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124226"/>
  <mc:AlternateContent xmlns:mc="http://schemas.openxmlformats.org/markup-compatibility/2006">
    <mc:Choice Requires="x15">
      <x15ac:absPath xmlns:x15ac="http://schemas.microsoft.com/office/spreadsheetml/2010/11/ac" url="/Users/qashtalani/Downloads/"/>
    </mc:Choice>
  </mc:AlternateContent>
  <xr:revisionPtr revIDLastSave="0" documentId="8_{F732CD25-03CA-5B48-BD9B-DB1988910C29}" xr6:coauthVersionLast="47" xr6:coauthVersionMax="47" xr10:uidLastSave="{00000000-0000-0000-0000-000000000000}"/>
  <bookViews>
    <workbookView xWindow="0" yWindow="660" windowWidth="29400" windowHeight="18460" tabRatio="912" firstSheet="10" activeTab="13" xr2:uid="{00000000-000D-0000-FFFF-FFFF00000000}"/>
  </bookViews>
  <sheets>
    <sheet name=" TRAFO 80% no print  " sheetId="1577" r:id="rId1"/>
    <sheet name=" TRAFO 30% no print" sheetId="1578" r:id="rId2"/>
    <sheet name=" TRAFO 0% no print" sheetId="1579" r:id="rId3"/>
    <sheet name=" TRAFO 80% PRINT" sheetId="1647" r:id="rId4"/>
    <sheet name=" TRAFO 30% PRINT" sheetId="1648" r:id="rId5"/>
    <sheet name=" TRAFO 0% PRINT" sheetId="1649" r:id="rId6"/>
    <sheet name=" TOTAL TRAFO " sheetId="1650" r:id="rId7"/>
    <sheet name="PERMANEN TRF(3)" sheetId="1651" r:id="rId8"/>
    <sheet name="PERMANEN TRF(3a)" sheetId="1652" r:id="rId9"/>
    <sheet name=" PENY 80% No Print" sheetId="1580" r:id="rId10"/>
    <sheet name=" PENY 80%  PRINT" sheetId="1653" r:id="rId11"/>
    <sheet name="BDG" sheetId="1654" r:id="rId12"/>
    <sheet name="BKS " sheetId="1655" r:id="rId13"/>
    <sheet name="BGR" sheetId="1656" r:id="rId14"/>
    <sheet name="CJR " sheetId="1657" r:id="rId15"/>
    <sheet name="CKR" sheetId="1658" r:id="rId16"/>
    <sheet name="CMI" sheetId="1659" r:id="rId17"/>
    <sheet name="Sheet1" sheetId="1678" r:id="rId18"/>
    <sheet name="CRB " sheetId="1660" r:id="rId19"/>
    <sheet name="DPK" sheetId="1661" r:id="rId20"/>
    <sheet name="GRT" sheetId="1662" r:id="rId21"/>
    <sheet name="GPI " sheetId="1663" r:id="rId22"/>
    <sheet name="IDM" sheetId="1664" r:id="rId23"/>
    <sheet name="KRW " sheetId="1665" r:id="rId24"/>
    <sheet name="MJA" sheetId="1666" r:id="rId25"/>
    <sheet name="PWK " sheetId="1667" r:id="rId26"/>
    <sheet name="SKI" sheetId="1668" r:id="rId27"/>
    <sheet name="SMD " sheetId="1669" r:id="rId28"/>
    <sheet name="TSK " sheetId="1670" r:id="rId29"/>
    <sheet name="PERMANEN (6) " sheetId="1671" r:id="rId30"/>
    <sheet name="PERMANEN (6a) " sheetId="1672" r:id="rId31"/>
    <sheet name="KINERJA TEG (7)" sheetId="1423" state="hidden" r:id="rId32"/>
    <sheet name="RATA TMP TEG (7a)" sheetId="1424" r:id="rId33"/>
    <sheet name="SPEKTRUM TEG (7b)" sheetId="1311" state="hidden" r:id="rId34"/>
    <sheet name="TSA&amp;BA Investigasi dr P3B(15)" sheetId="366" state="hidden" r:id="rId35"/>
    <sheet name="lampiran pendukung dr P3B(16)" sheetId="271" state="hidden" r:id="rId36"/>
    <sheet name="TABEL X GGN PER KMS DJBB (17)" sheetId="1199" state="hidden" r:id="rId37"/>
    <sheet name="KINERJA 7" sheetId="1404" state="hidden" r:id="rId38"/>
    <sheet name="INDIKASI (18)" sheetId="1304" state="hidden" r:id="rId39"/>
    <sheet name="GRAFIK REKAP &lt;5 MNT&gt;5 MNT(20)" sheetId="414" state="hidden" r:id="rId40"/>
    <sheet name="GRAFIK BEBAN PER AREA (21)" sheetId="272" state="hidden" r:id="rId41"/>
    <sheet name="EMERGENCY PLAN" sheetId="1612" state="hidden" r:id="rId42"/>
    <sheet name="REKAP PDH_PASOK" sheetId="1613" state="hidden" r:id="rId43"/>
    <sheet name="REKAP PB_TRAFO" sheetId="1614" state="hidden" r:id="rId44"/>
    <sheet name="REKAP KIT" sheetId="1673" r:id="rId45"/>
    <sheet name="REKAP TRAFO" sheetId="1674" r:id="rId46"/>
    <sheet name="REKAP IBT" sheetId="1675" r:id="rId47"/>
    <sheet name="REKAP PHT" sheetId="1676" r:id="rId48"/>
    <sheet name="REKAP KTT" sheetId="1677" r:id="rId49"/>
    <sheet name="SS BDSLN" sheetId="1390" r:id="rId50"/>
    <sheet name="SS NUBRG" sheetId="1391" r:id="rId51"/>
    <sheet name="SS MDRCN" sheetId="1392" r:id="rId52"/>
    <sheet name="SS TSBRU" sheetId="1393" r:id="rId53"/>
    <sheet name="SS CRATA" sheetId="1394" r:id="rId54"/>
    <sheet name="SS CBATU 1-2" sheetId="1395" r:id="rId55"/>
    <sheet name="SS CBATU 3-4" sheetId="1396" r:id="rId56"/>
    <sheet name="SS DLTMS" sheetId="1397" r:id="rId57"/>
    <sheet name="SS CIBNG 1,2-DPOK 2" sheetId="1398" r:id="rId58"/>
    <sheet name="SS DPOK 1-CWANG 2,3" sheetId="1399" r:id="rId59"/>
    <sheet name="SS CAWANG" sheetId="1400" r:id="rId60"/>
    <sheet name="SS TMBUN" sheetId="1401" r:id="rId61"/>
    <sheet name="SS BKASI 1,3 CIBNG 3" sheetId="1402" r:id="rId62"/>
  </sheets>
  <externalReferences>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s>
  <definedNames>
    <definedName name="________________________________________________________________________________________________________ERR1" hidden="1">{#N/A,#N/A,FALSE,"M.42"}</definedName>
    <definedName name="______________________________________________________________________________________________________ERR1" hidden="1">{#N/A,#N/A,FALSE,"M.42"}</definedName>
    <definedName name="____________________________________________________________________________________________________ERR1" hidden="1">{#N/A,#N/A,FALSE,"M.42"}</definedName>
    <definedName name="__________________________________________________________________________________________________ERR1" hidden="1">{#N/A,#N/A,FALSE,"M.42"}</definedName>
    <definedName name="_________________________________________________________________________________________________ERR1" hidden="1">{#N/A,#N/A,FALSE,"M.42"}</definedName>
    <definedName name="________________________________________________________________________________________________ERR1" hidden="1">{#N/A,#N/A,FALSE,"M.42"}</definedName>
    <definedName name="_______________________________________________________________________________________________ERR1" hidden="1">{#N/A,#N/A,FALSE,"M.42"}</definedName>
    <definedName name="______________________________________________________________________________________________ERR1" hidden="1">{#N/A,#N/A,FALSE,"M.42"}</definedName>
    <definedName name="_____________________________________________________________________________________________ERR1" hidden="1">{#N/A,#N/A,FALSE,"M.42"}</definedName>
    <definedName name="____________________________________________________________________________________________ERR1" hidden="1">{#N/A,#N/A,FALSE,"M.42"}</definedName>
    <definedName name="___________________________________________________________________________________________ERR1" hidden="1">{#N/A,#N/A,FALSE,"M.42"}</definedName>
    <definedName name="__________________________________________________________________________________________ERR1" hidden="1">{#N/A,#N/A,FALSE,"M.42"}</definedName>
    <definedName name="________________________________________________________________________________________ERR1" hidden="1">{#N/A,#N/A,FALSE,"M.42"}</definedName>
    <definedName name="______________________________________________________________________________________ERR1" hidden="1">{#N/A,#N/A,FALSE,"M.42"}</definedName>
    <definedName name="____________________________________________________________________________________ERR1" hidden="1">{#N/A,#N/A,FALSE,"M.42"}</definedName>
    <definedName name="__________________________________________________________________________________ERR1" hidden="1">{#N/A,#N/A,FALSE,"M.42"}</definedName>
    <definedName name="________________________________________________________________________________ERR1" hidden="1">{#N/A,#N/A,FALSE,"M.42"}</definedName>
    <definedName name="______________________________________________________________________________ERR1" hidden="1">{#N/A,#N/A,FALSE,"M.42"}</definedName>
    <definedName name="____________________________________________________________________________ERR1" hidden="1">{#N/A,#N/A,FALSE,"M.42"}</definedName>
    <definedName name="__________________________________________________________________________ERR1" hidden="1">{#N/A,#N/A,FALSE,"M.42"}</definedName>
    <definedName name="________________________________________________________________________ERR1" hidden="1">{#N/A,#N/A,FALSE,"M.42"}</definedName>
    <definedName name="______________________________________________________________________ERR1" hidden="1">{#N/A,#N/A,FALSE,"M.42"}</definedName>
    <definedName name="____________________________________________________________________ERR1" hidden="1">{#N/A,#N/A,FALSE,"M.42"}</definedName>
    <definedName name="__________________________________________________________________ERR1" hidden="1">{#N/A,#N/A,FALSE,"M.42"}</definedName>
    <definedName name="________________________________________________________________ERR1" hidden="1">{#N/A,#N/A,FALSE,"M.42"}</definedName>
    <definedName name="______________________________________________________________ERR1" hidden="1">{#N/A,#N/A,FALSE,"M.42"}</definedName>
    <definedName name="____________________________________________________________ERR1" hidden="1">{#N/A,#N/A,FALSE,"M.42"}</definedName>
    <definedName name="__________________________________________________________ERR1" hidden="1">{#N/A,#N/A,FALSE,"M.42"}</definedName>
    <definedName name="________________________________________________________ERR1" hidden="1">{#N/A,#N/A,FALSE,"M.42"}</definedName>
    <definedName name="______________________________________________________ERR1" hidden="1">{#N/A,#N/A,FALSE,"M.42"}</definedName>
    <definedName name="____________________________________________________ERR1" hidden="1">{#N/A,#N/A,FALSE,"M.42"}</definedName>
    <definedName name="___________________________________________________ERR1" hidden="1">{#N/A,#N/A,FALSE,"M.42"}</definedName>
    <definedName name="__________________________________________________ERR1" hidden="1">{#N/A,#N/A,FALSE,"M.42"}</definedName>
    <definedName name="_________________________________________________ERR1" hidden="1">{#N/A,#N/A,FALSE,"M.42"}</definedName>
    <definedName name="________________________________________________ERR1" hidden="1">{#N/A,#N/A,FALSE,"M.42"}</definedName>
    <definedName name="_______________________________________________ERR1" hidden="1">{#N/A,#N/A,FALSE,"M.42"}</definedName>
    <definedName name="______________________________________________ERR1" hidden="1">{#N/A,#N/A,FALSE,"M.42"}</definedName>
    <definedName name="_____________________________________________ERR1" hidden="1">{#N/A,#N/A,FALSE,"M.42"}</definedName>
    <definedName name="____________________________________________ERR1" hidden="1">{#N/A,#N/A,FALSE,"M.42"}</definedName>
    <definedName name="___________________________________________ERR1" hidden="1">{#N/A,#N/A,FALSE,"M.42"}</definedName>
    <definedName name="__________________________________________ERR1" hidden="1">{#N/A,#N/A,FALSE,"M.42"}</definedName>
    <definedName name="_________________________________________ERR1" hidden="1">{#N/A,#N/A,FALSE,"M.42"}</definedName>
    <definedName name="________________________________________ERR1" hidden="1">{#N/A,#N/A,FALSE,"M.42"}</definedName>
    <definedName name="_______________________________________ERR1" hidden="1">{#N/A,#N/A,FALSE,"M.42"}</definedName>
    <definedName name="______________________________________ERR1" hidden="1">{#N/A,#N/A,FALSE,"M.42"}</definedName>
    <definedName name="_____________________________________ERR1" hidden="1">{#N/A,#N/A,FALSE,"M.42"}</definedName>
    <definedName name="____________________________________ERR1" hidden="1">{#N/A,#N/A,FALSE,"M.42"}</definedName>
    <definedName name="___________________________________ERR1" hidden="1">{#N/A,#N/A,FALSE,"M.42"}</definedName>
    <definedName name="__________________________________ERR1" hidden="1">{#N/A,#N/A,FALSE,"M.42"}</definedName>
    <definedName name="__________________________________kl09" hidden="1">{#N/A,#N/A,FALSE,"M.01"}</definedName>
    <definedName name="_________________________________ERR1" hidden="1">{#N/A,#N/A,FALSE,"M.42"}</definedName>
    <definedName name="________________________________ERR1" hidden="1">{#N/A,#N/A,FALSE,"M.42"}</definedName>
    <definedName name="________________________________kl09" hidden="1">{#N/A,#N/A,FALSE,"M.01"}</definedName>
    <definedName name="______________________________ERR1" hidden="1">{#N/A,#N/A,FALSE,"M.42"}</definedName>
    <definedName name="______________________________kl09" hidden="1">{#N/A,#N/A,FALSE,"M.01"}</definedName>
    <definedName name="_____________________________ERR1" hidden="1">{#N/A,#N/A,FALSE,"M.42"}</definedName>
    <definedName name="_____________________________kl09" hidden="1">{#N/A,#N/A,FALSE,"M.01"}</definedName>
    <definedName name="____________________________ERR1" hidden="1">{#N/A,#N/A,FALSE,"M.42"}</definedName>
    <definedName name="____________________________kl09" hidden="1">{#N/A,#N/A,FALSE,"M.01"}</definedName>
    <definedName name="___________________________ERR1" hidden="1">{#N/A,#N/A,FALSE,"M.42"}</definedName>
    <definedName name="___________________________kl09" hidden="1">{#N/A,#N/A,FALSE,"M.01"}</definedName>
    <definedName name="__________________________ERR1" hidden="1">{#N/A,#N/A,FALSE,"M.42"}</definedName>
    <definedName name="__________________________kl09" hidden="1">{#N/A,#N/A,FALSE,"M.01"}</definedName>
    <definedName name="_________________________btn1" hidden="1">{#N/A,#N/A,FALSE,"M.41"}</definedName>
    <definedName name="_________________________ERR1" hidden="1">{#N/A,#N/A,FALSE,"M.42"}</definedName>
    <definedName name="_________________________kl09" hidden="1">{#N/A,#N/A,FALSE,"M.01"}</definedName>
    <definedName name="________________________ERR1" hidden="1">{#N/A,#N/A,FALSE,"M.42"}</definedName>
    <definedName name="________________________kl09" hidden="1">{#N/A,#N/A,FALSE,"M.01"}</definedName>
    <definedName name="_______________________btn1" hidden="1">{#N/A,#N/A,FALSE,"M.41"}</definedName>
    <definedName name="_______________________ERR1" hidden="1">{#N/A,#N/A,FALSE,"M.42"}</definedName>
    <definedName name="_______________________kl09" hidden="1">{#N/A,#N/A,FALSE,"M.01"}</definedName>
    <definedName name="_______________________SET87">'[1]000000'!$C$5:$P$50</definedName>
    <definedName name="______________________ERR1" hidden="1">{#N/A,#N/A,FALSE,"M.42"}</definedName>
    <definedName name="______________________kl09" hidden="1">{#N/A,#N/A,FALSE,"M.01"}</definedName>
    <definedName name="______________________SET87">'[2]000000'!$C$5:$P$50</definedName>
    <definedName name="_____________________btn1" hidden="1">{#N/A,#N/A,FALSE,"M.41"}</definedName>
    <definedName name="_____________________ERR1" hidden="1">{#N/A,#N/A,FALSE,"M.42"}</definedName>
    <definedName name="_____________________SET87">'[2]000000'!$C$5:$P$50</definedName>
    <definedName name="____________________btn1" hidden="1">{#N/A,#N/A,FALSE,"M.41"}</definedName>
    <definedName name="____________________ERR1" hidden="1">{#N/A,#N/A,FALSE,"M.42"}</definedName>
    <definedName name="____________________kl09" hidden="1">{#N/A,#N/A,FALSE,"M.01"}</definedName>
    <definedName name="____________________SET87">'[2]000000'!$C$5:$P$50</definedName>
    <definedName name="___________________\a">#REF!</definedName>
    <definedName name="___________________btn1" hidden="1">{#N/A,#N/A,FALSE,"M.41"}</definedName>
    <definedName name="___________________ERR1" hidden="1">{#N/A,#N/A,FALSE,"M.42"}</definedName>
    <definedName name="___________________kl09" hidden="1">{#N/A,#N/A,FALSE,"M.01"}</definedName>
    <definedName name="___________________SET87">'[2]000000'!$C$5:$P$50</definedName>
    <definedName name="__________________btn1" hidden="1">{#N/A,#N/A,FALSE,"M.41"}</definedName>
    <definedName name="__________________ERR1" hidden="1">{#N/A,#N/A,FALSE,"M.42"}</definedName>
    <definedName name="__________________kl09" hidden="1">{#N/A,#N/A,FALSE,"M.01"}</definedName>
    <definedName name="__________________RIP2" hidden="1">{#N/A,#N/A,FALSE,"M.01"}</definedName>
    <definedName name="__________________RIP3" hidden="1">{#N/A,#N/A,FALSE,"M.41"}</definedName>
    <definedName name="__________________SET87">'[2]000000'!$C$5:$P$50</definedName>
    <definedName name="__________________TH1" hidden="1">{#N/A,#N/A,FALSE,"M.34"}</definedName>
    <definedName name="__________________th2" hidden="1">{#N/A,#N/A,FALSE,"M.42"}</definedName>
    <definedName name="__________________wil1" hidden="1">{#N/A,#N/A,FALSE,"M.01"}</definedName>
    <definedName name="_________________\a" localSheetId="8">#REF!</definedName>
    <definedName name="_________________btn1" hidden="1">{#N/A,#N/A,FALSE,"M.41"}</definedName>
    <definedName name="_________________ERR1" hidden="1">{#N/A,#N/A,FALSE,"M.42"}</definedName>
    <definedName name="_________________kl09" hidden="1">{#N/A,#N/A,FALSE,"M.01"}</definedName>
    <definedName name="_________________RIP2" hidden="1">{#N/A,#N/A,FALSE,"M.01"}</definedName>
    <definedName name="_________________RIP3" hidden="1">{#N/A,#N/A,FALSE,"M.41"}</definedName>
    <definedName name="_________________SET87">'[2]000000'!$C$5:$P$50</definedName>
    <definedName name="_________________TH1" hidden="1">{#N/A,#N/A,FALSE,"M.34"}</definedName>
    <definedName name="_________________th2" hidden="1">{#N/A,#N/A,FALSE,"M.42"}</definedName>
    <definedName name="________________\a" localSheetId="7">#REF!</definedName>
    <definedName name="________________btn1" hidden="1">{#N/A,#N/A,FALSE,"M.41"}</definedName>
    <definedName name="________________ERR1" hidden="1">{#N/A,#N/A,FALSE,"M.42"}</definedName>
    <definedName name="________________kl09" hidden="1">{#N/A,#N/A,FALSE,"M.01"}</definedName>
    <definedName name="________________RIP2" hidden="1">{#N/A,#N/A,FALSE,"M.01"}</definedName>
    <definedName name="________________RIP3" hidden="1">{#N/A,#N/A,FALSE,"M.41"}</definedName>
    <definedName name="________________SET87">'[2]000000'!$C$5:$P$50</definedName>
    <definedName name="________________TH1" hidden="1">{#N/A,#N/A,FALSE,"M.34"}</definedName>
    <definedName name="________________th2" hidden="1">{#N/A,#N/A,FALSE,"M.42"}</definedName>
    <definedName name="_______________\a" localSheetId="30">#REF!</definedName>
    <definedName name="_______________btn1" hidden="1">{#N/A,#N/A,FALSE,"M.41"}</definedName>
    <definedName name="_______________DAF1">[3]Sheet3!$II$7944</definedName>
    <definedName name="_______________ERR1" hidden="1">{#N/A,#N/A,FALSE,"M.42"}</definedName>
    <definedName name="_______________JBN3" hidden="1">{#N/A,#N/A,FALSE,"M.32"}</definedName>
    <definedName name="_______________kl09" hidden="1">{#N/A,#N/A,FALSE,"M.01"}</definedName>
    <definedName name="_______________RIP2" hidden="1">{#N/A,#N/A,FALSE,"M.01"}</definedName>
    <definedName name="_______________RIP3" hidden="1">{#N/A,#N/A,FALSE,"M.41"}</definedName>
    <definedName name="_______________SET87">'[2]000000'!$C$5:$P$50</definedName>
    <definedName name="_______________SLA2009" hidden="1">{#N/A,#N/A,FALSE,"M.32"}</definedName>
    <definedName name="_______________TH1" hidden="1">{#N/A,#N/A,FALSE,"M.34"}</definedName>
    <definedName name="_______________th2" hidden="1">{#N/A,#N/A,FALSE,"M.42"}</definedName>
    <definedName name="_______________wil1" hidden="1">{#N/A,#N/A,FALSE,"M.01"}</definedName>
    <definedName name="______________\a" localSheetId="29">#REF!</definedName>
    <definedName name="______________BBM2" hidden="1">{#N/A,#N/A,FALSE,"M.32"}</definedName>
    <definedName name="______________BBM3" hidden="1">{#N/A,#N/A,FALSE,"M.32"}</definedName>
    <definedName name="______________BGR1" hidden="1">{#N/A,#N/A,FALSE,"M.01"}</definedName>
    <definedName name="______________btn1" hidden="1">{#N/A,#N/A,FALSE,"M.41"}</definedName>
    <definedName name="______________DAF1">[3]Sheet3!$II$7944</definedName>
    <definedName name="______________ERR1" hidden="1">{#N/A,#N/A,FALSE,"M.42"}</definedName>
    <definedName name="______________JBN3" hidden="1">{#N/A,#N/A,FALSE,"M.32"}</definedName>
    <definedName name="______________kl09" hidden="1">{#N/A,#N/A,FALSE,"M.01"}</definedName>
    <definedName name="______________RIP2" hidden="1">{#N/A,#N/A,FALSE,"M.01"}</definedName>
    <definedName name="______________RIP3" hidden="1">{#N/A,#N/A,FALSE,"M.41"}</definedName>
    <definedName name="______________SET87">'[2]000000'!$C$5:$P$50</definedName>
    <definedName name="______________SLA2009" hidden="1">{#N/A,#N/A,FALSE,"M.32"}</definedName>
    <definedName name="______________TH1" hidden="1">{#N/A,#N/A,FALSE,"M.34"}</definedName>
    <definedName name="______________th2" hidden="1">{#N/A,#N/A,FALSE,"M.42"}</definedName>
    <definedName name="______________wil1" hidden="1">{#N/A,#N/A,FALSE,"M.01"}</definedName>
    <definedName name="_____________BBM2" hidden="1">{#N/A,#N/A,FALSE,"M.32"}</definedName>
    <definedName name="_____________BBM3" hidden="1">{#N/A,#N/A,FALSE,"M.32"}</definedName>
    <definedName name="_____________BGR1" hidden="1">{#N/A,#N/A,FALSE,"M.01"}</definedName>
    <definedName name="_____________btn1" hidden="1">{#N/A,#N/A,FALSE,"M.41"}</definedName>
    <definedName name="_____________DAF1">[3]Sheet3!$II$7944</definedName>
    <definedName name="_____________ERR1" hidden="1">{#N/A,#N/A,FALSE,"M.42"}</definedName>
    <definedName name="_____________JBN3" hidden="1">{#N/A,#N/A,FALSE,"M.32"}</definedName>
    <definedName name="_____________kl09" hidden="1">{#N/A,#N/A,FALSE,"M.01"}</definedName>
    <definedName name="_____________RIP2" hidden="1">{#N/A,#N/A,FALSE,"M.01"}</definedName>
    <definedName name="_____________RIP3" hidden="1">{#N/A,#N/A,FALSE,"M.41"}</definedName>
    <definedName name="_____________SET87">'[2]000000'!$C$5:$P$50</definedName>
    <definedName name="_____________SLA2009" hidden="1">{#N/A,#N/A,FALSE,"M.32"}</definedName>
    <definedName name="_____________TH1" hidden="1">{#N/A,#N/A,FALSE,"M.34"}</definedName>
    <definedName name="_____________th2" hidden="1">{#N/A,#N/A,FALSE,"M.42"}</definedName>
    <definedName name="_____________wil1" hidden="1">{#N/A,#N/A,FALSE,"M.01"}</definedName>
    <definedName name="____________\a" localSheetId="38">#REF!</definedName>
    <definedName name="____________aya108" hidden="1">#REF!</definedName>
    <definedName name="____________BBM2" hidden="1">{#N/A,#N/A,FALSE,"M.32"}</definedName>
    <definedName name="____________BBM3" hidden="1">{#N/A,#N/A,FALSE,"M.32"}</definedName>
    <definedName name="____________BGR1" hidden="1">{#N/A,#N/A,FALSE,"M.01"}</definedName>
    <definedName name="____________btn1" hidden="1">{#N/A,#N/A,FALSE,"M.41"}</definedName>
    <definedName name="____________DAF1">[3]Sheet3!$II$7944</definedName>
    <definedName name="____________ERR1" hidden="1">{#N/A,#N/A,FALSE,"M.42"}</definedName>
    <definedName name="____________JBN3" hidden="1">{#N/A,#N/A,FALSE,"M.32"}</definedName>
    <definedName name="____________kl09" hidden="1">{#N/A,#N/A,FALSE,"M.01"}</definedName>
    <definedName name="____________RIP2" hidden="1">{#N/A,#N/A,FALSE,"M.01"}</definedName>
    <definedName name="____________RIP3" hidden="1">{#N/A,#N/A,FALSE,"M.41"}</definedName>
    <definedName name="____________SET87">'[4]000000'!$C$5:$P$50</definedName>
    <definedName name="____________SLA2009" hidden="1">{#N/A,#N/A,FALSE,"M.32"}</definedName>
    <definedName name="____________TH1" hidden="1">{#N/A,#N/A,FALSE,"M.34"}</definedName>
    <definedName name="____________th2" hidden="1">{#N/A,#N/A,FALSE,"M.42"}</definedName>
    <definedName name="____________wil1" hidden="1">{#N/A,#N/A,FALSE,"M.01"}</definedName>
    <definedName name="___________\a" localSheetId="22">#REF!</definedName>
    <definedName name="___________aya108" hidden="1">#REF!</definedName>
    <definedName name="___________BGR1" hidden="1">{#N/A,#N/A,FALSE,"M.01"}</definedName>
    <definedName name="___________btn1" hidden="1">{#N/A,#N/A,FALSE,"M.41"}</definedName>
    <definedName name="___________DAF1">[3]Sheet3!$II$7944</definedName>
    <definedName name="___________ERR1" hidden="1">{#N/A,#N/A,FALSE,"M.42"}</definedName>
    <definedName name="___________JBN3" hidden="1">{#N/A,#N/A,FALSE,"M.32"}</definedName>
    <definedName name="___________kl09" hidden="1">{#N/A,#N/A,FALSE,"M.01"}</definedName>
    <definedName name="___________RIP2" hidden="1">{#N/A,#N/A,FALSE,"M.01"}</definedName>
    <definedName name="___________RIP3" hidden="1">{#N/A,#N/A,FALSE,"M.41"}</definedName>
    <definedName name="___________SET87">'[4]000000'!$C$5:$P$50</definedName>
    <definedName name="___________SLA2009" hidden="1">{#N/A,#N/A,FALSE,"M.32"}</definedName>
    <definedName name="___________TH1" hidden="1">{#N/A,#N/A,FALSE,"M.34"}</definedName>
    <definedName name="___________th2" hidden="1">{#N/A,#N/A,FALSE,"M.42"}</definedName>
    <definedName name="___________wil1" hidden="1">{#N/A,#N/A,FALSE,"M.01"}</definedName>
    <definedName name="__________aya108" hidden="1">#REF!</definedName>
    <definedName name="__________BBM2" hidden="1">{#N/A,#N/A,FALSE,"M.32"}</definedName>
    <definedName name="__________BBM3" hidden="1">{#N/A,#N/A,FALSE,"M.32"}</definedName>
    <definedName name="__________BGR1" hidden="1">{#N/A,#N/A,FALSE,"M.01"}</definedName>
    <definedName name="__________btn1" hidden="1">{#N/A,#N/A,FALSE,"M.41"}</definedName>
    <definedName name="__________DAF1">[3]Sheet3!$II$7944</definedName>
    <definedName name="__________ERR1" hidden="1">{#N/A,#N/A,FALSE,"M.42"}</definedName>
    <definedName name="__________JBN3" hidden="1">{#N/A,#N/A,FALSE,"M.32"}</definedName>
    <definedName name="__________Jh1" hidden="1">{"w1t2",#N/A,TRUE,"Jawa";"w1t2",#N/A,TRUE,"I";"w1t2",#N/A,TRUE,"II";"w1t2",#N/A,TRUE,"III";"w1t2",#N/A,TRUE,"Batam";"w1t2",#N/A,TRUE,"IV";"w1t2",#N/A,TRUE,"V";"w1t2",#N/A,TRUE,"VI";"w1t2",#N/A,TRUE,"VII";"w1t2",#N/A,TRUE,"VIII";"w1t2",#N/A,TRUE,"IX";"w1t2",#N/A,TRUE,"X";"w1t2",#N/A,TRUE,"XI"}</definedName>
    <definedName name="__________kin3" hidden="1">{#N/A,#N/A,FALSE,"M.31"}</definedName>
    <definedName name="__________kit2" hidden="1">{#N/A,#N/A,FALSE,"M.43"}</definedName>
    <definedName name="__________kl09" hidden="1">{#N/A,#N/A,FALSE,"M.01"}</definedName>
    <definedName name="__________RIP2" hidden="1">{#N/A,#N/A,FALSE,"M.01"}</definedName>
    <definedName name="__________RIP3" hidden="1">{#N/A,#N/A,FALSE,"M.41"}</definedName>
    <definedName name="__________SET87">'[4]000000'!$C$5:$P$50</definedName>
    <definedName name="__________SLA2009" hidden="1">{#N/A,#N/A,FALSE,"M.32"}</definedName>
    <definedName name="__________TH1" hidden="1">{#N/A,#N/A,FALSE,"M.34"}</definedName>
    <definedName name="__________th2" hidden="1">{#N/A,#N/A,FALSE,"M.42"}</definedName>
    <definedName name="__________wil1" hidden="1">{#N/A,#N/A,FALSE,"M.01"}</definedName>
    <definedName name="_________\a" localSheetId="15">#REF!</definedName>
    <definedName name="_________aya108" hidden="1">#REF!</definedName>
    <definedName name="_________BBM2" hidden="1">{#N/A,#N/A,FALSE,"M.32"}</definedName>
    <definedName name="_________BBM3" hidden="1">{#N/A,#N/A,FALSE,"M.32"}</definedName>
    <definedName name="_________BGR1" hidden="1">{#N/A,#N/A,FALSE,"M.01"}</definedName>
    <definedName name="_________btn1" hidden="1">{#N/A,#N/A,FALSE,"M.41"}</definedName>
    <definedName name="_________DAF1">[3]Sheet3!$II$7944</definedName>
    <definedName name="_________ERR1" hidden="1">{#N/A,#N/A,FALSE,"M.42"}</definedName>
    <definedName name="_________JBN3" hidden="1">{#N/A,#N/A,FALSE,"M.32"}</definedName>
    <definedName name="_________Jh1" hidden="1">{"w1t2",#N/A,TRUE,"Jawa";"w1t2",#N/A,TRUE,"I";"w1t2",#N/A,TRUE,"II";"w1t2",#N/A,TRUE,"III";"w1t2",#N/A,TRUE,"Batam";"w1t2",#N/A,TRUE,"IV";"w1t2",#N/A,TRUE,"V";"w1t2",#N/A,TRUE,"VI";"w1t2",#N/A,TRUE,"VII";"w1t2",#N/A,TRUE,"VIII";"w1t2",#N/A,TRUE,"IX";"w1t2",#N/A,TRUE,"X";"w1t2",#N/A,TRUE,"XI"}</definedName>
    <definedName name="_________kin3" hidden="1">{#N/A,#N/A,FALSE,"M.31"}</definedName>
    <definedName name="_________kit2" hidden="1">{#N/A,#N/A,FALSE,"M.43"}</definedName>
    <definedName name="_________kl09" hidden="1">{#N/A,#N/A,FALSE,"M.01"}</definedName>
    <definedName name="_________M2" hidden="1">{#N/A,#N/A,FALSE,"M.42"}</definedName>
    <definedName name="_________RIP2" hidden="1">{#N/A,#N/A,FALSE,"M.01"}</definedName>
    <definedName name="_________RIP3" hidden="1">{#N/A,#N/A,FALSE,"M.41"}</definedName>
    <definedName name="_________SET87">'[4]000000'!$C$5:$P$50</definedName>
    <definedName name="_________SLA2009" hidden="1">{#N/A,#N/A,FALSE,"M.32"}</definedName>
    <definedName name="_________TH1" hidden="1">{#N/A,#N/A,FALSE,"M.34"}</definedName>
    <definedName name="_________th2" hidden="1">{#N/A,#N/A,FALSE,"M.42"}</definedName>
    <definedName name="_________wil1" hidden="1">{#N/A,#N/A,FALSE,"M.01"}</definedName>
    <definedName name="________\a" localSheetId="3">#REF!</definedName>
    <definedName name="________aya108" hidden="1">#REF!</definedName>
    <definedName name="________BAT48100">'[5]HARGA SATUAN'!$B$13</definedName>
    <definedName name="________BBM3" hidden="1">{#N/A,#N/A,FALSE,"M.32"}</definedName>
    <definedName name="________BGR1" hidden="1">{#N/A,#N/A,FALSE,"M.01"}</definedName>
    <definedName name="________btn1" hidden="1">{#N/A,#N/A,FALSE,"M.41"}</definedName>
    <definedName name="________DAF1">[3]Sheet3!$II$7944</definedName>
    <definedName name="________ERR1" hidden="1">{#N/A,#N/A,FALSE,"M.42"}</definedName>
    <definedName name="________JBN3" hidden="1">{#N/A,#N/A,FALSE,"M.32"}</definedName>
    <definedName name="________Jh1" hidden="1">{"w1t2",#N/A,TRUE,"Jawa";"w1t2",#N/A,TRUE,"I";"w1t2",#N/A,TRUE,"II";"w1t2",#N/A,TRUE,"III";"w1t2",#N/A,TRUE,"Batam";"w1t2",#N/A,TRUE,"IV";"w1t2",#N/A,TRUE,"V";"w1t2",#N/A,TRUE,"VI";"w1t2",#N/A,TRUE,"VII";"w1t2",#N/A,TRUE,"VIII";"w1t2",#N/A,TRUE,"IX";"w1t2",#N/A,TRUE,"X";"w1t2",#N/A,TRUE,"XI"}</definedName>
    <definedName name="________kin3" hidden="1">{#N/A,#N/A,FALSE,"M.31"}</definedName>
    <definedName name="________kit2" hidden="1">{#N/A,#N/A,FALSE,"M.43"}</definedName>
    <definedName name="________kl09" hidden="1">{#N/A,#N/A,FALSE,"M.01"}</definedName>
    <definedName name="________la150">'[5]HARGA SATUAN'!$B$25</definedName>
    <definedName name="________pmt7040">'[5]HARGA SATUAN'!$B$8</definedName>
    <definedName name="________RIP2" hidden="1">{#N/A,#N/A,FALSE,"M.01"}</definedName>
    <definedName name="________RIP3" hidden="1">{#N/A,#N/A,FALSE,"M.41"}</definedName>
    <definedName name="________SET87">'[4]000000'!$C$5:$P$50</definedName>
    <definedName name="________SLA2009" hidden="1">{#N/A,#N/A,FALSE,"M.32"}</definedName>
    <definedName name="________TH1" hidden="1">{#N/A,#N/A,FALSE,"M.34"}</definedName>
    <definedName name="________th2" hidden="1">{#N/A,#N/A,FALSE,"M.42"}</definedName>
    <definedName name="________wil1" hidden="1">{#N/A,#N/A,FALSE,"M.01"}</definedName>
    <definedName name="_______\a" localSheetId="0">#REF!</definedName>
    <definedName name="_______aya108" hidden="1">#REF!</definedName>
    <definedName name="_______BAT48100">'[5]HARGA SATUAN'!$B$13</definedName>
    <definedName name="_______BBM3" hidden="1">{#N/A,#N/A,FALSE,"M.32"}</definedName>
    <definedName name="_______BGR1" hidden="1">{#N/A,#N/A,FALSE,"M.01"}</definedName>
    <definedName name="_______btn1" hidden="1">{#N/A,#N/A,FALSE,"M.41"}</definedName>
    <definedName name="_______DAF1">[3]Sheet3!$II$7944</definedName>
    <definedName name="_______ERR1" hidden="1">{#N/A,#N/A,FALSE,"M.42"}</definedName>
    <definedName name="_______JBN3" hidden="1">{#N/A,#N/A,FALSE,"M.32"}</definedName>
    <definedName name="_______Jh1" hidden="1">{"w1t2",#N/A,TRUE,"Jawa";"w1t2",#N/A,TRUE,"I";"w1t2",#N/A,TRUE,"II";"w1t2",#N/A,TRUE,"III";"w1t2",#N/A,TRUE,"Batam";"w1t2",#N/A,TRUE,"IV";"w1t2",#N/A,TRUE,"V";"w1t2",#N/A,TRUE,"VI";"w1t2",#N/A,TRUE,"VII";"w1t2",#N/A,TRUE,"VIII";"w1t2",#N/A,TRUE,"IX";"w1t2",#N/A,TRUE,"X";"w1t2",#N/A,TRUE,"XI"}</definedName>
    <definedName name="_______kin3" hidden="1">{#N/A,#N/A,FALSE,"M.31"}</definedName>
    <definedName name="_______kit2" hidden="1">{#N/A,#N/A,FALSE,"M.43"}</definedName>
    <definedName name="_______kl09" hidden="1">{#N/A,#N/A,FALSE,"M.01"}</definedName>
    <definedName name="_______la150">'[5]HARGA SATUAN'!$B$25</definedName>
    <definedName name="_______pmt7040">'[5]HARGA SATUAN'!$B$8</definedName>
    <definedName name="_______RIP2" hidden="1">{#N/A,#N/A,FALSE,"M.01"}</definedName>
    <definedName name="_______RIP3" hidden="1">{#N/A,#N/A,FALSE,"M.41"}</definedName>
    <definedName name="_______SET87">'[4]000000'!$C$5:$P$50</definedName>
    <definedName name="_______SLA2009" hidden="1">{#N/A,#N/A,FALSE,"M.32"}</definedName>
    <definedName name="_______TH1" hidden="1">{#N/A,#N/A,FALSE,"M.34"}</definedName>
    <definedName name="_______th2" hidden="1">{#N/A,#N/A,FALSE,"M.42"}</definedName>
    <definedName name="_______wil1" hidden="1">{#N/A,#N/A,FALSE,"M.01"}</definedName>
    <definedName name="______\a" localSheetId="4">#REF!</definedName>
    <definedName name="______aya108" hidden="1">#REF!</definedName>
    <definedName name="______BAT48100">'[5]HARGA SATUAN'!$B$13</definedName>
    <definedName name="______BBM3" hidden="1">{#N/A,#N/A,FALSE,"M.32"}</definedName>
    <definedName name="______BGR1" hidden="1">{#N/A,#N/A,FALSE,"M.01"}</definedName>
    <definedName name="______btn1" hidden="1">{#N/A,#N/A,FALSE,"M.41"}</definedName>
    <definedName name="______DAF1">[3]Sheet3!$II$7944</definedName>
    <definedName name="______ERR1" hidden="1">{#N/A,#N/A,FALSE,"M.42"}</definedName>
    <definedName name="______JBN3" hidden="1">{#N/A,#N/A,FALSE,"M.32"}</definedName>
    <definedName name="______Jh1" hidden="1">{"w1t2",#N/A,TRUE,"Jawa";"w1t2",#N/A,TRUE,"I";"w1t2",#N/A,TRUE,"II";"w1t2",#N/A,TRUE,"III";"w1t2",#N/A,TRUE,"Batam";"w1t2",#N/A,TRUE,"IV";"w1t2",#N/A,TRUE,"V";"w1t2",#N/A,TRUE,"VI";"w1t2",#N/A,TRUE,"VII";"w1t2",#N/A,TRUE,"VIII";"w1t2",#N/A,TRUE,"IX";"w1t2",#N/A,TRUE,"X";"w1t2",#N/A,TRUE,"XI"}</definedName>
    <definedName name="______kin3" hidden="1">{#N/A,#N/A,FALSE,"M.31"}</definedName>
    <definedName name="______kit2" hidden="1">{#N/A,#N/A,FALSE,"M.43"}</definedName>
    <definedName name="______kl09" hidden="1">{#N/A,#N/A,FALSE,"M.01"}</definedName>
    <definedName name="______la150">'[5]HARGA SATUAN'!$B$25</definedName>
    <definedName name="______M2" hidden="1">{#N/A,#N/A,FALSE,"M.42"}</definedName>
    <definedName name="______mp3" hidden="1">{#N/A,#N/A,FALSE,"M.42"}</definedName>
    <definedName name="______pmt7040">'[5]HARGA SATUAN'!$B$8</definedName>
    <definedName name="______RIP2" hidden="1">{#N/A,#N/A,FALSE,"M.01"}</definedName>
    <definedName name="______RIP3" hidden="1">{#N/A,#N/A,FALSE,"M.41"}</definedName>
    <definedName name="______SET87">'[4]000000'!$C$5:$P$50</definedName>
    <definedName name="______SLA2009" hidden="1">{#N/A,#N/A,FALSE,"M.32"}</definedName>
    <definedName name="______TH1" hidden="1">{#N/A,#N/A,FALSE,"M.34"}</definedName>
    <definedName name="______th2" hidden="1">{#N/A,#N/A,FALSE,"M.42"}</definedName>
    <definedName name="______wil1" hidden="1">{#N/A,#N/A,FALSE,"M.01"}</definedName>
    <definedName name="_____\a" localSheetId="1">#REF!</definedName>
    <definedName name="_____1__123Graph_ACHART_1" hidden="1">[6]trenprod2001!$C$7:$C$33</definedName>
    <definedName name="_____10__123Graph_ACHART_18" hidden="1">#REF!</definedName>
    <definedName name="_____100__123Graph_FCHART_9" hidden="1">#REF!</definedName>
    <definedName name="_____101__123Graph_LBL_ACHART_16" hidden="1">#REF!</definedName>
    <definedName name="_____102__123Graph_LBL_ACHART_47" hidden="1">#REF!</definedName>
    <definedName name="_____103__123Graph_LBL_ACHART_48" hidden="1">#REF!</definedName>
    <definedName name="_____104__123Graph_LBL_ACHART_49" hidden="1">[6]Kin1TH!$D$54:$D$60</definedName>
    <definedName name="_____105__123Graph_LBL_BCHART_16" hidden="1">#REF!</definedName>
    <definedName name="_____106__123Graph_LBL_BCHART_49" hidden="1">[6]Kin1TH!$E$54:$E$60</definedName>
    <definedName name="_____107__123Graph_LBL_CCHART_16" hidden="1">#REF!</definedName>
    <definedName name="_____108__123Graph_LBL_DCHART_16" hidden="1">#REF!</definedName>
    <definedName name="_____109__123Graph_LBL_DCHART_9" hidden="1">#REF!</definedName>
    <definedName name="_____11__123Graph_ACHART_19" hidden="1">#REF!</definedName>
    <definedName name="_____110__123Graph_LBL_ECHART_16" hidden="1">#REF!</definedName>
    <definedName name="_____111__123Graph_LBL_FCHART_9" hidden="1">#REF!</definedName>
    <definedName name="_____112__123Graph_XCHART_13" hidden="1">#REF!</definedName>
    <definedName name="_____113__123Graph_XCHART_16" hidden="1">#REF!</definedName>
    <definedName name="_____114__123Graph_XCHART_18" hidden="1">#REF!</definedName>
    <definedName name="_____115__123Graph_XCHART_20" hidden="1">#REF!</definedName>
    <definedName name="_____116__123Graph_XCHART_24" hidden="1">#REF!</definedName>
    <definedName name="_____117__123Graph_XCHART_26" hidden="1">[6]Res142001!$M$45:$M$49</definedName>
    <definedName name="_____118__123Graph_XCHART_3" hidden="1">[6]GrafikProd!$B$5:$B$16</definedName>
    <definedName name="_____119__123Graph_XCHART_34" hidden="1">[6]Kin3BLN!$D$79:$O$79</definedName>
    <definedName name="_____12__123Graph_ACHART_2" hidden="1">[6]GrafikProd!$C$19:$C$30</definedName>
    <definedName name="_____120__123Graph_XCHART_37" hidden="1">[6]Res142001!$M$125:$M$129</definedName>
    <definedName name="_____121__123Graph_XCHART_4" hidden="1">[6]GrafikProd!$B$5:$B$16</definedName>
    <definedName name="_____122__123Graph_XCHART_43" hidden="1">[6]Kin1BLN!$C$155:$C$166</definedName>
    <definedName name="_____123__123Graph_XCHART_45" hidden="1">#REF!</definedName>
    <definedName name="_____124__123Graph_XCHART_48" hidden="1">#REF!</definedName>
    <definedName name="_____125__123Graph_XCHART_5" hidden="1">[6]GrafikProd!$B$5:$B$16</definedName>
    <definedName name="_____126__123Graph_XCHART_6" hidden="1">[6]GrafikProd!$B$5:$B$16</definedName>
    <definedName name="_____127__123Graph_XCHART_7" hidden="1">[6]GrafikProd!$B$5:$B$16</definedName>
    <definedName name="_____13__123Graph_ACHART_20" hidden="1">#REF!</definedName>
    <definedName name="_____14__123Graph_ACHART_21" hidden="1">#REF!</definedName>
    <definedName name="_____15__123Graph_ACHART_22" hidden="1">#REF!</definedName>
    <definedName name="_____16__123Graph_ACHART_23" hidden="1">#REF!</definedName>
    <definedName name="_____17__123Graph_ACHART_24" hidden="1">#REF!</definedName>
    <definedName name="_____18__123Graph_ACHART_25" hidden="1">[6]Res142001!$N$8:$N$11</definedName>
    <definedName name="_____19__123Graph_ACHART_26" hidden="1">[6]Res142001!$N$45:$N$49</definedName>
    <definedName name="_____2__123Graph_ACHART_10" hidden="1">#REF!</definedName>
    <definedName name="_____20__123Graph_ACHART_27" hidden="1">#REF!</definedName>
    <definedName name="_____21__123Graph_ACHART_28" hidden="1">#REF!</definedName>
    <definedName name="_____22__123Graph_ACHART_29" hidden="1">[6]Kin2TH!$Q$27:$Q$32</definedName>
    <definedName name="_____23__123Graph_ACHART_3" hidden="1">[6]GrafikProd!$F$5:$F$16</definedName>
    <definedName name="_____24__123Graph_ACHART_31" hidden="1">[6]Kin1BLN!$D$46:$D$57</definedName>
    <definedName name="_____25__123Graph_ACHART_32" hidden="1">[6]Kin2BLN!$D$37:$D$48</definedName>
    <definedName name="_____26__123Graph_ACHART_33" hidden="1">[6]Kin3BLN!$D$35:$O$35</definedName>
    <definedName name="_____27__123Graph_ACHART_34" hidden="1">[6]Kin3BLN!$D$80:$O$80</definedName>
    <definedName name="_____28__123Graph_ACHART_35" hidden="1">#REF!</definedName>
    <definedName name="_____29__123Graph_ACHART_36" hidden="1">[6]Res142001!$N$84:$Q$84</definedName>
    <definedName name="_____3__123Graph_ACHART_11" hidden="1">#REF!</definedName>
    <definedName name="_____30__123Graph_ACHART_37" hidden="1">[6]Res142001!$N$125:$N$129</definedName>
    <definedName name="_____31__123Graph_ACHART_4" hidden="1">[6]GrafikProd!$I$5:$I$16</definedName>
    <definedName name="_____32__123Graph_ACHART_41" hidden="1">#REF!</definedName>
    <definedName name="_____33__123Graph_ACHART_42" hidden="1">[6]Kin1BLN!$D$101:$D$112</definedName>
    <definedName name="_____34__123Graph_ACHART_43" hidden="1">[6]Kin1BLN!$D$155:$D$166</definedName>
    <definedName name="_____35__123Graph_ACHART_44" hidden="1">#REF!</definedName>
    <definedName name="_____36__123Graph_ACHART_45" hidden="1">#REF!</definedName>
    <definedName name="_____37__123Graph_ACHART_46" hidden="1">#REF!</definedName>
    <definedName name="_____38__123Graph_ACHART_47" hidden="1">#REF!</definedName>
    <definedName name="_____39__123Graph_ACHART_48" hidden="1">#REF!</definedName>
    <definedName name="_____4__123Graph_ACHART_12" hidden="1">#REF!</definedName>
    <definedName name="_____40__123Graph_ACHART_49" hidden="1">[6]Kin1TH!$D$54:$D$60</definedName>
    <definedName name="_____41__123Graph_ACHART_5" hidden="1">[6]GrafikProd!$L$5:$L$16</definedName>
    <definedName name="_____42__123Graph_ACHART_6" hidden="1">[6]GrafikProd!$O$19:$O$30</definedName>
    <definedName name="_____43__123Graph_ACHART_7" hidden="1">[6]GrafikProd!$R$5:$R$16</definedName>
    <definedName name="_____44__123Graph_ACHART_8" hidden="1">#REF!</definedName>
    <definedName name="_____45__123Graph_ACHART_9" hidden="1">#REF!</definedName>
    <definedName name="_____46__123Graph_BCHART_10" hidden="1">#REF!</definedName>
    <definedName name="_____47__123Graph_BCHART_13" hidden="1">#REF!</definedName>
    <definedName name="_____48__123Graph_BCHART_16" hidden="1">#REF!</definedName>
    <definedName name="_____49__123Graph_BCHART_17" hidden="1">#REF!</definedName>
    <definedName name="_____5__123Graph_ACHART_13" hidden="1">#REF!</definedName>
    <definedName name="_____50__123Graph_BCHART_19" hidden="1">#REF!</definedName>
    <definedName name="_____51__123Graph_BCHART_2" hidden="1">[6]GrafikProd!$D$19:$D$30</definedName>
    <definedName name="_____52__123Graph_BCHART_20" hidden="1">#REF!</definedName>
    <definedName name="_____53__123Graph_BCHART_21" hidden="1">#REF!</definedName>
    <definedName name="_____54__123Graph_BCHART_22" hidden="1">#REF!</definedName>
    <definedName name="_____55__123Graph_BCHART_27" hidden="1">#REF!</definedName>
    <definedName name="_____56__123Graph_BCHART_28" hidden="1">#REF!</definedName>
    <definedName name="_____57__123Graph_BCHART_29" hidden="1">[6]Kin2TH!$R$27:$R$32</definedName>
    <definedName name="_____58__123Graph_BCHART_3" hidden="1">[6]GrafikProd!$H$5:$H$16</definedName>
    <definedName name="_____59__123Graph_BCHART_31" hidden="1">[6]Kin1BLN!$E$46:$E$57</definedName>
    <definedName name="_____6__123Graph_ACHART_14" hidden="1">#REF!</definedName>
    <definedName name="_____60__123Graph_BCHART_32" hidden="1">[6]Kin2BLN!$E$37:$E$48</definedName>
    <definedName name="_____61__123Graph_BCHART_33" hidden="1">[6]Kin3BLN!$D$36:$O$36</definedName>
    <definedName name="_____62__123Graph_BCHART_34" hidden="1">[6]Kin3BLN!$D$81:$O$81</definedName>
    <definedName name="_____63__123Graph_BCHART_35" hidden="1">#REF!</definedName>
    <definedName name="_____64__123Graph_BCHART_36" hidden="1">[6]Res142001!$N$85:$Q$85</definedName>
    <definedName name="_____65__123Graph_BCHART_4" hidden="1">[6]GrafikProd!$J$5:$J$16</definedName>
    <definedName name="_____66__123Graph_BCHART_41" hidden="1">#REF!</definedName>
    <definedName name="_____67__123Graph_BCHART_42" hidden="1">[6]Kin1BLN!$E$101:$E$112</definedName>
    <definedName name="_____68__123Graph_BCHART_43" hidden="1">[6]Kin1BLN!$E$155:$E$166</definedName>
    <definedName name="_____69__123Graph_BCHART_44" hidden="1">#REF!</definedName>
    <definedName name="_____7__123Graph_ACHART_15" hidden="1">#REF!</definedName>
    <definedName name="_____70__123Graph_BCHART_45" hidden="1">#REF!</definedName>
    <definedName name="_____71__123Graph_BCHART_46" hidden="1">#REF!</definedName>
    <definedName name="_____72__123Graph_BCHART_49" hidden="1">[6]Kin1TH!$E$54:$E$60</definedName>
    <definedName name="_____73__123Graph_BCHART_5" hidden="1">[6]GrafikProd!$M$5:$M$16</definedName>
    <definedName name="_____74__123Graph_BCHART_6" hidden="1">[6]GrafikProd!$P$19:$P$30</definedName>
    <definedName name="_____75__123Graph_BCHART_7" hidden="1">[6]GrafikProd!$S$5:$S$16</definedName>
    <definedName name="_____76__123Graph_BCHART_8" hidden="1">#REF!</definedName>
    <definedName name="_____77__123Graph_BCHART_9" hidden="1">#REF!</definedName>
    <definedName name="_____78__123Graph_CCHART_16" hidden="1">#REF!</definedName>
    <definedName name="_____79__123Graph_CCHART_20" hidden="1">#REF!</definedName>
    <definedName name="_____8__123Graph_ACHART_16" hidden="1">#REF!</definedName>
    <definedName name="_____80__123Graph_CCHART_21" hidden="1">#REF!</definedName>
    <definedName name="_____81__123Graph_CCHART_22" hidden="1">#REF!</definedName>
    <definedName name="_____82__123Graph_CCHART_27" hidden="1">#REF!</definedName>
    <definedName name="_____83__123Graph_CCHART_31" hidden="1">[6]Kin1BLN!$F$46:$F$57</definedName>
    <definedName name="_____84__123Graph_CCHART_33" hidden="1">[6]Kin3BLN!$D$37:$O$37</definedName>
    <definedName name="_____85__123Graph_CCHART_35" hidden="1">#REF!</definedName>
    <definedName name="_____86__123Graph_CCHART_41" hidden="1">#REF!</definedName>
    <definedName name="_____87__123Graph_CCHART_42" hidden="1">[6]Kin1BLN!$F$101:$F$112</definedName>
    <definedName name="_____88__123Graph_CCHART_44" hidden="1">#REF!</definedName>
    <definedName name="_____89__123Graph_CCHART_46" hidden="1">#REF!</definedName>
    <definedName name="_____9__123Graph_ACHART_17" hidden="1">#REF!</definedName>
    <definedName name="_____90__123Graph_CCHART_8" hidden="1">#REF!</definedName>
    <definedName name="_____91__123Graph_CCHART_9" hidden="1">#REF!</definedName>
    <definedName name="_____92__123Graph_DCHART_16" hidden="1">#REF!</definedName>
    <definedName name="_____93__123Graph_DCHART_22" hidden="1">#REF!</definedName>
    <definedName name="_____94__123Graph_DCHART_44" hidden="1">#REF!</definedName>
    <definedName name="_____95__123Graph_DCHART_9" hidden="1">#REF!</definedName>
    <definedName name="_____96__123Graph_ECHART_16" hidden="1">#REF!</definedName>
    <definedName name="_____97__123Graph_ECHART_22" hidden="1">#REF!</definedName>
    <definedName name="_____98__123Graph_ECHART_9" hidden="1">#REF!</definedName>
    <definedName name="_____99__123Graph_FCHART_22" hidden="1">#REF!</definedName>
    <definedName name="_____aya108" hidden="1">#REF!</definedName>
    <definedName name="_____BAT48100">'[5]HARGA SATUAN'!$B$13</definedName>
    <definedName name="_____BBM3" hidden="1">{#N/A,#N/A,FALSE,"M.32"}</definedName>
    <definedName name="_____BGR1" hidden="1">{#N/A,#N/A,FALSE,"M.01"}</definedName>
    <definedName name="_____btn1" hidden="1">{#N/A,#N/A,FALSE,"M.41"}</definedName>
    <definedName name="_____DAF1">[7]Sheet3!$II$7944</definedName>
    <definedName name="_____ERR1" hidden="1">{#N/A,#N/A,FALSE,"M.42"}</definedName>
    <definedName name="_____JBN3" hidden="1">{#N/A,#N/A,FALSE,"M.32"}</definedName>
    <definedName name="_____Jh1" hidden="1">{"w1t2",#N/A,TRUE,"Jawa";"w1t2",#N/A,TRUE,"I";"w1t2",#N/A,TRUE,"II";"w1t2",#N/A,TRUE,"III";"w1t2",#N/A,TRUE,"Batam";"w1t2",#N/A,TRUE,"IV";"w1t2",#N/A,TRUE,"V";"w1t2",#N/A,TRUE,"VI";"w1t2",#N/A,TRUE,"VII";"w1t2",#N/A,TRUE,"VIII";"w1t2",#N/A,TRUE,"IX";"w1t2",#N/A,TRUE,"X";"w1t2",#N/A,TRUE,"XI"}</definedName>
    <definedName name="_____kin3" hidden="1">{#N/A,#N/A,FALSE,"M.31"}</definedName>
    <definedName name="_____kit2" hidden="1">{#N/A,#N/A,FALSE,"M.43"}</definedName>
    <definedName name="_____kl09" hidden="1">{#N/A,#N/A,FALSE,"M.01"}</definedName>
    <definedName name="_____la150">'[5]HARGA SATUAN'!$B$25</definedName>
    <definedName name="_____M2" hidden="1">{#N/A,#N/A,FALSE,"M.42"}</definedName>
    <definedName name="_____pmt7040">'[5]HARGA SATUAN'!$B$8</definedName>
    <definedName name="_____RIP2" hidden="1">{#N/A,#N/A,FALSE,"M.01"}</definedName>
    <definedName name="_____RIP3" hidden="1">{#N/A,#N/A,FALSE,"M.41"}</definedName>
    <definedName name="_____SET87">'[4]000000'!$C$5:$P$50</definedName>
    <definedName name="_____SLA2009" hidden="1">{#N/A,#N/A,FALSE,"M.32"}</definedName>
    <definedName name="_____TCU1">[8]Assumptions!$E$13</definedName>
    <definedName name="_____TCU2">[8]Assumptions!$F$13</definedName>
    <definedName name="_____TH1" hidden="1">{#N/A,#N/A,FALSE,"M.34"}</definedName>
    <definedName name="_____th2" hidden="1">{#N/A,#N/A,FALSE,"M.42"}</definedName>
    <definedName name="_____wil1" hidden="1">{#N/A,#N/A,FALSE,"M.01"}</definedName>
    <definedName name="____\a" localSheetId="5">#REF!</definedName>
    <definedName name="____1__123Graph_ACHART_1" hidden="1">[6]trenprod2001!$C$7:$C$33</definedName>
    <definedName name="____10__123Graph_ACHART_18" hidden="1">#REF!</definedName>
    <definedName name="____100__123Graph_FCHART_9" hidden="1">#REF!</definedName>
    <definedName name="____101__123Graph_LBL_ACHART_16" hidden="1">#REF!</definedName>
    <definedName name="____102__123Graph_LBL_ACHART_47" hidden="1">#REF!</definedName>
    <definedName name="____103__123Graph_LBL_ACHART_48" hidden="1">#REF!</definedName>
    <definedName name="____104__123Graph_LBL_ACHART_49" hidden="1">[6]Kin1TH!$D$54:$D$60</definedName>
    <definedName name="____105__123Graph_LBL_BCHART_16" hidden="1">#REF!</definedName>
    <definedName name="____106__123Graph_LBL_BCHART_49" hidden="1">[6]Kin1TH!$E$54:$E$60</definedName>
    <definedName name="____107__123Graph_LBL_CCHART_16" hidden="1">#REF!</definedName>
    <definedName name="____108__123Graph_LBL_DCHART_16" hidden="1">#REF!</definedName>
    <definedName name="____109__123Graph_LBL_DCHART_9" hidden="1">#REF!</definedName>
    <definedName name="____11__123Graph_ACHART_19" hidden="1">#REF!</definedName>
    <definedName name="____110__123Graph_LBL_ECHART_16" hidden="1">#REF!</definedName>
    <definedName name="____111__123Graph_LBL_FCHART_9" hidden="1">#REF!</definedName>
    <definedName name="____112__123Graph_XCHART_13" hidden="1">#REF!</definedName>
    <definedName name="____113__123Graph_XCHART_16" hidden="1">#REF!</definedName>
    <definedName name="____114__123Graph_XCHART_18" hidden="1">#REF!</definedName>
    <definedName name="____115__123Graph_XCHART_20" hidden="1">#REF!</definedName>
    <definedName name="____116__123Graph_XCHART_24" hidden="1">#REF!</definedName>
    <definedName name="____117__123Graph_XCHART_26" hidden="1">[6]Res142001!$M$45:$M$49</definedName>
    <definedName name="____118__123Graph_XCHART_3" hidden="1">[6]GrafikProd!$B$5:$B$16</definedName>
    <definedName name="____119__123Graph_XCHART_34" hidden="1">[6]Kin3BLN!$D$79:$O$79</definedName>
    <definedName name="____12__123Graph_ACHART_2" hidden="1">[6]GrafikProd!$C$19:$C$30</definedName>
    <definedName name="____120__123Graph_XCHART_37" hidden="1">[6]Res142001!$M$125:$M$129</definedName>
    <definedName name="____121__123Graph_XCHART_4" hidden="1">[6]GrafikProd!$B$5:$B$16</definedName>
    <definedName name="____122__123Graph_XCHART_43" hidden="1">[6]Kin1BLN!$C$155:$C$166</definedName>
    <definedName name="____123__123Graph_XCHART_45" hidden="1">#REF!</definedName>
    <definedName name="____124__123Graph_XCHART_48" hidden="1">#REF!</definedName>
    <definedName name="____125__123Graph_XCHART_5" hidden="1">[6]GrafikProd!$B$5:$B$16</definedName>
    <definedName name="____126__123Graph_XCHART_6" hidden="1">[6]GrafikProd!$B$5:$B$16</definedName>
    <definedName name="____127__123Graph_XCHART_7" hidden="1">[6]GrafikProd!$B$5:$B$16</definedName>
    <definedName name="____13__123Graph_ACHART_20" hidden="1">#REF!</definedName>
    <definedName name="____14__123Graph_ACHART_21" hidden="1">#REF!</definedName>
    <definedName name="____15__123Graph_ACHART_22" hidden="1">#REF!</definedName>
    <definedName name="____16__123Graph_ACHART_23" hidden="1">#REF!</definedName>
    <definedName name="____17__123Graph_ACHART_24" hidden="1">#REF!</definedName>
    <definedName name="____18__123Graph_ACHART_25" hidden="1">[6]Res142001!$N$8:$N$11</definedName>
    <definedName name="____19__123Graph_ACHART_26" hidden="1">[6]Res142001!$N$45:$N$49</definedName>
    <definedName name="____2__123Graph_ACHART_10" hidden="1">#REF!</definedName>
    <definedName name="____20__123Graph_ACHART_27" hidden="1">#REF!</definedName>
    <definedName name="____21__123Graph_ACHART_28" hidden="1">#REF!</definedName>
    <definedName name="____22__123Graph_ACHART_29" hidden="1">[6]Kin2TH!$Q$27:$Q$32</definedName>
    <definedName name="____23__123Graph_ACHART_3" hidden="1">[6]GrafikProd!$F$5:$F$16</definedName>
    <definedName name="____24__123Graph_ACHART_31" hidden="1">[6]Kin1BLN!$D$46:$D$57</definedName>
    <definedName name="____25__123Graph_ACHART_32" hidden="1">[6]Kin2BLN!$D$37:$D$48</definedName>
    <definedName name="____26__123Graph_ACHART_33" hidden="1">[6]Kin3BLN!$D$35:$O$35</definedName>
    <definedName name="____27__123Graph_ACHART_34" hidden="1">[6]Kin3BLN!$D$80:$O$80</definedName>
    <definedName name="____28__123Graph_ACHART_35" hidden="1">#REF!</definedName>
    <definedName name="____29__123Graph_ACHART_36" hidden="1">[6]Res142001!$N$84:$Q$84</definedName>
    <definedName name="____3__123Graph_ACHART_11" hidden="1">#REF!</definedName>
    <definedName name="____30__123Graph_ACHART_37" hidden="1">[6]Res142001!$N$125:$N$129</definedName>
    <definedName name="____31__123Graph_ACHART_4" hidden="1">[6]GrafikProd!$I$5:$I$16</definedName>
    <definedName name="____32__123Graph_ACHART_41" hidden="1">#REF!</definedName>
    <definedName name="____33__123Graph_ACHART_42" hidden="1">[6]Kin1BLN!$D$101:$D$112</definedName>
    <definedName name="____34__123Graph_ACHART_43" hidden="1">[6]Kin1BLN!$D$155:$D$166</definedName>
    <definedName name="____35__123Graph_ACHART_44" hidden="1">#REF!</definedName>
    <definedName name="____36__123Graph_ACHART_45" hidden="1">#REF!</definedName>
    <definedName name="____37__123Graph_ACHART_46" hidden="1">#REF!</definedName>
    <definedName name="____38__123Graph_ACHART_47" hidden="1">#REF!</definedName>
    <definedName name="____39__123Graph_ACHART_48" hidden="1">#REF!</definedName>
    <definedName name="____4__123Graph_ACHART_12" hidden="1">#REF!</definedName>
    <definedName name="____40__123Graph_ACHART_49" hidden="1">[6]Kin1TH!$D$54:$D$60</definedName>
    <definedName name="____41__123Graph_ACHART_5" hidden="1">[6]GrafikProd!$L$5:$L$16</definedName>
    <definedName name="____42__123Graph_ACHART_6" hidden="1">[6]GrafikProd!$O$19:$O$30</definedName>
    <definedName name="____43__123Graph_ACHART_7" hidden="1">[6]GrafikProd!$R$5:$R$16</definedName>
    <definedName name="____44__123Graph_ACHART_8" hidden="1">#REF!</definedName>
    <definedName name="____45__123Graph_ACHART_9" hidden="1">#REF!</definedName>
    <definedName name="____46__123Graph_BCHART_10" hidden="1">#REF!</definedName>
    <definedName name="____47__123Graph_BCHART_13" hidden="1">#REF!</definedName>
    <definedName name="____48__123Graph_BCHART_16" hidden="1">#REF!</definedName>
    <definedName name="____49__123Graph_BCHART_17" hidden="1">#REF!</definedName>
    <definedName name="____5__123Graph_ACHART_13" hidden="1">#REF!</definedName>
    <definedName name="____50__123Graph_BCHART_19" hidden="1">#REF!</definedName>
    <definedName name="____51__123Graph_BCHART_2" hidden="1">[6]GrafikProd!$D$19:$D$30</definedName>
    <definedName name="____52__123Graph_BCHART_20" hidden="1">#REF!</definedName>
    <definedName name="____53__123Graph_BCHART_21" hidden="1">#REF!</definedName>
    <definedName name="____54__123Graph_BCHART_22" hidden="1">#REF!</definedName>
    <definedName name="____55__123Graph_BCHART_27" hidden="1">#REF!</definedName>
    <definedName name="____56__123Graph_BCHART_28" hidden="1">#REF!</definedName>
    <definedName name="____57__123Graph_BCHART_29" hidden="1">[6]Kin2TH!$R$27:$R$32</definedName>
    <definedName name="____58__123Graph_BCHART_3" hidden="1">[6]GrafikProd!$H$5:$H$16</definedName>
    <definedName name="____59__123Graph_BCHART_31" hidden="1">[6]Kin1BLN!$E$46:$E$57</definedName>
    <definedName name="____6__123Graph_ACHART_14" hidden="1">#REF!</definedName>
    <definedName name="____60__123Graph_BCHART_32" hidden="1">[6]Kin2BLN!$E$37:$E$48</definedName>
    <definedName name="____61__123Graph_BCHART_33" hidden="1">[6]Kin3BLN!$D$36:$O$36</definedName>
    <definedName name="____62__123Graph_BCHART_34" hidden="1">[6]Kin3BLN!$D$81:$O$81</definedName>
    <definedName name="____63__123Graph_BCHART_35" hidden="1">#REF!</definedName>
    <definedName name="____64__123Graph_BCHART_36" hidden="1">[6]Res142001!$N$85:$Q$85</definedName>
    <definedName name="____65__123Graph_BCHART_4" hidden="1">[6]GrafikProd!$J$5:$J$16</definedName>
    <definedName name="____66__123Graph_BCHART_41" hidden="1">#REF!</definedName>
    <definedName name="____67__123Graph_BCHART_42" hidden="1">[6]Kin1BLN!$E$101:$E$112</definedName>
    <definedName name="____68__123Graph_BCHART_43" hidden="1">[6]Kin1BLN!$E$155:$E$166</definedName>
    <definedName name="____69__123Graph_BCHART_44" hidden="1">#REF!</definedName>
    <definedName name="____7__123Graph_ACHART_15" hidden="1">#REF!</definedName>
    <definedName name="____70__123Graph_BCHART_45" hidden="1">#REF!</definedName>
    <definedName name="____71__123Graph_BCHART_46" hidden="1">#REF!</definedName>
    <definedName name="____72__123Graph_BCHART_49" hidden="1">[6]Kin1TH!$E$54:$E$60</definedName>
    <definedName name="____73__123Graph_BCHART_5" hidden="1">[6]GrafikProd!$M$5:$M$16</definedName>
    <definedName name="____74__123Graph_BCHART_6" hidden="1">[6]GrafikProd!$P$19:$P$30</definedName>
    <definedName name="____75__123Graph_BCHART_7" hidden="1">[6]GrafikProd!$S$5:$S$16</definedName>
    <definedName name="____76__123Graph_BCHART_8" hidden="1">#REF!</definedName>
    <definedName name="____77__123Graph_BCHART_9" hidden="1">#REF!</definedName>
    <definedName name="____78__123Graph_CCHART_16" hidden="1">#REF!</definedName>
    <definedName name="____79__123Graph_CCHART_20" hidden="1">#REF!</definedName>
    <definedName name="____8__123Graph_ACHART_16" hidden="1">#REF!</definedName>
    <definedName name="____80__123Graph_CCHART_21" hidden="1">#REF!</definedName>
    <definedName name="____81__123Graph_CCHART_22" hidden="1">#REF!</definedName>
    <definedName name="____82__123Graph_CCHART_27" hidden="1">#REF!</definedName>
    <definedName name="____83__123Graph_CCHART_31" hidden="1">[6]Kin1BLN!$F$46:$F$57</definedName>
    <definedName name="____84__123Graph_CCHART_33" hidden="1">[6]Kin3BLN!$D$37:$O$37</definedName>
    <definedName name="____85__123Graph_CCHART_35" hidden="1">#REF!</definedName>
    <definedName name="____86__123Graph_CCHART_41" hidden="1">#REF!</definedName>
    <definedName name="____87__123Graph_CCHART_42" hidden="1">[6]Kin1BLN!$F$101:$F$112</definedName>
    <definedName name="____88__123Graph_CCHART_44" hidden="1">#REF!</definedName>
    <definedName name="____89__123Graph_CCHART_46" hidden="1">#REF!</definedName>
    <definedName name="____9__123Graph_ACHART_17" hidden="1">#REF!</definedName>
    <definedName name="____90__123Graph_CCHART_8" hidden="1">#REF!</definedName>
    <definedName name="____91__123Graph_CCHART_9" hidden="1">#REF!</definedName>
    <definedName name="____92__123Graph_DCHART_16" hidden="1">#REF!</definedName>
    <definedName name="____93__123Graph_DCHART_22" hidden="1">#REF!</definedName>
    <definedName name="____94__123Graph_DCHART_44" hidden="1">#REF!</definedName>
    <definedName name="____95__123Graph_DCHART_9" hidden="1">#REF!</definedName>
    <definedName name="____96__123Graph_ECHART_16" hidden="1">#REF!</definedName>
    <definedName name="____97__123Graph_ECHART_22" hidden="1">#REF!</definedName>
    <definedName name="____98__123Graph_ECHART_9" hidden="1">#REF!</definedName>
    <definedName name="____99__123Graph_FCHART_22" hidden="1">#REF!</definedName>
    <definedName name="____aya108" hidden="1">#REF!</definedName>
    <definedName name="____BAT48100">'[5]HARGA SATUAN'!$B$13</definedName>
    <definedName name="____BBM3" hidden="1">{#N/A,#N/A,FALSE,"M.32"}</definedName>
    <definedName name="____BGR1" hidden="1">{#N/A,#N/A,FALSE,"M.01"}</definedName>
    <definedName name="____btn1" hidden="1">{#N/A,#N/A,FALSE,"M.41"}</definedName>
    <definedName name="____cvf345" hidden="1">{#N/A,#N/A,FALSE,"M.41"}</definedName>
    <definedName name="____DAF1">[3]Sheet3!$II$7944</definedName>
    <definedName name="____def123" hidden="1">{#N/A,#N/A,FALSE,"M.01";#N/A,#N/A,FALSE,"M.01"}</definedName>
    <definedName name="____ERR1" hidden="1">{#N/A,#N/A,FALSE,"M.42"}</definedName>
    <definedName name="____ERR2" hidden="1">{#N/A,#N/A,FALSE,"M.42"}</definedName>
    <definedName name="____ERR3" hidden="1">{#N/A,#N/A,FALSE,"M.42"}</definedName>
    <definedName name="____ERR4" hidden="1">{#N/A,#N/A,FALSE,"M.42"}</definedName>
    <definedName name="____gfr234" hidden="1">{#N/A,#N/A,FALSE,"M.01";#N/A,#N/A,FALSE,"M.01"}</definedName>
    <definedName name="____ghn987" hidden="1">{#N/A,#N/A,FALSE,"M.32"}</definedName>
    <definedName name="____hgg23" hidden="1">{#N/A,#N/A,FALSE,"M.43"}</definedName>
    <definedName name="____i76" hidden="1">{#N/A,#N/A,FALSE,"M.31"}</definedName>
    <definedName name="____JBN1" hidden="1">{#N/A,#N/A,FALSE,"M.41"}</definedName>
    <definedName name="____JBN3" hidden="1">{#N/A,#N/A,FALSE,"M.32"}</definedName>
    <definedName name="____Jh1" hidden="1">{"w1t2",#N/A,TRUE,"Jawa";"w1t2",#N/A,TRUE,"I";"w1t2",#N/A,TRUE,"II";"w1t2",#N/A,TRUE,"III";"w1t2",#N/A,TRUE,"Batam";"w1t2",#N/A,TRUE,"IV";"w1t2",#N/A,TRUE,"V";"w1t2",#N/A,TRUE,"VI";"w1t2",#N/A,TRUE,"VII";"w1t2",#N/A,TRUE,"VIII";"w1t2",#N/A,TRUE,"IX";"w1t2",#N/A,TRUE,"X";"w1t2",#N/A,TRUE,"XI"}</definedName>
    <definedName name="____KBN2" hidden="1">{#N/A,#N/A,FALSE,"M.31"}</definedName>
    <definedName name="____kin3" hidden="1">{#N/A,#N/A,FALSE,"M.31"}</definedName>
    <definedName name="____kit2" hidden="1">{#N/A,#N/A,FALSE,"M.43"}</definedName>
    <definedName name="____kjn456" hidden="1">{#N/A,#N/A,FALSE,"M.42"}</definedName>
    <definedName name="____kl09" hidden="1">{#N/A,#N/A,FALSE,"M.01"}</definedName>
    <definedName name="____kl2" hidden="1">{#N/A,#N/A,FALSE,"M.31"}</definedName>
    <definedName name="____kl4" hidden="1">{#N/A,#N/A,FALSE,"M.31"}</definedName>
    <definedName name="____la150">'[5]HARGA SATUAN'!$B$25</definedName>
    <definedName name="____M2" hidden="1">{#N/A,#N/A,FALSE,"M.42"}</definedName>
    <definedName name="____mp3" hidden="1">{#N/A,#N/A,FALSE,"M.42"}</definedName>
    <definedName name="____pmt7040">'[5]HARGA SATUAN'!$B$8</definedName>
    <definedName name="____po456" hidden="1">{#N/A,#N/A,FALSE,"M.31"}</definedName>
    <definedName name="____re12" hidden="1">{#N/A,#N/A,FALSE,"M.01"}</definedName>
    <definedName name="____RIP2" hidden="1">{#N/A,#N/A,FALSE,"M.01"}</definedName>
    <definedName name="____RIP3" hidden="1">{#N/A,#N/A,FALSE,"M.41"}</definedName>
    <definedName name="____scd12" hidden="1">{#N/A,#N/A,FALSE,"M.02"}</definedName>
    <definedName name="____SET87">'[4]000000'!$C$5:$P$50</definedName>
    <definedName name="____SLA2009" hidden="1">{#N/A,#N/A,FALSE,"M.32"}</definedName>
    <definedName name="____TCU1">[9]Assumptions!$E$13</definedName>
    <definedName name="____TCU2">[9]Assumptions!$F$13</definedName>
    <definedName name="____tgr2" hidden="1">{#N/A,#N/A,FALSE,"M.33"}</definedName>
    <definedName name="____TH1" hidden="1">{#N/A,#N/A,FALSE,"M.34"}</definedName>
    <definedName name="____th2" hidden="1">{#N/A,#N/A,FALSE,"M.42"}</definedName>
    <definedName name="____ujy654" hidden="1">{#N/A,#N/A,FALSE,"M.42"}</definedName>
    <definedName name="____uu5" hidden="1">{#N/A,#N/A,FALSE,"M.41"}</definedName>
    <definedName name="____uyh123" hidden="1">{#N/A,#N/A,FALSE,"M.42"}</definedName>
    <definedName name="____we12" hidden="1">{#N/A,#N/A,FALSE,"M.33"}</definedName>
    <definedName name="____wer12" hidden="1">{#N/A,#N/A,FALSE,"M.43"}</definedName>
    <definedName name="____wil1" hidden="1">{#N/A,#N/A,FALSE,"M.01"}</definedName>
    <definedName name="____x213" hidden="1">{#N/A,#N/A,FALSE,"M.02"}</definedName>
    <definedName name="____x456" hidden="1">{#N/A,#N/A,FALSE,"M.42"}</definedName>
    <definedName name="____xd234" hidden="1">{#N/A,#N/A,FALSE,"M.02"}</definedName>
    <definedName name="____xx23" hidden="1">{#N/A,#N/A,FALSE,"M.34"}</definedName>
    <definedName name="___\a" localSheetId="2">#REF!</definedName>
    <definedName name="___1___123Graph_ACHART_1" hidden="1">[6]trenprod2001!$C$7:$C$33</definedName>
    <definedName name="___1__123Graph_ACHART_1" hidden="1">[6]trenprod2001!$C$7:$C$33</definedName>
    <definedName name="___10___123Graph_ACHART_18" hidden="1">#REF!</definedName>
    <definedName name="___10__123Graph_ACHART_18" hidden="1">#REF!</definedName>
    <definedName name="___100___123Graph_FCHART_9" hidden="1">#REF!</definedName>
    <definedName name="___100__123Graph_FCHART_9" hidden="1">#REF!</definedName>
    <definedName name="___101___123Graph_LBL_ACHART_16" hidden="1">#REF!</definedName>
    <definedName name="___101__123Graph_LBL_ACHART_16" hidden="1">#REF!</definedName>
    <definedName name="___102___123Graph_LBL_ACHART_47" hidden="1">#REF!</definedName>
    <definedName name="___102__123Graph_LBL_ACHART_47" hidden="1">#REF!</definedName>
    <definedName name="___103___123Graph_LBL_ACHART_48" hidden="1">#REF!</definedName>
    <definedName name="___103__123Graph_LBL_ACHART_48" hidden="1">#REF!</definedName>
    <definedName name="___104___123Graph_LBL_ACHART_49" hidden="1">[6]Kin1TH!$D$54:$D$60</definedName>
    <definedName name="___104__123Graph_LBL_ACHART_49" hidden="1">[6]Kin1TH!$D$54:$D$60</definedName>
    <definedName name="___105___123Graph_LBL_BCHART_16" hidden="1">#REF!</definedName>
    <definedName name="___105__123Graph_LBL_BCHART_16" hidden="1">#REF!</definedName>
    <definedName name="___106___123Graph_LBL_BCHART_49" hidden="1">[6]Kin1TH!$E$54:$E$60</definedName>
    <definedName name="___106__123Graph_LBL_BCHART_49" hidden="1">[6]Kin1TH!$E$54:$E$60</definedName>
    <definedName name="___107___123Graph_LBL_CCHART_16" hidden="1">#REF!</definedName>
    <definedName name="___107__123Graph_LBL_CCHART_16" hidden="1">#REF!</definedName>
    <definedName name="___108___123Graph_LBL_DCHART_16" hidden="1">#REF!</definedName>
    <definedName name="___108__123Graph_LBL_DCHART_16" hidden="1">#REF!</definedName>
    <definedName name="___109___123Graph_LBL_DCHART_9" hidden="1">#REF!</definedName>
    <definedName name="___109__123Graph_LBL_DCHART_9" hidden="1">#REF!</definedName>
    <definedName name="___11___123Graph_ACHART_19" hidden="1">#REF!</definedName>
    <definedName name="___11__123Graph_ACHART_19" hidden="1">#REF!</definedName>
    <definedName name="___110___123Graph_LBL_ECHART_16" hidden="1">#REF!</definedName>
    <definedName name="___110__123Graph_LBL_ECHART_16" hidden="1">#REF!</definedName>
    <definedName name="___111___123Graph_LBL_FCHART_9" hidden="1">#REF!</definedName>
    <definedName name="___111__123Graph_LBL_FCHART_9" hidden="1">#REF!</definedName>
    <definedName name="___112___123Graph_XCHART_13" hidden="1">#REF!</definedName>
    <definedName name="___112__123Graph_XCHART_13" hidden="1">#REF!</definedName>
    <definedName name="___113___123Graph_XCHART_16" hidden="1">#REF!</definedName>
    <definedName name="___113__123Graph_XCHART_16" hidden="1">#REF!</definedName>
    <definedName name="___114___123Graph_XCHART_18" hidden="1">#REF!</definedName>
    <definedName name="___114__123Graph_XCHART_18" hidden="1">#REF!</definedName>
    <definedName name="___115___123Graph_XCHART_20" hidden="1">#REF!</definedName>
    <definedName name="___115__123Graph_XCHART_20" hidden="1">#REF!</definedName>
    <definedName name="___116___123Graph_XCHART_24" hidden="1">#REF!</definedName>
    <definedName name="___116__123Graph_XCHART_24" hidden="1">#REF!</definedName>
    <definedName name="___117___123Graph_XCHART_26" hidden="1">[6]Res142001!$M$45:$M$49</definedName>
    <definedName name="___117__123Graph_XCHART_26" hidden="1">[6]Res142001!$M$45:$M$49</definedName>
    <definedName name="___118___123Graph_XCHART_3" hidden="1">[6]GrafikProd!$B$5:$B$16</definedName>
    <definedName name="___118__123Graph_XCHART_3" hidden="1">[6]GrafikProd!$B$5:$B$16</definedName>
    <definedName name="___119___123Graph_XCHART_34" hidden="1">[6]Kin3BLN!$D$79:$O$79</definedName>
    <definedName name="___119__123Graph_XCHART_34" hidden="1">[6]Kin3BLN!$D$79:$O$79</definedName>
    <definedName name="___12___123Graph_ACHART_2" hidden="1">[6]GrafikProd!$C$19:$C$30</definedName>
    <definedName name="___12__123Graph_ACHART_2" hidden="1">[6]GrafikProd!$C$19:$C$30</definedName>
    <definedName name="___120___123Graph_XCHART_37" hidden="1">[6]Res142001!$M$125:$M$129</definedName>
    <definedName name="___120__123Graph_XCHART_37" hidden="1">[6]Res142001!$M$125:$M$129</definedName>
    <definedName name="___121___123Graph_XCHART_4" hidden="1">[6]GrafikProd!$B$5:$B$16</definedName>
    <definedName name="___121__123Graph_XCHART_4" hidden="1">[6]GrafikProd!$B$5:$B$16</definedName>
    <definedName name="___122___123Graph_XCHART_43" hidden="1">[6]Kin1BLN!$C$155:$C$166</definedName>
    <definedName name="___122__123Graph_XCHART_43" hidden="1">[6]Kin1BLN!$C$155:$C$166</definedName>
    <definedName name="___123___123Graph_XCHART_45" hidden="1">#REF!</definedName>
    <definedName name="___123__123Graph_XCHART_45" hidden="1">#REF!</definedName>
    <definedName name="___124___123Graph_XCHART_48" hidden="1">#REF!</definedName>
    <definedName name="___124__123Graph_XCHART_48" hidden="1">#REF!</definedName>
    <definedName name="___125___123Graph_XCHART_5" hidden="1">[6]GrafikProd!$B$5:$B$16</definedName>
    <definedName name="___125__123Graph_XCHART_5" hidden="1">[6]GrafikProd!$B$5:$B$16</definedName>
    <definedName name="___126___123Graph_XCHART_6" hidden="1">[6]GrafikProd!$B$5:$B$16</definedName>
    <definedName name="___126__123Graph_XCHART_6" hidden="1">[6]GrafikProd!$B$5:$B$16</definedName>
    <definedName name="___127___123Graph_XCHART_7" hidden="1">[6]GrafikProd!$B$5:$B$16</definedName>
    <definedName name="___127__123Graph_XCHART_7" hidden="1">[6]GrafikProd!$B$5:$B$16</definedName>
    <definedName name="___128__123Graph_ACHART_1" hidden="1">[6]trenprod2001!$C$7:$C$33</definedName>
    <definedName name="___129__123Graph_ACHART_10" hidden="1">#REF!</definedName>
    <definedName name="___13___123Graph_ACHART_20" hidden="1">#REF!</definedName>
    <definedName name="___13__123Graph_ACHART_20" hidden="1">#REF!</definedName>
    <definedName name="___130__123Graph_ACHART_11" hidden="1">#REF!</definedName>
    <definedName name="___131__123Graph_ACHART_12" hidden="1">#REF!</definedName>
    <definedName name="___132__123Graph_ACHART_13" hidden="1">#REF!</definedName>
    <definedName name="___133__123Graph_ACHART_14" hidden="1">#REF!</definedName>
    <definedName name="___134__123Graph_ACHART_15" hidden="1">#REF!</definedName>
    <definedName name="___135__123Graph_ACHART_16" hidden="1">#REF!</definedName>
    <definedName name="___136__123Graph_ACHART_17" hidden="1">#REF!</definedName>
    <definedName name="___137__123Graph_ACHART_18" hidden="1">#REF!</definedName>
    <definedName name="___138__123Graph_ACHART_19" hidden="1">#REF!</definedName>
    <definedName name="___139__123Graph_ACHART_2" hidden="1">[6]GrafikProd!$C$19:$C$30</definedName>
    <definedName name="___14___123Graph_ACHART_21" hidden="1">#REF!</definedName>
    <definedName name="___14__123Graph_ACHART_21" hidden="1">#REF!</definedName>
    <definedName name="___140__123Graph_ACHART_20" hidden="1">#REF!</definedName>
    <definedName name="___141__123Graph_ACHART_21" hidden="1">#REF!</definedName>
    <definedName name="___142__123Graph_ACHART_22" hidden="1">#REF!</definedName>
    <definedName name="___143__123Graph_ACHART_23" hidden="1">#REF!</definedName>
    <definedName name="___144__123Graph_ACHART_24" hidden="1">#REF!</definedName>
    <definedName name="___145__123Graph_ACHART_25" hidden="1">[6]Res142001!$N$8:$N$11</definedName>
    <definedName name="___146__123Graph_ACHART_26" hidden="1">[6]Res142001!$N$45:$N$49</definedName>
    <definedName name="___147__123Graph_ACHART_27" hidden="1">#REF!</definedName>
    <definedName name="___148__123Graph_ACHART_28" hidden="1">#REF!</definedName>
    <definedName name="___149__123Graph_ACHART_29" hidden="1">[6]Kin2TH!$Q$27:$Q$32</definedName>
    <definedName name="___15___123Graph_ACHART_22" hidden="1">#REF!</definedName>
    <definedName name="___15__123Graph_ACHART_22" hidden="1">#REF!</definedName>
    <definedName name="___150__123Graph_ACHART_3" hidden="1">[6]GrafikProd!$F$5:$F$16</definedName>
    <definedName name="___151__123Graph_ACHART_31" hidden="1">[6]Kin1BLN!$D$46:$D$57</definedName>
    <definedName name="___152__123Graph_ACHART_32" hidden="1">[6]Kin2BLN!$D$37:$D$48</definedName>
    <definedName name="___153__123Graph_ACHART_33" hidden="1">[6]Kin3BLN!$D$35:$O$35</definedName>
    <definedName name="___154__123Graph_ACHART_34" hidden="1">[6]Kin3BLN!$D$80:$O$80</definedName>
    <definedName name="___155__123Graph_ACHART_35" hidden="1">#REF!</definedName>
    <definedName name="___156__123Graph_ACHART_36" hidden="1">[6]Res142001!$N$84:$Q$84</definedName>
    <definedName name="___157__123Graph_ACHART_37" hidden="1">[6]Res142001!$N$125:$N$129</definedName>
    <definedName name="___158__123Graph_ACHART_4" hidden="1">[6]GrafikProd!$I$5:$I$16</definedName>
    <definedName name="___159__123Graph_ACHART_41" hidden="1">#REF!</definedName>
    <definedName name="___16___123Graph_ACHART_23" hidden="1">#REF!</definedName>
    <definedName name="___16__123Graph_ACHART_23" hidden="1">#REF!</definedName>
    <definedName name="___160__123Graph_ACHART_42" hidden="1">[6]Kin1BLN!$D$101:$D$112</definedName>
    <definedName name="___161__123Graph_ACHART_43" hidden="1">[6]Kin1BLN!$D$155:$D$166</definedName>
    <definedName name="___162__123Graph_ACHART_44" hidden="1">#REF!</definedName>
    <definedName name="___163__123Graph_ACHART_45" hidden="1">#REF!</definedName>
    <definedName name="___164__123Graph_ACHART_46" hidden="1">#REF!</definedName>
    <definedName name="___165__123Graph_ACHART_47" hidden="1">#REF!</definedName>
    <definedName name="___166__123Graph_ACHART_48" hidden="1">#REF!</definedName>
    <definedName name="___167__123Graph_ACHART_49" hidden="1">[6]Kin1TH!$D$54:$D$60</definedName>
    <definedName name="___168__123Graph_ACHART_5" hidden="1">[6]GrafikProd!$L$5:$L$16</definedName>
    <definedName name="___169__123Graph_ACHART_6" hidden="1">[6]GrafikProd!$O$19:$O$30</definedName>
    <definedName name="___17___123Graph_ACHART_24" hidden="1">#REF!</definedName>
    <definedName name="___17__123Graph_ACHART_24" hidden="1">#REF!</definedName>
    <definedName name="___170__123Graph_ACHART_7" hidden="1">[6]GrafikProd!$R$5:$R$16</definedName>
    <definedName name="___171__123Graph_ACHART_8" hidden="1">#REF!</definedName>
    <definedName name="___172__123Graph_ACHART_9" hidden="1">#REF!</definedName>
    <definedName name="___173__123Graph_BCHART_10" hidden="1">#REF!</definedName>
    <definedName name="___174__123Graph_BCHART_13" hidden="1">#REF!</definedName>
    <definedName name="___175__123Graph_BCHART_16" hidden="1">#REF!</definedName>
    <definedName name="___176__123Graph_BCHART_17" hidden="1">#REF!</definedName>
    <definedName name="___177__123Graph_BCHART_19" hidden="1">#REF!</definedName>
    <definedName name="___178__123Graph_BCHART_2" hidden="1">[6]GrafikProd!$D$19:$D$30</definedName>
    <definedName name="___179__123Graph_BCHART_20" hidden="1">#REF!</definedName>
    <definedName name="___18___123Graph_ACHART_25" hidden="1">[6]Res142001!$N$8:$N$11</definedName>
    <definedName name="___18__123Graph_ACHART_25" hidden="1">[6]Res142001!$N$8:$N$11</definedName>
    <definedName name="___180__123Graph_BCHART_21" hidden="1">#REF!</definedName>
    <definedName name="___181__123Graph_BCHART_22" hidden="1">#REF!</definedName>
    <definedName name="___182__123Graph_BCHART_27" hidden="1">#REF!</definedName>
    <definedName name="___183__123Graph_BCHART_28" hidden="1">#REF!</definedName>
    <definedName name="___184__123Graph_BCHART_29" hidden="1">[6]Kin2TH!$R$27:$R$32</definedName>
    <definedName name="___185__123Graph_BCHART_3" hidden="1">[6]GrafikProd!$H$5:$H$16</definedName>
    <definedName name="___186__123Graph_BCHART_31" hidden="1">[6]Kin1BLN!$E$46:$E$57</definedName>
    <definedName name="___187__123Graph_BCHART_32" hidden="1">[6]Kin2BLN!$E$37:$E$48</definedName>
    <definedName name="___188__123Graph_BCHART_33" hidden="1">[6]Kin3BLN!$D$36:$O$36</definedName>
    <definedName name="___189__123Graph_BCHART_34" hidden="1">[6]Kin3BLN!$D$81:$O$81</definedName>
    <definedName name="___19___123Graph_ACHART_26" hidden="1">[6]Res142001!$N$45:$N$49</definedName>
    <definedName name="___19__123Graph_ACHART_26" hidden="1">[6]Res142001!$N$45:$N$49</definedName>
    <definedName name="___190__123Graph_BCHART_35" hidden="1">#REF!</definedName>
    <definedName name="___191__123Graph_BCHART_36" hidden="1">[6]Res142001!$N$85:$Q$85</definedName>
    <definedName name="___192__123Graph_BCHART_4" hidden="1">[6]GrafikProd!$J$5:$J$16</definedName>
    <definedName name="___193__123Graph_BCHART_41" hidden="1">#REF!</definedName>
    <definedName name="___194__123Graph_BCHART_42" hidden="1">[6]Kin1BLN!$E$101:$E$112</definedName>
    <definedName name="___195__123Graph_BCHART_43" hidden="1">[6]Kin1BLN!$E$155:$E$166</definedName>
    <definedName name="___196__123Graph_BCHART_44" hidden="1">#REF!</definedName>
    <definedName name="___197__123Graph_BCHART_45" hidden="1">#REF!</definedName>
    <definedName name="___198__123Graph_BCHART_46" hidden="1">#REF!</definedName>
    <definedName name="___199__123Graph_BCHART_49" hidden="1">[6]Kin1TH!$E$54:$E$60</definedName>
    <definedName name="___2___123Graph_ACHART_10" hidden="1">#REF!</definedName>
    <definedName name="___2__123Graph_ACHART_10" hidden="1">#REF!</definedName>
    <definedName name="___20___123Graph_ACHART_27" hidden="1">#REF!</definedName>
    <definedName name="___20__123Graph_ACHART_27" hidden="1">#REF!</definedName>
    <definedName name="___200__123Graph_BCHART_5" hidden="1">[6]GrafikProd!$M$5:$M$16</definedName>
    <definedName name="___201__123Graph_BCHART_6" hidden="1">[6]GrafikProd!$P$19:$P$30</definedName>
    <definedName name="___202__123Graph_BCHART_7" hidden="1">[6]GrafikProd!$S$5:$S$16</definedName>
    <definedName name="___203__123Graph_BCHART_8" hidden="1">#REF!</definedName>
    <definedName name="___204__123Graph_BCHART_9" hidden="1">#REF!</definedName>
    <definedName name="___205__123Graph_CCHART_16" hidden="1">#REF!</definedName>
    <definedName name="___206__123Graph_CCHART_20" hidden="1">#REF!</definedName>
    <definedName name="___207__123Graph_CCHART_21" hidden="1">#REF!</definedName>
    <definedName name="___208__123Graph_CCHART_22" hidden="1">#REF!</definedName>
    <definedName name="___209__123Graph_CCHART_27" hidden="1">#REF!</definedName>
    <definedName name="___21___123Graph_ACHART_28" hidden="1">#REF!</definedName>
    <definedName name="___21__123Graph_ACHART_28" hidden="1">#REF!</definedName>
    <definedName name="___210__123Graph_CCHART_31" hidden="1">[6]Kin1BLN!$F$46:$F$57</definedName>
    <definedName name="___211__123Graph_CCHART_33" hidden="1">[6]Kin3BLN!$D$37:$O$37</definedName>
    <definedName name="___212__123Graph_CCHART_35" hidden="1">#REF!</definedName>
    <definedName name="___213__123Graph_CCHART_41" hidden="1">#REF!</definedName>
    <definedName name="___214__123Graph_CCHART_42" hidden="1">[6]Kin1BLN!$F$101:$F$112</definedName>
    <definedName name="___215__123Graph_CCHART_44" hidden="1">#REF!</definedName>
    <definedName name="___216__123Graph_CCHART_46" hidden="1">#REF!</definedName>
    <definedName name="___217__123Graph_CCHART_8" hidden="1">#REF!</definedName>
    <definedName name="___218__123Graph_CCHART_9" hidden="1">#REF!</definedName>
    <definedName name="___219__123Graph_DCHART_16" hidden="1">#REF!</definedName>
    <definedName name="___22___123Graph_ACHART_29" hidden="1">[6]Kin2TH!$Q$27:$Q$32</definedName>
    <definedName name="___22__123Graph_ACHART_29" hidden="1">[6]Kin2TH!$Q$27:$Q$32</definedName>
    <definedName name="___220__123Graph_DCHART_22" hidden="1">#REF!</definedName>
    <definedName name="___221__123Graph_DCHART_44" hidden="1">#REF!</definedName>
    <definedName name="___222__123Graph_DCHART_9" hidden="1">#REF!</definedName>
    <definedName name="___223__123Graph_ECHART_16" hidden="1">#REF!</definedName>
    <definedName name="___224__123Graph_ECHART_22" hidden="1">#REF!</definedName>
    <definedName name="___225__123Graph_ECHART_9" hidden="1">#REF!</definedName>
    <definedName name="___226__123Graph_FCHART_22" hidden="1">#REF!</definedName>
    <definedName name="___227__123Graph_FCHART_9" hidden="1">#REF!</definedName>
    <definedName name="___228__123Graph_LBL_ACHART_16" hidden="1">#REF!</definedName>
    <definedName name="___229__123Graph_LBL_ACHART_47" hidden="1">#REF!</definedName>
    <definedName name="___23___123Graph_ACHART_3" hidden="1">[6]GrafikProd!$F$5:$F$16</definedName>
    <definedName name="___23__123Graph_ACHART_3" hidden="1">[6]GrafikProd!$F$5:$F$16</definedName>
    <definedName name="___230__123Graph_LBL_ACHART_48" hidden="1">#REF!</definedName>
    <definedName name="___231__123Graph_LBL_ACHART_49" hidden="1">[6]Kin1TH!$D$54:$D$60</definedName>
    <definedName name="___232__123Graph_LBL_BCHART_16" hidden="1">#REF!</definedName>
    <definedName name="___233__123Graph_LBL_BCHART_49" hidden="1">[6]Kin1TH!$E$54:$E$60</definedName>
    <definedName name="___234__123Graph_LBL_CCHART_16" hidden="1">#REF!</definedName>
    <definedName name="___235__123Graph_LBL_DCHART_16" hidden="1">#REF!</definedName>
    <definedName name="___236__123Graph_LBL_DCHART_9" hidden="1">#REF!</definedName>
    <definedName name="___237__123Graph_LBL_ECHART_16" hidden="1">#REF!</definedName>
    <definedName name="___238__123Graph_LBL_FCHART_9" hidden="1">#REF!</definedName>
    <definedName name="___239__123Graph_XCHART_13" hidden="1">#REF!</definedName>
    <definedName name="___24___123Graph_ACHART_31" hidden="1">[6]Kin1BLN!$D$46:$D$57</definedName>
    <definedName name="___24__123Graph_ACHART_31" hidden="1">[6]Kin1BLN!$D$46:$D$57</definedName>
    <definedName name="___240__123Graph_XCHART_16" hidden="1">#REF!</definedName>
    <definedName name="___241__123Graph_XCHART_18" hidden="1">#REF!</definedName>
    <definedName name="___242__123Graph_XCHART_20" hidden="1">#REF!</definedName>
    <definedName name="___243__123Graph_XCHART_24" hidden="1">#REF!</definedName>
    <definedName name="___244__123Graph_XCHART_26" hidden="1">[6]Res142001!$M$45:$M$49</definedName>
    <definedName name="___245__123Graph_XCHART_3" hidden="1">[6]GrafikProd!$B$5:$B$16</definedName>
    <definedName name="___246__123Graph_XCHART_34" hidden="1">[6]Kin3BLN!$D$79:$O$79</definedName>
    <definedName name="___247__123Graph_XCHART_37" hidden="1">[6]Res142001!$M$125:$M$129</definedName>
    <definedName name="___248__123Graph_XCHART_4" hidden="1">[6]GrafikProd!$B$5:$B$16</definedName>
    <definedName name="___249__123Graph_XCHART_43" hidden="1">[6]Kin1BLN!$C$155:$C$166</definedName>
    <definedName name="___25___123Graph_ACHART_32" hidden="1">[6]Kin2BLN!$D$37:$D$48</definedName>
    <definedName name="___25__123Graph_ACHART_32" hidden="1">[6]Kin2BLN!$D$37:$D$48</definedName>
    <definedName name="___250__123Graph_XCHART_45" hidden="1">#REF!</definedName>
    <definedName name="___251__123Graph_XCHART_48" hidden="1">#REF!</definedName>
    <definedName name="___252__123Graph_XCHART_5" hidden="1">[6]GrafikProd!$B$5:$B$16</definedName>
    <definedName name="___253__123Graph_XCHART_6" hidden="1">[6]GrafikProd!$B$5:$B$16</definedName>
    <definedName name="___254__123Graph_XCHART_7" hidden="1">[6]GrafikProd!$B$5:$B$16</definedName>
    <definedName name="___26___123Graph_ACHART_33" hidden="1">[6]Kin3BLN!$D$35:$O$35</definedName>
    <definedName name="___26__123Graph_ACHART_33" hidden="1">[6]Kin3BLN!$D$35:$O$35</definedName>
    <definedName name="___27___123Graph_ACHART_34" hidden="1">[6]Kin3BLN!$D$80:$O$80</definedName>
    <definedName name="___27__123Graph_ACHART_34" hidden="1">[6]Kin3BLN!$D$80:$O$80</definedName>
    <definedName name="___28___123Graph_ACHART_35" hidden="1">#REF!</definedName>
    <definedName name="___28__123Graph_ACHART_35" hidden="1">#REF!</definedName>
    <definedName name="___29___123Graph_ACHART_36" hidden="1">[6]Res142001!$N$84:$Q$84</definedName>
    <definedName name="___29__123Graph_ACHART_36" hidden="1">[6]Res142001!$N$84:$Q$84</definedName>
    <definedName name="___3___123Graph_ACHART_11" hidden="1">#REF!</definedName>
    <definedName name="___3__123Graph_ACHART_11" hidden="1">#REF!</definedName>
    <definedName name="___30___123Graph_ACHART_37" hidden="1">[6]Res142001!$N$125:$N$129</definedName>
    <definedName name="___30__123Graph_ACHART_37" hidden="1">[6]Res142001!$N$125:$N$129</definedName>
    <definedName name="___31___123Graph_ACHART_4" hidden="1">[6]GrafikProd!$I$5:$I$16</definedName>
    <definedName name="___31__123Graph_ACHART_4" hidden="1">[6]GrafikProd!$I$5:$I$16</definedName>
    <definedName name="___32___123Graph_ACHART_41" hidden="1">#REF!</definedName>
    <definedName name="___32__123Graph_ACHART_41" hidden="1">#REF!</definedName>
    <definedName name="___33___123Graph_ACHART_42" hidden="1">[6]Kin1BLN!$D$101:$D$112</definedName>
    <definedName name="___33__123Graph_ACHART_42" hidden="1">[6]Kin1BLN!$D$101:$D$112</definedName>
    <definedName name="___34___123Graph_ACHART_43" hidden="1">[6]Kin1BLN!$D$155:$D$166</definedName>
    <definedName name="___34__123Graph_ACHART_43" hidden="1">[6]Kin1BLN!$D$155:$D$166</definedName>
    <definedName name="___35___123Graph_ACHART_44" hidden="1">#REF!</definedName>
    <definedName name="___35__123Graph_ACHART_44" hidden="1">#REF!</definedName>
    <definedName name="___36___123Graph_ACHART_45" hidden="1">#REF!</definedName>
    <definedName name="___36__123Graph_ACHART_45" hidden="1">#REF!</definedName>
    <definedName name="___37___123Graph_ACHART_46" hidden="1">#REF!</definedName>
    <definedName name="___37__123Graph_ACHART_46" hidden="1">#REF!</definedName>
    <definedName name="___38___123Graph_ACHART_47" hidden="1">#REF!</definedName>
    <definedName name="___38__123Graph_ACHART_47" hidden="1">#REF!</definedName>
    <definedName name="___39___123Graph_ACHART_48" hidden="1">#REF!</definedName>
    <definedName name="___39__123Graph_ACHART_48" hidden="1">#REF!</definedName>
    <definedName name="___4___123Graph_ACHART_12" hidden="1">#REF!</definedName>
    <definedName name="___4__123Graph_ACHART_12" hidden="1">#REF!</definedName>
    <definedName name="___40___123Graph_ACHART_49" hidden="1">[6]Kin1TH!$D$54:$D$60</definedName>
    <definedName name="___40__123Graph_ACHART_49" hidden="1">[6]Kin1TH!$D$54:$D$60</definedName>
    <definedName name="___41___123Graph_ACHART_5" hidden="1">[6]GrafikProd!$L$5:$L$16</definedName>
    <definedName name="___41__123Graph_ACHART_5" hidden="1">[6]GrafikProd!$L$5:$L$16</definedName>
    <definedName name="___42___123Graph_ACHART_6" hidden="1">[6]GrafikProd!$O$19:$O$30</definedName>
    <definedName name="___42__123Graph_ACHART_6" hidden="1">[6]GrafikProd!$O$19:$O$30</definedName>
    <definedName name="___43___123Graph_ACHART_7" hidden="1">[6]GrafikProd!$R$5:$R$16</definedName>
    <definedName name="___43__123Graph_ACHART_7" hidden="1">[6]GrafikProd!$R$5:$R$16</definedName>
    <definedName name="___44___123Graph_ACHART_8" hidden="1">#REF!</definedName>
    <definedName name="___44__123Graph_ACHART_8" hidden="1">#REF!</definedName>
    <definedName name="___45___123Graph_ACHART_9" hidden="1">#REF!</definedName>
    <definedName name="___45__123Graph_ACHART_9" hidden="1">#REF!</definedName>
    <definedName name="___46___123Graph_BCHART_10" hidden="1">#REF!</definedName>
    <definedName name="___46__123Graph_BCHART_10" hidden="1">#REF!</definedName>
    <definedName name="___47___123Graph_BCHART_13" hidden="1">#REF!</definedName>
    <definedName name="___47__123Graph_BCHART_13" hidden="1">#REF!</definedName>
    <definedName name="___48___123Graph_BCHART_16" hidden="1">#REF!</definedName>
    <definedName name="___48__123Graph_BCHART_16" hidden="1">#REF!</definedName>
    <definedName name="___49___123Graph_BCHART_17" hidden="1">#REF!</definedName>
    <definedName name="___49__123Graph_BCHART_17" hidden="1">#REF!</definedName>
    <definedName name="___5___123Graph_ACHART_13" hidden="1">#REF!</definedName>
    <definedName name="___5__123Graph_ACHART_13" hidden="1">#REF!</definedName>
    <definedName name="___50___123Graph_BCHART_19" hidden="1">#REF!</definedName>
    <definedName name="___50__123Graph_BCHART_19" hidden="1">#REF!</definedName>
    <definedName name="___51___123Graph_BCHART_2" hidden="1">[6]GrafikProd!$D$19:$D$30</definedName>
    <definedName name="___51__123Graph_BCHART_2" hidden="1">[6]GrafikProd!$D$19:$D$30</definedName>
    <definedName name="___52___123Graph_BCHART_20" hidden="1">#REF!</definedName>
    <definedName name="___52__123Graph_BCHART_20" hidden="1">#REF!</definedName>
    <definedName name="___53___123Graph_BCHART_21" hidden="1">#REF!</definedName>
    <definedName name="___53__123Graph_BCHART_21" hidden="1">#REF!</definedName>
    <definedName name="___54___123Graph_BCHART_22" hidden="1">#REF!</definedName>
    <definedName name="___54__123Graph_BCHART_22" hidden="1">#REF!</definedName>
    <definedName name="___55___123Graph_BCHART_27" hidden="1">#REF!</definedName>
    <definedName name="___55__123Graph_BCHART_27" hidden="1">#REF!</definedName>
    <definedName name="___56___123Graph_BCHART_28" hidden="1">#REF!</definedName>
    <definedName name="___56__123Graph_BCHART_28" hidden="1">#REF!</definedName>
    <definedName name="___57___123Graph_BCHART_29" hidden="1">[6]Kin2TH!$R$27:$R$32</definedName>
    <definedName name="___57__123Graph_BCHART_29" hidden="1">[6]Kin2TH!$R$27:$R$32</definedName>
    <definedName name="___58___123Graph_BCHART_3" hidden="1">[6]GrafikProd!$H$5:$H$16</definedName>
    <definedName name="___58__123Graph_BCHART_3" hidden="1">[6]GrafikProd!$H$5:$H$16</definedName>
    <definedName name="___59___123Graph_BCHART_31" hidden="1">[6]Kin1BLN!$E$46:$E$57</definedName>
    <definedName name="___59__123Graph_BCHART_31" hidden="1">[6]Kin1BLN!$E$46:$E$57</definedName>
    <definedName name="___6___123Graph_ACHART_14" hidden="1">#REF!</definedName>
    <definedName name="___6__123Graph_ACHART_14" hidden="1">#REF!</definedName>
    <definedName name="___60___123Graph_BCHART_32" hidden="1">[6]Kin2BLN!$E$37:$E$48</definedName>
    <definedName name="___60__123Graph_BCHART_32" hidden="1">[6]Kin2BLN!$E$37:$E$48</definedName>
    <definedName name="___61___123Graph_BCHART_33" hidden="1">[6]Kin3BLN!$D$36:$O$36</definedName>
    <definedName name="___61__123Graph_BCHART_33" hidden="1">[6]Kin3BLN!$D$36:$O$36</definedName>
    <definedName name="___62___123Graph_BCHART_34" hidden="1">[6]Kin3BLN!$D$81:$O$81</definedName>
    <definedName name="___62__123Graph_BCHART_34" hidden="1">[6]Kin3BLN!$D$81:$O$81</definedName>
    <definedName name="___63___123Graph_BCHART_35" hidden="1">#REF!</definedName>
    <definedName name="___63__123Graph_BCHART_35" hidden="1">#REF!</definedName>
    <definedName name="___64___123Graph_BCHART_36" hidden="1">[6]Res142001!$N$85:$Q$85</definedName>
    <definedName name="___64__123Graph_BCHART_36" hidden="1">[6]Res142001!$N$85:$Q$85</definedName>
    <definedName name="___65___123Graph_BCHART_4" hidden="1">[6]GrafikProd!$J$5:$J$16</definedName>
    <definedName name="___65__123Graph_BCHART_4" hidden="1">[6]GrafikProd!$J$5:$J$16</definedName>
    <definedName name="___66___123Graph_BCHART_41" hidden="1">#REF!</definedName>
    <definedName name="___66__123Graph_BCHART_41" hidden="1">#REF!</definedName>
    <definedName name="___67___123Graph_BCHART_42" hidden="1">[6]Kin1BLN!$E$101:$E$112</definedName>
    <definedName name="___67__123Graph_BCHART_42" hidden="1">[6]Kin1BLN!$E$101:$E$112</definedName>
    <definedName name="___68___123Graph_BCHART_43" hidden="1">[6]Kin1BLN!$E$155:$E$166</definedName>
    <definedName name="___68__123Graph_BCHART_43" hidden="1">[6]Kin1BLN!$E$155:$E$166</definedName>
    <definedName name="___69___123Graph_BCHART_44" hidden="1">#REF!</definedName>
    <definedName name="___69__123Graph_BCHART_44" hidden="1">#REF!</definedName>
    <definedName name="___7___123Graph_ACHART_15" hidden="1">#REF!</definedName>
    <definedName name="___7__123Graph_ACHART_15" hidden="1">#REF!</definedName>
    <definedName name="___70___123Graph_BCHART_45" hidden="1">#REF!</definedName>
    <definedName name="___70__123Graph_BCHART_45" hidden="1">#REF!</definedName>
    <definedName name="___71___123Graph_BCHART_46" hidden="1">#REF!</definedName>
    <definedName name="___71__123Graph_BCHART_46" hidden="1">#REF!</definedName>
    <definedName name="___72___123Graph_BCHART_49" hidden="1">[6]Kin1TH!$E$54:$E$60</definedName>
    <definedName name="___72__123Graph_BCHART_49" hidden="1">[6]Kin1TH!$E$54:$E$60</definedName>
    <definedName name="___73___123Graph_BCHART_5" hidden="1">[6]GrafikProd!$M$5:$M$16</definedName>
    <definedName name="___73__123Graph_BCHART_5" hidden="1">[6]GrafikProd!$M$5:$M$16</definedName>
    <definedName name="___74___123Graph_BCHART_6" hidden="1">[6]GrafikProd!$P$19:$P$30</definedName>
    <definedName name="___74__123Graph_BCHART_6" hidden="1">[6]GrafikProd!$P$19:$P$30</definedName>
    <definedName name="___75___123Graph_BCHART_7" hidden="1">[6]GrafikProd!$S$5:$S$16</definedName>
    <definedName name="___75__123Graph_BCHART_7" hidden="1">[6]GrafikProd!$S$5:$S$16</definedName>
    <definedName name="___76___123Graph_BCHART_8" hidden="1">#REF!</definedName>
    <definedName name="___76__123Graph_BCHART_8" hidden="1">#REF!</definedName>
    <definedName name="___77___123Graph_BCHART_9" hidden="1">#REF!</definedName>
    <definedName name="___77__123Graph_BCHART_9" hidden="1">#REF!</definedName>
    <definedName name="___78___123Graph_CCHART_16" hidden="1">#REF!</definedName>
    <definedName name="___78__123Graph_CCHART_16" hidden="1">#REF!</definedName>
    <definedName name="___79___123Graph_CCHART_20" hidden="1">#REF!</definedName>
    <definedName name="___79__123Graph_CCHART_20" hidden="1">#REF!</definedName>
    <definedName name="___8___123Graph_ACHART_16" hidden="1">#REF!</definedName>
    <definedName name="___8__123Graph_ACHART_16" hidden="1">#REF!</definedName>
    <definedName name="___80___123Graph_CCHART_21" hidden="1">#REF!</definedName>
    <definedName name="___80__123Graph_CCHART_21" hidden="1">#REF!</definedName>
    <definedName name="___81___123Graph_CCHART_22" hidden="1">#REF!</definedName>
    <definedName name="___81__123Graph_CCHART_22" hidden="1">#REF!</definedName>
    <definedName name="___82___123Graph_CCHART_27" hidden="1">#REF!</definedName>
    <definedName name="___82__123Graph_CCHART_27" hidden="1">#REF!</definedName>
    <definedName name="___83___123Graph_CCHART_31" hidden="1">[6]Kin1BLN!$F$46:$F$57</definedName>
    <definedName name="___83__123Graph_CCHART_31" hidden="1">[6]Kin1BLN!$F$46:$F$57</definedName>
    <definedName name="___84___123Graph_CCHART_33" hidden="1">[6]Kin3BLN!$D$37:$O$37</definedName>
    <definedName name="___84__123Graph_CCHART_33" hidden="1">[6]Kin3BLN!$D$37:$O$37</definedName>
    <definedName name="___85___123Graph_CCHART_35" hidden="1">#REF!</definedName>
    <definedName name="___85__123Graph_CCHART_35" hidden="1">#REF!</definedName>
    <definedName name="___86___123Graph_CCHART_41" hidden="1">#REF!</definedName>
    <definedName name="___86__123Graph_CCHART_41" hidden="1">#REF!</definedName>
    <definedName name="___87___123Graph_CCHART_42" hidden="1">[6]Kin1BLN!$F$101:$F$112</definedName>
    <definedName name="___87__123Graph_CCHART_42" hidden="1">[6]Kin1BLN!$F$101:$F$112</definedName>
    <definedName name="___88___123Graph_CCHART_44" hidden="1">#REF!</definedName>
    <definedName name="___88__123Graph_CCHART_44" hidden="1">#REF!</definedName>
    <definedName name="___89___123Graph_CCHART_46" hidden="1">#REF!</definedName>
    <definedName name="___89__123Graph_CCHART_46" hidden="1">#REF!</definedName>
    <definedName name="___9___123Graph_ACHART_17" hidden="1">#REF!</definedName>
    <definedName name="___9__123Graph_ACHART_17" hidden="1">#REF!</definedName>
    <definedName name="___90___123Graph_CCHART_8" hidden="1">#REF!</definedName>
    <definedName name="___90__123Graph_CCHART_8" hidden="1">#REF!</definedName>
    <definedName name="___91___123Graph_CCHART_9" hidden="1">#REF!</definedName>
    <definedName name="___91__123Graph_CCHART_9" hidden="1">#REF!</definedName>
    <definedName name="___92___123Graph_DCHART_16" hidden="1">#REF!</definedName>
    <definedName name="___92__123Graph_DCHART_16" hidden="1">#REF!</definedName>
    <definedName name="___93___123Graph_DCHART_22" hidden="1">#REF!</definedName>
    <definedName name="___93__123Graph_DCHART_22" hidden="1">#REF!</definedName>
    <definedName name="___94___123Graph_DCHART_44" hidden="1">#REF!</definedName>
    <definedName name="___94__123Graph_DCHART_44" hidden="1">#REF!</definedName>
    <definedName name="___95___123Graph_DCHART_9" hidden="1">#REF!</definedName>
    <definedName name="___95__123Graph_DCHART_9" hidden="1">#REF!</definedName>
    <definedName name="___96___123Graph_ECHART_16" hidden="1">#REF!</definedName>
    <definedName name="___96__123Graph_ECHART_16" hidden="1">#REF!</definedName>
    <definedName name="___97___123Graph_ECHART_22" hidden="1">#REF!</definedName>
    <definedName name="___97__123Graph_ECHART_22" hidden="1">#REF!</definedName>
    <definedName name="___98___123Graph_ECHART_9" hidden="1">#REF!</definedName>
    <definedName name="___98__123Graph_ECHART_9" hidden="1">#REF!</definedName>
    <definedName name="___99___123Graph_FCHART_22" hidden="1">#REF!</definedName>
    <definedName name="___99__123Graph_FCHART_22" hidden="1">#REF!</definedName>
    <definedName name="___aya108" hidden="1">#REF!</definedName>
    <definedName name="___BAT48100">'[5]HARGA SATUAN'!$B$13</definedName>
    <definedName name="___BBM3" hidden="1">{#N/A,#N/A,FALSE,"M.32"}</definedName>
    <definedName name="___BGR1" hidden="1">{#N/A,#N/A,FALSE,"M.01"}</definedName>
    <definedName name="___btn1" hidden="1">{#N/A,#N/A,FALSE,"M.41"}</definedName>
    <definedName name="___DAF1">[10]Sheet3!$II$7944</definedName>
    <definedName name="___ERR1" hidden="1">{#N/A,#N/A,FALSE,"M.42"}</definedName>
    <definedName name="___ERR2" hidden="1">{#N/A,#N/A,FALSE,"M.42"}</definedName>
    <definedName name="___JBN3" hidden="1">{#N/A,#N/A,FALSE,"M.32"}</definedName>
    <definedName name="___Jh1" hidden="1">{"w1t2",#N/A,TRUE,"Jawa";"w1t2",#N/A,TRUE,"I";"w1t2",#N/A,TRUE,"II";"w1t2",#N/A,TRUE,"III";"w1t2",#N/A,TRUE,"Batam";"w1t2",#N/A,TRUE,"IV";"w1t2",#N/A,TRUE,"V";"w1t2",#N/A,TRUE,"VI";"w1t2",#N/A,TRUE,"VII";"w1t2",#N/A,TRUE,"VIII";"w1t2",#N/A,TRUE,"IX";"w1t2",#N/A,TRUE,"X";"w1t2",#N/A,TRUE,"XI"}</definedName>
    <definedName name="___kin3" hidden="1">{#N/A,#N/A,FALSE,"M.31"}</definedName>
    <definedName name="___kit2" hidden="1">{#N/A,#N/A,FALSE,"M.43"}</definedName>
    <definedName name="___kl09" hidden="1">{#N/A,#N/A,FALSE,"M.01"}</definedName>
    <definedName name="___la150">'[5]HARGA SATUAN'!$B$25</definedName>
    <definedName name="___M2" hidden="1">{#N/A,#N/A,FALSE,"M.42"}</definedName>
    <definedName name="___mp3" hidden="1">{#N/A,#N/A,FALSE,"M.42"}</definedName>
    <definedName name="___pmt7040">'[5]HARGA SATUAN'!$B$8</definedName>
    <definedName name="___RIP2" hidden="1">{#N/A,#N/A,FALSE,"M.01"}</definedName>
    <definedName name="___RIP3" hidden="1">{#N/A,#N/A,FALSE,"M.41"}</definedName>
    <definedName name="___SET87">'[11]000000'!$C$5:$P$50</definedName>
    <definedName name="___SLA2009" hidden="1">{#N/A,#N/A,FALSE,"M.32"}</definedName>
    <definedName name="___TCU1">[9]Assumptions!$E$13</definedName>
    <definedName name="___TCU2">[9]Assumptions!$F$13</definedName>
    <definedName name="___TH1" hidden="1">{#N/A,#N/A,FALSE,"M.34"}</definedName>
    <definedName name="___th2" hidden="1">{#N/A,#N/A,FALSE,"M.42"}</definedName>
    <definedName name="___wil1" hidden="1">{#N/A,#N/A,FALSE,"M.01"}</definedName>
    <definedName name="__\a" localSheetId="6">#REF!</definedName>
    <definedName name="__1___123Graph_ACHART_1" hidden="1">[6]trenprod2001!$C$7:$C$33</definedName>
    <definedName name="__1__123Graph_ACHART_1" hidden="1">[6]trenprod2001!$C$7:$C$33</definedName>
    <definedName name="__10___123Graph_ACHART_18" hidden="1">#REF!</definedName>
    <definedName name="__10__123Graph_ACHART_18" hidden="1">#REF!</definedName>
    <definedName name="__100___123Graph_FCHART_9" hidden="1">#REF!</definedName>
    <definedName name="__100__123Graph_FCHART_9" hidden="1">#REF!</definedName>
    <definedName name="__101___123Graph_LBL_ACHART_16" hidden="1">#REF!</definedName>
    <definedName name="__101__123Graph_LBL_ACHART_16" hidden="1">#REF!</definedName>
    <definedName name="__102___123Graph_LBL_ACHART_47" hidden="1">#REF!</definedName>
    <definedName name="__102__123Graph_LBL_ACHART_47" hidden="1">#REF!</definedName>
    <definedName name="__103___123Graph_LBL_ACHART_48" hidden="1">#REF!</definedName>
    <definedName name="__103__123Graph_LBL_ACHART_48" hidden="1">#REF!</definedName>
    <definedName name="__104___123Graph_LBL_ACHART_49" hidden="1">[6]Kin1TH!$D$54:$D$60</definedName>
    <definedName name="__104__123Graph_LBL_ACHART_49" hidden="1">[6]Kin1TH!$D$54:$D$60</definedName>
    <definedName name="__105___123Graph_LBL_BCHART_16" hidden="1">#REF!</definedName>
    <definedName name="__105__123Graph_LBL_BCHART_16" hidden="1">#REF!</definedName>
    <definedName name="__106___123Graph_LBL_BCHART_49" hidden="1">[6]Kin1TH!$E$54:$E$60</definedName>
    <definedName name="__106__123Graph_LBL_BCHART_49" hidden="1">[6]Kin1TH!$E$54:$E$60</definedName>
    <definedName name="__107___123Graph_LBL_CCHART_16" hidden="1">#REF!</definedName>
    <definedName name="__107__123Graph_LBL_CCHART_16" hidden="1">#REF!</definedName>
    <definedName name="__108___123Graph_LBL_DCHART_16" hidden="1">#REF!</definedName>
    <definedName name="__108__123Graph_LBL_DCHART_16" hidden="1">#REF!</definedName>
    <definedName name="__109___123Graph_LBL_DCHART_9" hidden="1">#REF!</definedName>
    <definedName name="__109__123Graph_LBL_DCHART_9" hidden="1">#REF!</definedName>
    <definedName name="__11___123Graph_ACHART_19" hidden="1">#REF!</definedName>
    <definedName name="__11__123Graph_ACHART_19" hidden="1">#REF!</definedName>
    <definedName name="__110___123Graph_LBL_ECHART_16" hidden="1">#REF!</definedName>
    <definedName name="__110__123Graph_LBL_ECHART_16" hidden="1">#REF!</definedName>
    <definedName name="__111___123Graph_LBL_FCHART_9" hidden="1">#REF!</definedName>
    <definedName name="__111__123Graph_LBL_FCHART_9" hidden="1">#REF!</definedName>
    <definedName name="__112___123Graph_XCHART_13" hidden="1">#REF!</definedName>
    <definedName name="__112__123Graph_XCHART_13" hidden="1">#REF!</definedName>
    <definedName name="__113___123Graph_XCHART_16" hidden="1">#REF!</definedName>
    <definedName name="__113__123Graph_XCHART_16" hidden="1">#REF!</definedName>
    <definedName name="__114___123Graph_XCHART_18" hidden="1">#REF!</definedName>
    <definedName name="__114__123Graph_XCHART_18" hidden="1">#REF!</definedName>
    <definedName name="__115___123Graph_XCHART_20" hidden="1">#REF!</definedName>
    <definedName name="__115__123Graph_XCHART_20" hidden="1">#REF!</definedName>
    <definedName name="__116___123Graph_XCHART_24" hidden="1">#REF!</definedName>
    <definedName name="__116__123Graph_XCHART_24" hidden="1">#REF!</definedName>
    <definedName name="__117___123Graph_XCHART_26" hidden="1">[6]Res142001!$M$45:$M$49</definedName>
    <definedName name="__117__123Graph_XCHART_26" hidden="1">[6]Res142001!$M$45:$M$49</definedName>
    <definedName name="__118___123Graph_XCHART_3" hidden="1">[6]GrafikProd!$B$5:$B$16</definedName>
    <definedName name="__118__123Graph_XCHART_3" hidden="1">[6]GrafikProd!$B$5:$B$16</definedName>
    <definedName name="__119___123Graph_XCHART_34" hidden="1">[6]Kin3BLN!$D$79:$O$79</definedName>
    <definedName name="__119__123Graph_XCHART_34" hidden="1">[6]Kin3BLN!$D$79:$O$79</definedName>
    <definedName name="__12___123Graph_ACHART_2" hidden="1">[6]GrafikProd!$C$19:$C$30</definedName>
    <definedName name="__12__123Graph_ACHART_2" hidden="1">[6]GrafikProd!$C$19:$C$30</definedName>
    <definedName name="__120___123Graph_XCHART_37" hidden="1">[6]Res142001!$M$125:$M$129</definedName>
    <definedName name="__120__123Graph_XCHART_37" hidden="1">[6]Res142001!$M$125:$M$129</definedName>
    <definedName name="__121___123Graph_XCHART_4" hidden="1">[6]GrafikProd!$B$5:$B$16</definedName>
    <definedName name="__121__123Graph_XCHART_4" hidden="1">[6]GrafikProd!$B$5:$B$16</definedName>
    <definedName name="__122___123Graph_XCHART_43" hidden="1">[6]Kin1BLN!$C$155:$C$166</definedName>
    <definedName name="__122__123Graph_XCHART_43" hidden="1">[6]Kin1BLN!$C$155:$C$166</definedName>
    <definedName name="__123___123Graph_XCHART_45" hidden="1">#REF!</definedName>
    <definedName name="__123__123Graph_XCHART_45" hidden="1">#REF!</definedName>
    <definedName name="__123Graph_A" hidden="1">'[12]TRNS-C1'!#REF!</definedName>
    <definedName name="__123Graph_A1" hidden="1">[13]C!$D$322:$K$322</definedName>
    <definedName name="__123Graph_A2" hidden="1">[13]C!$D$372:$K$372</definedName>
    <definedName name="__123Graph_ACPEXIND" hidden="1">[13]M!$F$18:$N$18</definedName>
    <definedName name="__123Graph_ACPEXJAVA" hidden="1">[13]M!$V$18:$AD$18</definedName>
    <definedName name="__123Graph_ACPEXOUTS" hidden="1">[13]M!$AL$18:$AT$18</definedName>
    <definedName name="__123Graph_AFININDO" hidden="1">[13]M!$F$27:$N$27</definedName>
    <definedName name="__123Graph_AFINJAVA" hidden="1">[13]M!$V$27:$AD$27</definedName>
    <definedName name="__123Graph_AFINOUTS" hidden="1">[13]M!$AL$27:$AT$27</definedName>
    <definedName name="__123Graph_AFUELINDO" hidden="1">[13]M!$F$5:$N$5</definedName>
    <definedName name="__123Graph_AFUELJAVA" hidden="1">[13]M!$V$5:$AD$5</definedName>
    <definedName name="__123Graph_AFUELOUTS" hidden="1">[13]M!$AL$5:$AT$5</definedName>
    <definedName name="__123Graph_AKWH" hidden="1">[14]CMK!#REF!</definedName>
    <definedName name="__123Graph_AOPEXIND" hidden="1">[13]M!$F$11:$N$11</definedName>
    <definedName name="__123Graph_AOPEXJAVA" hidden="1">[13]M!$V$11:$AD$11</definedName>
    <definedName name="__123Graph_AOPEXOUTS" hidden="1">[13]M!$AL$11:$AT$11</definedName>
    <definedName name="__123Graph_AREIND" hidden="1">[13]M!$F$23:$N$23</definedName>
    <definedName name="__123Graph_AREJAVA" hidden="1">[13]M!$V$23:$AD$23</definedName>
    <definedName name="__123Graph_AREOUTSIDE" hidden="1">[13]M!$AL$23:$AT$23</definedName>
    <definedName name="__123Graph_AVAPLG" hidden="1">[14]CMK!#REF!</definedName>
    <definedName name="__123Graph_B" hidden="1">'[12]TRNS-C1'!#REF!</definedName>
    <definedName name="__123Graph_B1" hidden="1">[13]C!$D$323:$K$323</definedName>
    <definedName name="__123Graph_B2" hidden="1">[13]C!$D$373:$K$373</definedName>
    <definedName name="__123Graph_BBIOPER" hidden="1">[15]A!#REF!</definedName>
    <definedName name="__123Graph_BCPEXIND" hidden="1">[13]M!$F$17:$N$17</definedName>
    <definedName name="__123Graph_BCPEXJAVA" hidden="1">[13]M!$V$17:$AD$17</definedName>
    <definedName name="__123Graph_BCPEXOUTS" hidden="1">[13]M!$AL$17:$AT$17</definedName>
    <definedName name="__123Graph_BFININDO" hidden="1">[13]M!$F$28:$N$28</definedName>
    <definedName name="__123Graph_BFINJAVA" hidden="1">[13]M!$V$28:$AD$28</definedName>
    <definedName name="__123Graph_BFINOUTS" hidden="1">[13]M!$AL$28:$AT$28</definedName>
    <definedName name="__123Graph_BFUELINDO" hidden="1">[13]M!$F$6:$N$6</definedName>
    <definedName name="__123Graph_BFUELJAVA" hidden="1">[13]M!$V$6:$AD$6</definedName>
    <definedName name="__123Graph_BFUELOUTS" hidden="1">[13]M!$AL$6:$AT$6</definedName>
    <definedName name="__123Graph_BKWH" hidden="1">[14]CMK!#REF!</definedName>
    <definedName name="__123Graph_BOPEXIND" hidden="1">[13]M!$F$12:$N$12</definedName>
    <definedName name="__123Graph_BOPEXJAVA" hidden="1">[13]M!$V$12:$AD$12</definedName>
    <definedName name="__123Graph_BOPEXOUTS" hidden="1">[13]M!$AL$12:$AT$12</definedName>
    <definedName name="__123Graph_BREIND" hidden="1">[13]M!$F$24:$N$24</definedName>
    <definedName name="__123Graph_BREJAVA" hidden="1">[13]M!$V$24:$AD$24</definedName>
    <definedName name="__123Graph_BREOUTSIDE" hidden="1">[13]M!$AL$24:$AT$24</definedName>
    <definedName name="__123Graph_BVAPLG" hidden="1">[14]CMK!#REF!</definedName>
    <definedName name="__123Graph_C" hidden="1">[14]CMK!#REF!</definedName>
    <definedName name="__123Graph_CCPEXIND" hidden="1">[13]M!$F$20:$N$20</definedName>
    <definedName name="__123Graph_CCPEXJAVA" hidden="1">[13]M!$V$20:$AD$20</definedName>
    <definedName name="__123Graph_CCPEXOUTS" hidden="1">[13]M!$AL$20:$AT$20</definedName>
    <definedName name="__123Graph_CFININDO" hidden="1">[13]M!$F$29:$N$29</definedName>
    <definedName name="__123Graph_CFINJAVA" hidden="1">[13]M!$V$29:$AD$29</definedName>
    <definedName name="__123Graph_CFINOUTS" hidden="1">[13]M!$F$29:$N$29</definedName>
    <definedName name="__123Graph_CFUELINDO" hidden="1">[13]M!$F$7:$N$7</definedName>
    <definedName name="__123Graph_CFUELJAVA" hidden="1">[13]M!$V$7:$AD$7</definedName>
    <definedName name="__123Graph_CFUELOUTS" hidden="1">[13]M!$AL$7:$AT$7</definedName>
    <definedName name="__123Graph_CKWH" hidden="1">[14]CMK!#REF!</definedName>
    <definedName name="__123Graph_COPEXIND" hidden="1">[13]M!$F$13:$N$13</definedName>
    <definedName name="__123Graph_COPEXJAVA" hidden="1">[13]M!$V$13:$AD$13</definedName>
    <definedName name="__123Graph_COPEXOUTS" hidden="1">[13]M!$AL$13:$AT$13</definedName>
    <definedName name="__123Graph_CVAPLG" hidden="1">[14]CMK!#REF!</definedName>
    <definedName name="__123Graph_D" hidden="1">[16]PkRp!#REF!</definedName>
    <definedName name="__123Graph_DCPEXIND" hidden="1">[13]M!$F$19:$N$19</definedName>
    <definedName name="__123Graph_DCPEXJAVA" hidden="1">[13]M!$V$19:$AD$19</definedName>
    <definedName name="__123Graph_DCPEXOUTS" hidden="1">[13]M!$AL$19:$AT$19</definedName>
    <definedName name="__123Graph_DFUELINDO" hidden="1">[13]M!$F$8:$N$8</definedName>
    <definedName name="__123Graph_DFUELJAVA" hidden="1">[13]M!$V$8:$AD$8</definedName>
    <definedName name="__123Graph_DFUELOUTS" hidden="1">[13]M!$AL$8:$AT$8</definedName>
    <definedName name="__123Graph_DOPEXIND" hidden="1">[13]M!$F$14:$N$14</definedName>
    <definedName name="__123Graph_DOPEXJAVA" hidden="1">[13]M!$V$14:$AD$14</definedName>
    <definedName name="__123Graph_DOPEXOUTS" hidden="1">[13]M!$AL$14:$AT$14</definedName>
    <definedName name="__123Graph_E" hidden="1">#REF!</definedName>
    <definedName name="__123Graph_F" hidden="1">'[17]summary-1'!#REF!</definedName>
    <definedName name="__123Graph_X" hidden="1">'[12]TRNS-C1'!#REF!</definedName>
    <definedName name="__123Graph_XCPEXIND" hidden="1">[13]M!$F$3:$N$3</definedName>
    <definedName name="__123Graph_XCPEXJAVA" hidden="1">[13]M!$V$3:$AD$3</definedName>
    <definedName name="__123Graph_XCPEXOUTS" hidden="1">[13]M!$AL$3:$AT$3</definedName>
    <definedName name="__123Graph_XFININDO" hidden="1">[13]M!$F$3:$N$3</definedName>
    <definedName name="__123Graph_XFINJAVA" hidden="1">[13]M!$V$3:$AD$3</definedName>
    <definedName name="__123Graph_XFUELINDO" hidden="1">[13]M!$F$3:$N$3</definedName>
    <definedName name="__123Graph_XFUELJAVA" hidden="1">[13]M!$V$3:$AD$3</definedName>
    <definedName name="__123Graph_XFUELOUTS" hidden="1">[13]M!$AL$3:$AT$3</definedName>
    <definedName name="__123Graph_XKWH" hidden="1">[14]CMK!#REF!</definedName>
    <definedName name="__123Graph_XOPEXIND" hidden="1">[13]M!$F$3:$N$3</definedName>
    <definedName name="__123Graph_XOPEXJAVA" hidden="1">[13]M!$V$3:$AD$3</definedName>
    <definedName name="__123Graph_XOPEXOUTS" hidden="1">[13]M!$AL$3:$AT$3</definedName>
    <definedName name="__123Graph_XREJAVA" hidden="1">[13]M!$V$3:$AD$3</definedName>
    <definedName name="__123Graph_XREOUTSIDE" hidden="1">[13]M!$AL$3:$AT$3</definedName>
    <definedName name="__123Graph_XVAPLG" hidden="1">[14]CMK!#REF!</definedName>
    <definedName name="__124___123Graph_XCHART_48" hidden="1">#REF!</definedName>
    <definedName name="__124__123Graph_XCHART_48" hidden="1">#REF!</definedName>
    <definedName name="__125___123Graph_XCHART_5" hidden="1">[6]GrafikProd!$B$5:$B$16</definedName>
    <definedName name="__125__123Graph_XCHART_5" hidden="1">[6]GrafikProd!$B$5:$B$16</definedName>
    <definedName name="__126___123Graph_XCHART_6" hidden="1">[6]GrafikProd!$B$5:$B$16</definedName>
    <definedName name="__126__123Graph_XCHART_6" hidden="1">[6]GrafikProd!$B$5:$B$16</definedName>
    <definedName name="__127___123Graph_XCHART_7" hidden="1">[6]GrafikProd!$B$5:$B$16</definedName>
    <definedName name="__127__123Graph_XCHART_7" hidden="1">[6]GrafikProd!$B$5:$B$16</definedName>
    <definedName name="__128__123Graph_ACHART_1" hidden="1">[6]trenprod2001!$C$7:$C$33</definedName>
    <definedName name="__129__123Graph_ACHART_10" hidden="1">#REF!</definedName>
    <definedName name="__13___123Graph_ACHART_20" hidden="1">#REF!</definedName>
    <definedName name="__13__123Graph_ACHART_20" hidden="1">#REF!</definedName>
    <definedName name="__130__123Graph_ACHART_11" hidden="1">#REF!</definedName>
    <definedName name="__131__123Graph_ACHART_12" hidden="1">#REF!</definedName>
    <definedName name="__132__123Graph_ACHART_13" hidden="1">#REF!</definedName>
    <definedName name="__133__123Graph_ACHART_14" hidden="1">#REF!</definedName>
    <definedName name="__134__123Graph_ACHART_15" hidden="1">#REF!</definedName>
    <definedName name="__135__123Graph_ACHART_16" hidden="1">#REF!</definedName>
    <definedName name="__136__123Graph_ACHART_17" hidden="1">#REF!</definedName>
    <definedName name="__137__123Graph_ACHART_18" hidden="1">#REF!</definedName>
    <definedName name="__138__123Graph_ACHART_19" hidden="1">#REF!</definedName>
    <definedName name="__139__123Graph_ACHART_2" hidden="1">[6]GrafikProd!$C$19:$C$30</definedName>
    <definedName name="__14___123Graph_ACHART_21" hidden="1">#REF!</definedName>
    <definedName name="__14__123Graph_ACHART_21" hidden="1">#REF!</definedName>
    <definedName name="__140__123Graph_ACHART_20" hidden="1">#REF!</definedName>
    <definedName name="__141__123Graph_ACHART_21" hidden="1">#REF!</definedName>
    <definedName name="__142__123Graph_ACHART_22" hidden="1">#REF!</definedName>
    <definedName name="__143__123Graph_ACHART_23" hidden="1">#REF!</definedName>
    <definedName name="__144__123Graph_ACHART_24" hidden="1">#REF!</definedName>
    <definedName name="__145__123Graph_ACHART_25" hidden="1">[6]Res142001!$N$8:$N$11</definedName>
    <definedName name="__146__123Graph_ACHART_26" hidden="1">[6]Res142001!$N$45:$N$49</definedName>
    <definedName name="__147__123Graph_ACHART_27" hidden="1">#REF!</definedName>
    <definedName name="__148__123Graph_ACHART_28" hidden="1">#REF!</definedName>
    <definedName name="__149__123Graph_ACHART_29" hidden="1">[6]Kin2TH!$Q$27:$Q$32</definedName>
    <definedName name="__15___123Graph_ACHART_22" hidden="1">#REF!</definedName>
    <definedName name="__15__123Graph_ACHART_22" hidden="1">#REF!</definedName>
    <definedName name="__150__123Graph_ACHART_3" hidden="1">[6]GrafikProd!$F$5:$F$16</definedName>
    <definedName name="__151__123Graph_ACHART_31" hidden="1">[6]Kin1BLN!$D$46:$D$57</definedName>
    <definedName name="__152__123Graph_ACHART_32" hidden="1">[6]Kin2BLN!$D$37:$D$48</definedName>
    <definedName name="__153__123Graph_ACHART_33" hidden="1">[6]Kin3BLN!$D$35:$O$35</definedName>
    <definedName name="__154__123Graph_ACHART_34" hidden="1">[6]Kin3BLN!$D$80:$O$80</definedName>
    <definedName name="__155__123Graph_ACHART_35" hidden="1">#REF!</definedName>
    <definedName name="__156__123Graph_ACHART_36" hidden="1">[6]Res142001!$N$84:$Q$84</definedName>
    <definedName name="__157__123Graph_ACHART_37" hidden="1">[6]Res142001!$N$125:$N$129</definedName>
    <definedName name="__158__123Graph_ACHART_4" hidden="1">[6]GrafikProd!$I$5:$I$16</definedName>
    <definedName name="__159__123Graph_ACHART_41" hidden="1">#REF!</definedName>
    <definedName name="__16___123Graph_ACHART_23" hidden="1">#REF!</definedName>
    <definedName name="__16__123Graph_ACHART_23" hidden="1">#REF!</definedName>
    <definedName name="__160__123Graph_ACHART_42" hidden="1">[6]Kin1BLN!$D$101:$D$112</definedName>
    <definedName name="__161__123Graph_ACHART_43" hidden="1">[6]Kin1BLN!$D$155:$D$166</definedName>
    <definedName name="__162__123Graph_ACHART_44" hidden="1">#REF!</definedName>
    <definedName name="__163__123Graph_ACHART_45" hidden="1">#REF!</definedName>
    <definedName name="__164__123Graph_ACHART_46" hidden="1">#REF!</definedName>
    <definedName name="__165__123Graph_ACHART_47" hidden="1">#REF!</definedName>
    <definedName name="__166__123Graph_ACHART_48" hidden="1">#REF!</definedName>
    <definedName name="__167__123Graph_ACHART_49" hidden="1">[6]Kin1TH!$D$54:$D$60</definedName>
    <definedName name="__168__123Graph_ACHART_5" hidden="1">[6]GrafikProd!$L$5:$L$16</definedName>
    <definedName name="__169__123Graph_ACHART_6" hidden="1">[6]GrafikProd!$O$19:$O$30</definedName>
    <definedName name="__17___123Graph_ACHART_24" hidden="1">#REF!</definedName>
    <definedName name="__17__123Graph_ACHART_24" hidden="1">#REF!</definedName>
    <definedName name="__170__123Graph_ACHART_7" hidden="1">[6]GrafikProd!$R$5:$R$16</definedName>
    <definedName name="__171__123Graph_ACHART_8" hidden="1">#REF!</definedName>
    <definedName name="__172__123Graph_ACHART_9" hidden="1">#REF!</definedName>
    <definedName name="__173__123Graph_BCHART_10" hidden="1">#REF!</definedName>
    <definedName name="__174__123Graph_BCHART_13" hidden="1">#REF!</definedName>
    <definedName name="__175__123Graph_BCHART_16" hidden="1">#REF!</definedName>
    <definedName name="__176__123Graph_BCHART_17" hidden="1">#REF!</definedName>
    <definedName name="__177__123Graph_BCHART_19" hidden="1">#REF!</definedName>
    <definedName name="__178__123Graph_BCHART_2" hidden="1">[6]GrafikProd!$D$19:$D$30</definedName>
    <definedName name="__179__123Graph_BCHART_20" hidden="1">#REF!</definedName>
    <definedName name="__18___123Graph_ACHART_25" hidden="1">[6]Res142001!$N$8:$N$11</definedName>
    <definedName name="__18__123Graph_ACHART_25" hidden="1">[6]Res142001!$N$8:$N$11</definedName>
    <definedName name="__180__123Graph_BCHART_21" hidden="1">#REF!</definedName>
    <definedName name="__181__123Graph_BCHART_22" hidden="1">#REF!</definedName>
    <definedName name="__182__123Graph_BCHART_27" hidden="1">#REF!</definedName>
    <definedName name="__183__123Graph_BCHART_28" hidden="1">#REF!</definedName>
    <definedName name="__184__123Graph_BCHART_29" hidden="1">[6]Kin2TH!$R$27:$R$32</definedName>
    <definedName name="__185__123Graph_BCHART_3" hidden="1">[6]GrafikProd!$H$5:$H$16</definedName>
    <definedName name="__186__123Graph_BCHART_31" hidden="1">[6]Kin1BLN!$E$46:$E$57</definedName>
    <definedName name="__187__123Graph_BCHART_32" hidden="1">[6]Kin2BLN!$E$37:$E$48</definedName>
    <definedName name="__188__123Graph_BCHART_33" hidden="1">[6]Kin3BLN!$D$36:$O$36</definedName>
    <definedName name="__189__123Graph_BCHART_34" hidden="1">[6]Kin3BLN!$D$81:$O$81</definedName>
    <definedName name="__19___123Graph_ACHART_26" hidden="1">[6]Res142001!$N$45:$N$49</definedName>
    <definedName name="__19__123Graph_ACHART_26" hidden="1">[6]Res142001!$N$45:$N$49</definedName>
    <definedName name="__190__123Graph_BCHART_35" hidden="1">#REF!</definedName>
    <definedName name="__191__123Graph_BCHART_36" hidden="1">[6]Res142001!$N$85:$Q$85</definedName>
    <definedName name="__192__123Graph_BCHART_4" hidden="1">[6]GrafikProd!$J$5:$J$16</definedName>
    <definedName name="__193__123Graph_BCHART_41" hidden="1">#REF!</definedName>
    <definedName name="__194__123Graph_BCHART_42" hidden="1">[6]Kin1BLN!$E$101:$E$112</definedName>
    <definedName name="__195__123Graph_BCHART_43" hidden="1">[6]Kin1BLN!$E$155:$E$166</definedName>
    <definedName name="__196__123Graph_BCHART_44" hidden="1">#REF!</definedName>
    <definedName name="__197__123Graph_BCHART_45" hidden="1">#REF!</definedName>
    <definedName name="__198__123Graph_BCHART_46" hidden="1">#REF!</definedName>
    <definedName name="__199__123Graph_BCHART_49" hidden="1">[6]Kin1TH!$E$54:$E$60</definedName>
    <definedName name="__2___123Graph_ACHART_10" hidden="1">#REF!</definedName>
    <definedName name="__2__123Graph_ACHART_10" hidden="1">#REF!</definedName>
    <definedName name="__20___123Graph_ACHART_27" hidden="1">#REF!</definedName>
    <definedName name="__20__123Graph_ACHART_27" hidden="1">#REF!</definedName>
    <definedName name="__200__123Graph_BCHART_5" hidden="1">[6]GrafikProd!$M$5:$M$16</definedName>
    <definedName name="__201__123Graph_BCHART_6" hidden="1">[6]GrafikProd!$P$19:$P$30</definedName>
    <definedName name="__202__123Graph_BCHART_7" hidden="1">[6]GrafikProd!$S$5:$S$16</definedName>
    <definedName name="__203__123Graph_BCHART_8" hidden="1">#REF!</definedName>
    <definedName name="__204__123Graph_BCHART_9" hidden="1">#REF!</definedName>
    <definedName name="__205__123Graph_CCHART_16" hidden="1">#REF!</definedName>
    <definedName name="__206__123Graph_CCHART_20" hidden="1">#REF!</definedName>
    <definedName name="__207__123Graph_CCHART_21" hidden="1">#REF!</definedName>
    <definedName name="__208__123Graph_CCHART_22" hidden="1">#REF!</definedName>
    <definedName name="__209__123Graph_CCHART_27" hidden="1">#REF!</definedName>
    <definedName name="__21___123Graph_ACHART_28" hidden="1">#REF!</definedName>
    <definedName name="__21__123Graph_ACHART_28" hidden="1">#REF!</definedName>
    <definedName name="__210__123Graph_CCHART_31" hidden="1">[6]Kin1BLN!$F$46:$F$57</definedName>
    <definedName name="__211__123Graph_CCHART_33" hidden="1">[6]Kin3BLN!$D$37:$O$37</definedName>
    <definedName name="__212__123Graph_CCHART_35" hidden="1">#REF!</definedName>
    <definedName name="__213__123Graph_CCHART_41" hidden="1">#REF!</definedName>
    <definedName name="__214__123Graph_CCHART_42" hidden="1">[6]Kin1BLN!$F$101:$F$112</definedName>
    <definedName name="__215__123Graph_CCHART_44" hidden="1">#REF!</definedName>
    <definedName name="__216__123Graph_CCHART_46" hidden="1">#REF!</definedName>
    <definedName name="__217__123Graph_CCHART_8" hidden="1">#REF!</definedName>
    <definedName name="__218__123Graph_CCHART_9" hidden="1">#REF!</definedName>
    <definedName name="__219__123Graph_DCHART_16" hidden="1">#REF!</definedName>
    <definedName name="__22___123Graph_ACHART_29" hidden="1">[6]Kin2TH!$Q$27:$Q$32</definedName>
    <definedName name="__22__123Graph_ACHART_29" hidden="1">[6]Kin2TH!$Q$27:$Q$32</definedName>
    <definedName name="__220__123Graph_DCHART_22" hidden="1">#REF!</definedName>
    <definedName name="__221__123Graph_DCHART_44" hidden="1">#REF!</definedName>
    <definedName name="__222__123Graph_DCHART_9" hidden="1">#REF!</definedName>
    <definedName name="__223__123Graph_ECHART_16" hidden="1">#REF!</definedName>
    <definedName name="__224__123Graph_ECHART_22" hidden="1">#REF!</definedName>
    <definedName name="__225__123Graph_ECHART_9" hidden="1">#REF!</definedName>
    <definedName name="__226__123Graph_FCHART_22" hidden="1">#REF!</definedName>
    <definedName name="__227__123Graph_FCHART_9" hidden="1">#REF!</definedName>
    <definedName name="__228__123Graph_LBL_ACHART_16" hidden="1">#REF!</definedName>
    <definedName name="__229__123Graph_LBL_ACHART_47" hidden="1">#REF!</definedName>
    <definedName name="__23___123Graph_ACHART_3" hidden="1">[6]GrafikProd!$F$5:$F$16</definedName>
    <definedName name="__23__123Graph_ACHART_3" hidden="1">[6]GrafikProd!$F$5:$F$16</definedName>
    <definedName name="__230__123Graph_LBL_ACHART_48" hidden="1">#REF!</definedName>
    <definedName name="__231__123Graph_LBL_ACHART_49" hidden="1">[6]Kin1TH!$D$54:$D$60</definedName>
    <definedName name="__232__123Graph_LBL_BCHART_16" hidden="1">#REF!</definedName>
    <definedName name="__233__123Graph_LBL_BCHART_49" hidden="1">[6]Kin1TH!$E$54:$E$60</definedName>
    <definedName name="__234__123Graph_LBL_CCHART_16" hidden="1">#REF!</definedName>
    <definedName name="__235__123Graph_LBL_DCHART_16" hidden="1">#REF!</definedName>
    <definedName name="__236__123Graph_LBL_DCHART_9" hidden="1">#REF!</definedName>
    <definedName name="__237__123Graph_LBL_ECHART_16" hidden="1">#REF!</definedName>
    <definedName name="__238__123Graph_LBL_FCHART_9" hidden="1">#REF!</definedName>
    <definedName name="__239__123Graph_XCHART_13" hidden="1">#REF!</definedName>
    <definedName name="__24___123Graph_ACHART_31" hidden="1">[6]Kin1BLN!$D$46:$D$57</definedName>
    <definedName name="__24__123Graph_ACHART_31" hidden="1">[6]Kin1BLN!$D$46:$D$57</definedName>
    <definedName name="__240__123Graph_XCHART_16" hidden="1">#REF!</definedName>
    <definedName name="__241__123Graph_XCHART_18" hidden="1">#REF!</definedName>
    <definedName name="__242__123Graph_XCHART_20" hidden="1">#REF!</definedName>
    <definedName name="__243__123Graph_XCHART_24" hidden="1">#REF!</definedName>
    <definedName name="__244__123Graph_XCHART_26" hidden="1">[6]Res142001!$M$45:$M$49</definedName>
    <definedName name="__245__123Graph_XCHART_3" hidden="1">[6]GrafikProd!$B$5:$B$16</definedName>
    <definedName name="__246__123Graph_XCHART_34" hidden="1">[6]Kin3BLN!$D$79:$O$79</definedName>
    <definedName name="__247__123Graph_XCHART_37" hidden="1">[6]Res142001!$M$125:$M$129</definedName>
    <definedName name="__248__123Graph_XCHART_4" hidden="1">[6]GrafikProd!$B$5:$B$16</definedName>
    <definedName name="__249__123Graph_XCHART_43" hidden="1">[6]Kin1BLN!$C$155:$C$166</definedName>
    <definedName name="__25___123Graph_ACHART_32" hidden="1">[6]Kin2BLN!$D$37:$D$48</definedName>
    <definedName name="__25__123Graph_ACHART_32" hidden="1">[6]Kin2BLN!$D$37:$D$48</definedName>
    <definedName name="__250__123Graph_XCHART_45" hidden="1">#REF!</definedName>
    <definedName name="__251__123Graph_XCHART_48" hidden="1">#REF!</definedName>
    <definedName name="__252__123Graph_XCHART_5" hidden="1">[6]GrafikProd!$B$5:$B$16</definedName>
    <definedName name="__253__123Graph_XCHART_6" hidden="1">[6]GrafikProd!$B$5:$B$16</definedName>
    <definedName name="__254__123Graph_XCHART_7" hidden="1">[6]GrafikProd!$B$5:$B$16</definedName>
    <definedName name="__26___123Graph_ACHART_33" hidden="1">[6]Kin3BLN!$D$35:$O$35</definedName>
    <definedName name="__26__123Graph_ACHART_33" hidden="1">[6]Kin3BLN!$D$35:$O$35</definedName>
    <definedName name="__27___123Graph_ACHART_34" hidden="1">[6]Kin3BLN!$D$80:$O$80</definedName>
    <definedName name="__27__123Graph_ACHART_34" hidden="1">[6]Kin3BLN!$D$80:$O$80</definedName>
    <definedName name="__28___123Graph_ACHART_35" hidden="1">#REF!</definedName>
    <definedName name="__28__123Graph_ACHART_35" hidden="1">#REF!</definedName>
    <definedName name="__29___123Graph_ACHART_36" hidden="1">[6]Res142001!$N$84:$Q$84</definedName>
    <definedName name="__29__123Graph_ACHART_36" hidden="1">[6]Res142001!$N$84:$Q$84</definedName>
    <definedName name="__3___123Graph_ACHART_11" hidden="1">#REF!</definedName>
    <definedName name="__3__123Graph_ACHART_11" hidden="1">#REF!</definedName>
    <definedName name="__30___123Graph_ACHART_37" hidden="1">[6]Res142001!$N$125:$N$129</definedName>
    <definedName name="__30__123Graph_ACHART_37" hidden="1">[6]Res142001!$N$125:$N$129</definedName>
    <definedName name="__31___123Graph_ACHART_4" hidden="1">[6]GrafikProd!$I$5:$I$16</definedName>
    <definedName name="__31__123Graph_ACHART_4" hidden="1">[6]GrafikProd!$I$5:$I$16</definedName>
    <definedName name="__32___123Graph_ACHART_41" hidden="1">#REF!</definedName>
    <definedName name="__32__123Graph_ACHART_41" hidden="1">#REF!</definedName>
    <definedName name="__33___123Graph_ACHART_42" hidden="1">[6]Kin1BLN!$D$101:$D$112</definedName>
    <definedName name="__33__123Graph_ACHART_42" hidden="1">[6]Kin1BLN!$D$101:$D$112</definedName>
    <definedName name="__34___123Graph_ACHART_43" hidden="1">[6]Kin1BLN!$D$155:$D$166</definedName>
    <definedName name="__34__123Graph_ACHART_43" hidden="1">[6]Kin1BLN!$D$155:$D$166</definedName>
    <definedName name="__35___123Graph_ACHART_44" hidden="1">#REF!</definedName>
    <definedName name="__35__123Graph_ACHART_44" hidden="1">#REF!</definedName>
    <definedName name="__36___123Graph_ACHART_45" hidden="1">#REF!</definedName>
    <definedName name="__36__123Graph_ACHART_45" hidden="1">#REF!</definedName>
    <definedName name="__37___123Graph_ACHART_46" hidden="1">#REF!</definedName>
    <definedName name="__37__123Graph_ACHART_46" hidden="1">#REF!</definedName>
    <definedName name="__38___123Graph_ACHART_47" hidden="1">#REF!</definedName>
    <definedName name="__38__123Graph_ACHART_47" hidden="1">#REF!</definedName>
    <definedName name="__39___123Graph_ACHART_48" hidden="1">#REF!</definedName>
    <definedName name="__39__123Graph_ACHART_48" hidden="1">#REF!</definedName>
    <definedName name="__4___123Graph_ACHART_12" hidden="1">#REF!</definedName>
    <definedName name="__4__123Graph_ACHART_12" hidden="1">#REF!</definedName>
    <definedName name="__40___123Graph_ACHART_49" hidden="1">[6]Kin1TH!$D$54:$D$60</definedName>
    <definedName name="__40__123Graph_ACHART_49" hidden="1">[6]Kin1TH!$D$54:$D$60</definedName>
    <definedName name="__41___123Graph_ACHART_5" hidden="1">[6]GrafikProd!$L$5:$L$16</definedName>
    <definedName name="__41__123Graph_ACHART_5" hidden="1">[6]GrafikProd!$L$5:$L$16</definedName>
    <definedName name="__42___123Graph_ACHART_6" hidden="1">[6]GrafikProd!$O$19:$O$30</definedName>
    <definedName name="__42__123Graph_ACHART_6" hidden="1">[6]GrafikProd!$O$19:$O$30</definedName>
    <definedName name="__43___123Graph_ACHART_7" hidden="1">[6]GrafikProd!$R$5:$R$16</definedName>
    <definedName name="__43__123Graph_ACHART_7" hidden="1">[6]GrafikProd!$R$5:$R$16</definedName>
    <definedName name="__44___123Graph_ACHART_8" hidden="1">#REF!</definedName>
    <definedName name="__44__123Graph_ACHART_8" hidden="1">#REF!</definedName>
    <definedName name="__45___123Graph_ACHART_9" hidden="1">#REF!</definedName>
    <definedName name="__45__123Graph_ACHART_9" hidden="1">#REF!</definedName>
    <definedName name="__46___123Graph_BCHART_10" hidden="1">#REF!</definedName>
    <definedName name="__46__123Graph_BCHART_10" hidden="1">#REF!</definedName>
    <definedName name="__47___123Graph_BCHART_13" hidden="1">#REF!</definedName>
    <definedName name="__47__123Graph_BCHART_13" hidden="1">#REF!</definedName>
    <definedName name="__48___123Graph_BCHART_16" hidden="1">#REF!</definedName>
    <definedName name="__48__123Graph_BCHART_16" hidden="1">#REF!</definedName>
    <definedName name="__49___123Graph_BCHART_17" hidden="1">#REF!</definedName>
    <definedName name="__49__123Graph_BCHART_17" hidden="1">#REF!</definedName>
    <definedName name="__5___123Graph_ACHART_13" hidden="1">#REF!</definedName>
    <definedName name="__5__123Graph_ACHART_13" hidden="1">#REF!</definedName>
    <definedName name="__50___123Graph_BCHART_19" hidden="1">#REF!</definedName>
    <definedName name="__50__123Graph_BCHART_19" hidden="1">#REF!</definedName>
    <definedName name="__51___123Graph_BCHART_2" hidden="1">[6]GrafikProd!$D$19:$D$30</definedName>
    <definedName name="__51__123Graph_BCHART_2" hidden="1">[6]GrafikProd!$D$19:$D$30</definedName>
    <definedName name="__52___123Graph_BCHART_20" hidden="1">#REF!</definedName>
    <definedName name="__52__123Graph_BCHART_20" hidden="1">#REF!</definedName>
    <definedName name="__53___123Graph_BCHART_21" hidden="1">#REF!</definedName>
    <definedName name="__53__123Graph_BCHART_21" hidden="1">#REF!</definedName>
    <definedName name="__54___123Graph_BCHART_22" hidden="1">#REF!</definedName>
    <definedName name="__54__123Graph_BCHART_22" hidden="1">#REF!</definedName>
    <definedName name="__55___123Graph_BCHART_27" hidden="1">#REF!</definedName>
    <definedName name="__55__123Graph_BCHART_27" hidden="1">#REF!</definedName>
    <definedName name="__56___123Graph_BCHART_28" hidden="1">#REF!</definedName>
    <definedName name="__56__123Graph_BCHART_28" hidden="1">#REF!</definedName>
    <definedName name="__57___123Graph_BCHART_29" hidden="1">[6]Kin2TH!$R$27:$R$32</definedName>
    <definedName name="__57__123Graph_BCHART_29" hidden="1">[6]Kin2TH!$R$27:$R$32</definedName>
    <definedName name="__58___123Graph_BCHART_3" hidden="1">[6]GrafikProd!$H$5:$H$16</definedName>
    <definedName name="__58__123Graph_BCHART_3" hidden="1">[6]GrafikProd!$H$5:$H$16</definedName>
    <definedName name="__59___123Graph_BCHART_31" hidden="1">[6]Kin1BLN!$E$46:$E$57</definedName>
    <definedName name="__59__123Graph_BCHART_31" hidden="1">[6]Kin1BLN!$E$46:$E$57</definedName>
    <definedName name="__6___123Graph_ACHART_14" hidden="1">#REF!</definedName>
    <definedName name="__6__123Graph_ACHART_14" hidden="1">#REF!</definedName>
    <definedName name="__60___123Graph_BCHART_32" hidden="1">[6]Kin2BLN!$E$37:$E$48</definedName>
    <definedName name="__60__123Graph_BCHART_32" hidden="1">[6]Kin2BLN!$E$37:$E$48</definedName>
    <definedName name="__61___123Graph_BCHART_33" hidden="1">[6]Kin3BLN!$D$36:$O$36</definedName>
    <definedName name="__61__123Graph_BCHART_33" hidden="1">[6]Kin3BLN!$D$36:$O$36</definedName>
    <definedName name="__62___123Graph_BCHART_34" hidden="1">[6]Kin3BLN!$D$81:$O$81</definedName>
    <definedName name="__62__123Graph_BCHART_34" hidden="1">[6]Kin3BLN!$D$81:$O$81</definedName>
    <definedName name="__63___123Graph_BCHART_35" hidden="1">#REF!</definedName>
    <definedName name="__63__123Graph_BCHART_35" hidden="1">#REF!</definedName>
    <definedName name="__64___123Graph_BCHART_36" hidden="1">[6]Res142001!$N$85:$Q$85</definedName>
    <definedName name="__64__123Graph_BCHART_36" hidden="1">[6]Res142001!$N$85:$Q$85</definedName>
    <definedName name="__65___123Graph_BCHART_4" hidden="1">[6]GrafikProd!$J$5:$J$16</definedName>
    <definedName name="__65__123Graph_BCHART_4" hidden="1">[6]GrafikProd!$J$5:$J$16</definedName>
    <definedName name="__66___123Graph_BCHART_41" hidden="1">#REF!</definedName>
    <definedName name="__66__123Graph_BCHART_41" hidden="1">#REF!</definedName>
    <definedName name="__67___123Graph_BCHART_42" hidden="1">[6]Kin1BLN!$E$101:$E$112</definedName>
    <definedName name="__67__123Graph_BCHART_42" hidden="1">[6]Kin1BLN!$E$101:$E$112</definedName>
    <definedName name="__68___123Graph_BCHART_43" hidden="1">[6]Kin1BLN!$E$155:$E$166</definedName>
    <definedName name="__68__123Graph_BCHART_43" hidden="1">[6]Kin1BLN!$E$155:$E$166</definedName>
    <definedName name="__69___123Graph_BCHART_44" hidden="1">#REF!</definedName>
    <definedName name="__69__123Graph_BCHART_44" hidden="1">#REF!</definedName>
    <definedName name="__7___123Graph_ACHART_15" hidden="1">#REF!</definedName>
    <definedName name="__7__123Graph_ACHART_15" hidden="1">#REF!</definedName>
    <definedName name="__70___123Graph_BCHART_45" hidden="1">#REF!</definedName>
    <definedName name="__70__123Graph_BCHART_45" hidden="1">#REF!</definedName>
    <definedName name="__71___123Graph_BCHART_46" hidden="1">#REF!</definedName>
    <definedName name="__71__123Graph_BCHART_46" hidden="1">#REF!</definedName>
    <definedName name="__72___123Graph_BCHART_49" hidden="1">[6]Kin1TH!$E$54:$E$60</definedName>
    <definedName name="__72__123Graph_BCHART_49" hidden="1">[6]Kin1TH!$E$54:$E$60</definedName>
    <definedName name="__73___123Graph_BCHART_5" hidden="1">[6]GrafikProd!$M$5:$M$16</definedName>
    <definedName name="__73__123Graph_BCHART_5" hidden="1">[6]GrafikProd!$M$5:$M$16</definedName>
    <definedName name="__74___123Graph_BCHART_6" hidden="1">[6]GrafikProd!$P$19:$P$30</definedName>
    <definedName name="__74__123Graph_BCHART_6" hidden="1">[6]GrafikProd!$P$19:$P$30</definedName>
    <definedName name="__75___123Graph_BCHART_7" hidden="1">[6]GrafikProd!$S$5:$S$16</definedName>
    <definedName name="__75__123Graph_BCHART_7" hidden="1">[6]GrafikProd!$S$5:$S$16</definedName>
    <definedName name="__76___123Graph_BCHART_8" hidden="1">#REF!</definedName>
    <definedName name="__76__123Graph_BCHART_8" hidden="1">#REF!</definedName>
    <definedName name="__77___123Graph_BCHART_9" hidden="1">#REF!</definedName>
    <definedName name="__77__123Graph_BCHART_9" hidden="1">#REF!</definedName>
    <definedName name="__78___123Graph_CCHART_16" hidden="1">#REF!</definedName>
    <definedName name="__78__123Graph_CCHART_16" hidden="1">#REF!</definedName>
    <definedName name="__79___123Graph_CCHART_20" hidden="1">#REF!</definedName>
    <definedName name="__79__123Graph_CCHART_20" hidden="1">#REF!</definedName>
    <definedName name="__8___123Graph_ACHART_16" hidden="1">#REF!</definedName>
    <definedName name="__8__123Graph_ACHART_16" hidden="1">#REF!</definedName>
    <definedName name="__80___123Graph_CCHART_21" hidden="1">#REF!</definedName>
    <definedName name="__80__123Graph_CCHART_21" hidden="1">#REF!</definedName>
    <definedName name="__81___123Graph_CCHART_22" hidden="1">#REF!</definedName>
    <definedName name="__81__123Graph_CCHART_22" hidden="1">#REF!</definedName>
    <definedName name="__82___123Graph_CCHART_27" hidden="1">#REF!</definedName>
    <definedName name="__82__123Graph_CCHART_27" hidden="1">#REF!</definedName>
    <definedName name="__83___123Graph_CCHART_31" hidden="1">[6]Kin1BLN!$F$46:$F$57</definedName>
    <definedName name="__83__123Graph_CCHART_31" hidden="1">[6]Kin1BLN!$F$46:$F$57</definedName>
    <definedName name="__84___123Graph_CCHART_33" hidden="1">[6]Kin3BLN!$D$37:$O$37</definedName>
    <definedName name="__84__123Graph_CCHART_33" hidden="1">[6]Kin3BLN!$D$37:$O$37</definedName>
    <definedName name="__85___123Graph_CCHART_35" hidden="1">#REF!</definedName>
    <definedName name="__85__123Graph_CCHART_35" hidden="1">#REF!</definedName>
    <definedName name="__86___123Graph_CCHART_41" hidden="1">#REF!</definedName>
    <definedName name="__86__123Graph_CCHART_41" hidden="1">#REF!</definedName>
    <definedName name="__87___123Graph_CCHART_42" hidden="1">[6]Kin1BLN!$F$101:$F$112</definedName>
    <definedName name="__87__123Graph_CCHART_42" hidden="1">[6]Kin1BLN!$F$101:$F$112</definedName>
    <definedName name="__88___123Graph_CCHART_44" hidden="1">#REF!</definedName>
    <definedName name="__88__123Graph_CCHART_44" hidden="1">#REF!</definedName>
    <definedName name="__89___123Graph_CCHART_46" hidden="1">#REF!</definedName>
    <definedName name="__89__123Graph_CCHART_46" hidden="1">#REF!</definedName>
    <definedName name="__9___123Graph_ACHART_17" hidden="1">#REF!</definedName>
    <definedName name="__9__123Graph_ACHART_17" hidden="1">#REF!</definedName>
    <definedName name="__90___123Graph_CCHART_8" hidden="1">#REF!</definedName>
    <definedName name="__90__123Graph_CCHART_8" hidden="1">#REF!</definedName>
    <definedName name="__91___123Graph_CCHART_9" hidden="1">#REF!</definedName>
    <definedName name="__91__123Graph_CCHART_9" hidden="1">#REF!</definedName>
    <definedName name="__92___123Graph_DCHART_16" hidden="1">#REF!</definedName>
    <definedName name="__92__123Graph_DCHART_16" hidden="1">#REF!</definedName>
    <definedName name="__93___123Graph_DCHART_22" hidden="1">#REF!</definedName>
    <definedName name="__93__123Graph_DCHART_22" hidden="1">#REF!</definedName>
    <definedName name="__94___123Graph_DCHART_44" hidden="1">#REF!</definedName>
    <definedName name="__94__123Graph_DCHART_44" hidden="1">#REF!</definedName>
    <definedName name="__95___123Graph_DCHART_9" hidden="1">#REF!</definedName>
    <definedName name="__95__123Graph_DCHART_9" hidden="1">#REF!</definedName>
    <definedName name="__96___123Graph_ECHART_16" hidden="1">#REF!</definedName>
    <definedName name="__96__123Graph_ECHART_16" hidden="1">#REF!</definedName>
    <definedName name="__97___123Graph_ECHART_22" hidden="1">#REF!</definedName>
    <definedName name="__97__123Graph_ECHART_22" hidden="1">#REF!</definedName>
    <definedName name="__98___123Graph_ECHART_9" hidden="1">#REF!</definedName>
    <definedName name="__98__123Graph_ECHART_9" hidden="1">#REF!</definedName>
    <definedName name="__99___123Graph_FCHART_22" hidden="1">#REF!</definedName>
    <definedName name="__99__123Graph_FCHART_22" hidden="1">#REF!</definedName>
    <definedName name="__aya108" hidden="1">#REF!</definedName>
    <definedName name="__BAT48100">'[5]HARGA SATUAN'!$B$13</definedName>
    <definedName name="__BBM3" hidden="1">{#N/A,#N/A,FALSE,"M.32"}</definedName>
    <definedName name="__cvf345" hidden="1">{#N/A,#N/A,FALSE,"M.41"}</definedName>
    <definedName name="__DAF1">[3]Sheet3!$II$7944</definedName>
    <definedName name="__def123" hidden="1">{#N/A,#N/A,FALSE,"M.01";#N/A,#N/A,FALSE,"M.01"}</definedName>
    <definedName name="__ERR1" hidden="1">{#N/A,#N/A,FALSE,"M.42"}</definedName>
    <definedName name="__ERR1_1" hidden="1">{#N/A,#N/A,FALSE,"M.42"}</definedName>
    <definedName name="__ERR2" hidden="1">{#N/A,#N/A,FALSE,"M.42"}</definedName>
    <definedName name="__ERR3" hidden="1">{#N/A,#N/A,FALSE,"M.42"}</definedName>
    <definedName name="__ERR4" hidden="1">{#N/A,#N/A,FALSE,"M.42"}</definedName>
    <definedName name="__gfr234" hidden="1">{#N/A,#N/A,FALSE,"M.01";#N/A,#N/A,FALSE,"M.01"}</definedName>
    <definedName name="__ghn987" hidden="1">{#N/A,#N/A,FALSE,"M.32"}</definedName>
    <definedName name="__HEP1" hidden="1">{#N/A,#N/A,FALSE,"M.42"}</definedName>
    <definedName name="__hgg23" hidden="1">{#N/A,#N/A,FALSE,"M.43"}</definedName>
    <definedName name="__i76" hidden="1">{#N/A,#N/A,FALSE,"M.31"}</definedName>
    <definedName name="__JBN1" hidden="1">{#N/A,#N/A,FALSE,"M.41"}</definedName>
    <definedName name="__JBN3" hidden="1">{#N/A,#N/A,FALSE,"M.32"}</definedName>
    <definedName name="__Jh1" hidden="1">{"w1t2",#N/A,TRUE,"Jawa";"w1t2",#N/A,TRUE,"I";"w1t2",#N/A,TRUE,"II";"w1t2",#N/A,TRUE,"III";"w1t2",#N/A,TRUE,"Batam";"w1t2",#N/A,TRUE,"IV";"w1t2",#N/A,TRUE,"V";"w1t2",#N/A,TRUE,"VI";"w1t2",#N/A,TRUE,"VII";"w1t2",#N/A,TRUE,"VIII";"w1t2",#N/A,TRUE,"IX";"w1t2",#N/A,TRUE,"X";"w1t2",#N/A,TRUE,"XI"}</definedName>
    <definedName name="__KBN2" hidden="1">{#N/A,#N/A,FALSE,"M.31"}</definedName>
    <definedName name="__kin3" hidden="1">{#N/A,#N/A,FALSE,"M.31"}</definedName>
    <definedName name="__kit2" hidden="1">{#N/A,#N/A,FALSE,"M.43"}</definedName>
    <definedName name="__kjn456" hidden="1">{#N/A,#N/A,FALSE,"M.42"}</definedName>
    <definedName name="__kl09" hidden="1">{#N/A,#N/A,FALSE,"M.01"}</definedName>
    <definedName name="__kl2" hidden="1">{#N/A,#N/A,FALSE,"M.31"}</definedName>
    <definedName name="__kl4" hidden="1">{#N/A,#N/A,FALSE,"M.31"}</definedName>
    <definedName name="__la150">'[5]HARGA SATUAN'!$B$25</definedName>
    <definedName name="__M2" hidden="1">{#N/A,#N/A,FALSE,"M.42"}</definedName>
    <definedName name="__MAIN__" localSheetId="2">#REF!</definedName>
    <definedName name="__MAIN__" localSheetId="5">#REF!</definedName>
    <definedName name="__MAIN__" localSheetId="1">#REF!</definedName>
    <definedName name="__MAIN__" localSheetId="4">#REF!</definedName>
    <definedName name="__MAIN__" localSheetId="15">#REF!</definedName>
    <definedName name="__MAIN__" localSheetId="22">#REF!</definedName>
    <definedName name="__MAIN__" localSheetId="38">#REF!</definedName>
    <definedName name="__MAIN__" localSheetId="32">#REF!</definedName>
    <definedName name="__MAIN__">#REF!</definedName>
    <definedName name="__MEI92_5">"'file://Server-nt/databank/Documents%20and%20Settings/TOSHIBA/My%20Documents/rencana/2007/Prognosa%202007%2031jan.xls'#$''.$FU$8113"</definedName>
    <definedName name="__MEI92_6">"'file://Server-nt/databank/Documents%20and%20Settings/TOSHIBA/My%20Documents/rencana/2007/Prognosa%202007%2031jan.xls'#$''.$FU$8113"</definedName>
    <definedName name="__MEI92_7">"'file://Server-nt/databank/Documents%20and%20Settings/TOSHIBA/My%20Documents/rencana/2007/Prognosa%202007%2031jan.xls'#$''.$FU$8113"</definedName>
    <definedName name="__mp3" hidden="1">{#N/A,#N/A,FALSE,"M.42"}</definedName>
    <definedName name="__pmt7040">'[5]HARGA SATUAN'!$B$8</definedName>
    <definedName name="__po456" hidden="1">{#N/A,#N/A,FALSE,"M.31"}</definedName>
    <definedName name="__re12" hidden="1">{#N/A,#N/A,FALSE,"M.01"}</definedName>
    <definedName name="__RIP2" hidden="1">{#N/A,#N/A,FALSE,"M.01"}</definedName>
    <definedName name="__RIP3" hidden="1">{#N/A,#N/A,FALSE,"M.41"}</definedName>
    <definedName name="__scd12" hidden="1">{#N/A,#N/A,FALSE,"M.02"}</definedName>
    <definedName name="__SET87">'[11]000000'!$C$5:$P$50</definedName>
    <definedName name="__SLA2009" hidden="1">{#N/A,#N/A,FALSE,"M.32"}</definedName>
    <definedName name="__TCU1">[9]Assumptions!$E$13</definedName>
    <definedName name="__TCU2">[9]Assumptions!$F$13</definedName>
    <definedName name="__tgr2" hidden="1">{#N/A,#N/A,FALSE,"M.33"}</definedName>
    <definedName name="__TH1" hidden="1">{#N/A,#N/A,FALSE,"M.34"}</definedName>
    <definedName name="__th2" hidden="1">{#N/A,#N/A,FALSE,"M.42"}</definedName>
    <definedName name="__ujy654" hidden="1">{#N/A,#N/A,FALSE,"M.42"}</definedName>
    <definedName name="__uu5" hidden="1">{#N/A,#N/A,FALSE,"M.41"}</definedName>
    <definedName name="__uyh123" hidden="1">{#N/A,#N/A,FALSE,"M.42"}</definedName>
    <definedName name="__we12" hidden="1">{#N/A,#N/A,FALSE,"M.33"}</definedName>
    <definedName name="__wer12" hidden="1">{#N/A,#N/A,FALSE,"M.43"}</definedName>
    <definedName name="__wil1" hidden="1">{#N/A,#N/A,FALSE,"M.01"}</definedName>
    <definedName name="__x213" hidden="1">{#N/A,#N/A,FALSE,"M.02"}</definedName>
    <definedName name="__x456" hidden="1">{#N/A,#N/A,FALSE,"M.42"}</definedName>
    <definedName name="__xd234" hidden="1">{#N/A,#N/A,FALSE,"M.02"}</definedName>
    <definedName name="__xlcn.WorksheetConnection_PrioritasEfisiensi.xlsxTable11" hidden="1">#REF!</definedName>
    <definedName name="__xx23" hidden="1">{#N/A,#N/A,FALSE,"M.34"}</definedName>
    <definedName name="_\a" localSheetId="10">#REF!</definedName>
    <definedName name="_\b">#N/A</definedName>
    <definedName name="_\bbsuralaya">[18]Uraian!$R$586</definedName>
    <definedName name="_\g">#N/A</definedName>
    <definedName name="_\h">#N/A</definedName>
    <definedName name="_\I">[19]M!$D$131</definedName>
    <definedName name="_\K">[19]M!$D$141</definedName>
    <definedName name="_\M">[19]M!$D$166</definedName>
    <definedName name="_\r">#N/A</definedName>
    <definedName name="_\T">[19]M!$D$156</definedName>
    <definedName name="_\W">[19]M!$C$169</definedName>
    <definedName name="_\Z">[19]M!$D$151</definedName>
    <definedName name="_1">#N/A</definedName>
    <definedName name="_1_______123Graph_ACHART_1" hidden="1">[6]trenprod2001!$C$7:$C$33</definedName>
    <definedName name="_1_____123Graph_ACHART_1" hidden="1">[6]trenprod2001!$C$7:$C$33</definedName>
    <definedName name="_1___123Graph_ACHART_1" hidden="1">[6]trenprod2001!$C$7:$C$33</definedName>
    <definedName name="_1__123Graph_ACHART_1" hidden="1">[14]CMK!#REF!</definedName>
    <definedName name="_1__123Graph_ACHART_10" hidden="1">#REF!</definedName>
    <definedName name="_10_______123Graph_ACHART_18" hidden="1">#REF!</definedName>
    <definedName name="_10_____123Graph_ACHART_18" hidden="1">#REF!</definedName>
    <definedName name="_10___123Graph_ACHART_18" hidden="1">#REF!</definedName>
    <definedName name="_10__123Graph_ACHART_18" hidden="1">#REF!</definedName>
    <definedName name="_10__123Graph_ACHART_19" hidden="1">#REF!</definedName>
    <definedName name="_10__123Graph_ACHART_5" hidden="1">[20]WAN!#REF!</definedName>
    <definedName name="_10__123Graph_BCHART_5" hidden="1">[14]CMK!#REF!</definedName>
    <definedName name="_100_______123Graph_FCHART_9" hidden="1">#REF!</definedName>
    <definedName name="_100_____123Graph_FCHART_9" hidden="1">#REF!</definedName>
    <definedName name="_100___123Graph_FCHART_9" hidden="1">#REF!</definedName>
    <definedName name="_100__123Graph_FCHART_9" hidden="1">#REF!</definedName>
    <definedName name="_101_______123Graph_LBL_ACHART_16" hidden="1">#REF!</definedName>
    <definedName name="_101_____123Graph_LBL_ACHART_16" hidden="1">#REF!</definedName>
    <definedName name="_101___123Graph_LBL_ACHART_16" hidden="1">#REF!</definedName>
    <definedName name="_101__123Graph_LBL_ACHART_16" hidden="1">#REF!</definedName>
    <definedName name="_102_______123Graph_LBL_ACHART_47" hidden="1">#REF!</definedName>
    <definedName name="_102_____123Graph_LBL_ACHART_47" hidden="1">#REF!</definedName>
    <definedName name="_102___123Graph_LBL_ACHART_47" hidden="1">#REF!</definedName>
    <definedName name="_102__123Graph_LBL_ACHART_47" hidden="1">#REF!</definedName>
    <definedName name="_103_______123Graph_LBL_ACHART_48" hidden="1">#REF!</definedName>
    <definedName name="_103_____123Graph_LBL_ACHART_48" hidden="1">#REF!</definedName>
    <definedName name="_103___123Graph_LBL_ACHART_48" hidden="1">#REF!</definedName>
    <definedName name="_103__123Graph_LBL_ACHART_48" hidden="1">#REF!</definedName>
    <definedName name="_104_______123Graph_LBL_ACHART_49" hidden="1">[6]Kin1TH!$D$54:$D$60</definedName>
    <definedName name="_104_____123Graph_LBL_ACHART_49" hidden="1">[6]Kin1TH!$D$54:$D$60</definedName>
    <definedName name="_104___123Graph_LBL_ACHART_49" hidden="1">[6]Kin1TH!$D$54:$D$60</definedName>
    <definedName name="_104__123Graph_LBL_ACHART_49" hidden="1">[6]Kin1TH!$D$54:$D$60</definedName>
    <definedName name="_105_______123Graph_LBL_BCHART_16" hidden="1">#REF!</definedName>
    <definedName name="_105_____123Graph_LBL_BCHART_16" hidden="1">#REF!</definedName>
    <definedName name="_105___123Graph_LBL_BCHART_16" hidden="1">#REF!</definedName>
    <definedName name="_105__123Graph_LBL_BCHART_16" hidden="1">#REF!</definedName>
    <definedName name="_106_______123Graph_LBL_BCHART_49" hidden="1">[6]Kin1TH!$E$54:$E$60</definedName>
    <definedName name="_106_____123Graph_LBL_BCHART_49" hidden="1">[6]Kin1TH!$E$54:$E$60</definedName>
    <definedName name="_106___123Graph_LBL_BCHART_49" hidden="1">[6]Kin1TH!$E$54:$E$60</definedName>
    <definedName name="_106__123Graph_LBL_BCHART_49" hidden="1">[6]Kin1TH!$E$54:$E$60</definedName>
    <definedName name="_107_______123Graph_LBL_CCHART_16" hidden="1">#REF!</definedName>
    <definedName name="_107_____123Graph_LBL_CCHART_16" hidden="1">#REF!</definedName>
    <definedName name="_107___123Graph_LBL_CCHART_16" hidden="1">#REF!</definedName>
    <definedName name="_107__123Graph_LBL_CCHART_16" hidden="1">#REF!</definedName>
    <definedName name="_108_______123Graph_LBL_DCHART_16" hidden="1">#REF!</definedName>
    <definedName name="_108_____123Graph_LBL_DCHART_16" hidden="1">#REF!</definedName>
    <definedName name="_108___123Graph_LBL_DCHART_16" hidden="1">#REF!</definedName>
    <definedName name="_108__123Graph_LBL_DCHART_16" hidden="1">#REF!</definedName>
    <definedName name="_109_______123Graph_LBL_DCHART_9" hidden="1">#REF!</definedName>
    <definedName name="_109_____123Graph_LBL_DCHART_9" hidden="1">#REF!</definedName>
    <definedName name="_109___123Graph_LBL_DCHART_9" hidden="1">#REF!</definedName>
    <definedName name="_109__123Graph_LBL_DCHART_9" hidden="1">#REF!</definedName>
    <definedName name="_11_______123Graph_ACHART_19" hidden="1">#REF!</definedName>
    <definedName name="_11_____123Graph_ACHART_19" hidden="1">#REF!</definedName>
    <definedName name="_11___123Graph_ACHART_19" hidden="1">#REF!</definedName>
    <definedName name="_11__123Graph_ACHART_19" hidden="1">#REF!</definedName>
    <definedName name="_11__123Graph_ACHART_2" hidden="1">[21]GrafikProd!$C$19:$C$30</definedName>
    <definedName name="_11__123Graph_CCHART_1" hidden="1">[14]CMK!#REF!</definedName>
    <definedName name="_110_______123Graph_LBL_ECHART_16" hidden="1">#REF!</definedName>
    <definedName name="_110_____123Graph_LBL_ECHART_16" hidden="1">#REF!</definedName>
    <definedName name="_110___123Graph_LBL_ECHART_16" hidden="1">#REF!</definedName>
    <definedName name="_110__123Graph_LBL_ECHART_16" hidden="1">#REF!</definedName>
    <definedName name="_111_______123Graph_LBL_FCHART_9" hidden="1">#REF!</definedName>
    <definedName name="_111_____123Graph_LBL_FCHART_9" hidden="1">#REF!</definedName>
    <definedName name="_111___123Graph_LBL_FCHART_9" hidden="1">#REF!</definedName>
    <definedName name="_111__123Graph_LBL_FCHART_9" hidden="1">#REF!</definedName>
    <definedName name="_112_______123Graph_XCHART_13" hidden="1">#REF!</definedName>
    <definedName name="_112_____123Graph_XCHART_13" hidden="1">#REF!</definedName>
    <definedName name="_112___123Graph_XCHART_13" hidden="1">#REF!</definedName>
    <definedName name="_112__123Graph_XCHART_13" hidden="1">#REF!</definedName>
    <definedName name="_113_______123Graph_XCHART_16" hidden="1">#REF!</definedName>
    <definedName name="_113_____123Graph_XCHART_16" hidden="1">#REF!</definedName>
    <definedName name="_113___123Graph_XCHART_16" hidden="1">#REF!</definedName>
    <definedName name="_113__123Graph_XCHART_16" hidden="1">#REF!</definedName>
    <definedName name="_114_______123Graph_XCHART_18" hidden="1">#REF!</definedName>
    <definedName name="_114_____123Graph_XCHART_18" hidden="1">#REF!</definedName>
    <definedName name="_114___123Graph_XCHART_18" hidden="1">#REF!</definedName>
    <definedName name="_114__123Graph_XCHART_18" hidden="1">#REF!</definedName>
    <definedName name="_115_______123Graph_XCHART_20" hidden="1">#REF!</definedName>
    <definedName name="_115_____123Graph_XCHART_20" hidden="1">#REF!</definedName>
    <definedName name="_115___123Graph_XCHART_20" hidden="1">#REF!</definedName>
    <definedName name="_115__123Graph_XCHART_20" hidden="1">#REF!</definedName>
    <definedName name="_116_______123Graph_XCHART_24" hidden="1">#REF!</definedName>
    <definedName name="_116_____123Graph_XCHART_24" hidden="1">#REF!</definedName>
    <definedName name="_116___123Graph_XCHART_24" hidden="1">#REF!</definedName>
    <definedName name="_116__123Graph_XCHART_24" hidden="1">#REF!</definedName>
    <definedName name="_117_______123Graph_XCHART_26" hidden="1">[6]Res142001!$M$45:$M$49</definedName>
    <definedName name="_117_____123Graph_XCHART_26" hidden="1">[6]Res142001!$M$45:$M$49</definedName>
    <definedName name="_117___123Graph_XCHART_26" hidden="1">[6]Res142001!$M$45:$M$49</definedName>
    <definedName name="_117__123Graph_XCHART_26" hidden="1">[6]Res142001!$M$45:$M$49</definedName>
    <definedName name="_118_______123Graph_XCHART_3" hidden="1">[6]GrafikProd!$B$5:$B$16</definedName>
    <definedName name="_118_____123Graph_XCHART_3" hidden="1">[6]GrafikProd!$B$5:$B$16</definedName>
    <definedName name="_118___123Graph_XCHART_3" hidden="1">[6]GrafikProd!$B$5:$B$16</definedName>
    <definedName name="_118__123Graph_XCHART_3" hidden="1">[6]GrafikProd!$B$5:$B$16</definedName>
    <definedName name="_119_______123Graph_XCHART_34" hidden="1">[6]Kin3BLN!$D$79:$O$79</definedName>
    <definedName name="_119_____123Graph_XCHART_34" hidden="1">[6]Kin3BLN!$D$79:$O$79</definedName>
    <definedName name="_119___123Graph_XCHART_34" hidden="1">[6]Kin3BLN!$D$79:$O$79</definedName>
    <definedName name="_119__123Graph_XCHART_34" hidden="1">[6]Kin3BLN!$D$79:$O$79</definedName>
    <definedName name="_12_______123Graph_ACHART_2" hidden="1">[6]GrafikProd!$C$19:$C$30</definedName>
    <definedName name="_12_____123Graph_ACHART_2" hidden="1">[6]GrafikProd!$C$19:$C$30</definedName>
    <definedName name="_12___123Graph_ACHART_2" hidden="1">[6]GrafikProd!$C$19:$C$30</definedName>
    <definedName name="_12__123Graph_ACHART_2" hidden="1">[6]GrafikProd!$C$19:$C$30</definedName>
    <definedName name="_12__123Graph_ACHART_20" hidden="1">#REF!</definedName>
    <definedName name="_12__123Graph_BCHART_1" hidden="1">[20]WAN!#REF!</definedName>
    <definedName name="_12__123Graph_CCHART_2" hidden="1">[14]CMK!#REF!</definedName>
    <definedName name="_120_______123Graph_XCHART_37" hidden="1">[6]Res142001!$M$125:$M$129</definedName>
    <definedName name="_120_____123Graph_XCHART_37" hidden="1">[6]Res142001!$M$125:$M$129</definedName>
    <definedName name="_120___123Graph_XCHART_37" hidden="1">[6]Res142001!$M$125:$M$129</definedName>
    <definedName name="_120__123Graph_XCHART_37" hidden="1">[6]Res142001!$M$125:$M$129</definedName>
    <definedName name="_121_______123Graph_XCHART_4" hidden="1">[6]GrafikProd!$B$5:$B$16</definedName>
    <definedName name="_121_____123Graph_XCHART_4" hidden="1">[6]GrafikProd!$B$5:$B$16</definedName>
    <definedName name="_121___123Graph_XCHART_4" hidden="1">[6]GrafikProd!$B$5:$B$16</definedName>
    <definedName name="_121__123Graph_XCHART_4" hidden="1">[6]GrafikProd!$B$5:$B$16</definedName>
    <definedName name="_122_______123Graph_XCHART_43" hidden="1">[6]Kin1BLN!$C$155:$C$166</definedName>
    <definedName name="_122_____123Graph_XCHART_43" hidden="1">[6]Kin1BLN!$C$155:$C$166</definedName>
    <definedName name="_122___123Graph_XCHART_43" hidden="1">[6]Kin1BLN!$C$155:$C$166</definedName>
    <definedName name="_122__123Graph_XCHART_43" hidden="1">[6]Kin1BLN!$C$155:$C$166</definedName>
    <definedName name="_123_______123Graph_XCHART_45" hidden="1">#REF!</definedName>
    <definedName name="_123_____123Graph_XCHART_45" hidden="1">#REF!</definedName>
    <definedName name="_123___123Graph_XCHART_45" hidden="1">#REF!</definedName>
    <definedName name="_123__123Graph_XCHART_45" hidden="1">#REF!</definedName>
    <definedName name="_124_______123Graph_XCHART_48" hidden="1">#REF!</definedName>
    <definedName name="_124_____123Graph_XCHART_48" hidden="1">#REF!</definedName>
    <definedName name="_124___123Graph_XCHART_48" hidden="1">#REF!</definedName>
    <definedName name="_124__123Graph_XCHART_48" hidden="1">#REF!</definedName>
    <definedName name="_125_______123Graph_XCHART_5" hidden="1">[6]GrafikProd!$B$5:$B$16</definedName>
    <definedName name="_125_____123Graph_XCHART_5" hidden="1">[6]GrafikProd!$B$5:$B$16</definedName>
    <definedName name="_125___123Graph_XCHART_5" hidden="1">[6]GrafikProd!$B$5:$B$16</definedName>
    <definedName name="_125__123Graph_XCHART_5" hidden="1">[6]GrafikProd!$B$5:$B$16</definedName>
    <definedName name="_126_______123Graph_XCHART_6" hidden="1">[6]GrafikProd!$B$5:$B$16</definedName>
    <definedName name="_126_____123Graph_XCHART_6" hidden="1">[6]GrafikProd!$B$5:$B$16</definedName>
    <definedName name="_126___123Graph_XCHART_6" hidden="1">[6]GrafikProd!$B$5:$B$16</definedName>
    <definedName name="_126__123Graph_XCHART_6" hidden="1">[6]GrafikProd!$B$5:$B$16</definedName>
    <definedName name="_127_______123Graph_XCHART_7" hidden="1">[6]GrafikProd!$B$5:$B$16</definedName>
    <definedName name="_127_____123Graph_XCHART_7" hidden="1">[6]GrafikProd!$B$5:$B$16</definedName>
    <definedName name="_127___123Graph_XCHART_7" hidden="1">[6]GrafikProd!$B$5:$B$16</definedName>
    <definedName name="_127__123Graph_XCHART_7" hidden="1">[6]GrafikProd!$B$5:$B$16</definedName>
    <definedName name="_128______123Graph_ACHART_1" hidden="1">[6]trenprod2001!$C$7:$C$33</definedName>
    <definedName name="_128____123Graph_ACHART_1" hidden="1">[6]trenprod2001!$C$7:$C$33</definedName>
    <definedName name="_128__123Graph_ACHART_1" hidden="1">[6]trenprod2001!$C$7:$C$33</definedName>
    <definedName name="_129______123Graph_ACHART_10" hidden="1">#REF!</definedName>
    <definedName name="_129____123Graph_ACHART_10" hidden="1">#REF!</definedName>
    <definedName name="_129__123Graph_ACHART_10" hidden="1">#REF!</definedName>
    <definedName name="_13_______123Graph_ACHART_20" hidden="1">#REF!</definedName>
    <definedName name="_13_____123Graph_ACHART_20" hidden="1">#REF!</definedName>
    <definedName name="_13___123Graph_ACHART_20" hidden="1">#REF!</definedName>
    <definedName name="_13__123Graph_ACHART_20" hidden="1">#REF!</definedName>
    <definedName name="_13__123Graph_ACHART_21" hidden="1">#REF!</definedName>
    <definedName name="_13__123Graph_CCHART_3" hidden="1">[14]CMK!#REF!</definedName>
    <definedName name="_130______123Graph_ACHART_11" hidden="1">#REF!</definedName>
    <definedName name="_130____123Graph_ACHART_11" hidden="1">#REF!</definedName>
    <definedName name="_130__123Graph_ACHART_11" hidden="1">#REF!</definedName>
    <definedName name="_131______123Graph_ACHART_12" hidden="1">#REF!</definedName>
    <definedName name="_131____123Graph_ACHART_12" hidden="1">#REF!</definedName>
    <definedName name="_131__123Graph_ACHART_12" hidden="1">#REF!</definedName>
    <definedName name="_132______123Graph_ACHART_13" hidden="1">#REF!</definedName>
    <definedName name="_132____123Graph_ACHART_13" hidden="1">#REF!</definedName>
    <definedName name="_132__123Graph_ACHART_13" hidden="1">#REF!</definedName>
    <definedName name="_133______123Graph_ACHART_14" hidden="1">#REF!</definedName>
    <definedName name="_133____123Graph_ACHART_14" hidden="1">#REF!</definedName>
    <definedName name="_133__123Graph_ACHART_14" hidden="1">#REF!</definedName>
    <definedName name="_134______123Graph_ACHART_15" hidden="1">#REF!</definedName>
    <definedName name="_134____123Graph_ACHART_15" hidden="1">#REF!</definedName>
    <definedName name="_134__123Graph_ACHART_15" hidden="1">#REF!</definedName>
    <definedName name="_135______123Graph_ACHART_16" hidden="1">#REF!</definedName>
    <definedName name="_135____123Graph_ACHART_16" hidden="1">#REF!</definedName>
    <definedName name="_135__123Graph_ACHART_16" hidden="1">#REF!</definedName>
    <definedName name="_136______123Graph_ACHART_17" hidden="1">#REF!</definedName>
    <definedName name="_136____123Graph_ACHART_17" hidden="1">#REF!</definedName>
    <definedName name="_136__123Graph_ACHART_17" hidden="1">#REF!</definedName>
    <definedName name="_137______123Graph_ACHART_18" hidden="1">#REF!</definedName>
    <definedName name="_137____123Graph_ACHART_18" hidden="1">#REF!</definedName>
    <definedName name="_137__123Graph_ACHART_18" hidden="1">#REF!</definedName>
    <definedName name="_138______123Graph_ACHART_19" hidden="1">#REF!</definedName>
    <definedName name="_138____123Graph_ACHART_19" hidden="1">#REF!</definedName>
    <definedName name="_138__123Graph_ACHART_19" hidden="1">#REF!</definedName>
    <definedName name="_139______123Graph_ACHART_2" hidden="1">[6]GrafikProd!$C$19:$C$30</definedName>
    <definedName name="_139____123Graph_ACHART_2" hidden="1">[6]GrafikProd!$C$19:$C$30</definedName>
    <definedName name="_139__123Graph_ACHART_2" hidden="1">[6]GrafikProd!$C$19:$C$30</definedName>
    <definedName name="_14_______123Graph_ACHART_21" hidden="1">#REF!</definedName>
    <definedName name="_14_____123Graph_ACHART_21" hidden="1">#REF!</definedName>
    <definedName name="_14___123Graph_ACHART_21" hidden="1">#REF!</definedName>
    <definedName name="_14__123Graph_ACHART_21" hidden="1">#REF!</definedName>
    <definedName name="_14__123Graph_ACHART_22" hidden="1">#REF!</definedName>
    <definedName name="_14__123Graph_BCHART_2" hidden="1">[20]WAN!#REF!</definedName>
    <definedName name="_14__123Graph_CCHART_4" hidden="1">[14]CMK!#REF!</definedName>
    <definedName name="_140______123Graph_ACHART_20" hidden="1">#REF!</definedName>
    <definedName name="_140____123Graph_ACHART_20" hidden="1">#REF!</definedName>
    <definedName name="_140__123Graph_ACHART_20" hidden="1">#REF!</definedName>
    <definedName name="_141______123Graph_ACHART_21" hidden="1">#REF!</definedName>
    <definedName name="_141____123Graph_ACHART_21" hidden="1">#REF!</definedName>
    <definedName name="_141__123Graph_ACHART_21" hidden="1">#REF!</definedName>
    <definedName name="_142______123Graph_ACHART_22" hidden="1">#REF!</definedName>
    <definedName name="_142____123Graph_ACHART_22" hidden="1">#REF!</definedName>
    <definedName name="_142__123Graph_ACHART_22" hidden="1">#REF!</definedName>
    <definedName name="_143______123Graph_ACHART_23" hidden="1">#REF!</definedName>
    <definedName name="_143____123Graph_ACHART_23" hidden="1">#REF!</definedName>
    <definedName name="_143__123Graph_ACHART_23" hidden="1">#REF!</definedName>
    <definedName name="_144______123Graph_ACHART_24" hidden="1">#REF!</definedName>
    <definedName name="_144____123Graph_ACHART_24" hidden="1">#REF!</definedName>
    <definedName name="_144__123Graph_ACHART_24" hidden="1">#REF!</definedName>
    <definedName name="_145______123Graph_ACHART_25" hidden="1">[6]Res142001!$N$8:$N$11</definedName>
    <definedName name="_145____123Graph_ACHART_25" hidden="1">[6]Res142001!$N$8:$N$11</definedName>
    <definedName name="_145__123Graph_ACHART_25" hidden="1">[6]Res142001!$N$8:$N$11</definedName>
    <definedName name="_146______123Graph_ACHART_26" hidden="1">[6]Res142001!$N$45:$N$49</definedName>
    <definedName name="_146____123Graph_ACHART_26" hidden="1">[6]Res142001!$N$45:$N$49</definedName>
    <definedName name="_146__123Graph_ACHART_26" hidden="1">[6]Res142001!$N$45:$N$49</definedName>
    <definedName name="_147______123Graph_ACHART_27" hidden="1">#REF!</definedName>
    <definedName name="_147____123Graph_ACHART_27" hidden="1">#REF!</definedName>
    <definedName name="_147__123Graph_ACHART_27" hidden="1">#REF!</definedName>
    <definedName name="_148______123Graph_ACHART_28" hidden="1">#REF!</definedName>
    <definedName name="_148____123Graph_ACHART_28" hidden="1">#REF!</definedName>
    <definedName name="_148__123Graph_ACHART_28" hidden="1">#REF!</definedName>
    <definedName name="_149______123Graph_ACHART_29" hidden="1">[6]Kin2TH!$Q$27:$Q$32</definedName>
    <definedName name="_149____123Graph_ACHART_29" hidden="1">[6]Kin2TH!$Q$27:$Q$32</definedName>
    <definedName name="_149__123Graph_ACHART_29" hidden="1">[6]Kin2TH!$Q$27:$Q$32</definedName>
    <definedName name="_15_______123Graph_ACHART_22" hidden="1">#REF!</definedName>
    <definedName name="_15_____123Graph_ACHART_22" hidden="1">#REF!</definedName>
    <definedName name="_15___123Graph_ACHART_22" hidden="1">#REF!</definedName>
    <definedName name="_15__123Graph_ACHART_22" hidden="1">#REF!</definedName>
    <definedName name="_15__123Graph_ACHART_23" hidden="1">#REF!</definedName>
    <definedName name="_15__123Graph_CCHART_5" hidden="1">[14]CMK!#REF!</definedName>
    <definedName name="_150______123Graph_ACHART_3" hidden="1">[6]GrafikProd!$F$5:$F$16</definedName>
    <definedName name="_150____123Graph_ACHART_3" hidden="1">[6]GrafikProd!$F$5:$F$16</definedName>
    <definedName name="_150__123Graph_ACHART_3" hidden="1">[6]GrafikProd!$F$5:$F$16</definedName>
    <definedName name="_151______123Graph_ACHART_31" hidden="1">[6]Kin1BLN!$D$46:$D$57</definedName>
    <definedName name="_151____123Graph_ACHART_31" hidden="1">[6]Kin1BLN!$D$46:$D$57</definedName>
    <definedName name="_151__123Graph_ACHART_31" hidden="1">[6]Kin1BLN!$D$46:$D$57</definedName>
    <definedName name="_152______123Graph_ACHART_32" hidden="1">[6]Kin2BLN!$D$37:$D$48</definedName>
    <definedName name="_152____123Graph_ACHART_32" hidden="1">[6]Kin2BLN!$D$37:$D$48</definedName>
    <definedName name="_152__123Graph_ACHART_32" hidden="1">[6]Kin2BLN!$D$37:$D$48</definedName>
    <definedName name="_153______123Graph_ACHART_33" hidden="1">[6]Kin3BLN!$D$35:$O$35</definedName>
    <definedName name="_153____123Graph_ACHART_33" hidden="1">[6]Kin3BLN!$D$35:$O$35</definedName>
    <definedName name="_153__123Graph_ACHART_33" hidden="1">[6]Kin3BLN!$D$35:$O$35</definedName>
    <definedName name="_154______123Graph_ACHART_34" hidden="1">[6]Kin3BLN!$D$80:$O$80</definedName>
    <definedName name="_154____123Graph_ACHART_34" hidden="1">[6]Kin3BLN!$D$80:$O$80</definedName>
    <definedName name="_154__123Graph_ACHART_34" hidden="1">[6]Kin3BLN!$D$80:$O$80</definedName>
    <definedName name="_155______123Graph_ACHART_35" hidden="1">#REF!</definedName>
    <definedName name="_155____123Graph_ACHART_35" hidden="1">#REF!</definedName>
    <definedName name="_155__123Graph_ACHART_35" hidden="1">#REF!</definedName>
    <definedName name="_156______123Graph_ACHART_36" hidden="1">[6]Res142001!$N$84:$Q$84</definedName>
    <definedName name="_156____123Graph_ACHART_36" hidden="1">[6]Res142001!$N$84:$Q$84</definedName>
    <definedName name="_156__123Graph_ACHART_36" hidden="1">[6]Res142001!$N$84:$Q$84</definedName>
    <definedName name="_157______123Graph_ACHART_37" hidden="1">[6]Res142001!$N$125:$N$129</definedName>
    <definedName name="_157____123Graph_ACHART_37" hidden="1">[6]Res142001!$N$125:$N$129</definedName>
    <definedName name="_157__123Graph_ACHART_37" hidden="1">[6]Res142001!$N$125:$N$129</definedName>
    <definedName name="_158______123Graph_ACHART_4" hidden="1">[6]GrafikProd!$I$5:$I$16</definedName>
    <definedName name="_158____123Graph_ACHART_4" hidden="1">[6]GrafikProd!$I$5:$I$16</definedName>
    <definedName name="_158__123Graph_ACHART_4" hidden="1">[6]GrafikProd!$I$5:$I$16</definedName>
    <definedName name="_159______123Graph_ACHART_41" hidden="1">#REF!</definedName>
    <definedName name="_159____123Graph_ACHART_41" hidden="1">#REF!</definedName>
    <definedName name="_159__123Graph_ACHART_41" hidden="1">#REF!</definedName>
    <definedName name="_16_______123Graph_ACHART_23" hidden="1">#REF!</definedName>
    <definedName name="_16_____123Graph_ACHART_23" hidden="1">#REF!</definedName>
    <definedName name="_16___123Graph_ACHART_23" hidden="1">#REF!</definedName>
    <definedName name="_16__123Graph_ACHART_23" hidden="1">#REF!</definedName>
    <definedName name="_16__123Graph_ACHART_24" hidden="1">#REF!</definedName>
    <definedName name="_16__123Graph_BCHART_3" hidden="1">[20]WAN!#REF!</definedName>
    <definedName name="_16__123Graph_DCHART_5" hidden="1">[14]CMK!#REF!</definedName>
    <definedName name="_160______123Graph_ACHART_42" hidden="1">[6]Kin1BLN!$D$101:$D$112</definedName>
    <definedName name="_160____123Graph_ACHART_42" hidden="1">[6]Kin1BLN!$D$101:$D$112</definedName>
    <definedName name="_160__123Graph_ACHART_42" hidden="1">[6]Kin1BLN!$D$101:$D$112</definedName>
    <definedName name="_161______123Graph_ACHART_43" hidden="1">[6]Kin1BLN!$D$155:$D$166</definedName>
    <definedName name="_161____123Graph_ACHART_43" hidden="1">[6]Kin1BLN!$D$155:$D$166</definedName>
    <definedName name="_161__123Graph_ACHART_43" hidden="1">[6]Kin1BLN!$D$155:$D$166</definedName>
    <definedName name="_162______123Graph_ACHART_44" hidden="1">#REF!</definedName>
    <definedName name="_162____123Graph_ACHART_44" hidden="1">#REF!</definedName>
    <definedName name="_162__123Graph_ACHART_44" hidden="1">#REF!</definedName>
    <definedName name="_163______123Graph_ACHART_45" hidden="1">#REF!</definedName>
    <definedName name="_163____123Graph_ACHART_45" hidden="1">#REF!</definedName>
    <definedName name="_163__123Graph_ACHART_45" hidden="1">#REF!</definedName>
    <definedName name="_164______123Graph_ACHART_46" hidden="1">#REF!</definedName>
    <definedName name="_164____123Graph_ACHART_46" hidden="1">#REF!</definedName>
    <definedName name="_164__123Graph_ACHART_46" hidden="1">#REF!</definedName>
    <definedName name="_165______123Graph_ACHART_47" hidden="1">#REF!</definedName>
    <definedName name="_165____123Graph_ACHART_47" hidden="1">#REF!</definedName>
    <definedName name="_165__123Graph_ACHART_47" hidden="1">#REF!</definedName>
    <definedName name="_166______123Graph_ACHART_48" hidden="1">#REF!</definedName>
    <definedName name="_166____123Graph_ACHART_48" hidden="1">#REF!</definedName>
    <definedName name="_166__123Graph_ACHART_48" hidden="1">#REF!</definedName>
    <definedName name="_167______123Graph_ACHART_49" hidden="1">[6]Kin1TH!$D$54:$D$60</definedName>
    <definedName name="_167____123Graph_ACHART_49" hidden="1">[6]Kin1TH!$D$54:$D$60</definedName>
    <definedName name="_167__123Graph_ACHART_49" hidden="1">[6]Kin1TH!$D$54:$D$60</definedName>
    <definedName name="_168______123Graph_ACHART_5" hidden="1">[6]GrafikProd!$L$5:$L$16</definedName>
    <definedName name="_168____123Graph_ACHART_5" hidden="1">[6]GrafikProd!$L$5:$L$16</definedName>
    <definedName name="_168__123Graph_ACHART_5" hidden="1">[6]GrafikProd!$L$5:$L$16</definedName>
    <definedName name="_169______123Graph_ACHART_6" hidden="1">[6]GrafikProd!$O$19:$O$30</definedName>
    <definedName name="_169____123Graph_ACHART_6" hidden="1">[6]GrafikProd!$O$19:$O$30</definedName>
    <definedName name="_169__123Graph_ACHART_6" hidden="1">[6]GrafikProd!$O$19:$O$30</definedName>
    <definedName name="_17_______123Graph_ACHART_24" hidden="1">#REF!</definedName>
    <definedName name="_17_____123Graph_ACHART_24" hidden="1">#REF!</definedName>
    <definedName name="_17___123Graph_ACHART_24" hidden="1">#REF!</definedName>
    <definedName name="_17__123Graph_ACHART_24" hidden="1">#REF!</definedName>
    <definedName name="_17__123Graph_ACHART_27" hidden="1">#REF!</definedName>
    <definedName name="_17__123Graph_XCHART_1" hidden="1">[14]CMK!#REF!</definedName>
    <definedName name="_170______123Graph_ACHART_7" hidden="1">[6]GrafikProd!$R$5:$R$16</definedName>
    <definedName name="_170____123Graph_ACHART_7" hidden="1">[6]GrafikProd!$R$5:$R$16</definedName>
    <definedName name="_170__123Graph_ACHART_7" hidden="1">[6]GrafikProd!$R$5:$R$16</definedName>
    <definedName name="_171______123Graph_ACHART_8" hidden="1">#REF!</definedName>
    <definedName name="_171____123Graph_ACHART_8" hidden="1">#REF!</definedName>
    <definedName name="_171__123Graph_ACHART_8" hidden="1">#REF!</definedName>
    <definedName name="_172______123Graph_ACHART_9" hidden="1">#REF!</definedName>
    <definedName name="_172____123Graph_ACHART_9" hidden="1">#REF!</definedName>
    <definedName name="_172__123Graph_ACHART_9" hidden="1">#REF!</definedName>
    <definedName name="_173______123Graph_BCHART_10" hidden="1">#REF!</definedName>
    <definedName name="_173____123Graph_BCHART_10" hidden="1">#REF!</definedName>
    <definedName name="_173__123Graph_BCHART_10" hidden="1">#REF!</definedName>
    <definedName name="_174______123Graph_BCHART_13" hidden="1">#REF!</definedName>
    <definedName name="_174____123Graph_BCHART_13" hidden="1">#REF!</definedName>
    <definedName name="_174__123Graph_BCHART_13" hidden="1">#REF!</definedName>
    <definedName name="_175______123Graph_BCHART_16" hidden="1">#REF!</definedName>
    <definedName name="_175____123Graph_BCHART_16" hidden="1">#REF!</definedName>
    <definedName name="_175__123Graph_BCHART_16" hidden="1">#REF!</definedName>
    <definedName name="_176______123Graph_BCHART_17" hidden="1">#REF!</definedName>
    <definedName name="_176____123Graph_BCHART_17" hidden="1">#REF!</definedName>
    <definedName name="_176__123Graph_BCHART_17" hidden="1">#REF!</definedName>
    <definedName name="_177______123Graph_BCHART_19" hidden="1">#REF!</definedName>
    <definedName name="_177____123Graph_BCHART_19" hidden="1">#REF!</definedName>
    <definedName name="_177__123Graph_BCHART_19" hidden="1">#REF!</definedName>
    <definedName name="_178______123Graph_BCHART_2" hidden="1">[6]GrafikProd!$D$19:$D$30</definedName>
    <definedName name="_178____123Graph_BCHART_2" hidden="1">[6]GrafikProd!$D$19:$D$30</definedName>
    <definedName name="_178__123Graph_BCHART_2" hidden="1">[6]GrafikProd!$D$19:$D$30</definedName>
    <definedName name="_179______123Graph_BCHART_20" hidden="1">#REF!</definedName>
    <definedName name="_179____123Graph_BCHART_20" hidden="1">#REF!</definedName>
    <definedName name="_179__123Graph_BCHART_20" hidden="1">#REF!</definedName>
    <definedName name="_18_______123Graph_ACHART_25" hidden="1">[6]Res142001!$N$8:$N$11</definedName>
    <definedName name="_18_____123Graph_ACHART_25" hidden="1">[6]Res142001!$N$8:$N$11</definedName>
    <definedName name="_18___123Graph_ACHART_25" hidden="1">[6]Res142001!$N$8:$N$11</definedName>
    <definedName name="_18__123Graph_ACHART_25" hidden="1">[6]Res142001!$N$8:$N$11</definedName>
    <definedName name="_18__123Graph_ACHART_28" hidden="1">#REF!</definedName>
    <definedName name="_18__123Graph_BCHART_4" hidden="1">[20]WAN!#REF!</definedName>
    <definedName name="_18__123Graph_XCHART_2" hidden="1">[14]CMK!#REF!</definedName>
    <definedName name="_180______123Graph_BCHART_21" hidden="1">#REF!</definedName>
    <definedName name="_180____123Graph_BCHART_21" hidden="1">#REF!</definedName>
    <definedName name="_180__123Graph_BCHART_21" hidden="1">#REF!</definedName>
    <definedName name="_181______123Graph_BCHART_22" hidden="1">#REF!</definedName>
    <definedName name="_181____123Graph_BCHART_22" hidden="1">#REF!</definedName>
    <definedName name="_181__123Graph_BCHART_22" hidden="1">#REF!</definedName>
    <definedName name="_182______123Graph_BCHART_27" hidden="1">#REF!</definedName>
    <definedName name="_182____123Graph_BCHART_27" hidden="1">#REF!</definedName>
    <definedName name="_182__123Graph_BCHART_27" hidden="1">#REF!</definedName>
    <definedName name="_183______123Graph_BCHART_28" hidden="1">#REF!</definedName>
    <definedName name="_183____123Graph_BCHART_28" hidden="1">#REF!</definedName>
    <definedName name="_183__123Graph_BCHART_28" hidden="1">#REF!</definedName>
    <definedName name="_184______123Graph_BCHART_29" hidden="1">[6]Kin2TH!$R$27:$R$32</definedName>
    <definedName name="_184____123Graph_BCHART_29" hidden="1">[6]Kin2TH!$R$27:$R$32</definedName>
    <definedName name="_184__123Graph_BCHART_29" hidden="1">[6]Kin2TH!$R$27:$R$32</definedName>
    <definedName name="_185______123Graph_BCHART_3" hidden="1">[6]GrafikProd!$H$5:$H$16</definedName>
    <definedName name="_185____123Graph_BCHART_3" hidden="1">[6]GrafikProd!$H$5:$H$16</definedName>
    <definedName name="_185__123Graph_BCHART_3" hidden="1">[6]GrafikProd!$H$5:$H$16</definedName>
    <definedName name="_186______123Graph_BCHART_31" hidden="1">[6]Kin1BLN!$E$46:$E$57</definedName>
    <definedName name="_186____123Graph_BCHART_31" hidden="1">[6]Kin1BLN!$E$46:$E$57</definedName>
    <definedName name="_186__123Graph_BCHART_31" hidden="1">[6]Kin1BLN!$E$46:$E$57</definedName>
    <definedName name="_187______123Graph_BCHART_32" hidden="1">[6]Kin2BLN!$E$37:$E$48</definedName>
    <definedName name="_187____123Graph_BCHART_32" hidden="1">[6]Kin2BLN!$E$37:$E$48</definedName>
    <definedName name="_187__123Graph_BCHART_32" hidden="1">[6]Kin2BLN!$E$37:$E$48</definedName>
    <definedName name="_188______123Graph_BCHART_33" hidden="1">[6]Kin3BLN!$D$36:$O$36</definedName>
    <definedName name="_188____123Graph_BCHART_33" hidden="1">[6]Kin3BLN!$D$36:$O$36</definedName>
    <definedName name="_188__123Graph_BCHART_33" hidden="1">[6]Kin3BLN!$D$36:$O$36</definedName>
    <definedName name="_189______123Graph_BCHART_34" hidden="1">[6]Kin3BLN!$D$81:$O$81</definedName>
    <definedName name="_189____123Graph_BCHART_34" hidden="1">[6]Kin3BLN!$D$81:$O$81</definedName>
    <definedName name="_189__123Graph_BCHART_34" hidden="1">[6]Kin3BLN!$D$81:$O$81</definedName>
    <definedName name="_19_______123Graph_ACHART_26" hidden="1">[6]Res142001!$N$45:$N$49</definedName>
    <definedName name="_19_____123Graph_ACHART_26" hidden="1">[6]Res142001!$N$45:$N$49</definedName>
    <definedName name="_19___123Graph_ACHART_26" hidden="1">[6]Res142001!$N$45:$N$49</definedName>
    <definedName name="_19__123Graph_ACHART_26" hidden="1">[6]Res142001!$N$45:$N$49</definedName>
    <definedName name="_19__123Graph_ACHART_3" hidden="1">[21]GrafikProd!$F$5:$F$16</definedName>
    <definedName name="_19__123Graph_XCHART_3" hidden="1">[14]CMK!#REF!</definedName>
    <definedName name="_190______123Graph_BCHART_35" hidden="1">#REF!</definedName>
    <definedName name="_190____123Graph_BCHART_35" hidden="1">#REF!</definedName>
    <definedName name="_190__123Graph_BCHART_35" hidden="1">#REF!</definedName>
    <definedName name="_191______123Graph_BCHART_36" hidden="1">[6]Res142001!$N$85:$Q$85</definedName>
    <definedName name="_191____123Graph_BCHART_36" hidden="1">[6]Res142001!$N$85:$Q$85</definedName>
    <definedName name="_191__123Graph_BCHART_36" hidden="1">[6]Res142001!$N$85:$Q$85</definedName>
    <definedName name="_192______123Graph_BCHART_4" hidden="1">[6]GrafikProd!$J$5:$J$16</definedName>
    <definedName name="_192____123Graph_BCHART_4" hidden="1">[6]GrafikProd!$J$5:$J$16</definedName>
    <definedName name="_192__123Graph_BCHART_4" hidden="1">[6]GrafikProd!$J$5:$J$16</definedName>
    <definedName name="_193______123Graph_BCHART_41" hidden="1">#REF!</definedName>
    <definedName name="_193____123Graph_BCHART_41" hidden="1">#REF!</definedName>
    <definedName name="_193__123Graph_BCHART_41" hidden="1">#REF!</definedName>
    <definedName name="_194______123Graph_BCHART_42" hidden="1">[6]Kin1BLN!$E$101:$E$112</definedName>
    <definedName name="_194____123Graph_BCHART_42" hidden="1">[6]Kin1BLN!$E$101:$E$112</definedName>
    <definedName name="_194__123Graph_BCHART_42" hidden="1">[6]Kin1BLN!$E$101:$E$112</definedName>
    <definedName name="_195______123Graph_BCHART_43" hidden="1">[6]Kin1BLN!$E$155:$E$166</definedName>
    <definedName name="_195____123Graph_BCHART_43" hidden="1">[6]Kin1BLN!$E$155:$E$166</definedName>
    <definedName name="_195__123Graph_BCHART_43" hidden="1">[6]Kin1BLN!$E$155:$E$166</definedName>
    <definedName name="_196______123Graph_BCHART_44" hidden="1">#REF!</definedName>
    <definedName name="_196____123Graph_BCHART_44" hidden="1">#REF!</definedName>
    <definedName name="_196__123Graph_BCHART_44" hidden="1">#REF!</definedName>
    <definedName name="_197______123Graph_BCHART_45" hidden="1">#REF!</definedName>
    <definedName name="_197____123Graph_BCHART_45" hidden="1">#REF!</definedName>
    <definedName name="_197__123Graph_BCHART_45" hidden="1">#REF!</definedName>
    <definedName name="_198______123Graph_BCHART_46" hidden="1">#REF!</definedName>
    <definedName name="_198____123Graph_BCHART_46" hidden="1">#REF!</definedName>
    <definedName name="_198__123Graph_BCHART_46" hidden="1">#REF!</definedName>
    <definedName name="_199______123Graph_BCHART_49" hidden="1">[6]Kin1TH!$E$54:$E$60</definedName>
    <definedName name="_199____123Graph_BCHART_49" hidden="1">[6]Kin1TH!$E$54:$E$60</definedName>
    <definedName name="_199__123Graph_BCHART_49" hidden="1">[6]Kin1TH!$E$54:$E$60</definedName>
    <definedName name="_2">#N/A</definedName>
    <definedName name="_2_______123Graph_ACHART_10" hidden="1">#REF!</definedName>
    <definedName name="_2_____123Graph_ACHART_10" hidden="1">#REF!</definedName>
    <definedName name="_2___123Graph_ACHART_10" hidden="1">#REF!</definedName>
    <definedName name="_2__123Graph_ACHART_1" hidden="1">[20]WAN!#REF!</definedName>
    <definedName name="_2__123Graph_ACHART_10" hidden="1">#REF!</definedName>
    <definedName name="_2__123Graph_ACHART_11" hidden="1">#REF!</definedName>
    <definedName name="_2__123Graph_ACHART_2" hidden="1">[14]CMK!#REF!</definedName>
    <definedName name="_20_______123Graph_ACHART_27" hidden="1">#REF!</definedName>
    <definedName name="_20_____123Graph_ACHART_27" hidden="1">#REF!</definedName>
    <definedName name="_20___123Graph_ACHART_27" hidden="1">#REF!</definedName>
    <definedName name="_20__123Graph_ACHART_27" hidden="1">#REF!</definedName>
    <definedName name="_20__123Graph_ACHART_35" hidden="1">#REF!</definedName>
    <definedName name="_20__123Graph_BCHART_5" hidden="1">[20]WAN!#REF!</definedName>
    <definedName name="_20__123Graph_XCHART_4" hidden="1">[14]CMK!#REF!</definedName>
    <definedName name="_200______123Graph_BCHART_5" hidden="1">[6]GrafikProd!$M$5:$M$16</definedName>
    <definedName name="_200____123Graph_BCHART_5" hidden="1">[6]GrafikProd!$M$5:$M$16</definedName>
    <definedName name="_200__123Graph_BCHART_5" hidden="1">[6]GrafikProd!$M$5:$M$16</definedName>
    <definedName name="_201______123Graph_BCHART_6" hidden="1">[6]GrafikProd!$P$19:$P$30</definedName>
    <definedName name="_201____123Graph_BCHART_6" hidden="1">[6]GrafikProd!$P$19:$P$30</definedName>
    <definedName name="_201__123Graph_BCHART_6" hidden="1">[6]GrafikProd!$P$19:$P$30</definedName>
    <definedName name="_202______123Graph_BCHART_7" hidden="1">[6]GrafikProd!$S$5:$S$16</definedName>
    <definedName name="_202____123Graph_BCHART_7" hidden="1">[6]GrafikProd!$S$5:$S$16</definedName>
    <definedName name="_202__123Graph_BCHART_7" hidden="1">[6]GrafikProd!$S$5:$S$16</definedName>
    <definedName name="_203______123Graph_BCHART_8" hidden="1">#REF!</definedName>
    <definedName name="_203____123Graph_BCHART_8" hidden="1">#REF!</definedName>
    <definedName name="_203__123Graph_BCHART_8" hidden="1">#REF!</definedName>
    <definedName name="_204______123Graph_BCHART_9" hidden="1">#REF!</definedName>
    <definedName name="_204____123Graph_BCHART_9" hidden="1">#REF!</definedName>
    <definedName name="_204__123Graph_BCHART_9" hidden="1">#REF!</definedName>
    <definedName name="_205______123Graph_CCHART_16" hidden="1">#REF!</definedName>
    <definedName name="_205____123Graph_CCHART_16" hidden="1">#REF!</definedName>
    <definedName name="_205__123Graph_CCHART_16" hidden="1">#REF!</definedName>
    <definedName name="_206______123Graph_CCHART_20" hidden="1">#REF!</definedName>
    <definedName name="_206____123Graph_CCHART_20" hidden="1">#REF!</definedName>
    <definedName name="_206__123Graph_CCHART_20" hidden="1">#REF!</definedName>
    <definedName name="_207______123Graph_CCHART_21" hidden="1">#REF!</definedName>
    <definedName name="_207____123Graph_CCHART_21" hidden="1">#REF!</definedName>
    <definedName name="_207__123Graph_CCHART_21" hidden="1">#REF!</definedName>
    <definedName name="_208______123Graph_CCHART_22" hidden="1">#REF!</definedName>
    <definedName name="_208____123Graph_CCHART_22" hidden="1">#REF!</definedName>
    <definedName name="_208__123Graph_CCHART_22" hidden="1">#REF!</definedName>
    <definedName name="_209______123Graph_CCHART_27" hidden="1">#REF!</definedName>
    <definedName name="_209____123Graph_CCHART_27" hidden="1">#REF!</definedName>
    <definedName name="_209__123Graph_CCHART_27" hidden="1">#REF!</definedName>
    <definedName name="_21_______123Graph_ACHART_28" hidden="1">#REF!</definedName>
    <definedName name="_21_____123Graph_ACHART_28" hidden="1">#REF!</definedName>
    <definedName name="_21___123Graph_ACHART_28" hidden="1">#REF!</definedName>
    <definedName name="_21__123Graph_ACHART_28" hidden="1">#REF!</definedName>
    <definedName name="_21__123Graph_ACHART_4" hidden="1">[21]GrafikProd!$I$5:$I$16</definedName>
    <definedName name="_21__123Graph_XCHART_5" hidden="1">[14]CMK!#REF!</definedName>
    <definedName name="_210______123Graph_CCHART_31" hidden="1">[6]Kin1BLN!$F$46:$F$57</definedName>
    <definedName name="_210____123Graph_CCHART_31" hidden="1">[6]Kin1BLN!$F$46:$F$57</definedName>
    <definedName name="_210__123Graph_CCHART_31" hidden="1">[6]Kin1BLN!$F$46:$F$57</definedName>
    <definedName name="_211______123Graph_CCHART_33" hidden="1">[6]Kin3BLN!$D$37:$O$37</definedName>
    <definedName name="_211____123Graph_CCHART_33" hidden="1">[6]Kin3BLN!$D$37:$O$37</definedName>
    <definedName name="_211__123Graph_CCHART_33" hidden="1">[6]Kin3BLN!$D$37:$O$37</definedName>
    <definedName name="_212______123Graph_CCHART_35" hidden="1">#REF!</definedName>
    <definedName name="_212____123Graph_CCHART_35" hidden="1">#REF!</definedName>
    <definedName name="_212__123Graph_CCHART_35" hidden="1">#REF!</definedName>
    <definedName name="_213______123Graph_CCHART_41" hidden="1">#REF!</definedName>
    <definedName name="_213____123Graph_CCHART_41" hidden="1">#REF!</definedName>
    <definedName name="_213__123Graph_CCHART_41" hidden="1">#REF!</definedName>
    <definedName name="_214______123Graph_CCHART_42" hidden="1">[6]Kin1BLN!$F$101:$F$112</definedName>
    <definedName name="_214____123Graph_CCHART_42" hidden="1">[6]Kin1BLN!$F$101:$F$112</definedName>
    <definedName name="_214__123Graph_CCHART_42" hidden="1">[6]Kin1BLN!$F$101:$F$112</definedName>
    <definedName name="_215______123Graph_CCHART_44" hidden="1">#REF!</definedName>
    <definedName name="_215____123Graph_CCHART_44" hidden="1">#REF!</definedName>
    <definedName name="_215__123Graph_CCHART_44" hidden="1">#REF!</definedName>
    <definedName name="_216______123Graph_CCHART_46" hidden="1">#REF!</definedName>
    <definedName name="_216____123Graph_CCHART_46" hidden="1">#REF!</definedName>
    <definedName name="_216__123Graph_CCHART_46" hidden="1">#REF!</definedName>
    <definedName name="_217______123Graph_CCHART_8" hidden="1">#REF!</definedName>
    <definedName name="_217____123Graph_CCHART_8" hidden="1">#REF!</definedName>
    <definedName name="_217__123Graph_CCHART_8" hidden="1">#REF!</definedName>
    <definedName name="_218______123Graph_CCHART_9" hidden="1">#REF!</definedName>
    <definedName name="_218____123Graph_CCHART_9" hidden="1">#REF!</definedName>
    <definedName name="_218__123Graph_CCHART_9" hidden="1">#REF!</definedName>
    <definedName name="_219______123Graph_DCHART_16" hidden="1">#REF!</definedName>
    <definedName name="_219____123Graph_DCHART_16" hidden="1">#REF!</definedName>
    <definedName name="_219__123Graph_DCHART_16" hidden="1">#REF!</definedName>
    <definedName name="_22_______123Graph_ACHART_29" hidden="1">[6]Kin2TH!$Q$27:$Q$32</definedName>
    <definedName name="_22_____123Graph_ACHART_29" hidden="1">[6]Kin2TH!$Q$27:$Q$32</definedName>
    <definedName name="_22___123Graph_ACHART_29" hidden="1">[6]Kin2TH!$Q$27:$Q$32</definedName>
    <definedName name="_22__123Graph_ACHART_29" hidden="1">[6]Kin2TH!$Q$27:$Q$32</definedName>
    <definedName name="_22__123Graph_ACHART_41" hidden="1">#REF!</definedName>
    <definedName name="_22__123Graph_CCHART_1" hidden="1">[20]WAN!#REF!</definedName>
    <definedName name="_220______123Graph_DCHART_22" hidden="1">#REF!</definedName>
    <definedName name="_220____123Graph_DCHART_22" hidden="1">#REF!</definedName>
    <definedName name="_220__123Graph_DCHART_22" hidden="1">#REF!</definedName>
    <definedName name="_221______123Graph_DCHART_44" hidden="1">#REF!</definedName>
    <definedName name="_221____123Graph_DCHART_44" hidden="1">#REF!</definedName>
    <definedName name="_221__123Graph_DCHART_44" hidden="1">#REF!</definedName>
    <definedName name="_222______123Graph_DCHART_9" hidden="1">#REF!</definedName>
    <definedName name="_222____123Graph_DCHART_9" hidden="1">#REF!</definedName>
    <definedName name="_222__123Graph_DCHART_9" hidden="1">#REF!</definedName>
    <definedName name="_223______123Graph_ECHART_16" hidden="1">#REF!</definedName>
    <definedName name="_223____123Graph_ECHART_16" hidden="1">#REF!</definedName>
    <definedName name="_223__123Graph_ECHART_16" hidden="1">#REF!</definedName>
    <definedName name="_224______123Graph_ECHART_22" hidden="1">#REF!</definedName>
    <definedName name="_224____123Graph_ECHART_22" hidden="1">#REF!</definedName>
    <definedName name="_224__123Graph_ECHART_22" hidden="1">#REF!</definedName>
    <definedName name="_225______123Graph_ECHART_9" hidden="1">#REF!</definedName>
    <definedName name="_225____123Graph_ECHART_9" hidden="1">#REF!</definedName>
    <definedName name="_225__123Graph_ECHART_9" hidden="1">#REF!</definedName>
    <definedName name="_226______123Graph_FCHART_22" hidden="1">#REF!</definedName>
    <definedName name="_226____123Graph_FCHART_22" hidden="1">#REF!</definedName>
    <definedName name="_226__123Graph_FCHART_22" hidden="1">#REF!</definedName>
    <definedName name="_227______123Graph_FCHART_9" hidden="1">#REF!</definedName>
    <definedName name="_227____123Graph_FCHART_9" hidden="1">#REF!</definedName>
    <definedName name="_227__123Graph_FCHART_9" hidden="1">#REF!</definedName>
    <definedName name="_228______123Graph_LBL_ACHART_16" hidden="1">#REF!</definedName>
    <definedName name="_228____123Graph_LBL_ACHART_16" hidden="1">#REF!</definedName>
    <definedName name="_228__123Graph_LBL_ACHART_16" hidden="1">#REF!</definedName>
    <definedName name="_229______123Graph_LBL_ACHART_47" hidden="1">#REF!</definedName>
    <definedName name="_229____123Graph_LBL_ACHART_47" hidden="1">#REF!</definedName>
    <definedName name="_229__123Graph_LBL_ACHART_47" hidden="1">#REF!</definedName>
    <definedName name="_23_______123Graph_ACHART_3" hidden="1">[6]GrafikProd!$F$5:$F$16</definedName>
    <definedName name="_23_____123Graph_ACHART_3" hidden="1">[6]GrafikProd!$F$5:$F$16</definedName>
    <definedName name="_23___123Graph_ACHART_3" hidden="1">[6]GrafikProd!$F$5:$F$16</definedName>
    <definedName name="_23__123Graph_ACHART_3" hidden="1">[6]GrafikProd!$F$5:$F$16</definedName>
    <definedName name="_23__123Graph_ACHART_44" hidden="1">#REF!</definedName>
    <definedName name="_230______123Graph_LBL_ACHART_48" hidden="1">#REF!</definedName>
    <definedName name="_230____123Graph_LBL_ACHART_48" hidden="1">#REF!</definedName>
    <definedName name="_230__123Graph_LBL_ACHART_48" hidden="1">#REF!</definedName>
    <definedName name="_231______123Graph_LBL_ACHART_49" hidden="1">[6]Kin1TH!$D$54:$D$60</definedName>
    <definedName name="_231____123Graph_LBL_ACHART_49" hidden="1">[6]Kin1TH!$D$54:$D$60</definedName>
    <definedName name="_231__123Graph_LBL_ACHART_49" hidden="1">[6]Kin1TH!$D$54:$D$60</definedName>
    <definedName name="_232______123Graph_LBL_BCHART_16" hidden="1">#REF!</definedName>
    <definedName name="_232____123Graph_LBL_BCHART_16" hidden="1">#REF!</definedName>
    <definedName name="_232__123Graph_LBL_BCHART_16" hidden="1">#REF!</definedName>
    <definedName name="_233______123Graph_LBL_BCHART_49" hidden="1">[6]Kin1TH!$E$54:$E$60</definedName>
    <definedName name="_233____123Graph_LBL_BCHART_49" hidden="1">[6]Kin1TH!$E$54:$E$60</definedName>
    <definedName name="_233__123Graph_LBL_BCHART_49" hidden="1">[6]Kin1TH!$E$54:$E$60</definedName>
    <definedName name="_234______123Graph_LBL_CCHART_16" hidden="1">#REF!</definedName>
    <definedName name="_234____123Graph_LBL_CCHART_16" hidden="1">#REF!</definedName>
    <definedName name="_234__123Graph_LBL_CCHART_16" hidden="1">#REF!</definedName>
    <definedName name="_235______123Graph_LBL_DCHART_16" hidden="1">#REF!</definedName>
    <definedName name="_235____123Graph_LBL_DCHART_16" hidden="1">#REF!</definedName>
    <definedName name="_235__123Graph_LBL_DCHART_16" hidden="1">#REF!</definedName>
    <definedName name="_236______123Graph_LBL_DCHART_9" hidden="1">#REF!</definedName>
    <definedName name="_236____123Graph_LBL_DCHART_9" hidden="1">#REF!</definedName>
    <definedName name="_236__123Graph_LBL_DCHART_9" hidden="1">#REF!</definedName>
    <definedName name="_237______123Graph_LBL_ECHART_16" hidden="1">#REF!</definedName>
    <definedName name="_237____123Graph_LBL_ECHART_16" hidden="1">#REF!</definedName>
    <definedName name="_237__123Graph_LBL_ECHART_16" hidden="1">#REF!</definedName>
    <definedName name="_238______123Graph_LBL_FCHART_9" hidden="1">#REF!</definedName>
    <definedName name="_238____123Graph_LBL_FCHART_9" hidden="1">#REF!</definedName>
    <definedName name="_238__123Graph_LBL_FCHART_9" hidden="1">#REF!</definedName>
    <definedName name="_239______123Graph_XCHART_13" hidden="1">#REF!</definedName>
    <definedName name="_239____123Graph_XCHART_13" hidden="1">#REF!</definedName>
    <definedName name="_239__123Graph_XCHART_13" hidden="1">#REF!</definedName>
    <definedName name="_24_______123Graph_ACHART_31" hidden="1">[6]Kin1BLN!$D$46:$D$57</definedName>
    <definedName name="_24_____123Graph_ACHART_31" hidden="1">[6]Kin1BLN!$D$46:$D$57</definedName>
    <definedName name="_24___123Graph_ACHART_31" hidden="1">[6]Kin1BLN!$D$46:$D$57</definedName>
    <definedName name="_24__123Graph_ACHART_31" hidden="1">[6]Kin1BLN!$D$46:$D$57</definedName>
    <definedName name="_24__123Graph_ACHART_45" hidden="1">#REF!</definedName>
    <definedName name="_24__123Graph_CCHART_2" hidden="1">[20]WAN!#REF!</definedName>
    <definedName name="_240______123Graph_XCHART_16" hidden="1">#REF!</definedName>
    <definedName name="_240____123Graph_XCHART_16" hidden="1">#REF!</definedName>
    <definedName name="_240__123Graph_XCHART_16" hidden="1">#REF!</definedName>
    <definedName name="_241______123Graph_XCHART_18" hidden="1">#REF!</definedName>
    <definedName name="_241____123Graph_XCHART_18" hidden="1">#REF!</definedName>
    <definedName name="_241__123Graph_XCHART_18" hidden="1">#REF!</definedName>
    <definedName name="_242______123Graph_XCHART_20" hidden="1">#REF!</definedName>
    <definedName name="_242____123Graph_XCHART_20" hidden="1">#REF!</definedName>
    <definedName name="_242__123Graph_XCHART_20" hidden="1">#REF!</definedName>
    <definedName name="_243______123Graph_XCHART_24" hidden="1">#REF!</definedName>
    <definedName name="_243____123Graph_XCHART_24" hidden="1">#REF!</definedName>
    <definedName name="_243__123Graph_XCHART_24" hidden="1">#REF!</definedName>
    <definedName name="_244______123Graph_XCHART_26" hidden="1">[6]Res142001!$M$45:$M$49</definedName>
    <definedName name="_244____123Graph_XCHART_26" hidden="1">[6]Res142001!$M$45:$M$49</definedName>
    <definedName name="_244__123Graph_XCHART_26" hidden="1">[6]Res142001!$M$45:$M$49</definedName>
    <definedName name="_245______123Graph_XCHART_3" hidden="1">[6]GrafikProd!$B$5:$B$16</definedName>
    <definedName name="_245____123Graph_XCHART_3" hidden="1">[6]GrafikProd!$B$5:$B$16</definedName>
    <definedName name="_245__123Graph_XCHART_3" hidden="1">[6]GrafikProd!$B$5:$B$16</definedName>
    <definedName name="_246______123Graph_XCHART_34" hidden="1">[6]Kin3BLN!$D$79:$O$79</definedName>
    <definedName name="_246____123Graph_XCHART_34" hidden="1">[6]Kin3BLN!$D$79:$O$79</definedName>
    <definedName name="_246__123Graph_XCHART_34" hidden="1">[6]Kin3BLN!$D$79:$O$79</definedName>
    <definedName name="_247______123Graph_XCHART_37" hidden="1">[6]Res142001!$M$125:$M$129</definedName>
    <definedName name="_247____123Graph_XCHART_37" hidden="1">[6]Res142001!$M$125:$M$129</definedName>
    <definedName name="_247__123Graph_XCHART_37" hidden="1">[6]Res142001!$M$125:$M$129</definedName>
    <definedName name="_248______123Graph_XCHART_4" hidden="1">[6]GrafikProd!$B$5:$B$16</definedName>
    <definedName name="_248____123Graph_XCHART_4" hidden="1">[6]GrafikProd!$B$5:$B$16</definedName>
    <definedName name="_248__123Graph_XCHART_4" hidden="1">[6]GrafikProd!$B$5:$B$16</definedName>
    <definedName name="_249______123Graph_XCHART_43" hidden="1">[6]Kin1BLN!$C$155:$C$166</definedName>
    <definedName name="_249____123Graph_XCHART_43" hidden="1">[6]Kin1BLN!$C$155:$C$166</definedName>
    <definedName name="_249__123Graph_XCHART_43" hidden="1">[6]Kin1BLN!$C$155:$C$166</definedName>
    <definedName name="_25_______123Graph_ACHART_32" hidden="1">[6]Kin2BLN!$D$37:$D$48</definedName>
    <definedName name="_25_____123Graph_ACHART_32" hidden="1">[6]Kin2BLN!$D$37:$D$48</definedName>
    <definedName name="_25___123Graph_ACHART_32" hidden="1">[6]Kin2BLN!$D$37:$D$48</definedName>
    <definedName name="_25__123Graph_ACHART_32" hidden="1">[6]Kin2BLN!$D$37:$D$48</definedName>
    <definedName name="_25__123Graph_ACHART_46" hidden="1">#REF!</definedName>
    <definedName name="_250______123Graph_XCHART_45" hidden="1">#REF!</definedName>
    <definedName name="_250____123Graph_XCHART_45" hidden="1">#REF!</definedName>
    <definedName name="_250__123Graph_XCHART_45" hidden="1">#REF!</definedName>
    <definedName name="_251______123Graph_XCHART_48" hidden="1">#REF!</definedName>
    <definedName name="_251____123Graph_XCHART_48" hidden="1">#REF!</definedName>
    <definedName name="_251__123Graph_XCHART_48" hidden="1">#REF!</definedName>
    <definedName name="_252______123Graph_XCHART_5" hidden="1">[6]GrafikProd!$B$5:$B$16</definedName>
    <definedName name="_252____123Graph_XCHART_5" hidden="1">[6]GrafikProd!$B$5:$B$16</definedName>
    <definedName name="_252__123Graph_XCHART_5" hidden="1">[6]GrafikProd!$B$5:$B$16</definedName>
    <definedName name="_253______123Graph_XCHART_6" hidden="1">[6]GrafikProd!$B$5:$B$16</definedName>
    <definedName name="_253____123Graph_XCHART_6" hidden="1">[6]GrafikProd!$B$5:$B$16</definedName>
    <definedName name="_253__123Graph_XCHART_6" hidden="1">[6]GrafikProd!$B$5:$B$16</definedName>
    <definedName name="_254______123Graph_XCHART_7" hidden="1">[6]GrafikProd!$B$5:$B$16</definedName>
    <definedName name="_254____123Graph_XCHART_7" hidden="1">[6]GrafikProd!$B$5:$B$16</definedName>
    <definedName name="_254__123Graph_XCHART_7" hidden="1">[6]GrafikProd!$B$5:$B$16</definedName>
    <definedName name="_255_____123Graph_ACHART_1" hidden="1">[6]trenprod2001!$C$7:$C$33</definedName>
    <definedName name="_256_____123Graph_ACHART_10" hidden="1">#REF!</definedName>
    <definedName name="_257_____123Graph_ACHART_11" hidden="1">#REF!</definedName>
    <definedName name="_258_____123Graph_ACHART_12" hidden="1">#REF!</definedName>
    <definedName name="_259_____123Graph_ACHART_13" hidden="1">#REF!</definedName>
    <definedName name="_26_______123Graph_ACHART_33" hidden="1">[6]Kin3BLN!$D$35:$O$35</definedName>
    <definedName name="_26_____123Graph_ACHART_33" hidden="1">[6]Kin3BLN!$D$35:$O$35</definedName>
    <definedName name="_26___123Graph_ACHART_33" hidden="1">[6]Kin3BLN!$D$35:$O$35</definedName>
    <definedName name="_26__123Graph_ACHART_33" hidden="1">[6]Kin3BLN!$D$35:$O$35</definedName>
    <definedName name="_26__123Graph_ACHART_47" hidden="1">#REF!</definedName>
    <definedName name="_26__123Graph_CCHART_3" hidden="1">[20]WAN!#REF!</definedName>
    <definedName name="_260_____123Graph_ACHART_14" hidden="1">#REF!</definedName>
    <definedName name="_261_____123Graph_ACHART_15" hidden="1">#REF!</definedName>
    <definedName name="_262_____123Graph_ACHART_16" hidden="1">#REF!</definedName>
    <definedName name="_263_____123Graph_ACHART_17" hidden="1">#REF!</definedName>
    <definedName name="_264_____123Graph_ACHART_18" hidden="1">#REF!</definedName>
    <definedName name="_265_____123Graph_ACHART_19" hidden="1">#REF!</definedName>
    <definedName name="_266_____123Graph_ACHART_2" hidden="1">[6]GrafikProd!$C$19:$C$30</definedName>
    <definedName name="_267_____123Graph_ACHART_20" hidden="1">#REF!</definedName>
    <definedName name="_268_____123Graph_ACHART_21" hidden="1">#REF!</definedName>
    <definedName name="_269_____123Graph_ACHART_22" hidden="1">#REF!</definedName>
    <definedName name="_27_______123Graph_ACHART_34" hidden="1">[6]Kin3BLN!$D$80:$O$80</definedName>
    <definedName name="_27_____123Graph_ACHART_34" hidden="1">[6]Kin3BLN!$D$80:$O$80</definedName>
    <definedName name="_27___123Graph_ACHART_34" hidden="1">[6]Kin3BLN!$D$80:$O$80</definedName>
    <definedName name="_27__123Graph_ACHART_34" hidden="1">[6]Kin3BLN!$D$80:$O$80</definedName>
    <definedName name="_27__123Graph_ACHART_48" hidden="1">#REF!</definedName>
    <definedName name="_270_____123Graph_ACHART_23" hidden="1">#REF!</definedName>
    <definedName name="_271_____123Graph_ACHART_24" hidden="1">#REF!</definedName>
    <definedName name="_272_____123Graph_ACHART_25" hidden="1">[6]Res142001!$N$8:$N$11</definedName>
    <definedName name="_273_____123Graph_ACHART_26" hidden="1">[6]Res142001!$N$45:$N$49</definedName>
    <definedName name="_274_____123Graph_ACHART_27" hidden="1">#REF!</definedName>
    <definedName name="_275_____123Graph_ACHART_28" hidden="1">#REF!</definedName>
    <definedName name="_276_____123Graph_ACHART_29" hidden="1">[6]Kin2TH!$Q$27:$Q$32</definedName>
    <definedName name="_277_____123Graph_ACHART_3" hidden="1">[6]GrafikProd!$F$5:$F$16</definedName>
    <definedName name="_278_____123Graph_ACHART_31" hidden="1">[6]Kin1BLN!$D$46:$D$57</definedName>
    <definedName name="_279_____123Graph_ACHART_32" hidden="1">[6]Kin2BLN!$D$37:$D$48</definedName>
    <definedName name="_28_______123Graph_ACHART_35" hidden="1">#REF!</definedName>
    <definedName name="_28_____123Graph_ACHART_35" hidden="1">#REF!</definedName>
    <definedName name="_28___123Graph_ACHART_35" hidden="1">#REF!</definedName>
    <definedName name="_28__123Graph_ACHART_35" hidden="1">#REF!</definedName>
    <definedName name="_28__123Graph_ACHART_5" hidden="1">[21]GrafikProd!$L$5:$L$16</definedName>
    <definedName name="_28__123Graph_CCHART_4" hidden="1">[20]WAN!#REF!</definedName>
    <definedName name="_280_____123Graph_ACHART_33" hidden="1">[6]Kin3BLN!$D$35:$O$35</definedName>
    <definedName name="_281_____123Graph_ACHART_34" hidden="1">[6]Kin3BLN!$D$80:$O$80</definedName>
    <definedName name="_282_____123Graph_ACHART_35" hidden="1">#REF!</definedName>
    <definedName name="_283_____123Graph_ACHART_36" hidden="1">[6]Res142001!$N$84:$Q$84</definedName>
    <definedName name="_284_____123Graph_ACHART_37" hidden="1">[6]Res142001!$N$125:$N$129</definedName>
    <definedName name="_285_____123Graph_ACHART_4" hidden="1">[6]GrafikProd!$I$5:$I$16</definedName>
    <definedName name="_286_____123Graph_ACHART_41" hidden="1">#REF!</definedName>
    <definedName name="_287_____123Graph_ACHART_42" hidden="1">[6]Kin1BLN!$D$101:$D$112</definedName>
    <definedName name="_288_____123Graph_ACHART_43" hidden="1">[6]Kin1BLN!$D$155:$D$166</definedName>
    <definedName name="_289_____123Graph_ACHART_44" hidden="1">#REF!</definedName>
    <definedName name="_29_______123Graph_ACHART_36" hidden="1">[6]Res142001!$N$84:$Q$84</definedName>
    <definedName name="_29_____123Graph_ACHART_36" hidden="1">[6]Res142001!$N$84:$Q$84</definedName>
    <definedName name="_29___123Graph_ACHART_36" hidden="1">[6]Res142001!$N$84:$Q$84</definedName>
    <definedName name="_29__123Graph_ACHART_36" hidden="1">[6]Res142001!$N$84:$Q$84</definedName>
    <definedName name="_29__123Graph_ACHART_6" hidden="1">[21]GrafikProd!$O$19:$O$30</definedName>
    <definedName name="_290_____123Graph_ACHART_45" hidden="1">#REF!</definedName>
    <definedName name="_291_____123Graph_ACHART_46" hidden="1">#REF!</definedName>
    <definedName name="_292_____123Graph_ACHART_47" hidden="1">#REF!</definedName>
    <definedName name="_293_____123Graph_ACHART_48" hidden="1">#REF!</definedName>
    <definedName name="_294_____123Graph_ACHART_49" hidden="1">[6]Kin1TH!$D$54:$D$60</definedName>
    <definedName name="_295_____123Graph_ACHART_5" hidden="1">[6]GrafikProd!$L$5:$L$16</definedName>
    <definedName name="_296_____123Graph_ACHART_6" hidden="1">[6]GrafikProd!$O$19:$O$30</definedName>
    <definedName name="_297_____123Graph_ACHART_7" hidden="1">[6]GrafikProd!$R$5:$R$16</definedName>
    <definedName name="_298_____123Graph_ACHART_8" hidden="1">#REF!</definedName>
    <definedName name="_299_____123Graph_ACHART_9" hidden="1">#REF!</definedName>
    <definedName name="_2Excel_BuiltIn_Print_Area_1_1" localSheetId="15">#REF!</definedName>
    <definedName name="_2Excel_BuiltIn_Print_Area_1_1" localSheetId="22">#REF!</definedName>
    <definedName name="_2Excel_BuiltIn_Print_Area_1_1">#REF!</definedName>
    <definedName name="_3_______123Graph_ACHART_11" hidden="1">#REF!</definedName>
    <definedName name="_3_____123Graph_ACHART_11" hidden="1">#REF!</definedName>
    <definedName name="_3___123Graph_ACHART_11" hidden="1">#REF!</definedName>
    <definedName name="_3__123Graph_ACHART_11" hidden="1">#REF!</definedName>
    <definedName name="_3__123Graph_ACHART_12" hidden="1">#REF!</definedName>
    <definedName name="_3__123Graph_ACHART_3" hidden="1">[14]CMK!#REF!</definedName>
    <definedName name="_30_______123Graph_ACHART_37" hidden="1">[6]Res142001!$N$125:$N$129</definedName>
    <definedName name="_30_____123Graph_ACHART_37" hidden="1">[6]Res142001!$N$125:$N$129</definedName>
    <definedName name="_30___123Graph_ACHART_37" hidden="1">[6]Res142001!$N$125:$N$129</definedName>
    <definedName name="_30__123Graph_ACHART_37" hidden="1">[6]Res142001!$N$125:$N$129</definedName>
    <definedName name="_30__123Graph_ACHART_7" hidden="1">[21]GrafikProd!$R$5:$R$16</definedName>
    <definedName name="_30__123Graph_CCHART_5" hidden="1">[20]WAN!#REF!</definedName>
    <definedName name="_300_____123Graph_BCHART_10" hidden="1">#REF!</definedName>
    <definedName name="_301_____123Graph_BCHART_13" hidden="1">#REF!</definedName>
    <definedName name="_302_____123Graph_BCHART_16" hidden="1">#REF!</definedName>
    <definedName name="_303_____123Graph_BCHART_17" hidden="1">#REF!</definedName>
    <definedName name="_304_____123Graph_BCHART_19" hidden="1">#REF!</definedName>
    <definedName name="_305_____123Graph_BCHART_2" hidden="1">[6]GrafikProd!$D$19:$D$30</definedName>
    <definedName name="_306_____123Graph_BCHART_20" hidden="1">#REF!</definedName>
    <definedName name="_307_____123Graph_BCHART_21" hidden="1">#REF!</definedName>
    <definedName name="_308_____123Graph_BCHART_22" hidden="1">#REF!</definedName>
    <definedName name="_309_____123Graph_BCHART_27" hidden="1">#REF!</definedName>
    <definedName name="_31_______123Graph_ACHART_4" hidden="1">[6]GrafikProd!$I$5:$I$16</definedName>
    <definedName name="_31_____123Graph_ACHART_4" hidden="1">[6]GrafikProd!$I$5:$I$16</definedName>
    <definedName name="_31___123Graph_ACHART_4" hidden="1">[6]GrafikProd!$I$5:$I$16</definedName>
    <definedName name="_31__123Graph_ACHART_4" hidden="1">[6]GrafikProd!$I$5:$I$16</definedName>
    <definedName name="_31__123Graph_ACHART_8" hidden="1">#REF!</definedName>
    <definedName name="_310_____123Graph_BCHART_28" hidden="1">#REF!</definedName>
    <definedName name="_311_____123Graph_BCHART_29" hidden="1">[6]Kin2TH!$R$27:$R$32</definedName>
    <definedName name="_312_____123Graph_BCHART_3" hidden="1">[6]GrafikProd!$H$5:$H$16</definedName>
    <definedName name="_313_____123Graph_BCHART_31" hidden="1">[6]Kin1BLN!$E$46:$E$57</definedName>
    <definedName name="_314_____123Graph_BCHART_32" hidden="1">[6]Kin2BLN!$E$37:$E$48</definedName>
    <definedName name="_315_____123Graph_BCHART_33" hidden="1">[6]Kin3BLN!$D$36:$O$36</definedName>
    <definedName name="_316_____123Graph_BCHART_34" hidden="1">[6]Kin3BLN!$D$81:$O$81</definedName>
    <definedName name="_317_____123Graph_BCHART_35" hidden="1">#REF!</definedName>
    <definedName name="_318_____123Graph_BCHART_36" hidden="1">[6]Res142001!$N$85:$Q$85</definedName>
    <definedName name="_319_____123Graph_BCHART_4" hidden="1">[6]GrafikProd!$J$5:$J$16</definedName>
    <definedName name="_32_______123Graph_ACHART_41" hidden="1">#REF!</definedName>
    <definedName name="_32_____123Graph_ACHART_41" hidden="1">#REF!</definedName>
    <definedName name="_32___123Graph_ACHART_41" hidden="1">#REF!</definedName>
    <definedName name="_32__123Graph_ACHART_41" hidden="1">#REF!</definedName>
    <definedName name="_32__123Graph_ACHART_9" hidden="1">#REF!</definedName>
    <definedName name="_32__123Graph_DCHART_5" hidden="1">[20]WAN!#REF!</definedName>
    <definedName name="_320_____123Graph_BCHART_41" hidden="1">#REF!</definedName>
    <definedName name="_321_____123Graph_BCHART_42" hidden="1">[6]Kin1BLN!$E$101:$E$112</definedName>
    <definedName name="_322_____123Graph_BCHART_43" hidden="1">[6]Kin1BLN!$E$155:$E$166</definedName>
    <definedName name="_323_____123Graph_BCHART_44" hidden="1">#REF!</definedName>
    <definedName name="_324_____123Graph_BCHART_45" hidden="1">#REF!</definedName>
    <definedName name="_325_____123Graph_BCHART_46" hidden="1">#REF!</definedName>
    <definedName name="_326_____123Graph_BCHART_49" hidden="1">[6]Kin1TH!$E$54:$E$60</definedName>
    <definedName name="_327_____123Graph_BCHART_5" hidden="1">[6]GrafikProd!$M$5:$M$16</definedName>
    <definedName name="_328_____123Graph_BCHART_6" hidden="1">[6]GrafikProd!$P$19:$P$30</definedName>
    <definedName name="_329_____123Graph_BCHART_7" hidden="1">[6]GrafikProd!$S$5:$S$16</definedName>
    <definedName name="_33_______123Graph_ACHART_42" hidden="1">[6]Kin1BLN!$D$101:$D$112</definedName>
    <definedName name="_33_____123Graph_ACHART_42" hidden="1">[6]Kin1BLN!$D$101:$D$112</definedName>
    <definedName name="_33___123Graph_ACHART_42" hidden="1">[6]Kin1BLN!$D$101:$D$112</definedName>
    <definedName name="_33__123Graph_ACHART_42" hidden="1">[6]Kin1BLN!$D$101:$D$112</definedName>
    <definedName name="_33__123Graph_BCHART_10" hidden="1">#REF!</definedName>
    <definedName name="_330_____123Graph_BCHART_8" hidden="1">#REF!</definedName>
    <definedName name="_331_____123Graph_BCHART_9" hidden="1">#REF!</definedName>
    <definedName name="_332_____123Graph_CCHART_16" hidden="1">#REF!</definedName>
    <definedName name="_333_____123Graph_CCHART_20" hidden="1">#REF!</definedName>
    <definedName name="_334_____123Graph_CCHART_21" hidden="1">#REF!</definedName>
    <definedName name="_335_____123Graph_CCHART_22" hidden="1">#REF!</definedName>
    <definedName name="_336_____123Graph_CCHART_27" hidden="1">#REF!</definedName>
    <definedName name="_337_____123Graph_CCHART_31" hidden="1">[6]Kin1BLN!$F$46:$F$57</definedName>
    <definedName name="_338_____123Graph_CCHART_33" hidden="1">[6]Kin3BLN!$D$37:$O$37</definedName>
    <definedName name="_339_____123Graph_CCHART_35" hidden="1">#REF!</definedName>
    <definedName name="_34_______123Graph_ACHART_43" hidden="1">[6]Kin1BLN!$D$155:$D$166</definedName>
    <definedName name="_34_____123Graph_ACHART_43" hidden="1">[6]Kin1BLN!$D$155:$D$166</definedName>
    <definedName name="_34___123Graph_ACHART_43" hidden="1">[6]Kin1BLN!$D$155:$D$166</definedName>
    <definedName name="_34__123Graph_ACHART_43" hidden="1">[6]Kin1BLN!$D$155:$D$166</definedName>
    <definedName name="_34__123Graph_BCHART_13" hidden="1">#REF!</definedName>
    <definedName name="_34__123Graph_XCHART_1" hidden="1">[20]WAN!#REF!</definedName>
    <definedName name="_340_____123Graph_CCHART_41" hidden="1">#REF!</definedName>
    <definedName name="_341_____123Graph_CCHART_42" hidden="1">[6]Kin1BLN!$F$101:$F$112</definedName>
    <definedName name="_342_____123Graph_CCHART_44" hidden="1">#REF!</definedName>
    <definedName name="_343_____123Graph_CCHART_46" hidden="1">#REF!</definedName>
    <definedName name="_344_____123Graph_CCHART_8" hidden="1">#REF!</definedName>
    <definedName name="_345_____123Graph_CCHART_9" hidden="1">#REF!</definedName>
    <definedName name="_346_____123Graph_DCHART_16" hidden="1">#REF!</definedName>
    <definedName name="_347_____123Graph_DCHART_22" hidden="1">#REF!</definedName>
    <definedName name="_348_____123Graph_DCHART_44" hidden="1">#REF!</definedName>
    <definedName name="_349_____123Graph_DCHART_9" hidden="1">#REF!</definedName>
    <definedName name="_35_______123Graph_ACHART_44" hidden="1">#REF!</definedName>
    <definedName name="_35_____123Graph_ACHART_44" hidden="1">#REF!</definedName>
    <definedName name="_35___123Graph_ACHART_44" hidden="1">#REF!</definedName>
    <definedName name="_35__123Graph_ACHART_44" hidden="1">#REF!</definedName>
    <definedName name="_35__123Graph_BCHART_16" hidden="1">#REF!</definedName>
    <definedName name="_350_____123Graph_ECHART_16" hidden="1">#REF!</definedName>
    <definedName name="_351_____123Graph_ECHART_22" hidden="1">#REF!</definedName>
    <definedName name="_352_____123Graph_ECHART_9" hidden="1">#REF!</definedName>
    <definedName name="_353_____123Graph_FCHART_22" hidden="1">#REF!</definedName>
    <definedName name="_354_____123Graph_FCHART_9" hidden="1">#REF!</definedName>
    <definedName name="_355_____123Graph_LBL_ACHART_16" hidden="1">#REF!</definedName>
    <definedName name="_356_____123Graph_LBL_ACHART_47" hidden="1">#REF!</definedName>
    <definedName name="_357_____123Graph_LBL_ACHART_48" hidden="1">#REF!</definedName>
    <definedName name="_358_____123Graph_LBL_ACHART_49" hidden="1">[6]Kin1TH!$D$54:$D$60</definedName>
    <definedName name="_359_____123Graph_LBL_BCHART_16" hidden="1">#REF!</definedName>
    <definedName name="_36_______123Graph_ACHART_45" hidden="1">#REF!</definedName>
    <definedName name="_36_____123Graph_ACHART_45" hidden="1">#REF!</definedName>
    <definedName name="_36___123Graph_ACHART_45" hidden="1">#REF!</definedName>
    <definedName name="_36__123Graph_ACHART_45" hidden="1">#REF!</definedName>
    <definedName name="_36__123Graph_BCHART_17" hidden="1">#REF!</definedName>
    <definedName name="_36__123Graph_XCHART_2" hidden="1">[20]WAN!#REF!</definedName>
    <definedName name="_360_____123Graph_LBL_BCHART_49" hidden="1">[6]Kin1TH!$E$54:$E$60</definedName>
    <definedName name="_361_____123Graph_LBL_CCHART_16" hidden="1">#REF!</definedName>
    <definedName name="_362_____123Graph_LBL_DCHART_16" hidden="1">#REF!</definedName>
    <definedName name="_363_____123Graph_LBL_DCHART_9" hidden="1">#REF!</definedName>
    <definedName name="_364_____123Graph_LBL_ECHART_16" hidden="1">#REF!</definedName>
    <definedName name="_365_____123Graph_LBL_FCHART_9" hidden="1">#REF!</definedName>
    <definedName name="_366_____123Graph_XCHART_13" hidden="1">#REF!</definedName>
    <definedName name="_367_____123Graph_XCHART_16" hidden="1">#REF!</definedName>
    <definedName name="_368_____123Graph_XCHART_18" hidden="1">#REF!</definedName>
    <definedName name="_369_____123Graph_XCHART_20" hidden="1">#REF!</definedName>
    <definedName name="_37_______123Graph_ACHART_46" hidden="1">#REF!</definedName>
    <definedName name="_37_____123Graph_ACHART_46" hidden="1">#REF!</definedName>
    <definedName name="_37___123Graph_ACHART_46" hidden="1">#REF!</definedName>
    <definedName name="_37__123Graph_ACHART_46" hidden="1">#REF!</definedName>
    <definedName name="_37__123Graph_BCHART_19" hidden="1">#REF!</definedName>
    <definedName name="_370_____123Graph_XCHART_24" hidden="1">#REF!</definedName>
    <definedName name="_371_____123Graph_XCHART_26" hidden="1">[6]Res142001!$M$45:$M$49</definedName>
    <definedName name="_372_____123Graph_XCHART_3" hidden="1">[6]GrafikProd!$B$5:$B$16</definedName>
    <definedName name="_373_____123Graph_XCHART_34" hidden="1">[6]Kin3BLN!$D$79:$O$79</definedName>
    <definedName name="_374_____123Graph_XCHART_37" hidden="1">[6]Res142001!$M$125:$M$129</definedName>
    <definedName name="_375_____123Graph_XCHART_4" hidden="1">[6]GrafikProd!$B$5:$B$16</definedName>
    <definedName name="_376_____123Graph_XCHART_43" hidden="1">[6]Kin1BLN!$C$155:$C$166</definedName>
    <definedName name="_377_____123Graph_XCHART_45" hidden="1">#REF!</definedName>
    <definedName name="_378_____123Graph_XCHART_48" hidden="1">#REF!</definedName>
    <definedName name="_379_____123Graph_XCHART_5" hidden="1">[6]GrafikProd!$B$5:$B$16</definedName>
    <definedName name="_38_______123Graph_ACHART_47" hidden="1">#REF!</definedName>
    <definedName name="_38_____123Graph_ACHART_47" hidden="1">#REF!</definedName>
    <definedName name="_38___123Graph_ACHART_47" hidden="1">#REF!</definedName>
    <definedName name="_38__123Graph_ACHART_47" hidden="1">#REF!</definedName>
    <definedName name="_38__123Graph_BCHART_2" hidden="1">[21]GrafikProd!$D$19:$D$30</definedName>
    <definedName name="_38__123Graph_XCHART_3" hidden="1">[20]WAN!#REF!</definedName>
    <definedName name="_380_____123Graph_XCHART_6" hidden="1">[6]GrafikProd!$B$5:$B$16</definedName>
    <definedName name="_381_____123Graph_XCHART_7" hidden="1">[6]GrafikProd!$B$5:$B$16</definedName>
    <definedName name="_382____123Graph_ACHART_1" hidden="1">[6]trenprod2001!$C$7:$C$33</definedName>
    <definedName name="_383____123Graph_ACHART_10" hidden="1">#REF!</definedName>
    <definedName name="_384____123Graph_ACHART_11" hidden="1">#REF!</definedName>
    <definedName name="_385____123Graph_ACHART_12" hidden="1">#REF!</definedName>
    <definedName name="_386____123Graph_ACHART_13" hidden="1">#REF!</definedName>
    <definedName name="_387____123Graph_ACHART_14" hidden="1">#REF!</definedName>
    <definedName name="_388____123Graph_ACHART_15" hidden="1">#REF!</definedName>
    <definedName name="_389____123Graph_ACHART_16" hidden="1">#REF!</definedName>
    <definedName name="_39_______123Graph_ACHART_48" hidden="1">#REF!</definedName>
    <definedName name="_39_____123Graph_ACHART_48" hidden="1">#REF!</definedName>
    <definedName name="_39___123Graph_ACHART_48" hidden="1">#REF!</definedName>
    <definedName name="_39__123Graph_ACHART_48" hidden="1">#REF!</definedName>
    <definedName name="_39__123Graph_BCHART_20" hidden="1">#REF!</definedName>
    <definedName name="_390____123Graph_ACHART_17" hidden="1">#REF!</definedName>
    <definedName name="_391____123Graph_ACHART_18" hidden="1">#REF!</definedName>
    <definedName name="_392____123Graph_ACHART_19" hidden="1">#REF!</definedName>
    <definedName name="_393____123Graph_ACHART_2" hidden="1">[6]GrafikProd!$C$19:$C$30</definedName>
    <definedName name="_394____123Graph_ACHART_20" hidden="1">#REF!</definedName>
    <definedName name="_395____123Graph_ACHART_21" hidden="1">#REF!</definedName>
    <definedName name="_396____123Graph_ACHART_22" hidden="1">#REF!</definedName>
    <definedName name="_397____123Graph_ACHART_23" hidden="1">#REF!</definedName>
    <definedName name="_398____123Graph_ACHART_24" hidden="1">#REF!</definedName>
    <definedName name="_399____123Graph_ACHART_25" hidden="1">[6]Res142001!$N$8:$N$11</definedName>
    <definedName name="_4_______123Graph_ACHART_12" hidden="1">#REF!</definedName>
    <definedName name="_4_____123Graph_ACHART_12" hidden="1">#REF!</definedName>
    <definedName name="_4___123Graph_ACHART_12" hidden="1">#REF!</definedName>
    <definedName name="_4__123Graph_ACHART_12" hidden="1">#REF!</definedName>
    <definedName name="_4__123Graph_ACHART_13" hidden="1">#REF!</definedName>
    <definedName name="_4__123Graph_ACHART_2" hidden="1">[20]WAN!#REF!</definedName>
    <definedName name="_4__123Graph_ACHART_4" hidden="1">[14]CMK!#REF!</definedName>
    <definedName name="_40_______123Graph_ACHART_49" hidden="1">[6]Kin1TH!$D$54:$D$60</definedName>
    <definedName name="_40_____123Graph_ACHART_49" hidden="1">[6]Kin1TH!$D$54:$D$60</definedName>
    <definedName name="_40___123Graph_ACHART_49" hidden="1">[6]Kin1TH!$D$54:$D$60</definedName>
    <definedName name="_40__123Graph_ACHART_49" hidden="1">[6]Kin1TH!$D$54:$D$60</definedName>
    <definedName name="_40__123Graph_BCHART_21" hidden="1">#REF!</definedName>
    <definedName name="_40__123Graph_XCHART_4" hidden="1">[20]WAN!#REF!</definedName>
    <definedName name="_400____123Graph_ACHART_26" hidden="1">[6]Res142001!$N$45:$N$49</definedName>
    <definedName name="_401____123Graph_ACHART_27" hidden="1">#REF!</definedName>
    <definedName name="_402____123Graph_ACHART_28" hidden="1">#REF!</definedName>
    <definedName name="_403____123Graph_ACHART_29" hidden="1">[6]Kin2TH!$Q$27:$Q$32</definedName>
    <definedName name="_404____123Graph_ACHART_3" hidden="1">[6]GrafikProd!$F$5:$F$16</definedName>
    <definedName name="_405____123Graph_ACHART_31" hidden="1">[6]Kin1BLN!$D$46:$D$57</definedName>
    <definedName name="_406____123Graph_ACHART_32" hidden="1">[6]Kin2BLN!$D$37:$D$48</definedName>
    <definedName name="_407____123Graph_ACHART_33" hidden="1">[6]Kin3BLN!$D$35:$O$35</definedName>
    <definedName name="_408____123Graph_ACHART_34" hidden="1">[6]Kin3BLN!$D$80:$O$80</definedName>
    <definedName name="_409____123Graph_ACHART_35" hidden="1">#REF!</definedName>
    <definedName name="_41_______123Graph_ACHART_5" hidden="1">[6]GrafikProd!$L$5:$L$16</definedName>
    <definedName name="_41_____123Graph_ACHART_5" hidden="1">[6]GrafikProd!$L$5:$L$16</definedName>
    <definedName name="_41___123Graph_ACHART_5" hidden="1">[6]GrafikProd!$L$5:$L$16</definedName>
    <definedName name="_41__123Graph_ACHART_5" hidden="1">[6]GrafikProd!$L$5:$L$16</definedName>
    <definedName name="_41__123Graph_BCHART_22" hidden="1">#REF!</definedName>
    <definedName name="_410____123Graph_ACHART_36" hidden="1">[6]Res142001!$N$84:$Q$84</definedName>
    <definedName name="_411____123Graph_ACHART_37" hidden="1">[6]Res142001!$N$125:$N$129</definedName>
    <definedName name="_412____123Graph_ACHART_4" hidden="1">[6]GrafikProd!$I$5:$I$16</definedName>
    <definedName name="_413____123Graph_ACHART_41" hidden="1">#REF!</definedName>
    <definedName name="_414____123Graph_ACHART_42" hidden="1">[6]Kin1BLN!$D$101:$D$112</definedName>
    <definedName name="_415____123Graph_ACHART_43" hidden="1">[6]Kin1BLN!$D$155:$D$166</definedName>
    <definedName name="_416____123Graph_ACHART_44" hidden="1">#REF!</definedName>
    <definedName name="_417____123Graph_ACHART_45" hidden="1">#REF!</definedName>
    <definedName name="_418____123Graph_ACHART_46" hidden="1">#REF!</definedName>
    <definedName name="_419____123Graph_ACHART_47" hidden="1">#REF!</definedName>
    <definedName name="_42_______123Graph_ACHART_6" hidden="1">[6]GrafikProd!$O$19:$O$30</definedName>
    <definedName name="_42_____123Graph_ACHART_6" hidden="1">[6]GrafikProd!$O$19:$O$30</definedName>
    <definedName name="_42___123Graph_ACHART_6" hidden="1">[6]GrafikProd!$O$19:$O$30</definedName>
    <definedName name="_42__123Graph_ACHART_6" hidden="1">[6]GrafikProd!$O$19:$O$30</definedName>
    <definedName name="_42__123Graph_BCHART_27" hidden="1">#REF!</definedName>
    <definedName name="_42__123Graph_XCHART_5" hidden="1">[20]WAN!#REF!</definedName>
    <definedName name="_420____123Graph_ACHART_48" hidden="1">#REF!</definedName>
    <definedName name="_421____123Graph_ACHART_49" hidden="1">[6]Kin1TH!$D$54:$D$60</definedName>
    <definedName name="_422____123Graph_ACHART_5" hidden="1">[6]GrafikProd!$L$5:$L$16</definedName>
    <definedName name="_423____123Graph_ACHART_6" hidden="1">[6]GrafikProd!$O$19:$O$30</definedName>
    <definedName name="_424____123Graph_ACHART_7" hidden="1">[6]GrafikProd!$R$5:$R$16</definedName>
    <definedName name="_425____123Graph_ACHART_8" hidden="1">#REF!</definedName>
    <definedName name="_426____123Graph_ACHART_9" hidden="1">#REF!</definedName>
    <definedName name="_427____123Graph_BCHART_10" hidden="1">#REF!</definedName>
    <definedName name="_428____123Graph_BCHART_13" hidden="1">#REF!</definedName>
    <definedName name="_429____123Graph_BCHART_16" hidden="1">#REF!</definedName>
    <definedName name="_43_______123Graph_ACHART_7" hidden="1">[6]GrafikProd!$R$5:$R$16</definedName>
    <definedName name="_43_____123Graph_ACHART_7" hidden="1">[6]GrafikProd!$R$5:$R$16</definedName>
    <definedName name="_43___123Graph_ACHART_7" hidden="1">[6]GrafikProd!$R$5:$R$16</definedName>
    <definedName name="_43__123Graph_ACHART_7" hidden="1">[6]GrafikProd!$R$5:$R$16</definedName>
    <definedName name="_43__123Graph_BCHART_28" hidden="1">#REF!</definedName>
    <definedName name="_430____123Graph_BCHART_17" hidden="1">#REF!</definedName>
    <definedName name="_431____123Graph_BCHART_19" hidden="1">#REF!</definedName>
    <definedName name="_432____123Graph_BCHART_2" hidden="1">[6]GrafikProd!$D$19:$D$30</definedName>
    <definedName name="_433____123Graph_BCHART_20" hidden="1">#REF!</definedName>
    <definedName name="_434____123Graph_BCHART_21" hidden="1">#REF!</definedName>
    <definedName name="_435____123Graph_BCHART_22" hidden="1">#REF!</definedName>
    <definedName name="_436____123Graph_BCHART_27" hidden="1">#REF!</definedName>
    <definedName name="_437____123Graph_BCHART_28" hidden="1">#REF!</definedName>
    <definedName name="_438____123Graph_BCHART_29" hidden="1">[6]Kin2TH!$R$27:$R$32</definedName>
    <definedName name="_439____123Graph_BCHART_3" hidden="1">[6]GrafikProd!$H$5:$H$16</definedName>
    <definedName name="_44_______123Graph_ACHART_8" hidden="1">#REF!</definedName>
    <definedName name="_44_____123Graph_ACHART_8" hidden="1">#REF!</definedName>
    <definedName name="_44___123Graph_ACHART_8" hidden="1">#REF!</definedName>
    <definedName name="_44__123Graph_ACHART_8" hidden="1">#REF!</definedName>
    <definedName name="_44__123Graph_BCHART_3" hidden="1">[21]GrafikProd!$H$5:$H$16</definedName>
    <definedName name="_440____123Graph_BCHART_31" hidden="1">[6]Kin1BLN!$E$46:$E$57</definedName>
    <definedName name="_441____123Graph_BCHART_32" hidden="1">[6]Kin2BLN!$E$37:$E$48</definedName>
    <definedName name="_442____123Graph_BCHART_33" hidden="1">[6]Kin3BLN!$D$36:$O$36</definedName>
    <definedName name="_443____123Graph_BCHART_34" hidden="1">[6]Kin3BLN!$D$81:$O$81</definedName>
    <definedName name="_444____123Graph_BCHART_35" hidden="1">#REF!</definedName>
    <definedName name="_445____123Graph_BCHART_36" hidden="1">[6]Res142001!$N$85:$Q$85</definedName>
    <definedName name="_446____123Graph_BCHART_4" hidden="1">[6]GrafikProd!$J$5:$J$16</definedName>
    <definedName name="_447____123Graph_BCHART_41" hidden="1">#REF!</definedName>
    <definedName name="_448____123Graph_BCHART_42" hidden="1">[6]Kin1BLN!$E$101:$E$112</definedName>
    <definedName name="_449____123Graph_BCHART_43" hidden="1">[6]Kin1BLN!$E$155:$E$166</definedName>
    <definedName name="_45_______123Graph_ACHART_9" hidden="1">#REF!</definedName>
    <definedName name="_45_____123Graph_ACHART_9" hidden="1">#REF!</definedName>
    <definedName name="_45___123Graph_ACHART_9" hidden="1">#REF!</definedName>
    <definedName name="_45__123Graph_ACHART_9" hidden="1">#REF!</definedName>
    <definedName name="_45__123Graph_BCHART_35" hidden="1">#REF!</definedName>
    <definedName name="_450____123Graph_BCHART_44" hidden="1">#REF!</definedName>
    <definedName name="_451____123Graph_BCHART_45" hidden="1">#REF!</definedName>
    <definedName name="_452____123Graph_BCHART_46" hidden="1">#REF!</definedName>
    <definedName name="_453____123Graph_BCHART_49" hidden="1">[6]Kin1TH!$E$54:$E$60</definedName>
    <definedName name="_454____123Graph_BCHART_5" hidden="1">[6]GrafikProd!$M$5:$M$16</definedName>
    <definedName name="_455____123Graph_BCHART_6" hidden="1">[6]GrafikProd!$P$19:$P$30</definedName>
    <definedName name="_456____123Graph_BCHART_7" hidden="1">[6]GrafikProd!$S$5:$S$16</definedName>
    <definedName name="_457____123Graph_BCHART_8" hidden="1">#REF!</definedName>
    <definedName name="_458____123Graph_BCHART_9" hidden="1">#REF!</definedName>
    <definedName name="_459____123Graph_CCHART_16" hidden="1">#REF!</definedName>
    <definedName name="_46_______123Graph_BCHART_10" hidden="1">#REF!</definedName>
    <definedName name="_46_____123Graph_BCHART_10" hidden="1">#REF!</definedName>
    <definedName name="_46___123Graph_BCHART_10" hidden="1">#REF!</definedName>
    <definedName name="_46__123Graph_BCHART_10" hidden="1">#REF!</definedName>
    <definedName name="_46__123Graph_BCHART_4" hidden="1">[21]GrafikProd!$J$5:$J$16</definedName>
    <definedName name="_460____123Graph_CCHART_20" hidden="1">#REF!</definedName>
    <definedName name="_461____123Graph_CCHART_21" hidden="1">#REF!</definedName>
    <definedName name="_462____123Graph_CCHART_22" hidden="1">#REF!</definedName>
    <definedName name="_463____123Graph_CCHART_27" hidden="1">#REF!</definedName>
    <definedName name="_464____123Graph_CCHART_31" hidden="1">[6]Kin1BLN!$F$46:$F$57</definedName>
    <definedName name="_465____123Graph_CCHART_33" hidden="1">[6]Kin3BLN!$D$37:$O$37</definedName>
    <definedName name="_466____123Graph_CCHART_35" hidden="1">#REF!</definedName>
    <definedName name="_467____123Graph_CCHART_41" hidden="1">#REF!</definedName>
    <definedName name="_468____123Graph_CCHART_42" hidden="1">[6]Kin1BLN!$F$101:$F$112</definedName>
    <definedName name="_469____123Graph_CCHART_44" hidden="1">#REF!</definedName>
    <definedName name="_47_______123Graph_BCHART_13" hidden="1">#REF!</definedName>
    <definedName name="_47_____123Graph_BCHART_13" hidden="1">#REF!</definedName>
    <definedName name="_47___123Graph_BCHART_13" hidden="1">#REF!</definedName>
    <definedName name="_47__123Graph_BCHART_13" hidden="1">#REF!</definedName>
    <definedName name="_47__123Graph_BCHART_41" hidden="1">#REF!</definedName>
    <definedName name="_470____123Graph_CCHART_46" hidden="1">#REF!</definedName>
    <definedName name="_471____123Graph_CCHART_8" hidden="1">#REF!</definedName>
    <definedName name="_472____123Graph_CCHART_9" hidden="1">#REF!</definedName>
    <definedName name="_473____123Graph_DCHART_16" hidden="1">#REF!</definedName>
    <definedName name="_474____123Graph_DCHART_22" hidden="1">#REF!</definedName>
    <definedName name="_475____123Graph_DCHART_44" hidden="1">#REF!</definedName>
    <definedName name="_476____123Graph_DCHART_9" hidden="1">#REF!</definedName>
    <definedName name="_477____123Graph_ECHART_16" hidden="1">#REF!</definedName>
    <definedName name="_478____123Graph_ECHART_22" hidden="1">#REF!</definedName>
    <definedName name="_479____123Graph_ECHART_9" hidden="1">#REF!</definedName>
    <definedName name="_48_______123Graph_BCHART_16" hidden="1">#REF!</definedName>
    <definedName name="_48_____123Graph_BCHART_16" hidden="1">#REF!</definedName>
    <definedName name="_48___123Graph_BCHART_16" hidden="1">#REF!</definedName>
    <definedName name="_48__123Graph_BCHART_16" hidden="1">#REF!</definedName>
    <definedName name="_48__123Graph_BCHART_44" hidden="1">#REF!</definedName>
    <definedName name="_480____123Graph_FCHART_22" hidden="1">#REF!</definedName>
    <definedName name="_481____123Graph_FCHART_9" hidden="1">#REF!</definedName>
    <definedName name="_482____123Graph_LBL_ACHART_16" hidden="1">#REF!</definedName>
    <definedName name="_483____123Graph_LBL_ACHART_47" hidden="1">#REF!</definedName>
    <definedName name="_484____123Graph_LBL_ACHART_48" hidden="1">#REF!</definedName>
    <definedName name="_485____123Graph_LBL_ACHART_49" hidden="1">[6]Kin1TH!$D$54:$D$60</definedName>
    <definedName name="_486____123Graph_LBL_BCHART_16" hidden="1">#REF!</definedName>
    <definedName name="_487____123Graph_LBL_BCHART_49" hidden="1">[6]Kin1TH!$E$54:$E$60</definedName>
    <definedName name="_488____123Graph_LBL_CCHART_16" hidden="1">#REF!</definedName>
    <definedName name="_489____123Graph_LBL_DCHART_16" hidden="1">#REF!</definedName>
    <definedName name="_49_______123Graph_BCHART_17" hidden="1">#REF!</definedName>
    <definedName name="_49_____123Graph_BCHART_17" hidden="1">#REF!</definedName>
    <definedName name="_49___123Graph_BCHART_17" hidden="1">#REF!</definedName>
    <definedName name="_49__123Graph_BCHART_17" hidden="1">#REF!</definedName>
    <definedName name="_49__123Graph_BCHART_45" hidden="1">#REF!</definedName>
    <definedName name="_490____123Graph_LBL_DCHART_9" hidden="1">#REF!</definedName>
    <definedName name="_491____123Graph_LBL_ECHART_16" hidden="1">#REF!</definedName>
    <definedName name="_492____123Graph_LBL_FCHART_9" hidden="1">#REF!</definedName>
    <definedName name="_493____123Graph_XCHART_13" hidden="1">#REF!</definedName>
    <definedName name="_494____123Graph_XCHART_16" hidden="1">#REF!</definedName>
    <definedName name="_495____123Graph_XCHART_18" hidden="1">#REF!</definedName>
    <definedName name="_496____123Graph_XCHART_20" hidden="1">#REF!</definedName>
    <definedName name="_497____123Graph_XCHART_24" hidden="1">#REF!</definedName>
    <definedName name="_498____123Graph_XCHART_26" hidden="1">[6]Res142001!$M$45:$M$49</definedName>
    <definedName name="_499____123Graph_XCHART_3" hidden="1">[6]GrafikProd!$B$5:$B$16</definedName>
    <definedName name="_5_______123Graph_ACHART_13" hidden="1">#REF!</definedName>
    <definedName name="_5_____123Graph_ACHART_13" hidden="1">#REF!</definedName>
    <definedName name="_5___123Graph_ACHART_13" hidden="1">#REF!</definedName>
    <definedName name="_5__123Graph_ACHART_13" hidden="1">#REF!</definedName>
    <definedName name="_5__123Graph_ACHART_14" hidden="1">#REF!</definedName>
    <definedName name="_5__123Graph_ACHART_5" hidden="1">[14]CMK!#REF!</definedName>
    <definedName name="_50_______123Graph_BCHART_19" hidden="1">#REF!</definedName>
    <definedName name="_50_____123Graph_BCHART_19" hidden="1">#REF!</definedName>
    <definedName name="_50___123Graph_BCHART_19" hidden="1">#REF!</definedName>
    <definedName name="_50__123Graph_BCHART_19" hidden="1">#REF!</definedName>
    <definedName name="_50__123Graph_BCHART_46" hidden="1">#REF!</definedName>
    <definedName name="_500____123Graph_XCHART_34" hidden="1">[6]Kin3BLN!$D$79:$O$79</definedName>
    <definedName name="_501____123Graph_XCHART_37" hidden="1">[6]Res142001!$M$125:$M$129</definedName>
    <definedName name="_502____123Graph_XCHART_4" hidden="1">[6]GrafikProd!$B$5:$B$16</definedName>
    <definedName name="_503____123Graph_XCHART_43" hidden="1">[6]Kin1BLN!$C$155:$C$166</definedName>
    <definedName name="_504____123Graph_XCHART_45" hidden="1">#REF!</definedName>
    <definedName name="_505____123Graph_XCHART_48" hidden="1">#REF!</definedName>
    <definedName name="_506____123Graph_XCHART_5" hidden="1">[6]GrafikProd!$B$5:$B$16</definedName>
    <definedName name="_507____123Graph_XCHART_6" hidden="1">[6]GrafikProd!$B$5:$B$16</definedName>
    <definedName name="_508____123Graph_XCHART_7" hidden="1">[6]GrafikProd!$B$5:$B$16</definedName>
    <definedName name="_509___123Graph_ACHART_1" hidden="1">[6]trenprod2001!$C$7:$C$33</definedName>
    <definedName name="_51_______123Graph_BCHART_2" hidden="1">[6]GrafikProd!$D$19:$D$30</definedName>
    <definedName name="_51_____123Graph_BCHART_2" hidden="1">[6]GrafikProd!$D$19:$D$30</definedName>
    <definedName name="_51___123Graph_BCHART_2" hidden="1">[6]GrafikProd!$D$19:$D$30</definedName>
    <definedName name="_51__123Graph_BCHART_2" hidden="1">[6]GrafikProd!$D$19:$D$30</definedName>
    <definedName name="_51__123Graph_BCHART_5" hidden="1">[21]GrafikProd!$M$5:$M$16</definedName>
    <definedName name="_510___123Graph_ACHART_10" hidden="1">#REF!</definedName>
    <definedName name="_511___123Graph_ACHART_11" hidden="1">#REF!</definedName>
    <definedName name="_512___123Graph_ACHART_12" hidden="1">#REF!</definedName>
    <definedName name="_513___123Graph_ACHART_13" hidden="1">#REF!</definedName>
    <definedName name="_514___123Graph_ACHART_14" hidden="1">#REF!</definedName>
    <definedName name="_515___123Graph_ACHART_15" hidden="1">#REF!</definedName>
    <definedName name="_516___123Graph_ACHART_16" hidden="1">#REF!</definedName>
    <definedName name="_517___123Graph_ACHART_17" hidden="1">#REF!</definedName>
    <definedName name="_518___123Graph_ACHART_18" hidden="1">#REF!</definedName>
    <definedName name="_519___123Graph_ACHART_19" hidden="1">#REF!</definedName>
    <definedName name="_52_______123Graph_BCHART_20" hidden="1">#REF!</definedName>
    <definedName name="_52_____123Graph_BCHART_20" hidden="1">#REF!</definedName>
    <definedName name="_52___123Graph_BCHART_20" hidden="1">#REF!</definedName>
    <definedName name="_52__123Graph_BCHART_20" hidden="1">#REF!</definedName>
    <definedName name="_52__123Graph_BCHART_6" hidden="1">[21]GrafikProd!$P$19:$P$30</definedName>
    <definedName name="_520___123Graph_ACHART_2" hidden="1">[6]GrafikProd!$C$19:$C$30</definedName>
    <definedName name="_521___123Graph_ACHART_20" hidden="1">#REF!</definedName>
    <definedName name="_522___123Graph_ACHART_21" hidden="1">#REF!</definedName>
    <definedName name="_523___123Graph_ACHART_22" hidden="1">#REF!</definedName>
    <definedName name="_524___123Graph_ACHART_23" hidden="1">#REF!</definedName>
    <definedName name="_525___123Graph_ACHART_24" hidden="1">#REF!</definedName>
    <definedName name="_526___123Graph_ACHART_25" hidden="1">[6]Res142001!$N$8:$N$11</definedName>
    <definedName name="_527___123Graph_ACHART_26" hidden="1">[6]Res142001!$N$45:$N$49</definedName>
    <definedName name="_528___123Graph_ACHART_27" hidden="1">#REF!</definedName>
    <definedName name="_529___123Graph_ACHART_28" hidden="1">#REF!</definedName>
    <definedName name="_53_______123Graph_BCHART_21" hidden="1">#REF!</definedName>
    <definedName name="_53_____123Graph_BCHART_21" hidden="1">#REF!</definedName>
    <definedName name="_53___123Graph_BCHART_21" hidden="1">#REF!</definedName>
    <definedName name="_53__123Graph_BCHART_21" hidden="1">#REF!</definedName>
    <definedName name="_53__123Graph_BCHART_7" hidden="1">[21]GrafikProd!$S$5:$S$16</definedName>
    <definedName name="_530___123Graph_ACHART_29" hidden="1">[6]Kin2TH!$Q$27:$Q$32</definedName>
    <definedName name="_531___123Graph_ACHART_3" hidden="1">[6]GrafikProd!$F$5:$F$16</definedName>
    <definedName name="_532___123Graph_ACHART_31" hidden="1">[6]Kin1BLN!$D$46:$D$57</definedName>
    <definedName name="_533___123Graph_ACHART_32" hidden="1">[6]Kin2BLN!$D$37:$D$48</definedName>
    <definedName name="_534___123Graph_ACHART_33" hidden="1">[6]Kin3BLN!$D$35:$O$35</definedName>
    <definedName name="_535___123Graph_ACHART_34" hidden="1">[6]Kin3BLN!$D$80:$O$80</definedName>
    <definedName name="_536___123Graph_ACHART_35" hidden="1">#REF!</definedName>
    <definedName name="_537___123Graph_ACHART_36" hidden="1">[6]Res142001!$N$84:$Q$84</definedName>
    <definedName name="_538___123Graph_ACHART_37" hidden="1">[6]Res142001!$N$125:$N$129</definedName>
    <definedName name="_539___123Graph_ACHART_4" hidden="1">[6]GrafikProd!$I$5:$I$16</definedName>
    <definedName name="_54_______123Graph_BCHART_22" hidden="1">#REF!</definedName>
    <definedName name="_54_____123Graph_BCHART_22" hidden="1">#REF!</definedName>
    <definedName name="_54___123Graph_BCHART_22" hidden="1">#REF!</definedName>
    <definedName name="_54__123Graph_BCHART_22" hidden="1">#REF!</definedName>
    <definedName name="_54__123Graph_BCHART_8" hidden="1">#REF!</definedName>
    <definedName name="_540___123Graph_ACHART_41" hidden="1">#REF!</definedName>
    <definedName name="_541___123Graph_ACHART_42" hidden="1">[6]Kin1BLN!$D$101:$D$112</definedName>
    <definedName name="_542___123Graph_ACHART_43" hidden="1">[6]Kin1BLN!$D$155:$D$166</definedName>
    <definedName name="_543___123Graph_ACHART_44" hidden="1">#REF!</definedName>
    <definedName name="_544___123Graph_ACHART_45" hidden="1">#REF!</definedName>
    <definedName name="_545___123Graph_ACHART_46" hidden="1">#REF!</definedName>
    <definedName name="_546___123Graph_ACHART_47" hidden="1">#REF!</definedName>
    <definedName name="_547___123Graph_ACHART_48" hidden="1">#REF!</definedName>
    <definedName name="_548___123Graph_ACHART_49" hidden="1">[6]Kin1TH!$D$54:$D$60</definedName>
    <definedName name="_549___123Graph_ACHART_5" hidden="1">[6]GrafikProd!$L$5:$L$16</definedName>
    <definedName name="_55_______123Graph_BCHART_27" hidden="1">#REF!</definedName>
    <definedName name="_55_____123Graph_BCHART_27" hidden="1">#REF!</definedName>
    <definedName name="_55___123Graph_BCHART_27" hidden="1">#REF!</definedName>
    <definedName name="_55__123Graph_BCHART_27" hidden="1">#REF!</definedName>
    <definedName name="_55__123Graph_BCHART_9" hidden="1">#REF!</definedName>
    <definedName name="_550___123Graph_ACHART_6" hidden="1">[6]GrafikProd!$O$19:$O$30</definedName>
    <definedName name="_551___123Graph_ACHART_7" hidden="1">[6]GrafikProd!$R$5:$R$16</definedName>
    <definedName name="_552___123Graph_ACHART_8" hidden="1">#REF!</definedName>
    <definedName name="_553___123Graph_ACHART_9" hidden="1">#REF!</definedName>
    <definedName name="_554___123Graph_BCHART_10" hidden="1">#REF!</definedName>
    <definedName name="_555___123Graph_BCHART_13" hidden="1">#REF!</definedName>
    <definedName name="_556___123Graph_BCHART_16" hidden="1">#REF!</definedName>
    <definedName name="_557___123Graph_BCHART_17" hidden="1">#REF!</definedName>
    <definedName name="_558___123Graph_BCHART_19" hidden="1">#REF!</definedName>
    <definedName name="_559___123Graph_BCHART_2" hidden="1">[6]GrafikProd!$D$19:$D$30</definedName>
    <definedName name="_56_______123Graph_BCHART_28" hidden="1">#REF!</definedName>
    <definedName name="_56_____123Graph_BCHART_28" hidden="1">#REF!</definedName>
    <definedName name="_56___123Graph_BCHART_28" hidden="1">#REF!</definedName>
    <definedName name="_56__123Graph_BCHART_28" hidden="1">#REF!</definedName>
    <definedName name="_56__123Graph_CCHART_16" hidden="1">#REF!</definedName>
    <definedName name="_560___123Graph_BCHART_20" hidden="1">#REF!</definedName>
    <definedName name="_561___123Graph_BCHART_21" hidden="1">#REF!</definedName>
    <definedName name="_562___123Graph_BCHART_22" hidden="1">#REF!</definedName>
    <definedName name="_563___123Graph_BCHART_27" hidden="1">#REF!</definedName>
    <definedName name="_564___123Graph_BCHART_28" hidden="1">#REF!</definedName>
    <definedName name="_565___123Graph_BCHART_29" hidden="1">[6]Kin2TH!$R$27:$R$32</definedName>
    <definedName name="_566___123Graph_BCHART_3" hidden="1">[6]GrafikProd!$H$5:$H$16</definedName>
    <definedName name="_567___123Graph_BCHART_31" hidden="1">[6]Kin1BLN!$E$46:$E$57</definedName>
    <definedName name="_568___123Graph_BCHART_32" hidden="1">[6]Kin2BLN!$E$37:$E$48</definedName>
    <definedName name="_569___123Graph_BCHART_33" hidden="1">[6]Kin3BLN!$D$36:$O$36</definedName>
    <definedName name="_57_______123Graph_BCHART_29" hidden="1">[6]Kin2TH!$R$27:$R$32</definedName>
    <definedName name="_57_____123Graph_BCHART_29" hidden="1">[6]Kin2TH!$R$27:$R$32</definedName>
    <definedName name="_57___123Graph_BCHART_29" hidden="1">[6]Kin2TH!$R$27:$R$32</definedName>
    <definedName name="_57__123Graph_BCHART_29" hidden="1">[6]Kin2TH!$R$27:$R$32</definedName>
    <definedName name="_57__123Graph_CCHART_20" hidden="1">#REF!</definedName>
    <definedName name="_570___123Graph_BCHART_34" hidden="1">[6]Kin3BLN!$D$81:$O$81</definedName>
    <definedName name="_571___123Graph_BCHART_35" hidden="1">#REF!</definedName>
    <definedName name="_572___123Graph_BCHART_36" hidden="1">[6]Res142001!$N$85:$Q$85</definedName>
    <definedName name="_573___123Graph_BCHART_4" hidden="1">[6]GrafikProd!$J$5:$J$16</definedName>
    <definedName name="_574___123Graph_BCHART_41" hidden="1">#REF!</definedName>
    <definedName name="_575___123Graph_BCHART_42" hidden="1">[6]Kin1BLN!$E$101:$E$112</definedName>
    <definedName name="_576___123Graph_BCHART_43" hidden="1">[6]Kin1BLN!$E$155:$E$166</definedName>
    <definedName name="_577___123Graph_BCHART_44" hidden="1">#REF!</definedName>
    <definedName name="_578___123Graph_BCHART_45" hidden="1">#REF!</definedName>
    <definedName name="_579___123Graph_BCHART_46" hidden="1">#REF!</definedName>
    <definedName name="_58_______123Graph_BCHART_3" hidden="1">[6]GrafikProd!$H$5:$H$16</definedName>
    <definedName name="_58_____123Graph_BCHART_3" hidden="1">[6]GrafikProd!$H$5:$H$16</definedName>
    <definedName name="_58___123Graph_BCHART_3" hidden="1">[6]GrafikProd!$H$5:$H$16</definedName>
    <definedName name="_58__123Graph_BCHART_3" hidden="1">[6]GrafikProd!$H$5:$H$16</definedName>
    <definedName name="_58__123Graph_CCHART_21" hidden="1">#REF!</definedName>
    <definedName name="_580___123Graph_BCHART_49" hidden="1">[6]Kin1TH!$E$54:$E$60</definedName>
    <definedName name="_581___123Graph_BCHART_5" hidden="1">[6]GrafikProd!$M$5:$M$16</definedName>
    <definedName name="_582___123Graph_BCHART_6" hidden="1">[6]GrafikProd!$P$19:$P$30</definedName>
    <definedName name="_583___123Graph_BCHART_7" hidden="1">[6]GrafikProd!$S$5:$S$16</definedName>
    <definedName name="_584___123Graph_BCHART_8" hidden="1">#REF!</definedName>
    <definedName name="_585___123Graph_BCHART_9" hidden="1">#REF!</definedName>
    <definedName name="_586___123Graph_CCHART_16" hidden="1">#REF!</definedName>
    <definedName name="_587___123Graph_CCHART_20" hidden="1">#REF!</definedName>
    <definedName name="_588___123Graph_CCHART_21" hidden="1">#REF!</definedName>
    <definedName name="_589___123Graph_CCHART_22" hidden="1">#REF!</definedName>
    <definedName name="_59_______123Graph_BCHART_31" hidden="1">[6]Kin1BLN!$E$46:$E$57</definedName>
    <definedName name="_59_____123Graph_BCHART_31" hidden="1">[6]Kin1BLN!$E$46:$E$57</definedName>
    <definedName name="_59___123Graph_BCHART_31" hidden="1">[6]Kin1BLN!$E$46:$E$57</definedName>
    <definedName name="_59__123Graph_BCHART_31" hidden="1">[6]Kin1BLN!$E$46:$E$57</definedName>
    <definedName name="_59__123Graph_CCHART_22" hidden="1">#REF!</definedName>
    <definedName name="_590___123Graph_CCHART_27" hidden="1">#REF!</definedName>
    <definedName name="_591___123Graph_CCHART_31" hidden="1">[6]Kin1BLN!$F$46:$F$57</definedName>
    <definedName name="_592___123Graph_CCHART_33" hidden="1">[6]Kin3BLN!$D$37:$O$37</definedName>
    <definedName name="_593___123Graph_CCHART_35" hidden="1">#REF!</definedName>
    <definedName name="_594___123Graph_CCHART_41" hidden="1">#REF!</definedName>
    <definedName name="_595___123Graph_CCHART_42" hidden="1">[6]Kin1BLN!$F$101:$F$112</definedName>
    <definedName name="_596___123Graph_CCHART_44" hidden="1">#REF!</definedName>
    <definedName name="_597___123Graph_CCHART_46" hidden="1">#REF!</definedName>
    <definedName name="_598___123Graph_CCHART_8" hidden="1">#REF!</definedName>
    <definedName name="_599___123Graph_CCHART_9" hidden="1">#REF!</definedName>
    <definedName name="_6_______123Graph_ACHART_14" hidden="1">#REF!</definedName>
    <definedName name="_6_____123Graph_ACHART_14" hidden="1">#REF!</definedName>
    <definedName name="_6___123Graph_ACHART_14" hidden="1">#REF!</definedName>
    <definedName name="_6__123Graph_ACHART_14" hidden="1">#REF!</definedName>
    <definedName name="_6__123Graph_ACHART_15" hidden="1">#REF!</definedName>
    <definedName name="_6__123Graph_ACHART_3" hidden="1">[20]WAN!#REF!</definedName>
    <definedName name="_6__123Graph_BCHART_1" hidden="1">[14]CMK!#REF!</definedName>
    <definedName name="_60_______123Graph_BCHART_32" hidden="1">[6]Kin2BLN!$E$37:$E$48</definedName>
    <definedName name="_60_____123Graph_BCHART_32" hidden="1">[6]Kin2BLN!$E$37:$E$48</definedName>
    <definedName name="_60___123Graph_BCHART_32" hidden="1">[6]Kin2BLN!$E$37:$E$48</definedName>
    <definedName name="_60__123Graph_BCHART_32" hidden="1">[6]Kin2BLN!$E$37:$E$48</definedName>
    <definedName name="_60__123Graph_CCHART_27" hidden="1">#REF!</definedName>
    <definedName name="_600___123Graph_DCHART_16" hidden="1">#REF!</definedName>
    <definedName name="_601___123Graph_DCHART_22" hidden="1">#REF!</definedName>
    <definedName name="_602___123Graph_DCHART_44" hidden="1">#REF!</definedName>
    <definedName name="_603___123Graph_DCHART_9" hidden="1">#REF!</definedName>
    <definedName name="_604___123Graph_ECHART_16" hidden="1">#REF!</definedName>
    <definedName name="_605___123Graph_ECHART_22" hidden="1">#REF!</definedName>
    <definedName name="_606___123Graph_ECHART_9" hidden="1">#REF!</definedName>
    <definedName name="_607___123Graph_FCHART_22" hidden="1">#REF!</definedName>
    <definedName name="_608___123Graph_FCHART_9" hidden="1">#REF!</definedName>
    <definedName name="_609___123Graph_LBL_ACHART_16" hidden="1">#REF!</definedName>
    <definedName name="_61_______123Graph_BCHART_33" hidden="1">[6]Kin3BLN!$D$36:$O$36</definedName>
    <definedName name="_61_____123Graph_BCHART_33" hidden="1">[6]Kin3BLN!$D$36:$O$36</definedName>
    <definedName name="_61___123Graph_BCHART_33" hidden="1">[6]Kin3BLN!$D$36:$O$36</definedName>
    <definedName name="_61__123Graph_BCHART_33" hidden="1">[6]Kin3BLN!$D$36:$O$36</definedName>
    <definedName name="_61__123Graph_CCHART_35" hidden="1">#REF!</definedName>
    <definedName name="_610___123Graph_LBL_ACHART_47" hidden="1">#REF!</definedName>
    <definedName name="_611___123Graph_LBL_ACHART_48" hidden="1">#REF!</definedName>
    <definedName name="_612___123Graph_LBL_ACHART_49" hidden="1">[6]Kin1TH!$D$54:$D$60</definedName>
    <definedName name="_613___123Graph_LBL_BCHART_16" hidden="1">#REF!</definedName>
    <definedName name="_614___123Graph_LBL_BCHART_49" hidden="1">[6]Kin1TH!$E$54:$E$60</definedName>
    <definedName name="_615___123Graph_LBL_CCHART_16" hidden="1">#REF!</definedName>
    <definedName name="_616___123Graph_LBL_DCHART_16" hidden="1">#REF!</definedName>
    <definedName name="_617___123Graph_LBL_DCHART_9" hidden="1">#REF!</definedName>
    <definedName name="_618___123Graph_LBL_ECHART_16" hidden="1">#REF!</definedName>
    <definedName name="_619___123Graph_LBL_FCHART_9" hidden="1">#REF!</definedName>
    <definedName name="_62_______123Graph_BCHART_34" hidden="1">[6]Kin3BLN!$D$81:$O$81</definedName>
    <definedName name="_62_____123Graph_BCHART_34" hidden="1">[6]Kin3BLN!$D$81:$O$81</definedName>
    <definedName name="_62___123Graph_BCHART_34" hidden="1">[6]Kin3BLN!$D$81:$O$81</definedName>
    <definedName name="_62__123Graph_BCHART_34" hidden="1">[6]Kin3BLN!$D$81:$O$81</definedName>
    <definedName name="_62__123Graph_CCHART_41" hidden="1">#REF!</definedName>
    <definedName name="_620___123Graph_XCHART_13" hidden="1">#REF!</definedName>
    <definedName name="_621___123Graph_XCHART_16" hidden="1">#REF!</definedName>
    <definedName name="_622___123Graph_XCHART_18" hidden="1">#REF!</definedName>
    <definedName name="_623___123Graph_XCHART_20" hidden="1">#REF!</definedName>
    <definedName name="_624___123Graph_XCHART_24" hidden="1">#REF!</definedName>
    <definedName name="_625___123Graph_XCHART_26" hidden="1">[6]Res142001!$M$45:$M$49</definedName>
    <definedName name="_626___123Graph_XCHART_3" hidden="1">[6]GrafikProd!$B$5:$B$16</definedName>
    <definedName name="_627___123Graph_XCHART_34" hidden="1">[6]Kin3BLN!$D$79:$O$79</definedName>
    <definedName name="_628___123Graph_XCHART_37" hidden="1">[6]Res142001!$M$125:$M$129</definedName>
    <definedName name="_629___123Graph_XCHART_4" hidden="1">[6]GrafikProd!$B$5:$B$16</definedName>
    <definedName name="_63_______123Graph_BCHART_35" hidden="1">#REF!</definedName>
    <definedName name="_63_____123Graph_BCHART_35" hidden="1">#REF!</definedName>
    <definedName name="_63___123Graph_BCHART_35" hidden="1">#REF!</definedName>
    <definedName name="_63__123Graph_BCHART_35" hidden="1">#REF!</definedName>
    <definedName name="_63__123Graph_CCHART_44" hidden="1">#REF!</definedName>
    <definedName name="_630___123Graph_XCHART_43" hidden="1">[6]Kin1BLN!$C$155:$C$166</definedName>
    <definedName name="_631___123Graph_XCHART_45" hidden="1">#REF!</definedName>
    <definedName name="_632___123Graph_XCHART_48" hidden="1">#REF!</definedName>
    <definedName name="_633___123Graph_XCHART_5" hidden="1">[6]GrafikProd!$B$5:$B$16</definedName>
    <definedName name="_634___123Graph_XCHART_6" hidden="1">[6]GrafikProd!$B$5:$B$16</definedName>
    <definedName name="_635___123Graph_XCHART_7" hidden="1">[6]GrafikProd!$B$5:$B$16</definedName>
    <definedName name="_636__123Graph_ACHART_1" hidden="1">[6]trenprod2001!$C$7:$C$33</definedName>
    <definedName name="_637__123Graph_ACHART_10" hidden="1">#REF!</definedName>
    <definedName name="_638__123Graph_ACHART_11" hidden="1">#REF!</definedName>
    <definedName name="_639__123Graph_ACHART_12" hidden="1">#REF!</definedName>
    <definedName name="_64_______123Graph_BCHART_36" hidden="1">[6]Res142001!$N$85:$Q$85</definedName>
    <definedName name="_64_____123Graph_BCHART_36" hidden="1">[6]Res142001!$N$85:$Q$85</definedName>
    <definedName name="_64___123Graph_BCHART_36" hidden="1">[6]Res142001!$N$85:$Q$85</definedName>
    <definedName name="_64__123Graph_BCHART_36" hidden="1">[6]Res142001!$N$85:$Q$85</definedName>
    <definedName name="_64__123Graph_CCHART_46" hidden="1">#REF!</definedName>
    <definedName name="_640__123Graph_ACHART_13" hidden="1">#REF!</definedName>
    <definedName name="_641__123Graph_ACHART_14" hidden="1">#REF!</definedName>
    <definedName name="_642__123Graph_ACHART_15" hidden="1">#REF!</definedName>
    <definedName name="_643__123Graph_ACHART_16" hidden="1">#REF!</definedName>
    <definedName name="_644__123Graph_ACHART_17" hidden="1">#REF!</definedName>
    <definedName name="_645__123Graph_ACHART_18" hidden="1">#REF!</definedName>
    <definedName name="_646__123Graph_ACHART_19" hidden="1">#REF!</definedName>
    <definedName name="_647__123Graph_ACHART_2" hidden="1">[6]GrafikProd!$C$19:$C$30</definedName>
    <definedName name="_648__123Graph_ACHART_20" hidden="1">#REF!</definedName>
    <definedName name="_649__123Graph_ACHART_21" hidden="1">#REF!</definedName>
    <definedName name="_65_______123Graph_BCHART_4" hidden="1">[6]GrafikProd!$J$5:$J$16</definedName>
    <definedName name="_65_____123Graph_BCHART_4" hidden="1">[6]GrafikProd!$J$5:$J$16</definedName>
    <definedName name="_65___123Graph_BCHART_4" hidden="1">[6]GrafikProd!$J$5:$J$16</definedName>
    <definedName name="_65__123Graph_BCHART_4" hidden="1">[6]GrafikProd!$J$5:$J$16</definedName>
    <definedName name="_65__123Graph_CCHART_8" hidden="1">#REF!</definedName>
    <definedName name="_650__123Graph_ACHART_22" hidden="1">#REF!</definedName>
    <definedName name="_651__123Graph_ACHART_23" hidden="1">#REF!</definedName>
    <definedName name="_652__123Graph_ACHART_24" hidden="1">#REF!</definedName>
    <definedName name="_653__123Graph_ACHART_25" hidden="1">[6]Res142001!$N$8:$N$11</definedName>
    <definedName name="_654__123Graph_ACHART_26" hidden="1">[6]Res142001!$N$45:$N$49</definedName>
    <definedName name="_655__123Graph_ACHART_27" hidden="1">#REF!</definedName>
    <definedName name="_656__123Graph_ACHART_28" hidden="1">#REF!</definedName>
    <definedName name="_657__123Graph_ACHART_29" hidden="1">[6]Kin2TH!$Q$27:$Q$32</definedName>
    <definedName name="_658__123Graph_ACHART_3" hidden="1">[6]GrafikProd!$F$5:$F$16</definedName>
    <definedName name="_659__123Graph_ACHART_31" hidden="1">[6]Kin1BLN!$D$46:$D$57</definedName>
    <definedName name="_66_______123Graph_BCHART_41" hidden="1">#REF!</definedName>
    <definedName name="_66_____123Graph_BCHART_41" hidden="1">#REF!</definedName>
    <definedName name="_66___123Graph_BCHART_41" hidden="1">#REF!</definedName>
    <definedName name="_66__123Graph_BCHART_41" hidden="1">#REF!</definedName>
    <definedName name="_66__123Graph_CCHART_9" hidden="1">#REF!</definedName>
    <definedName name="_660__123Graph_ACHART_32" hidden="1">[6]Kin2BLN!$D$37:$D$48</definedName>
    <definedName name="_661__123Graph_ACHART_33" hidden="1">[6]Kin3BLN!$D$35:$O$35</definedName>
    <definedName name="_662__123Graph_ACHART_34" hidden="1">[6]Kin3BLN!$D$80:$O$80</definedName>
    <definedName name="_663__123Graph_ACHART_35" hidden="1">#REF!</definedName>
    <definedName name="_664__123Graph_ACHART_36" hidden="1">[6]Res142001!$N$84:$Q$84</definedName>
    <definedName name="_665__123Graph_ACHART_37" hidden="1">[6]Res142001!$N$125:$N$129</definedName>
    <definedName name="_666__123Graph_ACHART_4" hidden="1">[6]GrafikProd!$I$5:$I$16</definedName>
    <definedName name="_667__123Graph_ACHART_41" hidden="1">#REF!</definedName>
    <definedName name="_668__123Graph_ACHART_42" hidden="1">[6]Kin1BLN!$D$101:$D$112</definedName>
    <definedName name="_669__123Graph_ACHART_43" hidden="1">[6]Kin1BLN!$D$155:$D$166</definedName>
    <definedName name="_67_______123Graph_BCHART_42" hidden="1">[6]Kin1BLN!$E$101:$E$112</definedName>
    <definedName name="_67_____123Graph_BCHART_42" hidden="1">[6]Kin1BLN!$E$101:$E$112</definedName>
    <definedName name="_67___123Graph_BCHART_42" hidden="1">[6]Kin1BLN!$E$101:$E$112</definedName>
    <definedName name="_67__123Graph_BCHART_42" hidden="1">[6]Kin1BLN!$E$101:$E$112</definedName>
    <definedName name="_67__123Graph_DCHART_16" hidden="1">#REF!</definedName>
    <definedName name="_670__123Graph_ACHART_44" hidden="1">#REF!</definedName>
    <definedName name="_671__123Graph_ACHART_45" hidden="1">#REF!</definedName>
    <definedName name="_672__123Graph_ACHART_46" hidden="1">#REF!</definedName>
    <definedName name="_673__123Graph_ACHART_47" hidden="1">#REF!</definedName>
    <definedName name="_674__123Graph_ACHART_48" hidden="1">#REF!</definedName>
    <definedName name="_675__123Graph_ACHART_49" hidden="1">[6]Kin1TH!$D$54:$D$60</definedName>
    <definedName name="_676__123Graph_ACHART_5" hidden="1">[6]GrafikProd!$L$5:$L$16</definedName>
    <definedName name="_677__123Graph_ACHART_6" hidden="1">[6]GrafikProd!$O$19:$O$30</definedName>
    <definedName name="_678__123Graph_ACHART_7" hidden="1">[6]GrafikProd!$R$5:$R$16</definedName>
    <definedName name="_679__123Graph_ACHART_8" hidden="1">#REF!</definedName>
    <definedName name="_68_______123Graph_BCHART_43" hidden="1">[6]Kin1BLN!$E$155:$E$166</definedName>
    <definedName name="_68_____123Graph_BCHART_43" hidden="1">[6]Kin1BLN!$E$155:$E$166</definedName>
    <definedName name="_68___123Graph_BCHART_43" hidden="1">[6]Kin1BLN!$E$155:$E$166</definedName>
    <definedName name="_68__123Graph_BCHART_43" hidden="1">[6]Kin1BLN!$E$155:$E$166</definedName>
    <definedName name="_68__123Graph_DCHART_22" hidden="1">#REF!</definedName>
    <definedName name="_680__123Graph_ACHART_9" hidden="1">#REF!</definedName>
    <definedName name="_681__123Graph_BCHART_10" hidden="1">#REF!</definedName>
    <definedName name="_682__123Graph_BCHART_13" hidden="1">#REF!</definedName>
    <definedName name="_683__123Graph_BCHART_16" hidden="1">#REF!</definedName>
    <definedName name="_684__123Graph_BCHART_17" hidden="1">#REF!</definedName>
    <definedName name="_685__123Graph_BCHART_19" hidden="1">#REF!</definedName>
    <definedName name="_686__123Graph_BCHART_2" hidden="1">[6]GrafikProd!$D$19:$D$30</definedName>
    <definedName name="_687__123Graph_BCHART_20" hidden="1">#REF!</definedName>
    <definedName name="_688__123Graph_BCHART_21" hidden="1">#REF!</definedName>
    <definedName name="_689__123Graph_BCHART_22" hidden="1">#REF!</definedName>
    <definedName name="_69_______123Graph_BCHART_44" hidden="1">#REF!</definedName>
    <definedName name="_69_____123Graph_BCHART_44" hidden="1">#REF!</definedName>
    <definedName name="_69___123Graph_BCHART_44" hidden="1">#REF!</definedName>
    <definedName name="_69__123Graph_BCHART_44" hidden="1">#REF!</definedName>
    <definedName name="_69__123Graph_DCHART_44" hidden="1">#REF!</definedName>
    <definedName name="_690__123Graph_BCHART_27" hidden="1">#REF!</definedName>
    <definedName name="_691__123Graph_BCHART_28" hidden="1">#REF!</definedName>
    <definedName name="_692__123Graph_BCHART_29" hidden="1">[6]Kin2TH!$R$27:$R$32</definedName>
    <definedName name="_693__123Graph_BCHART_3" hidden="1">[6]GrafikProd!$H$5:$H$16</definedName>
    <definedName name="_694__123Graph_BCHART_31" hidden="1">[6]Kin1BLN!$E$46:$E$57</definedName>
    <definedName name="_695__123Graph_BCHART_32" hidden="1">[6]Kin2BLN!$E$37:$E$48</definedName>
    <definedName name="_696__123Graph_BCHART_33" hidden="1">[6]Kin3BLN!$D$36:$O$36</definedName>
    <definedName name="_697__123Graph_BCHART_34" hidden="1">[6]Kin3BLN!$D$81:$O$81</definedName>
    <definedName name="_698__123Graph_BCHART_35" hidden="1">#REF!</definedName>
    <definedName name="_699__123Graph_BCHART_36" hidden="1">[6]Res142001!$N$85:$Q$85</definedName>
    <definedName name="_7_______123Graph_ACHART_15" hidden="1">#REF!</definedName>
    <definedName name="_7_____123Graph_ACHART_15" hidden="1">#REF!</definedName>
    <definedName name="_7___123Graph_ACHART_15" hidden="1">#REF!</definedName>
    <definedName name="_7__123Graph_ACHART_15" hidden="1">#REF!</definedName>
    <definedName name="_7__123Graph_ACHART_16" hidden="1">#REF!</definedName>
    <definedName name="_7__123Graph_BCHART_2" hidden="1">[14]CMK!#REF!</definedName>
    <definedName name="_70_______123Graph_BCHART_45" hidden="1">#REF!</definedName>
    <definedName name="_70_____123Graph_BCHART_45" hidden="1">#REF!</definedName>
    <definedName name="_70___123Graph_BCHART_45" hidden="1">#REF!</definedName>
    <definedName name="_70__123Graph_BCHART_45" hidden="1">#REF!</definedName>
    <definedName name="_70__123Graph_DCHART_9" hidden="1">#REF!</definedName>
    <definedName name="_700__123Graph_BCHART_4" hidden="1">[6]GrafikProd!$J$5:$J$16</definedName>
    <definedName name="_701__123Graph_BCHART_41" hidden="1">#REF!</definedName>
    <definedName name="_702__123Graph_BCHART_42" hidden="1">[6]Kin1BLN!$E$101:$E$112</definedName>
    <definedName name="_703__123Graph_BCHART_43" hidden="1">[6]Kin1BLN!$E$155:$E$166</definedName>
    <definedName name="_704__123Graph_BCHART_44" hidden="1">#REF!</definedName>
    <definedName name="_705__123Graph_BCHART_45" hidden="1">#REF!</definedName>
    <definedName name="_706__123Graph_BCHART_46" hidden="1">#REF!</definedName>
    <definedName name="_707__123Graph_BCHART_49" hidden="1">[6]Kin1TH!$E$54:$E$60</definedName>
    <definedName name="_708__123Graph_BCHART_5" hidden="1">[6]GrafikProd!$M$5:$M$16</definedName>
    <definedName name="_709__123Graph_BCHART_6" hidden="1">[6]GrafikProd!$P$19:$P$30</definedName>
    <definedName name="_71_______123Graph_BCHART_46" hidden="1">#REF!</definedName>
    <definedName name="_71_____123Graph_BCHART_46" hidden="1">#REF!</definedName>
    <definedName name="_71___123Graph_BCHART_46" hidden="1">#REF!</definedName>
    <definedName name="_71__123Graph_BCHART_46" hidden="1">#REF!</definedName>
    <definedName name="_71__123Graph_ECHART_16" hidden="1">#REF!</definedName>
    <definedName name="_710__123Graph_BCHART_7" hidden="1">[6]GrafikProd!$S$5:$S$16</definedName>
    <definedName name="_711__123Graph_BCHART_8" hidden="1">#REF!</definedName>
    <definedName name="_712__123Graph_BCHART_9" hidden="1">#REF!</definedName>
    <definedName name="_713__123Graph_CCHART_16" hidden="1">#REF!</definedName>
    <definedName name="_714__123Graph_CCHART_20" hidden="1">#REF!</definedName>
    <definedName name="_715__123Graph_CCHART_21" hidden="1">#REF!</definedName>
    <definedName name="_716__123Graph_CCHART_22" hidden="1">#REF!</definedName>
    <definedName name="_717__123Graph_CCHART_27" hidden="1">#REF!</definedName>
    <definedName name="_718__123Graph_CCHART_31" hidden="1">[6]Kin1BLN!$F$46:$F$57</definedName>
    <definedName name="_719__123Graph_CCHART_33" hidden="1">[6]Kin3BLN!$D$37:$O$37</definedName>
    <definedName name="_72_______123Graph_BCHART_49" hidden="1">[6]Kin1TH!$E$54:$E$60</definedName>
    <definedName name="_72_____123Graph_BCHART_49" hidden="1">[6]Kin1TH!$E$54:$E$60</definedName>
    <definedName name="_72___123Graph_BCHART_49" hidden="1">[6]Kin1TH!$E$54:$E$60</definedName>
    <definedName name="_72__123Graph_BCHART_49" hidden="1">[6]Kin1TH!$E$54:$E$60</definedName>
    <definedName name="_72__123Graph_ECHART_22" hidden="1">#REF!</definedName>
    <definedName name="_720__123Graph_CCHART_35" hidden="1">#REF!</definedName>
    <definedName name="_721__123Graph_CCHART_41" hidden="1">#REF!</definedName>
    <definedName name="_722__123Graph_CCHART_42" hidden="1">[6]Kin1BLN!$F$101:$F$112</definedName>
    <definedName name="_723__123Graph_CCHART_44" hidden="1">#REF!</definedName>
    <definedName name="_724__123Graph_CCHART_46" hidden="1">#REF!</definedName>
    <definedName name="_725__123Graph_CCHART_8" hidden="1">#REF!</definedName>
    <definedName name="_726__123Graph_CCHART_9" hidden="1">#REF!</definedName>
    <definedName name="_727__123Graph_DCHART_16" hidden="1">#REF!</definedName>
    <definedName name="_728__123Graph_DCHART_22" hidden="1">#REF!</definedName>
    <definedName name="_729__123Graph_DCHART_44" hidden="1">#REF!</definedName>
    <definedName name="_73_______123Graph_BCHART_5" hidden="1">[6]GrafikProd!$M$5:$M$16</definedName>
    <definedName name="_73_____123Graph_BCHART_5" hidden="1">[6]GrafikProd!$M$5:$M$16</definedName>
    <definedName name="_73___123Graph_BCHART_5" hidden="1">[6]GrafikProd!$M$5:$M$16</definedName>
    <definedName name="_73__123Graph_BCHART_5" hidden="1">[6]GrafikProd!$M$5:$M$16</definedName>
    <definedName name="_73__123Graph_ECHART_9" hidden="1">#REF!</definedName>
    <definedName name="_730__123Graph_DCHART_9" hidden="1">#REF!</definedName>
    <definedName name="_731__123Graph_ECHART_16" hidden="1">#REF!</definedName>
    <definedName name="_732__123Graph_ECHART_22" hidden="1">#REF!</definedName>
    <definedName name="_733__123Graph_ECHART_9" hidden="1">#REF!</definedName>
    <definedName name="_734__123Graph_FCHART_22" hidden="1">#REF!</definedName>
    <definedName name="_735__123Graph_FCHART_9" hidden="1">#REF!</definedName>
    <definedName name="_736__123Graph_LBL_ACHART_16" hidden="1">#REF!</definedName>
    <definedName name="_737__123Graph_LBL_ACHART_47" hidden="1">#REF!</definedName>
    <definedName name="_738__123Graph_LBL_ACHART_48" hidden="1">#REF!</definedName>
    <definedName name="_739__123Graph_LBL_ACHART_49" hidden="1">[6]Kin1TH!$D$54:$D$60</definedName>
    <definedName name="_74_______123Graph_BCHART_6" hidden="1">[6]GrafikProd!$P$19:$P$30</definedName>
    <definedName name="_74_____123Graph_BCHART_6" hidden="1">[6]GrafikProd!$P$19:$P$30</definedName>
    <definedName name="_74___123Graph_BCHART_6" hidden="1">[6]GrafikProd!$P$19:$P$30</definedName>
    <definedName name="_74__123Graph_BCHART_6" hidden="1">[6]GrafikProd!$P$19:$P$30</definedName>
    <definedName name="_74__123Graph_FCHART_22" hidden="1">#REF!</definedName>
    <definedName name="_740__123Graph_LBL_BCHART_16" hidden="1">#REF!</definedName>
    <definedName name="_741__123Graph_LBL_BCHART_49" hidden="1">[6]Kin1TH!$E$54:$E$60</definedName>
    <definedName name="_742__123Graph_LBL_CCHART_16" hidden="1">#REF!</definedName>
    <definedName name="_743__123Graph_LBL_DCHART_16" hidden="1">#REF!</definedName>
    <definedName name="_744__123Graph_LBL_DCHART_9" hidden="1">#REF!</definedName>
    <definedName name="_745__123Graph_LBL_ECHART_16" hidden="1">#REF!</definedName>
    <definedName name="_746__123Graph_LBL_FCHART_9" hidden="1">#REF!</definedName>
    <definedName name="_747__123Graph_XCHART_13" hidden="1">#REF!</definedName>
    <definedName name="_748__123Graph_XCHART_16" hidden="1">#REF!</definedName>
    <definedName name="_749__123Graph_XCHART_18" hidden="1">#REF!</definedName>
    <definedName name="_75_______123Graph_BCHART_7" hidden="1">[6]GrafikProd!$S$5:$S$16</definedName>
    <definedName name="_75_____123Graph_BCHART_7" hidden="1">[6]GrafikProd!$S$5:$S$16</definedName>
    <definedName name="_75___123Graph_BCHART_7" hidden="1">[6]GrafikProd!$S$5:$S$16</definedName>
    <definedName name="_75__123Graph_BCHART_7" hidden="1">[6]GrafikProd!$S$5:$S$16</definedName>
    <definedName name="_75__123Graph_FCHART_9" hidden="1">#REF!</definedName>
    <definedName name="_750__123Graph_XCHART_20" hidden="1">#REF!</definedName>
    <definedName name="_751__123Graph_XCHART_24" hidden="1">#REF!</definedName>
    <definedName name="_752__123Graph_XCHART_26" hidden="1">[6]Res142001!$M$45:$M$49</definedName>
    <definedName name="_753__123Graph_XCHART_3" hidden="1">[6]GrafikProd!$B$5:$B$16</definedName>
    <definedName name="_754__123Graph_XCHART_34" hidden="1">[6]Kin3BLN!$D$79:$O$79</definedName>
    <definedName name="_755__123Graph_XCHART_37" hidden="1">[6]Res142001!$M$125:$M$129</definedName>
    <definedName name="_756__123Graph_XCHART_4" hidden="1">[6]GrafikProd!$B$5:$B$16</definedName>
    <definedName name="_757__123Graph_XCHART_43" hidden="1">[6]Kin1BLN!$C$155:$C$166</definedName>
    <definedName name="_758__123Graph_XCHART_45" hidden="1">#REF!</definedName>
    <definedName name="_759__123Graph_XCHART_48" hidden="1">#REF!</definedName>
    <definedName name="_76_______123Graph_BCHART_8" hidden="1">#REF!</definedName>
    <definedName name="_76_____123Graph_BCHART_8" hidden="1">#REF!</definedName>
    <definedName name="_76___123Graph_BCHART_8" hidden="1">#REF!</definedName>
    <definedName name="_76__123Graph_BCHART_8" hidden="1">#REF!</definedName>
    <definedName name="_76__123Graph_LBL_ACHART_16" hidden="1">#REF!</definedName>
    <definedName name="_760__123Graph_XCHART_5" hidden="1">[6]GrafikProd!$B$5:$B$16</definedName>
    <definedName name="_761__123Graph_XCHART_6" hidden="1">[6]GrafikProd!$B$5:$B$16</definedName>
    <definedName name="_762__123Graph_XCHART_7" hidden="1">[6]GrafikProd!$B$5:$B$16</definedName>
    <definedName name="_77_______123Graph_BCHART_9" hidden="1">#REF!</definedName>
    <definedName name="_77_____123Graph_BCHART_9" hidden="1">#REF!</definedName>
    <definedName name="_77___123Graph_BCHART_9" hidden="1">#REF!</definedName>
    <definedName name="_77__123Graph_BCHART_9" hidden="1">#REF!</definedName>
    <definedName name="_77__123Graph_LBL_ACHART_47" hidden="1">#REF!</definedName>
    <definedName name="_78_______123Graph_CCHART_16" hidden="1">#REF!</definedName>
    <definedName name="_78_____123Graph_CCHART_16" hidden="1">#REF!</definedName>
    <definedName name="_78___123Graph_CCHART_16" hidden="1">#REF!</definedName>
    <definedName name="_78__123Graph_CCHART_16" hidden="1">#REF!</definedName>
    <definedName name="_78__123Graph_LBL_ACHART_48" hidden="1">#REF!</definedName>
    <definedName name="_79_______123Graph_CCHART_20" hidden="1">#REF!</definedName>
    <definedName name="_79_____123Graph_CCHART_20" hidden="1">#REF!</definedName>
    <definedName name="_79___123Graph_CCHART_20" hidden="1">#REF!</definedName>
    <definedName name="_79__123Graph_CCHART_20" hidden="1">#REF!</definedName>
    <definedName name="_79__123Graph_LBL_BCHART_16" hidden="1">#REF!</definedName>
    <definedName name="_8_______123Graph_ACHART_16" hidden="1">#REF!</definedName>
    <definedName name="_8_____123Graph_ACHART_16" hidden="1">#REF!</definedName>
    <definedName name="_8___123Graph_ACHART_16" hidden="1">#REF!</definedName>
    <definedName name="_8__123Graph_ACHART_16" hidden="1">#REF!</definedName>
    <definedName name="_8__123Graph_ACHART_17" hidden="1">#REF!</definedName>
    <definedName name="_8__123Graph_ACHART_4" hidden="1">[20]WAN!#REF!</definedName>
    <definedName name="_8__123Graph_BCHART_3" hidden="1">[14]CMK!#REF!</definedName>
    <definedName name="_80_______123Graph_CCHART_21" hidden="1">#REF!</definedName>
    <definedName name="_80_____123Graph_CCHART_21" hidden="1">#REF!</definedName>
    <definedName name="_80___123Graph_CCHART_21" hidden="1">#REF!</definedName>
    <definedName name="_80__123Graph_CCHART_21" hidden="1">#REF!</definedName>
    <definedName name="_80__123Graph_LBL_CCHART_16" hidden="1">#REF!</definedName>
    <definedName name="_81_______123Graph_CCHART_22" hidden="1">#REF!</definedName>
    <definedName name="_81_____123Graph_CCHART_22" hidden="1">#REF!</definedName>
    <definedName name="_81___123Graph_CCHART_22" hidden="1">#REF!</definedName>
    <definedName name="_81__123Graph_CCHART_22" hidden="1">#REF!</definedName>
    <definedName name="_81__123Graph_LBL_DCHART_16" hidden="1">#REF!</definedName>
    <definedName name="_82_______123Graph_CCHART_27" hidden="1">#REF!</definedName>
    <definedName name="_82_____123Graph_CCHART_27" hidden="1">#REF!</definedName>
    <definedName name="_82___123Graph_CCHART_27" hidden="1">#REF!</definedName>
    <definedName name="_82__123Graph_CCHART_27" hidden="1">#REF!</definedName>
    <definedName name="_82__123Graph_LBL_DCHART_9" hidden="1">#REF!</definedName>
    <definedName name="_83_______123Graph_CCHART_31" hidden="1">[6]Kin1BLN!$F$46:$F$57</definedName>
    <definedName name="_83_____123Graph_CCHART_31" hidden="1">[6]Kin1BLN!$F$46:$F$57</definedName>
    <definedName name="_83___123Graph_CCHART_31" hidden="1">[6]Kin1BLN!$F$46:$F$57</definedName>
    <definedName name="_83__123Graph_CCHART_31" hidden="1">[6]Kin1BLN!$F$46:$F$57</definedName>
    <definedName name="_83__123Graph_LBL_ECHART_16" hidden="1">#REF!</definedName>
    <definedName name="_84_______123Graph_CCHART_33" hidden="1">[6]Kin3BLN!$D$37:$O$37</definedName>
    <definedName name="_84_____123Graph_CCHART_33" hidden="1">[6]Kin3BLN!$D$37:$O$37</definedName>
    <definedName name="_84___123Graph_CCHART_33" hidden="1">[6]Kin3BLN!$D$37:$O$37</definedName>
    <definedName name="_84__123Graph_CCHART_33" hidden="1">[6]Kin3BLN!$D$37:$O$37</definedName>
    <definedName name="_84__123Graph_LBL_FCHART_9" hidden="1">#REF!</definedName>
    <definedName name="_85_______123Graph_CCHART_35" hidden="1">#REF!</definedName>
    <definedName name="_85_____123Graph_CCHART_35" hidden="1">#REF!</definedName>
    <definedName name="_85___123Graph_CCHART_35" hidden="1">#REF!</definedName>
    <definedName name="_85__123Graph_CCHART_35" hidden="1">#REF!</definedName>
    <definedName name="_85__123Graph_XCHART_13" hidden="1">#REF!</definedName>
    <definedName name="_86_______123Graph_CCHART_41" hidden="1">#REF!</definedName>
    <definedName name="_86_____123Graph_CCHART_41" hidden="1">#REF!</definedName>
    <definedName name="_86___123Graph_CCHART_41" hidden="1">#REF!</definedName>
    <definedName name="_86__123Graph_CCHART_41" hidden="1">#REF!</definedName>
    <definedName name="_86__123Graph_XCHART_16" hidden="1">#REF!</definedName>
    <definedName name="_87_______123Graph_CCHART_42" hidden="1">[6]Kin1BLN!$F$101:$F$112</definedName>
    <definedName name="_87_____123Graph_CCHART_42" hidden="1">[6]Kin1BLN!$F$101:$F$112</definedName>
    <definedName name="_87___123Graph_CCHART_42" hidden="1">[6]Kin1BLN!$F$101:$F$112</definedName>
    <definedName name="_87__123Graph_CCHART_42" hidden="1">[6]Kin1BLN!$F$101:$F$112</definedName>
    <definedName name="_87__123Graph_XCHART_18" hidden="1">#REF!</definedName>
    <definedName name="_88_______123Graph_CCHART_44" hidden="1">#REF!</definedName>
    <definedName name="_88_____123Graph_CCHART_44" hidden="1">#REF!</definedName>
    <definedName name="_88___123Graph_CCHART_44" hidden="1">#REF!</definedName>
    <definedName name="_88__123Graph_CCHART_44" hidden="1">#REF!</definedName>
    <definedName name="_88__123Graph_XCHART_20" hidden="1">#REF!</definedName>
    <definedName name="_89_______123Graph_CCHART_46" hidden="1">#REF!</definedName>
    <definedName name="_89_____123Graph_CCHART_46" hidden="1">#REF!</definedName>
    <definedName name="_89___123Graph_CCHART_46" hidden="1">#REF!</definedName>
    <definedName name="_89__123Graph_CCHART_46" hidden="1">#REF!</definedName>
    <definedName name="_89__123Graph_XCHART_24" hidden="1">#REF!</definedName>
    <definedName name="_9_______123Graph_ACHART_17" hidden="1">#REF!</definedName>
    <definedName name="_9_____123Graph_ACHART_17" hidden="1">#REF!</definedName>
    <definedName name="_9___123Graph_ACHART_17" hidden="1">#REF!</definedName>
    <definedName name="_9__123Graph_ACHART_17" hidden="1">#REF!</definedName>
    <definedName name="_9__123Graph_ACHART_18" hidden="1">#REF!</definedName>
    <definedName name="_9__123Graph_BCHART_4" hidden="1">[14]CMK!#REF!</definedName>
    <definedName name="_90_______123Graph_CCHART_8" hidden="1">#REF!</definedName>
    <definedName name="_90_____123Graph_CCHART_8" hidden="1">#REF!</definedName>
    <definedName name="_90___123Graph_CCHART_8" hidden="1">#REF!</definedName>
    <definedName name="_90__123Graph_CCHART_8" hidden="1">#REF!</definedName>
    <definedName name="_90__123Graph_XCHART_3" hidden="1">[21]GrafikProd!$B$5:$B$16</definedName>
    <definedName name="_91_______123Graph_CCHART_9" hidden="1">#REF!</definedName>
    <definedName name="_91_____123Graph_CCHART_9" hidden="1">#REF!</definedName>
    <definedName name="_91___123Graph_CCHART_9" hidden="1">#REF!</definedName>
    <definedName name="_91__123Graph_CCHART_9" hidden="1">#REF!</definedName>
    <definedName name="_91__123Graph_XCHART_4" hidden="1">[21]GrafikProd!$B$5:$B$16</definedName>
    <definedName name="_92_______123Graph_DCHART_16" hidden="1">#REF!</definedName>
    <definedName name="_92_____123Graph_DCHART_16" hidden="1">#REF!</definedName>
    <definedName name="_92___123Graph_DCHART_16" hidden="1">#REF!</definedName>
    <definedName name="_92__123Graph_DCHART_16" hidden="1">#REF!</definedName>
    <definedName name="_92__123Graph_XCHART_45" hidden="1">#REF!</definedName>
    <definedName name="_93_______123Graph_DCHART_22" hidden="1">#REF!</definedName>
    <definedName name="_93_____123Graph_DCHART_22" hidden="1">#REF!</definedName>
    <definedName name="_93___123Graph_DCHART_22" hidden="1">#REF!</definedName>
    <definedName name="_93__123Graph_DCHART_22" hidden="1">#REF!</definedName>
    <definedName name="_93__123Graph_XCHART_48" hidden="1">#REF!</definedName>
    <definedName name="_94_______123Graph_DCHART_44" hidden="1">#REF!</definedName>
    <definedName name="_94_____123Graph_DCHART_44" hidden="1">#REF!</definedName>
    <definedName name="_94___123Graph_DCHART_44" hidden="1">#REF!</definedName>
    <definedName name="_94__123Graph_DCHART_44" hidden="1">#REF!</definedName>
    <definedName name="_94__123Graph_XCHART_5" hidden="1">[21]GrafikProd!$B$5:$B$16</definedName>
    <definedName name="_95_______123Graph_DCHART_9" hidden="1">#REF!</definedName>
    <definedName name="_95_____123Graph_DCHART_9" hidden="1">#REF!</definedName>
    <definedName name="_95___123Graph_DCHART_9" hidden="1">#REF!</definedName>
    <definedName name="_95__123Graph_DCHART_9" hidden="1">#REF!</definedName>
    <definedName name="_95__123Graph_XCHART_6" hidden="1">[21]GrafikProd!$B$5:$B$16</definedName>
    <definedName name="_96_______123Graph_ECHART_16" hidden="1">#REF!</definedName>
    <definedName name="_96_____123Graph_ECHART_16" hidden="1">#REF!</definedName>
    <definedName name="_96___123Graph_ECHART_16" hidden="1">#REF!</definedName>
    <definedName name="_96__123Graph_ECHART_16" hidden="1">#REF!</definedName>
    <definedName name="_96__123Graph_XCHART_7" hidden="1">[21]GrafikProd!$B$5:$B$16</definedName>
    <definedName name="_97_______123Graph_ECHART_22" hidden="1">#REF!</definedName>
    <definedName name="_97_____123Graph_ECHART_22" hidden="1">#REF!</definedName>
    <definedName name="_97___123Graph_ECHART_22" hidden="1">#REF!</definedName>
    <definedName name="_97__123Graph_ECHART_22" hidden="1">#REF!</definedName>
    <definedName name="_98_______123Graph_ECHART_9" hidden="1">#REF!</definedName>
    <definedName name="_98_____123Graph_ECHART_9" hidden="1">#REF!</definedName>
    <definedName name="_98___123Graph_ECHART_9" hidden="1">#REF!</definedName>
    <definedName name="_98__123Graph_ECHART_9" hidden="1">#REF!</definedName>
    <definedName name="_99_______123Graph_FCHART_22" hidden="1">#REF!</definedName>
    <definedName name="_99_____123Graph_FCHART_22" hidden="1">#REF!</definedName>
    <definedName name="_99___123Graph_FCHART_22" hidden="1">#REF!</definedName>
    <definedName name="_99__123Graph_FCHART_22" hidden="1">#REF!</definedName>
    <definedName name="_a_2">"'file:///C:/My%20Documents/PUSAT/My%20Documents/ERI%20P/KINERJA%20NTB/LKTW101/LAPORAN/BBTW12000.xls'#$''.$H$8"</definedName>
    <definedName name="_a_30">"$#REF!.$#REF!$#REF!:$#REF!$#REF!"</definedName>
    <definedName name="_a_4">"'file:///C:/My%20Documents/PUSAT/My%20Documents/ERI%20P/KINERJA%20NTB/LKTW101/LAPORAN/BBTW12000.xls'#$''.$H$8"</definedName>
    <definedName name="_a_5">"'file:///C:/My%20Documents/PUSAT/My%20Documents/ERI%20P/KINERJA%20NTB/LKTW101/LAPORAN/BBTW12000.xls'#$''.$H$8"</definedName>
    <definedName name="_a_6">"'file:///C:/My%20Documents/PUSAT/My%20Documents/ERI%20P/KINERJA%20NTB/LKTW101/LAPORAN/BBTW12000.xls'#$''.$H$8"</definedName>
    <definedName name="_a_7">"'file:///C:/My%20Documents/PUSAT/My%20Documents/ERI%20P/KINERJA%20NTB/LKTW101/LAPORAN/BBTW12000.xls'#$''.$H$8"</definedName>
    <definedName name="_a11" hidden="1">{#N/A,#N/A,FALSE,"M.41"}</definedName>
    <definedName name="_a12" hidden="1">{#N/A,#N/A,FALSE,"M.42"}</definedName>
    <definedName name="_a14" hidden="1">{#N/A,#N/A,FALSE,"M.02"}</definedName>
    <definedName name="_a15" hidden="1">{#N/A,#N/A,FALSE,"M.02"}</definedName>
    <definedName name="_a2" hidden="1">{#N/A,#N/A,FALSE,"M.41"}</definedName>
    <definedName name="_a21" hidden="1">{#N/A,#N/A,FALSE,"M.31"}</definedName>
    <definedName name="_a22" hidden="1">{#N/A,#N/A,FALSE,"M.34"}</definedName>
    <definedName name="_a23" hidden="1">{#N/A,#N/A,FALSE,"M.01";#N/A,#N/A,FALSE,"M.01"}</definedName>
    <definedName name="_a3" hidden="1">{#N/A,#N/A,FALSE,"M.42"}</definedName>
    <definedName name="_a4" hidden="1">{#N/A,#N/A,FALSE,"M.41"}</definedName>
    <definedName name="_a5" hidden="1">{#N/A,#N/A,FALSE,"M.43"}</definedName>
    <definedName name="_a6" hidden="1">{#N/A,#N/A,FALSE,"M.02"}</definedName>
    <definedName name="_a7" hidden="1">{#N/A,#N/A,FALSE,"M.31"}</definedName>
    <definedName name="_a9" hidden="1">{#N/A,#N/A,FALSE,"M.01"}</definedName>
    <definedName name="_adc11" hidden="1">{#N/A,#N/A,FALSE,"M.33"}</definedName>
    <definedName name="_arr1" hidden="1">{#N/A,#N/A,FALSE,"M.42"}</definedName>
    <definedName name="_aya108" hidden="1">#REF!</definedName>
    <definedName name="_b">"$#REF!.$#REF!$#REF!:$#REF!$#REF!"</definedName>
    <definedName name="_b_2">"'file:///C:/RKAP%20TAHUN%202008%20Penetapan%2003%20Maret%2008_RAKERNAS/Lahat.xls'#$''.$T$4884"</definedName>
    <definedName name="_b_30">"$#REF!.$#REF!$#REF!:$#REF!$#REF!"</definedName>
    <definedName name="_b_4">"'file:///C:/RKAP%20TAHUN%202008%20Penetapan%2003%20Maret%2008_RAKERNAS/Lahat.xls'#$''.$T$4884"</definedName>
    <definedName name="_b_5">"'file:///C:/RKAP%20TAHUN%202008%20Penetapan%2003%20Maret%2008_RAKERNAS/Lahat.xls'#$''.$T$4884"</definedName>
    <definedName name="_b_6">"'file:///C:/RKAP%20TAHUN%202008%20Penetapan%2003%20Maret%2008_RAKERNAS/Lahat.xls'#$''.$T$4884"</definedName>
    <definedName name="_b_7">"'file:///C:/RKAP%20TAHUN%202008%20Penetapan%2003%20Maret%2008_RAKERNAS/Lahat.xls'#$''.$T$4884"</definedName>
    <definedName name="_BAT48100">'[5]HARGA SATUAN'!$B$13</definedName>
    <definedName name="_BBM3" hidden="1">{#N/A,#N/A,FALSE,"M.32"}</definedName>
    <definedName name="_c">"$#REF!.$#REF!$#REF!:$#REF!$#REF!"</definedName>
    <definedName name="_c_30">"$#REF!.$#REF!$#REF!:$#REF!$#REF!"</definedName>
    <definedName name="_c_4">"'file:///C:/RKAP%20TAHUN%202008%20Penetapan%2003%20Maret%2008_RAKERNAS/Lahat.xls'#$''.$T$4884"</definedName>
    <definedName name="_c_5">"'file:///C:/RKAP%20TAHUN%202008%20Penetapan%2003%20Maret%2008_RAKERNAS/Lahat.xls'#$''.$T$4884"</definedName>
    <definedName name="_c_6">"'file:///C:/RKAP%20TAHUN%202008%20Penetapan%2003%20Maret%2008_RAKERNAS/Lahat.xls'#$''.$T$4884"</definedName>
    <definedName name="_c_7">"'file:///C:/RKAP%20TAHUN%202008%20Penetapan%2003%20Maret%2008_RAKERNAS/Lahat.xls'#$''.$T$4884"</definedName>
    <definedName name="_CABANG">"'file:///C:/RKAP%20TAHUN%202008%20Penetapan%2003%20Maret%2008_RAKERNAS/Lahat.xls'#$''.$I$9:$I$9"</definedName>
    <definedName name="_CABANG_2">"'file:///C:/RKAP%20TAHUN%202008%20Penetapan%2003%20Maret%2008_RAKERNAS/Lahat.xls'#$''.$I$9:$I$9"</definedName>
    <definedName name="_CABANG_4">"'file:///C:/RKAP%20TAHUN%202008%20Penetapan%2003%20Maret%2008_RAKERNAS/Lahat.xls'#$''.$I$9:$I$9"</definedName>
    <definedName name="_CABANG_5">"'file:///C:/RKAP%20TAHUN%202008%20Penetapan%2003%20Maret%2008_RAKERNAS/Lahat.xls'#$''.$I$9:$I$9"</definedName>
    <definedName name="_CABANG_6">"'file:///C:/RKAP%20TAHUN%202008%20Penetapan%2003%20Maret%2008_RAKERNAS/Lahat.xls'#$''.$I$9:$I$9"</definedName>
    <definedName name="_CABANG_7">"'file:///C:/RKAP%20TAHUN%202008%20Penetapan%2003%20Maret%2008_RAKERNAS/Lahat.xls'#$''.$I$9:$I$9"</definedName>
    <definedName name="_cvf345" hidden="1">{#N/A,#N/A,FALSE,"M.41"}</definedName>
    <definedName name="_d">"$#REF!.$#REF!$#REF!:$#REF!$#REF!"</definedName>
    <definedName name="_d_2">"'file:///C:/RKAP%20TAHUN%202008%20Penetapan%2003%20Maret%2008_RAKERNAS/Lahat.xls'#$''.$T$4884"</definedName>
    <definedName name="_d_30">"$#REF!.$#REF!$#REF!:$#REF!$#REF!"</definedName>
    <definedName name="_d_4">"'file:///C:/RKAP%20TAHUN%202008%20Penetapan%2003%20Maret%2008_RAKERNAS/Lahat.xls'#$''.$T$4884"</definedName>
    <definedName name="_d_5">"'file:///C:/RKAP%20TAHUN%202008%20Penetapan%2003%20Maret%2008_RAKERNAS/Lahat.xls'#$''.$T$4884"</definedName>
    <definedName name="_d_6">"'file:///C:/RKAP%20TAHUN%202008%20Penetapan%2003%20Maret%2008_RAKERNAS/Lahat.xls'#$''.$T$4884"</definedName>
    <definedName name="_d_7">"'file:///C:/RKAP%20TAHUN%202008%20Penetapan%2003%20Maret%2008_RAKERNAS/Lahat.xls'#$''.$T$4884"</definedName>
    <definedName name="_DAF1">[3]Sheet3!$II$7944</definedName>
    <definedName name="_def123" hidden="1">{#N/A,#N/A,FALSE,"M.01";#N/A,#N/A,FALSE,"M.01"}</definedName>
    <definedName name="_Dist_Bin" hidden="1">#REF!</definedName>
    <definedName name="_Dist_Values" hidden="1">#REF!</definedName>
    <definedName name="_e">"$#REF!.$#REF!$#REF!:$#REF!$#REF!"</definedName>
    <definedName name="_e_2">"'file:///C:/RKAP%20TAHUN%202008%20Penetapan%2003%20Maret%2008_RAKERNAS/Lahat.xls'#$''.$T$4884"</definedName>
    <definedName name="_e_30">"$#REF!.$#REF!$#REF!:$#REF!$#REF!"</definedName>
    <definedName name="_e_4">"'file:///C:/RKAP%20TAHUN%202008%20Penetapan%2003%20Maret%2008_RAKERNAS/Lahat.xls'#$''.$T$4884"</definedName>
    <definedName name="_e_5">"'file:///C:/RKAP%20TAHUN%202008%20Penetapan%2003%20Maret%2008_RAKERNAS/Lahat.xls'#$''.$T$4884"</definedName>
    <definedName name="_e_6">"'file:///C:/RKAP%20TAHUN%202008%20Penetapan%2003%20Maret%2008_RAKERNAS/Lahat.xls'#$''.$T$4884"</definedName>
    <definedName name="_e_7">"'file:///C:/RKAP%20TAHUN%202008%20Penetapan%2003%20Maret%2008_RAKERNAS/Lahat.xls'#$''.$T$4884"</definedName>
    <definedName name="_ERR1" localSheetId="38" hidden="1">{#N/A,#N/A,FALSE,"M.42"}</definedName>
    <definedName name="_ERR1" hidden="1">{#N/A,#N/A,FALSE,"M.42"}</definedName>
    <definedName name="_ERR1_1" hidden="1">{#N/A,#N/A,FALSE,"M.42"}</definedName>
    <definedName name="_ERR2" hidden="1">{#N/A,#N/A,FALSE,"M.42"}</definedName>
    <definedName name="_ERR3" hidden="1">{#N/A,#N/A,FALSE,"M.42"}</definedName>
    <definedName name="_ERR4" hidden="1">{#N/A,#N/A,FALSE,"M.42"}</definedName>
    <definedName name="_f">"$#REF!.$#REF!$#REF!:$#REF!$#REF!"</definedName>
    <definedName name="_f_30">"$#REF!.$#REF!$#REF!:$#REF!$#REF!"</definedName>
    <definedName name="_Fill" localSheetId="10" hidden="1">[22]UshDeb00!#REF!</definedName>
    <definedName name="_Fill" localSheetId="6" hidden="1">[23]UshDeb00!#REF!</definedName>
    <definedName name="_Fill" localSheetId="2" hidden="1">[23]UshDeb00!#REF!</definedName>
    <definedName name="_Fill" localSheetId="5" hidden="1">[23]UshDeb00!#REF!</definedName>
    <definedName name="_Fill" localSheetId="1" hidden="1">[23]UshDeb00!#REF!</definedName>
    <definedName name="_Fill" localSheetId="4" hidden="1">[23]UshDeb00!#REF!</definedName>
    <definedName name="_Fill" localSheetId="0" hidden="1">[23]UshDeb00!#REF!</definedName>
    <definedName name="_Fill" localSheetId="3" hidden="1">[23]UshDeb00!#REF!</definedName>
    <definedName name="_Fill" localSheetId="15" hidden="1">[24]UshDeb00!#REF!</definedName>
    <definedName name="_Fill" localSheetId="22" hidden="1">[24]UshDeb00!#REF!</definedName>
    <definedName name="_Fill" localSheetId="38" hidden="1">[24]UshDeb00!#REF!</definedName>
    <definedName name="_Fill" localSheetId="29" hidden="1">[23]UshDeb00!#REF!</definedName>
    <definedName name="_Fill" localSheetId="30" hidden="1">[23]UshDeb00!#REF!</definedName>
    <definedName name="_Fill" localSheetId="7" hidden="1">[23]UshDeb00!#REF!</definedName>
    <definedName name="_Fill" localSheetId="8" hidden="1">[23]UshDeb00!#REF!</definedName>
    <definedName name="_Fill" hidden="1">[24]UshDeb00!#REF!</definedName>
    <definedName name="_xlnm._FilterDatabase" localSheetId="10" hidden="1">' PENY 80%  PRINT'!$A$11:$V$73</definedName>
    <definedName name="_xlnm._FilterDatabase" localSheetId="9" hidden="1">' PENY 80% No Print'!$A$12:$L$41</definedName>
    <definedName name="_xlnm._FilterDatabase" localSheetId="6" hidden="1">' TOTAL TRAFO '!$A$11:$R$332</definedName>
    <definedName name="_xlnm._FilterDatabase" localSheetId="2" hidden="1">' TRAFO 0% no print'!$A$13:$K$17</definedName>
    <definedName name="_xlnm._FilterDatabase" localSheetId="5" hidden="1">' TRAFO 0% PRINT'!$B$14:$I$17</definedName>
    <definedName name="_xlnm._FilterDatabase" localSheetId="1" hidden="1">' TRAFO 30% no print'!$A$13:$K$37</definedName>
    <definedName name="_xlnm._FilterDatabase" localSheetId="4" hidden="1">' TRAFO 30% PRINT'!$B$11:$J$34</definedName>
    <definedName name="_xlnm._FilterDatabase" localSheetId="0" hidden="1">' TRAFO 80% no print  '!$A$13:$K$52</definedName>
    <definedName name="_xlnm._FilterDatabase" localSheetId="3" hidden="1">' TRAFO 80% PRINT'!$B$14:$J$52</definedName>
    <definedName name="_xlnm._FilterDatabase" localSheetId="11" hidden="1">BDG!$A$7:$K$204</definedName>
    <definedName name="_xlnm._FilterDatabase" localSheetId="13" hidden="1">BGR!$G$9:$J$9</definedName>
    <definedName name="_xlnm._FilterDatabase" localSheetId="12" hidden="1">'BKS '!$L$9:$L$153</definedName>
    <definedName name="_xlnm._FilterDatabase" localSheetId="14" hidden="1">'CJR '!$G$9:$J$9</definedName>
    <definedName name="_xlnm._FilterDatabase" localSheetId="15" hidden="1">CKR!$L$9:$L$230</definedName>
    <definedName name="_xlnm._FilterDatabase" localSheetId="16" hidden="1">CMI!$G$9:$J$9</definedName>
    <definedName name="_xlnm._FilterDatabase" localSheetId="18" hidden="1">'CRB '!$L$9:$L$94</definedName>
    <definedName name="_xlnm._FilterDatabase" localSheetId="19" hidden="1">DPK!$G$9:$J$9</definedName>
    <definedName name="_xlnm._FilterDatabase" localSheetId="41" hidden="1">'EMERGENCY PLAN'!$A$7:$T$344</definedName>
    <definedName name="_xlnm._FilterDatabase" localSheetId="21" hidden="1">'GPI '!$G$9:$J$9</definedName>
    <definedName name="_xlnm._FilterDatabase" localSheetId="20" hidden="1">GRT!$G$9:$J$51</definedName>
    <definedName name="_xlnm._FilterDatabase" localSheetId="22" hidden="1">IDM!$L$9:$L$51</definedName>
    <definedName name="_xlnm._FilterDatabase" localSheetId="31" hidden="1">'KINERJA TEG (7)'!$A$7:$J$325</definedName>
    <definedName name="_xlnm._FilterDatabase" localSheetId="23" hidden="1">'KRW '!$G$9:$J$312</definedName>
    <definedName name="_xlnm._FilterDatabase" localSheetId="24" hidden="1">MJA!$G$9:$J$9</definedName>
    <definedName name="_xlnm._FilterDatabase" localSheetId="29" hidden="1">'PERMANEN (6) '!#REF!</definedName>
    <definedName name="_xlnm._FilterDatabase" localSheetId="30" hidden="1">'PERMANEN (6a) '!#REF!</definedName>
    <definedName name="_xlnm._FilterDatabase" localSheetId="7" hidden="1">'PERMANEN TRF(3)'!$A$12:$AE$35</definedName>
    <definedName name="_xlnm._FilterDatabase" localSheetId="8" hidden="1">'PERMANEN TRF(3a)'!$A$273:$S$302</definedName>
    <definedName name="_xlnm._FilterDatabase" localSheetId="25" hidden="1">'PWK '!$G$9:$J$106</definedName>
    <definedName name="_xlnm._FilterDatabase" localSheetId="32" hidden="1">'RATA TMP TEG (7a)'!$B$8:$H$285</definedName>
    <definedName name="_xlnm._FilterDatabase" localSheetId="46" hidden="1">'REKAP IBT'!$B$15:$W$68</definedName>
    <definedName name="_xlnm._FilterDatabase" localSheetId="44" hidden="1">'REKAP KIT'!$U$1:$AB$103</definedName>
    <definedName name="_xlnm._FilterDatabase" localSheetId="48" hidden="1">'REKAP KTT'!$A$15:$W$446</definedName>
    <definedName name="_xlnm._FilterDatabase" localSheetId="43" hidden="1">'REKAP PB_TRAFO'!$A$7:$T$531</definedName>
    <definedName name="_xlnm._FilterDatabase" localSheetId="42" hidden="1">'REKAP PDH_PASOK'!$A$7:$R$646</definedName>
    <definedName name="_xlnm._FilterDatabase" localSheetId="47" hidden="1">'REKAP PHT'!$Z$2:$AM$700</definedName>
    <definedName name="_xlnm._FilterDatabase" localSheetId="45" hidden="1">'REKAP TRAFO'!$Z$2:$AK$485</definedName>
    <definedName name="_xlnm._FilterDatabase" localSheetId="26" hidden="1">SKI!$G$9:$J$73</definedName>
    <definedName name="_xlnm._FilterDatabase" localSheetId="27" hidden="1">'SMD '!$G$9:$J$9</definedName>
    <definedName name="_xlnm._FilterDatabase" localSheetId="36" hidden="1">'TABEL X GGN PER KMS DJBB (17)'!#REF!</definedName>
    <definedName name="_xlnm._FilterDatabase" localSheetId="28" hidden="1">'TSK '!$G$9:$J$85</definedName>
    <definedName name="_g_4">"'file:///C:/RKAP%20TAHUN%202008%20Penetapan%2003%20Maret%2008_RAKERNAS/Lahat.xls'#$''.$T$4884"</definedName>
    <definedName name="_g_5">"'file:///C:/RKAP%20TAHUN%202008%20Penetapan%2003%20Maret%2008_RAKERNAS/Lahat.xls'#$''.$T$4884"</definedName>
    <definedName name="_g_6">"'file:///C:/RKAP%20TAHUN%202008%20Penetapan%2003%20Maret%2008_RAKERNAS/Lahat.xls'#$''.$T$4884"</definedName>
    <definedName name="_g_7">"'file:///C:/RKAP%20TAHUN%202008%20Penetapan%2003%20Maret%2008_RAKERNAS/Lahat.xls'#$''.$T$4884"</definedName>
    <definedName name="_gfr234" hidden="1">{#N/A,#N/A,FALSE,"M.01";#N/A,#N/A,FALSE,"M.01"}</definedName>
    <definedName name="_ghn987" hidden="1">{#N/A,#N/A,FALSE,"M.32"}</definedName>
    <definedName name="_h">NA()</definedName>
    <definedName name="_h_30">"$#REF!.$#REF!$#REF!:$#REF!$#REF!"</definedName>
    <definedName name="_HEP1" hidden="1">{#N/A,#N/A,FALSE,"M.42"}</definedName>
    <definedName name="_hgg23" hidden="1">{#N/A,#N/A,FALSE,"M.43"}</definedName>
    <definedName name="_I">"'file:///C:/RKAP%20TAHUN%202008%20Penetapan%2003%20Maret%2008_RAKERNAS/Lahat.xls'#$''.$D$131"</definedName>
    <definedName name="_i76" hidden="1">{#N/A,#N/A,FALSE,"M.31"}</definedName>
    <definedName name="_ID3" hidden="1">{#N/A,#N/A,FALSE,"M.33"}</definedName>
    <definedName name="_ID4" hidden="1">{#N/A,#N/A,FALSE,"M.43"}</definedName>
    <definedName name="_j">"'file:///C:/RKAP%20TAHUN%202008%20Penetapan%2003%20Maret%2008_RAKERNAS/Lahat.xls'#$''.$T$4884"</definedName>
    <definedName name="_j_2">"'file:///C:/RKAP%20TAHUN%202008%20Penetapan%2003%20Maret%2008_RAKERNAS/Lahat.xls'#$''.$T$4884"</definedName>
    <definedName name="_j_4">"'file:///C:/RKAP%20TAHUN%202008%20Penetapan%2003%20Maret%2008_RAKERNAS/Lahat.xls'#$''.$T$4884"</definedName>
    <definedName name="_j_5">"'file:///C:/RKAP%20TAHUN%202008%20Penetapan%2003%20Maret%2008_RAKERNAS/Lahat.xls'#$''.$T$4884"</definedName>
    <definedName name="_j_6">"'file:///C:/RKAP%20TAHUN%202008%20Penetapan%2003%20Maret%2008_RAKERNAS/Lahat.xls'#$''.$T$4884"</definedName>
    <definedName name="_j_7">"'file:///C:/RKAP%20TAHUN%202008%20Penetapan%2003%20Maret%2008_RAKERNAS/Lahat.xls'#$''.$T$4884"</definedName>
    <definedName name="_JBN1" hidden="1">{#N/A,#N/A,FALSE,"M.41"}</definedName>
    <definedName name="_JBN3" hidden="1">{#N/A,#N/A,FALSE,"M.32"}</definedName>
    <definedName name="_JBN31" hidden="1">{#N/A,#N/A,FALSE,"M.32"}</definedName>
    <definedName name="_Jh1" hidden="1">{"w1t2",#N/A,TRUE,"Jawa";"w1t2",#N/A,TRUE,"I";"w1t2",#N/A,TRUE,"II";"w1t2",#N/A,TRUE,"III";"w1t2",#N/A,TRUE,"Batam";"w1t2",#N/A,TRUE,"IV";"w1t2",#N/A,TRUE,"V";"w1t2",#N/A,TRUE,"VI";"w1t2",#N/A,TRUE,"VII";"w1t2",#N/A,TRUE,"VIII";"w1t2",#N/A,TRUE,"IX";"w1t2",#N/A,TRUE,"X";"w1t2",#N/A,TRUE,"XI"}</definedName>
    <definedName name="_k_2">"'file:///C:/RKAP%20TAHUN%202008%20Penetapan%2003%20Maret%2008_RAKERNAS/Lahat.xls'#$''.$T$4884"</definedName>
    <definedName name="_k_4">"'file:///C:/RKAP%20TAHUN%202008%20Penetapan%2003%20Maret%2008_RAKERNAS/Lahat.xls'#$''.$T$4884"</definedName>
    <definedName name="_k_5">"'file:///C:/RKAP%20TAHUN%202008%20Penetapan%2003%20Maret%2008_RAKERNAS/Lahat.xls'#$''.$T$4884"</definedName>
    <definedName name="_k_6">"'file:///C:/RKAP%20TAHUN%202008%20Penetapan%2003%20Maret%2008_RAKERNAS/Lahat.xls'#$''.$T$4884"</definedName>
    <definedName name="_k_7">"'file:///C:/RKAP%20TAHUN%202008%20Penetapan%2003%20Maret%2008_RAKERNAS/Lahat.xls'#$''.$T$4884"</definedName>
    <definedName name="_KBN2" hidden="1">{#N/A,#N/A,FALSE,"M.31"}</definedName>
    <definedName name="_Key1" localSheetId="10" hidden="1">[25]L_23!#REF!</definedName>
    <definedName name="_Key1" localSheetId="6" hidden="1">[26]L_23!#REF!</definedName>
    <definedName name="_Key1" localSheetId="2" hidden="1">[26]L_23!#REF!</definedName>
    <definedName name="_Key1" localSheetId="5" hidden="1">[26]L_23!#REF!</definedName>
    <definedName name="_Key1" localSheetId="1" hidden="1">[26]L_23!#REF!</definedName>
    <definedName name="_Key1" localSheetId="4" hidden="1">[26]L_23!#REF!</definedName>
    <definedName name="_Key1" localSheetId="0" hidden="1">[26]L_23!#REF!</definedName>
    <definedName name="_Key1" localSheetId="3" hidden="1">[26]L_23!#REF!</definedName>
    <definedName name="_Key1" localSheetId="15" hidden="1">[27]L_23!#REF!</definedName>
    <definedName name="_Key1" localSheetId="22" hidden="1">[27]L_23!#REF!</definedName>
    <definedName name="_Key1" localSheetId="38" hidden="1">[27]L_23!#REF!</definedName>
    <definedName name="_Key1" localSheetId="29" hidden="1">[26]L_23!#REF!</definedName>
    <definedName name="_Key1" localSheetId="30" hidden="1">[26]L_23!#REF!</definedName>
    <definedName name="_Key1" localSheetId="7" hidden="1">[26]L_23!#REF!</definedName>
    <definedName name="_Key1" localSheetId="8" hidden="1">[26]L_23!#REF!</definedName>
    <definedName name="_Key1" hidden="1">[27]L_23!#REF!</definedName>
    <definedName name="_Key2" hidden="1">#REF!</definedName>
    <definedName name="_kin3" hidden="1">{#N/A,#N/A,FALSE,"M.31"}</definedName>
    <definedName name="_kit2" hidden="1">{#N/A,#N/A,FALSE,"M.43"}</definedName>
    <definedName name="_kjn456" hidden="1">{#N/A,#N/A,FALSE,"M.42"}</definedName>
    <definedName name="_kl09" hidden="1">{#N/A,#N/A,FALSE,"M.01"}</definedName>
    <definedName name="_kl2" hidden="1">{#N/A,#N/A,FALSE,"M.31"}</definedName>
    <definedName name="_kl4" hidden="1">{#N/A,#N/A,FALSE,"M.31"}</definedName>
    <definedName name="_l_4">"'file:///C:/RKAP%20TAHUN%202008%20Penetapan%2003%20Maret%2008_RAKERNAS/Lahat.xls'#$''.$T$4884"</definedName>
    <definedName name="_l_5">"'file:///C:/RKAP%20TAHUN%202008%20Penetapan%2003%20Maret%2008_RAKERNAS/Lahat.xls'#$''.$T$4884"</definedName>
    <definedName name="_l_6">"'file:///C:/RKAP%20TAHUN%202008%20Penetapan%2003%20Maret%2008_RAKERNAS/Lahat.xls'#$''.$T$4884"</definedName>
    <definedName name="_l_7">"'file:///C:/RKAP%20TAHUN%202008%20Penetapan%2003%20Maret%2008_RAKERNAS/Lahat.xls'#$''.$T$4884"</definedName>
    <definedName name="_la150">'[5]HARGA SATUAN'!$B$25</definedName>
    <definedName name="_LinkPic_5D9A26180F9345689881A3AD580D3F7A">'[28]01'!$B$3:$H$39</definedName>
    <definedName name="_LinkPic_DC9E3C4193F340C38D569535AFB3BB77">'[28]01'!$B$41:$H$81</definedName>
    <definedName name="_LKO1" hidden="1">{#N/A,#N/A,FALSE,"M.41"}</definedName>
    <definedName name="_m">"'file:///C:/RKAP%20TAHUN%202008%20Penetapan%2003%20Maret%2008_RAKERNAS/Lahat.xls'#$''.$B$2:$B$2"</definedName>
    <definedName name="_m_2">"'file:///C:/RKAP%20TAHUN%202008%20Penetapan%2003%20Maret%2008_RAKERNAS/Lahat.xls'#$''.$B$2:$B$2"</definedName>
    <definedName name="_m_4">"'file:///C:/RKAP%20TAHUN%202008%20Penetapan%2003%20Maret%2008_RAKERNAS/Lahat.xls'#$''.$B$2:$B$2"</definedName>
    <definedName name="_m_5">"'file:///C:/RKAP%20TAHUN%202008%20Penetapan%2003%20Maret%2008_RAKERNAS/Lahat.xls'#$''.$B$2:$B$2"</definedName>
    <definedName name="_m_6">"'file:///C:/RKAP%20TAHUN%202008%20Penetapan%2003%20Maret%2008_RAKERNAS/Lahat.xls'#$''.$B$2:$B$2"</definedName>
    <definedName name="_m_7">"'file:///C:/RKAP%20TAHUN%202008%20Penetapan%2003%20Maret%2008_RAKERNAS/Lahat.xls'#$''.$B$2:$B$2"</definedName>
    <definedName name="_M2" hidden="1">{#N/A,#N/A,FALSE,"M.42"}</definedName>
    <definedName name="_MENU_4">"'file:///C:/RKAP%20TAHUN%202008%20Penetapan%2003%20Maret%2008_RAKERNAS/Lahat.xls'#$''.$D$4:$D$4"</definedName>
    <definedName name="_MENU_5">"'file:///C:/RKAP%20TAHUN%202008%20Penetapan%2003%20Maret%2008_RAKERNAS/Lahat.xls'#$''.$D$4:$D$4"</definedName>
    <definedName name="_MENU_6">"'file:///C:/RKAP%20TAHUN%202008%20Penetapan%2003%20Maret%2008_RAKERNAS/Lahat.xls'#$''.$D$4:$D$4"</definedName>
    <definedName name="_MENU_7">"'file:///C:/RKAP%20TAHUN%202008%20Penetapan%2003%20Maret%2008_RAKERNAS/Lahat.xls'#$''.$D$4:$D$4"</definedName>
    <definedName name="_mp3" hidden="1">{#N/A,#N/A,FALSE,"M.42"}</definedName>
    <definedName name="_Order1" hidden="1">0</definedName>
    <definedName name="_Order2" hidden="1">0</definedName>
    <definedName name="_p">"'file:///C:/RKAP%20TAHUN%202008%20Penetapan%2003%20Maret%2008_RAKERNAS/Lahat.xls'#$''.$T$4884"</definedName>
    <definedName name="_p_2">"'file:///C:/RKAP%20TAHUN%202008%20Penetapan%2003%20Maret%2008_RAKERNAS/Lahat.xls'#$''.$T$4884"</definedName>
    <definedName name="_p_4">"'file:///C:/RKAP%20TAHUN%202008%20Penetapan%2003%20Maret%2008_RAKERNAS/Lahat.xls'#$''.$T$4884"</definedName>
    <definedName name="_p_5">"'file:///C:/RKAP%20TAHUN%202008%20Penetapan%2003%20Maret%2008_RAKERNAS/Lahat.xls'#$''.$T$4884"</definedName>
    <definedName name="_p_6">"'file:///C:/RKAP%20TAHUN%202008%20Penetapan%2003%20Maret%2008_RAKERNAS/Lahat.xls'#$''.$T$4884"</definedName>
    <definedName name="_p_7">"'file:///C:/RKAP%20TAHUN%202008%20Penetapan%2003%20Maret%2008_RAKERNAS/Lahat.xls'#$''.$T$4884"</definedName>
    <definedName name="_Parse_Out" hidden="1">#REF!</definedName>
    <definedName name="_pdp1" hidden="1">{#N/A,#N/A,FALSE,"M.42"}</definedName>
    <definedName name="_Pel1" hidden="1">{#N/A,#N/A,FALSE,"M.01"}</definedName>
    <definedName name="_Pel2" hidden="1">{#N/A,#N/A,FALSE,"M.41"}</definedName>
    <definedName name="_Pel3" hidden="1">{#N/A,#N/A,FALSE,"M.34"}</definedName>
    <definedName name="_pmt7040">'[5]HARGA SATUAN'!$B$8</definedName>
    <definedName name="_po456" hidden="1">{#N/A,#N/A,FALSE,"M.31"}</definedName>
    <definedName name="_Pres" hidden="1">#REF!</definedName>
    <definedName name="_Q">"'file:///C:/RKAP%20TAHUN%202008%20Penetapan%2003%20Maret%2008_RAKERNAS/Lahat.xls'#$''.$B$51"</definedName>
    <definedName name="_R">"'file:///C:/RKAP%20TAHUN%202008%20Penetapan%2003%20Maret%2008_RAKERNAS/Lahat.xls'#$''.$B$40"</definedName>
    <definedName name="_RAO207" localSheetId="38" hidden="1">{#N/A,#N/A,FALSE,"M.42"}</definedName>
    <definedName name="_RAO207" hidden="1">{#N/A,#N/A,FALSE,"M.42"}</definedName>
    <definedName name="_re12" hidden="1">{#N/A,#N/A,FALSE,"M.01"}</definedName>
    <definedName name="_Regression_Int">1</definedName>
    <definedName name="_RIP2" hidden="1">{#N/A,#N/A,FALSE,"M.01"}</definedName>
    <definedName name="_RIP3" hidden="1">{#N/A,#N/A,FALSE,"M.41"}</definedName>
    <definedName name="_s">"'file:///C:/RKAP%20TAHUN%202008%20Penetapan%2003%20Maret%2008_RAKERNAS/Lahat.xls'#$''.$T$4884"</definedName>
    <definedName name="_s_2">"'file:///C:/RKAP%20TAHUN%202008%20Penetapan%2003%20Maret%2008_RAKERNAS/Lahat.xls'#$''.$T$4884"</definedName>
    <definedName name="_s_4">"'file:///C:/RKAP%20TAHUN%202008%20Penetapan%2003%20Maret%2008_RAKERNAS/Lahat.xls'#$''.$T$4884"</definedName>
    <definedName name="_s_5">"'file:///C:/RKAP%20TAHUN%202008%20Penetapan%2003%20Maret%2008_RAKERNAS/Lahat.xls'#$''.$T$4884"</definedName>
    <definedName name="_s_6">"'file:///C:/RKAP%20TAHUN%202008%20Penetapan%2003%20Maret%2008_RAKERNAS/Lahat.xls'#$''.$T$4884"</definedName>
    <definedName name="_s_7">"'file:///C:/RKAP%20TAHUN%202008%20Penetapan%2003%20Maret%2008_RAKERNAS/Lahat.xls'#$''.$T$4884"</definedName>
    <definedName name="_scd12" hidden="1">{#N/A,#N/A,FALSE,"M.02"}</definedName>
    <definedName name="_SE002" hidden="1">{#N/A,#N/A,FALSE,"M.43"}</definedName>
    <definedName name="_SET87">'[2]000000'!$C$5:$P$50</definedName>
    <definedName name="_SKI2" hidden="1">{#N/A,#N/A,FALSE,"M.02"}</definedName>
    <definedName name="_SLA2009" hidden="1">{#N/A,#N/A,FALSE,"M.32"}</definedName>
    <definedName name="_Sort" localSheetId="10" hidden="1">[22]UshDeb00!#REF!</definedName>
    <definedName name="_Sort" localSheetId="6" hidden="1">[23]UshDeb00!#REF!</definedName>
    <definedName name="_Sort" localSheetId="2" hidden="1">[23]UshDeb00!#REF!</definedName>
    <definedName name="_Sort" localSheetId="5" hidden="1">[23]UshDeb00!#REF!</definedName>
    <definedName name="_Sort" localSheetId="1" hidden="1">[23]UshDeb00!#REF!</definedName>
    <definedName name="_Sort" localSheetId="4" hidden="1">[23]UshDeb00!#REF!</definedName>
    <definedName name="_Sort" localSheetId="0" hidden="1">[23]UshDeb00!#REF!</definedName>
    <definedName name="_Sort" localSheetId="3" hidden="1">[23]UshDeb00!#REF!</definedName>
    <definedName name="_Sort" localSheetId="15" hidden="1">[24]UshDeb00!#REF!</definedName>
    <definedName name="_Sort" localSheetId="22" hidden="1">[24]UshDeb00!#REF!</definedName>
    <definedName name="_Sort" localSheetId="38" hidden="1">[24]UshDeb00!#REF!</definedName>
    <definedName name="_Sort" localSheetId="29" hidden="1">[23]UshDeb00!#REF!</definedName>
    <definedName name="_Sort" localSheetId="30" hidden="1">[23]UshDeb00!#REF!</definedName>
    <definedName name="_Sort" localSheetId="7" hidden="1">[23]UshDeb00!#REF!</definedName>
    <definedName name="_Sort" localSheetId="8" hidden="1">[23]UshDeb00!#REF!</definedName>
    <definedName name="_Sort" hidden="1">[24]UshDeb00!#REF!</definedName>
    <definedName name="_Sort_2" hidden="1">[29]UshDeb00!#REF!</definedName>
    <definedName name="_t_4">"'file:///C:/RKAP%20TAHUN%202008%20Penetapan%2003%20Maret%2008_RAKERNAS/Lahat.xls'#$''.$T$4884"</definedName>
    <definedName name="_t_5">"'file:///C:/RKAP%20TAHUN%202008%20Penetapan%2003%20Maret%2008_RAKERNAS/Lahat.xls'#$''.$T$4884"</definedName>
    <definedName name="_t_6">"'file:///C:/RKAP%20TAHUN%202008%20Penetapan%2003%20Maret%2008_RAKERNAS/Lahat.xls'#$''.$T$4884"</definedName>
    <definedName name="_t_7">"'file:///C:/RKAP%20TAHUN%202008%20Penetapan%2003%20Maret%2008_RAKERNAS/Lahat.xls'#$''.$T$4884"</definedName>
    <definedName name="_Table1_In1" hidden="1">[30]GAB!$D$31:$D$31</definedName>
    <definedName name="_Table1_Out" hidden="1">[30]GAB!$D$31:$N$31</definedName>
    <definedName name="_Table2_In1" hidden="1">#REF!</definedName>
    <definedName name="_Table2_In2" hidden="1">#REF!</definedName>
    <definedName name="_Table2_Out" hidden="1">#REF!</definedName>
    <definedName name="_TCU1">[9]Assumptions!$E$13</definedName>
    <definedName name="_TCU2">[9]Assumptions!$F$13</definedName>
    <definedName name="_tgr2" hidden="1">{#N/A,#N/A,FALSE,"M.33"}</definedName>
    <definedName name="_TH1" hidden="1">{#N/A,#N/A,FALSE,"M.34"}</definedName>
    <definedName name="_TH1A" hidden="1">{#N/A,#N/A,FALSE,"M.34"}</definedName>
    <definedName name="_th2" hidden="1">{#N/A,#N/A,FALSE,"M.42"}</definedName>
    <definedName name="_u">"'file:///C:/RKAP%20TAHUN%202008%20Penetapan%2003%20Maret%2008_RAKERNAS/Lahat.xls'#$''.$T$4884"</definedName>
    <definedName name="_u_2">"'file:///C:/RKAP%20TAHUN%202008%20Penetapan%2003%20Maret%2008_RAKERNAS/Lahat.xls'#$''.$T$4884"</definedName>
    <definedName name="_u_4">"'file:///C:/RKAP%20TAHUN%202008%20Penetapan%2003%20Maret%2008_RAKERNAS/Lahat.xls'#$''.$T$4884"</definedName>
    <definedName name="_u_5">"'file:///C:/RKAP%20TAHUN%202008%20Penetapan%2003%20Maret%2008_RAKERNAS/Lahat.xls'#$''.$T$4884"</definedName>
    <definedName name="_u_6">"'file:///C:/RKAP%20TAHUN%202008%20Penetapan%2003%20Maret%2008_RAKERNAS/Lahat.xls'#$''.$T$4884"</definedName>
    <definedName name="_u_7">"'file:///C:/RKAP%20TAHUN%202008%20Penetapan%2003%20Maret%2008_RAKERNAS/Lahat.xls'#$''.$T$4884"</definedName>
    <definedName name="_ujy654" hidden="1">{#N/A,#N/A,FALSE,"M.42"}</definedName>
    <definedName name="_uu5" hidden="1">{#N/A,#N/A,FALSE,"M.41"}</definedName>
    <definedName name="_uyh123" hidden="1">{#N/A,#N/A,FALSE,"M.42"}</definedName>
    <definedName name="_W">"'file:///C:/RKAP%20TAHUN%202008%20Penetapan%2003%20Maret%2008_RAKERNAS/Lahat.xls'#$''.$C$169"</definedName>
    <definedName name="_we12" hidden="1">{#N/A,#N/A,FALSE,"M.33"}</definedName>
    <definedName name="_wer12" hidden="1">{#N/A,#N/A,FALSE,"M.43"}</definedName>
    <definedName name="_wil1" hidden="1">{#N/A,#N/A,FALSE,"M.01"}</definedName>
    <definedName name="_WRN33" hidden="1">{#N/A,#N/A,FALSE,"M.33"}</definedName>
    <definedName name="_x213" hidden="1">{#N/A,#N/A,FALSE,"M.02"}</definedName>
    <definedName name="_x456" hidden="1">{#N/A,#N/A,FALSE,"M.42"}</definedName>
    <definedName name="_xd234" hidden="1">{#N/A,#N/A,FALSE,"M.02"}</definedName>
    <definedName name="_xlcn.WorksheetConnection_PrioritasEfisiensi.xlsxTable11" hidden="1">[31]!Table1[#Data]</definedName>
    <definedName name="_xx23" hidden="1">{#N/A,#N/A,FALSE,"M.34"}</definedName>
    <definedName name="_z">"$#REF!.$#REF!$#REF!:$#REF!$#REF!"</definedName>
    <definedName name="_z_30">"$#REF!.$#REF!$#REF!:$#REF!$#REF!"</definedName>
    <definedName name="\a">#REF!</definedName>
    <definedName name="\b">#N/A</definedName>
    <definedName name="\bbsuralaya">[18]Uraian!$R$586</definedName>
    <definedName name="\g">#N/A</definedName>
    <definedName name="\I">[19]M!$D$131</definedName>
    <definedName name="\K">[19]M!$D$141</definedName>
    <definedName name="\M">[19]M!$D$166</definedName>
    <definedName name="\r">#N/A</definedName>
    <definedName name="\T">[19]M!$D$156</definedName>
    <definedName name="\W">[19]M!$C$169</definedName>
    <definedName name="\Z">[19]M!$D$151</definedName>
    <definedName name="A" localSheetId="15">#REF!</definedName>
    <definedName name="A" localSheetId="22">#REF!</definedName>
    <definedName name="A">#REF!</definedName>
    <definedName name="A3warna" hidden="1">[16]PkRp!#REF!</definedName>
    <definedName name="AA" localSheetId="15">#REF!</definedName>
    <definedName name="AA" localSheetId="22">#REF!</definedName>
    <definedName name="AA">#REF!</definedName>
    <definedName name="AAA" hidden="1">{#N/A,#N/A,FALSE,"M.42"}</definedName>
    <definedName name="aaaa" hidden="1">{#N/A,#N/A,FALSE,"M.31"}</definedName>
    <definedName name="aaaaa" hidden="1">{#N/A,#N/A,FALSE,"M.31"}</definedName>
    <definedName name="AAAAAAA" hidden="1">{#N/A,#N/A,FALSE,"M.02"}</definedName>
    <definedName name="aaaaaaaa" hidden="1">{#N/A,#N/A,FALSE,"M.01"}</definedName>
    <definedName name="aaaaaaaaaaaaaaaa" hidden="1">{#N/A,#N/A,FALSE,"M.01";#N/A,#N/A,FALSE,"M.01"}</definedName>
    <definedName name="AAAAAAAAAAAAAAAAAAAAAAAAAAAAAAAAAAAAAAAAAA" localSheetId="15">#REF!</definedName>
    <definedName name="AAAAAAAAAAAAAAAAAAAAAAAAAAAAAAAAAAAAAAAAAA" localSheetId="22">#REF!</definedName>
    <definedName name="AAAAAAAAAAAAAAAAAAAAAAAAAAAAAAAAAAAAAAAAAA">#REF!</definedName>
    <definedName name="AAAADD" hidden="1">{#N/A,#N/A,FALSE,"M.01"}</definedName>
    <definedName name="AAAM.02" hidden="1">{#N/A,#N/A,FALSE,"M.02"}</definedName>
    <definedName name="aab" hidden="1">{#N/A,#N/A,FALSE,"M.43"}</definedName>
    <definedName name="AAS" hidden="1">{#N/A,#N/A,FALSE,"M.32"}</definedName>
    <definedName name="AB" hidden="1">{#N/A,#N/A,FALSE,"M.01";#N/A,#N/A,FALSE,"M.01"}</definedName>
    <definedName name="ababa" hidden="1">{#N/A,#N/A,FALSE,"M.43"}</definedName>
    <definedName name="abc" localSheetId="15">#REF!</definedName>
    <definedName name="abc" localSheetId="22">#REF!</definedName>
    <definedName name="abc">#REF!</definedName>
    <definedName name="ADAD" hidden="1">{#N/A,#N/A,FALSE,"M.01";#N/A,#N/A,FALSE,"M.01"}</definedName>
    <definedName name="ADADA" hidden="1">{#N/A,#N/A,FALSE,"M.02"}</definedName>
    <definedName name="adadad" hidden="1">{#N/A,#N/A,FALSE,"M.31"}</definedName>
    <definedName name="ADADADA" hidden="1">{#N/A,#N/A,FALSE,"M.02"}</definedName>
    <definedName name="adasdasdda" hidden="1">{#N/A,#N/A,FALSE,"M.01"}</definedName>
    <definedName name="ADB" hidden="1">{#N/A,#N/A,FALSE,"M.01";#N/A,#N/A,FALSE,"M.01"}</definedName>
    <definedName name="ADDDAD" hidden="1">{#N/A,#N/A,FALSE,"M.31"}</definedName>
    <definedName name="adil" hidden="1">{#N/A,#N/A,FALSE,"M.02"}</definedName>
    <definedName name="ADSAD" hidden="1">[32]CiMaPlbStd!#REF!</definedName>
    <definedName name="AEERETE" hidden="1">{#N/A,#N/A,FALSE,"M.31"}</definedName>
    <definedName name="aep" hidden="1">{#N/A,#N/A,FALSE,"M.41"}</definedName>
    <definedName name="AGDSA" hidden="1">{#N/A,#N/A,FALSE,"M.43"}</definedName>
    <definedName name="agshj" localSheetId="15">#REF!</definedName>
    <definedName name="agshj" localSheetId="22">#REF!</definedName>
    <definedName name="agshj">#REF!</definedName>
    <definedName name="agt" hidden="1">{#N/A,#N/A,FALSE,"M.01";#N/A,#N/A,FALSE,"M.01"}</definedName>
    <definedName name="aida" hidden="1">{#N/A,#N/A,FALSE,"M.34"}</definedName>
    <definedName name="aku" hidden="1">{#N/A,#N/A,FALSE,"M.43"}</definedName>
    <definedName name="AkumATFungsi" localSheetId="10">#REF!</definedName>
    <definedName name="AkumATFungsi" localSheetId="6">#REF!</definedName>
    <definedName name="AkumATFungsi" localSheetId="2">#REF!</definedName>
    <definedName name="AkumATFungsi" localSheetId="5">#REF!</definedName>
    <definedName name="AkumATFungsi" localSheetId="1">#REF!</definedName>
    <definedName name="AkumATFungsi" localSheetId="4">#REF!</definedName>
    <definedName name="AkumATFungsi" localSheetId="0">#REF!</definedName>
    <definedName name="AkumATFungsi" localSheetId="3">#REF!</definedName>
    <definedName name="AkumATFungsi" localSheetId="15">#REF!</definedName>
    <definedName name="AkumATFungsi" localSheetId="22">#REF!</definedName>
    <definedName name="AkumATFungsi" localSheetId="38">#REF!</definedName>
    <definedName name="AkumATFungsi" localSheetId="29">#REF!</definedName>
    <definedName name="AkumATFungsi" localSheetId="30">#REF!</definedName>
    <definedName name="AkumATFungsi" localSheetId="7">#REF!</definedName>
    <definedName name="AkumATFungsi" localSheetId="8">#REF!</definedName>
    <definedName name="AkumATFungsi">#REF!</definedName>
    <definedName name="AkumATJenis" localSheetId="10">#REF!</definedName>
    <definedName name="AkumATJenis" localSheetId="6">#REF!</definedName>
    <definedName name="AkumATJenis" localSheetId="2">#REF!</definedName>
    <definedName name="AkumATJenis" localSheetId="5">#REF!</definedName>
    <definedName name="AkumATJenis" localSheetId="1">#REF!</definedName>
    <definedName name="AkumATJenis" localSheetId="4">#REF!</definedName>
    <definedName name="AkumATJenis" localSheetId="0">#REF!</definedName>
    <definedName name="AkumATJenis" localSheetId="3">#REF!</definedName>
    <definedName name="AkumATJenis" localSheetId="15">#REF!</definedName>
    <definedName name="AkumATJenis" localSheetId="22">#REF!</definedName>
    <definedName name="AkumATJenis" localSheetId="38">#REF!</definedName>
    <definedName name="AkumATJenis" localSheetId="29">#REF!</definedName>
    <definedName name="AkumATJenis" localSheetId="30">#REF!</definedName>
    <definedName name="AkumATJenis" localSheetId="7">#REF!</definedName>
    <definedName name="AkumATJenis" localSheetId="8">#REF!</definedName>
    <definedName name="AkumATJenis">#REF!</definedName>
    <definedName name="alp" hidden="1">{#N/A,#N/A,FALSE,"M.32"}</definedName>
    <definedName name="AMIN" hidden="1">{#N/A,#N/A,FALSE,"M.42"}</definedName>
    <definedName name="AMPE" hidden="1">{#N/A,#N/A,FALSE,"M.31"}</definedName>
    <definedName name="anal" hidden="1">{#N/A,#N/A,FALSE,"M.31"}</definedName>
    <definedName name="ANM" hidden="1">{#N/A,#N/A,FALSE,"M.01"}</definedName>
    <definedName name="anscount" hidden="1">8</definedName>
    <definedName name="ANYA" hidden="1">{#N/A,#N/A,FALSE,"M.43"}</definedName>
    <definedName name="APA" hidden="1">{#N/A,#N/A,FALSE,"M.01";#N/A,#N/A,FALSE,"M.01"}</definedName>
    <definedName name="APRIL" localSheetId="38" hidden="1">{#N/A,#N/A,FALSE,"M.01";#N/A,#N/A,FALSE,"M.01"}</definedName>
    <definedName name="APRIL" localSheetId="36" hidden="1">{#N/A,#N/A,FALSE,"M.01";#N/A,#N/A,FALSE,"M.01"}</definedName>
    <definedName name="APRIL" hidden="1">{#N/A,#N/A,FALSE,"M.01";#N/A,#N/A,FALSE,"M.01"}</definedName>
    <definedName name="APRIL92_5">"'file://Server-nt/databank/Documents%20and%20Settings/TOSHIBA/My%20Documents/rencana/2007/Prognosa%202007%2031jan.xls'#$''.$FU$8113"</definedName>
    <definedName name="APRIL92_6">"'file://Server-nt/databank/Documents%20and%20Settings/TOSHIBA/My%20Documents/rencana/2007/Prognosa%202007%2031jan.xls'#$''.$FU$8113"</definedName>
    <definedName name="APRIL92_7">"'file://Server-nt/databank/Documents%20and%20Settings/TOSHIBA/My%20Documents/rencana/2007/Prognosa%202007%2031jan.xls'#$''.$FU$8113"</definedName>
    <definedName name="AREA" localSheetId="2">#REF!</definedName>
    <definedName name="AREA" localSheetId="5">#REF!</definedName>
    <definedName name="AREA" localSheetId="1">#REF!</definedName>
    <definedName name="AREA" localSheetId="4">#REF!</definedName>
    <definedName name="AREA" localSheetId="15">#REF!</definedName>
    <definedName name="AREA" localSheetId="22">#REF!</definedName>
    <definedName name="AREA" localSheetId="38">#REF!</definedName>
    <definedName name="AREA">#REF!</definedName>
    <definedName name="Arus" hidden="1">{#N/A,#N/A,FALSE,"M.42"}</definedName>
    <definedName name="as">[33]dataKIT!$L$3:$L$48</definedName>
    <definedName name="as.w.1" hidden="1">{#N/A,#N/A,FALSE,"M.42"}</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[33]dataPHT!$R$6:$R$21</definedName>
    <definedName name="ASAL" localSheetId="2">#REF!</definedName>
    <definedName name="ASAL" localSheetId="5">#REF!</definedName>
    <definedName name="ASAL" localSheetId="1">#REF!</definedName>
    <definedName name="ASAL" localSheetId="4">#REF!</definedName>
    <definedName name="ASAL" localSheetId="15">#REF!</definedName>
    <definedName name="ASAL" localSheetId="22">#REF!</definedName>
    <definedName name="ASAL" localSheetId="38">#REF!</definedName>
    <definedName name="ASAL" localSheetId="48">[34]dataPHT!$L$6:$L$190</definedName>
    <definedName name="ASAL">#REF!</definedName>
    <definedName name="asas" localSheetId="38" hidden="1">{#N/A,#N/A,FALSE,"M.33"}</definedName>
    <definedName name="asas" hidden="1">{#N/A,#N/A,FALSE,"M.33"}</definedName>
    <definedName name="ASASASA" hidden="1">{#N/A,#N/A,FALSE,"M.01";#N/A,#N/A,FALSE,"M.01"}</definedName>
    <definedName name="ASASASAS" hidden="1">{#N/A,#N/A,FALSE,"M.02"}</definedName>
    <definedName name="ASASEERSF" hidden="1">{#N/A,#N/A,FALSE,"M.31"}</definedName>
    <definedName name="asd" hidden="1">{#N/A,#N/A,FALSE,"M.43"}</definedName>
    <definedName name="ASDASF">[33]dataIBT!$H$3:$H$14</definedName>
    <definedName name="asDddd" hidden="1">{#N/A,#N/A,FALSE,"M.33"}</definedName>
    <definedName name="asddfgh" hidden="1">{#N/A,#N/A,FALSE,"M.31"}</definedName>
    <definedName name="asdff" localSheetId="38" hidden="1">{#N/A,#N/A,FALSE,"M.43"}</definedName>
    <definedName name="asdff" hidden="1">{#N/A,#N/A,FALSE,"M.43"}</definedName>
    <definedName name="asdfsaf" hidden="1">{#N/A,#N/A,FALSE,"M.01"}</definedName>
    <definedName name="asdhfla" hidden="1">{#N/A,#N/A,FALSE,"M.02"}</definedName>
    <definedName name="ASDSD" hidden="1">{#N/A,#N/A,FALSE,"M.33"}</definedName>
    <definedName name="ASE" hidden="1">{#N/A,#N/A,FALSE,"M.33"}</definedName>
    <definedName name="ASGSD" hidden="1">{#N/A,#N/A,FALSE,"M.42"}</definedName>
    <definedName name="ass" hidden="1">{#N/A,#N/A,FALSE,"M.43"}</definedName>
    <definedName name="ASSDWAFFSEF" hidden="1">[35]UshDeb00!#REF!</definedName>
    <definedName name="at" hidden="1">{#N/A,#N/A,FALSE,"M.32"}</definedName>
    <definedName name="ATFungsi" localSheetId="10">#REF!</definedName>
    <definedName name="ATFungsi" localSheetId="6">#REF!</definedName>
    <definedName name="ATFungsi" localSheetId="2">#REF!</definedName>
    <definedName name="ATFungsi" localSheetId="5">#REF!</definedName>
    <definedName name="ATFungsi" localSheetId="1">#REF!</definedName>
    <definedName name="ATFungsi" localSheetId="4">#REF!</definedName>
    <definedName name="ATFungsi" localSheetId="0">#REF!</definedName>
    <definedName name="ATFungsi" localSheetId="3">#REF!</definedName>
    <definedName name="ATFungsi" localSheetId="15">#REF!</definedName>
    <definedName name="ATFungsi" localSheetId="22">#REF!</definedName>
    <definedName name="ATFungsi" localSheetId="38">#REF!</definedName>
    <definedName name="ATFungsi" localSheetId="29">#REF!</definedName>
    <definedName name="ATFungsi" localSheetId="30">#REF!</definedName>
    <definedName name="ATFungsi" localSheetId="7">#REF!</definedName>
    <definedName name="ATFungsi" localSheetId="8">#REF!</definedName>
    <definedName name="ATFungsi">#REF!</definedName>
    <definedName name="ATJenis" localSheetId="10">#REF!</definedName>
    <definedName name="ATJenis" localSheetId="6">#REF!</definedName>
    <definedName name="ATJenis" localSheetId="2">#REF!</definedName>
    <definedName name="ATJenis" localSheetId="5">#REF!</definedName>
    <definedName name="ATJenis" localSheetId="1">#REF!</definedName>
    <definedName name="ATJenis" localSheetId="4">#REF!</definedName>
    <definedName name="ATJenis" localSheetId="0">#REF!</definedName>
    <definedName name="ATJenis" localSheetId="3">#REF!</definedName>
    <definedName name="ATJenis" localSheetId="15">#REF!</definedName>
    <definedName name="ATJenis" localSheetId="22">#REF!</definedName>
    <definedName name="ATJenis" localSheetId="38">#REF!</definedName>
    <definedName name="ATJenis" localSheetId="29">#REF!</definedName>
    <definedName name="ATJenis" localSheetId="30">#REF!</definedName>
    <definedName name="ATJenis" localSheetId="7">#REF!</definedName>
    <definedName name="ATJenis" localSheetId="8">#REF!</definedName>
    <definedName name="ATJenis">#REF!</definedName>
    <definedName name="atp" hidden="1">{#N/A,#N/A,FALSE,"M.31"}</definedName>
    <definedName name="atpd124" hidden="1">{#N/A,#N/A,FALSE,"M.33"}</definedName>
    <definedName name="atpdp" hidden="1">{#N/A,#N/A,FALSE,"M.33"}</definedName>
    <definedName name="atpe123" hidden="1">{#N/A,#N/A,FALSE,"M.43"}</definedName>
    <definedName name="AUD">[36]L20Keu!$O$6</definedName>
    <definedName name="awsl" hidden="1">{#N/A,#N/A,FALSE,"M.42"}</definedName>
    <definedName name="aXFA" hidden="1">{#N/A,#N/A,FALSE,"M.42"}</definedName>
    <definedName name="B" hidden="1">{#N/A,#N/A,FALSE,"M.31"}</definedName>
    <definedName name="B.146" hidden="1">{#N/A,#N/A,FALSE,"M.43"}</definedName>
    <definedName name="BACKUP1" hidden="1">{#N/A,#N/A,FALSE,"M.32"}</definedName>
    <definedName name="BACKUP2" hidden="1">{#N/A,#N/A,FALSE,"M.34"}</definedName>
    <definedName name="BALU" hidden="1">{#N/A,#N/A,FALSE,"M.31"}</definedName>
    <definedName name="BandungTimur">[37]Rekap!#REF!</definedName>
    <definedName name="banyu" hidden="1">{#N/A,#N/A,FALSE,"M.01"}</definedName>
    <definedName name="BARU" hidden="1">{#N/A,#N/A,FALSE,"M.01"}</definedName>
    <definedName name="Basket">[38]Kamus!$D$2:$D$8</definedName>
    <definedName name="batangtoru" hidden="1">#REF!</definedName>
    <definedName name="Batt.110V300ah">'[5]HARGA SATUAN'!$B$9</definedName>
    <definedName name="Battere48V300">'[5]HARGA SATUAN'!$B$13</definedName>
    <definedName name="batu" hidden="1">{#N/A,#N/A,FALSE,"M.01";#N/A,#N/A,FALSE,"M.01"}</definedName>
    <definedName name="bb" hidden="1">[39]SATPAM!#REF!</definedName>
    <definedName name="bbb" hidden="1">{#N/A,#N/A,FALSE,"M.42"}</definedName>
    <definedName name="BBBB" hidden="1">{#N/A,#N/A,FALSE,"M.31"}</definedName>
    <definedName name="BBBBB" hidden="1">{#N/A,#N/A,FALSE,"M.33"}</definedName>
    <definedName name="BBBBBBBBB" hidden="1">{#N/A,#N/A,FALSE,"M.41"}</definedName>
    <definedName name="BBBBBBBBBBBBB" hidden="1">{#N/A,#N/A,FALSE,"M.34"}</definedName>
    <definedName name="BBBBBBBBBBBBBB" hidden="1">{#N/A,#N/A,FALSE,"M.42"}</definedName>
    <definedName name="bbbbbbbbbbbbbbbbbbbbb" hidden="1">{#N/A,#N/A,FALSE,"M.42"}</definedName>
    <definedName name="BDR" hidden="1">{#N/A,#N/A,FALSE,"M.01";#N/A,#N/A,FALSE,"M.01"}</definedName>
    <definedName name="BDR_PLB" hidden="1">{#N/A,#N/A,FALSE,"M.32"}</definedName>
    <definedName name="BEKASI" localSheetId="15">#REF!</definedName>
    <definedName name="BEKASI" localSheetId="22">#REF!</definedName>
    <definedName name="BEKASI" localSheetId="46">[34]dataIBT!$B$45:$B$48</definedName>
    <definedName name="BEKASI">#REF!</definedName>
    <definedName name="Bengkok">[37]Rekap!$D$6</definedName>
    <definedName name="bfbf" hidden="1">{#N/A,#N/A,FALSE,"M.31"}</definedName>
    <definedName name="bfbfb" hidden="1">{#N/A,#N/A,FALSE,"M.01";#N/A,#N/A,FALSE,"M.01"}</definedName>
    <definedName name="bfchnf" hidden="1">{#N/A,#N/A,FALSE,"M.42"}</definedName>
    <definedName name="BFGF" hidden="1">{#N/A,#N/A,FALSE,"M.41"}</definedName>
    <definedName name="BG_Del" hidden="1">15</definedName>
    <definedName name="BG_Ins" hidden="1">4</definedName>
    <definedName name="BG_Mod" hidden="1">6</definedName>
    <definedName name="bgkjhljlj" hidden="1">{#N/A,#N/A,FALSE,"M.01";#N/A,#N/A,FALSE,"M.01"}</definedName>
    <definedName name="Biak" hidden="1">{#N/A,#N/A,FALSE,"M.31"}</definedName>
    <definedName name="bih" hidden="1">{#N/A,#N/A,FALSE,"M.02"}</definedName>
    <definedName name="BiInvest" localSheetId="10">#REF!</definedName>
    <definedName name="BiInvest" localSheetId="6">#REF!</definedName>
    <definedName name="BiInvest" localSheetId="2">#REF!</definedName>
    <definedName name="BiInvest" localSheetId="5">#REF!</definedName>
    <definedName name="BiInvest" localSheetId="1">#REF!</definedName>
    <definedName name="BiInvest" localSheetId="4">#REF!</definedName>
    <definedName name="BiInvest" localSheetId="0">#REF!</definedName>
    <definedName name="BiInvest" localSheetId="3">#REF!</definedName>
    <definedName name="BiInvest" localSheetId="15">#REF!</definedName>
    <definedName name="BiInvest" localSheetId="22">#REF!</definedName>
    <definedName name="BiInvest" localSheetId="38">#REF!</definedName>
    <definedName name="BiInvest" localSheetId="29">#REF!</definedName>
    <definedName name="BiInvest" localSheetId="30">#REF!</definedName>
    <definedName name="BiInvest" localSheetId="7">#REF!</definedName>
    <definedName name="BiInvest" localSheetId="8">#REF!</definedName>
    <definedName name="BiInvest">#REF!</definedName>
    <definedName name="bima3" hidden="1">{#N/A,#N/A,FALSE,"M.02"}</definedName>
    <definedName name="BJKMKM" hidden="1">{#N/A,#N/A,FALSE,"M.01";#N/A,#N/A,FALSE,"M.01"}</definedName>
    <definedName name="bjm" hidden="1">{#N/A,#N/A,FALSE,"M.02"}</definedName>
    <definedName name="bkimia4tb">[18]Uraian!$AB$121</definedName>
    <definedName name="bkimia6tb">[18]Uraian!$AB$289</definedName>
    <definedName name="bkimia7tb">[18]Uraian!$AB$380</definedName>
    <definedName name="bkimiapjb1tb">[18]Uraian!$AB$625</definedName>
    <definedName name="bkimiapjb2tb">[18]Uraian!$AB$684</definedName>
    <definedName name="BKS" localSheetId="15">#REF!</definedName>
    <definedName name="BKS" localSheetId="22">#REF!</definedName>
    <definedName name="BKS">#REF!</definedName>
    <definedName name="bln" hidden="1">{#N/A,#N/A,FALSE,"M.31"}</definedName>
    <definedName name="BN" hidden="1">{#N/A,#N/A,FALSE,"M.02"}</definedName>
    <definedName name="bnhkg" hidden="1">#REF!</definedName>
    <definedName name="bnn" hidden="1">{#N/A,#N/A,FALSE,"M.01";#N/A,#N/A,FALSE,"M.01"}</definedName>
    <definedName name="bnuyi" hidden="1">#REF!</definedName>
    <definedName name="bnvcn" hidden="1">{#N/A,#N/A,FALSE,"M.41"}</definedName>
    <definedName name="bo" hidden="1">{#N/A,#N/A,FALSE,"M.02"}</definedName>
    <definedName name="bobo" hidden="1">{#N/A,#N/A,FALSE,"M.31"}</definedName>
    <definedName name="Book1" hidden="1">{#N/A,#N/A,FALSE,"M.33"}</definedName>
    <definedName name="BPP">"'file:///C:/ProJect%20WoRd/aNak%20piNter%20PoenyA/buzzJob/PeLeN/assiGnment%20(PR)/RKAP%20SAR/KINERJA%20RANTING%202010.xls'#$''.$A$1:$M$121"</definedName>
    <definedName name="BPPWS2JB">"'file:///C:/Documents%20and%20Settings/Owner/Desktop/ba%20kinerja03/Wilayah%20Lampung_tdlIV.xls'#$''.$A$1:$AMJ$17"</definedName>
    <definedName name="BTJHV" hidden="1">{#N/A,#N/A,FALSE,"M.43"}</definedName>
    <definedName name="BTLG" hidden="1">#REF!</definedName>
    <definedName name="Bulan" localSheetId="10">#REF!</definedName>
    <definedName name="Bulan" localSheetId="2">#REF!</definedName>
    <definedName name="Bulan" localSheetId="5">#REF!</definedName>
    <definedName name="Bulan" localSheetId="1">#REF!</definedName>
    <definedName name="Bulan" localSheetId="4">#REF!</definedName>
    <definedName name="Bulan" localSheetId="15">#REF!</definedName>
    <definedName name="Bulan" localSheetId="22">#REF!</definedName>
    <definedName name="Bulan" localSheetId="38">#REF!</definedName>
    <definedName name="Bulan" localSheetId="30">#REF!</definedName>
    <definedName name="Bulan" localSheetId="8">#REF!</definedName>
    <definedName name="Bulan">#REF!</definedName>
    <definedName name="Bulan_35" localSheetId="2">#REF!</definedName>
    <definedName name="Bulan_35" localSheetId="5">#REF!</definedName>
    <definedName name="Bulan_35" localSheetId="1">#REF!</definedName>
    <definedName name="Bulan_35" localSheetId="4">#REF!</definedName>
    <definedName name="Bulan_35" localSheetId="15">#REF!</definedName>
    <definedName name="Bulan_35" localSheetId="22">#REF!</definedName>
    <definedName name="Bulan_35" localSheetId="38">#REF!</definedName>
    <definedName name="Bulan_35">#REF!</definedName>
    <definedName name="bus" hidden="1">{#N/A,#N/A,FALSE,"M.42"}</definedName>
    <definedName name="by" hidden="1">{#N/A,#N/A,FALSE,"M.01";#N/A,#N/A,FALSE,"M.01"}</definedName>
    <definedName name="bypro" hidden="1">{#N/A,#N/A,FALSE,"M.33"}</definedName>
    <definedName name="C_">#N/A</definedName>
    <definedName name="Cab_APJ_3" hidden="1">{#N/A,#N/A,FALSE,"M.41"}</definedName>
    <definedName name="Cab_APJ4" hidden="1">{#N/A,#N/A,FALSE,"M.41"}</definedName>
    <definedName name="Cab_Bau2" hidden="1">{#N/A,#N/A,FALSE,"M.01";#N/A,#N/A,FALSE,"M.01"}</definedName>
    <definedName name="CAB_BRB1" hidden="1">{#N/A,#N/A,FALSE,"M.41"}</definedName>
    <definedName name="Cab_Bulukumba" hidden="1">{#N/A,#N/A,FALSE,"M.31"}</definedName>
    <definedName name="Cab_Pare" hidden="1">{#N/A,#N/A,FALSE,"M.34"}</definedName>
    <definedName name="Cab_PR" hidden="1">{#N/A,#N/A,FALSE,"M.32"}</definedName>
    <definedName name="Cabang" localSheetId="10">#REF!</definedName>
    <definedName name="Cabang" localSheetId="2">#REF!</definedName>
    <definedName name="Cabang" localSheetId="5">#REF!</definedName>
    <definedName name="Cabang" localSheetId="1">#REF!</definedName>
    <definedName name="Cabang" localSheetId="4">#REF!</definedName>
    <definedName name="Cabang" localSheetId="15">#REF!</definedName>
    <definedName name="Cabang" localSheetId="22">#REF!</definedName>
    <definedName name="Cabang" localSheetId="38">#REF!</definedName>
    <definedName name="Cabang" localSheetId="30">#REF!</definedName>
    <definedName name="Cabang" localSheetId="8">#REF!</definedName>
    <definedName name="Cabang">#REF!</definedName>
    <definedName name="Cabang_35" localSheetId="2">#REF!</definedName>
    <definedName name="Cabang_35" localSheetId="5">#REF!</definedName>
    <definedName name="Cabang_35" localSheetId="1">#REF!</definedName>
    <definedName name="Cabang_35" localSheetId="4">#REF!</definedName>
    <definedName name="Cabang_35" localSheetId="15">#REF!</definedName>
    <definedName name="Cabang_35" localSheetId="22">#REF!</definedName>
    <definedName name="Cabang_35" localSheetId="38">#REF!</definedName>
    <definedName name="Cabang_35">#REF!</definedName>
    <definedName name="Cabang_Cirebon">[40]Data!$A$1:$M$5</definedName>
    <definedName name="Cabang_Garut">[40]Data!$A$13:$M$17</definedName>
    <definedName name="Cabang_Tasikmalaya">[40]Data!$A$7:$M$11</definedName>
    <definedName name="cabbjainew" hidden="1">{#N/A,#N/A,FALSE,"M.42"}</definedName>
    <definedName name="cahya0987" hidden="1">#REF!</definedName>
    <definedName name="cancel" hidden="1">{#N/A,#N/A,FALSE,"M.01"}</definedName>
    <definedName name="cantik" hidden="1">#REF!</definedName>
    <definedName name="CAPASITOR">'[5]HARGA SATUAN'!$B$39</definedName>
    <definedName name="capi" hidden="1">{#N/A,#N/A,FALSE,"M.41"}</definedName>
    <definedName name="cas" hidden="1">{#N/A,#N/A,FALSE,"M.43"}</definedName>
    <definedName name="cash" hidden="1">{#N/A,#N/A,FALSE,"M.43"}</definedName>
    <definedName name="cbc" hidden="1">{#N/A,#N/A,FALSE,"M.34"}</definedName>
    <definedName name="cbcb" hidden="1">{#N/A,#N/A,FALSE,"M.01";#N/A,#N/A,FALSE,"M.01"}</definedName>
    <definedName name="CBJM" hidden="1">{#N/A,#N/A,FALSE,"M.01";#N/A,#N/A,FALSE,"M.01"}</definedName>
    <definedName name="CBRB" hidden="1">{#N/A,#N/A,FALSE,"M.02"}</definedName>
    <definedName name="cbvncdn" hidden="1">{#N/A,#N/A,FALSE,"M.02"}</definedName>
    <definedName name="CC" hidden="1">{#N/A,#N/A,FALSE,"M.01";#N/A,#N/A,FALSE,"M.01"}</definedName>
    <definedName name="CCC" hidden="1">{#N/A,#N/A,FALSE,"M.41"}</definedName>
    <definedName name="ccccc" hidden="1">{#N/A,#N/A,FALSE,"M.32"}</definedName>
    <definedName name="cd" hidden="1">{#N/A,#N/A,FALSE,"M.34"}</definedName>
    <definedName name="Charger75">'[5]HARGA SATUAN'!$B$16</definedName>
    <definedName name="CIPHSJ" hidden="1">#REF!</definedName>
    <definedName name="citra" hidden="1">{#N/A,#N/A,FALSE,"M.34"}</definedName>
    <definedName name="ckhj" hidden="1">{#N/A,#N/A,FALSE,"M.42"}</definedName>
    <definedName name="ckhkk" hidden="1">{#N/A,#N/A,FALSE,"M.43"}</definedName>
    <definedName name="CKTB" hidden="1">{#N/A,#N/A,FALSE,"M.31"}</definedName>
    <definedName name="coba" hidden="1">{#N/A,#N/A,FALSE,"M.01"}</definedName>
    <definedName name="Code" hidden="1">#REF!</definedName>
    <definedName name="Commit">[9]Assumptions!$C$244</definedName>
    <definedName name="ConstartU1">[9]Assumptions!$E$9</definedName>
    <definedName name="ConstartU2">[9]Assumptions!$F$9</definedName>
    <definedName name="ConstendU1">[9]Assumptions!$E$14</definedName>
    <definedName name="ConstendU2">[9]Assumptions!$F$14</definedName>
    <definedName name="COP_UNIT" hidden="1">{#N/A,#N/A,FALSE,"M.42"}</definedName>
    <definedName name="COVER2010" hidden="1">{#N/A,#N/A,FALSE,"M.34"}</definedName>
    <definedName name="_xlnm.Criteria">#REF!</definedName>
    <definedName name="crp" hidden="1">{#N/A,#N/A,FALSE,"M.32"}</definedName>
    <definedName name="Cs_2">[41]QlocSgl!$A$59</definedName>
    <definedName name="csDesignMode">1</definedName>
    <definedName name="CSDTFVHV" hidden="1">{#N/A,#N/A,FALSE,"M.42"}</definedName>
    <definedName name="ct150kv">'[5]HARGA SATUAN'!$B$27</definedName>
    <definedName name="cuaca">[42]Data!$L$2:$L$5</definedName>
    <definedName name="cus">[43]Resume!$E$54</definedName>
    <definedName name="cuti">[44]ACUAN!$I$3</definedName>
    <definedName name="cuti_besar">[44]ACUAN!$J$3</definedName>
    <definedName name="CUTOUT">[45]Summary!$G$41</definedName>
    <definedName name="cv">[46]Sheet1!$AD$156</definedName>
    <definedName name="cvbc" hidden="1">{#N/A,#N/A,FALSE,"M.41"}</definedName>
    <definedName name="D" hidden="1">{#N/A,#N/A,FALSE,"M.33"}</definedName>
    <definedName name="DAA_5">"'file:///C:/RKAP%20TAHUN%202008%20Penetapan%2003%20Maret%2008_RAKERNAS/Lahat.xls'#$''.$T$4884"</definedName>
    <definedName name="DAA_6">"'file:///C:/RKAP%20TAHUN%202008%20Penetapan%2003%20Maret%2008_RAKERNAS/Lahat.xls'#$''.$T$4884"</definedName>
    <definedName name="DAA_7">"'file:///C:/RKAP%20TAHUN%202008%20Penetapan%2003%20Maret%2008_RAKERNAS/Lahat.xls'#$''.$T$4884"</definedName>
    <definedName name="DADAD" hidden="1">{#N/A,#N/A,FALSE,"M.42"}</definedName>
    <definedName name="DADSAF" hidden="1">[16]PkRp!#REF!</definedName>
    <definedName name="DAFT.SIB" hidden="1">{#N/A,#N/A,FALSE,"M.42"}</definedName>
    <definedName name="DaftarBP" hidden="1">{#N/A,#N/A,FALSE,"M.42"}</definedName>
    <definedName name="DAFTARUP3">[47]dataKIT!$N$3:$N$19</definedName>
    <definedName name="DASFSDF" hidden="1">[48]L_23!#REF!</definedName>
    <definedName name="dat" hidden="1">{#N/A,#N/A,FALSE,"M.31"}</definedName>
    <definedName name="data" localSheetId="2">#REF!</definedName>
    <definedName name="data" localSheetId="5">#REF!</definedName>
    <definedName name="data" localSheetId="1">#REF!</definedName>
    <definedName name="data" localSheetId="4">#REF!</definedName>
    <definedName name="data" localSheetId="15">#REF!</definedName>
    <definedName name="data" localSheetId="22">#REF!</definedName>
    <definedName name="data" localSheetId="38">#REF!</definedName>
    <definedName name="DATA" localSheetId="32">[49]Sheet2!$B$3:$B$11</definedName>
    <definedName name="data" localSheetId="48">[34]dataIBT!$F$3</definedName>
    <definedName name="data">#REF!</definedName>
    <definedName name="data_ocr">'[2]100000'!$A$4:$BM$147</definedName>
    <definedName name="data_TRF">'[2]100000'!$A$4:$BM$147</definedName>
    <definedName name="_xlnm.Database" localSheetId="2">#REF!</definedName>
    <definedName name="_xlnm.Database" localSheetId="5">#REF!</definedName>
    <definedName name="_xlnm.Database" localSheetId="1">#REF!</definedName>
    <definedName name="_xlnm.Database" localSheetId="4">#REF!</definedName>
    <definedName name="_xlnm.Database" localSheetId="15">#REF!</definedName>
    <definedName name="_xlnm.Database" localSheetId="22">#REF!</definedName>
    <definedName name="_xlnm.Database" localSheetId="38">#REF!</definedName>
    <definedName name="_xlnm.Database">#REF!</definedName>
    <definedName name="DATADIFF">'[2]000000'!$1:$1048576</definedName>
    <definedName name="DATASET">'[2]100000'!$1:$1048576</definedName>
    <definedName name="DATES">'[50]Harga BBM Indonesia'!$A$8:$A$60</definedName>
    <definedName name="dave" hidden="1">{#N/A,#N/A,FALSE,"M.41"}</definedName>
    <definedName name="DBSend">[51]Asumsi!$U$4</definedName>
    <definedName name="dc" hidden="1">{#N/A,#N/A,FALSE,"M.01"}</definedName>
    <definedName name="DD" localSheetId="15">#REF!</definedName>
    <definedName name="DD" localSheetId="22">#REF!</definedName>
    <definedName name="DD" localSheetId="32">[52]Sheet2!$B$3:$B$11</definedName>
    <definedName name="DD">#REF!</definedName>
    <definedName name="ddd" hidden="1">{#N/A,#N/A,FALSE,"M.42"}</definedName>
    <definedName name="dddd" hidden="1">[16]PkRp!#REF!</definedName>
    <definedName name="DDDDD" hidden="1">{#N/A,#N/A,FALSE,"M.01"}</definedName>
    <definedName name="DDDDDD" hidden="1">{#N/A,#N/A,FALSE,"M.02"}</definedName>
    <definedName name="DDF" hidden="1">{#N/A,#N/A,FALSE,"M.02"}</definedName>
    <definedName name="DDGSDGSDGSDG" hidden="1">[53]L_23!#REF!</definedName>
    <definedName name="de" hidden="1">{#N/A,#N/A,FALSE,"M.34"}</definedName>
    <definedName name="DebtPct">[9]Assumptions!$C$222</definedName>
    <definedName name="DER" hidden="1">{#N/A,#N/A,FALSE,"M.01"}</definedName>
    <definedName name="det" localSheetId="38" hidden="1">{#N/A,#N/A,FALSE,"M.01"}</definedName>
    <definedName name="det" hidden="1">{#N/A,#N/A,FALSE,"M.01"}</definedName>
    <definedName name="DETDGTYT" hidden="1">{#N/A,#N/A,FALSE,"M.33"}</definedName>
    <definedName name="DF_5">"'file:///C:/RKAP%20TAHUN%202008%20Penetapan%2003%20Maret%2008_RAKERNAS/Lahat.xls'#$''.$D$4:$D$4"</definedName>
    <definedName name="DF_6">"'file:///C:/RKAP%20TAHUN%202008%20Penetapan%2003%20Maret%2008_RAKERNAS/Lahat.xls'#$''.$D$4:$D$4"</definedName>
    <definedName name="DF_7">"'file:///C:/RKAP%20TAHUN%202008%20Penetapan%2003%20Maret%2008_RAKERNAS/Lahat.xls'#$''.$D$4:$D$4"</definedName>
    <definedName name="dfasdfasd">[54]TRANS!$D$15</definedName>
    <definedName name="dff" hidden="1">{#N/A,#N/A,FALSE,"M.32"}</definedName>
    <definedName name="DFG" hidden="1">{#N/A,#N/A,FALSE,"M.34"}</definedName>
    <definedName name="DFGDGRETREGE" hidden="1">[55]M!$V$19:$AD$19</definedName>
    <definedName name="DFGGEREGERGRG" hidden="1">[55]M!$F$8:$N$8</definedName>
    <definedName name="DFGHJ" hidden="1">{#N/A,#N/A,FALSE,"M.01";#N/A,#N/A,FALSE,"M.01"}</definedName>
    <definedName name="dfr" hidden="1">{#N/A,#N/A,FALSE,"M.41"}</definedName>
    <definedName name="DFRGFFDDDD" hidden="1">#REF!</definedName>
    <definedName name="dfsafas" hidden="1">{#N/A,#N/A,FALSE,"M.32"}</definedName>
    <definedName name="dfssfdhn" hidden="1">{#N/A,#N/A,FALSE,"M.42"}</definedName>
    <definedName name="DFVAFAEF" hidden="1">[53]L_23!#REF!</definedName>
    <definedName name="DFWSA" hidden="1">{#N/A,#N/A,FALSE,"M.33"}</definedName>
    <definedName name="dgd" hidden="1">{#N/A,#N/A,FALSE,"M.41"}</definedName>
    <definedName name="dgf" hidden="1">{#N/A,#N/A,FALSE,"M.31"}</definedName>
    <definedName name="dgfvgffv" hidden="1">{#N/A,#N/A,FALSE,"M.01";#N/A,#N/A,FALSE,"M.01"}</definedName>
    <definedName name="DGRYTHGHH" hidden="1">{#N/A,#N/A,FALSE,"M.34"}</definedName>
    <definedName name="DGTYTJYJ" hidden="1">{#N/A,#N/A,FALSE,"M.41"}</definedName>
    <definedName name="dgx" hidden="1">{#N/A,#N/A,FALSE,"M.41"}</definedName>
    <definedName name="DiscRate">[9]Assumptions!$C$275</definedName>
    <definedName name="display_area_2" hidden="1">#REF!</definedName>
    <definedName name="Dist.rele">'[5]HARGA SATUAN'!$B$15</definedName>
    <definedName name="dpt" hidden="1">{#N/A,#N/A,FALSE,"M.42"}</definedName>
    <definedName name="ds" hidden="1">{#N/A,#N/A,FALSE,"M.34"}</definedName>
    <definedName name="DSADAD" hidden="1">[55]M!$V$12:$AD$12</definedName>
    <definedName name="DSERETETERT" hidden="1">[55]M!$F$13:$N$13</definedName>
    <definedName name="dsqd" localSheetId="15">#REF!</definedName>
    <definedName name="dsqd" localSheetId="22">#REF!</definedName>
    <definedName name="dsqd">#REF!</definedName>
    <definedName name="DSR" hidden="1">[56]L_23!#REF!</definedName>
    <definedName name="DSRAcover">[9]Assumptions!$J$256</definedName>
    <definedName name="DSRAfundamt">[9]Assumptions!$J$259</definedName>
    <definedName name="DSRAfunding">[9]Assumptions!$J$258</definedName>
    <definedName name="DSSAD" hidden="1">[55]M!$F$12:$N$12</definedName>
    <definedName name="dsvsd" hidden="1">{#N/A,#N/A,FALSE,"M.32"}</definedName>
    <definedName name="DT" hidden="1">{#N/A,#N/A,FALSE,"M.42"}</definedName>
    <definedName name="DUIT" hidden="1">{#N/A,#N/A,FALSE,"M.34"}</definedName>
    <definedName name="DVCIR">[57]n!$AQ$1046:$AR$1196</definedName>
    <definedName name="DVFFVFE" hidden="1">[35]UshDeb00!#REF!</definedName>
    <definedName name="DVJAT">[57]n!$AW$1046:$AX$1366</definedName>
    <definedName name="DVSAG">[57]n!$AK$1046:$AL$1246</definedName>
    <definedName name="dw" hidden="1">{#N/A,#N/A,FALSE,"M.31"}</definedName>
    <definedName name="dxwasf" hidden="1">{#N/A,#N/A,FALSE,"M.31"}</definedName>
    <definedName name="dyah" hidden="1">{#N/A,#N/A,FALSE,"M.31"}</definedName>
    <definedName name="E" hidden="1">{#N/A,#N/A,FALSE,"M.34"}</definedName>
    <definedName name="ED" hidden="1">{#N/A,#N/A,FALSE,"M.41"}</definedName>
    <definedName name="ed2.87" hidden="1">{#N/A,#N/A,FALSE,"M.32"}</definedName>
    <definedName name="EDFSADG" hidden="1">{#N/A,#N/A,FALSE,"M.02"}</definedName>
    <definedName name="EDP" hidden="1">{#N/A,#N/A,FALSE,"M.33"}</definedName>
    <definedName name="EDSDA" hidden="1">[55]M!$F$24:$N$24</definedName>
    <definedName name="ee" hidden="1">{#N/A,#N/A,FALSE,"M.42"}</definedName>
    <definedName name="eee" hidden="1">{#N/A,#N/A,FALSE,"M.01"}</definedName>
    <definedName name="eeee" hidden="1">{#N/A,#N/A,FALSE,"M.01"}</definedName>
    <definedName name="EEEEE" hidden="1">{#N/A,#N/A,FALSE,"M.32"}</definedName>
    <definedName name="ef" hidden="1">{#N/A,#N/A,FALSE,"M.42"}</definedName>
    <definedName name="EFAEFAEFEF" hidden="1">[35]UshDeb00!#REF!</definedName>
    <definedName name="EFERFER" hidden="1">{#N/A,#N/A,FALSE,"M.43"}</definedName>
    <definedName name="egfegrg" hidden="1">{"w1t2",#N/A,TRUE,"Jawa";"w1t2",#N/A,TRUE,"I";"w1t2",#N/A,TRUE,"II";"w1t2",#N/A,TRUE,"III";"w1t2",#N/A,TRUE,"Batam";"w1t2",#N/A,TRUE,"IV";"w1t2",#N/A,TRUE,"V";"w1t2",#N/A,TRUE,"VI";"w1t2",#N/A,TRUE,"VII";"w1t2",#N/A,TRUE,"VIII";"w1t2",#N/A,TRUE,"IX";"w1t2",#N/A,TRUE,"X";"w1t2",#N/A,TRUE,"XI"}</definedName>
    <definedName name="ehs" hidden="1">{#N/A,#N/A,FALSE,"M.41"}</definedName>
    <definedName name="EK" localSheetId="15">#REF!</definedName>
    <definedName name="EK" localSheetId="22">#REF!</definedName>
    <definedName name="EK">#REF!</definedName>
    <definedName name="EPCdown">'[9]Construction Period Costs'!$D$8</definedName>
    <definedName name="eppjb2tb">[18]Uraian!$U$689</definedName>
    <definedName name="EqPct">[9]Assumptions!$D$222</definedName>
    <definedName name="EqRet">[9]Assumptions!$C$274</definedName>
    <definedName name="EqTrial">[9]Assumptions!$D$276</definedName>
    <definedName name="ER">[58]ASUMSI!$B$7</definedName>
    <definedName name="ER3WSEEW">"'file:///C:/RKAP%20TAHUN%202008%20Penetapan%2003%20Maret%2008_RAKERNAS/Lahat.xls'#$''.$T$4884"</definedName>
    <definedName name="ER3WSEEW_5">"'file:///C:/RKAP%20TAHUN%202008%20Penetapan%2003%20Maret%2008_RAKERNAS/Lahat.xls'#$''.$T$4884"</definedName>
    <definedName name="ER3WSEEW_6">"'file:///C:/RKAP%20TAHUN%202008%20Penetapan%2003%20Maret%2008_RAKERNAS/Lahat.xls'#$''.$T$4884"</definedName>
    <definedName name="ER3WSEEW_7">"'file:///C:/RKAP%20TAHUN%202008%20Penetapan%2003%20Maret%2008_RAKERNAS/Lahat.xls'#$''.$T$4884"</definedName>
    <definedName name="ERR1_1" hidden="1">{#N/A,#N/A,FALSE,"M.42"}</definedName>
    <definedName name="erri" hidden="1">{#N/A,#N/A,FALSE,"M.42"}</definedName>
    <definedName name="ert" hidden="1">{#N/A,#N/A,FALSE,"M.01"}</definedName>
    <definedName name="ERWER" hidden="1">{#N/A,#N/A,FALSE,"M.42"}</definedName>
    <definedName name="ESTIMASIKINERJA2004" hidden="1">{#N/A,#N/A,FALSE,"M.31"}</definedName>
    <definedName name="EUR">[36]L20Keu!$O$7</definedName>
    <definedName name="Euro">"$#REF!.$AC$50"</definedName>
    <definedName name="EWE" hidden="1">[32]CiMaPlbStd!#REF!</definedName>
    <definedName name="EWR" hidden="1">{#N/A,#N/A,FALSE,"M.32"}</definedName>
    <definedName name="ewrwef" hidden="1">{#N/A,#N/A,FALSE,"M.43"}</definedName>
    <definedName name="EWRWRWW" hidden="1">[55]M!$V$3:$AD$3</definedName>
    <definedName name="EX" hidden="1">{#N/A,#N/A,FALSE,"M.43"}</definedName>
    <definedName name="EXC" hidden="1">{#N/A,#N/A,FALSE,"M.43"}</definedName>
    <definedName name="EXCEL" hidden="1">{#N/A,#N/A,FALSE,"M.42"}</definedName>
    <definedName name="Excel_BuiltIn_Print_Area" localSheetId="15">#REF!</definedName>
    <definedName name="Excel_BuiltIn_Print_Area" localSheetId="22">#REF!</definedName>
    <definedName name="Excel_BuiltIn_Print_Area">#REF!</definedName>
    <definedName name="ExchRate">'[59]PL-2'!$E$27</definedName>
    <definedName name="exis" hidden="1">{#N/A,#N/A,FALSE,"M.43"}</definedName>
    <definedName name="EXRTG" hidden="1">{#N/A,#N/A,FALSE,"M.01"}</definedName>
    <definedName name="_xlnm.Extract">#REF!</definedName>
    <definedName name="F" hidden="1">{#N/A,#N/A,FALSE,"M.41"}</definedName>
    <definedName name="fbfb" hidden="1">{#N/A,#N/A,FALSE,"M.43"}</definedName>
    <definedName name="fcbdd" hidden="1">{#N/A,#N/A,FALSE,"M.43"}</definedName>
    <definedName name="FCode" hidden="1">#REF!</definedName>
    <definedName name="fde2.6" hidden="1">{#N/A,#N/A,FALSE,"M.42"}</definedName>
    <definedName name="fdf" hidden="1">{#N/A,#N/A,FALSE,"M.42"}</definedName>
    <definedName name="FDGDGDFGDGDG" hidden="1">[55]M!$V$29:$AD$29</definedName>
    <definedName name="FDH" hidden="1">{#N/A,#N/A,FALSE,"M.02"}</definedName>
    <definedName name="fds" hidden="1">{#N/A,#N/A,FALSE,"M.31"}</definedName>
    <definedName name="fdshfshfs" hidden="1">{#N/A,#N/A,FALSE,"M.33"}</definedName>
    <definedName name="feb" hidden="1">{#N/A,#N/A,FALSE,"M.43"}</definedName>
    <definedName name="febru" hidden="1">{#N/A,#N/A,FALSE,"M.01"}</definedName>
    <definedName name="ffbhf" hidden="1">{#N/A,#N/A,FALSE,"M.42"}</definedName>
    <definedName name="FFDFDSFDS" hidden="1">[55]M!$V$20:$AD$20</definedName>
    <definedName name="FFDFSD" hidden="1">[55]M!$V$24:$AD$24</definedName>
    <definedName name="fff" hidden="1">{#N/A,#N/A,FALSE,"M.32"}</definedName>
    <definedName name="ffffsgdhqa35y" hidden="1">{#N/A,#N/A,FALSE,"M.01";#N/A,#N/A,FALSE,"M.01"}</definedName>
    <definedName name="fffg" hidden="1">{#N/A,#N/A,FALSE,"M.31"}</definedName>
    <definedName name="FFFGGG" hidden="1">{#N/A,#N/A,FALSE,"M.43"}</definedName>
    <definedName name="fg" hidden="1">{#N/A,#N/A,FALSE,"M.43"}</definedName>
    <definedName name="FGDGDFGD" hidden="1">[55]M!$F$29:$N$29</definedName>
    <definedName name="FGDGDGDF" hidden="1">[55]M!$AL$20:$AT$20</definedName>
    <definedName name="FGDGDGDGF" hidden="1">[16]PkRp!#REF!</definedName>
    <definedName name="FGDGEGESRS" hidden="1">[55]M!$AL$19:$AT$19</definedName>
    <definedName name="FGFDGHFDG" hidden="1">{#N/A,#N/A,FALSE,"M.41"}</definedName>
    <definedName name="FGFGFG" hidden="1">[55]M!$F$20:$N$20</definedName>
    <definedName name="fgfvxghvdvh" hidden="1">{#N/A,#N/A,FALSE,"M.01"}</definedName>
    <definedName name="fghd" hidden="1">{#N/A,#N/A,FALSE,"M.43"}</definedName>
    <definedName name="fhfh" hidden="1">{#N/A,#N/A,FALSE,"M.01"}</definedName>
    <definedName name="fhfhf" hidden="1">{#N/A,#N/A,FALSE,"M.32"}</definedName>
    <definedName name="fhfhhf" hidden="1">{#N/A,#N/A,FALSE,"M.34"}</definedName>
    <definedName name="fhnf" hidden="1">{#N/A,#N/A,FALSE,"M.31"}</definedName>
    <definedName name="FILKJH" hidden="1">{#N/A,#N/A,FALSE,"M.41"}</definedName>
    <definedName name="FILL" hidden="1">[60]UshDeb00!#REF!</definedName>
    <definedName name="FinalRepay">[9]Assumptions!$E$247</definedName>
    <definedName name="FIREALARM">'[5]HARGA SATUAN'!$B$33</definedName>
    <definedName name="FITTING2" hidden="1">#REF!</definedName>
    <definedName name="FJHDHD" hidden="1">[20]WAN!#REF!</definedName>
    <definedName name="FOF" hidden="1">{#N/A,#N/A,FALSE,"M.42"}</definedName>
    <definedName name="FOREX">'[61]Resource Plan (2)'!$H$120</definedName>
    <definedName name="FORMAT" localSheetId="15">#REF!</definedName>
    <definedName name="FORMAT" localSheetId="22">#REF!</definedName>
    <definedName name="FORMAT">#REF!</definedName>
    <definedName name="fr" hidden="1">{#N/A,#N/A,FALSE,"M.31"}</definedName>
    <definedName name="FRD" hidden="1">{#N/A,#N/A,FALSE,"M.32"}</definedName>
    <definedName name="FRHTUYTYJYJJY" hidden="1">{#N/A,#N/A,FALSE,"M.43"}</definedName>
    <definedName name="frk" hidden="1">{#N/A,#N/A,FALSE,"M.43"}</definedName>
    <definedName name="fsdfsf" hidden="1">{#N/A,#N/A,FALSE,"M.42"}</definedName>
    <definedName name="fwrwr" hidden="1">{#N/A,#N/A,FALSE,"M.34"}</definedName>
    <definedName name="fxhfdjygu" hidden="1">#REF!</definedName>
    <definedName name="Fxz" hidden="1">{#N/A,#N/A,FALSE,"M.43"}</definedName>
    <definedName name="fytytye" hidden="1">{#N/A,#N/A,FALSE,"M.34"}</definedName>
    <definedName name="g" hidden="1">{#N/A,#N/A,FALSE,"M.42"}</definedName>
    <definedName name="GANGGUAN" localSheetId="2">#REF!</definedName>
    <definedName name="GANGGUAN" localSheetId="5">#REF!</definedName>
    <definedName name="GANGGUAN" localSheetId="1">#REF!</definedName>
    <definedName name="GANGGUAN" localSheetId="4">#REF!</definedName>
    <definedName name="GANGGUAN" localSheetId="15">#REF!</definedName>
    <definedName name="GANGGUAN" localSheetId="22">#REF!</definedName>
    <definedName name="gangguan" localSheetId="38" hidden="1">{#N/A,#N/A,FALSE,"M.01";#N/A,#N/A,FALSE,"M.01"}</definedName>
    <definedName name="GANGGUAN" localSheetId="48">[34]dataKIT!$I$3:$I$4</definedName>
    <definedName name="gangguan" localSheetId="36" hidden="1">{#N/A,#N/A,FALSE,"M.01";#N/A,#N/A,FALSE,"M.01"}</definedName>
    <definedName name="GANGGUAN">#REF!</definedName>
    <definedName name="gardu">[62]Sheet2!$A$1:$X$395</definedName>
    <definedName name="GARDU_INDUK" localSheetId="2">#REF!</definedName>
    <definedName name="GARDU_INDUK" localSheetId="5">#REF!</definedName>
    <definedName name="GARDU_INDUK" localSheetId="1">#REF!</definedName>
    <definedName name="GARDU_INDUK" localSheetId="4">#REF!</definedName>
    <definedName name="GARDU_INDUK" localSheetId="15">#REF!</definedName>
    <definedName name="GARDU_INDUK" localSheetId="22">#REF!</definedName>
    <definedName name="GARDU_INDUK" localSheetId="38">#REF!</definedName>
    <definedName name="GARDU_INDUK" localSheetId="48">[34]dataIBT!$D$3:$D$30</definedName>
    <definedName name="GARDU_INDUK">#REF!</definedName>
    <definedName name="GBP">[36]L20Keu!$O$8</definedName>
    <definedName name="gdd" hidden="1">{#N/A,#N/A,FALSE,"M.32"}</definedName>
    <definedName name="gddg" hidden="1">{#N/A,#N/A,FALSE,"M.42"}</definedName>
    <definedName name="gdfgfdgfdgfgfdgfgd" hidden="1">[55]M!$AL$3:$AT$3</definedName>
    <definedName name="GDGDGDFGDGF" hidden="1">[55]M!$F$19:$N$19</definedName>
    <definedName name="gdt" hidden="1">{#N/A,#N/A,FALSE,"M.34"}</definedName>
    <definedName name="GEGGEGWEEGR" hidden="1">[55]M!$V$8:$AD$8</definedName>
    <definedName name="gf" hidden="1">{#N/A,#N/A,FALSE,"M.31"}</definedName>
    <definedName name="GFAFGFD" hidden="1">{#N/A,#N/A,FALSE,"M.34"}</definedName>
    <definedName name="gfgvzhvsdhfh" hidden="1">{#N/A,#N/A,FALSE,"M.34"}</definedName>
    <definedName name="GFNHE">"'file:///C:/Documents%20and%20Settings/Dodo/Desktop/RKAP2008-SYAMSU/5-Wil.%20S2JB%20-%202008%20-%20Bahas%20Awal%20-%20OK.XLS'#$PRK.$A$1:#REF!65536"</definedName>
    <definedName name="GFNHE_5">"'file:///C:/Documents%20and%20Settings/Dodo/Desktop/RKAP2008-SYAMSU/5-Wil.%20S2JB%20-%202008%20-%20Bahas%20Awal%20-%20OK.XLS'#$PRK.$A$1:#REF!65536"</definedName>
    <definedName name="GFNHE_6">"'file:///C:/Documents%20and%20Settings/Dodo/Desktop/RKAP2008-SYAMSU/5-Wil.%20S2JB%20-%202008%20-%20Bahas%20Awal%20-%20OK.XLS'#$PRK.$A$1:#REF!65536"</definedName>
    <definedName name="GFNHE_7">"'file:///C:/Documents%20and%20Settings/Dodo/Desktop/RKAP2008-SYAMSU/5-Wil.%20S2JB%20-%202008%20-%20Bahas%20Awal%20-%20OK.XLS'#$PRK.$A$1:#REF!65536"</definedName>
    <definedName name="GGFF" hidden="1">[20]WAN!#REF!</definedName>
    <definedName name="ggg" hidden="1">{#N/A,#N/A,FALSE,"M.01"}</definedName>
    <definedName name="GGGG" hidden="1">{#N/A,#N/A,FALSE,"M.41"}</definedName>
    <definedName name="GGNSUTTTRAFO" hidden="1">{#N/A,#N/A,FALSE,"M.01";#N/A,#N/A,FALSE,"M.01"}</definedName>
    <definedName name="GGSD" hidden="1">[20]WAN!#REF!</definedName>
    <definedName name="GGTRTHTH" hidden="1">[55]M!$V$3:$AD$3</definedName>
    <definedName name="ghgf" hidden="1">{#N/A,#N/A,FALSE,"M.32"}</definedName>
    <definedName name="GHJK" hidden="1">{#N/A,#N/A,FALSE,"M.01"}</definedName>
    <definedName name="GI" localSheetId="2">#REF!</definedName>
    <definedName name="GI" localSheetId="5">#REF!</definedName>
    <definedName name="GI" localSheetId="1">#REF!</definedName>
    <definedName name="GI" localSheetId="4">#REF!</definedName>
    <definedName name="GI" localSheetId="15">#REF!</definedName>
    <definedName name="GI" localSheetId="22">#REF!</definedName>
    <definedName name="GI" localSheetId="38">#REF!</definedName>
    <definedName name="GI" localSheetId="48">[34]dataTRF!$K$4:$K$123</definedName>
    <definedName name="GI">#REF!</definedName>
    <definedName name="GI_APP_Bandung" localSheetId="38">[63]Database!$A$4:$A$24</definedName>
    <definedName name="GI_APP_Bandung">[64]Database!$A$4:$A$24</definedName>
    <definedName name="GI_APP_Bogor">[65]Database!$G$4:$G$22</definedName>
    <definedName name="GI_APP_Cirebon" localSheetId="38">[63]Database!$C$4:$C$26</definedName>
    <definedName name="GI_APP_Cirebon">[64]Database!$C$4:$C$26</definedName>
    <definedName name="GI_APP_Karawang" localSheetId="38">[66]Database!$E$4:$E$37</definedName>
    <definedName name="GI_APP_Karawang">[64]Database!$E$4:$E$37</definedName>
    <definedName name="GI_PDHPSOK" localSheetId="2">#REF!</definedName>
    <definedName name="GI_PDHPSOK" localSheetId="5">#REF!</definedName>
    <definedName name="GI_PDHPSOK" localSheetId="1">#REF!</definedName>
    <definedName name="GI_PDHPSOK" localSheetId="4">#REF!</definedName>
    <definedName name="GI_PDHPSOK" localSheetId="15">#REF!</definedName>
    <definedName name="GI_PDHPSOK" localSheetId="22">#REF!</definedName>
    <definedName name="GI_PDHPSOK" localSheetId="38">#REF!</definedName>
    <definedName name="GI_PDHPSOK" localSheetId="48">[34]dataPDH_Pasok!$H$6:$H$40</definedName>
    <definedName name="GI_PDHPSOK">#REF!</definedName>
    <definedName name="GJGHJGJGJGJ" hidden="1">[55]M!$F$7:$N$7</definedName>
    <definedName name="gkcghn" hidden="1">{#N/A,#N/A,FALSE,"M.31"}</definedName>
    <definedName name="gkkjl" hidden="1">#REF!</definedName>
    <definedName name="goblok" hidden="1">[67]UshDeb00!#REF!</definedName>
    <definedName name="gps">'[5]HARGA SATUAN'!$B$18</definedName>
    <definedName name="GRAFIK" hidden="1">{#N/A,#N/A,FALSE,"M.42"}</definedName>
    <definedName name="GrossCapU1">'[9]Plant Characteristics'!$D$6</definedName>
    <definedName name="GrossCapU2">'[9]Plant Characteristics'!$E$6</definedName>
    <definedName name="GT" hidden="1">{#N/A,#N/A,FALSE,"M.34"}</definedName>
    <definedName name="gt.124" hidden="1">{#N/A,#N/A,FALSE,"M.32"}</definedName>
    <definedName name="gth" hidden="1">{#N/A,#N/A,FALSE,"M.42"}</definedName>
    <definedName name="gtr" hidden="1">{#N/A,#N/A,FALSE,"M.33"}</definedName>
    <definedName name="h" localSheetId="38">[68]Database!$E$4:$E$37</definedName>
    <definedName name="h">[69]Database!$E$4:$E$37</definedName>
    <definedName name="Har" localSheetId="10">#REF!</definedName>
    <definedName name="Har" localSheetId="2">#REF!</definedName>
    <definedName name="Har" localSheetId="5">#REF!</definedName>
    <definedName name="Har" localSheetId="1">#REF!</definedName>
    <definedName name="Har" localSheetId="4">#REF!</definedName>
    <definedName name="Har" localSheetId="3">#REF!</definedName>
    <definedName name="Har" localSheetId="15">#REF!</definedName>
    <definedName name="Har" localSheetId="22">#REF!</definedName>
    <definedName name="Har" localSheetId="38">#REF!</definedName>
    <definedName name="Har" localSheetId="30">#REF!</definedName>
    <definedName name="Har" localSheetId="8">#REF!</definedName>
    <definedName name="Har">#REF!</definedName>
    <definedName name="Har_35" localSheetId="2">#REF!</definedName>
    <definedName name="Har_35" localSheetId="5">#REF!</definedName>
    <definedName name="Har_35" localSheetId="1">#REF!</definedName>
    <definedName name="Har_35" localSheetId="4">#REF!</definedName>
    <definedName name="Har_35" localSheetId="15">#REF!</definedName>
    <definedName name="Har_35" localSheetId="22">#REF!</definedName>
    <definedName name="Har_35" localSheetId="38">#REF!</definedName>
    <definedName name="Har_35">#REF!</definedName>
    <definedName name="Har_351">#REF!</definedName>
    <definedName name="harga_4">"'file:///C:/RKAP%20TAHUN%202008%20Penetapan%2003%20Maret%2008_RAKERNAS/Lahat.xls'#$''.$AY$12851"</definedName>
    <definedName name="harga_5">"'file:///C:/RKAP%20TAHUN%202008%20Penetapan%2003%20Maret%2008_RAKERNAS/Lahat.xls'#$''.$AY$12851"</definedName>
    <definedName name="harga_6">"'file:///C:/RKAP%20TAHUN%202008%20Penetapan%2003%20Maret%2008_RAKERNAS/Lahat.xls'#$''.$AY$12851"</definedName>
    <definedName name="harga_7">"'file:///C:/RKAP%20TAHUN%202008%20Penetapan%2003%20Maret%2008_RAKERNAS/Lahat.xls'#$''.$AY$12851"</definedName>
    <definedName name="HARIUSA" hidden="1">{#N/A,#N/A,FALSE,"M.42"}</definedName>
    <definedName name="hep" hidden="1">{#N/A,#N/A,FALSE,"M.32"}</definedName>
    <definedName name="HERI" hidden="1">{#N/A,#N/A,FALSE,"M.42"}</definedName>
    <definedName name="HFGKG" hidden="1">{#N/A,#N/A,FALSE,"M.31"}</definedName>
    <definedName name="hg" hidden="1">{#N/A,#N/A,FALSE,"M.42"}</definedName>
    <definedName name="hgfhgf" hidden="1">{#N/A,#N/A,FALSE,"M.02"}</definedName>
    <definedName name="hgjgjgl.m.fgg" hidden="1">{#N/A,#N/A,FALSE,"M.41"}</definedName>
    <definedName name="hgsvvbb" hidden="1">{#N/A,#N/A,FALSE,"M.02"}</definedName>
    <definedName name="HH" hidden="1">{#N/A,#N/A,FALSE,"M.34"}</definedName>
    <definedName name="hhh" localSheetId="15">#REF!</definedName>
    <definedName name="hhh" localSheetId="22">#REF!</definedName>
    <definedName name="hhh">#REF!</definedName>
    <definedName name="HHHH" hidden="1">{#N/A,#N/A,FALSE,"M.43"}</definedName>
    <definedName name="hhhhhhh" hidden="1">{#N/A,#N/A,FALSE,"M.43"}</definedName>
    <definedName name="HHJJ" hidden="1">{#N/A,#N/A,FALSE,"M.01"}</definedName>
    <definedName name="HiddenRows" hidden="1">#REF!</definedName>
    <definedName name="hist" hidden="1">{#N/A,#N/A,FALSE,"M.42"}</definedName>
    <definedName name="hjdkufiltj" hidden="1">#REF!</definedName>
    <definedName name="hjk" hidden="1">{#N/A,#N/A,FALSE,"M.01"}</definedName>
    <definedName name="hjmnbfgvcf" hidden="1">{#N/A,#N/A,FALSE,"M.34"}</definedName>
    <definedName name="hkhjk" hidden="1">{#N/A,#N/A,FALSE,"M.31"}</definedName>
    <definedName name="hlihgoiyhnpoi" hidden="1">{#N/A,#N/A,FALSE,"M.01"}</definedName>
    <definedName name="hn" hidden="1">{#N/A,#N/A,FALSE,"M.42"}</definedName>
    <definedName name="HOE" hidden="1">{#N/A,#N/A,FALSE,"M.31"}</definedName>
    <definedName name="hsdbaru">[18]Catatan!$C$142</definedName>
    <definedName name="HSHSHS" hidden="1">{#N/A,#N/A,FALSE,"M.02"}</definedName>
    <definedName name="htf" hidden="1">{#N/A,#N/A,FALSE,"M.32"}</definedName>
    <definedName name="htg" hidden="1">{#N/A,#N/A,FALSE,"M.34"}</definedName>
    <definedName name="HTML_CodePage" hidden="1">1252</definedName>
    <definedName name="HTML_Control" hidden="1">{"'GRAF.BUL'!$B$56:$F$79"}</definedName>
    <definedName name="HTML_Description" hidden="1">""</definedName>
    <definedName name="HTML_Email" hidden="1">""</definedName>
    <definedName name="HTML_Header" hidden="1">"GRAF.BUL"</definedName>
    <definedName name="HTML_LastUpdate" hidden="1">"30-Apr-98"</definedName>
    <definedName name="HTML_LineAfter" hidden="1">FALSE</definedName>
    <definedName name="HTML_LineBefore" hidden="1">FALSE</definedName>
    <definedName name="HTML_Name" hidden="1">"p3b"</definedName>
    <definedName name="HTML_OBDlg2" hidden="1">TRUE</definedName>
    <definedName name="HTML_OBDlg4" hidden="1">TRUE</definedName>
    <definedName name="HTML_OS" hidden="1">0</definedName>
    <definedName name="HTML_PathFile" hidden="1">"A:\MyHTML.htm"</definedName>
    <definedName name="HTML_Title" hidden="1">"koefisien baru"</definedName>
    <definedName name="Hutang" hidden="1">{#N/A,#N/A,FALSE,"M.01";#N/A,#N/A,FALSE,"M.01"}</definedName>
    <definedName name="HutangUsaha1" hidden="1">{#N/A,#N/A,FALSE,"M.01"}</definedName>
    <definedName name="hutlainpd2" hidden="1">{#N/A,#N/A,FALSE,"M.01";#N/A,#N/A,FALSE,"M.01"}</definedName>
    <definedName name="HY" hidden="1">[20]WAN!#REF!</definedName>
    <definedName name="HYTUJYJJKJ" hidden="1">{#N/A,#N/A,FALSE,"M.41"}</definedName>
    <definedName name="I" hidden="1">{#N/A,#N/A,FALSE,"M.41"}</definedName>
    <definedName name="idobaru">[18]Catatan!$C$143</definedName>
    <definedName name="IDROMindex">[9]Assumptions!$D$69</definedName>
    <definedName name="IDS">'[50]Harga BBM Indonesia'!$B$5:$D$5</definedName>
    <definedName name="IHP" localSheetId="15">#REF!</definedName>
    <definedName name="IHP" localSheetId="22">#REF!</definedName>
    <definedName name="IHP">#REF!</definedName>
    <definedName name="II">'[70]Grf Pedp Lain2'!$IS$5</definedName>
    <definedName name="III">'[70]Grf Pedp Lain2'!$IT$5</definedName>
    <definedName name="IkhtisarBiop_Pusat" hidden="1">[71]UshDeb00!#REF!</definedName>
    <definedName name="iktisarBiop" hidden="1">{#N/A,#N/A,FALSE,"M.02"}</definedName>
    <definedName name="Impor_W1_W2">[18]NerSubsis!$D$44</definedName>
    <definedName name="indi" hidden="1">{#N/A,#N/A,FALSE,"M.02"}</definedName>
    <definedName name="indikatorlurruptl" hidden="1">{#N/A,#N/A,FALSE,"M.31"}</definedName>
    <definedName name="input11" localSheetId="15">#REF!</definedName>
    <definedName name="input11" localSheetId="22">#REF!</definedName>
    <definedName name="input11">#REF!</definedName>
    <definedName name="input12" localSheetId="15">#REF!</definedName>
    <definedName name="input12" localSheetId="22">#REF!</definedName>
    <definedName name="input12">#REF!</definedName>
    <definedName name="IntRate">[9]Assumptions!$C$242</definedName>
    <definedName name="InvActgBasis">[9]Assumptions!$C$106</definedName>
    <definedName name="inves" hidden="1">[16]PkRp!#REF!</definedName>
    <definedName name="Investasi" hidden="1">{#N/A,#N/A,FALSE,"M.01"}</definedName>
    <definedName name="iopl" hidden="1">{#N/A,#N/A,FALSE,"M.34"}</definedName>
    <definedName name="Ipo" hidden="1">{#N/A,#N/A,FALSE,"M.02"}</definedName>
    <definedName name="IPP" hidden="1">{#N/A,#N/A,FALSE,"M.01";#N/A,#N/A,FALSE,"M.01"}</definedName>
    <definedName name="IR" hidden="1">{#N/A,#N/A,FALSE,"M.43"}</definedName>
    <definedName name="IUNJYHBGF" hidden="1">{#N/A,#N/A,FALSE,"M.42"}</definedName>
    <definedName name="IUYHI" hidden="1">{#N/A,#N/A,FALSE,"M.02"}</definedName>
    <definedName name="j" hidden="1">{#N/A,#N/A,FALSE,"M.42"}</definedName>
    <definedName name="Jam_FO_Bandung" localSheetId="38">[72]Gangguan!$K$25</definedName>
    <definedName name="Jam_FO_Bandung">[73]Gangguan!$K$25</definedName>
    <definedName name="Jam_FO_Cirebon" localSheetId="38">[72]Gangguan!$K$34</definedName>
    <definedName name="Jam_FO_Cirebon">[73]Gangguan!$K$34</definedName>
    <definedName name="Jam_FO_Karawang" localSheetId="38">[66]Gangguan!$K$40</definedName>
    <definedName name="Jam_FO_Karawang">[64]Gangguan!$K$40</definedName>
    <definedName name="Jam_PO_Bandung" localSheetId="38">[66]Pemeliharaan!$K$25</definedName>
    <definedName name="Jam_PO_Bandung">[64]Pemeliharaan!$K$25</definedName>
    <definedName name="Jam_PO_Cirebon" localSheetId="38">[66]Pemeliharaan!$K$37</definedName>
    <definedName name="Jam_PO_Cirebon">[64]Pemeliharaan!$K$37</definedName>
    <definedName name="Jam_PO_Karawang" localSheetId="38">[66]Pemeliharaan!$K$51</definedName>
    <definedName name="Jam_PO_Karawang">[64]Pemeliharaan!$K$51</definedName>
    <definedName name="jawa" hidden="1">{#N/A,#N/A,FALSE,"M.41"}</definedName>
    <definedName name="jawabali" hidden="1">{#N/A,#N/A,FALSE,"M.31"}</definedName>
    <definedName name="JB" hidden="1">{#N/A,#N/A,FALSE,"M.31"}</definedName>
    <definedName name="jbnrev2" hidden="1">{#N/A,#N/A,FALSE,"M.32"}</definedName>
    <definedName name="JBRpst" hidden="1">{#N/A,#N/A,FALSE,"M.31"}</definedName>
    <definedName name="JEMB" hidden="1">[74]L_23!#REF!</definedName>
    <definedName name="JENIS_KIT" localSheetId="2">#REF!</definedName>
    <definedName name="JENIS_KIT" localSheetId="5">#REF!</definedName>
    <definedName name="JENIS_KIT" localSheetId="1">#REF!</definedName>
    <definedName name="JENIS_KIT" localSheetId="4">#REF!</definedName>
    <definedName name="JENIS_KIT" localSheetId="15">#REF!</definedName>
    <definedName name="JENIS_KIT" localSheetId="22">#REF!</definedName>
    <definedName name="JENIS_KIT" localSheetId="38">#REF!</definedName>
    <definedName name="JENIS_KIT" localSheetId="48">[34]dataKIT!$E$3:$E$7</definedName>
    <definedName name="JENIS_KIT">#REF!</definedName>
    <definedName name="JFHG" hidden="1">[75]UshDeb00!#REF!</definedName>
    <definedName name="JFKJHG" hidden="1">{#N/A,#N/A,FALSE,"M.43"}</definedName>
    <definedName name="jg" hidden="1">{#N/A,#N/A,FALSE,"M.33"}</definedName>
    <definedName name="jh" hidden="1">{"w1t2",#N/A,TRUE,"Jawa";"w1t2",#N/A,TRUE,"I";"w1t2",#N/A,TRUE,"II";"w1t2",#N/A,TRUE,"III";"w1t2",#N/A,TRUE,"Batam";"w1t2",#N/A,TRUE,"IV";"w1t2",#N/A,TRUE,"V";"w1t2",#N/A,TRUE,"VI";"w1t2",#N/A,TRUE,"VII";"w1t2",#N/A,TRUE,"VIII";"w1t2",#N/A,TRUE,"IX";"w1t2",#N/A,TRUE,"X";"w1t2",#N/A,TRUE,"XI"}</definedName>
    <definedName name="JHGJ" localSheetId="38" hidden="1">{#N/A,#N/A,FALSE,"M.01";#N/A,#N/A,FALSE,"M.01"}</definedName>
    <definedName name="JHGJ" localSheetId="36" hidden="1">{#N/A,#N/A,FALSE,"M.01";#N/A,#N/A,FALSE,"M.01"}</definedName>
    <definedName name="JHGJ" hidden="1">{#N/A,#N/A,FALSE,"M.01";#N/A,#N/A,FALSE,"M.01"}</definedName>
    <definedName name="JHJGGHJGHJGJ" hidden="1">[55]M!$V$7:$AD$7</definedName>
    <definedName name="JJJJ" hidden="1">{#N/A,#N/A,FALSE,"M.41"}</definedName>
    <definedName name="jkkljl" hidden="1">{#N/A,#N/A,FALSE,"M.41"}</definedName>
    <definedName name="JKL" hidden="1">{#N/A,#N/A,FALSE,"M.32"}</definedName>
    <definedName name="jkokjjkjlng" hidden="1">{#N/A,#N/A,FALSE,"M.32"}</definedName>
    <definedName name="JL">#N/A</definedName>
    <definedName name="JlhPny" localSheetId="10">#REF!</definedName>
    <definedName name="JlhPny" localSheetId="2">#REF!</definedName>
    <definedName name="JlhPny" localSheetId="5">#REF!</definedName>
    <definedName name="JlhPny" localSheetId="1">#REF!</definedName>
    <definedName name="JlhPny" localSheetId="4">#REF!</definedName>
    <definedName name="JlhPny" localSheetId="3">#REF!</definedName>
    <definedName name="JlhPny" localSheetId="15">#REF!</definedName>
    <definedName name="JlhPny" localSheetId="22">#REF!</definedName>
    <definedName name="JlhPny" localSheetId="38">#REF!</definedName>
    <definedName name="JlhPny" localSheetId="30">#REF!</definedName>
    <definedName name="JlhPny" localSheetId="8">#REF!</definedName>
    <definedName name="JlhPny">#REF!</definedName>
    <definedName name="JlhPny_35" localSheetId="2">#REF!</definedName>
    <definedName name="JlhPny_35" localSheetId="5">#REF!</definedName>
    <definedName name="JlhPny_35" localSheetId="1">#REF!</definedName>
    <definedName name="JlhPny_35" localSheetId="4">#REF!</definedName>
    <definedName name="JlhPny_35" localSheetId="15">#REF!</definedName>
    <definedName name="JlhPny_35" localSheetId="22">#REF!</definedName>
    <definedName name="JlhPny_35" localSheetId="38">#REF!</definedName>
    <definedName name="JlhPny_35">#REF!</definedName>
    <definedName name="jmlh2" hidden="1">{#N/A,#N/A,FALSE,"M.01"}</definedName>
    <definedName name="jnyala" localSheetId="10">#REF!</definedName>
    <definedName name="jnyala" localSheetId="6">#REF!</definedName>
    <definedName name="jnyala" localSheetId="2">#REF!</definedName>
    <definedName name="jnyala" localSheetId="5">#REF!</definedName>
    <definedName name="jnyala" localSheetId="1">#REF!</definedName>
    <definedName name="jnyala" localSheetId="4">#REF!</definedName>
    <definedName name="jnyala" localSheetId="0">#REF!</definedName>
    <definedName name="jnyala" localSheetId="3">#REF!</definedName>
    <definedName name="jnyala" localSheetId="15">#REF!</definedName>
    <definedName name="jnyala" localSheetId="22">#REF!</definedName>
    <definedName name="jnyala" localSheetId="38">#REF!</definedName>
    <definedName name="jnyala" localSheetId="29">#REF!</definedName>
    <definedName name="jnyala" localSheetId="30">#REF!</definedName>
    <definedName name="jnyala" localSheetId="7">#REF!</definedName>
    <definedName name="jnyala" localSheetId="8">#REF!</definedName>
    <definedName name="jnyala">#REF!</definedName>
    <definedName name="joe" hidden="1">{#N/A,#N/A,FALSE,"M.41"}</definedName>
    <definedName name="jpadam" localSheetId="10">#REF!</definedName>
    <definedName name="jpadam" localSheetId="6">#REF!</definedName>
    <definedName name="jpadam" localSheetId="2">#REF!</definedName>
    <definedName name="jpadam" localSheetId="5">#REF!</definedName>
    <definedName name="jpadam" localSheetId="1">#REF!</definedName>
    <definedName name="jpadam" localSheetId="4">#REF!</definedName>
    <definedName name="jpadam" localSheetId="0">#REF!</definedName>
    <definedName name="jpadam" localSheetId="3">#REF!</definedName>
    <definedName name="jpadam" localSheetId="15">#REF!</definedName>
    <definedName name="jpadam" localSheetId="22">#REF!</definedName>
    <definedName name="jpadam" localSheetId="38">#REF!</definedName>
    <definedName name="jpadam" localSheetId="29">#REF!</definedName>
    <definedName name="jpadam" localSheetId="30">#REF!</definedName>
    <definedName name="jpadam" localSheetId="7">#REF!</definedName>
    <definedName name="jpadam" localSheetId="8">#REF!</definedName>
    <definedName name="jpadam">#REF!</definedName>
    <definedName name="JPY">[36]L20Keu!$O$9</definedName>
    <definedName name="jsukses" localSheetId="6">[76]HDF!$G$115</definedName>
    <definedName name="jsukses" localSheetId="2">[76]HDF!$G$115</definedName>
    <definedName name="jsukses" localSheetId="5">[76]HDF!$G$115</definedName>
    <definedName name="jsukses" localSheetId="1">[76]HDF!$G$115</definedName>
    <definedName name="jsukses" localSheetId="4">[76]HDF!$G$115</definedName>
    <definedName name="jsukses" localSheetId="0">[76]HDF!$G$115</definedName>
    <definedName name="jsukses" localSheetId="3">[76]HDF!$G$115</definedName>
    <definedName name="jsukses" localSheetId="29">[76]HDF!$G$115</definedName>
    <definedName name="jsukses" localSheetId="30">[76]HDF!$G$115</definedName>
    <definedName name="jsukses" localSheetId="7">[76]HDF!$G$115</definedName>
    <definedName name="jsukses" localSheetId="8">[76]HDF!$G$115</definedName>
    <definedName name="jsukses">[77]HDF!$G$115</definedName>
    <definedName name="JTG" hidden="1">{#N/A,#N/A,FALSE,"M.31"}</definedName>
    <definedName name="JUA">#N/A</definedName>
    <definedName name="juli" hidden="1">{#N/A,#N/A,FALSE,"M.32"}</definedName>
    <definedName name="Jum_at">'[78]03'!$C$79</definedName>
    <definedName name="Jum_at1">'[78]03'!$C$88</definedName>
    <definedName name="JUNI" hidden="1">{#N/A,#N/A,FALSE,"M.34"}</definedName>
    <definedName name="JUNI92_5">"'file://Server-nt/databank/Documents%20and%20Settings/TOSHIBA/My%20Documents/rencana/2007/Prognosa%202007%2031jan.xls'#$''.$FU$8113"</definedName>
    <definedName name="JUNI92_6">"'file://Server-nt/databank/Documents%20and%20Settings/TOSHIBA/My%20Documents/rencana/2007/Prognosa%202007%2031jan.xls'#$''.$FU$8113"</definedName>
    <definedName name="JUNI92_7">"'file://Server-nt/databank/Documents%20and%20Settings/TOSHIBA/My%20Documents/rencana/2007/Prognosa%202007%2031jan.xls'#$''.$FU$8113"</definedName>
    <definedName name="jurnal2">#REF!</definedName>
    <definedName name="JURNAZZZ">#REF!</definedName>
    <definedName name="jy" hidden="1">{#N/A,#N/A,FALSE,"M.32"}</definedName>
    <definedName name="k" hidden="1">{#N/A,#N/A,FALSE,"M.42"}</definedName>
    <definedName name="KAKI" hidden="1">{#N/A,#N/A,FALSE,"M.34"}</definedName>
    <definedName name="Kali_FO_Bandung">[79]Gangguan!$I$31</definedName>
    <definedName name="Kali_FO_Cirebon" localSheetId="38">[72]Gangguan!$I$34</definedName>
    <definedName name="Kali_FO_Cirebon">[73]Gangguan!$I$34</definedName>
    <definedName name="Kali_FO_Karawang" localSheetId="38">[72]Gangguan!$I$48</definedName>
    <definedName name="Kali_FO_Karawang">[73]Gangguan!$I$48</definedName>
    <definedName name="Kali_PO_Bandung" localSheetId="38">[66]Pemeliharaan!$I$25</definedName>
    <definedName name="Kali_PO_Bandung">[64]Pemeliharaan!$I$25</definedName>
    <definedName name="Kali_PO_Cirebon" localSheetId="38">[66]Pemeliharaan!$I$37</definedName>
    <definedName name="Kali_PO_Cirebon">[64]Pemeliharaan!$I$37</definedName>
    <definedName name="Kali_PO_Karawang" localSheetId="38">[66]Pemeliharaan!$I$51</definedName>
    <definedName name="Kali_PO_Karawang">[64]Pemeliharaan!$I$51</definedName>
    <definedName name="Kamis">'[78]03'!$C$78</definedName>
    <definedName name="Kamis1">'[78]03'!$C$87</definedName>
    <definedName name="kan" hidden="1">{#N/A,#N/A,FALSE,"M.42"}</definedName>
    <definedName name="KARANGAN">#N/A</definedName>
    <definedName name="Kategori">[80]Sheet1!$U$2:$U$22</definedName>
    <definedName name="Kategori_Gangguan" localSheetId="38">[66]Database!$G$4:$G$9</definedName>
    <definedName name="Kategori_Gangguan">[64]Database!$G$4:$G$9</definedName>
    <definedName name="Kategori_Pemeliharaan" localSheetId="38">[66]Database!$I$4:$I$5</definedName>
    <definedName name="Kategori_Pemeliharaan">[64]Database!$I$4:$I$5</definedName>
    <definedName name="KB" localSheetId="15">#REF!</definedName>
    <definedName name="KB" localSheetId="22">#REF!</definedName>
    <definedName name="KB">#REF!</definedName>
    <definedName name="KDDWH">"'file://Server-nt/databank/Documents%20and%20Settings/TOSHIBA/My%20Documents/rencana/2007/Prognosa%202007%2031jan.xls'#$''.$FU$8113"</definedName>
    <definedName name="KDDWH_5">"'file://Server-nt/databank/Documents%20and%20Settings/TOSHIBA/My%20Documents/rencana/2007/Prognosa%202007%2031jan.xls'#$''.$FU$8113"</definedName>
    <definedName name="KDDWH_6">"'file://Server-nt/databank/Documents%20and%20Settings/TOSHIBA/My%20Documents/rencana/2007/Prognosa%202007%2031jan.xls'#$''.$FU$8113"</definedName>
    <definedName name="KDDWH_7">"'file://Server-nt/databank/Documents%20and%20Settings/TOSHIBA/My%20Documents/rencana/2007/Prognosa%202007%2031jan.xls'#$''.$FU$8113"</definedName>
    <definedName name="KDI" hidden="1">{#N/A,#N/A,FALSE,"M.41"}</definedName>
    <definedName name="KDJH" hidden="1">{#N/A,#N/A,FALSE,"M.01";#N/A,#N/A,FALSE,"M.01"}</definedName>
    <definedName name="KDRpst" hidden="1">{#N/A,#N/A,FALSE,"M.31"}</definedName>
    <definedName name="KDY" hidden="1">{#N/A,#N/A,FALSE,"M.31"}</definedName>
    <definedName name="KEG" hidden="1">{#N/A,#N/A,FALSE,"M.34"}</definedName>
    <definedName name="kend" localSheetId="38" hidden="1">{#N/A,#N/A,FALSE,"M.32"}</definedName>
    <definedName name="kend" hidden="1">{#N/A,#N/A,FALSE,"M.32"}</definedName>
    <definedName name="Kend2007" localSheetId="38" hidden="1">{#N/A,#N/A,FALSE,"M.34"}</definedName>
    <definedName name="Kend2007" hidden="1">{#N/A,#N/A,FALSE,"M.34"}</definedName>
    <definedName name="kertas" hidden="1">{#N/A,#N/A,FALSE,"M.32"}</definedName>
    <definedName name="KETAPANG">#N/A</definedName>
    <definedName name="KGJH" hidden="1">{#N/A,#N/A,FALSE,"M.33"}</definedName>
    <definedName name="khjkhj" hidden="1">{"w1t2",#N/A,TRUE,"Jawa";"w1t2",#N/A,TRUE,"I";"w1t2",#N/A,TRUE,"II";"w1t2",#N/A,TRUE,"III";"w1t2",#N/A,TRUE,"Batam";"w1t2",#N/A,TRUE,"IV";"w1t2",#N/A,TRUE,"V";"w1t2",#N/A,TRUE,"VI";"w1t2",#N/A,TRUE,"VII";"w1t2",#N/A,TRUE,"VIII";"w1t2",#N/A,TRUE,"IX";"w1t2",#N/A,TRUE,"X";"w1t2",#N/A,TRUE,"XI"}</definedName>
    <definedName name="KHU" hidden="1">[75]UshDeb00!#REF!</definedName>
    <definedName name="ki" hidden="1">{#N/A,#N/A,FALSE,"M.42"}</definedName>
    <definedName name="kiijiji" hidden="1">{#N/A,#N/A,FALSE,"M.32"}</definedName>
    <definedName name="kikl" hidden="1">{#N/A,#N/A,FALSE,"M.01";#N/A,#N/A,FALSE,"M.01"}</definedName>
    <definedName name="KINERJA" localSheetId="38" hidden="1">{#N/A,#N/A,FALSE,"M.34"}</definedName>
    <definedName name="KINERJA" hidden="1">{#N/A,#N/A,FALSE,"M.34"}</definedName>
    <definedName name="kinerja_1" hidden="1">{#N/A,#N/A,FALSE,"M.42"}</definedName>
    <definedName name="KINERJA2004ESTIMASI" hidden="1">{#N/A,#N/A,FALSE,"M.02"}</definedName>
    <definedName name="kinnn" hidden="1">{#N/A,#N/A,FALSE,"M.42"}</definedName>
    <definedName name="kirana" hidden="1">{#N/A,#N/A,FALSE,"M.32"}</definedName>
    <definedName name="KIS" hidden="1">{#N/A,#N/A,FALSE,"M.01"}</definedName>
    <definedName name="KISTIARI" hidden="1">{#N/A,#N/A,FALSE,"M.43"}</definedName>
    <definedName name="kit" hidden="1">{#N/A,#N/A,FALSE,"M.42"}</definedName>
    <definedName name="kit_1" hidden="1">{#N/A,#N/A,FALSE,"M.31"}</definedName>
    <definedName name="kitlur" hidden="1">{#N/A,#N/A,FALSE,"M.43"}</definedName>
    <definedName name="kitlur1" hidden="1">{#N/A,#N/A,FALSE,"M.01";#N/A,#N/A,FALSE,"M.01"}</definedName>
    <definedName name="KJ" hidden="1">{#N/A,#N/A,FALSE,"M.41"}</definedName>
    <definedName name="kjljlj" hidden="1">{#N/A,#N/A,FALSE,"M.34"}</definedName>
    <definedName name="KK" hidden="1">{#N/A,#N/A,FALSE,"M.32"}</definedName>
    <definedName name="KKK" hidden="1">{#N/A,#N/A,FALSE,"M.31"}</definedName>
    <definedName name="KKKK" hidden="1">{#N/A,#N/A,FALSE,"M.01"}</definedName>
    <definedName name="kkkkk" hidden="1">{#N/A,#N/A,FALSE,"M.33"}</definedName>
    <definedName name="kl" hidden="1">{#N/A,#N/A,FALSE,"M.31"}</definedName>
    <definedName name="kliek" hidden="1">{#N/A,#N/A,FALSE,"M.01"}</definedName>
    <definedName name="kll" hidden="1">{#N/A,#N/A,FALSE,"M.34"}</definedName>
    <definedName name="kmtrn" hidden="1">{#N/A,#N/A,FALSE,"M.32"}</definedName>
    <definedName name="ko" hidden="1">{#N/A,#N/A,FALSE,"M.01";#N/A,#N/A,FALSE,"M.01"}</definedName>
    <definedName name="KODE" localSheetId="15">#REF!</definedName>
    <definedName name="KODE" localSheetId="22">#REF!</definedName>
    <definedName name="KODE">#REF!</definedName>
    <definedName name="KodeTanggal" localSheetId="10">#REF!</definedName>
    <definedName name="KodeTanggal" localSheetId="2">#REF!</definedName>
    <definedName name="KodeTanggal" localSheetId="5">#REF!</definedName>
    <definedName name="KodeTanggal" localSheetId="1">#REF!</definedName>
    <definedName name="KodeTanggal" localSheetId="4">#REF!</definedName>
    <definedName name="KodeTanggal" localSheetId="3">#REF!</definedName>
    <definedName name="KodeTanggal" localSheetId="15">#REF!</definedName>
    <definedName name="KodeTanggal" localSheetId="22">#REF!</definedName>
    <definedName name="KodeTanggal" localSheetId="38">#REF!</definedName>
    <definedName name="KodeTanggal" localSheetId="30">#REF!</definedName>
    <definedName name="KodeTanggal" localSheetId="8">#REF!</definedName>
    <definedName name="KodeTanggal">#REF!</definedName>
    <definedName name="KodeTanggal_35" localSheetId="2">#REF!</definedName>
    <definedName name="KodeTanggal_35" localSheetId="5">#REF!</definedName>
    <definedName name="KodeTanggal_35" localSheetId="1">#REF!</definedName>
    <definedName name="KodeTanggal_35" localSheetId="4">#REF!</definedName>
    <definedName name="KodeTanggal_35" localSheetId="15">#REF!</definedName>
    <definedName name="KodeTanggal_35" localSheetId="22">#REF!</definedName>
    <definedName name="KodeTanggal_35" localSheetId="38">#REF!</definedName>
    <definedName name="KodeTanggal_35">#REF!</definedName>
    <definedName name="KolPenjualanStart">'[81]01'!$Q$1</definedName>
    <definedName name="KolProduksiSendiriStart">'[81]04'!$V$1</definedName>
    <definedName name="KolPSStart">'[82]PS&amp;Susut TL'!$Q$1</definedName>
    <definedName name="KolSewaBeliStart">[82]SewaBeli!$U$1</definedName>
    <definedName name="KolTransferStart">[82]Transfer!$S$1</definedName>
    <definedName name="KONBA" hidden="1">{#N/A,#N/A,FALSE,"M.32"}</definedName>
    <definedName name="konsolidasi1">[43]W1!$A$1:$K$35</definedName>
    <definedName name="KONTROL">[83]Kontrol!$D$88</definedName>
    <definedName name="KRP" hidden="1">{#N/A,#N/A,FALSE,"M.32"}</definedName>
    <definedName name="KTR">#N/A</definedName>
    <definedName name="KURS">[43]LR!$W$9</definedName>
    <definedName name="kurs_16_23">[84]Resume!$E$54</definedName>
    <definedName name="kurs_20">[85]Resume!$E$54</definedName>
    <definedName name="kurs_20_23">[86]Resume!$E$54</definedName>
    <definedName name="kurs_23">[84]Resume!$E$54</definedName>
    <definedName name="kurs_27">[85]Resume!$E$54</definedName>
    <definedName name="kurs_27_23">[86]Resume!$E$54</definedName>
    <definedName name="kurs_28">[85]Resume!$E$54</definedName>
    <definedName name="kurs_28_23">[86]Resume!$E$54</definedName>
    <definedName name="kurs_29">[85]Resume!$E$54</definedName>
    <definedName name="kurs_29_23">[86]Resume!$E$54</definedName>
    <definedName name="kyuiyuk" hidden="1">{#N/A,#N/A,FALSE,"M.34"}</definedName>
    <definedName name="l" hidden="1">{#N/A,#N/A,FALSE,"M.42"}</definedName>
    <definedName name="LABARUGI">[87]LabaRugi!$A$60:$D$115</definedName>
    <definedName name="LABARUGIYR">[88]Asumsi!$V$2</definedName>
    <definedName name="LAMAPADAM" localSheetId="38" hidden="1">{#N/A,#N/A,FALSE,"M.01";#N/A,#N/A,FALSE,"M.01"}</definedName>
    <definedName name="LAMAPADAM" localSheetId="36" hidden="1">{#N/A,#N/A,FALSE,"M.01";#N/A,#N/A,FALSE,"M.01"}</definedName>
    <definedName name="LAMAPADAM" hidden="1">{#N/A,#N/A,FALSE,"M.01";#N/A,#N/A,FALSE,"M.01"}</definedName>
    <definedName name="lamjan">[89]DESEMBER!$A$1:$M$71</definedName>
    <definedName name="LAMP_1">[90]Lamp_1!$A$1:$M$71</definedName>
    <definedName name="LastSemiU2">[9]Assumptions!$F$15</definedName>
    <definedName name="LEDO">#N/A</definedName>
    <definedName name="limcount" hidden="1">7</definedName>
    <definedName name="LimeU2">'[9]Plant Characteristics'!$R$13</definedName>
    <definedName name="lingk" hidden="1">{#N/A,#N/A,FALSE,"M.32"}</definedName>
    <definedName name="LJ" hidden="1">{#N/A,#N/A,FALSE,"M.32"}</definedName>
    <definedName name="lk" hidden="1">{#N/A,#N/A,FALSE,"M.32"}</definedName>
    <definedName name="LKAO_2013" hidden="1">{#N/A,#N/A,FALSE,"M.01"}</definedName>
    <definedName name="LKAOSMDN" hidden="1">{#N/A,#N/A,FALSE,"M.32"}</definedName>
    <definedName name="LKH" hidden="1">{#N/A,#N/A,FALSE,"M.41"}</definedName>
    <definedName name="LKI" hidden="1">{#N/A,#N/A,FALSE,"M.42"}</definedName>
    <definedName name="lkj" hidden="1">{#N/A,#N/A,FALSE,"M.31"}</definedName>
    <definedName name="LKPL" hidden="1">{#N/A,#N/A,FALSE,"M.34"}</definedName>
    <definedName name="LKR" hidden="1">{#N/A,#N/A,FALSE,"M.31"}</definedName>
    <definedName name="LLHLJH" hidden="1">{#N/A,#N/A,FALSE,"M.41"}</definedName>
    <definedName name="LLL" hidden="1">{#N/A,#N/A,FALSE,"M.41"}</definedName>
    <definedName name="lllll" hidden="1">{#N/A,#N/A,FALSE,"M.42"}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f" hidden="1">{#N/A,#N/A,FALSE,"M.01"}</definedName>
    <definedName name="logo">"Picture 2"</definedName>
    <definedName name="LOOS_GAB" hidden="1">{#N/A,#N/A,FALSE,"M.01";#N/A,#N/A,FALSE,"M.01"}</definedName>
    <definedName name="LOSS_GAB" hidden="1">{#N/A,#N/A,FALSE,"M.01";#N/A,#N/A,FALSE,"M.01"}</definedName>
    <definedName name="LOSS_UNIT" hidden="1">{#N/A,#N/A,FALSE,"M.43"}</definedName>
    <definedName name="LOSSES" hidden="1">{#N/A,#N/A,FALSE,"M.02"}</definedName>
    <definedName name="LOSSES_UNIT" hidden="1">{#N/A,#N/A,FALSE,"M.32"}</definedName>
    <definedName name="lpo" hidden="1">{#N/A,#N/A,FALSE,"M.02"}</definedName>
    <definedName name="luncuran">[91]Sheet1!$D$15</definedName>
    <definedName name="M.02" hidden="1">{#N/A,#N/A,FALSE,"M.02"}</definedName>
    <definedName name="m.33" localSheetId="38" hidden="1">{#N/A,#N/A,FALSE,"M.33"}</definedName>
    <definedName name="m.33" localSheetId="36" hidden="1">{#N/A,#N/A,FALSE,"M.33"}</definedName>
    <definedName name="m.33" hidden="1">{#N/A,#N/A,FALSE,"M.33"}</definedName>
    <definedName name="ma" hidden="1">{#N/A,#N/A,FALSE,"M.31"}</definedName>
    <definedName name="manfaat" hidden="1">{#N/A,#N/A,FALSE,"M.41"}</definedName>
    <definedName name="marwan" hidden="1">{#N/A,#N/A,FALSE,"M.02"}</definedName>
    <definedName name="MATE" hidden="1">{#N/A,#N/A,FALSE,"M.31"}</definedName>
    <definedName name="mathar3" hidden="1">{#N/A,#N/A,FALSE,"M.31"}</definedName>
    <definedName name="mau" hidden="1">{#N/A,#N/A,FALSE,"M.31"}</definedName>
    <definedName name="MBL" hidden="1">{#N/A,#N/A,FALSE,"M.32"}</definedName>
    <definedName name="mbo" hidden="1">{#N/A,#N/A,FALSE,"M.34"}</definedName>
    <definedName name="mcperiod" localSheetId="10">#REF!</definedName>
    <definedName name="mcperiod" localSheetId="6">#REF!</definedName>
    <definedName name="mcperiod" localSheetId="2">#REF!</definedName>
    <definedName name="mcperiod" localSheetId="5">#REF!</definedName>
    <definedName name="mcperiod" localSheetId="1">#REF!</definedName>
    <definedName name="mcperiod" localSheetId="4">#REF!</definedName>
    <definedName name="mcperiod" localSheetId="0">#REF!</definedName>
    <definedName name="mcperiod" localSheetId="3">#REF!</definedName>
    <definedName name="mcperiod" localSheetId="15">#REF!</definedName>
    <definedName name="mcperiod" localSheetId="22">#REF!</definedName>
    <definedName name="mcperiod" localSheetId="38">#REF!</definedName>
    <definedName name="mcperiod" localSheetId="29">#REF!</definedName>
    <definedName name="mcperiod" localSheetId="30">#REF!</definedName>
    <definedName name="mcperiod" localSheetId="7">#REF!</definedName>
    <definedName name="mcperiod" localSheetId="8">#REF!</definedName>
    <definedName name="mcperiod">#REF!</definedName>
    <definedName name="MDFMALM_6">"'file:///C:/RKAP%20TAHUN%202008%20Penetapan%2003%20Maret%2008_RAKERNAS/Lahat.xls'#$''.$T$4884"</definedName>
    <definedName name="MDFMALM_7">"'file:///C:/RKAP%20TAHUN%202008%20Penetapan%2003%20Maret%2008_RAKERNAS/Lahat.xls'#$''.$T$4884"</definedName>
    <definedName name="MDFNAJDW">"'file:///C:/RKAP%20TAHUN%202008%20Penetapan%2003%20Maret%2008_RAKERNAS/Lahat.xls'#$''.$AY$12851"</definedName>
    <definedName name="MDFNAJDW_5">"'file:///C:/RKAP%20TAHUN%202008%20Penetapan%2003%20Maret%2008_RAKERNAS/Lahat.xls'#$''.$AY$12851"</definedName>
    <definedName name="MDFNAJDW_6">"'file:///C:/RKAP%20TAHUN%202008%20Penetapan%2003%20Maret%2008_RAKERNAS/Lahat.xls'#$''.$AY$12851"</definedName>
    <definedName name="MDFNAJDW_7">"'file:///C:/RKAP%20TAHUN%202008%20Penetapan%2003%20Maret%2008_RAKERNAS/Lahat.xls'#$''.$AY$12851"</definedName>
    <definedName name="MDNpst" hidden="1">{#N/A,#N/A,FALSE,"M.33"}</definedName>
    <definedName name="MDUA" hidden="1">{#N/A,#N/A,FALSE,"M.02"}</definedName>
    <definedName name="MFJ_5">"'file://Server-nt/databank/Documents%20and%20Settings/TOSHIBA/My%20Documents/rencana/2007/Prognosa%202007%2031jan.xls'#$''.$FU$8113"</definedName>
    <definedName name="MFJ_6">"'file://Server-nt/databank/Documents%20and%20Settings/TOSHIBA/My%20Documents/rencana/2007/Prognosa%202007%2031jan.xls'#$''.$FU$8113"</definedName>
    <definedName name="MFJ_7">"'file://Server-nt/databank/Documents%20and%20Settings/TOSHIBA/My%20Documents/rencana/2007/Prognosa%202007%2031jan.xls'#$''.$FU$8113"</definedName>
    <definedName name="MFKJ" hidden="1">{#N/A,#N/A,FALSE,"M.34"}</definedName>
    <definedName name="mfo">[43]Resume!$E$55</definedName>
    <definedName name="mfobaru">[18]Catatan!$C$144</definedName>
    <definedName name="MICOHM">'[5]HARGA SATUAN'!$B$21</definedName>
    <definedName name="MIMI" hidden="1">{#N/A,#N/A,FALSE,"M.32"}</definedName>
    <definedName name="Minggu">'[78]03'!$C$81</definedName>
    <definedName name="Minggu1">'[78]03'!$C$90</definedName>
    <definedName name="mj" hidden="1">{#N/A,#N/A,FALSE,"M.42"}</definedName>
    <definedName name="MJA" hidden="1">{#N/A,#N/A,FALSE,"M.42"}</definedName>
    <definedName name="MJKpst" hidden="1">{#N/A,#N/A,FALSE,"M.34"}</definedName>
    <definedName name="MKEDJ_5">"'file://Server-nt/databank/Documents%20and%20Settings/TOSHIBA/My%20Documents/rencana/2007/Prognosa%202007%2031jan.xls'#$''.$FU$8113"</definedName>
    <definedName name="MKEDJ_6">"'file://Server-nt/databank/Documents%20and%20Settings/TOSHIBA/My%20Documents/rencana/2007/Prognosa%202007%2031jan.xls'#$''.$FU$8113"</definedName>
    <definedName name="MKEDJ_7">"'file://Server-nt/databank/Documents%20and%20Settings/TOSHIBA/My%20Documents/rencana/2007/Prognosa%202007%2031jan.xls'#$''.$FU$8113"</definedName>
    <definedName name="MLG">#N/A</definedName>
    <definedName name="mmc" hidden="1">{#N/A,#N/A,FALSE,"M.42"}</definedName>
    <definedName name="mmd" hidden="1">{#N/A,#N/A,FALSE,"M.32"}</definedName>
    <definedName name="mmghm" hidden="1">{#N/A,#N/A,FALSE,"M.43"}</definedName>
    <definedName name="mmm" hidden="1">{#N/A,#N/A,FALSE,"M.01"}</definedName>
    <definedName name="mmmm" hidden="1">{#N/A,#N/A,FALSE,"M.31"}</definedName>
    <definedName name="mmmmmm" hidden="1">{#N/A,#N/A,FALSE,"M.31"}</definedName>
    <definedName name="mmmmmmmmmm" hidden="1">{#N/A,#N/A,FALSE,"M.32"}</definedName>
    <definedName name="mmmmmmmmmmmmmmm" hidden="1">{#N/A,#N/A,FALSE,"M.32"}</definedName>
    <definedName name="mmmmmmmmmmmmmmmmnm" hidden="1">{#N/A,#N/A,FALSE,"M.33"}</definedName>
    <definedName name="mmnnm" hidden="1">{#N/A,#N/A,FALSE,"M.34"}</definedName>
    <definedName name="MMRAlook">'[9]Plant Characteristics'!$C$37</definedName>
    <definedName name="mnbcgfd" hidden="1">#REF!</definedName>
    <definedName name="mnjk.l" hidden="1">{#N/A,#N/A,FALSE,"M.33"}</definedName>
    <definedName name="mnmnm" hidden="1">{#N/A,#N/A,FALSE,"M.43"}</definedName>
    <definedName name="mnmnmn" hidden="1">{#N/A,#N/A,FALSE,"M.42"}</definedName>
    <definedName name="mnmnmnm" hidden="1">{#N/A,#N/A,FALSE,"M.34"}</definedName>
    <definedName name="mnmnmnmnm" hidden="1">{#N/A,#N/A,FALSE,"M.43"}</definedName>
    <definedName name="mnmnnmn" hidden="1">{#N/A,#N/A,FALSE,"M.41"}</definedName>
    <definedName name="monitor" hidden="1">{#N/A,#N/A,FALSE,"M.31"}</definedName>
    <definedName name="moodys" hidden="1">{#N/A,#N/A,FALSE,"M.01"}</definedName>
    <definedName name="mr" hidden="1">{#N/A,#N/A,FALSE,"M.43"}</definedName>
    <definedName name="Msk" hidden="1">[32]CiMaPlbStd!#REF!</definedName>
    <definedName name="mtrafoksutb">[18]Uraian!$AB$72</definedName>
    <definedName name="MutasiMatPDP" localSheetId="10">#REF!</definedName>
    <definedName name="MutasiMatPDP" localSheetId="6">#REF!</definedName>
    <definedName name="MutasiMatPDP" localSheetId="2">#REF!</definedName>
    <definedName name="MutasiMatPDP" localSheetId="5">#REF!</definedName>
    <definedName name="MutasiMatPDP" localSheetId="1">#REF!</definedName>
    <definedName name="MutasiMatPDP" localSheetId="4">#REF!</definedName>
    <definedName name="MutasiMatPDP" localSheetId="0">#REF!</definedName>
    <definedName name="MutasiMatPDP" localSheetId="3">#REF!</definedName>
    <definedName name="MutasiMatPDP" localSheetId="15">#REF!</definedName>
    <definedName name="MutasiMatPDP" localSheetId="22">#REF!</definedName>
    <definedName name="MutasiMatPDP" localSheetId="38">#REF!</definedName>
    <definedName name="MutasiMatPDP" localSheetId="29">#REF!</definedName>
    <definedName name="MutasiMatPDP" localSheetId="30">#REF!</definedName>
    <definedName name="MutasiMatPDP" localSheetId="7">#REF!</definedName>
    <definedName name="MutasiMatPDP" localSheetId="8">#REF!</definedName>
    <definedName name="MutasiMatPDP">#REF!</definedName>
    <definedName name="MWM" hidden="1">{#N/A,#N/A,FALSE,"M.43"}</definedName>
    <definedName name="myrange1" localSheetId="15">#REF!</definedName>
    <definedName name="myrange1" localSheetId="22">#REF!</definedName>
    <definedName name="myrange1">#REF!</definedName>
    <definedName name="n" localSheetId="15">#REF!</definedName>
    <definedName name="n" localSheetId="22">#REF!</definedName>
    <definedName name="n">#REF!</definedName>
    <definedName name="nad" hidden="1">{#N/A,#N/A,FALSE,"M.41"}</definedName>
    <definedName name="nama" localSheetId="15">#REF!</definedName>
    <definedName name="nama" localSheetId="22">#REF!</definedName>
    <definedName name="nama">#REF!</definedName>
    <definedName name="Nama_KabKota">[80]Sheet2!$F$2:$F$41</definedName>
    <definedName name="Nama_Provinsi">[80]Sheet2!$A$2:$A$35</definedName>
    <definedName name="NamaCabang" localSheetId="10">#REF!</definedName>
    <definedName name="NamaCabang" localSheetId="2">#REF!</definedName>
    <definedName name="NamaCabang" localSheetId="5">#REF!</definedName>
    <definedName name="NamaCabang" localSheetId="1">#REF!</definedName>
    <definedName name="NamaCabang" localSheetId="4">#REF!</definedName>
    <definedName name="NamaCabang" localSheetId="3">#REF!</definedName>
    <definedName name="NamaCabang" localSheetId="15">#REF!</definedName>
    <definedName name="NamaCabang" localSheetId="22">#REF!</definedName>
    <definedName name="NamaCabang" localSheetId="38">#REF!</definedName>
    <definedName name="NamaCabang" localSheetId="30">#REF!</definedName>
    <definedName name="NamaCabang" localSheetId="8">#REF!</definedName>
    <definedName name="NamaCabang">#REF!</definedName>
    <definedName name="NamaCabang_35" localSheetId="2">#REF!</definedName>
    <definedName name="NamaCabang_35" localSheetId="5">#REF!</definedName>
    <definedName name="NamaCabang_35" localSheetId="1">#REF!</definedName>
    <definedName name="NamaCabang_35" localSheetId="4">#REF!</definedName>
    <definedName name="NamaCabang_35" localSheetId="15">#REF!</definedName>
    <definedName name="NamaCabang_35" localSheetId="22">#REF!</definedName>
    <definedName name="NamaCabang_35" localSheetId="38">#REF!</definedName>
    <definedName name="NamaCabang_35">#REF!</definedName>
    <definedName name="NamaTabel">OFFSET(INDIRECT("S3R!$"&amp;[80]S2LP!$G$2&amp;"$6"),0,0,1,[80]S2LP!$G$1)</definedName>
    <definedName name="NamaWilayah" localSheetId="10">#REF!</definedName>
    <definedName name="NamaWilayah" localSheetId="2">#REF!</definedName>
    <definedName name="NamaWilayah" localSheetId="5">#REF!</definedName>
    <definedName name="NamaWilayah" localSheetId="1">#REF!</definedName>
    <definedName name="NamaWilayah" localSheetId="4">#REF!</definedName>
    <definedName name="NamaWilayah" localSheetId="15">#REF!</definedName>
    <definedName name="NamaWilayah" localSheetId="22">#REF!</definedName>
    <definedName name="NamaWilayah" localSheetId="38">#REF!</definedName>
    <definedName name="NamaWilayah" localSheetId="30">#REF!</definedName>
    <definedName name="NamaWilayah" localSheetId="8">#REF!</definedName>
    <definedName name="NamaWilayah">#REF!</definedName>
    <definedName name="NamaWilayah_35" localSheetId="2">#REF!</definedName>
    <definedName name="NamaWilayah_35" localSheetId="5">#REF!</definedName>
    <definedName name="NamaWilayah_35" localSheetId="1">#REF!</definedName>
    <definedName name="NamaWilayah_35" localSheetId="4">#REF!</definedName>
    <definedName name="NamaWilayah_35" localSheetId="15">#REF!</definedName>
    <definedName name="NamaWilayah_35" localSheetId="22">#REF!</definedName>
    <definedName name="NamaWilayah_35" localSheetId="38">#REF!</definedName>
    <definedName name="NamaWilayah_35">#REF!</definedName>
    <definedName name="NANA" localSheetId="15">#REF!</definedName>
    <definedName name="NANA" localSheetId="22">#REF!</definedName>
    <definedName name="NANA">#REF!</definedName>
    <definedName name="NEKO" hidden="1">{#N/A,#N/A,FALSE,"M.32"}</definedName>
    <definedName name="nene" hidden="1">{#N/A,#N/A,FALSE,"M.33"}</definedName>
    <definedName name="neraca_kertakerja" hidden="1">{#N/A,#N/A,FALSE,"M.01";#N/A,#N/A,FALSE,"M.01"}</definedName>
    <definedName name="neraca_kk" hidden="1">{#N/A,#N/A,FALSE,"M.31"}</definedName>
    <definedName name="neraca2" hidden="1">{#N/A,#N/A,FALSE,"M.01";#N/A,#N/A,FALSE,"M.01"}</definedName>
    <definedName name="NERACAYR">[92]Asumsi!$U$2</definedName>
    <definedName name="nerc" hidden="1">{#N/A,#N/A,FALSE,"M.31"}</definedName>
    <definedName name="NetCapU1">'[9]Plant Characteristics'!$D$7</definedName>
    <definedName name="NetCapU2">'[9]Plant Characteristics'!$E$7</definedName>
    <definedName name="nfd" hidden="1">{#N/A,#N/A,FALSE,"M.32"}</definedName>
    <definedName name="ng" hidden="1">{#N/A,#N/A,FALSE,"M.01";#N/A,#N/A,FALSE,"M.01"}</definedName>
    <definedName name="NGABANG">#N/A</definedName>
    <definedName name="NGJK">"'file:///C:/RKAP%20TAHUN%202008%20Penetapan%2003%20Maret%2008_RAKERNAS/Lahat.xls'#$''.$T$4884"</definedName>
    <definedName name="NGJK_5">"'file:///C:/RKAP%20TAHUN%202008%20Penetapan%2003%20Maret%2008_RAKERNAS/Lahat.xls'#$''.$T$4884"</definedName>
    <definedName name="NGJK_6">"'file:///C:/RKAP%20TAHUN%202008%20Penetapan%2003%20Maret%2008_RAKERNAS/Lahat.xls'#$''.$T$4884"</definedName>
    <definedName name="NGJK_7">"'file:///C:/RKAP%20TAHUN%202008%20Penetapan%2003%20Maret%2008_RAKERNAS/Lahat.xls'#$''.$T$4884"</definedName>
    <definedName name="NHFUSE">[93]Summary!$G$34</definedName>
    <definedName name="ni" hidden="1">{#N/A,#N/A,FALSE,"M.42"}</definedName>
    <definedName name="Nilai" hidden="1">[94]UshDeb00!#REF!</definedName>
    <definedName name="NILAI_UNIT_1" hidden="1">{#N/A,#N/A,FALSE,"M.32"}</definedName>
    <definedName name="NilaiKinerja07" hidden="1">{#N/A,#N/A,FALSE,"M.33"}</definedName>
    <definedName name="nilty" hidden="1">{#N/A,#N/A,FALSE,"M.32"}</definedName>
    <definedName name="njjk" hidden="1">{#N/A,#N/A,FALSE,"M.42"}</definedName>
    <definedName name="NK" hidden="1">{#N/A,#N/A,FALSE,"M.33"}</definedName>
    <definedName name="nk.12" hidden="1">{#N/A,#N/A,FALSE,"M.33"}</definedName>
    <definedName name="nm" hidden="1">{#N/A,#N/A,FALSE,"M.01"}</definedName>
    <definedName name="nmnm" hidden="1">{#N/A,#N/A,FALSE,"M.34"}</definedName>
    <definedName name="nmnmnmnmmn" hidden="1">{#N/A,#N/A,FALSE,"M.42"}</definedName>
    <definedName name="nmnmnnm" hidden="1">{#N/A,#N/A,FALSE,"M.42"}</definedName>
    <definedName name="nnm" hidden="1">{#N/A,#N/A,FALSE,"M.43"}</definedName>
    <definedName name="nnnm" hidden="1">{#N/A,#N/A,FALSE,"M.42"}</definedName>
    <definedName name="nnnn" hidden="1">{#N/A,#N/A,FALSE,"M.01"}</definedName>
    <definedName name="nnnnnnn" hidden="1">{#N/A,#N/A,FALSE,"M.34"}</definedName>
    <definedName name="nnnnnnnnnnnn" hidden="1">{#N/A,#N/A,FALSE,"M.01"}</definedName>
    <definedName name="nnnnnnnnnnnnnnnnnn" hidden="1">{#N/A,#N/A,FALSE,"M.01";#N/A,#N/A,FALSE,"M.01"}</definedName>
    <definedName name="nnnnnnnnnnnnnnnnnnnnnnnnnnnnnnnnnn" hidden="1">{#N/A,#N/A,FALSE,"M.01";#N/A,#N/A,FALSE,"M.01"}</definedName>
    <definedName name="NO_TRAFO" localSheetId="48">[34]dataPDH_Pasok!$K$6:$K$15</definedName>
    <definedName name="NO_TRAFO">[95]dataPDH_Pasok!$K$6:$K$14</definedName>
    <definedName name="nonpdp" hidden="1">{#N/A,#N/A,FALSE,"M.43"}</definedName>
    <definedName name="NRCGABSTLH" hidden="1">{#N/A,#N/A,FALSE,"M.01";#N/A,#N/A,FALSE,"M.01"}</definedName>
    <definedName name="nrec" hidden="1">{#N/A,#N/A,FALSE,"M.01"}</definedName>
    <definedName name="NVHGF" hidden="1">{#N/A,#N/A,FALSE,"M.02"}</definedName>
    <definedName name="NVMZSJH">"'file:///C:/My%20Documents/PUSAT/My%20Documents/ERI%20P/KINERJA%20NTB/TARGET%20kit_p3b2003.XLS'#$'L-R'.$BD$56"</definedName>
    <definedName name="NVMZSJH_5">"'file:///C:/My%20Documents/PUSAT/My%20Documents/ERI%20P/KINERJA%20NTB/TARGET%20kit_p3b2003.XLS'#$'L-R'.$BD$56"</definedName>
    <definedName name="NVMZSJH_6">"'file:///C:/My%20Documents/PUSAT/My%20Documents/ERI%20P/KINERJA%20NTB/TARGET%20kit_p3b2003.XLS'#$'L-R'.$BD$56"</definedName>
    <definedName name="NVMZSJH_7">"'file:///C:/My%20Documents/PUSAT/My%20Documents/ERI%20P/KINERJA%20NTB/TARGET%20kit_p3b2003.XLS'#$'L-R'.$BD$56"</definedName>
    <definedName name="nvvn" hidden="1">{#N/A,#N/A,FALSE,"M.01";#N/A,#N/A,FALSE,"M.01"}</definedName>
    <definedName name="O" hidden="1">{#N/A,#N/A,FALSE,"M.42"}</definedName>
    <definedName name="OBS">'[50]Harga BBM Indonesia'!$B$8:$D$60</definedName>
    <definedName name="OCR">'[96]data OCR'!$1:$1048576</definedName>
    <definedName name="OILTEST">'[5]HARGA SATUAN'!$B$19</definedName>
    <definedName name="OKYH_5">"'file:///C:/RKAP%20TAHUN%202008%20Penetapan%2003%20Maret%2008_RAKERNAS/Lahat.xls'#$''.$T$4884"</definedName>
    <definedName name="OKYH_6">"'file:///C:/RKAP%20TAHUN%202008%20Penetapan%2003%20Maret%2008_RAKERNAS/Lahat.xls'#$''.$T$4884"</definedName>
    <definedName name="OKYH_7">"'file:///C:/RKAP%20TAHUN%202008%20Penetapan%2003%20Maret%2008_RAKERNAS/Lahat.xls'#$''.$T$4884"</definedName>
    <definedName name="old" hidden="1">{#N/A,#N/A,FALSE,"M.02"}</definedName>
    <definedName name="oooooo" hidden="1">{#N/A,#N/A,FALSE,"M.42"}</definedName>
    <definedName name="opgw" hidden="1">{#N/A,#N/A,FALSE,"M.31"}</definedName>
    <definedName name="opjk" hidden="1">{#N/A,#N/A,FALSE,"M.42"}</definedName>
    <definedName name="opkl" hidden="1">{#N/A,#N/A,FALSE,"M.41"}</definedName>
    <definedName name="opo" hidden="1">[56]L_23!#REF!</definedName>
    <definedName name="ORA" hidden="1">{#N/A,#N/A,FALSE,"M.32"}</definedName>
    <definedName name="OrderTable" hidden="1">#REF!</definedName>
    <definedName name="P" hidden="1">{#N/A,#N/A,FALSE,"M.42"}</definedName>
    <definedName name="parsialdis">'[5]HARGA SATUAN'!$B$23</definedName>
    <definedName name="PasPst" hidden="1">{#N/A,#N/A,FALSE,"M.33"}</definedName>
    <definedName name="pdi" hidden="1">[97]UshDeb00!#REF!</definedName>
    <definedName name="pdp" hidden="1">{#N/A,#N/A,FALSE,"M.31"}</definedName>
    <definedName name="pdp_1" hidden="1">{#N/A,#N/A,FALSE,"M.31"}</definedName>
    <definedName name="PDPKons" localSheetId="10">#REF!</definedName>
    <definedName name="PDPKons" localSheetId="6">#REF!</definedName>
    <definedName name="PDPKons" localSheetId="2">#REF!</definedName>
    <definedName name="PDPKons" localSheetId="5">#REF!</definedName>
    <definedName name="PDPKons" localSheetId="1">#REF!</definedName>
    <definedName name="PDPKons" localSheetId="4">#REF!</definedName>
    <definedName name="PDPKons" localSheetId="0">#REF!</definedName>
    <definedName name="PDPKons" localSheetId="3">#REF!</definedName>
    <definedName name="PDPKons" localSheetId="15">#REF!</definedName>
    <definedName name="PDPKons" localSheetId="22">#REF!</definedName>
    <definedName name="PDPKons" localSheetId="38">#REF!</definedName>
    <definedName name="PDPKons" localSheetId="29">#REF!</definedName>
    <definedName name="PDPKons" localSheetId="30">#REF!</definedName>
    <definedName name="PDPKons" localSheetId="7">#REF!</definedName>
    <definedName name="PDPKons" localSheetId="8">#REF!</definedName>
    <definedName name="PDPKons">#REF!</definedName>
    <definedName name="PDPMaterial" localSheetId="10">#REF!</definedName>
    <definedName name="PDPMaterial" localSheetId="6">#REF!</definedName>
    <definedName name="PDPMaterial" localSheetId="2">#REF!</definedName>
    <definedName name="PDPMaterial" localSheetId="5">#REF!</definedName>
    <definedName name="PDPMaterial" localSheetId="1">#REF!</definedName>
    <definedName name="PDPMaterial" localSheetId="4">#REF!</definedName>
    <definedName name="PDPMaterial" localSheetId="0">#REF!</definedName>
    <definedName name="PDPMaterial" localSheetId="3">#REF!</definedName>
    <definedName name="PDPMaterial" localSheetId="15">#REF!</definedName>
    <definedName name="PDPMaterial" localSheetId="22">#REF!</definedName>
    <definedName name="PDPMaterial" localSheetId="38">#REF!</definedName>
    <definedName name="PDPMaterial" localSheetId="29">#REF!</definedName>
    <definedName name="PDPMaterial" localSheetId="30">#REF!</definedName>
    <definedName name="PDPMaterial" localSheetId="7">#REF!</definedName>
    <definedName name="PDPMaterial" localSheetId="8">#REF!</definedName>
    <definedName name="PDPMaterial">#REF!</definedName>
    <definedName name="PDPPembDimuka" localSheetId="10">#REF!</definedName>
    <definedName name="PDPPembDimuka" localSheetId="6">#REF!</definedName>
    <definedName name="PDPPembDimuka" localSheetId="2">#REF!</definedName>
    <definedName name="PDPPembDimuka" localSheetId="5">#REF!</definedName>
    <definedName name="PDPPembDimuka" localSheetId="1">#REF!</definedName>
    <definedName name="PDPPembDimuka" localSheetId="4">#REF!</definedName>
    <definedName name="PDPPembDimuka" localSheetId="0">#REF!</definedName>
    <definedName name="PDPPembDimuka" localSheetId="3">#REF!</definedName>
    <definedName name="PDPPembDimuka" localSheetId="15">#REF!</definedName>
    <definedName name="PDPPembDimuka" localSheetId="22">#REF!</definedName>
    <definedName name="PDPPembDimuka" localSheetId="38">#REF!</definedName>
    <definedName name="PDPPembDimuka" localSheetId="29">#REF!</definedName>
    <definedName name="PDPPembDimuka" localSheetId="30">#REF!</definedName>
    <definedName name="PDPPembDimuka" localSheetId="7">#REF!</definedName>
    <definedName name="PDPPembDimuka" localSheetId="8">#REF!</definedName>
    <definedName name="PDPPembDimuka">#REF!</definedName>
    <definedName name="PDPT" hidden="1">{#N/A,#N/A,FALSE,"M.31"}</definedName>
    <definedName name="peg" hidden="1">{#N/A,#N/A,FALSE,"M.01";#N/A,#N/A,FALSE,"M.01"}</definedName>
    <definedName name="PEND2" hidden="1">{#N/A,#N/A,FALSE,"M.32"}</definedName>
    <definedName name="PENDAOP" hidden="1">{#N/A,#N/A,FALSE,"M.32"}</definedName>
    <definedName name="PENDTL2" hidden="1">{#N/A,#N/A,FALSE,"M.43"}</definedName>
    <definedName name="PENYEBAB" localSheetId="2">#REF!</definedName>
    <definedName name="PENYEBAB" localSheetId="5">#REF!</definedName>
    <definedName name="PENYEBAB" localSheetId="1">#REF!</definedName>
    <definedName name="PENYEBAB" localSheetId="4">#REF!</definedName>
    <definedName name="PENYEBAB" localSheetId="15">#REF!</definedName>
    <definedName name="PENYEBAB" localSheetId="22">#REF!</definedName>
    <definedName name="PENYEBAB" localSheetId="38">#REF!</definedName>
    <definedName name="PENYEBAB" localSheetId="48">[34]dataIBT!$H$3:$H$16</definedName>
    <definedName name="PENYEBAB">#REF!</definedName>
    <definedName name="penyebabtrf" localSheetId="48">[34]dataTRF!$N$5:$N$21</definedName>
    <definedName name="penyebabtrf">[98]dataTRF!$AB$7:$AB$19</definedName>
    <definedName name="PERALATAN">[99]Sheet2!$A$4:$A$7</definedName>
    <definedName name="Perbaikan_Kwhmeter">'[100]rekmodiPtk (MAP)'!$B$51:$I$86</definedName>
    <definedName name="Perbaikan_Tiang">'[100]rekmodiPtk (MAP)'!$B$25:$I$49</definedName>
    <definedName name="Perbaikan_Trafo">'[100]rekmodiPtk (MAP)'!$B$88:$I$117</definedName>
    <definedName name="PERFORMANCE">[99]Sheet2!$E$4:$E$5</definedName>
    <definedName name="Perhitungan" hidden="1">{#N/A,#N/A,FALSE,"M.31"}</definedName>
    <definedName name="period" localSheetId="10">#REF!</definedName>
    <definedName name="period" localSheetId="6">#REF!</definedName>
    <definedName name="period" localSheetId="2">#REF!</definedName>
    <definedName name="period" localSheetId="5">#REF!</definedName>
    <definedName name="period" localSheetId="1">#REF!</definedName>
    <definedName name="period" localSheetId="4">#REF!</definedName>
    <definedName name="period" localSheetId="0">#REF!</definedName>
    <definedName name="period" localSheetId="3">#REF!</definedName>
    <definedName name="period" localSheetId="15">#REF!</definedName>
    <definedName name="period" localSheetId="22">#REF!</definedName>
    <definedName name="period" localSheetId="38">#REF!</definedName>
    <definedName name="period" localSheetId="29">#REF!</definedName>
    <definedName name="period" localSheetId="30">#REF!</definedName>
    <definedName name="period" localSheetId="7">#REF!</definedName>
    <definedName name="period" localSheetId="8">#REF!</definedName>
    <definedName name="period">#REF!</definedName>
    <definedName name="pgg" hidden="1">{#N/A,#N/A,FALSE,"M.41"}</definedName>
    <definedName name="PIC">[101]Data!$E$1:$E$2</definedName>
    <definedName name="PINDAH_PASOK" localSheetId="48">[34]dataPDH_Pasok!$H$6:$H$45</definedName>
    <definedName name="PINDAH_PASOK">[95]dataPDH_Pasok!$H$6:$H$45</definedName>
    <definedName name="PINOH">#N/A</definedName>
    <definedName name="piutang5b" hidden="1">{#N/A,#N/A,FALSE,"M.34"}</definedName>
    <definedName name="PjgPny" localSheetId="10">#REF!</definedName>
    <definedName name="PjgPny" localSheetId="2">#REF!</definedName>
    <definedName name="PjgPny" localSheetId="5">#REF!</definedName>
    <definedName name="PjgPny" localSheetId="1">#REF!</definedName>
    <definedName name="PjgPny" localSheetId="4">#REF!</definedName>
    <definedName name="PjgPny" localSheetId="15">#REF!</definedName>
    <definedName name="PjgPny" localSheetId="22">#REF!</definedName>
    <definedName name="PjgPny" localSheetId="38">#REF!</definedName>
    <definedName name="PjgPny" localSheetId="30">#REF!</definedName>
    <definedName name="PjgPny" localSheetId="8">#REF!</definedName>
    <definedName name="PjgPny">#REF!</definedName>
    <definedName name="PjgPny_35" localSheetId="2">#REF!</definedName>
    <definedName name="PjgPny_35" localSheetId="5">#REF!</definedName>
    <definedName name="PjgPny_35" localSheetId="1">#REF!</definedName>
    <definedName name="PjgPny_35" localSheetId="4">#REF!</definedName>
    <definedName name="PjgPny_35" localSheetId="15">#REF!</definedName>
    <definedName name="PjgPny_35" localSheetId="22">#REF!</definedName>
    <definedName name="PjgPny_35" localSheetId="38">#REF!</definedName>
    <definedName name="PjgPny_35">#REF!</definedName>
    <definedName name="Plgg" hidden="1">{#N/A,#N/A,FALSE,"M.41"}</definedName>
    <definedName name="PLGN_4">"'file:///C:/RKAP%20TAHUN%202008%20Penetapan%2003%20Maret%2008_RAKERNAS/Lahat.xls'#$''.$T$4884"</definedName>
    <definedName name="PLGN_5">"'file:///C:/RKAP%20TAHUN%202008%20Penetapan%2003%20Maret%2008_RAKERNAS/Lahat.xls'#$''.$T$4884"</definedName>
    <definedName name="PLGN_6">"'file:///C:/RKAP%20TAHUN%202008%20Penetapan%2003%20Maret%2008_RAKERNAS/Lahat.xls'#$''.$T$4884"</definedName>
    <definedName name="PLGN_7">"'file:///C:/RKAP%20TAHUN%202008%20Penetapan%2003%20Maret%2008_RAKERNAS/Lahat.xls'#$''.$T$4884"</definedName>
    <definedName name="PLNBfuel">[9]Assumptions!$C$115</definedName>
    <definedName name="PLNBsblc">[9]Assumptions!$C$256</definedName>
    <definedName name="PLTA">[102]Perintah!$B$100:$B$104</definedName>
    <definedName name="PLTD_1" hidden="1">{#N/A,#N/A,FALSE,"M.33"}</definedName>
    <definedName name="PLTG">[102]Perintah!$B$122:$B$130</definedName>
    <definedName name="PLTGU">[102]Perintah!$B$115:$B$121</definedName>
    <definedName name="PLTP">[102]Perintah!$B$131:$B$135</definedName>
    <definedName name="PLTU">[102]Perintah!$B$105:$B$114</definedName>
    <definedName name="pmt1p">'[5]HARGA SATUAN'!$B$2</definedName>
    <definedName name="pmt500dgcr">'[5]HARGA SATUAN'!$B$7</definedName>
    <definedName name="pmt500kv1">'[5]HARGA SATUAN'!$B$6</definedName>
    <definedName name="PNY">#REF!</definedName>
    <definedName name="POLA">#REF!</definedName>
    <definedName name="poldo" hidden="1">{#N/A,#N/A,FALSE,"M.31"}</definedName>
    <definedName name="ppp" hidden="1">{#N/A,#N/A,FALSE,"M.43"}</definedName>
    <definedName name="predagt" hidden="1">{#N/A,#N/A,FALSE,"M.31"}</definedName>
    <definedName name="prediksi_th03" hidden="1">{#N/A,#N/A,FALSE,"M.01";#N/A,#N/A,FALSE,"M.01"}</definedName>
    <definedName name="Presentes" hidden="1">#REF!</definedName>
    <definedName name="_xlnm.Print_Area" localSheetId="10">' PENY 80%  PRINT'!$A$1:$K$73</definedName>
    <definedName name="_xlnm.Print_Area" localSheetId="9">' PENY 80% No Print'!$A$1:$L$73</definedName>
    <definedName name="_xlnm.Print_Area" localSheetId="6">' TOTAL TRAFO '!$A$1:$P$360</definedName>
    <definedName name="_xlnm.Print_Area" localSheetId="2">' TRAFO 0% no print'!$A$1:$K$20</definedName>
    <definedName name="_xlnm.Print_Area" localSheetId="5">' TRAFO 0% PRINT'!$A$1:$I$20</definedName>
    <definedName name="_xlnm.Print_Area" localSheetId="1">' TRAFO 30% no print'!$A$1:$K$76</definedName>
    <definedName name="_xlnm.Print_Area" localSheetId="4">' TRAFO 30% PRINT'!$A$1:$J$73</definedName>
    <definedName name="_xlnm.Print_Area" localSheetId="0">' TRAFO 80% no print  '!$A$1:$L$56</definedName>
    <definedName name="_xlnm.Print_Area" localSheetId="3">' TRAFO 80% PRINT'!$A$1:$K$56</definedName>
    <definedName name="_xlnm.Print_Area" localSheetId="11">BDG!$A$1:$K$218</definedName>
    <definedName name="_xlnm.Print_Area" localSheetId="13">BGR!$A$1:$K$193</definedName>
    <definedName name="_xlnm.Print_Area" localSheetId="12">'BKS '!$A$1:$K$172</definedName>
    <definedName name="_xlnm.Print_Area" localSheetId="14">'CJR '!$A$1:$K$41</definedName>
    <definedName name="_xlnm.Print_Area" localSheetId="15">CKR!$A$1:$K$277</definedName>
    <definedName name="_xlnm.Print_Area" localSheetId="16">CMI!$A$1:$K$129</definedName>
    <definedName name="_xlnm.Print_Area" localSheetId="18">'CRB '!$A$1:$K$102</definedName>
    <definedName name="_xlnm.Print_Area" localSheetId="19">DPK!$A$1:$K$140</definedName>
    <definedName name="_xlnm.Print_Area" localSheetId="21">'GPI '!$A$1:$K$168</definedName>
    <definedName name="_xlnm.Print_Area" localSheetId="39">#REF!</definedName>
    <definedName name="_xlnm.Print_Area" localSheetId="20">GRT!$A$1:$K$51</definedName>
    <definedName name="_xlnm.Print_Area" localSheetId="22">IDM!$A$1:$K$52</definedName>
    <definedName name="_xlnm.Print_Area" localSheetId="38">#REF!</definedName>
    <definedName name="_xlnm.Print_Area" localSheetId="37">'KINERJA 7'!$B$7:$AU$148</definedName>
    <definedName name="_xlnm.Print_Area" localSheetId="31">'KINERJA TEG (7)'!$A$1:$J$325</definedName>
    <definedName name="_xlnm.Print_Area" localSheetId="23">'KRW '!$A$1:$K$319</definedName>
    <definedName name="_xlnm.Print_Area" localSheetId="24">MJA!$A$1:$K$150</definedName>
    <definedName name="_xlnm.Print_Area" localSheetId="29">'PERMANEN (6) '!$A$4:$S$31</definedName>
    <definedName name="_xlnm.Print_Area" localSheetId="30">'PERMANEN (6a) '!$A$5:$S$55</definedName>
    <definedName name="_xlnm.Print_Area" localSheetId="8">'PERMANEN TRF(3a)'!$A$1:$T$309</definedName>
    <definedName name="_xlnm.Print_Area" localSheetId="25">'PWK '!$A$1:$K$108</definedName>
    <definedName name="_xlnm.Print_Area" localSheetId="32">'RATA TMP TEG (7a)'!$B$1:$J$285</definedName>
    <definedName name="_xlnm.Print_Area" localSheetId="46">'REKAP IBT'!$A$1:$U$68</definedName>
    <definedName name="_xlnm.Print_Area" localSheetId="44">'REKAP KIT'!$A$9:$S$149</definedName>
    <definedName name="_xlnm.Print_Area" localSheetId="48">'REKAP KTT'!$A$1:$W$85</definedName>
    <definedName name="_xlnm.Print_Area" localSheetId="43">'REKAP PB_TRAFO'!$A$1:$P$125</definedName>
    <definedName name="_xlnm.Print_Area" localSheetId="42">'REKAP PDH_PASOK'!$A$1:$Q$369</definedName>
    <definedName name="_xlnm.Print_Area" localSheetId="47">'REKAP PHT'!$A$1:$W$246</definedName>
    <definedName name="_xlnm.Print_Area" localSheetId="45">'REKAP TRAFO'!$A$1:$V$152</definedName>
    <definedName name="_xlnm.Print_Area" localSheetId="26">SKI!$A$1:$K$75</definedName>
    <definedName name="_xlnm.Print_Area" localSheetId="27">'SMD '!$A$1:$K$118</definedName>
    <definedName name="_xlnm.Print_Area" localSheetId="33">'SPEKTRUM TEG (7b)'!$A$1:$N$79</definedName>
    <definedName name="_xlnm.Print_Area" localSheetId="36">'TABEL X GGN PER KMS DJBB (17)'!$A$1:$U$24</definedName>
    <definedName name="_xlnm.Print_Area" localSheetId="34">#REF!</definedName>
    <definedName name="_xlnm.Print_Area" localSheetId="28">'TSK '!$A$1:$K$88</definedName>
    <definedName name="_xlnm.Print_Area">#REF!</definedName>
    <definedName name="Print_Area_MI" localSheetId="10">#REF!</definedName>
    <definedName name="Print_Area_MI" localSheetId="6">#REF!</definedName>
    <definedName name="Print_Area_MI" localSheetId="2">#REF!</definedName>
    <definedName name="Print_Area_MI" localSheetId="5">#REF!</definedName>
    <definedName name="Print_Area_MI" localSheetId="1">#REF!</definedName>
    <definedName name="Print_Area_MI" localSheetId="4">#REF!</definedName>
    <definedName name="Print_Area_MI" localSheetId="0">#REF!</definedName>
    <definedName name="Print_Area_MI" localSheetId="3">#REF!</definedName>
    <definedName name="Print_Area_MI" localSheetId="15">#REF!</definedName>
    <definedName name="PRINT_AREA_MI" localSheetId="39">#REF!</definedName>
    <definedName name="Print_Area_MI" localSheetId="22">#REF!</definedName>
    <definedName name="Print_Area_MI" localSheetId="38">#REF!</definedName>
    <definedName name="Print_Area_MI" localSheetId="29">#REF!</definedName>
    <definedName name="Print_Area_MI" localSheetId="30">#REF!</definedName>
    <definedName name="Print_Area_MI" localSheetId="7">#REF!</definedName>
    <definedName name="Print_Area_MI" localSheetId="8">#REF!</definedName>
    <definedName name="Print_Area_MI" localSheetId="36">#REF!</definedName>
    <definedName name="Print_Area_MI">#REF!</definedName>
    <definedName name="_xlnm.Print_Titles" localSheetId="10">' PENY 80%  PRINT'!$1:$11</definedName>
    <definedName name="_xlnm.Print_Titles" localSheetId="9">' PENY 80% No Print'!$1:$11</definedName>
    <definedName name="_xlnm.Print_Titles" localSheetId="6">' TOTAL TRAFO '!$6:$14</definedName>
    <definedName name="_xlnm.Print_Titles" localSheetId="2">' TRAFO 0% no print'!$8:$13</definedName>
    <definedName name="_xlnm.Print_Titles" localSheetId="5">' TRAFO 0% PRINT'!$8:$13</definedName>
    <definedName name="_xlnm.Print_Titles" localSheetId="1">' TRAFO 30% no print'!$8:$13</definedName>
    <definedName name="_xlnm.Print_Titles" localSheetId="4">' TRAFO 30% PRINT'!$6:$10</definedName>
    <definedName name="_xlnm.Print_Titles" localSheetId="0">' TRAFO 80% no print  '!$8:$13</definedName>
    <definedName name="_xlnm.Print_Titles" localSheetId="3">' TRAFO 80% PRINT'!$8:$13</definedName>
    <definedName name="_xlnm.Print_Titles" localSheetId="11">BDG!$1:$9</definedName>
    <definedName name="_xlnm.Print_Titles" localSheetId="13">BGR!$1:$9</definedName>
    <definedName name="_xlnm.Print_Titles" localSheetId="12">'BKS '!$1:$9</definedName>
    <definedName name="_xlnm.Print_Titles" localSheetId="14">'CJR '!$1:$2</definedName>
    <definedName name="_xlnm.Print_Titles" localSheetId="15">CKR!$1:$9</definedName>
    <definedName name="_xlnm.Print_Titles" localSheetId="16">CMI!$1:$9</definedName>
    <definedName name="_xlnm.Print_Titles" localSheetId="18">'CRB '!$1:$9</definedName>
    <definedName name="_xlnm.Print_Titles" localSheetId="19">DPK!$1:$9</definedName>
    <definedName name="_xlnm.Print_Titles" localSheetId="41">'EMERGENCY PLAN'!$1:$6</definedName>
    <definedName name="_xlnm.Print_Titles" localSheetId="21">'GPI '!$1:$9</definedName>
    <definedName name="_xlnm.Print_Titles" localSheetId="20">GRT!#REF!</definedName>
    <definedName name="_xlnm.Print_Titles" localSheetId="22">IDM!$1:$9</definedName>
    <definedName name="_xlnm.Print_Titles" localSheetId="38">'INDIKASI (18)'!$1:$2</definedName>
    <definedName name="_xlnm.Print_Titles" localSheetId="31">'KINERJA TEG (7)'!$1:$3</definedName>
    <definedName name="_xlnm.Print_Titles" localSheetId="23">'KRW '!$1:$9</definedName>
    <definedName name="_xlnm.Print_Titles" localSheetId="24">MJA!$1:$9</definedName>
    <definedName name="_xlnm.Print_Titles" localSheetId="30">'PERMANEN (6a) '!$5:$12</definedName>
    <definedName name="_xlnm.Print_Titles" localSheetId="7">'PERMANEN TRF(3)'!$6:$11</definedName>
    <definedName name="_xlnm.Print_Titles" localSheetId="8">'PERMANEN TRF(3a)'!$1:$7</definedName>
    <definedName name="_xlnm.Print_Titles" localSheetId="25">'PWK '!$1:$9</definedName>
    <definedName name="_xlnm.Print_Titles" localSheetId="32">'RATA TMP TEG (7a)'!$1:$7</definedName>
    <definedName name="_xlnm.Print_Titles" localSheetId="46">'REKAP IBT'!$1:$14</definedName>
    <definedName name="_xlnm.Print_Titles" localSheetId="44">'REKAP KIT'!$9:$14</definedName>
    <definedName name="_xlnm.Print_Titles" localSheetId="48">'REKAP KTT'!$1:$14</definedName>
    <definedName name="_xlnm.Print_Titles" localSheetId="43">'REKAP PB_TRAFO'!$1:$6</definedName>
    <definedName name="_xlnm.Print_Titles" localSheetId="42">'REKAP PDH_PASOK'!$1:$6</definedName>
    <definedName name="_xlnm.Print_Titles" localSheetId="47">'REKAP PHT'!$1:$14</definedName>
    <definedName name="_xlnm.Print_Titles" localSheetId="45">'REKAP TRAFO'!$1:$14</definedName>
    <definedName name="_xlnm.Print_Titles" localSheetId="26">SKI!$6:$9</definedName>
    <definedName name="_xlnm.Print_Titles" localSheetId="27">'SMD '!$1:$9</definedName>
    <definedName name="_xlnm.Print_Titles" localSheetId="33">'SPEKTRUM TEG (7b)'!$1:$3</definedName>
    <definedName name="_xlnm.Print_Titles" localSheetId="28">'TSK '!$6:$9</definedName>
    <definedName name="_xlnm.Print_Titles">#REF!</definedName>
    <definedName name="Print_Titles_MI" localSheetId="15">#REF!</definedName>
    <definedName name="Print_Titles_MI" localSheetId="22">#REF!</definedName>
    <definedName name="Print_Titles_MI">#REF!</definedName>
    <definedName name="prk_4">"'file:///C:/Documents%20and%20Settings/Dodo/Desktop/RKAP2008-SYAMSU/5-Wil.%20S2JB%20-%202008%20-%20Bahas%20Awal%20-%20OK.XLS'#$PRK.$A$1:#REF!65536"</definedName>
    <definedName name="prk_5">"'file:///C:/Documents%20and%20Settings/Dodo/Desktop/RKAP2008-SYAMSU/5-Wil.%20S2JB%20-%202008%20-%20Bahas%20Awal%20-%20OK.XLS'#$PRK.$A$1:#REF!65536"</definedName>
    <definedName name="prk_6">"'file:///C:/Documents%20and%20Settings/Dodo/Desktop/RKAP2008-SYAMSU/5-Wil.%20S2JB%20-%202008%20-%20Bahas%20Awal%20-%20OK.XLS'#$PRK.$A$1:#REF!65536"</definedName>
    <definedName name="prk_7">"'file:///C:/Documents%20and%20Settings/Dodo/Desktop/RKAP2008-SYAMSU/5-Wil.%20S2JB%20-%202008%20-%20Bahas%20Awal%20-%20OK.XLS'#$PRK.$A$1:#REF!65536"</definedName>
    <definedName name="PROB">#N/A</definedName>
    <definedName name="Prod" hidden="1">{#N/A,#N/A,FALSE,"M.31"}</definedName>
    <definedName name="ProdForm" hidden="1">#REF!</definedName>
    <definedName name="Product" hidden="1">#REF!</definedName>
    <definedName name="PROKK" hidden="1">{#N/A,#N/A,FALSE,"M.42"}</definedName>
    <definedName name="PSGI" hidden="1">{#N/A,#N/A,FALSE,"M.43"}</definedName>
    <definedName name="Psl.7.a_b" hidden="1">{#N/A,#N/A,FALSE,"M.01"}</definedName>
    <definedName name="PSO" hidden="1">{#N/A,#N/A,FALSE,"M.33"}</definedName>
    <definedName name="PSRpst" hidden="1">{#N/A,#N/A,FALSE,"M.31"}</definedName>
    <definedName name="pt150kv">'[5]HARGA SATUAN'!$B$28</definedName>
    <definedName name="PUMPKPR2" hidden="1">{#N/A,#N/A,FALSE,"M.42"}</definedName>
    <definedName name="pur" hidden="1">{#N/A,#N/A,FALSE,"M.34"}</definedName>
    <definedName name="pusat" hidden="1">{#N/A,#N/A,FALSE,"M.34"}</definedName>
    <definedName name="PUTUSSIBAU">#N/A</definedName>
    <definedName name="q" localSheetId="38" hidden="1">{#N/A,#N/A,FALSE,"M.01";#N/A,#N/A,FALSE,"M.01"}</definedName>
    <definedName name="q" hidden="1">{#N/A,#N/A,FALSE,"M.01";#N/A,#N/A,FALSE,"M.01"}</definedName>
    <definedName name="QEQEQ" hidden="1">{#N/A,#N/A,FALSE,"M.32"}</definedName>
    <definedName name="qq" hidden="1">{#N/A,#N/A,FALSE,"M.33"}</definedName>
    <definedName name="qqq" hidden="1">{#N/A,#N/A,FALSE,"M.42"}</definedName>
    <definedName name="QQQQQ" hidden="1">{#N/A,#N/A,FALSE,"M.32"}</definedName>
    <definedName name="qqqw" hidden="1">{#N/A,#N/A,FALSE,"M.01";#N/A,#N/A,FALSE,"M.01"}</definedName>
    <definedName name="qqwwe" hidden="1">{#N/A,#N/A,FALSE,"M.32"}</definedName>
    <definedName name="QSQQE" hidden="1">{#N/A,#N/A,FALSE,"M.01";#N/A,#N/A,FALSE,"M.01"}</definedName>
    <definedName name="Query1" localSheetId="15">#REF!</definedName>
    <definedName name="Query1" localSheetId="39">#REF!</definedName>
    <definedName name="Query1" localSheetId="22">#REF!</definedName>
    <definedName name="Query1">#REF!</definedName>
    <definedName name="qw" hidden="1">{#N/A,#N/A,FALSE,"M.33"}</definedName>
    <definedName name="qwe" hidden="1">{#N/A,#N/A,FALSE,"M.01";#N/A,#N/A,FALSE,"M.01"}</definedName>
    <definedName name="qwee" hidden="1">[16]PkRp!#REF!</definedName>
    <definedName name="qweqe" hidden="1">{#N/A,#N/A,FALSE,"M.32"}</definedName>
    <definedName name="qweqeq" hidden="1">{#N/A,#N/A,FALSE,"M.42"}</definedName>
    <definedName name="qwer" hidden="1">{#N/A,#N/A,FALSE,"M.41"}</definedName>
    <definedName name="QWQEQ" hidden="1">{#N/A,#N/A,FALSE,"M.31"}</definedName>
    <definedName name="qwqw" hidden="1">{#N/A,#N/A,FALSE,"M.01";#N/A,#N/A,FALSE,"M.01"}</definedName>
    <definedName name="Rabu">'[78]03'!$C$77</definedName>
    <definedName name="Rabu1">'[78]03'!$C$86</definedName>
    <definedName name="range11" localSheetId="15">#REF!</definedName>
    <definedName name="range11" localSheetId="22">#REF!</definedName>
    <definedName name="range11">#REF!</definedName>
    <definedName name="range41" localSheetId="15">#REF!</definedName>
    <definedName name="range41" localSheetId="22">#REF!</definedName>
    <definedName name="range41">#REF!</definedName>
    <definedName name="Ranting" localSheetId="10">#REF!</definedName>
    <definedName name="Ranting" localSheetId="2">#REF!</definedName>
    <definedName name="Ranting" localSheetId="5">#REF!</definedName>
    <definedName name="Ranting" localSheetId="1">#REF!</definedName>
    <definedName name="Ranting" localSheetId="4">#REF!</definedName>
    <definedName name="Ranting" localSheetId="3">#REF!</definedName>
    <definedName name="Ranting" localSheetId="15">#REF!</definedName>
    <definedName name="Ranting" localSheetId="22">#REF!</definedName>
    <definedName name="Ranting" localSheetId="38">#REF!</definedName>
    <definedName name="Ranting" localSheetId="30">#REF!</definedName>
    <definedName name="Ranting" localSheetId="8">#REF!</definedName>
    <definedName name="Ranting">#REF!</definedName>
    <definedName name="Ranting_35" localSheetId="2">#REF!</definedName>
    <definedName name="Ranting_35" localSheetId="5">#REF!</definedName>
    <definedName name="Ranting_35" localSheetId="1">#REF!</definedName>
    <definedName name="Ranting_35" localSheetId="4">#REF!</definedName>
    <definedName name="Ranting_35" localSheetId="15">#REF!</definedName>
    <definedName name="Ranting_35" localSheetId="22">#REF!</definedName>
    <definedName name="Ranting_35" localSheetId="38">#REF!</definedName>
    <definedName name="Ranting_35">#REF!</definedName>
    <definedName name="Rayon" localSheetId="10">#REF!</definedName>
    <definedName name="Rayon" localSheetId="2">#REF!</definedName>
    <definedName name="Rayon" localSheetId="5">#REF!</definedName>
    <definedName name="Rayon" localSheetId="1">#REF!</definedName>
    <definedName name="Rayon" localSheetId="4">#REF!</definedName>
    <definedName name="Rayon" localSheetId="15">#REF!</definedName>
    <definedName name="Rayon" localSheetId="22">#REF!</definedName>
    <definedName name="Rayon" localSheetId="38">#REF!</definedName>
    <definedName name="Rayon" localSheetId="30">#REF!</definedName>
    <definedName name="Rayon" localSheetId="8">#REF!</definedName>
    <definedName name="Rayon">#REF!</definedName>
    <definedName name="Rayon_35" localSheetId="2">#REF!</definedName>
    <definedName name="Rayon_35" localSheetId="5">#REF!</definedName>
    <definedName name="Rayon_35" localSheetId="1">#REF!</definedName>
    <definedName name="Rayon_35" localSheetId="4">#REF!</definedName>
    <definedName name="Rayon_35" localSheetId="15">#REF!</definedName>
    <definedName name="Rayon_35" localSheetId="22">#REF!</definedName>
    <definedName name="Rayon_35" localSheetId="38">#REF!</definedName>
    <definedName name="Rayon_35">#REF!</definedName>
    <definedName name="RCArea" hidden="1">#REF!</definedName>
    <definedName name="Real">'[103]100000'!$A$4:$BM$147</definedName>
    <definedName name="Rectifier80">'[5]HARGA SATUAN'!$B$14</definedName>
    <definedName name="ref" hidden="1">{#N/A,#N/A,FALSE,"M.33"}</definedName>
    <definedName name="REFERENSI" hidden="1">{#N/A,#N/A,FALSE,"M.33"}</definedName>
    <definedName name="REGREGREGRGERG" hidden="1">[55]M!$F$14:$N$14</definedName>
    <definedName name="REGREGREGRGREGREG" hidden="1">'[12]TRNS-C1'!#REF!</definedName>
    <definedName name="REH" hidden="1">{#N/A,#N/A,FALSE,"M.01";#N/A,#N/A,FALSE,"M.01"}</definedName>
    <definedName name="reinkit2" hidden="1">{#N/A,#N/A,FALSE,"M.42"}</definedName>
    <definedName name="ReinTUL2" hidden="1">{#N/A,#N/A,FALSE,"M.42"}</definedName>
    <definedName name="rekap000" hidden="1">{#N/A,#N/A,FALSE,"M.02"}</definedName>
    <definedName name="Rekap1" hidden="1">{#N/A,#N/A,FALSE,"M.01"}</definedName>
    <definedName name="REKAPHU" hidden="1">{#N/A,#N/A,FALSE,"M.02"}</definedName>
    <definedName name="Rekapitulasi_Kirim">'[81]01'!$A$59:$AD$100</definedName>
    <definedName name="Rekapitulasi_Penjualan">'[81]01'!$A$8:$AB$37</definedName>
    <definedName name="Rekapitulasi_Produksi_Sendiri">[82]ProdSendiri!$A$85:$AG$114</definedName>
    <definedName name="Rekapitulasi_PS_GD">'[82]PS&amp;Susut TL'!$A$72:$AB$101</definedName>
    <definedName name="Rekapitulasi_PS_GI">'[82]PS&amp;Susut TL'!$A$40:$AB$69</definedName>
    <definedName name="Rekapitulasi_PS_Sentral">'[82]PS&amp;Susut TL'!$A$8:$AB$37</definedName>
    <definedName name="Rekapitulasi_Susut_Transmisi">'[82]PS&amp;Susut TL'!$A$104:$AB$133</definedName>
    <definedName name="Rekapitulasi_Terima">[82]Transfer!$A$142:$AD$183</definedName>
    <definedName name="RekapitulasiSewa">[82]SewaBeli!$A$74:$AF$103</definedName>
    <definedName name="rekon" hidden="1">{#N/A,#N/A,FALSE,"M.34"}</definedName>
    <definedName name="rempem" hidden="1">'[104]hal 14b'!#REF!</definedName>
    <definedName name="rensis" hidden="1">{#N/A,#N/A,FALSE,"M.33"}</definedName>
    <definedName name="Repay">[9]Assumptions!$C$247</definedName>
    <definedName name="RepayProfile">[9]Assumptions!$C$248</definedName>
    <definedName name="RES" hidden="1">{"'Juli'!$A$1:$J$57","'Juli'!$A$24:$J$57"}</definedName>
    <definedName name="result11" localSheetId="15">#REF!</definedName>
    <definedName name="result11" localSheetId="22">#REF!</definedName>
    <definedName name="result11">#REF!</definedName>
    <definedName name="result12" localSheetId="15">#REF!</definedName>
    <definedName name="result12" localSheetId="22">#REF!</definedName>
    <definedName name="result12">#REF!</definedName>
    <definedName name="RETETETETETRE" hidden="1">[55]M!$V$3:$AD$3</definedName>
    <definedName name="rfg" hidden="1">{#N/A,#N/A,FALSE,"M.41"}</definedName>
    <definedName name="RFRFRF" hidden="1">[55]M!$AL$24:$AT$24</definedName>
    <definedName name="RGEGREGRGREG" hidden="1">[55]M!$AL$8:$AT$8</definedName>
    <definedName name="RGERGRREER" hidden="1">[55]M!$F$3:$N$3</definedName>
    <definedName name="RGREGES" hidden="1">[55]M!$AL$14:$AT$14</definedName>
    <definedName name="RGREGRGGEGRE" hidden="1">[55]M!$V$14:$AD$14</definedName>
    <definedName name="rh\" hidden="1">{#N/A,#N/A,FALSE,"M.01"}</definedName>
    <definedName name="rhs" hidden="1">{#N/A,#N/A,FALSE,"M.31"}</definedName>
    <definedName name="rhss" hidden="1">{#N/A,#N/A,FALSE,"M.32"}</definedName>
    <definedName name="ripel">'[5]HARGA SATUAN'!$B$43</definedName>
    <definedName name="RK" hidden="1">{#N/A,#N/A,FALSE,"M.42"}</definedName>
    <definedName name="RKP.32" hidden="1">{#N/A,#N/A,FALSE,"M.32"}</definedName>
    <definedName name="RMS" hidden="1">{#N/A,#N/A,FALSE,"M.42"}</definedName>
    <definedName name="ropa" hidden="1">{#N/A,#N/A,FALSE,"M.34"}</definedName>
    <definedName name="RR" localSheetId="15">#REF!</definedName>
    <definedName name="RR" localSheetId="22">#REF!</definedName>
    <definedName name="RR">#REF!</definedName>
    <definedName name="rrr" hidden="1">'[105]Sudah Berjalan'!#REF!</definedName>
    <definedName name="RRRR" hidden="1">{#N/A,#N/A,FALSE,"M.42"}</definedName>
    <definedName name="rrrrr" localSheetId="15">#REF!</definedName>
    <definedName name="rrrrr" localSheetId="22">#REF!</definedName>
    <definedName name="rrrrr">#REF!</definedName>
    <definedName name="RRT" hidden="1">{#N/A,#N/A,FALSE,"M.32"}</definedName>
    <definedName name="RS" hidden="1">{#N/A,#N/A,FALSE,"M.42"}</definedName>
    <definedName name="rt" hidden="1">{#N/A,#N/A,FALSE,"M.01"}</definedName>
    <definedName name="RTERTERGDDFG" hidden="1">[55]M!$AL$3:$AT$3</definedName>
    <definedName name="RTETET" hidden="1">[55]M!$V$13:$AD$13</definedName>
    <definedName name="RTEYTRY" hidden="1">{#N/A,#N/A,FALSE,"M.32"}</definedName>
    <definedName name="rth" hidden="1">{#N/A,#N/A,FALSE,"M.02"}</definedName>
    <definedName name="rtn">'[5]HARGA SATUAN'!$B$44</definedName>
    <definedName name="RTREGDFGD" hidden="1">[55]M!$AL$13:$AT$13</definedName>
    <definedName name="RTRETRETETETRERT" hidden="1">[55]M!$F$3:$N$3</definedName>
    <definedName name="rutin" hidden="1">{#N/A,#N/A,FALSE,"M.33"}</definedName>
    <definedName name="rwerwr" hidden="1">{#N/A,#N/A,FALSE,"M.33"}</definedName>
    <definedName name="S_7">"'file:///C:/My%20Documents/PUSAT/My%20Documents/ERI%20P/KINERJA%20NTB/TARGET%20kit_p3b2003.XLS'#$'L-R'.$BE$57"</definedName>
    <definedName name="SA" hidden="1">{#N/A,#N/A,FALSE,"M.33"}</definedName>
    <definedName name="Sabtu">'[78]03'!$C$80</definedName>
    <definedName name="Sabtu1">'[78]03'!$C$89</definedName>
    <definedName name="sad" hidden="1">{#N/A,#N/A,FALSE,"M.34"}</definedName>
    <definedName name="saddfasgsdf" hidden="1">{#N/A,#N/A,FALSE,"M.42"}</definedName>
    <definedName name="safsdggjyfkf" hidden="1">{#N/A,#N/A,FALSE,"M.02"}</definedName>
    <definedName name="SALAH" hidden="1">{#N/A,#N/A,FALSE,"M.01";#N/A,#N/A,FALSE,"M.01"}</definedName>
    <definedName name="SAMBAS">#N/A</definedName>
    <definedName name="SANGGAU">#N/A</definedName>
    <definedName name="SAPBEXrevision" hidden="1">1</definedName>
    <definedName name="SAPBEXsysID" hidden="1">"PB1"</definedName>
    <definedName name="SAPBEXwbID" hidden="1">"41NCAAE5PJZ8D7N0HEXL0B90R"</definedName>
    <definedName name="saro" hidden="1">{#N/A,#N/A,FALSE,"M.31"}</definedName>
    <definedName name="SARPOKPLG" hidden="1">{#N/A,#N/A,FALSE,"M.01";#N/A,#N/A,FALSE,"M.01"}</definedName>
    <definedName name="sasa" hidden="1">{#N/A,#N/A,FALSE,"M.31"}</definedName>
    <definedName name="SASAS" hidden="1">{#N/A,#N/A,FALSE,"M.02"}</definedName>
    <definedName name="SASASA" hidden="1">{#N/A,#N/A,FALSE,"M.02"}</definedName>
    <definedName name="SASASAS" hidden="1">{#N/A,#N/A,FALSE,"M.31"}</definedName>
    <definedName name="SATUAN">'[43]Laba Rugi'!$G$27</definedName>
    <definedName name="satuan_4">"'file:///C:/RKAP%20TAHUN%202008%20Penetapan%2003%20Maret%2008_RAKERNAS/Lahat.xls'#$''.$AY$12851"</definedName>
    <definedName name="satuan_5">"'file:///C:/RKAP%20TAHUN%202008%20Penetapan%2003%20Maret%2008_RAKERNAS/Lahat.xls'#$''.$AY$12851"</definedName>
    <definedName name="satuan_6">"'file:///C:/RKAP%20TAHUN%202008%20Penetapan%2003%20Maret%2008_RAKERNAS/Lahat.xls'#$''.$AY$12851"</definedName>
    <definedName name="satuan_7">"'file:///C:/RKAP%20TAHUN%202008%20Penetapan%2003%20Maret%2008_RAKERNAS/Lahat.xls'#$''.$AY$12851"</definedName>
    <definedName name="saul" hidden="1">{#N/A,#N/A,FALSE,"M.34"}</definedName>
    <definedName name="sbak1a" localSheetId="10">'[106]L-R'!#REF!</definedName>
    <definedName name="sbak1a" localSheetId="6">'[107]L-R'!#REF!</definedName>
    <definedName name="sbak1a" localSheetId="2">'[107]L-R'!#REF!</definedName>
    <definedName name="sbak1a" localSheetId="5">'[107]L-R'!#REF!</definedName>
    <definedName name="sbak1a" localSheetId="1">'[107]L-R'!#REF!</definedName>
    <definedName name="sbak1a" localSheetId="4">'[107]L-R'!#REF!</definedName>
    <definedName name="sbak1a" localSheetId="0">'[107]L-R'!#REF!</definedName>
    <definedName name="sbak1a" localSheetId="3">'[107]L-R'!#REF!</definedName>
    <definedName name="sbak1a" localSheetId="15">'[108]L-R'!#REF!</definedName>
    <definedName name="sbak1a" localSheetId="22">'[108]L-R'!#REF!</definedName>
    <definedName name="sbak1a" localSheetId="38">'[108]L-R'!#REF!</definedName>
    <definedName name="sbak1a" localSheetId="29">'[107]L-R'!#REF!</definedName>
    <definedName name="sbak1a" localSheetId="30">'[107]L-R'!#REF!</definedName>
    <definedName name="sbak1a" localSheetId="7">'[107]L-R'!#REF!</definedName>
    <definedName name="sbak1a" localSheetId="8">'[107]L-R'!#REF!</definedName>
    <definedName name="sbak1a">'[108]L-R'!#REF!</definedName>
    <definedName name="sbak1a_5">"'file:///C:/My%20Documents/PUSAT/My%20Documents/ERI%20P/KINERJA%20NTB/TARGET%20kit_p3b2003.XLS'#$'L-R'.$BD$56"</definedName>
    <definedName name="sbak1a_6">"'file:///C:/My%20Documents/PUSAT/My%20Documents/ERI%20P/KINERJA%20NTB/TARGET%20kit_p3b2003.XLS'#$'L-R'.$BD$56"</definedName>
    <definedName name="sbak1a_7">"'file:///C:/My%20Documents/PUSAT/My%20Documents/ERI%20P/KINERJA%20NTB/TARGET%20kit_p3b2003.XLS'#$'L-R'.$BD$56"</definedName>
    <definedName name="sbak1b" localSheetId="10">'[106]L-R'!#REF!</definedName>
    <definedName name="sbak1b" localSheetId="6">'[107]L-R'!#REF!</definedName>
    <definedName name="sbak1b" localSheetId="2">'[107]L-R'!#REF!</definedName>
    <definedName name="sbak1b" localSheetId="5">'[107]L-R'!#REF!</definedName>
    <definedName name="sbak1b" localSheetId="1">'[107]L-R'!#REF!</definedName>
    <definedName name="sbak1b" localSheetId="4">'[107]L-R'!#REF!</definedName>
    <definedName name="sbak1b" localSheetId="0">'[107]L-R'!#REF!</definedName>
    <definedName name="sbak1b" localSheetId="3">'[107]L-R'!#REF!</definedName>
    <definedName name="sbak1b" localSheetId="15">'[108]L-R'!#REF!</definedName>
    <definedName name="sbak1b" localSheetId="22">'[108]L-R'!#REF!</definedName>
    <definedName name="sbak1b" localSheetId="38">'[108]L-R'!#REF!</definedName>
    <definedName name="sbak1b" localSheetId="29">'[107]L-R'!#REF!</definedName>
    <definedName name="sbak1b" localSheetId="30">'[107]L-R'!#REF!</definedName>
    <definedName name="sbak1b" localSheetId="7">'[107]L-R'!#REF!</definedName>
    <definedName name="sbak1b" localSheetId="8">'[107]L-R'!#REF!</definedName>
    <definedName name="sbak1b">'[108]L-R'!#REF!</definedName>
    <definedName name="sbak1b_5">"'file:///C:/My%20Documents/PUSAT/My%20Documents/ERI%20P/KINERJA%20NTB/TARGET%20kit_p3b2003.XLS'#$'L-R'.$BE$57"</definedName>
    <definedName name="sbak1b_6">"'file:///C:/My%20Documents/PUSAT/My%20Documents/ERI%20P/KINERJA%20NTB/TARGET%20kit_p3b2003.XLS'#$'L-R'.$BE$57"</definedName>
    <definedName name="sbak1b_7">"'file:///C:/My%20Documents/PUSAT/My%20Documents/ERI%20P/KINERJA%20NTB/TARGET%20kit_p3b2003.XLS'#$'L-R'.$BE$57"</definedName>
    <definedName name="SBBpst" hidden="1">{#N/A,#N/A,FALSE,"M.34"}</definedName>
    <definedName name="SBLCfee">[9]Assumptions!$C$260</definedName>
    <definedName name="SBLCupfront">[9]Assumptions!$C$259</definedName>
    <definedName name="sblw" hidden="1">{#N/A,#N/A,FALSE,"M.02"}</definedName>
    <definedName name="scac" hidden="1">{#N/A,#N/A,FALSE,"M.42"}</definedName>
    <definedName name="scacascc" hidden="1">{#N/A,#N/A,FALSE,"M.33"}</definedName>
    <definedName name="scacwxc" hidden="1">{#N/A,#N/A,FALSE,"M.01";#N/A,#N/A,FALSE,"M.01"}</definedName>
    <definedName name="scascac" hidden="1">{#N/A,#N/A,FALSE,"M.31"}</definedName>
    <definedName name="scascasca" hidden="1">{#N/A,#N/A,FALSE,"M.02"}</definedName>
    <definedName name="scascsac" hidden="1">{#N/A,#N/A,FALSE,"M.43"}</definedName>
    <definedName name="scascxc" hidden="1">{#N/A,#N/A,FALSE,"M.42"}</definedName>
    <definedName name="scxasxcxc" hidden="1">{#N/A,#N/A,FALSE,"M.01"}</definedName>
    <definedName name="sd" localSheetId="15">#REF!</definedName>
    <definedName name="sd" localSheetId="22">#REF!</definedName>
    <definedName name="sd">#REF!</definedName>
    <definedName name="sd_4">"'file:///C:/My%20Documents/PUSAT/My%20Documents/ERI%20P/KINERJA%20NTB/LKTW101/LAPORAN/BBTW12000.xls'#$''.$H$8"</definedName>
    <definedName name="sd_5">"'file:///C:/My%20Documents/PUSAT/My%20Documents/ERI%20P/KINERJA%20NTB/LKTW101/LAPORAN/BBTW12000.xls'#$''.$H$8"</definedName>
    <definedName name="sd_6">"'file:///C:/My%20Documents/PUSAT/My%20Documents/ERI%20P/KINERJA%20NTB/LKTW101/LAPORAN/BBTW12000.xls'#$''.$H$8"</definedName>
    <definedName name="sd_7">"'file:///C:/My%20Documents/PUSAT/My%20Documents/ERI%20P/KINERJA%20NTB/LKTW101/LAPORAN/BBTW12000.xls'#$''.$H$8"</definedName>
    <definedName name="SDA" hidden="1">[55]M!$AL$6:$AT$6</definedName>
    <definedName name="SDAD" hidden="1">{#N/A,#N/A,FALSE,"M.42"}</definedName>
    <definedName name="sdas" hidden="1">{#N/A,#N/A,FALSE,"M.01";#N/A,#N/A,FALSE,"M.01"}</definedName>
    <definedName name="SDAsdg" hidden="1">{#N/A,#N/A,FALSE,"M.01";#N/A,#N/A,FALSE,"M.01"}</definedName>
    <definedName name="SDD" hidden="1">[35]UshDeb00!#REF!</definedName>
    <definedName name="sddwsds" hidden="1">{#N/A,#N/A,FALSE,"M.01";#N/A,#N/A,FALSE,"M.01"}</definedName>
    <definedName name="SDF" hidden="1">{#N/A,#N/A,FALSE,"M.34"}</definedName>
    <definedName name="sdfasdf" hidden="1">[109]CiMaPlbStd!#REF!</definedName>
    <definedName name="sdfgshsvjbbjjd" hidden="1">{#N/A,#N/A,FALSE,"M.32"}</definedName>
    <definedName name="sdfsafs" hidden="1">{#N/A,#N/A,FALSE,"M.33"}</definedName>
    <definedName name="sdgdsg" hidden="1">{#N/A,#N/A,FALSE,"M.33"}</definedName>
    <definedName name="SDMFNS" hidden="1">{#N/A,#N/A,FALSE,"M.42"}</definedName>
    <definedName name="SDR" hidden="1">{#N/A,#N/A,FALSE,"M.42"}</definedName>
    <definedName name="SDS" hidden="1">[55]M!$F$6:$N$6</definedName>
    <definedName name="SE" hidden="1">{#N/A,#N/A,FALSE,"M.42"}</definedName>
    <definedName name="SEBABGANGGUAN" localSheetId="2">#REF!</definedName>
    <definedName name="SEBABGANGGUAN" localSheetId="5">#REF!</definedName>
    <definedName name="SEBABGANGGUAN" localSheetId="1">#REF!</definedName>
    <definedName name="SEBABGANGGUAN" localSheetId="4">#REF!</definedName>
    <definedName name="SEBABGANGGUAN" localSheetId="15">#REF!</definedName>
    <definedName name="SEBABGANGGUAN" localSheetId="22">#REF!</definedName>
    <definedName name="SEBABGANGGUAN" localSheetId="38">#REF!</definedName>
    <definedName name="SEBABGANGGUAN" localSheetId="48">[34]dataKIT!$L$3:$L$63</definedName>
    <definedName name="SEBABGANGGUAN">#REF!</definedName>
    <definedName name="sefcsdef">"'file:///C:/My%20Documents/PUSAT/My%20Documents/ERI%20P/KINERJA%20NTB/TARGET%20kit_p3b2003.XLS'#$'L-R'.$BD$56"</definedName>
    <definedName name="sefcsdef_4">"'file:///C:/My%20Documents/PUSAT/My%20Documents/ERI%20P/KINERJA%20NTB/TARGET%20kit_p3b2003.XLS'#$'L-R'.$BD$56"</definedName>
    <definedName name="sefcsdef_5">"'file:///C:/My%20Documents/PUSAT/My%20Documents/ERI%20P/KINERJA%20NTB/TARGET%20kit_p3b2003.XLS'#$'L-R'.$BD$56"</definedName>
    <definedName name="sefcsdef_6">"'file:///C:/My%20Documents/PUSAT/My%20Documents/ERI%20P/KINERJA%20NTB/TARGET%20kit_p3b2003.XLS'#$'L-R'.$BD$56"</definedName>
    <definedName name="sefcsdef_7">"'file:///C:/My%20Documents/PUSAT/My%20Documents/ERI%20P/KINERJA%20NTB/TARGET%20kit_p3b2003.XLS'#$'L-R'.$BD$56"</definedName>
    <definedName name="SEGER" hidden="1">{#N/A,#N/A,FALSE,"M.34"}</definedName>
    <definedName name="SEGMEN" localSheetId="38" hidden="1">{#N/A,#N/A,FALSE,"M.42"}</definedName>
    <definedName name="SEGMEN" hidden="1">{#N/A,#N/A,FALSE,"M.42"}</definedName>
    <definedName name="sejut">[110]LAIN2!$Z$7</definedName>
    <definedName name="sejut_16">[110]LAIN2!$Z$7</definedName>
    <definedName name="sejut_16_23">[111]LAIN2!$Z$7</definedName>
    <definedName name="sejut_20">[112]LAIN2!$Z$7</definedName>
    <definedName name="sejut_20_23">[113]LAIN2!$Z$7</definedName>
    <definedName name="sejut_23">[111]LAIN2!$Z$7</definedName>
    <definedName name="sejut_27">[112]LAIN2!$Z$7</definedName>
    <definedName name="sejut_27_23">[113]LAIN2!$Z$7</definedName>
    <definedName name="sejut_28">[112]LAIN2!$Z$7</definedName>
    <definedName name="sejut_28_23">[113]LAIN2!$Z$7</definedName>
    <definedName name="sejut_29">[112]LAIN2!$Z$7</definedName>
    <definedName name="sejut_29_23">[113]LAIN2!$Z$7</definedName>
    <definedName name="SEKADAU">#N/A</definedName>
    <definedName name="Selasa">'[78]03'!$C$76</definedName>
    <definedName name="selasa1">'[78]03'!$C$85</definedName>
    <definedName name="SEMITAU">#N/A</definedName>
    <definedName name="sencount" hidden="1">8</definedName>
    <definedName name="Senin">'[78]03'!$C$75</definedName>
    <definedName name="Senin1">'[78]03'!$C$84</definedName>
    <definedName name="SENTEBANG">#N/A</definedName>
    <definedName name="SET" hidden="1">{#N/A,#N/A,FALSE,"M.42"}</definedName>
    <definedName name="Set_Bulan">[114]Sheet1!$B$2</definedName>
    <definedName name="sfbf" hidden="1">{#N/A,#N/A,FALSE,"M.32"}</definedName>
    <definedName name="sftdh" localSheetId="38" hidden="1">{#N/A,#N/A,FALSE,"M.33"}</definedName>
    <definedName name="sftdh" hidden="1">{#N/A,#N/A,FALSE,"M.33"}</definedName>
    <definedName name="sFXA" hidden="1">{#N/A,#N/A,FALSE,"M.31"}</definedName>
    <definedName name="sgf" hidden="1">{#N/A,#N/A,FALSE,"M.01"}</definedName>
    <definedName name="sghdfht" hidden="1">#REF!</definedName>
    <definedName name="sgi" hidden="1">{#N/A,#N/A,FALSE,"M.01"}</definedName>
    <definedName name="sheet" hidden="1">{#N/A,#N/A,FALSE,"M.01"}</definedName>
    <definedName name="sht" hidden="1">{#N/A,#N/A,FALSE,"M.41"}</definedName>
    <definedName name="SIM">#REF!</definedName>
    <definedName name="Simple.E._DataSimulation_Series">IF(COLUMN()&lt;12,"TREND",COLUMN()-11)</definedName>
    <definedName name="SINCHRON">'[5]HARGA SATUAN'!$B$40</definedName>
    <definedName name="SINTANG">#N/A</definedName>
    <definedName name="SIRKIT" localSheetId="2">#REF!</definedName>
    <definedName name="SIRKIT" localSheetId="5">#REF!</definedName>
    <definedName name="SIRKIT" localSheetId="1">#REF!</definedName>
    <definedName name="SIRKIT" localSheetId="4">#REF!</definedName>
    <definedName name="SIRKIT" localSheetId="15">#REF!</definedName>
    <definedName name="SIRKIT" localSheetId="22">#REF!</definedName>
    <definedName name="SIRKIT" localSheetId="38">#REF!</definedName>
    <definedName name="SIRKIT" localSheetId="48">[34]dataPHT!$P$6:$P$11</definedName>
    <definedName name="SIRKIT">#REF!</definedName>
    <definedName name="sisa2">'[115]#REF'!$D$17</definedName>
    <definedName name="SKKI" hidden="1">{#N/A,#N/A,FALSE,"M.01";#N/A,#N/A,FALSE,"M.01"}</definedName>
    <definedName name="skp" hidden="1">{#N/A,#N/A,FALSE,"M.01";#N/A,#N/A,FALSE,"M.01"}</definedName>
    <definedName name="SLEEVE">[45]Summary!$G$32</definedName>
    <definedName name="SLEEVEGRD">[45]Summary!$G$33</definedName>
    <definedName name="SMD" hidden="1">{#N/A,#N/A,FALSE,"M.42"}</definedName>
    <definedName name="solikin" hidden="1">{#N/A,#N/A,FALSE,"M.33"}</definedName>
    <definedName name="SORT" hidden="1">{#N/A,#N/A,FALSE,"M.33"}</definedName>
    <definedName name="SpecialPrice" hidden="1">#REF!</definedName>
    <definedName name="SRTVRF" hidden="1">{#N/A,#N/A,FALSE,"M.01";#N/A,#N/A,FALSE,"M.01"}</definedName>
    <definedName name="ss" hidden="1">{#N/A,#N/A,FALSE,"M.43"}</definedName>
    <definedName name="SSA" hidden="1">{#N/A,#N/A,FALSE,"M.43"}</definedName>
    <definedName name="SSASA" hidden="1">{#N/A,#N/A,FALSE,"M.32"}</definedName>
    <definedName name="ssdadx" hidden="1">{#N/A,#N/A,FALSE,"M.01";#N/A,#N/A,FALSE,"M.01"}</definedName>
    <definedName name="SSDG" hidden="1">{#N/A,#N/A,FALSE,"M.32"}</definedName>
    <definedName name="sses" hidden="1">{#N/A,#N/A,FALSE,"M.02"}</definedName>
    <definedName name="SSSSS" hidden="1">{#N/A,#N/A,FALSE,"M.02"}</definedName>
    <definedName name="SSSSSASAS" hidden="1">{#N/A,#N/A,FALSE,"M.01"}</definedName>
    <definedName name="sssssssssssss" hidden="1">{#N/A,#N/A,FALSE,"M.34"}</definedName>
    <definedName name="ssssssssssssssssssssss" hidden="1">{"Rep678",#N/A,FALSE,"Jawa";"Rep678",#N/A,FALSE,"Batam";"Rep678",#N/A,FALSE,"I";"Rep678",#N/A,FALSE,"II";"Rep678",#N/A,FALSE,"III";"Rep678",#N/A,FALSE,"IV";"Rep678",#N/A,FALSE,"V";"Rep678",#N/A,FALSE,"VI";"Rep678",#N/A,FALSE,"VII";"Rep678",#N/A,FALSE,"VIII";"Rep678",#N/A,FALSE,"IX";"Rep678",#N/A,FALSE,"X";"Rep678",#N/A,FALSE,"XI"}</definedName>
    <definedName name="ssu" hidden="1">{#N/A,#N/A,FALSE,"M.31"}</definedName>
    <definedName name="Start">[41]QlocSgl!$A$59</definedName>
    <definedName name="STATUS">[99]Sheet2!$C$4:$C$5</definedName>
    <definedName name="STPDari" localSheetId="10">#REF!</definedName>
    <definedName name="STPDari" localSheetId="6">#REF!</definedName>
    <definedName name="STPDari" localSheetId="2">#REF!</definedName>
    <definedName name="STPDari" localSheetId="5">#REF!</definedName>
    <definedName name="STPDari" localSheetId="1">#REF!</definedName>
    <definedName name="STPDari" localSheetId="4">#REF!</definedName>
    <definedName name="STPDari" localSheetId="0">#REF!</definedName>
    <definedName name="STPDari" localSheetId="3">#REF!</definedName>
    <definedName name="STPDari" localSheetId="15">#REF!</definedName>
    <definedName name="STPDari" localSheetId="22">#REF!</definedName>
    <definedName name="STPDari" localSheetId="38">#REF!</definedName>
    <definedName name="STPDari" localSheetId="29">#REF!</definedName>
    <definedName name="STPDari" localSheetId="30">#REF!</definedName>
    <definedName name="STPDari" localSheetId="7">#REF!</definedName>
    <definedName name="STPDari" localSheetId="8">#REF!</definedName>
    <definedName name="STPDari">#REF!</definedName>
    <definedName name="SUBSISTEM" localSheetId="2">#REF!</definedName>
    <definedName name="SUBSISTEM" localSheetId="5">#REF!</definedName>
    <definedName name="SUBSISTEM" localSheetId="1">#REF!</definedName>
    <definedName name="SUBSISTEM" localSheetId="4">#REF!</definedName>
    <definedName name="SUBSISTEM" localSheetId="15">#REF!</definedName>
    <definedName name="SUBSISTEM" localSheetId="22">#REF!</definedName>
    <definedName name="SUBSISTEM" localSheetId="38">#REF!</definedName>
    <definedName name="SUBSISTEM">#REF!</definedName>
    <definedName name="SUHARTA" hidden="1">{#N/A,#N/A,FALSE,"M.43"}</definedName>
    <definedName name="sukabumi" localSheetId="15">#REF!</definedName>
    <definedName name="sukabumi" localSheetId="22">#REF!</definedName>
    <definedName name="sukabumi">#REF!</definedName>
    <definedName name="summary" hidden="1">{#N/A,#N/A,FALSE,"M.42"}</definedName>
    <definedName name="SUSUT" hidden="1">{#N/A,#N/A,FALSE,"M.41"}</definedName>
    <definedName name="SUTT" hidden="1">{#N/A,#N/A,FALSE,"M.31"}</definedName>
    <definedName name="swap" hidden="1">{#N/A,#N/A,FALSE,"M.01"}</definedName>
    <definedName name="SWD" hidden="1">[116]PkRp!#REF!</definedName>
    <definedName name="swdasd" localSheetId="15">#REF!</definedName>
    <definedName name="swdasd" localSheetId="22">#REF!</definedName>
    <definedName name="swdasd">#REF!</definedName>
    <definedName name="swdw">[33]dataKIT!$L$3:$L$48</definedName>
    <definedName name="TA">[91]Sheet1!$I$3</definedName>
    <definedName name="Tabel">OFFSET(INDIRECT("S3R!$"&amp;[80]S2LP!$G$2&amp;"$"&amp;[80]S2LP!$H$1),0,0,1,[80]S2LP!$G$1)</definedName>
    <definedName name="Tabel_Wilayah">[117]Sheet1!$E$2</definedName>
    <definedName name="TABEL1" localSheetId="15">#REF!</definedName>
    <definedName name="TABEL1" localSheetId="22">#REF!</definedName>
    <definedName name="TABEL1">#REF!</definedName>
    <definedName name="TabelKab">OFFSET(INDIRECT("S3R!$"&amp;[80]S2LP!$G$2&amp;"$"&amp;[80]S2LP!$H$2),0,0,1,[80]S2LP!$G$1)</definedName>
    <definedName name="TabelKabTotal">OFFSET(INDIRECT("S3R!$"&amp;[80]S2LP!$G$2&amp;"$192"),0,0,1,[80]S2LP!$G$1)</definedName>
    <definedName name="TabelTotal">OFFSET(INDIRECT("S3R!$"&amp;[80]S2LP!$G$2&amp;"$191"),0,0,1,[80]S2LP!$G$1)</definedName>
    <definedName name="tah">[91]Sheet1!$I$3</definedName>
    <definedName name="Tahun" localSheetId="10">#REF!</definedName>
    <definedName name="Tahun" localSheetId="2">#REF!</definedName>
    <definedName name="Tahun" localSheetId="5">#REF!</definedName>
    <definedName name="Tahun" localSheetId="1">#REF!</definedName>
    <definedName name="Tahun" localSheetId="4">#REF!</definedName>
    <definedName name="Tahun" localSheetId="3">#REF!</definedName>
    <definedName name="Tahun" localSheetId="15">#REF!</definedName>
    <definedName name="Tahun" localSheetId="22">#REF!</definedName>
    <definedName name="Tahun" localSheetId="38">#REF!</definedName>
    <definedName name="Tahun" localSheetId="30">#REF!</definedName>
    <definedName name="Tahun" localSheetId="8">#REF!</definedName>
    <definedName name="Tahun">#REF!</definedName>
    <definedName name="Tahun_35" localSheetId="2">#REF!</definedName>
    <definedName name="Tahun_35" localSheetId="5">#REF!</definedName>
    <definedName name="Tahun_35" localSheetId="1">#REF!</definedName>
    <definedName name="Tahun_35" localSheetId="4">#REF!</definedName>
    <definedName name="Tahun_35" localSheetId="15">#REF!</definedName>
    <definedName name="Tahun_35" localSheetId="22">#REF!</definedName>
    <definedName name="Tahun_35" localSheetId="38">#REF!</definedName>
    <definedName name="Tahun_35">#REF!</definedName>
    <definedName name="tahun_anggaran">[118]rkap2008!$B$83</definedName>
    <definedName name="Taklur" hidden="1">'[119]Dasar Pemadaman'!$C$8:$C$234</definedName>
    <definedName name="tama" hidden="1">{#N/A,#N/A,FALSE,"M.42"}</definedName>
    <definedName name="TambahAT" localSheetId="10">#REF!</definedName>
    <definedName name="TambahAT" localSheetId="6">#REF!</definedName>
    <definedName name="TambahAT" localSheetId="2">#REF!</definedName>
    <definedName name="TambahAT" localSheetId="5">#REF!</definedName>
    <definedName name="TambahAT" localSheetId="1">#REF!</definedName>
    <definedName name="TambahAT" localSheetId="4">#REF!</definedName>
    <definedName name="TambahAT" localSheetId="0">#REF!</definedName>
    <definedName name="TambahAT" localSheetId="3">#REF!</definedName>
    <definedName name="TambahAT" localSheetId="15">#REF!</definedName>
    <definedName name="TambahAT" localSheetId="22">#REF!</definedName>
    <definedName name="TambahAT" localSheetId="38">#REF!</definedName>
    <definedName name="TambahAT" localSheetId="29">#REF!</definedName>
    <definedName name="TambahAT" localSheetId="30">#REF!</definedName>
    <definedName name="TambahAT" localSheetId="7">#REF!</definedName>
    <definedName name="TambahAT" localSheetId="8">#REF!</definedName>
    <definedName name="TambahAT">#REF!</definedName>
    <definedName name="TANGAN" hidden="1">{#N/A,#N/A,FALSE,"M.34"}</definedName>
    <definedName name="TANPASELISIH" hidden="1">{#N/A,#N/A,FALSE,"M.42"}</definedName>
    <definedName name="TARGETUPB" hidden="1">{#N/A,#N/A,FALSE,"M.01"}</definedName>
    <definedName name="tatang" localSheetId="15">#REF!</definedName>
    <definedName name="tatang" localSheetId="22">#REF!</definedName>
    <definedName name="tatang">#REF!</definedName>
    <definedName name="TaxRate">[9]Assumptions!$C$212</definedName>
    <definedName name="TaxRate1">[9]Assumptions!$D$213</definedName>
    <definedName name="TaxRate2">[9]Assumptions!$D$214</definedName>
    <definedName name="TaxRate3">[9]Assumptions!$D$215</definedName>
    <definedName name="TaxThresh1">[9]Assumptions!$C$213</definedName>
    <definedName name="TaxThresh2">[9]Assumptions!$C$214</definedName>
    <definedName name="TaxTV">10%</definedName>
    <definedName name="TaxXL">5%</definedName>
    <definedName name="tbl_ProdInfo" hidden="1">#REF!</definedName>
    <definedName name="TEGI" hidden="1">{#N/A,#N/A,FALSE,"M.32"}</definedName>
    <definedName name="TELKOM_BUNGO" hidden="1">[16]PkRp!#REF!</definedName>
    <definedName name="TENGAH" hidden="1">{#N/A,#N/A,FALSE,"M.31"}</definedName>
    <definedName name="TERJELEK" hidden="1">{#N/A,#N/A,FALSE,"M.32"}</definedName>
    <definedName name="TERJELEK_10" hidden="1">{#N/A,#N/A,FALSE,"M.01";#N/A,#N/A,FALSE,"M.01"}</definedName>
    <definedName name="TES" localSheetId="15">#REF!</definedName>
    <definedName name="TES" localSheetId="22">#REF!</definedName>
    <definedName name="TES">#REF!</definedName>
    <definedName name="test11" localSheetId="15">#REF!</definedName>
    <definedName name="test11" localSheetId="22">#REF!</definedName>
    <definedName name="test11">#REF!</definedName>
    <definedName name="test12" localSheetId="15">#REF!</definedName>
    <definedName name="test12" localSheetId="22">#REF!</definedName>
    <definedName name="test12">#REF!</definedName>
    <definedName name="test31" localSheetId="15">#REF!</definedName>
    <definedName name="test31" localSheetId="22">#REF!</definedName>
    <definedName name="test31">#REF!</definedName>
    <definedName name="test32" localSheetId="15">#REF!</definedName>
    <definedName name="test32" localSheetId="22">#REF!</definedName>
    <definedName name="test32">#REF!</definedName>
    <definedName name="test42" localSheetId="15">#REF!</definedName>
    <definedName name="test42" localSheetId="22">#REF!</definedName>
    <definedName name="test42">#REF!</definedName>
    <definedName name="test43" localSheetId="15">#REF!</definedName>
    <definedName name="test43" localSheetId="22">#REF!</definedName>
    <definedName name="test43">#REF!</definedName>
    <definedName name="test44" localSheetId="15">#REF!</definedName>
    <definedName name="test44" localSheetId="22">#REF!</definedName>
    <definedName name="test44">#REF!</definedName>
    <definedName name="test45" localSheetId="15">#REF!</definedName>
    <definedName name="test45" localSheetId="22">#REF!</definedName>
    <definedName name="test45">#REF!</definedName>
    <definedName name="TESTBAT">'[5]HARGA SATUAN'!$B$20</definedName>
    <definedName name="TESTPUMP">[45]Summary!$G$12</definedName>
    <definedName name="testrelay">'[5]HARGA SATUAN'!$B$41</definedName>
    <definedName name="testwrn" hidden="1">{#N/A,#N/A,FALSE,"M.01"}</definedName>
    <definedName name="testwrnb" hidden="1">{#N/A,#N/A,FALSE,"M.01";#N/A,#N/A,FALSE,"M.01"}</definedName>
    <definedName name="TextRefCopy1">'[120]01 A'!$K$19</definedName>
    <definedName name="TextRefCopyRangeCount" hidden="1">1</definedName>
    <definedName name="tg" hidden="1">{#N/A,#N/A,FALSE,"M.42"}</definedName>
    <definedName name="TGT" hidden="1">{#N/A,#N/A,FALSE,"M.31"}</definedName>
    <definedName name="thg" hidden="1">{#N/A,#N/A,FALSE,"M.01"}</definedName>
    <definedName name="tht" hidden="1">{#N/A,#N/A,FALSE,"M.02"}</definedName>
    <definedName name="TIMUR" hidden="1">{#N/A,#N/A,FALSE,"M.31"}</definedName>
    <definedName name="TJHYTJYJKJY" hidden="1">{#N/A,#N/A,FALSE,"M.42"}</definedName>
    <definedName name="TJVHFG" hidden="1">{#N/A,#N/A,FALSE,"M.42"}</definedName>
    <definedName name="tk" hidden="1">{#N/A,#N/A,FALSE,"M.01";#N/A,#N/A,FALSE,"M.01"}</definedName>
    <definedName name="tor" hidden="1">{#N/A,#N/A,FALSE,"M.01"}</definedName>
    <definedName name="TRAFO">[45]Summary!$G$42</definedName>
    <definedName name="Tren" hidden="1">{#N/A,#N/A,FALSE,"M.42"}</definedName>
    <definedName name="TRETERTRETRETET" hidden="1">[55]M!$AL$3:$AT$3</definedName>
    <definedName name="trf_alindo" localSheetId="15">[121]dataTRF!#REF!</definedName>
    <definedName name="trf_alindo" localSheetId="22">[121]dataTRF!#REF!</definedName>
    <definedName name="trf_alindo" localSheetId="38">[122]dataTRF!#REF!</definedName>
    <definedName name="trf_alindo">[121]dataTRF!#REF!</definedName>
    <definedName name="trf_asahimas" localSheetId="15">[121]dataTRF!#REF!</definedName>
    <definedName name="trf_asahimas" localSheetId="22">[121]dataTRF!#REF!</definedName>
    <definedName name="trf_asahimas" localSheetId="38">[122]dataTRF!#REF!</definedName>
    <definedName name="trf_asahimas">[121]dataTRF!#REF!</definedName>
    <definedName name="trf_asahimaspt" localSheetId="15">[121]dataTRF!#REF!</definedName>
    <definedName name="trf_asahimaspt" localSheetId="22">[121]dataTRF!#REF!</definedName>
    <definedName name="trf_asahimaspt" localSheetId="38">[122]dataTRF!#REF!</definedName>
    <definedName name="trf_asahimaspt">[121]dataTRF!#REF!</definedName>
    <definedName name="trf_candraasri" localSheetId="15">[121]dataTRF!#REF!</definedName>
    <definedName name="trf_candraasri" localSheetId="22">[121]dataTRF!#REF!</definedName>
    <definedName name="trf_candraasri" localSheetId="38">[122]dataTRF!#REF!</definedName>
    <definedName name="trf_candraasri">[121]dataTRF!#REF!</definedName>
    <definedName name="trf_cikande" localSheetId="15">[121]dataTRF!#REF!</definedName>
    <definedName name="trf_cikande" localSheetId="22">[121]dataTRF!#REF!</definedName>
    <definedName name="trf_cikande" localSheetId="38">[122]dataTRF!#REF!</definedName>
    <definedName name="trf_cikande">[121]dataTRF!#REF!</definedName>
    <definedName name="trf_cilegon" localSheetId="15">[121]dataTRF!#REF!</definedName>
    <definedName name="trf_cilegon" localSheetId="22">[121]dataTRF!#REF!</definedName>
    <definedName name="trf_cilegon" localSheetId="38">[122]dataTRF!#REF!</definedName>
    <definedName name="trf_cilegon">[121]dataTRF!#REF!</definedName>
    <definedName name="trf_cilegonbaru" localSheetId="15">[121]dataTRF!#REF!</definedName>
    <definedName name="trf_cilegonbaru" localSheetId="22">[121]dataTRF!#REF!</definedName>
    <definedName name="trf_cilegonbaru" localSheetId="38">[122]dataTRF!#REF!</definedName>
    <definedName name="trf_cilegonbaru">[121]dataTRF!#REF!</definedName>
    <definedName name="TRF_GI" localSheetId="2">#REF!</definedName>
    <definedName name="TRF_GI" localSheetId="5">#REF!</definedName>
    <definedName name="TRF_GI" localSheetId="1">#REF!</definedName>
    <definedName name="TRF_GI" localSheetId="4">#REF!</definedName>
    <definedName name="TRF_GI" localSheetId="15">#REF!</definedName>
    <definedName name="TRF_GI" localSheetId="22">#REF!</definedName>
    <definedName name="TRF_GI" localSheetId="38">#REF!</definedName>
    <definedName name="TRF_GI" localSheetId="48">[34]dataTRF!$F$4:$F$133</definedName>
    <definedName name="TRF_GI">#REF!</definedName>
    <definedName name="trf_indahkiat" localSheetId="15">[121]dataTRF!#REF!</definedName>
    <definedName name="trf_indahkiat" localSheetId="22">[121]dataTRF!#REF!</definedName>
    <definedName name="trf_indahkiat" localSheetId="38">[122]dataTRF!#REF!</definedName>
    <definedName name="trf_indahkiat">[121]dataTRF!#REF!</definedName>
    <definedName name="trf_kopo" localSheetId="15">[121]dataTRF!#REF!</definedName>
    <definedName name="trf_kopo" localSheetId="22">[121]dataTRF!#REF!</definedName>
    <definedName name="trf_kopo" localSheetId="38">[122]dataTRF!#REF!</definedName>
    <definedName name="trf_kopo">[121]dataTRF!#REF!</definedName>
    <definedName name="trf_kosambibaru">[123]dataTRF!$C$172:$C$173</definedName>
    <definedName name="trf_krakataudayalistrik" localSheetId="15">[121]dataTRF!#REF!</definedName>
    <definedName name="trf_krakataudayalistrik" localSheetId="22">[121]dataTRF!#REF!</definedName>
    <definedName name="trf_krakataudayalistrik" localSheetId="38">[122]dataTRF!#REF!</definedName>
    <definedName name="trf_krakataudayalistrik">[121]dataTRF!#REF!</definedName>
    <definedName name="trf_krakatausteel" localSheetId="15">[121]dataTRF!#REF!</definedName>
    <definedName name="trf_krakatausteel" localSheetId="22">[121]dataTRF!#REF!</definedName>
    <definedName name="trf_krakatausteel" localSheetId="38">[122]dataTRF!#REF!</definedName>
    <definedName name="trf_krakatausteel">[121]dataTRF!#REF!</definedName>
    <definedName name="trf_menes" localSheetId="15">[121]dataTRF!#REF!</definedName>
    <definedName name="trf_menes" localSheetId="22">[121]dataTRF!#REF!</definedName>
    <definedName name="trf_menes" localSheetId="38">[122]dataTRF!#REF!</definedName>
    <definedName name="trf_menes">[121]dataTRF!#REF!</definedName>
    <definedName name="trf_mitshubisi" localSheetId="15">[121]dataTRF!#REF!</definedName>
    <definedName name="trf_mitshubisi" localSheetId="22">[121]dataTRF!#REF!</definedName>
    <definedName name="trf_mitshubisi" localSheetId="38">[122]dataTRF!#REF!</definedName>
    <definedName name="trf_mitshubisi">[121]dataTRF!#REF!</definedName>
    <definedName name="trf_mitsuipt" localSheetId="15">[121]dataTRF!#REF!</definedName>
    <definedName name="trf_mitsuipt" localSheetId="22">[121]dataTRF!#REF!</definedName>
    <definedName name="trf_mitsuipt" localSheetId="38">[122]dataTRF!#REF!</definedName>
    <definedName name="trf_mitsuipt">[121]dataTRF!#REF!</definedName>
    <definedName name="trf_Multistrada" localSheetId="48">[34]dataTRF!$C$182</definedName>
    <definedName name="trf_NewTambun">[47]dataTRF!$C$215:$C$216</definedName>
    <definedName name="trf_nicomaspt" localSheetId="15">[121]dataTRF!#REF!</definedName>
    <definedName name="trf_nicomaspt" localSheetId="22">[121]dataTRF!#REF!</definedName>
    <definedName name="trf_nicomaspt" localSheetId="38">[122]dataTRF!#REF!</definedName>
    <definedName name="trf_nicomaspt">[121]dataTRF!#REF!</definedName>
    <definedName name="trf_penipt" localSheetId="15">[121]dataTRF!#REF!</definedName>
    <definedName name="trf_penipt" localSheetId="22">[121]dataTRF!#REF!</definedName>
    <definedName name="trf_penipt" localSheetId="38">[122]dataTRF!#REF!</definedName>
    <definedName name="trf_penipt">[121]dataTRF!#REF!</definedName>
    <definedName name="trf_peruri">[123]dataTRF!$C$191:$C$193</definedName>
    <definedName name="trf_polyprima" localSheetId="15">[121]dataTRF!#REF!</definedName>
    <definedName name="trf_polyprima" localSheetId="22">[121]dataTRF!#REF!</definedName>
    <definedName name="trf_polyprima" localSheetId="38">[122]dataTRF!#REF!</definedName>
    <definedName name="trf_polyprima">[121]dataTRF!#REF!</definedName>
    <definedName name="trf_posco" localSheetId="15">[121]dataTRF!#REF!</definedName>
    <definedName name="trf_posco" localSheetId="22">[121]dataTRF!#REF!</definedName>
    <definedName name="trf_posco" localSheetId="38">[122]dataTRF!#REF!</definedName>
    <definedName name="trf_posco">[121]dataTRF!#REF!</definedName>
    <definedName name="trf_primaetycolindo" localSheetId="15">[121]dataTRF!#REF!</definedName>
    <definedName name="trf_primaetycolindo" localSheetId="22">[121]dataTRF!#REF!</definedName>
    <definedName name="trf_primaetycolindo" localSheetId="38">[122]dataTRF!#REF!</definedName>
    <definedName name="trf_primaetycolindo">[121]dataTRF!#REF!</definedName>
    <definedName name="trf_pucam" localSheetId="15">[121]dataTRF!#REF!</definedName>
    <definedName name="trf_pucam" localSheetId="22">[121]dataTRF!#REF!</definedName>
    <definedName name="trf_pucam" localSheetId="38">[122]dataTRF!#REF!</definedName>
    <definedName name="trf_pucam">[121]dataTRF!#REF!</definedName>
    <definedName name="trf_rangkasbitung" localSheetId="15">[121]dataTRF!#REF!</definedName>
    <definedName name="trf_rangkasbitung" localSheetId="22">[121]dataTRF!#REF!</definedName>
    <definedName name="trf_rangkasbitung" localSheetId="38">[122]dataTRF!#REF!</definedName>
    <definedName name="trf_rangkasbitung">[121]dataTRF!#REF!</definedName>
    <definedName name="trf_rangkasbitungbaru" localSheetId="15">[121]dataTRF!#REF!</definedName>
    <definedName name="trf_rangkasbitungbaru" localSheetId="22">[121]dataTRF!#REF!</definedName>
    <definedName name="trf_rangkasbitungbaru" localSheetId="38">[122]dataTRF!#REF!</definedName>
    <definedName name="trf_rangkasbitungbaru">[121]dataTRF!#REF!</definedName>
    <definedName name="trf_saketi" localSheetId="15">[121]dataTRF!#REF!</definedName>
    <definedName name="trf_saketi" localSheetId="22">[121]dataTRF!#REF!</definedName>
    <definedName name="trf_saketi" localSheetId="38">[122]dataTRF!#REF!</definedName>
    <definedName name="trf_saketi">[121]dataTRF!#REF!</definedName>
    <definedName name="trf_saliraindah" localSheetId="15">[121]dataTRF!#REF!</definedName>
    <definedName name="trf_saliraindah" localSheetId="22">[121]dataTRF!#REF!</definedName>
    <definedName name="trf_saliraindah" localSheetId="38">[122]dataTRF!#REF!</definedName>
    <definedName name="trf_saliraindah">[121]dataTRF!#REF!</definedName>
    <definedName name="trf_serang" localSheetId="15">[121]dataTRF!#REF!</definedName>
    <definedName name="trf_serang" localSheetId="22">[121]dataTRF!#REF!</definedName>
    <definedName name="trf_serang" localSheetId="38">[122]dataTRF!#REF!</definedName>
    <definedName name="trf_serang">[121]dataTRF!#REF!</definedName>
    <definedName name="trf_serpong" localSheetId="15">[121]dataTRF!#REF!</definedName>
    <definedName name="trf_serpong" localSheetId="22">[121]dataTRF!#REF!</definedName>
    <definedName name="trf_serpong" localSheetId="38">[122]dataTRF!#REF!</definedName>
    <definedName name="trf_serpong">[121]dataTRF!#REF!</definedName>
    <definedName name="trf_sukatani">[124]dataTRF!$C$205:$C$207</definedName>
    <definedName name="trf_sulfindopt" localSheetId="15">[121]dataTRF!#REF!</definedName>
    <definedName name="trf_sulfindopt" localSheetId="22">[121]dataTRF!#REF!</definedName>
    <definedName name="trf_sulfindopt" localSheetId="38">[122]dataTRF!#REF!</definedName>
    <definedName name="trf_sulfindopt">[121]dataTRF!#REF!</definedName>
    <definedName name="trf_suralaya" localSheetId="15">[121]dataTRF!#REF!</definedName>
    <definedName name="trf_suralaya" localSheetId="22">[121]dataTRF!#REF!</definedName>
    <definedName name="trf_suralaya" localSheetId="38">[122]dataTRF!#REF!</definedName>
    <definedName name="trf_suralaya">[121]dataTRF!#REF!</definedName>
    <definedName name="trg" hidden="1">{#N/A,#N/A,FALSE,"M.43"}</definedName>
    <definedName name="trhytr" hidden="1">{#N/A,#N/A,FALSE,"M.42"}</definedName>
    <definedName name="tt" localSheetId="15">#REF!</definedName>
    <definedName name="tt" localSheetId="22">#REF!</definedName>
    <definedName name="tt">#REF!</definedName>
    <definedName name="TTD" hidden="1">{#N/A,#N/A,FALSE,"M.43"}</definedName>
    <definedName name="TTYRYYTRYRTY" hidden="1">[55]M!$F$3:$N$3</definedName>
    <definedName name="TUJUAN" localSheetId="2">#REF!</definedName>
    <definedName name="TUJUAN" localSheetId="5">#REF!</definedName>
    <definedName name="TUJUAN" localSheetId="1">#REF!</definedName>
    <definedName name="TUJUAN" localSheetId="4">#REF!</definedName>
    <definedName name="TUJUAN" localSheetId="15">#REF!</definedName>
    <definedName name="TUJUAN" localSheetId="22">#REF!</definedName>
    <definedName name="TUJUAN" localSheetId="38">#REF!</definedName>
    <definedName name="TUJUAN" localSheetId="48">[34]dataPHT!$N$6:$N$302</definedName>
    <definedName name="TUJUAN">#REF!</definedName>
    <definedName name="TVCRCT" hidden="1">{#N/A,#N/A,FALSE,"M.41"}</definedName>
    <definedName name="tws">250000</definedName>
    <definedName name="ty" hidden="1">{#N/A,#N/A,FALSE,"M.42"}</definedName>
    <definedName name="TYRYETETET" hidden="1">[55]M!$AL$7:$AT$7</definedName>
    <definedName name="u" hidden="1">{#N/A,#N/A,FALSE,"M.42"}</definedName>
    <definedName name="UFR">[45]Summary!$G$17</definedName>
    <definedName name="ui" hidden="1">{#N/A,#N/A,FALSE,"M.41"}</definedName>
    <definedName name="ujkmhhgvfcdx" hidden="1">{#N/A,#N/A,FALSE,"M.41"}</definedName>
    <definedName name="UJUKUKKUYK" hidden="1">[55]M!$F$3:$N$3</definedName>
    <definedName name="UKA" hidden="1">{#N/A,#N/A,FALSE,"M.43"}</definedName>
    <definedName name="ukl" hidden="1">'[12]TRNS-C1'!#REF!</definedName>
    <definedName name="UKUKYUJYUJYJYU" hidden="1">[55]M!$V$3:$AD$3</definedName>
    <definedName name="uky" hidden="1">{#N/A,#N/A,FALSE,"M.01"}</definedName>
    <definedName name="uluiolio" hidden="1">{#N/A,#N/A,FALSE,"M.42"}</definedName>
    <definedName name="UNIT">'[125]Table APJ'!$B$2:$B$22</definedName>
    <definedName name="UNIT_OPR" hidden="1">{#N/A,#N/A,FALSE,"M.33"}</definedName>
    <definedName name="unit1" hidden="1">{#N/A,#N/A,FALSE,"M.01"}</definedName>
    <definedName name="UnitAdm">[18]List!$A$2:$A$47</definedName>
    <definedName name="UnitBina">[126]Kamus!$L$1</definedName>
    <definedName name="UNITS">'[50]Harga BBM Indonesia'!$B$6:$D$6</definedName>
    <definedName name="UPB" hidden="1">{#N/A,#N/A,FALSE,"M.01";#N/A,#N/A,FALSE,"M.01"}</definedName>
    <definedName name="Upfront">[9]Assumptions!$C$243</definedName>
    <definedName name="UPT" hidden="1">{#N/A,#N/A,FALSE,"M.43"}</definedName>
    <definedName name="USD">[36]L20Keu!$O$10</definedName>
    <definedName name="uuu" hidden="1">{#N/A,#N/A,FALSE,"M.31"}</definedName>
    <definedName name="UUUU" hidden="1">{#N/A,#N/A,FALSE,"M.01"}</definedName>
    <definedName name="uyk" hidden="1">{#N/A,#N/A,FALSE,"M.31"}</definedName>
    <definedName name="v" hidden="1">[94]UshDeb00!#REF!</definedName>
    <definedName name="VA" hidden="1">{#N/A,#N/A,FALSE,"M.33"}</definedName>
    <definedName name="VAT">[9]Assumptions!$D$217</definedName>
    <definedName name="vbv" hidden="1">{#N/A,#N/A,FALSE,"M.43"}</definedName>
    <definedName name="VDCIR">[57]n!$AN$1046:$AO$1357</definedName>
    <definedName name="VDJAT">[57]n!$AT$1046:$AU$1821</definedName>
    <definedName name="vdr" hidden="1">{#N/A,#N/A,FALSE,"M.33"}</definedName>
    <definedName name="VDSAG">[57]n!$AH$1046:$AI$1285</definedName>
    <definedName name="WAG" hidden="1">{#N/A,#N/A,FALSE,"M.33"}</definedName>
    <definedName name="warna" hidden="1">[127]UshDeb00!#REF!</definedName>
    <definedName name="wbn.M.41" hidden="1">{#N/A,#N/A,FALSE,"M.42"}</definedName>
    <definedName name="WD" hidden="1">{#N/A,#N/A,FALSE,"M.34"}</definedName>
    <definedName name="wdr" hidden="1">{#N/A,#N/A,FALSE,"M.43"}</definedName>
    <definedName name="wdr.M.33" hidden="1">{#N/A,#N/A,FALSE,"M.33"}</definedName>
    <definedName name="WDW" hidden="1">{#N/A,#N/A,FALSE,"M.01";#N/A,#N/A,FALSE,"M.01"}</definedName>
    <definedName name="WE.EXE" hidden="1">{#N/A,#N/A,FALSE,"M.43"}</definedName>
    <definedName name="we2.8" hidden="1">{#N/A,#N/A,FALSE,"M.02"}</definedName>
    <definedName name="wee" hidden="1">{#N/A,#N/A,FALSE,"M.41"}</definedName>
    <definedName name="WERWER" hidden="1">{#N/A,#N/A,FALSE,"M.01";#N/A,#N/A,FALSE,"M.01"}</definedName>
    <definedName name="wes" hidden="1">{#N/A,#N/A,FALSE,"M.43"}</definedName>
    <definedName name="wewe" hidden="1">{#N/A,#N/A,FALSE,"M.01"}</definedName>
    <definedName name="WFASFSF" hidden="1">[35]UshDeb00!#REF!</definedName>
    <definedName name="WFSGSA" hidden="1">{#N/A,#N/A,FALSE,"M.41"}</definedName>
    <definedName name="wgewG" hidden="1">{#N/A,#N/A,FALSE,"M.41"}</definedName>
    <definedName name="WIL" hidden="1">{#N/A,#N/A,FALSE,"M.01";#N/A,#N/A,FALSE,"M.01"}</definedName>
    <definedName name="Wilayah" localSheetId="10">#REF!</definedName>
    <definedName name="Wilayah" localSheetId="2">#REF!</definedName>
    <definedName name="Wilayah" localSheetId="5">#REF!</definedName>
    <definedName name="Wilayah" localSheetId="1">#REF!</definedName>
    <definedName name="Wilayah" localSheetId="4">#REF!</definedName>
    <definedName name="Wilayah" localSheetId="3">#REF!</definedName>
    <definedName name="Wilayah" localSheetId="15">#REF!</definedName>
    <definedName name="Wilayah" localSheetId="22">#REF!</definedName>
    <definedName name="Wilayah" localSheetId="38">#REF!</definedName>
    <definedName name="Wilayah" localSheetId="30">#REF!</definedName>
    <definedName name="Wilayah" localSheetId="8">#REF!</definedName>
    <definedName name="Wilayah">#REF!</definedName>
    <definedName name="Wilayah_35" localSheetId="2">#REF!</definedName>
    <definedName name="Wilayah_35" localSheetId="5">#REF!</definedName>
    <definedName name="Wilayah_35" localSheetId="1">#REF!</definedName>
    <definedName name="Wilayah_35" localSheetId="4">#REF!</definedName>
    <definedName name="Wilayah_35" localSheetId="15">#REF!</definedName>
    <definedName name="Wilayah_35" localSheetId="22">#REF!</definedName>
    <definedName name="Wilayah_35" localSheetId="38">#REF!</definedName>
    <definedName name="Wilayah_35">#REF!</definedName>
    <definedName name="wnn" hidden="1">{#N/A,#N/A,FALSE,"M.02"}</definedName>
    <definedName name="WNS.m.23" hidden="1">{#N/A,#N/A,FALSE,"M.43"}</definedName>
    <definedName name="wq">[128]dataKIT!$I$3:$I$4</definedName>
    <definedName name="wqwqw" hidden="1">{#N/A,#N/A,FALSE,"M.02"}</definedName>
    <definedName name="WR" hidden="1">{#N/A,#N/A,FALSE,"M.42"}</definedName>
    <definedName name="WR.33" hidden="1">{#N/A,#N/A,FALSE,"M.33"}</definedName>
    <definedName name="wre" hidden="1">{#N/A,#N/A,FALSE,"M.42"}</definedName>
    <definedName name="WRM" hidden="1">{#N/A,#N/A,FALSE,"M.01"}</definedName>
    <definedName name="wrm.M.02" hidden="1">{#N/A,#N/A,FALSE,"M.01"}</definedName>
    <definedName name="wrn" hidden="1">{#N/A,#N/A,FALSE,"M.43"}</definedName>
    <definedName name="wrn.1" localSheetId="38" hidden="1">{#N/A,#N/A,FALSE,"M.42"}</definedName>
    <definedName name="wrn.1" hidden="1">{#N/A,#N/A,FALSE,"M.42"}</definedName>
    <definedName name="wrn.10" hidden="1">{#N/A,#N/A,FALSE,"M.01"}</definedName>
    <definedName name="WRN.3" hidden="1">{#N/A,#N/A,FALSE,"M.41"}</definedName>
    <definedName name="wrn.43" hidden="1">{#N/A,#N/A,FALSE,"M.42"}</definedName>
    <definedName name="WRN.9" hidden="1">{#N/A,#N/A,FALSE,"M.43"}</definedName>
    <definedName name="wrn.98" hidden="1">{#N/A,#N/A,FALSE,"M.31"}</definedName>
    <definedName name="wrn.Aging._.and._.Trend._.Analysis." hidden="1">{#N/A,#N/A,FALSE,"Aging Summary";#N/A,#N/A,FALSE,"Ratio Analysis";#N/A,#N/A,FALSE,"Test 120 Day Accts";#N/A,#N/A,FALSE,"Tickmarks"}</definedName>
    <definedName name="wrn.chi._.tiÆt." hidden="1">{#N/A,#N/A,FALSE,"Chi tiÆt"}</definedName>
    <definedName name="WRN.M" hidden="1">{#N/A,#N/A,FALSE,"M.33"}</definedName>
    <definedName name="wrn.m.01" hidden="1">{#N/A,#N/A,FALSE,"M.01"}</definedName>
    <definedName name="wrn.M.01." localSheetId="38" hidden="1">{#N/A,#N/A,FALSE,"M.01"}</definedName>
    <definedName name="wrn.M.01." localSheetId="36" hidden="1">{#N/A,#N/A,FALSE,"M.01"}</definedName>
    <definedName name="wrn.M.01." hidden="1">{#N/A,#N/A,FALSE,"M.01"}</definedName>
    <definedName name="wrn.M.01._1" hidden="1">{#N/A,#N/A,FALSE,"M.01"}</definedName>
    <definedName name="wrn.M.01D" hidden="1">{#N/A,#N/A,FALSE,"M.01";#N/A,#N/A,FALSE,"M.01"}</definedName>
    <definedName name="wrn.M.01D." localSheetId="38" hidden="1">{#N/A,#N/A,FALSE,"M.01";#N/A,#N/A,FALSE,"M.01"}</definedName>
    <definedName name="wrn.M.01D." localSheetId="36" hidden="1">{#N/A,#N/A,FALSE,"M.01";#N/A,#N/A,FALSE,"M.01"}</definedName>
    <definedName name="wrn.M.01D." hidden="1">{#N/A,#N/A,FALSE,"M.01";#N/A,#N/A,FALSE,"M.01"}</definedName>
    <definedName name="wrn.M.01D._1" hidden="1">{#N/A,#N/A,FALSE,"M.01";#N/A,#N/A,FALSE,"M.01"}</definedName>
    <definedName name="wrn.m.01D.1" hidden="1">{#N/A,#N/A,FALSE,"M.01";#N/A,#N/A,FALSE,"M.01"}</definedName>
    <definedName name="wrn.M.01e" hidden="1">{#N/A,#N/A,FALSE,"M.01";#N/A,#N/A,FALSE,"M.01"}</definedName>
    <definedName name="wrn.M.02" hidden="1">{#N/A,#N/A,FALSE,"M.01"}</definedName>
    <definedName name="wrn.M.02." localSheetId="38" hidden="1">{#N/A,#N/A,FALSE,"M.02"}</definedName>
    <definedName name="wrn.M.02." localSheetId="36" hidden="1">{#N/A,#N/A,FALSE,"M.02"}</definedName>
    <definedName name="wrn.M.02." hidden="1">{#N/A,#N/A,FALSE,"M.02"}</definedName>
    <definedName name="wrn.M.02._1" hidden="1">{#N/A,#N/A,FALSE,"M.02"}</definedName>
    <definedName name="wrn.M.03" hidden="1">{#N/A,#N/A,FALSE,"M.01"}</definedName>
    <definedName name="wrn.M.03." localSheetId="38" hidden="1">{#N/A,#N/A,FALSE,"M.02"}</definedName>
    <definedName name="wrn.M.03." localSheetId="36" hidden="1">{#N/A,#N/A,FALSE,"M.02"}</definedName>
    <definedName name="wrn.M.03." hidden="1">{#N/A,#N/A,FALSE,"M.02"}</definedName>
    <definedName name="wrn.M.07." hidden="1">{#N/A,#N/A,FALSE,"M.01"}</definedName>
    <definedName name="wrn.M.08." hidden="1">{#N/A,#N/A,FALSE,"M.01"}</definedName>
    <definedName name="wrn.M.123" hidden="1">{#N/A,#N/A,FALSE,"M.32"}</definedName>
    <definedName name="wrn.m.3" hidden="1">{#N/A,#N/A,FALSE,"M.34"}</definedName>
    <definedName name="wrn.m.31" hidden="1">{#N/A,#N/A,FALSE,"M.31"}</definedName>
    <definedName name="wrn.M.31." localSheetId="38" hidden="1">{#N/A,#N/A,FALSE,"M.31"}</definedName>
    <definedName name="wrn.M.31." localSheetId="36" hidden="1">{#N/A,#N/A,FALSE,"M.31"}</definedName>
    <definedName name="wrn.M.31." hidden="1">{#N/A,#N/A,FALSE,"M.31"}</definedName>
    <definedName name="wrn.M.31._1" hidden="1">{#N/A,#N/A,FALSE,"M.31"}</definedName>
    <definedName name="wrn.M.32" hidden="1">{#N/A,#N/A,FALSE,"M.31"}</definedName>
    <definedName name="wrn.M.32." localSheetId="38" hidden="1">{#N/A,#N/A,FALSE,"M.32"}</definedName>
    <definedName name="wrn.M.32." localSheetId="36" hidden="1">{#N/A,#N/A,FALSE,"M.32"}</definedName>
    <definedName name="wrn.M.32." hidden="1">{#N/A,#N/A,FALSE,"M.32"}</definedName>
    <definedName name="wrn.M.32._1" hidden="1">{#N/A,#N/A,FALSE,"M.32"}</definedName>
    <definedName name="wrn.M.32.1" hidden="1">{#N/A,#N/A,FALSE,"M.32"}</definedName>
    <definedName name="wrn.m.32.2" hidden="1">{#N/A,#N/A,FALSE,"M.31"}</definedName>
    <definedName name="wrn.M.33" hidden="1">{#N/A,#N/A,FALSE,"M.33"}</definedName>
    <definedName name="wrn.M.33." localSheetId="38" hidden="1">{#N/A,#N/A,FALSE,"M.33"}</definedName>
    <definedName name="wrn.M.33." localSheetId="36" hidden="1">{#N/A,#N/A,FALSE,"M.33"}</definedName>
    <definedName name="wrn.M.33." hidden="1">{#N/A,#N/A,FALSE,"M.33"}</definedName>
    <definedName name="wrn.M.33._1" hidden="1">{#N/A,#N/A,FALSE,"M.33"}</definedName>
    <definedName name="wrn.M.333" hidden="1">{#N/A,#N/A,FALSE,"M.32"}</definedName>
    <definedName name="wrn.M.34" hidden="1">{#N/A,#N/A,FALSE,"M.34"}</definedName>
    <definedName name="wrn.M.34." localSheetId="38" hidden="1">{#N/A,#N/A,FALSE,"M.34"}</definedName>
    <definedName name="wrn.M.34." localSheetId="36" hidden="1">{#N/A,#N/A,FALSE,"M.34"}</definedName>
    <definedName name="wrn.M.34." hidden="1">{#N/A,#N/A,FALSE,"M.34"}</definedName>
    <definedName name="wrn.M.34._1" hidden="1">{#N/A,#N/A,FALSE,"M.34"}</definedName>
    <definedName name="wrn.M.34.1" hidden="1">{#N/A,#N/A,FALSE,"M.34"}</definedName>
    <definedName name="wrn.m.35." hidden="1">{#N/A,#N/A,FALSE,"M.34"}</definedName>
    <definedName name="wrn.M.4." hidden="1">{#N/A,#N/A,FALSE,"M.42"}</definedName>
    <definedName name="wrn.M.41" hidden="1">{#N/A,#N/A,FALSE,"M.41"}</definedName>
    <definedName name="wrn.M.41_1" hidden="1">{#N/A,#N/A,FALSE,"M.41"}</definedName>
    <definedName name="wrn.M.41." localSheetId="38" hidden="1">{#N/A,#N/A,FALSE,"M.41"}</definedName>
    <definedName name="wrn.M.41." localSheetId="36" hidden="1">{#N/A,#N/A,FALSE,"M.41"}</definedName>
    <definedName name="wrn.M.41." hidden="1">{#N/A,#N/A,FALSE,"M.41"}</definedName>
    <definedName name="wrn.M.41._1" hidden="1">{#N/A,#N/A,FALSE,"M.41"}</definedName>
    <definedName name="wrn.M.42" hidden="1">{#N/A,#N/A,FALSE,"M.41"}</definedName>
    <definedName name="wrn.M.42." localSheetId="38" hidden="1">{#N/A,#N/A,FALSE,"M.42"}</definedName>
    <definedName name="wrn.M.42." localSheetId="36" hidden="1">{#N/A,#N/A,FALSE,"M.42"}</definedName>
    <definedName name="wrn.M.42." hidden="1">{#N/A,#N/A,FALSE,"M.42"}</definedName>
    <definedName name="wrn.M.42._1" hidden="1">{#N/A,#N/A,FALSE,"M.42"}</definedName>
    <definedName name="wrn.m.421" hidden="1">{#N/A,#N/A,FALSE,"M.41"}</definedName>
    <definedName name="wrn.M.43" hidden="1">{#N/A,#N/A,FALSE,"M.43"}</definedName>
    <definedName name="wrn.M.43." localSheetId="38" hidden="1">{#N/A,#N/A,FALSE,"M.43"}</definedName>
    <definedName name="wrn.M.43." localSheetId="36" hidden="1">{#N/A,#N/A,FALSE,"M.43"}</definedName>
    <definedName name="wrn.M.43." hidden="1">{#N/A,#N/A,FALSE,"M.43"}</definedName>
    <definedName name="wrn.M.43._1" hidden="1">{#N/A,#N/A,FALSE,"M.43"}</definedName>
    <definedName name="wrn.M.63" hidden="1">{#N/A,#N/A,FALSE,"M.43"}</definedName>
    <definedName name="wrn.M.67" hidden="1">{#N/A,#N/A,FALSE,"M.01"}</definedName>
    <definedName name="wrn.M.68" hidden="1">{#N/A,#N/A,FALSE,"M.32"}</definedName>
    <definedName name="wrn.M.87F." hidden="1">{#N/A,#N/A,FALSE,"M.01";#N/A,#N/A,FALSE,"M.01"}</definedName>
    <definedName name="wrn.M.90" hidden="1">{#N/A,#N/A,FALSE,"M.33"}</definedName>
    <definedName name="Wrn.M32." hidden="1">{#N/A,#N/A,FALSE,"M.31"}</definedName>
    <definedName name="WRN.M41." hidden="1">{#N/A,#N/A,FALSE,"M.41"}</definedName>
    <definedName name="WRN.M42" hidden="1">{#N/A,#N/A,FALSE,"M.41"}</definedName>
    <definedName name="wrn.N.33" hidden="1">{#N/A,#N/A,FALSE,"M.33"}</definedName>
    <definedName name="wrn.n.99" hidden="1">{#N/A,#N/A,FALSE,"M.43"}</definedName>
    <definedName name="wrn.rep" hidden="1">{"w1t2",#N/A,TRUE,"Jawa";"w1t2",#N/A,TRUE,"I";"w1t2",#N/A,TRUE,"II";"w1t2",#N/A,TRUE,"III";"w1t2",#N/A,TRUE,"Batam";"w1t2",#N/A,TRUE,"IV";"w1t2",#N/A,TRUE,"V";"w1t2",#N/A,TRUE,"VI";"w1t2",#N/A,TRUE,"VII";"w1t2",#N/A,TRUE,"VIII";"w1t2",#N/A,TRUE,"IX";"w1t2",#N/A,TRUE,"X";"w1t2",#N/A,TRUE,"XI"}</definedName>
    <definedName name="wrn.REP67." hidden="1">{"w1t2",#N/A,TRUE,"Jawa";"w1t2",#N/A,TRUE,"I";"w1t2",#N/A,TRUE,"II";"w1t2",#N/A,TRUE,"III";"w1t2",#N/A,TRUE,"Batam";"w1t2",#N/A,TRUE,"IV";"w1t2",#N/A,TRUE,"V";"w1t2",#N/A,TRUE,"VI";"w1t2",#N/A,TRUE,"VII";"w1t2",#N/A,TRUE,"VIII";"w1t2",#N/A,TRUE,"IX";"w1t2",#N/A,TRUE,"X";"w1t2",#N/A,TRUE,"XI"}</definedName>
    <definedName name="wrn.REP67.1" hidden="1">{"w1t2",#N/A,TRUE,"Jawa";"w1t2",#N/A,TRUE,"I";"w1t2",#N/A,TRUE,"II";"w1t2",#N/A,TRUE,"III";"w1t2",#N/A,TRUE,"Batam";"w1t2",#N/A,TRUE,"IV";"w1t2",#N/A,TRUE,"V";"w1t2",#N/A,TRUE,"VI";"w1t2",#N/A,TRUE,"VII";"w1t2",#N/A,TRUE,"VIII";"w1t2",#N/A,TRUE,"IX";"w1t2",#N/A,TRUE,"X";"w1t2",#N/A,TRUE,"XI"}</definedName>
    <definedName name="wrn.REP678." hidden="1">{"Rep678",#N/A,FALSE,"Jawa";"Rep678",#N/A,FALSE,"Batam";"Rep678",#N/A,FALSE,"I";"Rep678",#N/A,FALSE,"II";"Rep678",#N/A,FALSE,"III";"Rep678",#N/A,FALSE,"IV";"Rep678",#N/A,FALSE,"V";"Rep678",#N/A,FALSE,"VI";"Rep678",#N/A,FALSE,"VII";"Rep678",#N/A,FALSE,"VIII";"Rep678",#N/A,FALSE,"IX";"Rep678",#N/A,FALSE,"X";"Rep678",#N/A,FALSE,"XI"}</definedName>
    <definedName name="wrna.m.01" hidden="1">{#N/A,#N/A,FALSE,"M.01"}</definedName>
    <definedName name="WRNM" hidden="1">{#N/A,#N/A,FALSE,"M.02"}</definedName>
    <definedName name="WRV" hidden="1">{#N/A,#N/A,FALSE,"M.01"}</definedName>
    <definedName name="WRV.M" hidden="1">{#N/A,#N/A,FALSE,"M.34"}</definedName>
    <definedName name="WRWEQEQQ" hidden="1">[55]M!$V$3:$AD$3</definedName>
    <definedName name="wrwr" hidden="1">{#N/A,#N/A,FALSE,"M.01"}</definedName>
    <definedName name="WS" hidden="1">{#N/A,#N/A,FALSE,"M.32"}</definedName>
    <definedName name="wsdwsd" hidden="1">{#N/A,#N/A,FALSE,"M.43"}</definedName>
    <definedName name="WW" hidden="1">{#N/A,#N/A,FALSE,"M.01"}</definedName>
    <definedName name="WW.HN" hidden="1">{#N/A,#N/A,FALSE,"M.43"}</definedName>
    <definedName name="WWM" hidden="1">{#N/A,#N/A,FALSE,"M.42"}</definedName>
    <definedName name="WWW" hidden="1">{#N/A,#N/A,FALSE,"M.42"}</definedName>
    <definedName name="WWWW" hidden="1">{#N/A,#N/A,FALSE,"M.34"}</definedName>
    <definedName name="x" localSheetId="38" hidden="1">{#N/A,#N/A,FALSE,"M.42"}</definedName>
    <definedName name="x" localSheetId="36" hidden="1">{#N/A,#N/A,FALSE,"M.42"}</definedName>
    <definedName name="x" hidden="1">{#N/A,#N/A,FALSE,"M.42"}</definedName>
    <definedName name="x_1" hidden="1">{#N/A,#N/A,FALSE,"M.42"}</definedName>
    <definedName name="xcascac" hidden="1">{#N/A,#N/A,FALSE,"M.41"}</definedName>
    <definedName name="xcscac" hidden="1">{#N/A,#N/A,FALSE,"M.32"}</definedName>
    <definedName name="xcscsac" hidden="1">{#N/A,#N/A,FALSE,"M.34"}</definedName>
    <definedName name="xdasdd" hidden="1">{#N/A,#N/A,FALSE,"M.01"}</definedName>
    <definedName name="XFf" hidden="1">{#N/A,#N/A,FALSE,"M.01";#N/A,#N/A,FALSE,"M.01"}</definedName>
    <definedName name="XFFFA" hidden="1">{#N/A,#N/A,FALSE,"M.01"}</definedName>
    <definedName name="XGDGSGRG" hidden="1">[35]UshDeb00!#REF!</definedName>
    <definedName name="XREF_COLUMN_1" hidden="1">[129]TOP!#REF!</definedName>
    <definedName name="XREF_COLUMN_2" hidden="1">#REF!</definedName>
    <definedName name="XREF_COLUMN_5" hidden="1">'[130]For Report-Akum'!#REF!</definedName>
    <definedName name="XRefActiveRow" hidden="1">#REF!</definedName>
    <definedName name="XRefColumnsCount" hidden="1">2</definedName>
    <definedName name="XRefCopy1" hidden="1">#REF!</definedName>
    <definedName name="XRefCopy1Row" hidden="1">#REF!</definedName>
    <definedName name="XRefCopy2Row" hidden="1">[131]XREF!#REF!</definedName>
    <definedName name="XRefCopy5Row" hidden="1">#REF!</definedName>
    <definedName name="XRefCopy6Row" hidden="1">#REF!</definedName>
    <definedName name="XRefCopy8Row" hidden="1">#REF!</definedName>
    <definedName name="XRefCopyRangeCount" hidden="1">1</definedName>
    <definedName name="XRefPaste1" hidden="1">#REF!</definedName>
    <definedName name="XRefPaste1Row" hidden="1">#REF!</definedName>
    <definedName name="XRefPaste2" hidden="1">#REF!</definedName>
    <definedName name="XRefPaste2Row" hidden="1">#REF!</definedName>
    <definedName name="XRefPaste3Row" hidden="1">#REF!</definedName>
    <definedName name="XRefPasteRangeCount" hidden="1">2</definedName>
    <definedName name="XRVTG" hidden="1">{#N/A,#N/A,FALSE,"M.34"}</definedName>
    <definedName name="XXXX" hidden="1">{#N/A,#N/A,FALSE,"M.42"}</definedName>
    <definedName name="XYZ" hidden="1">#REF!</definedName>
    <definedName name="XZSXZX" hidden="1">{#N/A,#N/A,FALSE,"M.42"}</definedName>
    <definedName name="XZZ" hidden="1">[94]UshDeb00!#REF!</definedName>
    <definedName name="yan_gan" hidden="1">{#N/A,#N/A,FALSE,"M.43"}</definedName>
    <definedName name="yangan" hidden="1">{#N/A,#N/A,FALSE,"M.41"}</definedName>
    <definedName name="yAYA" localSheetId="15">#REF!</definedName>
    <definedName name="yAYA" localSheetId="22">#REF!</definedName>
    <definedName name="yAYA">#REF!</definedName>
    <definedName name="Yen">"$#REF!.$AC$49"</definedName>
    <definedName name="YES" hidden="1">{#N/A,#N/A,FALSE,"M.43"}</definedName>
    <definedName name="YJUYJUYJUY" hidden="1">[55]M!$AL$3:$AT$3</definedName>
    <definedName name="ytg" hidden="1">{#N/A,#N/A,FALSE,"M.41"}</definedName>
    <definedName name="YTYRTYTRTYRYRY" hidden="1">[55]M!$F$29:$N$29</definedName>
    <definedName name="yu" hidden="1">{#N/A,#N/A,FALSE,"M.01";#N/A,#N/A,FALSE,"M.01"}</definedName>
    <definedName name="YY" hidden="1">{#N/A,#N/A,FALSE,"M.33"}</definedName>
    <definedName name="yyyyy" hidden="1">{#N/A,#N/A,FALSE,"M.43"}</definedName>
    <definedName name="zCADSAFChg" hidden="1">{#N/A,#N/A,FALSE,"M.43"}</definedName>
    <definedName name="zone_saisie">#REF!,#REF!,#REF!,#REF!,#REF!</definedName>
    <definedName name="zsdgxgdg" hidden="1">{#N/A,#N/A,FALSE,"M.01";#N/A,#N/A,FALSE,"M.01"}</definedName>
    <definedName name="ZXCZ" hidden="1">{#N/A,#N/A,FALSE,"M.31"}</definedName>
    <definedName name="zxxz" hidden="1">{#N/A,#N/A,FALSE,"M.33"}</definedName>
    <definedName name="ZZZ" hidden="1">{#N/A,#N/A,FALSE,"M.42"}</definedName>
  </definedNames>
  <calcPr calcId="191029"/>
  <pivotCaches>
    <pivotCache cacheId="0" r:id="rId198"/>
    <pivotCache cacheId="1" r:id="rId199"/>
    <pivotCache cacheId="2" r:id="rId200"/>
    <pivotCache cacheId="3" r:id="rId201"/>
    <pivotCache cacheId="4" r:id="rId202"/>
    <pivotCache cacheId="5" r:id="rId20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U309" i="1652" l="1"/>
  <c r="V309" i="1652"/>
  <c r="Y309" i="1652"/>
  <c r="Z309" i="1652"/>
  <c r="AA309" i="1652"/>
  <c r="AB309" i="1652"/>
  <c r="AC309" i="1652"/>
  <c r="AD309" i="1652"/>
  <c r="U294" i="1652"/>
  <c r="W294" i="1652" s="1"/>
  <c r="V294" i="1652"/>
  <c r="Y294" i="1652"/>
  <c r="Z294" i="1652"/>
  <c r="AA294" i="1652"/>
  <c r="AB294" i="1652"/>
  <c r="AC294" i="1652"/>
  <c r="AD294" i="1652"/>
  <c r="U295" i="1652"/>
  <c r="V295" i="1652"/>
  <c r="W295" i="1652" s="1"/>
  <c r="Y295" i="1652"/>
  <c r="Z295" i="1652"/>
  <c r="AA295" i="1652"/>
  <c r="AB295" i="1652"/>
  <c r="AC295" i="1652"/>
  <c r="AD295" i="1652"/>
  <c r="U296" i="1652"/>
  <c r="W296" i="1652" s="1"/>
  <c r="V296" i="1652"/>
  <c r="Y296" i="1652"/>
  <c r="Z296" i="1652"/>
  <c r="AA296" i="1652"/>
  <c r="AB296" i="1652"/>
  <c r="AC296" i="1652"/>
  <c r="AD296" i="1652"/>
  <c r="B20" i="1649"/>
  <c r="C20" i="1649"/>
  <c r="D20" i="1649"/>
  <c r="E20" i="1649"/>
  <c r="F20" i="1649"/>
  <c r="G20" i="1649"/>
  <c r="Q20" i="1649" s="1"/>
  <c r="T20" i="1649" s="1"/>
  <c r="H20" i="1649"/>
  <c r="I20" i="1649"/>
  <c r="M20" i="1649"/>
  <c r="N20" i="1649"/>
  <c r="U20" i="1649"/>
  <c r="V20" i="1649"/>
  <c r="O20" i="1579"/>
  <c r="P20" i="1579"/>
  <c r="R20" i="1579"/>
  <c r="S20" i="1579"/>
  <c r="U20" i="1579"/>
  <c r="V20" i="1579"/>
  <c r="W20" i="1579"/>
  <c r="X20" i="1579"/>
  <c r="Z20" i="1579"/>
  <c r="AB20" i="1579" s="1"/>
  <c r="AA20" i="1579"/>
  <c r="AC20" i="1579"/>
  <c r="AD20" i="1579"/>
  <c r="W309" i="1652" l="1"/>
  <c r="P20" i="1649"/>
  <c r="S20" i="1649" s="1"/>
  <c r="U46" i="1672"/>
  <c r="V46" i="1672" s="1"/>
  <c r="W46" i="1672"/>
  <c r="X46" i="1672"/>
  <c r="Y46" i="1672"/>
  <c r="Z46" i="1672" s="1"/>
  <c r="AA46" i="1672"/>
  <c r="AB46" i="1672" s="1"/>
  <c r="AC46" i="1672"/>
  <c r="AD46" i="1672" s="1"/>
  <c r="AE46" i="1672"/>
  <c r="AF46" i="1672"/>
  <c r="U47" i="1672"/>
  <c r="V47" i="1672" s="1"/>
  <c r="W47" i="1672"/>
  <c r="X47" i="1672" s="1"/>
  <c r="Y47" i="1672"/>
  <c r="Z47" i="1672"/>
  <c r="AA47" i="1672"/>
  <c r="AB47" i="1672" s="1"/>
  <c r="AC47" i="1672"/>
  <c r="AD47" i="1672" s="1"/>
  <c r="AE47" i="1672"/>
  <c r="AF47" i="1672" s="1"/>
  <c r="U48" i="1672"/>
  <c r="V48" i="1672"/>
  <c r="W48" i="1672"/>
  <c r="X48" i="1672"/>
  <c r="Y48" i="1672"/>
  <c r="Z48" i="1672" s="1"/>
  <c r="AA48" i="1672"/>
  <c r="AB48" i="1672" s="1"/>
  <c r="AC48" i="1672"/>
  <c r="AD48" i="1672" s="1"/>
  <c r="AE48" i="1672"/>
  <c r="AF48" i="1672"/>
  <c r="U49" i="1672"/>
  <c r="V49" i="1672" s="1"/>
  <c r="W49" i="1672"/>
  <c r="X49" i="1672" s="1"/>
  <c r="Y49" i="1672"/>
  <c r="Z49" i="1672" s="1"/>
  <c r="AA49" i="1672"/>
  <c r="AB49" i="1672"/>
  <c r="AC49" i="1672"/>
  <c r="AD49" i="1672" s="1"/>
  <c r="AE49" i="1672"/>
  <c r="AF49" i="1672" s="1"/>
  <c r="U50" i="1672"/>
  <c r="V50" i="1672"/>
  <c r="W50" i="1672"/>
  <c r="X50" i="1672" s="1"/>
  <c r="Y50" i="1672"/>
  <c r="Z50" i="1672" s="1"/>
  <c r="AA50" i="1672"/>
  <c r="AB50" i="1672" s="1"/>
  <c r="AC50" i="1672"/>
  <c r="AD50" i="1672"/>
  <c r="AE50" i="1672"/>
  <c r="AF50" i="1672"/>
  <c r="U51" i="1672"/>
  <c r="V51" i="1672" s="1"/>
  <c r="W51" i="1672"/>
  <c r="X51" i="1672" s="1"/>
  <c r="Y51" i="1672"/>
  <c r="Z51" i="1672"/>
  <c r="AA51" i="1672"/>
  <c r="AB51" i="1672"/>
  <c r="AC51" i="1672"/>
  <c r="AD51" i="1672" s="1"/>
  <c r="AE51" i="1672"/>
  <c r="AF51" i="1672" s="1"/>
  <c r="U52" i="1672"/>
  <c r="V52" i="1672" s="1"/>
  <c r="W52" i="1672"/>
  <c r="X52" i="1672"/>
  <c r="Y52" i="1672"/>
  <c r="Z52" i="1672" s="1"/>
  <c r="AA52" i="1672"/>
  <c r="AB52" i="1672" s="1"/>
  <c r="AC52" i="1672"/>
  <c r="AD52" i="1672"/>
  <c r="AE52" i="1672"/>
  <c r="AF52" i="1672" s="1"/>
  <c r="U53" i="1672"/>
  <c r="V53" i="1672" s="1"/>
  <c r="W53" i="1672"/>
  <c r="X53" i="1672" s="1"/>
  <c r="Y53" i="1672"/>
  <c r="Z53" i="1672"/>
  <c r="AA53" i="1672"/>
  <c r="AB53" i="1672"/>
  <c r="AC53" i="1672"/>
  <c r="AD53" i="1672" s="1"/>
  <c r="AE53" i="1672"/>
  <c r="AF53" i="1672" s="1"/>
  <c r="U54" i="1672"/>
  <c r="V54" i="1672"/>
  <c r="W54" i="1672"/>
  <c r="X54" i="1672"/>
  <c r="Y54" i="1672"/>
  <c r="Z54" i="1672" s="1"/>
  <c r="AA54" i="1672"/>
  <c r="AB54" i="1672" s="1"/>
  <c r="AC54" i="1672"/>
  <c r="AD54" i="1672" s="1"/>
  <c r="AE54" i="1672"/>
  <c r="AF54" i="1672"/>
  <c r="U55" i="1672"/>
  <c r="V55" i="1672" s="1"/>
  <c r="W55" i="1672"/>
  <c r="X55" i="1672" s="1"/>
  <c r="Y55" i="1672"/>
  <c r="Z55" i="1672"/>
  <c r="AA55" i="1672"/>
  <c r="AB55" i="1672" s="1"/>
  <c r="AC55" i="1672"/>
  <c r="AD55" i="1672" s="1"/>
  <c r="AE55" i="1672"/>
  <c r="AF55" i="1672" s="1"/>
  <c r="V34" i="1672"/>
  <c r="W34" i="1672"/>
  <c r="X34" i="1672" s="1"/>
  <c r="Y34" i="1672"/>
  <c r="Z34" i="1672" s="1"/>
  <c r="AA34" i="1672"/>
  <c r="AB34" i="1672" s="1"/>
  <c r="AC34" i="1672"/>
  <c r="AD34" i="1672" s="1"/>
  <c r="AE34" i="1672"/>
  <c r="AF34" i="1672" s="1"/>
  <c r="V35" i="1672"/>
  <c r="W35" i="1672"/>
  <c r="X35" i="1672" s="1"/>
  <c r="Y35" i="1672"/>
  <c r="Z35" i="1672" s="1"/>
  <c r="AA35" i="1672"/>
  <c r="AB35" i="1672" s="1"/>
  <c r="AC35" i="1672"/>
  <c r="AD35" i="1672"/>
  <c r="AE35" i="1672"/>
  <c r="AF35" i="1672" s="1"/>
  <c r="W36" i="1672"/>
  <c r="X36" i="1672" s="1"/>
  <c r="Y36" i="1672"/>
  <c r="Z36" i="1672" s="1"/>
  <c r="AA36" i="1672"/>
  <c r="AB36" i="1672"/>
  <c r="AC36" i="1672"/>
  <c r="AD36" i="1672" s="1"/>
  <c r="AE36" i="1672"/>
  <c r="AF36" i="1672" s="1"/>
  <c r="W37" i="1672"/>
  <c r="X37" i="1672" s="1"/>
  <c r="Y37" i="1672"/>
  <c r="Z37" i="1672" s="1"/>
  <c r="AA37" i="1672"/>
  <c r="AB37" i="1672"/>
  <c r="AC37" i="1672"/>
  <c r="AD37" i="1672"/>
  <c r="AE37" i="1672"/>
  <c r="AF37" i="1672" s="1"/>
  <c r="U28" i="1671"/>
  <c r="V28" i="1671" s="1"/>
  <c r="W28" i="1671"/>
  <c r="X28" i="1671" s="1"/>
  <c r="Y28" i="1671"/>
  <c r="Z28" i="1671" s="1"/>
  <c r="AA28" i="1671"/>
  <c r="AB28" i="1671"/>
  <c r="AC28" i="1671"/>
  <c r="AD28" i="1671" s="1"/>
  <c r="AE28" i="1671"/>
  <c r="AF28" i="1671" s="1"/>
  <c r="U29" i="1671"/>
  <c r="V29" i="1671"/>
  <c r="W29" i="1671"/>
  <c r="X29" i="1671"/>
  <c r="Y29" i="1671"/>
  <c r="Z29" i="1671" s="1"/>
  <c r="AA29" i="1671"/>
  <c r="AB29" i="1671"/>
  <c r="AC29" i="1671"/>
  <c r="AD29" i="1671" s="1"/>
  <c r="AE29" i="1671"/>
  <c r="AF29" i="1671" s="1"/>
  <c r="U30" i="1671"/>
  <c r="V30" i="1671" s="1"/>
  <c r="W30" i="1671"/>
  <c r="X30" i="1671"/>
  <c r="Y30" i="1671"/>
  <c r="Z30" i="1671" s="1"/>
  <c r="AA30" i="1671"/>
  <c r="AB30" i="1671"/>
  <c r="AC30" i="1671"/>
  <c r="AD30" i="1671" s="1"/>
  <c r="AE30" i="1671"/>
  <c r="AF30" i="1671"/>
  <c r="U31" i="1671"/>
  <c r="V31" i="1671"/>
  <c r="W31" i="1671"/>
  <c r="X31" i="1671" s="1"/>
  <c r="Y31" i="1671"/>
  <c r="Z31" i="1671" s="1"/>
  <c r="AA31" i="1671"/>
  <c r="AB31" i="1671"/>
  <c r="AC31" i="1671"/>
  <c r="AD31" i="1671"/>
  <c r="AE31" i="1671"/>
  <c r="AF31" i="1671" s="1"/>
  <c r="U16" i="1671"/>
  <c r="V16" i="1671" s="1"/>
  <c r="W16" i="1671"/>
  <c r="X16" i="1671"/>
  <c r="Y16" i="1671"/>
  <c r="Z16" i="1671"/>
  <c r="AA16" i="1671"/>
  <c r="AB16" i="1671" s="1"/>
  <c r="AC16" i="1671"/>
  <c r="AD16" i="1671" s="1"/>
  <c r="AE16" i="1671"/>
  <c r="AF16" i="1671"/>
  <c r="U17" i="1671"/>
  <c r="V17" i="1671"/>
  <c r="W17" i="1671"/>
  <c r="X17" i="1671" s="1"/>
  <c r="Y17" i="1671"/>
  <c r="Z17" i="1671"/>
  <c r="AA17" i="1671"/>
  <c r="AB17" i="1671" s="1"/>
  <c r="AC17" i="1671"/>
  <c r="AD17" i="1671"/>
  <c r="AE17" i="1671"/>
  <c r="AF17" i="1671" s="1"/>
  <c r="U18" i="1671"/>
  <c r="V18" i="1671"/>
  <c r="W18" i="1671"/>
  <c r="X18" i="1671" s="1"/>
  <c r="Y18" i="1671"/>
  <c r="Z18" i="1671"/>
  <c r="AA18" i="1671"/>
  <c r="AB18" i="1671" s="1"/>
  <c r="AC18" i="1671"/>
  <c r="AD18" i="1671"/>
  <c r="AE18" i="1671"/>
  <c r="AF18" i="1671"/>
  <c r="U19" i="1671"/>
  <c r="V19" i="1671" s="1"/>
  <c r="W19" i="1671"/>
  <c r="X19" i="1671" s="1"/>
  <c r="Y19" i="1671"/>
  <c r="Z19" i="1671"/>
  <c r="AA19" i="1671"/>
  <c r="AB19" i="1671"/>
  <c r="AC19" i="1671"/>
  <c r="AD19" i="1671" s="1"/>
  <c r="AE19" i="1671"/>
  <c r="AF19" i="1671" s="1"/>
  <c r="O29" i="1677" l="1"/>
  <c r="O115" i="1676"/>
  <c r="S65" i="1674"/>
  <c r="R65" i="1674"/>
  <c r="Q65" i="1674"/>
  <c r="P65" i="1674"/>
  <c r="O65" i="1674"/>
  <c r="K65" i="1674"/>
  <c r="J65" i="1674"/>
  <c r="I65" i="1674"/>
  <c r="H65" i="1674"/>
  <c r="G65" i="1674"/>
  <c r="O54" i="1674"/>
  <c r="L61" i="1673"/>
  <c r="L43" i="1673"/>
  <c r="U16" i="1672" l="1"/>
  <c r="V16" i="1672" s="1"/>
  <c r="W16" i="1672"/>
  <c r="X16" i="1672" s="1"/>
  <c r="Y16" i="1672"/>
  <c r="Z16" i="1672" s="1"/>
  <c r="AA16" i="1672"/>
  <c r="AB16" i="1672" s="1"/>
  <c r="AC16" i="1672"/>
  <c r="AD16" i="1672" s="1"/>
  <c r="AE16" i="1672"/>
  <c r="AF16" i="1672" s="1"/>
  <c r="U17" i="1672"/>
  <c r="V17" i="1672" s="1"/>
  <c r="W17" i="1672"/>
  <c r="X17" i="1672" s="1"/>
  <c r="Y17" i="1672"/>
  <c r="Z17" i="1672" s="1"/>
  <c r="AA17" i="1672"/>
  <c r="AB17" i="1672" s="1"/>
  <c r="AC17" i="1672"/>
  <c r="AD17" i="1672" s="1"/>
  <c r="AE17" i="1672"/>
  <c r="AF17" i="1672" s="1"/>
  <c r="U18" i="1672"/>
  <c r="V18" i="1672" s="1"/>
  <c r="W18" i="1672"/>
  <c r="X18" i="1672" s="1"/>
  <c r="Y18" i="1672"/>
  <c r="Z18" i="1672" s="1"/>
  <c r="AA18" i="1672"/>
  <c r="AB18" i="1672" s="1"/>
  <c r="AC18" i="1672"/>
  <c r="AD18" i="1672" s="1"/>
  <c r="AE18" i="1672"/>
  <c r="AF18" i="1672" s="1"/>
  <c r="U19" i="1672"/>
  <c r="V19" i="1672" s="1"/>
  <c r="W19" i="1672"/>
  <c r="X19" i="1672" s="1"/>
  <c r="Y19" i="1672"/>
  <c r="Z19" i="1672" s="1"/>
  <c r="AA19" i="1672"/>
  <c r="AB19" i="1672" s="1"/>
  <c r="AC19" i="1672"/>
  <c r="AD19" i="1672" s="1"/>
  <c r="AE19" i="1672"/>
  <c r="AF19" i="1672" s="1"/>
  <c r="U20" i="1672"/>
  <c r="V20" i="1672" s="1"/>
  <c r="W20" i="1672"/>
  <c r="X20" i="1672" s="1"/>
  <c r="Y20" i="1672"/>
  <c r="Z20" i="1672" s="1"/>
  <c r="AA20" i="1672"/>
  <c r="AB20" i="1672" s="1"/>
  <c r="AC20" i="1672"/>
  <c r="AD20" i="1672" s="1"/>
  <c r="AE20" i="1672"/>
  <c r="AF20" i="1672" s="1"/>
  <c r="U21" i="1672"/>
  <c r="V21" i="1672" s="1"/>
  <c r="W21" i="1672"/>
  <c r="X21" i="1672" s="1"/>
  <c r="Y21" i="1672"/>
  <c r="Z21" i="1672" s="1"/>
  <c r="AA21" i="1672"/>
  <c r="AB21" i="1672" s="1"/>
  <c r="AC21" i="1672"/>
  <c r="AD21" i="1672" s="1"/>
  <c r="AE21" i="1672"/>
  <c r="AF21" i="1672" s="1"/>
  <c r="U22" i="1672"/>
  <c r="V22" i="1672" s="1"/>
  <c r="W22" i="1672"/>
  <c r="X22" i="1672" s="1"/>
  <c r="Y22" i="1672"/>
  <c r="Z22" i="1672" s="1"/>
  <c r="AA22" i="1672"/>
  <c r="AB22" i="1672" s="1"/>
  <c r="AC22" i="1672"/>
  <c r="AD22" i="1672" s="1"/>
  <c r="AE22" i="1672"/>
  <c r="AF22" i="1672"/>
  <c r="U23" i="1672"/>
  <c r="V23" i="1672" s="1"/>
  <c r="W23" i="1672"/>
  <c r="X23" i="1672" s="1"/>
  <c r="Y23" i="1672"/>
  <c r="Z23" i="1672" s="1"/>
  <c r="AA23" i="1672"/>
  <c r="AB23" i="1672"/>
  <c r="AC23" i="1672"/>
  <c r="AD23" i="1672" s="1"/>
  <c r="AE23" i="1672"/>
  <c r="AF23" i="1672" s="1"/>
  <c r="U24" i="1672"/>
  <c r="V24" i="1672" s="1"/>
  <c r="W24" i="1672"/>
  <c r="X24" i="1672" s="1"/>
  <c r="Y24" i="1672"/>
  <c r="Z24" i="1672" s="1"/>
  <c r="AA24" i="1672"/>
  <c r="AB24" i="1672" s="1"/>
  <c r="AC24" i="1672"/>
  <c r="AD24" i="1672" s="1"/>
  <c r="AE24" i="1672"/>
  <c r="AF24" i="1672" s="1"/>
  <c r="U25" i="1672"/>
  <c r="V25" i="1672" s="1"/>
  <c r="W25" i="1672"/>
  <c r="X25" i="1672" s="1"/>
  <c r="Y25" i="1672"/>
  <c r="Z25" i="1672" s="1"/>
  <c r="AA25" i="1672"/>
  <c r="AB25" i="1672" s="1"/>
  <c r="AC25" i="1672"/>
  <c r="AD25" i="1672" s="1"/>
  <c r="AE25" i="1672"/>
  <c r="AF25" i="1672" s="1"/>
  <c r="U26" i="1672"/>
  <c r="V26" i="1672" s="1"/>
  <c r="W26" i="1672"/>
  <c r="X26" i="1672" s="1"/>
  <c r="Y26" i="1672"/>
  <c r="Z26" i="1672" s="1"/>
  <c r="AA26" i="1672"/>
  <c r="AB26" i="1672" s="1"/>
  <c r="AC26" i="1672"/>
  <c r="AD26" i="1672" s="1"/>
  <c r="AE26" i="1672"/>
  <c r="AF26" i="1672" s="1"/>
  <c r="U27" i="1672"/>
  <c r="V27" i="1672" s="1"/>
  <c r="W27" i="1672"/>
  <c r="X27" i="1672" s="1"/>
  <c r="Y27" i="1672"/>
  <c r="Z27" i="1672" s="1"/>
  <c r="AA27" i="1672"/>
  <c r="AB27" i="1672" s="1"/>
  <c r="AC27" i="1672"/>
  <c r="AD27" i="1672" s="1"/>
  <c r="AE27" i="1672"/>
  <c r="AF27" i="1672" s="1"/>
  <c r="U28" i="1672"/>
  <c r="V28" i="1672" s="1"/>
  <c r="W28" i="1672"/>
  <c r="X28" i="1672" s="1"/>
  <c r="Y28" i="1672"/>
  <c r="Z28" i="1672" s="1"/>
  <c r="AA28" i="1672"/>
  <c r="AB28" i="1672" s="1"/>
  <c r="AC28" i="1672"/>
  <c r="AD28" i="1672" s="1"/>
  <c r="AE28" i="1672"/>
  <c r="AF28" i="1672" s="1"/>
  <c r="U29" i="1672"/>
  <c r="V29" i="1672"/>
  <c r="W29" i="1672"/>
  <c r="X29" i="1672" s="1"/>
  <c r="Y29" i="1672"/>
  <c r="Z29" i="1672" s="1"/>
  <c r="AA29" i="1672"/>
  <c r="AB29" i="1672" s="1"/>
  <c r="AC29" i="1672"/>
  <c r="AD29" i="1672" s="1"/>
  <c r="AE29" i="1672"/>
  <c r="AF29" i="1672" s="1"/>
  <c r="U30" i="1672"/>
  <c r="V30" i="1672" s="1"/>
  <c r="W30" i="1672"/>
  <c r="X30" i="1672" s="1"/>
  <c r="Y30" i="1672"/>
  <c r="Z30" i="1672" s="1"/>
  <c r="AA30" i="1672"/>
  <c r="AB30" i="1672" s="1"/>
  <c r="AC30" i="1672"/>
  <c r="AD30" i="1672" s="1"/>
  <c r="AE30" i="1672"/>
  <c r="AF30" i="1672" s="1"/>
  <c r="U31" i="1672"/>
  <c r="V31" i="1672" s="1"/>
  <c r="W31" i="1672"/>
  <c r="X31" i="1672" s="1"/>
  <c r="Y31" i="1672"/>
  <c r="Z31" i="1672" s="1"/>
  <c r="AA31" i="1672"/>
  <c r="AB31" i="1672" s="1"/>
  <c r="AC31" i="1672"/>
  <c r="AD31" i="1672" s="1"/>
  <c r="AE31" i="1672"/>
  <c r="AF31" i="1672" s="1"/>
  <c r="U32" i="1672"/>
  <c r="V32" i="1672" s="1"/>
  <c r="W32" i="1672"/>
  <c r="X32" i="1672" s="1"/>
  <c r="Y32" i="1672"/>
  <c r="Z32" i="1672" s="1"/>
  <c r="AA32" i="1672"/>
  <c r="AB32" i="1672" s="1"/>
  <c r="AC32" i="1672"/>
  <c r="AD32" i="1672" s="1"/>
  <c r="AE32" i="1672"/>
  <c r="AF32" i="1672" s="1"/>
  <c r="U33" i="1672"/>
  <c r="V33" i="1672"/>
  <c r="W33" i="1672"/>
  <c r="X33" i="1672" s="1"/>
  <c r="Y33" i="1672"/>
  <c r="Z33" i="1672" s="1"/>
  <c r="AA33" i="1672"/>
  <c r="AB33" i="1672" s="1"/>
  <c r="AC33" i="1672"/>
  <c r="AD33" i="1672" s="1"/>
  <c r="AE33" i="1672"/>
  <c r="AF33" i="1672" s="1"/>
  <c r="U36" i="1672"/>
  <c r="V36" i="1672" s="1"/>
  <c r="U37" i="1672"/>
  <c r="V37" i="1672" s="1"/>
  <c r="L10" i="1660"/>
  <c r="L11" i="1660"/>
  <c r="L12" i="1660"/>
  <c r="L13" i="1660"/>
  <c r="L14" i="1660"/>
  <c r="L15" i="1660"/>
  <c r="L16" i="1660"/>
  <c r="L17" i="1660"/>
  <c r="L18" i="1660"/>
  <c r="L19" i="1660"/>
  <c r="L20" i="1660"/>
  <c r="L21" i="1660"/>
  <c r="L22" i="1660"/>
  <c r="L23" i="1660"/>
  <c r="L24" i="1660"/>
  <c r="L25" i="1660"/>
  <c r="L26" i="1660"/>
  <c r="L27" i="1660"/>
  <c r="L28" i="1660"/>
  <c r="L29" i="1660"/>
  <c r="L30" i="1660"/>
  <c r="L31" i="1660"/>
  <c r="L32" i="1660"/>
  <c r="L33" i="1660"/>
  <c r="L34" i="1660"/>
  <c r="L35" i="1660"/>
  <c r="L36" i="1660"/>
  <c r="L37" i="1660"/>
  <c r="L38" i="1660"/>
  <c r="L39" i="1660"/>
  <c r="L40" i="1660"/>
  <c r="L41" i="1660"/>
  <c r="L42" i="1660"/>
  <c r="L43" i="1660"/>
  <c r="L44" i="1660"/>
  <c r="L45" i="1660"/>
  <c r="L46" i="1660"/>
  <c r="L47" i="1660"/>
  <c r="L48" i="1660"/>
  <c r="L49" i="1660"/>
  <c r="L50" i="1660"/>
  <c r="L51" i="1660"/>
  <c r="L52" i="1660"/>
  <c r="L53" i="1660"/>
  <c r="L54" i="1660"/>
  <c r="L55" i="1660"/>
  <c r="L56" i="1660"/>
  <c r="L57" i="1660"/>
  <c r="L58" i="1660"/>
  <c r="L59" i="1660"/>
  <c r="L60" i="1660"/>
  <c r="L61" i="1660"/>
  <c r="L62" i="1660"/>
  <c r="L63" i="1660"/>
  <c r="L64" i="1660"/>
  <c r="L65" i="1660"/>
  <c r="L66" i="1660"/>
  <c r="L67" i="1660"/>
  <c r="L68" i="1660"/>
  <c r="L69" i="1660"/>
  <c r="L70" i="1660"/>
  <c r="L71" i="1660"/>
  <c r="L72" i="1660"/>
  <c r="L73" i="1660"/>
  <c r="L74" i="1660"/>
  <c r="L75" i="1660"/>
  <c r="L76" i="1660"/>
  <c r="L77" i="1660"/>
  <c r="L78" i="1660"/>
  <c r="L79" i="1660"/>
  <c r="L80" i="1660"/>
  <c r="L81" i="1660"/>
  <c r="L82" i="1660"/>
  <c r="L83" i="1660"/>
  <c r="L84" i="1660"/>
  <c r="L85" i="1660"/>
  <c r="L86" i="1660"/>
  <c r="L87" i="1660"/>
  <c r="L88" i="1660"/>
  <c r="L89" i="1660"/>
  <c r="L90" i="1660"/>
  <c r="L91" i="1660"/>
  <c r="L92" i="1660"/>
  <c r="L93" i="1660"/>
  <c r="L94" i="1660"/>
  <c r="L95" i="1660"/>
  <c r="L96" i="1660"/>
  <c r="L97" i="1660"/>
  <c r="L98" i="1660"/>
  <c r="L99" i="1660"/>
  <c r="L100" i="1660"/>
  <c r="L101" i="1660"/>
  <c r="L102" i="1660"/>
  <c r="G7" i="1655"/>
  <c r="G7" i="1656"/>
  <c r="G7" i="1657"/>
  <c r="G7" i="1658"/>
  <c r="G7" i="1659"/>
  <c r="G7" i="1660"/>
  <c r="G7" i="1661"/>
  <c r="G7" i="1662"/>
  <c r="G7" i="1663"/>
  <c r="G7" i="1664"/>
  <c r="G7" i="1665"/>
  <c r="G7" i="1666"/>
  <c r="G7" i="1667"/>
  <c r="G7" i="1668"/>
  <c r="G7" i="1669"/>
  <c r="G7" i="1670"/>
  <c r="G7" i="1654"/>
  <c r="N14" i="1580"/>
  <c r="O14" i="1580"/>
  <c r="Q14" i="1580"/>
  <c r="T14" i="1580" s="1"/>
  <c r="R14" i="1580"/>
  <c r="U14" i="1580" s="1"/>
  <c r="V14" i="1580"/>
  <c r="W14" i="1580"/>
  <c r="Y14" i="1580"/>
  <c r="AA14" i="1580" s="1"/>
  <c r="Z14" i="1580"/>
  <c r="AB14" i="1580"/>
  <c r="N15" i="1580"/>
  <c r="O15" i="1580"/>
  <c r="Q15" i="1580"/>
  <c r="T15" i="1580" s="1"/>
  <c r="R15" i="1580"/>
  <c r="U15" i="1580" s="1"/>
  <c r="V15" i="1580"/>
  <c r="W15" i="1580"/>
  <c r="Y15" i="1580"/>
  <c r="AA15" i="1580" s="1"/>
  <c r="Z15" i="1580"/>
  <c r="AB15" i="1580"/>
  <c r="N16" i="1580"/>
  <c r="O16" i="1580"/>
  <c r="Q16" i="1580"/>
  <c r="T16" i="1580" s="1"/>
  <c r="R16" i="1580"/>
  <c r="U16" i="1580" s="1"/>
  <c r="V16" i="1580"/>
  <c r="W16" i="1580"/>
  <c r="Y16" i="1580"/>
  <c r="AA16" i="1580" s="1"/>
  <c r="Z16" i="1580"/>
  <c r="AB16" i="1580"/>
  <c r="N17" i="1580"/>
  <c r="O17" i="1580"/>
  <c r="Q17" i="1580"/>
  <c r="T17" i="1580" s="1"/>
  <c r="R17" i="1580"/>
  <c r="U17" i="1580" s="1"/>
  <c r="V17" i="1580"/>
  <c r="W17" i="1580"/>
  <c r="Y17" i="1580"/>
  <c r="AA17" i="1580" s="1"/>
  <c r="Z17" i="1580"/>
  <c r="AB17" i="1580"/>
  <c r="N18" i="1580"/>
  <c r="O18" i="1580"/>
  <c r="Q18" i="1580"/>
  <c r="T18" i="1580" s="1"/>
  <c r="R18" i="1580"/>
  <c r="U18" i="1580" s="1"/>
  <c r="V18" i="1580"/>
  <c r="W18" i="1580"/>
  <c r="Y18" i="1580"/>
  <c r="AA18" i="1580" s="1"/>
  <c r="Z18" i="1580"/>
  <c r="AB18" i="1580"/>
  <c r="N19" i="1580"/>
  <c r="O19" i="1580"/>
  <c r="Q19" i="1580"/>
  <c r="T19" i="1580" s="1"/>
  <c r="R19" i="1580"/>
  <c r="U19" i="1580" s="1"/>
  <c r="V19" i="1580"/>
  <c r="W19" i="1580"/>
  <c r="Y19" i="1580"/>
  <c r="AA19" i="1580" s="1"/>
  <c r="Z19" i="1580"/>
  <c r="AB19" i="1580"/>
  <c r="N20" i="1580"/>
  <c r="O20" i="1580"/>
  <c r="Q20" i="1580"/>
  <c r="T20" i="1580" s="1"/>
  <c r="R20" i="1580"/>
  <c r="U20" i="1580" s="1"/>
  <c r="V20" i="1580"/>
  <c r="W20" i="1580"/>
  <c r="Y20" i="1580"/>
  <c r="AA20" i="1580" s="1"/>
  <c r="Z20" i="1580"/>
  <c r="AB20" i="1580"/>
  <c r="N21" i="1580"/>
  <c r="O21" i="1580"/>
  <c r="Q21" i="1580"/>
  <c r="T21" i="1580" s="1"/>
  <c r="R21" i="1580"/>
  <c r="U21" i="1580" s="1"/>
  <c r="V21" i="1580"/>
  <c r="W21" i="1580"/>
  <c r="Y21" i="1580"/>
  <c r="AA21" i="1580" s="1"/>
  <c r="Z21" i="1580"/>
  <c r="AB21" i="1580"/>
  <c r="N22" i="1580"/>
  <c r="O22" i="1580"/>
  <c r="Q22" i="1580"/>
  <c r="T22" i="1580" s="1"/>
  <c r="R22" i="1580"/>
  <c r="U22" i="1580" s="1"/>
  <c r="V22" i="1580"/>
  <c r="W22" i="1580"/>
  <c r="Y22" i="1580"/>
  <c r="AA22" i="1580" s="1"/>
  <c r="Z22" i="1580"/>
  <c r="AB22" i="1580"/>
  <c r="N23" i="1580"/>
  <c r="O23" i="1580"/>
  <c r="Q23" i="1580"/>
  <c r="T23" i="1580" s="1"/>
  <c r="R23" i="1580"/>
  <c r="U23" i="1580" s="1"/>
  <c r="V23" i="1580"/>
  <c r="W23" i="1580"/>
  <c r="Y23" i="1580"/>
  <c r="AA23" i="1580" s="1"/>
  <c r="Z23" i="1580"/>
  <c r="AB23" i="1580"/>
  <c r="N24" i="1580"/>
  <c r="O24" i="1580"/>
  <c r="Q24" i="1580"/>
  <c r="T24" i="1580" s="1"/>
  <c r="R24" i="1580"/>
  <c r="U24" i="1580" s="1"/>
  <c r="V24" i="1580"/>
  <c r="W24" i="1580"/>
  <c r="Y24" i="1580"/>
  <c r="AA24" i="1580" s="1"/>
  <c r="Z24" i="1580"/>
  <c r="AB24" i="1580"/>
  <c r="N25" i="1580"/>
  <c r="O25" i="1580"/>
  <c r="Q25" i="1580"/>
  <c r="T25" i="1580" s="1"/>
  <c r="R25" i="1580"/>
  <c r="U25" i="1580" s="1"/>
  <c r="V25" i="1580"/>
  <c r="W25" i="1580"/>
  <c r="Y25" i="1580"/>
  <c r="AA25" i="1580" s="1"/>
  <c r="Z25" i="1580"/>
  <c r="AB25" i="1580"/>
  <c r="N26" i="1580"/>
  <c r="O26" i="1580"/>
  <c r="Q26" i="1580"/>
  <c r="T26" i="1580" s="1"/>
  <c r="R26" i="1580"/>
  <c r="U26" i="1580" s="1"/>
  <c r="V26" i="1580"/>
  <c r="W26" i="1580"/>
  <c r="Y26" i="1580"/>
  <c r="AA26" i="1580" s="1"/>
  <c r="Z26" i="1580"/>
  <c r="AB26" i="1580"/>
  <c r="N27" i="1580"/>
  <c r="O27" i="1580"/>
  <c r="Q27" i="1580"/>
  <c r="T27" i="1580" s="1"/>
  <c r="R27" i="1580"/>
  <c r="U27" i="1580" s="1"/>
  <c r="V27" i="1580"/>
  <c r="W27" i="1580"/>
  <c r="Y27" i="1580"/>
  <c r="AA27" i="1580" s="1"/>
  <c r="Z27" i="1580"/>
  <c r="AB27" i="1580"/>
  <c r="N28" i="1580"/>
  <c r="O28" i="1580"/>
  <c r="Q28" i="1580"/>
  <c r="T28" i="1580" s="1"/>
  <c r="R28" i="1580"/>
  <c r="U28" i="1580" s="1"/>
  <c r="V28" i="1580"/>
  <c r="W28" i="1580"/>
  <c r="Y28" i="1580"/>
  <c r="AA28" i="1580" s="1"/>
  <c r="Z28" i="1580"/>
  <c r="AB28" i="1580"/>
  <c r="N29" i="1580"/>
  <c r="O29" i="1580"/>
  <c r="Q29" i="1580"/>
  <c r="T29" i="1580" s="1"/>
  <c r="R29" i="1580"/>
  <c r="U29" i="1580" s="1"/>
  <c r="V29" i="1580"/>
  <c r="W29" i="1580"/>
  <c r="Y29" i="1580"/>
  <c r="AA29" i="1580" s="1"/>
  <c r="Z29" i="1580"/>
  <c r="AB29" i="1580"/>
  <c r="N30" i="1580"/>
  <c r="O30" i="1580"/>
  <c r="Q30" i="1580"/>
  <c r="T30" i="1580" s="1"/>
  <c r="R30" i="1580"/>
  <c r="U30" i="1580" s="1"/>
  <c r="V30" i="1580"/>
  <c r="W30" i="1580"/>
  <c r="Y30" i="1580"/>
  <c r="AA30" i="1580" s="1"/>
  <c r="Z30" i="1580"/>
  <c r="AB30" i="1580"/>
  <c r="N31" i="1580"/>
  <c r="O31" i="1580"/>
  <c r="Q31" i="1580"/>
  <c r="T31" i="1580" s="1"/>
  <c r="R31" i="1580"/>
  <c r="U31" i="1580" s="1"/>
  <c r="V31" i="1580"/>
  <c r="W31" i="1580"/>
  <c r="Y31" i="1580"/>
  <c r="AA31" i="1580" s="1"/>
  <c r="Z31" i="1580"/>
  <c r="AB31" i="1580"/>
  <c r="N32" i="1580"/>
  <c r="O32" i="1580"/>
  <c r="Q32" i="1580"/>
  <c r="T32" i="1580" s="1"/>
  <c r="R32" i="1580"/>
  <c r="U32" i="1580" s="1"/>
  <c r="V32" i="1580"/>
  <c r="W32" i="1580"/>
  <c r="Y32" i="1580"/>
  <c r="AA32" i="1580" s="1"/>
  <c r="Z32" i="1580"/>
  <c r="AB32" i="1580"/>
  <c r="N33" i="1580"/>
  <c r="O33" i="1580"/>
  <c r="Q33" i="1580"/>
  <c r="T33" i="1580" s="1"/>
  <c r="R33" i="1580"/>
  <c r="U33" i="1580" s="1"/>
  <c r="V33" i="1580"/>
  <c r="W33" i="1580"/>
  <c r="Y33" i="1580"/>
  <c r="AA33" i="1580" s="1"/>
  <c r="Z33" i="1580"/>
  <c r="AB33" i="1580"/>
  <c r="N34" i="1580"/>
  <c r="O34" i="1580"/>
  <c r="Q34" i="1580"/>
  <c r="T34" i="1580" s="1"/>
  <c r="R34" i="1580"/>
  <c r="U34" i="1580" s="1"/>
  <c r="V34" i="1580"/>
  <c r="W34" i="1580"/>
  <c r="Y34" i="1580"/>
  <c r="AA34" i="1580" s="1"/>
  <c r="Z34" i="1580"/>
  <c r="AB34" i="1580"/>
  <c r="N35" i="1580"/>
  <c r="O35" i="1580"/>
  <c r="Q35" i="1580"/>
  <c r="T35" i="1580" s="1"/>
  <c r="R35" i="1580"/>
  <c r="U35" i="1580" s="1"/>
  <c r="V35" i="1580"/>
  <c r="W35" i="1580"/>
  <c r="Y35" i="1580"/>
  <c r="AA35" i="1580" s="1"/>
  <c r="Z35" i="1580"/>
  <c r="AB35" i="1580"/>
  <c r="N36" i="1580"/>
  <c r="O36" i="1580"/>
  <c r="Q36" i="1580"/>
  <c r="T36" i="1580" s="1"/>
  <c r="R36" i="1580"/>
  <c r="U36" i="1580" s="1"/>
  <c r="V36" i="1580"/>
  <c r="W36" i="1580"/>
  <c r="Y36" i="1580"/>
  <c r="AA36" i="1580" s="1"/>
  <c r="Z36" i="1580"/>
  <c r="AB36" i="1580"/>
  <c r="N37" i="1580"/>
  <c r="O37" i="1580"/>
  <c r="Q37" i="1580"/>
  <c r="T37" i="1580" s="1"/>
  <c r="R37" i="1580"/>
  <c r="U37" i="1580" s="1"/>
  <c r="V37" i="1580"/>
  <c r="W37" i="1580"/>
  <c r="Y37" i="1580"/>
  <c r="AA37" i="1580" s="1"/>
  <c r="Z37" i="1580"/>
  <c r="AB37" i="1580"/>
  <c r="N38" i="1580"/>
  <c r="O38" i="1580"/>
  <c r="Q38" i="1580"/>
  <c r="T38" i="1580" s="1"/>
  <c r="R38" i="1580"/>
  <c r="U38" i="1580" s="1"/>
  <c r="V38" i="1580"/>
  <c r="W38" i="1580"/>
  <c r="Y38" i="1580"/>
  <c r="AA38" i="1580" s="1"/>
  <c r="Z38" i="1580"/>
  <c r="AB38" i="1580"/>
  <c r="N39" i="1580"/>
  <c r="O39" i="1580"/>
  <c r="Q39" i="1580"/>
  <c r="T39" i="1580" s="1"/>
  <c r="R39" i="1580"/>
  <c r="U39" i="1580" s="1"/>
  <c r="V39" i="1580"/>
  <c r="W39" i="1580"/>
  <c r="Y39" i="1580"/>
  <c r="AA39" i="1580" s="1"/>
  <c r="Z39" i="1580"/>
  <c r="AB39" i="1580"/>
  <c r="N40" i="1580"/>
  <c r="O40" i="1580"/>
  <c r="Q40" i="1580"/>
  <c r="T40" i="1580" s="1"/>
  <c r="R40" i="1580"/>
  <c r="U40" i="1580" s="1"/>
  <c r="V40" i="1580"/>
  <c r="W40" i="1580"/>
  <c r="Y40" i="1580"/>
  <c r="AA40" i="1580" s="1"/>
  <c r="Z40" i="1580"/>
  <c r="AB40" i="1580"/>
  <c r="N41" i="1580"/>
  <c r="O41" i="1580"/>
  <c r="Q41" i="1580"/>
  <c r="T41" i="1580" s="1"/>
  <c r="R41" i="1580"/>
  <c r="U41" i="1580" s="1"/>
  <c r="V41" i="1580"/>
  <c r="W41" i="1580"/>
  <c r="Y41" i="1580"/>
  <c r="AA41" i="1580" s="1"/>
  <c r="Z41" i="1580"/>
  <c r="AB41" i="1580"/>
  <c r="N42" i="1580"/>
  <c r="O42" i="1580"/>
  <c r="Q42" i="1580"/>
  <c r="T42" i="1580" s="1"/>
  <c r="R42" i="1580"/>
  <c r="U42" i="1580" s="1"/>
  <c r="V42" i="1580"/>
  <c r="W42" i="1580"/>
  <c r="Y42" i="1580"/>
  <c r="AA42" i="1580" s="1"/>
  <c r="Z42" i="1580"/>
  <c r="AB42" i="1580"/>
  <c r="N43" i="1580"/>
  <c r="O43" i="1580"/>
  <c r="Q43" i="1580"/>
  <c r="T43" i="1580" s="1"/>
  <c r="R43" i="1580"/>
  <c r="U43" i="1580" s="1"/>
  <c r="V43" i="1580"/>
  <c r="W43" i="1580"/>
  <c r="Y43" i="1580"/>
  <c r="AA43" i="1580" s="1"/>
  <c r="Z43" i="1580"/>
  <c r="AB43" i="1580"/>
  <c r="N44" i="1580"/>
  <c r="O44" i="1580"/>
  <c r="Q44" i="1580"/>
  <c r="T44" i="1580" s="1"/>
  <c r="R44" i="1580"/>
  <c r="U44" i="1580" s="1"/>
  <c r="V44" i="1580"/>
  <c r="W44" i="1580"/>
  <c r="Y44" i="1580"/>
  <c r="AA44" i="1580" s="1"/>
  <c r="Z44" i="1580"/>
  <c r="AB44" i="1580"/>
  <c r="N45" i="1580"/>
  <c r="O45" i="1580"/>
  <c r="Q45" i="1580"/>
  <c r="T45" i="1580" s="1"/>
  <c r="R45" i="1580"/>
  <c r="U45" i="1580" s="1"/>
  <c r="V45" i="1580"/>
  <c r="W45" i="1580"/>
  <c r="Y45" i="1580"/>
  <c r="AA45" i="1580" s="1"/>
  <c r="Z45" i="1580"/>
  <c r="AB45" i="1580"/>
  <c r="N46" i="1580"/>
  <c r="O46" i="1580"/>
  <c r="Q46" i="1580"/>
  <c r="T46" i="1580" s="1"/>
  <c r="R46" i="1580"/>
  <c r="U46" i="1580" s="1"/>
  <c r="V46" i="1580"/>
  <c r="W46" i="1580"/>
  <c r="Y46" i="1580"/>
  <c r="AA46" i="1580" s="1"/>
  <c r="Z46" i="1580"/>
  <c r="AB46" i="1580"/>
  <c r="N47" i="1580"/>
  <c r="O47" i="1580"/>
  <c r="Q47" i="1580"/>
  <c r="T47" i="1580" s="1"/>
  <c r="R47" i="1580"/>
  <c r="U47" i="1580" s="1"/>
  <c r="V47" i="1580"/>
  <c r="W47" i="1580"/>
  <c r="Y47" i="1580"/>
  <c r="AA47" i="1580" s="1"/>
  <c r="Z47" i="1580"/>
  <c r="AB47" i="1580"/>
  <c r="N48" i="1580"/>
  <c r="O48" i="1580"/>
  <c r="Q48" i="1580"/>
  <c r="T48" i="1580" s="1"/>
  <c r="R48" i="1580"/>
  <c r="U48" i="1580" s="1"/>
  <c r="V48" i="1580"/>
  <c r="W48" i="1580"/>
  <c r="Y48" i="1580"/>
  <c r="AA48" i="1580" s="1"/>
  <c r="Z48" i="1580"/>
  <c r="AB48" i="1580"/>
  <c r="N49" i="1580"/>
  <c r="O49" i="1580"/>
  <c r="Q49" i="1580"/>
  <c r="T49" i="1580" s="1"/>
  <c r="R49" i="1580"/>
  <c r="U49" i="1580" s="1"/>
  <c r="V49" i="1580"/>
  <c r="W49" i="1580"/>
  <c r="Y49" i="1580"/>
  <c r="AA49" i="1580" s="1"/>
  <c r="Z49" i="1580"/>
  <c r="AB49" i="1580"/>
  <c r="N50" i="1580"/>
  <c r="O50" i="1580"/>
  <c r="Q50" i="1580"/>
  <c r="T50" i="1580" s="1"/>
  <c r="R50" i="1580"/>
  <c r="U50" i="1580" s="1"/>
  <c r="V50" i="1580"/>
  <c r="W50" i="1580"/>
  <c r="Y50" i="1580"/>
  <c r="AA50" i="1580" s="1"/>
  <c r="Z50" i="1580"/>
  <c r="AB50" i="1580"/>
  <c r="N51" i="1580"/>
  <c r="O51" i="1580"/>
  <c r="Q51" i="1580"/>
  <c r="T51" i="1580" s="1"/>
  <c r="R51" i="1580"/>
  <c r="U51" i="1580" s="1"/>
  <c r="V51" i="1580"/>
  <c r="W51" i="1580"/>
  <c r="Y51" i="1580"/>
  <c r="AA51" i="1580" s="1"/>
  <c r="Z51" i="1580"/>
  <c r="AB51" i="1580"/>
  <c r="N52" i="1580"/>
  <c r="O52" i="1580"/>
  <c r="Q52" i="1580"/>
  <c r="T52" i="1580" s="1"/>
  <c r="R52" i="1580"/>
  <c r="U52" i="1580" s="1"/>
  <c r="V52" i="1580"/>
  <c r="W52" i="1580"/>
  <c r="Y52" i="1580"/>
  <c r="AA52" i="1580" s="1"/>
  <c r="Z52" i="1580"/>
  <c r="AB52" i="1580"/>
  <c r="N53" i="1580"/>
  <c r="O53" i="1580"/>
  <c r="Q53" i="1580"/>
  <c r="T53" i="1580" s="1"/>
  <c r="R53" i="1580"/>
  <c r="U53" i="1580" s="1"/>
  <c r="V53" i="1580"/>
  <c r="W53" i="1580"/>
  <c r="Y53" i="1580"/>
  <c r="AA53" i="1580" s="1"/>
  <c r="Z53" i="1580"/>
  <c r="AB53" i="1580"/>
  <c r="N54" i="1580"/>
  <c r="O54" i="1580"/>
  <c r="Q54" i="1580"/>
  <c r="T54" i="1580" s="1"/>
  <c r="R54" i="1580"/>
  <c r="U54" i="1580" s="1"/>
  <c r="V54" i="1580"/>
  <c r="W54" i="1580"/>
  <c r="Y54" i="1580"/>
  <c r="AA54" i="1580" s="1"/>
  <c r="Z54" i="1580"/>
  <c r="AB54" i="1580"/>
  <c r="N55" i="1580"/>
  <c r="O55" i="1580"/>
  <c r="Q55" i="1580"/>
  <c r="T55" i="1580" s="1"/>
  <c r="R55" i="1580"/>
  <c r="U55" i="1580" s="1"/>
  <c r="V55" i="1580"/>
  <c r="W55" i="1580"/>
  <c r="Y55" i="1580"/>
  <c r="AA55" i="1580" s="1"/>
  <c r="Z55" i="1580"/>
  <c r="AB55" i="1580"/>
  <c r="N56" i="1580"/>
  <c r="O56" i="1580"/>
  <c r="Q56" i="1580"/>
  <c r="T56" i="1580" s="1"/>
  <c r="R56" i="1580"/>
  <c r="U56" i="1580" s="1"/>
  <c r="V56" i="1580"/>
  <c r="W56" i="1580"/>
  <c r="Y56" i="1580"/>
  <c r="AA56" i="1580" s="1"/>
  <c r="Z56" i="1580"/>
  <c r="AB56" i="1580"/>
  <c r="N57" i="1580"/>
  <c r="O57" i="1580"/>
  <c r="Q57" i="1580"/>
  <c r="T57" i="1580" s="1"/>
  <c r="R57" i="1580"/>
  <c r="U57" i="1580" s="1"/>
  <c r="V57" i="1580"/>
  <c r="W57" i="1580"/>
  <c r="Y57" i="1580"/>
  <c r="AA57" i="1580" s="1"/>
  <c r="Z57" i="1580"/>
  <c r="AB57" i="1580"/>
  <c r="N58" i="1580"/>
  <c r="O58" i="1580"/>
  <c r="Q58" i="1580"/>
  <c r="T58" i="1580" s="1"/>
  <c r="R58" i="1580"/>
  <c r="U58" i="1580" s="1"/>
  <c r="V58" i="1580"/>
  <c r="W58" i="1580"/>
  <c r="Y58" i="1580"/>
  <c r="AA58" i="1580" s="1"/>
  <c r="Z58" i="1580"/>
  <c r="AB58" i="1580"/>
  <c r="N59" i="1580"/>
  <c r="O59" i="1580"/>
  <c r="Q59" i="1580"/>
  <c r="T59" i="1580" s="1"/>
  <c r="R59" i="1580"/>
  <c r="U59" i="1580" s="1"/>
  <c r="V59" i="1580"/>
  <c r="W59" i="1580"/>
  <c r="Y59" i="1580"/>
  <c r="AA59" i="1580" s="1"/>
  <c r="Z59" i="1580"/>
  <c r="AB59" i="1580"/>
  <c r="N60" i="1580"/>
  <c r="O60" i="1580"/>
  <c r="Q60" i="1580"/>
  <c r="T60" i="1580" s="1"/>
  <c r="R60" i="1580"/>
  <c r="U60" i="1580" s="1"/>
  <c r="V60" i="1580"/>
  <c r="W60" i="1580"/>
  <c r="Y60" i="1580"/>
  <c r="AA60" i="1580" s="1"/>
  <c r="Z60" i="1580"/>
  <c r="AB60" i="1580"/>
  <c r="N61" i="1580"/>
  <c r="O61" i="1580"/>
  <c r="Q61" i="1580"/>
  <c r="T61" i="1580" s="1"/>
  <c r="R61" i="1580"/>
  <c r="U61" i="1580" s="1"/>
  <c r="V61" i="1580"/>
  <c r="W61" i="1580"/>
  <c r="Y61" i="1580"/>
  <c r="AA61" i="1580" s="1"/>
  <c r="Z61" i="1580"/>
  <c r="AB61" i="1580"/>
  <c r="N62" i="1580"/>
  <c r="O62" i="1580"/>
  <c r="Q62" i="1580"/>
  <c r="T62" i="1580" s="1"/>
  <c r="R62" i="1580"/>
  <c r="U62" i="1580" s="1"/>
  <c r="V62" i="1580"/>
  <c r="W62" i="1580"/>
  <c r="Y62" i="1580"/>
  <c r="AA62" i="1580" s="1"/>
  <c r="Z62" i="1580"/>
  <c r="AB62" i="1580"/>
  <c r="N63" i="1580"/>
  <c r="O63" i="1580"/>
  <c r="Q63" i="1580"/>
  <c r="T63" i="1580" s="1"/>
  <c r="R63" i="1580"/>
  <c r="U63" i="1580" s="1"/>
  <c r="V63" i="1580"/>
  <c r="W63" i="1580"/>
  <c r="Y63" i="1580"/>
  <c r="AA63" i="1580" s="1"/>
  <c r="Z63" i="1580"/>
  <c r="AB63" i="1580"/>
  <c r="N64" i="1580"/>
  <c r="O64" i="1580"/>
  <c r="Q64" i="1580"/>
  <c r="T64" i="1580" s="1"/>
  <c r="R64" i="1580"/>
  <c r="U64" i="1580" s="1"/>
  <c r="V64" i="1580"/>
  <c r="W64" i="1580"/>
  <c r="Y64" i="1580"/>
  <c r="AA64" i="1580" s="1"/>
  <c r="Z64" i="1580"/>
  <c r="AB64" i="1580"/>
  <c r="N65" i="1580"/>
  <c r="O65" i="1580"/>
  <c r="Q65" i="1580"/>
  <c r="T65" i="1580" s="1"/>
  <c r="R65" i="1580"/>
  <c r="U65" i="1580" s="1"/>
  <c r="V65" i="1580"/>
  <c r="W65" i="1580"/>
  <c r="Y65" i="1580"/>
  <c r="AA65" i="1580" s="1"/>
  <c r="Z65" i="1580"/>
  <c r="AB65" i="1580"/>
  <c r="N66" i="1580"/>
  <c r="O66" i="1580"/>
  <c r="Q66" i="1580"/>
  <c r="T66" i="1580" s="1"/>
  <c r="R66" i="1580"/>
  <c r="U66" i="1580" s="1"/>
  <c r="V66" i="1580"/>
  <c r="W66" i="1580"/>
  <c r="Y66" i="1580"/>
  <c r="AA66" i="1580" s="1"/>
  <c r="Z66" i="1580"/>
  <c r="AB66" i="1580"/>
  <c r="N67" i="1580"/>
  <c r="O67" i="1580"/>
  <c r="Q67" i="1580"/>
  <c r="T67" i="1580" s="1"/>
  <c r="R67" i="1580"/>
  <c r="U67" i="1580" s="1"/>
  <c r="V67" i="1580"/>
  <c r="W67" i="1580"/>
  <c r="Y67" i="1580"/>
  <c r="AA67" i="1580" s="1"/>
  <c r="Z67" i="1580"/>
  <c r="AB67" i="1580"/>
  <c r="N68" i="1580"/>
  <c r="O68" i="1580"/>
  <c r="Q68" i="1580"/>
  <c r="T68" i="1580" s="1"/>
  <c r="R68" i="1580"/>
  <c r="U68" i="1580" s="1"/>
  <c r="V68" i="1580"/>
  <c r="W68" i="1580"/>
  <c r="Y68" i="1580"/>
  <c r="AA68" i="1580" s="1"/>
  <c r="Z68" i="1580"/>
  <c r="AB68" i="1580"/>
  <c r="N69" i="1580"/>
  <c r="O69" i="1580"/>
  <c r="Q69" i="1580"/>
  <c r="T69" i="1580" s="1"/>
  <c r="R69" i="1580"/>
  <c r="U69" i="1580" s="1"/>
  <c r="V69" i="1580"/>
  <c r="W69" i="1580"/>
  <c r="Y69" i="1580"/>
  <c r="AA69" i="1580" s="1"/>
  <c r="Z69" i="1580"/>
  <c r="AB69" i="1580"/>
  <c r="N70" i="1580"/>
  <c r="O70" i="1580"/>
  <c r="Q70" i="1580"/>
  <c r="T70" i="1580" s="1"/>
  <c r="R70" i="1580"/>
  <c r="U70" i="1580" s="1"/>
  <c r="V70" i="1580"/>
  <c r="W70" i="1580"/>
  <c r="Y70" i="1580"/>
  <c r="AA70" i="1580" s="1"/>
  <c r="Z70" i="1580"/>
  <c r="AB70" i="1580"/>
  <c r="N71" i="1580"/>
  <c r="O71" i="1580"/>
  <c r="Q71" i="1580"/>
  <c r="T71" i="1580" s="1"/>
  <c r="R71" i="1580"/>
  <c r="U71" i="1580" s="1"/>
  <c r="V71" i="1580"/>
  <c r="W71" i="1580"/>
  <c r="Y71" i="1580"/>
  <c r="AA71" i="1580" s="1"/>
  <c r="Z71" i="1580"/>
  <c r="AB71" i="1580"/>
  <c r="N72" i="1580"/>
  <c r="O72" i="1580"/>
  <c r="Q72" i="1580"/>
  <c r="T72" i="1580" s="1"/>
  <c r="R72" i="1580"/>
  <c r="U72" i="1580" s="1"/>
  <c r="V72" i="1580"/>
  <c r="W72" i="1580"/>
  <c r="Y72" i="1580"/>
  <c r="AA72" i="1580" s="1"/>
  <c r="Z72" i="1580"/>
  <c r="AB72" i="1580"/>
  <c r="N73" i="1580"/>
  <c r="O73" i="1580"/>
  <c r="Q73" i="1580"/>
  <c r="T73" i="1580" s="1"/>
  <c r="R73" i="1580"/>
  <c r="U73" i="1580" s="1"/>
  <c r="V73" i="1580"/>
  <c r="W73" i="1580"/>
  <c r="Y73" i="1580"/>
  <c r="AA73" i="1580" s="1"/>
  <c r="Z73" i="1580"/>
  <c r="AB73" i="1580"/>
  <c r="AH51" i="1651"/>
  <c r="AI51" i="1651"/>
  <c r="AJ51" i="1651"/>
  <c r="AK51" i="1651"/>
  <c r="AL51" i="1651"/>
  <c r="AM51" i="1651"/>
  <c r="AN51" i="1651"/>
  <c r="AO51" i="1651"/>
  <c r="AP51" i="1651"/>
  <c r="AQ51" i="1651"/>
  <c r="AR51" i="1651"/>
  <c r="O18" i="1579"/>
  <c r="P18" i="1579"/>
  <c r="R18" i="1579"/>
  <c r="U18" i="1579" s="1"/>
  <c r="S18" i="1579"/>
  <c r="V18" i="1579" s="1"/>
  <c r="W18" i="1579"/>
  <c r="X18" i="1579"/>
  <c r="Z18" i="1579"/>
  <c r="AC18" i="1579" s="1"/>
  <c r="AA18" i="1579"/>
  <c r="O19" i="1579"/>
  <c r="P19" i="1579"/>
  <c r="R19" i="1579"/>
  <c r="U19" i="1579" s="1"/>
  <c r="S19" i="1579"/>
  <c r="V19" i="1579" s="1"/>
  <c r="W19" i="1579"/>
  <c r="X19" i="1579"/>
  <c r="Z19" i="1579"/>
  <c r="AC19" i="1579" s="1"/>
  <c r="AA19" i="1579"/>
  <c r="U15" i="1672"/>
  <c r="V15" i="1672" s="1"/>
  <c r="W15" i="1672"/>
  <c r="X15" i="1672" s="1"/>
  <c r="Y15" i="1672"/>
  <c r="Z15" i="1672" s="1"/>
  <c r="AA15" i="1672"/>
  <c r="AB15" i="1672" s="1"/>
  <c r="AC15" i="1672"/>
  <c r="AD15" i="1672" s="1"/>
  <c r="AE15" i="1672"/>
  <c r="AF15" i="1672" s="1"/>
  <c r="U27" i="1671"/>
  <c r="V27" i="1671" s="1"/>
  <c r="W27" i="1671"/>
  <c r="X27" i="1671" s="1"/>
  <c r="Y27" i="1671"/>
  <c r="Z27" i="1671" s="1"/>
  <c r="AA27" i="1671"/>
  <c r="AB27" i="1671" s="1"/>
  <c r="AC27" i="1671"/>
  <c r="AD27" i="1671" s="1"/>
  <c r="AE27" i="1671"/>
  <c r="AF27" i="1671" s="1"/>
  <c r="U12" i="1671"/>
  <c r="V12" i="1671" s="1"/>
  <c r="W12" i="1671"/>
  <c r="X12" i="1671" s="1"/>
  <c r="Y12" i="1671"/>
  <c r="Z12" i="1671" s="1"/>
  <c r="AA12" i="1671"/>
  <c r="AB12" i="1671" s="1"/>
  <c r="AC12" i="1671"/>
  <c r="AD12" i="1671" s="1"/>
  <c r="AE12" i="1671"/>
  <c r="AF12" i="1671" s="1"/>
  <c r="U13" i="1671"/>
  <c r="V13" i="1671" s="1"/>
  <c r="W13" i="1671"/>
  <c r="X13" i="1671" s="1"/>
  <c r="Y13" i="1671"/>
  <c r="Z13" i="1671" s="1"/>
  <c r="AA13" i="1671"/>
  <c r="AB13" i="1671" s="1"/>
  <c r="AC13" i="1671"/>
  <c r="AD13" i="1671" s="1"/>
  <c r="AE13" i="1671"/>
  <c r="AF13" i="1671" s="1"/>
  <c r="U14" i="1671"/>
  <c r="V14" i="1671" s="1"/>
  <c r="W14" i="1671"/>
  <c r="X14" i="1671" s="1"/>
  <c r="Y14" i="1671"/>
  <c r="Z14" i="1671" s="1"/>
  <c r="AA14" i="1671"/>
  <c r="AB14" i="1671" s="1"/>
  <c r="AC14" i="1671"/>
  <c r="AD14" i="1671" s="1"/>
  <c r="AE14" i="1671"/>
  <c r="AF14" i="1671" s="1"/>
  <c r="U15" i="1671"/>
  <c r="V15" i="1671" s="1"/>
  <c r="W15" i="1671"/>
  <c r="X15" i="1671" s="1"/>
  <c r="Y15" i="1671"/>
  <c r="Z15" i="1671" s="1"/>
  <c r="AA15" i="1671"/>
  <c r="AB15" i="1671" s="1"/>
  <c r="AC15" i="1671"/>
  <c r="AD15" i="1671" s="1"/>
  <c r="AE15" i="1671"/>
  <c r="AF15" i="1671" s="1"/>
  <c r="L10" i="1655"/>
  <c r="L11" i="1655"/>
  <c r="L12" i="1655"/>
  <c r="L13" i="1655"/>
  <c r="L14" i="1655"/>
  <c r="L15" i="1655"/>
  <c r="L16" i="1655"/>
  <c r="L17" i="1655"/>
  <c r="L18" i="1655"/>
  <c r="L19" i="1655"/>
  <c r="L20" i="1655"/>
  <c r="L21" i="1655"/>
  <c r="L22" i="1655"/>
  <c r="L23" i="1655"/>
  <c r="L24" i="1655"/>
  <c r="L25" i="1655"/>
  <c r="L26" i="1655"/>
  <c r="L27" i="1655"/>
  <c r="L28" i="1655"/>
  <c r="L29" i="1655"/>
  <c r="L30" i="1655"/>
  <c r="L31" i="1655"/>
  <c r="L32" i="1655"/>
  <c r="L33" i="1655"/>
  <c r="L34" i="1655"/>
  <c r="L35" i="1655"/>
  <c r="L36" i="1655"/>
  <c r="L37" i="1655"/>
  <c r="L38" i="1655"/>
  <c r="L39" i="1655"/>
  <c r="L40" i="1655"/>
  <c r="L41" i="1655"/>
  <c r="L42" i="1655"/>
  <c r="L43" i="1655"/>
  <c r="L44" i="1655"/>
  <c r="L45" i="1655"/>
  <c r="L46" i="1655"/>
  <c r="L47" i="1655"/>
  <c r="L48" i="1655"/>
  <c r="L49" i="1655"/>
  <c r="L50" i="1655"/>
  <c r="L51" i="1655"/>
  <c r="L52" i="1655"/>
  <c r="L53" i="1655"/>
  <c r="L54" i="1655"/>
  <c r="L55" i="1655"/>
  <c r="L56" i="1655"/>
  <c r="L57" i="1655"/>
  <c r="L58" i="1655"/>
  <c r="L59" i="1655"/>
  <c r="L60" i="1655"/>
  <c r="L61" i="1655"/>
  <c r="L62" i="1655"/>
  <c r="L63" i="1655"/>
  <c r="L64" i="1655"/>
  <c r="L65" i="1655"/>
  <c r="L66" i="1655"/>
  <c r="L67" i="1655"/>
  <c r="L68" i="1655"/>
  <c r="L69" i="1655"/>
  <c r="L70" i="1655"/>
  <c r="L71" i="1655"/>
  <c r="L72" i="1655"/>
  <c r="L73" i="1655"/>
  <c r="L74" i="1655"/>
  <c r="L75" i="1655"/>
  <c r="L76" i="1655"/>
  <c r="L77" i="1655"/>
  <c r="L78" i="1655"/>
  <c r="L79" i="1655"/>
  <c r="L80" i="1655"/>
  <c r="L81" i="1655"/>
  <c r="L82" i="1655"/>
  <c r="L83" i="1655"/>
  <c r="L84" i="1655"/>
  <c r="L85" i="1655"/>
  <c r="L86" i="1655"/>
  <c r="L87" i="1655"/>
  <c r="L88" i="1655"/>
  <c r="L89" i="1655"/>
  <c r="L90" i="1655"/>
  <c r="L91" i="1655"/>
  <c r="L92" i="1655"/>
  <c r="L93" i="1655"/>
  <c r="L94" i="1655"/>
  <c r="L95" i="1655"/>
  <c r="L96" i="1655"/>
  <c r="L97" i="1655"/>
  <c r="L98" i="1655"/>
  <c r="L99" i="1655"/>
  <c r="L100" i="1655"/>
  <c r="L101" i="1655"/>
  <c r="L102" i="1655"/>
  <c r="L103" i="1655"/>
  <c r="L104" i="1655"/>
  <c r="L105" i="1655"/>
  <c r="L106" i="1655"/>
  <c r="L107" i="1655"/>
  <c r="L108" i="1655"/>
  <c r="L109" i="1655"/>
  <c r="L110" i="1655"/>
  <c r="L111" i="1655"/>
  <c r="L112" i="1655"/>
  <c r="L113" i="1655"/>
  <c r="L115" i="1655"/>
  <c r="L116" i="1655"/>
  <c r="L117" i="1655"/>
  <c r="L118" i="1655"/>
  <c r="L119" i="1655"/>
  <c r="L120" i="1655"/>
  <c r="L121" i="1655"/>
  <c r="L122" i="1655"/>
  <c r="L123" i="1655"/>
  <c r="L124" i="1655"/>
  <c r="L125" i="1655"/>
  <c r="L126" i="1655"/>
  <c r="L127" i="1655"/>
  <c r="L128" i="1655"/>
  <c r="L129" i="1655"/>
  <c r="L130" i="1655"/>
  <c r="L131" i="1655"/>
  <c r="L132" i="1655"/>
  <c r="L133" i="1655"/>
  <c r="L134" i="1655"/>
  <c r="L135" i="1655"/>
  <c r="L136" i="1655"/>
  <c r="L137" i="1655"/>
  <c r="L138" i="1655"/>
  <c r="L139" i="1655"/>
  <c r="L140" i="1655"/>
  <c r="L141" i="1655"/>
  <c r="L142" i="1655"/>
  <c r="L143" i="1655"/>
  <c r="L144" i="1655"/>
  <c r="L145" i="1655"/>
  <c r="L146" i="1655"/>
  <c r="L147" i="1655"/>
  <c r="L148" i="1655"/>
  <c r="L149" i="1655"/>
  <c r="L150" i="1655"/>
  <c r="L151" i="1655"/>
  <c r="L152" i="1655"/>
  <c r="L153" i="1655"/>
  <c r="L154" i="1655"/>
  <c r="L155" i="1655"/>
  <c r="L156" i="1655"/>
  <c r="L157" i="1655"/>
  <c r="L158" i="1655"/>
  <c r="L159" i="1655"/>
  <c r="L160" i="1655"/>
  <c r="L161" i="1655"/>
  <c r="L162" i="1655"/>
  <c r="L163" i="1655"/>
  <c r="L164" i="1655"/>
  <c r="L165" i="1655"/>
  <c r="L166" i="1655"/>
  <c r="L167" i="1655"/>
  <c r="L168" i="1655"/>
  <c r="L169" i="1655"/>
  <c r="L170" i="1655"/>
  <c r="L171" i="1655"/>
  <c r="L172" i="1655"/>
  <c r="AB19" i="1579" l="1"/>
  <c r="AD18" i="1579"/>
  <c r="AB18" i="1579"/>
  <c r="AD19" i="1579"/>
  <c r="U307" i="1652"/>
  <c r="V307" i="1652"/>
  <c r="Y307" i="1652"/>
  <c r="Z307" i="1652"/>
  <c r="AA307" i="1652"/>
  <c r="AB307" i="1652"/>
  <c r="AC307" i="1652"/>
  <c r="AD307" i="1652"/>
  <c r="U308" i="1652"/>
  <c r="V308" i="1652"/>
  <c r="W308" i="1652"/>
  <c r="Y308" i="1652"/>
  <c r="Z308" i="1652"/>
  <c r="AA308" i="1652"/>
  <c r="AB308" i="1652"/>
  <c r="AC308" i="1652"/>
  <c r="AD308" i="1652"/>
  <c r="N35" i="1648"/>
  <c r="O35" i="1648"/>
  <c r="V35" i="1648"/>
  <c r="W35" i="1648"/>
  <c r="N36" i="1648"/>
  <c r="O36" i="1648"/>
  <c r="V36" i="1648"/>
  <c r="W36" i="1648"/>
  <c r="N37" i="1648"/>
  <c r="O37" i="1648"/>
  <c r="V37" i="1648"/>
  <c r="W37" i="1648"/>
  <c r="N38" i="1648"/>
  <c r="O38" i="1648"/>
  <c r="V38" i="1648"/>
  <c r="W38" i="1648"/>
  <c r="N39" i="1648"/>
  <c r="O39" i="1648"/>
  <c r="V39" i="1648"/>
  <c r="W39" i="1648"/>
  <c r="N40" i="1648"/>
  <c r="O40" i="1648"/>
  <c r="V40" i="1648"/>
  <c r="W40" i="1648"/>
  <c r="N41" i="1648"/>
  <c r="O41" i="1648"/>
  <c r="V41" i="1648"/>
  <c r="W41" i="1648"/>
  <c r="N42" i="1648"/>
  <c r="O42" i="1648"/>
  <c r="V42" i="1648"/>
  <c r="W42" i="1648"/>
  <c r="N43" i="1648"/>
  <c r="O43" i="1648"/>
  <c r="V43" i="1648"/>
  <c r="W43" i="1648"/>
  <c r="N44" i="1648"/>
  <c r="O44" i="1648"/>
  <c r="V44" i="1648"/>
  <c r="W44" i="1648"/>
  <c r="N45" i="1648"/>
  <c r="O45" i="1648"/>
  <c r="V45" i="1648"/>
  <c r="W45" i="1648"/>
  <c r="N46" i="1648"/>
  <c r="O46" i="1648"/>
  <c r="V46" i="1648"/>
  <c r="W46" i="1648"/>
  <c r="N47" i="1648"/>
  <c r="O47" i="1648"/>
  <c r="V47" i="1648"/>
  <c r="W47" i="1648"/>
  <c r="N48" i="1648"/>
  <c r="O48" i="1648"/>
  <c r="V48" i="1648"/>
  <c r="W48" i="1648"/>
  <c r="N49" i="1648"/>
  <c r="O49" i="1648"/>
  <c r="V49" i="1648"/>
  <c r="W49" i="1648"/>
  <c r="N50" i="1648"/>
  <c r="O50" i="1648"/>
  <c r="V50" i="1648"/>
  <c r="W50" i="1648"/>
  <c r="N51" i="1648"/>
  <c r="O51" i="1648"/>
  <c r="V51" i="1648"/>
  <c r="W51" i="1648"/>
  <c r="N52" i="1648"/>
  <c r="O52" i="1648"/>
  <c r="V52" i="1648"/>
  <c r="W52" i="1648"/>
  <c r="N53" i="1648"/>
  <c r="O53" i="1648"/>
  <c r="V53" i="1648"/>
  <c r="W53" i="1648"/>
  <c r="N54" i="1648"/>
  <c r="O54" i="1648"/>
  <c r="V54" i="1648"/>
  <c r="W54" i="1648"/>
  <c r="N55" i="1648"/>
  <c r="O55" i="1648"/>
  <c r="V55" i="1648"/>
  <c r="W55" i="1648"/>
  <c r="N56" i="1648"/>
  <c r="O56" i="1648"/>
  <c r="V56" i="1648"/>
  <c r="W56" i="1648"/>
  <c r="N57" i="1648"/>
  <c r="O57" i="1648"/>
  <c r="V57" i="1648"/>
  <c r="W57" i="1648"/>
  <c r="N58" i="1648"/>
  <c r="O58" i="1648"/>
  <c r="V58" i="1648"/>
  <c r="W58" i="1648"/>
  <c r="N59" i="1648"/>
  <c r="O59" i="1648"/>
  <c r="V59" i="1648"/>
  <c r="W59" i="1648"/>
  <c r="N60" i="1648"/>
  <c r="O60" i="1648"/>
  <c r="V60" i="1648"/>
  <c r="W60" i="1648"/>
  <c r="N61" i="1648"/>
  <c r="O61" i="1648"/>
  <c r="V61" i="1648"/>
  <c r="W61" i="1648"/>
  <c r="N62" i="1648"/>
  <c r="O62" i="1648"/>
  <c r="V62" i="1648"/>
  <c r="W62" i="1648"/>
  <c r="N63" i="1648"/>
  <c r="O63" i="1648"/>
  <c r="V63" i="1648"/>
  <c r="W63" i="1648"/>
  <c r="N64" i="1648"/>
  <c r="O64" i="1648"/>
  <c r="V64" i="1648"/>
  <c r="W64" i="1648"/>
  <c r="N65" i="1648"/>
  <c r="O65" i="1648"/>
  <c r="V65" i="1648"/>
  <c r="W65" i="1648"/>
  <c r="N66" i="1648"/>
  <c r="O66" i="1648"/>
  <c r="V66" i="1648"/>
  <c r="W66" i="1648"/>
  <c r="N67" i="1648"/>
  <c r="O67" i="1648"/>
  <c r="V67" i="1648"/>
  <c r="W67" i="1648"/>
  <c r="N68" i="1648"/>
  <c r="O68" i="1648"/>
  <c r="V68" i="1648"/>
  <c r="W68" i="1648"/>
  <c r="N69" i="1648"/>
  <c r="O69" i="1648"/>
  <c r="V69" i="1648"/>
  <c r="W69" i="1648"/>
  <c r="N70" i="1648"/>
  <c r="O70" i="1648"/>
  <c r="V70" i="1648"/>
  <c r="W70" i="1648"/>
  <c r="N71" i="1648"/>
  <c r="O71" i="1648"/>
  <c r="V71" i="1648"/>
  <c r="W71" i="1648"/>
  <c r="N72" i="1648"/>
  <c r="O72" i="1648"/>
  <c r="V72" i="1648"/>
  <c r="W72" i="1648"/>
  <c r="N73" i="1648"/>
  <c r="O73" i="1648"/>
  <c r="V73" i="1648"/>
  <c r="W73" i="1648"/>
  <c r="B35" i="1648"/>
  <c r="C35" i="1648"/>
  <c r="D35" i="1648"/>
  <c r="E35" i="1648"/>
  <c r="F35" i="1648"/>
  <c r="G35" i="1648"/>
  <c r="Q35" i="1648" s="1"/>
  <c r="T35" i="1648" s="1"/>
  <c r="B36" i="1648"/>
  <c r="C36" i="1648"/>
  <c r="D36" i="1648"/>
  <c r="E36" i="1648"/>
  <c r="F36" i="1648"/>
  <c r="G36" i="1648"/>
  <c r="Q36" i="1648" s="1"/>
  <c r="T36" i="1648" s="1"/>
  <c r="B37" i="1648"/>
  <c r="C37" i="1648"/>
  <c r="D37" i="1648"/>
  <c r="E37" i="1648"/>
  <c r="F37" i="1648"/>
  <c r="G37" i="1648"/>
  <c r="R37" i="1648" s="1"/>
  <c r="U37" i="1648" s="1"/>
  <c r="B38" i="1648"/>
  <c r="C38" i="1648"/>
  <c r="D38" i="1648"/>
  <c r="E38" i="1648"/>
  <c r="F38" i="1648"/>
  <c r="G38" i="1648"/>
  <c r="Q38" i="1648" s="1"/>
  <c r="T38" i="1648" s="1"/>
  <c r="B39" i="1648"/>
  <c r="C39" i="1648"/>
  <c r="D39" i="1648"/>
  <c r="E39" i="1648"/>
  <c r="F39" i="1648"/>
  <c r="G39" i="1648"/>
  <c r="Q39" i="1648" s="1"/>
  <c r="T39" i="1648" s="1"/>
  <c r="B40" i="1648"/>
  <c r="C40" i="1648"/>
  <c r="D40" i="1648"/>
  <c r="E40" i="1648"/>
  <c r="F40" i="1648"/>
  <c r="G40" i="1648"/>
  <c r="Q40" i="1648" s="1"/>
  <c r="T40" i="1648" s="1"/>
  <c r="B41" i="1648"/>
  <c r="C41" i="1648"/>
  <c r="D41" i="1648"/>
  <c r="E41" i="1648"/>
  <c r="F41" i="1648"/>
  <c r="G41" i="1648"/>
  <c r="R41" i="1648" s="1"/>
  <c r="U41" i="1648" s="1"/>
  <c r="B42" i="1648"/>
  <c r="C42" i="1648"/>
  <c r="D42" i="1648"/>
  <c r="E42" i="1648"/>
  <c r="F42" i="1648"/>
  <c r="G42" i="1648"/>
  <c r="R42" i="1648" s="1"/>
  <c r="U42" i="1648" s="1"/>
  <c r="B43" i="1648"/>
  <c r="C43" i="1648"/>
  <c r="D43" i="1648"/>
  <c r="E43" i="1648"/>
  <c r="F43" i="1648"/>
  <c r="G43" i="1648"/>
  <c r="Q43" i="1648" s="1"/>
  <c r="T43" i="1648" s="1"/>
  <c r="B44" i="1648"/>
  <c r="C44" i="1648"/>
  <c r="D44" i="1648"/>
  <c r="E44" i="1648"/>
  <c r="F44" i="1648"/>
  <c r="G44" i="1648"/>
  <c r="Q44" i="1648" s="1"/>
  <c r="T44" i="1648" s="1"/>
  <c r="B45" i="1648"/>
  <c r="C45" i="1648"/>
  <c r="D45" i="1648"/>
  <c r="E45" i="1648"/>
  <c r="F45" i="1648"/>
  <c r="G45" i="1648"/>
  <c r="R45" i="1648" s="1"/>
  <c r="U45" i="1648" s="1"/>
  <c r="B46" i="1648"/>
  <c r="C46" i="1648"/>
  <c r="D46" i="1648"/>
  <c r="E46" i="1648"/>
  <c r="F46" i="1648"/>
  <c r="G46" i="1648"/>
  <c r="R46" i="1648" s="1"/>
  <c r="U46" i="1648" s="1"/>
  <c r="B47" i="1648"/>
  <c r="C47" i="1648"/>
  <c r="D47" i="1648"/>
  <c r="E47" i="1648"/>
  <c r="F47" i="1648"/>
  <c r="G47" i="1648"/>
  <c r="Q47" i="1648" s="1"/>
  <c r="T47" i="1648" s="1"/>
  <c r="B48" i="1648"/>
  <c r="C48" i="1648"/>
  <c r="D48" i="1648"/>
  <c r="E48" i="1648"/>
  <c r="F48" i="1648"/>
  <c r="G48" i="1648"/>
  <c r="Q48" i="1648" s="1"/>
  <c r="T48" i="1648" s="1"/>
  <c r="B49" i="1648"/>
  <c r="C49" i="1648"/>
  <c r="D49" i="1648"/>
  <c r="E49" i="1648"/>
  <c r="F49" i="1648"/>
  <c r="G49" i="1648"/>
  <c r="R49" i="1648" s="1"/>
  <c r="U49" i="1648" s="1"/>
  <c r="B50" i="1648"/>
  <c r="C50" i="1648"/>
  <c r="D50" i="1648"/>
  <c r="E50" i="1648"/>
  <c r="F50" i="1648"/>
  <c r="G50" i="1648"/>
  <c r="Q50" i="1648" s="1"/>
  <c r="T50" i="1648" s="1"/>
  <c r="B51" i="1648"/>
  <c r="C51" i="1648"/>
  <c r="D51" i="1648"/>
  <c r="E51" i="1648"/>
  <c r="F51" i="1648"/>
  <c r="G51" i="1648"/>
  <c r="R51" i="1648" s="1"/>
  <c r="U51" i="1648" s="1"/>
  <c r="B52" i="1648"/>
  <c r="C52" i="1648"/>
  <c r="D52" i="1648"/>
  <c r="E52" i="1648"/>
  <c r="F52" i="1648"/>
  <c r="G52" i="1648"/>
  <c r="Q52" i="1648" s="1"/>
  <c r="T52" i="1648" s="1"/>
  <c r="B53" i="1648"/>
  <c r="C53" i="1648"/>
  <c r="D53" i="1648"/>
  <c r="E53" i="1648"/>
  <c r="F53" i="1648"/>
  <c r="G53" i="1648"/>
  <c r="R53" i="1648" s="1"/>
  <c r="U53" i="1648" s="1"/>
  <c r="B54" i="1648"/>
  <c r="C54" i="1648"/>
  <c r="D54" i="1648"/>
  <c r="E54" i="1648"/>
  <c r="F54" i="1648"/>
  <c r="G54" i="1648"/>
  <c r="Q54" i="1648" s="1"/>
  <c r="T54" i="1648" s="1"/>
  <c r="B55" i="1648"/>
  <c r="C55" i="1648"/>
  <c r="D55" i="1648"/>
  <c r="E55" i="1648"/>
  <c r="F55" i="1648"/>
  <c r="G55" i="1648"/>
  <c r="Q55" i="1648" s="1"/>
  <c r="T55" i="1648" s="1"/>
  <c r="B56" i="1648"/>
  <c r="C56" i="1648"/>
  <c r="D56" i="1648"/>
  <c r="E56" i="1648"/>
  <c r="F56" i="1648"/>
  <c r="G56" i="1648"/>
  <c r="Q56" i="1648" s="1"/>
  <c r="T56" i="1648" s="1"/>
  <c r="B57" i="1648"/>
  <c r="C57" i="1648"/>
  <c r="D57" i="1648"/>
  <c r="E57" i="1648"/>
  <c r="F57" i="1648"/>
  <c r="G57" i="1648"/>
  <c r="R57" i="1648" s="1"/>
  <c r="U57" i="1648" s="1"/>
  <c r="B58" i="1648"/>
  <c r="C58" i="1648"/>
  <c r="D58" i="1648"/>
  <c r="E58" i="1648"/>
  <c r="F58" i="1648"/>
  <c r="G58" i="1648"/>
  <c r="Q58" i="1648" s="1"/>
  <c r="T58" i="1648" s="1"/>
  <c r="B59" i="1648"/>
  <c r="C59" i="1648"/>
  <c r="D59" i="1648"/>
  <c r="E59" i="1648"/>
  <c r="F59" i="1648"/>
  <c r="G59" i="1648"/>
  <c r="Q59" i="1648" s="1"/>
  <c r="T59" i="1648" s="1"/>
  <c r="B60" i="1648"/>
  <c r="C60" i="1648"/>
  <c r="D60" i="1648"/>
  <c r="E60" i="1648"/>
  <c r="F60" i="1648"/>
  <c r="G60" i="1648"/>
  <c r="Q60" i="1648" s="1"/>
  <c r="T60" i="1648" s="1"/>
  <c r="B61" i="1648"/>
  <c r="C61" i="1648"/>
  <c r="D61" i="1648"/>
  <c r="E61" i="1648"/>
  <c r="F61" i="1648"/>
  <c r="G61" i="1648"/>
  <c r="R61" i="1648" s="1"/>
  <c r="U61" i="1648" s="1"/>
  <c r="B62" i="1648"/>
  <c r="C62" i="1648"/>
  <c r="D62" i="1648"/>
  <c r="E62" i="1648"/>
  <c r="F62" i="1648"/>
  <c r="G62" i="1648"/>
  <c r="Q62" i="1648" s="1"/>
  <c r="T62" i="1648" s="1"/>
  <c r="B63" i="1648"/>
  <c r="C63" i="1648"/>
  <c r="D63" i="1648"/>
  <c r="E63" i="1648"/>
  <c r="F63" i="1648"/>
  <c r="G63" i="1648"/>
  <c r="Q63" i="1648" s="1"/>
  <c r="T63" i="1648" s="1"/>
  <c r="B64" i="1648"/>
  <c r="C64" i="1648"/>
  <c r="D64" i="1648"/>
  <c r="E64" i="1648"/>
  <c r="F64" i="1648"/>
  <c r="G64" i="1648"/>
  <c r="Q64" i="1648" s="1"/>
  <c r="T64" i="1648" s="1"/>
  <c r="B65" i="1648"/>
  <c r="C65" i="1648"/>
  <c r="D65" i="1648"/>
  <c r="E65" i="1648"/>
  <c r="F65" i="1648"/>
  <c r="G65" i="1648"/>
  <c r="Q65" i="1648" s="1"/>
  <c r="T65" i="1648" s="1"/>
  <c r="B66" i="1648"/>
  <c r="C66" i="1648"/>
  <c r="D66" i="1648"/>
  <c r="E66" i="1648"/>
  <c r="F66" i="1648"/>
  <c r="G66" i="1648"/>
  <c r="Q66" i="1648" s="1"/>
  <c r="T66" i="1648" s="1"/>
  <c r="B67" i="1648"/>
  <c r="C67" i="1648"/>
  <c r="D67" i="1648"/>
  <c r="E67" i="1648"/>
  <c r="F67" i="1648"/>
  <c r="G67" i="1648"/>
  <c r="Q67" i="1648" s="1"/>
  <c r="T67" i="1648" s="1"/>
  <c r="B68" i="1648"/>
  <c r="C68" i="1648"/>
  <c r="D68" i="1648"/>
  <c r="E68" i="1648"/>
  <c r="F68" i="1648"/>
  <c r="G68" i="1648"/>
  <c r="Q68" i="1648" s="1"/>
  <c r="T68" i="1648" s="1"/>
  <c r="B69" i="1648"/>
  <c r="C69" i="1648"/>
  <c r="D69" i="1648"/>
  <c r="E69" i="1648"/>
  <c r="F69" i="1648"/>
  <c r="G69" i="1648"/>
  <c r="R69" i="1648" s="1"/>
  <c r="U69" i="1648" s="1"/>
  <c r="B70" i="1648"/>
  <c r="C70" i="1648"/>
  <c r="D70" i="1648"/>
  <c r="E70" i="1648"/>
  <c r="F70" i="1648"/>
  <c r="G70" i="1648"/>
  <c r="Q70" i="1648" s="1"/>
  <c r="T70" i="1648" s="1"/>
  <c r="B71" i="1648"/>
  <c r="C71" i="1648"/>
  <c r="D71" i="1648"/>
  <c r="E71" i="1648"/>
  <c r="F71" i="1648"/>
  <c r="G71" i="1648"/>
  <c r="R71" i="1648" s="1"/>
  <c r="U71" i="1648" s="1"/>
  <c r="B72" i="1648"/>
  <c r="C72" i="1648"/>
  <c r="D72" i="1648"/>
  <c r="E72" i="1648"/>
  <c r="F72" i="1648"/>
  <c r="G72" i="1648"/>
  <c r="Q72" i="1648" s="1"/>
  <c r="T72" i="1648" s="1"/>
  <c r="B73" i="1648"/>
  <c r="C73" i="1648"/>
  <c r="D73" i="1648"/>
  <c r="E73" i="1648"/>
  <c r="F73" i="1648"/>
  <c r="G73" i="1648"/>
  <c r="Q73" i="1648" s="1"/>
  <c r="T73" i="1648" s="1"/>
  <c r="O38" i="1578"/>
  <c r="P38" i="1578"/>
  <c r="R38" i="1578"/>
  <c r="U38" i="1578" s="1"/>
  <c r="S38" i="1578"/>
  <c r="V38" i="1578" s="1"/>
  <c r="W38" i="1578"/>
  <c r="X38" i="1578"/>
  <c r="Z38" i="1578"/>
  <c r="AB38" i="1578" s="1"/>
  <c r="AA38" i="1578"/>
  <c r="I35" i="1648" s="1"/>
  <c r="O39" i="1578"/>
  <c r="P39" i="1578"/>
  <c r="R39" i="1578"/>
  <c r="U39" i="1578" s="1"/>
  <c r="S39" i="1578"/>
  <c r="V39" i="1578" s="1"/>
  <c r="W39" i="1578"/>
  <c r="X39" i="1578"/>
  <c r="Z39" i="1578"/>
  <c r="AC39" i="1578" s="1"/>
  <c r="AA39" i="1578"/>
  <c r="I36" i="1648" s="1"/>
  <c r="O40" i="1578"/>
  <c r="P40" i="1578"/>
  <c r="R40" i="1578"/>
  <c r="U40" i="1578" s="1"/>
  <c r="S40" i="1578"/>
  <c r="V40" i="1578" s="1"/>
  <c r="W40" i="1578"/>
  <c r="X40" i="1578"/>
  <c r="Z40" i="1578"/>
  <c r="AD40" i="1578" s="1"/>
  <c r="AA40" i="1578"/>
  <c r="I37" i="1648" s="1"/>
  <c r="O41" i="1578"/>
  <c r="P41" i="1578"/>
  <c r="R41" i="1578"/>
  <c r="U41" i="1578" s="1"/>
  <c r="S41" i="1578"/>
  <c r="V41" i="1578" s="1"/>
  <c r="W41" i="1578"/>
  <c r="X41" i="1578"/>
  <c r="Z41" i="1578"/>
  <c r="AB41" i="1578" s="1"/>
  <c r="AA41" i="1578"/>
  <c r="I38" i="1648" s="1"/>
  <c r="O42" i="1578"/>
  <c r="P42" i="1578"/>
  <c r="R42" i="1578"/>
  <c r="U42" i="1578" s="1"/>
  <c r="S42" i="1578"/>
  <c r="V42" i="1578" s="1"/>
  <c r="W42" i="1578"/>
  <c r="X42" i="1578"/>
  <c r="Z42" i="1578"/>
  <c r="AD42" i="1578" s="1"/>
  <c r="AA42" i="1578"/>
  <c r="I39" i="1648" s="1"/>
  <c r="O43" i="1578"/>
  <c r="P43" i="1578"/>
  <c r="R43" i="1578"/>
  <c r="U43" i="1578" s="1"/>
  <c r="S43" i="1578"/>
  <c r="V43" i="1578" s="1"/>
  <c r="W43" i="1578"/>
  <c r="X43" i="1578"/>
  <c r="Z43" i="1578"/>
  <c r="AC43" i="1578" s="1"/>
  <c r="AA43" i="1578"/>
  <c r="I40" i="1648" s="1"/>
  <c r="O44" i="1578"/>
  <c r="P44" i="1578"/>
  <c r="R44" i="1578"/>
  <c r="U44" i="1578" s="1"/>
  <c r="S44" i="1578"/>
  <c r="V44" i="1578" s="1"/>
  <c r="W44" i="1578"/>
  <c r="X44" i="1578"/>
  <c r="Z44" i="1578"/>
  <c r="AB44" i="1578" s="1"/>
  <c r="AA44" i="1578"/>
  <c r="I41" i="1648" s="1"/>
  <c r="O45" i="1578"/>
  <c r="P45" i="1578"/>
  <c r="R45" i="1578"/>
  <c r="U45" i="1578" s="1"/>
  <c r="S45" i="1578"/>
  <c r="V45" i="1578" s="1"/>
  <c r="W45" i="1578"/>
  <c r="X45" i="1578"/>
  <c r="Z45" i="1578"/>
  <c r="AC45" i="1578" s="1"/>
  <c r="AA45" i="1578"/>
  <c r="I42" i="1648" s="1"/>
  <c r="O46" i="1578"/>
  <c r="P46" i="1578"/>
  <c r="R46" i="1578"/>
  <c r="U46" i="1578" s="1"/>
  <c r="S46" i="1578"/>
  <c r="V46" i="1578" s="1"/>
  <c r="W46" i="1578"/>
  <c r="X46" i="1578"/>
  <c r="Z46" i="1578"/>
  <c r="AB46" i="1578" s="1"/>
  <c r="AA46" i="1578"/>
  <c r="I43" i="1648" s="1"/>
  <c r="O47" i="1578"/>
  <c r="P47" i="1578"/>
  <c r="R47" i="1578"/>
  <c r="U47" i="1578" s="1"/>
  <c r="S47" i="1578"/>
  <c r="V47" i="1578" s="1"/>
  <c r="W47" i="1578"/>
  <c r="X47" i="1578"/>
  <c r="Z47" i="1578"/>
  <c r="AC47" i="1578" s="1"/>
  <c r="AA47" i="1578"/>
  <c r="I44" i="1648" s="1"/>
  <c r="O48" i="1578"/>
  <c r="P48" i="1578"/>
  <c r="R48" i="1578"/>
  <c r="U48" i="1578" s="1"/>
  <c r="S48" i="1578"/>
  <c r="V48" i="1578" s="1"/>
  <c r="W48" i="1578"/>
  <c r="X48" i="1578"/>
  <c r="Z48" i="1578"/>
  <c r="H45" i="1648" s="1"/>
  <c r="AA48" i="1578"/>
  <c r="I45" i="1648" s="1"/>
  <c r="O49" i="1578"/>
  <c r="P49" i="1578"/>
  <c r="R49" i="1578"/>
  <c r="U49" i="1578" s="1"/>
  <c r="S49" i="1578"/>
  <c r="V49" i="1578" s="1"/>
  <c r="W49" i="1578"/>
  <c r="X49" i="1578"/>
  <c r="Z49" i="1578"/>
  <c r="AB49" i="1578" s="1"/>
  <c r="AA49" i="1578"/>
  <c r="I46" i="1648" s="1"/>
  <c r="O50" i="1578"/>
  <c r="P50" i="1578"/>
  <c r="R50" i="1578"/>
  <c r="U50" i="1578" s="1"/>
  <c r="S50" i="1578"/>
  <c r="V50" i="1578" s="1"/>
  <c r="W50" i="1578"/>
  <c r="X50" i="1578"/>
  <c r="Z50" i="1578"/>
  <c r="AD50" i="1578" s="1"/>
  <c r="AA50" i="1578"/>
  <c r="I47" i="1648" s="1"/>
  <c r="O51" i="1578"/>
  <c r="P51" i="1578"/>
  <c r="R51" i="1578"/>
  <c r="U51" i="1578" s="1"/>
  <c r="S51" i="1578"/>
  <c r="V51" i="1578" s="1"/>
  <c r="W51" i="1578"/>
  <c r="X51" i="1578"/>
  <c r="Z51" i="1578"/>
  <c r="H48" i="1648" s="1"/>
  <c r="AA51" i="1578"/>
  <c r="I48" i="1648" s="1"/>
  <c r="O52" i="1578"/>
  <c r="P52" i="1578"/>
  <c r="R52" i="1578"/>
  <c r="U52" i="1578" s="1"/>
  <c r="S52" i="1578"/>
  <c r="V52" i="1578" s="1"/>
  <c r="W52" i="1578"/>
  <c r="X52" i="1578"/>
  <c r="Z52" i="1578"/>
  <c r="AB52" i="1578" s="1"/>
  <c r="AA52" i="1578"/>
  <c r="I49" i="1648" s="1"/>
  <c r="O53" i="1578"/>
  <c r="P53" i="1578"/>
  <c r="R53" i="1578"/>
  <c r="U53" i="1578" s="1"/>
  <c r="S53" i="1578"/>
  <c r="V53" i="1578" s="1"/>
  <c r="W53" i="1578"/>
  <c r="X53" i="1578"/>
  <c r="Z53" i="1578"/>
  <c r="AC53" i="1578" s="1"/>
  <c r="AA53" i="1578"/>
  <c r="I50" i="1648" s="1"/>
  <c r="O54" i="1578"/>
  <c r="P54" i="1578"/>
  <c r="R54" i="1578"/>
  <c r="U54" i="1578" s="1"/>
  <c r="S54" i="1578"/>
  <c r="V54" i="1578" s="1"/>
  <c r="W54" i="1578"/>
  <c r="X54" i="1578"/>
  <c r="Z54" i="1578"/>
  <c r="AB54" i="1578" s="1"/>
  <c r="AA54" i="1578"/>
  <c r="I51" i="1648" s="1"/>
  <c r="O55" i="1578"/>
  <c r="P55" i="1578"/>
  <c r="R55" i="1578"/>
  <c r="U55" i="1578" s="1"/>
  <c r="S55" i="1578"/>
  <c r="V55" i="1578" s="1"/>
  <c r="W55" i="1578"/>
  <c r="X55" i="1578"/>
  <c r="Z55" i="1578"/>
  <c r="AC55" i="1578" s="1"/>
  <c r="AA55" i="1578"/>
  <c r="I52" i="1648" s="1"/>
  <c r="O56" i="1578"/>
  <c r="P56" i="1578"/>
  <c r="R56" i="1578"/>
  <c r="U56" i="1578" s="1"/>
  <c r="S56" i="1578"/>
  <c r="V56" i="1578" s="1"/>
  <c r="W56" i="1578"/>
  <c r="X56" i="1578"/>
  <c r="Z56" i="1578"/>
  <c r="AB56" i="1578" s="1"/>
  <c r="AA56" i="1578"/>
  <c r="I53" i="1648" s="1"/>
  <c r="O57" i="1578"/>
  <c r="P57" i="1578"/>
  <c r="R57" i="1578"/>
  <c r="U57" i="1578" s="1"/>
  <c r="S57" i="1578"/>
  <c r="V57" i="1578" s="1"/>
  <c r="W57" i="1578"/>
  <c r="X57" i="1578"/>
  <c r="Z57" i="1578"/>
  <c r="AB57" i="1578" s="1"/>
  <c r="AA57" i="1578"/>
  <c r="I54" i="1648" s="1"/>
  <c r="O58" i="1578"/>
  <c r="P58" i="1578"/>
  <c r="R58" i="1578"/>
  <c r="U58" i="1578" s="1"/>
  <c r="S58" i="1578"/>
  <c r="V58" i="1578" s="1"/>
  <c r="W58" i="1578"/>
  <c r="X58" i="1578"/>
  <c r="Z58" i="1578"/>
  <c r="AD58" i="1578" s="1"/>
  <c r="AA58" i="1578"/>
  <c r="I55" i="1648" s="1"/>
  <c r="O59" i="1578"/>
  <c r="P59" i="1578"/>
  <c r="R59" i="1578"/>
  <c r="U59" i="1578" s="1"/>
  <c r="S59" i="1578"/>
  <c r="V59" i="1578" s="1"/>
  <c r="W59" i="1578"/>
  <c r="X59" i="1578"/>
  <c r="Z59" i="1578"/>
  <c r="AC59" i="1578" s="1"/>
  <c r="AA59" i="1578"/>
  <c r="I56" i="1648" s="1"/>
  <c r="O60" i="1578"/>
  <c r="P60" i="1578"/>
  <c r="R60" i="1578"/>
  <c r="U60" i="1578" s="1"/>
  <c r="S60" i="1578"/>
  <c r="V60" i="1578" s="1"/>
  <c r="W60" i="1578"/>
  <c r="X60" i="1578"/>
  <c r="Z60" i="1578"/>
  <c r="AB60" i="1578" s="1"/>
  <c r="AA60" i="1578"/>
  <c r="I57" i="1648" s="1"/>
  <c r="O61" i="1578"/>
  <c r="P61" i="1578"/>
  <c r="R61" i="1578"/>
  <c r="U61" i="1578" s="1"/>
  <c r="S61" i="1578"/>
  <c r="V61" i="1578" s="1"/>
  <c r="W61" i="1578"/>
  <c r="X61" i="1578"/>
  <c r="Z61" i="1578"/>
  <c r="AC61" i="1578" s="1"/>
  <c r="AA61" i="1578"/>
  <c r="I58" i="1648" s="1"/>
  <c r="O62" i="1578"/>
  <c r="P62" i="1578"/>
  <c r="R62" i="1578"/>
  <c r="U62" i="1578" s="1"/>
  <c r="S62" i="1578"/>
  <c r="V62" i="1578" s="1"/>
  <c r="W62" i="1578"/>
  <c r="X62" i="1578"/>
  <c r="Z62" i="1578"/>
  <c r="AB62" i="1578" s="1"/>
  <c r="AA62" i="1578"/>
  <c r="I59" i="1648" s="1"/>
  <c r="O63" i="1578"/>
  <c r="P63" i="1578"/>
  <c r="R63" i="1578"/>
  <c r="U63" i="1578" s="1"/>
  <c r="S63" i="1578"/>
  <c r="V63" i="1578" s="1"/>
  <c r="W63" i="1578"/>
  <c r="X63" i="1578"/>
  <c r="Z63" i="1578"/>
  <c r="AC63" i="1578" s="1"/>
  <c r="AA63" i="1578"/>
  <c r="I60" i="1648" s="1"/>
  <c r="O64" i="1578"/>
  <c r="P64" i="1578"/>
  <c r="R64" i="1578"/>
  <c r="U64" i="1578" s="1"/>
  <c r="S64" i="1578"/>
  <c r="V64" i="1578" s="1"/>
  <c r="W64" i="1578"/>
  <c r="X64" i="1578"/>
  <c r="Z64" i="1578"/>
  <c r="H61" i="1648" s="1"/>
  <c r="AA64" i="1578"/>
  <c r="I61" i="1648" s="1"/>
  <c r="O65" i="1578"/>
  <c r="P65" i="1578"/>
  <c r="R65" i="1578"/>
  <c r="U65" i="1578" s="1"/>
  <c r="S65" i="1578"/>
  <c r="V65" i="1578" s="1"/>
  <c r="W65" i="1578"/>
  <c r="X65" i="1578"/>
  <c r="Z65" i="1578"/>
  <c r="AB65" i="1578" s="1"/>
  <c r="AA65" i="1578"/>
  <c r="I62" i="1648" s="1"/>
  <c r="O66" i="1578"/>
  <c r="P66" i="1578"/>
  <c r="R66" i="1578"/>
  <c r="U66" i="1578" s="1"/>
  <c r="S66" i="1578"/>
  <c r="V66" i="1578" s="1"/>
  <c r="W66" i="1578"/>
  <c r="X66" i="1578"/>
  <c r="Z66" i="1578"/>
  <c r="AD66" i="1578" s="1"/>
  <c r="AA66" i="1578"/>
  <c r="I63" i="1648" s="1"/>
  <c r="O67" i="1578"/>
  <c r="P67" i="1578"/>
  <c r="R67" i="1578"/>
  <c r="U67" i="1578" s="1"/>
  <c r="S67" i="1578"/>
  <c r="V67" i="1578" s="1"/>
  <c r="W67" i="1578"/>
  <c r="X67" i="1578"/>
  <c r="Z67" i="1578"/>
  <c r="H64" i="1648" s="1"/>
  <c r="AA67" i="1578"/>
  <c r="I64" i="1648" s="1"/>
  <c r="O68" i="1578"/>
  <c r="P68" i="1578"/>
  <c r="R68" i="1578"/>
  <c r="U68" i="1578" s="1"/>
  <c r="S68" i="1578"/>
  <c r="V68" i="1578" s="1"/>
  <c r="W68" i="1578"/>
  <c r="X68" i="1578"/>
  <c r="Z68" i="1578"/>
  <c r="AB68" i="1578" s="1"/>
  <c r="AA68" i="1578"/>
  <c r="I65" i="1648" s="1"/>
  <c r="O69" i="1578"/>
  <c r="P69" i="1578"/>
  <c r="R69" i="1578"/>
  <c r="U69" i="1578" s="1"/>
  <c r="S69" i="1578"/>
  <c r="V69" i="1578" s="1"/>
  <c r="W69" i="1578"/>
  <c r="X69" i="1578"/>
  <c r="Z69" i="1578"/>
  <c r="AC69" i="1578" s="1"/>
  <c r="AA69" i="1578"/>
  <c r="I66" i="1648" s="1"/>
  <c r="O70" i="1578"/>
  <c r="P70" i="1578"/>
  <c r="R70" i="1578"/>
  <c r="U70" i="1578" s="1"/>
  <c r="S70" i="1578"/>
  <c r="V70" i="1578" s="1"/>
  <c r="W70" i="1578"/>
  <c r="X70" i="1578"/>
  <c r="Z70" i="1578"/>
  <c r="AB70" i="1578" s="1"/>
  <c r="AA70" i="1578"/>
  <c r="I67" i="1648" s="1"/>
  <c r="O71" i="1578"/>
  <c r="P71" i="1578"/>
  <c r="R71" i="1578"/>
  <c r="U71" i="1578" s="1"/>
  <c r="S71" i="1578"/>
  <c r="V71" i="1578" s="1"/>
  <c r="W71" i="1578"/>
  <c r="X71" i="1578"/>
  <c r="Z71" i="1578"/>
  <c r="AC71" i="1578" s="1"/>
  <c r="AA71" i="1578"/>
  <c r="I68" i="1648" s="1"/>
  <c r="O72" i="1578"/>
  <c r="P72" i="1578"/>
  <c r="R72" i="1578"/>
  <c r="U72" i="1578" s="1"/>
  <c r="S72" i="1578"/>
  <c r="V72" i="1578" s="1"/>
  <c r="W72" i="1578"/>
  <c r="X72" i="1578"/>
  <c r="Z72" i="1578"/>
  <c r="AB72" i="1578" s="1"/>
  <c r="AA72" i="1578"/>
  <c r="I69" i="1648" s="1"/>
  <c r="O73" i="1578"/>
  <c r="P73" i="1578"/>
  <c r="R73" i="1578"/>
  <c r="U73" i="1578" s="1"/>
  <c r="S73" i="1578"/>
  <c r="V73" i="1578" s="1"/>
  <c r="W73" i="1578"/>
  <c r="X73" i="1578"/>
  <c r="Z73" i="1578"/>
  <c r="AB73" i="1578" s="1"/>
  <c r="AA73" i="1578"/>
  <c r="I70" i="1648" s="1"/>
  <c r="O74" i="1578"/>
  <c r="P74" i="1578"/>
  <c r="R74" i="1578"/>
  <c r="U74" i="1578" s="1"/>
  <c r="S74" i="1578"/>
  <c r="V74" i="1578" s="1"/>
  <c r="W74" i="1578"/>
  <c r="X74" i="1578"/>
  <c r="Z74" i="1578"/>
  <c r="AD74" i="1578" s="1"/>
  <c r="AA74" i="1578"/>
  <c r="I71" i="1648" s="1"/>
  <c r="O75" i="1578"/>
  <c r="P75" i="1578"/>
  <c r="R75" i="1578"/>
  <c r="U75" i="1578" s="1"/>
  <c r="S75" i="1578"/>
  <c r="V75" i="1578" s="1"/>
  <c r="W75" i="1578"/>
  <c r="X75" i="1578"/>
  <c r="Z75" i="1578"/>
  <c r="AC75" i="1578" s="1"/>
  <c r="AA75" i="1578"/>
  <c r="I72" i="1648" s="1"/>
  <c r="O76" i="1578"/>
  <c r="P76" i="1578"/>
  <c r="R76" i="1578"/>
  <c r="U76" i="1578" s="1"/>
  <c r="S76" i="1578"/>
  <c r="V76" i="1578" s="1"/>
  <c r="W76" i="1578"/>
  <c r="X76" i="1578"/>
  <c r="Z76" i="1578"/>
  <c r="AB76" i="1578" s="1"/>
  <c r="AA76" i="1578"/>
  <c r="I73" i="1648" s="1"/>
  <c r="AB61" i="1578" l="1"/>
  <c r="AB59" i="1578"/>
  <c r="AD61" i="1578"/>
  <c r="AB47" i="1578"/>
  <c r="AB48" i="1578"/>
  <c r="Q51" i="1648"/>
  <c r="T51" i="1648" s="1"/>
  <c r="R47" i="1648"/>
  <c r="U47" i="1648" s="1"/>
  <c r="AC54" i="1578"/>
  <c r="AB63" i="1578"/>
  <c r="AD48" i="1578"/>
  <c r="Q42" i="1648"/>
  <c r="T42" i="1648" s="1"/>
  <c r="AC67" i="1578"/>
  <c r="AC51" i="1578"/>
  <c r="R72" i="1648"/>
  <c r="U72" i="1648" s="1"/>
  <c r="W307" i="1652"/>
  <c r="AB67" i="1578"/>
  <c r="AB51" i="1578"/>
  <c r="AB43" i="1578"/>
  <c r="R35" i="1648"/>
  <c r="U35" i="1648" s="1"/>
  <c r="AD67" i="1578"/>
  <c r="AD51" i="1578"/>
  <c r="AD54" i="1578"/>
  <c r="Q71" i="1648"/>
  <c r="T71" i="1648" s="1"/>
  <c r="R62" i="1648"/>
  <c r="U62" i="1648" s="1"/>
  <c r="Q46" i="1648"/>
  <c r="T46" i="1648" s="1"/>
  <c r="Q41" i="1648"/>
  <c r="T41" i="1648" s="1"/>
  <c r="R67" i="1648"/>
  <c r="U67" i="1648" s="1"/>
  <c r="R58" i="1648"/>
  <c r="U58" i="1648" s="1"/>
  <c r="Q49" i="1648"/>
  <c r="T49" i="1648" s="1"/>
  <c r="Q37" i="1648"/>
  <c r="T37" i="1648" s="1"/>
  <c r="R43" i="1648"/>
  <c r="U43" i="1648" s="1"/>
  <c r="R66" i="1648"/>
  <c r="U66" i="1648" s="1"/>
  <c r="R55" i="1648"/>
  <c r="U55" i="1648" s="1"/>
  <c r="AC64" i="1578"/>
  <c r="AB45" i="1578"/>
  <c r="R65" i="1648"/>
  <c r="U65" i="1648" s="1"/>
  <c r="Q57" i="1648"/>
  <c r="T57" i="1648" s="1"/>
  <c r="Q53" i="1648"/>
  <c r="T53" i="1648" s="1"/>
  <c r="Q45" i="1648"/>
  <c r="T45" i="1648" s="1"/>
  <c r="AB75" i="1578"/>
  <c r="AB64" i="1578"/>
  <c r="AC48" i="1578"/>
  <c r="Q61" i="1648"/>
  <c r="T61" i="1648" s="1"/>
  <c r="R54" i="1648"/>
  <c r="U54" i="1648" s="1"/>
  <c r="R50" i="1648"/>
  <c r="U50" i="1648" s="1"/>
  <c r="R38" i="1648"/>
  <c r="U38" i="1648" s="1"/>
  <c r="R73" i="1648"/>
  <c r="U73" i="1648" s="1"/>
  <c r="R59" i="1648"/>
  <c r="U59" i="1648" s="1"/>
  <c r="AD70" i="1578"/>
  <c r="AB39" i="1578"/>
  <c r="R70" i="1648"/>
  <c r="U70" i="1648" s="1"/>
  <c r="R63" i="1648"/>
  <c r="U63" i="1648" s="1"/>
  <c r="R56" i="1648"/>
  <c r="U56" i="1648" s="1"/>
  <c r="R52" i="1648"/>
  <c r="U52" i="1648" s="1"/>
  <c r="R48" i="1648"/>
  <c r="U48" i="1648" s="1"/>
  <c r="R44" i="1648"/>
  <c r="U44" i="1648" s="1"/>
  <c r="R40" i="1648"/>
  <c r="U40" i="1648" s="1"/>
  <c r="R36" i="1648"/>
  <c r="U36" i="1648" s="1"/>
  <c r="Q69" i="1648"/>
  <c r="T69" i="1648" s="1"/>
  <c r="AC70" i="1578"/>
  <c r="AD38" i="1578"/>
  <c r="R64" i="1648"/>
  <c r="U64" i="1648" s="1"/>
  <c r="R39" i="1648"/>
  <c r="U39" i="1648" s="1"/>
  <c r="AD64" i="1578"/>
  <c r="AD45" i="1578"/>
  <c r="AB71" i="1578"/>
  <c r="AB55" i="1578"/>
  <c r="AC42" i="1578"/>
  <c r="AC74" i="1578"/>
  <c r="AC58" i="1578"/>
  <c r="AC38" i="1578"/>
  <c r="AD72" i="1578"/>
  <c r="AC40" i="1578"/>
  <c r="H73" i="1648"/>
  <c r="H72" i="1648"/>
  <c r="H71" i="1648"/>
  <c r="H70" i="1648"/>
  <c r="H69" i="1648"/>
  <c r="H68" i="1648"/>
  <c r="H67" i="1648"/>
  <c r="H66" i="1648"/>
  <c r="H65" i="1648"/>
  <c r="H63" i="1648"/>
  <c r="H62" i="1648"/>
  <c r="H60" i="1648"/>
  <c r="H59" i="1648"/>
  <c r="H58" i="1648"/>
  <c r="H57" i="1648"/>
  <c r="H56" i="1648"/>
  <c r="H55" i="1648"/>
  <c r="H54" i="1648"/>
  <c r="H53" i="1648"/>
  <c r="H52" i="1648"/>
  <c r="H51" i="1648"/>
  <c r="H50" i="1648"/>
  <c r="H49" i="1648"/>
  <c r="H47" i="1648"/>
  <c r="H46" i="1648"/>
  <c r="H44" i="1648"/>
  <c r="H43" i="1648"/>
  <c r="H42" i="1648"/>
  <c r="H41" i="1648"/>
  <c r="H40" i="1648"/>
  <c r="H39" i="1648"/>
  <c r="H38" i="1648"/>
  <c r="H37" i="1648"/>
  <c r="H36" i="1648"/>
  <c r="H35" i="1648"/>
  <c r="AD75" i="1578"/>
  <c r="AC72" i="1578"/>
  <c r="AD69" i="1578"/>
  <c r="AC66" i="1578"/>
  <c r="AD62" i="1578"/>
  <c r="AD59" i="1578"/>
  <c r="AC56" i="1578"/>
  <c r="AD53" i="1578"/>
  <c r="AC50" i="1578"/>
  <c r="AD46" i="1578"/>
  <c r="AD43" i="1578"/>
  <c r="AB40" i="1578"/>
  <c r="R68" i="1648"/>
  <c r="U68" i="1648" s="1"/>
  <c r="R60" i="1648"/>
  <c r="U60" i="1648" s="1"/>
  <c r="AD56" i="1578"/>
  <c r="AB69" i="1578"/>
  <c r="AC62" i="1578"/>
  <c r="AB53" i="1578"/>
  <c r="AC46" i="1578"/>
  <c r="AB74" i="1578"/>
  <c r="AB66" i="1578"/>
  <c r="AB58" i="1578"/>
  <c r="AB50" i="1578"/>
  <c r="AB42" i="1578"/>
  <c r="AD49" i="1578"/>
  <c r="AD65" i="1578"/>
  <c r="AD41" i="1578"/>
  <c r="AD76" i="1578"/>
  <c r="AC73" i="1578"/>
  <c r="AD68" i="1578"/>
  <c r="AC65" i="1578"/>
  <c r="AD60" i="1578"/>
  <c r="AC57" i="1578"/>
  <c r="AD52" i="1578"/>
  <c r="AC49" i="1578"/>
  <c r="AD44" i="1578"/>
  <c r="AC41" i="1578"/>
  <c r="AD73" i="1578"/>
  <c r="AD57" i="1578"/>
  <c r="AC76" i="1578"/>
  <c r="AD71" i="1578"/>
  <c r="AC68" i="1578"/>
  <c r="AD63" i="1578"/>
  <c r="AC60" i="1578"/>
  <c r="AD55" i="1578"/>
  <c r="AC52" i="1578"/>
  <c r="AD47" i="1578"/>
  <c r="AC44" i="1578"/>
  <c r="AD39" i="1578"/>
  <c r="T52" i="1676"/>
  <c r="N52" i="1676"/>
  <c r="T51" i="1676"/>
  <c r="N51" i="1676"/>
  <c r="T50" i="1676"/>
  <c r="N50" i="1676"/>
  <c r="T49" i="1676"/>
  <c r="T48" i="1676"/>
  <c r="N48" i="1676"/>
  <c r="T47" i="1676"/>
  <c r="N47" i="1676"/>
  <c r="T46" i="1676"/>
  <c r="N46" i="1676"/>
  <c r="T45" i="1676"/>
  <c r="N45" i="1676"/>
  <c r="T44" i="1676"/>
  <c r="N44" i="1676"/>
  <c r="T43" i="1676"/>
  <c r="N43" i="1676"/>
  <c r="T42" i="1676"/>
  <c r="N42" i="1676"/>
  <c r="T41" i="1676"/>
  <c r="N41" i="1676"/>
  <c r="T40" i="1676"/>
  <c r="N40" i="1676"/>
  <c r="T39" i="1676"/>
  <c r="N39" i="1676"/>
  <c r="T38" i="1676"/>
  <c r="N38" i="1676"/>
  <c r="T37" i="1676"/>
  <c r="N37" i="1676"/>
  <c r="T36" i="1676"/>
  <c r="N36" i="1676"/>
  <c r="N53" i="1676"/>
  <c r="H54" i="1676"/>
  <c r="I54" i="1676"/>
  <c r="J54" i="1676"/>
  <c r="K54" i="1676"/>
  <c r="N54" i="1676"/>
  <c r="O54" i="1676"/>
  <c r="P54" i="1676"/>
  <c r="Q54" i="1676"/>
  <c r="R54" i="1676"/>
  <c r="S54" i="1676"/>
  <c r="T28" i="1674"/>
  <c r="N28" i="1674"/>
  <c r="T27" i="1674"/>
  <c r="N27" i="1674"/>
  <c r="A26" i="1673"/>
  <c r="A27" i="1673" s="1"/>
  <c r="A28" i="1673" s="1"/>
  <c r="A29" i="1673" s="1"/>
  <c r="A17" i="1673"/>
  <c r="A18" i="1673" s="1"/>
  <c r="A19" i="1673" s="1"/>
  <c r="A20" i="1673" s="1"/>
  <c r="A21" i="1673" s="1"/>
  <c r="A22" i="1673" s="1"/>
  <c r="P30" i="1673"/>
  <c r="O30" i="1673"/>
  <c r="N30" i="1673"/>
  <c r="M30" i="1673"/>
  <c r="L30" i="1673"/>
  <c r="H30" i="1673"/>
  <c r="Q29" i="1673"/>
  <c r="K29" i="1673"/>
  <c r="Q28" i="1673"/>
  <c r="K28" i="1673"/>
  <c r="Q27" i="1673"/>
  <c r="K27" i="1673"/>
  <c r="Q26" i="1673"/>
  <c r="K26" i="1673"/>
  <c r="Q25" i="1673"/>
  <c r="K25" i="1673"/>
  <c r="B13" i="1653" l="1"/>
  <c r="C13" i="1653"/>
  <c r="D13" i="1653"/>
  <c r="E13" i="1653"/>
  <c r="F13" i="1653"/>
  <c r="G13" i="1653"/>
  <c r="B14" i="1653"/>
  <c r="C14" i="1653"/>
  <c r="D14" i="1653"/>
  <c r="E14" i="1653"/>
  <c r="F14" i="1653"/>
  <c r="G14" i="1653"/>
  <c r="B15" i="1653"/>
  <c r="C15" i="1653"/>
  <c r="D15" i="1653"/>
  <c r="E15" i="1653"/>
  <c r="F15" i="1653"/>
  <c r="G15" i="1653"/>
  <c r="B16" i="1653"/>
  <c r="C16" i="1653"/>
  <c r="D16" i="1653"/>
  <c r="E16" i="1653"/>
  <c r="F16" i="1653"/>
  <c r="G16" i="1653"/>
  <c r="B17" i="1653"/>
  <c r="C17" i="1653"/>
  <c r="D17" i="1653"/>
  <c r="E17" i="1653"/>
  <c r="F17" i="1653"/>
  <c r="G17" i="1653"/>
  <c r="B18" i="1653"/>
  <c r="C18" i="1653"/>
  <c r="D18" i="1653"/>
  <c r="E18" i="1653"/>
  <c r="F18" i="1653"/>
  <c r="G18" i="1653"/>
  <c r="B19" i="1653"/>
  <c r="C19" i="1653"/>
  <c r="D19" i="1653"/>
  <c r="E19" i="1653"/>
  <c r="F19" i="1653"/>
  <c r="G19" i="1653"/>
  <c r="B20" i="1653"/>
  <c r="C20" i="1653"/>
  <c r="D20" i="1653"/>
  <c r="E20" i="1653"/>
  <c r="F20" i="1653"/>
  <c r="G20" i="1653"/>
  <c r="B21" i="1653"/>
  <c r="C21" i="1653"/>
  <c r="D21" i="1653"/>
  <c r="E21" i="1653"/>
  <c r="F21" i="1653"/>
  <c r="G21" i="1653"/>
  <c r="B22" i="1653"/>
  <c r="C22" i="1653"/>
  <c r="D22" i="1653"/>
  <c r="E22" i="1653"/>
  <c r="F22" i="1653"/>
  <c r="G22" i="1653"/>
  <c r="B23" i="1653"/>
  <c r="C23" i="1653"/>
  <c r="D23" i="1653"/>
  <c r="E23" i="1653"/>
  <c r="F23" i="1653"/>
  <c r="G23" i="1653"/>
  <c r="B24" i="1653"/>
  <c r="C24" i="1653"/>
  <c r="D24" i="1653"/>
  <c r="E24" i="1653"/>
  <c r="F24" i="1653"/>
  <c r="G24" i="1653"/>
  <c r="B25" i="1653"/>
  <c r="C25" i="1653"/>
  <c r="D25" i="1653"/>
  <c r="E25" i="1653"/>
  <c r="F25" i="1653"/>
  <c r="G25" i="1653"/>
  <c r="B26" i="1653"/>
  <c r="C26" i="1653"/>
  <c r="D26" i="1653"/>
  <c r="E26" i="1653"/>
  <c r="F26" i="1653"/>
  <c r="G26" i="1653"/>
  <c r="B27" i="1653"/>
  <c r="C27" i="1653"/>
  <c r="D27" i="1653"/>
  <c r="E27" i="1653"/>
  <c r="F27" i="1653"/>
  <c r="G27" i="1653"/>
  <c r="B28" i="1653"/>
  <c r="C28" i="1653"/>
  <c r="D28" i="1653"/>
  <c r="E28" i="1653"/>
  <c r="F28" i="1653"/>
  <c r="G28" i="1653"/>
  <c r="B29" i="1653"/>
  <c r="C29" i="1653"/>
  <c r="D29" i="1653"/>
  <c r="E29" i="1653"/>
  <c r="F29" i="1653"/>
  <c r="G29" i="1653"/>
  <c r="B30" i="1653"/>
  <c r="C30" i="1653"/>
  <c r="D30" i="1653"/>
  <c r="E30" i="1653"/>
  <c r="F30" i="1653"/>
  <c r="G30" i="1653"/>
  <c r="B31" i="1653"/>
  <c r="C31" i="1653"/>
  <c r="D31" i="1653"/>
  <c r="E31" i="1653"/>
  <c r="F31" i="1653"/>
  <c r="G31" i="1653"/>
  <c r="B32" i="1653"/>
  <c r="C32" i="1653"/>
  <c r="D32" i="1653"/>
  <c r="E32" i="1653"/>
  <c r="F32" i="1653"/>
  <c r="G32" i="1653"/>
  <c r="B33" i="1653"/>
  <c r="C33" i="1653"/>
  <c r="D33" i="1653"/>
  <c r="E33" i="1653"/>
  <c r="F33" i="1653"/>
  <c r="G33" i="1653"/>
  <c r="B34" i="1653"/>
  <c r="C34" i="1653"/>
  <c r="D34" i="1653"/>
  <c r="E34" i="1653"/>
  <c r="F34" i="1653"/>
  <c r="G34" i="1653"/>
  <c r="B35" i="1653"/>
  <c r="C35" i="1653"/>
  <c r="D35" i="1653"/>
  <c r="E35" i="1653"/>
  <c r="F35" i="1653"/>
  <c r="G35" i="1653"/>
  <c r="B36" i="1653"/>
  <c r="C36" i="1653"/>
  <c r="D36" i="1653"/>
  <c r="E36" i="1653"/>
  <c r="F36" i="1653"/>
  <c r="G36" i="1653"/>
  <c r="B37" i="1653"/>
  <c r="C37" i="1653"/>
  <c r="D37" i="1653"/>
  <c r="E37" i="1653"/>
  <c r="F37" i="1653"/>
  <c r="G37" i="1653"/>
  <c r="B38" i="1653"/>
  <c r="C38" i="1653"/>
  <c r="D38" i="1653"/>
  <c r="E38" i="1653"/>
  <c r="F38" i="1653"/>
  <c r="G38" i="1653"/>
  <c r="B39" i="1653"/>
  <c r="C39" i="1653"/>
  <c r="D39" i="1653"/>
  <c r="E39" i="1653"/>
  <c r="F39" i="1653"/>
  <c r="G39" i="1653"/>
  <c r="B40" i="1653"/>
  <c r="C40" i="1653"/>
  <c r="D40" i="1653"/>
  <c r="E40" i="1653"/>
  <c r="F40" i="1653"/>
  <c r="G40" i="1653"/>
  <c r="B41" i="1653"/>
  <c r="C41" i="1653"/>
  <c r="D41" i="1653"/>
  <c r="E41" i="1653"/>
  <c r="F41" i="1653"/>
  <c r="G41" i="1653"/>
  <c r="B42" i="1653"/>
  <c r="C42" i="1653"/>
  <c r="D42" i="1653"/>
  <c r="E42" i="1653"/>
  <c r="F42" i="1653"/>
  <c r="G42" i="1653"/>
  <c r="B43" i="1653"/>
  <c r="C43" i="1653"/>
  <c r="D43" i="1653"/>
  <c r="E43" i="1653"/>
  <c r="F43" i="1653"/>
  <c r="G43" i="1653"/>
  <c r="B44" i="1653"/>
  <c r="C44" i="1653"/>
  <c r="D44" i="1653"/>
  <c r="E44" i="1653"/>
  <c r="F44" i="1653"/>
  <c r="G44" i="1653"/>
  <c r="B45" i="1653"/>
  <c r="C45" i="1653"/>
  <c r="D45" i="1653"/>
  <c r="E45" i="1653"/>
  <c r="F45" i="1653"/>
  <c r="G45" i="1653"/>
  <c r="B46" i="1653"/>
  <c r="C46" i="1653"/>
  <c r="D46" i="1653"/>
  <c r="E46" i="1653"/>
  <c r="F46" i="1653"/>
  <c r="G46" i="1653"/>
  <c r="B47" i="1653"/>
  <c r="C47" i="1653"/>
  <c r="D47" i="1653"/>
  <c r="E47" i="1653"/>
  <c r="F47" i="1653"/>
  <c r="G47" i="1653"/>
  <c r="B48" i="1653"/>
  <c r="C48" i="1653"/>
  <c r="D48" i="1653"/>
  <c r="E48" i="1653"/>
  <c r="F48" i="1653"/>
  <c r="G48" i="1653"/>
  <c r="B49" i="1653"/>
  <c r="C49" i="1653"/>
  <c r="D49" i="1653"/>
  <c r="E49" i="1653"/>
  <c r="F49" i="1653"/>
  <c r="G49" i="1653"/>
  <c r="B50" i="1653"/>
  <c r="C50" i="1653"/>
  <c r="D50" i="1653"/>
  <c r="E50" i="1653"/>
  <c r="F50" i="1653"/>
  <c r="G50" i="1653"/>
  <c r="B51" i="1653"/>
  <c r="C51" i="1653"/>
  <c r="D51" i="1653"/>
  <c r="E51" i="1653"/>
  <c r="F51" i="1653"/>
  <c r="G51" i="1653"/>
  <c r="B52" i="1653"/>
  <c r="C52" i="1653"/>
  <c r="D52" i="1653"/>
  <c r="E52" i="1653"/>
  <c r="F52" i="1653"/>
  <c r="G52" i="1653"/>
  <c r="B53" i="1653"/>
  <c r="C53" i="1653"/>
  <c r="D53" i="1653"/>
  <c r="E53" i="1653"/>
  <c r="F53" i="1653"/>
  <c r="G53" i="1653"/>
  <c r="B54" i="1653"/>
  <c r="C54" i="1653"/>
  <c r="D54" i="1653"/>
  <c r="E54" i="1653"/>
  <c r="F54" i="1653"/>
  <c r="G54" i="1653"/>
  <c r="B55" i="1653"/>
  <c r="C55" i="1653"/>
  <c r="D55" i="1653"/>
  <c r="E55" i="1653"/>
  <c r="F55" i="1653"/>
  <c r="G55" i="1653"/>
  <c r="B56" i="1653"/>
  <c r="C56" i="1653"/>
  <c r="D56" i="1653"/>
  <c r="E56" i="1653"/>
  <c r="F56" i="1653"/>
  <c r="G56" i="1653"/>
  <c r="B57" i="1653"/>
  <c r="C57" i="1653"/>
  <c r="D57" i="1653"/>
  <c r="E57" i="1653"/>
  <c r="F57" i="1653"/>
  <c r="G57" i="1653"/>
  <c r="B58" i="1653"/>
  <c r="C58" i="1653"/>
  <c r="D58" i="1653"/>
  <c r="E58" i="1653"/>
  <c r="F58" i="1653"/>
  <c r="G58" i="1653"/>
  <c r="B59" i="1653"/>
  <c r="C59" i="1653"/>
  <c r="D59" i="1653"/>
  <c r="E59" i="1653"/>
  <c r="F59" i="1653"/>
  <c r="G59" i="1653"/>
  <c r="B60" i="1653"/>
  <c r="C60" i="1653"/>
  <c r="D60" i="1653"/>
  <c r="E60" i="1653"/>
  <c r="F60" i="1653"/>
  <c r="G60" i="1653"/>
  <c r="B61" i="1653"/>
  <c r="C61" i="1653"/>
  <c r="D61" i="1653"/>
  <c r="E61" i="1653"/>
  <c r="F61" i="1653"/>
  <c r="G61" i="1653"/>
  <c r="B62" i="1653"/>
  <c r="C62" i="1653"/>
  <c r="D62" i="1653"/>
  <c r="E62" i="1653"/>
  <c r="F62" i="1653"/>
  <c r="G62" i="1653"/>
  <c r="B63" i="1653"/>
  <c r="C63" i="1653"/>
  <c r="D63" i="1653"/>
  <c r="E63" i="1653"/>
  <c r="F63" i="1653"/>
  <c r="G63" i="1653"/>
  <c r="B64" i="1653"/>
  <c r="C64" i="1653"/>
  <c r="D64" i="1653"/>
  <c r="E64" i="1653"/>
  <c r="F64" i="1653"/>
  <c r="G64" i="1653"/>
  <c r="B65" i="1653"/>
  <c r="C65" i="1653"/>
  <c r="D65" i="1653"/>
  <c r="E65" i="1653"/>
  <c r="F65" i="1653"/>
  <c r="G65" i="1653"/>
  <c r="B66" i="1653"/>
  <c r="C66" i="1653"/>
  <c r="D66" i="1653"/>
  <c r="E66" i="1653"/>
  <c r="F66" i="1653"/>
  <c r="G66" i="1653"/>
  <c r="B67" i="1653"/>
  <c r="C67" i="1653"/>
  <c r="D67" i="1653"/>
  <c r="E67" i="1653"/>
  <c r="F67" i="1653"/>
  <c r="G67" i="1653"/>
  <c r="B68" i="1653"/>
  <c r="C68" i="1653"/>
  <c r="D68" i="1653"/>
  <c r="E68" i="1653"/>
  <c r="F68" i="1653"/>
  <c r="G68" i="1653"/>
  <c r="B69" i="1653"/>
  <c r="C69" i="1653"/>
  <c r="D69" i="1653"/>
  <c r="E69" i="1653"/>
  <c r="F69" i="1653"/>
  <c r="G69" i="1653"/>
  <c r="B70" i="1653"/>
  <c r="C70" i="1653"/>
  <c r="D70" i="1653"/>
  <c r="E70" i="1653"/>
  <c r="F70" i="1653"/>
  <c r="G70" i="1653"/>
  <c r="B71" i="1653"/>
  <c r="C71" i="1653"/>
  <c r="D71" i="1653"/>
  <c r="E71" i="1653"/>
  <c r="F71" i="1653"/>
  <c r="G71" i="1653"/>
  <c r="B72" i="1653"/>
  <c r="C72" i="1653"/>
  <c r="D72" i="1653"/>
  <c r="E72" i="1653"/>
  <c r="F72" i="1653"/>
  <c r="G72" i="1653"/>
  <c r="B73" i="1653"/>
  <c r="C73" i="1653"/>
  <c r="D73" i="1653"/>
  <c r="E73" i="1653"/>
  <c r="F73" i="1653"/>
  <c r="G73" i="1653"/>
  <c r="C12" i="1653"/>
  <c r="D12" i="1653"/>
  <c r="E12" i="1653"/>
  <c r="F12" i="1653"/>
  <c r="G12" i="1653"/>
  <c r="B12" i="1653"/>
  <c r="U275" i="1652"/>
  <c r="V275" i="1652"/>
  <c r="Y275" i="1652"/>
  <c r="Z275" i="1652"/>
  <c r="AA275" i="1652"/>
  <c r="AB275" i="1652"/>
  <c r="AC275" i="1652"/>
  <c r="AD275" i="1652"/>
  <c r="U276" i="1652"/>
  <c r="V276" i="1652"/>
  <c r="Y276" i="1652"/>
  <c r="Z276" i="1652"/>
  <c r="AA276" i="1652"/>
  <c r="AB276" i="1652"/>
  <c r="AC276" i="1652"/>
  <c r="AD276" i="1652"/>
  <c r="U277" i="1652"/>
  <c r="V277" i="1652"/>
  <c r="Y277" i="1652"/>
  <c r="Z277" i="1652"/>
  <c r="AA277" i="1652"/>
  <c r="AB277" i="1652"/>
  <c r="AC277" i="1652"/>
  <c r="AD277" i="1652"/>
  <c r="U278" i="1652"/>
  <c r="V278" i="1652"/>
  <c r="Y278" i="1652"/>
  <c r="Z278" i="1652"/>
  <c r="AA278" i="1652"/>
  <c r="AB278" i="1652"/>
  <c r="AC278" i="1652"/>
  <c r="AD278" i="1652"/>
  <c r="U279" i="1652"/>
  <c r="V279" i="1652"/>
  <c r="Y279" i="1652"/>
  <c r="Z279" i="1652"/>
  <c r="AA279" i="1652"/>
  <c r="AB279" i="1652"/>
  <c r="AC279" i="1652"/>
  <c r="AD279" i="1652"/>
  <c r="U280" i="1652"/>
  <c r="V280" i="1652"/>
  <c r="Y280" i="1652"/>
  <c r="Z280" i="1652"/>
  <c r="AA280" i="1652"/>
  <c r="AB280" i="1652"/>
  <c r="AC280" i="1652"/>
  <c r="AD280" i="1652"/>
  <c r="U281" i="1652"/>
  <c r="V281" i="1652"/>
  <c r="Y281" i="1652"/>
  <c r="Z281" i="1652"/>
  <c r="AA281" i="1652"/>
  <c r="AB281" i="1652"/>
  <c r="AC281" i="1652"/>
  <c r="AD281" i="1652"/>
  <c r="U282" i="1652"/>
  <c r="V282" i="1652"/>
  <c r="Y282" i="1652"/>
  <c r="Z282" i="1652"/>
  <c r="AA282" i="1652"/>
  <c r="AB282" i="1652"/>
  <c r="AC282" i="1652"/>
  <c r="AD282" i="1652"/>
  <c r="U283" i="1652"/>
  <c r="V283" i="1652"/>
  <c r="Y283" i="1652"/>
  <c r="Z283" i="1652"/>
  <c r="AA283" i="1652"/>
  <c r="AB283" i="1652"/>
  <c r="AC283" i="1652"/>
  <c r="AD283" i="1652"/>
  <c r="U284" i="1652"/>
  <c r="V284" i="1652"/>
  <c r="Y284" i="1652"/>
  <c r="Z284" i="1652"/>
  <c r="AA284" i="1652"/>
  <c r="AB284" i="1652"/>
  <c r="AC284" i="1652"/>
  <c r="AD284" i="1652"/>
  <c r="U285" i="1652"/>
  <c r="V285" i="1652"/>
  <c r="W285" i="1652" s="1"/>
  <c r="Y285" i="1652"/>
  <c r="Z285" i="1652"/>
  <c r="AA285" i="1652"/>
  <c r="AB285" i="1652"/>
  <c r="AC285" i="1652"/>
  <c r="AD285" i="1652"/>
  <c r="U286" i="1652"/>
  <c r="V286" i="1652"/>
  <c r="W286" i="1652" s="1"/>
  <c r="Y286" i="1652"/>
  <c r="Z286" i="1652"/>
  <c r="AA286" i="1652"/>
  <c r="AB286" i="1652"/>
  <c r="AC286" i="1652"/>
  <c r="AD286" i="1652"/>
  <c r="U287" i="1652"/>
  <c r="V287" i="1652"/>
  <c r="Y287" i="1652"/>
  <c r="Z287" i="1652"/>
  <c r="AA287" i="1652"/>
  <c r="AB287" i="1652"/>
  <c r="AC287" i="1652"/>
  <c r="AD287" i="1652"/>
  <c r="U288" i="1652"/>
  <c r="V288" i="1652"/>
  <c r="Y288" i="1652"/>
  <c r="Z288" i="1652"/>
  <c r="AA288" i="1652"/>
  <c r="AB288" i="1652"/>
  <c r="AC288" i="1652"/>
  <c r="AD288" i="1652"/>
  <c r="U289" i="1652"/>
  <c r="V289" i="1652"/>
  <c r="W289" i="1652" s="1"/>
  <c r="Y289" i="1652"/>
  <c r="Z289" i="1652"/>
  <c r="AA289" i="1652"/>
  <c r="AB289" i="1652"/>
  <c r="AC289" i="1652"/>
  <c r="AD289" i="1652"/>
  <c r="U290" i="1652"/>
  <c r="V290" i="1652"/>
  <c r="Y290" i="1652"/>
  <c r="Z290" i="1652"/>
  <c r="AA290" i="1652"/>
  <c r="AB290" i="1652"/>
  <c r="AC290" i="1652"/>
  <c r="AD290" i="1652"/>
  <c r="U291" i="1652"/>
  <c r="V291" i="1652"/>
  <c r="Y291" i="1652"/>
  <c r="Z291" i="1652"/>
  <c r="AA291" i="1652"/>
  <c r="AB291" i="1652"/>
  <c r="AC291" i="1652"/>
  <c r="AD291" i="1652"/>
  <c r="U292" i="1652"/>
  <c r="V292" i="1652"/>
  <c r="Y292" i="1652"/>
  <c r="Z292" i="1652"/>
  <c r="AA292" i="1652"/>
  <c r="AB292" i="1652"/>
  <c r="AC292" i="1652"/>
  <c r="AD292" i="1652"/>
  <c r="U293" i="1652"/>
  <c r="V293" i="1652"/>
  <c r="Y293" i="1652"/>
  <c r="Z293" i="1652"/>
  <c r="AA293" i="1652"/>
  <c r="AB293" i="1652"/>
  <c r="AC293" i="1652"/>
  <c r="AD293" i="1652"/>
  <c r="U297" i="1652"/>
  <c r="V297" i="1652"/>
  <c r="Y297" i="1652"/>
  <c r="Z297" i="1652"/>
  <c r="AA297" i="1652"/>
  <c r="AB297" i="1652"/>
  <c r="AC297" i="1652"/>
  <c r="AD297" i="1652"/>
  <c r="U258" i="1652"/>
  <c r="V258" i="1652"/>
  <c r="Y258" i="1652"/>
  <c r="Z258" i="1652"/>
  <c r="AA258" i="1652"/>
  <c r="AB258" i="1652"/>
  <c r="AC258" i="1652"/>
  <c r="AD258" i="1652"/>
  <c r="U259" i="1652"/>
  <c r="V259" i="1652"/>
  <c r="Y259" i="1652"/>
  <c r="Z259" i="1652"/>
  <c r="AA259" i="1652"/>
  <c r="AB259" i="1652"/>
  <c r="AC259" i="1652"/>
  <c r="AD259" i="1652"/>
  <c r="U260" i="1652"/>
  <c r="V260" i="1652"/>
  <c r="Y260" i="1652"/>
  <c r="Z260" i="1652"/>
  <c r="AA260" i="1652"/>
  <c r="AB260" i="1652"/>
  <c r="AC260" i="1652"/>
  <c r="AD260" i="1652"/>
  <c r="U261" i="1652"/>
  <c r="V261" i="1652"/>
  <c r="Y261" i="1652"/>
  <c r="Z261" i="1652"/>
  <c r="AA261" i="1652"/>
  <c r="AB261" i="1652"/>
  <c r="AC261" i="1652"/>
  <c r="AD261" i="1652"/>
  <c r="U262" i="1652"/>
  <c r="V262" i="1652"/>
  <c r="Y262" i="1652"/>
  <c r="Z262" i="1652"/>
  <c r="AA262" i="1652"/>
  <c r="AB262" i="1652"/>
  <c r="AC262" i="1652"/>
  <c r="AD262" i="1652"/>
  <c r="U263" i="1652"/>
  <c r="V263" i="1652"/>
  <c r="Y263" i="1652"/>
  <c r="Z263" i="1652"/>
  <c r="AA263" i="1652"/>
  <c r="AB263" i="1652"/>
  <c r="AC263" i="1652"/>
  <c r="AD263" i="1652"/>
  <c r="U264" i="1652"/>
  <c r="V264" i="1652"/>
  <c r="Y264" i="1652"/>
  <c r="Z264" i="1652"/>
  <c r="AA264" i="1652"/>
  <c r="AB264" i="1652"/>
  <c r="AC264" i="1652"/>
  <c r="AD264" i="1652"/>
  <c r="U265" i="1652"/>
  <c r="V265" i="1652"/>
  <c r="Y265" i="1652"/>
  <c r="Z265" i="1652"/>
  <c r="AA265" i="1652"/>
  <c r="AB265" i="1652"/>
  <c r="AC265" i="1652"/>
  <c r="AD265" i="1652"/>
  <c r="U266" i="1652"/>
  <c r="V266" i="1652"/>
  <c r="Y266" i="1652"/>
  <c r="Z266" i="1652"/>
  <c r="AA266" i="1652"/>
  <c r="AB266" i="1652"/>
  <c r="AC266" i="1652"/>
  <c r="AD266" i="1652"/>
  <c r="U267" i="1652"/>
  <c r="V267" i="1652"/>
  <c r="Y267" i="1652"/>
  <c r="Z267" i="1652"/>
  <c r="AA267" i="1652"/>
  <c r="AB267" i="1652"/>
  <c r="AC267" i="1652"/>
  <c r="AD267" i="1652"/>
  <c r="U268" i="1652"/>
  <c r="V268" i="1652"/>
  <c r="Y268" i="1652"/>
  <c r="Z268" i="1652"/>
  <c r="AA268" i="1652"/>
  <c r="AB268" i="1652"/>
  <c r="AC268" i="1652"/>
  <c r="AD268" i="1652"/>
  <c r="U269" i="1652"/>
  <c r="V269" i="1652"/>
  <c r="Y269" i="1652"/>
  <c r="Z269" i="1652"/>
  <c r="AA269" i="1652"/>
  <c r="AB269" i="1652"/>
  <c r="AC269" i="1652"/>
  <c r="AD269" i="1652"/>
  <c r="U270" i="1652"/>
  <c r="V270" i="1652"/>
  <c r="Y270" i="1652"/>
  <c r="Z270" i="1652"/>
  <c r="AA270" i="1652"/>
  <c r="AB270" i="1652"/>
  <c r="AC270" i="1652"/>
  <c r="AD270" i="1652"/>
  <c r="U354" i="1650"/>
  <c r="V354" i="1650"/>
  <c r="X354" i="1650"/>
  <c r="AA354" i="1650" s="1"/>
  <c r="Y354" i="1650"/>
  <c r="AB354" i="1650" s="1"/>
  <c r="AC354" i="1650"/>
  <c r="AD354" i="1650"/>
  <c r="AG354" i="1650"/>
  <c r="AF354" i="1650" s="1"/>
  <c r="U355" i="1650"/>
  <c r="V355" i="1650"/>
  <c r="X355" i="1650"/>
  <c r="AA355" i="1650" s="1"/>
  <c r="Y355" i="1650"/>
  <c r="AB355" i="1650" s="1"/>
  <c r="AC355" i="1650"/>
  <c r="AD355" i="1650"/>
  <c r="AG355" i="1650"/>
  <c r="AF355" i="1650" s="1"/>
  <c r="U356" i="1650"/>
  <c r="V356" i="1650"/>
  <c r="X356" i="1650"/>
  <c r="AA356" i="1650" s="1"/>
  <c r="Y356" i="1650"/>
  <c r="AB356" i="1650" s="1"/>
  <c r="AC356" i="1650"/>
  <c r="AD356" i="1650"/>
  <c r="AG356" i="1650"/>
  <c r="AF356" i="1650" s="1"/>
  <c r="U357" i="1650"/>
  <c r="V357" i="1650"/>
  <c r="X357" i="1650"/>
  <c r="AA357" i="1650" s="1"/>
  <c r="Y357" i="1650"/>
  <c r="AB357" i="1650" s="1"/>
  <c r="AC357" i="1650"/>
  <c r="AD357" i="1650"/>
  <c r="AG357" i="1650"/>
  <c r="AF357" i="1650" s="1"/>
  <c r="U358" i="1650"/>
  <c r="V358" i="1650"/>
  <c r="X358" i="1650"/>
  <c r="AA358" i="1650" s="1"/>
  <c r="Y358" i="1650"/>
  <c r="AB358" i="1650" s="1"/>
  <c r="AC358" i="1650"/>
  <c r="AD358" i="1650"/>
  <c r="AG358" i="1650"/>
  <c r="AF358" i="1650" s="1"/>
  <c r="U359" i="1650"/>
  <c r="V359" i="1650"/>
  <c r="X359" i="1650"/>
  <c r="AA359" i="1650" s="1"/>
  <c r="Y359" i="1650"/>
  <c r="AB359" i="1650" s="1"/>
  <c r="AC359" i="1650"/>
  <c r="AD359" i="1650"/>
  <c r="AG359" i="1650"/>
  <c r="AF359" i="1650" s="1"/>
  <c r="U360" i="1650"/>
  <c r="V360" i="1650"/>
  <c r="X360" i="1650"/>
  <c r="AA360" i="1650" s="1"/>
  <c r="Y360" i="1650"/>
  <c r="AB360" i="1650" s="1"/>
  <c r="AC360" i="1650"/>
  <c r="AD360" i="1650"/>
  <c r="AG360" i="1650"/>
  <c r="AF360" i="1650" s="1"/>
  <c r="M19" i="1649"/>
  <c r="N19" i="1649"/>
  <c r="U19" i="1649"/>
  <c r="V19" i="1649"/>
  <c r="B15" i="1649"/>
  <c r="C15" i="1649"/>
  <c r="D15" i="1649"/>
  <c r="E15" i="1649"/>
  <c r="F15" i="1649"/>
  <c r="G15" i="1649"/>
  <c r="B16" i="1649"/>
  <c r="C16" i="1649"/>
  <c r="D16" i="1649"/>
  <c r="E16" i="1649"/>
  <c r="F16" i="1649"/>
  <c r="G16" i="1649"/>
  <c r="B17" i="1649"/>
  <c r="C17" i="1649"/>
  <c r="D17" i="1649"/>
  <c r="E17" i="1649"/>
  <c r="F17" i="1649"/>
  <c r="G17" i="1649"/>
  <c r="B18" i="1649"/>
  <c r="C18" i="1649"/>
  <c r="D18" i="1649"/>
  <c r="E18" i="1649"/>
  <c r="F18" i="1649"/>
  <c r="G18" i="1649"/>
  <c r="B19" i="1649"/>
  <c r="C19" i="1649"/>
  <c r="D19" i="1649"/>
  <c r="E19" i="1649"/>
  <c r="F19" i="1649"/>
  <c r="G19" i="1649"/>
  <c r="Q19" i="1649" s="1"/>
  <c r="T19" i="1649" s="1"/>
  <c r="C14" i="1649"/>
  <c r="D14" i="1649"/>
  <c r="E14" i="1649"/>
  <c r="F14" i="1649"/>
  <c r="G14" i="1649"/>
  <c r="B14" i="1649"/>
  <c r="B12" i="1648"/>
  <c r="C12" i="1648"/>
  <c r="D12" i="1648"/>
  <c r="E12" i="1648"/>
  <c r="F12" i="1648"/>
  <c r="G12" i="1648"/>
  <c r="B13" i="1648"/>
  <c r="C13" i="1648"/>
  <c r="D13" i="1648"/>
  <c r="E13" i="1648"/>
  <c r="F13" i="1648"/>
  <c r="G13" i="1648"/>
  <c r="B14" i="1648"/>
  <c r="C14" i="1648"/>
  <c r="D14" i="1648"/>
  <c r="E14" i="1648"/>
  <c r="F14" i="1648"/>
  <c r="G14" i="1648"/>
  <c r="B15" i="1648"/>
  <c r="C15" i="1648"/>
  <c r="D15" i="1648"/>
  <c r="E15" i="1648"/>
  <c r="F15" i="1648"/>
  <c r="G15" i="1648"/>
  <c r="B16" i="1648"/>
  <c r="C16" i="1648"/>
  <c r="D16" i="1648"/>
  <c r="E16" i="1648"/>
  <c r="F16" i="1648"/>
  <c r="G16" i="1648"/>
  <c r="B17" i="1648"/>
  <c r="C17" i="1648"/>
  <c r="D17" i="1648"/>
  <c r="E17" i="1648"/>
  <c r="F17" i="1648"/>
  <c r="G17" i="1648"/>
  <c r="B18" i="1648"/>
  <c r="C18" i="1648"/>
  <c r="D18" i="1648"/>
  <c r="E18" i="1648"/>
  <c r="F18" i="1648"/>
  <c r="G18" i="1648"/>
  <c r="B19" i="1648"/>
  <c r="C19" i="1648"/>
  <c r="D19" i="1648"/>
  <c r="E19" i="1648"/>
  <c r="F19" i="1648"/>
  <c r="G19" i="1648"/>
  <c r="B20" i="1648"/>
  <c r="C20" i="1648"/>
  <c r="D20" i="1648"/>
  <c r="E20" i="1648"/>
  <c r="F20" i="1648"/>
  <c r="G20" i="1648"/>
  <c r="B21" i="1648"/>
  <c r="C21" i="1648"/>
  <c r="D21" i="1648"/>
  <c r="E21" i="1648"/>
  <c r="F21" i="1648"/>
  <c r="G21" i="1648"/>
  <c r="B22" i="1648"/>
  <c r="C22" i="1648"/>
  <c r="D22" i="1648"/>
  <c r="E22" i="1648"/>
  <c r="F22" i="1648"/>
  <c r="G22" i="1648"/>
  <c r="B23" i="1648"/>
  <c r="C23" i="1648"/>
  <c r="D23" i="1648"/>
  <c r="E23" i="1648"/>
  <c r="F23" i="1648"/>
  <c r="G23" i="1648"/>
  <c r="B24" i="1648"/>
  <c r="C24" i="1648"/>
  <c r="D24" i="1648"/>
  <c r="E24" i="1648"/>
  <c r="F24" i="1648"/>
  <c r="G24" i="1648"/>
  <c r="B25" i="1648"/>
  <c r="C25" i="1648"/>
  <c r="D25" i="1648"/>
  <c r="E25" i="1648"/>
  <c r="F25" i="1648"/>
  <c r="G25" i="1648"/>
  <c r="B26" i="1648"/>
  <c r="C26" i="1648"/>
  <c r="D26" i="1648"/>
  <c r="E26" i="1648"/>
  <c r="F26" i="1648"/>
  <c r="G26" i="1648"/>
  <c r="B27" i="1648"/>
  <c r="C27" i="1648"/>
  <c r="D27" i="1648"/>
  <c r="E27" i="1648"/>
  <c r="F27" i="1648"/>
  <c r="G27" i="1648"/>
  <c r="B28" i="1648"/>
  <c r="C28" i="1648"/>
  <c r="D28" i="1648"/>
  <c r="E28" i="1648"/>
  <c r="F28" i="1648"/>
  <c r="G28" i="1648"/>
  <c r="B29" i="1648"/>
  <c r="C29" i="1648"/>
  <c r="D29" i="1648"/>
  <c r="E29" i="1648"/>
  <c r="F29" i="1648"/>
  <c r="G29" i="1648"/>
  <c r="B30" i="1648"/>
  <c r="C30" i="1648"/>
  <c r="D30" i="1648"/>
  <c r="E30" i="1648"/>
  <c r="F30" i="1648"/>
  <c r="G30" i="1648"/>
  <c r="B31" i="1648"/>
  <c r="C31" i="1648"/>
  <c r="D31" i="1648"/>
  <c r="E31" i="1648"/>
  <c r="F31" i="1648"/>
  <c r="G31" i="1648"/>
  <c r="B32" i="1648"/>
  <c r="C32" i="1648"/>
  <c r="D32" i="1648"/>
  <c r="E32" i="1648"/>
  <c r="F32" i="1648"/>
  <c r="G32" i="1648"/>
  <c r="B33" i="1648"/>
  <c r="C33" i="1648"/>
  <c r="D33" i="1648"/>
  <c r="E33" i="1648"/>
  <c r="F33" i="1648"/>
  <c r="G33" i="1648"/>
  <c r="B34" i="1648"/>
  <c r="C34" i="1648"/>
  <c r="D34" i="1648"/>
  <c r="E34" i="1648"/>
  <c r="F34" i="1648"/>
  <c r="G34" i="1648"/>
  <c r="C11" i="1648"/>
  <c r="D11" i="1648"/>
  <c r="E11" i="1648"/>
  <c r="F11" i="1648"/>
  <c r="G11" i="1648"/>
  <c r="B11" i="1648"/>
  <c r="N56" i="1647"/>
  <c r="O56" i="1647"/>
  <c r="V56" i="1647"/>
  <c r="W56" i="1647"/>
  <c r="K15" i="1647"/>
  <c r="K16" i="1647"/>
  <c r="K17" i="1647"/>
  <c r="K18" i="1647"/>
  <c r="K19" i="1647"/>
  <c r="K20" i="1647"/>
  <c r="K21" i="1647"/>
  <c r="K22" i="1647"/>
  <c r="K23" i="1647"/>
  <c r="K24" i="1647"/>
  <c r="K25" i="1647"/>
  <c r="K26" i="1647"/>
  <c r="K27" i="1647"/>
  <c r="K28" i="1647"/>
  <c r="K29" i="1647"/>
  <c r="K30" i="1647"/>
  <c r="K31" i="1647"/>
  <c r="K32" i="1647"/>
  <c r="K33" i="1647"/>
  <c r="K34" i="1647"/>
  <c r="K35" i="1647"/>
  <c r="K36" i="1647"/>
  <c r="K37" i="1647"/>
  <c r="K38" i="1647"/>
  <c r="K39" i="1647"/>
  <c r="K40" i="1647"/>
  <c r="K41" i="1647"/>
  <c r="K42" i="1647"/>
  <c r="K43" i="1647"/>
  <c r="K44" i="1647"/>
  <c r="K45" i="1647"/>
  <c r="K46" i="1647"/>
  <c r="K47" i="1647"/>
  <c r="K48" i="1647"/>
  <c r="K49" i="1647"/>
  <c r="K50" i="1647"/>
  <c r="K51" i="1647"/>
  <c r="K52" i="1647"/>
  <c r="K53" i="1647"/>
  <c r="K54" i="1647"/>
  <c r="K55" i="1647"/>
  <c r="K56" i="1647"/>
  <c r="K14" i="1647"/>
  <c r="B15" i="1647"/>
  <c r="C15" i="1647"/>
  <c r="D15" i="1647"/>
  <c r="E15" i="1647"/>
  <c r="F15" i="1647"/>
  <c r="G15" i="1647"/>
  <c r="B16" i="1647"/>
  <c r="C16" i="1647"/>
  <c r="D16" i="1647"/>
  <c r="E16" i="1647"/>
  <c r="F16" i="1647"/>
  <c r="G16" i="1647"/>
  <c r="B17" i="1647"/>
  <c r="C17" i="1647"/>
  <c r="D17" i="1647"/>
  <c r="E17" i="1647"/>
  <c r="F17" i="1647"/>
  <c r="G17" i="1647"/>
  <c r="B18" i="1647"/>
  <c r="C18" i="1647"/>
  <c r="D18" i="1647"/>
  <c r="E18" i="1647"/>
  <c r="F18" i="1647"/>
  <c r="G18" i="1647"/>
  <c r="B19" i="1647"/>
  <c r="C19" i="1647"/>
  <c r="D19" i="1647"/>
  <c r="E19" i="1647"/>
  <c r="F19" i="1647"/>
  <c r="G19" i="1647"/>
  <c r="B20" i="1647"/>
  <c r="C20" i="1647"/>
  <c r="D20" i="1647"/>
  <c r="E20" i="1647"/>
  <c r="F20" i="1647"/>
  <c r="G20" i="1647"/>
  <c r="B21" i="1647"/>
  <c r="C21" i="1647"/>
  <c r="D21" i="1647"/>
  <c r="E21" i="1647"/>
  <c r="F21" i="1647"/>
  <c r="G21" i="1647"/>
  <c r="B22" i="1647"/>
  <c r="C22" i="1647"/>
  <c r="D22" i="1647"/>
  <c r="E22" i="1647"/>
  <c r="F22" i="1647"/>
  <c r="G22" i="1647"/>
  <c r="B23" i="1647"/>
  <c r="C23" i="1647"/>
  <c r="D23" i="1647"/>
  <c r="E23" i="1647"/>
  <c r="F23" i="1647"/>
  <c r="G23" i="1647"/>
  <c r="B24" i="1647"/>
  <c r="C24" i="1647"/>
  <c r="D24" i="1647"/>
  <c r="E24" i="1647"/>
  <c r="F24" i="1647"/>
  <c r="G24" i="1647"/>
  <c r="B25" i="1647"/>
  <c r="C25" i="1647"/>
  <c r="D25" i="1647"/>
  <c r="E25" i="1647"/>
  <c r="F25" i="1647"/>
  <c r="G25" i="1647"/>
  <c r="B26" i="1647"/>
  <c r="C26" i="1647"/>
  <c r="D26" i="1647"/>
  <c r="E26" i="1647"/>
  <c r="F26" i="1647"/>
  <c r="G26" i="1647"/>
  <c r="B27" i="1647"/>
  <c r="C27" i="1647"/>
  <c r="D27" i="1647"/>
  <c r="E27" i="1647"/>
  <c r="F27" i="1647"/>
  <c r="G27" i="1647"/>
  <c r="B28" i="1647"/>
  <c r="C28" i="1647"/>
  <c r="D28" i="1647"/>
  <c r="E28" i="1647"/>
  <c r="F28" i="1647"/>
  <c r="G28" i="1647"/>
  <c r="B29" i="1647"/>
  <c r="C29" i="1647"/>
  <c r="D29" i="1647"/>
  <c r="E29" i="1647"/>
  <c r="F29" i="1647"/>
  <c r="G29" i="1647"/>
  <c r="B30" i="1647"/>
  <c r="C30" i="1647"/>
  <c r="D30" i="1647"/>
  <c r="E30" i="1647"/>
  <c r="F30" i="1647"/>
  <c r="G30" i="1647"/>
  <c r="B31" i="1647"/>
  <c r="C31" i="1647"/>
  <c r="D31" i="1647"/>
  <c r="E31" i="1647"/>
  <c r="F31" i="1647"/>
  <c r="G31" i="1647"/>
  <c r="B32" i="1647"/>
  <c r="C32" i="1647"/>
  <c r="D32" i="1647"/>
  <c r="E32" i="1647"/>
  <c r="F32" i="1647"/>
  <c r="G32" i="1647"/>
  <c r="B33" i="1647"/>
  <c r="C33" i="1647"/>
  <c r="D33" i="1647"/>
  <c r="E33" i="1647"/>
  <c r="F33" i="1647"/>
  <c r="G33" i="1647"/>
  <c r="B34" i="1647"/>
  <c r="C34" i="1647"/>
  <c r="D34" i="1647"/>
  <c r="E34" i="1647"/>
  <c r="F34" i="1647"/>
  <c r="G34" i="1647"/>
  <c r="B35" i="1647"/>
  <c r="C35" i="1647"/>
  <c r="D35" i="1647"/>
  <c r="E35" i="1647"/>
  <c r="F35" i="1647"/>
  <c r="G35" i="1647"/>
  <c r="B36" i="1647"/>
  <c r="C36" i="1647"/>
  <c r="D36" i="1647"/>
  <c r="E36" i="1647"/>
  <c r="F36" i="1647"/>
  <c r="G36" i="1647"/>
  <c r="B37" i="1647"/>
  <c r="C37" i="1647"/>
  <c r="D37" i="1647"/>
  <c r="E37" i="1647"/>
  <c r="F37" i="1647"/>
  <c r="G37" i="1647"/>
  <c r="B38" i="1647"/>
  <c r="C38" i="1647"/>
  <c r="D38" i="1647"/>
  <c r="E38" i="1647"/>
  <c r="F38" i="1647"/>
  <c r="G38" i="1647"/>
  <c r="B39" i="1647"/>
  <c r="C39" i="1647"/>
  <c r="D39" i="1647"/>
  <c r="E39" i="1647"/>
  <c r="F39" i="1647"/>
  <c r="G39" i="1647"/>
  <c r="B40" i="1647"/>
  <c r="C40" i="1647"/>
  <c r="D40" i="1647"/>
  <c r="E40" i="1647"/>
  <c r="F40" i="1647"/>
  <c r="G40" i="1647"/>
  <c r="B41" i="1647"/>
  <c r="C41" i="1647"/>
  <c r="D41" i="1647"/>
  <c r="E41" i="1647"/>
  <c r="F41" i="1647"/>
  <c r="G41" i="1647"/>
  <c r="B42" i="1647"/>
  <c r="C42" i="1647"/>
  <c r="D42" i="1647"/>
  <c r="E42" i="1647"/>
  <c r="F42" i="1647"/>
  <c r="G42" i="1647"/>
  <c r="B43" i="1647"/>
  <c r="C43" i="1647"/>
  <c r="D43" i="1647"/>
  <c r="E43" i="1647"/>
  <c r="F43" i="1647"/>
  <c r="G43" i="1647"/>
  <c r="B44" i="1647"/>
  <c r="C44" i="1647"/>
  <c r="D44" i="1647"/>
  <c r="E44" i="1647"/>
  <c r="F44" i="1647"/>
  <c r="G44" i="1647"/>
  <c r="B45" i="1647"/>
  <c r="C45" i="1647"/>
  <c r="D45" i="1647"/>
  <c r="E45" i="1647"/>
  <c r="F45" i="1647"/>
  <c r="G45" i="1647"/>
  <c r="B46" i="1647"/>
  <c r="C46" i="1647"/>
  <c r="D46" i="1647"/>
  <c r="E46" i="1647"/>
  <c r="F46" i="1647"/>
  <c r="G46" i="1647"/>
  <c r="B47" i="1647"/>
  <c r="C47" i="1647"/>
  <c r="D47" i="1647"/>
  <c r="E47" i="1647"/>
  <c r="F47" i="1647"/>
  <c r="G47" i="1647"/>
  <c r="B48" i="1647"/>
  <c r="C48" i="1647"/>
  <c r="D48" i="1647"/>
  <c r="E48" i="1647"/>
  <c r="F48" i="1647"/>
  <c r="G48" i="1647"/>
  <c r="B49" i="1647"/>
  <c r="C49" i="1647"/>
  <c r="D49" i="1647"/>
  <c r="E49" i="1647"/>
  <c r="F49" i="1647"/>
  <c r="G49" i="1647"/>
  <c r="B50" i="1647"/>
  <c r="C50" i="1647"/>
  <c r="D50" i="1647"/>
  <c r="E50" i="1647"/>
  <c r="F50" i="1647"/>
  <c r="G50" i="1647"/>
  <c r="B51" i="1647"/>
  <c r="C51" i="1647"/>
  <c r="D51" i="1647"/>
  <c r="E51" i="1647"/>
  <c r="F51" i="1647"/>
  <c r="G51" i="1647"/>
  <c r="B52" i="1647"/>
  <c r="C52" i="1647"/>
  <c r="D52" i="1647"/>
  <c r="E52" i="1647"/>
  <c r="F52" i="1647"/>
  <c r="G52" i="1647"/>
  <c r="B53" i="1647"/>
  <c r="C53" i="1647"/>
  <c r="D53" i="1647"/>
  <c r="E53" i="1647"/>
  <c r="F53" i="1647"/>
  <c r="G53" i="1647"/>
  <c r="B54" i="1647"/>
  <c r="C54" i="1647"/>
  <c r="D54" i="1647"/>
  <c r="E54" i="1647"/>
  <c r="F54" i="1647"/>
  <c r="G54" i="1647"/>
  <c r="B55" i="1647"/>
  <c r="C55" i="1647"/>
  <c r="D55" i="1647"/>
  <c r="E55" i="1647"/>
  <c r="F55" i="1647"/>
  <c r="G55" i="1647"/>
  <c r="B56" i="1647"/>
  <c r="C56" i="1647"/>
  <c r="D56" i="1647"/>
  <c r="E56" i="1647"/>
  <c r="F56" i="1647"/>
  <c r="G56" i="1647"/>
  <c r="R56" i="1647" s="1"/>
  <c r="U56" i="1647" s="1"/>
  <c r="C14" i="1647"/>
  <c r="D14" i="1647"/>
  <c r="E14" i="1647"/>
  <c r="F14" i="1647"/>
  <c r="G14" i="1647"/>
  <c r="B14" i="1647"/>
  <c r="I18" i="1649"/>
  <c r="I19" i="1649"/>
  <c r="W284" i="1652" l="1"/>
  <c r="W277" i="1652"/>
  <c r="W267" i="1652"/>
  <c r="W258" i="1652"/>
  <c r="W297" i="1652"/>
  <c r="W276" i="1652"/>
  <c r="W275" i="1652"/>
  <c r="W268" i="1652"/>
  <c r="W259" i="1652"/>
  <c r="P19" i="1649"/>
  <c r="S19" i="1649" s="1"/>
  <c r="H19" i="1649"/>
  <c r="W292" i="1652"/>
  <c r="W288" i="1652"/>
  <c r="W291" i="1652"/>
  <c r="W287" i="1652"/>
  <c r="H18" i="1649"/>
  <c r="W290" i="1652"/>
  <c r="Q56" i="1647"/>
  <c r="T56" i="1647" s="1"/>
  <c r="W293" i="1652"/>
  <c r="W283" i="1652"/>
  <c r="W282" i="1652"/>
  <c r="W281" i="1652"/>
  <c r="W280" i="1652"/>
  <c r="W279" i="1652"/>
  <c r="W278" i="1652"/>
  <c r="W266" i="1652"/>
  <c r="W265" i="1652"/>
  <c r="W264" i="1652"/>
  <c r="W263" i="1652"/>
  <c r="W262" i="1652"/>
  <c r="W261" i="1652"/>
  <c r="W270" i="1652"/>
  <c r="W269" i="1652"/>
  <c r="W260" i="1652"/>
  <c r="A446" i="1677" l="1"/>
  <c r="P335" i="1677"/>
  <c r="N335" i="1677"/>
  <c r="P334" i="1677"/>
  <c r="N334" i="1677"/>
  <c r="P333" i="1677"/>
  <c r="N333" i="1677"/>
  <c r="P332" i="1677"/>
  <c r="N332" i="1677"/>
  <c r="P331" i="1677"/>
  <c r="N331" i="1677"/>
  <c r="P330" i="1677"/>
  <c r="N330" i="1677"/>
  <c r="P329" i="1677"/>
  <c r="N329" i="1677"/>
  <c r="P328" i="1677"/>
  <c r="N328" i="1677"/>
  <c r="P327" i="1677"/>
  <c r="N327" i="1677"/>
  <c r="P326" i="1677"/>
  <c r="N326" i="1677"/>
  <c r="P325" i="1677"/>
  <c r="N325" i="1677"/>
  <c r="P324" i="1677"/>
  <c r="N324" i="1677"/>
  <c r="P323" i="1677"/>
  <c r="N323" i="1677"/>
  <c r="P322" i="1677"/>
  <c r="N322" i="1677"/>
  <c r="P321" i="1677"/>
  <c r="N321" i="1677"/>
  <c r="P320" i="1677"/>
  <c r="N320" i="1677"/>
  <c r="P319" i="1677"/>
  <c r="N319" i="1677"/>
  <c r="P318" i="1677"/>
  <c r="N318" i="1677"/>
  <c r="P317" i="1677"/>
  <c r="N317" i="1677"/>
  <c r="P316" i="1677"/>
  <c r="N316" i="1677"/>
  <c r="P315" i="1677"/>
  <c r="N315" i="1677"/>
  <c r="P314" i="1677"/>
  <c r="N314" i="1677"/>
  <c r="P313" i="1677"/>
  <c r="N313" i="1677"/>
  <c r="P312" i="1677"/>
  <c r="N312" i="1677"/>
  <c r="P311" i="1677"/>
  <c r="N311" i="1677"/>
  <c r="P310" i="1677"/>
  <c r="N310" i="1677"/>
  <c r="P309" i="1677"/>
  <c r="N309" i="1677"/>
  <c r="P308" i="1677"/>
  <c r="N308" i="1677"/>
  <c r="P307" i="1677"/>
  <c r="N307" i="1677"/>
  <c r="P306" i="1677"/>
  <c r="N306" i="1677"/>
  <c r="P305" i="1677"/>
  <c r="N305" i="1677"/>
  <c r="P304" i="1677"/>
  <c r="N304" i="1677"/>
  <c r="P303" i="1677"/>
  <c r="N303" i="1677"/>
  <c r="P302" i="1677"/>
  <c r="N302" i="1677"/>
  <c r="P301" i="1677"/>
  <c r="N301" i="1677"/>
  <c r="P300" i="1677"/>
  <c r="N300" i="1677"/>
  <c r="P299" i="1677"/>
  <c r="N299" i="1677"/>
  <c r="P298" i="1677"/>
  <c r="N298" i="1677"/>
  <c r="P297" i="1677"/>
  <c r="N297" i="1677"/>
  <c r="P296" i="1677"/>
  <c r="N296" i="1677"/>
  <c r="P295" i="1677"/>
  <c r="N295" i="1677"/>
  <c r="P294" i="1677"/>
  <c r="N294" i="1677"/>
  <c r="P293" i="1677"/>
  <c r="N293" i="1677"/>
  <c r="P292" i="1677"/>
  <c r="N292" i="1677"/>
  <c r="P291" i="1677"/>
  <c r="N291" i="1677"/>
  <c r="P290" i="1677"/>
  <c r="N290" i="1677"/>
  <c r="P289" i="1677"/>
  <c r="N289" i="1677"/>
  <c r="P288" i="1677"/>
  <c r="N288" i="1677"/>
  <c r="P287" i="1677"/>
  <c r="N287" i="1677"/>
  <c r="P286" i="1677"/>
  <c r="N286" i="1677"/>
  <c r="P285" i="1677"/>
  <c r="N285" i="1677"/>
  <c r="P284" i="1677"/>
  <c r="N284" i="1677"/>
  <c r="P283" i="1677"/>
  <c r="N283" i="1677"/>
  <c r="P282" i="1677"/>
  <c r="N282" i="1677"/>
  <c r="P281" i="1677"/>
  <c r="N281" i="1677"/>
  <c r="P280" i="1677"/>
  <c r="N280" i="1677"/>
  <c r="P279" i="1677"/>
  <c r="N279" i="1677"/>
  <c r="P278" i="1677"/>
  <c r="N278" i="1677"/>
  <c r="P277" i="1677"/>
  <c r="N277" i="1677"/>
  <c r="P276" i="1677"/>
  <c r="N276" i="1677"/>
  <c r="P275" i="1677"/>
  <c r="N275" i="1677"/>
  <c r="P274" i="1677"/>
  <c r="N274" i="1677"/>
  <c r="P273" i="1677"/>
  <c r="N273" i="1677"/>
  <c r="P272" i="1677"/>
  <c r="N272" i="1677"/>
  <c r="P271" i="1677"/>
  <c r="N271" i="1677"/>
  <c r="P270" i="1677"/>
  <c r="N270" i="1677"/>
  <c r="P269" i="1677"/>
  <c r="N269" i="1677"/>
  <c r="P268" i="1677"/>
  <c r="N268" i="1677"/>
  <c r="P267" i="1677"/>
  <c r="N267" i="1677"/>
  <c r="P266" i="1677"/>
  <c r="N266" i="1677"/>
  <c r="P265" i="1677"/>
  <c r="N265" i="1677"/>
  <c r="P264" i="1677"/>
  <c r="N264" i="1677"/>
  <c r="P263" i="1677"/>
  <c r="N263" i="1677"/>
  <c r="P262" i="1677"/>
  <c r="N262" i="1677"/>
  <c r="P261" i="1677"/>
  <c r="N261" i="1677"/>
  <c r="P260" i="1677"/>
  <c r="N260" i="1677"/>
  <c r="P259" i="1677"/>
  <c r="N259" i="1677"/>
  <c r="P258" i="1677"/>
  <c r="N258" i="1677"/>
  <c r="P257" i="1677"/>
  <c r="N257" i="1677"/>
  <c r="P256" i="1677"/>
  <c r="N256" i="1677"/>
  <c r="P255" i="1677"/>
  <c r="N255" i="1677"/>
  <c r="P254" i="1677"/>
  <c r="N254" i="1677"/>
  <c r="P253" i="1677"/>
  <c r="N253" i="1677"/>
  <c r="P252" i="1677"/>
  <c r="N252" i="1677"/>
  <c r="P251" i="1677"/>
  <c r="N251" i="1677"/>
  <c r="P250" i="1677"/>
  <c r="N250" i="1677"/>
  <c r="P249" i="1677"/>
  <c r="N249" i="1677"/>
  <c r="P248" i="1677"/>
  <c r="N248" i="1677"/>
  <c r="P247" i="1677"/>
  <c r="N247" i="1677"/>
  <c r="P246" i="1677"/>
  <c r="N246" i="1677"/>
  <c r="P245" i="1677"/>
  <c r="N245" i="1677"/>
  <c r="P244" i="1677"/>
  <c r="N244" i="1677"/>
  <c r="P243" i="1677"/>
  <c r="N243" i="1677"/>
  <c r="P242" i="1677"/>
  <c r="N242" i="1677"/>
  <c r="P241" i="1677"/>
  <c r="N241" i="1677"/>
  <c r="P240" i="1677"/>
  <c r="N240" i="1677"/>
  <c r="P239" i="1677"/>
  <c r="N239" i="1677"/>
  <c r="P238" i="1677"/>
  <c r="N238" i="1677"/>
  <c r="P237" i="1677"/>
  <c r="N237" i="1677"/>
  <c r="P236" i="1677"/>
  <c r="N236" i="1677"/>
  <c r="P235" i="1677"/>
  <c r="N235" i="1677"/>
  <c r="P234" i="1677"/>
  <c r="N234" i="1677"/>
  <c r="P233" i="1677"/>
  <c r="N233" i="1677"/>
  <c r="P232" i="1677"/>
  <c r="N232" i="1677"/>
  <c r="P231" i="1677"/>
  <c r="N231" i="1677"/>
  <c r="P230" i="1677"/>
  <c r="N230" i="1677"/>
  <c r="P229" i="1677"/>
  <c r="N229" i="1677"/>
  <c r="P228" i="1677"/>
  <c r="N228" i="1677"/>
  <c r="P227" i="1677"/>
  <c r="N227" i="1677"/>
  <c r="P226" i="1677"/>
  <c r="N226" i="1677"/>
  <c r="P225" i="1677"/>
  <c r="N225" i="1677"/>
  <c r="P224" i="1677"/>
  <c r="N224" i="1677"/>
  <c r="P223" i="1677"/>
  <c r="N223" i="1677"/>
  <c r="P222" i="1677"/>
  <c r="N222" i="1677"/>
  <c r="P221" i="1677"/>
  <c r="N221" i="1677"/>
  <c r="P220" i="1677"/>
  <c r="N220" i="1677"/>
  <c r="P219" i="1677"/>
  <c r="N219" i="1677"/>
  <c r="P218" i="1677"/>
  <c r="N218" i="1677"/>
  <c r="P217" i="1677"/>
  <c r="N217" i="1677"/>
  <c r="P216" i="1677"/>
  <c r="N216" i="1677"/>
  <c r="P215" i="1677"/>
  <c r="N215" i="1677"/>
  <c r="P214" i="1677"/>
  <c r="N214" i="1677"/>
  <c r="P213" i="1677"/>
  <c r="N213" i="1677"/>
  <c r="P212" i="1677"/>
  <c r="N212" i="1677"/>
  <c r="P211" i="1677"/>
  <c r="N211" i="1677"/>
  <c r="P210" i="1677"/>
  <c r="N210" i="1677"/>
  <c r="P209" i="1677"/>
  <c r="N209" i="1677"/>
  <c r="P208" i="1677"/>
  <c r="N208" i="1677"/>
  <c r="P207" i="1677"/>
  <c r="N207" i="1677"/>
  <c r="P206" i="1677"/>
  <c r="N206" i="1677"/>
  <c r="P205" i="1677"/>
  <c r="N205" i="1677"/>
  <c r="P204" i="1677"/>
  <c r="N204" i="1677"/>
  <c r="P203" i="1677"/>
  <c r="N203" i="1677"/>
  <c r="P202" i="1677"/>
  <c r="N202" i="1677"/>
  <c r="P201" i="1677"/>
  <c r="N201" i="1677"/>
  <c r="P200" i="1677"/>
  <c r="N200" i="1677"/>
  <c r="P199" i="1677"/>
  <c r="N199" i="1677"/>
  <c r="P198" i="1677"/>
  <c r="N198" i="1677"/>
  <c r="P197" i="1677"/>
  <c r="N197" i="1677"/>
  <c r="P196" i="1677"/>
  <c r="N196" i="1677"/>
  <c r="P195" i="1677"/>
  <c r="N195" i="1677"/>
  <c r="P194" i="1677"/>
  <c r="N194" i="1677"/>
  <c r="P193" i="1677"/>
  <c r="N193" i="1677"/>
  <c r="P192" i="1677"/>
  <c r="N192" i="1677"/>
  <c r="P191" i="1677"/>
  <c r="N191" i="1677"/>
  <c r="P190" i="1677"/>
  <c r="N190" i="1677"/>
  <c r="P189" i="1677"/>
  <c r="N189" i="1677"/>
  <c r="P188" i="1677"/>
  <c r="N188" i="1677"/>
  <c r="P187" i="1677"/>
  <c r="N187" i="1677"/>
  <c r="P186" i="1677"/>
  <c r="N186" i="1677"/>
  <c r="P185" i="1677"/>
  <c r="N185" i="1677"/>
  <c r="P184" i="1677"/>
  <c r="N184" i="1677"/>
  <c r="P183" i="1677"/>
  <c r="N183" i="1677"/>
  <c r="P182" i="1677"/>
  <c r="N182" i="1677"/>
  <c r="P181" i="1677"/>
  <c r="N181" i="1677"/>
  <c r="P180" i="1677"/>
  <c r="N180" i="1677"/>
  <c r="P179" i="1677"/>
  <c r="N179" i="1677"/>
  <c r="P178" i="1677"/>
  <c r="N178" i="1677"/>
  <c r="P177" i="1677"/>
  <c r="N177" i="1677"/>
  <c r="P176" i="1677"/>
  <c r="N176" i="1677"/>
  <c r="P175" i="1677"/>
  <c r="N175" i="1677"/>
  <c r="P174" i="1677"/>
  <c r="N174" i="1677"/>
  <c r="P173" i="1677"/>
  <c r="N173" i="1677"/>
  <c r="P172" i="1677"/>
  <c r="N172" i="1677"/>
  <c r="P171" i="1677"/>
  <c r="N171" i="1677"/>
  <c r="P170" i="1677"/>
  <c r="N170" i="1677"/>
  <c r="P169" i="1677"/>
  <c r="N169" i="1677"/>
  <c r="P168" i="1677"/>
  <c r="N168" i="1677"/>
  <c r="P167" i="1677"/>
  <c r="N167" i="1677"/>
  <c r="P166" i="1677"/>
  <c r="N166" i="1677"/>
  <c r="P165" i="1677"/>
  <c r="N165" i="1677"/>
  <c r="P164" i="1677"/>
  <c r="N164" i="1677"/>
  <c r="N163" i="1677"/>
  <c r="H163" i="1677"/>
  <c r="G163" i="1677"/>
  <c r="P162" i="1677"/>
  <c r="N162" i="1677"/>
  <c r="P161" i="1677"/>
  <c r="N161" i="1677"/>
  <c r="P160" i="1677"/>
  <c r="N160" i="1677"/>
  <c r="P159" i="1677"/>
  <c r="N159" i="1677"/>
  <c r="P158" i="1677"/>
  <c r="N158" i="1677"/>
  <c r="P157" i="1677"/>
  <c r="N157" i="1677"/>
  <c r="P156" i="1677"/>
  <c r="N156" i="1677"/>
  <c r="P155" i="1677"/>
  <c r="N155" i="1677"/>
  <c r="P154" i="1677"/>
  <c r="N154" i="1677"/>
  <c r="P153" i="1677"/>
  <c r="N153" i="1677"/>
  <c r="P152" i="1677"/>
  <c r="N152" i="1677"/>
  <c r="P151" i="1677"/>
  <c r="N151" i="1677"/>
  <c r="P150" i="1677"/>
  <c r="N150" i="1677"/>
  <c r="P149" i="1677"/>
  <c r="N149" i="1677"/>
  <c r="P148" i="1677"/>
  <c r="N148" i="1677"/>
  <c r="P147" i="1677"/>
  <c r="N147" i="1677"/>
  <c r="P146" i="1677"/>
  <c r="N146" i="1677"/>
  <c r="P145" i="1677"/>
  <c r="N145" i="1677"/>
  <c r="P144" i="1677"/>
  <c r="N144" i="1677"/>
  <c r="P143" i="1677"/>
  <c r="N143" i="1677"/>
  <c r="P142" i="1677"/>
  <c r="N142" i="1677"/>
  <c r="P141" i="1677"/>
  <c r="N141" i="1677"/>
  <c r="P140" i="1677"/>
  <c r="N140" i="1677"/>
  <c r="P139" i="1677"/>
  <c r="N139" i="1677"/>
  <c r="P138" i="1677"/>
  <c r="N138" i="1677"/>
  <c r="P137" i="1677"/>
  <c r="N137" i="1677"/>
  <c r="P136" i="1677"/>
  <c r="N136" i="1677"/>
  <c r="P135" i="1677"/>
  <c r="N135" i="1677"/>
  <c r="P134" i="1677"/>
  <c r="N134" i="1677"/>
  <c r="P133" i="1677"/>
  <c r="N133" i="1677"/>
  <c r="P132" i="1677"/>
  <c r="N132" i="1677"/>
  <c r="P131" i="1677"/>
  <c r="N131" i="1677"/>
  <c r="P130" i="1677"/>
  <c r="N130" i="1677"/>
  <c r="P129" i="1677"/>
  <c r="N129" i="1677"/>
  <c r="P128" i="1677"/>
  <c r="N128" i="1677"/>
  <c r="P127" i="1677"/>
  <c r="N127" i="1677"/>
  <c r="P126" i="1677"/>
  <c r="N126" i="1677"/>
  <c r="P125" i="1677"/>
  <c r="N125" i="1677"/>
  <c r="P124" i="1677"/>
  <c r="N124" i="1677"/>
  <c r="P123" i="1677"/>
  <c r="N123" i="1677"/>
  <c r="P122" i="1677"/>
  <c r="N122" i="1677"/>
  <c r="P121" i="1677"/>
  <c r="N121" i="1677"/>
  <c r="P120" i="1677"/>
  <c r="N120" i="1677"/>
  <c r="P119" i="1677"/>
  <c r="N119" i="1677"/>
  <c r="P118" i="1677"/>
  <c r="N118" i="1677"/>
  <c r="P117" i="1677"/>
  <c r="N117" i="1677"/>
  <c r="P116" i="1677"/>
  <c r="N116" i="1677"/>
  <c r="P115" i="1677"/>
  <c r="N115" i="1677"/>
  <c r="P114" i="1677"/>
  <c r="N114" i="1677"/>
  <c r="P113" i="1677"/>
  <c r="N113" i="1677"/>
  <c r="P112" i="1677"/>
  <c r="N112" i="1677"/>
  <c r="P111" i="1677"/>
  <c r="N111" i="1677"/>
  <c r="P110" i="1677"/>
  <c r="N110" i="1677"/>
  <c r="P109" i="1677"/>
  <c r="N109" i="1677"/>
  <c r="P108" i="1677"/>
  <c r="N108" i="1677"/>
  <c r="P107" i="1677"/>
  <c r="N107" i="1677"/>
  <c r="P106" i="1677"/>
  <c r="N106" i="1677"/>
  <c r="P105" i="1677"/>
  <c r="N105" i="1677"/>
  <c r="P104" i="1677"/>
  <c r="N104" i="1677"/>
  <c r="P103" i="1677"/>
  <c r="N103" i="1677"/>
  <c r="P102" i="1677"/>
  <c r="N102" i="1677"/>
  <c r="P101" i="1677"/>
  <c r="N101" i="1677"/>
  <c r="P100" i="1677"/>
  <c r="N100" i="1677"/>
  <c r="P99" i="1677"/>
  <c r="N99" i="1677"/>
  <c r="P98" i="1677"/>
  <c r="N98" i="1677"/>
  <c r="P97" i="1677"/>
  <c r="N97" i="1677"/>
  <c r="P96" i="1677"/>
  <c r="N96" i="1677"/>
  <c r="P95" i="1677"/>
  <c r="N95" i="1677"/>
  <c r="P94" i="1677"/>
  <c r="N94" i="1677"/>
  <c r="P93" i="1677"/>
  <c r="N93" i="1677"/>
  <c r="P92" i="1677"/>
  <c r="N92" i="1677"/>
  <c r="P91" i="1677"/>
  <c r="N91" i="1677"/>
  <c r="P90" i="1677"/>
  <c r="N90" i="1677"/>
  <c r="P89" i="1677"/>
  <c r="N89" i="1677"/>
  <c r="P88" i="1677"/>
  <c r="N88" i="1677"/>
  <c r="P87" i="1677"/>
  <c r="N87" i="1677"/>
  <c r="P86" i="1677"/>
  <c r="N86" i="1677"/>
  <c r="S84" i="1677"/>
  <c r="R84" i="1677"/>
  <c r="Q84" i="1677"/>
  <c r="P84" i="1677"/>
  <c r="O84" i="1677"/>
  <c r="K84" i="1677"/>
  <c r="J84" i="1677"/>
  <c r="I84" i="1677"/>
  <c r="H84" i="1677"/>
  <c r="G84" i="1677"/>
  <c r="N83" i="1677"/>
  <c r="N82" i="1677"/>
  <c r="N81" i="1677"/>
  <c r="N80" i="1677"/>
  <c r="A80" i="1677"/>
  <c r="A81" i="1677" s="1"/>
  <c r="A82" i="1677" s="1"/>
  <c r="A83" i="1677" s="1"/>
  <c r="N79" i="1677"/>
  <c r="P78" i="1677"/>
  <c r="H78" i="1677"/>
  <c r="G78" i="1677"/>
  <c r="S77" i="1677"/>
  <c r="R77" i="1677"/>
  <c r="Q77" i="1677"/>
  <c r="P77" i="1677"/>
  <c r="O77" i="1677"/>
  <c r="K77" i="1677"/>
  <c r="J77" i="1677"/>
  <c r="I77" i="1677"/>
  <c r="H77" i="1677"/>
  <c r="G77" i="1677"/>
  <c r="N75" i="1677"/>
  <c r="N74" i="1677"/>
  <c r="N73" i="1677"/>
  <c r="N72" i="1677"/>
  <c r="P71" i="1677"/>
  <c r="H71" i="1677"/>
  <c r="G71" i="1677"/>
  <c r="S70" i="1677"/>
  <c r="R70" i="1677"/>
  <c r="Q70" i="1677"/>
  <c r="P70" i="1677"/>
  <c r="O70" i="1677"/>
  <c r="K70" i="1677"/>
  <c r="J70" i="1677"/>
  <c r="I70" i="1677"/>
  <c r="H70" i="1677"/>
  <c r="G70" i="1677"/>
  <c r="A66" i="1677"/>
  <c r="A69" i="1677" s="1"/>
  <c r="P65" i="1677"/>
  <c r="N65" i="1677"/>
  <c r="H65" i="1677"/>
  <c r="G65" i="1677"/>
  <c r="S64" i="1677"/>
  <c r="R64" i="1677"/>
  <c r="Q64" i="1677"/>
  <c r="P64" i="1677"/>
  <c r="O64" i="1677"/>
  <c r="K64" i="1677"/>
  <c r="J64" i="1677"/>
  <c r="I64" i="1677"/>
  <c r="G64" i="1677"/>
  <c r="N63" i="1677"/>
  <c r="A50" i="1677"/>
  <c r="A63" i="1677" s="1"/>
  <c r="P49" i="1677"/>
  <c r="H49" i="1677"/>
  <c r="G49" i="1677"/>
  <c r="S48" i="1677"/>
  <c r="R48" i="1677"/>
  <c r="Q48" i="1677"/>
  <c r="P48" i="1677"/>
  <c r="O48" i="1677"/>
  <c r="K48" i="1677"/>
  <c r="J48" i="1677"/>
  <c r="I48" i="1677"/>
  <c r="G48" i="1677"/>
  <c r="Z47" i="1677"/>
  <c r="Z46" i="1677"/>
  <c r="N46" i="1677"/>
  <c r="A46" i="1677"/>
  <c r="A47" i="1677" s="1"/>
  <c r="Z45" i="1677"/>
  <c r="P45" i="1677"/>
  <c r="H45" i="1677"/>
  <c r="G45" i="1677"/>
  <c r="Z44" i="1677"/>
  <c r="Z43" i="1677"/>
  <c r="N43" i="1677"/>
  <c r="Z42" i="1677"/>
  <c r="Z41" i="1677"/>
  <c r="Z40" i="1677"/>
  <c r="Z39" i="1677"/>
  <c r="A39" i="1677"/>
  <c r="A43" i="1677" s="1"/>
  <c r="Z38" i="1677"/>
  <c r="P38" i="1677"/>
  <c r="N38" i="1677"/>
  <c r="H38" i="1677"/>
  <c r="G38" i="1677"/>
  <c r="Z37" i="1677"/>
  <c r="Z36" i="1677"/>
  <c r="N36" i="1677"/>
  <c r="A36" i="1677"/>
  <c r="Z35" i="1677"/>
  <c r="N35" i="1677"/>
  <c r="Z34" i="1677"/>
  <c r="P34" i="1677"/>
  <c r="N34" i="1677"/>
  <c r="H34" i="1677"/>
  <c r="G34" i="1677"/>
  <c r="Z33" i="1677"/>
  <c r="S33" i="1677"/>
  <c r="R33" i="1677"/>
  <c r="Q33" i="1677"/>
  <c r="P33" i="1677"/>
  <c r="O33" i="1677"/>
  <c r="K33" i="1677"/>
  <c r="J33" i="1677"/>
  <c r="I33" i="1677"/>
  <c r="H33" i="1677"/>
  <c r="G33" i="1677"/>
  <c r="Z32" i="1677"/>
  <c r="Z31" i="1677"/>
  <c r="A31" i="1677"/>
  <c r="Z30" i="1677"/>
  <c r="N30" i="1677"/>
  <c r="H30" i="1677"/>
  <c r="G30" i="1677"/>
  <c r="Z29" i="1677"/>
  <c r="S29" i="1677"/>
  <c r="R29" i="1677"/>
  <c r="Q29" i="1677"/>
  <c r="P29" i="1677"/>
  <c r="K29" i="1677"/>
  <c r="J29" i="1677"/>
  <c r="I29" i="1677"/>
  <c r="H29" i="1677"/>
  <c r="G29" i="1677"/>
  <c r="BL28" i="1677"/>
  <c r="BK28" i="1677"/>
  <c r="BJ28" i="1677"/>
  <c r="BI28" i="1677"/>
  <c r="BH28" i="1677"/>
  <c r="BG28" i="1677"/>
  <c r="BF28" i="1677"/>
  <c r="BE28" i="1677"/>
  <c r="BD28" i="1677"/>
  <c r="BC28" i="1677"/>
  <c r="BB28" i="1677"/>
  <c r="BA28" i="1677"/>
  <c r="Z28" i="1677"/>
  <c r="BL27" i="1677"/>
  <c r="BK27" i="1677"/>
  <c r="BJ27" i="1677"/>
  <c r="BI27" i="1677"/>
  <c r="BH27" i="1677"/>
  <c r="BG27" i="1677"/>
  <c r="BF27" i="1677"/>
  <c r="BE27" i="1677"/>
  <c r="BD27" i="1677"/>
  <c r="BC27" i="1677"/>
  <c r="BB27" i="1677"/>
  <c r="BA27" i="1677"/>
  <c r="Z27" i="1677"/>
  <c r="P27" i="1677"/>
  <c r="N27" i="1677"/>
  <c r="H27" i="1677"/>
  <c r="G27" i="1677"/>
  <c r="BL26" i="1677"/>
  <c r="BK26" i="1677"/>
  <c r="BJ26" i="1677"/>
  <c r="BI26" i="1677"/>
  <c r="BH26" i="1677"/>
  <c r="BG26" i="1677"/>
  <c r="BF26" i="1677"/>
  <c r="BE26" i="1677"/>
  <c r="BD26" i="1677"/>
  <c r="BC26" i="1677"/>
  <c r="BB26" i="1677"/>
  <c r="BA26" i="1677"/>
  <c r="Z26" i="1677"/>
  <c r="S26" i="1677"/>
  <c r="R26" i="1677"/>
  <c r="Q26" i="1677"/>
  <c r="P26" i="1677"/>
  <c r="O26" i="1677"/>
  <c r="K26" i="1677"/>
  <c r="J26" i="1677"/>
  <c r="I26" i="1677"/>
  <c r="BL25" i="1677"/>
  <c r="BK25" i="1677"/>
  <c r="BJ25" i="1677"/>
  <c r="BI25" i="1677"/>
  <c r="BH25" i="1677"/>
  <c r="BG25" i="1677"/>
  <c r="BF25" i="1677"/>
  <c r="BE25" i="1677"/>
  <c r="BD25" i="1677"/>
  <c r="BC25" i="1677"/>
  <c r="BB25" i="1677"/>
  <c r="BA25" i="1677"/>
  <c r="Z25" i="1677"/>
  <c r="N25" i="1677"/>
  <c r="BL24" i="1677"/>
  <c r="BK24" i="1677"/>
  <c r="BJ24" i="1677"/>
  <c r="BI24" i="1677"/>
  <c r="BH24" i="1677"/>
  <c r="BG24" i="1677"/>
  <c r="BF24" i="1677"/>
  <c r="BE24" i="1677"/>
  <c r="BD24" i="1677"/>
  <c r="BC24" i="1677"/>
  <c r="BB24" i="1677"/>
  <c r="BA24" i="1677"/>
  <c r="Z24" i="1677"/>
  <c r="BL23" i="1677"/>
  <c r="BK23" i="1677"/>
  <c r="BJ23" i="1677"/>
  <c r="BI23" i="1677"/>
  <c r="BH23" i="1677"/>
  <c r="BG23" i="1677"/>
  <c r="BF23" i="1677"/>
  <c r="BE23" i="1677"/>
  <c r="BD23" i="1677"/>
  <c r="BC23" i="1677"/>
  <c r="BB23" i="1677"/>
  <c r="BA23" i="1677"/>
  <c r="Z23" i="1677"/>
  <c r="H23" i="1677"/>
  <c r="G23" i="1677"/>
  <c r="BL22" i="1677"/>
  <c r="BK22" i="1677"/>
  <c r="BJ22" i="1677"/>
  <c r="BI22" i="1677"/>
  <c r="BH22" i="1677"/>
  <c r="BG22" i="1677"/>
  <c r="BF22" i="1677"/>
  <c r="BE22" i="1677"/>
  <c r="BD22" i="1677"/>
  <c r="BC22" i="1677"/>
  <c r="BB22" i="1677"/>
  <c r="BA22" i="1677"/>
  <c r="Z22" i="1677"/>
  <c r="S22" i="1677"/>
  <c r="R22" i="1677"/>
  <c r="Q22" i="1677"/>
  <c r="P22" i="1677"/>
  <c r="O22" i="1677"/>
  <c r="K22" i="1677"/>
  <c r="J22" i="1677"/>
  <c r="I22" i="1677"/>
  <c r="H22" i="1677"/>
  <c r="G22" i="1677"/>
  <c r="BL21" i="1677"/>
  <c r="BK21" i="1677"/>
  <c r="BJ21" i="1677"/>
  <c r="BI21" i="1677"/>
  <c r="BH21" i="1677"/>
  <c r="BG21" i="1677"/>
  <c r="BF21" i="1677"/>
  <c r="BE21" i="1677"/>
  <c r="BD21" i="1677"/>
  <c r="BC21" i="1677"/>
  <c r="BB21" i="1677"/>
  <c r="BA21" i="1677"/>
  <c r="Z21" i="1677"/>
  <c r="BL20" i="1677"/>
  <c r="BK20" i="1677"/>
  <c r="BJ20" i="1677"/>
  <c r="BI20" i="1677"/>
  <c r="BH20" i="1677"/>
  <c r="BG20" i="1677"/>
  <c r="BF20" i="1677"/>
  <c r="BE20" i="1677"/>
  <c r="BD20" i="1677"/>
  <c r="BC20" i="1677"/>
  <c r="BB20" i="1677"/>
  <c r="BA20" i="1677"/>
  <c r="Z20" i="1677"/>
  <c r="H20" i="1677"/>
  <c r="G20" i="1677"/>
  <c r="BL19" i="1677"/>
  <c r="BK19" i="1677"/>
  <c r="BJ19" i="1677"/>
  <c r="BI19" i="1677"/>
  <c r="BH19" i="1677"/>
  <c r="BG19" i="1677"/>
  <c r="BF19" i="1677"/>
  <c r="BE19" i="1677"/>
  <c r="BD19" i="1677"/>
  <c r="BC19" i="1677"/>
  <c r="BB19" i="1677"/>
  <c r="BA19" i="1677"/>
  <c r="Z19" i="1677"/>
  <c r="S19" i="1677"/>
  <c r="R19" i="1677"/>
  <c r="Q19" i="1677"/>
  <c r="O19" i="1677"/>
  <c r="K19" i="1677"/>
  <c r="J19" i="1677"/>
  <c r="I19" i="1677"/>
  <c r="H19" i="1677"/>
  <c r="G19" i="1677"/>
  <c r="BL18" i="1677"/>
  <c r="BK18" i="1677"/>
  <c r="BJ18" i="1677"/>
  <c r="BI18" i="1677"/>
  <c r="BH18" i="1677"/>
  <c r="BG18" i="1677"/>
  <c r="BF18" i="1677"/>
  <c r="BE18" i="1677"/>
  <c r="BD18" i="1677"/>
  <c r="BC18" i="1677"/>
  <c r="BB18" i="1677"/>
  <c r="BA18" i="1677"/>
  <c r="Z18" i="1677"/>
  <c r="BL17" i="1677"/>
  <c r="BK17" i="1677"/>
  <c r="BJ17" i="1677"/>
  <c r="BI17" i="1677"/>
  <c r="BH17" i="1677"/>
  <c r="BG17" i="1677"/>
  <c r="BF17" i="1677"/>
  <c r="BE17" i="1677"/>
  <c r="BD17" i="1677"/>
  <c r="BC17" i="1677"/>
  <c r="BB17" i="1677"/>
  <c r="BA17" i="1677"/>
  <c r="Z17" i="1677"/>
  <c r="N17" i="1677"/>
  <c r="P17" i="1677" s="1"/>
  <c r="P19" i="1677" s="1"/>
  <c r="A17" i="1677"/>
  <c r="A18" i="1677" s="1"/>
  <c r="BL16" i="1677"/>
  <c r="BK16" i="1677"/>
  <c r="BJ16" i="1677"/>
  <c r="BI16" i="1677"/>
  <c r="BH16" i="1677"/>
  <c r="BG16" i="1677"/>
  <c r="BF16" i="1677"/>
  <c r="BE16" i="1677"/>
  <c r="BD16" i="1677"/>
  <c r="BC16" i="1677"/>
  <c r="BB16" i="1677"/>
  <c r="BA16" i="1677"/>
  <c r="Z16" i="1677"/>
  <c r="N16" i="1677"/>
  <c r="Z15" i="1677"/>
  <c r="H15" i="1677"/>
  <c r="G15" i="1677"/>
  <c r="Z14" i="1677"/>
  <c r="Z13" i="1677"/>
  <c r="Z12" i="1677"/>
  <c r="Z11" i="1677"/>
  <c r="Z10" i="1677"/>
  <c r="Z9" i="1677"/>
  <c r="Z8" i="1677"/>
  <c r="Z7" i="1677"/>
  <c r="Z6" i="1677"/>
  <c r="Z5" i="1677"/>
  <c r="Z4" i="1677"/>
  <c r="Z3" i="1677"/>
  <c r="J715" i="1676"/>
  <c r="I715" i="1676"/>
  <c r="H715" i="1676"/>
  <c r="J714" i="1676"/>
  <c r="I714" i="1676"/>
  <c r="H714" i="1676"/>
  <c r="J713" i="1676"/>
  <c r="I713" i="1676"/>
  <c r="H713" i="1676"/>
  <c r="J712" i="1676"/>
  <c r="I712" i="1676"/>
  <c r="H712" i="1676"/>
  <c r="J711" i="1676"/>
  <c r="I711" i="1676"/>
  <c r="H711" i="1676"/>
  <c r="J710" i="1676"/>
  <c r="I710" i="1676"/>
  <c r="H710" i="1676"/>
  <c r="J709" i="1676"/>
  <c r="I709" i="1676"/>
  <c r="H709" i="1676"/>
  <c r="J708" i="1676"/>
  <c r="I708" i="1676"/>
  <c r="H708" i="1676"/>
  <c r="J707" i="1676"/>
  <c r="I707" i="1676"/>
  <c r="H707" i="1676"/>
  <c r="J706" i="1676"/>
  <c r="I706" i="1676"/>
  <c r="H706" i="1676"/>
  <c r="J705" i="1676"/>
  <c r="I705" i="1676"/>
  <c r="H705" i="1676"/>
  <c r="J704" i="1676"/>
  <c r="I704" i="1676"/>
  <c r="H704" i="1676"/>
  <c r="J703" i="1676"/>
  <c r="I703" i="1676"/>
  <c r="H703" i="1676"/>
  <c r="J702" i="1676"/>
  <c r="I702" i="1676"/>
  <c r="H702" i="1676"/>
  <c r="J701" i="1676"/>
  <c r="I701" i="1676"/>
  <c r="H701" i="1676"/>
  <c r="J700" i="1676"/>
  <c r="I700" i="1676"/>
  <c r="H700" i="1676"/>
  <c r="J699" i="1676"/>
  <c r="I699" i="1676"/>
  <c r="H699" i="1676"/>
  <c r="J698" i="1676"/>
  <c r="I698" i="1676"/>
  <c r="H698" i="1676"/>
  <c r="J697" i="1676"/>
  <c r="I697" i="1676"/>
  <c r="H697" i="1676"/>
  <c r="J696" i="1676"/>
  <c r="I696" i="1676"/>
  <c r="H696" i="1676"/>
  <c r="J695" i="1676"/>
  <c r="I695" i="1676"/>
  <c r="H695" i="1676"/>
  <c r="J694" i="1676"/>
  <c r="I694" i="1676"/>
  <c r="H694" i="1676"/>
  <c r="J693" i="1676"/>
  <c r="I693" i="1676"/>
  <c r="H693" i="1676"/>
  <c r="J692" i="1676"/>
  <c r="I692" i="1676"/>
  <c r="H692" i="1676"/>
  <c r="J691" i="1676"/>
  <c r="I691" i="1676"/>
  <c r="H691" i="1676"/>
  <c r="J690" i="1676"/>
  <c r="I690" i="1676"/>
  <c r="H690" i="1676"/>
  <c r="J689" i="1676"/>
  <c r="I689" i="1676"/>
  <c r="H689" i="1676"/>
  <c r="J688" i="1676"/>
  <c r="I688" i="1676"/>
  <c r="H688" i="1676"/>
  <c r="J687" i="1676"/>
  <c r="I687" i="1676"/>
  <c r="H687" i="1676"/>
  <c r="J686" i="1676"/>
  <c r="I686" i="1676"/>
  <c r="H686" i="1676"/>
  <c r="J685" i="1676"/>
  <c r="I685" i="1676"/>
  <c r="H685" i="1676"/>
  <c r="J684" i="1676"/>
  <c r="I684" i="1676"/>
  <c r="H684" i="1676"/>
  <c r="J683" i="1676"/>
  <c r="I683" i="1676"/>
  <c r="H683" i="1676"/>
  <c r="J682" i="1676"/>
  <c r="I682" i="1676"/>
  <c r="H682" i="1676"/>
  <c r="J681" i="1676"/>
  <c r="I681" i="1676"/>
  <c r="H681" i="1676"/>
  <c r="J680" i="1676"/>
  <c r="I680" i="1676"/>
  <c r="H680" i="1676"/>
  <c r="J679" i="1676"/>
  <c r="I679" i="1676"/>
  <c r="H679" i="1676"/>
  <c r="J678" i="1676"/>
  <c r="I678" i="1676"/>
  <c r="H678" i="1676"/>
  <c r="J677" i="1676"/>
  <c r="I677" i="1676"/>
  <c r="H677" i="1676"/>
  <c r="J676" i="1676"/>
  <c r="I676" i="1676"/>
  <c r="H676" i="1676"/>
  <c r="J675" i="1676"/>
  <c r="I675" i="1676"/>
  <c r="H675" i="1676"/>
  <c r="J674" i="1676"/>
  <c r="I674" i="1676"/>
  <c r="H674" i="1676"/>
  <c r="J673" i="1676"/>
  <c r="I673" i="1676"/>
  <c r="H673" i="1676"/>
  <c r="J672" i="1676"/>
  <c r="I672" i="1676"/>
  <c r="H672" i="1676"/>
  <c r="J671" i="1676"/>
  <c r="I671" i="1676"/>
  <c r="H671" i="1676"/>
  <c r="J670" i="1676"/>
  <c r="I670" i="1676"/>
  <c r="H670" i="1676"/>
  <c r="J669" i="1676"/>
  <c r="I669" i="1676"/>
  <c r="H669" i="1676"/>
  <c r="J668" i="1676"/>
  <c r="I668" i="1676"/>
  <c r="H668" i="1676"/>
  <c r="J667" i="1676"/>
  <c r="I667" i="1676"/>
  <c r="H667" i="1676"/>
  <c r="J666" i="1676"/>
  <c r="I666" i="1676"/>
  <c r="H666" i="1676"/>
  <c r="J665" i="1676"/>
  <c r="I665" i="1676"/>
  <c r="H665" i="1676"/>
  <c r="J664" i="1676"/>
  <c r="I664" i="1676"/>
  <c r="H664" i="1676"/>
  <c r="J663" i="1676"/>
  <c r="I663" i="1676"/>
  <c r="H663" i="1676"/>
  <c r="J662" i="1676"/>
  <c r="I662" i="1676"/>
  <c r="H662" i="1676"/>
  <c r="J661" i="1676"/>
  <c r="I661" i="1676"/>
  <c r="H661" i="1676"/>
  <c r="J660" i="1676"/>
  <c r="I660" i="1676"/>
  <c r="H660" i="1676"/>
  <c r="J659" i="1676"/>
  <c r="I659" i="1676"/>
  <c r="H659" i="1676"/>
  <c r="J658" i="1676"/>
  <c r="I658" i="1676"/>
  <c r="H658" i="1676"/>
  <c r="J657" i="1676"/>
  <c r="I657" i="1676"/>
  <c r="H657" i="1676"/>
  <c r="J656" i="1676"/>
  <c r="I656" i="1676"/>
  <c r="H656" i="1676"/>
  <c r="J655" i="1676"/>
  <c r="I655" i="1676"/>
  <c r="H655" i="1676"/>
  <c r="J654" i="1676"/>
  <c r="I654" i="1676"/>
  <c r="H654" i="1676"/>
  <c r="J653" i="1676"/>
  <c r="I653" i="1676"/>
  <c r="H653" i="1676"/>
  <c r="J652" i="1676"/>
  <c r="I652" i="1676"/>
  <c r="H652" i="1676"/>
  <c r="J651" i="1676"/>
  <c r="I651" i="1676"/>
  <c r="H651" i="1676"/>
  <c r="J650" i="1676"/>
  <c r="I650" i="1676"/>
  <c r="H650" i="1676"/>
  <c r="J649" i="1676"/>
  <c r="I649" i="1676"/>
  <c r="H649" i="1676"/>
  <c r="J648" i="1676"/>
  <c r="I648" i="1676"/>
  <c r="H648" i="1676"/>
  <c r="J647" i="1676"/>
  <c r="I647" i="1676"/>
  <c r="H647" i="1676"/>
  <c r="J646" i="1676"/>
  <c r="I646" i="1676"/>
  <c r="H646" i="1676"/>
  <c r="J645" i="1676"/>
  <c r="I645" i="1676"/>
  <c r="H645" i="1676"/>
  <c r="J644" i="1676"/>
  <c r="I644" i="1676"/>
  <c r="H644" i="1676"/>
  <c r="J643" i="1676"/>
  <c r="I643" i="1676"/>
  <c r="H643" i="1676"/>
  <c r="J642" i="1676"/>
  <c r="I642" i="1676"/>
  <c r="H642" i="1676"/>
  <c r="J641" i="1676"/>
  <c r="I641" i="1676"/>
  <c r="H641" i="1676"/>
  <c r="J640" i="1676"/>
  <c r="I640" i="1676"/>
  <c r="H640" i="1676"/>
  <c r="J639" i="1676"/>
  <c r="I639" i="1676"/>
  <c r="H639" i="1676"/>
  <c r="J638" i="1676"/>
  <c r="I638" i="1676"/>
  <c r="H638" i="1676"/>
  <c r="J637" i="1676"/>
  <c r="I637" i="1676"/>
  <c r="H637" i="1676"/>
  <c r="J636" i="1676"/>
  <c r="I636" i="1676"/>
  <c r="H636" i="1676"/>
  <c r="J635" i="1676"/>
  <c r="I635" i="1676"/>
  <c r="H635" i="1676"/>
  <c r="J634" i="1676"/>
  <c r="I634" i="1676"/>
  <c r="H634" i="1676"/>
  <c r="J633" i="1676"/>
  <c r="I633" i="1676"/>
  <c r="H633" i="1676"/>
  <c r="J632" i="1676"/>
  <c r="I632" i="1676"/>
  <c r="H632" i="1676"/>
  <c r="J631" i="1676"/>
  <c r="I631" i="1676"/>
  <c r="H631" i="1676"/>
  <c r="J630" i="1676"/>
  <c r="I630" i="1676"/>
  <c r="H630" i="1676"/>
  <c r="J629" i="1676"/>
  <c r="I629" i="1676"/>
  <c r="H629" i="1676"/>
  <c r="J628" i="1676"/>
  <c r="I628" i="1676"/>
  <c r="H628" i="1676"/>
  <c r="J627" i="1676"/>
  <c r="I627" i="1676"/>
  <c r="H627" i="1676"/>
  <c r="J626" i="1676"/>
  <c r="I626" i="1676"/>
  <c r="H626" i="1676"/>
  <c r="J625" i="1676"/>
  <c r="I625" i="1676"/>
  <c r="H625" i="1676"/>
  <c r="J624" i="1676"/>
  <c r="I624" i="1676"/>
  <c r="H624" i="1676"/>
  <c r="J623" i="1676"/>
  <c r="I623" i="1676"/>
  <c r="H623" i="1676"/>
  <c r="J622" i="1676"/>
  <c r="I622" i="1676"/>
  <c r="H622" i="1676"/>
  <c r="J621" i="1676"/>
  <c r="I621" i="1676"/>
  <c r="H621" i="1676"/>
  <c r="J620" i="1676"/>
  <c r="I620" i="1676"/>
  <c r="H620" i="1676"/>
  <c r="J619" i="1676"/>
  <c r="I619" i="1676"/>
  <c r="H619" i="1676"/>
  <c r="J618" i="1676"/>
  <c r="I618" i="1676"/>
  <c r="H618" i="1676"/>
  <c r="J617" i="1676"/>
  <c r="I617" i="1676"/>
  <c r="H617" i="1676"/>
  <c r="J616" i="1676"/>
  <c r="I616" i="1676"/>
  <c r="H616" i="1676"/>
  <c r="J615" i="1676"/>
  <c r="I615" i="1676"/>
  <c r="H615" i="1676"/>
  <c r="J614" i="1676"/>
  <c r="I614" i="1676"/>
  <c r="H614" i="1676"/>
  <c r="J613" i="1676"/>
  <c r="I613" i="1676"/>
  <c r="H613" i="1676"/>
  <c r="J612" i="1676"/>
  <c r="I612" i="1676"/>
  <c r="H612" i="1676"/>
  <c r="J611" i="1676"/>
  <c r="I611" i="1676"/>
  <c r="H611" i="1676"/>
  <c r="J610" i="1676"/>
  <c r="I610" i="1676"/>
  <c r="H610" i="1676"/>
  <c r="J609" i="1676"/>
  <c r="I609" i="1676"/>
  <c r="H609" i="1676"/>
  <c r="J608" i="1676"/>
  <c r="I608" i="1676"/>
  <c r="H608" i="1676"/>
  <c r="J607" i="1676"/>
  <c r="I607" i="1676"/>
  <c r="H607" i="1676"/>
  <c r="J606" i="1676"/>
  <c r="I606" i="1676"/>
  <c r="H606" i="1676"/>
  <c r="J605" i="1676"/>
  <c r="I605" i="1676"/>
  <c r="H605" i="1676"/>
  <c r="J604" i="1676"/>
  <c r="I604" i="1676"/>
  <c r="H604" i="1676"/>
  <c r="J603" i="1676"/>
  <c r="I603" i="1676"/>
  <c r="H603" i="1676"/>
  <c r="J602" i="1676"/>
  <c r="I602" i="1676"/>
  <c r="H602" i="1676"/>
  <c r="J601" i="1676"/>
  <c r="I601" i="1676"/>
  <c r="H601" i="1676"/>
  <c r="J600" i="1676"/>
  <c r="I600" i="1676"/>
  <c r="H600" i="1676"/>
  <c r="N599" i="1676"/>
  <c r="P599" i="1676" s="1"/>
  <c r="N598" i="1676"/>
  <c r="P598" i="1676" s="1"/>
  <c r="N597" i="1676"/>
  <c r="P597" i="1676" s="1"/>
  <c r="P596" i="1676"/>
  <c r="N596" i="1676"/>
  <c r="N595" i="1676"/>
  <c r="P595" i="1676" s="1"/>
  <c r="N594" i="1676"/>
  <c r="P594" i="1676" s="1"/>
  <c r="N593" i="1676"/>
  <c r="P593" i="1676" s="1"/>
  <c r="N592" i="1676"/>
  <c r="P592" i="1676" s="1"/>
  <c r="N591" i="1676"/>
  <c r="P591" i="1676" s="1"/>
  <c r="N590" i="1676"/>
  <c r="P590" i="1676" s="1"/>
  <c r="N589" i="1676"/>
  <c r="P589" i="1676" s="1"/>
  <c r="N588" i="1676"/>
  <c r="P588" i="1676" s="1"/>
  <c r="N587" i="1676"/>
  <c r="P587" i="1676" s="1"/>
  <c r="N586" i="1676"/>
  <c r="P586" i="1676" s="1"/>
  <c r="N585" i="1676"/>
  <c r="P585" i="1676" s="1"/>
  <c r="N584" i="1676"/>
  <c r="P584" i="1676" s="1"/>
  <c r="N583" i="1676"/>
  <c r="P583" i="1676" s="1"/>
  <c r="N582" i="1676"/>
  <c r="P582" i="1676" s="1"/>
  <c r="N581" i="1676"/>
  <c r="P581" i="1676" s="1"/>
  <c r="N580" i="1676"/>
  <c r="P580" i="1676" s="1"/>
  <c r="N579" i="1676"/>
  <c r="P579" i="1676" s="1"/>
  <c r="N578" i="1676"/>
  <c r="P578" i="1676" s="1"/>
  <c r="N577" i="1676"/>
  <c r="P577" i="1676" s="1"/>
  <c r="N576" i="1676"/>
  <c r="P576" i="1676" s="1"/>
  <c r="N575" i="1676"/>
  <c r="P575" i="1676" s="1"/>
  <c r="N574" i="1676"/>
  <c r="P574" i="1676" s="1"/>
  <c r="N573" i="1676"/>
  <c r="P573" i="1676" s="1"/>
  <c r="N572" i="1676"/>
  <c r="P572" i="1676" s="1"/>
  <c r="N571" i="1676"/>
  <c r="P571" i="1676" s="1"/>
  <c r="N570" i="1676"/>
  <c r="P570" i="1676" s="1"/>
  <c r="N569" i="1676"/>
  <c r="P569" i="1676" s="1"/>
  <c r="N568" i="1676"/>
  <c r="P568" i="1676" s="1"/>
  <c r="N567" i="1676"/>
  <c r="P567" i="1676" s="1"/>
  <c r="N566" i="1676"/>
  <c r="P566" i="1676" s="1"/>
  <c r="N565" i="1676"/>
  <c r="P565" i="1676" s="1"/>
  <c r="N564" i="1676"/>
  <c r="P564" i="1676" s="1"/>
  <c r="N563" i="1676"/>
  <c r="P563" i="1676" s="1"/>
  <c r="N562" i="1676"/>
  <c r="P562" i="1676" s="1"/>
  <c r="N561" i="1676"/>
  <c r="P561" i="1676" s="1"/>
  <c r="N560" i="1676"/>
  <c r="P560" i="1676" s="1"/>
  <c r="N559" i="1676"/>
  <c r="P559" i="1676" s="1"/>
  <c r="N558" i="1676"/>
  <c r="P558" i="1676" s="1"/>
  <c r="N557" i="1676"/>
  <c r="P557" i="1676" s="1"/>
  <c r="N556" i="1676"/>
  <c r="P556" i="1676" s="1"/>
  <c r="N555" i="1676"/>
  <c r="P555" i="1676" s="1"/>
  <c r="N554" i="1676"/>
  <c r="P554" i="1676" s="1"/>
  <c r="N553" i="1676"/>
  <c r="P553" i="1676" s="1"/>
  <c r="N552" i="1676"/>
  <c r="P552" i="1676" s="1"/>
  <c r="N551" i="1676"/>
  <c r="P551" i="1676" s="1"/>
  <c r="N550" i="1676"/>
  <c r="P550" i="1676" s="1"/>
  <c r="N549" i="1676"/>
  <c r="P549" i="1676" s="1"/>
  <c r="N548" i="1676"/>
  <c r="P548" i="1676" s="1"/>
  <c r="N547" i="1676"/>
  <c r="P547" i="1676" s="1"/>
  <c r="N546" i="1676"/>
  <c r="P546" i="1676" s="1"/>
  <c r="N545" i="1676"/>
  <c r="P545" i="1676" s="1"/>
  <c r="N544" i="1676"/>
  <c r="P544" i="1676" s="1"/>
  <c r="N543" i="1676"/>
  <c r="P543" i="1676" s="1"/>
  <c r="N542" i="1676"/>
  <c r="P542" i="1676" s="1"/>
  <c r="N541" i="1676"/>
  <c r="P541" i="1676" s="1"/>
  <c r="N540" i="1676"/>
  <c r="P540" i="1676" s="1"/>
  <c r="N539" i="1676"/>
  <c r="P539" i="1676" s="1"/>
  <c r="N538" i="1676"/>
  <c r="P538" i="1676" s="1"/>
  <c r="N537" i="1676"/>
  <c r="P537" i="1676" s="1"/>
  <c r="N536" i="1676"/>
  <c r="P536" i="1676" s="1"/>
  <c r="N535" i="1676"/>
  <c r="P535" i="1676" s="1"/>
  <c r="N534" i="1676"/>
  <c r="P534" i="1676" s="1"/>
  <c r="N533" i="1676"/>
  <c r="P533" i="1676" s="1"/>
  <c r="N532" i="1676"/>
  <c r="P532" i="1676" s="1"/>
  <c r="N531" i="1676"/>
  <c r="P531" i="1676" s="1"/>
  <c r="N530" i="1676"/>
  <c r="P530" i="1676" s="1"/>
  <c r="N529" i="1676"/>
  <c r="P529" i="1676" s="1"/>
  <c r="N528" i="1676"/>
  <c r="P528" i="1676" s="1"/>
  <c r="N527" i="1676"/>
  <c r="P527" i="1676" s="1"/>
  <c r="N526" i="1676"/>
  <c r="P526" i="1676" s="1"/>
  <c r="N525" i="1676"/>
  <c r="J525" i="1676"/>
  <c r="I525" i="1676"/>
  <c r="H525" i="1676"/>
  <c r="A525" i="1676"/>
  <c r="N524" i="1676"/>
  <c r="J524" i="1676"/>
  <c r="I524" i="1676"/>
  <c r="H524" i="1676"/>
  <c r="N523" i="1676"/>
  <c r="P523" i="1676" s="1"/>
  <c r="N522" i="1676"/>
  <c r="P522" i="1676" s="1"/>
  <c r="N521" i="1676"/>
  <c r="P521" i="1676" s="1"/>
  <c r="N520" i="1676"/>
  <c r="P520" i="1676" s="1"/>
  <c r="N519" i="1676"/>
  <c r="P519" i="1676" s="1"/>
  <c r="N518" i="1676"/>
  <c r="P518" i="1676" s="1"/>
  <c r="N517" i="1676"/>
  <c r="P517" i="1676" s="1"/>
  <c r="N516" i="1676"/>
  <c r="P516" i="1676" s="1"/>
  <c r="N515" i="1676"/>
  <c r="P515" i="1676" s="1"/>
  <c r="N514" i="1676"/>
  <c r="P514" i="1676" s="1"/>
  <c r="N513" i="1676"/>
  <c r="P513" i="1676" s="1"/>
  <c r="N512" i="1676"/>
  <c r="P512" i="1676" s="1"/>
  <c r="N511" i="1676"/>
  <c r="P511" i="1676" s="1"/>
  <c r="N510" i="1676"/>
  <c r="P510" i="1676" s="1"/>
  <c r="N509" i="1676"/>
  <c r="P509" i="1676" s="1"/>
  <c r="N508" i="1676"/>
  <c r="P508" i="1676" s="1"/>
  <c r="N507" i="1676"/>
  <c r="P507" i="1676" s="1"/>
  <c r="N506" i="1676"/>
  <c r="P506" i="1676" s="1"/>
  <c r="N505" i="1676"/>
  <c r="P505" i="1676" s="1"/>
  <c r="N504" i="1676"/>
  <c r="P504" i="1676" s="1"/>
  <c r="N503" i="1676"/>
  <c r="P503" i="1676" s="1"/>
  <c r="N502" i="1676"/>
  <c r="P502" i="1676" s="1"/>
  <c r="N501" i="1676"/>
  <c r="P501" i="1676" s="1"/>
  <c r="N500" i="1676"/>
  <c r="P500" i="1676" s="1"/>
  <c r="N499" i="1676"/>
  <c r="P499" i="1676" s="1"/>
  <c r="N498" i="1676"/>
  <c r="P498" i="1676" s="1"/>
  <c r="N497" i="1676"/>
  <c r="P497" i="1676" s="1"/>
  <c r="N496" i="1676"/>
  <c r="P496" i="1676" s="1"/>
  <c r="N495" i="1676"/>
  <c r="P495" i="1676" s="1"/>
  <c r="N494" i="1676"/>
  <c r="P494" i="1676" s="1"/>
  <c r="N493" i="1676"/>
  <c r="P493" i="1676" s="1"/>
  <c r="N492" i="1676"/>
  <c r="P492" i="1676" s="1"/>
  <c r="N491" i="1676"/>
  <c r="P491" i="1676" s="1"/>
  <c r="N490" i="1676"/>
  <c r="P490" i="1676" s="1"/>
  <c r="N489" i="1676"/>
  <c r="P489" i="1676" s="1"/>
  <c r="N488" i="1676"/>
  <c r="P488" i="1676" s="1"/>
  <c r="N487" i="1676"/>
  <c r="P487" i="1676" s="1"/>
  <c r="N486" i="1676"/>
  <c r="P486" i="1676" s="1"/>
  <c r="N485" i="1676"/>
  <c r="P485" i="1676" s="1"/>
  <c r="N484" i="1676"/>
  <c r="P484" i="1676" s="1"/>
  <c r="N483" i="1676"/>
  <c r="P483" i="1676" s="1"/>
  <c r="N482" i="1676"/>
  <c r="P482" i="1676" s="1"/>
  <c r="N481" i="1676"/>
  <c r="P481" i="1676" s="1"/>
  <c r="N480" i="1676"/>
  <c r="P480" i="1676" s="1"/>
  <c r="N479" i="1676"/>
  <c r="P479" i="1676" s="1"/>
  <c r="N478" i="1676"/>
  <c r="P478" i="1676" s="1"/>
  <c r="N477" i="1676"/>
  <c r="P477" i="1676" s="1"/>
  <c r="N476" i="1676"/>
  <c r="P476" i="1676" s="1"/>
  <c r="N475" i="1676"/>
  <c r="P475" i="1676" s="1"/>
  <c r="N474" i="1676"/>
  <c r="P474" i="1676" s="1"/>
  <c r="N473" i="1676"/>
  <c r="P473" i="1676" s="1"/>
  <c r="N472" i="1676"/>
  <c r="P472" i="1676" s="1"/>
  <c r="N471" i="1676"/>
  <c r="P471" i="1676" s="1"/>
  <c r="N470" i="1676"/>
  <c r="P470" i="1676" s="1"/>
  <c r="N469" i="1676"/>
  <c r="P469" i="1676" s="1"/>
  <c r="N468" i="1676"/>
  <c r="P468" i="1676" s="1"/>
  <c r="N467" i="1676"/>
  <c r="P467" i="1676" s="1"/>
  <c r="N466" i="1676"/>
  <c r="P466" i="1676" s="1"/>
  <c r="N465" i="1676"/>
  <c r="P465" i="1676" s="1"/>
  <c r="N464" i="1676"/>
  <c r="P464" i="1676" s="1"/>
  <c r="N463" i="1676"/>
  <c r="P463" i="1676" s="1"/>
  <c r="N462" i="1676"/>
  <c r="P462" i="1676" s="1"/>
  <c r="N461" i="1676"/>
  <c r="P461" i="1676" s="1"/>
  <c r="N460" i="1676"/>
  <c r="P460" i="1676" s="1"/>
  <c r="N459" i="1676"/>
  <c r="P459" i="1676" s="1"/>
  <c r="N458" i="1676"/>
  <c r="P458" i="1676" s="1"/>
  <c r="N457" i="1676"/>
  <c r="P457" i="1676" s="1"/>
  <c r="N456" i="1676"/>
  <c r="P456" i="1676" s="1"/>
  <c r="N455" i="1676"/>
  <c r="P455" i="1676" s="1"/>
  <c r="N454" i="1676"/>
  <c r="P454" i="1676" s="1"/>
  <c r="N453" i="1676"/>
  <c r="P453" i="1676" s="1"/>
  <c r="N452" i="1676"/>
  <c r="P452" i="1676" s="1"/>
  <c r="N451" i="1676"/>
  <c r="P451" i="1676" s="1"/>
  <c r="N450" i="1676"/>
  <c r="P450" i="1676" s="1"/>
  <c r="N449" i="1676"/>
  <c r="P449" i="1676" s="1"/>
  <c r="N448" i="1676"/>
  <c r="P448" i="1676" s="1"/>
  <c r="N447" i="1676"/>
  <c r="P447" i="1676" s="1"/>
  <c r="N446" i="1676"/>
  <c r="P446" i="1676" s="1"/>
  <c r="N445" i="1676"/>
  <c r="P445" i="1676" s="1"/>
  <c r="N444" i="1676"/>
  <c r="P444" i="1676" s="1"/>
  <c r="N443" i="1676"/>
  <c r="P443" i="1676" s="1"/>
  <c r="N442" i="1676"/>
  <c r="P442" i="1676" s="1"/>
  <c r="N441" i="1676"/>
  <c r="P441" i="1676" s="1"/>
  <c r="N440" i="1676"/>
  <c r="P440" i="1676" s="1"/>
  <c r="N439" i="1676"/>
  <c r="P439" i="1676" s="1"/>
  <c r="N438" i="1676"/>
  <c r="P438" i="1676" s="1"/>
  <c r="N437" i="1676"/>
  <c r="P437" i="1676" s="1"/>
  <c r="N436" i="1676"/>
  <c r="P436" i="1676" s="1"/>
  <c r="N435" i="1676"/>
  <c r="P435" i="1676" s="1"/>
  <c r="N434" i="1676"/>
  <c r="P434" i="1676" s="1"/>
  <c r="N433" i="1676"/>
  <c r="P433" i="1676" s="1"/>
  <c r="N432" i="1676"/>
  <c r="P432" i="1676" s="1"/>
  <c r="N431" i="1676"/>
  <c r="P431" i="1676" s="1"/>
  <c r="N430" i="1676"/>
  <c r="P430" i="1676" s="1"/>
  <c r="N429" i="1676"/>
  <c r="P429" i="1676" s="1"/>
  <c r="N428" i="1676"/>
  <c r="P428" i="1676" s="1"/>
  <c r="N427" i="1676"/>
  <c r="P427" i="1676" s="1"/>
  <c r="N426" i="1676"/>
  <c r="P426" i="1676" s="1"/>
  <c r="N425" i="1676"/>
  <c r="P425" i="1676" s="1"/>
  <c r="N424" i="1676"/>
  <c r="P424" i="1676" s="1"/>
  <c r="N423" i="1676"/>
  <c r="P423" i="1676" s="1"/>
  <c r="N422" i="1676"/>
  <c r="P422" i="1676" s="1"/>
  <c r="N421" i="1676"/>
  <c r="P421" i="1676" s="1"/>
  <c r="N420" i="1676"/>
  <c r="P420" i="1676" s="1"/>
  <c r="N419" i="1676"/>
  <c r="P419" i="1676" s="1"/>
  <c r="N418" i="1676"/>
  <c r="P418" i="1676" s="1"/>
  <c r="N417" i="1676"/>
  <c r="P417" i="1676" s="1"/>
  <c r="N416" i="1676"/>
  <c r="P416" i="1676" s="1"/>
  <c r="N415" i="1676"/>
  <c r="P415" i="1676" s="1"/>
  <c r="N414" i="1676"/>
  <c r="P414" i="1676" s="1"/>
  <c r="N413" i="1676"/>
  <c r="P413" i="1676" s="1"/>
  <c r="N412" i="1676"/>
  <c r="P412" i="1676" s="1"/>
  <c r="N411" i="1676"/>
  <c r="P411" i="1676" s="1"/>
  <c r="N410" i="1676"/>
  <c r="P410" i="1676" s="1"/>
  <c r="N409" i="1676"/>
  <c r="P409" i="1676" s="1"/>
  <c r="N408" i="1676"/>
  <c r="P408" i="1676" s="1"/>
  <c r="N407" i="1676"/>
  <c r="P407" i="1676" s="1"/>
  <c r="N406" i="1676"/>
  <c r="P406" i="1676" s="1"/>
  <c r="N405" i="1676"/>
  <c r="P405" i="1676" s="1"/>
  <c r="N404" i="1676"/>
  <c r="P404" i="1676" s="1"/>
  <c r="N403" i="1676"/>
  <c r="P403" i="1676" s="1"/>
  <c r="N402" i="1676"/>
  <c r="P402" i="1676" s="1"/>
  <c r="N401" i="1676"/>
  <c r="P401" i="1676" s="1"/>
  <c r="N400" i="1676"/>
  <c r="P400" i="1676" s="1"/>
  <c r="N399" i="1676"/>
  <c r="P399" i="1676" s="1"/>
  <c r="N398" i="1676"/>
  <c r="P398" i="1676" s="1"/>
  <c r="N397" i="1676"/>
  <c r="P397" i="1676" s="1"/>
  <c r="N396" i="1676"/>
  <c r="P396" i="1676" s="1"/>
  <c r="N395" i="1676"/>
  <c r="P395" i="1676" s="1"/>
  <c r="N394" i="1676"/>
  <c r="P394" i="1676" s="1"/>
  <c r="N393" i="1676"/>
  <c r="P393" i="1676" s="1"/>
  <c r="N392" i="1676"/>
  <c r="P392" i="1676" s="1"/>
  <c r="N391" i="1676"/>
  <c r="P391" i="1676" s="1"/>
  <c r="N390" i="1676"/>
  <c r="P390" i="1676" s="1"/>
  <c r="N389" i="1676"/>
  <c r="P389" i="1676" s="1"/>
  <c r="N388" i="1676"/>
  <c r="P388" i="1676" s="1"/>
  <c r="N387" i="1676"/>
  <c r="P387" i="1676" s="1"/>
  <c r="N386" i="1676"/>
  <c r="P386" i="1676" s="1"/>
  <c r="N385" i="1676"/>
  <c r="P385" i="1676" s="1"/>
  <c r="N384" i="1676"/>
  <c r="P384" i="1676" s="1"/>
  <c r="N383" i="1676"/>
  <c r="P383" i="1676" s="1"/>
  <c r="N382" i="1676"/>
  <c r="P382" i="1676" s="1"/>
  <c r="N381" i="1676"/>
  <c r="P381" i="1676" s="1"/>
  <c r="N380" i="1676"/>
  <c r="P380" i="1676" s="1"/>
  <c r="N379" i="1676"/>
  <c r="P379" i="1676" s="1"/>
  <c r="N378" i="1676"/>
  <c r="P378" i="1676" s="1"/>
  <c r="N377" i="1676"/>
  <c r="P377" i="1676" s="1"/>
  <c r="N376" i="1676"/>
  <c r="P376" i="1676" s="1"/>
  <c r="N375" i="1676"/>
  <c r="P375" i="1676" s="1"/>
  <c r="N374" i="1676"/>
  <c r="P374" i="1676" s="1"/>
  <c r="N373" i="1676"/>
  <c r="P373" i="1676" s="1"/>
  <c r="N372" i="1676"/>
  <c r="P372" i="1676" s="1"/>
  <c r="N371" i="1676"/>
  <c r="P371" i="1676" s="1"/>
  <c r="N370" i="1676"/>
  <c r="P370" i="1676" s="1"/>
  <c r="N369" i="1676"/>
  <c r="P369" i="1676" s="1"/>
  <c r="N368" i="1676"/>
  <c r="P368" i="1676" s="1"/>
  <c r="N367" i="1676"/>
  <c r="P367" i="1676" s="1"/>
  <c r="N366" i="1676"/>
  <c r="P366" i="1676" s="1"/>
  <c r="N365" i="1676"/>
  <c r="P365" i="1676" s="1"/>
  <c r="N364" i="1676"/>
  <c r="P364" i="1676" s="1"/>
  <c r="N363" i="1676"/>
  <c r="P363" i="1676" s="1"/>
  <c r="N362" i="1676"/>
  <c r="P362" i="1676" s="1"/>
  <c r="N361" i="1676"/>
  <c r="P361" i="1676" s="1"/>
  <c r="N360" i="1676"/>
  <c r="P360" i="1676" s="1"/>
  <c r="N359" i="1676"/>
  <c r="P359" i="1676" s="1"/>
  <c r="N358" i="1676"/>
  <c r="P358" i="1676" s="1"/>
  <c r="N357" i="1676"/>
  <c r="P357" i="1676" s="1"/>
  <c r="N356" i="1676"/>
  <c r="P356" i="1676" s="1"/>
  <c r="N355" i="1676"/>
  <c r="P355" i="1676" s="1"/>
  <c r="N354" i="1676"/>
  <c r="P354" i="1676" s="1"/>
  <c r="N353" i="1676"/>
  <c r="P353" i="1676" s="1"/>
  <c r="N352" i="1676"/>
  <c r="P352" i="1676" s="1"/>
  <c r="N351" i="1676"/>
  <c r="P351" i="1676" s="1"/>
  <c r="N350" i="1676"/>
  <c r="P350" i="1676" s="1"/>
  <c r="N349" i="1676"/>
  <c r="P349" i="1676" s="1"/>
  <c r="N348" i="1676"/>
  <c r="P348" i="1676" s="1"/>
  <c r="N347" i="1676"/>
  <c r="P347" i="1676" s="1"/>
  <c r="N346" i="1676"/>
  <c r="P346" i="1676" s="1"/>
  <c r="N345" i="1676"/>
  <c r="P345" i="1676" s="1"/>
  <c r="N344" i="1676"/>
  <c r="P344" i="1676" s="1"/>
  <c r="N343" i="1676"/>
  <c r="P343" i="1676" s="1"/>
  <c r="N342" i="1676"/>
  <c r="P342" i="1676" s="1"/>
  <c r="N341" i="1676"/>
  <c r="P341" i="1676" s="1"/>
  <c r="P340" i="1676"/>
  <c r="N340" i="1676"/>
  <c r="N339" i="1676"/>
  <c r="P339" i="1676" s="1"/>
  <c r="N338" i="1676"/>
  <c r="P338" i="1676" s="1"/>
  <c r="N337" i="1676"/>
  <c r="P337" i="1676" s="1"/>
  <c r="N336" i="1676"/>
  <c r="P336" i="1676" s="1"/>
  <c r="N335" i="1676"/>
  <c r="P335" i="1676" s="1"/>
  <c r="N334" i="1676"/>
  <c r="P334" i="1676" s="1"/>
  <c r="N333" i="1676"/>
  <c r="P333" i="1676" s="1"/>
  <c r="N332" i="1676"/>
  <c r="P332" i="1676" s="1"/>
  <c r="N331" i="1676"/>
  <c r="P331" i="1676" s="1"/>
  <c r="N330" i="1676"/>
  <c r="P330" i="1676" s="1"/>
  <c r="N329" i="1676"/>
  <c r="P329" i="1676" s="1"/>
  <c r="N328" i="1676"/>
  <c r="P328" i="1676" s="1"/>
  <c r="N327" i="1676"/>
  <c r="P327" i="1676" s="1"/>
  <c r="N326" i="1676"/>
  <c r="P326" i="1676" s="1"/>
  <c r="N325" i="1676"/>
  <c r="P325" i="1676" s="1"/>
  <c r="N324" i="1676"/>
  <c r="P324" i="1676" s="1"/>
  <c r="N323" i="1676"/>
  <c r="P323" i="1676" s="1"/>
  <c r="N322" i="1676"/>
  <c r="P322" i="1676" s="1"/>
  <c r="N321" i="1676"/>
  <c r="P321" i="1676" s="1"/>
  <c r="N320" i="1676"/>
  <c r="P320" i="1676" s="1"/>
  <c r="N319" i="1676"/>
  <c r="P319" i="1676" s="1"/>
  <c r="N318" i="1676"/>
  <c r="P318" i="1676" s="1"/>
  <c r="N317" i="1676"/>
  <c r="P317" i="1676" s="1"/>
  <c r="N316" i="1676"/>
  <c r="P316" i="1676" s="1"/>
  <c r="N315" i="1676"/>
  <c r="P315" i="1676" s="1"/>
  <c r="N314" i="1676"/>
  <c r="P314" i="1676" s="1"/>
  <c r="N313" i="1676"/>
  <c r="P313" i="1676" s="1"/>
  <c r="N312" i="1676"/>
  <c r="P312" i="1676" s="1"/>
  <c r="N311" i="1676"/>
  <c r="P311" i="1676" s="1"/>
  <c r="N310" i="1676"/>
  <c r="P310" i="1676" s="1"/>
  <c r="N309" i="1676"/>
  <c r="P309" i="1676" s="1"/>
  <c r="N308" i="1676"/>
  <c r="P308" i="1676" s="1"/>
  <c r="N307" i="1676"/>
  <c r="P307" i="1676" s="1"/>
  <c r="N306" i="1676"/>
  <c r="P306" i="1676" s="1"/>
  <c r="N305" i="1676"/>
  <c r="P305" i="1676" s="1"/>
  <c r="N304" i="1676"/>
  <c r="P304" i="1676" s="1"/>
  <c r="N303" i="1676"/>
  <c r="P303" i="1676" s="1"/>
  <c r="N302" i="1676"/>
  <c r="P302" i="1676" s="1"/>
  <c r="N301" i="1676"/>
  <c r="P301" i="1676" s="1"/>
  <c r="N300" i="1676"/>
  <c r="P300" i="1676" s="1"/>
  <c r="N299" i="1676"/>
  <c r="P299" i="1676" s="1"/>
  <c r="N298" i="1676"/>
  <c r="P298" i="1676" s="1"/>
  <c r="N297" i="1676"/>
  <c r="P297" i="1676" s="1"/>
  <c r="N296" i="1676"/>
  <c r="P296" i="1676" s="1"/>
  <c r="N295" i="1676"/>
  <c r="P295" i="1676" s="1"/>
  <c r="N294" i="1676"/>
  <c r="P294" i="1676" s="1"/>
  <c r="N293" i="1676"/>
  <c r="P293" i="1676" s="1"/>
  <c r="N292" i="1676"/>
  <c r="P292" i="1676" s="1"/>
  <c r="N291" i="1676"/>
  <c r="P291" i="1676" s="1"/>
  <c r="N290" i="1676"/>
  <c r="P290" i="1676" s="1"/>
  <c r="N289" i="1676"/>
  <c r="P289" i="1676" s="1"/>
  <c r="N288" i="1676"/>
  <c r="P288" i="1676" s="1"/>
  <c r="N287" i="1676"/>
  <c r="P287" i="1676" s="1"/>
  <c r="N286" i="1676"/>
  <c r="P286" i="1676" s="1"/>
  <c r="N285" i="1676"/>
  <c r="P285" i="1676" s="1"/>
  <c r="N284" i="1676"/>
  <c r="P284" i="1676" s="1"/>
  <c r="N283" i="1676"/>
  <c r="P283" i="1676" s="1"/>
  <c r="N282" i="1676"/>
  <c r="P282" i="1676" s="1"/>
  <c r="N281" i="1676"/>
  <c r="P281" i="1676" s="1"/>
  <c r="N280" i="1676"/>
  <c r="P280" i="1676" s="1"/>
  <c r="N279" i="1676"/>
  <c r="P279" i="1676" s="1"/>
  <c r="N278" i="1676"/>
  <c r="P278" i="1676" s="1"/>
  <c r="N277" i="1676"/>
  <c r="P277" i="1676" s="1"/>
  <c r="N276" i="1676"/>
  <c r="P276" i="1676" s="1"/>
  <c r="N275" i="1676"/>
  <c r="P275" i="1676" s="1"/>
  <c r="N274" i="1676"/>
  <c r="P274" i="1676" s="1"/>
  <c r="N273" i="1676"/>
  <c r="P273" i="1676" s="1"/>
  <c r="N272" i="1676"/>
  <c r="P272" i="1676" s="1"/>
  <c r="N271" i="1676"/>
  <c r="P271" i="1676" s="1"/>
  <c r="N270" i="1676"/>
  <c r="P270" i="1676" s="1"/>
  <c r="N269" i="1676"/>
  <c r="P269" i="1676" s="1"/>
  <c r="N268" i="1676"/>
  <c r="P268" i="1676" s="1"/>
  <c r="N267" i="1676"/>
  <c r="P267" i="1676" s="1"/>
  <c r="N266" i="1676"/>
  <c r="P266" i="1676" s="1"/>
  <c r="N265" i="1676"/>
  <c r="P265" i="1676" s="1"/>
  <c r="N264" i="1676"/>
  <c r="P264" i="1676" s="1"/>
  <c r="N263" i="1676"/>
  <c r="P263" i="1676" s="1"/>
  <c r="N262" i="1676"/>
  <c r="P262" i="1676" s="1"/>
  <c r="N261" i="1676"/>
  <c r="P261" i="1676" s="1"/>
  <c r="N260" i="1676"/>
  <c r="P260" i="1676" s="1"/>
  <c r="N259" i="1676"/>
  <c r="P259" i="1676" s="1"/>
  <c r="N258" i="1676"/>
  <c r="P258" i="1676" s="1"/>
  <c r="N257" i="1676"/>
  <c r="P257" i="1676" s="1"/>
  <c r="N256" i="1676"/>
  <c r="P256" i="1676" s="1"/>
  <c r="N255" i="1676"/>
  <c r="P255" i="1676" s="1"/>
  <c r="N254" i="1676"/>
  <c r="P254" i="1676" s="1"/>
  <c r="N253" i="1676"/>
  <c r="P253" i="1676" s="1"/>
  <c r="N252" i="1676"/>
  <c r="P252" i="1676" s="1"/>
  <c r="N251" i="1676"/>
  <c r="P251" i="1676" s="1"/>
  <c r="N250" i="1676"/>
  <c r="P250" i="1676" s="1"/>
  <c r="N249" i="1676"/>
  <c r="P249" i="1676" s="1"/>
  <c r="N248" i="1676"/>
  <c r="P248" i="1676" s="1"/>
  <c r="N247" i="1676"/>
  <c r="P247" i="1676" s="1"/>
  <c r="A247" i="1676"/>
  <c r="A248" i="1676" s="1"/>
  <c r="A249" i="1676" s="1"/>
  <c r="A250" i="1676" s="1"/>
  <c r="A251" i="1676" s="1"/>
  <c r="A252" i="1676" s="1"/>
  <c r="A253" i="1676" s="1"/>
  <c r="A254" i="1676" s="1"/>
  <c r="A255" i="1676" s="1"/>
  <c r="A256" i="1676" s="1"/>
  <c r="A257" i="1676" s="1"/>
  <c r="A258" i="1676" s="1"/>
  <c r="A259" i="1676" s="1"/>
  <c r="A260" i="1676" s="1"/>
  <c r="A261" i="1676" s="1"/>
  <c r="A262" i="1676" s="1"/>
  <c r="A263" i="1676" s="1"/>
  <c r="A264" i="1676" s="1"/>
  <c r="A265" i="1676" s="1"/>
  <c r="A266" i="1676" s="1"/>
  <c r="A267" i="1676" s="1"/>
  <c r="A268" i="1676" s="1"/>
  <c r="A269" i="1676" s="1"/>
  <c r="A270" i="1676" s="1"/>
  <c r="A271" i="1676" s="1"/>
  <c r="A272" i="1676" s="1"/>
  <c r="A273" i="1676" s="1"/>
  <c r="A274" i="1676" s="1"/>
  <c r="A275" i="1676" s="1"/>
  <c r="A276" i="1676" s="1"/>
  <c r="A277" i="1676" s="1"/>
  <c r="A278" i="1676" s="1"/>
  <c r="A279" i="1676" s="1"/>
  <c r="A280" i="1676" s="1"/>
  <c r="A281" i="1676" s="1"/>
  <c r="A282" i="1676" s="1"/>
  <c r="A283" i="1676" s="1"/>
  <c r="A284" i="1676" s="1"/>
  <c r="A285" i="1676" s="1"/>
  <c r="A286" i="1676" s="1"/>
  <c r="A287" i="1676" s="1"/>
  <c r="A288" i="1676" s="1"/>
  <c r="A289" i="1676" s="1"/>
  <c r="A290" i="1676" s="1"/>
  <c r="A291" i="1676" s="1"/>
  <c r="A292" i="1676" s="1"/>
  <c r="A293" i="1676" s="1"/>
  <c r="A294" i="1676" s="1"/>
  <c r="A295" i="1676" s="1"/>
  <c r="A296" i="1676" s="1"/>
  <c r="A297" i="1676" s="1"/>
  <c r="A298" i="1676" s="1"/>
  <c r="A299" i="1676" s="1"/>
  <c r="A300" i="1676" s="1"/>
  <c r="A301" i="1676" s="1"/>
  <c r="A302" i="1676" s="1"/>
  <c r="A303" i="1676" s="1"/>
  <c r="A304" i="1676" s="1"/>
  <c r="A305" i="1676" s="1"/>
  <c r="A306" i="1676" s="1"/>
  <c r="A307" i="1676" s="1"/>
  <c r="A308" i="1676" s="1"/>
  <c r="A309" i="1676" s="1"/>
  <c r="A310" i="1676" s="1"/>
  <c r="A311" i="1676" s="1"/>
  <c r="A312" i="1676" s="1"/>
  <c r="A313" i="1676" s="1"/>
  <c r="A314" i="1676" s="1"/>
  <c r="A315" i="1676" s="1"/>
  <c r="A316" i="1676" s="1"/>
  <c r="A317" i="1676" s="1"/>
  <c r="A318" i="1676" s="1"/>
  <c r="A319" i="1676" s="1"/>
  <c r="A320" i="1676" s="1"/>
  <c r="A321" i="1676" s="1"/>
  <c r="A322" i="1676" s="1"/>
  <c r="A323" i="1676" s="1"/>
  <c r="A324" i="1676" s="1"/>
  <c r="A325" i="1676" s="1"/>
  <c r="A326" i="1676" s="1"/>
  <c r="A327" i="1676" s="1"/>
  <c r="A328" i="1676" s="1"/>
  <c r="A329" i="1676" s="1"/>
  <c r="A330" i="1676" s="1"/>
  <c r="A331" i="1676" s="1"/>
  <c r="A332" i="1676" s="1"/>
  <c r="A333" i="1676" s="1"/>
  <c r="A334" i="1676" s="1"/>
  <c r="A335" i="1676" s="1"/>
  <c r="A336" i="1676" s="1"/>
  <c r="A337" i="1676" s="1"/>
  <c r="A338" i="1676" s="1"/>
  <c r="A339" i="1676" s="1"/>
  <c r="A340" i="1676" s="1"/>
  <c r="A341" i="1676" s="1"/>
  <c r="A342" i="1676" s="1"/>
  <c r="A343" i="1676" s="1"/>
  <c r="A344" i="1676" s="1"/>
  <c r="A345" i="1676" s="1"/>
  <c r="A346" i="1676" s="1"/>
  <c r="A347" i="1676" s="1"/>
  <c r="A348" i="1676" s="1"/>
  <c r="A349" i="1676" s="1"/>
  <c r="A350" i="1676" s="1"/>
  <c r="A351" i="1676" s="1"/>
  <c r="A352" i="1676" s="1"/>
  <c r="A353" i="1676" s="1"/>
  <c r="A354" i="1676" s="1"/>
  <c r="A355" i="1676" s="1"/>
  <c r="A356" i="1676" s="1"/>
  <c r="A357" i="1676" s="1"/>
  <c r="A358" i="1676" s="1"/>
  <c r="A359" i="1676" s="1"/>
  <c r="A360" i="1676" s="1"/>
  <c r="A361" i="1676" s="1"/>
  <c r="A362" i="1676" s="1"/>
  <c r="A363" i="1676" s="1"/>
  <c r="A364" i="1676" s="1"/>
  <c r="A365" i="1676" s="1"/>
  <c r="A366" i="1676" s="1"/>
  <c r="A367" i="1676" s="1"/>
  <c r="A368" i="1676" s="1"/>
  <c r="A369" i="1676" s="1"/>
  <c r="A370" i="1676" s="1"/>
  <c r="A371" i="1676" s="1"/>
  <c r="A372" i="1676" s="1"/>
  <c r="A373" i="1676" s="1"/>
  <c r="A374" i="1676" s="1"/>
  <c r="A375" i="1676" s="1"/>
  <c r="A376" i="1676" s="1"/>
  <c r="A377" i="1676" s="1"/>
  <c r="A378" i="1676" s="1"/>
  <c r="A379" i="1676" s="1"/>
  <c r="A380" i="1676" s="1"/>
  <c r="A381" i="1676" s="1"/>
  <c r="A382" i="1676" s="1"/>
  <c r="A383" i="1676" s="1"/>
  <c r="A384" i="1676" s="1"/>
  <c r="A385" i="1676" s="1"/>
  <c r="A386" i="1676" s="1"/>
  <c r="A387" i="1676" s="1"/>
  <c r="A388" i="1676" s="1"/>
  <c r="A389" i="1676" s="1"/>
  <c r="A390" i="1676" s="1"/>
  <c r="A391" i="1676" s="1"/>
  <c r="A392" i="1676" s="1"/>
  <c r="A393" i="1676" s="1"/>
  <c r="A394" i="1676" s="1"/>
  <c r="A395" i="1676" s="1"/>
  <c r="A396" i="1676" s="1"/>
  <c r="A397" i="1676" s="1"/>
  <c r="A398" i="1676" s="1"/>
  <c r="A399" i="1676" s="1"/>
  <c r="A400" i="1676" s="1"/>
  <c r="A401" i="1676" s="1"/>
  <c r="A402" i="1676" s="1"/>
  <c r="A403" i="1676" s="1"/>
  <c r="A404" i="1676" s="1"/>
  <c r="A405" i="1676" s="1"/>
  <c r="A406" i="1676" s="1"/>
  <c r="A407" i="1676" s="1"/>
  <c r="A408" i="1676" s="1"/>
  <c r="A409" i="1676" s="1"/>
  <c r="A410" i="1676" s="1"/>
  <c r="A411" i="1676" s="1"/>
  <c r="A412" i="1676" s="1"/>
  <c r="A413" i="1676" s="1"/>
  <c r="A414" i="1676" s="1"/>
  <c r="A415" i="1676" s="1"/>
  <c r="A416" i="1676" s="1"/>
  <c r="A417" i="1676" s="1"/>
  <c r="A418" i="1676" s="1"/>
  <c r="A419" i="1676" s="1"/>
  <c r="A420" i="1676" s="1"/>
  <c r="A421" i="1676" s="1"/>
  <c r="A422" i="1676" s="1"/>
  <c r="A423" i="1676" s="1"/>
  <c r="A424" i="1676" s="1"/>
  <c r="A425" i="1676" s="1"/>
  <c r="A426" i="1676" s="1"/>
  <c r="A427" i="1676" s="1"/>
  <c r="A428" i="1676" s="1"/>
  <c r="A429" i="1676" s="1"/>
  <c r="A430" i="1676" s="1"/>
  <c r="A431" i="1676" s="1"/>
  <c r="A432" i="1676" s="1"/>
  <c r="A433" i="1676" s="1"/>
  <c r="A434" i="1676" s="1"/>
  <c r="A435" i="1676" s="1"/>
  <c r="A436" i="1676" s="1"/>
  <c r="A437" i="1676" s="1"/>
  <c r="A438" i="1676" s="1"/>
  <c r="A439" i="1676" s="1"/>
  <c r="A440" i="1676" s="1"/>
  <c r="A441" i="1676" s="1"/>
  <c r="A442" i="1676" s="1"/>
  <c r="A443" i="1676" s="1"/>
  <c r="A444" i="1676" s="1"/>
  <c r="A445" i="1676" s="1"/>
  <c r="A446" i="1676" s="1"/>
  <c r="A447" i="1676" s="1"/>
  <c r="A448" i="1676" s="1"/>
  <c r="A449" i="1676" s="1"/>
  <c r="A450" i="1676" s="1"/>
  <c r="A451" i="1676" s="1"/>
  <c r="A452" i="1676" s="1"/>
  <c r="A453" i="1676" s="1"/>
  <c r="A454" i="1676" s="1"/>
  <c r="A455" i="1676" s="1"/>
  <c r="A456" i="1676" s="1"/>
  <c r="A457" i="1676" s="1"/>
  <c r="A458" i="1676" s="1"/>
  <c r="A459" i="1676" s="1"/>
  <c r="A460" i="1676" s="1"/>
  <c r="A461" i="1676" s="1"/>
  <c r="A462" i="1676" s="1"/>
  <c r="A463" i="1676" s="1"/>
  <c r="A464" i="1676" s="1"/>
  <c r="A465" i="1676" s="1"/>
  <c r="A466" i="1676" s="1"/>
  <c r="A467" i="1676" s="1"/>
  <c r="A468" i="1676" s="1"/>
  <c r="A469" i="1676" s="1"/>
  <c r="A470" i="1676" s="1"/>
  <c r="A471" i="1676" s="1"/>
  <c r="A472" i="1676" s="1"/>
  <c r="A473" i="1676" s="1"/>
  <c r="A474" i="1676" s="1"/>
  <c r="A475" i="1676" s="1"/>
  <c r="A476" i="1676" s="1"/>
  <c r="A477" i="1676" s="1"/>
  <c r="A478" i="1676" s="1"/>
  <c r="A479" i="1676" s="1"/>
  <c r="A480" i="1676" s="1"/>
  <c r="A481" i="1676" s="1"/>
  <c r="A482" i="1676" s="1"/>
  <c r="A483" i="1676" s="1"/>
  <c r="A484" i="1676" s="1"/>
  <c r="A485" i="1676" s="1"/>
  <c r="A486" i="1676" s="1"/>
  <c r="A487" i="1676" s="1"/>
  <c r="A488" i="1676" s="1"/>
  <c r="A489" i="1676" s="1"/>
  <c r="A490" i="1676" s="1"/>
  <c r="A491" i="1676" s="1"/>
  <c r="A492" i="1676" s="1"/>
  <c r="A493" i="1676" s="1"/>
  <c r="A494" i="1676" s="1"/>
  <c r="A495" i="1676" s="1"/>
  <c r="A496" i="1676" s="1"/>
  <c r="A497" i="1676" s="1"/>
  <c r="A498" i="1676" s="1"/>
  <c r="A499" i="1676" s="1"/>
  <c r="A500" i="1676" s="1"/>
  <c r="A501" i="1676" s="1"/>
  <c r="A502" i="1676" s="1"/>
  <c r="A503" i="1676" s="1"/>
  <c r="A504" i="1676" s="1"/>
  <c r="A505" i="1676" s="1"/>
  <c r="A506" i="1676" s="1"/>
  <c r="A507" i="1676" s="1"/>
  <c r="A508" i="1676" s="1"/>
  <c r="A509" i="1676" s="1"/>
  <c r="A510" i="1676" s="1"/>
  <c r="A511" i="1676" s="1"/>
  <c r="A512" i="1676" s="1"/>
  <c r="A513" i="1676" s="1"/>
  <c r="A514" i="1676" s="1"/>
  <c r="A515" i="1676" s="1"/>
  <c r="A516" i="1676" s="1"/>
  <c r="A517" i="1676" s="1"/>
  <c r="A518" i="1676" s="1"/>
  <c r="A519" i="1676" s="1"/>
  <c r="A520" i="1676" s="1"/>
  <c r="A521" i="1676" s="1"/>
  <c r="A522" i="1676" s="1"/>
  <c r="A523" i="1676" s="1"/>
  <c r="N246" i="1676"/>
  <c r="S245" i="1676"/>
  <c r="R245" i="1676"/>
  <c r="Q245" i="1676"/>
  <c r="P245" i="1676"/>
  <c r="O245" i="1676"/>
  <c r="N245" i="1676"/>
  <c r="K245" i="1676"/>
  <c r="J245" i="1676"/>
  <c r="I245" i="1676"/>
  <c r="H245" i="1676"/>
  <c r="T242" i="1676"/>
  <c r="N242" i="1676"/>
  <c r="T241" i="1676"/>
  <c r="N241" i="1676"/>
  <c r="T240" i="1676"/>
  <c r="N240" i="1676"/>
  <c r="T239" i="1676"/>
  <c r="N239" i="1676"/>
  <c r="T238" i="1676"/>
  <c r="N238" i="1676"/>
  <c r="T237" i="1676"/>
  <c r="N237" i="1676"/>
  <c r="T236" i="1676"/>
  <c r="N236" i="1676"/>
  <c r="T235" i="1676"/>
  <c r="N235" i="1676"/>
  <c r="T234" i="1676"/>
  <c r="N234" i="1676"/>
  <c r="T233" i="1676"/>
  <c r="N233" i="1676"/>
  <c r="T232" i="1676"/>
  <c r="N232" i="1676"/>
  <c r="T231" i="1676"/>
  <c r="N231" i="1676"/>
  <c r="T230" i="1676"/>
  <c r="T229" i="1676"/>
  <c r="N229" i="1676"/>
  <c r="S227" i="1676"/>
  <c r="R227" i="1676"/>
  <c r="Q227" i="1676"/>
  <c r="P227" i="1676"/>
  <c r="O227" i="1676"/>
  <c r="K227" i="1676"/>
  <c r="J227" i="1676"/>
  <c r="I227" i="1676"/>
  <c r="H227" i="1676"/>
  <c r="T219" i="1676"/>
  <c r="T218" i="1676"/>
  <c r="T217" i="1676"/>
  <c r="T216" i="1676"/>
  <c r="T215" i="1676"/>
  <c r="T214" i="1676"/>
  <c r="T213" i="1676"/>
  <c r="T212" i="1676"/>
  <c r="T211" i="1676"/>
  <c r="T210" i="1676"/>
  <c r="N210" i="1676"/>
  <c r="T209" i="1676"/>
  <c r="N209" i="1676"/>
  <c r="T208" i="1676"/>
  <c r="N208" i="1676"/>
  <c r="T207" i="1676"/>
  <c r="N207" i="1676"/>
  <c r="T206" i="1676"/>
  <c r="N206" i="1676"/>
  <c r="T205" i="1676"/>
  <c r="N205" i="1676"/>
  <c r="T204" i="1676"/>
  <c r="N204" i="1676"/>
  <c r="T203" i="1676"/>
  <c r="N203" i="1676"/>
  <c r="T202" i="1676"/>
  <c r="N202" i="1676"/>
  <c r="T201" i="1676"/>
  <c r="N201" i="1676"/>
  <c r="T200" i="1676"/>
  <c r="N200" i="1676"/>
  <c r="Z190" i="1676"/>
  <c r="T199" i="1676"/>
  <c r="N199" i="1676"/>
  <c r="Z189" i="1676"/>
  <c r="Z188" i="1676"/>
  <c r="S197" i="1676"/>
  <c r="R197" i="1676"/>
  <c r="Q197" i="1676"/>
  <c r="P197" i="1676"/>
  <c r="O197" i="1676"/>
  <c r="N197" i="1676"/>
  <c r="K197" i="1676"/>
  <c r="J197" i="1676"/>
  <c r="I197" i="1676"/>
  <c r="H197" i="1676"/>
  <c r="Z187" i="1676"/>
  <c r="Z186" i="1676"/>
  <c r="Z185" i="1676"/>
  <c r="T194" i="1676"/>
  <c r="N194" i="1676"/>
  <c r="Z184" i="1676"/>
  <c r="T193" i="1676"/>
  <c r="N193" i="1676"/>
  <c r="Z183" i="1676"/>
  <c r="T192" i="1676"/>
  <c r="N192" i="1676"/>
  <c r="Z182" i="1676"/>
  <c r="T191" i="1676"/>
  <c r="N191" i="1676"/>
  <c r="Z181" i="1676"/>
  <c r="T190" i="1676"/>
  <c r="N190" i="1676"/>
  <c r="Z180" i="1676"/>
  <c r="T189" i="1676"/>
  <c r="N189" i="1676"/>
  <c r="Z179" i="1676"/>
  <c r="T188" i="1676"/>
  <c r="N188" i="1676"/>
  <c r="Z178" i="1676"/>
  <c r="T187" i="1676"/>
  <c r="N187" i="1676"/>
  <c r="Z177" i="1676"/>
  <c r="T186" i="1676"/>
  <c r="N186" i="1676"/>
  <c r="Z176" i="1676"/>
  <c r="T185" i="1676"/>
  <c r="N185" i="1676"/>
  <c r="Z175" i="1676"/>
  <c r="T184" i="1676"/>
  <c r="N184" i="1676"/>
  <c r="Z174" i="1676"/>
  <c r="T183" i="1676"/>
  <c r="N183" i="1676"/>
  <c r="Z173" i="1676"/>
  <c r="T182" i="1676"/>
  <c r="N182" i="1676"/>
  <c r="Z172" i="1676"/>
  <c r="Z171" i="1676"/>
  <c r="S180" i="1676"/>
  <c r="R180" i="1676"/>
  <c r="Q180" i="1676"/>
  <c r="P180" i="1676"/>
  <c r="O180" i="1676"/>
  <c r="K180" i="1676"/>
  <c r="J180" i="1676"/>
  <c r="I180" i="1676"/>
  <c r="H180" i="1676"/>
  <c r="Z170" i="1676"/>
  <c r="T179" i="1676"/>
  <c r="N179" i="1676"/>
  <c r="Z169" i="1676"/>
  <c r="T178" i="1676"/>
  <c r="N178" i="1676"/>
  <c r="Z168" i="1676"/>
  <c r="T177" i="1676"/>
  <c r="N177" i="1676"/>
  <c r="Z167" i="1676"/>
  <c r="T176" i="1676"/>
  <c r="N176" i="1676"/>
  <c r="Z166" i="1676"/>
  <c r="T175" i="1676"/>
  <c r="N175" i="1676"/>
  <c r="Z165" i="1676"/>
  <c r="T174" i="1676"/>
  <c r="N174" i="1676"/>
  <c r="Z164" i="1676"/>
  <c r="T173" i="1676"/>
  <c r="N173" i="1676"/>
  <c r="Z163" i="1676"/>
  <c r="T172" i="1676"/>
  <c r="N172" i="1676"/>
  <c r="Z162" i="1676"/>
  <c r="T171" i="1676"/>
  <c r="N171" i="1676"/>
  <c r="Z161" i="1676"/>
  <c r="T170" i="1676"/>
  <c r="N170" i="1676"/>
  <c r="Z160" i="1676"/>
  <c r="T169" i="1676"/>
  <c r="N169" i="1676"/>
  <c r="Z159" i="1676"/>
  <c r="T168" i="1676"/>
  <c r="N168" i="1676"/>
  <c r="Z158" i="1676"/>
  <c r="Z157" i="1676"/>
  <c r="S166" i="1676"/>
  <c r="R166" i="1676"/>
  <c r="Q166" i="1676"/>
  <c r="P166" i="1676"/>
  <c r="O166" i="1676"/>
  <c r="K166" i="1676"/>
  <c r="J166" i="1676"/>
  <c r="I166" i="1676"/>
  <c r="H166" i="1676"/>
  <c r="Z156" i="1676"/>
  <c r="T165" i="1676"/>
  <c r="N165" i="1676"/>
  <c r="Z155" i="1676"/>
  <c r="T164" i="1676"/>
  <c r="N164" i="1676"/>
  <c r="Z154" i="1676"/>
  <c r="T163" i="1676"/>
  <c r="N163" i="1676"/>
  <c r="Z153" i="1676"/>
  <c r="T162" i="1676"/>
  <c r="N162" i="1676"/>
  <c r="Z152" i="1676"/>
  <c r="T161" i="1676"/>
  <c r="N161" i="1676"/>
  <c r="Z151" i="1676"/>
  <c r="T160" i="1676"/>
  <c r="N160" i="1676"/>
  <c r="Z150" i="1676"/>
  <c r="T159" i="1676"/>
  <c r="N159" i="1676"/>
  <c r="Z149" i="1676"/>
  <c r="T158" i="1676"/>
  <c r="N158" i="1676"/>
  <c r="Z148" i="1676"/>
  <c r="P157" i="1676"/>
  <c r="Z147" i="1676"/>
  <c r="S156" i="1676"/>
  <c r="R156" i="1676"/>
  <c r="Q156" i="1676"/>
  <c r="P156" i="1676"/>
  <c r="O156" i="1676"/>
  <c r="K156" i="1676"/>
  <c r="J156" i="1676"/>
  <c r="I156" i="1676"/>
  <c r="H156" i="1676"/>
  <c r="Z146" i="1676"/>
  <c r="Z145" i="1676"/>
  <c r="T154" i="1676"/>
  <c r="N154" i="1676"/>
  <c r="Z144" i="1676"/>
  <c r="T153" i="1676"/>
  <c r="N153" i="1676"/>
  <c r="Z143" i="1676"/>
  <c r="T152" i="1676"/>
  <c r="N152" i="1676"/>
  <c r="Z142" i="1676"/>
  <c r="T151" i="1676"/>
  <c r="N151" i="1676"/>
  <c r="Z141" i="1676"/>
  <c r="T150" i="1676"/>
  <c r="N150" i="1676"/>
  <c r="Z140" i="1676"/>
  <c r="T149" i="1676"/>
  <c r="N149" i="1676"/>
  <c r="Z139" i="1676"/>
  <c r="T148" i="1676"/>
  <c r="N148" i="1676"/>
  <c r="Z138" i="1676"/>
  <c r="T147" i="1676"/>
  <c r="N147" i="1676"/>
  <c r="Z137" i="1676"/>
  <c r="T146" i="1676"/>
  <c r="N146" i="1676"/>
  <c r="Z136" i="1676"/>
  <c r="T145" i="1676"/>
  <c r="N145" i="1676"/>
  <c r="Z135" i="1676"/>
  <c r="T144" i="1676"/>
  <c r="N144" i="1676"/>
  <c r="Z134" i="1676"/>
  <c r="T143" i="1676"/>
  <c r="N143" i="1676"/>
  <c r="Z133" i="1676"/>
  <c r="T142" i="1676"/>
  <c r="N142" i="1676"/>
  <c r="Z132" i="1676"/>
  <c r="T141" i="1676"/>
  <c r="N141" i="1676"/>
  <c r="Z131" i="1676"/>
  <c r="T140" i="1676"/>
  <c r="N140" i="1676"/>
  <c r="Z130" i="1676"/>
  <c r="Z129" i="1676"/>
  <c r="S138" i="1676"/>
  <c r="R138" i="1676"/>
  <c r="Q138" i="1676"/>
  <c r="P138" i="1676"/>
  <c r="O138" i="1676"/>
  <c r="K138" i="1676"/>
  <c r="J138" i="1676"/>
  <c r="I138" i="1676"/>
  <c r="H138" i="1676"/>
  <c r="Z128" i="1676"/>
  <c r="T137" i="1676"/>
  <c r="N137" i="1676"/>
  <c r="Z127" i="1676"/>
  <c r="T136" i="1676"/>
  <c r="N136" i="1676"/>
  <c r="Z126" i="1676"/>
  <c r="T135" i="1676"/>
  <c r="N135" i="1676"/>
  <c r="Z125" i="1676"/>
  <c r="T134" i="1676"/>
  <c r="N134" i="1676"/>
  <c r="Z124" i="1676"/>
  <c r="T133" i="1676"/>
  <c r="N133" i="1676"/>
  <c r="Z123" i="1676"/>
  <c r="T132" i="1676"/>
  <c r="N132" i="1676"/>
  <c r="Z122" i="1676"/>
  <c r="T131" i="1676"/>
  <c r="N131" i="1676"/>
  <c r="Z121" i="1676"/>
  <c r="T130" i="1676"/>
  <c r="N130" i="1676"/>
  <c r="Z120" i="1676"/>
  <c r="T129" i="1676"/>
  <c r="N129" i="1676"/>
  <c r="Z119" i="1676"/>
  <c r="T128" i="1676"/>
  <c r="N128" i="1676"/>
  <c r="Z118" i="1676"/>
  <c r="T127" i="1676"/>
  <c r="N127" i="1676"/>
  <c r="Z117" i="1676"/>
  <c r="Z116" i="1676"/>
  <c r="S125" i="1676"/>
  <c r="R125" i="1676"/>
  <c r="Q125" i="1676"/>
  <c r="P125" i="1676"/>
  <c r="O125" i="1676"/>
  <c r="K125" i="1676"/>
  <c r="J125" i="1676"/>
  <c r="I125" i="1676"/>
  <c r="H125" i="1676"/>
  <c r="Z115" i="1676"/>
  <c r="Z114" i="1676"/>
  <c r="T123" i="1676"/>
  <c r="N123" i="1676"/>
  <c r="Z113" i="1676"/>
  <c r="T122" i="1676"/>
  <c r="N122" i="1676"/>
  <c r="Z112" i="1676"/>
  <c r="T121" i="1676"/>
  <c r="N121" i="1676"/>
  <c r="Z111" i="1676"/>
  <c r="T120" i="1676"/>
  <c r="N120" i="1676"/>
  <c r="Z110" i="1676"/>
  <c r="T119" i="1676"/>
  <c r="N119" i="1676"/>
  <c r="Z109" i="1676"/>
  <c r="T118" i="1676"/>
  <c r="Z108" i="1676"/>
  <c r="T117" i="1676"/>
  <c r="N117" i="1676"/>
  <c r="Z107" i="1676"/>
  <c r="Z106" i="1676"/>
  <c r="S115" i="1676"/>
  <c r="R115" i="1676"/>
  <c r="Q115" i="1676"/>
  <c r="P115" i="1676"/>
  <c r="K115" i="1676"/>
  <c r="J115" i="1676"/>
  <c r="I115" i="1676"/>
  <c r="H115" i="1676"/>
  <c r="Z105" i="1676"/>
  <c r="Z84" i="1676"/>
  <c r="T113" i="1676"/>
  <c r="N113" i="1676"/>
  <c r="Z83" i="1676"/>
  <c r="T112" i="1676"/>
  <c r="N112" i="1676"/>
  <c r="Z82" i="1676"/>
  <c r="T111" i="1676"/>
  <c r="N111" i="1676"/>
  <c r="Z81" i="1676"/>
  <c r="T110" i="1676"/>
  <c r="N110" i="1676"/>
  <c r="Z80" i="1676"/>
  <c r="T109" i="1676"/>
  <c r="N109" i="1676"/>
  <c r="Z79" i="1676"/>
  <c r="T108" i="1676"/>
  <c r="N108" i="1676"/>
  <c r="Z78" i="1676"/>
  <c r="Z77" i="1676"/>
  <c r="Z76" i="1676"/>
  <c r="Z75" i="1676"/>
  <c r="Z74" i="1676"/>
  <c r="Z73" i="1676"/>
  <c r="S82" i="1676"/>
  <c r="R82" i="1676"/>
  <c r="Q82" i="1676"/>
  <c r="P82" i="1676"/>
  <c r="O82" i="1676"/>
  <c r="K82" i="1676"/>
  <c r="J82" i="1676"/>
  <c r="I82" i="1676"/>
  <c r="H82" i="1676"/>
  <c r="Z72" i="1676"/>
  <c r="T81" i="1676"/>
  <c r="N81" i="1676"/>
  <c r="Z71" i="1676"/>
  <c r="T80" i="1676"/>
  <c r="N80" i="1676"/>
  <c r="Z70" i="1676"/>
  <c r="T79" i="1676"/>
  <c r="N79" i="1676"/>
  <c r="Z69" i="1676"/>
  <c r="T78" i="1676"/>
  <c r="N78" i="1676"/>
  <c r="Z68" i="1676"/>
  <c r="T77" i="1676"/>
  <c r="N77" i="1676"/>
  <c r="Z67" i="1676"/>
  <c r="T76" i="1676"/>
  <c r="N76" i="1676"/>
  <c r="Z66" i="1676"/>
  <c r="T75" i="1676"/>
  <c r="N75" i="1676"/>
  <c r="Z65" i="1676"/>
  <c r="T74" i="1676"/>
  <c r="N74" i="1676"/>
  <c r="Z64" i="1676"/>
  <c r="T73" i="1676"/>
  <c r="N73" i="1676"/>
  <c r="Z63" i="1676"/>
  <c r="T72" i="1676"/>
  <c r="N72" i="1676"/>
  <c r="Z62" i="1676"/>
  <c r="T71" i="1676"/>
  <c r="N71" i="1676"/>
  <c r="Z61" i="1676"/>
  <c r="T70" i="1676"/>
  <c r="N70" i="1676"/>
  <c r="Z60" i="1676"/>
  <c r="T69" i="1676"/>
  <c r="N69" i="1676"/>
  <c r="Z59" i="1676"/>
  <c r="T68" i="1676"/>
  <c r="N68" i="1676"/>
  <c r="Z58" i="1676"/>
  <c r="Z57" i="1676"/>
  <c r="Z56" i="1676"/>
  <c r="Z55" i="1676"/>
  <c r="Z54" i="1676"/>
  <c r="Z53" i="1676"/>
  <c r="Z52" i="1676"/>
  <c r="Z51" i="1676"/>
  <c r="Z50" i="1676"/>
  <c r="Z49" i="1676"/>
  <c r="Z48" i="1676"/>
  <c r="Z47" i="1676"/>
  <c r="Z46" i="1676"/>
  <c r="N55" i="1676"/>
  <c r="P55" i="1676" s="1"/>
  <c r="Z45" i="1676"/>
  <c r="Z44" i="1676"/>
  <c r="Z43" i="1676"/>
  <c r="Z42" i="1676"/>
  <c r="Z41" i="1676"/>
  <c r="Z40" i="1676"/>
  <c r="Z39" i="1676"/>
  <c r="Z38" i="1676"/>
  <c r="Z37" i="1676"/>
  <c r="Z36" i="1676"/>
  <c r="Z35" i="1676"/>
  <c r="Z34" i="1676"/>
  <c r="S34" i="1676"/>
  <c r="R34" i="1676"/>
  <c r="Q34" i="1676"/>
  <c r="P34" i="1676"/>
  <c r="O34" i="1676"/>
  <c r="K34" i="1676"/>
  <c r="J34" i="1676"/>
  <c r="I34" i="1676"/>
  <c r="H34" i="1676"/>
  <c r="Z33" i="1676"/>
  <c r="Z32" i="1676"/>
  <c r="T32" i="1676"/>
  <c r="N32" i="1676"/>
  <c r="Z31" i="1676"/>
  <c r="T31" i="1676"/>
  <c r="N31" i="1676"/>
  <c r="Z30" i="1676"/>
  <c r="T30" i="1676"/>
  <c r="N30" i="1676"/>
  <c r="Z29" i="1676"/>
  <c r="T29" i="1676"/>
  <c r="N29" i="1676"/>
  <c r="BQ28" i="1676"/>
  <c r="BP28" i="1676"/>
  <c r="BO28" i="1676"/>
  <c r="BN28" i="1676"/>
  <c r="BM28" i="1676"/>
  <c r="BL28" i="1676"/>
  <c r="BK28" i="1676"/>
  <c r="BJ28" i="1676"/>
  <c r="BI28" i="1676"/>
  <c r="BH28" i="1676"/>
  <c r="BG28" i="1676"/>
  <c r="BF28" i="1676"/>
  <c r="Z28" i="1676"/>
  <c r="T28" i="1676"/>
  <c r="N28" i="1676"/>
  <c r="BQ27" i="1676"/>
  <c r="BP27" i="1676"/>
  <c r="BO27" i="1676"/>
  <c r="BN27" i="1676"/>
  <c r="BM27" i="1676"/>
  <c r="BL27" i="1676"/>
  <c r="BK27" i="1676"/>
  <c r="BJ27" i="1676"/>
  <c r="BI27" i="1676"/>
  <c r="BH27" i="1676"/>
  <c r="BG27" i="1676"/>
  <c r="BF27" i="1676"/>
  <c r="Z27" i="1676"/>
  <c r="T27" i="1676"/>
  <c r="N27" i="1676"/>
  <c r="BQ26" i="1676"/>
  <c r="BP26" i="1676"/>
  <c r="BO26" i="1676"/>
  <c r="BN26" i="1676"/>
  <c r="BM26" i="1676"/>
  <c r="BL26" i="1676"/>
  <c r="BK26" i="1676"/>
  <c r="BJ26" i="1676"/>
  <c r="BI26" i="1676"/>
  <c r="BH26" i="1676"/>
  <c r="BG26" i="1676"/>
  <c r="BF26" i="1676"/>
  <c r="Z26" i="1676"/>
  <c r="T26" i="1676"/>
  <c r="N26" i="1676"/>
  <c r="BQ25" i="1676"/>
  <c r="BP25" i="1676"/>
  <c r="BO25" i="1676"/>
  <c r="BN25" i="1676"/>
  <c r="BM25" i="1676"/>
  <c r="BL25" i="1676"/>
  <c r="BK25" i="1676"/>
  <c r="BJ25" i="1676"/>
  <c r="BI25" i="1676"/>
  <c r="BH25" i="1676"/>
  <c r="BG25" i="1676"/>
  <c r="BF25" i="1676"/>
  <c r="Z25" i="1676"/>
  <c r="T25" i="1676"/>
  <c r="N25" i="1676"/>
  <c r="BQ24" i="1676"/>
  <c r="BP24" i="1676"/>
  <c r="BO24" i="1676"/>
  <c r="BN24" i="1676"/>
  <c r="BM24" i="1676"/>
  <c r="BL24" i="1676"/>
  <c r="BK24" i="1676"/>
  <c r="BJ24" i="1676"/>
  <c r="BI24" i="1676"/>
  <c r="BH24" i="1676"/>
  <c r="BG24" i="1676"/>
  <c r="BF24" i="1676"/>
  <c r="Z24" i="1676"/>
  <c r="T24" i="1676"/>
  <c r="N24" i="1676"/>
  <c r="BQ23" i="1676"/>
  <c r="BP23" i="1676"/>
  <c r="BO23" i="1676"/>
  <c r="BN23" i="1676"/>
  <c r="BM23" i="1676"/>
  <c r="BL23" i="1676"/>
  <c r="BK23" i="1676"/>
  <c r="BJ23" i="1676"/>
  <c r="BI23" i="1676"/>
  <c r="BH23" i="1676"/>
  <c r="BG23" i="1676"/>
  <c r="BF23" i="1676"/>
  <c r="Z23" i="1676"/>
  <c r="T23" i="1676"/>
  <c r="N23" i="1676"/>
  <c r="BQ22" i="1676"/>
  <c r="BP22" i="1676"/>
  <c r="BO22" i="1676"/>
  <c r="BN22" i="1676"/>
  <c r="BM22" i="1676"/>
  <c r="BL22" i="1676"/>
  <c r="BK22" i="1676"/>
  <c r="BJ22" i="1676"/>
  <c r="BI22" i="1676"/>
  <c r="BH22" i="1676"/>
  <c r="BG22" i="1676"/>
  <c r="BF22" i="1676"/>
  <c r="Z22" i="1676"/>
  <c r="T22" i="1676"/>
  <c r="N22" i="1676"/>
  <c r="BQ21" i="1676"/>
  <c r="BP21" i="1676"/>
  <c r="BO21" i="1676"/>
  <c r="BN21" i="1676"/>
  <c r="BM21" i="1676"/>
  <c r="BL21" i="1676"/>
  <c r="BK21" i="1676"/>
  <c r="BJ21" i="1676"/>
  <c r="BI21" i="1676"/>
  <c r="BH21" i="1676"/>
  <c r="BG21" i="1676"/>
  <c r="BF21" i="1676"/>
  <c r="Z21" i="1676"/>
  <c r="T21" i="1676"/>
  <c r="N21" i="1676"/>
  <c r="BQ20" i="1676"/>
  <c r="BP20" i="1676"/>
  <c r="BO20" i="1676"/>
  <c r="BN20" i="1676"/>
  <c r="BM20" i="1676"/>
  <c r="BL20" i="1676"/>
  <c r="BK20" i="1676"/>
  <c r="BJ20" i="1676"/>
  <c r="BI20" i="1676"/>
  <c r="BH20" i="1676"/>
  <c r="BG20" i="1676"/>
  <c r="BF20" i="1676"/>
  <c r="Z20" i="1676"/>
  <c r="T20" i="1676"/>
  <c r="N20" i="1676"/>
  <c r="BQ19" i="1676"/>
  <c r="BP19" i="1676"/>
  <c r="BO19" i="1676"/>
  <c r="BN19" i="1676"/>
  <c r="BM19" i="1676"/>
  <c r="BL19" i="1676"/>
  <c r="BK19" i="1676"/>
  <c r="BJ19" i="1676"/>
  <c r="BI19" i="1676"/>
  <c r="BH19" i="1676"/>
  <c r="BG19" i="1676"/>
  <c r="BF19" i="1676"/>
  <c r="Z19" i="1676"/>
  <c r="T19" i="1676"/>
  <c r="N19" i="1676"/>
  <c r="BQ18" i="1676"/>
  <c r="BP18" i="1676"/>
  <c r="BO18" i="1676"/>
  <c r="BN18" i="1676"/>
  <c r="BM18" i="1676"/>
  <c r="BL18" i="1676"/>
  <c r="BK18" i="1676"/>
  <c r="BJ18" i="1676"/>
  <c r="BI18" i="1676"/>
  <c r="BH18" i="1676"/>
  <c r="BG18" i="1676"/>
  <c r="BF18" i="1676"/>
  <c r="Z18" i="1676"/>
  <c r="T18" i="1676"/>
  <c r="N18" i="1676"/>
  <c r="BQ17" i="1676"/>
  <c r="BP17" i="1676"/>
  <c r="BO17" i="1676"/>
  <c r="BN17" i="1676"/>
  <c r="BM17" i="1676"/>
  <c r="BL17" i="1676"/>
  <c r="BK17" i="1676"/>
  <c r="BJ17" i="1676"/>
  <c r="BI17" i="1676"/>
  <c r="BH17" i="1676"/>
  <c r="BG17" i="1676"/>
  <c r="BF17" i="1676"/>
  <c r="Z17" i="1676"/>
  <c r="T17" i="1676"/>
  <c r="N17" i="1676"/>
  <c r="BQ16" i="1676"/>
  <c r="BP16" i="1676"/>
  <c r="BO16" i="1676"/>
  <c r="BN16" i="1676"/>
  <c r="BM16" i="1676"/>
  <c r="BL16" i="1676"/>
  <c r="BK16" i="1676"/>
  <c r="BJ16" i="1676"/>
  <c r="BI16" i="1676"/>
  <c r="BH16" i="1676"/>
  <c r="BG16" i="1676"/>
  <c r="BF16" i="1676"/>
  <c r="Z16" i="1676"/>
  <c r="T16" i="1676"/>
  <c r="N16" i="1676"/>
  <c r="Z15" i="1676"/>
  <c r="Z14" i="1676"/>
  <c r="Z13" i="1676"/>
  <c r="Z12" i="1676"/>
  <c r="Z11" i="1676"/>
  <c r="Z10" i="1676"/>
  <c r="Z9" i="1676"/>
  <c r="Z8" i="1676"/>
  <c r="Z7" i="1676"/>
  <c r="Z6" i="1676"/>
  <c r="Z5" i="1676"/>
  <c r="Z4" i="1676"/>
  <c r="Z3" i="1676"/>
  <c r="A490" i="1675"/>
  <c r="A491" i="1675" s="1"/>
  <c r="A492" i="1675" s="1"/>
  <c r="A493" i="1675" s="1"/>
  <c r="A494" i="1675" s="1"/>
  <c r="A495" i="1675" s="1"/>
  <c r="A496" i="1675" s="1"/>
  <c r="A497" i="1675" s="1"/>
  <c r="L70" i="1675"/>
  <c r="L69" i="1675"/>
  <c r="L68" i="1675"/>
  <c r="Q67" i="1675"/>
  <c r="P67" i="1675"/>
  <c r="O67" i="1675"/>
  <c r="N67" i="1675"/>
  <c r="M67" i="1675"/>
  <c r="L67" i="1675"/>
  <c r="I67" i="1675"/>
  <c r="H67" i="1675"/>
  <c r="G67" i="1675"/>
  <c r="Q62" i="1675"/>
  <c r="P62" i="1675"/>
  <c r="O62" i="1675"/>
  <c r="N62" i="1675"/>
  <c r="M62" i="1675"/>
  <c r="L62" i="1675"/>
  <c r="I62" i="1675"/>
  <c r="H62" i="1675"/>
  <c r="G62" i="1675"/>
  <c r="L61" i="1675"/>
  <c r="L60" i="1675"/>
  <c r="L59" i="1675"/>
  <c r="R58" i="1675"/>
  <c r="L58" i="1675"/>
  <c r="L57" i="1675"/>
  <c r="Q56" i="1675"/>
  <c r="P56" i="1675"/>
  <c r="O56" i="1675"/>
  <c r="N56" i="1675"/>
  <c r="M56" i="1675"/>
  <c r="L56" i="1675"/>
  <c r="I56" i="1675"/>
  <c r="H56" i="1675"/>
  <c r="G56" i="1675"/>
  <c r="L55" i="1675"/>
  <c r="L54" i="1675"/>
  <c r="L53" i="1675"/>
  <c r="L52" i="1675"/>
  <c r="Q51" i="1675"/>
  <c r="P51" i="1675"/>
  <c r="O51" i="1675"/>
  <c r="N51" i="1675"/>
  <c r="M51" i="1675"/>
  <c r="L51" i="1675"/>
  <c r="I51" i="1675"/>
  <c r="H51" i="1675"/>
  <c r="G51" i="1675"/>
  <c r="L47" i="1675"/>
  <c r="Q46" i="1675"/>
  <c r="P46" i="1675"/>
  <c r="O46" i="1675"/>
  <c r="N46" i="1675"/>
  <c r="M46" i="1675"/>
  <c r="L46" i="1675"/>
  <c r="I46" i="1675"/>
  <c r="H46" i="1675"/>
  <c r="G46" i="1675"/>
  <c r="L45" i="1675"/>
  <c r="L44" i="1675"/>
  <c r="L42" i="1675"/>
  <c r="L41" i="1675"/>
  <c r="Q40" i="1675"/>
  <c r="P40" i="1675"/>
  <c r="O40" i="1675"/>
  <c r="N40" i="1675"/>
  <c r="M40" i="1675"/>
  <c r="L40" i="1675"/>
  <c r="I40" i="1675"/>
  <c r="H40" i="1675"/>
  <c r="G40" i="1675"/>
  <c r="L39" i="1675"/>
  <c r="L38" i="1675"/>
  <c r="L37" i="1675"/>
  <c r="Q36" i="1675"/>
  <c r="P36" i="1675"/>
  <c r="O36" i="1675"/>
  <c r="N36" i="1675"/>
  <c r="M36" i="1675"/>
  <c r="L36" i="1675"/>
  <c r="I36" i="1675"/>
  <c r="H36" i="1675"/>
  <c r="G36" i="1675"/>
  <c r="L35" i="1675"/>
  <c r="L34" i="1675"/>
  <c r="L33" i="1675"/>
  <c r="Q32" i="1675"/>
  <c r="P32" i="1675"/>
  <c r="O32" i="1675"/>
  <c r="N32" i="1675"/>
  <c r="M32" i="1675"/>
  <c r="L32" i="1675"/>
  <c r="I32" i="1675"/>
  <c r="H32" i="1675"/>
  <c r="G32" i="1675"/>
  <c r="L31" i="1675"/>
  <c r="L30" i="1675"/>
  <c r="Q29" i="1675"/>
  <c r="P29" i="1675"/>
  <c r="O29" i="1675"/>
  <c r="N29" i="1675"/>
  <c r="M29" i="1675"/>
  <c r="L29" i="1675"/>
  <c r="I29" i="1675"/>
  <c r="H29" i="1675"/>
  <c r="G29" i="1675"/>
  <c r="BO28" i="1675"/>
  <c r="BN28" i="1675"/>
  <c r="BM28" i="1675"/>
  <c r="BL28" i="1675"/>
  <c r="BK28" i="1675"/>
  <c r="BJ28" i="1675"/>
  <c r="BI28" i="1675"/>
  <c r="BH28" i="1675"/>
  <c r="BG28" i="1675"/>
  <c r="BF28" i="1675"/>
  <c r="BE28" i="1675"/>
  <c r="BD28" i="1675"/>
  <c r="L28" i="1675"/>
  <c r="BO27" i="1675"/>
  <c r="BN27" i="1675"/>
  <c r="BM27" i="1675"/>
  <c r="BL27" i="1675"/>
  <c r="BK27" i="1675"/>
  <c r="BJ27" i="1675"/>
  <c r="BI27" i="1675"/>
  <c r="BH27" i="1675"/>
  <c r="BG27" i="1675"/>
  <c r="BF27" i="1675"/>
  <c r="BE27" i="1675"/>
  <c r="BD27" i="1675"/>
  <c r="L27" i="1675"/>
  <c r="BO26" i="1675"/>
  <c r="BN26" i="1675"/>
  <c r="BM26" i="1675"/>
  <c r="BL26" i="1675"/>
  <c r="BK26" i="1675"/>
  <c r="BJ26" i="1675"/>
  <c r="BI26" i="1675"/>
  <c r="BH26" i="1675"/>
  <c r="BG26" i="1675"/>
  <c r="BF26" i="1675"/>
  <c r="BE26" i="1675"/>
  <c r="BD26" i="1675"/>
  <c r="Q26" i="1675"/>
  <c r="P26" i="1675"/>
  <c r="O26" i="1675"/>
  <c r="N26" i="1675"/>
  <c r="M26" i="1675"/>
  <c r="L26" i="1675"/>
  <c r="I26" i="1675"/>
  <c r="H26" i="1675"/>
  <c r="G26" i="1675"/>
  <c r="BO25" i="1675"/>
  <c r="BN25" i="1675"/>
  <c r="BM25" i="1675"/>
  <c r="BL25" i="1675"/>
  <c r="BK25" i="1675"/>
  <c r="BJ25" i="1675"/>
  <c r="BI25" i="1675"/>
  <c r="BH25" i="1675"/>
  <c r="BG25" i="1675"/>
  <c r="BF25" i="1675"/>
  <c r="BE25" i="1675"/>
  <c r="BD25" i="1675"/>
  <c r="L25" i="1675"/>
  <c r="BO24" i="1675"/>
  <c r="BN24" i="1675"/>
  <c r="BM24" i="1675"/>
  <c r="BL24" i="1675"/>
  <c r="BK24" i="1675"/>
  <c r="BJ24" i="1675"/>
  <c r="BI24" i="1675"/>
  <c r="BH24" i="1675"/>
  <c r="BG24" i="1675"/>
  <c r="BF24" i="1675"/>
  <c r="BE24" i="1675"/>
  <c r="BD24" i="1675"/>
  <c r="BO23" i="1675"/>
  <c r="BN23" i="1675"/>
  <c r="BM23" i="1675"/>
  <c r="BL23" i="1675"/>
  <c r="BK23" i="1675"/>
  <c r="BJ23" i="1675"/>
  <c r="BI23" i="1675"/>
  <c r="BH23" i="1675"/>
  <c r="BG23" i="1675"/>
  <c r="BF23" i="1675"/>
  <c r="BE23" i="1675"/>
  <c r="BD23" i="1675"/>
  <c r="Z23" i="1675"/>
  <c r="L23" i="1675"/>
  <c r="BO22" i="1675"/>
  <c r="BN22" i="1675"/>
  <c r="BM22" i="1675"/>
  <c r="BL22" i="1675"/>
  <c r="BK22" i="1675"/>
  <c r="BJ22" i="1675"/>
  <c r="BI22" i="1675"/>
  <c r="BH22" i="1675"/>
  <c r="BG22" i="1675"/>
  <c r="BF22" i="1675"/>
  <c r="BE22" i="1675"/>
  <c r="BD22" i="1675"/>
  <c r="Z22" i="1675"/>
  <c r="Q22" i="1675"/>
  <c r="P22" i="1675"/>
  <c r="O22" i="1675"/>
  <c r="N22" i="1675"/>
  <c r="M22" i="1675"/>
  <c r="L22" i="1675"/>
  <c r="I22" i="1675"/>
  <c r="H22" i="1675"/>
  <c r="G22" i="1675"/>
  <c r="BO21" i="1675"/>
  <c r="BN21" i="1675"/>
  <c r="BM21" i="1675"/>
  <c r="BL21" i="1675"/>
  <c r="BK21" i="1675"/>
  <c r="BJ21" i="1675"/>
  <c r="BI21" i="1675"/>
  <c r="BH21" i="1675"/>
  <c r="BG21" i="1675"/>
  <c r="BF21" i="1675"/>
  <c r="BE21" i="1675"/>
  <c r="BD21" i="1675"/>
  <c r="Z21" i="1675"/>
  <c r="BO20" i="1675"/>
  <c r="BN20" i="1675"/>
  <c r="BM20" i="1675"/>
  <c r="BL20" i="1675"/>
  <c r="BK20" i="1675"/>
  <c r="BJ20" i="1675"/>
  <c r="BI20" i="1675"/>
  <c r="BH20" i="1675"/>
  <c r="BG20" i="1675"/>
  <c r="BF20" i="1675"/>
  <c r="BE20" i="1675"/>
  <c r="BD20" i="1675"/>
  <c r="Z20" i="1675"/>
  <c r="L20" i="1675"/>
  <c r="BO19" i="1675"/>
  <c r="BN19" i="1675"/>
  <c r="BM19" i="1675"/>
  <c r="BL19" i="1675"/>
  <c r="BK19" i="1675"/>
  <c r="BJ19" i="1675"/>
  <c r="BI19" i="1675"/>
  <c r="BH19" i="1675"/>
  <c r="BG19" i="1675"/>
  <c r="BF19" i="1675"/>
  <c r="BE19" i="1675"/>
  <c r="BD19" i="1675"/>
  <c r="Z19" i="1675"/>
  <c r="BO18" i="1675"/>
  <c r="BN18" i="1675"/>
  <c r="BM18" i="1675"/>
  <c r="BL18" i="1675"/>
  <c r="BK18" i="1675"/>
  <c r="BJ18" i="1675"/>
  <c r="BI18" i="1675"/>
  <c r="BH18" i="1675"/>
  <c r="BG18" i="1675"/>
  <c r="BF18" i="1675"/>
  <c r="BE18" i="1675"/>
  <c r="BD18" i="1675"/>
  <c r="Z18" i="1675"/>
  <c r="Q18" i="1675"/>
  <c r="P18" i="1675"/>
  <c r="O18" i="1675"/>
  <c r="N18" i="1675"/>
  <c r="M18" i="1675"/>
  <c r="I18" i="1675"/>
  <c r="H18" i="1675"/>
  <c r="G18" i="1675"/>
  <c r="BO17" i="1675"/>
  <c r="BN17" i="1675"/>
  <c r="BM17" i="1675"/>
  <c r="BL17" i="1675"/>
  <c r="BK17" i="1675"/>
  <c r="BJ17" i="1675"/>
  <c r="BI17" i="1675"/>
  <c r="BH17" i="1675"/>
  <c r="BG17" i="1675"/>
  <c r="BF17" i="1675"/>
  <c r="BE17" i="1675"/>
  <c r="BD17" i="1675"/>
  <c r="Z17" i="1675"/>
  <c r="L17" i="1675"/>
  <c r="BO16" i="1675"/>
  <c r="BN16" i="1675"/>
  <c r="BM16" i="1675"/>
  <c r="BL16" i="1675"/>
  <c r="BK16" i="1675"/>
  <c r="BJ16" i="1675"/>
  <c r="BI16" i="1675"/>
  <c r="BH16" i="1675"/>
  <c r="BG16" i="1675"/>
  <c r="BF16" i="1675"/>
  <c r="BE16" i="1675"/>
  <c r="BD16" i="1675"/>
  <c r="Z16" i="1675"/>
  <c r="L16" i="1675"/>
  <c r="Z15" i="1675"/>
  <c r="Z14" i="1675"/>
  <c r="Z13" i="1675"/>
  <c r="Z12" i="1675"/>
  <c r="Z11" i="1675"/>
  <c r="Z10" i="1675"/>
  <c r="Z9" i="1675"/>
  <c r="Z8" i="1675"/>
  <c r="Z7" i="1675"/>
  <c r="Z6" i="1675"/>
  <c r="Z5" i="1675"/>
  <c r="Z4" i="1675"/>
  <c r="Z3" i="1675"/>
  <c r="A485" i="1674"/>
  <c r="P374" i="1674"/>
  <c r="N374" i="1674"/>
  <c r="P373" i="1674"/>
  <c r="N373" i="1674"/>
  <c r="P372" i="1674"/>
  <c r="N372" i="1674"/>
  <c r="P371" i="1674"/>
  <c r="N371" i="1674"/>
  <c r="P370" i="1674"/>
  <c r="N370" i="1674"/>
  <c r="P369" i="1674"/>
  <c r="N369" i="1674"/>
  <c r="P368" i="1674"/>
  <c r="N368" i="1674"/>
  <c r="P367" i="1674"/>
  <c r="N367" i="1674"/>
  <c r="P366" i="1674"/>
  <c r="N366" i="1674"/>
  <c r="P365" i="1674"/>
  <c r="N365" i="1674"/>
  <c r="P364" i="1674"/>
  <c r="N364" i="1674"/>
  <c r="P363" i="1674"/>
  <c r="N363" i="1674"/>
  <c r="P362" i="1674"/>
  <c r="N362" i="1674"/>
  <c r="P361" i="1674"/>
  <c r="N361" i="1674"/>
  <c r="P360" i="1674"/>
  <c r="N360" i="1674"/>
  <c r="P359" i="1674"/>
  <c r="N359" i="1674"/>
  <c r="P358" i="1674"/>
  <c r="N358" i="1674"/>
  <c r="P357" i="1674"/>
  <c r="N357" i="1674"/>
  <c r="P356" i="1674"/>
  <c r="N356" i="1674"/>
  <c r="P355" i="1674"/>
  <c r="N355" i="1674"/>
  <c r="P354" i="1674"/>
  <c r="N354" i="1674"/>
  <c r="P353" i="1674"/>
  <c r="N353" i="1674"/>
  <c r="P352" i="1674"/>
  <c r="N352" i="1674"/>
  <c r="P351" i="1674"/>
  <c r="N351" i="1674"/>
  <c r="P350" i="1674"/>
  <c r="N350" i="1674"/>
  <c r="P349" i="1674"/>
  <c r="N349" i="1674"/>
  <c r="P348" i="1674"/>
  <c r="N348" i="1674"/>
  <c r="P347" i="1674"/>
  <c r="N347" i="1674"/>
  <c r="P346" i="1674"/>
  <c r="N346" i="1674"/>
  <c r="P345" i="1674"/>
  <c r="N345" i="1674"/>
  <c r="P344" i="1674"/>
  <c r="N344" i="1674"/>
  <c r="P343" i="1674"/>
  <c r="N343" i="1674"/>
  <c r="P342" i="1674"/>
  <c r="N342" i="1674"/>
  <c r="P341" i="1674"/>
  <c r="N341" i="1674"/>
  <c r="P340" i="1674"/>
  <c r="N340" i="1674"/>
  <c r="P339" i="1674"/>
  <c r="N339" i="1674"/>
  <c r="P338" i="1674"/>
  <c r="N338" i="1674"/>
  <c r="P337" i="1674"/>
  <c r="N337" i="1674"/>
  <c r="P336" i="1674"/>
  <c r="N336" i="1674"/>
  <c r="P335" i="1674"/>
  <c r="N335" i="1674"/>
  <c r="P334" i="1674"/>
  <c r="N334" i="1674"/>
  <c r="P333" i="1674"/>
  <c r="N333" i="1674"/>
  <c r="P332" i="1674"/>
  <c r="N332" i="1674"/>
  <c r="P331" i="1674"/>
  <c r="N331" i="1674"/>
  <c r="P330" i="1674"/>
  <c r="N330" i="1674"/>
  <c r="P329" i="1674"/>
  <c r="N329" i="1674"/>
  <c r="P328" i="1674"/>
  <c r="N328" i="1674"/>
  <c r="P327" i="1674"/>
  <c r="N327" i="1674"/>
  <c r="P326" i="1674"/>
  <c r="N326" i="1674"/>
  <c r="P325" i="1674"/>
  <c r="N325" i="1674"/>
  <c r="P324" i="1674"/>
  <c r="N324" i="1674"/>
  <c r="P323" i="1674"/>
  <c r="N323" i="1674"/>
  <c r="P322" i="1674"/>
  <c r="N322" i="1674"/>
  <c r="P321" i="1674"/>
  <c r="N321" i="1674"/>
  <c r="P320" i="1674"/>
  <c r="N320" i="1674"/>
  <c r="P319" i="1674"/>
  <c r="N319" i="1674"/>
  <c r="P318" i="1674"/>
  <c r="N318" i="1674"/>
  <c r="P317" i="1674"/>
  <c r="N317" i="1674"/>
  <c r="P316" i="1674"/>
  <c r="N316" i="1674"/>
  <c r="P315" i="1674"/>
  <c r="N315" i="1674"/>
  <c r="P314" i="1674"/>
  <c r="N314" i="1674"/>
  <c r="P313" i="1674"/>
  <c r="N313" i="1674"/>
  <c r="P312" i="1674"/>
  <c r="N312" i="1674"/>
  <c r="P311" i="1674"/>
  <c r="N311" i="1674"/>
  <c r="P310" i="1674"/>
  <c r="N310" i="1674"/>
  <c r="P309" i="1674"/>
  <c r="N309" i="1674"/>
  <c r="P308" i="1674"/>
  <c r="N308" i="1674"/>
  <c r="P307" i="1674"/>
  <c r="N307" i="1674"/>
  <c r="P306" i="1674"/>
  <c r="N306" i="1674"/>
  <c r="P305" i="1674"/>
  <c r="N305" i="1674"/>
  <c r="P304" i="1674"/>
  <c r="N304" i="1674"/>
  <c r="P303" i="1674"/>
  <c r="N303" i="1674"/>
  <c r="P302" i="1674"/>
  <c r="N302" i="1674"/>
  <c r="P301" i="1674"/>
  <c r="N301" i="1674"/>
  <c r="P300" i="1674"/>
  <c r="N300" i="1674"/>
  <c r="P299" i="1674"/>
  <c r="N299" i="1674"/>
  <c r="P298" i="1674"/>
  <c r="N298" i="1674"/>
  <c r="P297" i="1674"/>
  <c r="N297" i="1674"/>
  <c r="P296" i="1674"/>
  <c r="N296" i="1674"/>
  <c r="P295" i="1674"/>
  <c r="N295" i="1674"/>
  <c r="P294" i="1674"/>
  <c r="N294" i="1674"/>
  <c r="P293" i="1674"/>
  <c r="N293" i="1674"/>
  <c r="P292" i="1674"/>
  <c r="N292" i="1674"/>
  <c r="P291" i="1674"/>
  <c r="N291" i="1674"/>
  <c r="P290" i="1674"/>
  <c r="N290" i="1674"/>
  <c r="P289" i="1674"/>
  <c r="N289" i="1674"/>
  <c r="P288" i="1674"/>
  <c r="N288" i="1674"/>
  <c r="P287" i="1674"/>
  <c r="N287" i="1674"/>
  <c r="P286" i="1674"/>
  <c r="N286" i="1674"/>
  <c r="P285" i="1674"/>
  <c r="N285" i="1674"/>
  <c r="P284" i="1674"/>
  <c r="N284" i="1674"/>
  <c r="P283" i="1674"/>
  <c r="N283" i="1674"/>
  <c r="P282" i="1674"/>
  <c r="N282" i="1674"/>
  <c r="P281" i="1674"/>
  <c r="N281" i="1674"/>
  <c r="P280" i="1674"/>
  <c r="N280" i="1674"/>
  <c r="P279" i="1674"/>
  <c r="N279" i="1674"/>
  <c r="P278" i="1674"/>
  <c r="N278" i="1674"/>
  <c r="P277" i="1674"/>
  <c r="N277" i="1674"/>
  <c r="P276" i="1674"/>
  <c r="N276" i="1674"/>
  <c r="P275" i="1674"/>
  <c r="N275" i="1674"/>
  <c r="P274" i="1674"/>
  <c r="N274" i="1674"/>
  <c r="P273" i="1674"/>
  <c r="N273" i="1674"/>
  <c r="P272" i="1674"/>
  <c r="N272" i="1674"/>
  <c r="P271" i="1674"/>
  <c r="N271" i="1674"/>
  <c r="P270" i="1674"/>
  <c r="N270" i="1674"/>
  <c r="P269" i="1674"/>
  <c r="N269" i="1674"/>
  <c r="P268" i="1674"/>
  <c r="N268" i="1674"/>
  <c r="P267" i="1674"/>
  <c r="N267" i="1674"/>
  <c r="P266" i="1674"/>
  <c r="N266" i="1674"/>
  <c r="P265" i="1674"/>
  <c r="N265" i="1674"/>
  <c r="P264" i="1674"/>
  <c r="N264" i="1674"/>
  <c r="P263" i="1674"/>
  <c r="N263" i="1674"/>
  <c r="P262" i="1674"/>
  <c r="N262" i="1674"/>
  <c r="P261" i="1674"/>
  <c r="N261" i="1674"/>
  <c r="P260" i="1674"/>
  <c r="N260" i="1674"/>
  <c r="P259" i="1674"/>
  <c r="N259" i="1674"/>
  <c r="P258" i="1674"/>
  <c r="N258" i="1674"/>
  <c r="P257" i="1674"/>
  <c r="N257" i="1674"/>
  <c r="P256" i="1674"/>
  <c r="N256" i="1674"/>
  <c r="P255" i="1674"/>
  <c r="N255" i="1674"/>
  <c r="P254" i="1674"/>
  <c r="N254" i="1674"/>
  <c r="P253" i="1674"/>
  <c r="N253" i="1674"/>
  <c r="P252" i="1674"/>
  <c r="N252" i="1674"/>
  <c r="P251" i="1674"/>
  <c r="N251" i="1674"/>
  <c r="P250" i="1674"/>
  <c r="N250" i="1674"/>
  <c r="P249" i="1674"/>
  <c r="N249" i="1674"/>
  <c r="P248" i="1674"/>
  <c r="N248" i="1674"/>
  <c r="P247" i="1674"/>
  <c r="N247" i="1674"/>
  <c r="P246" i="1674"/>
  <c r="N246" i="1674"/>
  <c r="P245" i="1674"/>
  <c r="N245" i="1674"/>
  <c r="P244" i="1674"/>
  <c r="N244" i="1674"/>
  <c r="P243" i="1674"/>
  <c r="N243" i="1674"/>
  <c r="P242" i="1674"/>
  <c r="N242" i="1674"/>
  <c r="P241" i="1674"/>
  <c r="N241" i="1674"/>
  <c r="P240" i="1674"/>
  <c r="N240" i="1674"/>
  <c r="P239" i="1674"/>
  <c r="N239" i="1674"/>
  <c r="P238" i="1674"/>
  <c r="N238" i="1674"/>
  <c r="P237" i="1674"/>
  <c r="N237" i="1674"/>
  <c r="P236" i="1674"/>
  <c r="N236" i="1674"/>
  <c r="P235" i="1674"/>
  <c r="N235" i="1674"/>
  <c r="P234" i="1674"/>
  <c r="N234" i="1674"/>
  <c r="P233" i="1674"/>
  <c r="N233" i="1674"/>
  <c r="P232" i="1674"/>
  <c r="N232" i="1674"/>
  <c r="P231" i="1674"/>
  <c r="N231" i="1674"/>
  <c r="P230" i="1674"/>
  <c r="N230" i="1674"/>
  <c r="P229" i="1674"/>
  <c r="N229" i="1674"/>
  <c r="P228" i="1674"/>
  <c r="N228" i="1674"/>
  <c r="P227" i="1674"/>
  <c r="N227" i="1674"/>
  <c r="P226" i="1674"/>
  <c r="N226" i="1674"/>
  <c r="P225" i="1674"/>
  <c r="N225" i="1674"/>
  <c r="P224" i="1674"/>
  <c r="N224" i="1674"/>
  <c r="P223" i="1674"/>
  <c r="N223" i="1674"/>
  <c r="P222" i="1674"/>
  <c r="N222" i="1674"/>
  <c r="P221" i="1674"/>
  <c r="N221" i="1674"/>
  <c r="P220" i="1674"/>
  <c r="N220" i="1674"/>
  <c r="P219" i="1674"/>
  <c r="N219" i="1674"/>
  <c r="P218" i="1674"/>
  <c r="N218" i="1674"/>
  <c r="P217" i="1674"/>
  <c r="N217" i="1674"/>
  <c r="P216" i="1674"/>
  <c r="N216" i="1674"/>
  <c r="P215" i="1674"/>
  <c r="N215" i="1674"/>
  <c r="P214" i="1674"/>
  <c r="N214" i="1674"/>
  <c r="P213" i="1674"/>
  <c r="N213" i="1674"/>
  <c r="P212" i="1674"/>
  <c r="N212" i="1674"/>
  <c r="P211" i="1674"/>
  <c r="N211" i="1674"/>
  <c r="P210" i="1674"/>
  <c r="N210" i="1674"/>
  <c r="P209" i="1674"/>
  <c r="N209" i="1674"/>
  <c r="P208" i="1674"/>
  <c r="N208" i="1674"/>
  <c r="P207" i="1674"/>
  <c r="N207" i="1674"/>
  <c r="P206" i="1674"/>
  <c r="N206" i="1674"/>
  <c r="P205" i="1674"/>
  <c r="N205" i="1674"/>
  <c r="P204" i="1674"/>
  <c r="N204" i="1674"/>
  <c r="P203" i="1674"/>
  <c r="N203" i="1674"/>
  <c r="N202" i="1674"/>
  <c r="H202" i="1674"/>
  <c r="G202" i="1674"/>
  <c r="P201" i="1674"/>
  <c r="N201" i="1674"/>
  <c r="P200" i="1674"/>
  <c r="N200" i="1674"/>
  <c r="P199" i="1674"/>
  <c r="N199" i="1674"/>
  <c r="P198" i="1674"/>
  <c r="N198" i="1674"/>
  <c r="P197" i="1674"/>
  <c r="N197" i="1674"/>
  <c r="P196" i="1674"/>
  <c r="N196" i="1674"/>
  <c r="P195" i="1674"/>
  <c r="N195" i="1674"/>
  <c r="P194" i="1674"/>
  <c r="N194" i="1674"/>
  <c r="P193" i="1674"/>
  <c r="N193" i="1674"/>
  <c r="P192" i="1674"/>
  <c r="N192" i="1674"/>
  <c r="P191" i="1674"/>
  <c r="N191" i="1674"/>
  <c r="X190" i="1674"/>
  <c r="P190" i="1674"/>
  <c r="N190" i="1674"/>
  <c r="X189" i="1674"/>
  <c r="P189" i="1674"/>
  <c r="N189" i="1674"/>
  <c r="X188" i="1674"/>
  <c r="P188" i="1674"/>
  <c r="N188" i="1674"/>
  <c r="X187" i="1674"/>
  <c r="P187" i="1674"/>
  <c r="N187" i="1674"/>
  <c r="X186" i="1674"/>
  <c r="P186" i="1674"/>
  <c r="N186" i="1674"/>
  <c r="X185" i="1674"/>
  <c r="P185" i="1674"/>
  <c r="N185" i="1674"/>
  <c r="X184" i="1674"/>
  <c r="P184" i="1674"/>
  <c r="N184" i="1674"/>
  <c r="X183" i="1674"/>
  <c r="P183" i="1674"/>
  <c r="N183" i="1674"/>
  <c r="X182" i="1674"/>
  <c r="P182" i="1674"/>
  <c r="N182" i="1674"/>
  <c r="X181" i="1674"/>
  <c r="P181" i="1674"/>
  <c r="N181" i="1674"/>
  <c r="X180" i="1674"/>
  <c r="P180" i="1674"/>
  <c r="N180" i="1674"/>
  <c r="X179" i="1674"/>
  <c r="P179" i="1674"/>
  <c r="N179" i="1674"/>
  <c r="X178" i="1674"/>
  <c r="P178" i="1674"/>
  <c r="N178" i="1674"/>
  <c r="X177" i="1674"/>
  <c r="P177" i="1674"/>
  <c r="N177" i="1674"/>
  <c r="X176" i="1674"/>
  <c r="P176" i="1674"/>
  <c r="N176" i="1674"/>
  <c r="X175" i="1674"/>
  <c r="P175" i="1674"/>
  <c r="N175" i="1674"/>
  <c r="X174" i="1674"/>
  <c r="P174" i="1674"/>
  <c r="N174" i="1674"/>
  <c r="X173" i="1674"/>
  <c r="P173" i="1674"/>
  <c r="N173" i="1674"/>
  <c r="X172" i="1674"/>
  <c r="P172" i="1674"/>
  <c r="N172" i="1674"/>
  <c r="X171" i="1674"/>
  <c r="P171" i="1674"/>
  <c r="N171" i="1674"/>
  <c r="X170" i="1674"/>
  <c r="P170" i="1674"/>
  <c r="N170" i="1674"/>
  <c r="X169" i="1674"/>
  <c r="P169" i="1674"/>
  <c r="N169" i="1674"/>
  <c r="X168" i="1674"/>
  <c r="P168" i="1674"/>
  <c r="N168" i="1674"/>
  <c r="X167" i="1674"/>
  <c r="P167" i="1674"/>
  <c r="N167" i="1674"/>
  <c r="X166" i="1674"/>
  <c r="P166" i="1674"/>
  <c r="N166" i="1674"/>
  <c r="X165" i="1674"/>
  <c r="P165" i="1674"/>
  <c r="N165" i="1674"/>
  <c r="X164" i="1674"/>
  <c r="P164" i="1674"/>
  <c r="N164" i="1674"/>
  <c r="X163" i="1674"/>
  <c r="P163" i="1674"/>
  <c r="N163" i="1674"/>
  <c r="X162" i="1674"/>
  <c r="P162" i="1674"/>
  <c r="N162" i="1674"/>
  <c r="X161" i="1674"/>
  <c r="P161" i="1674"/>
  <c r="N161" i="1674"/>
  <c r="X160" i="1674"/>
  <c r="P160" i="1674"/>
  <c r="N160" i="1674"/>
  <c r="X159" i="1674"/>
  <c r="P159" i="1674"/>
  <c r="N159" i="1674"/>
  <c r="X158" i="1674"/>
  <c r="P158" i="1674"/>
  <c r="N158" i="1674"/>
  <c r="X157" i="1674"/>
  <c r="P157" i="1674"/>
  <c r="N157" i="1674"/>
  <c r="X156" i="1674"/>
  <c r="P156" i="1674"/>
  <c r="N156" i="1674"/>
  <c r="X155" i="1674"/>
  <c r="P155" i="1674"/>
  <c r="N155" i="1674"/>
  <c r="X154" i="1674"/>
  <c r="P154" i="1674"/>
  <c r="N154" i="1674"/>
  <c r="X153" i="1674"/>
  <c r="P153" i="1674"/>
  <c r="N153" i="1674"/>
  <c r="X152" i="1674"/>
  <c r="P152" i="1674"/>
  <c r="N152" i="1674"/>
  <c r="X151" i="1674"/>
  <c r="P151" i="1674"/>
  <c r="N151" i="1674"/>
  <c r="X150" i="1674"/>
  <c r="P150" i="1674"/>
  <c r="N150" i="1674"/>
  <c r="X149" i="1674"/>
  <c r="P149" i="1674"/>
  <c r="N149" i="1674"/>
  <c r="X148" i="1674"/>
  <c r="P148" i="1674"/>
  <c r="N148" i="1674"/>
  <c r="X147" i="1674"/>
  <c r="P147" i="1674"/>
  <c r="N147" i="1674"/>
  <c r="X146" i="1674"/>
  <c r="P146" i="1674"/>
  <c r="N146" i="1674"/>
  <c r="X145" i="1674"/>
  <c r="P145" i="1674"/>
  <c r="N145" i="1674"/>
  <c r="X144" i="1674"/>
  <c r="P144" i="1674"/>
  <c r="N144" i="1674"/>
  <c r="X143" i="1674"/>
  <c r="P143" i="1674"/>
  <c r="N143" i="1674"/>
  <c r="X142" i="1674"/>
  <c r="P142" i="1674"/>
  <c r="N142" i="1674"/>
  <c r="X141" i="1674"/>
  <c r="P141" i="1674"/>
  <c r="N141" i="1674"/>
  <c r="X140" i="1674"/>
  <c r="P140" i="1674"/>
  <c r="N140" i="1674"/>
  <c r="X139" i="1674"/>
  <c r="P139" i="1674"/>
  <c r="N139" i="1674"/>
  <c r="X138" i="1674"/>
  <c r="P138" i="1674"/>
  <c r="N138" i="1674"/>
  <c r="X137" i="1674"/>
  <c r="P137" i="1674"/>
  <c r="N137" i="1674"/>
  <c r="X136" i="1674"/>
  <c r="P136" i="1674"/>
  <c r="N136" i="1674"/>
  <c r="X135" i="1674"/>
  <c r="P135" i="1674"/>
  <c r="N135" i="1674"/>
  <c r="X134" i="1674"/>
  <c r="P134" i="1674"/>
  <c r="N134" i="1674"/>
  <c r="X133" i="1674"/>
  <c r="P133" i="1674"/>
  <c r="N133" i="1674"/>
  <c r="X132" i="1674"/>
  <c r="P132" i="1674"/>
  <c r="N132" i="1674"/>
  <c r="X131" i="1674"/>
  <c r="P131" i="1674"/>
  <c r="N131" i="1674"/>
  <c r="X130" i="1674"/>
  <c r="P130" i="1674"/>
  <c r="N130" i="1674"/>
  <c r="X129" i="1674"/>
  <c r="P129" i="1674"/>
  <c r="N129" i="1674"/>
  <c r="X128" i="1674"/>
  <c r="P128" i="1674"/>
  <c r="N128" i="1674"/>
  <c r="X127" i="1674"/>
  <c r="P127" i="1674"/>
  <c r="N127" i="1674"/>
  <c r="X126" i="1674"/>
  <c r="P126" i="1674"/>
  <c r="N126" i="1674"/>
  <c r="X125" i="1674"/>
  <c r="P125" i="1674"/>
  <c r="N125" i="1674"/>
  <c r="A125" i="1674"/>
  <c r="A126" i="1674" s="1"/>
  <c r="A127" i="1674" s="1"/>
  <c r="A128" i="1674" s="1"/>
  <c r="A129" i="1674" s="1"/>
  <c r="A130" i="1674" s="1"/>
  <c r="A131" i="1674" s="1"/>
  <c r="A132" i="1674" s="1"/>
  <c r="A133" i="1674" s="1"/>
  <c r="A134" i="1674" s="1"/>
  <c r="A135" i="1674" s="1"/>
  <c r="A136" i="1674" s="1"/>
  <c r="A137" i="1674" s="1"/>
  <c r="A138" i="1674" s="1"/>
  <c r="A139" i="1674" s="1"/>
  <c r="A140" i="1674" s="1"/>
  <c r="A141" i="1674" s="1"/>
  <c r="A142" i="1674" s="1"/>
  <c r="A143" i="1674" s="1"/>
  <c r="A144" i="1674" s="1"/>
  <c r="A145" i="1674" s="1"/>
  <c r="A146" i="1674" s="1"/>
  <c r="A147" i="1674" s="1"/>
  <c r="A148" i="1674" s="1"/>
  <c r="A149" i="1674" s="1"/>
  <c r="A150" i="1674" s="1"/>
  <c r="A151" i="1674" s="1"/>
  <c r="A152" i="1674" s="1"/>
  <c r="A153" i="1674" s="1"/>
  <c r="A154" i="1674" s="1"/>
  <c r="A155" i="1674" s="1"/>
  <c r="A156" i="1674" s="1"/>
  <c r="A157" i="1674" s="1"/>
  <c r="A158" i="1674" s="1"/>
  <c r="A159" i="1674" s="1"/>
  <c r="A160" i="1674" s="1"/>
  <c r="A161" i="1674" s="1"/>
  <c r="A162" i="1674" s="1"/>
  <c r="A163" i="1674" s="1"/>
  <c r="A164" i="1674" s="1"/>
  <c r="A165" i="1674" s="1"/>
  <c r="A166" i="1674" s="1"/>
  <c r="A167" i="1674" s="1"/>
  <c r="A168" i="1674" s="1"/>
  <c r="A169" i="1674" s="1"/>
  <c r="A170" i="1674" s="1"/>
  <c r="A171" i="1674" s="1"/>
  <c r="A172" i="1674" s="1"/>
  <c r="A173" i="1674" s="1"/>
  <c r="A174" i="1674" s="1"/>
  <c r="A175" i="1674" s="1"/>
  <c r="A176" i="1674" s="1"/>
  <c r="A177" i="1674" s="1"/>
  <c r="A178" i="1674" s="1"/>
  <c r="A179" i="1674" s="1"/>
  <c r="A180" i="1674" s="1"/>
  <c r="A181" i="1674" s="1"/>
  <c r="A182" i="1674" s="1"/>
  <c r="A183" i="1674" s="1"/>
  <c r="A184" i="1674" s="1"/>
  <c r="A185" i="1674" s="1"/>
  <c r="A186" i="1674" s="1"/>
  <c r="A187" i="1674" s="1"/>
  <c r="A188" i="1674" s="1"/>
  <c r="A189" i="1674" s="1"/>
  <c r="A190" i="1674" s="1"/>
  <c r="A191" i="1674" s="1"/>
  <c r="A192" i="1674" s="1"/>
  <c r="A193" i="1674" s="1"/>
  <c r="A194" i="1674" s="1"/>
  <c r="A195" i="1674" s="1"/>
  <c r="A196" i="1674" s="1"/>
  <c r="A197" i="1674" s="1"/>
  <c r="A198" i="1674" s="1"/>
  <c r="A199" i="1674" s="1"/>
  <c r="A200" i="1674" s="1"/>
  <c r="A201" i="1674" s="1"/>
  <c r="X124" i="1674"/>
  <c r="T124" i="1674"/>
  <c r="X123" i="1674"/>
  <c r="S123" i="1674"/>
  <c r="R123" i="1674"/>
  <c r="Q123" i="1674"/>
  <c r="P123" i="1674"/>
  <c r="O123" i="1674"/>
  <c r="K123" i="1674"/>
  <c r="J123" i="1674"/>
  <c r="I123" i="1674"/>
  <c r="H123" i="1674"/>
  <c r="G123" i="1674"/>
  <c r="X115" i="1674"/>
  <c r="H115" i="1674"/>
  <c r="G115" i="1674"/>
  <c r="X114" i="1674"/>
  <c r="S114" i="1674"/>
  <c r="R114" i="1674"/>
  <c r="Q114" i="1674"/>
  <c r="P114" i="1674"/>
  <c r="O114" i="1674"/>
  <c r="K114" i="1674"/>
  <c r="J114" i="1674"/>
  <c r="I114" i="1674"/>
  <c r="H114" i="1674"/>
  <c r="G114" i="1674"/>
  <c r="N113" i="1674"/>
  <c r="N112" i="1674"/>
  <c r="N110" i="1674"/>
  <c r="N109" i="1674"/>
  <c r="N108" i="1674"/>
  <c r="N107" i="1674"/>
  <c r="N106" i="1674"/>
  <c r="X105" i="1674"/>
  <c r="H105" i="1674"/>
  <c r="G105" i="1674"/>
  <c r="X104" i="1674"/>
  <c r="S104" i="1674"/>
  <c r="R104" i="1674"/>
  <c r="Q104" i="1674"/>
  <c r="P104" i="1674"/>
  <c r="O104" i="1674"/>
  <c r="K104" i="1674"/>
  <c r="J104" i="1674"/>
  <c r="I104" i="1674"/>
  <c r="H104" i="1674"/>
  <c r="G104" i="1674"/>
  <c r="N102" i="1674"/>
  <c r="N101" i="1674"/>
  <c r="N100" i="1674"/>
  <c r="N99" i="1674"/>
  <c r="N98" i="1674"/>
  <c r="N97" i="1674"/>
  <c r="X96" i="1674"/>
  <c r="H96" i="1674"/>
  <c r="G96" i="1674"/>
  <c r="X95" i="1674"/>
  <c r="S95" i="1674"/>
  <c r="R95" i="1674"/>
  <c r="Q95" i="1674"/>
  <c r="P95" i="1674"/>
  <c r="O95" i="1674"/>
  <c r="K95" i="1674"/>
  <c r="J95" i="1674"/>
  <c r="I95" i="1674"/>
  <c r="H95" i="1674"/>
  <c r="G95" i="1674"/>
  <c r="T94" i="1674"/>
  <c r="N94" i="1674"/>
  <c r="T93" i="1674"/>
  <c r="N93" i="1674"/>
  <c r="T92" i="1674"/>
  <c r="N92" i="1674"/>
  <c r="T91" i="1674"/>
  <c r="N91" i="1674"/>
  <c r="X90" i="1674"/>
  <c r="H90" i="1674"/>
  <c r="G90" i="1674"/>
  <c r="X89" i="1674"/>
  <c r="S89" i="1674"/>
  <c r="R89" i="1674"/>
  <c r="Q89" i="1674"/>
  <c r="P89" i="1674"/>
  <c r="O89" i="1674"/>
  <c r="K89" i="1674"/>
  <c r="J89" i="1674"/>
  <c r="I89" i="1674"/>
  <c r="H89" i="1674"/>
  <c r="G89" i="1674"/>
  <c r="N88" i="1674"/>
  <c r="N87" i="1674"/>
  <c r="N86" i="1674"/>
  <c r="X85" i="1674"/>
  <c r="H85" i="1674"/>
  <c r="G85" i="1674"/>
  <c r="X84" i="1674"/>
  <c r="S84" i="1674"/>
  <c r="R84" i="1674"/>
  <c r="Q84" i="1674"/>
  <c r="P84" i="1674"/>
  <c r="O84" i="1674"/>
  <c r="K84" i="1674"/>
  <c r="J84" i="1674"/>
  <c r="I84" i="1674"/>
  <c r="H84" i="1674"/>
  <c r="G84" i="1674"/>
  <c r="N82" i="1674"/>
  <c r="X81" i="1674"/>
  <c r="H81" i="1674"/>
  <c r="G81" i="1674"/>
  <c r="X80" i="1674"/>
  <c r="S80" i="1674"/>
  <c r="R80" i="1674"/>
  <c r="Q80" i="1674"/>
  <c r="P80" i="1674"/>
  <c r="O80" i="1674"/>
  <c r="K80" i="1674"/>
  <c r="J80" i="1674"/>
  <c r="I80" i="1674"/>
  <c r="H80" i="1674"/>
  <c r="G80" i="1674"/>
  <c r="Z76" i="1674"/>
  <c r="N76" i="1674"/>
  <c r="Z75" i="1674"/>
  <c r="N75" i="1674"/>
  <c r="Z74" i="1674"/>
  <c r="N74" i="1674"/>
  <c r="Z73" i="1674"/>
  <c r="X73" i="1674"/>
  <c r="H73" i="1674"/>
  <c r="G73" i="1674"/>
  <c r="Z72" i="1674"/>
  <c r="X72" i="1674"/>
  <c r="S72" i="1674"/>
  <c r="R72" i="1674"/>
  <c r="Q72" i="1674"/>
  <c r="P72" i="1674"/>
  <c r="O72" i="1674"/>
  <c r="K72" i="1674"/>
  <c r="J72" i="1674"/>
  <c r="I72" i="1674"/>
  <c r="H72" i="1674"/>
  <c r="G72" i="1674"/>
  <c r="Z71" i="1674"/>
  <c r="Z70" i="1674"/>
  <c r="N70" i="1674"/>
  <c r="Z69" i="1674"/>
  <c r="N69" i="1674"/>
  <c r="Z68" i="1674"/>
  <c r="N68" i="1674"/>
  <c r="Z67" i="1674"/>
  <c r="N67" i="1674"/>
  <c r="Z66" i="1674"/>
  <c r="X66" i="1674"/>
  <c r="H66" i="1674"/>
  <c r="G66" i="1674"/>
  <c r="Z65" i="1674"/>
  <c r="X65" i="1674"/>
  <c r="Z64" i="1674"/>
  <c r="Z63" i="1674"/>
  <c r="Z62" i="1674"/>
  <c r="Z58" i="1674"/>
  <c r="Z57" i="1674"/>
  <c r="Z56" i="1674"/>
  <c r="Z55" i="1674"/>
  <c r="X55" i="1674"/>
  <c r="P55" i="1674"/>
  <c r="H55" i="1674"/>
  <c r="G55" i="1674"/>
  <c r="Z54" i="1674"/>
  <c r="X54" i="1674"/>
  <c r="S54" i="1674"/>
  <c r="R54" i="1674"/>
  <c r="Q54" i="1674"/>
  <c r="P54" i="1674"/>
  <c r="K54" i="1674"/>
  <c r="J54" i="1674"/>
  <c r="I54" i="1674"/>
  <c r="H54" i="1674"/>
  <c r="G54" i="1674"/>
  <c r="Z53" i="1674"/>
  <c r="N53" i="1674"/>
  <c r="Z52" i="1674"/>
  <c r="Z51" i="1674"/>
  <c r="N51" i="1674"/>
  <c r="Z50" i="1674"/>
  <c r="N50" i="1674"/>
  <c r="Z49" i="1674"/>
  <c r="N49" i="1674"/>
  <c r="Z48" i="1674"/>
  <c r="N48" i="1674"/>
  <c r="Z47" i="1674"/>
  <c r="N47" i="1674"/>
  <c r="Z46" i="1674"/>
  <c r="N46" i="1674"/>
  <c r="Z45" i="1674"/>
  <c r="N45" i="1674"/>
  <c r="Z44" i="1674"/>
  <c r="N44" i="1674"/>
  <c r="Z43" i="1674"/>
  <c r="N43" i="1674"/>
  <c r="Z42" i="1674"/>
  <c r="Z41" i="1674"/>
  <c r="Z40" i="1674"/>
  <c r="Z39" i="1674"/>
  <c r="X39" i="1674"/>
  <c r="H39" i="1674"/>
  <c r="G39" i="1674"/>
  <c r="Z38" i="1674"/>
  <c r="X38" i="1674"/>
  <c r="S38" i="1674"/>
  <c r="R38" i="1674"/>
  <c r="Q38" i="1674"/>
  <c r="P38" i="1674"/>
  <c r="O38" i="1674"/>
  <c r="K38" i="1674"/>
  <c r="J38" i="1674"/>
  <c r="I38" i="1674"/>
  <c r="H38" i="1674"/>
  <c r="G38" i="1674"/>
  <c r="Z37" i="1674"/>
  <c r="Z36" i="1674"/>
  <c r="Z35" i="1674"/>
  <c r="Z34" i="1674"/>
  <c r="T34" i="1674"/>
  <c r="N34" i="1674"/>
  <c r="Z33" i="1674"/>
  <c r="N33" i="1674"/>
  <c r="Z32" i="1674"/>
  <c r="N32" i="1674"/>
  <c r="Z31" i="1674"/>
  <c r="N31" i="1674"/>
  <c r="Z30" i="1674"/>
  <c r="N30" i="1674"/>
  <c r="Z29" i="1674"/>
  <c r="N29" i="1674"/>
  <c r="BO28" i="1674"/>
  <c r="BN28" i="1674"/>
  <c r="BM28" i="1674"/>
  <c r="BL28" i="1674"/>
  <c r="BK28" i="1674"/>
  <c r="BJ28" i="1674"/>
  <c r="BI28" i="1674"/>
  <c r="BH28" i="1674"/>
  <c r="BG28" i="1674"/>
  <c r="BF28" i="1674"/>
  <c r="BE28" i="1674"/>
  <c r="BD28" i="1674"/>
  <c r="Z28" i="1674"/>
  <c r="BO27" i="1674"/>
  <c r="BN27" i="1674"/>
  <c r="BM27" i="1674"/>
  <c r="BL27" i="1674"/>
  <c r="BK27" i="1674"/>
  <c r="BJ27" i="1674"/>
  <c r="BI27" i="1674"/>
  <c r="BH27" i="1674"/>
  <c r="BG27" i="1674"/>
  <c r="BF27" i="1674"/>
  <c r="BE27" i="1674"/>
  <c r="BD27" i="1674"/>
  <c r="Z27" i="1674"/>
  <c r="BO26" i="1674"/>
  <c r="BN26" i="1674"/>
  <c r="BM26" i="1674"/>
  <c r="BL26" i="1674"/>
  <c r="BK26" i="1674"/>
  <c r="BJ26" i="1674"/>
  <c r="BI26" i="1674"/>
  <c r="BH26" i="1674"/>
  <c r="BG26" i="1674"/>
  <c r="BF26" i="1674"/>
  <c r="BE26" i="1674"/>
  <c r="BD26" i="1674"/>
  <c r="Z26" i="1674"/>
  <c r="X26" i="1674"/>
  <c r="H26" i="1674"/>
  <c r="G26" i="1674"/>
  <c r="BO25" i="1674"/>
  <c r="BN25" i="1674"/>
  <c r="BM25" i="1674"/>
  <c r="BL25" i="1674"/>
  <c r="BK25" i="1674"/>
  <c r="BJ25" i="1674"/>
  <c r="BI25" i="1674"/>
  <c r="BH25" i="1674"/>
  <c r="BG25" i="1674"/>
  <c r="BF25" i="1674"/>
  <c r="BE25" i="1674"/>
  <c r="BD25" i="1674"/>
  <c r="Z25" i="1674"/>
  <c r="X25" i="1674"/>
  <c r="S25" i="1674"/>
  <c r="R25" i="1674"/>
  <c r="Q25" i="1674"/>
  <c r="P25" i="1674"/>
  <c r="O25" i="1674"/>
  <c r="K25" i="1674"/>
  <c r="J25" i="1674"/>
  <c r="I25" i="1674"/>
  <c r="H25" i="1674"/>
  <c r="G25" i="1674"/>
  <c r="BO24" i="1674"/>
  <c r="BN24" i="1674"/>
  <c r="BM24" i="1674"/>
  <c r="BL24" i="1674"/>
  <c r="BK24" i="1674"/>
  <c r="BJ24" i="1674"/>
  <c r="BI24" i="1674"/>
  <c r="BH24" i="1674"/>
  <c r="BG24" i="1674"/>
  <c r="BF24" i="1674"/>
  <c r="BE24" i="1674"/>
  <c r="BD24" i="1674"/>
  <c r="Z24" i="1674"/>
  <c r="BO23" i="1674"/>
  <c r="BN23" i="1674"/>
  <c r="BM23" i="1674"/>
  <c r="BL23" i="1674"/>
  <c r="BK23" i="1674"/>
  <c r="BJ23" i="1674"/>
  <c r="BI23" i="1674"/>
  <c r="BH23" i="1674"/>
  <c r="BG23" i="1674"/>
  <c r="BF23" i="1674"/>
  <c r="BE23" i="1674"/>
  <c r="BD23" i="1674"/>
  <c r="Z23" i="1674"/>
  <c r="BO22" i="1674"/>
  <c r="BN22" i="1674"/>
  <c r="BM22" i="1674"/>
  <c r="BL22" i="1674"/>
  <c r="BK22" i="1674"/>
  <c r="BJ22" i="1674"/>
  <c r="BI22" i="1674"/>
  <c r="BH22" i="1674"/>
  <c r="BG22" i="1674"/>
  <c r="BF22" i="1674"/>
  <c r="BE22" i="1674"/>
  <c r="BD22" i="1674"/>
  <c r="Z22" i="1674"/>
  <c r="BO21" i="1674"/>
  <c r="BN21" i="1674"/>
  <c r="BM21" i="1674"/>
  <c r="BL21" i="1674"/>
  <c r="BK21" i="1674"/>
  <c r="BJ21" i="1674"/>
  <c r="BI21" i="1674"/>
  <c r="BH21" i="1674"/>
  <c r="BG21" i="1674"/>
  <c r="BF21" i="1674"/>
  <c r="BE21" i="1674"/>
  <c r="BD21" i="1674"/>
  <c r="Z21" i="1674"/>
  <c r="N21" i="1674"/>
  <c r="BO20" i="1674"/>
  <c r="BN20" i="1674"/>
  <c r="BM20" i="1674"/>
  <c r="BL20" i="1674"/>
  <c r="BK20" i="1674"/>
  <c r="BJ20" i="1674"/>
  <c r="BI20" i="1674"/>
  <c r="BH20" i="1674"/>
  <c r="BG20" i="1674"/>
  <c r="BF20" i="1674"/>
  <c r="BE20" i="1674"/>
  <c r="BD20" i="1674"/>
  <c r="Z20" i="1674"/>
  <c r="N20" i="1674"/>
  <c r="BO19" i="1674"/>
  <c r="BN19" i="1674"/>
  <c r="BM19" i="1674"/>
  <c r="BL19" i="1674"/>
  <c r="BK19" i="1674"/>
  <c r="BJ19" i="1674"/>
  <c r="BI19" i="1674"/>
  <c r="BH19" i="1674"/>
  <c r="BG19" i="1674"/>
  <c r="BF19" i="1674"/>
  <c r="BE19" i="1674"/>
  <c r="BD19" i="1674"/>
  <c r="Z19" i="1674"/>
  <c r="N19" i="1674"/>
  <c r="BO18" i="1674"/>
  <c r="BN18" i="1674"/>
  <c r="BM18" i="1674"/>
  <c r="BL18" i="1674"/>
  <c r="BK18" i="1674"/>
  <c r="BJ18" i="1674"/>
  <c r="BI18" i="1674"/>
  <c r="BH18" i="1674"/>
  <c r="BG18" i="1674"/>
  <c r="BF18" i="1674"/>
  <c r="BE18" i="1674"/>
  <c r="BD18" i="1674"/>
  <c r="Z18" i="1674"/>
  <c r="N18" i="1674"/>
  <c r="BO17" i="1674"/>
  <c r="BN17" i="1674"/>
  <c r="BM17" i="1674"/>
  <c r="BL17" i="1674"/>
  <c r="BK17" i="1674"/>
  <c r="BJ17" i="1674"/>
  <c r="BI17" i="1674"/>
  <c r="BH17" i="1674"/>
  <c r="BG17" i="1674"/>
  <c r="BF17" i="1674"/>
  <c r="BE17" i="1674"/>
  <c r="BD17" i="1674"/>
  <c r="Z17" i="1674"/>
  <c r="N17" i="1674"/>
  <c r="BO16" i="1674"/>
  <c r="BN16" i="1674"/>
  <c r="BM16" i="1674"/>
  <c r="BL16" i="1674"/>
  <c r="BK16" i="1674"/>
  <c r="BJ16" i="1674"/>
  <c r="BI16" i="1674"/>
  <c r="BH16" i="1674"/>
  <c r="BG16" i="1674"/>
  <c r="BF16" i="1674"/>
  <c r="BE16" i="1674"/>
  <c r="BD16" i="1674"/>
  <c r="Z16" i="1674"/>
  <c r="N16" i="1674"/>
  <c r="Z15" i="1674"/>
  <c r="H15" i="1674"/>
  <c r="G15" i="1674"/>
  <c r="Z14" i="1674"/>
  <c r="Z13" i="1674"/>
  <c r="Z12" i="1674"/>
  <c r="Z11" i="1674"/>
  <c r="Z10" i="1674"/>
  <c r="Z9" i="1674"/>
  <c r="Z8" i="1674"/>
  <c r="Z7" i="1674"/>
  <c r="Z6" i="1674"/>
  <c r="Z5" i="1674"/>
  <c r="Z4" i="1674"/>
  <c r="Z3" i="1674"/>
  <c r="M324" i="1673"/>
  <c r="K324" i="1673"/>
  <c r="M323" i="1673"/>
  <c r="K323" i="1673"/>
  <c r="M322" i="1673"/>
  <c r="K322" i="1673"/>
  <c r="M321" i="1673"/>
  <c r="K321" i="1673"/>
  <c r="M320" i="1673"/>
  <c r="K320" i="1673"/>
  <c r="M319" i="1673"/>
  <c r="K319" i="1673"/>
  <c r="M318" i="1673"/>
  <c r="K318" i="1673"/>
  <c r="M317" i="1673"/>
  <c r="K317" i="1673"/>
  <c r="M316" i="1673"/>
  <c r="K316" i="1673"/>
  <c r="M315" i="1673"/>
  <c r="K315" i="1673"/>
  <c r="M314" i="1673"/>
  <c r="K314" i="1673"/>
  <c r="M313" i="1673"/>
  <c r="K313" i="1673"/>
  <c r="M312" i="1673"/>
  <c r="K312" i="1673"/>
  <c r="M311" i="1673"/>
  <c r="K311" i="1673"/>
  <c r="M310" i="1673"/>
  <c r="K310" i="1673"/>
  <c r="M309" i="1673"/>
  <c r="K309" i="1673"/>
  <c r="M308" i="1673"/>
  <c r="K308" i="1673"/>
  <c r="M307" i="1673"/>
  <c r="K307" i="1673"/>
  <c r="M306" i="1673"/>
  <c r="K306" i="1673"/>
  <c r="M305" i="1673"/>
  <c r="K305" i="1673"/>
  <c r="M304" i="1673"/>
  <c r="K304" i="1673"/>
  <c r="M303" i="1673"/>
  <c r="K303" i="1673"/>
  <c r="M302" i="1673"/>
  <c r="K302" i="1673"/>
  <c r="M301" i="1673"/>
  <c r="K301" i="1673"/>
  <c r="M300" i="1673"/>
  <c r="K300" i="1673"/>
  <c r="M299" i="1673"/>
  <c r="K299" i="1673"/>
  <c r="M298" i="1673"/>
  <c r="K298" i="1673"/>
  <c r="M297" i="1673"/>
  <c r="K297" i="1673"/>
  <c r="M296" i="1673"/>
  <c r="K296" i="1673"/>
  <c r="M295" i="1673"/>
  <c r="K295" i="1673"/>
  <c r="M294" i="1673"/>
  <c r="K294" i="1673"/>
  <c r="M293" i="1673"/>
  <c r="K293" i="1673"/>
  <c r="M292" i="1673"/>
  <c r="K292" i="1673"/>
  <c r="M291" i="1673"/>
  <c r="K291" i="1673"/>
  <c r="M290" i="1673"/>
  <c r="K290" i="1673"/>
  <c r="M289" i="1673"/>
  <c r="K289" i="1673"/>
  <c r="M288" i="1673"/>
  <c r="K288" i="1673"/>
  <c r="M287" i="1673"/>
  <c r="K287" i="1673"/>
  <c r="M286" i="1673"/>
  <c r="K286" i="1673"/>
  <c r="M285" i="1673"/>
  <c r="K285" i="1673"/>
  <c r="M284" i="1673"/>
  <c r="K284" i="1673"/>
  <c r="M283" i="1673"/>
  <c r="K283" i="1673"/>
  <c r="M282" i="1673"/>
  <c r="K282" i="1673"/>
  <c r="M281" i="1673"/>
  <c r="K281" i="1673"/>
  <c r="M280" i="1673"/>
  <c r="K280" i="1673"/>
  <c r="M279" i="1673"/>
  <c r="K279" i="1673"/>
  <c r="M278" i="1673"/>
  <c r="K278" i="1673"/>
  <c r="M277" i="1673"/>
  <c r="K277" i="1673"/>
  <c r="M276" i="1673"/>
  <c r="K276" i="1673"/>
  <c r="M275" i="1673"/>
  <c r="K275" i="1673"/>
  <c r="M274" i="1673"/>
  <c r="K274" i="1673"/>
  <c r="M273" i="1673"/>
  <c r="K273" i="1673"/>
  <c r="M272" i="1673"/>
  <c r="K272" i="1673"/>
  <c r="M271" i="1673"/>
  <c r="K271" i="1673"/>
  <c r="M270" i="1673"/>
  <c r="K270" i="1673"/>
  <c r="M269" i="1673"/>
  <c r="K269" i="1673"/>
  <c r="M268" i="1673"/>
  <c r="K268" i="1673"/>
  <c r="M267" i="1673"/>
  <c r="K267" i="1673"/>
  <c r="M266" i="1673"/>
  <c r="K266" i="1673"/>
  <c r="M265" i="1673"/>
  <c r="K265" i="1673"/>
  <c r="M264" i="1673"/>
  <c r="K264" i="1673"/>
  <c r="M263" i="1673"/>
  <c r="K263" i="1673"/>
  <c r="M262" i="1673"/>
  <c r="K262" i="1673"/>
  <c r="M261" i="1673"/>
  <c r="K261" i="1673"/>
  <c r="M260" i="1673"/>
  <c r="K260" i="1673"/>
  <c r="M259" i="1673"/>
  <c r="K259" i="1673"/>
  <c r="M258" i="1673"/>
  <c r="K258" i="1673"/>
  <c r="M257" i="1673"/>
  <c r="K257" i="1673"/>
  <c r="M256" i="1673"/>
  <c r="K256" i="1673"/>
  <c r="M255" i="1673"/>
  <c r="K255" i="1673"/>
  <c r="M254" i="1673"/>
  <c r="K254" i="1673"/>
  <c r="M253" i="1673"/>
  <c r="K253" i="1673"/>
  <c r="M252" i="1673"/>
  <c r="K252" i="1673"/>
  <c r="M251" i="1673"/>
  <c r="K251" i="1673"/>
  <c r="M250" i="1673"/>
  <c r="K250" i="1673"/>
  <c r="M249" i="1673"/>
  <c r="K249" i="1673"/>
  <c r="M248" i="1673"/>
  <c r="K248" i="1673"/>
  <c r="M247" i="1673"/>
  <c r="K247" i="1673"/>
  <c r="M246" i="1673"/>
  <c r="K246" i="1673"/>
  <c r="D246" i="1673"/>
  <c r="M245" i="1673"/>
  <c r="K245" i="1673"/>
  <c r="D245" i="1673"/>
  <c r="M244" i="1673"/>
  <c r="K244" i="1673"/>
  <c r="D244" i="1673"/>
  <c r="M243" i="1673"/>
  <c r="K243" i="1673"/>
  <c r="D243" i="1673"/>
  <c r="M242" i="1673"/>
  <c r="K242" i="1673"/>
  <c r="D242" i="1673"/>
  <c r="M241" i="1673"/>
  <c r="K241" i="1673"/>
  <c r="D241" i="1673"/>
  <c r="M240" i="1673"/>
  <c r="K240" i="1673"/>
  <c r="D240" i="1673"/>
  <c r="M239" i="1673"/>
  <c r="K239" i="1673"/>
  <c r="D239" i="1673"/>
  <c r="M238" i="1673"/>
  <c r="K238" i="1673"/>
  <c r="D238" i="1673"/>
  <c r="M237" i="1673"/>
  <c r="K237" i="1673"/>
  <c r="D237" i="1673"/>
  <c r="M236" i="1673"/>
  <c r="K236" i="1673"/>
  <c r="D236" i="1673"/>
  <c r="M235" i="1673"/>
  <c r="K235" i="1673"/>
  <c r="D235" i="1673"/>
  <c r="M234" i="1673"/>
  <c r="K234" i="1673"/>
  <c r="D234" i="1673"/>
  <c r="M233" i="1673"/>
  <c r="K233" i="1673"/>
  <c r="D233" i="1673"/>
  <c r="M232" i="1673"/>
  <c r="K232" i="1673"/>
  <c r="D232" i="1673"/>
  <c r="M231" i="1673"/>
  <c r="K231" i="1673"/>
  <c r="D231" i="1673"/>
  <c r="M230" i="1673"/>
  <c r="K230" i="1673"/>
  <c r="D230" i="1673"/>
  <c r="M229" i="1673"/>
  <c r="K229" i="1673"/>
  <c r="D229" i="1673"/>
  <c r="M228" i="1673"/>
  <c r="K228" i="1673"/>
  <c r="D228" i="1673"/>
  <c r="M227" i="1673"/>
  <c r="K227" i="1673"/>
  <c r="D227" i="1673"/>
  <c r="M226" i="1673"/>
  <c r="K226" i="1673"/>
  <c r="D226" i="1673"/>
  <c r="M225" i="1673"/>
  <c r="K225" i="1673"/>
  <c r="D225" i="1673"/>
  <c r="M224" i="1673"/>
  <c r="K224" i="1673"/>
  <c r="D224" i="1673"/>
  <c r="M223" i="1673"/>
  <c r="K223" i="1673"/>
  <c r="D223" i="1673"/>
  <c r="M222" i="1673"/>
  <c r="K222" i="1673"/>
  <c r="D222" i="1673"/>
  <c r="M221" i="1673"/>
  <c r="K221" i="1673"/>
  <c r="D221" i="1673"/>
  <c r="M220" i="1673"/>
  <c r="K220" i="1673"/>
  <c r="D220" i="1673"/>
  <c r="M219" i="1673"/>
  <c r="K219" i="1673"/>
  <c r="D219" i="1673"/>
  <c r="M218" i="1673"/>
  <c r="K218" i="1673"/>
  <c r="D218" i="1673"/>
  <c r="M217" i="1673"/>
  <c r="K217" i="1673"/>
  <c r="D217" i="1673"/>
  <c r="M216" i="1673"/>
  <c r="K216" i="1673"/>
  <c r="D216" i="1673"/>
  <c r="M215" i="1673"/>
  <c r="K215" i="1673"/>
  <c r="D215" i="1673"/>
  <c r="M214" i="1673"/>
  <c r="K214" i="1673"/>
  <c r="D214" i="1673"/>
  <c r="M213" i="1673"/>
  <c r="K213" i="1673"/>
  <c r="D213" i="1673"/>
  <c r="M212" i="1673"/>
  <c r="K212" i="1673"/>
  <c r="D212" i="1673"/>
  <c r="M211" i="1673"/>
  <c r="K211" i="1673"/>
  <c r="D211" i="1673"/>
  <c r="M210" i="1673"/>
  <c r="K210" i="1673"/>
  <c r="D210" i="1673"/>
  <c r="M209" i="1673"/>
  <c r="K209" i="1673"/>
  <c r="D209" i="1673"/>
  <c r="M208" i="1673"/>
  <c r="K208" i="1673"/>
  <c r="D208" i="1673"/>
  <c r="M207" i="1673"/>
  <c r="K207" i="1673"/>
  <c r="D207" i="1673"/>
  <c r="M206" i="1673"/>
  <c r="K206" i="1673"/>
  <c r="D206" i="1673"/>
  <c r="M205" i="1673"/>
  <c r="K205" i="1673"/>
  <c r="D205" i="1673"/>
  <c r="M204" i="1673"/>
  <c r="K204" i="1673"/>
  <c r="D204" i="1673"/>
  <c r="M203" i="1673"/>
  <c r="K203" i="1673"/>
  <c r="D203" i="1673"/>
  <c r="M202" i="1673"/>
  <c r="K202" i="1673"/>
  <c r="D202" i="1673"/>
  <c r="M201" i="1673"/>
  <c r="K201" i="1673"/>
  <c r="D201" i="1673"/>
  <c r="M200" i="1673"/>
  <c r="K200" i="1673"/>
  <c r="D200" i="1673"/>
  <c r="M199" i="1673"/>
  <c r="K199" i="1673"/>
  <c r="D199" i="1673"/>
  <c r="M198" i="1673"/>
  <c r="K198" i="1673"/>
  <c r="D198" i="1673"/>
  <c r="M197" i="1673"/>
  <c r="K197" i="1673"/>
  <c r="D197" i="1673"/>
  <c r="M196" i="1673"/>
  <c r="K196" i="1673"/>
  <c r="D196" i="1673"/>
  <c r="M195" i="1673"/>
  <c r="K195" i="1673"/>
  <c r="D195" i="1673"/>
  <c r="M194" i="1673"/>
  <c r="K194" i="1673"/>
  <c r="D194" i="1673"/>
  <c r="M193" i="1673"/>
  <c r="K193" i="1673"/>
  <c r="D193" i="1673"/>
  <c r="M192" i="1673"/>
  <c r="K192" i="1673"/>
  <c r="D192" i="1673"/>
  <c r="M191" i="1673"/>
  <c r="K191" i="1673"/>
  <c r="D191" i="1673"/>
  <c r="M190" i="1673"/>
  <c r="K190" i="1673"/>
  <c r="D190" i="1673"/>
  <c r="M189" i="1673"/>
  <c r="K189" i="1673"/>
  <c r="D189" i="1673"/>
  <c r="M188" i="1673"/>
  <c r="K188" i="1673"/>
  <c r="D188" i="1673"/>
  <c r="M187" i="1673"/>
  <c r="K187" i="1673"/>
  <c r="D187" i="1673"/>
  <c r="M186" i="1673"/>
  <c r="K186" i="1673"/>
  <c r="D186" i="1673"/>
  <c r="M185" i="1673"/>
  <c r="K185" i="1673"/>
  <c r="D185" i="1673"/>
  <c r="M184" i="1673"/>
  <c r="K184" i="1673"/>
  <c r="D184" i="1673"/>
  <c r="M183" i="1673"/>
  <c r="K183" i="1673"/>
  <c r="D183" i="1673"/>
  <c r="M182" i="1673"/>
  <c r="K182" i="1673"/>
  <c r="D182" i="1673"/>
  <c r="M181" i="1673"/>
  <c r="K181" i="1673"/>
  <c r="D181" i="1673"/>
  <c r="M180" i="1673"/>
  <c r="K180" i="1673"/>
  <c r="D180" i="1673"/>
  <c r="M179" i="1673"/>
  <c r="K179" i="1673"/>
  <c r="D179" i="1673"/>
  <c r="M178" i="1673"/>
  <c r="K178" i="1673"/>
  <c r="D178" i="1673"/>
  <c r="M177" i="1673"/>
  <c r="K177" i="1673"/>
  <c r="D177" i="1673"/>
  <c r="M176" i="1673"/>
  <c r="K176" i="1673"/>
  <c r="D176" i="1673"/>
  <c r="M175" i="1673"/>
  <c r="K175" i="1673"/>
  <c r="D175" i="1673"/>
  <c r="M174" i="1673"/>
  <c r="K174" i="1673"/>
  <c r="D174" i="1673"/>
  <c r="M173" i="1673"/>
  <c r="K173" i="1673"/>
  <c r="D173" i="1673"/>
  <c r="M172" i="1673"/>
  <c r="K172" i="1673"/>
  <c r="D172" i="1673"/>
  <c r="M171" i="1673"/>
  <c r="K171" i="1673"/>
  <c r="D171" i="1673"/>
  <c r="M170" i="1673"/>
  <c r="K170" i="1673"/>
  <c r="D170" i="1673"/>
  <c r="M169" i="1673"/>
  <c r="K169" i="1673"/>
  <c r="D169" i="1673"/>
  <c r="M168" i="1673"/>
  <c r="K168" i="1673"/>
  <c r="D168" i="1673"/>
  <c r="M167" i="1673"/>
  <c r="K167" i="1673"/>
  <c r="D167" i="1673"/>
  <c r="M166" i="1673"/>
  <c r="K166" i="1673"/>
  <c r="D166" i="1673"/>
  <c r="M165" i="1673"/>
  <c r="K165" i="1673"/>
  <c r="D165" i="1673"/>
  <c r="M164" i="1673"/>
  <c r="K164" i="1673"/>
  <c r="D164" i="1673"/>
  <c r="K163" i="1673"/>
  <c r="D163" i="1673"/>
  <c r="K162" i="1673"/>
  <c r="D162" i="1673"/>
  <c r="K161" i="1673"/>
  <c r="D161" i="1673"/>
  <c r="K160" i="1673"/>
  <c r="D160" i="1673"/>
  <c r="K159" i="1673"/>
  <c r="D159" i="1673"/>
  <c r="K158" i="1673"/>
  <c r="D158" i="1673"/>
  <c r="K157" i="1673"/>
  <c r="D157" i="1673"/>
  <c r="K156" i="1673"/>
  <c r="D156" i="1673"/>
  <c r="K155" i="1673"/>
  <c r="D155" i="1673"/>
  <c r="K154" i="1673"/>
  <c r="D154" i="1673"/>
  <c r="K153" i="1673"/>
  <c r="D153" i="1673"/>
  <c r="K152" i="1673"/>
  <c r="D152" i="1673"/>
  <c r="K151" i="1673"/>
  <c r="D151" i="1673"/>
  <c r="K150" i="1673"/>
  <c r="D150" i="1673"/>
  <c r="K149" i="1673"/>
  <c r="P148" i="1673"/>
  <c r="O148" i="1673"/>
  <c r="N148" i="1673"/>
  <c r="M148" i="1673"/>
  <c r="L148" i="1673"/>
  <c r="K148" i="1673"/>
  <c r="H148" i="1673"/>
  <c r="K144" i="1673"/>
  <c r="K143" i="1673"/>
  <c r="P141" i="1673"/>
  <c r="O141" i="1673"/>
  <c r="N141" i="1673"/>
  <c r="M141" i="1673"/>
  <c r="L141" i="1673"/>
  <c r="H141" i="1673"/>
  <c r="K135" i="1673"/>
  <c r="K134" i="1673"/>
  <c r="K133" i="1673"/>
  <c r="K132" i="1673"/>
  <c r="P130" i="1673"/>
  <c r="O130" i="1673"/>
  <c r="N130" i="1673"/>
  <c r="M130" i="1673"/>
  <c r="L130" i="1673"/>
  <c r="H130" i="1673"/>
  <c r="K128" i="1673"/>
  <c r="K127" i="1673"/>
  <c r="K126" i="1673"/>
  <c r="K125" i="1673"/>
  <c r="K124" i="1673"/>
  <c r="K123" i="1673"/>
  <c r="K122" i="1673"/>
  <c r="K121" i="1673"/>
  <c r="P119" i="1673"/>
  <c r="O119" i="1673"/>
  <c r="N119" i="1673"/>
  <c r="M119" i="1673"/>
  <c r="L119" i="1673"/>
  <c r="H119" i="1673"/>
  <c r="K111" i="1673"/>
  <c r="K110" i="1673"/>
  <c r="K109" i="1673"/>
  <c r="K108" i="1673"/>
  <c r="K107" i="1673"/>
  <c r="K106" i="1673"/>
  <c r="U104" i="1673"/>
  <c r="U103" i="1673"/>
  <c r="P103" i="1673"/>
  <c r="O103" i="1673"/>
  <c r="N103" i="1673"/>
  <c r="M103" i="1673"/>
  <c r="L103" i="1673"/>
  <c r="H103" i="1673"/>
  <c r="U102" i="1673"/>
  <c r="K102" i="1673"/>
  <c r="U101" i="1673"/>
  <c r="K101" i="1673"/>
  <c r="U100" i="1673"/>
  <c r="K100" i="1673"/>
  <c r="U99" i="1673"/>
  <c r="K99" i="1673"/>
  <c r="U98" i="1673"/>
  <c r="K98" i="1673"/>
  <c r="U97" i="1673"/>
  <c r="K97" i="1673"/>
  <c r="U96" i="1673"/>
  <c r="U95" i="1673"/>
  <c r="P95" i="1673"/>
  <c r="O95" i="1673"/>
  <c r="N95" i="1673"/>
  <c r="M95" i="1673"/>
  <c r="L95" i="1673"/>
  <c r="H95" i="1673"/>
  <c r="U94" i="1673"/>
  <c r="U93" i="1673"/>
  <c r="K93" i="1673"/>
  <c r="U92" i="1673"/>
  <c r="K92" i="1673"/>
  <c r="U91" i="1673"/>
  <c r="K91" i="1673"/>
  <c r="U90" i="1673"/>
  <c r="K90" i="1673"/>
  <c r="U89" i="1673"/>
  <c r="K89" i="1673"/>
  <c r="U88" i="1673"/>
  <c r="K88" i="1673"/>
  <c r="U87" i="1673"/>
  <c r="K87" i="1673"/>
  <c r="U86" i="1673"/>
  <c r="K86" i="1673"/>
  <c r="U85" i="1673"/>
  <c r="K85" i="1673"/>
  <c r="U84" i="1673"/>
  <c r="U83" i="1673"/>
  <c r="P83" i="1673"/>
  <c r="O83" i="1673"/>
  <c r="N83" i="1673"/>
  <c r="M83" i="1673"/>
  <c r="L83" i="1673"/>
  <c r="H83" i="1673"/>
  <c r="U82" i="1673"/>
  <c r="U81" i="1673"/>
  <c r="K81" i="1673"/>
  <c r="U80" i="1673"/>
  <c r="K80" i="1673"/>
  <c r="U79" i="1673"/>
  <c r="K79" i="1673"/>
  <c r="U78" i="1673"/>
  <c r="K78" i="1673"/>
  <c r="U77" i="1673"/>
  <c r="K77" i="1673"/>
  <c r="U76" i="1673"/>
  <c r="K76" i="1673"/>
  <c r="U75" i="1673"/>
  <c r="K75" i="1673"/>
  <c r="U74" i="1673"/>
  <c r="U73" i="1673"/>
  <c r="P73" i="1673"/>
  <c r="O73" i="1673"/>
  <c r="N73" i="1673"/>
  <c r="M73" i="1673"/>
  <c r="L73" i="1673"/>
  <c r="H73" i="1673"/>
  <c r="U72" i="1673"/>
  <c r="U71" i="1673"/>
  <c r="K71" i="1673"/>
  <c r="U70" i="1673"/>
  <c r="K70" i="1673"/>
  <c r="U69" i="1673"/>
  <c r="K69" i="1673"/>
  <c r="U68" i="1673"/>
  <c r="K68" i="1673"/>
  <c r="U67" i="1673"/>
  <c r="K67" i="1673"/>
  <c r="U66" i="1673"/>
  <c r="K66" i="1673"/>
  <c r="U65" i="1673"/>
  <c r="K65" i="1673"/>
  <c r="U64" i="1673"/>
  <c r="K64" i="1673"/>
  <c r="U63" i="1673"/>
  <c r="K63" i="1673"/>
  <c r="U62" i="1673"/>
  <c r="U61" i="1673"/>
  <c r="P61" i="1673"/>
  <c r="O61" i="1673"/>
  <c r="N61" i="1673"/>
  <c r="M61" i="1673"/>
  <c r="H61" i="1673"/>
  <c r="U60" i="1673"/>
  <c r="U59" i="1673"/>
  <c r="U58" i="1673"/>
  <c r="U57" i="1673"/>
  <c r="U44" i="1673"/>
  <c r="U43" i="1673"/>
  <c r="P43" i="1673"/>
  <c r="O43" i="1673"/>
  <c r="N43" i="1673"/>
  <c r="M43" i="1673"/>
  <c r="H43" i="1673"/>
  <c r="U42" i="1673"/>
  <c r="U41" i="1673"/>
  <c r="U40" i="1673"/>
  <c r="U39" i="1673"/>
  <c r="U38" i="1673"/>
  <c r="U32" i="1673"/>
  <c r="U31" i="1673"/>
  <c r="BF30" i="1673"/>
  <c r="BE30" i="1673"/>
  <c r="BD30" i="1673"/>
  <c r="BC30" i="1673"/>
  <c r="BB30" i="1673"/>
  <c r="BA30" i="1673"/>
  <c r="AZ30" i="1673"/>
  <c r="AY30" i="1673"/>
  <c r="AX30" i="1673"/>
  <c r="AW30" i="1673"/>
  <c r="AV30" i="1673"/>
  <c r="AU30" i="1673"/>
  <c r="U30" i="1673"/>
  <c r="BF24" i="1673"/>
  <c r="BE24" i="1673"/>
  <c r="BD24" i="1673"/>
  <c r="BC24" i="1673"/>
  <c r="BB24" i="1673"/>
  <c r="BA24" i="1673"/>
  <c r="AZ24" i="1673"/>
  <c r="AY24" i="1673"/>
  <c r="AX24" i="1673"/>
  <c r="AW24" i="1673"/>
  <c r="AV24" i="1673"/>
  <c r="AU24" i="1673"/>
  <c r="U24" i="1673"/>
  <c r="BF23" i="1673"/>
  <c r="BE23" i="1673"/>
  <c r="BD23" i="1673"/>
  <c r="BC23" i="1673"/>
  <c r="BB23" i="1673"/>
  <c r="BA23" i="1673"/>
  <c r="AZ23" i="1673"/>
  <c r="AY23" i="1673"/>
  <c r="AX23" i="1673"/>
  <c r="AW23" i="1673"/>
  <c r="AV23" i="1673"/>
  <c r="AU23" i="1673"/>
  <c r="U23" i="1673"/>
  <c r="P23" i="1673"/>
  <c r="O23" i="1673"/>
  <c r="N23" i="1673"/>
  <c r="M23" i="1673"/>
  <c r="L23" i="1673"/>
  <c r="H23" i="1673"/>
  <c r="BF22" i="1673"/>
  <c r="BE22" i="1673"/>
  <c r="BD22" i="1673"/>
  <c r="BC22" i="1673"/>
  <c r="BB22" i="1673"/>
  <c r="BA22" i="1673"/>
  <c r="AZ22" i="1673"/>
  <c r="AY22" i="1673"/>
  <c r="AX22" i="1673"/>
  <c r="AW22" i="1673"/>
  <c r="AV22" i="1673"/>
  <c r="AU22" i="1673"/>
  <c r="U22" i="1673"/>
  <c r="Q22" i="1673"/>
  <c r="K22" i="1673"/>
  <c r="BF21" i="1673"/>
  <c r="BE21" i="1673"/>
  <c r="BD21" i="1673"/>
  <c r="BC21" i="1673"/>
  <c r="BB21" i="1673"/>
  <c r="BA21" i="1673"/>
  <c r="AZ21" i="1673"/>
  <c r="AY21" i="1673"/>
  <c r="AX21" i="1673"/>
  <c r="AW21" i="1673"/>
  <c r="AV21" i="1673"/>
  <c r="AU21" i="1673"/>
  <c r="U21" i="1673"/>
  <c r="Q21" i="1673"/>
  <c r="K21" i="1673"/>
  <c r="BF20" i="1673"/>
  <c r="BE20" i="1673"/>
  <c r="BD20" i="1673"/>
  <c r="BC20" i="1673"/>
  <c r="BB20" i="1673"/>
  <c r="BA20" i="1673"/>
  <c r="AZ20" i="1673"/>
  <c r="AY20" i="1673"/>
  <c r="AX20" i="1673"/>
  <c r="AW20" i="1673"/>
  <c r="AV20" i="1673"/>
  <c r="AU20" i="1673"/>
  <c r="U20" i="1673"/>
  <c r="Q20" i="1673"/>
  <c r="K20" i="1673"/>
  <c r="BF19" i="1673"/>
  <c r="BE19" i="1673"/>
  <c r="BD19" i="1673"/>
  <c r="BC19" i="1673"/>
  <c r="BB19" i="1673"/>
  <c r="BA19" i="1673"/>
  <c r="AZ19" i="1673"/>
  <c r="AY19" i="1673"/>
  <c r="AX19" i="1673"/>
  <c r="AW19" i="1673"/>
  <c r="AV19" i="1673"/>
  <c r="AU19" i="1673"/>
  <c r="U19" i="1673"/>
  <c r="Q19" i="1673"/>
  <c r="K19" i="1673"/>
  <c r="BF18" i="1673"/>
  <c r="BE18" i="1673"/>
  <c r="BD18" i="1673"/>
  <c r="BC18" i="1673"/>
  <c r="BB18" i="1673"/>
  <c r="BA18" i="1673"/>
  <c r="AZ18" i="1673"/>
  <c r="AY18" i="1673"/>
  <c r="AX18" i="1673"/>
  <c r="AW18" i="1673"/>
  <c r="AV18" i="1673"/>
  <c r="AU18" i="1673"/>
  <c r="U18" i="1673"/>
  <c r="Q18" i="1673"/>
  <c r="K18" i="1673"/>
  <c r="BF17" i="1673"/>
  <c r="BE17" i="1673"/>
  <c r="BD17" i="1673"/>
  <c r="BC17" i="1673"/>
  <c r="BB17" i="1673"/>
  <c r="BA17" i="1673"/>
  <c r="AZ17" i="1673"/>
  <c r="AY17" i="1673"/>
  <c r="AX17" i="1673"/>
  <c r="AW17" i="1673"/>
  <c r="AV17" i="1673"/>
  <c r="AU17" i="1673"/>
  <c r="U17" i="1673"/>
  <c r="Q17" i="1673"/>
  <c r="K17" i="1673"/>
  <c r="BF16" i="1673"/>
  <c r="BE16" i="1673"/>
  <c r="BD16" i="1673"/>
  <c r="BC16" i="1673"/>
  <c r="BB16" i="1673"/>
  <c r="BA16" i="1673"/>
  <c r="AZ16" i="1673"/>
  <c r="AY16" i="1673"/>
  <c r="AX16" i="1673"/>
  <c r="AW16" i="1673"/>
  <c r="AV16" i="1673"/>
  <c r="AU16" i="1673"/>
  <c r="U16" i="1673"/>
  <c r="Q16" i="1673"/>
  <c r="K16" i="1673"/>
  <c r="U15" i="1673"/>
  <c r="U14" i="1673"/>
  <c r="U13" i="1673"/>
  <c r="U12" i="1673"/>
  <c r="U11" i="1673"/>
  <c r="U10" i="1673"/>
  <c r="U9" i="1673"/>
  <c r="U8" i="1673"/>
  <c r="U7" i="1673"/>
  <c r="U6" i="1673"/>
  <c r="U5" i="1673"/>
  <c r="U4" i="1673"/>
  <c r="U3" i="1673"/>
  <c r="AE45" i="1672"/>
  <c r="AF45" i="1672" s="1"/>
  <c r="AC45" i="1672"/>
  <c r="AD45" i="1672" s="1"/>
  <c r="AA45" i="1672"/>
  <c r="AB45" i="1672" s="1"/>
  <c r="Y45" i="1672"/>
  <c r="Z45" i="1672" s="1"/>
  <c r="W45" i="1672"/>
  <c r="X45" i="1672" s="1"/>
  <c r="U45" i="1672"/>
  <c r="V45" i="1672" s="1"/>
  <c r="AE44" i="1672"/>
  <c r="AF44" i="1672" s="1"/>
  <c r="AC44" i="1672"/>
  <c r="AD44" i="1672" s="1"/>
  <c r="AA44" i="1672"/>
  <c r="AB44" i="1672" s="1"/>
  <c r="Y44" i="1672"/>
  <c r="Z44" i="1672" s="1"/>
  <c r="W44" i="1672"/>
  <c r="X44" i="1672" s="1"/>
  <c r="U44" i="1672"/>
  <c r="V44" i="1672" s="1"/>
  <c r="AE43" i="1672"/>
  <c r="AF43" i="1672" s="1"/>
  <c r="AC43" i="1672"/>
  <c r="AD43" i="1672" s="1"/>
  <c r="AA43" i="1672"/>
  <c r="AB43" i="1672" s="1"/>
  <c r="Y43" i="1672"/>
  <c r="Z43" i="1672" s="1"/>
  <c r="W43" i="1672"/>
  <c r="X43" i="1672" s="1"/>
  <c r="U43" i="1672"/>
  <c r="V43" i="1672" s="1"/>
  <c r="AE42" i="1672"/>
  <c r="AF42" i="1672" s="1"/>
  <c r="AC42" i="1672"/>
  <c r="AD42" i="1672" s="1"/>
  <c r="AA42" i="1672"/>
  <c r="AB42" i="1672" s="1"/>
  <c r="Y42" i="1672"/>
  <c r="Z42" i="1672" s="1"/>
  <c r="W42" i="1672"/>
  <c r="X42" i="1672" s="1"/>
  <c r="U42" i="1672"/>
  <c r="V42" i="1672" s="1"/>
  <c r="AE41" i="1672"/>
  <c r="AF41" i="1672" s="1"/>
  <c r="AC41" i="1672"/>
  <c r="AD41" i="1672" s="1"/>
  <c r="AA41" i="1672"/>
  <c r="AB41" i="1672" s="1"/>
  <c r="Y41" i="1672"/>
  <c r="Z41" i="1672" s="1"/>
  <c r="W41" i="1672"/>
  <c r="X41" i="1672" s="1"/>
  <c r="U41" i="1672"/>
  <c r="V41" i="1672" s="1"/>
  <c r="AE40" i="1672"/>
  <c r="AF40" i="1672" s="1"/>
  <c r="AC40" i="1672"/>
  <c r="AD40" i="1672" s="1"/>
  <c r="AA40" i="1672"/>
  <c r="AB40" i="1672" s="1"/>
  <c r="Y40" i="1672"/>
  <c r="Z40" i="1672" s="1"/>
  <c r="W40" i="1672"/>
  <c r="X40" i="1672" s="1"/>
  <c r="U40" i="1672"/>
  <c r="V40" i="1672" s="1"/>
  <c r="AE39" i="1672"/>
  <c r="AF39" i="1672" s="1"/>
  <c r="AC39" i="1672"/>
  <c r="AD39" i="1672" s="1"/>
  <c r="AA39" i="1672"/>
  <c r="AB39" i="1672" s="1"/>
  <c r="Y39" i="1672"/>
  <c r="Z39" i="1672" s="1"/>
  <c r="W39" i="1672"/>
  <c r="X39" i="1672" s="1"/>
  <c r="U39" i="1672"/>
  <c r="V39" i="1672" s="1"/>
  <c r="AE14" i="1672"/>
  <c r="AF14" i="1672" s="1"/>
  <c r="AC14" i="1672"/>
  <c r="AD14" i="1672" s="1"/>
  <c r="AA14" i="1672"/>
  <c r="AB14" i="1672" s="1"/>
  <c r="Y14" i="1672"/>
  <c r="Z14" i="1672" s="1"/>
  <c r="W14" i="1672"/>
  <c r="X14" i="1672" s="1"/>
  <c r="U14" i="1672"/>
  <c r="V14" i="1672" s="1"/>
  <c r="AE26" i="1671"/>
  <c r="AF26" i="1671" s="1"/>
  <c r="AC26" i="1671"/>
  <c r="AD26" i="1671" s="1"/>
  <c r="AA26" i="1671"/>
  <c r="AB26" i="1671" s="1"/>
  <c r="Y26" i="1671"/>
  <c r="Z26" i="1671" s="1"/>
  <c r="W26" i="1671"/>
  <c r="X26" i="1671" s="1"/>
  <c r="U26" i="1671"/>
  <c r="V26" i="1671" s="1"/>
  <c r="AE25" i="1671"/>
  <c r="AF25" i="1671" s="1"/>
  <c r="AC25" i="1671"/>
  <c r="AD25" i="1671" s="1"/>
  <c r="AA25" i="1671"/>
  <c r="AB25" i="1671" s="1"/>
  <c r="Y25" i="1671"/>
  <c r="Z25" i="1671" s="1"/>
  <c r="W25" i="1671"/>
  <c r="X25" i="1671" s="1"/>
  <c r="U25" i="1671"/>
  <c r="V25" i="1671" s="1"/>
  <c r="AE24" i="1671"/>
  <c r="AF24" i="1671" s="1"/>
  <c r="AC24" i="1671"/>
  <c r="AD24" i="1671" s="1"/>
  <c r="AA24" i="1671"/>
  <c r="AB24" i="1671" s="1"/>
  <c r="Y24" i="1671"/>
  <c r="Z24" i="1671" s="1"/>
  <c r="W24" i="1671"/>
  <c r="X24" i="1671" s="1"/>
  <c r="U24" i="1671"/>
  <c r="V24" i="1671" s="1"/>
  <c r="V88" i="1670"/>
  <c r="U88" i="1670"/>
  <c r="Q88" i="1670"/>
  <c r="T88" i="1670" s="1"/>
  <c r="P88" i="1670"/>
  <c r="S88" i="1670" s="1"/>
  <c r="N88" i="1670"/>
  <c r="M88" i="1670"/>
  <c r="V87" i="1670"/>
  <c r="U87" i="1670"/>
  <c r="Q87" i="1670"/>
  <c r="T87" i="1670" s="1"/>
  <c r="P87" i="1670"/>
  <c r="S87" i="1670" s="1"/>
  <c r="N87" i="1670"/>
  <c r="M87" i="1670"/>
  <c r="V86" i="1670"/>
  <c r="U86" i="1670"/>
  <c r="Q86" i="1670"/>
  <c r="T86" i="1670" s="1"/>
  <c r="P86" i="1670"/>
  <c r="S86" i="1670" s="1"/>
  <c r="N86" i="1670"/>
  <c r="M86" i="1670"/>
  <c r="V85" i="1670"/>
  <c r="U85" i="1670"/>
  <c r="Q85" i="1670"/>
  <c r="T85" i="1670" s="1"/>
  <c r="P85" i="1670"/>
  <c r="S85" i="1670" s="1"/>
  <c r="N85" i="1670"/>
  <c r="M85" i="1670"/>
  <c r="V84" i="1670"/>
  <c r="U84" i="1670"/>
  <c r="Q84" i="1670"/>
  <c r="T84" i="1670" s="1"/>
  <c r="P84" i="1670"/>
  <c r="S84" i="1670" s="1"/>
  <c r="N84" i="1670"/>
  <c r="M84" i="1670"/>
  <c r="V83" i="1670"/>
  <c r="U83" i="1670"/>
  <c r="Q83" i="1670"/>
  <c r="T83" i="1670" s="1"/>
  <c r="P83" i="1670"/>
  <c r="S83" i="1670" s="1"/>
  <c r="N83" i="1670"/>
  <c r="M83" i="1670"/>
  <c r="V82" i="1670"/>
  <c r="U82" i="1670"/>
  <c r="Q82" i="1670"/>
  <c r="T82" i="1670" s="1"/>
  <c r="P82" i="1670"/>
  <c r="S82" i="1670" s="1"/>
  <c r="N82" i="1670"/>
  <c r="M82" i="1670"/>
  <c r="V81" i="1670"/>
  <c r="U81" i="1670"/>
  <c r="Q81" i="1670"/>
  <c r="T81" i="1670" s="1"/>
  <c r="P81" i="1670"/>
  <c r="S81" i="1670" s="1"/>
  <c r="N81" i="1670"/>
  <c r="M81" i="1670"/>
  <c r="V80" i="1670"/>
  <c r="U80" i="1670"/>
  <c r="Q80" i="1670"/>
  <c r="T80" i="1670" s="1"/>
  <c r="P80" i="1670"/>
  <c r="S80" i="1670" s="1"/>
  <c r="N80" i="1670"/>
  <c r="M80" i="1670"/>
  <c r="V79" i="1670"/>
  <c r="U79" i="1670"/>
  <c r="Q79" i="1670"/>
  <c r="T79" i="1670" s="1"/>
  <c r="P79" i="1670"/>
  <c r="S79" i="1670" s="1"/>
  <c r="N79" i="1670"/>
  <c r="M79" i="1670"/>
  <c r="V78" i="1670"/>
  <c r="U78" i="1670"/>
  <c r="Q78" i="1670"/>
  <c r="T78" i="1670" s="1"/>
  <c r="P78" i="1670"/>
  <c r="S78" i="1670" s="1"/>
  <c r="N78" i="1670"/>
  <c r="M78" i="1670"/>
  <c r="V77" i="1670"/>
  <c r="U77" i="1670"/>
  <c r="Q77" i="1670"/>
  <c r="T77" i="1670" s="1"/>
  <c r="P77" i="1670"/>
  <c r="S77" i="1670" s="1"/>
  <c r="N77" i="1670"/>
  <c r="M77" i="1670"/>
  <c r="V76" i="1670"/>
  <c r="U76" i="1670"/>
  <c r="Q76" i="1670"/>
  <c r="T76" i="1670" s="1"/>
  <c r="P76" i="1670"/>
  <c r="S76" i="1670" s="1"/>
  <c r="N76" i="1670"/>
  <c r="M76" i="1670"/>
  <c r="V75" i="1670"/>
  <c r="U75" i="1670"/>
  <c r="Q75" i="1670"/>
  <c r="T75" i="1670" s="1"/>
  <c r="P75" i="1670"/>
  <c r="S75" i="1670" s="1"/>
  <c r="N75" i="1670"/>
  <c r="M75" i="1670"/>
  <c r="V74" i="1670"/>
  <c r="U74" i="1670"/>
  <c r="Q74" i="1670"/>
  <c r="T74" i="1670" s="1"/>
  <c r="P74" i="1670"/>
  <c r="S74" i="1670" s="1"/>
  <c r="N74" i="1670"/>
  <c r="M74" i="1670"/>
  <c r="V73" i="1670"/>
  <c r="U73" i="1670"/>
  <c r="Q73" i="1670"/>
  <c r="T73" i="1670" s="1"/>
  <c r="P73" i="1670"/>
  <c r="S73" i="1670" s="1"/>
  <c r="N73" i="1670"/>
  <c r="M73" i="1670"/>
  <c r="V72" i="1670"/>
  <c r="U72" i="1670"/>
  <c r="Q72" i="1670"/>
  <c r="T72" i="1670" s="1"/>
  <c r="P72" i="1670"/>
  <c r="S72" i="1670" s="1"/>
  <c r="N72" i="1670"/>
  <c r="M72" i="1670"/>
  <c r="V71" i="1670"/>
  <c r="U71" i="1670"/>
  <c r="Q71" i="1670"/>
  <c r="T71" i="1670" s="1"/>
  <c r="P71" i="1670"/>
  <c r="S71" i="1670" s="1"/>
  <c r="N71" i="1670"/>
  <c r="M71" i="1670"/>
  <c r="V70" i="1670"/>
  <c r="U70" i="1670"/>
  <c r="Q70" i="1670"/>
  <c r="T70" i="1670" s="1"/>
  <c r="P70" i="1670"/>
  <c r="S70" i="1670" s="1"/>
  <c r="N70" i="1670"/>
  <c r="M70" i="1670"/>
  <c r="V69" i="1670"/>
  <c r="U69" i="1670"/>
  <c r="Q69" i="1670"/>
  <c r="T69" i="1670" s="1"/>
  <c r="P69" i="1670"/>
  <c r="S69" i="1670" s="1"/>
  <c r="N69" i="1670"/>
  <c r="M69" i="1670"/>
  <c r="V68" i="1670"/>
  <c r="U68" i="1670"/>
  <c r="Q68" i="1670"/>
  <c r="T68" i="1670" s="1"/>
  <c r="P68" i="1670"/>
  <c r="S68" i="1670" s="1"/>
  <c r="N68" i="1670"/>
  <c r="M68" i="1670"/>
  <c r="V67" i="1670"/>
  <c r="U67" i="1670"/>
  <c r="Q67" i="1670"/>
  <c r="T67" i="1670" s="1"/>
  <c r="P67" i="1670"/>
  <c r="S67" i="1670" s="1"/>
  <c r="N67" i="1670"/>
  <c r="M67" i="1670"/>
  <c r="V66" i="1670"/>
  <c r="U66" i="1670"/>
  <c r="Q66" i="1670"/>
  <c r="T66" i="1670" s="1"/>
  <c r="P66" i="1670"/>
  <c r="S66" i="1670" s="1"/>
  <c r="N66" i="1670"/>
  <c r="M66" i="1670"/>
  <c r="V65" i="1670"/>
  <c r="U65" i="1670"/>
  <c r="Q65" i="1670"/>
  <c r="T65" i="1670" s="1"/>
  <c r="P65" i="1670"/>
  <c r="S65" i="1670" s="1"/>
  <c r="N65" i="1670"/>
  <c r="M65" i="1670"/>
  <c r="V64" i="1670"/>
  <c r="U64" i="1670"/>
  <c r="Q64" i="1670"/>
  <c r="T64" i="1670" s="1"/>
  <c r="P64" i="1670"/>
  <c r="S64" i="1670" s="1"/>
  <c r="N64" i="1670"/>
  <c r="M64" i="1670"/>
  <c r="V63" i="1670"/>
  <c r="U63" i="1670"/>
  <c r="Q63" i="1670"/>
  <c r="T63" i="1670" s="1"/>
  <c r="P63" i="1670"/>
  <c r="S63" i="1670" s="1"/>
  <c r="N63" i="1670"/>
  <c r="M63" i="1670"/>
  <c r="V62" i="1670"/>
  <c r="U62" i="1670"/>
  <c r="Q62" i="1670"/>
  <c r="T62" i="1670" s="1"/>
  <c r="P62" i="1670"/>
  <c r="S62" i="1670" s="1"/>
  <c r="N62" i="1670"/>
  <c r="M62" i="1670"/>
  <c r="V61" i="1670"/>
  <c r="U61" i="1670"/>
  <c r="Q61" i="1670"/>
  <c r="T61" i="1670" s="1"/>
  <c r="P61" i="1670"/>
  <c r="S61" i="1670" s="1"/>
  <c r="N61" i="1670"/>
  <c r="M61" i="1670"/>
  <c r="V60" i="1670"/>
  <c r="U60" i="1670"/>
  <c r="Q60" i="1670"/>
  <c r="T60" i="1670" s="1"/>
  <c r="P60" i="1670"/>
  <c r="S60" i="1670" s="1"/>
  <c r="N60" i="1670"/>
  <c r="M60" i="1670"/>
  <c r="V59" i="1670"/>
  <c r="U59" i="1670"/>
  <c r="Q59" i="1670"/>
  <c r="T59" i="1670" s="1"/>
  <c r="P59" i="1670"/>
  <c r="S59" i="1670" s="1"/>
  <c r="N59" i="1670"/>
  <c r="M59" i="1670"/>
  <c r="V58" i="1670"/>
  <c r="U58" i="1670"/>
  <c r="Q58" i="1670"/>
  <c r="T58" i="1670" s="1"/>
  <c r="P58" i="1670"/>
  <c r="S58" i="1670" s="1"/>
  <c r="N58" i="1670"/>
  <c r="M58" i="1670"/>
  <c r="V57" i="1670"/>
  <c r="U57" i="1670"/>
  <c r="Q57" i="1670"/>
  <c r="T57" i="1670" s="1"/>
  <c r="P57" i="1670"/>
  <c r="S57" i="1670" s="1"/>
  <c r="N57" i="1670"/>
  <c r="M57" i="1670"/>
  <c r="V56" i="1670"/>
  <c r="U56" i="1670"/>
  <c r="Q56" i="1670"/>
  <c r="T56" i="1670" s="1"/>
  <c r="P56" i="1670"/>
  <c r="S56" i="1670" s="1"/>
  <c r="N56" i="1670"/>
  <c r="M56" i="1670"/>
  <c r="V55" i="1670"/>
  <c r="U55" i="1670"/>
  <c r="Q55" i="1670"/>
  <c r="T55" i="1670" s="1"/>
  <c r="P55" i="1670"/>
  <c r="S55" i="1670" s="1"/>
  <c r="N55" i="1670"/>
  <c r="M55" i="1670"/>
  <c r="V54" i="1670"/>
  <c r="U54" i="1670"/>
  <c r="Q54" i="1670"/>
  <c r="T54" i="1670" s="1"/>
  <c r="P54" i="1670"/>
  <c r="S54" i="1670" s="1"/>
  <c r="N54" i="1670"/>
  <c r="M54" i="1670"/>
  <c r="V53" i="1670"/>
  <c r="U53" i="1670"/>
  <c r="Q53" i="1670"/>
  <c r="T53" i="1670" s="1"/>
  <c r="P53" i="1670"/>
  <c r="S53" i="1670" s="1"/>
  <c r="N53" i="1670"/>
  <c r="M53" i="1670"/>
  <c r="V52" i="1670"/>
  <c r="U52" i="1670"/>
  <c r="Q52" i="1670"/>
  <c r="T52" i="1670" s="1"/>
  <c r="P52" i="1670"/>
  <c r="S52" i="1670" s="1"/>
  <c r="N52" i="1670"/>
  <c r="M52" i="1670"/>
  <c r="V51" i="1670"/>
  <c r="U51" i="1670"/>
  <c r="Q51" i="1670"/>
  <c r="T51" i="1670" s="1"/>
  <c r="P51" i="1670"/>
  <c r="S51" i="1670" s="1"/>
  <c r="N51" i="1670"/>
  <c r="M51" i="1670"/>
  <c r="V50" i="1670"/>
  <c r="U50" i="1670"/>
  <c r="Q50" i="1670"/>
  <c r="T50" i="1670" s="1"/>
  <c r="P50" i="1670"/>
  <c r="S50" i="1670" s="1"/>
  <c r="N50" i="1670"/>
  <c r="M50" i="1670"/>
  <c r="V49" i="1670"/>
  <c r="U49" i="1670"/>
  <c r="Q49" i="1670"/>
  <c r="T49" i="1670" s="1"/>
  <c r="P49" i="1670"/>
  <c r="S49" i="1670" s="1"/>
  <c r="N49" i="1670"/>
  <c r="M49" i="1670"/>
  <c r="V48" i="1670"/>
  <c r="U48" i="1670"/>
  <c r="Q48" i="1670"/>
  <c r="T48" i="1670" s="1"/>
  <c r="P48" i="1670"/>
  <c r="S48" i="1670" s="1"/>
  <c r="N48" i="1670"/>
  <c r="M48" i="1670"/>
  <c r="V47" i="1670"/>
  <c r="U47" i="1670"/>
  <c r="Q47" i="1670"/>
  <c r="T47" i="1670" s="1"/>
  <c r="P47" i="1670"/>
  <c r="S47" i="1670" s="1"/>
  <c r="N47" i="1670"/>
  <c r="M47" i="1670"/>
  <c r="V46" i="1670"/>
  <c r="U46" i="1670"/>
  <c r="Q46" i="1670"/>
  <c r="T46" i="1670" s="1"/>
  <c r="P46" i="1670"/>
  <c r="S46" i="1670" s="1"/>
  <c r="N46" i="1670"/>
  <c r="M46" i="1670"/>
  <c r="V45" i="1670"/>
  <c r="U45" i="1670"/>
  <c r="Q45" i="1670"/>
  <c r="T45" i="1670" s="1"/>
  <c r="P45" i="1670"/>
  <c r="S45" i="1670" s="1"/>
  <c r="N45" i="1670"/>
  <c r="M45" i="1670"/>
  <c r="V44" i="1670"/>
  <c r="U44" i="1670"/>
  <c r="Q44" i="1670"/>
  <c r="T44" i="1670" s="1"/>
  <c r="P44" i="1670"/>
  <c r="S44" i="1670" s="1"/>
  <c r="N44" i="1670"/>
  <c r="M44" i="1670"/>
  <c r="V43" i="1670"/>
  <c r="U43" i="1670"/>
  <c r="Q43" i="1670"/>
  <c r="T43" i="1670" s="1"/>
  <c r="P43" i="1670"/>
  <c r="S43" i="1670" s="1"/>
  <c r="N43" i="1670"/>
  <c r="M43" i="1670"/>
  <c r="V42" i="1670"/>
  <c r="U42" i="1670"/>
  <c r="Q42" i="1670"/>
  <c r="T42" i="1670" s="1"/>
  <c r="P42" i="1670"/>
  <c r="S42" i="1670" s="1"/>
  <c r="N42" i="1670"/>
  <c r="M42" i="1670"/>
  <c r="V41" i="1670"/>
  <c r="U41" i="1670"/>
  <c r="Q41" i="1670"/>
  <c r="T41" i="1670" s="1"/>
  <c r="P41" i="1670"/>
  <c r="S41" i="1670" s="1"/>
  <c r="N41" i="1670"/>
  <c r="M41" i="1670"/>
  <c r="V40" i="1670"/>
  <c r="U40" i="1670"/>
  <c r="Q40" i="1670"/>
  <c r="T40" i="1670" s="1"/>
  <c r="P40" i="1670"/>
  <c r="S40" i="1670" s="1"/>
  <c r="N40" i="1670"/>
  <c r="M40" i="1670"/>
  <c r="V39" i="1670"/>
  <c r="U39" i="1670"/>
  <c r="Q39" i="1670"/>
  <c r="T39" i="1670" s="1"/>
  <c r="P39" i="1670"/>
  <c r="S39" i="1670" s="1"/>
  <c r="N39" i="1670"/>
  <c r="M39" i="1670"/>
  <c r="V38" i="1670"/>
  <c r="U38" i="1670"/>
  <c r="Q38" i="1670"/>
  <c r="T38" i="1670" s="1"/>
  <c r="P38" i="1670"/>
  <c r="S38" i="1670" s="1"/>
  <c r="N38" i="1670"/>
  <c r="M38" i="1670"/>
  <c r="V37" i="1670"/>
  <c r="U37" i="1670"/>
  <c r="Q37" i="1670"/>
  <c r="T37" i="1670" s="1"/>
  <c r="P37" i="1670"/>
  <c r="S37" i="1670" s="1"/>
  <c r="N37" i="1670"/>
  <c r="M37" i="1670"/>
  <c r="V36" i="1670"/>
  <c r="U36" i="1670"/>
  <c r="Q36" i="1670"/>
  <c r="T36" i="1670" s="1"/>
  <c r="P36" i="1670"/>
  <c r="S36" i="1670" s="1"/>
  <c r="N36" i="1670"/>
  <c r="M36" i="1670"/>
  <c r="V35" i="1670"/>
  <c r="U35" i="1670"/>
  <c r="Q35" i="1670"/>
  <c r="T35" i="1670" s="1"/>
  <c r="P35" i="1670"/>
  <c r="S35" i="1670" s="1"/>
  <c r="N35" i="1670"/>
  <c r="M35" i="1670"/>
  <c r="V34" i="1670"/>
  <c r="U34" i="1670"/>
  <c r="Q34" i="1670"/>
  <c r="T34" i="1670" s="1"/>
  <c r="P34" i="1670"/>
  <c r="S34" i="1670" s="1"/>
  <c r="N34" i="1670"/>
  <c r="M34" i="1670"/>
  <c r="V33" i="1670"/>
  <c r="U33" i="1670"/>
  <c r="Q33" i="1670"/>
  <c r="T33" i="1670" s="1"/>
  <c r="P33" i="1670"/>
  <c r="S33" i="1670" s="1"/>
  <c r="N33" i="1670"/>
  <c r="M33" i="1670"/>
  <c r="V32" i="1670"/>
  <c r="U32" i="1670"/>
  <c r="Q32" i="1670"/>
  <c r="T32" i="1670" s="1"/>
  <c r="P32" i="1670"/>
  <c r="S32" i="1670" s="1"/>
  <c r="N32" i="1670"/>
  <c r="M32" i="1670"/>
  <c r="V31" i="1670"/>
  <c r="U31" i="1670"/>
  <c r="Q31" i="1670"/>
  <c r="T31" i="1670" s="1"/>
  <c r="P31" i="1670"/>
  <c r="S31" i="1670" s="1"/>
  <c r="N31" i="1670"/>
  <c r="M31" i="1670"/>
  <c r="V30" i="1670"/>
  <c r="U30" i="1670"/>
  <c r="Q30" i="1670"/>
  <c r="T30" i="1670" s="1"/>
  <c r="P30" i="1670"/>
  <c r="S30" i="1670" s="1"/>
  <c r="N30" i="1670"/>
  <c r="M30" i="1670"/>
  <c r="V29" i="1670"/>
  <c r="U29" i="1670"/>
  <c r="Q29" i="1670"/>
  <c r="T29" i="1670" s="1"/>
  <c r="P29" i="1670"/>
  <c r="S29" i="1670" s="1"/>
  <c r="N29" i="1670"/>
  <c r="M29" i="1670"/>
  <c r="V28" i="1670"/>
  <c r="U28" i="1670"/>
  <c r="Q28" i="1670"/>
  <c r="T28" i="1670" s="1"/>
  <c r="P28" i="1670"/>
  <c r="S28" i="1670" s="1"/>
  <c r="N28" i="1670"/>
  <c r="M28" i="1670"/>
  <c r="V27" i="1670"/>
  <c r="U27" i="1670"/>
  <c r="Q27" i="1670"/>
  <c r="T27" i="1670" s="1"/>
  <c r="P27" i="1670"/>
  <c r="S27" i="1670" s="1"/>
  <c r="N27" i="1670"/>
  <c r="M27" i="1670"/>
  <c r="V26" i="1670"/>
  <c r="U26" i="1670"/>
  <c r="Q26" i="1670"/>
  <c r="T26" i="1670" s="1"/>
  <c r="P26" i="1670"/>
  <c r="S26" i="1670" s="1"/>
  <c r="N26" i="1670"/>
  <c r="M26" i="1670"/>
  <c r="V25" i="1670"/>
  <c r="U25" i="1670"/>
  <c r="Q25" i="1670"/>
  <c r="T25" i="1670" s="1"/>
  <c r="P25" i="1670"/>
  <c r="S25" i="1670" s="1"/>
  <c r="N25" i="1670"/>
  <c r="M25" i="1670"/>
  <c r="V24" i="1670"/>
  <c r="U24" i="1670"/>
  <c r="Q24" i="1670"/>
  <c r="T24" i="1670" s="1"/>
  <c r="P24" i="1670"/>
  <c r="S24" i="1670" s="1"/>
  <c r="N24" i="1670"/>
  <c r="M24" i="1670"/>
  <c r="V23" i="1670"/>
  <c r="U23" i="1670"/>
  <c r="Q23" i="1670"/>
  <c r="T23" i="1670" s="1"/>
  <c r="P23" i="1670"/>
  <c r="S23" i="1670" s="1"/>
  <c r="N23" i="1670"/>
  <c r="M23" i="1670"/>
  <c r="V22" i="1670"/>
  <c r="U22" i="1670"/>
  <c r="Q22" i="1670"/>
  <c r="T22" i="1670" s="1"/>
  <c r="P22" i="1670"/>
  <c r="S22" i="1670" s="1"/>
  <c r="N22" i="1670"/>
  <c r="M22" i="1670"/>
  <c r="V21" i="1670"/>
  <c r="U21" i="1670"/>
  <c r="Q21" i="1670"/>
  <c r="T21" i="1670" s="1"/>
  <c r="P21" i="1670"/>
  <c r="S21" i="1670" s="1"/>
  <c r="N21" i="1670"/>
  <c r="M21" i="1670"/>
  <c r="V20" i="1670"/>
  <c r="U20" i="1670"/>
  <c r="Q20" i="1670"/>
  <c r="T20" i="1670" s="1"/>
  <c r="P20" i="1670"/>
  <c r="S20" i="1670" s="1"/>
  <c r="N20" i="1670"/>
  <c r="M20" i="1670"/>
  <c r="V19" i="1670"/>
  <c r="U19" i="1670"/>
  <c r="Q19" i="1670"/>
  <c r="T19" i="1670" s="1"/>
  <c r="P19" i="1670"/>
  <c r="S19" i="1670" s="1"/>
  <c r="N19" i="1670"/>
  <c r="M19" i="1670"/>
  <c r="V18" i="1670"/>
  <c r="U18" i="1670"/>
  <c r="Q18" i="1670"/>
  <c r="T18" i="1670" s="1"/>
  <c r="P18" i="1670"/>
  <c r="S18" i="1670" s="1"/>
  <c r="N18" i="1670"/>
  <c r="M18" i="1670"/>
  <c r="V17" i="1670"/>
  <c r="U17" i="1670"/>
  <c r="Q17" i="1670"/>
  <c r="T17" i="1670" s="1"/>
  <c r="P17" i="1670"/>
  <c r="S17" i="1670" s="1"/>
  <c r="N17" i="1670"/>
  <c r="M17" i="1670"/>
  <c r="V16" i="1670"/>
  <c r="U16" i="1670"/>
  <c r="Q16" i="1670"/>
  <c r="T16" i="1670" s="1"/>
  <c r="P16" i="1670"/>
  <c r="S16" i="1670" s="1"/>
  <c r="N16" i="1670"/>
  <c r="M16" i="1670"/>
  <c r="V15" i="1670"/>
  <c r="U15" i="1670"/>
  <c r="Q15" i="1670"/>
  <c r="T15" i="1670" s="1"/>
  <c r="P15" i="1670"/>
  <c r="S15" i="1670" s="1"/>
  <c r="N15" i="1670"/>
  <c r="M15" i="1670"/>
  <c r="V14" i="1670"/>
  <c r="U14" i="1670"/>
  <c r="Q14" i="1670"/>
  <c r="T14" i="1670" s="1"/>
  <c r="P14" i="1670"/>
  <c r="S14" i="1670" s="1"/>
  <c r="N14" i="1670"/>
  <c r="M14" i="1670"/>
  <c r="V13" i="1670"/>
  <c r="U13" i="1670"/>
  <c r="Q13" i="1670"/>
  <c r="T13" i="1670" s="1"/>
  <c r="P13" i="1670"/>
  <c r="S13" i="1670" s="1"/>
  <c r="N13" i="1670"/>
  <c r="M13" i="1670"/>
  <c r="V12" i="1670"/>
  <c r="U12" i="1670"/>
  <c r="Q12" i="1670"/>
  <c r="T12" i="1670" s="1"/>
  <c r="P12" i="1670"/>
  <c r="S12" i="1670" s="1"/>
  <c r="N12" i="1670"/>
  <c r="M12" i="1670"/>
  <c r="V11" i="1670"/>
  <c r="U11" i="1670"/>
  <c r="Q11" i="1670"/>
  <c r="T11" i="1670" s="1"/>
  <c r="P11" i="1670"/>
  <c r="S11" i="1670" s="1"/>
  <c r="N11" i="1670"/>
  <c r="M11" i="1670"/>
  <c r="V10" i="1670"/>
  <c r="U10" i="1670"/>
  <c r="Q10" i="1670"/>
  <c r="T10" i="1670" s="1"/>
  <c r="P10" i="1670"/>
  <c r="S10" i="1670" s="1"/>
  <c r="N10" i="1670"/>
  <c r="M10" i="1670"/>
  <c r="V118" i="1669"/>
  <c r="U118" i="1669"/>
  <c r="Q118" i="1669"/>
  <c r="T118" i="1669" s="1"/>
  <c r="P118" i="1669"/>
  <c r="S118" i="1669" s="1"/>
  <c r="N118" i="1669"/>
  <c r="M118" i="1669"/>
  <c r="V117" i="1669"/>
  <c r="U117" i="1669"/>
  <c r="Q117" i="1669"/>
  <c r="T117" i="1669" s="1"/>
  <c r="P117" i="1669"/>
  <c r="S117" i="1669" s="1"/>
  <c r="N117" i="1669"/>
  <c r="M117" i="1669"/>
  <c r="V116" i="1669"/>
  <c r="U116" i="1669"/>
  <c r="Q116" i="1669"/>
  <c r="T116" i="1669" s="1"/>
  <c r="P116" i="1669"/>
  <c r="S116" i="1669" s="1"/>
  <c r="N116" i="1669"/>
  <c r="M116" i="1669"/>
  <c r="V115" i="1669"/>
  <c r="U115" i="1669"/>
  <c r="Q115" i="1669"/>
  <c r="T115" i="1669" s="1"/>
  <c r="P115" i="1669"/>
  <c r="S115" i="1669" s="1"/>
  <c r="N115" i="1669"/>
  <c r="M115" i="1669"/>
  <c r="V114" i="1669"/>
  <c r="U114" i="1669"/>
  <c r="Q114" i="1669"/>
  <c r="T114" i="1669" s="1"/>
  <c r="P114" i="1669"/>
  <c r="S114" i="1669" s="1"/>
  <c r="N114" i="1669"/>
  <c r="M114" i="1669"/>
  <c r="V113" i="1669"/>
  <c r="U113" i="1669"/>
  <c r="Q113" i="1669"/>
  <c r="T113" i="1669" s="1"/>
  <c r="P113" i="1669"/>
  <c r="S113" i="1669" s="1"/>
  <c r="N113" i="1669"/>
  <c r="M113" i="1669"/>
  <c r="V112" i="1669"/>
  <c r="U112" i="1669"/>
  <c r="Q112" i="1669"/>
  <c r="T112" i="1669" s="1"/>
  <c r="P112" i="1669"/>
  <c r="S112" i="1669" s="1"/>
  <c r="N112" i="1669"/>
  <c r="M112" i="1669"/>
  <c r="V111" i="1669"/>
  <c r="U111" i="1669"/>
  <c r="Q111" i="1669"/>
  <c r="T111" i="1669" s="1"/>
  <c r="P111" i="1669"/>
  <c r="S111" i="1669" s="1"/>
  <c r="N111" i="1669"/>
  <c r="M111" i="1669"/>
  <c r="V110" i="1669"/>
  <c r="U110" i="1669"/>
  <c r="Q110" i="1669"/>
  <c r="T110" i="1669" s="1"/>
  <c r="P110" i="1669"/>
  <c r="S110" i="1669" s="1"/>
  <c r="N110" i="1669"/>
  <c r="M110" i="1669"/>
  <c r="V109" i="1669"/>
  <c r="U109" i="1669"/>
  <c r="Q109" i="1669"/>
  <c r="T109" i="1669" s="1"/>
  <c r="P109" i="1669"/>
  <c r="S109" i="1669" s="1"/>
  <c r="N109" i="1669"/>
  <c r="M109" i="1669"/>
  <c r="V108" i="1669"/>
  <c r="U108" i="1669"/>
  <c r="Q108" i="1669"/>
  <c r="T108" i="1669" s="1"/>
  <c r="P108" i="1669"/>
  <c r="S108" i="1669" s="1"/>
  <c r="N108" i="1669"/>
  <c r="M108" i="1669"/>
  <c r="V107" i="1669"/>
  <c r="U107" i="1669"/>
  <c r="Q107" i="1669"/>
  <c r="T107" i="1669" s="1"/>
  <c r="P107" i="1669"/>
  <c r="S107" i="1669" s="1"/>
  <c r="N107" i="1669"/>
  <c r="M107" i="1669"/>
  <c r="V106" i="1669"/>
  <c r="U106" i="1669"/>
  <c r="Q106" i="1669"/>
  <c r="T106" i="1669" s="1"/>
  <c r="P106" i="1669"/>
  <c r="S106" i="1669" s="1"/>
  <c r="N106" i="1669"/>
  <c r="M106" i="1669"/>
  <c r="V105" i="1669"/>
  <c r="U105" i="1669"/>
  <c r="Q105" i="1669"/>
  <c r="T105" i="1669" s="1"/>
  <c r="P105" i="1669"/>
  <c r="S105" i="1669" s="1"/>
  <c r="N105" i="1669"/>
  <c r="M105" i="1669"/>
  <c r="V104" i="1669"/>
  <c r="U104" i="1669"/>
  <c r="Q104" i="1669"/>
  <c r="T104" i="1669" s="1"/>
  <c r="P104" i="1669"/>
  <c r="S104" i="1669" s="1"/>
  <c r="N104" i="1669"/>
  <c r="M104" i="1669"/>
  <c r="V103" i="1669"/>
  <c r="U103" i="1669"/>
  <c r="Q103" i="1669"/>
  <c r="T103" i="1669" s="1"/>
  <c r="P103" i="1669"/>
  <c r="S103" i="1669" s="1"/>
  <c r="N103" i="1669"/>
  <c r="M103" i="1669"/>
  <c r="V102" i="1669"/>
  <c r="U102" i="1669"/>
  <c r="Q102" i="1669"/>
  <c r="T102" i="1669" s="1"/>
  <c r="P102" i="1669"/>
  <c r="S102" i="1669" s="1"/>
  <c r="N102" i="1669"/>
  <c r="M102" i="1669"/>
  <c r="V101" i="1669"/>
  <c r="U101" i="1669"/>
  <c r="Q101" i="1669"/>
  <c r="T101" i="1669" s="1"/>
  <c r="P101" i="1669"/>
  <c r="S101" i="1669" s="1"/>
  <c r="N101" i="1669"/>
  <c r="M101" i="1669"/>
  <c r="V100" i="1669"/>
  <c r="U100" i="1669"/>
  <c r="Q100" i="1669"/>
  <c r="T100" i="1669" s="1"/>
  <c r="P100" i="1669"/>
  <c r="S100" i="1669" s="1"/>
  <c r="N100" i="1669"/>
  <c r="M100" i="1669"/>
  <c r="V99" i="1669"/>
  <c r="U99" i="1669"/>
  <c r="Q99" i="1669"/>
  <c r="T99" i="1669" s="1"/>
  <c r="P99" i="1669"/>
  <c r="S99" i="1669" s="1"/>
  <c r="N99" i="1669"/>
  <c r="M99" i="1669"/>
  <c r="V98" i="1669"/>
  <c r="U98" i="1669"/>
  <c r="Q98" i="1669"/>
  <c r="T98" i="1669" s="1"/>
  <c r="P98" i="1669"/>
  <c r="S98" i="1669" s="1"/>
  <c r="N98" i="1669"/>
  <c r="M98" i="1669"/>
  <c r="V97" i="1669"/>
  <c r="U97" i="1669"/>
  <c r="Q97" i="1669"/>
  <c r="T97" i="1669" s="1"/>
  <c r="P97" i="1669"/>
  <c r="S97" i="1669" s="1"/>
  <c r="N97" i="1669"/>
  <c r="M97" i="1669"/>
  <c r="V96" i="1669"/>
  <c r="U96" i="1669"/>
  <c r="Q96" i="1669"/>
  <c r="T96" i="1669" s="1"/>
  <c r="P96" i="1669"/>
  <c r="S96" i="1669" s="1"/>
  <c r="N96" i="1669"/>
  <c r="M96" i="1669"/>
  <c r="V95" i="1669"/>
  <c r="U95" i="1669"/>
  <c r="Q95" i="1669"/>
  <c r="T95" i="1669" s="1"/>
  <c r="P95" i="1669"/>
  <c r="S95" i="1669" s="1"/>
  <c r="N95" i="1669"/>
  <c r="M95" i="1669"/>
  <c r="V94" i="1669"/>
  <c r="U94" i="1669"/>
  <c r="Q94" i="1669"/>
  <c r="T94" i="1669" s="1"/>
  <c r="P94" i="1669"/>
  <c r="S94" i="1669" s="1"/>
  <c r="N94" i="1669"/>
  <c r="M94" i="1669"/>
  <c r="V93" i="1669"/>
  <c r="U93" i="1669"/>
  <c r="Q93" i="1669"/>
  <c r="T93" i="1669" s="1"/>
  <c r="P93" i="1669"/>
  <c r="S93" i="1669" s="1"/>
  <c r="N93" i="1669"/>
  <c r="M93" i="1669"/>
  <c r="V92" i="1669"/>
  <c r="U92" i="1669"/>
  <c r="Q92" i="1669"/>
  <c r="T92" i="1669" s="1"/>
  <c r="P92" i="1669"/>
  <c r="S92" i="1669" s="1"/>
  <c r="N92" i="1669"/>
  <c r="M92" i="1669"/>
  <c r="V91" i="1669"/>
  <c r="U91" i="1669"/>
  <c r="Q91" i="1669"/>
  <c r="T91" i="1669" s="1"/>
  <c r="P91" i="1669"/>
  <c r="S91" i="1669" s="1"/>
  <c r="N91" i="1669"/>
  <c r="M91" i="1669"/>
  <c r="V90" i="1669"/>
  <c r="U90" i="1669"/>
  <c r="Q90" i="1669"/>
  <c r="T90" i="1669" s="1"/>
  <c r="P90" i="1669"/>
  <c r="S90" i="1669" s="1"/>
  <c r="N90" i="1669"/>
  <c r="M90" i="1669"/>
  <c r="V89" i="1669"/>
  <c r="U89" i="1669"/>
  <c r="Q89" i="1669"/>
  <c r="T89" i="1669" s="1"/>
  <c r="P89" i="1669"/>
  <c r="S89" i="1669" s="1"/>
  <c r="N89" i="1669"/>
  <c r="M89" i="1669"/>
  <c r="V88" i="1669"/>
  <c r="U88" i="1669"/>
  <c r="Q88" i="1669"/>
  <c r="T88" i="1669" s="1"/>
  <c r="P88" i="1669"/>
  <c r="S88" i="1669" s="1"/>
  <c r="N88" i="1669"/>
  <c r="M88" i="1669"/>
  <c r="V87" i="1669"/>
  <c r="U87" i="1669"/>
  <c r="Q87" i="1669"/>
  <c r="T87" i="1669" s="1"/>
  <c r="P87" i="1669"/>
  <c r="S87" i="1669" s="1"/>
  <c r="N87" i="1669"/>
  <c r="M87" i="1669"/>
  <c r="V86" i="1669"/>
  <c r="U86" i="1669"/>
  <c r="Q86" i="1669"/>
  <c r="T86" i="1669" s="1"/>
  <c r="P86" i="1669"/>
  <c r="S86" i="1669" s="1"/>
  <c r="N86" i="1669"/>
  <c r="M86" i="1669"/>
  <c r="V85" i="1669"/>
  <c r="U85" i="1669"/>
  <c r="Q85" i="1669"/>
  <c r="T85" i="1669" s="1"/>
  <c r="P85" i="1669"/>
  <c r="S85" i="1669" s="1"/>
  <c r="N85" i="1669"/>
  <c r="M85" i="1669"/>
  <c r="V84" i="1669"/>
  <c r="U84" i="1669"/>
  <c r="Q84" i="1669"/>
  <c r="T84" i="1669" s="1"/>
  <c r="P84" i="1669"/>
  <c r="S84" i="1669" s="1"/>
  <c r="N84" i="1669"/>
  <c r="M84" i="1669"/>
  <c r="V83" i="1669"/>
  <c r="U83" i="1669"/>
  <c r="Q83" i="1669"/>
  <c r="T83" i="1669" s="1"/>
  <c r="P83" i="1669"/>
  <c r="S83" i="1669" s="1"/>
  <c r="N83" i="1669"/>
  <c r="M83" i="1669"/>
  <c r="V82" i="1669"/>
  <c r="U82" i="1669"/>
  <c r="Q82" i="1669"/>
  <c r="T82" i="1669" s="1"/>
  <c r="P82" i="1669"/>
  <c r="S82" i="1669" s="1"/>
  <c r="N82" i="1669"/>
  <c r="M82" i="1669"/>
  <c r="V81" i="1669"/>
  <c r="U81" i="1669"/>
  <c r="Q81" i="1669"/>
  <c r="T81" i="1669" s="1"/>
  <c r="P81" i="1669"/>
  <c r="S81" i="1669" s="1"/>
  <c r="N81" i="1669"/>
  <c r="M81" i="1669"/>
  <c r="V80" i="1669"/>
  <c r="U80" i="1669"/>
  <c r="Q80" i="1669"/>
  <c r="T80" i="1669" s="1"/>
  <c r="P80" i="1669"/>
  <c r="S80" i="1669" s="1"/>
  <c r="N80" i="1669"/>
  <c r="M80" i="1669"/>
  <c r="V79" i="1669"/>
  <c r="U79" i="1669"/>
  <c r="Q79" i="1669"/>
  <c r="T79" i="1669" s="1"/>
  <c r="P79" i="1669"/>
  <c r="S79" i="1669" s="1"/>
  <c r="N79" i="1669"/>
  <c r="M79" i="1669"/>
  <c r="V78" i="1669"/>
  <c r="U78" i="1669"/>
  <c r="Q78" i="1669"/>
  <c r="T78" i="1669" s="1"/>
  <c r="P78" i="1669"/>
  <c r="S78" i="1669" s="1"/>
  <c r="N78" i="1669"/>
  <c r="M78" i="1669"/>
  <c r="V77" i="1669"/>
  <c r="U77" i="1669"/>
  <c r="Q77" i="1669"/>
  <c r="T77" i="1669" s="1"/>
  <c r="P77" i="1669"/>
  <c r="S77" i="1669" s="1"/>
  <c r="N77" i="1669"/>
  <c r="M77" i="1669"/>
  <c r="V76" i="1669"/>
  <c r="U76" i="1669"/>
  <c r="Q76" i="1669"/>
  <c r="T76" i="1669" s="1"/>
  <c r="P76" i="1669"/>
  <c r="S76" i="1669" s="1"/>
  <c r="N76" i="1669"/>
  <c r="M76" i="1669"/>
  <c r="V75" i="1669"/>
  <c r="U75" i="1669"/>
  <c r="Q75" i="1669"/>
  <c r="T75" i="1669" s="1"/>
  <c r="P75" i="1669"/>
  <c r="S75" i="1669" s="1"/>
  <c r="N75" i="1669"/>
  <c r="M75" i="1669"/>
  <c r="V74" i="1669"/>
  <c r="U74" i="1669"/>
  <c r="Q74" i="1669"/>
  <c r="T74" i="1669" s="1"/>
  <c r="P74" i="1669"/>
  <c r="S74" i="1669" s="1"/>
  <c r="N74" i="1669"/>
  <c r="M74" i="1669"/>
  <c r="V73" i="1669"/>
  <c r="U73" i="1669"/>
  <c r="Q73" i="1669"/>
  <c r="T73" i="1669" s="1"/>
  <c r="P73" i="1669"/>
  <c r="S73" i="1669" s="1"/>
  <c r="N73" i="1669"/>
  <c r="M73" i="1669"/>
  <c r="V72" i="1669"/>
  <c r="U72" i="1669"/>
  <c r="Q72" i="1669"/>
  <c r="T72" i="1669" s="1"/>
  <c r="P72" i="1669"/>
  <c r="S72" i="1669" s="1"/>
  <c r="N72" i="1669"/>
  <c r="M72" i="1669"/>
  <c r="V71" i="1669"/>
  <c r="U71" i="1669"/>
  <c r="Q71" i="1669"/>
  <c r="T71" i="1669" s="1"/>
  <c r="P71" i="1669"/>
  <c r="S71" i="1669" s="1"/>
  <c r="N71" i="1669"/>
  <c r="M71" i="1669"/>
  <c r="V70" i="1669"/>
  <c r="U70" i="1669"/>
  <c r="Q70" i="1669"/>
  <c r="T70" i="1669" s="1"/>
  <c r="P70" i="1669"/>
  <c r="S70" i="1669" s="1"/>
  <c r="N70" i="1669"/>
  <c r="M70" i="1669"/>
  <c r="V69" i="1669"/>
  <c r="U69" i="1669"/>
  <c r="Q69" i="1669"/>
  <c r="T69" i="1669" s="1"/>
  <c r="P69" i="1669"/>
  <c r="S69" i="1669" s="1"/>
  <c r="N69" i="1669"/>
  <c r="M69" i="1669"/>
  <c r="V68" i="1669"/>
  <c r="U68" i="1669"/>
  <c r="Q68" i="1669"/>
  <c r="T68" i="1669" s="1"/>
  <c r="P68" i="1669"/>
  <c r="S68" i="1669" s="1"/>
  <c r="N68" i="1669"/>
  <c r="M68" i="1669"/>
  <c r="V67" i="1669"/>
  <c r="U67" i="1669"/>
  <c r="Q67" i="1669"/>
  <c r="T67" i="1669" s="1"/>
  <c r="P67" i="1669"/>
  <c r="S67" i="1669" s="1"/>
  <c r="N67" i="1669"/>
  <c r="M67" i="1669"/>
  <c r="V66" i="1669"/>
  <c r="U66" i="1669"/>
  <c r="Q66" i="1669"/>
  <c r="T66" i="1669" s="1"/>
  <c r="P66" i="1669"/>
  <c r="S66" i="1669" s="1"/>
  <c r="N66" i="1669"/>
  <c r="M66" i="1669"/>
  <c r="V65" i="1669"/>
  <c r="U65" i="1669"/>
  <c r="Q65" i="1669"/>
  <c r="T65" i="1669" s="1"/>
  <c r="P65" i="1669"/>
  <c r="S65" i="1669" s="1"/>
  <c r="N65" i="1669"/>
  <c r="M65" i="1669"/>
  <c r="V64" i="1669"/>
  <c r="U64" i="1669"/>
  <c r="T64" i="1669"/>
  <c r="Q64" i="1669"/>
  <c r="P64" i="1669"/>
  <c r="S64" i="1669" s="1"/>
  <c r="N64" i="1669"/>
  <c r="M64" i="1669"/>
  <c r="V63" i="1669"/>
  <c r="U63" i="1669"/>
  <c r="Q63" i="1669"/>
  <c r="T63" i="1669" s="1"/>
  <c r="P63" i="1669"/>
  <c r="S63" i="1669" s="1"/>
  <c r="N63" i="1669"/>
  <c r="M63" i="1669"/>
  <c r="V62" i="1669"/>
  <c r="U62" i="1669"/>
  <c r="Q62" i="1669"/>
  <c r="T62" i="1669" s="1"/>
  <c r="P62" i="1669"/>
  <c r="S62" i="1669" s="1"/>
  <c r="N62" i="1669"/>
  <c r="M62" i="1669"/>
  <c r="V61" i="1669"/>
  <c r="U61" i="1669"/>
  <c r="Q61" i="1669"/>
  <c r="T61" i="1669" s="1"/>
  <c r="P61" i="1669"/>
  <c r="S61" i="1669" s="1"/>
  <c r="N61" i="1669"/>
  <c r="M61" i="1669"/>
  <c r="V60" i="1669"/>
  <c r="U60" i="1669"/>
  <c r="Q60" i="1669"/>
  <c r="T60" i="1669" s="1"/>
  <c r="P60" i="1669"/>
  <c r="S60" i="1669" s="1"/>
  <c r="N60" i="1669"/>
  <c r="M60" i="1669"/>
  <c r="V59" i="1669"/>
  <c r="U59" i="1669"/>
  <c r="Q59" i="1669"/>
  <c r="T59" i="1669" s="1"/>
  <c r="P59" i="1669"/>
  <c r="S59" i="1669" s="1"/>
  <c r="N59" i="1669"/>
  <c r="M59" i="1669"/>
  <c r="V58" i="1669"/>
  <c r="U58" i="1669"/>
  <c r="Q58" i="1669"/>
  <c r="T58" i="1669" s="1"/>
  <c r="P58" i="1669"/>
  <c r="S58" i="1669" s="1"/>
  <c r="N58" i="1669"/>
  <c r="M58" i="1669"/>
  <c r="V57" i="1669"/>
  <c r="U57" i="1669"/>
  <c r="Q57" i="1669"/>
  <c r="T57" i="1669" s="1"/>
  <c r="P57" i="1669"/>
  <c r="S57" i="1669" s="1"/>
  <c r="N57" i="1669"/>
  <c r="M57" i="1669"/>
  <c r="V56" i="1669"/>
  <c r="U56" i="1669"/>
  <c r="Q56" i="1669"/>
  <c r="T56" i="1669" s="1"/>
  <c r="P56" i="1669"/>
  <c r="S56" i="1669" s="1"/>
  <c r="N56" i="1669"/>
  <c r="M56" i="1669"/>
  <c r="V55" i="1669"/>
  <c r="U55" i="1669"/>
  <c r="Q55" i="1669"/>
  <c r="T55" i="1669" s="1"/>
  <c r="P55" i="1669"/>
  <c r="S55" i="1669" s="1"/>
  <c r="N55" i="1669"/>
  <c r="M55" i="1669"/>
  <c r="V54" i="1669"/>
  <c r="U54" i="1669"/>
  <c r="Q54" i="1669"/>
  <c r="T54" i="1669" s="1"/>
  <c r="P54" i="1669"/>
  <c r="S54" i="1669" s="1"/>
  <c r="N54" i="1669"/>
  <c r="M54" i="1669"/>
  <c r="V53" i="1669"/>
  <c r="U53" i="1669"/>
  <c r="Q53" i="1669"/>
  <c r="T53" i="1669" s="1"/>
  <c r="P53" i="1669"/>
  <c r="S53" i="1669" s="1"/>
  <c r="N53" i="1669"/>
  <c r="M53" i="1669"/>
  <c r="V52" i="1669"/>
  <c r="U52" i="1669"/>
  <c r="Q52" i="1669"/>
  <c r="T52" i="1669" s="1"/>
  <c r="P52" i="1669"/>
  <c r="S52" i="1669" s="1"/>
  <c r="N52" i="1669"/>
  <c r="M52" i="1669"/>
  <c r="V51" i="1669"/>
  <c r="U51" i="1669"/>
  <c r="Q51" i="1669"/>
  <c r="T51" i="1669" s="1"/>
  <c r="P51" i="1669"/>
  <c r="S51" i="1669" s="1"/>
  <c r="N51" i="1669"/>
  <c r="M51" i="1669"/>
  <c r="V50" i="1669"/>
  <c r="U50" i="1669"/>
  <c r="Q50" i="1669"/>
  <c r="T50" i="1669" s="1"/>
  <c r="P50" i="1669"/>
  <c r="S50" i="1669" s="1"/>
  <c r="N50" i="1669"/>
  <c r="M50" i="1669"/>
  <c r="V49" i="1669"/>
  <c r="U49" i="1669"/>
  <c r="Q49" i="1669"/>
  <c r="T49" i="1669" s="1"/>
  <c r="P49" i="1669"/>
  <c r="S49" i="1669" s="1"/>
  <c r="N49" i="1669"/>
  <c r="M49" i="1669"/>
  <c r="V48" i="1669"/>
  <c r="U48" i="1669"/>
  <c r="Q48" i="1669"/>
  <c r="T48" i="1669" s="1"/>
  <c r="P48" i="1669"/>
  <c r="S48" i="1669" s="1"/>
  <c r="N48" i="1669"/>
  <c r="M48" i="1669"/>
  <c r="V47" i="1669"/>
  <c r="U47" i="1669"/>
  <c r="Q47" i="1669"/>
  <c r="T47" i="1669" s="1"/>
  <c r="P47" i="1669"/>
  <c r="S47" i="1669" s="1"/>
  <c r="N47" i="1669"/>
  <c r="M47" i="1669"/>
  <c r="V46" i="1669"/>
  <c r="U46" i="1669"/>
  <c r="Q46" i="1669"/>
  <c r="T46" i="1669" s="1"/>
  <c r="P46" i="1669"/>
  <c r="S46" i="1669" s="1"/>
  <c r="N46" i="1669"/>
  <c r="M46" i="1669"/>
  <c r="V45" i="1669"/>
  <c r="U45" i="1669"/>
  <c r="Q45" i="1669"/>
  <c r="T45" i="1669" s="1"/>
  <c r="P45" i="1669"/>
  <c r="S45" i="1669" s="1"/>
  <c r="N45" i="1669"/>
  <c r="M45" i="1669"/>
  <c r="V44" i="1669"/>
  <c r="U44" i="1669"/>
  <c r="Q44" i="1669"/>
  <c r="T44" i="1669" s="1"/>
  <c r="P44" i="1669"/>
  <c r="S44" i="1669" s="1"/>
  <c r="N44" i="1669"/>
  <c r="M44" i="1669"/>
  <c r="V43" i="1669"/>
  <c r="U43" i="1669"/>
  <c r="Q43" i="1669"/>
  <c r="T43" i="1669" s="1"/>
  <c r="P43" i="1669"/>
  <c r="S43" i="1669" s="1"/>
  <c r="N43" i="1669"/>
  <c r="M43" i="1669"/>
  <c r="V42" i="1669"/>
  <c r="U42" i="1669"/>
  <c r="Q42" i="1669"/>
  <c r="T42" i="1669" s="1"/>
  <c r="P42" i="1669"/>
  <c r="S42" i="1669" s="1"/>
  <c r="N42" i="1669"/>
  <c r="M42" i="1669"/>
  <c r="V41" i="1669"/>
  <c r="U41" i="1669"/>
  <c r="Q41" i="1669"/>
  <c r="T41" i="1669" s="1"/>
  <c r="P41" i="1669"/>
  <c r="S41" i="1669" s="1"/>
  <c r="N41" i="1669"/>
  <c r="M41" i="1669"/>
  <c r="V40" i="1669"/>
  <c r="U40" i="1669"/>
  <c r="Q40" i="1669"/>
  <c r="T40" i="1669" s="1"/>
  <c r="P40" i="1669"/>
  <c r="S40" i="1669" s="1"/>
  <c r="N40" i="1669"/>
  <c r="M40" i="1669"/>
  <c r="V39" i="1669"/>
  <c r="U39" i="1669"/>
  <c r="Q39" i="1669"/>
  <c r="T39" i="1669" s="1"/>
  <c r="P39" i="1669"/>
  <c r="S39" i="1669" s="1"/>
  <c r="N39" i="1669"/>
  <c r="M39" i="1669"/>
  <c r="V38" i="1669"/>
  <c r="U38" i="1669"/>
  <c r="Q38" i="1669"/>
  <c r="T38" i="1669" s="1"/>
  <c r="P38" i="1669"/>
  <c r="S38" i="1669" s="1"/>
  <c r="N38" i="1669"/>
  <c r="M38" i="1669"/>
  <c r="V37" i="1669"/>
  <c r="U37" i="1669"/>
  <c r="Q37" i="1669"/>
  <c r="T37" i="1669" s="1"/>
  <c r="P37" i="1669"/>
  <c r="S37" i="1669" s="1"/>
  <c r="N37" i="1669"/>
  <c r="M37" i="1669"/>
  <c r="V36" i="1669"/>
  <c r="U36" i="1669"/>
  <c r="Q36" i="1669"/>
  <c r="T36" i="1669" s="1"/>
  <c r="P36" i="1669"/>
  <c r="S36" i="1669" s="1"/>
  <c r="N36" i="1669"/>
  <c r="M36" i="1669"/>
  <c r="V35" i="1669"/>
  <c r="U35" i="1669"/>
  <c r="Q35" i="1669"/>
  <c r="T35" i="1669" s="1"/>
  <c r="P35" i="1669"/>
  <c r="S35" i="1669" s="1"/>
  <c r="N35" i="1669"/>
  <c r="M35" i="1669"/>
  <c r="V34" i="1669"/>
  <c r="U34" i="1669"/>
  <c r="Q34" i="1669"/>
  <c r="T34" i="1669" s="1"/>
  <c r="P34" i="1669"/>
  <c r="S34" i="1669" s="1"/>
  <c r="N34" i="1669"/>
  <c r="M34" i="1669"/>
  <c r="V33" i="1669"/>
  <c r="U33" i="1669"/>
  <c r="Q33" i="1669"/>
  <c r="T33" i="1669" s="1"/>
  <c r="P33" i="1669"/>
  <c r="S33" i="1669" s="1"/>
  <c r="N33" i="1669"/>
  <c r="M33" i="1669"/>
  <c r="V32" i="1669"/>
  <c r="U32" i="1669"/>
  <c r="Q32" i="1669"/>
  <c r="T32" i="1669" s="1"/>
  <c r="P32" i="1669"/>
  <c r="S32" i="1669" s="1"/>
  <c r="N32" i="1669"/>
  <c r="M32" i="1669"/>
  <c r="V31" i="1669"/>
  <c r="U31" i="1669"/>
  <c r="Q31" i="1669"/>
  <c r="T31" i="1669" s="1"/>
  <c r="P31" i="1669"/>
  <c r="S31" i="1669" s="1"/>
  <c r="N31" i="1669"/>
  <c r="M31" i="1669"/>
  <c r="V30" i="1669"/>
  <c r="U30" i="1669"/>
  <c r="Q30" i="1669"/>
  <c r="T30" i="1669" s="1"/>
  <c r="P30" i="1669"/>
  <c r="S30" i="1669" s="1"/>
  <c r="N30" i="1669"/>
  <c r="M30" i="1669"/>
  <c r="V29" i="1669"/>
  <c r="U29" i="1669"/>
  <c r="Q29" i="1669"/>
  <c r="T29" i="1669" s="1"/>
  <c r="P29" i="1669"/>
  <c r="S29" i="1669" s="1"/>
  <c r="N29" i="1669"/>
  <c r="M29" i="1669"/>
  <c r="V28" i="1669"/>
  <c r="U28" i="1669"/>
  <c r="Q28" i="1669"/>
  <c r="T28" i="1669" s="1"/>
  <c r="P28" i="1669"/>
  <c r="S28" i="1669" s="1"/>
  <c r="N28" i="1669"/>
  <c r="M28" i="1669"/>
  <c r="V27" i="1669"/>
  <c r="U27" i="1669"/>
  <c r="Q27" i="1669"/>
  <c r="T27" i="1669" s="1"/>
  <c r="P27" i="1669"/>
  <c r="S27" i="1669" s="1"/>
  <c r="N27" i="1669"/>
  <c r="M27" i="1669"/>
  <c r="V26" i="1669"/>
  <c r="U26" i="1669"/>
  <c r="Q26" i="1669"/>
  <c r="T26" i="1669" s="1"/>
  <c r="P26" i="1669"/>
  <c r="S26" i="1669" s="1"/>
  <c r="N26" i="1669"/>
  <c r="M26" i="1669"/>
  <c r="V25" i="1669"/>
  <c r="U25" i="1669"/>
  <c r="Q25" i="1669"/>
  <c r="T25" i="1669" s="1"/>
  <c r="P25" i="1669"/>
  <c r="S25" i="1669" s="1"/>
  <c r="N25" i="1669"/>
  <c r="M25" i="1669"/>
  <c r="V24" i="1669"/>
  <c r="U24" i="1669"/>
  <c r="Q24" i="1669"/>
  <c r="T24" i="1669" s="1"/>
  <c r="P24" i="1669"/>
  <c r="S24" i="1669" s="1"/>
  <c r="N24" i="1669"/>
  <c r="M24" i="1669"/>
  <c r="V23" i="1669"/>
  <c r="U23" i="1669"/>
  <c r="Q23" i="1669"/>
  <c r="T23" i="1669" s="1"/>
  <c r="P23" i="1669"/>
  <c r="S23" i="1669" s="1"/>
  <c r="N23" i="1669"/>
  <c r="M23" i="1669"/>
  <c r="V22" i="1669"/>
  <c r="U22" i="1669"/>
  <c r="Q22" i="1669"/>
  <c r="T22" i="1669" s="1"/>
  <c r="P22" i="1669"/>
  <c r="S22" i="1669" s="1"/>
  <c r="N22" i="1669"/>
  <c r="M22" i="1669"/>
  <c r="V21" i="1669"/>
  <c r="U21" i="1669"/>
  <c r="Q21" i="1669"/>
  <c r="T21" i="1669" s="1"/>
  <c r="P21" i="1669"/>
  <c r="S21" i="1669" s="1"/>
  <c r="N21" i="1669"/>
  <c r="M21" i="1669"/>
  <c r="V20" i="1669"/>
  <c r="U20" i="1669"/>
  <c r="Q20" i="1669"/>
  <c r="T20" i="1669" s="1"/>
  <c r="P20" i="1669"/>
  <c r="S20" i="1669" s="1"/>
  <c r="N20" i="1669"/>
  <c r="M20" i="1669"/>
  <c r="V19" i="1669"/>
  <c r="U19" i="1669"/>
  <c r="Q19" i="1669"/>
  <c r="T19" i="1669" s="1"/>
  <c r="P19" i="1669"/>
  <c r="S19" i="1669" s="1"/>
  <c r="N19" i="1669"/>
  <c r="M19" i="1669"/>
  <c r="V18" i="1669"/>
  <c r="U18" i="1669"/>
  <c r="Q18" i="1669"/>
  <c r="T18" i="1669" s="1"/>
  <c r="P18" i="1669"/>
  <c r="S18" i="1669" s="1"/>
  <c r="N18" i="1669"/>
  <c r="M18" i="1669"/>
  <c r="V17" i="1669"/>
  <c r="U17" i="1669"/>
  <c r="Q17" i="1669"/>
  <c r="T17" i="1669" s="1"/>
  <c r="P17" i="1669"/>
  <c r="S17" i="1669" s="1"/>
  <c r="N17" i="1669"/>
  <c r="M17" i="1669"/>
  <c r="V16" i="1669"/>
  <c r="U16" i="1669"/>
  <c r="Q16" i="1669"/>
  <c r="T16" i="1669" s="1"/>
  <c r="P16" i="1669"/>
  <c r="S16" i="1669" s="1"/>
  <c r="N16" i="1669"/>
  <c r="M16" i="1669"/>
  <c r="V15" i="1669"/>
  <c r="U15" i="1669"/>
  <c r="Q15" i="1669"/>
  <c r="T15" i="1669" s="1"/>
  <c r="P15" i="1669"/>
  <c r="S15" i="1669" s="1"/>
  <c r="N15" i="1669"/>
  <c r="M15" i="1669"/>
  <c r="V14" i="1669"/>
  <c r="U14" i="1669"/>
  <c r="Q14" i="1669"/>
  <c r="T14" i="1669" s="1"/>
  <c r="P14" i="1669"/>
  <c r="S14" i="1669" s="1"/>
  <c r="N14" i="1669"/>
  <c r="M14" i="1669"/>
  <c r="V13" i="1669"/>
  <c r="U13" i="1669"/>
  <c r="Q13" i="1669"/>
  <c r="T13" i="1669" s="1"/>
  <c r="P13" i="1669"/>
  <c r="S13" i="1669" s="1"/>
  <c r="N13" i="1669"/>
  <c r="M13" i="1669"/>
  <c r="V12" i="1669"/>
  <c r="U12" i="1669"/>
  <c r="Q12" i="1669"/>
  <c r="T12" i="1669" s="1"/>
  <c r="P12" i="1669"/>
  <c r="S12" i="1669" s="1"/>
  <c r="N12" i="1669"/>
  <c r="M12" i="1669"/>
  <c r="V11" i="1669"/>
  <c r="U11" i="1669"/>
  <c r="Q11" i="1669"/>
  <c r="T11" i="1669" s="1"/>
  <c r="P11" i="1669"/>
  <c r="S11" i="1669" s="1"/>
  <c r="N11" i="1669"/>
  <c r="M11" i="1669"/>
  <c r="V10" i="1669"/>
  <c r="U10" i="1669"/>
  <c r="Q10" i="1669"/>
  <c r="T10" i="1669" s="1"/>
  <c r="P10" i="1669"/>
  <c r="S10" i="1669" s="1"/>
  <c r="N10" i="1669"/>
  <c r="M10" i="1669"/>
  <c r="V75" i="1668"/>
  <c r="U75" i="1668"/>
  <c r="Q75" i="1668"/>
  <c r="T75" i="1668" s="1"/>
  <c r="P75" i="1668"/>
  <c r="S75" i="1668" s="1"/>
  <c r="N75" i="1668"/>
  <c r="M75" i="1668"/>
  <c r="V74" i="1668"/>
  <c r="U74" i="1668"/>
  <c r="Q74" i="1668"/>
  <c r="T74" i="1668" s="1"/>
  <c r="P74" i="1668"/>
  <c r="S74" i="1668" s="1"/>
  <c r="N74" i="1668"/>
  <c r="M74" i="1668"/>
  <c r="V73" i="1668"/>
  <c r="U73" i="1668"/>
  <c r="Q73" i="1668"/>
  <c r="T73" i="1668" s="1"/>
  <c r="P73" i="1668"/>
  <c r="S73" i="1668" s="1"/>
  <c r="N73" i="1668"/>
  <c r="M73" i="1668"/>
  <c r="V72" i="1668"/>
  <c r="U72" i="1668"/>
  <c r="Q72" i="1668"/>
  <c r="T72" i="1668" s="1"/>
  <c r="P72" i="1668"/>
  <c r="S72" i="1668" s="1"/>
  <c r="N72" i="1668"/>
  <c r="M72" i="1668"/>
  <c r="V71" i="1668"/>
  <c r="U71" i="1668"/>
  <c r="Q71" i="1668"/>
  <c r="T71" i="1668" s="1"/>
  <c r="P71" i="1668"/>
  <c r="S71" i="1668" s="1"/>
  <c r="N71" i="1668"/>
  <c r="M71" i="1668"/>
  <c r="V70" i="1668"/>
  <c r="U70" i="1668"/>
  <c r="Q70" i="1668"/>
  <c r="T70" i="1668" s="1"/>
  <c r="P70" i="1668"/>
  <c r="S70" i="1668" s="1"/>
  <c r="N70" i="1668"/>
  <c r="M70" i="1668"/>
  <c r="V69" i="1668"/>
  <c r="U69" i="1668"/>
  <c r="Q69" i="1668"/>
  <c r="T69" i="1668" s="1"/>
  <c r="P69" i="1668"/>
  <c r="S69" i="1668" s="1"/>
  <c r="N69" i="1668"/>
  <c r="M69" i="1668"/>
  <c r="V68" i="1668"/>
  <c r="U68" i="1668"/>
  <c r="Q68" i="1668"/>
  <c r="T68" i="1668" s="1"/>
  <c r="P68" i="1668"/>
  <c r="S68" i="1668" s="1"/>
  <c r="N68" i="1668"/>
  <c r="M68" i="1668"/>
  <c r="V67" i="1668"/>
  <c r="U67" i="1668"/>
  <c r="Q67" i="1668"/>
  <c r="T67" i="1668" s="1"/>
  <c r="P67" i="1668"/>
  <c r="S67" i="1668" s="1"/>
  <c r="N67" i="1668"/>
  <c r="M67" i="1668"/>
  <c r="V66" i="1668"/>
  <c r="U66" i="1668"/>
  <c r="Q66" i="1668"/>
  <c r="T66" i="1668" s="1"/>
  <c r="P66" i="1668"/>
  <c r="S66" i="1668" s="1"/>
  <c r="N66" i="1668"/>
  <c r="M66" i="1668"/>
  <c r="V65" i="1668"/>
  <c r="U65" i="1668"/>
  <c r="Q65" i="1668"/>
  <c r="T65" i="1668" s="1"/>
  <c r="P65" i="1668"/>
  <c r="S65" i="1668" s="1"/>
  <c r="N65" i="1668"/>
  <c r="M65" i="1668"/>
  <c r="V64" i="1668"/>
  <c r="U64" i="1668"/>
  <c r="Q64" i="1668"/>
  <c r="T64" i="1668" s="1"/>
  <c r="P64" i="1668"/>
  <c r="S64" i="1668" s="1"/>
  <c r="N64" i="1668"/>
  <c r="M64" i="1668"/>
  <c r="V63" i="1668"/>
  <c r="U63" i="1668"/>
  <c r="Q63" i="1668"/>
  <c r="T63" i="1668" s="1"/>
  <c r="P63" i="1668"/>
  <c r="S63" i="1668" s="1"/>
  <c r="N63" i="1668"/>
  <c r="M63" i="1668"/>
  <c r="V62" i="1668"/>
  <c r="U62" i="1668"/>
  <c r="Q62" i="1668"/>
  <c r="T62" i="1668" s="1"/>
  <c r="P62" i="1668"/>
  <c r="S62" i="1668" s="1"/>
  <c r="N62" i="1668"/>
  <c r="M62" i="1668"/>
  <c r="V61" i="1668"/>
  <c r="U61" i="1668"/>
  <c r="Q61" i="1668"/>
  <c r="T61" i="1668" s="1"/>
  <c r="P61" i="1668"/>
  <c r="S61" i="1668" s="1"/>
  <c r="N61" i="1668"/>
  <c r="M61" i="1668"/>
  <c r="V60" i="1668"/>
  <c r="U60" i="1668"/>
  <c r="Q60" i="1668"/>
  <c r="T60" i="1668" s="1"/>
  <c r="P60" i="1668"/>
  <c r="S60" i="1668" s="1"/>
  <c r="N60" i="1668"/>
  <c r="M60" i="1668"/>
  <c r="V59" i="1668"/>
  <c r="U59" i="1668"/>
  <c r="Q59" i="1668"/>
  <c r="T59" i="1668" s="1"/>
  <c r="P59" i="1668"/>
  <c r="S59" i="1668" s="1"/>
  <c r="N59" i="1668"/>
  <c r="M59" i="1668"/>
  <c r="V58" i="1668"/>
  <c r="U58" i="1668"/>
  <c r="Q58" i="1668"/>
  <c r="T58" i="1668" s="1"/>
  <c r="P58" i="1668"/>
  <c r="S58" i="1668" s="1"/>
  <c r="N58" i="1668"/>
  <c r="M58" i="1668"/>
  <c r="V57" i="1668"/>
  <c r="U57" i="1668"/>
  <c r="Q57" i="1668"/>
  <c r="T57" i="1668" s="1"/>
  <c r="P57" i="1668"/>
  <c r="S57" i="1668" s="1"/>
  <c r="N57" i="1668"/>
  <c r="M57" i="1668"/>
  <c r="V56" i="1668"/>
  <c r="U56" i="1668"/>
  <c r="Q56" i="1668"/>
  <c r="T56" i="1668" s="1"/>
  <c r="P56" i="1668"/>
  <c r="S56" i="1668" s="1"/>
  <c r="N56" i="1668"/>
  <c r="M56" i="1668"/>
  <c r="V55" i="1668"/>
  <c r="U55" i="1668"/>
  <c r="Q55" i="1668"/>
  <c r="T55" i="1668" s="1"/>
  <c r="P55" i="1668"/>
  <c r="S55" i="1668" s="1"/>
  <c r="N55" i="1668"/>
  <c r="M55" i="1668"/>
  <c r="V54" i="1668"/>
  <c r="U54" i="1668"/>
  <c r="Q54" i="1668"/>
  <c r="T54" i="1668" s="1"/>
  <c r="P54" i="1668"/>
  <c r="S54" i="1668" s="1"/>
  <c r="N54" i="1668"/>
  <c r="M54" i="1668"/>
  <c r="V53" i="1668"/>
  <c r="U53" i="1668"/>
  <c r="Q53" i="1668"/>
  <c r="T53" i="1668" s="1"/>
  <c r="P53" i="1668"/>
  <c r="S53" i="1668" s="1"/>
  <c r="N53" i="1668"/>
  <c r="M53" i="1668"/>
  <c r="V52" i="1668"/>
  <c r="U52" i="1668"/>
  <c r="Q52" i="1668"/>
  <c r="T52" i="1668" s="1"/>
  <c r="P52" i="1668"/>
  <c r="S52" i="1668" s="1"/>
  <c r="N52" i="1668"/>
  <c r="M52" i="1668"/>
  <c r="V51" i="1668"/>
  <c r="U51" i="1668"/>
  <c r="Q51" i="1668"/>
  <c r="T51" i="1668" s="1"/>
  <c r="P51" i="1668"/>
  <c r="S51" i="1668" s="1"/>
  <c r="N51" i="1668"/>
  <c r="M51" i="1668"/>
  <c r="V50" i="1668"/>
  <c r="U50" i="1668"/>
  <c r="Q50" i="1668"/>
  <c r="T50" i="1668" s="1"/>
  <c r="P50" i="1668"/>
  <c r="S50" i="1668" s="1"/>
  <c r="N50" i="1668"/>
  <c r="M50" i="1668"/>
  <c r="V49" i="1668"/>
  <c r="U49" i="1668"/>
  <c r="Q49" i="1668"/>
  <c r="T49" i="1668" s="1"/>
  <c r="P49" i="1668"/>
  <c r="S49" i="1668" s="1"/>
  <c r="N49" i="1668"/>
  <c r="M49" i="1668"/>
  <c r="V48" i="1668"/>
  <c r="U48" i="1668"/>
  <c r="Q48" i="1668"/>
  <c r="T48" i="1668" s="1"/>
  <c r="P48" i="1668"/>
  <c r="S48" i="1668" s="1"/>
  <c r="N48" i="1668"/>
  <c r="M48" i="1668"/>
  <c r="V47" i="1668"/>
  <c r="U47" i="1668"/>
  <c r="Q47" i="1668"/>
  <c r="T47" i="1668" s="1"/>
  <c r="P47" i="1668"/>
  <c r="S47" i="1668" s="1"/>
  <c r="N47" i="1668"/>
  <c r="M47" i="1668"/>
  <c r="V46" i="1668"/>
  <c r="U46" i="1668"/>
  <c r="Q46" i="1668"/>
  <c r="T46" i="1668" s="1"/>
  <c r="P46" i="1668"/>
  <c r="S46" i="1668" s="1"/>
  <c r="N46" i="1668"/>
  <c r="M46" i="1668"/>
  <c r="V45" i="1668"/>
  <c r="U45" i="1668"/>
  <c r="Q45" i="1668"/>
  <c r="T45" i="1668" s="1"/>
  <c r="P45" i="1668"/>
  <c r="S45" i="1668" s="1"/>
  <c r="N45" i="1668"/>
  <c r="M45" i="1668"/>
  <c r="V44" i="1668"/>
  <c r="U44" i="1668"/>
  <c r="Q44" i="1668"/>
  <c r="T44" i="1668" s="1"/>
  <c r="P44" i="1668"/>
  <c r="S44" i="1668" s="1"/>
  <c r="N44" i="1668"/>
  <c r="M44" i="1668"/>
  <c r="V43" i="1668"/>
  <c r="U43" i="1668"/>
  <c r="Q43" i="1668"/>
  <c r="T43" i="1668" s="1"/>
  <c r="P43" i="1668"/>
  <c r="S43" i="1668" s="1"/>
  <c r="N43" i="1668"/>
  <c r="M43" i="1668"/>
  <c r="V42" i="1668"/>
  <c r="U42" i="1668"/>
  <c r="Q42" i="1668"/>
  <c r="T42" i="1668" s="1"/>
  <c r="P42" i="1668"/>
  <c r="S42" i="1668" s="1"/>
  <c r="N42" i="1668"/>
  <c r="M42" i="1668"/>
  <c r="V41" i="1668"/>
  <c r="U41" i="1668"/>
  <c r="Q41" i="1668"/>
  <c r="T41" i="1668" s="1"/>
  <c r="P41" i="1668"/>
  <c r="S41" i="1668" s="1"/>
  <c r="N41" i="1668"/>
  <c r="M41" i="1668"/>
  <c r="V40" i="1668"/>
  <c r="U40" i="1668"/>
  <c r="Q40" i="1668"/>
  <c r="T40" i="1668" s="1"/>
  <c r="P40" i="1668"/>
  <c r="S40" i="1668" s="1"/>
  <c r="N40" i="1668"/>
  <c r="M40" i="1668"/>
  <c r="V39" i="1668"/>
  <c r="U39" i="1668"/>
  <c r="Q39" i="1668"/>
  <c r="T39" i="1668" s="1"/>
  <c r="P39" i="1668"/>
  <c r="S39" i="1668" s="1"/>
  <c r="N39" i="1668"/>
  <c r="M39" i="1668"/>
  <c r="V38" i="1668"/>
  <c r="U38" i="1668"/>
  <c r="Q38" i="1668"/>
  <c r="T38" i="1668" s="1"/>
  <c r="P38" i="1668"/>
  <c r="S38" i="1668" s="1"/>
  <c r="N38" i="1668"/>
  <c r="M38" i="1668"/>
  <c r="V37" i="1668"/>
  <c r="U37" i="1668"/>
  <c r="Q37" i="1668"/>
  <c r="T37" i="1668" s="1"/>
  <c r="P37" i="1668"/>
  <c r="S37" i="1668" s="1"/>
  <c r="N37" i="1668"/>
  <c r="M37" i="1668"/>
  <c r="V36" i="1668"/>
  <c r="U36" i="1668"/>
  <c r="Q36" i="1668"/>
  <c r="T36" i="1668" s="1"/>
  <c r="P36" i="1668"/>
  <c r="S36" i="1668" s="1"/>
  <c r="N36" i="1668"/>
  <c r="M36" i="1668"/>
  <c r="V35" i="1668"/>
  <c r="U35" i="1668"/>
  <c r="Q35" i="1668"/>
  <c r="T35" i="1668" s="1"/>
  <c r="P35" i="1668"/>
  <c r="S35" i="1668" s="1"/>
  <c r="N35" i="1668"/>
  <c r="M35" i="1668"/>
  <c r="V34" i="1668"/>
  <c r="U34" i="1668"/>
  <c r="Q34" i="1668"/>
  <c r="T34" i="1668" s="1"/>
  <c r="P34" i="1668"/>
  <c r="S34" i="1668" s="1"/>
  <c r="N34" i="1668"/>
  <c r="M34" i="1668"/>
  <c r="V33" i="1668"/>
  <c r="U33" i="1668"/>
  <c r="Q33" i="1668"/>
  <c r="T33" i="1668" s="1"/>
  <c r="P33" i="1668"/>
  <c r="S33" i="1668" s="1"/>
  <c r="N33" i="1668"/>
  <c r="M33" i="1668"/>
  <c r="V32" i="1668"/>
  <c r="U32" i="1668"/>
  <c r="Q32" i="1668"/>
  <c r="T32" i="1668" s="1"/>
  <c r="P32" i="1668"/>
  <c r="S32" i="1668" s="1"/>
  <c r="N32" i="1668"/>
  <c r="M32" i="1668"/>
  <c r="V31" i="1668"/>
  <c r="U31" i="1668"/>
  <c r="Q31" i="1668"/>
  <c r="T31" i="1668" s="1"/>
  <c r="P31" i="1668"/>
  <c r="S31" i="1668" s="1"/>
  <c r="N31" i="1668"/>
  <c r="M31" i="1668"/>
  <c r="V30" i="1668"/>
  <c r="U30" i="1668"/>
  <c r="Q30" i="1668"/>
  <c r="T30" i="1668" s="1"/>
  <c r="P30" i="1668"/>
  <c r="S30" i="1668" s="1"/>
  <c r="N30" i="1668"/>
  <c r="M30" i="1668"/>
  <c r="V29" i="1668"/>
  <c r="U29" i="1668"/>
  <c r="Q29" i="1668"/>
  <c r="T29" i="1668" s="1"/>
  <c r="P29" i="1668"/>
  <c r="S29" i="1668" s="1"/>
  <c r="N29" i="1668"/>
  <c r="M29" i="1668"/>
  <c r="V28" i="1668"/>
  <c r="U28" i="1668"/>
  <c r="Q28" i="1668"/>
  <c r="T28" i="1668" s="1"/>
  <c r="P28" i="1668"/>
  <c r="S28" i="1668" s="1"/>
  <c r="N28" i="1668"/>
  <c r="M28" i="1668"/>
  <c r="V27" i="1668"/>
  <c r="U27" i="1668"/>
  <c r="Q27" i="1668"/>
  <c r="T27" i="1668" s="1"/>
  <c r="P27" i="1668"/>
  <c r="S27" i="1668" s="1"/>
  <c r="N27" i="1668"/>
  <c r="M27" i="1668"/>
  <c r="V26" i="1668"/>
  <c r="U26" i="1668"/>
  <c r="Q26" i="1668"/>
  <c r="T26" i="1668" s="1"/>
  <c r="P26" i="1668"/>
  <c r="S26" i="1668" s="1"/>
  <c r="N26" i="1668"/>
  <c r="M26" i="1668"/>
  <c r="V25" i="1668"/>
  <c r="U25" i="1668"/>
  <c r="Q25" i="1668"/>
  <c r="T25" i="1668" s="1"/>
  <c r="P25" i="1668"/>
  <c r="S25" i="1668" s="1"/>
  <c r="N25" i="1668"/>
  <c r="M25" i="1668"/>
  <c r="V24" i="1668"/>
  <c r="U24" i="1668"/>
  <c r="Q24" i="1668"/>
  <c r="T24" i="1668" s="1"/>
  <c r="P24" i="1668"/>
  <c r="S24" i="1668" s="1"/>
  <c r="N24" i="1668"/>
  <c r="M24" i="1668"/>
  <c r="V23" i="1668"/>
  <c r="U23" i="1668"/>
  <c r="Q23" i="1668"/>
  <c r="T23" i="1668" s="1"/>
  <c r="P23" i="1668"/>
  <c r="S23" i="1668" s="1"/>
  <c r="N23" i="1668"/>
  <c r="M23" i="1668"/>
  <c r="V22" i="1668"/>
  <c r="U22" i="1668"/>
  <c r="Q22" i="1668"/>
  <c r="T22" i="1668" s="1"/>
  <c r="P22" i="1668"/>
  <c r="S22" i="1668" s="1"/>
  <c r="N22" i="1668"/>
  <c r="M22" i="1668"/>
  <c r="V21" i="1668"/>
  <c r="U21" i="1668"/>
  <c r="Q21" i="1668"/>
  <c r="T21" i="1668" s="1"/>
  <c r="P21" i="1668"/>
  <c r="S21" i="1668" s="1"/>
  <c r="N21" i="1668"/>
  <c r="M21" i="1668"/>
  <c r="V20" i="1668"/>
  <c r="U20" i="1668"/>
  <c r="Q20" i="1668"/>
  <c r="T20" i="1668" s="1"/>
  <c r="P20" i="1668"/>
  <c r="S20" i="1668" s="1"/>
  <c r="N20" i="1668"/>
  <c r="M20" i="1668"/>
  <c r="V19" i="1668"/>
  <c r="U19" i="1668"/>
  <c r="Q19" i="1668"/>
  <c r="T19" i="1668" s="1"/>
  <c r="P19" i="1668"/>
  <c r="S19" i="1668" s="1"/>
  <c r="N19" i="1668"/>
  <c r="M19" i="1668"/>
  <c r="V18" i="1668"/>
  <c r="U18" i="1668"/>
  <c r="Q18" i="1668"/>
  <c r="T18" i="1668" s="1"/>
  <c r="P18" i="1668"/>
  <c r="S18" i="1668" s="1"/>
  <c r="N18" i="1668"/>
  <c r="M18" i="1668"/>
  <c r="V17" i="1668"/>
  <c r="U17" i="1668"/>
  <c r="Q17" i="1668"/>
  <c r="T17" i="1668" s="1"/>
  <c r="P17" i="1668"/>
  <c r="S17" i="1668" s="1"/>
  <c r="N17" i="1668"/>
  <c r="M17" i="1668"/>
  <c r="V16" i="1668"/>
  <c r="U16" i="1668"/>
  <c r="Q16" i="1668"/>
  <c r="T16" i="1668" s="1"/>
  <c r="P16" i="1668"/>
  <c r="S16" i="1668" s="1"/>
  <c r="N16" i="1668"/>
  <c r="M16" i="1668"/>
  <c r="V15" i="1668"/>
  <c r="U15" i="1668"/>
  <c r="Q15" i="1668"/>
  <c r="T15" i="1668" s="1"/>
  <c r="P15" i="1668"/>
  <c r="S15" i="1668" s="1"/>
  <c r="N15" i="1668"/>
  <c r="M15" i="1668"/>
  <c r="V14" i="1668"/>
  <c r="U14" i="1668"/>
  <c r="Q14" i="1668"/>
  <c r="T14" i="1668" s="1"/>
  <c r="P14" i="1668"/>
  <c r="S14" i="1668" s="1"/>
  <c r="N14" i="1668"/>
  <c r="M14" i="1668"/>
  <c r="V13" i="1668"/>
  <c r="U13" i="1668"/>
  <c r="Q13" i="1668"/>
  <c r="T13" i="1668" s="1"/>
  <c r="P13" i="1668"/>
  <c r="S13" i="1668" s="1"/>
  <c r="N13" i="1668"/>
  <c r="M13" i="1668"/>
  <c r="V12" i="1668"/>
  <c r="U12" i="1668"/>
  <c r="Q12" i="1668"/>
  <c r="T12" i="1668" s="1"/>
  <c r="P12" i="1668"/>
  <c r="S12" i="1668" s="1"/>
  <c r="N12" i="1668"/>
  <c r="M12" i="1668"/>
  <c r="V11" i="1668"/>
  <c r="U11" i="1668"/>
  <c r="Q11" i="1668"/>
  <c r="T11" i="1668" s="1"/>
  <c r="P11" i="1668"/>
  <c r="S11" i="1668" s="1"/>
  <c r="N11" i="1668"/>
  <c r="M11" i="1668"/>
  <c r="V10" i="1668"/>
  <c r="U10" i="1668"/>
  <c r="Q10" i="1668"/>
  <c r="T10" i="1668" s="1"/>
  <c r="P10" i="1668"/>
  <c r="S10" i="1668" s="1"/>
  <c r="N10" i="1668"/>
  <c r="M10" i="1668"/>
  <c r="V108" i="1667"/>
  <c r="U108" i="1667"/>
  <c r="Q108" i="1667"/>
  <c r="T108" i="1667" s="1"/>
  <c r="P108" i="1667"/>
  <c r="S108" i="1667" s="1"/>
  <c r="N108" i="1667"/>
  <c r="M108" i="1667"/>
  <c r="V107" i="1667"/>
  <c r="U107" i="1667"/>
  <c r="Q107" i="1667"/>
  <c r="T107" i="1667" s="1"/>
  <c r="P107" i="1667"/>
  <c r="S107" i="1667" s="1"/>
  <c r="N107" i="1667"/>
  <c r="M107" i="1667"/>
  <c r="V106" i="1667"/>
  <c r="U106" i="1667"/>
  <c r="Q106" i="1667"/>
  <c r="T106" i="1667" s="1"/>
  <c r="P106" i="1667"/>
  <c r="S106" i="1667" s="1"/>
  <c r="N106" i="1667"/>
  <c r="M106" i="1667"/>
  <c r="V105" i="1667"/>
  <c r="U105" i="1667"/>
  <c r="Q105" i="1667"/>
  <c r="T105" i="1667" s="1"/>
  <c r="P105" i="1667"/>
  <c r="S105" i="1667" s="1"/>
  <c r="N105" i="1667"/>
  <c r="M105" i="1667"/>
  <c r="V104" i="1667"/>
  <c r="U104" i="1667"/>
  <c r="Q104" i="1667"/>
  <c r="T104" i="1667" s="1"/>
  <c r="P104" i="1667"/>
  <c r="S104" i="1667" s="1"/>
  <c r="N104" i="1667"/>
  <c r="M104" i="1667"/>
  <c r="V103" i="1667"/>
  <c r="U103" i="1667"/>
  <c r="Q103" i="1667"/>
  <c r="T103" i="1667" s="1"/>
  <c r="P103" i="1667"/>
  <c r="S103" i="1667" s="1"/>
  <c r="N103" i="1667"/>
  <c r="M103" i="1667"/>
  <c r="V102" i="1667"/>
  <c r="U102" i="1667"/>
  <c r="Q102" i="1667"/>
  <c r="T102" i="1667" s="1"/>
  <c r="P102" i="1667"/>
  <c r="S102" i="1667" s="1"/>
  <c r="N102" i="1667"/>
  <c r="M102" i="1667"/>
  <c r="V101" i="1667"/>
  <c r="U101" i="1667"/>
  <c r="Q101" i="1667"/>
  <c r="T101" i="1667" s="1"/>
  <c r="P101" i="1667"/>
  <c r="S101" i="1667" s="1"/>
  <c r="N101" i="1667"/>
  <c r="M101" i="1667"/>
  <c r="V100" i="1667"/>
  <c r="U100" i="1667"/>
  <c r="Q100" i="1667"/>
  <c r="T100" i="1667" s="1"/>
  <c r="P100" i="1667"/>
  <c r="S100" i="1667" s="1"/>
  <c r="N100" i="1667"/>
  <c r="M100" i="1667"/>
  <c r="V99" i="1667"/>
  <c r="U99" i="1667"/>
  <c r="Q99" i="1667"/>
  <c r="T99" i="1667" s="1"/>
  <c r="P99" i="1667"/>
  <c r="S99" i="1667" s="1"/>
  <c r="N99" i="1667"/>
  <c r="M99" i="1667"/>
  <c r="V98" i="1667"/>
  <c r="U98" i="1667"/>
  <c r="Q98" i="1667"/>
  <c r="T98" i="1667" s="1"/>
  <c r="P98" i="1667"/>
  <c r="S98" i="1667" s="1"/>
  <c r="N98" i="1667"/>
  <c r="M98" i="1667"/>
  <c r="V97" i="1667"/>
  <c r="U97" i="1667"/>
  <c r="Q97" i="1667"/>
  <c r="T97" i="1667" s="1"/>
  <c r="P97" i="1667"/>
  <c r="S97" i="1667" s="1"/>
  <c r="N97" i="1667"/>
  <c r="M97" i="1667"/>
  <c r="V96" i="1667"/>
  <c r="U96" i="1667"/>
  <c r="Q96" i="1667"/>
  <c r="T96" i="1667" s="1"/>
  <c r="P96" i="1667"/>
  <c r="S96" i="1667" s="1"/>
  <c r="N96" i="1667"/>
  <c r="M96" i="1667"/>
  <c r="V95" i="1667"/>
  <c r="U95" i="1667"/>
  <c r="Q95" i="1667"/>
  <c r="T95" i="1667" s="1"/>
  <c r="P95" i="1667"/>
  <c r="S95" i="1667" s="1"/>
  <c r="N95" i="1667"/>
  <c r="M95" i="1667"/>
  <c r="V94" i="1667"/>
  <c r="U94" i="1667"/>
  <c r="Q94" i="1667"/>
  <c r="T94" i="1667" s="1"/>
  <c r="P94" i="1667"/>
  <c r="S94" i="1667" s="1"/>
  <c r="N94" i="1667"/>
  <c r="M94" i="1667"/>
  <c r="V93" i="1667"/>
  <c r="U93" i="1667"/>
  <c r="Q93" i="1667"/>
  <c r="T93" i="1667" s="1"/>
  <c r="P93" i="1667"/>
  <c r="S93" i="1667" s="1"/>
  <c r="N93" i="1667"/>
  <c r="M93" i="1667"/>
  <c r="V92" i="1667"/>
  <c r="U92" i="1667"/>
  <c r="Q92" i="1667"/>
  <c r="T92" i="1667" s="1"/>
  <c r="P92" i="1667"/>
  <c r="S92" i="1667" s="1"/>
  <c r="N92" i="1667"/>
  <c r="M92" i="1667"/>
  <c r="V91" i="1667"/>
  <c r="U91" i="1667"/>
  <c r="Q91" i="1667"/>
  <c r="T91" i="1667" s="1"/>
  <c r="P91" i="1667"/>
  <c r="S91" i="1667" s="1"/>
  <c r="N91" i="1667"/>
  <c r="M91" i="1667"/>
  <c r="V90" i="1667"/>
  <c r="U90" i="1667"/>
  <c r="Q90" i="1667"/>
  <c r="T90" i="1667" s="1"/>
  <c r="P90" i="1667"/>
  <c r="S90" i="1667" s="1"/>
  <c r="N90" i="1667"/>
  <c r="M90" i="1667"/>
  <c r="V89" i="1667"/>
  <c r="U89" i="1667"/>
  <c r="Q89" i="1667"/>
  <c r="T89" i="1667" s="1"/>
  <c r="P89" i="1667"/>
  <c r="S89" i="1667" s="1"/>
  <c r="N89" i="1667"/>
  <c r="M89" i="1667"/>
  <c r="V88" i="1667"/>
  <c r="U88" i="1667"/>
  <c r="Q88" i="1667"/>
  <c r="T88" i="1667" s="1"/>
  <c r="P88" i="1667"/>
  <c r="S88" i="1667" s="1"/>
  <c r="N88" i="1667"/>
  <c r="M88" i="1667"/>
  <c r="V87" i="1667"/>
  <c r="U87" i="1667"/>
  <c r="Q87" i="1667"/>
  <c r="T87" i="1667" s="1"/>
  <c r="P87" i="1667"/>
  <c r="S87" i="1667" s="1"/>
  <c r="N87" i="1667"/>
  <c r="M87" i="1667"/>
  <c r="V86" i="1667"/>
  <c r="U86" i="1667"/>
  <c r="Q86" i="1667"/>
  <c r="T86" i="1667" s="1"/>
  <c r="P86" i="1667"/>
  <c r="S86" i="1667" s="1"/>
  <c r="N86" i="1667"/>
  <c r="M86" i="1667"/>
  <c r="V85" i="1667"/>
  <c r="U85" i="1667"/>
  <c r="Q85" i="1667"/>
  <c r="T85" i="1667" s="1"/>
  <c r="P85" i="1667"/>
  <c r="S85" i="1667" s="1"/>
  <c r="N85" i="1667"/>
  <c r="M85" i="1667"/>
  <c r="V84" i="1667"/>
  <c r="U84" i="1667"/>
  <c r="Q84" i="1667"/>
  <c r="T84" i="1667" s="1"/>
  <c r="P84" i="1667"/>
  <c r="S84" i="1667" s="1"/>
  <c r="N84" i="1667"/>
  <c r="M84" i="1667"/>
  <c r="V83" i="1667"/>
  <c r="U83" i="1667"/>
  <c r="Q83" i="1667"/>
  <c r="T83" i="1667" s="1"/>
  <c r="P83" i="1667"/>
  <c r="S83" i="1667" s="1"/>
  <c r="N83" i="1667"/>
  <c r="M83" i="1667"/>
  <c r="V82" i="1667"/>
  <c r="U82" i="1667"/>
  <c r="Q82" i="1667"/>
  <c r="T82" i="1667" s="1"/>
  <c r="P82" i="1667"/>
  <c r="S82" i="1667" s="1"/>
  <c r="N82" i="1667"/>
  <c r="M82" i="1667"/>
  <c r="V81" i="1667"/>
  <c r="U81" i="1667"/>
  <c r="Q81" i="1667"/>
  <c r="T81" i="1667" s="1"/>
  <c r="P81" i="1667"/>
  <c r="S81" i="1667" s="1"/>
  <c r="N81" i="1667"/>
  <c r="M81" i="1667"/>
  <c r="V80" i="1667"/>
  <c r="U80" i="1667"/>
  <c r="Q80" i="1667"/>
  <c r="T80" i="1667" s="1"/>
  <c r="P80" i="1667"/>
  <c r="S80" i="1667" s="1"/>
  <c r="N80" i="1667"/>
  <c r="M80" i="1667"/>
  <c r="V79" i="1667"/>
  <c r="U79" i="1667"/>
  <c r="Q79" i="1667"/>
  <c r="T79" i="1667" s="1"/>
  <c r="P79" i="1667"/>
  <c r="S79" i="1667" s="1"/>
  <c r="N79" i="1667"/>
  <c r="M79" i="1667"/>
  <c r="V78" i="1667"/>
  <c r="U78" i="1667"/>
  <c r="Q78" i="1667"/>
  <c r="T78" i="1667" s="1"/>
  <c r="P78" i="1667"/>
  <c r="S78" i="1667" s="1"/>
  <c r="N78" i="1667"/>
  <c r="M78" i="1667"/>
  <c r="V77" i="1667"/>
  <c r="U77" i="1667"/>
  <c r="Q77" i="1667"/>
  <c r="T77" i="1667" s="1"/>
  <c r="P77" i="1667"/>
  <c r="S77" i="1667" s="1"/>
  <c r="N77" i="1667"/>
  <c r="M77" i="1667"/>
  <c r="V76" i="1667"/>
  <c r="U76" i="1667"/>
  <c r="Q76" i="1667"/>
  <c r="T76" i="1667" s="1"/>
  <c r="P76" i="1667"/>
  <c r="S76" i="1667" s="1"/>
  <c r="N76" i="1667"/>
  <c r="M76" i="1667"/>
  <c r="V75" i="1667"/>
  <c r="U75" i="1667"/>
  <c r="Q75" i="1667"/>
  <c r="T75" i="1667" s="1"/>
  <c r="P75" i="1667"/>
  <c r="S75" i="1667" s="1"/>
  <c r="N75" i="1667"/>
  <c r="M75" i="1667"/>
  <c r="V74" i="1667"/>
  <c r="U74" i="1667"/>
  <c r="Q74" i="1667"/>
  <c r="T74" i="1667" s="1"/>
  <c r="P74" i="1667"/>
  <c r="S74" i="1667" s="1"/>
  <c r="N74" i="1667"/>
  <c r="M74" i="1667"/>
  <c r="V73" i="1667"/>
  <c r="U73" i="1667"/>
  <c r="Q73" i="1667"/>
  <c r="T73" i="1667" s="1"/>
  <c r="P73" i="1667"/>
  <c r="S73" i="1667" s="1"/>
  <c r="N73" i="1667"/>
  <c r="M73" i="1667"/>
  <c r="V72" i="1667"/>
  <c r="U72" i="1667"/>
  <c r="Q72" i="1667"/>
  <c r="T72" i="1667" s="1"/>
  <c r="P72" i="1667"/>
  <c r="S72" i="1667" s="1"/>
  <c r="N72" i="1667"/>
  <c r="M72" i="1667"/>
  <c r="V71" i="1667"/>
  <c r="U71" i="1667"/>
  <c r="Q71" i="1667"/>
  <c r="T71" i="1667" s="1"/>
  <c r="P71" i="1667"/>
  <c r="S71" i="1667" s="1"/>
  <c r="N71" i="1667"/>
  <c r="M71" i="1667"/>
  <c r="V70" i="1667"/>
  <c r="U70" i="1667"/>
  <c r="Q70" i="1667"/>
  <c r="T70" i="1667" s="1"/>
  <c r="P70" i="1667"/>
  <c r="S70" i="1667" s="1"/>
  <c r="N70" i="1667"/>
  <c r="M70" i="1667"/>
  <c r="V69" i="1667"/>
  <c r="U69" i="1667"/>
  <c r="Q69" i="1667"/>
  <c r="T69" i="1667" s="1"/>
  <c r="P69" i="1667"/>
  <c r="S69" i="1667" s="1"/>
  <c r="N69" i="1667"/>
  <c r="M69" i="1667"/>
  <c r="V68" i="1667"/>
  <c r="U68" i="1667"/>
  <c r="Q68" i="1667"/>
  <c r="T68" i="1667" s="1"/>
  <c r="P68" i="1667"/>
  <c r="S68" i="1667" s="1"/>
  <c r="N68" i="1667"/>
  <c r="M68" i="1667"/>
  <c r="V67" i="1667"/>
  <c r="U67" i="1667"/>
  <c r="Q67" i="1667"/>
  <c r="T67" i="1667" s="1"/>
  <c r="P67" i="1667"/>
  <c r="S67" i="1667" s="1"/>
  <c r="N67" i="1667"/>
  <c r="M67" i="1667"/>
  <c r="V66" i="1667"/>
  <c r="U66" i="1667"/>
  <c r="Q66" i="1667"/>
  <c r="T66" i="1667" s="1"/>
  <c r="P66" i="1667"/>
  <c r="S66" i="1667" s="1"/>
  <c r="N66" i="1667"/>
  <c r="M66" i="1667"/>
  <c r="V65" i="1667"/>
  <c r="U65" i="1667"/>
  <c r="Q65" i="1667"/>
  <c r="T65" i="1667" s="1"/>
  <c r="P65" i="1667"/>
  <c r="S65" i="1667" s="1"/>
  <c r="N65" i="1667"/>
  <c r="M65" i="1667"/>
  <c r="V64" i="1667"/>
  <c r="U64" i="1667"/>
  <c r="Q64" i="1667"/>
  <c r="T64" i="1667" s="1"/>
  <c r="P64" i="1667"/>
  <c r="S64" i="1667" s="1"/>
  <c r="N64" i="1667"/>
  <c r="M64" i="1667"/>
  <c r="V63" i="1667"/>
  <c r="U63" i="1667"/>
  <c r="Q63" i="1667"/>
  <c r="T63" i="1667" s="1"/>
  <c r="P63" i="1667"/>
  <c r="S63" i="1667" s="1"/>
  <c r="N63" i="1667"/>
  <c r="M63" i="1667"/>
  <c r="V62" i="1667"/>
  <c r="U62" i="1667"/>
  <c r="Q62" i="1667"/>
  <c r="T62" i="1667" s="1"/>
  <c r="P62" i="1667"/>
  <c r="S62" i="1667" s="1"/>
  <c r="N62" i="1667"/>
  <c r="M62" i="1667"/>
  <c r="V61" i="1667"/>
  <c r="U61" i="1667"/>
  <c r="Q61" i="1667"/>
  <c r="T61" i="1667" s="1"/>
  <c r="P61" i="1667"/>
  <c r="S61" i="1667" s="1"/>
  <c r="N61" i="1667"/>
  <c r="M61" i="1667"/>
  <c r="V60" i="1667"/>
  <c r="U60" i="1667"/>
  <c r="Q60" i="1667"/>
  <c r="T60" i="1667" s="1"/>
  <c r="P60" i="1667"/>
  <c r="S60" i="1667" s="1"/>
  <c r="N60" i="1667"/>
  <c r="M60" i="1667"/>
  <c r="V59" i="1667"/>
  <c r="U59" i="1667"/>
  <c r="Q59" i="1667"/>
  <c r="T59" i="1667" s="1"/>
  <c r="P59" i="1667"/>
  <c r="S59" i="1667" s="1"/>
  <c r="N59" i="1667"/>
  <c r="M59" i="1667"/>
  <c r="V58" i="1667"/>
  <c r="U58" i="1667"/>
  <c r="Q58" i="1667"/>
  <c r="T58" i="1667" s="1"/>
  <c r="P58" i="1667"/>
  <c r="S58" i="1667" s="1"/>
  <c r="N58" i="1667"/>
  <c r="M58" i="1667"/>
  <c r="V57" i="1667"/>
  <c r="U57" i="1667"/>
  <c r="Q57" i="1667"/>
  <c r="T57" i="1667" s="1"/>
  <c r="P57" i="1667"/>
  <c r="S57" i="1667" s="1"/>
  <c r="N57" i="1667"/>
  <c r="M57" i="1667"/>
  <c r="V56" i="1667"/>
  <c r="U56" i="1667"/>
  <c r="Q56" i="1667"/>
  <c r="T56" i="1667" s="1"/>
  <c r="P56" i="1667"/>
  <c r="S56" i="1667" s="1"/>
  <c r="N56" i="1667"/>
  <c r="M56" i="1667"/>
  <c r="V55" i="1667"/>
  <c r="U55" i="1667"/>
  <c r="Q55" i="1667"/>
  <c r="T55" i="1667" s="1"/>
  <c r="P55" i="1667"/>
  <c r="S55" i="1667" s="1"/>
  <c r="N55" i="1667"/>
  <c r="M55" i="1667"/>
  <c r="V54" i="1667"/>
  <c r="U54" i="1667"/>
  <c r="Q54" i="1667"/>
  <c r="T54" i="1667" s="1"/>
  <c r="P54" i="1667"/>
  <c r="S54" i="1667" s="1"/>
  <c r="N54" i="1667"/>
  <c r="M54" i="1667"/>
  <c r="V53" i="1667"/>
  <c r="U53" i="1667"/>
  <c r="Q53" i="1667"/>
  <c r="T53" i="1667" s="1"/>
  <c r="P53" i="1667"/>
  <c r="S53" i="1667" s="1"/>
  <c r="N53" i="1667"/>
  <c r="M53" i="1667"/>
  <c r="V52" i="1667"/>
  <c r="U52" i="1667"/>
  <c r="Q52" i="1667"/>
  <c r="T52" i="1667" s="1"/>
  <c r="P52" i="1667"/>
  <c r="S52" i="1667" s="1"/>
  <c r="N52" i="1667"/>
  <c r="M52" i="1667"/>
  <c r="V51" i="1667"/>
  <c r="U51" i="1667"/>
  <c r="Q51" i="1667"/>
  <c r="T51" i="1667" s="1"/>
  <c r="P51" i="1667"/>
  <c r="S51" i="1667" s="1"/>
  <c r="N51" i="1667"/>
  <c r="M51" i="1667"/>
  <c r="V50" i="1667"/>
  <c r="U50" i="1667"/>
  <c r="Q50" i="1667"/>
  <c r="T50" i="1667" s="1"/>
  <c r="P50" i="1667"/>
  <c r="S50" i="1667" s="1"/>
  <c r="N50" i="1667"/>
  <c r="M50" i="1667"/>
  <c r="V49" i="1667"/>
  <c r="U49" i="1667"/>
  <c r="Q49" i="1667"/>
  <c r="T49" i="1667" s="1"/>
  <c r="P49" i="1667"/>
  <c r="S49" i="1667" s="1"/>
  <c r="N49" i="1667"/>
  <c r="M49" i="1667"/>
  <c r="V48" i="1667"/>
  <c r="U48" i="1667"/>
  <c r="Q48" i="1667"/>
  <c r="T48" i="1667" s="1"/>
  <c r="P48" i="1667"/>
  <c r="S48" i="1667" s="1"/>
  <c r="N48" i="1667"/>
  <c r="M48" i="1667"/>
  <c r="V47" i="1667"/>
  <c r="U47" i="1667"/>
  <c r="Q47" i="1667"/>
  <c r="T47" i="1667" s="1"/>
  <c r="P47" i="1667"/>
  <c r="S47" i="1667" s="1"/>
  <c r="N47" i="1667"/>
  <c r="M47" i="1667"/>
  <c r="V46" i="1667"/>
  <c r="U46" i="1667"/>
  <c r="Q46" i="1667"/>
  <c r="T46" i="1667" s="1"/>
  <c r="P46" i="1667"/>
  <c r="S46" i="1667" s="1"/>
  <c r="N46" i="1667"/>
  <c r="M46" i="1667"/>
  <c r="V45" i="1667"/>
  <c r="U45" i="1667"/>
  <c r="Q45" i="1667"/>
  <c r="T45" i="1667" s="1"/>
  <c r="P45" i="1667"/>
  <c r="S45" i="1667" s="1"/>
  <c r="N45" i="1667"/>
  <c r="M45" i="1667"/>
  <c r="V44" i="1667"/>
  <c r="U44" i="1667"/>
  <c r="Q44" i="1667"/>
  <c r="T44" i="1667" s="1"/>
  <c r="P44" i="1667"/>
  <c r="S44" i="1667" s="1"/>
  <c r="N44" i="1667"/>
  <c r="M44" i="1667"/>
  <c r="V43" i="1667"/>
  <c r="U43" i="1667"/>
  <c r="Q43" i="1667"/>
  <c r="T43" i="1667" s="1"/>
  <c r="P43" i="1667"/>
  <c r="S43" i="1667" s="1"/>
  <c r="N43" i="1667"/>
  <c r="M43" i="1667"/>
  <c r="V42" i="1667"/>
  <c r="U42" i="1667"/>
  <c r="Q42" i="1667"/>
  <c r="T42" i="1667" s="1"/>
  <c r="P42" i="1667"/>
  <c r="S42" i="1667" s="1"/>
  <c r="N42" i="1667"/>
  <c r="M42" i="1667"/>
  <c r="V41" i="1667"/>
  <c r="U41" i="1667"/>
  <c r="Q41" i="1667"/>
  <c r="T41" i="1667" s="1"/>
  <c r="P41" i="1667"/>
  <c r="S41" i="1667" s="1"/>
  <c r="N41" i="1667"/>
  <c r="M41" i="1667"/>
  <c r="V40" i="1667"/>
  <c r="U40" i="1667"/>
  <c r="Q40" i="1667"/>
  <c r="T40" i="1667" s="1"/>
  <c r="P40" i="1667"/>
  <c r="S40" i="1667" s="1"/>
  <c r="N40" i="1667"/>
  <c r="M40" i="1667"/>
  <c r="V39" i="1667"/>
  <c r="U39" i="1667"/>
  <c r="Q39" i="1667"/>
  <c r="T39" i="1667" s="1"/>
  <c r="P39" i="1667"/>
  <c r="S39" i="1667" s="1"/>
  <c r="N39" i="1667"/>
  <c r="M39" i="1667"/>
  <c r="V38" i="1667"/>
  <c r="U38" i="1667"/>
  <c r="Q38" i="1667"/>
  <c r="T38" i="1667" s="1"/>
  <c r="P38" i="1667"/>
  <c r="S38" i="1667" s="1"/>
  <c r="N38" i="1667"/>
  <c r="M38" i="1667"/>
  <c r="V37" i="1667"/>
  <c r="U37" i="1667"/>
  <c r="Q37" i="1667"/>
  <c r="T37" i="1667" s="1"/>
  <c r="P37" i="1667"/>
  <c r="S37" i="1667" s="1"/>
  <c r="N37" i="1667"/>
  <c r="M37" i="1667"/>
  <c r="V36" i="1667"/>
  <c r="U36" i="1667"/>
  <c r="Q36" i="1667"/>
  <c r="T36" i="1667" s="1"/>
  <c r="P36" i="1667"/>
  <c r="S36" i="1667" s="1"/>
  <c r="N36" i="1667"/>
  <c r="M36" i="1667"/>
  <c r="V35" i="1667"/>
  <c r="U35" i="1667"/>
  <c r="Q35" i="1667"/>
  <c r="T35" i="1667" s="1"/>
  <c r="P35" i="1667"/>
  <c r="S35" i="1667" s="1"/>
  <c r="N35" i="1667"/>
  <c r="M35" i="1667"/>
  <c r="V34" i="1667"/>
  <c r="U34" i="1667"/>
  <c r="Q34" i="1667"/>
  <c r="T34" i="1667" s="1"/>
  <c r="P34" i="1667"/>
  <c r="S34" i="1667" s="1"/>
  <c r="N34" i="1667"/>
  <c r="M34" i="1667"/>
  <c r="V33" i="1667"/>
  <c r="U33" i="1667"/>
  <c r="Q33" i="1667"/>
  <c r="T33" i="1667" s="1"/>
  <c r="P33" i="1667"/>
  <c r="S33" i="1667" s="1"/>
  <c r="N33" i="1667"/>
  <c r="M33" i="1667"/>
  <c r="V32" i="1667"/>
  <c r="U32" i="1667"/>
  <c r="Q32" i="1667"/>
  <c r="T32" i="1667" s="1"/>
  <c r="P32" i="1667"/>
  <c r="S32" i="1667" s="1"/>
  <c r="N32" i="1667"/>
  <c r="M32" i="1667"/>
  <c r="V31" i="1667"/>
  <c r="U31" i="1667"/>
  <c r="Q31" i="1667"/>
  <c r="T31" i="1667" s="1"/>
  <c r="P31" i="1667"/>
  <c r="S31" i="1667" s="1"/>
  <c r="N31" i="1667"/>
  <c r="M31" i="1667"/>
  <c r="V30" i="1667"/>
  <c r="U30" i="1667"/>
  <c r="Q30" i="1667"/>
  <c r="T30" i="1667" s="1"/>
  <c r="P30" i="1667"/>
  <c r="S30" i="1667" s="1"/>
  <c r="N30" i="1667"/>
  <c r="M30" i="1667"/>
  <c r="V29" i="1667"/>
  <c r="U29" i="1667"/>
  <c r="Q29" i="1667"/>
  <c r="T29" i="1667" s="1"/>
  <c r="P29" i="1667"/>
  <c r="S29" i="1667" s="1"/>
  <c r="N29" i="1667"/>
  <c r="M29" i="1667"/>
  <c r="V28" i="1667"/>
  <c r="U28" i="1667"/>
  <c r="Q28" i="1667"/>
  <c r="T28" i="1667" s="1"/>
  <c r="P28" i="1667"/>
  <c r="S28" i="1667" s="1"/>
  <c r="N28" i="1667"/>
  <c r="M28" i="1667"/>
  <c r="V27" i="1667"/>
  <c r="U27" i="1667"/>
  <c r="Q27" i="1667"/>
  <c r="T27" i="1667" s="1"/>
  <c r="P27" i="1667"/>
  <c r="S27" i="1667" s="1"/>
  <c r="N27" i="1667"/>
  <c r="M27" i="1667"/>
  <c r="V26" i="1667"/>
  <c r="U26" i="1667"/>
  <c r="Q26" i="1667"/>
  <c r="T26" i="1667" s="1"/>
  <c r="P26" i="1667"/>
  <c r="S26" i="1667" s="1"/>
  <c r="N26" i="1667"/>
  <c r="M26" i="1667"/>
  <c r="V25" i="1667"/>
  <c r="U25" i="1667"/>
  <c r="Q25" i="1667"/>
  <c r="T25" i="1667" s="1"/>
  <c r="P25" i="1667"/>
  <c r="S25" i="1667" s="1"/>
  <c r="N25" i="1667"/>
  <c r="M25" i="1667"/>
  <c r="V24" i="1667"/>
  <c r="U24" i="1667"/>
  <c r="Q24" i="1667"/>
  <c r="T24" i="1667" s="1"/>
  <c r="P24" i="1667"/>
  <c r="S24" i="1667" s="1"/>
  <c r="N24" i="1667"/>
  <c r="M24" i="1667"/>
  <c r="V23" i="1667"/>
  <c r="U23" i="1667"/>
  <c r="Q23" i="1667"/>
  <c r="T23" i="1667" s="1"/>
  <c r="P23" i="1667"/>
  <c r="S23" i="1667" s="1"/>
  <c r="N23" i="1667"/>
  <c r="M23" i="1667"/>
  <c r="V22" i="1667"/>
  <c r="U22" i="1667"/>
  <c r="Q22" i="1667"/>
  <c r="T22" i="1667" s="1"/>
  <c r="P22" i="1667"/>
  <c r="S22" i="1667" s="1"/>
  <c r="N22" i="1667"/>
  <c r="M22" i="1667"/>
  <c r="V21" i="1667"/>
  <c r="U21" i="1667"/>
  <c r="Q21" i="1667"/>
  <c r="T21" i="1667" s="1"/>
  <c r="P21" i="1667"/>
  <c r="S21" i="1667" s="1"/>
  <c r="N21" i="1667"/>
  <c r="M21" i="1667"/>
  <c r="V20" i="1667"/>
  <c r="U20" i="1667"/>
  <c r="Q20" i="1667"/>
  <c r="T20" i="1667" s="1"/>
  <c r="P20" i="1667"/>
  <c r="S20" i="1667" s="1"/>
  <c r="N20" i="1667"/>
  <c r="M20" i="1667"/>
  <c r="V19" i="1667"/>
  <c r="U19" i="1667"/>
  <c r="Q19" i="1667"/>
  <c r="T19" i="1667" s="1"/>
  <c r="P19" i="1667"/>
  <c r="S19" i="1667" s="1"/>
  <c r="N19" i="1667"/>
  <c r="M19" i="1667"/>
  <c r="V18" i="1667"/>
  <c r="U18" i="1667"/>
  <c r="Q18" i="1667"/>
  <c r="T18" i="1667" s="1"/>
  <c r="P18" i="1667"/>
  <c r="S18" i="1667" s="1"/>
  <c r="N18" i="1667"/>
  <c r="M18" i="1667"/>
  <c r="V17" i="1667"/>
  <c r="U17" i="1667"/>
  <c r="Q17" i="1667"/>
  <c r="T17" i="1667" s="1"/>
  <c r="P17" i="1667"/>
  <c r="S17" i="1667" s="1"/>
  <c r="N17" i="1667"/>
  <c r="M17" i="1667"/>
  <c r="V16" i="1667"/>
  <c r="U16" i="1667"/>
  <c r="Q16" i="1667"/>
  <c r="T16" i="1667" s="1"/>
  <c r="P16" i="1667"/>
  <c r="S16" i="1667" s="1"/>
  <c r="N16" i="1667"/>
  <c r="M16" i="1667"/>
  <c r="V15" i="1667"/>
  <c r="U15" i="1667"/>
  <c r="Q15" i="1667"/>
  <c r="T15" i="1667" s="1"/>
  <c r="P15" i="1667"/>
  <c r="S15" i="1667" s="1"/>
  <c r="N15" i="1667"/>
  <c r="M15" i="1667"/>
  <c r="V14" i="1667"/>
  <c r="U14" i="1667"/>
  <c r="Q14" i="1667"/>
  <c r="T14" i="1667" s="1"/>
  <c r="P14" i="1667"/>
  <c r="S14" i="1667" s="1"/>
  <c r="N14" i="1667"/>
  <c r="M14" i="1667"/>
  <c r="V13" i="1667"/>
  <c r="U13" i="1667"/>
  <c r="Q13" i="1667"/>
  <c r="T13" i="1667" s="1"/>
  <c r="P13" i="1667"/>
  <c r="S13" i="1667" s="1"/>
  <c r="N13" i="1667"/>
  <c r="M13" i="1667"/>
  <c r="V12" i="1667"/>
  <c r="U12" i="1667"/>
  <c r="Q12" i="1667"/>
  <c r="T12" i="1667" s="1"/>
  <c r="P12" i="1667"/>
  <c r="S12" i="1667" s="1"/>
  <c r="N12" i="1667"/>
  <c r="M12" i="1667"/>
  <c r="V11" i="1667"/>
  <c r="U11" i="1667"/>
  <c r="Q11" i="1667"/>
  <c r="T11" i="1667" s="1"/>
  <c r="P11" i="1667"/>
  <c r="S11" i="1667" s="1"/>
  <c r="N11" i="1667"/>
  <c r="M11" i="1667"/>
  <c r="V10" i="1667"/>
  <c r="U10" i="1667"/>
  <c r="Q10" i="1667"/>
  <c r="T10" i="1667" s="1"/>
  <c r="P10" i="1667"/>
  <c r="S10" i="1667" s="1"/>
  <c r="N10" i="1667"/>
  <c r="M10" i="1667"/>
  <c r="V150" i="1666"/>
  <c r="U150" i="1666"/>
  <c r="Q150" i="1666"/>
  <c r="T150" i="1666" s="1"/>
  <c r="P150" i="1666"/>
  <c r="S150" i="1666" s="1"/>
  <c r="N150" i="1666"/>
  <c r="M150" i="1666"/>
  <c r="V149" i="1666"/>
  <c r="U149" i="1666"/>
  <c r="Q149" i="1666"/>
  <c r="T149" i="1666" s="1"/>
  <c r="P149" i="1666"/>
  <c r="S149" i="1666" s="1"/>
  <c r="N149" i="1666"/>
  <c r="M149" i="1666"/>
  <c r="V148" i="1666"/>
  <c r="U148" i="1666"/>
  <c r="Q148" i="1666"/>
  <c r="T148" i="1666" s="1"/>
  <c r="P148" i="1666"/>
  <c r="S148" i="1666" s="1"/>
  <c r="N148" i="1666"/>
  <c r="M148" i="1666"/>
  <c r="V147" i="1666"/>
  <c r="U147" i="1666"/>
  <c r="Q147" i="1666"/>
  <c r="T147" i="1666" s="1"/>
  <c r="P147" i="1666"/>
  <c r="S147" i="1666" s="1"/>
  <c r="N147" i="1666"/>
  <c r="M147" i="1666"/>
  <c r="V146" i="1666"/>
  <c r="U146" i="1666"/>
  <c r="Q146" i="1666"/>
  <c r="T146" i="1666" s="1"/>
  <c r="P146" i="1666"/>
  <c r="S146" i="1666" s="1"/>
  <c r="N146" i="1666"/>
  <c r="M146" i="1666"/>
  <c r="V145" i="1666"/>
  <c r="U145" i="1666"/>
  <c r="Q145" i="1666"/>
  <c r="T145" i="1666" s="1"/>
  <c r="P145" i="1666"/>
  <c r="S145" i="1666" s="1"/>
  <c r="N145" i="1666"/>
  <c r="M145" i="1666"/>
  <c r="V144" i="1666"/>
  <c r="U144" i="1666"/>
  <c r="Q144" i="1666"/>
  <c r="T144" i="1666" s="1"/>
  <c r="P144" i="1666"/>
  <c r="S144" i="1666" s="1"/>
  <c r="N144" i="1666"/>
  <c r="M144" i="1666"/>
  <c r="V143" i="1666"/>
  <c r="U143" i="1666"/>
  <c r="Q143" i="1666"/>
  <c r="T143" i="1666" s="1"/>
  <c r="P143" i="1666"/>
  <c r="S143" i="1666" s="1"/>
  <c r="N143" i="1666"/>
  <c r="M143" i="1666"/>
  <c r="V142" i="1666"/>
  <c r="U142" i="1666"/>
  <c r="Q142" i="1666"/>
  <c r="T142" i="1666" s="1"/>
  <c r="P142" i="1666"/>
  <c r="S142" i="1666" s="1"/>
  <c r="N142" i="1666"/>
  <c r="M142" i="1666"/>
  <c r="V141" i="1666"/>
  <c r="U141" i="1666"/>
  <c r="Q141" i="1666"/>
  <c r="T141" i="1666" s="1"/>
  <c r="P141" i="1666"/>
  <c r="S141" i="1666" s="1"/>
  <c r="N141" i="1666"/>
  <c r="M141" i="1666"/>
  <c r="V140" i="1666"/>
  <c r="U140" i="1666"/>
  <c r="Q140" i="1666"/>
  <c r="T140" i="1666" s="1"/>
  <c r="P140" i="1666"/>
  <c r="S140" i="1666" s="1"/>
  <c r="N140" i="1666"/>
  <c r="M140" i="1666"/>
  <c r="V139" i="1666"/>
  <c r="U139" i="1666"/>
  <c r="Q139" i="1666"/>
  <c r="T139" i="1666" s="1"/>
  <c r="P139" i="1666"/>
  <c r="S139" i="1666" s="1"/>
  <c r="N139" i="1666"/>
  <c r="M139" i="1666"/>
  <c r="V138" i="1666"/>
  <c r="U138" i="1666"/>
  <c r="Q138" i="1666"/>
  <c r="T138" i="1666" s="1"/>
  <c r="P138" i="1666"/>
  <c r="S138" i="1666" s="1"/>
  <c r="N138" i="1666"/>
  <c r="M138" i="1666"/>
  <c r="V137" i="1666"/>
  <c r="U137" i="1666"/>
  <c r="Q137" i="1666"/>
  <c r="T137" i="1666" s="1"/>
  <c r="P137" i="1666"/>
  <c r="S137" i="1666" s="1"/>
  <c r="N137" i="1666"/>
  <c r="M137" i="1666"/>
  <c r="V136" i="1666"/>
  <c r="U136" i="1666"/>
  <c r="Q136" i="1666"/>
  <c r="T136" i="1666" s="1"/>
  <c r="P136" i="1666"/>
  <c r="S136" i="1666" s="1"/>
  <c r="N136" i="1666"/>
  <c r="M136" i="1666"/>
  <c r="V135" i="1666"/>
  <c r="U135" i="1666"/>
  <c r="Q135" i="1666"/>
  <c r="T135" i="1666" s="1"/>
  <c r="P135" i="1666"/>
  <c r="S135" i="1666" s="1"/>
  <c r="N135" i="1666"/>
  <c r="M135" i="1666"/>
  <c r="V134" i="1666"/>
  <c r="U134" i="1666"/>
  <c r="Q134" i="1666"/>
  <c r="T134" i="1666" s="1"/>
  <c r="P134" i="1666"/>
  <c r="S134" i="1666" s="1"/>
  <c r="N134" i="1666"/>
  <c r="M134" i="1666"/>
  <c r="V133" i="1666"/>
  <c r="U133" i="1666"/>
  <c r="Q133" i="1666"/>
  <c r="T133" i="1666" s="1"/>
  <c r="P133" i="1666"/>
  <c r="S133" i="1666" s="1"/>
  <c r="N133" i="1666"/>
  <c r="M133" i="1666"/>
  <c r="V132" i="1666"/>
  <c r="U132" i="1666"/>
  <c r="Q132" i="1666"/>
  <c r="T132" i="1666" s="1"/>
  <c r="P132" i="1666"/>
  <c r="S132" i="1666" s="1"/>
  <c r="N132" i="1666"/>
  <c r="M132" i="1666"/>
  <c r="V131" i="1666"/>
  <c r="U131" i="1666"/>
  <c r="Q131" i="1666"/>
  <c r="T131" i="1666" s="1"/>
  <c r="P131" i="1666"/>
  <c r="S131" i="1666" s="1"/>
  <c r="N131" i="1666"/>
  <c r="M131" i="1666"/>
  <c r="V130" i="1666"/>
  <c r="U130" i="1666"/>
  <c r="Q130" i="1666"/>
  <c r="T130" i="1666" s="1"/>
  <c r="P130" i="1666"/>
  <c r="S130" i="1666" s="1"/>
  <c r="N130" i="1666"/>
  <c r="M130" i="1666"/>
  <c r="V129" i="1666"/>
  <c r="U129" i="1666"/>
  <c r="Q129" i="1666"/>
  <c r="T129" i="1666" s="1"/>
  <c r="P129" i="1666"/>
  <c r="S129" i="1666" s="1"/>
  <c r="N129" i="1666"/>
  <c r="M129" i="1666"/>
  <c r="V128" i="1666"/>
  <c r="U128" i="1666"/>
  <c r="Q128" i="1666"/>
  <c r="T128" i="1666" s="1"/>
  <c r="P128" i="1666"/>
  <c r="S128" i="1666" s="1"/>
  <c r="N128" i="1666"/>
  <c r="M128" i="1666"/>
  <c r="V127" i="1666"/>
  <c r="U127" i="1666"/>
  <c r="Q127" i="1666"/>
  <c r="T127" i="1666" s="1"/>
  <c r="P127" i="1666"/>
  <c r="S127" i="1666" s="1"/>
  <c r="N127" i="1666"/>
  <c r="M127" i="1666"/>
  <c r="V126" i="1666"/>
  <c r="U126" i="1666"/>
  <c r="Q126" i="1666"/>
  <c r="T126" i="1666" s="1"/>
  <c r="P126" i="1666"/>
  <c r="S126" i="1666" s="1"/>
  <c r="N126" i="1666"/>
  <c r="M126" i="1666"/>
  <c r="V125" i="1666"/>
  <c r="U125" i="1666"/>
  <c r="Q125" i="1666"/>
  <c r="T125" i="1666" s="1"/>
  <c r="P125" i="1666"/>
  <c r="S125" i="1666" s="1"/>
  <c r="N125" i="1666"/>
  <c r="M125" i="1666"/>
  <c r="V124" i="1666"/>
  <c r="U124" i="1666"/>
  <c r="Q124" i="1666"/>
  <c r="T124" i="1666" s="1"/>
  <c r="P124" i="1666"/>
  <c r="S124" i="1666" s="1"/>
  <c r="N124" i="1666"/>
  <c r="M124" i="1666"/>
  <c r="V123" i="1666"/>
  <c r="U123" i="1666"/>
  <c r="Q123" i="1666"/>
  <c r="T123" i="1666" s="1"/>
  <c r="P123" i="1666"/>
  <c r="S123" i="1666" s="1"/>
  <c r="N123" i="1666"/>
  <c r="M123" i="1666"/>
  <c r="V122" i="1666"/>
  <c r="U122" i="1666"/>
  <c r="Q122" i="1666"/>
  <c r="T122" i="1666" s="1"/>
  <c r="P122" i="1666"/>
  <c r="S122" i="1666" s="1"/>
  <c r="N122" i="1666"/>
  <c r="M122" i="1666"/>
  <c r="V121" i="1666"/>
  <c r="U121" i="1666"/>
  <c r="Q121" i="1666"/>
  <c r="T121" i="1666" s="1"/>
  <c r="P121" i="1666"/>
  <c r="S121" i="1666" s="1"/>
  <c r="N121" i="1666"/>
  <c r="M121" i="1666"/>
  <c r="V120" i="1666"/>
  <c r="U120" i="1666"/>
  <c r="Q120" i="1666"/>
  <c r="T120" i="1666" s="1"/>
  <c r="P120" i="1666"/>
  <c r="S120" i="1666" s="1"/>
  <c r="N120" i="1666"/>
  <c r="M120" i="1666"/>
  <c r="V119" i="1666"/>
  <c r="U119" i="1666"/>
  <c r="Q119" i="1666"/>
  <c r="T119" i="1666" s="1"/>
  <c r="P119" i="1666"/>
  <c r="S119" i="1666" s="1"/>
  <c r="N119" i="1666"/>
  <c r="M119" i="1666"/>
  <c r="V118" i="1666"/>
  <c r="U118" i="1666"/>
  <c r="Q118" i="1666"/>
  <c r="T118" i="1666" s="1"/>
  <c r="P118" i="1666"/>
  <c r="S118" i="1666" s="1"/>
  <c r="N118" i="1666"/>
  <c r="M118" i="1666"/>
  <c r="V117" i="1666"/>
  <c r="U117" i="1666"/>
  <c r="Q117" i="1666"/>
  <c r="T117" i="1666" s="1"/>
  <c r="P117" i="1666"/>
  <c r="S117" i="1666" s="1"/>
  <c r="N117" i="1666"/>
  <c r="M117" i="1666"/>
  <c r="V116" i="1666"/>
  <c r="U116" i="1666"/>
  <c r="Q116" i="1666"/>
  <c r="T116" i="1666" s="1"/>
  <c r="P116" i="1666"/>
  <c r="S116" i="1666" s="1"/>
  <c r="N116" i="1666"/>
  <c r="M116" i="1666"/>
  <c r="V115" i="1666"/>
  <c r="U115" i="1666"/>
  <c r="Q115" i="1666"/>
  <c r="T115" i="1666" s="1"/>
  <c r="P115" i="1666"/>
  <c r="S115" i="1666" s="1"/>
  <c r="N115" i="1666"/>
  <c r="M115" i="1666"/>
  <c r="V114" i="1666"/>
  <c r="U114" i="1666"/>
  <c r="Q114" i="1666"/>
  <c r="T114" i="1666" s="1"/>
  <c r="P114" i="1666"/>
  <c r="S114" i="1666" s="1"/>
  <c r="N114" i="1666"/>
  <c r="M114" i="1666"/>
  <c r="V113" i="1666"/>
  <c r="U113" i="1666"/>
  <c r="Q113" i="1666"/>
  <c r="T113" i="1666" s="1"/>
  <c r="P113" i="1666"/>
  <c r="S113" i="1666" s="1"/>
  <c r="N113" i="1666"/>
  <c r="M113" i="1666"/>
  <c r="V112" i="1666"/>
  <c r="U112" i="1666"/>
  <c r="Q112" i="1666"/>
  <c r="T112" i="1666" s="1"/>
  <c r="P112" i="1666"/>
  <c r="S112" i="1666" s="1"/>
  <c r="N112" i="1666"/>
  <c r="M112" i="1666"/>
  <c r="V111" i="1666"/>
  <c r="U111" i="1666"/>
  <c r="Q111" i="1666"/>
  <c r="T111" i="1666" s="1"/>
  <c r="P111" i="1666"/>
  <c r="S111" i="1666" s="1"/>
  <c r="N111" i="1666"/>
  <c r="M111" i="1666"/>
  <c r="V110" i="1666"/>
  <c r="U110" i="1666"/>
  <c r="Q110" i="1666"/>
  <c r="T110" i="1666" s="1"/>
  <c r="P110" i="1666"/>
  <c r="S110" i="1666" s="1"/>
  <c r="N110" i="1666"/>
  <c r="M110" i="1666"/>
  <c r="V109" i="1666"/>
  <c r="U109" i="1666"/>
  <c r="Q109" i="1666"/>
  <c r="T109" i="1666" s="1"/>
  <c r="P109" i="1666"/>
  <c r="S109" i="1666" s="1"/>
  <c r="N109" i="1666"/>
  <c r="M109" i="1666"/>
  <c r="V108" i="1666"/>
  <c r="U108" i="1666"/>
  <c r="Q108" i="1666"/>
  <c r="T108" i="1666" s="1"/>
  <c r="P108" i="1666"/>
  <c r="S108" i="1666" s="1"/>
  <c r="N108" i="1666"/>
  <c r="M108" i="1666"/>
  <c r="V107" i="1666"/>
  <c r="U107" i="1666"/>
  <c r="Q107" i="1666"/>
  <c r="T107" i="1666" s="1"/>
  <c r="P107" i="1666"/>
  <c r="S107" i="1666" s="1"/>
  <c r="N107" i="1666"/>
  <c r="M107" i="1666"/>
  <c r="V106" i="1666"/>
  <c r="U106" i="1666"/>
  <c r="Q106" i="1666"/>
  <c r="T106" i="1666" s="1"/>
  <c r="P106" i="1666"/>
  <c r="S106" i="1666" s="1"/>
  <c r="N106" i="1666"/>
  <c r="M106" i="1666"/>
  <c r="V105" i="1666"/>
  <c r="U105" i="1666"/>
  <c r="Q105" i="1666"/>
  <c r="T105" i="1666" s="1"/>
  <c r="P105" i="1666"/>
  <c r="S105" i="1666" s="1"/>
  <c r="N105" i="1666"/>
  <c r="M105" i="1666"/>
  <c r="V104" i="1666"/>
  <c r="U104" i="1666"/>
  <c r="Q104" i="1666"/>
  <c r="T104" i="1666" s="1"/>
  <c r="P104" i="1666"/>
  <c r="S104" i="1666" s="1"/>
  <c r="N104" i="1666"/>
  <c r="M104" i="1666"/>
  <c r="V103" i="1666"/>
  <c r="U103" i="1666"/>
  <c r="Q103" i="1666"/>
  <c r="T103" i="1666" s="1"/>
  <c r="P103" i="1666"/>
  <c r="S103" i="1666" s="1"/>
  <c r="N103" i="1666"/>
  <c r="M103" i="1666"/>
  <c r="V102" i="1666"/>
  <c r="U102" i="1666"/>
  <c r="Q102" i="1666"/>
  <c r="T102" i="1666" s="1"/>
  <c r="P102" i="1666"/>
  <c r="S102" i="1666" s="1"/>
  <c r="N102" i="1666"/>
  <c r="M102" i="1666"/>
  <c r="V101" i="1666"/>
  <c r="U101" i="1666"/>
  <c r="Q101" i="1666"/>
  <c r="T101" i="1666" s="1"/>
  <c r="P101" i="1666"/>
  <c r="S101" i="1666" s="1"/>
  <c r="N101" i="1666"/>
  <c r="M101" i="1666"/>
  <c r="V100" i="1666"/>
  <c r="U100" i="1666"/>
  <c r="Q100" i="1666"/>
  <c r="T100" i="1666" s="1"/>
  <c r="P100" i="1666"/>
  <c r="S100" i="1666" s="1"/>
  <c r="N100" i="1666"/>
  <c r="M100" i="1666"/>
  <c r="V99" i="1666"/>
  <c r="U99" i="1666"/>
  <c r="Q99" i="1666"/>
  <c r="T99" i="1666" s="1"/>
  <c r="P99" i="1666"/>
  <c r="S99" i="1666" s="1"/>
  <c r="N99" i="1666"/>
  <c r="M99" i="1666"/>
  <c r="V98" i="1666"/>
  <c r="U98" i="1666"/>
  <c r="Q98" i="1666"/>
  <c r="T98" i="1666" s="1"/>
  <c r="P98" i="1666"/>
  <c r="S98" i="1666" s="1"/>
  <c r="N98" i="1666"/>
  <c r="M98" i="1666"/>
  <c r="V97" i="1666"/>
  <c r="U97" i="1666"/>
  <c r="Q97" i="1666"/>
  <c r="T97" i="1666" s="1"/>
  <c r="P97" i="1666"/>
  <c r="S97" i="1666" s="1"/>
  <c r="N97" i="1666"/>
  <c r="M97" i="1666"/>
  <c r="V96" i="1666"/>
  <c r="U96" i="1666"/>
  <c r="Q96" i="1666"/>
  <c r="T96" i="1666" s="1"/>
  <c r="P96" i="1666"/>
  <c r="S96" i="1666" s="1"/>
  <c r="N96" i="1666"/>
  <c r="M96" i="1666"/>
  <c r="V95" i="1666"/>
  <c r="U95" i="1666"/>
  <c r="Q95" i="1666"/>
  <c r="T95" i="1666" s="1"/>
  <c r="P95" i="1666"/>
  <c r="S95" i="1666" s="1"/>
  <c r="N95" i="1666"/>
  <c r="M95" i="1666"/>
  <c r="V94" i="1666"/>
  <c r="U94" i="1666"/>
  <c r="Q94" i="1666"/>
  <c r="T94" i="1666" s="1"/>
  <c r="P94" i="1666"/>
  <c r="S94" i="1666" s="1"/>
  <c r="N94" i="1666"/>
  <c r="M94" i="1666"/>
  <c r="V93" i="1666"/>
  <c r="U93" i="1666"/>
  <c r="Q93" i="1666"/>
  <c r="T93" i="1666" s="1"/>
  <c r="P93" i="1666"/>
  <c r="S93" i="1666" s="1"/>
  <c r="N93" i="1666"/>
  <c r="M93" i="1666"/>
  <c r="V92" i="1666"/>
  <c r="U92" i="1666"/>
  <c r="Q92" i="1666"/>
  <c r="T92" i="1666" s="1"/>
  <c r="P92" i="1666"/>
  <c r="S92" i="1666" s="1"/>
  <c r="N92" i="1666"/>
  <c r="M92" i="1666"/>
  <c r="V91" i="1666"/>
  <c r="U91" i="1666"/>
  <c r="Q91" i="1666"/>
  <c r="T91" i="1666" s="1"/>
  <c r="P91" i="1666"/>
  <c r="S91" i="1666" s="1"/>
  <c r="N91" i="1666"/>
  <c r="M91" i="1666"/>
  <c r="V90" i="1666"/>
  <c r="U90" i="1666"/>
  <c r="Q90" i="1666"/>
  <c r="T90" i="1666" s="1"/>
  <c r="P90" i="1666"/>
  <c r="S90" i="1666" s="1"/>
  <c r="N90" i="1666"/>
  <c r="M90" i="1666"/>
  <c r="V89" i="1666"/>
  <c r="U89" i="1666"/>
  <c r="Q89" i="1666"/>
  <c r="T89" i="1666" s="1"/>
  <c r="P89" i="1666"/>
  <c r="S89" i="1666" s="1"/>
  <c r="N89" i="1666"/>
  <c r="M89" i="1666"/>
  <c r="V88" i="1666"/>
  <c r="U88" i="1666"/>
  <c r="Q88" i="1666"/>
  <c r="T88" i="1666" s="1"/>
  <c r="P88" i="1666"/>
  <c r="S88" i="1666" s="1"/>
  <c r="N88" i="1666"/>
  <c r="M88" i="1666"/>
  <c r="V87" i="1666"/>
  <c r="U87" i="1666"/>
  <c r="Q87" i="1666"/>
  <c r="T87" i="1666" s="1"/>
  <c r="P87" i="1666"/>
  <c r="S87" i="1666" s="1"/>
  <c r="N87" i="1666"/>
  <c r="M87" i="1666"/>
  <c r="V86" i="1666"/>
  <c r="U86" i="1666"/>
  <c r="Q86" i="1666"/>
  <c r="T86" i="1666" s="1"/>
  <c r="P86" i="1666"/>
  <c r="S86" i="1666" s="1"/>
  <c r="N86" i="1666"/>
  <c r="M86" i="1666"/>
  <c r="V85" i="1666"/>
  <c r="U85" i="1666"/>
  <c r="Q85" i="1666"/>
  <c r="T85" i="1666" s="1"/>
  <c r="P85" i="1666"/>
  <c r="S85" i="1666" s="1"/>
  <c r="N85" i="1666"/>
  <c r="M85" i="1666"/>
  <c r="V84" i="1666"/>
  <c r="U84" i="1666"/>
  <c r="Q84" i="1666"/>
  <c r="T84" i="1666" s="1"/>
  <c r="P84" i="1666"/>
  <c r="S84" i="1666" s="1"/>
  <c r="N84" i="1666"/>
  <c r="M84" i="1666"/>
  <c r="V83" i="1666"/>
  <c r="U83" i="1666"/>
  <c r="Q83" i="1666"/>
  <c r="T83" i="1666" s="1"/>
  <c r="P83" i="1666"/>
  <c r="S83" i="1666" s="1"/>
  <c r="N83" i="1666"/>
  <c r="M83" i="1666"/>
  <c r="V82" i="1666"/>
  <c r="U82" i="1666"/>
  <c r="Q82" i="1666"/>
  <c r="T82" i="1666" s="1"/>
  <c r="P82" i="1666"/>
  <c r="S82" i="1666" s="1"/>
  <c r="N82" i="1666"/>
  <c r="M82" i="1666"/>
  <c r="V81" i="1666"/>
  <c r="U81" i="1666"/>
  <c r="Q81" i="1666"/>
  <c r="T81" i="1666" s="1"/>
  <c r="P81" i="1666"/>
  <c r="S81" i="1666" s="1"/>
  <c r="N81" i="1666"/>
  <c r="M81" i="1666"/>
  <c r="V80" i="1666"/>
  <c r="U80" i="1666"/>
  <c r="Q80" i="1666"/>
  <c r="T80" i="1666" s="1"/>
  <c r="P80" i="1666"/>
  <c r="S80" i="1666" s="1"/>
  <c r="N80" i="1666"/>
  <c r="M80" i="1666"/>
  <c r="V79" i="1666"/>
  <c r="U79" i="1666"/>
  <c r="Q79" i="1666"/>
  <c r="T79" i="1666" s="1"/>
  <c r="P79" i="1666"/>
  <c r="S79" i="1666" s="1"/>
  <c r="N79" i="1666"/>
  <c r="M79" i="1666"/>
  <c r="V78" i="1666"/>
  <c r="U78" i="1666"/>
  <c r="Q78" i="1666"/>
  <c r="T78" i="1666" s="1"/>
  <c r="P78" i="1666"/>
  <c r="S78" i="1666" s="1"/>
  <c r="N78" i="1666"/>
  <c r="M78" i="1666"/>
  <c r="V77" i="1666"/>
  <c r="U77" i="1666"/>
  <c r="Q77" i="1666"/>
  <c r="T77" i="1666" s="1"/>
  <c r="P77" i="1666"/>
  <c r="S77" i="1666" s="1"/>
  <c r="N77" i="1666"/>
  <c r="M77" i="1666"/>
  <c r="V76" i="1666"/>
  <c r="U76" i="1666"/>
  <c r="Q76" i="1666"/>
  <c r="T76" i="1666" s="1"/>
  <c r="P76" i="1666"/>
  <c r="S76" i="1666" s="1"/>
  <c r="N76" i="1666"/>
  <c r="M76" i="1666"/>
  <c r="V75" i="1666"/>
  <c r="U75" i="1666"/>
  <c r="Q75" i="1666"/>
  <c r="T75" i="1666" s="1"/>
  <c r="P75" i="1666"/>
  <c r="S75" i="1666" s="1"/>
  <c r="N75" i="1666"/>
  <c r="M75" i="1666"/>
  <c r="V74" i="1666"/>
  <c r="U74" i="1666"/>
  <c r="Q74" i="1666"/>
  <c r="T74" i="1666" s="1"/>
  <c r="P74" i="1666"/>
  <c r="S74" i="1666" s="1"/>
  <c r="N74" i="1666"/>
  <c r="M74" i="1666"/>
  <c r="V73" i="1666"/>
  <c r="U73" i="1666"/>
  <c r="Q73" i="1666"/>
  <c r="T73" i="1666" s="1"/>
  <c r="P73" i="1666"/>
  <c r="S73" i="1666" s="1"/>
  <c r="N73" i="1666"/>
  <c r="M73" i="1666"/>
  <c r="V72" i="1666"/>
  <c r="U72" i="1666"/>
  <c r="Q72" i="1666"/>
  <c r="T72" i="1666" s="1"/>
  <c r="P72" i="1666"/>
  <c r="S72" i="1666" s="1"/>
  <c r="N72" i="1666"/>
  <c r="M72" i="1666"/>
  <c r="V71" i="1666"/>
  <c r="U71" i="1666"/>
  <c r="Q71" i="1666"/>
  <c r="T71" i="1666" s="1"/>
  <c r="P71" i="1666"/>
  <c r="S71" i="1666" s="1"/>
  <c r="N71" i="1666"/>
  <c r="M71" i="1666"/>
  <c r="V70" i="1666"/>
  <c r="U70" i="1666"/>
  <c r="Q70" i="1666"/>
  <c r="T70" i="1666" s="1"/>
  <c r="P70" i="1666"/>
  <c r="S70" i="1666" s="1"/>
  <c r="N70" i="1666"/>
  <c r="M70" i="1666"/>
  <c r="V69" i="1666"/>
  <c r="U69" i="1666"/>
  <c r="Q69" i="1666"/>
  <c r="T69" i="1666" s="1"/>
  <c r="P69" i="1666"/>
  <c r="S69" i="1666" s="1"/>
  <c r="N69" i="1666"/>
  <c r="M69" i="1666"/>
  <c r="V68" i="1666"/>
  <c r="U68" i="1666"/>
  <c r="Q68" i="1666"/>
  <c r="T68" i="1666" s="1"/>
  <c r="P68" i="1666"/>
  <c r="S68" i="1666" s="1"/>
  <c r="N68" i="1666"/>
  <c r="M68" i="1666"/>
  <c r="V67" i="1666"/>
  <c r="U67" i="1666"/>
  <c r="Q67" i="1666"/>
  <c r="T67" i="1666" s="1"/>
  <c r="P67" i="1666"/>
  <c r="S67" i="1666" s="1"/>
  <c r="N67" i="1666"/>
  <c r="M67" i="1666"/>
  <c r="V66" i="1666"/>
  <c r="U66" i="1666"/>
  <c r="Q66" i="1666"/>
  <c r="T66" i="1666" s="1"/>
  <c r="P66" i="1666"/>
  <c r="S66" i="1666" s="1"/>
  <c r="N66" i="1666"/>
  <c r="M66" i="1666"/>
  <c r="V65" i="1666"/>
  <c r="U65" i="1666"/>
  <c r="Q65" i="1666"/>
  <c r="T65" i="1666" s="1"/>
  <c r="P65" i="1666"/>
  <c r="S65" i="1666" s="1"/>
  <c r="N65" i="1666"/>
  <c r="M65" i="1666"/>
  <c r="V64" i="1666"/>
  <c r="U64" i="1666"/>
  <c r="Q64" i="1666"/>
  <c r="T64" i="1666" s="1"/>
  <c r="P64" i="1666"/>
  <c r="S64" i="1666" s="1"/>
  <c r="N64" i="1666"/>
  <c r="M64" i="1666"/>
  <c r="V63" i="1666"/>
  <c r="U63" i="1666"/>
  <c r="Q63" i="1666"/>
  <c r="T63" i="1666" s="1"/>
  <c r="P63" i="1666"/>
  <c r="S63" i="1666" s="1"/>
  <c r="N63" i="1666"/>
  <c r="M63" i="1666"/>
  <c r="V62" i="1666"/>
  <c r="U62" i="1666"/>
  <c r="Q62" i="1666"/>
  <c r="T62" i="1666" s="1"/>
  <c r="P62" i="1666"/>
  <c r="S62" i="1666" s="1"/>
  <c r="N62" i="1666"/>
  <c r="M62" i="1666"/>
  <c r="V61" i="1666"/>
  <c r="U61" i="1666"/>
  <c r="Q61" i="1666"/>
  <c r="T61" i="1666" s="1"/>
  <c r="P61" i="1666"/>
  <c r="S61" i="1666" s="1"/>
  <c r="N61" i="1666"/>
  <c r="M61" i="1666"/>
  <c r="V60" i="1666"/>
  <c r="U60" i="1666"/>
  <c r="Q60" i="1666"/>
  <c r="T60" i="1666" s="1"/>
  <c r="P60" i="1666"/>
  <c r="S60" i="1666" s="1"/>
  <c r="N60" i="1666"/>
  <c r="M60" i="1666"/>
  <c r="V59" i="1666"/>
  <c r="U59" i="1666"/>
  <c r="Q59" i="1666"/>
  <c r="T59" i="1666" s="1"/>
  <c r="P59" i="1666"/>
  <c r="S59" i="1666" s="1"/>
  <c r="N59" i="1666"/>
  <c r="M59" i="1666"/>
  <c r="V58" i="1666"/>
  <c r="U58" i="1666"/>
  <c r="Q58" i="1666"/>
  <c r="T58" i="1666" s="1"/>
  <c r="P58" i="1666"/>
  <c r="S58" i="1666" s="1"/>
  <c r="N58" i="1666"/>
  <c r="M58" i="1666"/>
  <c r="V57" i="1666"/>
  <c r="U57" i="1666"/>
  <c r="Q57" i="1666"/>
  <c r="T57" i="1666" s="1"/>
  <c r="P57" i="1666"/>
  <c r="S57" i="1666" s="1"/>
  <c r="N57" i="1666"/>
  <c r="M57" i="1666"/>
  <c r="V56" i="1666"/>
  <c r="U56" i="1666"/>
  <c r="Q56" i="1666"/>
  <c r="T56" i="1666" s="1"/>
  <c r="P56" i="1666"/>
  <c r="S56" i="1666" s="1"/>
  <c r="N56" i="1666"/>
  <c r="M56" i="1666"/>
  <c r="V55" i="1666"/>
  <c r="U55" i="1666"/>
  <c r="Q55" i="1666"/>
  <c r="T55" i="1666" s="1"/>
  <c r="P55" i="1666"/>
  <c r="S55" i="1666" s="1"/>
  <c r="N55" i="1666"/>
  <c r="M55" i="1666"/>
  <c r="V54" i="1666"/>
  <c r="U54" i="1666"/>
  <c r="Q54" i="1666"/>
  <c r="T54" i="1666" s="1"/>
  <c r="P54" i="1666"/>
  <c r="S54" i="1666" s="1"/>
  <c r="N54" i="1666"/>
  <c r="M54" i="1666"/>
  <c r="V53" i="1666"/>
  <c r="U53" i="1666"/>
  <c r="Q53" i="1666"/>
  <c r="T53" i="1666" s="1"/>
  <c r="P53" i="1666"/>
  <c r="S53" i="1666" s="1"/>
  <c r="N53" i="1666"/>
  <c r="M53" i="1666"/>
  <c r="V52" i="1666"/>
  <c r="U52" i="1666"/>
  <c r="Q52" i="1666"/>
  <c r="T52" i="1666" s="1"/>
  <c r="P52" i="1666"/>
  <c r="S52" i="1666" s="1"/>
  <c r="N52" i="1666"/>
  <c r="M52" i="1666"/>
  <c r="V51" i="1666"/>
  <c r="U51" i="1666"/>
  <c r="Q51" i="1666"/>
  <c r="T51" i="1666" s="1"/>
  <c r="P51" i="1666"/>
  <c r="S51" i="1666" s="1"/>
  <c r="N51" i="1666"/>
  <c r="M51" i="1666"/>
  <c r="V50" i="1666"/>
  <c r="U50" i="1666"/>
  <c r="Q50" i="1666"/>
  <c r="T50" i="1666" s="1"/>
  <c r="P50" i="1666"/>
  <c r="S50" i="1666" s="1"/>
  <c r="N50" i="1666"/>
  <c r="M50" i="1666"/>
  <c r="V49" i="1666"/>
  <c r="U49" i="1666"/>
  <c r="Q49" i="1666"/>
  <c r="T49" i="1666" s="1"/>
  <c r="P49" i="1666"/>
  <c r="S49" i="1666" s="1"/>
  <c r="N49" i="1666"/>
  <c r="M49" i="1666"/>
  <c r="V48" i="1666"/>
  <c r="U48" i="1666"/>
  <c r="Q48" i="1666"/>
  <c r="T48" i="1666" s="1"/>
  <c r="P48" i="1666"/>
  <c r="S48" i="1666" s="1"/>
  <c r="N48" i="1666"/>
  <c r="M48" i="1666"/>
  <c r="V47" i="1666"/>
  <c r="U47" i="1666"/>
  <c r="Q47" i="1666"/>
  <c r="T47" i="1666" s="1"/>
  <c r="P47" i="1666"/>
  <c r="S47" i="1666" s="1"/>
  <c r="N47" i="1666"/>
  <c r="M47" i="1666"/>
  <c r="V46" i="1666"/>
  <c r="U46" i="1666"/>
  <c r="Q46" i="1666"/>
  <c r="T46" i="1666" s="1"/>
  <c r="P46" i="1666"/>
  <c r="S46" i="1666" s="1"/>
  <c r="N46" i="1666"/>
  <c r="M46" i="1666"/>
  <c r="V45" i="1666"/>
  <c r="U45" i="1666"/>
  <c r="Q45" i="1666"/>
  <c r="T45" i="1666" s="1"/>
  <c r="P45" i="1666"/>
  <c r="S45" i="1666" s="1"/>
  <c r="N45" i="1666"/>
  <c r="M45" i="1666"/>
  <c r="V44" i="1666"/>
  <c r="U44" i="1666"/>
  <c r="Q44" i="1666"/>
  <c r="T44" i="1666" s="1"/>
  <c r="P44" i="1666"/>
  <c r="S44" i="1666" s="1"/>
  <c r="N44" i="1666"/>
  <c r="M44" i="1666"/>
  <c r="V43" i="1666"/>
  <c r="U43" i="1666"/>
  <c r="Q43" i="1666"/>
  <c r="T43" i="1666" s="1"/>
  <c r="P43" i="1666"/>
  <c r="S43" i="1666" s="1"/>
  <c r="N43" i="1666"/>
  <c r="M43" i="1666"/>
  <c r="V42" i="1666"/>
  <c r="U42" i="1666"/>
  <c r="Q42" i="1666"/>
  <c r="T42" i="1666" s="1"/>
  <c r="P42" i="1666"/>
  <c r="S42" i="1666" s="1"/>
  <c r="N42" i="1666"/>
  <c r="M42" i="1666"/>
  <c r="V41" i="1666"/>
  <c r="U41" i="1666"/>
  <c r="Q41" i="1666"/>
  <c r="T41" i="1666" s="1"/>
  <c r="P41" i="1666"/>
  <c r="S41" i="1666" s="1"/>
  <c r="N41" i="1666"/>
  <c r="M41" i="1666"/>
  <c r="V40" i="1666"/>
  <c r="U40" i="1666"/>
  <c r="Q40" i="1666"/>
  <c r="T40" i="1666" s="1"/>
  <c r="P40" i="1666"/>
  <c r="S40" i="1666" s="1"/>
  <c r="N40" i="1666"/>
  <c r="M40" i="1666"/>
  <c r="V39" i="1666"/>
  <c r="U39" i="1666"/>
  <c r="Q39" i="1666"/>
  <c r="T39" i="1666" s="1"/>
  <c r="P39" i="1666"/>
  <c r="S39" i="1666" s="1"/>
  <c r="N39" i="1666"/>
  <c r="M39" i="1666"/>
  <c r="V38" i="1666"/>
  <c r="U38" i="1666"/>
  <c r="Q38" i="1666"/>
  <c r="T38" i="1666" s="1"/>
  <c r="P38" i="1666"/>
  <c r="S38" i="1666" s="1"/>
  <c r="N38" i="1666"/>
  <c r="M38" i="1666"/>
  <c r="V37" i="1666"/>
  <c r="U37" i="1666"/>
  <c r="Q37" i="1666"/>
  <c r="T37" i="1666" s="1"/>
  <c r="P37" i="1666"/>
  <c r="S37" i="1666" s="1"/>
  <c r="N37" i="1666"/>
  <c r="M37" i="1666"/>
  <c r="V36" i="1666"/>
  <c r="U36" i="1666"/>
  <c r="Q36" i="1666"/>
  <c r="T36" i="1666" s="1"/>
  <c r="P36" i="1666"/>
  <c r="S36" i="1666" s="1"/>
  <c r="N36" i="1666"/>
  <c r="M36" i="1666"/>
  <c r="V35" i="1666"/>
  <c r="U35" i="1666"/>
  <c r="Q35" i="1666"/>
  <c r="T35" i="1666" s="1"/>
  <c r="P35" i="1666"/>
  <c r="S35" i="1666" s="1"/>
  <c r="N35" i="1666"/>
  <c r="M35" i="1666"/>
  <c r="V34" i="1666"/>
  <c r="U34" i="1666"/>
  <c r="Q34" i="1666"/>
  <c r="T34" i="1666" s="1"/>
  <c r="P34" i="1666"/>
  <c r="S34" i="1666" s="1"/>
  <c r="N34" i="1666"/>
  <c r="M34" i="1666"/>
  <c r="V33" i="1666"/>
  <c r="U33" i="1666"/>
  <c r="Q33" i="1666"/>
  <c r="T33" i="1666" s="1"/>
  <c r="P33" i="1666"/>
  <c r="S33" i="1666" s="1"/>
  <c r="N33" i="1666"/>
  <c r="M33" i="1666"/>
  <c r="V32" i="1666"/>
  <c r="U32" i="1666"/>
  <c r="Q32" i="1666"/>
  <c r="T32" i="1666" s="1"/>
  <c r="P32" i="1666"/>
  <c r="S32" i="1666" s="1"/>
  <c r="N32" i="1666"/>
  <c r="M32" i="1666"/>
  <c r="V31" i="1666"/>
  <c r="U31" i="1666"/>
  <c r="Q31" i="1666"/>
  <c r="T31" i="1666" s="1"/>
  <c r="P31" i="1666"/>
  <c r="S31" i="1666" s="1"/>
  <c r="N31" i="1666"/>
  <c r="M31" i="1666"/>
  <c r="V30" i="1666"/>
  <c r="U30" i="1666"/>
  <c r="Q30" i="1666"/>
  <c r="T30" i="1666" s="1"/>
  <c r="P30" i="1666"/>
  <c r="S30" i="1666" s="1"/>
  <c r="N30" i="1666"/>
  <c r="M30" i="1666"/>
  <c r="V29" i="1666"/>
  <c r="U29" i="1666"/>
  <c r="Q29" i="1666"/>
  <c r="T29" i="1666" s="1"/>
  <c r="P29" i="1666"/>
  <c r="S29" i="1666" s="1"/>
  <c r="N29" i="1666"/>
  <c r="M29" i="1666"/>
  <c r="V28" i="1666"/>
  <c r="U28" i="1666"/>
  <c r="Q28" i="1666"/>
  <c r="T28" i="1666" s="1"/>
  <c r="P28" i="1666"/>
  <c r="S28" i="1666" s="1"/>
  <c r="N28" i="1666"/>
  <c r="M28" i="1666"/>
  <c r="V27" i="1666"/>
  <c r="U27" i="1666"/>
  <c r="Q27" i="1666"/>
  <c r="T27" i="1666" s="1"/>
  <c r="P27" i="1666"/>
  <c r="S27" i="1666" s="1"/>
  <c r="N27" i="1666"/>
  <c r="M27" i="1666"/>
  <c r="V26" i="1666"/>
  <c r="U26" i="1666"/>
  <c r="Q26" i="1666"/>
  <c r="T26" i="1666" s="1"/>
  <c r="P26" i="1666"/>
  <c r="S26" i="1666" s="1"/>
  <c r="N26" i="1666"/>
  <c r="M26" i="1666"/>
  <c r="V25" i="1666"/>
  <c r="U25" i="1666"/>
  <c r="Q25" i="1666"/>
  <c r="T25" i="1666" s="1"/>
  <c r="P25" i="1666"/>
  <c r="S25" i="1666" s="1"/>
  <c r="N25" i="1666"/>
  <c r="M25" i="1666"/>
  <c r="V24" i="1666"/>
  <c r="U24" i="1666"/>
  <c r="Q24" i="1666"/>
  <c r="T24" i="1666" s="1"/>
  <c r="P24" i="1666"/>
  <c r="S24" i="1666" s="1"/>
  <c r="N24" i="1666"/>
  <c r="M24" i="1666"/>
  <c r="V23" i="1666"/>
  <c r="U23" i="1666"/>
  <c r="Q23" i="1666"/>
  <c r="T23" i="1666" s="1"/>
  <c r="P23" i="1666"/>
  <c r="S23" i="1666" s="1"/>
  <c r="N23" i="1666"/>
  <c r="M23" i="1666"/>
  <c r="V22" i="1666"/>
  <c r="U22" i="1666"/>
  <c r="Q22" i="1666"/>
  <c r="T22" i="1666" s="1"/>
  <c r="P22" i="1666"/>
  <c r="S22" i="1666" s="1"/>
  <c r="N22" i="1666"/>
  <c r="M22" i="1666"/>
  <c r="V21" i="1666"/>
  <c r="U21" i="1666"/>
  <c r="Q21" i="1666"/>
  <c r="T21" i="1666" s="1"/>
  <c r="P21" i="1666"/>
  <c r="S21" i="1666" s="1"/>
  <c r="N21" i="1666"/>
  <c r="M21" i="1666"/>
  <c r="V20" i="1666"/>
  <c r="U20" i="1666"/>
  <c r="Q20" i="1666"/>
  <c r="T20" i="1666" s="1"/>
  <c r="P20" i="1666"/>
  <c r="S20" i="1666" s="1"/>
  <c r="N20" i="1666"/>
  <c r="M20" i="1666"/>
  <c r="V19" i="1666"/>
  <c r="U19" i="1666"/>
  <c r="Q19" i="1666"/>
  <c r="T19" i="1666" s="1"/>
  <c r="P19" i="1666"/>
  <c r="S19" i="1666" s="1"/>
  <c r="N19" i="1666"/>
  <c r="M19" i="1666"/>
  <c r="V18" i="1666"/>
  <c r="U18" i="1666"/>
  <c r="Q18" i="1666"/>
  <c r="T18" i="1666" s="1"/>
  <c r="P18" i="1666"/>
  <c r="S18" i="1666" s="1"/>
  <c r="N18" i="1666"/>
  <c r="M18" i="1666"/>
  <c r="V17" i="1666"/>
  <c r="U17" i="1666"/>
  <c r="Q17" i="1666"/>
  <c r="T17" i="1666" s="1"/>
  <c r="P17" i="1666"/>
  <c r="S17" i="1666" s="1"/>
  <c r="N17" i="1666"/>
  <c r="M17" i="1666"/>
  <c r="V16" i="1666"/>
  <c r="U16" i="1666"/>
  <c r="Q16" i="1666"/>
  <c r="T16" i="1666" s="1"/>
  <c r="P16" i="1666"/>
  <c r="S16" i="1666" s="1"/>
  <c r="N16" i="1666"/>
  <c r="M16" i="1666"/>
  <c r="V15" i="1666"/>
  <c r="U15" i="1666"/>
  <c r="Q15" i="1666"/>
  <c r="T15" i="1666" s="1"/>
  <c r="P15" i="1666"/>
  <c r="S15" i="1666" s="1"/>
  <c r="N15" i="1666"/>
  <c r="M15" i="1666"/>
  <c r="V14" i="1666"/>
  <c r="U14" i="1666"/>
  <c r="Q14" i="1666"/>
  <c r="T14" i="1666" s="1"/>
  <c r="P14" i="1666"/>
  <c r="S14" i="1666" s="1"/>
  <c r="N14" i="1666"/>
  <c r="M14" i="1666"/>
  <c r="V13" i="1666"/>
  <c r="U13" i="1666"/>
  <c r="Q13" i="1666"/>
  <c r="T13" i="1666" s="1"/>
  <c r="P13" i="1666"/>
  <c r="S13" i="1666" s="1"/>
  <c r="N13" i="1666"/>
  <c r="M13" i="1666"/>
  <c r="V12" i="1666"/>
  <c r="U12" i="1666"/>
  <c r="Q12" i="1666"/>
  <c r="T12" i="1666" s="1"/>
  <c r="P12" i="1666"/>
  <c r="S12" i="1666" s="1"/>
  <c r="N12" i="1666"/>
  <c r="M12" i="1666"/>
  <c r="V11" i="1666"/>
  <c r="U11" i="1666"/>
  <c r="Q11" i="1666"/>
  <c r="T11" i="1666" s="1"/>
  <c r="P11" i="1666"/>
  <c r="S11" i="1666" s="1"/>
  <c r="N11" i="1666"/>
  <c r="M11" i="1666"/>
  <c r="V10" i="1666"/>
  <c r="U10" i="1666"/>
  <c r="Q10" i="1666"/>
  <c r="T10" i="1666" s="1"/>
  <c r="P10" i="1666"/>
  <c r="S10" i="1666" s="1"/>
  <c r="N10" i="1666"/>
  <c r="M10" i="1666"/>
  <c r="V319" i="1665"/>
  <c r="U319" i="1665"/>
  <c r="Q319" i="1665"/>
  <c r="T319" i="1665" s="1"/>
  <c r="P319" i="1665"/>
  <c r="S319" i="1665" s="1"/>
  <c r="N319" i="1665"/>
  <c r="M319" i="1665"/>
  <c r="V318" i="1665"/>
  <c r="U318" i="1665"/>
  <c r="Q318" i="1665"/>
  <c r="T318" i="1665" s="1"/>
  <c r="P318" i="1665"/>
  <c r="S318" i="1665" s="1"/>
  <c r="N318" i="1665"/>
  <c r="M318" i="1665"/>
  <c r="V317" i="1665"/>
  <c r="U317" i="1665"/>
  <c r="Q317" i="1665"/>
  <c r="T317" i="1665" s="1"/>
  <c r="P317" i="1665"/>
  <c r="S317" i="1665" s="1"/>
  <c r="N317" i="1665"/>
  <c r="M317" i="1665"/>
  <c r="V316" i="1665"/>
  <c r="U316" i="1665"/>
  <c r="Q316" i="1665"/>
  <c r="T316" i="1665" s="1"/>
  <c r="P316" i="1665"/>
  <c r="S316" i="1665" s="1"/>
  <c r="N316" i="1665"/>
  <c r="M316" i="1665"/>
  <c r="V315" i="1665"/>
  <c r="U315" i="1665"/>
  <c r="Q315" i="1665"/>
  <c r="T315" i="1665" s="1"/>
  <c r="P315" i="1665"/>
  <c r="S315" i="1665" s="1"/>
  <c r="N315" i="1665"/>
  <c r="M315" i="1665"/>
  <c r="V314" i="1665"/>
  <c r="U314" i="1665"/>
  <c r="Q314" i="1665"/>
  <c r="T314" i="1665" s="1"/>
  <c r="P314" i="1665"/>
  <c r="S314" i="1665" s="1"/>
  <c r="N314" i="1665"/>
  <c r="M314" i="1665"/>
  <c r="V313" i="1665"/>
  <c r="U313" i="1665"/>
  <c r="Q313" i="1665"/>
  <c r="T313" i="1665" s="1"/>
  <c r="P313" i="1665"/>
  <c r="S313" i="1665" s="1"/>
  <c r="N313" i="1665"/>
  <c r="M313" i="1665"/>
  <c r="V312" i="1665"/>
  <c r="U312" i="1665"/>
  <c r="Q312" i="1665"/>
  <c r="T312" i="1665" s="1"/>
  <c r="P312" i="1665"/>
  <c r="S312" i="1665" s="1"/>
  <c r="N312" i="1665"/>
  <c r="M312" i="1665"/>
  <c r="V311" i="1665"/>
  <c r="U311" i="1665"/>
  <c r="Q311" i="1665"/>
  <c r="T311" i="1665" s="1"/>
  <c r="P311" i="1665"/>
  <c r="S311" i="1665" s="1"/>
  <c r="N311" i="1665"/>
  <c r="M311" i="1665"/>
  <c r="V310" i="1665"/>
  <c r="U310" i="1665"/>
  <c r="Q310" i="1665"/>
  <c r="T310" i="1665" s="1"/>
  <c r="P310" i="1665"/>
  <c r="S310" i="1665" s="1"/>
  <c r="N310" i="1665"/>
  <c r="M310" i="1665"/>
  <c r="V309" i="1665"/>
  <c r="U309" i="1665"/>
  <c r="Q309" i="1665"/>
  <c r="T309" i="1665" s="1"/>
  <c r="P309" i="1665"/>
  <c r="S309" i="1665" s="1"/>
  <c r="N309" i="1665"/>
  <c r="M309" i="1665"/>
  <c r="V308" i="1665"/>
  <c r="U308" i="1665"/>
  <c r="Q308" i="1665"/>
  <c r="T308" i="1665" s="1"/>
  <c r="P308" i="1665"/>
  <c r="S308" i="1665" s="1"/>
  <c r="N308" i="1665"/>
  <c r="M308" i="1665"/>
  <c r="V307" i="1665"/>
  <c r="U307" i="1665"/>
  <c r="Q307" i="1665"/>
  <c r="T307" i="1665" s="1"/>
  <c r="P307" i="1665"/>
  <c r="S307" i="1665" s="1"/>
  <c r="N307" i="1665"/>
  <c r="M307" i="1665"/>
  <c r="V306" i="1665"/>
  <c r="U306" i="1665"/>
  <c r="Q306" i="1665"/>
  <c r="T306" i="1665" s="1"/>
  <c r="P306" i="1665"/>
  <c r="S306" i="1665" s="1"/>
  <c r="N306" i="1665"/>
  <c r="M306" i="1665"/>
  <c r="V305" i="1665"/>
  <c r="U305" i="1665"/>
  <c r="Q305" i="1665"/>
  <c r="T305" i="1665" s="1"/>
  <c r="P305" i="1665"/>
  <c r="S305" i="1665" s="1"/>
  <c r="N305" i="1665"/>
  <c r="M305" i="1665"/>
  <c r="V304" i="1665"/>
  <c r="U304" i="1665"/>
  <c r="Q304" i="1665"/>
  <c r="T304" i="1665" s="1"/>
  <c r="P304" i="1665"/>
  <c r="S304" i="1665" s="1"/>
  <c r="N304" i="1665"/>
  <c r="M304" i="1665"/>
  <c r="V303" i="1665"/>
  <c r="U303" i="1665"/>
  <c r="Q303" i="1665"/>
  <c r="T303" i="1665" s="1"/>
  <c r="P303" i="1665"/>
  <c r="S303" i="1665" s="1"/>
  <c r="N303" i="1665"/>
  <c r="M303" i="1665"/>
  <c r="V302" i="1665"/>
  <c r="U302" i="1665"/>
  <c r="Q302" i="1665"/>
  <c r="T302" i="1665" s="1"/>
  <c r="P302" i="1665"/>
  <c r="S302" i="1665" s="1"/>
  <c r="N302" i="1665"/>
  <c r="M302" i="1665"/>
  <c r="V301" i="1665"/>
  <c r="U301" i="1665"/>
  <c r="Q301" i="1665"/>
  <c r="T301" i="1665" s="1"/>
  <c r="P301" i="1665"/>
  <c r="S301" i="1665" s="1"/>
  <c r="N301" i="1665"/>
  <c r="M301" i="1665"/>
  <c r="V300" i="1665"/>
  <c r="U300" i="1665"/>
  <c r="Q300" i="1665"/>
  <c r="T300" i="1665" s="1"/>
  <c r="P300" i="1665"/>
  <c r="S300" i="1665" s="1"/>
  <c r="N300" i="1665"/>
  <c r="M300" i="1665"/>
  <c r="V299" i="1665"/>
  <c r="U299" i="1665"/>
  <c r="Q299" i="1665"/>
  <c r="T299" i="1665" s="1"/>
  <c r="P299" i="1665"/>
  <c r="S299" i="1665" s="1"/>
  <c r="N299" i="1665"/>
  <c r="M299" i="1665"/>
  <c r="V298" i="1665"/>
  <c r="U298" i="1665"/>
  <c r="Q298" i="1665"/>
  <c r="T298" i="1665" s="1"/>
  <c r="P298" i="1665"/>
  <c r="S298" i="1665" s="1"/>
  <c r="N298" i="1665"/>
  <c r="M298" i="1665"/>
  <c r="V297" i="1665"/>
  <c r="U297" i="1665"/>
  <c r="Q297" i="1665"/>
  <c r="T297" i="1665" s="1"/>
  <c r="P297" i="1665"/>
  <c r="S297" i="1665" s="1"/>
  <c r="N297" i="1665"/>
  <c r="M297" i="1665"/>
  <c r="V296" i="1665"/>
  <c r="U296" i="1665"/>
  <c r="Q296" i="1665"/>
  <c r="T296" i="1665" s="1"/>
  <c r="P296" i="1665"/>
  <c r="S296" i="1665" s="1"/>
  <c r="N296" i="1665"/>
  <c r="M296" i="1665"/>
  <c r="V295" i="1665"/>
  <c r="U295" i="1665"/>
  <c r="Q295" i="1665"/>
  <c r="T295" i="1665" s="1"/>
  <c r="P295" i="1665"/>
  <c r="S295" i="1665" s="1"/>
  <c r="N295" i="1665"/>
  <c r="M295" i="1665"/>
  <c r="V294" i="1665"/>
  <c r="U294" i="1665"/>
  <c r="Q294" i="1665"/>
  <c r="T294" i="1665" s="1"/>
  <c r="P294" i="1665"/>
  <c r="S294" i="1665" s="1"/>
  <c r="N294" i="1665"/>
  <c r="M294" i="1665"/>
  <c r="V293" i="1665"/>
  <c r="U293" i="1665"/>
  <c r="Q293" i="1665"/>
  <c r="T293" i="1665" s="1"/>
  <c r="P293" i="1665"/>
  <c r="S293" i="1665" s="1"/>
  <c r="N293" i="1665"/>
  <c r="M293" i="1665"/>
  <c r="V292" i="1665"/>
  <c r="U292" i="1665"/>
  <c r="Q292" i="1665"/>
  <c r="T292" i="1665" s="1"/>
  <c r="P292" i="1665"/>
  <c r="S292" i="1665" s="1"/>
  <c r="N292" i="1665"/>
  <c r="M292" i="1665"/>
  <c r="V291" i="1665"/>
  <c r="U291" i="1665"/>
  <c r="Q291" i="1665"/>
  <c r="T291" i="1665" s="1"/>
  <c r="P291" i="1665"/>
  <c r="S291" i="1665" s="1"/>
  <c r="N291" i="1665"/>
  <c r="M291" i="1665"/>
  <c r="V290" i="1665"/>
  <c r="U290" i="1665"/>
  <c r="Q290" i="1665"/>
  <c r="T290" i="1665" s="1"/>
  <c r="P290" i="1665"/>
  <c r="S290" i="1665" s="1"/>
  <c r="N290" i="1665"/>
  <c r="M290" i="1665"/>
  <c r="V289" i="1665"/>
  <c r="U289" i="1665"/>
  <c r="Q289" i="1665"/>
  <c r="T289" i="1665" s="1"/>
  <c r="P289" i="1665"/>
  <c r="S289" i="1665" s="1"/>
  <c r="N289" i="1665"/>
  <c r="M289" i="1665"/>
  <c r="V288" i="1665"/>
  <c r="U288" i="1665"/>
  <c r="Q288" i="1665"/>
  <c r="T288" i="1665" s="1"/>
  <c r="P288" i="1665"/>
  <c r="S288" i="1665" s="1"/>
  <c r="N288" i="1665"/>
  <c r="M288" i="1665"/>
  <c r="V287" i="1665"/>
  <c r="U287" i="1665"/>
  <c r="Q287" i="1665"/>
  <c r="T287" i="1665" s="1"/>
  <c r="P287" i="1665"/>
  <c r="S287" i="1665" s="1"/>
  <c r="N287" i="1665"/>
  <c r="M287" i="1665"/>
  <c r="V286" i="1665"/>
  <c r="U286" i="1665"/>
  <c r="Q286" i="1665"/>
  <c r="T286" i="1665" s="1"/>
  <c r="P286" i="1665"/>
  <c r="S286" i="1665" s="1"/>
  <c r="N286" i="1665"/>
  <c r="M286" i="1665"/>
  <c r="V285" i="1665"/>
  <c r="U285" i="1665"/>
  <c r="Q285" i="1665"/>
  <c r="T285" i="1665" s="1"/>
  <c r="P285" i="1665"/>
  <c r="S285" i="1665" s="1"/>
  <c r="N285" i="1665"/>
  <c r="M285" i="1665"/>
  <c r="V284" i="1665"/>
  <c r="U284" i="1665"/>
  <c r="Q284" i="1665"/>
  <c r="T284" i="1665" s="1"/>
  <c r="P284" i="1665"/>
  <c r="S284" i="1665" s="1"/>
  <c r="N284" i="1665"/>
  <c r="M284" i="1665"/>
  <c r="V283" i="1665"/>
  <c r="U283" i="1665"/>
  <c r="Q283" i="1665"/>
  <c r="T283" i="1665" s="1"/>
  <c r="P283" i="1665"/>
  <c r="S283" i="1665" s="1"/>
  <c r="N283" i="1665"/>
  <c r="M283" i="1665"/>
  <c r="V282" i="1665"/>
  <c r="U282" i="1665"/>
  <c r="Q282" i="1665"/>
  <c r="T282" i="1665" s="1"/>
  <c r="P282" i="1665"/>
  <c r="S282" i="1665" s="1"/>
  <c r="N282" i="1665"/>
  <c r="M282" i="1665"/>
  <c r="V281" i="1665"/>
  <c r="U281" i="1665"/>
  <c r="Q281" i="1665"/>
  <c r="T281" i="1665" s="1"/>
  <c r="P281" i="1665"/>
  <c r="S281" i="1665" s="1"/>
  <c r="N281" i="1665"/>
  <c r="M281" i="1665"/>
  <c r="V280" i="1665"/>
  <c r="U280" i="1665"/>
  <c r="Q280" i="1665"/>
  <c r="T280" i="1665" s="1"/>
  <c r="P280" i="1665"/>
  <c r="S280" i="1665" s="1"/>
  <c r="N280" i="1665"/>
  <c r="M280" i="1665"/>
  <c r="V279" i="1665"/>
  <c r="U279" i="1665"/>
  <c r="Q279" i="1665"/>
  <c r="T279" i="1665" s="1"/>
  <c r="P279" i="1665"/>
  <c r="S279" i="1665" s="1"/>
  <c r="N279" i="1665"/>
  <c r="M279" i="1665"/>
  <c r="V278" i="1665"/>
  <c r="U278" i="1665"/>
  <c r="Q278" i="1665"/>
  <c r="T278" i="1665" s="1"/>
  <c r="P278" i="1665"/>
  <c r="S278" i="1665" s="1"/>
  <c r="N278" i="1665"/>
  <c r="M278" i="1665"/>
  <c r="V277" i="1665"/>
  <c r="U277" i="1665"/>
  <c r="Q277" i="1665"/>
  <c r="T277" i="1665" s="1"/>
  <c r="P277" i="1665"/>
  <c r="S277" i="1665" s="1"/>
  <c r="N277" i="1665"/>
  <c r="M277" i="1665"/>
  <c r="V276" i="1665"/>
  <c r="U276" i="1665"/>
  <c r="Q276" i="1665"/>
  <c r="T276" i="1665" s="1"/>
  <c r="P276" i="1665"/>
  <c r="S276" i="1665" s="1"/>
  <c r="N276" i="1665"/>
  <c r="M276" i="1665"/>
  <c r="V275" i="1665"/>
  <c r="U275" i="1665"/>
  <c r="Q275" i="1665"/>
  <c r="T275" i="1665" s="1"/>
  <c r="P275" i="1665"/>
  <c r="S275" i="1665" s="1"/>
  <c r="N275" i="1665"/>
  <c r="M275" i="1665"/>
  <c r="V274" i="1665"/>
  <c r="U274" i="1665"/>
  <c r="Q274" i="1665"/>
  <c r="T274" i="1665" s="1"/>
  <c r="P274" i="1665"/>
  <c r="S274" i="1665" s="1"/>
  <c r="N274" i="1665"/>
  <c r="M274" i="1665"/>
  <c r="V273" i="1665"/>
  <c r="U273" i="1665"/>
  <c r="Q273" i="1665"/>
  <c r="T273" i="1665" s="1"/>
  <c r="P273" i="1665"/>
  <c r="S273" i="1665" s="1"/>
  <c r="N273" i="1665"/>
  <c r="M273" i="1665"/>
  <c r="V272" i="1665"/>
  <c r="U272" i="1665"/>
  <c r="Q272" i="1665"/>
  <c r="T272" i="1665" s="1"/>
  <c r="P272" i="1665"/>
  <c r="S272" i="1665" s="1"/>
  <c r="N272" i="1665"/>
  <c r="M272" i="1665"/>
  <c r="V271" i="1665"/>
  <c r="U271" i="1665"/>
  <c r="Q271" i="1665"/>
  <c r="T271" i="1665" s="1"/>
  <c r="P271" i="1665"/>
  <c r="S271" i="1665" s="1"/>
  <c r="N271" i="1665"/>
  <c r="M271" i="1665"/>
  <c r="V270" i="1665"/>
  <c r="U270" i="1665"/>
  <c r="Q270" i="1665"/>
  <c r="T270" i="1665" s="1"/>
  <c r="P270" i="1665"/>
  <c r="S270" i="1665" s="1"/>
  <c r="N270" i="1665"/>
  <c r="M270" i="1665"/>
  <c r="V269" i="1665"/>
  <c r="U269" i="1665"/>
  <c r="Q269" i="1665"/>
  <c r="T269" i="1665" s="1"/>
  <c r="P269" i="1665"/>
  <c r="S269" i="1665" s="1"/>
  <c r="N269" i="1665"/>
  <c r="M269" i="1665"/>
  <c r="V268" i="1665"/>
  <c r="U268" i="1665"/>
  <c r="Q268" i="1665"/>
  <c r="T268" i="1665" s="1"/>
  <c r="P268" i="1665"/>
  <c r="S268" i="1665" s="1"/>
  <c r="N268" i="1665"/>
  <c r="M268" i="1665"/>
  <c r="V267" i="1665"/>
  <c r="U267" i="1665"/>
  <c r="Q267" i="1665"/>
  <c r="T267" i="1665" s="1"/>
  <c r="P267" i="1665"/>
  <c r="S267" i="1665" s="1"/>
  <c r="N267" i="1665"/>
  <c r="M267" i="1665"/>
  <c r="V266" i="1665"/>
  <c r="U266" i="1665"/>
  <c r="Q266" i="1665"/>
  <c r="T266" i="1665" s="1"/>
  <c r="P266" i="1665"/>
  <c r="S266" i="1665" s="1"/>
  <c r="N266" i="1665"/>
  <c r="M266" i="1665"/>
  <c r="V265" i="1665"/>
  <c r="U265" i="1665"/>
  <c r="Q265" i="1665"/>
  <c r="T265" i="1665" s="1"/>
  <c r="P265" i="1665"/>
  <c r="S265" i="1665" s="1"/>
  <c r="N265" i="1665"/>
  <c r="M265" i="1665"/>
  <c r="V264" i="1665"/>
  <c r="U264" i="1665"/>
  <c r="Q264" i="1665"/>
  <c r="T264" i="1665" s="1"/>
  <c r="P264" i="1665"/>
  <c r="S264" i="1665" s="1"/>
  <c r="N264" i="1665"/>
  <c r="M264" i="1665"/>
  <c r="V263" i="1665"/>
  <c r="U263" i="1665"/>
  <c r="Q263" i="1665"/>
  <c r="T263" i="1665" s="1"/>
  <c r="P263" i="1665"/>
  <c r="S263" i="1665" s="1"/>
  <c r="N263" i="1665"/>
  <c r="M263" i="1665"/>
  <c r="V262" i="1665"/>
  <c r="U262" i="1665"/>
  <c r="Q262" i="1665"/>
  <c r="T262" i="1665" s="1"/>
  <c r="P262" i="1665"/>
  <c r="S262" i="1665" s="1"/>
  <c r="N262" i="1665"/>
  <c r="M262" i="1665"/>
  <c r="V261" i="1665"/>
  <c r="U261" i="1665"/>
  <c r="Q261" i="1665"/>
  <c r="T261" i="1665" s="1"/>
  <c r="P261" i="1665"/>
  <c r="S261" i="1665" s="1"/>
  <c r="N261" i="1665"/>
  <c r="M261" i="1665"/>
  <c r="V260" i="1665"/>
  <c r="U260" i="1665"/>
  <c r="Q260" i="1665"/>
  <c r="T260" i="1665" s="1"/>
  <c r="P260" i="1665"/>
  <c r="S260" i="1665" s="1"/>
  <c r="N260" i="1665"/>
  <c r="M260" i="1665"/>
  <c r="V259" i="1665"/>
  <c r="U259" i="1665"/>
  <c r="Q259" i="1665"/>
  <c r="T259" i="1665" s="1"/>
  <c r="P259" i="1665"/>
  <c r="S259" i="1665" s="1"/>
  <c r="N259" i="1665"/>
  <c r="M259" i="1665"/>
  <c r="V258" i="1665"/>
  <c r="U258" i="1665"/>
  <c r="Q258" i="1665"/>
  <c r="T258" i="1665" s="1"/>
  <c r="P258" i="1665"/>
  <c r="S258" i="1665" s="1"/>
  <c r="N258" i="1665"/>
  <c r="M258" i="1665"/>
  <c r="V257" i="1665"/>
  <c r="U257" i="1665"/>
  <c r="Q257" i="1665"/>
  <c r="T257" i="1665" s="1"/>
  <c r="P257" i="1665"/>
  <c r="S257" i="1665" s="1"/>
  <c r="N257" i="1665"/>
  <c r="M257" i="1665"/>
  <c r="V256" i="1665"/>
  <c r="U256" i="1665"/>
  <c r="Q256" i="1665"/>
  <c r="T256" i="1665" s="1"/>
  <c r="P256" i="1665"/>
  <c r="S256" i="1665" s="1"/>
  <c r="N256" i="1665"/>
  <c r="M256" i="1665"/>
  <c r="V255" i="1665"/>
  <c r="U255" i="1665"/>
  <c r="Q255" i="1665"/>
  <c r="T255" i="1665" s="1"/>
  <c r="P255" i="1665"/>
  <c r="S255" i="1665" s="1"/>
  <c r="N255" i="1665"/>
  <c r="M255" i="1665"/>
  <c r="V254" i="1665"/>
  <c r="U254" i="1665"/>
  <c r="Q254" i="1665"/>
  <c r="T254" i="1665" s="1"/>
  <c r="P254" i="1665"/>
  <c r="S254" i="1665" s="1"/>
  <c r="N254" i="1665"/>
  <c r="M254" i="1665"/>
  <c r="V253" i="1665"/>
  <c r="U253" i="1665"/>
  <c r="Q253" i="1665"/>
  <c r="T253" i="1665" s="1"/>
  <c r="P253" i="1665"/>
  <c r="S253" i="1665" s="1"/>
  <c r="N253" i="1665"/>
  <c r="M253" i="1665"/>
  <c r="V252" i="1665"/>
  <c r="U252" i="1665"/>
  <c r="Q252" i="1665"/>
  <c r="T252" i="1665" s="1"/>
  <c r="P252" i="1665"/>
  <c r="S252" i="1665" s="1"/>
  <c r="N252" i="1665"/>
  <c r="M252" i="1665"/>
  <c r="V251" i="1665"/>
  <c r="U251" i="1665"/>
  <c r="Q251" i="1665"/>
  <c r="T251" i="1665" s="1"/>
  <c r="P251" i="1665"/>
  <c r="S251" i="1665" s="1"/>
  <c r="N251" i="1665"/>
  <c r="M251" i="1665"/>
  <c r="V250" i="1665"/>
  <c r="U250" i="1665"/>
  <c r="Q250" i="1665"/>
  <c r="T250" i="1665" s="1"/>
  <c r="P250" i="1665"/>
  <c r="S250" i="1665" s="1"/>
  <c r="N250" i="1665"/>
  <c r="M250" i="1665"/>
  <c r="V249" i="1665"/>
  <c r="U249" i="1665"/>
  <c r="Q249" i="1665"/>
  <c r="T249" i="1665" s="1"/>
  <c r="P249" i="1665"/>
  <c r="S249" i="1665" s="1"/>
  <c r="N249" i="1665"/>
  <c r="M249" i="1665"/>
  <c r="V248" i="1665"/>
  <c r="U248" i="1665"/>
  <c r="Q248" i="1665"/>
  <c r="T248" i="1665" s="1"/>
  <c r="P248" i="1665"/>
  <c r="S248" i="1665" s="1"/>
  <c r="N248" i="1665"/>
  <c r="M248" i="1665"/>
  <c r="V247" i="1665"/>
  <c r="U247" i="1665"/>
  <c r="Q247" i="1665"/>
  <c r="T247" i="1665" s="1"/>
  <c r="P247" i="1665"/>
  <c r="S247" i="1665" s="1"/>
  <c r="N247" i="1665"/>
  <c r="M247" i="1665"/>
  <c r="V246" i="1665"/>
  <c r="U246" i="1665"/>
  <c r="Q246" i="1665"/>
  <c r="T246" i="1665" s="1"/>
  <c r="P246" i="1665"/>
  <c r="S246" i="1665" s="1"/>
  <c r="N246" i="1665"/>
  <c r="M246" i="1665"/>
  <c r="V245" i="1665"/>
  <c r="U245" i="1665"/>
  <c r="Q245" i="1665"/>
  <c r="T245" i="1665" s="1"/>
  <c r="P245" i="1665"/>
  <c r="S245" i="1665" s="1"/>
  <c r="N245" i="1665"/>
  <c r="M245" i="1665"/>
  <c r="V244" i="1665"/>
  <c r="U244" i="1665"/>
  <c r="Q244" i="1665"/>
  <c r="T244" i="1665" s="1"/>
  <c r="P244" i="1665"/>
  <c r="S244" i="1665" s="1"/>
  <c r="N244" i="1665"/>
  <c r="M244" i="1665"/>
  <c r="V243" i="1665"/>
  <c r="U243" i="1665"/>
  <c r="Q243" i="1665"/>
  <c r="T243" i="1665" s="1"/>
  <c r="P243" i="1665"/>
  <c r="S243" i="1665" s="1"/>
  <c r="N243" i="1665"/>
  <c r="M243" i="1665"/>
  <c r="V242" i="1665"/>
  <c r="U242" i="1665"/>
  <c r="Q242" i="1665"/>
  <c r="T242" i="1665" s="1"/>
  <c r="P242" i="1665"/>
  <c r="S242" i="1665" s="1"/>
  <c r="N242" i="1665"/>
  <c r="M242" i="1665"/>
  <c r="V241" i="1665"/>
  <c r="U241" i="1665"/>
  <c r="Q241" i="1665"/>
  <c r="T241" i="1665" s="1"/>
  <c r="P241" i="1665"/>
  <c r="S241" i="1665" s="1"/>
  <c r="N241" i="1665"/>
  <c r="M241" i="1665"/>
  <c r="V240" i="1665"/>
  <c r="U240" i="1665"/>
  <c r="Q240" i="1665"/>
  <c r="T240" i="1665" s="1"/>
  <c r="P240" i="1665"/>
  <c r="S240" i="1665" s="1"/>
  <c r="N240" i="1665"/>
  <c r="M240" i="1665"/>
  <c r="V239" i="1665"/>
  <c r="U239" i="1665"/>
  <c r="Q239" i="1665"/>
  <c r="T239" i="1665" s="1"/>
  <c r="P239" i="1665"/>
  <c r="S239" i="1665" s="1"/>
  <c r="N239" i="1665"/>
  <c r="M239" i="1665"/>
  <c r="V238" i="1665"/>
  <c r="U238" i="1665"/>
  <c r="Q238" i="1665"/>
  <c r="T238" i="1665" s="1"/>
  <c r="P238" i="1665"/>
  <c r="S238" i="1665" s="1"/>
  <c r="N238" i="1665"/>
  <c r="M238" i="1665"/>
  <c r="V237" i="1665"/>
  <c r="U237" i="1665"/>
  <c r="Q237" i="1665"/>
  <c r="T237" i="1665" s="1"/>
  <c r="P237" i="1665"/>
  <c r="S237" i="1665" s="1"/>
  <c r="N237" i="1665"/>
  <c r="M237" i="1665"/>
  <c r="V236" i="1665"/>
  <c r="U236" i="1665"/>
  <c r="Q236" i="1665"/>
  <c r="T236" i="1665" s="1"/>
  <c r="P236" i="1665"/>
  <c r="S236" i="1665" s="1"/>
  <c r="N236" i="1665"/>
  <c r="M236" i="1665"/>
  <c r="V235" i="1665"/>
  <c r="U235" i="1665"/>
  <c r="Q235" i="1665"/>
  <c r="T235" i="1665" s="1"/>
  <c r="P235" i="1665"/>
  <c r="S235" i="1665" s="1"/>
  <c r="N235" i="1665"/>
  <c r="M235" i="1665"/>
  <c r="V234" i="1665"/>
  <c r="U234" i="1665"/>
  <c r="Q234" i="1665"/>
  <c r="T234" i="1665" s="1"/>
  <c r="P234" i="1665"/>
  <c r="S234" i="1665" s="1"/>
  <c r="N234" i="1665"/>
  <c r="M234" i="1665"/>
  <c r="V233" i="1665"/>
  <c r="U233" i="1665"/>
  <c r="Q233" i="1665"/>
  <c r="T233" i="1665" s="1"/>
  <c r="P233" i="1665"/>
  <c r="S233" i="1665" s="1"/>
  <c r="N233" i="1665"/>
  <c r="M233" i="1665"/>
  <c r="V232" i="1665"/>
  <c r="U232" i="1665"/>
  <c r="Q232" i="1665"/>
  <c r="T232" i="1665" s="1"/>
  <c r="P232" i="1665"/>
  <c r="S232" i="1665" s="1"/>
  <c r="N232" i="1665"/>
  <c r="M232" i="1665"/>
  <c r="V231" i="1665"/>
  <c r="U231" i="1665"/>
  <c r="Q231" i="1665"/>
  <c r="T231" i="1665" s="1"/>
  <c r="P231" i="1665"/>
  <c r="S231" i="1665" s="1"/>
  <c r="N231" i="1665"/>
  <c r="M231" i="1665"/>
  <c r="V230" i="1665"/>
  <c r="U230" i="1665"/>
  <c r="Q230" i="1665"/>
  <c r="T230" i="1665" s="1"/>
  <c r="P230" i="1665"/>
  <c r="S230" i="1665" s="1"/>
  <c r="N230" i="1665"/>
  <c r="M230" i="1665"/>
  <c r="V229" i="1665"/>
  <c r="U229" i="1665"/>
  <c r="Q229" i="1665"/>
  <c r="T229" i="1665" s="1"/>
  <c r="P229" i="1665"/>
  <c r="S229" i="1665" s="1"/>
  <c r="N229" i="1665"/>
  <c r="M229" i="1665"/>
  <c r="V228" i="1665"/>
  <c r="U228" i="1665"/>
  <c r="Q228" i="1665"/>
  <c r="T228" i="1665" s="1"/>
  <c r="P228" i="1665"/>
  <c r="S228" i="1665" s="1"/>
  <c r="N228" i="1665"/>
  <c r="M228" i="1665"/>
  <c r="V227" i="1665"/>
  <c r="U227" i="1665"/>
  <c r="Q227" i="1665"/>
  <c r="T227" i="1665" s="1"/>
  <c r="P227" i="1665"/>
  <c r="S227" i="1665" s="1"/>
  <c r="N227" i="1665"/>
  <c r="M227" i="1665"/>
  <c r="V226" i="1665"/>
  <c r="U226" i="1665"/>
  <c r="Q226" i="1665"/>
  <c r="T226" i="1665" s="1"/>
  <c r="P226" i="1665"/>
  <c r="S226" i="1665" s="1"/>
  <c r="N226" i="1665"/>
  <c r="M226" i="1665"/>
  <c r="V225" i="1665"/>
  <c r="U225" i="1665"/>
  <c r="Q225" i="1665"/>
  <c r="T225" i="1665" s="1"/>
  <c r="P225" i="1665"/>
  <c r="S225" i="1665" s="1"/>
  <c r="N225" i="1665"/>
  <c r="M225" i="1665"/>
  <c r="V224" i="1665"/>
  <c r="U224" i="1665"/>
  <c r="Q224" i="1665"/>
  <c r="T224" i="1665" s="1"/>
  <c r="P224" i="1665"/>
  <c r="S224" i="1665" s="1"/>
  <c r="N224" i="1665"/>
  <c r="M224" i="1665"/>
  <c r="V223" i="1665"/>
  <c r="U223" i="1665"/>
  <c r="Q223" i="1665"/>
  <c r="T223" i="1665" s="1"/>
  <c r="P223" i="1665"/>
  <c r="S223" i="1665" s="1"/>
  <c r="N223" i="1665"/>
  <c r="M223" i="1665"/>
  <c r="V222" i="1665"/>
  <c r="U222" i="1665"/>
  <c r="Q222" i="1665"/>
  <c r="T222" i="1665" s="1"/>
  <c r="P222" i="1665"/>
  <c r="S222" i="1665" s="1"/>
  <c r="N222" i="1665"/>
  <c r="M222" i="1665"/>
  <c r="V221" i="1665"/>
  <c r="U221" i="1665"/>
  <c r="Q221" i="1665"/>
  <c r="T221" i="1665" s="1"/>
  <c r="P221" i="1665"/>
  <c r="S221" i="1665" s="1"/>
  <c r="N221" i="1665"/>
  <c r="M221" i="1665"/>
  <c r="V220" i="1665"/>
  <c r="U220" i="1665"/>
  <c r="Q220" i="1665"/>
  <c r="T220" i="1665" s="1"/>
  <c r="P220" i="1665"/>
  <c r="S220" i="1665" s="1"/>
  <c r="N220" i="1665"/>
  <c r="M220" i="1665"/>
  <c r="V219" i="1665"/>
  <c r="U219" i="1665"/>
  <c r="Q219" i="1665"/>
  <c r="T219" i="1665" s="1"/>
  <c r="P219" i="1665"/>
  <c r="S219" i="1665" s="1"/>
  <c r="N219" i="1665"/>
  <c r="M219" i="1665"/>
  <c r="V218" i="1665"/>
  <c r="U218" i="1665"/>
  <c r="Q218" i="1665"/>
  <c r="T218" i="1665" s="1"/>
  <c r="P218" i="1665"/>
  <c r="S218" i="1665" s="1"/>
  <c r="N218" i="1665"/>
  <c r="M218" i="1665"/>
  <c r="V217" i="1665"/>
  <c r="U217" i="1665"/>
  <c r="Q217" i="1665"/>
  <c r="T217" i="1665" s="1"/>
  <c r="P217" i="1665"/>
  <c r="S217" i="1665" s="1"/>
  <c r="N217" i="1665"/>
  <c r="M217" i="1665"/>
  <c r="V216" i="1665"/>
  <c r="U216" i="1665"/>
  <c r="Q216" i="1665"/>
  <c r="T216" i="1665" s="1"/>
  <c r="P216" i="1665"/>
  <c r="S216" i="1665" s="1"/>
  <c r="N216" i="1665"/>
  <c r="M216" i="1665"/>
  <c r="V215" i="1665"/>
  <c r="U215" i="1665"/>
  <c r="Q215" i="1665"/>
  <c r="T215" i="1665" s="1"/>
  <c r="P215" i="1665"/>
  <c r="S215" i="1665" s="1"/>
  <c r="N215" i="1665"/>
  <c r="M215" i="1665"/>
  <c r="V214" i="1665"/>
  <c r="U214" i="1665"/>
  <c r="Q214" i="1665"/>
  <c r="T214" i="1665" s="1"/>
  <c r="P214" i="1665"/>
  <c r="S214" i="1665" s="1"/>
  <c r="N214" i="1665"/>
  <c r="M214" i="1665"/>
  <c r="V213" i="1665"/>
  <c r="U213" i="1665"/>
  <c r="Q213" i="1665"/>
  <c r="T213" i="1665" s="1"/>
  <c r="P213" i="1665"/>
  <c r="S213" i="1665" s="1"/>
  <c r="N213" i="1665"/>
  <c r="M213" i="1665"/>
  <c r="V212" i="1665"/>
  <c r="U212" i="1665"/>
  <c r="Q212" i="1665"/>
  <c r="T212" i="1665" s="1"/>
  <c r="P212" i="1665"/>
  <c r="S212" i="1665" s="1"/>
  <c r="N212" i="1665"/>
  <c r="M212" i="1665"/>
  <c r="V211" i="1665"/>
  <c r="U211" i="1665"/>
  <c r="Q211" i="1665"/>
  <c r="T211" i="1665" s="1"/>
  <c r="P211" i="1665"/>
  <c r="S211" i="1665" s="1"/>
  <c r="N211" i="1665"/>
  <c r="M211" i="1665"/>
  <c r="V210" i="1665"/>
  <c r="U210" i="1665"/>
  <c r="Q210" i="1665"/>
  <c r="T210" i="1665" s="1"/>
  <c r="P210" i="1665"/>
  <c r="S210" i="1665" s="1"/>
  <c r="N210" i="1665"/>
  <c r="M210" i="1665"/>
  <c r="V209" i="1665"/>
  <c r="U209" i="1665"/>
  <c r="Q209" i="1665"/>
  <c r="T209" i="1665" s="1"/>
  <c r="P209" i="1665"/>
  <c r="S209" i="1665" s="1"/>
  <c r="N209" i="1665"/>
  <c r="M209" i="1665"/>
  <c r="V208" i="1665"/>
  <c r="U208" i="1665"/>
  <c r="Q208" i="1665"/>
  <c r="T208" i="1665" s="1"/>
  <c r="P208" i="1665"/>
  <c r="S208" i="1665" s="1"/>
  <c r="N208" i="1665"/>
  <c r="M208" i="1665"/>
  <c r="V207" i="1665"/>
  <c r="U207" i="1665"/>
  <c r="Q207" i="1665"/>
  <c r="T207" i="1665" s="1"/>
  <c r="P207" i="1665"/>
  <c r="S207" i="1665" s="1"/>
  <c r="N207" i="1665"/>
  <c r="M207" i="1665"/>
  <c r="V206" i="1665"/>
  <c r="U206" i="1665"/>
  <c r="Q206" i="1665"/>
  <c r="T206" i="1665" s="1"/>
  <c r="P206" i="1665"/>
  <c r="S206" i="1665" s="1"/>
  <c r="N206" i="1665"/>
  <c r="M206" i="1665"/>
  <c r="V205" i="1665"/>
  <c r="U205" i="1665"/>
  <c r="Q205" i="1665"/>
  <c r="T205" i="1665" s="1"/>
  <c r="P205" i="1665"/>
  <c r="S205" i="1665" s="1"/>
  <c r="N205" i="1665"/>
  <c r="M205" i="1665"/>
  <c r="V204" i="1665"/>
  <c r="U204" i="1665"/>
  <c r="Q204" i="1665"/>
  <c r="T204" i="1665" s="1"/>
  <c r="P204" i="1665"/>
  <c r="S204" i="1665" s="1"/>
  <c r="N204" i="1665"/>
  <c r="M204" i="1665"/>
  <c r="V203" i="1665"/>
  <c r="U203" i="1665"/>
  <c r="Q203" i="1665"/>
  <c r="T203" i="1665" s="1"/>
  <c r="P203" i="1665"/>
  <c r="S203" i="1665" s="1"/>
  <c r="N203" i="1665"/>
  <c r="M203" i="1665"/>
  <c r="V202" i="1665"/>
  <c r="U202" i="1665"/>
  <c r="Q202" i="1665"/>
  <c r="T202" i="1665" s="1"/>
  <c r="P202" i="1665"/>
  <c r="S202" i="1665" s="1"/>
  <c r="N202" i="1665"/>
  <c r="M202" i="1665"/>
  <c r="V201" i="1665"/>
  <c r="U201" i="1665"/>
  <c r="Q201" i="1665"/>
  <c r="T201" i="1665" s="1"/>
  <c r="P201" i="1665"/>
  <c r="S201" i="1665" s="1"/>
  <c r="N201" i="1665"/>
  <c r="M201" i="1665"/>
  <c r="V200" i="1665"/>
  <c r="U200" i="1665"/>
  <c r="Q200" i="1665"/>
  <c r="T200" i="1665" s="1"/>
  <c r="P200" i="1665"/>
  <c r="S200" i="1665" s="1"/>
  <c r="N200" i="1665"/>
  <c r="M200" i="1665"/>
  <c r="V199" i="1665"/>
  <c r="U199" i="1665"/>
  <c r="Q199" i="1665"/>
  <c r="T199" i="1665" s="1"/>
  <c r="P199" i="1665"/>
  <c r="S199" i="1665" s="1"/>
  <c r="N199" i="1665"/>
  <c r="M199" i="1665"/>
  <c r="V198" i="1665"/>
  <c r="U198" i="1665"/>
  <c r="Q198" i="1665"/>
  <c r="T198" i="1665" s="1"/>
  <c r="P198" i="1665"/>
  <c r="S198" i="1665" s="1"/>
  <c r="N198" i="1665"/>
  <c r="M198" i="1665"/>
  <c r="V197" i="1665"/>
  <c r="U197" i="1665"/>
  <c r="Q197" i="1665"/>
  <c r="T197" i="1665" s="1"/>
  <c r="P197" i="1665"/>
  <c r="S197" i="1665" s="1"/>
  <c r="N197" i="1665"/>
  <c r="M197" i="1665"/>
  <c r="V196" i="1665"/>
  <c r="U196" i="1665"/>
  <c r="Q196" i="1665"/>
  <c r="T196" i="1665" s="1"/>
  <c r="P196" i="1665"/>
  <c r="S196" i="1665" s="1"/>
  <c r="N196" i="1665"/>
  <c r="M196" i="1665"/>
  <c r="V195" i="1665"/>
  <c r="U195" i="1665"/>
  <c r="Q195" i="1665"/>
  <c r="T195" i="1665" s="1"/>
  <c r="P195" i="1665"/>
  <c r="S195" i="1665" s="1"/>
  <c r="N195" i="1665"/>
  <c r="M195" i="1665"/>
  <c r="V194" i="1665"/>
  <c r="U194" i="1665"/>
  <c r="Q194" i="1665"/>
  <c r="T194" i="1665" s="1"/>
  <c r="P194" i="1665"/>
  <c r="S194" i="1665" s="1"/>
  <c r="N194" i="1665"/>
  <c r="M194" i="1665"/>
  <c r="V193" i="1665"/>
  <c r="U193" i="1665"/>
  <c r="Q193" i="1665"/>
  <c r="T193" i="1665" s="1"/>
  <c r="P193" i="1665"/>
  <c r="S193" i="1665" s="1"/>
  <c r="N193" i="1665"/>
  <c r="M193" i="1665"/>
  <c r="V192" i="1665"/>
  <c r="U192" i="1665"/>
  <c r="Q192" i="1665"/>
  <c r="T192" i="1665" s="1"/>
  <c r="P192" i="1665"/>
  <c r="S192" i="1665" s="1"/>
  <c r="N192" i="1665"/>
  <c r="M192" i="1665"/>
  <c r="V191" i="1665"/>
  <c r="U191" i="1665"/>
  <c r="Q191" i="1665"/>
  <c r="T191" i="1665" s="1"/>
  <c r="P191" i="1665"/>
  <c r="S191" i="1665" s="1"/>
  <c r="N191" i="1665"/>
  <c r="M191" i="1665"/>
  <c r="V190" i="1665"/>
  <c r="U190" i="1665"/>
  <c r="Q190" i="1665"/>
  <c r="T190" i="1665" s="1"/>
  <c r="P190" i="1665"/>
  <c r="S190" i="1665" s="1"/>
  <c r="N190" i="1665"/>
  <c r="M190" i="1665"/>
  <c r="V189" i="1665"/>
  <c r="U189" i="1665"/>
  <c r="Q189" i="1665"/>
  <c r="T189" i="1665" s="1"/>
  <c r="P189" i="1665"/>
  <c r="S189" i="1665" s="1"/>
  <c r="N189" i="1665"/>
  <c r="M189" i="1665"/>
  <c r="V188" i="1665"/>
  <c r="U188" i="1665"/>
  <c r="Q188" i="1665"/>
  <c r="T188" i="1665" s="1"/>
  <c r="P188" i="1665"/>
  <c r="S188" i="1665" s="1"/>
  <c r="N188" i="1665"/>
  <c r="M188" i="1665"/>
  <c r="V187" i="1665"/>
  <c r="U187" i="1665"/>
  <c r="Q187" i="1665"/>
  <c r="T187" i="1665" s="1"/>
  <c r="P187" i="1665"/>
  <c r="S187" i="1665" s="1"/>
  <c r="N187" i="1665"/>
  <c r="M187" i="1665"/>
  <c r="V186" i="1665"/>
  <c r="U186" i="1665"/>
  <c r="Q186" i="1665"/>
  <c r="T186" i="1665" s="1"/>
  <c r="P186" i="1665"/>
  <c r="S186" i="1665" s="1"/>
  <c r="N186" i="1665"/>
  <c r="M186" i="1665"/>
  <c r="V185" i="1665"/>
  <c r="U185" i="1665"/>
  <c r="Q185" i="1665"/>
  <c r="T185" i="1665" s="1"/>
  <c r="P185" i="1665"/>
  <c r="S185" i="1665" s="1"/>
  <c r="N185" i="1665"/>
  <c r="M185" i="1665"/>
  <c r="V184" i="1665"/>
  <c r="U184" i="1665"/>
  <c r="Q184" i="1665"/>
  <c r="T184" i="1665" s="1"/>
  <c r="P184" i="1665"/>
  <c r="S184" i="1665" s="1"/>
  <c r="N184" i="1665"/>
  <c r="M184" i="1665"/>
  <c r="V183" i="1665"/>
  <c r="U183" i="1665"/>
  <c r="Q183" i="1665"/>
  <c r="T183" i="1665" s="1"/>
  <c r="P183" i="1665"/>
  <c r="S183" i="1665" s="1"/>
  <c r="N183" i="1665"/>
  <c r="M183" i="1665"/>
  <c r="V182" i="1665"/>
  <c r="U182" i="1665"/>
  <c r="Q182" i="1665"/>
  <c r="T182" i="1665" s="1"/>
  <c r="P182" i="1665"/>
  <c r="S182" i="1665" s="1"/>
  <c r="N182" i="1665"/>
  <c r="M182" i="1665"/>
  <c r="V181" i="1665"/>
  <c r="U181" i="1665"/>
  <c r="Q181" i="1665"/>
  <c r="T181" i="1665" s="1"/>
  <c r="P181" i="1665"/>
  <c r="S181" i="1665" s="1"/>
  <c r="N181" i="1665"/>
  <c r="M181" i="1665"/>
  <c r="V180" i="1665"/>
  <c r="U180" i="1665"/>
  <c r="Q180" i="1665"/>
  <c r="T180" i="1665" s="1"/>
  <c r="P180" i="1665"/>
  <c r="S180" i="1665" s="1"/>
  <c r="N180" i="1665"/>
  <c r="M180" i="1665"/>
  <c r="V179" i="1665"/>
  <c r="U179" i="1665"/>
  <c r="Q179" i="1665"/>
  <c r="T179" i="1665" s="1"/>
  <c r="P179" i="1665"/>
  <c r="S179" i="1665" s="1"/>
  <c r="N179" i="1665"/>
  <c r="M179" i="1665"/>
  <c r="V178" i="1665"/>
  <c r="U178" i="1665"/>
  <c r="Q178" i="1665"/>
  <c r="T178" i="1665" s="1"/>
  <c r="P178" i="1665"/>
  <c r="S178" i="1665" s="1"/>
  <c r="N178" i="1665"/>
  <c r="M178" i="1665"/>
  <c r="V177" i="1665"/>
  <c r="U177" i="1665"/>
  <c r="Q177" i="1665"/>
  <c r="T177" i="1665" s="1"/>
  <c r="P177" i="1665"/>
  <c r="S177" i="1665" s="1"/>
  <c r="N177" i="1665"/>
  <c r="M177" i="1665"/>
  <c r="V176" i="1665"/>
  <c r="U176" i="1665"/>
  <c r="Q176" i="1665"/>
  <c r="T176" i="1665" s="1"/>
  <c r="P176" i="1665"/>
  <c r="S176" i="1665" s="1"/>
  <c r="N176" i="1665"/>
  <c r="M176" i="1665"/>
  <c r="V175" i="1665"/>
  <c r="U175" i="1665"/>
  <c r="Q175" i="1665"/>
  <c r="T175" i="1665" s="1"/>
  <c r="P175" i="1665"/>
  <c r="S175" i="1665" s="1"/>
  <c r="N175" i="1665"/>
  <c r="M175" i="1665"/>
  <c r="V174" i="1665"/>
  <c r="U174" i="1665"/>
  <c r="Q174" i="1665"/>
  <c r="T174" i="1665" s="1"/>
  <c r="P174" i="1665"/>
  <c r="S174" i="1665" s="1"/>
  <c r="N174" i="1665"/>
  <c r="M174" i="1665"/>
  <c r="V173" i="1665"/>
  <c r="U173" i="1665"/>
  <c r="Q173" i="1665"/>
  <c r="T173" i="1665" s="1"/>
  <c r="P173" i="1665"/>
  <c r="S173" i="1665" s="1"/>
  <c r="N173" i="1665"/>
  <c r="M173" i="1665"/>
  <c r="V172" i="1665"/>
  <c r="U172" i="1665"/>
  <c r="Q172" i="1665"/>
  <c r="T172" i="1665" s="1"/>
  <c r="P172" i="1665"/>
  <c r="S172" i="1665" s="1"/>
  <c r="N172" i="1665"/>
  <c r="M172" i="1665"/>
  <c r="V171" i="1665"/>
  <c r="U171" i="1665"/>
  <c r="Q171" i="1665"/>
  <c r="T171" i="1665" s="1"/>
  <c r="P171" i="1665"/>
  <c r="S171" i="1665" s="1"/>
  <c r="N171" i="1665"/>
  <c r="M171" i="1665"/>
  <c r="V170" i="1665"/>
  <c r="U170" i="1665"/>
  <c r="Q170" i="1665"/>
  <c r="T170" i="1665" s="1"/>
  <c r="P170" i="1665"/>
  <c r="S170" i="1665" s="1"/>
  <c r="N170" i="1665"/>
  <c r="M170" i="1665"/>
  <c r="V169" i="1665"/>
  <c r="U169" i="1665"/>
  <c r="Q169" i="1665"/>
  <c r="T169" i="1665" s="1"/>
  <c r="P169" i="1665"/>
  <c r="S169" i="1665" s="1"/>
  <c r="N169" i="1665"/>
  <c r="M169" i="1665"/>
  <c r="V168" i="1665"/>
  <c r="U168" i="1665"/>
  <c r="Q168" i="1665"/>
  <c r="T168" i="1665" s="1"/>
  <c r="P168" i="1665"/>
  <c r="S168" i="1665" s="1"/>
  <c r="N168" i="1665"/>
  <c r="M168" i="1665"/>
  <c r="V167" i="1665"/>
  <c r="U167" i="1665"/>
  <c r="Q167" i="1665"/>
  <c r="T167" i="1665" s="1"/>
  <c r="P167" i="1665"/>
  <c r="S167" i="1665" s="1"/>
  <c r="N167" i="1665"/>
  <c r="M167" i="1665"/>
  <c r="V166" i="1665"/>
  <c r="U166" i="1665"/>
  <c r="Q166" i="1665"/>
  <c r="T166" i="1665" s="1"/>
  <c r="P166" i="1665"/>
  <c r="S166" i="1665" s="1"/>
  <c r="N166" i="1665"/>
  <c r="M166" i="1665"/>
  <c r="V165" i="1665"/>
  <c r="U165" i="1665"/>
  <c r="Q165" i="1665"/>
  <c r="T165" i="1665" s="1"/>
  <c r="P165" i="1665"/>
  <c r="S165" i="1665" s="1"/>
  <c r="N165" i="1665"/>
  <c r="M165" i="1665"/>
  <c r="V164" i="1665"/>
  <c r="U164" i="1665"/>
  <c r="Q164" i="1665"/>
  <c r="T164" i="1665" s="1"/>
  <c r="P164" i="1665"/>
  <c r="S164" i="1665" s="1"/>
  <c r="N164" i="1665"/>
  <c r="M164" i="1665"/>
  <c r="V163" i="1665"/>
  <c r="U163" i="1665"/>
  <c r="Q163" i="1665"/>
  <c r="T163" i="1665" s="1"/>
  <c r="P163" i="1665"/>
  <c r="S163" i="1665" s="1"/>
  <c r="N163" i="1665"/>
  <c r="M163" i="1665"/>
  <c r="V162" i="1665"/>
  <c r="U162" i="1665"/>
  <c r="Q162" i="1665"/>
  <c r="T162" i="1665" s="1"/>
  <c r="P162" i="1665"/>
  <c r="S162" i="1665" s="1"/>
  <c r="N162" i="1665"/>
  <c r="M162" i="1665"/>
  <c r="V161" i="1665"/>
  <c r="U161" i="1665"/>
  <c r="Q161" i="1665"/>
  <c r="T161" i="1665" s="1"/>
  <c r="P161" i="1665"/>
  <c r="S161" i="1665" s="1"/>
  <c r="N161" i="1665"/>
  <c r="M161" i="1665"/>
  <c r="V160" i="1665"/>
  <c r="U160" i="1665"/>
  <c r="Q160" i="1665"/>
  <c r="T160" i="1665" s="1"/>
  <c r="P160" i="1665"/>
  <c r="S160" i="1665" s="1"/>
  <c r="N160" i="1665"/>
  <c r="M160" i="1665"/>
  <c r="V159" i="1665"/>
  <c r="U159" i="1665"/>
  <c r="Q159" i="1665"/>
  <c r="T159" i="1665" s="1"/>
  <c r="P159" i="1665"/>
  <c r="S159" i="1665" s="1"/>
  <c r="N159" i="1665"/>
  <c r="M159" i="1665"/>
  <c r="V158" i="1665"/>
  <c r="U158" i="1665"/>
  <c r="Q158" i="1665"/>
  <c r="T158" i="1665" s="1"/>
  <c r="P158" i="1665"/>
  <c r="S158" i="1665" s="1"/>
  <c r="N158" i="1665"/>
  <c r="M158" i="1665"/>
  <c r="V157" i="1665"/>
  <c r="U157" i="1665"/>
  <c r="Q157" i="1665"/>
  <c r="T157" i="1665" s="1"/>
  <c r="P157" i="1665"/>
  <c r="S157" i="1665" s="1"/>
  <c r="N157" i="1665"/>
  <c r="M157" i="1665"/>
  <c r="V156" i="1665"/>
  <c r="U156" i="1665"/>
  <c r="Q156" i="1665"/>
  <c r="T156" i="1665" s="1"/>
  <c r="P156" i="1665"/>
  <c r="S156" i="1665" s="1"/>
  <c r="N156" i="1665"/>
  <c r="M156" i="1665"/>
  <c r="V155" i="1665"/>
  <c r="U155" i="1665"/>
  <c r="Q155" i="1665"/>
  <c r="T155" i="1665" s="1"/>
  <c r="P155" i="1665"/>
  <c r="S155" i="1665" s="1"/>
  <c r="N155" i="1665"/>
  <c r="M155" i="1665"/>
  <c r="V154" i="1665"/>
  <c r="U154" i="1665"/>
  <c r="Q154" i="1665"/>
  <c r="T154" i="1665" s="1"/>
  <c r="P154" i="1665"/>
  <c r="S154" i="1665" s="1"/>
  <c r="N154" i="1665"/>
  <c r="M154" i="1665"/>
  <c r="V153" i="1665"/>
  <c r="U153" i="1665"/>
  <c r="Q153" i="1665"/>
  <c r="T153" i="1665" s="1"/>
  <c r="P153" i="1665"/>
  <c r="S153" i="1665" s="1"/>
  <c r="N153" i="1665"/>
  <c r="M153" i="1665"/>
  <c r="V152" i="1665"/>
  <c r="U152" i="1665"/>
  <c r="Q152" i="1665"/>
  <c r="T152" i="1665" s="1"/>
  <c r="P152" i="1665"/>
  <c r="S152" i="1665" s="1"/>
  <c r="N152" i="1665"/>
  <c r="M152" i="1665"/>
  <c r="V151" i="1665"/>
  <c r="U151" i="1665"/>
  <c r="Q151" i="1665"/>
  <c r="T151" i="1665" s="1"/>
  <c r="P151" i="1665"/>
  <c r="S151" i="1665" s="1"/>
  <c r="N151" i="1665"/>
  <c r="M151" i="1665"/>
  <c r="V150" i="1665"/>
  <c r="U150" i="1665"/>
  <c r="Q150" i="1665"/>
  <c r="T150" i="1665" s="1"/>
  <c r="P150" i="1665"/>
  <c r="S150" i="1665" s="1"/>
  <c r="N150" i="1665"/>
  <c r="M150" i="1665"/>
  <c r="V149" i="1665"/>
  <c r="U149" i="1665"/>
  <c r="Q149" i="1665"/>
  <c r="T149" i="1665" s="1"/>
  <c r="P149" i="1665"/>
  <c r="S149" i="1665" s="1"/>
  <c r="N149" i="1665"/>
  <c r="M149" i="1665"/>
  <c r="V148" i="1665"/>
  <c r="U148" i="1665"/>
  <c r="Q148" i="1665"/>
  <c r="T148" i="1665" s="1"/>
  <c r="P148" i="1665"/>
  <c r="S148" i="1665" s="1"/>
  <c r="N148" i="1665"/>
  <c r="M148" i="1665"/>
  <c r="V147" i="1665"/>
  <c r="U147" i="1665"/>
  <c r="Q147" i="1665"/>
  <c r="T147" i="1665" s="1"/>
  <c r="P147" i="1665"/>
  <c r="S147" i="1665" s="1"/>
  <c r="N147" i="1665"/>
  <c r="M147" i="1665"/>
  <c r="V146" i="1665"/>
  <c r="U146" i="1665"/>
  <c r="Q146" i="1665"/>
  <c r="T146" i="1665" s="1"/>
  <c r="P146" i="1665"/>
  <c r="S146" i="1665" s="1"/>
  <c r="N146" i="1665"/>
  <c r="M146" i="1665"/>
  <c r="V145" i="1665"/>
  <c r="U145" i="1665"/>
  <c r="Q145" i="1665"/>
  <c r="T145" i="1665" s="1"/>
  <c r="P145" i="1665"/>
  <c r="S145" i="1665" s="1"/>
  <c r="N145" i="1665"/>
  <c r="M145" i="1665"/>
  <c r="V144" i="1665"/>
  <c r="U144" i="1665"/>
  <c r="Q144" i="1665"/>
  <c r="T144" i="1665" s="1"/>
  <c r="P144" i="1665"/>
  <c r="S144" i="1665" s="1"/>
  <c r="N144" i="1665"/>
  <c r="M144" i="1665"/>
  <c r="V143" i="1665"/>
  <c r="U143" i="1665"/>
  <c r="Q143" i="1665"/>
  <c r="T143" i="1665" s="1"/>
  <c r="P143" i="1665"/>
  <c r="S143" i="1665" s="1"/>
  <c r="N143" i="1665"/>
  <c r="M143" i="1665"/>
  <c r="V142" i="1665"/>
  <c r="U142" i="1665"/>
  <c r="Q142" i="1665"/>
  <c r="T142" i="1665" s="1"/>
  <c r="P142" i="1665"/>
  <c r="S142" i="1665" s="1"/>
  <c r="N142" i="1665"/>
  <c r="M142" i="1665"/>
  <c r="V141" i="1665"/>
  <c r="U141" i="1665"/>
  <c r="Q141" i="1665"/>
  <c r="T141" i="1665" s="1"/>
  <c r="P141" i="1665"/>
  <c r="S141" i="1665" s="1"/>
  <c r="N141" i="1665"/>
  <c r="M141" i="1665"/>
  <c r="V140" i="1665"/>
  <c r="U140" i="1665"/>
  <c r="Q140" i="1665"/>
  <c r="T140" i="1665" s="1"/>
  <c r="P140" i="1665"/>
  <c r="S140" i="1665" s="1"/>
  <c r="N140" i="1665"/>
  <c r="M140" i="1665"/>
  <c r="V139" i="1665"/>
  <c r="U139" i="1665"/>
  <c r="Q139" i="1665"/>
  <c r="T139" i="1665" s="1"/>
  <c r="P139" i="1665"/>
  <c r="S139" i="1665" s="1"/>
  <c r="N139" i="1665"/>
  <c r="M139" i="1665"/>
  <c r="V138" i="1665"/>
  <c r="U138" i="1665"/>
  <c r="Q138" i="1665"/>
  <c r="T138" i="1665" s="1"/>
  <c r="P138" i="1665"/>
  <c r="S138" i="1665" s="1"/>
  <c r="N138" i="1665"/>
  <c r="M138" i="1665"/>
  <c r="V137" i="1665"/>
  <c r="U137" i="1665"/>
  <c r="Q137" i="1665"/>
  <c r="T137" i="1665" s="1"/>
  <c r="P137" i="1665"/>
  <c r="S137" i="1665" s="1"/>
  <c r="N137" i="1665"/>
  <c r="M137" i="1665"/>
  <c r="V136" i="1665"/>
  <c r="U136" i="1665"/>
  <c r="Q136" i="1665"/>
  <c r="T136" i="1665" s="1"/>
  <c r="P136" i="1665"/>
  <c r="S136" i="1665" s="1"/>
  <c r="N136" i="1665"/>
  <c r="M136" i="1665"/>
  <c r="V135" i="1665"/>
  <c r="U135" i="1665"/>
  <c r="Q135" i="1665"/>
  <c r="T135" i="1665" s="1"/>
  <c r="P135" i="1665"/>
  <c r="S135" i="1665" s="1"/>
  <c r="N135" i="1665"/>
  <c r="M135" i="1665"/>
  <c r="V134" i="1665"/>
  <c r="U134" i="1665"/>
  <c r="Q134" i="1665"/>
  <c r="T134" i="1665" s="1"/>
  <c r="P134" i="1665"/>
  <c r="S134" i="1665" s="1"/>
  <c r="N134" i="1665"/>
  <c r="M134" i="1665"/>
  <c r="V133" i="1665"/>
  <c r="U133" i="1665"/>
  <c r="Q133" i="1665"/>
  <c r="T133" i="1665" s="1"/>
  <c r="P133" i="1665"/>
  <c r="S133" i="1665" s="1"/>
  <c r="N133" i="1665"/>
  <c r="M133" i="1665"/>
  <c r="V132" i="1665"/>
  <c r="U132" i="1665"/>
  <c r="Q132" i="1665"/>
  <c r="T132" i="1665" s="1"/>
  <c r="P132" i="1665"/>
  <c r="S132" i="1665" s="1"/>
  <c r="N132" i="1665"/>
  <c r="M132" i="1665"/>
  <c r="V131" i="1665"/>
  <c r="U131" i="1665"/>
  <c r="Q131" i="1665"/>
  <c r="T131" i="1665" s="1"/>
  <c r="P131" i="1665"/>
  <c r="S131" i="1665" s="1"/>
  <c r="N131" i="1665"/>
  <c r="M131" i="1665"/>
  <c r="V130" i="1665"/>
  <c r="U130" i="1665"/>
  <c r="Q130" i="1665"/>
  <c r="T130" i="1665" s="1"/>
  <c r="P130" i="1665"/>
  <c r="S130" i="1665" s="1"/>
  <c r="N130" i="1665"/>
  <c r="M130" i="1665"/>
  <c r="V129" i="1665"/>
  <c r="U129" i="1665"/>
  <c r="Q129" i="1665"/>
  <c r="T129" i="1665" s="1"/>
  <c r="P129" i="1665"/>
  <c r="S129" i="1665" s="1"/>
  <c r="N129" i="1665"/>
  <c r="M129" i="1665"/>
  <c r="V128" i="1665"/>
  <c r="U128" i="1665"/>
  <c r="Q128" i="1665"/>
  <c r="T128" i="1665" s="1"/>
  <c r="P128" i="1665"/>
  <c r="S128" i="1665" s="1"/>
  <c r="N128" i="1665"/>
  <c r="M128" i="1665"/>
  <c r="V127" i="1665"/>
  <c r="U127" i="1665"/>
  <c r="Q127" i="1665"/>
  <c r="T127" i="1665" s="1"/>
  <c r="P127" i="1665"/>
  <c r="S127" i="1665" s="1"/>
  <c r="N127" i="1665"/>
  <c r="M127" i="1665"/>
  <c r="V126" i="1665"/>
  <c r="U126" i="1665"/>
  <c r="Q126" i="1665"/>
  <c r="T126" i="1665" s="1"/>
  <c r="P126" i="1665"/>
  <c r="S126" i="1665" s="1"/>
  <c r="N126" i="1665"/>
  <c r="M126" i="1665"/>
  <c r="V125" i="1665"/>
  <c r="U125" i="1665"/>
  <c r="Q125" i="1665"/>
  <c r="T125" i="1665" s="1"/>
  <c r="P125" i="1665"/>
  <c r="S125" i="1665" s="1"/>
  <c r="N125" i="1665"/>
  <c r="M125" i="1665"/>
  <c r="V124" i="1665"/>
  <c r="U124" i="1665"/>
  <c r="Q124" i="1665"/>
  <c r="T124" i="1665" s="1"/>
  <c r="P124" i="1665"/>
  <c r="S124" i="1665" s="1"/>
  <c r="N124" i="1665"/>
  <c r="M124" i="1665"/>
  <c r="V123" i="1665"/>
  <c r="U123" i="1665"/>
  <c r="Q123" i="1665"/>
  <c r="T123" i="1665" s="1"/>
  <c r="P123" i="1665"/>
  <c r="S123" i="1665" s="1"/>
  <c r="N123" i="1665"/>
  <c r="M123" i="1665"/>
  <c r="V122" i="1665"/>
  <c r="U122" i="1665"/>
  <c r="Q122" i="1665"/>
  <c r="T122" i="1665" s="1"/>
  <c r="P122" i="1665"/>
  <c r="S122" i="1665" s="1"/>
  <c r="N122" i="1665"/>
  <c r="M122" i="1665"/>
  <c r="V121" i="1665"/>
  <c r="U121" i="1665"/>
  <c r="Q121" i="1665"/>
  <c r="T121" i="1665" s="1"/>
  <c r="P121" i="1665"/>
  <c r="S121" i="1665" s="1"/>
  <c r="N121" i="1665"/>
  <c r="M121" i="1665"/>
  <c r="V120" i="1665"/>
  <c r="U120" i="1665"/>
  <c r="Q120" i="1665"/>
  <c r="T120" i="1665" s="1"/>
  <c r="P120" i="1665"/>
  <c r="S120" i="1665" s="1"/>
  <c r="N120" i="1665"/>
  <c r="M120" i="1665"/>
  <c r="V119" i="1665"/>
  <c r="U119" i="1665"/>
  <c r="Q119" i="1665"/>
  <c r="T119" i="1665" s="1"/>
  <c r="P119" i="1665"/>
  <c r="S119" i="1665" s="1"/>
  <c r="N119" i="1665"/>
  <c r="M119" i="1665"/>
  <c r="V118" i="1665"/>
  <c r="U118" i="1665"/>
  <c r="Q118" i="1665"/>
  <c r="T118" i="1665" s="1"/>
  <c r="P118" i="1665"/>
  <c r="S118" i="1665" s="1"/>
  <c r="N118" i="1665"/>
  <c r="M118" i="1665"/>
  <c r="V117" i="1665"/>
  <c r="U117" i="1665"/>
  <c r="Q117" i="1665"/>
  <c r="T117" i="1665" s="1"/>
  <c r="P117" i="1665"/>
  <c r="S117" i="1665" s="1"/>
  <c r="N117" i="1665"/>
  <c r="M117" i="1665"/>
  <c r="V116" i="1665"/>
  <c r="U116" i="1665"/>
  <c r="Q116" i="1665"/>
  <c r="T116" i="1665" s="1"/>
  <c r="P116" i="1665"/>
  <c r="S116" i="1665" s="1"/>
  <c r="N116" i="1665"/>
  <c r="M116" i="1665"/>
  <c r="V115" i="1665"/>
  <c r="U115" i="1665"/>
  <c r="Q115" i="1665"/>
  <c r="T115" i="1665" s="1"/>
  <c r="P115" i="1665"/>
  <c r="S115" i="1665" s="1"/>
  <c r="N115" i="1665"/>
  <c r="M115" i="1665"/>
  <c r="V114" i="1665"/>
  <c r="U114" i="1665"/>
  <c r="Q114" i="1665"/>
  <c r="T114" i="1665" s="1"/>
  <c r="P114" i="1665"/>
  <c r="S114" i="1665" s="1"/>
  <c r="N114" i="1665"/>
  <c r="M114" i="1665"/>
  <c r="V113" i="1665"/>
  <c r="U113" i="1665"/>
  <c r="Q113" i="1665"/>
  <c r="T113" i="1665" s="1"/>
  <c r="P113" i="1665"/>
  <c r="S113" i="1665" s="1"/>
  <c r="N113" i="1665"/>
  <c r="M113" i="1665"/>
  <c r="V112" i="1665"/>
  <c r="U112" i="1665"/>
  <c r="Q112" i="1665"/>
  <c r="T112" i="1665" s="1"/>
  <c r="P112" i="1665"/>
  <c r="S112" i="1665" s="1"/>
  <c r="N112" i="1665"/>
  <c r="M112" i="1665"/>
  <c r="V111" i="1665"/>
  <c r="U111" i="1665"/>
  <c r="Q111" i="1665"/>
  <c r="T111" i="1665" s="1"/>
  <c r="P111" i="1665"/>
  <c r="S111" i="1665" s="1"/>
  <c r="N111" i="1665"/>
  <c r="M111" i="1665"/>
  <c r="V110" i="1665"/>
  <c r="U110" i="1665"/>
  <c r="Q110" i="1665"/>
  <c r="T110" i="1665" s="1"/>
  <c r="P110" i="1665"/>
  <c r="S110" i="1665" s="1"/>
  <c r="N110" i="1665"/>
  <c r="M110" i="1665"/>
  <c r="V109" i="1665"/>
  <c r="U109" i="1665"/>
  <c r="Q109" i="1665"/>
  <c r="T109" i="1665" s="1"/>
  <c r="P109" i="1665"/>
  <c r="S109" i="1665" s="1"/>
  <c r="N109" i="1665"/>
  <c r="M109" i="1665"/>
  <c r="V108" i="1665"/>
  <c r="U108" i="1665"/>
  <c r="Q108" i="1665"/>
  <c r="T108" i="1665" s="1"/>
  <c r="P108" i="1665"/>
  <c r="S108" i="1665" s="1"/>
  <c r="N108" i="1665"/>
  <c r="M108" i="1665"/>
  <c r="V107" i="1665"/>
  <c r="U107" i="1665"/>
  <c r="Q107" i="1665"/>
  <c r="T107" i="1665" s="1"/>
  <c r="P107" i="1665"/>
  <c r="S107" i="1665" s="1"/>
  <c r="N107" i="1665"/>
  <c r="M107" i="1665"/>
  <c r="V106" i="1665"/>
  <c r="U106" i="1665"/>
  <c r="Q106" i="1665"/>
  <c r="T106" i="1665" s="1"/>
  <c r="P106" i="1665"/>
  <c r="S106" i="1665" s="1"/>
  <c r="N106" i="1665"/>
  <c r="M106" i="1665"/>
  <c r="V105" i="1665"/>
  <c r="U105" i="1665"/>
  <c r="Q105" i="1665"/>
  <c r="T105" i="1665" s="1"/>
  <c r="P105" i="1665"/>
  <c r="S105" i="1665" s="1"/>
  <c r="N105" i="1665"/>
  <c r="M105" i="1665"/>
  <c r="V104" i="1665"/>
  <c r="U104" i="1665"/>
  <c r="Q104" i="1665"/>
  <c r="T104" i="1665" s="1"/>
  <c r="P104" i="1665"/>
  <c r="S104" i="1665" s="1"/>
  <c r="N104" i="1665"/>
  <c r="M104" i="1665"/>
  <c r="V103" i="1665"/>
  <c r="U103" i="1665"/>
  <c r="Q103" i="1665"/>
  <c r="T103" i="1665" s="1"/>
  <c r="P103" i="1665"/>
  <c r="S103" i="1665" s="1"/>
  <c r="N103" i="1665"/>
  <c r="M103" i="1665"/>
  <c r="V102" i="1665"/>
  <c r="U102" i="1665"/>
  <c r="Q102" i="1665"/>
  <c r="T102" i="1665" s="1"/>
  <c r="P102" i="1665"/>
  <c r="S102" i="1665" s="1"/>
  <c r="N102" i="1665"/>
  <c r="M102" i="1665"/>
  <c r="V101" i="1665"/>
  <c r="U101" i="1665"/>
  <c r="Q101" i="1665"/>
  <c r="T101" i="1665" s="1"/>
  <c r="P101" i="1665"/>
  <c r="S101" i="1665" s="1"/>
  <c r="N101" i="1665"/>
  <c r="M101" i="1665"/>
  <c r="V100" i="1665"/>
  <c r="U100" i="1665"/>
  <c r="Q100" i="1665"/>
  <c r="T100" i="1665" s="1"/>
  <c r="P100" i="1665"/>
  <c r="S100" i="1665" s="1"/>
  <c r="N100" i="1665"/>
  <c r="M100" i="1665"/>
  <c r="V99" i="1665"/>
  <c r="U99" i="1665"/>
  <c r="Q99" i="1665"/>
  <c r="T99" i="1665" s="1"/>
  <c r="P99" i="1665"/>
  <c r="S99" i="1665" s="1"/>
  <c r="N99" i="1665"/>
  <c r="M99" i="1665"/>
  <c r="V98" i="1665"/>
  <c r="U98" i="1665"/>
  <c r="Q98" i="1665"/>
  <c r="T98" i="1665" s="1"/>
  <c r="P98" i="1665"/>
  <c r="S98" i="1665" s="1"/>
  <c r="N98" i="1665"/>
  <c r="M98" i="1665"/>
  <c r="V97" i="1665"/>
  <c r="U97" i="1665"/>
  <c r="Q97" i="1665"/>
  <c r="T97" i="1665" s="1"/>
  <c r="P97" i="1665"/>
  <c r="S97" i="1665" s="1"/>
  <c r="N97" i="1665"/>
  <c r="M97" i="1665"/>
  <c r="V96" i="1665"/>
  <c r="U96" i="1665"/>
  <c r="Q96" i="1665"/>
  <c r="T96" i="1665" s="1"/>
  <c r="P96" i="1665"/>
  <c r="S96" i="1665" s="1"/>
  <c r="N96" i="1665"/>
  <c r="M96" i="1665"/>
  <c r="V95" i="1665"/>
  <c r="U95" i="1665"/>
  <c r="Q95" i="1665"/>
  <c r="T95" i="1665" s="1"/>
  <c r="P95" i="1665"/>
  <c r="S95" i="1665" s="1"/>
  <c r="N95" i="1665"/>
  <c r="M95" i="1665"/>
  <c r="V94" i="1665"/>
  <c r="U94" i="1665"/>
  <c r="Q94" i="1665"/>
  <c r="T94" i="1665" s="1"/>
  <c r="P94" i="1665"/>
  <c r="S94" i="1665" s="1"/>
  <c r="N94" i="1665"/>
  <c r="M94" i="1665"/>
  <c r="V93" i="1665"/>
  <c r="U93" i="1665"/>
  <c r="Q93" i="1665"/>
  <c r="T93" i="1665" s="1"/>
  <c r="P93" i="1665"/>
  <c r="S93" i="1665" s="1"/>
  <c r="N93" i="1665"/>
  <c r="M93" i="1665"/>
  <c r="V92" i="1665"/>
  <c r="U92" i="1665"/>
  <c r="Q92" i="1665"/>
  <c r="T92" i="1665" s="1"/>
  <c r="P92" i="1665"/>
  <c r="S92" i="1665" s="1"/>
  <c r="N92" i="1665"/>
  <c r="M92" i="1665"/>
  <c r="V91" i="1665"/>
  <c r="U91" i="1665"/>
  <c r="Q91" i="1665"/>
  <c r="T91" i="1665" s="1"/>
  <c r="P91" i="1665"/>
  <c r="S91" i="1665" s="1"/>
  <c r="N91" i="1665"/>
  <c r="M91" i="1665"/>
  <c r="V90" i="1665"/>
  <c r="U90" i="1665"/>
  <c r="Q90" i="1665"/>
  <c r="T90" i="1665" s="1"/>
  <c r="P90" i="1665"/>
  <c r="S90" i="1665" s="1"/>
  <c r="N90" i="1665"/>
  <c r="M90" i="1665"/>
  <c r="V89" i="1665"/>
  <c r="U89" i="1665"/>
  <c r="Q89" i="1665"/>
  <c r="T89" i="1665" s="1"/>
  <c r="P89" i="1665"/>
  <c r="S89" i="1665" s="1"/>
  <c r="N89" i="1665"/>
  <c r="M89" i="1665"/>
  <c r="V88" i="1665"/>
  <c r="U88" i="1665"/>
  <c r="Q88" i="1665"/>
  <c r="T88" i="1665" s="1"/>
  <c r="P88" i="1665"/>
  <c r="S88" i="1665" s="1"/>
  <c r="N88" i="1665"/>
  <c r="M88" i="1665"/>
  <c r="V87" i="1665"/>
  <c r="U87" i="1665"/>
  <c r="Q87" i="1665"/>
  <c r="T87" i="1665" s="1"/>
  <c r="P87" i="1665"/>
  <c r="S87" i="1665" s="1"/>
  <c r="N87" i="1665"/>
  <c r="M87" i="1665"/>
  <c r="V86" i="1665"/>
  <c r="U86" i="1665"/>
  <c r="Q86" i="1665"/>
  <c r="T86" i="1665" s="1"/>
  <c r="P86" i="1665"/>
  <c r="S86" i="1665" s="1"/>
  <c r="N86" i="1665"/>
  <c r="M86" i="1665"/>
  <c r="V85" i="1665"/>
  <c r="U85" i="1665"/>
  <c r="Q85" i="1665"/>
  <c r="T85" i="1665" s="1"/>
  <c r="P85" i="1665"/>
  <c r="S85" i="1665" s="1"/>
  <c r="N85" i="1665"/>
  <c r="M85" i="1665"/>
  <c r="V84" i="1665"/>
  <c r="U84" i="1665"/>
  <c r="Q84" i="1665"/>
  <c r="T84" i="1665" s="1"/>
  <c r="P84" i="1665"/>
  <c r="S84" i="1665" s="1"/>
  <c r="N84" i="1665"/>
  <c r="M84" i="1665"/>
  <c r="V83" i="1665"/>
  <c r="U83" i="1665"/>
  <c r="Q83" i="1665"/>
  <c r="T83" i="1665" s="1"/>
  <c r="P83" i="1665"/>
  <c r="S83" i="1665" s="1"/>
  <c r="N83" i="1665"/>
  <c r="M83" i="1665"/>
  <c r="V82" i="1665"/>
  <c r="U82" i="1665"/>
  <c r="Q82" i="1665"/>
  <c r="T82" i="1665" s="1"/>
  <c r="P82" i="1665"/>
  <c r="S82" i="1665" s="1"/>
  <c r="N82" i="1665"/>
  <c r="M82" i="1665"/>
  <c r="V81" i="1665"/>
  <c r="U81" i="1665"/>
  <c r="Q81" i="1665"/>
  <c r="T81" i="1665" s="1"/>
  <c r="P81" i="1665"/>
  <c r="S81" i="1665" s="1"/>
  <c r="N81" i="1665"/>
  <c r="M81" i="1665"/>
  <c r="V80" i="1665"/>
  <c r="U80" i="1665"/>
  <c r="Q80" i="1665"/>
  <c r="T80" i="1665" s="1"/>
  <c r="P80" i="1665"/>
  <c r="S80" i="1665" s="1"/>
  <c r="N80" i="1665"/>
  <c r="M80" i="1665"/>
  <c r="V79" i="1665"/>
  <c r="U79" i="1665"/>
  <c r="Q79" i="1665"/>
  <c r="T79" i="1665" s="1"/>
  <c r="P79" i="1665"/>
  <c r="S79" i="1665" s="1"/>
  <c r="N79" i="1665"/>
  <c r="M79" i="1665"/>
  <c r="V78" i="1665"/>
  <c r="U78" i="1665"/>
  <c r="Q78" i="1665"/>
  <c r="T78" i="1665" s="1"/>
  <c r="P78" i="1665"/>
  <c r="S78" i="1665" s="1"/>
  <c r="N78" i="1665"/>
  <c r="M78" i="1665"/>
  <c r="V77" i="1665"/>
  <c r="U77" i="1665"/>
  <c r="Q77" i="1665"/>
  <c r="T77" i="1665" s="1"/>
  <c r="P77" i="1665"/>
  <c r="S77" i="1665" s="1"/>
  <c r="N77" i="1665"/>
  <c r="M77" i="1665"/>
  <c r="V76" i="1665"/>
  <c r="U76" i="1665"/>
  <c r="Q76" i="1665"/>
  <c r="T76" i="1665" s="1"/>
  <c r="P76" i="1665"/>
  <c r="S76" i="1665" s="1"/>
  <c r="N76" i="1665"/>
  <c r="M76" i="1665"/>
  <c r="V75" i="1665"/>
  <c r="U75" i="1665"/>
  <c r="Q75" i="1665"/>
  <c r="T75" i="1665" s="1"/>
  <c r="P75" i="1665"/>
  <c r="S75" i="1665" s="1"/>
  <c r="N75" i="1665"/>
  <c r="M75" i="1665"/>
  <c r="V74" i="1665"/>
  <c r="U74" i="1665"/>
  <c r="Q74" i="1665"/>
  <c r="T74" i="1665" s="1"/>
  <c r="P74" i="1665"/>
  <c r="S74" i="1665" s="1"/>
  <c r="N74" i="1665"/>
  <c r="M74" i="1665"/>
  <c r="V73" i="1665"/>
  <c r="U73" i="1665"/>
  <c r="Q73" i="1665"/>
  <c r="T73" i="1665" s="1"/>
  <c r="P73" i="1665"/>
  <c r="S73" i="1665" s="1"/>
  <c r="N73" i="1665"/>
  <c r="M73" i="1665"/>
  <c r="V72" i="1665"/>
  <c r="U72" i="1665"/>
  <c r="Q72" i="1665"/>
  <c r="T72" i="1665" s="1"/>
  <c r="P72" i="1665"/>
  <c r="S72" i="1665" s="1"/>
  <c r="N72" i="1665"/>
  <c r="M72" i="1665"/>
  <c r="V71" i="1665"/>
  <c r="U71" i="1665"/>
  <c r="Q71" i="1665"/>
  <c r="T71" i="1665" s="1"/>
  <c r="P71" i="1665"/>
  <c r="S71" i="1665" s="1"/>
  <c r="N71" i="1665"/>
  <c r="M71" i="1665"/>
  <c r="V70" i="1665"/>
  <c r="U70" i="1665"/>
  <c r="Q70" i="1665"/>
  <c r="T70" i="1665" s="1"/>
  <c r="P70" i="1665"/>
  <c r="S70" i="1665" s="1"/>
  <c r="N70" i="1665"/>
  <c r="M70" i="1665"/>
  <c r="V69" i="1665"/>
  <c r="U69" i="1665"/>
  <c r="Q69" i="1665"/>
  <c r="T69" i="1665" s="1"/>
  <c r="P69" i="1665"/>
  <c r="S69" i="1665" s="1"/>
  <c r="N69" i="1665"/>
  <c r="M69" i="1665"/>
  <c r="V68" i="1665"/>
  <c r="U68" i="1665"/>
  <c r="Q68" i="1665"/>
  <c r="T68" i="1665" s="1"/>
  <c r="P68" i="1665"/>
  <c r="S68" i="1665" s="1"/>
  <c r="N68" i="1665"/>
  <c r="M68" i="1665"/>
  <c r="V67" i="1665"/>
  <c r="U67" i="1665"/>
  <c r="Q67" i="1665"/>
  <c r="T67" i="1665" s="1"/>
  <c r="P67" i="1665"/>
  <c r="S67" i="1665" s="1"/>
  <c r="N67" i="1665"/>
  <c r="M67" i="1665"/>
  <c r="V66" i="1665"/>
  <c r="U66" i="1665"/>
  <c r="Q66" i="1665"/>
  <c r="T66" i="1665" s="1"/>
  <c r="P66" i="1665"/>
  <c r="S66" i="1665" s="1"/>
  <c r="N66" i="1665"/>
  <c r="M66" i="1665"/>
  <c r="V65" i="1665"/>
  <c r="U65" i="1665"/>
  <c r="Q65" i="1665"/>
  <c r="T65" i="1665" s="1"/>
  <c r="P65" i="1665"/>
  <c r="S65" i="1665" s="1"/>
  <c r="N65" i="1665"/>
  <c r="M65" i="1665"/>
  <c r="V64" i="1665"/>
  <c r="U64" i="1665"/>
  <c r="Q64" i="1665"/>
  <c r="T64" i="1665" s="1"/>
  <c r="P64" i="1665"/>
  <c r="S64" i="1665" s="1"/>
  <c r="N64" i="1665"/>
  <c r="M64" i="1665"/>
  <c r="V63" i="1665"/>
  <c r="U63" i="1665"/>
  <c r="Q63" i="1665"/>
  <c r="T63" i="1665" s="1"/>
  <c r="P63" i="1665"/>
  <c r="S63" i="1665" s="1"/>
  <c r="N63" i="1665"/>
  <c r="M63" i="1665"/>
  <c r="V62" i="1665"/>
  <c r="U62" i="1665"/>
  <c r="Q62" i="1665"/>
  <c r="T62" i="1665" s="1"/>
  <c r="P62" i="1665"/>
  <c r="S62" i="1665" s="1"/>
  <c r="N62" i="1665"/>
  <c r="M62" i="1665"/>
  <c r="V61" i="1665"/>
  <c r="U61" i="1665"/>
  <c r="Q61" i="1665"/>
  <c r="T61" i="1665" s="1"/>
  <c r="P61" i="1665"/>
  <c r="S61" i="1665" s="1"/>
  <c r="N61" i="1665"/>
  <c r="M61" i="1665"/>
  <c r="V60" i="1665"/>
  <c r="U60" i="1665"/>
  <c r="Q60" i="1665"/>
  <c r="T60" i="1665" s="1"/>
  <c r="P60" i="1665"/>
  <c r="S60" i="1665" s="1"/>
  <c r="N60" i="1665"/>
  <c r="M60" i="1665"/>
  <c r="V59" i="1665"/>
  <c r="U59" i="1665"/>
  <c r="Q59" i="1665"/>
  <c r="T59" i="1665" s="1"/>
  <c r="P59" i="1665"/>
  <c r="S59" i="1665" s="1"/>
  <c r="N59" i="1665"/>
  <c r="M59" i="1665"/>
  <c r="V58" i="1665"/>
  <c r="U58" i="1665"/>
  <c r="Q58" i="1665"/>
  <c r="T58" i="1665" s="1"/>
  <c r="P58" i="1665"/>
  <c r="S58" i="1665" s="1"/>
  <c r="N58" i="1665"/>
  <c r="M58" i="1665"/>
  <c r="V57" i="1665"/>
  <c r="U57" i="1665"/>
  <c r="Q57" i="1665"/>
  <c r="T57" i="1665" s="1"/>
  <c r="P57" i="1665"/>
  <c r="S57" i="1665" s="1"/>
  <c r="N57" i="1665"/>
  <c r="M57" i="1665"/>
  <c r="V56" i="1665"/>
  <c r="U56" i="1665"/>
  <c r="Q56" i="1665"/>
  <c r="T56" i="1665" s="1"/>
  <c r="P56" i="1665"/>
  <c r="S56" i="1665" s="1"/>
  <c r="N56" i="1665"/>
  <c r="M56" i="1665"/>
  <c r="V55" i="1665"/>
  <c r="U55" i="1665"/>
  <c r="Q55" i="1665"/>
  <c r="T55" i="1665" s="1"/>
  <c r="P55" i="1665"/>
  <c r="S55" i="1665" s="1"/>
  <c r="N55" i="1665"/>
  <c r="M55" i="1665"/>
  <c r="V54" i="1665"/>
  <c r="U54" i="1665"/>
  <c r="Q54" i="1665"/>
  <c r="T54" i="1665" s="1"/>
  <c r="P54" i="1665"/>
  <c r="S54" i="1665" s="1"/>
  <c r="N54" i="1665"/>
  <c r="M54" i="1665"/>
  <c r="V53" i="1665"/>
  <c r="U53" i="1665"/>
  <c r="Q53" i="1665"/>
  <c r="T53" i="1665" s="1"/>
  <c r="P53" i="1665"/>
  <c r="S53" i="1665" s="1"/>
  <c r="N53" i="1665"/>
  <c r="M53" i="1665"/>
  <c r="V52" i="1665"/>
  <c r="U52" i="1665"/>
  <c r="Q52" i="1665"/>
  <c r="T52" i="1665" s="1"/>
  <c r="P52" i="1665"/>
  <c r="S52" i="1665" s="1"/>
  <c r="N52" i="1665"/>
  <c r="M52" i="1665"/>
  <c r="V51" i="1665"/>
  <c r="U51" i="1665"/>
  <c r="Q51" i="1665"/>
  <c r="T51" i="1665" s="1"/>
  <c r="P51" i="1665"/>
  <c r="S51" i="1665" s="1"/>
  <c r="N51" i="1665"/>
  <c r="M51" i="1665"/>
  <c r="V50" i="1665"/>
  <c r="U50" i="1665"/>
  <c r="Q50" i="1665"/>
  <c r="T50" i="1665" s="1"/>
  <c r="P50" i="1665"/>
  <c r="S50" i="1665" s="1"/>
  <c r="N50" i="1665"/>
  <c r="M50" i="1665"/>
  <c r="V49" i="1665"/>
  <c r="U49" i="1665"/>
  <c r="Q49" i="1665"/>
  <c r="T49" i="1665" s="1"/>
  <c r="P49" i="1665"/>
  <c r="S49" i="1665" s="1"/>
  <c r="N49" i="1665"/>
  <c r="M49" i="1665"/>
  <c r="V48" i="1665"/>
  <c r="U48" i="1665"/>
  <c r="Q48" i="1665"/>
  <c r="T48" i="1665" s="1"/>
  <c r="P48" i="1665"/>
  <c r="S48" i="1665" s="1"/>
  <c r="N48" i="1665"/>
  <c r="M48" i="1665"/>
  <c r="V47" i="1665"/>
  <c r="U47" i="1665"/>
  <c r="Q47" i="1665"/>
  <c r="T47" i="1665" s="1"/>
  <c r="P47" i="1665"/>
  <c r="S47" i="1665" s="1"/>
  <c r="N47" i="1665"/>
  <c r="M47" i="1665"/>
  <c r="V46" i="1665"/>
  <c r="U46" i="1665"/>
  <c r="Q46" i="1665"/>
  <c r="T46" i="1665" s="1"/>
  <c r="P46" i="1665"/>
  <c r="S46" i="1665" s="1"/>
  <c r="N46" i="1665"/>
  <c r="M46" i="1665"/>
  <c r="V45" i="1665"/>
  <c r="U45" i="1665"/>
  <c r="Q45" i="1665"/>
  <c r="T45" i="1665" s="1"/>
  <c r="P45" i="1665"/>
  <c r="S45" i="1665" s="1"/>
  <c r="N45" i="1665"/>
  <c r="M45" i="1665"/>
  <c r="V44" i="1665"/>
  <c r="U44" i="1665"/>
  <c r="Q44" i="1665"/>
  <c r="T44" i="1665" s="1"/>
  <c r="P44" i="1665"/>
  <c r="S44" i="1665" s="1"/>
  <c r="N44" i="1665"/>
  <c r="M44" i="1665"/>
  <c r="V43" i="1665"/>
  <c r="U43" i="1665"/>
  <c r="Q43" i="1665"/>
  <c r="T43" i="1665" s="1"/>
  <c r="P43" i="1665"/>
  <c r="S43" i="1665" s="1"/>
  <c r="N43" i="1665"/>
  <c r="M43" i="1665"/>
  <c r="V42" i="1665"/>
  <c r="U42" i="1665"/>
  <c r="Q42" i="1665"/>
  <c r="T42" i="1665" s="1"/>
  <c r="P42" i="1665"/>
  <c r="S42" i="1665" s="1"/>
  <c r="N42" i="1665"/>
  <c r="M42" i="1665"/>
  <c r="V41" i="1665"/>
  <c r="U41" i="1665"/>
  <c r="Q41" i="1665"/>
  <c r="T41" i="1665" s="1"/>
  <c r="P41" i="1665"/>
  <c r="S41" i="1665" s="1"/>
  <c r="N41" i="1665"/>
  <c r="M41" i="1665"/>
  <c r="V40" i="1665"/>
  <c r="U40" i="1665"/>
  <c r="Q40" i="1665"/>
  <c r="T40" i="1665" s="1"/>
  <c r="P40" i="1665"/>
  <c r="S40" i="1665" s="1"/>
  <c r="N40" i="1665"/>
  <c r="M40" i="1665"/>
  <c r="V39" i="1665"/>
  <c r="U39" i="1665"/>
  <c r="Q39" i="1665"/>
  <c r="T39" i="1665" s="1"/>
  <c r="P39" i="1665"/>
  <c r="S39" i="1665" s="1"/>
  <c r="N39" i="1665"/>
  <c r="M39" i="1665"/>
  <c r="V38" i="1665"/>
  <c r="U38" i="1665"/>
  <c r="Q38" i="1665"/>
  <c r="T38" i="1665" s="1"/>
  <c r="P38" i="1665"/>
  <c r="S38" i="1665" s="1"/>
  <c r="N38" i="1665"/>
  <c r="M38" i="1665"/>
  <c r="V37" i="1665"/>
  <c r="U37" i="1665"/>
  <c r="Q37" i="1665"/>
  <c r="T37" i="1665" s="1"/>
  <c r="P37" i="1665"/>
  <c r="S37" i="1665" s="1"/>
  <c r="N37" i="1665"/>
  <c r="M37" i="1665"/>
  <c r="V36" i="1665"/>
  <c r="U36" i="1665"/>
  <c r="Q36" i="1665"/>
  <c r="T36" i="1665" s="1"/>
  <c r="P36" i="1665"/>
  <c r="S36" i="1665" s="1"/>
  <c r="N36" i="1665"/>
  <c r="M36" i="1665"/>
  <c r="V35" i="1665"/>
  <c r="U35" i="1665"/>
  <c r="Q35" i="1665"/>
  <c r="T35" i="1665" s="1"/>
  <c r="P35" i="1665"/>
  <c r="S35" i="1665" s="1"/>
  <c r="N35" i="1665"/>
  <c r="M35" i="1665"/>
  <c r="V34" i="1665"/>
  <c r="U34" i="1665"/>
  <c r="Q34" i="1665"/>
  <c r="T34" i="1665" s="1"/>
  <c r="P34" i="1665"/>
  <c r="S34" i="1665" s="1"/>
  <c r="N34" i="1665"/>
  <c r="M34" i="1665"/>
  <c r="V33" i="1665"/>
  <c r="U33" i="1665"/>
  <c r="Q33" i="1665"/>
  <c r="T33" i="1665" s="1"/>
  <c r="P33" i="1665"/>
  <c r="S33" i="1665" s="1"/>
  <c r="N33" i="1665"/>
  <c r="M33" i="1665"/>
  <c r="V32" i="1665"/>
  <c r="U32" i="1665"/>
  <c r="Q32" i="1665"/>
  <c r="T32" i="1665" s="1"/>
  <c r="P32" i="1665"/>
  <c r="S32" i="1665" s="1"/>
  <c r="N32" i="1665"/>
  <c r="M32" i="1665"/>
  <c r="V31" i="1665"/>
  <c r="U31" i="1665"/>
  <c r="Q31" i="1665"/>
  <c r="T31" i="1665" s="1"/>
  <c r="P31" i="1665"/>
  <c r="S31" i="1665" s="1"/>
  <c r="N31" i="1665"/>
  <c r="M31" i="1665"/>
  <c r="V30" i="1665"/>
  <c r="U30" i="1665"/>
  <c r="Q30" i="1665"/>
  <c r="T30" i="1665" s="1"/>
  <c r="P30" i="1665"/>
  <c r="S30" i="1665" s="1"/>
  <c r="N30" i="1665"/>
  <c r="M30" i="1665"/>
  <c r="V29" i="1665"/>
  <c r="U29" i="1665"/>
  <c r="Q29" i="1665"/>
  <c r="T29" i="1665" s="1"/>
  <c r="P29" i="1665"/>
  <c r="S29" i="1665" s="1"/>
  <c r="N29" i="1665"/>
  <c r="M29" i="1665"/>
  <c r="V28" i="1665"/>
  <c r="U28" i="1665"/>
  <c r="Q28" i="1665"/>
  <c r="T28" i="1665" s="1"/>
  <c r="P28" i="1665"/>
  <c r="S28" i="1665" s="1"/>
  <c r="N28" i="1665"/>
  <c r="M28" i="1665"/>
  <c r="V27" i="1665"/>
  <c r="U27" i="1665"/>
  <c r="Q27" i="1665"/>
  <c r="T27" i="1665" s="1"/>
  <c r="P27" i="1665"/>
  <c r="S27" i="1665" s="1"/>
  <c r="N27" i="1665"/>
  <c r="M27" i="1665"/>
  <c r="V26" i="1665"/>
  <c r="U26" i="1665"/>
  <c r="Q26" i="1665"/>
  <c r="T26" i="1665" s="1"/>
  <c r="P26" i="1665"/>
  <c r="S26" i="1665" s="1"/>
  <c r="N26" i="1665"/>
  <c r="M26" i="1665"/>
  <c r="V25" i="1665"/>
  <c r="U25" i="1665"/>
  <c r="Q25" i="1665"/>
  <c r="T25" i="1665" s="1"/>
  <c r="P25" i="1665"/>
  <c r="S25" i="1665" s="1"/>
  <c r="N25" i="1665"/>
  <c r="M25" i="1665"/>
  <c r="V24" i="1665"/>
  <c r="U24" i="1665"/>
  <c r="Q24" i="1665"/>
  <c r="T24" i="1665" s="1"/>
  <c r="P24" i="1665"/>
  <c r="S24" i="1665" s="1"/>
  <c r="N24" i="1665"/>
  <c r="M24" i="1665"/>
  <c r="V23" i="1665"/>
  <c r="U23" i="1665"/>
  <c r="Q23" i="1665"/>
  <c r="T23" i="1665" s="1"/>
  <c r="P23" i="1665"/>
  <c r="S23" i="1665" s="1"/>
  <c r="N23" i="1665"/>
  <c r="M23" i="1665"/>
  <c r="V22" i="1665"/>
  <c r="U22" i="1665"/>
  <c r="Q22" i="1665"/>
  <c r="T22" i="1665" s="1"/>
  <c r="P22" i="1665"/>
  <c r="S22" i="1665" s="1"/>
  <c r="N22" i="1665"/>
  <c r="M22" i="1665"/>
  <c r="V21" i="1665"/>
  <c r="U21" i="1665"/>
  <c r="Q21" i="1665"/>
  <c r="T21" i="1665" s="1"/>
  <c r="P21" i="1665"/>
  <c r="S21" i="1665" s="1"/>
  <c r="N21" i="1665"/>
  <c r="M21" i="1665"/>
  <c r="V20" i="1665"/>
  <c r="U20" i="1665"/>
  <c r="Q20" i="1665"/>
  <c r="T20" i="1665" s="1"/>
  <c r="P20" i="1665"/>
  <c r="S20" i="1665" s="1"/>
  <c r="N20" i="1665"/>
  <c r="M20" i="1665"/>
  <c r="V19" i="1665"/>
  <c r="U19" i="1665"/>
  <c r="Q19" i="1665"/>
  <c r="T19" i="1665" s="1"/>
  <c r="P19" i="1665"/>
  <c r="S19" i="1665" s="1"/>
  <c r="N19" i="1665"/>
  <c r="M19" i="1665"/>
  <c r="V18" i="1665"/>
  <c r="U18" i="1665"/>
  <c r="Q18" i="1665"/>
  <c r="T18" i="1665" s="1"/>
  <c r="P18" i="1665"/>
  <c r="S18" i="1665" s="1"/>
  <c r="N18" i="1665"/>
  <c r="M18" i="1665"/>
  <c r="V17" i="1665"/>
  <c r="U17" i="1665"/>
  <c r="Q17" i="1665"/>
  <c r="T17" i="1665" s="1"/>
  <c r="P17" i="1665"/>
  <c r="S17" i="1665" s="1"/>
  <c r="N17" i="1665"/>
  <c r="M17" i="1665"/>
  <c r="V16" i="1665"/>
  <c r="U16" i="1665"/>
  <c r="Q16" i="1665"/>
  <c r="T16" i="1665" s="1"/>
  <c r="P16" i="1665"/>
  <c r="S16" i="1665" s="1"/>
  <c r="N16" i="1665"/>
  <c r="M16" i="1665"/>
  <c r="V15" i="1665"/>
  <c r="U15" i="1665"/>
  <c r="Q15" i="1665"/>
  <c r="T15" i="1665" s="1"/>
  <c r="P15" i="1665"/>
  <c r="S15" i="1665" s="1"/>
  <c r="N15" i="1665"/>
  <c r="M15" i="1665"/>
  <c r="V14" i="1665"/>
  <c r="U14" i="1665"/>
  <c r="Q14" i="1665"/>
  <c r="T14" i="1665" s="1"/>
  <c r="P14" i="1665"/>
  <c r="S14" i="1665" s="1"/>
  <c r="N14" i="1665"/>
  <c r="M14" i="1665"/>
  <c r="V13" i="1665"/>
  <c r="U13" i="1665"/>
  <c r="Q13" i="1665"/>
  <c r="T13" i="1665" s="1"/>
  <c r="P13" i="1665"/>
  <c r="S13" i="1665" s="1"/>
  <c r="N13" i="1665"/>
  <c r="M13" i="1665"/>
  <c r="V12" i="1665"/>
  <c r="U12" i="1665"/>
  <c r="Q12" i="1665"/>
  <c r="T12" i="1665" s="1"/>
  <c r="P12" i="1665"/>
  <c r="S12" i="1665" s="1"/>
  <c r="N12" i="1665"/>
  <c r="M12" i="1665"/>
  <c r="V11" i="1665"/>
  <c r="U11" i="1665"/>
  <c r="Q11" i="1665"/>
  <c r="T11" i="1665" s="1"/>
  <c r="P11" i="1665"/>
  <c r="S11" i="1665" s="1"/>
  <c r="N11" i="1665"/>
  <c r="M11" i="1665"/>
  <c r="V10" i="1665"/>
  <c r="U10" i="1665"/>
  <c r="Q10" i="1665"/>
  <c r="T10" i="1665" s="1"/>
  <c r="P10" i="1665"/>
  <c r="S10" i="1665" s="1"/>
  <c r="N10" i="1665"/>
  <c r="M10" i="1665"/>
  <c r="V52" i="1664"/>
  <c r="U52" i="1664"/>
  <c r="Q52" i="1664"/>
  <c r="T52" i="1664" s="1"/>
  <c r="P52" i="1664"/>
  <c r="S52" i="1664" s="1"/>
  <c r="N52" i="1664"/>
  <c r="M52" i="1664"/>
  <c r="L52" i="1664"/>
  <c r="V51" i="1664"/>
  <c r="U51" i="1664"/>
  <c r="Q51" i="1664"/>
  <c r="T51" i="1664" s="1"/>
  <c r="P51" i="1664"/>
  <c r="S51" i="1664" s="1"/>
  <c r="N51" i="1664"/>
  <c r="M51" i="1664"/>
  <c r="L51" i="1664"/>
  <c r="V50" i="1664"/>
  <c r="U50" i="1664"/>
  <c r="Q50" i="1664"/>
  <c r="T50" i="1664" s="1"/>
  <c r="P50" i="1664"/>
  <c r="S50" i="1664" s="1"/>
  <c r="N50" i="1664"/>
  <c r="M50" i="1664"/>
  <c r="L50" i="1664"/>
  <c r="V49" i="1664"/>
  <c r="U49" i="1664"/>
  <c r="Q49" i="1664"/>
  <c r="T49" i="1664" s="1"/>
  <c r="P49" i="1664"/>
  <c r="S49" i="1664" s="1"/>
  <c r="N49" i="1664"/>
  <c r="M49" i="1664"/>
  <c r="L49" i="1664"/>
  <c r="V48" i="1664"/>
  <c r="U48" i="1664"/>
  <c r="Q48" i="1664"/>
  <c r="T48" i="1664" s="1"/>
  <c r="P48" i="1664"/>
  <c r="S48" i="1664" s="1"/>
  <c r="N48" i="1664"/>
  <c r="M48" i="1664"/>
  <c r="L48" i="1664"/>
  <c r="V47" i="1664"/>
  <c r="U47" i="1664"/>
  <c r="Q47" i="1664"/>
  <c r="T47" i="1664" s="1"/>
  <c r="P47" i="1664"/>
  <c r="S47" i="1664" s="1"/>
  <c r="N47" i="1664"/>
  <c r="M47" i="1664"/>
  <c r="L47" i="1664"/>
  <c r="V46" i="1664"/>
  <c r="U46" i="1664"/>
  <c r="Q46" i="1664"/>
  <c r="T46" i="1664" s="1"/>
  <c r="P46" i="1664"/>
  <c r="S46" i="1664" s="1"/>
  <c r="N46" i="1664"/>
  <c r="M46" i="1664"/>
  <c r="L46" i="1664"/>
  <c r="V45" i="1664"/>
  <c r="U45" i="1664"/>
  <c r="Q45" i="1664"/>
  <c r="T45" i="1664" s="1"/>
  <c r="P45" i="1664"/>
  <c r="S45" i="1664" s="1"/>
  <c r="N45" i="1664"/>
  <c r="M45" i="1664"/>
  <c r="L45" i="1664"/>
  <c r="V44" i="1664"/>
  <c r="U44" i="1664"/>
  <c r="Q44" i="1664"/>
  <c r="T44" i="1664" s="1"/>
  <c r="P44" i="1664"/>
  <c r="S44" i="1664" s="1"/>
  <c r="N44" i="1664"/>
  <c r="M44" i="1664"/>
  <c r="L44" i="1664"/>
  <c r="V43" i="1664"/>
  <c r="U43" i="1664"/>
  <c r="Q43" i="1664"/>
  <c r="T43" i="1664" s="1"/>
  <c r="P43" i="1664"/>
  <c r="S43" i="1664" s="1"/>
  <c r="N43" i="1664"/>
  <c r="M43" i="1664"/>
  <c r="L43" i="1664"/>
  <c r="V42" i="1664"/>
  <c r="U42" i="1664"/>
  <c r="Q42" i="1664"/>
  <c r="T42" i="1664" s="1"/>
  <c r="P42" i="1664"/>
  <c r="S42" i="1664" s="1"/>
  <c r="N42" i="1664"/>
  <c r="M42" i="1664"/>
  <c r="L42" i="1664"/>
  <c r="V41" i="1664"/>
  <c r="U41" i="1664"/>
  <c r="Q41" i="1664"/>
  <c r="T41" i="1664" s="1"/>
  <c r="P41" i="1664"/>
  <c r="S41" i="1664" s="1"/>
  <c r="N41" i="1664"/>
  <c r="M41" i="1664"/>
  <c r="L41" i="1664"/>
  <c r="V40" i="1664"/>
  <c r="U40" i="1664"/>
  <c r="T40" i="1664"/>
  <c r="P40" i="1664"/>
  <c r="S40" i="1664" s="1"/>
  <c r="N40" i="1664"/>
  <c r="M40" i="1664"/>
  <c r="L40" i="1664"/>
  <c r="V39" i="1664"/>
  <c r="U39" i="1664"/>
  <c r="Q39" i="1664"/>
  <c r="T39" i="1664" s="1"/>
  <c r="P39" i="1664"/>
  <c r="S39" i="1664" s="1"/>
  <c r="N39" i="1664"/>
  <c r="M39" i="1664"/>
  <c r="L39" i="1664"/>
  <c r="V38" i="1664"/>
  <c r="U38" i="1664"/>
  <c r="Q38" i="1664"/>
  <c r="T38" i="1664" s="1"/>
  <c r="P38" i="1664"/>
  <c r="S38" i="1664" s="1"/>
  <c r="N38" i="1664"/>
  <c r="M38" i="1664"/>
  <c r="L38" i="1664"/>
  <c r="V37" i="1664"/>
  <c r="U37" i="1664"/>
  <c r="Q37" i="1664"/>
  <c r="T37" i="1664" s="1"/>
  <c r="P37" i="1664"/>
  <c r="S37" i="1664" s="1"/>
  <c r="N37" i="1664"/>
  <c r="M37" i="1664"/>
  <c r="L37" i="1664"/>
  <c r="V36" i="1664"/>
  <c r="U36" i="1664"/>
  <c r="Q36" i="1664"/>
  <c r="T36" i="1664" s="1"/>
  <c r="P36" i="1664"/>
  <c r="S36" i="1664" s="1"/>
  <c r="N36" i="1664"/>
  <c r="M36" i="1664"/>
  <c r="L36" i="1664"/>
  <c r="V35" i="1664"/>
  <c r="U35" i="1664"/>
  <c r="Q35" i="1664"/>
  <c r="T35" i="1664" s="1"/>
  <c r="P35" i="1664"/>
  <c r="S35" i="1664" s="1"/>
  <c r="N35" i="1664"/>
  <c r="M35" i="1664"/>
  <c r="L35" i="1664"/>
  <c r="V34" i="1664"/>
  <c r="U34" i="1664"/>
  <c r="Q34" i="1664"/>
  <c r="T34" i="1664" s="1"/>
  <c r="P34" i="1664"/>
  <c r="S34" i="1664" s="1"/>
  <c r="N34" i="1664"/>
  <c r="M34" i="1664"/>
  <c r="L34" i="1664"/>
  <c r="V33" i="1664"/>
  <c r="U33" i="1664"/>
  <c r="Q33" i="1664"/>
  <c r="T33" i="1664" s="1"/>
  <c r="P33" i="1664"/>
  <c r="S33" i="1664" s="1"/>
  <c r="N33" i="1664"/>
  <c r="M33" i="1664"/>
  <c r="L33" i="1664"/>
  <c r="V32" i="1664"/>
  <c r="U32" i="1664"/>
  <c r="Q32" i="1664"/>
  <c r="T32" i="1664" s="1"/>
  <c r="P32" i="1664"/>
  <c r="S32" i="1664" s="1"/>
  <c r="N32" i="1664"/>
  <c r="M32" i="1664"/>
  <c r="L32" i="1664"/>
  <c r="V31" i="1664"/>
  <c r="U31" i="1664"/>
  <c r="Q31" i="1664"/>
  <c r="T31" i="1664" s="1"/>
  <c r="P31" i="1664"/>
  <c r="S31" i="1664" s="1"/>
  <c r="N31" i="1664"/>
  <c r="M31" i="1664"/>
  <c r="L31" i="1664"/>
  <c r="V30" i="1664"/>
  <c r="U30" i="1664"/>
  <c r="Q30" i="1664"/>
  <c r="T30" i="1664" s="1"/>
  <c r="P30" i="1664"/>
  <c r="S30" i="1664" s="1"/>
  <c r="N30" i="1664"/>
  <c r="M30" i="1664"/>
  <c r="L30" i="1664"/>
  <c r="V29" i="1664"/>
  <c r="U29" i="1664"/>
  <c r="Q29" i="1664"/>
  <c r="T29" i="1664" s="1"/>
  <c r="P29" i="1664"/>
  <c r="S29" i="1664" s="1"/>
  <c r="N29" i="1664"/>
  <c r="M29" i="1664"/>
  <c r="L29" i="1664"/>
  <c r="V28" i="1664"/>
  <c r="U28" i="1664"/>
  <c r="Q28" i="1664"/>
  <c r="T28" i="1664" s="1"/>
  <c r="P28" i="1664"/>
  <c r="S28" i="1664" s="1"/>
  <c r="N28" i="1664"/>
  <c r="M28" i="1664"/>
  <c r="L28" i="1664"/>
  <c r="V27" i="1664"/>
  <c r="U27" i="1664"/>
  <c r="Q27" i="1664"/>
  <c r="T27" i="1664" s="1"/>
  <c r="P27" i="1664"/>
  <c r="S27" i="1664" s="1"/>
  <c r="N27" i="1664"/>
  <c r="M27" i="1664"/>
  <c r="L27" i="1664"/>
  <c r="V26" i="1664"/>
  <c r="U26" i="1664"/>
  <c r="Q26" i="1664"/>
  <c r="T26" i="1664" s="1"/>
  <c r="P26" i="1664"/>
  <c r="S26" i="1664" s="1"/>
  <c r="N26" i="1664"/>
  <c r="M26" i="1664"/>
  <c r="L26" i="1664"/>
  <c r="V25" i="1664"/>
  <c r="U25" i="1664"/>
  <c r="Q25" i="1664"/>
  <c r="T25" i="1664" s="1"/>
  <c r="P25" i="1664"/>
  <c r="S25" i="1664" s="1"/>
  <c r="N25" i="1664"/>
  <c r="M25" i="1664"/>
  <c r="L25" i="1664"/>
  <c r="V24" i="1664"/>
  <c r="U24" i="1664"/>
  <c r="Q24" i="1664"/>
  <c r="T24" i="1664" s="1"/>
  <c r="P24" i="1664"/>
  <c r="S24" i="1664" s="1"/>
  <c r="N24" i="1664"/>
  <c r="M24" i="1664"/>
  <c r="L24" i="1664"/>
  <c r="V23" i="1664"/>
  <c r="U23" i="1664"/>
  <c r="Q23" i="1664"/>
  <c r="T23" i="1664" s="1"/>
  <c r="P23" i="1664"/>
  <c r="S23" i="1664" s="1"/>
  <c r="N23" i="1664"/>
  <c r="M23" i="1664"/>
  <c r="L23" i="1664"/>
  <c r="V22" i="1664"/>
  <c r="U22" i="1664"/>
  <c r="Q22" i="1664"/>
  <c r="T22" i="1664" s="1"/>
  <c r="P22" i="1664"/>
  <c r="S22" i="1664" s="1"/>
  <c r="N22" i="1664"/>
  <c r="M22" i="1664"/>
  <c r="L22" i="1664"/>
  <c r="V21" i="1664"/>
  <c r="U21" i="1664"/>
  <c r="Q21" i="1664"/>
  <c r="T21" i="1664" s="1"/>
  <c r="P21" i="1664"/>
  <c r="S21" i="1664" s="1"/>
  <c r="N21" i="1664"/>
  <c r="M21" i="1664"/>
  <c r="L21" i="1664"/>
  <c r="V20" i="1664"/>
  <c r="U20" i="1664"/>
  <c r="Q20" i="1664"/>
  <c r="T20" i="1664" s="1"/>
  <c r="P20" i="1664"/>
  <c r="S20" i="1664" s="1"/>
  <c r="N20" i="1664"/>
  <c r="M20" i="1664"/>
  <c r="L20" i="1664"/>
  <c r="V19" i="1664"/>
  <c r="U19" i="1664"/>
  <c r="Q19" i="1664"/>
  <c r="T19" i="1664" s="1"/>
  <c r="P19" i="1664"/>
  <c r="S19" i="1664" s="1"/>
  <c r="N19" i="1664"/>
  <c r="M19" i="1664"/>
  <c r="L19" i="1664"/>
  <c r="V18" i="1664"/>
  <c r="U18" i="1664"/>
  <c r="Q18" i="1664"/>
  <c r="T18" i="1664" s="1"/>
  <c r="P18" i="1664"/>
  <c r="S18" i="1664" s="1"/>
  <c r="N18" i="1664"/>
  <c r="M18" i="1664"/>
  <c r="L18" i="1664"/>
  <c r="V17" i="1664"/>
  <c r="U17" i="1664"/>
  <c r="Q17" i="1664"/>
  <c r="T17" i="1664" s="1"/>
  <c r="P17" i="1664"/>
  <c r="S17" i="1664" s="1"/>
  <c r="N17" i="1664"/>
  <c r="M17" i="1664"/>
  <c r="L17" i="1664"/>
  <c r="V16" i="1664"/>
  <c r="U16" i="1664"/>
  <c r="Q16" i="1664"/>
  <c r="T16" i="1664" s="1"/>
  <c r="P16" i="1664"/>
  <c r="S16" i="1664" s="1"/>
  <c r="N16" i="1664"/>
  <c r="M16" i="1664"/>
  <c r="L16" i="1664"/>
  <c r="V15" i="1664"/>
  <c r="U15" i="1664"/>
  <c r="Q15" i="1664"/>
  <c r="T15" i="1664" s="1"/>
  <c r="P15" i="1664"/>
  <c r="S15" i="1664" s="1"/>
  <c r="N15" i="1664"/>
  <c r="M15" i="1664"/>
  <c r="L15" i="1664"/>
  <c r="V14" i="1664"/>
  <c r="U14" i="1664"/>
  <c r="Q14" i="1664"/>
  <c r="T14" i="1664" s="1"/>
  <c r="P14" i="1664"/>
  <c r="S14" i="1664" s="1"/>
  <c r="N14" i="1664"/>
  <c r="M14" i="1664"/>
  <c r="L14" i="1664"/>
  <c r="V13" i="1664"/>
  <c r="U13" i="1664"/>
  <c r="Q13" i="1664"/>
  <c r="T13" i="1664" s="1"/>
  <c r="P13" i="1664"/>
  <c r="S13" i="1664" s="1"/>
  <c r="N13" i="1664"/>
  <c r="M13" i="1664"/>
  <c r="L13" i="1664"/>
  <c r="V12" i="1664"/>
  <c r="U12" i="1664"/>
  <c r="Q12" i="1664"/>
  <c r="T12" i="1664" s="1"/>
  <c r="P12" i="1664"/>
  <c r="S12" i="1664" s="1"/>
  <c r="N12" i="1664"/>
  <c r="M12" i="1664"/>
  <c r="L12" i="1664"/>
  <c r="V11" i="1664"/>
  <c r="U11" i="1664"/>
  <c r="Q11" i="1664"/>
  <c r="T11" i="1664" s="1"/>
  <c r="P11" i="1664"/>
  <c r="S11" i="1664" s="1"/>
  <c r="N11" i="1664"/>
  <c r="M11" i="1664"/>
  <c r="L11" i="1664"/>
  <c r="A11" i="1664"/>
  <c r="A12" i="1664" s="1"/>
  <c r="A13" i="1664" s="1"/>
  <c r="A14" i="1664" s="1"/>
  <c r="A15" i="1664" s="1"/>
  <c r="A16" i="1664" s="1"/>
  <c r="A17" i="1664" s="1"/>
  <c r="A18" i="1664" s="1"/>
  <c r="A19" i="1664" s="1"/>
  <c r="A20" i="1664" s="1"/>
  <c r="A21" i="1664" s="1"/>
  <c r="A22" i="1664" s="1"/>
  <c r="A23" i="1664" s="1"/>
  <c r="A24" i="1664" s="1"/>
  <c r="A25" i="1664" s="1"/>
  <c r="A26" i="1664" s="1"/>
  <c r="A27" i="1664" s="1"/>
  <c r="A28" i="1664" s="1"/>
  <c r="A29" i="1664" s="1"/>
  <c r="A30" i="1664" s="1"/>
  <c r="A31" i="1664" s="1"/>
  <c r="A32" i="1664" s="1"/>
  <c r="A33" i="1664" s="1"/>
  <c r="A34" i="1664" s="1"/>
  <c r="A35" i="1664" s="1"/>
  <c r="A36" i="1664" s="1"/>
  <c r="A37" i="1664" s="1"/>
  <c r="A38" i="1664" s="1"/>
  <c r="A39" i="1664" s="1"/>
  <c r="A40" i="1664" s="1"/>
  <c r="A41" i="1664" s="1"/>
  <c r="A42" i="1664" s="1"/>
  <c r="A43" i="1664" s="1"/>
  <c r="A44" i="1664" s="1"/>
  <c r="A45" i="1664" s="1"/>
  <c r="A46" i="1664" s="1"/>
  <c r="A47" i="1664" s="1"/>
  <c r="A48" i="1664" s="1"/>
  <c r="A49" i="1664" s="1"/>
  <c r="A50" i="1664" s="1"/>
  <c r="A51" i="1664" s="1"/>
  <c r="A52" i="1664" s="1"/>
  <c r="V10" i="1664"/>
  <c r="U10" i="1664"/>
  <c r="Q10" i="1664"/>
  <c r="T10" i="1664" s="1"/>
  <c r="P10" i="1664"/>
  <c r="S10" i="1664" s="1"/>
  <c r="N10" i="1664"/>
  <c r="M10" i="1664"/>
  <c r="L10" i="1664"/>
  <c r="V168" i="1663"/>
  <c r="U168" i="1663"/>
  <c r="Q168" i="1663"/>
  <c r="T168" i="1663" s="1"/>
  <c r="P168" i="1663"/>
  <c r="S168" i="1663" s="1"/>
  <c r="N168" i="1663"/>
  <c r="M168" i="1663"/>
  <c r="V167" i="1663"/>
  <c r="U167" i="1663"/>
  <c r="S167" i="1663"/>
  <c r="Q167" i="1663"/>
  <c r="T167" i="1663" s="1"/>
  <c r="P167" i="1663"/>
  <c r="N167" i="1663"/>
  <c r="M167" i="1663"/>
  <c r="V166" i="1663"/>
  <c r="U166" i="1663"/>
  <c r="Q166" i="1663"/>
  <c r="T166" i="1663" s="1"/>
  <c r="P166" i="1663"/>
  <c r="S166" i="1663" s="1"/>
  <c r="N166" i="1663"/>
  <c r="M166" i="1663"/>
  <c r="V165" i="1663"/>
  <c r="U165" i="1663"/>
  <c r="Q165" i="1663"/>
  <c r="T165" i="1663" s="1"/>
  <c r="P165" i="1663"/>
  <c r="S165" i="1663" s="1"/>
  <c r="N165" i="1663"/>
  <c r="M165" i="1663"/>
  <c r="V164" i="1663"/>
  <c r="U164" i="1663"/>
  <c r="Q164" i="1663"/>
  <c r="T164" i="1663" s="1"/>
  <c r="P164" i="1663"/>
  <c r="S164" i="1663" s="1"/>
  <c r="N164" i="1663"/>
  <c r="M164" i="1663"/>
  <c r="V163" i="1663"/>
  <c r="U163" i="1663"/>
  <c r="Q163" i="1663"/>
  <c r="T163" i="1663" s="1"/>
  <c r="P163" i="1663"/>
  <c r="S163" i="1663" s="1"/>
  <c r="N163" i="1663"/>
  <c r="M163" i="1663"/>
  <c r="V162" i="1663"/>
  <c r="U162" i="1663"/>
  <c r="Q162" i="1663"/>
  <c r="T162" i="1663" s="1"/>
  <c r="P162" i="1663"/>
  <c r="S162" i="1663" s="1"/>
  <c r="N162" i="1663"/>
  <c r="M162" i="1663"/>
  <c r="V161" i="1663"/>
  <c r="U161" i="1663"/>
  <c r="Q161" i="1663"/>
  <c r="T161" i="1663" s="1"/>
  <c r="P161" i="1663"/>
  <c r="S161" i="1663" s="1"/>
  <c r="N161" i="1663"/>
  <c r="M161" i="1663"/>
  <c r="V160" i="1663"/>
  <c r="U160" i="1663"/>
  <c r="Q160" i="1663"/>
  <c r="T160" i="1663" s="1"/>
  <c r="P160" i="1663"/>
  <c r="S160" i="1663" s="1"/>
  <c r="N160" i="1663"/>
  <c r="M160" i="1663"/>
  <c r="V159" i="1663"/>
  <c r="U159" i="1663"/>
  <c r="Q159" i="1663"/>
  <c r="T159" i="1663" s="1"/>
  <c r="P159" i="1663"/>
  <c r="S159" i="1663" s="1"/>
  <c r="N159" i="1663"/>
  <c r="M159" i="1663"/>
  <c r="V158" i="1663"/>
  <c r="U158" i="1663"/>
  <c r="Q158" i="1663"/>
  <c r="T158" i="1663" s="1"/>
  <c r="P158" i="1663"/>
  <c r="S158" i="1663" s="1"/>
  <c r="N158" i="1663"/>
  <c r="M158" i="1663"/>
  <c r="V157" i="1663"/>
  <c r="U157" i="1663"/>
  <c r="Q157" i="1663"/>
  <c r="T157" i="1663" s="1"/>
  <c r="P157" i="1663"/>
  <c r="S157" i="1663" s="1"/>
  <c r="N157" i="1663"/>
  <c r="M157" i="1663"/>
  <c r="V156" i="1663"/>
  <c r="U156" i="1663"/>
  <c r="Q156" i="1663"/>
  <c r="T156" i="1663" s="1"/>
  <c r="P156" i="1663"/>
  <c r="S156" i="1663" s="1"/>
  <c r="N156" i="1663"/>
  <c r="M156" i="1663"/>
  <c r="V155" i="1663"/>
  <c r="U155" i="1663"/>
  <c r="Q155" i="1663"/>
  <c r="T155" i="1663" s="1"/>
  <c r="P155" i="1663"/>
  <c r="S155" i="1663" s="1"/>
  <c r="N155" i="1663"/>
  <c r="M155" i="1663"/>
  <c r="V154" i="1663"/>
  <c r="U154" i="1663"/>
  <c r="Q154" i="1663"/>
  <c r="T154" i="1663" s="1"/>
  <c r="P154" i="1663"/>
  <c r="S154" i="1663" s="1"/>
  <c r="N154" i="1663"/>
  <c r="M154" i="1663"/>
  <c r="V153" i="1663"/>
  <c r="U153" i="1663"/>
  <c r="Q153" i="1663"/>
  <c r="T153" i="1663" s="1"/>
  <c r="P153" i="1663"/>
  <c r="S153" i="1663" s="1"/>
  <c r="N153" i="1663"/>
  <c r="M153" i="1663"/>
  <c r="V152" i="1663"/>
  <c r="U152" i="1663"/>
  <c r="Q152" i="1663"/>
  <c r="T152" i="1663" s="1"/>
  <c r="P152" i="1663"/>
  <c r="S152" i="1663" s="1"/>
  <c r="N152" i="1663"/>
  <c r="M152" i="1663"/>
  <c r="V151" i="1663"/>
  <c r="U151" i="1663"/>
  <c r="Q151" i="1663"/>
  <c r="T151" i="1663" s="1"/>
  <c r="P151" i="1663"/>
  <c r="S151" i="1663" s="1"/>
  <c r="N151" i="1663"/>
  <c r="M151" i="1663"/>
  <c r="V150" i="1663"/>
  <c r="U150" i="1663"/>
  <c r="Q150" i="1663"/>
  <c r="T150" i="1663" s="1"/>
  <c r="P150" i="1663"/>
  <c r="S150" i="1663" s="1"/>
  <c r="N150" i="1663"/>
  <c r="M150" i="1663"/>
  <c r="V149" i="1663"/>
  <c r="U149" i="1663"/>
  <c r="Q149" i="1663"/>
  <c r="T149" i="1663" s="1"/>
  <c r="P149" i="1663"/>
  <c r="S149" i="1663" s="1"/>
  <c r="N149" i="1663"/>
  <c r="M149" i="1663"/>
  <c r="V148" i="1663"/>
  <c r="U148" i="1663"/>
  <c r="Q148" i="1663"/>
  <c r="T148" i="1663" s="1"/>
  <c r="P148" i="1663"/>
  <c r="S148" i="1663" s="1"/>
  <c r="N148" i="1663"/>
  <c r="M148" i="1663"/>
  <c r="V147" i="1663"/>
  <c r="U147" i="1663"/>
  <c r="Q147" i="1663"/>
  <c r="T147" i="1663" s="1"/>
  <c r="P147" i="1663"/>
  <c r="S147" i="1663" s="1"/>
  <c r="N147" i="1663"/>
  <c r="M147" i="1663"/>
  <c r="V146" i="1663"/>
  <c r="U146" i="1663"/>
  <c r="Q146" i="1663"/>
  <c r="T146" i="1663" s="1"/>
  <c r="P146" i="1663"/>
  <c r="S146" i="1663" s="1"/>
  <c r="N146" i="1663"/>
  <c r="M146" i="1663"/>
  <c r="V145" i="1663"/>
  <c r="U145" i="1663"/>
  <c r="Q145" i="1663"/>
  <c r="T145" i="1663" s="1"/>
  <c r="P145" i="1663"/>
  <c r="S145" i="1663" s="1"/>
  <c r="N145" i="1663"/>
  <c r="M145" i="1663"/>
  <c r="V144" i="1663"/>
  <c r="U144" i="1663"/>
  <c r="Q144" i="1663"/>
  <c r="T144" i="1663" s="1"/>
  <c r="P144" i="1663"/>
  <c r="S144" i="1663" s="1"/>
  <c r="N144" i="1663"/>
  <c r="M144" i="1663"/>
  <c r="V143" i="1663"/>
  <c r="U143" i="1663"/>
  <c r="Q143" i="1663"/>
  <c r="T143" i="1663" s="1"/>
  <c r="P143" i="1663"/>
  <c r="S143" i="1663" s="1"/>
  <c r="N143" i="1663"/>
  <c r="M143" i="1663"/>
  <c r="V142" i="1663"/>
  <c r="U142" i="1663"/>
  <c r="Q142" i="1663"/>
  <c r="T142" i="1663" s="1"/>
  <c r="P142" i="1663"/>
  <c r="S142" i="1663" s="1"/>
  <c r="N142" i="1663"/>
  <c r="M142" i="1663"/>
  <c r="V141" i="1663"/>
  <c r="U141" i="1663"/>
  <c r="Q141" i="1663"/>
  <c r="T141" i="1663" s="1"/>
  <c r="P141" i="1663"/>
  <c r="S141" i="1663" s="1"/>
  <c r="N141" i="1663"/>
  <c r="M141" i="1663"/>
  <c r="V140" i="1663"/>
  <c r="U140" i="1663"/>
  <c r="Q140" i="1663"/>
  <c r="T140" i="1663" s="1"/>
  <c r="P140" i="1663"/>
  <c r="S140" i="1663" s="1"/>
  <c r="N140" i="1663"/>
  <c r="M140" i="1663"/>
  <c r="V139" i="1663"/>
  <c r="U139" i="1663"/>
  <c r="Q139" i="1663"/>
  <c r="T139" i="1663" s="1"/>
  <c r="P139" i="1663"/>
  <c r="S139" i="1663" s="1"/>
  <c r="N139" i="1663"/>
  <c r="M139" i="1663"/>
  <c r="V138" i="1663"/>
  <c r="U138" i="1663"/>
  <c r="Q138" i="1663"/>
  <c r="T138" i="1663" s="1"/>
  <c r="P138" i="1663"/>
  <c r="S138" i="1663" s="1"/>
  <c r="N138" i="1663"/>
  <c r="M138" i="1663"/>
  <c r="V137" i="1663"/>
  <c r="U137" i="1663"/>
  <c r="Q137" i="1663"/>
  <c r="T137" i="1663" s="1"/>
  <c r="P137" i="1663"/>
  <c r="S137" i="1663" s="1"/>
  <c r="N137" i="1663"/>
  <c r="M137" i="1663"/>
  <c r="V136" i="1663"/>
  <c r="U136" i="1663"/>
  <c r="Q136" i="1663"/>
  <c r="T136" i="1663" s="1"/>
  <c r="P136" i="1663"/>
  <c r="S136" i="1663" s="1"/>
  <c r="N136" i="1663"/>
  <c r="M136" i="1663"/>
  <c r="V135" i="1663"/>
  <c r="U135" i="1663"/>
  <c r="Q135" i="1663"/>
  <c r="T135" i="1663" s="1"/>
  <c r="P135" i="1663"/>
  <c r="S135" i="1663" s="1"/>
  <c r="N135" i="1663"/>
  <c r="M135" i="1663"/>
  <c r="V134" i="1663"/>
  <c r="U134" i="1663"/>
  <c r="Q134" i="1663"/>
  <c r="T134" i="1663" s="1"/>
  <c r="P134" i="1663"/>
  <c r="S134" i="1663" s="1"/>
  <c r="N134" i="1663"/>
  <c r="M134" i="1663"/>
  <c r="V133" i="1663"/>
  <c r="U133" i="1663"/>
  <c r="Q133" i="1663"/>
  <c r="T133" i="1663" s="1"/>
  <c r="P133" i="1663"/>
  <c r="S133" i="1663" s="1"/>
  <c r="N133" i="1663"/>
  <c r="M133" i="1663"/>
  <c r="V132" i="1663"/>
  <c r="U132" i="1663"/>
  <c r="Q132" i="1663"/>
  <c r="T132" i="1663" s="1"/>
  <c r="P132" i="1663"/>
  <c r="S132" i="1663" s="1"/>
  <c r="N132" i="1663"/>
  <c r="M132" i="1663"/>
  <c r="V131" i="1663"/>
  <c r="U131" i="1663"/>
  <c r="Q131" i="1663"/>
  <c r="T131" i="1663" s="1"/>
  <c r="P131" i="1663"/>
  <c r="S131" i="1663" s="1"/>
  <c r="N131" i="1663"/>
  <c r="M131" i="1663"/>
  <c r="V130" i="1663"/>
  <c r="U130" i="1663"/>
  <c r="Q130" i="1663"/>
  <c r="T130" i="1663" s="1"/>
  <c r="P130" i="1663"/>
  <c r="S130" i="1663" s="1"/>
  <c r="N130" i="1663"/>
  <c r="M130" i="1663"/>
  <c r="V129" i="1663"/>
  <c r="U129" i="1663"/>
  <c r="Q129" i="1663"/>
  <c r="T129" i="1663" s="1"/>
  <c r="P129" i="1663"/>
  <c r="S129" i="1663" s="1"/>
  <c r="N129" i="1663"/>
  <c r="M129" i="1663"/>
  <c r="V128" i="1663"/>
  <c r="U128" i="1663"/>
  <c r="Q128" i="1663"/>
  <c r="T128" i="1663" s="1"/>
  <c r="P128" i="1663"/>
  <c r="S128" i="1663" s="1"/>
  <c r="N128" i="1663"/>
  <c r="M128" i="1663"/>
  <c r="V127" i="1663"/>
  <c r="U127" i="1663"/>
  <c r="Q127" i="1663"/>
  <c r="T127" i="1663" s="1"/>
  <c r="P127" i="1663"/>
  <c r="S127" i="1663" s="1"/>
  <c r="N127" i="1663"/>
  <c r="M127" i="1663"/>
  <c r="V126" i="1663"/>
  <c r="U126" i="1663"/>
  <c r="Q126" i="1663"/>
  <c r="T126" i="1663" s="1"/>
  <c r="P126" i="1663"/>
  <c r="S126" i="1663" s="1"/>
  <c r="N126" i="1663"/>
  <c r="M126" i="1663"/>
  <c r="V125" i="1663"/>
  <c r="U125" i="1663"/>
  <c r="Q125" i="1663"/>
  <c r="T125" i="1663" s="1"/>
  <c r="P125" i="1663"/>
  <c r="S125" i="1663" s="1"/>
  <c r="N125" i="1663"/>
  <c r="M125" i="1663"/>
  <c r="V124" i="1663"/>
  <c r="U124" i="1663"/>
  <c r="Q124" i="1663"/>
  <c r="T124" i="1663" s="1"/>
  <c r="P124" i="1663"/>
  <c r="S124" i="1663" s="1"/>
  <c r="N124" i="1663"/>
  <c r="M124" i="1663"/>
  <c r="V123" i="1663"/>
  <c r="U123" i="1663"/>
  <c r="Q123" i="1663"/>
  <c r="T123" i="1663" s="1"/>
  <c r="P123" i="1663"/>
  <c r="S123" i="1663" s="1"/>
  <c r="N123" i="1663"/>
  <c r="M123" i="1663"/>
  <c r="V122" i="1663"/>
  <c r="U122" i="1663"/>
  <c r="Q122" i="1663"/>
  <c r="T122" i="1663" s="1"/>
  <c r="P122" i="1663"/>
  <c r="S122" i="1663" s="1"/>
  <c r="N122" i="1663"/>
  <c r="M122" i="1663"/>
  <c r="V121" i="1663"/>
  <c r="U121" i="1663"/>
  <c r="Q121" i="1663"/>
  <c r="T121" i="1663" s="1"/>
  <c r="P121" i="1663"/>
  <c r="S121" i="1663" s="1"/>
  <c r="N121" i="1663"/>
  <c r="M121" i="1663"/>
  <c r="V120" i="1663"/>
  <c r="U120" i="1663"/>
  <c r="Q120" i="1663"/>
  <c r="T120" i="1663" s="1"/>
  <c r="P120" i="1663"/>
  <c r="S120" i="1663" s="1"/>
  <c r="N120" i="1663"/>
  <c r="M120" i="1663"/>
  <c r="V119" i="1663"/>
  <c r="U119" i="1663"/>
  <c r="Q119" i="1663"/>
  <c r="T119" i="1663" s="1"/>
  <c r="P119" i="1663"/>
  <c r="S119" i="1663" s="1"/>
  <c r="N119" i="1663"/>
  <c r="M119" i="1663"/>
  <c r="V118" i="1663"/>
  <c r="U118" i="1663"/>
  <c r="Q118" i="1663"/>
  <c r="T118" i="1663" s="1"/>
  <c r="P118" i="1663"/>
  <c r="S118" i="1663" s="1"/>
  <c r="N118" i="1663"/>
  <c r="M118" i="1663"/>
  <c r="V117" i="1663"/>
  <c r="U117" i="1663"/>
  <c r="Q117" i="1663"/>
  <c r="T117" i="1663" s="1"/>
  <c r="P117" i="1663"/>
  <c r="S117" i="1663" s="1"/>
  <c r="N117" i="1663"/>
  <c r="M117" i="1663"/>
  <c r="V116" i="1663"/>
  <c r="U116" i="1663"/>
  <c r="Q116" i="1663"/>
  <c r="T116" i="1663" s="1"/>
  <c r="P116" i="1663"/>
  <c r="S116" i="1663" s="1"/>
  <c r="N116" i="1663"/>
  <c r="M116" i="1663"/>
  <c r="V115" i="1663"/>
  <c r="U115" i="1663"/>
  <c r="S115" i="1663"/>
  <c r="Q115" i="1663"/>
  <c r="T115" i="1663" s="1"/>
  <c r="P115" i="1663"/>
  <c r="N115" i="1663"/>
  <c r="M115" i="1663"/>
  <c r="V114" i="1663"/>
  <c r="U114" i="1663"/>
  <c r="Q114" i="1663"/>
  <c r="T114" i="1663" s="1"/>
  <c r="P114" i="1663"/>
  <c r="S114" i="1663" s="1"/>
  <c r="N114" i="1663"/>
  <c r="M114" i="1663"/>
  <c r="V113" i="1663"/>
  <c r="U113" i="1663"/>
  <c r="Q113" i="1663"/>
  <c r="T113" i="1663" s="1"/>
  <c r="P113" i="1663"/>
  <c r="S113" i="1663" s="1"/>
  <c r="N113" i="1663"/>
  <c r="M113" i="1663"/>
  <c r="V112" i="1663"/>
  <c r="U112" i="1663"/>
  <c r="Q112" i="1663"/>
  <c r="T112" i="1663" s="1"/>
  <c r="P112" i="1663"/>
  <c r="S112" i="1663" s="1"/>
  <c r="N112" i="1663"/>
  <c r="M112" i="1663"/>
  <c r="V111" i="1663"/>
  <c r="U111" i="1663"/>
  <c r="Q111" i="1663"/>
  <c r="T111" i="1663" s="1"/>
  <c r="P111" i="1663"/>
  <c r="S111" i="1663" s="1"/>
  <c r="N111" i="1663"/>
  <c r="M111" i="1663"/>
  <c r="V110" i="1663"/>
  <c r="U110" i="1663"/>
  <c r="Q110" i="1663"/>
  <c r="T110" i="1663" s="1"/>
  <c r="P110" i="1663"/>
  <c r="S110" i="1663" s="1"/>
  <c r="N110" i="1663"/>
  <c r="M110" i="1663"/>
  <c r="V109" i="1663"/>
  <c r="U109" i="1663"/>
  <c r="Q109" i="1663"/>
  <c r="T109" i="1663" s="1"/>
  <c r="P109" i="1663"/>
  <c r="S109" i="1663" s="1"/>
  <c r="N109" i="1663"/>
  <c r="M109" i="1663"/>
  <c r="V108" i="1663"/>
  <c r="U108" i="1663"/>
  <c r="Q108" i="1663"/>
  <c r="T108" i="1663" s="1"/>
  <c r="P108" i="1663"/>
  <c r="S108" i="1663" s="1"/>
  <c r="N108" i="1663"/>
  <c r="M108" i="1663"/>
  <c r="V107" i="1663"/>
  <c r="U107" i="1663"/>
  <c r="Q107" i="1663"/>
  <c r="T107" i="1663" s="1"/>
  <c r="P107" i="1663"/>
  <c r="S107" i="1663" s="1"/>
  <c r="N107" i="1663"/>
  <c r="M107" i="1663"/>
  <c r="V106" i="1663"/>
  <c r="U106" i="1663"/>
  <c r="Q106" i="1663"/>
  <c r="T106" i="1663" s="1"/>
  <c r="P106" i="1663"/>
  <c r="S106" i="1663" s="1"/>
  <c r="N106" i="1663"/>
  <c r="M106" i="1663"/>
  <c r="V105" i="1663"/>
  <c r="U105" i="1663"/>
  <c r="Q105" i="1663"/>
  <c r="T105" i="1663" s="1"/>
  <c r="P105" i="1663"/>
  <c r="S105" i="1663" s="1"/>
  <c r="N105" i="1663"/>
  <c r="M105" i="1663"/>
  <c r="V104" i="1663"/>
  <c r="U104" i="1663"/>
  <c r="Q104" i="1663"/>
  <c r="T104" i="1663" s="1"/>
  <c r="P104" i="1663"/>
  <c r="S104" i="1663" s="1"/>
  <c r="N104" i="1663"/>
  <c r="M104" i="1663"/>
  <c r="V103" i="1663"/>
  <c r="U103" i="1663"/>
  <c r="Q103" i="1663"/>
  <c r="T103" i="1663" s="1"/>
  <c r="P103" i="1663"/>
  <c r="S103" i="1663" s="1"/>
  <c r="N103" i="1663"/>
  <c r="M103" i="1663"/>
  <c r="V102" i="1663"/>
  <c r="U102" i="1663"/>
  <c r="Q102" i="1663"/>
  <c r="T102" i="1663" s="1"/>
  <c r="P102" i="1663"/>
  <c r="S102" i="1663" s="1"/>
  <c r="N102" i="1663"/>
  <c r="M102" i="1663"/>
  <c r="V101" i="1663"/>
  <c r="U101" i="1663"/>
  <c r="Q101" i="1663"/>
  <c r="T101" i="1663" s="1"/>
  <c r="P101" i="1663"/>
  <c r="S101" i="1663" s="1"/>
  <c r="N101" i="1663"/>
  <c r="M101" i="1663"/>
  <c r="V100" i="1663"/>
  <c r="U100" i="1663"/>
  <c r="Q100" i="1663"/>
  <c r="T100" i="1663" s="1"/>
  <c r="P100" i="1663"/>
  <c r="S100" i="1663" s="1"/>
  <c r="N100" i="1663"/>
  <c r="M100" i="1663"/>
  <c r="V99" i="1663"/>
  <c r="U99" i="1663"/>
  <c r="Q99" i="1663"/>
  <c r="T99" i="1663" s="1"/>
  <c r="P99" i="1663"/>
  <c r="S99" i="1663" s="1"/>
  <c r="N99" i="1663"/>
  <c r="M99" i="1663"/>
  <c r="V98" i="1663"/>
  <c r="U98" i="1663"/>
  <c r="Q98" i="1663"/>
  <c r="T98" i="1663" s="1"/>
  <c r="P98" i="1663"/>
  <c r="S98" i="1663" s="1"/>
  <c r="N98" i="1663"/>
  <c r="M98" i="1663"/>
  <c r="V97" i="1663"/>
  <c r="U97" i="1663"/>
  <c r="Q97" i="1663"/>
  <c r="T97" i="1663" s="1"/>
  <c r="P97" i="1663"/>
  <c r="S97" i="1663" s="1"/>
  <c r="N97" i="1663"/>
  <c r="M97" i="1663"/>
  <c r="V96" i="1663"/>
  <c r="U96" i="1663"/>
  <c r="Q96" i="1663"/>
  <c r="T96" i="1663" s="1"/>
  <c r="P96" i="1663"/>
  <c r="S96" i="1663" s="1"/>
  <c r="N96" i="1663"/>
  <c r="M96" i="1663"/>
  <c r="V95" i="1663"/>
  <c r="U95" i="1663"/>
  <c r="Q95" i="1663"/>
  <c r="T95" i="1663" s="1"/>
  <c r="P95" i="1663"/>
  <c r="S95" i="1663" s="1"/>
  <c r="N95" i="1663"/>
  <c r="M95" i="1663"/>
  <c r="V94" i="1663"/>
  <c r="U94" i="1663"/>
  <c r="Q94" i="1663"/>
  <c r="T94" i="1663" s="1"/>
  <c r="P94" i="1663"/>
  <c r="S94" i="1663" s="1"/>
  <c r="N94" i="1663"/>
  <c r="M94" i="1663"/>
  <c r="V93" i="1663"/>
  <c r="U93" i="1663"/>
  <c r="Q93" i="1663"/>
  <c r="T93" i="1663" s="1"/>
  <c r="P93" i="1663"/>
  <c r="S93" i="1663" s="1"/>
  <c r="N93" i="1663"/>
  <c r="M93" i="1663"/>
  <c r="V92" i="1663"/>
  <c r="U92" i="1663"/>
  <c r="Q92" i="1663"/>
  <c r="T92" i="1663" s="1"/>
  <c r="P92" i="1663"/>
  <c r="S92" i="1663" s="1"/>
  <c r="N92" i="1663"/>
  <c r="M92" i="1663"/>
  <c r="V91" i="1663"/>
  <c r="U91" i="1663"/>
  <c r="Q91" i="1663"/>
  <c r="T91" i="1663" s="1"/>
  <c r="P91" i="1663"/>
  <c r="S91" i="1663" s="1"/>
  <c r="N91" i="1663"/>
  <c r="M91" i="1663"/>
  <c r="V90" i="1663"/>
  <c r="U90" i="1663"/>
  <c r="Q90" i="1663"/>
  <c r="T90" i="1663" s="1"/>
  <c r="P90" i="1663"/>
  <c r="S90" i="1663" s="1"/>
  <c r="N90" i="1663"/>
  <c r="M90" i="1663"/>
  <c r="V89" i="1663"/>
  <c r="U89" i="1663"/>
  <c r="Q89" i="1663"/>
  <c r="T89" i="1663" s="1"/>
  <c r="P89" i="1663"/>
  <c r="S89" i="1663" s="1"/>
  <c r="N89" i="1663"/>
  <c r="M89" i="1663"/>
  <c r="V88" i="1663"/>
  <c r="U88" i="1663"/>
  <c r="Q88" i="1663"/>
  <c r="T88" i="1663" s="1"/>
  <c r="P88" i="1663"/>
  <c r="S88" i="1663" s="1"/>
  <c r="N88" i="1663"/>
  <c r="M88" i="1663"/>
  <c r="V87" i="1663"/>
  <c r="U87" i="1663"/>
  <c r="Q87" i="1663"/>
  <c r="T87" i="1663" s="1"/>
  <c r="P87" i="1663"/>
  <c r="S87" i="1663" s="1"/>
  <c r="N87" i="1663"/>
  <c r="M87" i="1663"/>
  <c r="V86" i="1663"/>
  <c r="U86" i="1663"/>
  <c r="Q86" i="1663"/>
  <c r="T86" i="1663" s="1"/>
  <c r="P86" i="1663"/>
  <c r="S86" i="1663" s="1"/>
  <c r="N86" i="1663"/>
  <c r="M86" i="1663"/>
  <c r="V85" i="1663"/>
  <c r="U85" i="1663"/>
  <c r="Q85" i="1663"/>
  <c r="T85" i="1663" s="1"/>
  <c r="P85" i="1663"/>
  <c r="S85" i="1663" s="1"/>
  <c r="N85" i="1663"/>
  <c r="M85" i="1663"/>
  <c r="V84" i="1663"/>
  <c r="U84" i="1663"/>
  <c r="Q84" i="1663"/>
  <c r="T84" i="1663" s="1"/>
  <c r="P84" i="1663"/>
  <c r="S84" i="1663" s="1"/>
  <c r="N84" i="1663"/>
  <c r="M84" i="1663"/>
  <c r="V83" i="1663"/>
  <c r="U83" i="1663"/>
  <c r="S83" i="1663"/>
  <c r="Q83" i="1663"/>
  <c r="T83" i="1663" s="1"/>
  <c r="P83" i="1663"/>
  <c r="N83" i="1663"/>
  <c r="M83" i="1663"/>
  <c r="V82" i="1663"/>
  <c r="U82" i="1663"/>
  <c r="Q82" i="1663"/>
  <c r="T82" i="1663" s="1"/>
  <c r="P82" i="1663"/>
  <c r="S82" i="1663" s="1"/>
  <c r="N82" i="1663"/>
  <c r="M82" i="1663"/>
  <c r="V81" i="1663"/>
  <c r="U81" i="1663"/>
  <c r="Q81" i="1663"/>
  <c r="T81" i="1663" s="1"/>
  <c r="P81" i="1663"/>
  <c r="S81" i="1663" s="1"/>
  <c r="N81" i="1663"/>
  <c r="M81" i="1663"/>
  <c r="V80" i="1663"/>
  <c r="U80" i="1663"/>
  <c r="Q80" i="1663"/>
  <c r="T80" i="1663" s="1"/>
  <c r="P80" i="1663"/>
  <c r="S80" i="1663" s="1"/>
  <c r="N80" i="1663"/>
  <c r="M80" i="1663"/>
  <c r="V79" i="1663"/>
  <c r="U79" i="1663"/>
  <c r="Q79" i="1663"/>
  <c r="T79" i="1663" s="1"/>
  <c r="P79" i="1663"/>
  <c r="S79" i="1663" s="1"/>
  <c r="N79" i="1663"/>
  <c r="M79" i="1663"/>
  <c r="V78" i="1663"/>
  <c r="U78" i="1663"/>
  <c r="Q78" i="1663"/>
  <c r="T78" i="1663" s="1"/>
  <c r="P78" i="1663"/>
  <c r="S78" i="1663" s="1"/>
  <c r="N78" i="1663"/>
  <c r="M78" i="1663"/>
  <c r="V77" i="1663"/>
  <c r="U77" i="1663"/>
  <c r="Q77" i="1663"/>
  <c r="T77" i="1663" s="1"/>
  <c r="P77" i="1663"/>
  <c r="S77" i="1663" s="1"/>
  <c r="N77" i="1663"/>
  <c r="M77" i="1663"/>
  <c r="V76" i="1663"/>
  <c r="U76" i="1663"/>
  <c r="Q76" i="1663"/>
  <c r="T76" i="1663" s="1"/>
  <c r="P76" i="1663"/>
  <c r="S76" i="1663" s="1"/>
  <c r="N76" i="1663"/>
  <c r="M76" i="1663"/>
  <c r="V75" i="1663"/>
  <c r="U75" i="1663"/>
  <c r="Q75" i="1663"/>
  <c r="T75" i="1663" s="1"/>
  <c r="P75" i="1663"/>
  <c r="S75" i="1663" s="1"/>
  <c r="N75" i="1663"/>
  <c r="M75" i="1663"/>
  <c r="V74" i="1663"/>
  <c r="U74" i="1663"/>
  <c r="Q74" i="1663"/>
  <c r="T74" i="1663" s="1"/>
  <c r="P74" i="1663"/>
  <c r="S74" i="1663" s="1"/>
  <c r="N74" i="1663"/>
  <c r="M74" i="1663"/>
  <c r="V73" i="1663"/>
  <c r="U73" i="1663"/>
  <c r="Q73" i="1663"/>
  <c r="T73" i="1663" s="1"/>
  <c r="P73" i="1663"/>
  <c r="S73" i="1663" s="1"/>
  <c r="N73" i="1663"/>
  <c r="M73" i="1663"/>
  <c r="V72" i="1663"/>
  <c r="U72" i="1663"/>
  <c r="S72" i="1663"/>
  <c r="Q72" i="1663"/>
  <c r="T72" i="1663" s="1"/>
  <c r="P72" i="1663"/>
  <c r="N72" i="1663"/>
  <c r="M72" i="1663"/>
  <c r="V71" i="1663"/>
  <c r="U71" i="1663"/>
  <c r="S71" i="1663"/>
  <c r="Q71" i="1663"/>
  <c r="T71" i="1663" s="1"/>
  <c r="P71" i="1663"/>
  <c r="N71" i="1663"/>
  <c r="M71" i="1663"/>
  <c r="V70" i="1663"/>
  <c r="U70" i="1663"/>
  <c r="Q70" i="1663"/>
  <c r="T70" i="1663" s="1"/>
  <c r="P70" i="1663"/>
  <c r="S70" i="1663" s="1"/>
  <c r="N70" i="1663"/>
  <c r="M70" i="1663"/>
  <c r="V69" i="1663"/>
  <c r="U69" i="1663"/>
  <c r="Q69" i="1663"/>
  <c r="T69" i="1663" s="1"/>
  <c r="P69" i="1663"/>
  <c r="S69" i="1663" s="1"/>
  <c r="N69" i="1663"/>
  <c r="M69" i="1663"/>
  <c r="V68" i="1663"/>
  <c r="U68" i="1663"/>
  <c r="S68" i="1663"/>
  <c r="Q68" i="1663"/>
  <c r="T68" i="1663" s="1"/>
  <c r="P68" i="1663"/>
  <c r="N68" i="1663"/>
  <c r="M68" i="1663"/>
  <c r="V67" i="1663"/>
  <c r="U67" i="1663"/>
  <c r="S67" i="1663"/>
  <c r="Q67" i="1663"/>
  <c r="T67" i="1663" s="1"/>
  <c r="P67" i="1663"/>
  <c r="N67" i="1663"/>
  <c r="M67" i="1663"/>
  <c r="V66" i="1663"/>
  <c r="U66" i="1663"/>
  <c r="Q66" i="1663"/>
  <c r="T66" i="1663" s="1"/>
  <c r="P66" i="1663"/>
  <c r="S66" i="1663" s="1"/>
  <c r="N66" i="1663"/>
  <c r="M66" i="1663"/>
  <c r="V65" i="1663"/>
  <c r="U65" i="1663"/>
  <c r="Q65" i="1663"/>
  <c r="T65" i="1663" s="1"/>
  <c r="P65" i="1663"/>
  <c r="S65" i="1663" s="1"/>
  <c r="N65" i="1663"/>
  <c r="M65" i="1663"/>
  <c r="V64" i="1663"/>
  <c r="U64" i="1663"/>
  <c r="Q64" i="1663"/>
  <c r="T64" i="1663" s="1"/>
  <c r="P64" i="1663"/>
  <c r="S64" i="1663" s="1"/>
  <c r="N64" i="1663"/>
  <c r="M64" i="1663"/>
  <c r="V63" i="1663"/>
  <c r="U63" i="1663"/>
  <c r="Q63" i="1663"/>
  <c r="T63" i="1663" s="1"/>
  <c r="P63" i="1663"/>
  <c r="S63" i="1663" s="1"/>
  <c r="N63" i="1663"/>
  <c r="M63" i="1663"/>
  <c r="V62" i="1663"/>
  <c r="U62" i="1663"/>
  <c r="Q62" i="1663"/>
  <c r="T62" i="1663" s="1"/>
  <c r="P62" i="1663"/>
  <c r="S62" i="1663" s="1"/>
  <c r="N62" i="1663"/>
  <c r="M62" i="1663"/>
  <c r="V61" i="1663"/>
  <c r="U61" i="1663"/>
  <c r="Q61" i="1663"/>
  <c r="T61" i="1663" s="1"/>
  <c r="P61" i="1663"/>
  <c r="S61" i="1663" s="1"/>
  <c r="N61" i="1663"/>
  <c r="M61" i="1663"/>
  <c r="V60" i="1663"/>
  <c r="U60" i="1663"/>
  <c r="Q60" i="1663"/>
  <c r="T60" i="1663" s="1"/>
  <c r="P60" i="1663"/>
  <c r="S60" i="1663" s="1"/>
  <c r="N60" i="1663"/>
  <c r="M60" i="1663"/>
  <c r="V59" i="1663"/>
  <c r="U59" i="1663"/>
  <c r="Q59" i="1663"/>
  <c r="T59" i="1663" s="1"/>
  <c r="P59" i="1663"/>
  <c r="S59" i="1663" s="1"/>
  <c r="N59" i="1663"/>
  <c r="M59" i="1663"/>
  <c r="V58" i="1663"/>
  <c r="U58" i="1663"/>
  <c r="Q58" i="1663"/>
  <c r="T58" i="1663" s="1"/>
  <c r="P58" i="1663"/>
  <c r="S58" i="1663" s="1"/>
  <c r="N58" i="1663"/>
  <c r="M58" i="1663"/>
  <c r="V57" i="1663"/>
  <c r="U57" i="1663"/>
  <c r="Q57" i="1663"/>
  <c r="T57" i="1663" s="1"/>
  <c r="P57" i="1663"/>
  <c r="S57" i="1663" s="1"/>
  <c r="N57" i="1663"/>
  <c r="M57" i="1663"/>
  <c r="V56" i="1663"/>
  <c r="U56" i="1663"/>
  <c r="S56" i="1663"/>
  <c r="Q56" i="1663"/>
  <c r="T56" i="1663" s="1"/>
  <c r="P56" i="1663"/>
  <c r="N56" i="1663"/>
  <c r="M56" i="1663"/>
  <c r="V55" i="1663"/>
  <c r="U55" i="1663"/>
  <c r="S55" i="1663"/>
  <c r="Q55" i="1663"/>
  <c r="T55" i="1663" s="1"/>
  <c r="P55" i="1663"/>
  <c r="N55" i="1663"/>
  <c r="M55" i="1663"/>
  <c r="V54" i="1663"/>
  <c r="U54" i="1663"/>
  <c r="Q54" i="1663"/>
  <c r="T54" i="1663" s="1"/>
  <c r="P54" i="1663"/>
  <c r="S54" i="1663" s="1"/>
  <c r="N54" i="1663"/>
  <c r="M54" i="1663"/>
  <c r="V53" i="1663"/>
  <c r="U53" i="1663"/>
  <c r="Q53" i="1663"/>
  <c r="T53" i="1663" s="1"/>
  <c r="P53" i="1663"/>
  <c r="S53" i="1663" s="1"/>
  <c r="N53" i="1663"/>
  <c r="M53" i="1663"/>
  <c r="V52" i="1663"/>
  <c r="U52" i="1663"/>
  <c r="S52" i="1663"/>
  <c r="Q52" i="1663"/>
  <c r="T52" i="1663" s="1"/>
  <c r="P52" i="1663"/>
  <c r="N52" i="1663"/>
  <c r="M52" i="1663"/>
  <c r="V51" i="1663"/>
  <c r="U51" i="1663"/>
  <c r="S51" i="1663"/>
  <c r="Q51" i="1663"/>
  <c r="T51" i="1663" s="1"/>
  <c r="P51" i="1663"/>
  <c r="N51" i="1663"/>
  <c r="M51" i="1663"/>
  <c r="V50" i="1663"/>
  <c r="U50" i="1663"/>
  <c r="Q50" i="1663"/>
  <c r="T50" i="1663" s="1"/>
  <c r="P50" i="1663"/>
  <c r="S50" i="1663" s="1"/>
  <c r="N50" i="1663"/>
  <c r="V49" i="1663"/>
  <c r="U49" i="1663"/>
  <c r="Q49" i="1663"/>
  <c r="T49" i="1663" s="1"/>
  <c r="P49" i="1663"/>
  <c r="S49" i="1663" s="1"/>
  <c r="N49" i="1663"/>
  <c r="M49" i="1663"/>
  <c r="V48" i="1663"/>
  <c r="U48" i="1663"/>
  <c r="Q48" i="1663"/>
  <c r="T48" i="1663" s="1"/>
  <c r="P48" i="1663"/>
  <c r="S48" i="1663" s="1"/>
  <c r="N48" i="1663"/>
  <c r="M48" i="1663"/>
  <c r="V47" i="1663"/>
  <c r="U47" i="1663"/>
  <c r="Q47" i="1663"/>
  <c r="T47" i="1663" s="1"/>
  <c r="P47" i="1663"/>
  <c r="S47" i="1663" s="1"/>
  <c r="N47" i="1663"/>
  <c r="M47" i="1663"/>
  <c r="V46" i="1663"/>
  <c r="U46" i="1663"/>
  <c r="Q46" i="1663"/>
  <c r="T46" i="1663" s="1"/>
  <c r="P46" i="1663"/>
  <c r="S46" i="1663" s="1"/>
  <c r="N46" i="1663"/>
  <c r="M46" i="1663"/>
  <c r="V45" i="1663"/>
  <c r="U45" i="1663"/>
  <c r="Q45" i="1663"/>
  <c r="T45" i="1663" s="1"/>
  <c r="P45" i="1663"/>
  <c r="S45" i="1663" s="1"/>
  <c r="N45" i="1663"/>
  <c r="M45" i="1663"/>
  <c r="V44" i="1663"/>
  <c r="U44" i="1663"/>
  <c r="Q44" i="1663"/>
  <c r="T44" i="1663" s="1"/>
  <c r="P44" i="1663"/>
  <c r="S44" i="1663" s="1"/>
  <c r="N44" i="1663"/>
  <c r="M44" i="1663"/>
  <c r="V43" i="1663"/>
  <c r="U43" i="1663"/>
  <c r="Q43" i="1663"/>
  <c r="T43" i="1663" s="1"/>
  <c r="P43" i="1663"/>
  <c r="S43" i="1663" s="1"/>
  <c r="N43" i="1663"/>
  <c r="M43" i="1663"/>
  <c r="V42" i="1663"/>
  <c r="U42" i="1663"/>
  <c r="Q42" i="1663"/>
  <c r="T42" i="1663" s="1"/>
  <c r="P42" i="1663"/>
  <c r="S42" i="1663" s="1"/>
  <c r="N42" i="1663"/>
  <c r="M42" i="1663"/>
  <c r="V41" i="1663"/>
  <c r="U41" i="1663"/>
  <c r="Q41" i="1663"/>
  <c r="T41" i="1663" s="1"/>
  <c r="P41" i="1663"/>
  <c r="S41" i="1663" s="1"/>
  <c r="N41" i="1663"/>
  <c r="M41" i="1663"/>
  <c r="V40" i="1663"/>
  <c r="U40" i="1663"/>
  <c r="Q40" i="1663"/>
  <c r="T40" i="1663" s="1"/>
  <c r="P40" i="1663"/>
  <c r="S40" i="1663" s="1"/>
  <c r="N40" i="1663"/>
  <c r="M40" i="1663"/>
  <c r="V39" i="1663"/>
  <c r="U39" i="1663"/>
  <c r="Q39" i="1663"/>
  <c r="T39" i="1663" s="1"/>
  <c r="P39" i="1663"/>
  <c r="S39" i="1663" s="1"/>
  <c r="N39" i="1663"/>
  <c r="M39" i="1663"/>
  <c r="V38" i="1663"/>
  <c r="U38" i="1663"/>
  <c r="Q38" i="1663"/>
  <c r="T38" i="1663" s="1"/>
  <c r="P38" i="1663"/>
  <c r="S38" i="1663" s="1"/>
  <c r="N38" i="1663"/>
  <c r="M38" i="1663"/>
  <c r="V37" i="1663"/>
  <c r="U37" i="1663"/>
  <c r="Q37" i="1663"/>
  <c r="T37" i="1663" s="1"/>
  <c r="P37" i="1663"/>
  <c r="S37" i="1663" s="1"/>
  <c r="N37" i="1663"/>
  <c r="M37" i="1663"/>
  <c r="V36" i="1663"/>
  <c r="U36" i="1663"/>
  <c r="Q36" i="1663"/>
  <c r="T36" i="1663" s="1"/>
  <c r="P36" i="1663"/>
  <c r="S36" i="1663" s="1"/>
  <c r="N36" i="1663"/>
  <c r="M36" i="1663"/>
  <c r="V35" i="1663"/>
  <c r="U35" i="1663"/>
  <c r="Q35" i="1663"/>
  <c r="T35" i="1663" s="1"/>
  <c r="P35" i="1663"/>
  <c r="S35" i="1663" s="1"/>
  <c r="N35" i="1663"/>
  <c r="M35" i="1663"/>
  <c r="V34" i="1663"/>
  <c r="U34" i="1663"/>
  <c r="Q34" i="1663"/>
  <c r="T34" i="1663" s="1"/>
  <c r="P34" i="1663"/>
  <c r="S34" i="1663" s="1"/>
  <c r="N34" i="1663"/>
  <c r="M34" i="1663"/>
  <c r="V33" i="1663"/>
  <c r="U33" i="1663"/>
  <c r="Q33" i="1663"/>
  <c r="T33" i="1663" s="1"/>
  <c r="P33" i="1663"/>
  <c r="S33" i="1663" s="1"/>
  <c r="N33" i="1663"/>
  <c r="M33" i="1663"/>
  <c r="V32" i="1663"/>
  <c r="U32" i="1663"/>
  <c r="Q32" i="1663"/>
  <c r="T32" i="1663" s="1"/>
  <c r="P32" i="1663"/>
  <c r="S32" i="1663" s="1"/>
  <c r="N32" i="1663"/>
  <c r="M32" i="1663"/>
  <c r="V31" i="1663"/>
  <c r="U31" i="1663"/>
  <c r="Q31" i="1663"/>
  <c r="T31" i="1663" s="1"/>
  <c r="P31" i="1663"/>
  <c r="S31" i="1663" s="1"/>
  <c r="N31" i="1663"/>
  <c r="M31" i="1663"/>
  <c r="V30" i="1663"/>
  <c r="U30" i="1663"/>
  <c r="Q30" i="1663"/>
  <c r="T30" i="1663" s="1"/>
  <c r="P30" i="1663"/>
  <c r="S30" i="1663" s="1"/>
  <c r="N30" i="1663"/>
  <c r="M30" i="1663"/>
  <c r="V29" i="1663"/>
  <c r="U29" i="1663"/>
  <c r="Q29" i="1663"/>
  <c r="T29" i="1663" s="1"/>
  <c r="P29" i="1663"/>
  <c r="S29" i="1663" s="1"/>
  <c r="N29" i="1663"/>
  <c r="M29" i="1663"/>
  <c r="V28" i="1663"/>
  <c r="U28" i="1663"/>
  <c r="Q28" i="1663"/>
  <c r="T28" i="1663" s="1"/>
  <c r="P28" i="1663"/>
  <c r="S28" i="1663" s="1"/>
  <c r="N28" i="1663"/>
  <c r="M28" i="1663"/>
  <c r="V27" i="1663"/>
  <c r="U27" i="1663"/>
  <c r="Q27" i="1663"/>
  <c r="T27" i="1663" s="1"/>
  <c r="P27" i="1663"/>
  <c r="S27" i="1663" s="1"/>
  <c r="N27" i="1663"/>
  <c r="M27" i="1663"/>
  <c r="V26" i="1663"/>
  <c r="U26" i="1663"/>
  <c r="Q26" i="1663"/>
  <c r="T26" i="1663" s="1"/>
  <c r="P26" i="1663"/>
  <c r="S26" i="1663" s="1"/>
  <c r="N26" i="1663"/>
  <c r="M26" i="1663"/>
  <c r="V25" i="1663"/>
  <c r="U25" i="1663"/>
  <c r="Q25" i="1663"/>
  <c r="T25" i="1663" s="1"/>
  <c r="P25" i="1663"/>
  <c r="S25" i="1663" s="1"/>
  <c r="N25" i="1663"/>
  <c r="M25" i="1663"/>
  <c r="V24" i="1663"/>
  <c r="U24" i="1663"/>
  <c r="Q24" i="1663"/>
  <c r="T24" i="1663" s="1"/>
  <c r="P24" i="1663"/>
  <c r="S24" i="1663" s="1"/>
  <c r="N24" i="1663"/>
  <c r="M24" i="1663"/>
  <c r="V23" i="1663"/>
  <c r="U23" i="1663"/>
  <c r="S23" i="1663"/>
  <c r="Q23" i="1663"/>
  <c r="T23" i="1663" s="1"/>
  <c r="P23" i="1663"/>
  <c r="N23" i="1663"/>
  <c r="M23" i="1663"/>
  <c r="V22" i="1663"/>
  <c r="U22" i="1663"/>
  <c r="Q22" i="1663"/>
  <c r="T22" i="1663" s="1"/>
  <c r="P22" i="1663"/>
  <c r="S22" i="1663" s="1"/>
  <c r="N22" i="1663"/>
  <c r="M22" i="1663"/>
  <c r="V21" i="1663"/>
  <c r="U21" i="1663"/>
  <c r="Q21" i="1663"/>
  <c r="T21" i="1663" s="1"/>
  <c r="P21" i="1663"/>
  <c r="S21" i="1663" s="1"/>
  <c r="N21" i="1663"/>
  <c r="M21" i="1663"/>
  <c r="V20" i="1663"/>
  <c r="U20" i="1663"/>
  <c r="Q20" i="1663"/>
  <c r="T20" i="1663" s="1"/>
  <c r="P20" i="1663"/>
  <c r="S20" i="1663" s="1"/>
  <c r="N20" i="1663"/>
  <c r="M20" i="1663"/>
  <c r="V19" i="1663"/>
  <c r="U19" i="1663"/>
  <c r="Q19" i="1663"/>
  <c r="T19" i="1663" s="1"/>
  <c r="P19" i="1663"/>
  <c r="S19" i="1663" s="1"/>
  <c r="N19" i="1663"/>
  <c r="M19" i="1663"/>
  <c r="V18" i="1663"/>
  <c r="U18" i="1663"/>
  <c r="Q18" i="1663"/>
  <c r="T18" i="1663" s="1"/>
  <c r="P18" i="1663"/>
  <c r="S18" i="1663" s="1"/>
  <c r="N18" i="1663"/>
  <c r="M18" i="1663"/>
  <c r="V17" i="1663"/>
  <c r="U17" i="1663"/>
  <c r="Q17" i="1663"/>
  <c r="T17" i="1663" s="1"/>
  <c r="P17" i="1663"/>
  <c r="S17" i="1663" s="1"/>
  <c r="N17" i="1663"/>
  <c r="M17" i="1663"/>
  <c r="V16" i="1663"/>
  <c r="U16" i="1663"/>
  <c r="Q16" i="1663"/>
  <c r="T16" i="1663" s="1"/>
  <c r="P16" i="1663"/>
  <c r="S16" i="1663" s="1"/>
  <c r="N16" i="1663"/>
  <c r="M16" i="1663"/>
  <c r="V15" i="1663"/>
  <c r="U15" i="1663"/>
  <c r="Q15" i="1663"/>
  <c r="T15" i="1663" s="1"/>
  <c r="P15" i="1663"/>
  <c r="S15" i="1663" s="1"/>
  <c r="N15" i="1663"/>
  <c r="M15" i="1663"/>
  <c r="V14" i="1663"/>
  <c r="U14" i="1663"/>
  <c r="Q14" i="1663"/>
  <c r="T14" i="1663" s="1"/>
  <c r="P14" i="1663"/>
  <c r="S14" i="1663" s="1"/>
  <c r="N14" i="1663"/>
  <c r="M14" i="1663"/>
  <c r="V13" i="1663"/>
  <c r="U13" i="1663"/>
  <c r="Q13" i="1663"/>
  <c r="T13" i="1663" s="1"/>
  <c r="P13" i="1663"/>
  <c r="S13" i="1663" s="1"/>
  <c r="N13" i="1663"/>
  <c r="M13" i="1663"/>
  <c r="V12" i="1663"/>
  <c r="U12" i="1663"/>
  <c r="Q12" i="1663"/>
  <c r="T12" i="1663" s="1"/>
  <c r="P12" i="1663"/>
  <c r="S12" i="1663" s="1"/>
  <c r="N12" i="1663"/>
  <c r="M12" i="1663"/>
  <c r="V11" i="1663"/>
  <c r="U11" i="1663"/>
  <c r="Q11" i="1663"/>
  <c r="T11" i="1663" s="1"/>
  <c r="P11" i="1663"/>
  <c r="S11" i="1663" s="1"/>
  <c r="N11" i="1663"/>
  <c r="M11" i="1663"/>
  <c r="V10" i="1663"/>
  <c r="U10" i="1663"/>
  <c r="Q10" i="1663"/>
  <c r="T10" i="1663" s="1"/>
  <c r="P10" i="1663"/>
  <c r="S10" i="1663" s="1"/>
  <c r="N10" i="1663"/>
  <c r="M10" i="1663"/>
  <c r="V51" i="1662"/>
  <c r="U51" i="1662"/>
  <c r="Q51" i="1662"/>
  <c r="T51" i="1662" s="1"/>
  <c r="P51" i="1662"/>
  <c r="S51" i="1662" s="1"/>
  <c r="N51" i="1662"/>
  <c r="M51" i="1662"/>
  <c r="V50" i="1662"/>
  <c r="U50" i="1662"/>
  <c r="Q50" i="1662"/>
  <c r="T50" i="1662" s="1"/>
  <c r="P50" i="1662"/>
  <c r="S50" i="1662" s="1"/>
  <c r="N50" i="1662"/>
  <c r="M50" i="1662"/>
  <c r="V49" i="1662"/>
  <c r="U49" i="1662"/>
  <c r="Q49" i="1662"/>
  <c r="T49" i="1662" s="1"/>
  <c r="P49" i="1662"/>
  <c r="S49" i="1662" s="1"/>
  <c r="N49" i="1662"/>
  <c r="M49" i="1662"/>
  <c r="V48" i="1662"/>
  <c r="U48" i="1662"/>
  <c r="Q48" i="1662"/>
  <c r="T48" i="1662" s="1"/>
  <c r="P48" i="1662"/>
  <c r="S48" i="1662" s="1"/>
  <c r="N48" i="1662"/>
  <c r="M48" i="1662"/>
  <c r="V47" i="1662"/>
  <c r="U47" i="1662"/>
  <c r="Q47" i="1662"/>
  <c r="T47" i="1662" s="1"/>
  <c r="P47" i="1662"/>
  <c r="S47" i="1662" s="1"/>
  <c r="N47" i="1662"/>
  <c r="M47" i="1662"/>
  <c r="V46" i="1662"/>
  <c r="U46" i="1662"/>
  <c r="Q46" i="1662"/>
  <c r="T46" i="1662" s="1"/>
  <c r="P46" i="1662"/>
  <c r="S46" i="1662" s="1"/>
  <c r="N46" i="1662"/>
  <c r="M46" i="1662"/>
  <c r="V45" i="1662"/>
  <c r="U45" i="1662"/>
  <c r="Q45" i="1662"/>
  <c r="T45" i="1662" s="1"/>
  <c r="P45" i="1662"/>
  <c r="S45" i="1662" s="1"/>
  <c r="N45" i="1662"/>
  <c r="M45" i="1662"/>
  <c r="V44" i="1662"/>
  <c r="U44" i="1662"/>
  <c r="Q44" i="1662"/>
  <c r="T44" i="1662" s="1"/>
  <c r="P44" i="1662"/>
  <c r="S44" i="1662" s="1"/>
  <c r="N44" i="1662"/>
  <c r="M44" i="1662"/>
  <c r="V43" i="1662"/>
  <c r="U43" i="1662"/>
  <c r="Q43" i="1662"/>
  <c r="T43" i="1662" s="1"/>
  <c r="P43" i="1662"/>
  <c r="S43" i="1662" s="1"/>
  <c r="N43" i="1662"/>
  <c r="M43" i="1662"/>
  <c r="V42" i="1662"/>
  <c r="U42" i="1662"/>
  <c r="Q42" i="1662"/>
  <c r="T42" i="1662" s="1"/>
  <c r="P42" i="1662"/>
  <c r="S42" i="1662" s="1"/>
  <c r="N42" i="1662"/>
  <c r="M42" i="1662"/>
  <c r="V41" i="1662"/>
  <c r="U41" i="1662"/>
  <c r="Q41" i="1662"/>
  <c r="T41" i="1662" s="1"/>
  <c r="P41" i="1662"/>
  <c r="S41" i="1662" s="1"/>
  <c r="N41" i="1662"/>
  <c r="M41" i="1662"/>
  <c r="V40" i="1662"/>
  <c r="U40" i="1662"/>
  <c r="Q40" i="1662"/>
  <c r="T40" i="1662" s="1"/>
  <c r="P40" i="1662"/>
  <c r="S40" i="1662" s="1"/>
  <c r="N40" i="1662"/>
  <c r="M40" i="1662"/>
  <c r="V39" i="1662"/>
  <c r="U39" i="1662"/>
  <c r="Q39" i="1662"/>
  <c r="T39" i="1662" s="1"/>
  <c r="P39" i="1662"/>
  <c r="S39" i="1662" s="1"/>
  <c r="N39" i="1662"/>
  <c r="M39" i="1662"/>
  <c r="V38" i="1662"/>
  <c r="U38" i="1662"/>
  <c r="Q38" i="1662"/>
  <c r="T38" i="1662" s="1"/>
  <c r="P38" i="1662"/>
  <c r="S38" i="1662" s="1"/>
  <c r="N38" i="1662"/>
  <c r="M38" i="1662"/>
  <c r="V37" i="1662"/>
  <c r="U37" i="1662"/>
  <c r="Q37" i="1662"/>
  <c r="T37" i="1662" s="1"/>
  <c r="P37" i="1662"/>
  <c r="S37" i="1662" s="1"/>
  <c r="N37" i="1662"/>
  <c r="M37" i="1662"/>
  <c r="V36" i="1662"/>
  <c r="U36" i="1662"/>
  <c r="Q36" i="1662"/>
  <c r="T36" i="1662" s="1"/>
  <c r="P36" i="1662"/>
  <c r="S36" i="1662" s="1"/>
  <c r="N36" i="1662"/>
  <c r="M36" i="1662"/>
  <c r="V35" i="1662"/>
  <c r="U35" i="1662"/>
  <c r="Q35" i="1662"/>
  <c r="T35" i="1662" s="1"/>
  <c r="P35" i="1662"/>
  <c r="S35" i="1662" s="1"/>
  <c r="N35" i="1662"/>
  <c r="M35" i="1662"/>
  <c r="V34" i="1662"/>
  <c r="U34" i="1662"/>
  <c r="Q34" i="1662"/>
  <c r="T34" i="1662" s="1"/>
  <c r="P34" i="1662"/>
  <c r="S34" i="1662" s="1"/>
  <c r="N34" i="1662"/>
  <c r="M34" i="1662"/>
  <c r="V33" i="1662"/>
  <c r="U33" i="1662"/>
  <c r="Q33" i="1662"/>
  <c r="T33" i="1662" s="1"/>
  <c r="P33" i="1662"/>
  <c r="S33" i="1662" s="1"/>
  <c r="N33" i="1662"/>
  <c r="M33" i="1662"/>
  <c r="V32" i="1662"/>
  <c r="U32" i="1662"/>
  <c r="Q32" i="1662"/>
  <c r="T32" i="1662" s="1"/>
  <c r="P32" i="1662"/>
  <c r="S32" i="1662" s="1"/>
  <c r="N32" i="1662"/>
  <c r="M32" i="1662"/>
  <c r="V31" i="1662"/>
  <c r="U31" i="1662"/>
  <c r="Q31" i="1662"/>
  <c r="T31" i="1662" s="1"/>
  <c r="P31" i="1662"/>
  <c r="S31" i="1662" s="1"/>
  <c r="N31" i="1662"/>
  <c r="M31" i="1662"/>
  <c r="V30" i="1662"/>
  <c r="U30" i="1662"/>
  <c r="Q30" i="1662"/>
  <c r="T30" i="1662" s="1"/>
  <c r="P30" i="1662"/>
  <c r="S30" i="1662" s="1"/>
  <c r="N30" i="1662"/>
  <c r="M30" i="1662"/>
  <c r="V29" i="1662"/>
  <c r="U29" i="1662"/>
  <c r="Q29" i="1662"/>
  <c r="T29" i="1662" s="1"/>
  <c r="P29" i="1662"/>
  <c r="S29" i="1662" s="1"/>
  <c r="N29" i="1662"/>
  <c r="M29" i="1662"/>
  <c r="V28" i="1662"/>
  <c r="U28" i="1662"/>
  <c r="Q28" i="1662"/>
  <c r="T28" i="1662" s="1"/>
  <c r="P28" i="1662"/>
  <c r="S28" i="1662" s="1"/>
  <c r="N28" i="1662"/>
  <c r="M28" i="1662"/>
  <c r="V27" i="1662"/>
  <c r="U27" i="1662"/>
  <c r="Q27" i="1662"/>
  <c r="T27" i="1662" s="1"/>
  <c r="P27" i="1662"/>
  <c r="S27" i="1662" s="1"/>
  <c r="N27" i="1662"/>
  <c r="M27" i="1662"/>
  <c r="V26" i="1662"/>
  <c r="U26" i="1662"/>
  <c r="Q26" i="1662"/>
  <c r="T26" i="1662" s="1"/>
  <c r="P26" i="1662"/>
  <c r="S26" i="1662" s="1"/>
  <c r="N26" i="1662"/>
  <c r="M26" i="1662"/>
  <c r="V25" i="1662"/>
  <c r="U25" i="1662"/>
  <c r="Q25" i="1662"/>
  <c r="T25" i="1662" s="1"/>
  <c r="P25" i="1662"/>
  <c r="S25" i="1662" s="1"/>
  <c r="N25" i="1662"/>
  <c r="M25" i="1662"/>
  <c r="V24" i="1662"/>
  <c r="U24" i="1662"/>
  <c r="Q24" i="1662"/>
  <c r="T24" i="1662" s="1"/>
  <c r="P24" i="1662"/>
  <c r="S24" i="1662" s="1"/>
  <c r="N24" i="1662"/>
  <c r="M24" i="1662"/>
  <c r="V23" i="1662"/>
  <c r="U23" i="1662"/>
  <c r="Q23" i="1662"/>
  <c r="T23" i="1662" s="1"/>
  <c r="P23" i="1662"/>
  <c r="S23" i="1662" s="1"/>
  <c r="N23" i="1662"/>
  <c r="M23" i="1662"/>
  <c r="V22" i="1662"/>
  <c r="U22" i="1662"/>
  <c r="Q22" i="1662"/>
  <c r="T22" i="1662" s="1"/>
  <c r="P22" i="1662"/>
  <c r="S22" i="1662" s="1"/>
  <c r="N22" i="1662"/>
  <c r="M22" i="1662"/>
  <c r="V21" i="1662"/>
  <c r="U21" i="1662"/>
  <c r="Q21" i="1662"/>
  <c r="T21" i="1662" s="1"/>
  <c r="P21" i="1662"/>
  <c r="S21" i="1662" s="1"/>
  <c r="N21" i="1662"/>
  <c r="M21" i="1662"/>
  <c r="V20" i="1662"/>
  <c r="U20" i="1662"/>
  <c r="Q20" i="1662"/>
  <c r="T20" i="1662" s="1"/>
  <c r="P20" i="1662"/>
  <c r="S20" i="1662" s="1"/>
  <c r="N20" i="1662"/>
  <c r="M20" i="1662"/>
  <c r="V19" i="1662"/>
  <c r="U19" i="1662"/>
  <c r="Q19" i="1662"/>
  <c r="T19" i="1662" s="1"/>
  <c r="P19" i="1662"/>
  <c r="S19" i="1662" s="1"/>
  <c r="N19" i="1662"/>
  <c r="M19" i="1662"/>
  <c r="V18" i="1662"/>
  <c r="U18" i="1662"/>
  <c r="Q18" i="1662"/>
  <c r="T18" i="1662" s="1"/>
  <c r="P18" i="1662"/>
  <c r="S18" i="1662" s="1"/>
  <c r="N18" i="1662"/>
  <c r="M18" i="1662"/>
  <c r="V17" i="1662"/>
  <c r="U17" i="1662"/>
  <c r="Q17" i="1662"/>
  <c r="T17" i="1662" s="1"/>
  <c r="P17" i="1662"/>
  <c r="S17" i="1662" s="1"/>
  <c r="N17" i="1662"/>
  <c r="M17" i="1662"/>
  <c r="V16" i="1662"/>
  <c r="U16" i="1662"/>
  <c r="Q16" i="1662"/>
  <c r="T16" i="1662" s="1"/>
  <c r="P16" i="1662"/>
  <c r="S16" i="1662" s="1"/>
  <c r="N16" i="1662"/>
  <c r="M16" i="1662"/>
  <c r="V15" i="1662"/>
  <c r="U15" i="1662"/>
  <c r="Q15" i="1662"/>
  <c r="T15" i="1662" s="1"/>
  <c r="P15" i="1662"/>
  <c r="S15" i="1662" s="1"/>
  <c r="N15" i="1662"/>
  <c r="M15" i="1662"/>
  <c r="V14" i="1662"/>
  <c r="U14" i="1662"/>
  <c r="Q14" i="1662"/>
  <c r="T14" i="1662" s="1"/>
  <c r="P14" i="1662"/>
  <c r="S14" i="1662" s="1"/>
  <c r="N14" i="1662"/>
  <c r="M14" i="1662"/>
  <c r="V13" i="1662"/>
  <c r="U13" i="1662"/>
  <c r="Q13" i="1662"/>
  <c r="T13" i="1662" s="1"/>
  <c r="P13" i="1662"/>
  <c r="S13" i="1662" s="1"/>
  <c r="N13" i="1662"/>
  <c r="M13" i="1662"/>
  <c r="V12" i="1662"/>
  <c r="U12" i="1662"/>
  <c r="Q12" i="1662"/>
  <c r="T12" i="1662" s="1"/>
  <c r="P12" i="1662"/>
  <c r="S12" i="1662" s="1"/>
  <c r="N12" i="1662"/>
  <c r="M12" i="1662"/>
  <c r="V11" i="1662"/>
  <c r="U11" i="1662"/>
  <c r="Q11" i="1662"/>
  <c r="T11" i="1662" s="1"/>
  <c r="P11" i="1662"/>
  <c r="S11" i="1662" s="1"/>
  <c r="N11" i="1662"/>
  <c r="M11" i="1662"/>
  <c r="V10" i="1662"/>
  <c r="U10" i="1662"/>
  <c r="Q10" i="1662"/>
  <c r="T10" i="1662" s="1"/>
  <c r="P10" i="1662"/>
  <c r="S10" i="1662" s="1"/>
  <c r="N10" i="1662"/>
  <c r="M10" i="1662"/>
  <c r="V140" i="1661"/>
  <c r="U140" i="1661"/>
  <c r="Q140" i="1661"/>
  <c r="T140" i="1661" s="1"/>
  <c r="P140" i="1661"/>
  <c r="S140" i="1661" s="1"/>
  <c r="N140" i="1661"/>
  <c r="M140" i="1661"/>
  <c r="V139" i="1661"/>
  <c r="U139" i="1661"/>
  <c r="Q139" i="1661"/>
  <c r="T139" i="1661" s="1"/>
  <c r="P139" i="1661"/>
  <c r="S139" i="1661" s="1"/>
  <c r="N139" i="1661"/>
  <c r="M139" i="1661"/>
  <c r="V138" i="1661"/>
  <c r="U138" i="1661"/>
  <c r="Q138" i="1661"/>
  <c r="T138" i="1661" s="1"/>
  <c r="P138" i="1661"/>
  <c r="S138" i="1661" s="1"/>
  <c r="N138" i="1661"/>
  <c r="M138" i="1661"/>
  <c r="V137" i="1661"/>
  <c r="U137" i="1661"/>
  <c r="Q137" i="1661"/>
  <c r="T137" i="1661" s="1"/>
  <c r="P137" i="1661"/>
  <c r="S137" i="1661" s="1"/>
  <c r="N137" i="1661"/>
  <c r="M137" i="1661"/>
  <c r="V136" i="1661"/>
  <c r="U136" i="1661"/>
  <c r="Q136" i="1661"/>
  <c r="T136" i="1661" s="1"/>
  <c r="P136" i="1661"/>
  <c r="S136" i="1661" s="1"/>
  <c r="N136" i="1661"/>
  <c r="M136" i="1661"/>
  <c r="V135" i="1661"/>
  <c r="U135" i="1661"/>
  <c r="Q135" i="1661"/>
  <c r="T135" i="1661" s="1"/>
  <c r="P135" i="1661"/>
  <c r="S135" i="1661" s="1"/>
  <c r="N135" i="1661"/>
  <c r="M135" i="1661"/>
  <c r="V134" i="1661"/>
  <c r="U134" i="1661"/>
  <c r="Q134" i="1661"/>
  <c r="T134" i="1661" s="1"/>
  <c r="P134" i="1661"/>
  <c r="S134" i="1661" s="1"/>
  <c r="N134" i="1661"/>
  <c r="M134" i="1661"/>
  <c r="V133" i="1661"/>
  <c r="U133" i="1661"/>
  <c r="Q133" i="1661"/>
  <c r="T133" i="1661" s="1"/>
  <c r="P133" i="1661"/>
  <c r="S133" i="1661" s="1"/>
  <c r="N133" i="1661"/>
  <c r="M133" i="1661"/>
  <c r="V132" i="1661"/>
  <c r="U132" i="1661"/>
  <c r="Q132" i="1661"/>
  <c r="T132" i="1661" s="1"/>
  <c r="P132" i="1661"/>
  <c r="S132" i="1661" s="1"/>
  <c r="N132" i="1661"/>
  <c r="M132" i="1661"/>
  <c r="V131" i="1661"/>
  <c r="U131" i="1661"/>
  <c r="Q131" i="1661"/>
  <c r="T131" i="1661" s="1"/>
  <c r="P131" i="1661"/>
  <c r="S131" i="1661" s="1"/>
  <c r="N131" i="1661"/>
  <c r="M131" i="1661"/>
  <c r="V130" i="1661"/>
  <c r="U130" i="1661"/>
  <c r="Q130" i="1661"/>
  <c r="T130" i="1661" s="1"/>
  <c r="P130" i="1661"/>
  <c r="S130" i="1661" s="1"/>
  <c r="N130" i="1661"/>
  <c r="M130" i="1661"/>
  <c r="V129" i="1661"/>
  <c r="U129" i="1661"/>
  <c r="Q129" i="1661"/>
  <c r="T129" i="1661" s="1"/>
  <c r="P129" i="1661"/>
  <c r="S129" i="1661" s="1"/>
  <c r="N129" i="1661"/>
  <c r="M129" i="1661"/>
  <c r="V128" i="1661"/>
  <c r="U128" i="1661"/>
  <c r="Q128" i="1661"/>
  <c r="T128" i="1661" s="1"/>
  <c r="P128" i="1661"/>
  <c r="S128" i="1661" s="1"/>
  <c r="N128" i="1661"/>
  <c r="M128" i="1661"/>
  <c r="V127" i="1661"/>
  <c r="U127" i="1661"/>
  <c r="Q127" i="1661"/>
  <c r="T127" i="1661" s="1"/>
  <c r="P127" i="1661"/>
  <c r="S127" i="1661" s="1"/>
  <c r="N127" i="1661"/>
  <c r="M127" i="1661"/>
  <c r="V126" i="1661"/>
  <c r="U126" i="1661"/>
  <c r="Q126" i="1661"/>
  <c r="T126" i="1661" s="1"/>
  <c r="P126" i="1661"/>
  <c r="S126" i="1661" s="1"/>
  <c r="N126" i="1661"/>
  <c r="M126" i="1661"/>
  <c r="V125" i="1661"/>
  <c r="U125" i="1661"/>
  <c r="Q125" i="1661"/>
  <c r="T125" i="1661" s="1"/>
  <c r="P125" i="1661"/>
  <c r="S125" i="1661" s="1"/>
  <c r="N125" i="1661"/>
  <c r="M125" i="1661"/>
  <c r="V124" i="1661"/>
  <c r="U124" i="1661"/>
  <c r="Q124" i="1661"/>
  <c r="T124" i="1661" s="1"/>
  <c r="P124" i="1661"/>
  <c r="S124" i="1661" s="1"/>
  <c r="N124" i="1661"/>
  <c r="M124" i="1661"/>
  <c r="V123" i="1661"/>
  <c r="U123" i="1661"/>
  <c r="Q123" i="1661"/>
  <c r="T123" i="1661" s="1"/>
  <c r="P123" i="1661"/>
  <c r="S123" i="1661" s="1"/>
  <c r="N123" i="1661"/>
  <c r="M123" i="1661"/>
  <c r="V122" i="1661"/>
  <c r="U122" i="1661"/>
  <c r="Q122" i="1661"/>
  <c r="T122" i="1661" s="1"/>
  <c r="P122" i="1661"/>
  <c r="S122" i="1661" s="1"/>
  <c r="N122" i="1661"/>
  <c r="M122" i="1661"/>
  <c r="V121" i="1661"/>
  <c r="U121" i="1661"/>
  <c r="Q121" i="1661"/>
  <c r="T121" i="1661" s="1"/>
  <c r="P121" i="1661"/>
  <c r="S121" i="1661" s="1"/>
  <c r="N121" i="1661"/>
  <c r="M121" i="1661"/>
  <c r="V120" i="1661"/>
  <c r="U120" i="1661"/>
  <c r="Q120" i="1661"/>
  <c r="T120" i="1661" s="1"/>
  <c r="P120" i="1661"/>
  <c r="S120" i="1661" s="1"/>
  <c r="N120" i="1661"/>
  <c r="M120" i="1661"/>
  <c r="V119" i="1661"/>
  <c r="U119" i="1661"/>
  <c r="Q119" i="1661"/>
  <c r="T119" i="1661" s="1"/>
  <c r="P119" i="1661"/>
  <c r="S119" i="1661" s="1"/>
  <c r="N119" i="1661"/>
  <c r="M119" i="1661"/>
  <c r="V118" i="1661"/>
  <c r="U118" i="1661"/>
  <c r="Q118" i="1661"/>
  <c r="T118" i="1661" s="1"/>
  <c r="P118" i="1661"/>
  <c r="S118" i="1661" s="1"/>
  <c r="N118" i="1661"/>
  <c r="M118" i="1661"/>
  <c r="V117" i="1661"/>
  <c r="U117" i="1661"/>
  <c r="Q117" i="1661"/>
  <c r="T117" i="1661" s="1"/>
  <c r="P117" i="1661"/>
  <c r="S117" i="1661" s="1"/>
  <c r="N117" i="1661"/>
  <c r="M117" i="1661"/>
  <c r="V116" i="1661"/>
  <c r="U116" i="1661"/>
  <c r="Q116" i="1661"/>
  <c r="T116" i="1661" s="1"/>
  <c r="P116" i="1661"/>
  <c r="S116" i="1661" s="1"/>
  <c r="N116" i="1661"/>
  <c r="M116" i="1661"/>
  <c r="V115" i="1661"/>
  <c r="U115" i="1661"/>
  <c r="Q115" i="1661"/>
  <c r="T115" i="1661" s="1"/>
  <c r="P115" i="1661"/>
  <c r="S115" i="1661" s="1"/>
  <c r="N115" i="1661"/>
  <c r="M115" i="1661"/>
  <c r="V114" i="1661"/>
  <c r="U114" i="1661"/>
  <c r="Q114" i="1661"/>
  <c r="T114" i="1661" s="1"/>
  <c r="P114" i="1661"/>
  <c r="S114" i="1661" s="1"/>
  <c r="N114" i="1661"/>
  <c r="M114" i="1661"/>
  <c r="V113" i="1661"/>
  <c r="U113" i="1661"/>
  <c r="Q113" i="1661"/>
  <c r="T113" i="1661" s="1"/>
  <c r="P113" i="1661"/>
  <c r="S113" i="1661" s="1"/>
  <c r="N113" i="1661"/>
  <c r="M113" i="1661"/>
  <c r="V112" i="1661"/>
  <c r="U112" i="1661"/>
  <c r="Q112" i="1661"/>
  <c r="T112" i="1661" s="1"/>
  <c r="P112" i="1661"/>
  <c r="S112" i="1661" s="1"/>
  <c r="N112" i="1661"/>
  <c r="M112" i="1661"/>
  <c r="V111" i="1661"/>
  <c r="U111" i="1661"/>
  <c r="Q111" i="1661"/>
  <c r="T111" i="1661" s="1"/>
  <c r="P111" i="1661"/>
  <c r="S111" i="1661" s="1"/>
  <c r="N111" i="1661"/>
  <c r="M111" i="1661"/>
  <c r="V110" i="1661"/>
  <c r="U110" i="1661"/>
  <c r="Q110" i="1661"/>
  <c r="T110" i="1661" s="1"/>
  <c r="P110" i="1661"/>
  <c r="S110" i="1661" s="1"/>
  <c r="N110" i="1661"/>
  <c r="M110" i="1661"/>
  <c r="V109" i="1661"/>
  <c r="U109" i="1661"/>
  <c r="Q109" i="1661"/>
  <c r="T109" i="1661" s="1"/>
  <c r="P109" i="1661"/>
  <c r="S109" i="1661" s="1"/>
  <c r="N109" i="1661"/>
  <c r="M109" i="1661"/>
  <c r="V108" i="1661"/>
  <c r="U108" i="1661"/>
  <c r="Q108" i="1661"/>
  <c r="T108" i="1661" s="1"/>
  <c r="P108" i="1661"/>
  <c r="S108" i="1661" s="1"/>
  <c r="N108" i="1661"/>
  <c r="M108" i="1661"/>
  <c r="V107" i="1661"/>
  <c r="U107" i="1661"/>
  <c r="Q107" i="1661"/>
  <c r="T107" i="1661" s="1"/>
  <c r="P107" i="1661"/>
  <c r="S107" i="1661" s="1"/>
  <c r="N107" i="1661"/>
  <c r="M107" i="1661"/>
  <c r="V106" i="1661"/>
  <c r="U106" i="1661"/>
  <c r="Q106" i="1661"/>
  <c r="T106" i="1661" s="1"/>
  <c r="P106" i="1661"/>
  <c r="S106" i="1661" s="1"/>
  <c r="N106" i="1661"/>
  <c r="M106" i="1661"/>
  <c r="V105" i="1661"/>
  <c r="U105" i="1661"/>
  <c r="Q105" i="1661"/>
  <c r="T105" i="1661" s="1"/>
  <c r="P105" i="1661"/>
  <c r="S105" i="1661" s="1"/>
  <c r="N105" i="1661"/>
  <c r="M105" i="1661"/>
  <c r="V104" i="1661"/>
  <c r="U104" i="1661"/>
  <c r="Q104" i="1661"/>
  <c r="T104" i="1661" s="1"/>
  <c r="P104" i="1661"/>
  <c r="S104" i="1661" s="1"/>
  <c r="N104" i="1661"/>
  <c r="M104" i="1661"/>
  <c r="V103" i="1661"/>
  <c r="U103" i="1661"/>
  <c r="Q103" i="1661"/>
  <c r="T103" i="1661" s="1"/>
  <c r="P103" i="1661"/>
  <c r="S103" i="1661" s="1"/>
  <c r="N103" i="1661"/>
  <c r="M103" i="1661"/>
  <c r="V102" i="1661"/>
  <c r="U102" i="1661"/>
  <c r="Q102" i="1661"/>
  <c r="T102" i="1661" s="1"/>
  <c r="P102" i="1661"/>
  <c r="S102" i="1661" s="1"/>
  <c r="N102" i="1661"/>
  <c r="M102" i="1661"/>
  <c r="V101" i="1661"/>
  <c r="U101" i="1661"/>
  <c r="Q101" i="1661"/>
  <c r="T101" i="1661" s="1"/>
  <c r="P101" i="1661"/>
  <c r="S101" i="1661" s="1"/>
  <c r="N101" i="1661"/>
  <c r="M101" i="1661"/>
  <c r="V100" i="1661"/>
  <c r="U100" i="1661"/>
  <c r="Q100" i="1661"/>
  <c r="T100" i="1661" s="1"/>
  <c r="P100" i="1661"/>
  <c r="S100" i="1661" s="1"/>
  <c r="N100" i="1661"/>
  <c r="M100" i="1661"/>
  <c r="V99" i="1661"/>
  <c r="U99" i="1661"/>
  <c r="Q99" i="1661"/>
  <c r="T99" i="1661" s="1"/>
  <c r="P99" i="1661"/>
  <c r="S99" i="1661" s="1"/>
  <c r="N99" i="1661"/>
  <c r="M99" i="1661"/>
  <c r="V98" i="1661"/>
  <c r="U98" i="1661"/>
  <c r="Q98" i="1661"/>
  <c r="T98" i="1661" s="1"/>
  <c r="P98" i="1661"/>
  <c r="S98" i="1661" s="1"/>
  <c r="N98" i="1661"/>
  <c r="M98" i="1661"/>
  <c r="V97" i="1661"/>
  <c r="U97" i="1661"/>
  <c r="Q97" i="1661"/>
  <c r="T97" i="1661" s="1"/>
  <c r="P97" i="1661"/>
  <c r="S97" i="1661" s="1"/>
  <c r="N97" i="1661"/>
  <c r="M97" i="1661"/>
  <c r="V96" i="1661"/>
  <c r="U96" i="1661"/>
  <c r="Q96" i="1661"/>
  <c r="T96" i="1661" s="1"/>
  <c r="P96" i="1661"/>
  <c r="S96" i="1661" s="1"/>
  <c r="N96" i="1661"/>
  <c r="M96" i="1661"/>
  <c r="V95" i="1661"/>
  <c r="U95" i="1661"/>
  <c r="Q95" i="1661"/>
  <c r="T95" i="1661" s="1"/>
  <c r="P95" i="1661"/>
  <c r="S95" i="1661" s="1"/>
  <c r="N95" i="1661"/>
  <c r="M95" i="1661"/>
  <c r="V94" i="1661"/>
  <c r="U94" i="1661"/>
  <c r="Q94" i="1661"/>
  <c r="T94" i="1661" s="1"/>
  <c r="P94" i="1661"/>
  <c r="S94" i="1661" s="1"/>
  <c r="N94" i="1661"/>
  <c r="M94" i="1661"/>
  <c r="V93" i="1661"/>
  <c r="U93" i="1661"/>
  <c r="Q93" i="1661"/>
  <c r="T93" i="1661" s="1"/>
  <c r="P93" i="1661"/>
  <c r="S93" i="1661" s="1"/>
  <c r="N93" i="1661"/>
  <c r="M93" i="1661"/>
  <c r="V92" i="1661"/>
  <c r="U92" i="1661"/>
  <c r="Q92" i="1661"/>
  <c r="T92" i="1661" s="1"/>
  <c r="P92" i="1661"/>
  <c r="S92" i="1661" s="1"/>
  <c r="N92" i="1661"/>
  <c r="M92" i="1661"/>
  <c r="V91" i="1661"/>
  <c r="U91" i="1661"/>
  <c r="Q91" i="1661"/>
  <c r="T91" i="1661" s="1"/>
  <c r="P91" i="1661"/>
  <c r="S91" i="1661" s="1"/>
  <c r="N91" i="1661"/>
  <c r="M91" i="1661"/>
  <c r="V90" i="1661"/>
  <c r="U90" i="1661"/>
  <c r="Q90" i="1661"/>
  <c r="T90" i="1661" s="1"/>
  <c r="P90" i="1661"/>
  <c r="S90" i="1661" s="1"/>
  <c r="N90" i="1661"/>
  <c r="M90" i="1661"/>
  <c r="V89" i="1661"/>
  <c r="U89" i="1661"/>
  <c r="Q89" i="1661"/>
  <c r="T89" i="1661" s="1"/>
  <c r="P89" i="1661"/>
  <c r="S89" i="1661" s="1"/>
  <c r="N89" i="1661"/>
  <c r="M89" i="1661"/>
  <c r="V88" i="1661"/>
  <c r="U88" i="1661"/>
  <c r="Q88" i="1661"/>
  <c r="T88" i="1661" s="1"/>
  <c r="P88" i="1661"/>
  <c r="S88" i="1661" s="1"/>
  <c r="N88" i="1661"/>
  <c r="M88" i="1661"/>
  <c r="V87" i="1661"/>
  <c r="U87" i="1661"/>
  <c r="Q87" i="1661"/>
  <c r="T87" i="1661" s="1"/>
  <c r="P87" i="1661"/>
  <c r="S87" i="1661" s="1"/>
  <c r="N87" i="1661"/>
  <c r="M87" i="1661"/>
  <c r="V86" i="1661"/>
  <c r="U86" i="1661"/>
  <c r="Q86" i="1661"/>
  <c r="T86" i="1661" s="1"/>
  <c r="P86" i="1661"/>
  <c r="S86" i="1661" s="1"/>
  <c r="N86" i="1661"/>
  <c r="M86" i="1661"/>
  <c r="V85" i="1661"/>
  <c r="U85" i="1661"/>
  <c r="Q85" i="1661"/>
  <c r="T85" i="1661" s="1"/>
  <c r="P85" i="1661"/>
  <c r="S85" i="1661" s="1"/>
  <c r="N85" i="1661"/>
  <c r="M85" i="1661"/>
  <c r="V84" i="1661"/>
  <c r="U84" i="1661"/>
  <c r="Q84" i="1661"/>
  <c r="T84" i="1661" s="1"/>
  <c r="P84" i="1661"/>
  <c r="S84" i="1661" s="1"/>
  <c r="N84" i="1661"/>
  <c r="M84" i="1661"/>
  <c r="V83" i="1661"/>
  <c r="U83" i="1661"/>
  <c r="Q83" i="1661"/>
  <c r="T83" i="1661" s="1"/>
  <c r="P83" i="1661"/>
  <c r="S83" i="1661" s="1"/>
  <c r="N83" i="1661"/>
  <c r="M83" i="1661"/>
  <c r="V82" i="1661"/>
  <c r="U82" i="1661"/>
  <c r="Q82" i="1661"/>
  <c r="T82" i="1661" s="1"/>
  <c r="P82" i="1661"/>
  <c r="S82" i="1661" s="1"/>
  <c r="N82" i="1661"/>
  <c r="M82" i="1661"/>
  <c r="V81" i="1661"/>
  <c r="U81" i="1661"/>
  <c r="Q81" i="1661"/>
  <c r="T81" i="1661" s="1"/>
  <c r="P81" i="1661"/>
  <c r="S81" i="1661" s="1"/>
  <c r="N81" i="1661"/>
  <c r="M81" i="1661"/>
  <c r="V80" i="1661"/>
  <c r="U80" i="1661"/>
  <c r="Q80" i="1661"/>
  <c r="T80" i="1661" s="1"/>
  <c r="P80" i="1661"/>
  <c r="S80" i="1661" s="1"/>
  <c r="N80" i="1661"/>
  <c r="M80" i="1661"/>
  <c r="V79" i="1661"/>
  <c r="U79" i="1661"/>
  <c r="Q79" i="1661"/>
  <c r="T79" i="1661" s="1"/>
  <c r="P79" i="1661"/>
  <c r="S79" i="1661" s="1"/>
  <c r="N79" i="1661"/>
  <c r="M79" i="1661"/>
  <c r="V78" i="1661"/>
  <c r="U78" i="1661"/>
  <c r="Q78" i="1661"/>
  <c r="T78" i="1661" s="1"/>
  <c r="P78" i="1661"/>
  <c r="S78" i="1661" s="1"/>
  <c r="N78" i="1661"/>
  <c r="M78" i="1661"/>
  <c r="V77" i="1661"/>
  <c r="U77" i="1661"/>
  <c r="Q77" i="1661"/>
  <c r="T77" i="1661" s="1"/>
  <c r="P77" i="1661"/>
  <c r="S77" i="1661" s="1"/>
  <c r="N77" i="1661"/>
  <c r="M77" i="1661"/>
  <c r="V76" i="1661"/>
  <c r="U76" i="1661"/>
  <c r="Q76" i="1661"/>
  <c r="T76" i="1661" s="1"/>
  <c r="P76" i="1661"/>
  <c r="S76" i="1661" s="1"/>
  <c r="N76" i="1661"/>
  <c r="M76" i="1661"/>
  <c r="V75" i="1661"/>
  <c r="U75" i="1661"/>
  <c r="Q75" i="1661"/>
  <c r="T75" i="1661" s="1"/>
  <c r="P75" i="1661"/>
  <c r="S75" i="1661" s="1"/>
  <c r="N75" i="1661"/>
  <c r="M75" i="1661"/>
  <c r="V74" i="1661"/>
  <c r="U74" i="1661"/>
  <c r="Q74" i="1661"/>
  <c r="T74" i="1661" s="1"/>
  <c r="P74" i="1661"/>
  <c r="S74" i="1661" s="1"/>
  <c r="N74" i="1661"/>
  <c r="M74" i="1661"/>
  <c r="V73" i="1661"/>
  <c r="U73" i="1661"/>
  <c r="Q73" i="1661"/>
  <c r="T73" i="1661" s="1"/>
  <c r="P73" i="1661"/>
  <c r="S73" i="1661" s="1"/>
  <c r="N73" i="1661"/>
  <c r="M73" i="1661"/>
  <c r="V72" i="1661"/>
  <c r="U72" i="1661"/>
  <c r="Q72" i="1661"/>
  <c r="T72" i="1661" s="1"/>
  <c r="P72" i="1661"/>
  <c r="S72" i="1661" s="1"/>
  <c r="N72" i="1661"/>
  <c r="M72" i="1661"/>
  <c r="V71" i="1661"/>
  <c r="U71" i="1661"/>
  <c r="Q71" i="1661"/>
  <c r="T71" i="1661" s="1"/>
  <c r="P71" i="1661"/>
  <c r="S71" i="1661" s="1"/>
  <c r="N71" i="1661"/>
  <c r="M71" i="1661"/>
  <c r="V70" i="1661"/>
  <c r="U70" i="1661"/>
  <c r="Q70" i="1661"/>
  <c r="T70" i="1661" s="1"/>
  <c r="P70" i="1661"/>
  <c r="S70" i="1661" s="1"/>
  <c r="N70" i="1661"/>
  <c r="M70" i="1661"/>
  <c r="V69" i="1661"/>
  <c r="U69" i="1661"/>
  <c r="Q69" i="1661"/>
  <c r="T69" i="1661" s="1"/>
  <c r="P69" i="1661"/>
  <c r="S69" i="1661" s="1"/>
  <c r="N69" i="1661"/>
  <c r="M69" i="1661"/>
  <c r="V68" i="1661"/>
  <c r="U68" i="1661"/>
  <c r="Q68" i="1661"/>
  <c r="T68" i="1661" s="1"/>
  <c r="P68" i="1661"/>
  <c r="S68" i="1661" s="1"/>
  <c r="N68" i="1661"/>
  <c r="M68" i="1661"/>
  <c r="V67" i="1661"/>
  <c r="U67" i="1661"/>
  <c r="Q67" i="1661"/>
  <c r="T67" i="1661" s="1"/>
  <c r="P67" i="1661"/>
  <c r="S67" i="1661" s="1"/>
  <c r="N67" i="1661"/>
  <c r="M67" i="1661"/>
  <c r="V66" i="1661"/>
  <c r="U66" i="1661"/>
  <c r="Q66" i="1661"/>
  <c r="T66" i="1661" s="1"/>
  <c r="P66" i="1661"/>
  <c r="S66" i="1661" s="1"/>
  <c r="N66" i="1661"/>
  <c r="M66" i="1661"/>
  <c r="V65" i="1661"/>
  <c r="U65" i="1661"/>
  <c r="Q65" i="1661"/>
  <c r="T65" i="1661" s="1"/>
  <c r="P65" i="1661"/>
  <c r="S65" i="1661" s="1"/>
  <c r="N65" i="1661"/>
  <c r="M65" i="1661"/>
  <c r="V64" i="1661"/>
  <c r="U64" i="1661"/>
  <c r="Q64" i="1661"/>
  <c r="T64" i="1661" s="1"/>
  <c r="P64" i="1661"/>
  <c r="S64" i="1661" s="1"/>
  <c r="N64" i="1661"/>
  <c r="M64" i="1661"/>
  <c r="V63" i="1661"/>
  <c r="U63" i="1661"/>
  <c r="Q63" i="1661"/>
  <c r="T63" i="1661" s="1"/>
  <c r="P63" i="1661"/>
  <c r="S63" i="1661" s="1"/>
  <c r="N63" i="1661"/>
  <c r="M63" i="1661"/>
  <c r="V62" i="1661"/>
  <c r="U62" i="1661"/>
  <c r="Q62" i="1661"/>
  <c r="T62" i="1661" s="1"/>
  <c r="P62" i="1661"/>
  <c r="S62" i="1661" s="1"/>
  <c r="N62" i="1661"/>
  <c r="M62" i="1661"/>
  <c r="V61" i="1661"/>
  <c r="U61" i="1661"/>
  <c r="Q61" i="1661"/>
  <c r="T61" i="1661" s="1"/>
  <c r="P61" i="1661"/>
  <c r="S61" i="1661" s="1"/>
  <c r="N61" i="1661"/>
  <c r="M61" i="1661"/>
  <c r="V60" i="1661"/>
  <c r="U60" i="1661"/>
  <c r="Q60" i="1661"/>
  <c r="T60" i="1661" s="1"/>
  <c r="P60" i="1661"/>
  <c r="S60" i="1661" s="1"/>
  <c r="N60" i="1661"/>
  <c r="M60" i="1661"/>
  <c r="V59" i="1661"/>
  <c r="U59" i="1661"/>
  <c r="Q59" i="1661"/>
  <c r="T59" i="1661" s="1"/>
  <c r="P59" i="1661"/>
  <c r="S59" i="1661" s="1"/>
  <c r="N59" i="1661"/>
  <c r="M59" i="1661"/>
  <c r="V58" i="1661"/>
  <c r="U58" i="1661"/>
  <c r="Q58" i="1661"/>
  <c r="T58" i="1661" s="1"/>
  <c r="P58" i="1661"/>
  <c r="S58" i="1661" s="1"/>
  <c r="N58" i="1661"/>
  <c r="M58" i="1661"/>
  <c r="V57" i="1661"/>
  <c r="U57" i="1661"/>
  <c r="Q57" i="1661"/>
  <c r="T57" i="1661" s="1"/>
  <c r="P57" i="1661"/>
  <c r="S57" i="1661" s="1"/>
  <c r="N57" i="1661"/>
  <c r="M57" i="1661"/>
  <c r="V56" i="1661"/>
  <c r="U56" i="1661"/>
  <c r="Q56" i="1661"/>
  <c r="T56" i="1661" s="1"/>
  <c r="P56" i="1661"/>
  <c r="S56" i="1661" s="1"/>
  <c r="N56" i="1661"/>
  <c r="M56" i="1661"/>
  <c r="V55" i="1661"/>
  <c r="U55" i="1661"/>
  <c r="Q55" i="1661"/>
  <c r="T55" i="1661" s="1"/>
  <c r="P55" i="1661"/>
  <c r="S55" i="1661" s="1"/>
  <c r="N55" i="1661"/>
  <c r="M55" i="1661"/>
  <c r="V54" i="1661"/>
  <c r="U54" i="1661"/>
  <c r="Q54" i="1661"/>
  <c r="T54" i="1661" s="1"/>
  <c r="P54" i="1661"/>
  <c r="S54" i="1661" s="1"/>
  <c r="N54" i="1661"/>
  <c r="M54" i="1661"/>
  <c r="V53" i="1661"/>
  <c r="U53" i="1661"/>
  <c r="Q53" i="1661"/>
  <c r="T53" i="1661" s="1"/>
  <c r="P53" i="1661"/>
  <c r="S53" i="1661" s="1"/>
  <c r="N53" i="1661"/>
  <c r="M53" i="1661"/>
  <c r="V52" i="1661"/>
  <c r="U52" i="1661"/>
  <c r="Q52" i="1661"/>
  <c r="T52" i="1661" s="1"/>
  <c r="P52" i="1661"/>
  <c r="S52" i="1661" s="1"/>
  <c r="N52" i="1661"/>
  <c r="M52" i="1661"/>
  <c r="V51" i="1661"/>
  <c r="U51" i="1661"/>
  <c r="Q51" i="1661"/>
  <c r="T51" i="1661" s="1"/>
  <c r="P51" i="1661"/>
  <c r="S51" i="1661" s="1"/>
  <c r="N51" i="1661"/>
  <c r="M51" i="1661"/>
  <c r="V50" i="1661"/>
  <c r="U50" i="1661"/>
  <c r="Q50" i="1661"/>
  <c r="T50" i="1661" s="1"/>
  <c r="P50" i="1661"/>
  <c r="S50" i="1661" s="1"/>
  <c r="N50" i="1661"/>
  <c r="M50" i="1661"/>
  <c r="V49" i="1661"/>
  <c r="U49" i="1661"/>
  <c r="Q49" i="1661"/>
  <c r="T49" i="1661" s="1"/>
  <c r="P49" i="1661"/>
  <c r="S49" i="1661" s="1"/>
  <c r="N49" i="1661"/>
  <c r="M49" i="1661"/>
  <c r="V48" i="1661"/>
  <c r="U48" i="1661"/>
  <c r="Q48" i="1661"/>
  <c r="T48" i="1661" s="1"/>
  <c r="P48" i="1661"/>
  <c r="S48" i="1661" s="1"/>
  <c r="N48" i="1661"/>
  <c r="M48" i="1661"/>
  <c r="V47" i="1661"/>
  <c r="U47" i="1661"/>
  <c r="Q47" i="1661"/>
  <c r="T47" i="1661" s="1"/>
  <c r="P47" i="1661"/>
  <c r="S47" i="1661" s="1"/>
  <c r="N47" i="1661"/>
  <c r="M47" i="1661"/>
  <c r="V46" i="1661"/>
  <c r="U46" i="1661"/>
  <c r="Q46" i="1661"/>
  <c r="T46" i="1661" s="1"/>
  <c r="P46" i="1661"/>
  <c r="S46" i="1661" s="1"/>
  <c r="N46" i="1661"/>
  <c r="M46" i="1661"/>
  <c r="V45" i="1661"/>
  <c r="U45" i="1661"/>
  <c r="Q45" i="1661"/>
  <c r="T45" i="1661" s="1"/>
  <c r="P45" i="1661"/>
  <c r="S45" i="1661" s="1"/>
  <c r="N45" i="1661"/>
  <c r="M45" i="1661"/>
  <c r="V44" i="1661"/>
  <c r="U44" i="1661"/>
  <c r="Q44" i="1661"/>
  <c r="T44" i="1661" s="1"/>
  <c r="P44" i="1661"/>
  <c r="S44" i="1661" s="1"/>
  <c r="N44" i="1661"/>
  <c r="M44" i="1661"/>
  <c r="V43" i="1661"/>
  <c r="U43" i="1661"/>
  <c r="Q43" i="1661"/>
  <c r="T43" i="1661" s="1"/>
  <c r="P43" i="1661"/>
  <c r="S43" i="1661" s="1"/>
  <c r="N43" i="1661"/>
  <c r="M43" i="1661"/>
  <c r="V42" i="1661"/>
  <c r="U42" i="1661"/>
  <c r="Q42" i="1661"/>
  <c r="T42" i="1661" s="1"/>
  <c r="P42" i="1661"/>
  <c r="S42" i="1661" s="1"/>
  <c r="N42" i="1661"/>
  <c r="M42" i="1661"/>
  <c r="V41" i="1661"/>
  <c r="U41" i="1661"/>
  <c r="Q41" i="1661"/>
  <c r="T41" i="1661" s="1"/>
  <c r="P41" i="1661"/>
  <c r="S41" i="1661" s="1"/>
  <c r="N41" i="1661"/>
  <c r="M41" i="1661"/>
  <c r="V40" i="1661"/>
  <c r="U40" i="1661"/>
  <c r="Q40" i="1661"/>
  <c r="T40" i="1661" s="1"/>
  <c r="P40" i="1661"/>
  <c r="S40" i="1661" s="1"/>
  <c r="N40" i="1661"/>
  <c r="M40" i="1661"/>
  <c r="V39" i="1661"/>
  <c r="U39" i="1661"/>
  <c r="Q39" i="1661"/>
  <c r="T39" i="1661" s="1"/>
  <c r="P39" i="1661"/>
  <c r="S39" i="1661" s="1"/>
  <c r="N39" i="1661"/>
  <c r="M39" i="1661"/>
  <c r="V38" i="1661"/>
  <c r="U38" i="1661"/>
  <c r="Q38" i="1661"/>
  <c r="T38" i="1661" s="1"/>
  <c r="P38" i="1661"/>
  <c r="S38" i="1661" s="1"/>
  <c r="N38" i="1661"/>
  <c r="M38" i="1661"/>
  <c r="V37" i="1661"/>
  <c r="U37" i="1661"/>
  <c r="Q37" i="1661"/>
  <c r="T37" i="1661" s="1"/>
  <c r="P37" i="1661"/>
  <c r="S37" i="1661" s="1"/>
  <c r="N37" i="1661"/>
  <c r="M37" i="1661"/>
  <c r="V36" i="1661"/>
  <c r="U36" i="1661"/>
  <c r="Q36" i="1661"/>
  <c r="T36" i="1661" s="1"/>
  <c r="P36" i="1661"/>
  <c r="S36" i="1661" s="1"/>
  <c r="N36" i="1661"/>
  <c r="M36" i="1661"/>
  <c r="V35" i="1661"/>
  <c r="U35" i="1661"/>
  <c r="Q35" i="1661"/>
  <c r="T35" i="1661" s="1"/>
  <c r="P35" i="1661"/>
  <c r="S35" i="1661" s="1"/>
  <c r="N35" i="1661"/>
  <c r="M35" i="1661"/>
  <c r="V34" i="1661"/>
  <c r="U34" i="1661"/>
  <c r="Q34" i="1661"/>
  <c r="T34" i="1661" s="1"/>
  <c r="P34" i="1661"/>
  <c r="S34" i="1661" s="1"/>
  <c r="N34" i="1661"/>
  <c r="M34" i="1661"/>
  <c r="V33" i="1661"/>
  <c r="U33" i="1661"/>
  <c r="Q33" i="1661"/>
  <c r="T33" i="1661" s="1"/>
  <c r="P33" i="1661"/>
  <c r="S33" i="1661" s="1"/>
  <c r="N33" i="1661"/>
  <c r="M33" i="1661"/>
  <c r="V32" i="1661"/>
  <c r="U32" i="1661"/>
  <c r="Q32" i="1661"/>
  <c r="T32" i="1661" s="1"/>
  <c r="P32" i="1661"/>
  <c r="S32" i="1661" s="1"/>
  <c r="N32" i="1661"/>
  <c r="M32" i="1661"/>
  <c r="V31" i="1661"/>
  <c r="U31" i="1661"/>
  <c r="Q31" i="1661"/>
  <c r="T31" i="1661" s="1"/>
  <c r="P31" i="1661"/>
  <c r="S31" i="1661" s="1"/>
  <c r="N31" i="1661"/>
  <c r="M31" i="1661"/>
  <c r="V30" i="1661"/>
  <c r="U30" i="1661"/>
  <c r="Q30" i="1661"/>
  <c r="T30" i="1661" s="1"/>
  <c r="P30" i="1661"/>
  <c r="S30" i="1661" s="1"/>
  <c r="N30" i="1661"/>
  <c r="M30" i="1661"/>
  <c r="V29" i="1661"/>
  <c r="U29" i="1661"/>
  <c r="Q29" i="1661"/>
  <c r="T29" i="1661" s="1"/>
  <c r="P29" i="1661"/>
  <c r="S29" i="1661" s="1"/>
  <c r="N29" i="1661"/>
  <c r="M29" i="1661"/>
  <c r="V28" i="1661"/>
  <c r="U28" i="1661"/>
  <c r="Q28" i="1661"/>
  <c r="T28" i="1661" s="1"/>
  <c r="P28" i="1661"/>
  <c r="S28" i="1661" s="1"/>
  <c r="N28" i="1661"/>
  <c r="M28" i="1661"/>
  <c r="V27" i="1661"/>
  <c r="U27" i="1661"/>
  <c r="Q27" i="1661"/>
  <c r="T27" i="1661" s="1"/>
  <c r="P27" i="1661"/>
  <c r="S27" i="1661" s="1"/>
  <c r="N27" i="1661"/>
  <c r="M27" i="1661"/>
  <c r="V26" i="1661"/>
  <c r="U26" i="1661"/>
  <c r="Q26" i="1661"/>
  <c r="T26" i="1661" s="1"/>
  <c r="P26" i="1661"/>
  <c r="S26" i="1661" s="1"/>
  <c r="N26" i="1661"/>
  <c r="M26" i="1661"/>
  <c r="V25" i="1661"/>
  <c r="U25" i="1661"/>
  <c r="Q25" i="1661"/>
  <c r="T25" i="1661" s="1"/>
  <c r="P25" i="1661"/>
  <c r="S25" i="1661" s="1"/>
  <c r="N25" i="1661"/>
  <c r="M25" i="1661"/>
  <c r="V24" i="1661"/>
  <c r="U24" i="1661"/>
  <c r="Q24" i="1661"/>
  <c r="T24" i="1661" s="1"/>
  <c r="P24" i="1661"/>
  <c r="S24" i="1661" s="1"/>
  <c r="N24" i="1661"/>
  <c r="M24" i="1661"/>
  <c r="V23" i="1661"/>
  <c r="U23" i="1661"/>
  <c r="Q23" i="1661"/>
  <c r="T23" i="1661" s="1"/>
  <c r="P23" i="1661"/>
  <c r="S23" i="1661" s="1"/>
  <c r="N23" i="1661"/>
  <c r="M23" i="1661"/>
  <c r="V22" i="1661"/>
  <c r="U22" i="1661"/>
  <c r="Q22" i="1661"/>
  <c r="T22" i="1661" s="1"/>
  <c r="P22" i="1661"/>
  <c r="S22" i="1661" s="1"/>
  <c r="N22" i="1661"/>
  <c r="M22" i="1661"/>
  <c r="V21" i="1661"/>
  <c r="U21" i="1661"/>
  <c r="Q21" i="1661"/>
  <c r="T21" i="1661" s="1"/>
  <c r="P21" i="1661"/>
  <c r="S21" i="1661" s="1"/>
  <c r="N21" i="1661"/>
  <c r="M21" i="1661"/>
  <c r="V20" i="1661"/>
  <c r="U20" i="1661"/>
  <c r="Q20" i="1661"/>
  <c r="T20" i="1661" s="1"/>
  <c r="P20" i="1661"/>
  <c r="S20" i="1661" s="1"/>
  <c r="N20" i="1661"/>
  <c r="M20" i="1661"/>
  <c r="V19" i="1661"/>
  <c r="U19" i="1661"/>
  <c r="Q19" i="1661"/>
  <c r="T19" i="1661" s="1"/>
  <c r="P19" i="1661"/>
  <c r="S19" i="1661" s="1"/>
  <c r="N19" i="1661"/>
  <c r="M19" i="1661"/>
  <c r="V18" i="1661"/>
  <c r="U18" i="1661"/>
  <c r="Q18" i="1661"/>
  <c r="T18" i="1661" s="1"/>
  <c r="P18" i="1661"/>
  <c r="S18" i="1661" s="1"/>
  <c r="N18" i="1661"/>
  <c r="M18" i="1661"/>
  <c r="V17" i="1661"/>
  <c r="U17" i="1661"/>
  <c r="Q17" i="1661"/>
  <c r="T17" i="1661" s="1"/>
  <c r="P17" i="1661"/>
  <c r="S17" i="1661" s="1"/>
  <c r="N17" i="1661"/>
  <c r="M17" i="1661"/>
  <c r="V16" i="1661"/>
  <c r="U16" i="1661"/>
  <c r="Q16" i="1661"/>
  <c r="T16" i="1661" s="1"/>
  <c r="P16" i="1661"/>
  <c r="S16" i="1661" s="1"/>
  <c r="N16" i="1661"/>
  <c r="M16" i="1661"/>
  <c r="V15" i="1661"/>
  <c r="U15" i="1661"/>
  <c r="Q15" i="1661"/>
  <c r="T15" i="1661" s="1"/>
  <c r="P15" i="1661"/>
  <c r="S15" i="1661" s="1"/>
  <c r="N15" i="1661"/>
  <c r="M15" i="1661"/>
  <c r="V14" i="1661"/>
  <c r="U14" i="1661"/>
  <c r="Q14" i="1661"/>
  <c r="T14" i="1661" s="1"/>
  <c r="P14" i="1661"/>
  <c r="S14" i="1661" s="1"/>
  <c r="N14" i="1661"/>
  <c r="M14" i="1661"/>
  <c r="V13" i="1661"/>
  <c r="U13" i="1661"/>
  <c r="Q13" i="1661"/>
  <c r="T13" i="1661" s="1"/>
  <c r="P13" i="1661"/>
  <c r="S13" i="1661" s="1"/>
  <c r="N13" i="1661"/>
  <c r="M13" i="1661"/>
  <c r="V12" i="1661"/>
  <c r="U12" i="1661"/>
  <c r="Q12" i="1661"/>
  <c r="T12" i="1661" s="1"/>
  <c r="P12" i="1661"/>
  <c r="S12" i="1661" s="1"/>
  <c r="N12" i="1661"/>
  <c r="M12" i="1661"/>
  <c r="V11" i="1661"/>
  <c r="U11" i="1661"/>
  <c r="Q11" i="1661"/>
  <c r="T11" i="1661" s="1"/>
  <c r="P11" i="1661"/>
  <c r="S11" i="1661" s="1"/>
  <c r="N11" i="1661"/>
  <c r="M11" i="1661"/>
  <c r="V10" i="1661"/>
  <c r="U10" i="1661"/>
  <c r="Q10" i="1661"/>
  <c r="T10" i="1661" s="1"/>
  <c r="P10" i="1661"/>
  <c r="S10" i="1661" s="1"/>
  <c r="N10" i="1661"/>
  <c r="M10" i="1661"/>
  <c r="V102" i="1660"/>
  <c r="U102" i="1660"/>
  <c r="Q102" i="1660"/>
  <c r="T102" i="1660" s="1"/>
  <c r="P102" i="1660"/>
  <c r="S102" i="1660" s="1"/>
  <c r="N102" i="1660"/>
  <c r="M102" i="1660"/>
  <c r="V101" i="1660"/>
  <c r="U101" i="1660"/>
  <c r="Q101" i="1660"/>
  <c r="T101" i="1660" s="1"/>
  <c r="P101" i="1660"/>
  <c r="S101" i="1660" s="1"/>
  <c r="N101" i="1660"/>
  <c r="M101" i="1660"/>
  <c r="V100" i="1660"/>
  <c r="U100" i="1660"/>
  <c r="Q100" i="1660"/>
  <c r="T100" i="1660" s="1"/>
  <c r="P100" i="1660"/>
  <c r="S100" i="1660" s="1"/>
  <c r="N100" i="1660"/>
  <c r="M100" i="1660"/>
  <c r="V99" i="1660"/>
  <c r="U99" i="1660"/>
  <c r="Q99" i="1660"/>
  <c r="T99" i="1660" s="1"/>
  <c r="P99" i="1660"/>
  <c r="S99" i="1660" s="1"/>
  <c r="N99" i="1660"/>
  <c r="M99" i="1660"/>
  <c r="V98" i="1660"/>
  <c r="U98" i="1660"/>
  <c r="Q98" i="1660"/>
  <c r="T98" i="1660" s="1"/>
  <c r="P98" i="1660"/>
  <c r="S98" i="1660" s="1"/>
  <c r="N98" i="1660"/>
  <c r="M98" i="1660"/>
  <c r="V97" i="1660"/>
  <c r="U97" i="1660"/>
  <c r="Q97" i="1660"/>
  <c r="T97" i="1660" s="1"/>
  <c r="P97" i="1660"/>
  <c r="S97" i="1660" s="1"/>
  <c r="N97" i="1660"/>
  <c r="M97" i="1660"/>
  <c r="V96" i="1660"/>
  <c r="U96" i="1660"/>
  <c r="Q96" i="1660"/>
  <c r="T96" i="1660" s="1"/>
  <c r="P96" i="1660"/>
  <c r="S96" i="1660" s="1"/>
  <c r="N96" i="1660"/>
  <c r="M96" i="1660"/>
  <c r="V95" i="1660"/>
  <c r="U95" i="1660"/>
  <c r="Q95" i="1660"/>
  <c r="T95" i="1660" s="1"/>
  <c r="P95" i="1660"/>
  <c r="S95" i="1660" s="1"/>
  <c r="N95" i="1660"/>
  <c r="M95" i="1660"/>
  <c r="V94" i="1660"/>
  <c r="U94" i="1660"/>
  <c r="Q94" i="1660"/>
  <c r="T94" i="1660" s="1"/>
  <c r="P94" i="1660"/>
  <c r="S94" i="1660" s="1"/>
  <c r="N94" i="1660"/>
  <c r="M94" i="1660"/>
  <c r="V93" i="1660"/>
  <c r="U93" i="1660"/>
  <c r="Q93" i="1660"/>
  <c r="T93" i="1660" s="1"/>
  <c r="P93" i="1660"/>
  <c r="S93" i="1660" s="1"/>
  <c r="N93" i="1660"/>
  <c r="M93" i="1660"/>
  <c r="V92" i="1660"/>
  <c r="U92" i="1660"/>
  <c r="Q92" i="1660"/>
  <c r="T92" i="1660" s="1"/>
  <c r="P92" i="1660"/>
  <c r="S92" i="1660" s="1"/>
  <c r="N92" i="1660"/>
  <c r="M92" i="1660"/>
  <c r="V91" i="1660"/>
  <c r="U91" i="1660"/>
  <c r="Q91" i="1660"/>
  <c r="T91" i="1660" s="1"/>
  <c r="P91" i="1660"/>
  <c r="S91" i="1660" s="1"/>
  <c r="N91" i="1660"/>
  <c r="M91" i="1660"/>
  <c r="V90" i="1660"/>
  <c r="U90" i="1660"/>
  <c r="Q90" i="1660"/>
  <c r="T90" i="1660" s="1"/>
  <c r="P90" i="1660"/>
  <c r="S90" i="1660" s="1"/>
  <c r="N90" i="1660"/>
  <c r="M90" i="1660"/>
  <c r="V89" i="1660"/>
  <c r="U89" i="1660"/>
  <c r="Q89" i="1660"/>
  <c r="T89" i="1660" s="1"/>
  <c r="P89" i="1660"/>
  <c r="S89" i="1660" s="1"/>
  <c r="N89" i="1660"/>
  <c r="M89" i="1660"/>
  <c r="V88" i="1660"/>
  <c r="U88" i="1660"/>
  <c r="Q88" i="1660"/>
  <c r="T88" i="1660" s="1"/>
  <c r="P88" i="1660"/>
  <c r="S88" i="1660" s="1"/>
  <c r="N88" i="1660"/>
  <c r="M88" i="1660"/>
  <c r="V87" i="1660"/>
  <c r="U87" i="1660"/>
  <c r="Q87" i="1660"/>
  <c r="T87" i="1660" s="1"/>
  <c r="P87" i="1660"/>
  <c r="S87" i="1660" s="1"/>
  <c r="N87" i="1660"/>
  <c r="M87" i="1660"/>
  <c r="V86" i="1660"/>
  <c r="U86" i="1660"/>
  <c r="Q86" i="1660"/>
  <c r="T86" i="1660" s="1"/>
  <c r="P86" i="1660"/>
  <c r="S86" i="1660" s="1"/>
  <c r="N86" i="1660"/>
  <c r="M86" i="1660"/>
  <c r="V85" i="1660"/>
  <c r="U85" i="1660"/>
  <c r="Q85" i="1660"/>
  <c r="T85" i="1660" s="1"/>
  <c r="P85" i="1660"/>
  <c r="S85" i="1660" s="1"/>
  <c r="N85" i="1660"/>
  <c r="M85" i="1660"/>
  <c r="V84" i="1660"/>
  <c r="U84" i="1660"/>
  <c r="Q84" i="1660"/>
  <c r="T84" i="1660" s="1"/>
  <c r="P84" i="1660"/>
  <c r="S84" i="1660" s="1"/>
  <c r="N84" i="1660"/>
  <c r="M84" i="1660"/>
  <c r="V83" i="1660"/>
  <c r="U83" i="1660"/>
  <c r="Q83" i="1660"/>
  <c r="T83" i="1660" s="1"/>
  <c r="P83" i="1660"/>
  <c r="S83" i="1660" s="1"/>
  <c r="N83" i="1660"/>
  <c r="M83" i="1660"/>
  <c r="V82" i="1660"/>
  <c r="U82" i="1660"/>
  <c r="Q82" i="1660"/>
  <c r="T82" i="1660" s="1"/>
  <c r="P82" i="1660"/>
  <c r="S82" i="1660" s="1"/>
  <c r="N82" i="1660"/>
  <c r="M82" i="1660"/>
  <c r="V81" i="1660"/>
  <c r="U81" i="1660"/>
  <c r="Q81" i="1660"/>
  <c r="T81" i="1660" s="1"/>
  <c r="P81" i="1660"/>
  <c r="S81" i="1660" s="1"/>
  <c r="N81" i="1660"/>
  <c r="M81" i="1660"/>
  <c r="V80" i="1660"/>
  <c r="U80" i="1660"/>
  <c r="Q80" i="1660"/>
  <c r="T80" i="1660" s="1"/>
  <c r="P80" i="1660"/>
  <c r="S80" i="1660" s="1"/>
  <c r="N80" i="1660"/>
  <c r="M80" i="1660"/>
  <c r="V79" i="1660"/>
  <c r="U79" i="1660"/>
  <c r="Q79" i="1660"/>
  <c r="T79" i="1660" s="1"/>
  <c r="P79" i="1660"/>
  <c r="S79" i="1660" s="1"/>
  <c r="N79" i="1660"/>
  <c r="M79" i="1660"/>
  <c r="V78" i="1660"/>
  <c r="U78" i="1660"/>
  <c r="Q78" i="1660"/>
  <c r="T78" i="1660" s="1"/>
  <c r="P78" i="1660"/>
  <c r="S78" i="1660" s="1"/>
  <c r="N78" i="1660"/>
  <c r="M78" i="1660"/>
  <c r="V77" i="1660"/>
  <c r="U77" i="1660"/>
  <c r="Q77" i="1660"/>
  <c r="T77" i="1660" s="1"/>
  <c r="P77" i="1660"/>
  <c r="S77" i="1660" s="1"/>
  <c r="N77" i="1660"/>
  <c r="M77" i="1660"/>
  <c r="V76" i="1660"/>
  <c r="U76" i="1660"/>
  <c r="Q76" i="1660"/>
  <c r="T76" i="1660" s="1"/>
  <c r="P76" i="1660"/>
  <c r="S76" i="1660" s="1"/>
  <c r="N76" i="1660"/>
  <c r="M76" i="1660"/>
  <c r="V75" i="1660"/>
  <c r="U75" i="1660"/>
  <c r="Q75" i="1660"/>
  <c r="T75" i="1660" s="1"/>
  <c r="P75" i="1660"/>
  <c r="S75" i="1660" s="1"/>
  <c r="N75" i="1660"/>
  <c r="M75" i="1660"/>
  <c r="V74" i="1660"/>
  <c r="U74" i="1660"/>
  <c r="Q74" i="1660"/>
  <c r="T74" i="1660" s="1"/>
  <c r="P74" i="1660"/>
  <c r="S74" i="1660" s="1"/>
  <c r="N74" i="1660"/>
  <c r="M74" i="1660"/>
  <c r="V73" i="1660"/>
  <c r="U73" i="1660"/>
  <c r="Q73" i="1660"/>
  <c r="T73" i="1660" s="1"/>
  <c r="P73" i="1660"/>
  <c r="S73" i="1660" s="1"/>
  <c r="N73" i="1660"/>
  <c r="M73" i="1660"/>
  <c r="V72" i="1660"/>
  <c r="U72" i="1660"/>
  <c r="Q72" i="1660"/>
  <c r="T72" i="1660" s="1"/>
  <c r="P72" i="1660"/>
  <c r="S72" i="1660" s="1"/>
  <c r="N72" i="1660"/>
  <c r="M72" i="1660"/>
  <c r="V71" i="1660"/>
  <c r="U71" i="1660"/>
  <c r="Q71" i="1660"/>
  <c r="T71" i="1660" s="1"/>
  <c r="P71" i="1660"/>
  <c r="S71" i="1660" s="1"/>
  <c r="N71" i="1660"/>
  <c r="M71" i="1660"/>
  <c r="V70" i="1660"/>
  <c r="U70" i="1660"/>
  <c r="Q70" i="1660"/>
  <c r="T70" i="1660" s="1"/>
  <c r="P70" i="1660"/>
  <c r="S70" i="1660" s="1"/>
  <c r="N70" i="1660"/>
  <c r="M70" i="1660"/>
  <c r="V69" i="1660"/>
  <c r="U69" i="1660"/>
  <c r="Q69" i="1660"/>
  <c r="T69" i="1660" s="1"/>
  <c r="P69" i="1660"/>
  <c r="S69" i="1660" s="1"/>
  <c r="N69" i="1660"/>
  <c r="M69" i="1660"/>
  <c r="V68" i="1660"/>
  <c r="U68" i="1660"/>
  <c r="Q68" i="1660"/>
  <c r="T68" i="1660" s="1"/>
  <c r="P68" i="1660"/>
  <c r="S68" i="1660" s="1"/>
  <c r="N68" i="1660"/>
  <c r="M68" i="1660"/>
  <c r="V67" i="1660"/>
  <c r="U67" i="1660"/>
  <c r="Q67" i="1660"/>
  <c r="T67" i="1660" s="1"/>
  <c r="P67" i="1660"/>
  <c r="S67" i="1660" s="1"/>
  <c r="N67" i="1660"/>
  <c r="M67" i="1660"/>
  <c r="V66" i="1660"/>
  <c r="U66" i="1660"/>
  <c r="Q66" i="1660"/>
  <c r="T66" i="1660" s="1"/>
  <c r="P66" i="1660"/>
  <c r="S66" i="1660" s="1"/>
  <c r="N66" i="1660"/>
  <c r="M66" i="1660"/>
  <c r="V65" i="1660"/>
  <c r="U65" i="1660"/>
  <c r="Q65" i="1660"/>
  <c r="T65" i="1660" s="1"/>
  <c r="P65" i="1660"/>
  <c r="S65" i="1660" s="1"/>
  <c r="N65" i="1660"/>
  <c r="M65" i="1660"/>
  <c r="V64" i="1660"/>
  <c r="U64" i="1660"/>
  <c r="Q64" i="1660"/>
  <c r="T64" i="1660" s="1"/>
  <c r="P64" i="1660"/>
  <c r="S64" i="1660" s="1"/>
  <c r="N64" i="1660"/>
  <c r="M64" i="1660"/>
  <c r="V63" i="1660"/>
  <c r="U63" i="1660"/>
  <c r="Q63" i="1660"/>
  <c r="T63" i="1660" s="1"/>
  <c r="P63" i="1660"/>
  <c r="S63" i="1660" s="1"/>
  <c r="N63" i="1660"/>
  <c r="M63" i="1660"/>
  <c r="V62" i="1660"/>
  <c r="U62" i="1660"/>
  <c r="Q62" i="1660"/>
  <c r="T62" i="1660" s="1"/>
  <c r="P62" i="1660"/>
  <c r="S62" i="1660" s="1"/>
  <c r="N62" i="1660"/>
  <c r="M62" i="1660"/>
  <c r="V61" i="1660"/>
  <c r="U61" i="1660"/>
  <c r="Q61" i="1660"/>
  <c r="T61" i="1660" s="1"/>
  <c r="P61" i="1660"/>
  <c r="S61" i="1660" s="1"/>
  <c r="N61" i="1660"/>
  <c r="M61" i="1660"/>
  <c r="V60" i="1660"/>
  <c r="U60" i="1660"/>
  <c r="Q60" i="1660"/>
  <c r="T60" i="1660" s="1"/>
  <c r="P60" i="1660"/>
  <c r="S60" i="1660" s="1"/>
  <c r="N60" i="1660"/>
  <c r="M60" i="1660"/>
  <c r="V59" i="1660"/>
  <c r="U59" i="1660"/>
  <c r="Q59" i="1660"/>
  <c r="T59" i="1660" s="1"/>
  <c r="P59" i="1660"/>
  <c r="S59" i="1660" s="1"/>
  <c r="N59" i="1660"/>
  <c r="M59" i="1660"/>
  <c r="V58" i="1660"/>
  <c r="U58" i="1660"/>
  <c r="Q58" i="1660"/>
  <c r="T58" i="1660" s="1"/>
  <c r="P58" i="1660"/>
  <c r="S58" i="1660" s="1"/>
  <c r="N58" i="1660"/>
  <c r="M58" i="1660"/>
  <c r="V57" i="1660"/>
  <c r="U57" i="1660"/>
  <c r="Q57" i="1660"/>
  <c r="T57" i="1660" s="1"/>
  <c r="P57" i="1660"/>
  <c r="S57" i="1660" s="1"/>
  <c r="N57" i="1660"/>
  <c r="M57" i="1660"/>
  <c r="V56" i="1660"/>
  <c r="U56" i="1660"/>
  <c r="Q56" i="1660"/>
  <c r="T56" i="1660" s="1"/>
  <c r="P56" i="1660"/>
  <c r="S56" i="1660" s="1"/>
  <c r="N56" i="1660"/>
  <c r="M56" i="1660"/>
  <c r="V55" i="1660"/>
  <c r="U55" i="1660"/>
  <c r="Q55" i="1660"/>
  <c r="T55" i="1660" s="1"/>
  <c r="P55" i="1660"/>
  <c r="S55" i="1660" s="1"/>
  <c r="N55" i="1660"/>
  <c r="M55" i="1660"/>
  <c r="V54" i="1660"/>
  <c r="U54" i="1660"/>
  <c r="Q54" i="1660"/>
  <c r="T54" i="1660" s="1"/>
  <c r="P54" i="1660"/>
  <c r="S54" i="1660" s="1"/>
  <c r="N54" i="1660"/>
  <c r="M54" i="1660"/>
  <c r="V53" i="1660"/>
  <c r="U53" i="1660"/>
  <c r="Q53" i="1660"/>
  <c r="T53" i="1660" s="1"/>
  <c r="P53" i="1660"/>
  <c r="S53" i="1660" s="1"/>
  <c r="N53" i="1660"/>
  <c r="M53" i="1660"/>
  <c r="V52" i="1660"/>
  <c r="U52" i="1660"/>
  <c r="Q52" i="1660"/>
  <c r="T52" i="1660" s="1"/>
  <c r="P52" i="1660"/>
  <c r="S52" i="1660" s="1"/>
  <c r="N52" i="1660"/>
  <c r="M52" i="1660"/>
  <c r="V51" i="1660"/>
  <c r="U51" i="1660"/>
  <c r="Q51" i="1660"/>
  <c r="T51" i="1660" s="1"/>
  <c r="P51" i="1660"/>
  <c r="S51" i="1660" s="1"/>
  <c r="N51" i="1660"/>
  <c r="M51" i="1660"/>
  <c r="V50" i="1660"/>
  <c r="U50" i="1660"/>
  <c r="Q50" i="1660"/>
  <c r="T50" i="1660" s="1"/>
  <c r="P50" i="1660"/>
  <c r="S50" i="1660" s="1"/>
  <c r="N50" i="1660"/>
  <c r="M50" i="1660"/>
  <c r="V49" i="1660"/>
  <c r="U49" i="1660"/>
  <c r="Q49" i="1660"/>
  <c r="T49" i="1660" s="1"/>
  <c r="P49" i="1660"/>
  <c r="S49" i="1660" s="1"/>
  <c r="N49" i="1660"/>
  <c r="M49" i="1660"/>
  <c r="V48" i="1660"/>
  <c r="U48" i="1660"/>
  <c r="Q48" i="1660"/>
  <c r="T48" i="1660" s="1"/>
  <c r="P48" i="1660"/>
  <c r="S48" i="1660" s="1"/>
  <c r="N48" i="1660"/>
  <c r="M48" i="1660"/>
  <c r="V47" i="1660"/>
  <c r="U47" i="1660"/>
  <c r="Q47" i="1660"/>
  <c r="T47" i="1660" s="1"/>
  <c r="P47" i="1660"/>
  <c r="S47" i="1660" s="1"/>
  <c r="N47" i="1660"/>
  <c r="M47" i="1660"/>
  <c r="V46" i="1660"/>
  <c r="U46" i="1660"/>
  <c r="Q46" i="1660"/>
  <c r="T46" i="1660" s="1"/>
  <c r="P46" i="1660"/>
  <c r="S46" i="1660" s="1"/>
  <c r="N46" i="1660"/>
  <c r="M46" i="1660"/>
  <c r="V45" i="1660"/>
  <c r="U45" i="1660"/>
  <c r="Q45" i="1660"/>
  <c r="T45" i="1660" s="1"/>
  <c r="P45" i="1660"/>
  <c r="S45" i="1660" s="1"/>
  <c r="N45" i="1660"/>
  <c r="M45" i="1660"/>
  <c r="V44" i="1660"/>
  <c r="U44" i="1660"/>
  <c r="Q44" i="1660"/>
  <c r="T44" i="1660" s="1"/>
  <c r="P44" i="1660"/>
  <c r="S44" i="1660" s="1"/>
  <c r="N44" i="1660"/>
  <c r="M44" i="1660"/>
  <c r="V43" i="1660"/>
  <c r="U43" i="1660"/>
  <c r="Q43" i="1660"/>
  <c r="T43" i="1660" s="1"/>
  <c r="P43" i="1660"/>
  <c r="S43" i="1660" s="1"/>
  <c r="N43" i="1660"/>
  <c r="M43" i="1660"/>
  <c r="V42" i="1660"/>
  <c r="U42" i="1660"/>
  <c r="Q42" i="1660"/>
  <c r="T42" i="1660" s="1"/>
  <c r="P42" i="1660"/>
  <c r="S42" i="1660" s="1"/>
  <c r="N42" i="1660"/>
  <c r="M42" i="1660"/>
  <c r="V41" i="1660"/>
  <c r="U41" i="1660"/>
  <c r="Q41" i="1660"/>
  <c r="T41" i="1660" s="1"/>
  <c r="P41" i="1660"/>
  <c r="S41" i="1660" s="1"/>
  <c r="N41" i="1660"/>
  <c r="M41" i="1660"/>
  <c r="V40" i="1660"/>
  <c r="U40" i="1660"/>
  <c r="Q40" i="1660"/>
  <c r="T40" i="1660" s="1"/>
  <c r="P40" i="1660"/>
  <c r="S40" i="1660" s="1"/>
  <c r="N40" i="1660"/>
  <c r="M40" i="1660"/>
  <c r="V39" i="1660"/>
  <c r="U39" i="1660"/>
  <c r="Q39" i="1660"/>
  <c r="T39" i="1660" s="1"/>
  <c r="P39" i="1660"/>
  <c r="S39" i="1660" s="1"/>
  <c r="N39" i="1660"/>
  <c r="M39" i="1660"/>
  <c r="V38" i="1660"/>
  <c r="U38" i="1660"/>
  <c r="Q38" i="1660"/>
  <c r="T38" i="1660" s="1"/>
  <c r="P38" i="1660"/>
  <c r="S38" i="1660" s="1"/>
  <c r="N38" i="1660"/>
  <c r="M38" i="1660"/>
  <c r="V37" i="1660"/>
  <c r="U37" i="1660"/>
  <c r="Q37" i="1660"/>
  <c r="T37" i="1660" s="1"/>
  <c r="P37" i="1660"/>
  <c r="S37" i="1660" s="1"/>
  <c r="N37" i="1660"/>
  <c r="M37" i="1660"/>
  <c r="V36" i="1660"/>
  <c r="U36" i="1660"/>
  <c r="Q36" i="1660"/>
  <c r="T36" i="1660" s="1"/>
  <c r="P36" i="1660"/>
  <c r="S36" i="1660" s="1"/>
  <c r="N36" i="1660"/>
  <c r="M36" i="1660"/>
  <c r="V35" i="1660"/>
  <c r="U35" i="1660"/>
  <c r="Q35" i="1660"/>
  <c r="T35" i="1660" s="1"/>
  <c r="P35" i="1660"/>
  <c r="S35" i="1660" s="1"/>
  <c r="N35" i="1660"/>
  <c r="M35" i="1660"/>
  <c r="V34" i="1660"/>
  <c r="U34" i="1660"/>
  <c r="Q34" i="1660"/>
  <c r="T34" i="1660" s="1"/>
  <c r="P34" i="1660"/>
  <c r="S34" i="1660" s="1"/>
  <c r="N34" i="1660"/>
  <c r="M34" i="1660"/>
  <c r="V33" i="1660"/>
  <c r="U33" i="1660"/>
  <c r="Q33" i="1660"/>
  <c r="T33" i="1660" s="1"/>
  <c r="P33" i="1660"/>
  <c r="S33" i="1660" s="1"/>
  <c r="N33" i="1660"/>
  <c r="M33" i="1660"/>
  <c r="V32" i="1660"/>
  <c r="U32" i="1660"/>
  <c r="Q32" i="1660"/>
  <c r="T32" i="1660" s="1"/>
  <c r="P32" i="1660"/>
  <c r="S32" i="1660" s="1"/>
  <c r="N32" i="1660"/>
  <c r="M32" i="1660"/>
  <c r="V31" i="1660"/>
  <c r="U31" i="1660"/>
  <c r="Q31" i="1660"/>
  <c r="T31" i="1660" s="1"/>
  <c r="P31" i="1660"/>
  <c r="S31" i="1660" s="1"/>
  <c r="N31" i="1660"/>
  <c r="M31" i="1660"/>
  <c r="V30" i="1660"/>
  <c r="U30" i="1660"/>
  <c r="Q30" i="1660"/>
  <c r="T30" i="1660" s="1"/>
  <c r="P30" i="1660"/>
  <c r="S30" i="1660" s="1"/>
  <c r="N30" i="1660"/>
  <c r="M30" i="1660"/>
  <c r="V29" i="1660"/>
  <c r="U29" i="1660"/>
  <c r="Q29" i="1660"/>
  <c r="T29" i="1660" s="1"/>
  <c r="P29" i="1660"/>
  <c r="S29" i="1660" s="1"/>
  <c r="N29" i="1660"/>
  <c r="M29" i="1660"/>
  <c r="V28" i="1660"/>
  <c r="U28" i="1660"/>
  <c r="Q28" i="1660"/>
  <c r="T28" i="1660" s="1"/>
  <c r="P28" i="1660"/>
  <c r="S28" i="1660" s="1"/>
  <c r="N28" i="1660"/>
  <c r="M28" i="1660"/>
  <c r="V27" i="1660"/>
  <c r="U27" i="1660"/>
  <c r="Q27" i="1660"/>
  <c r="T27" i="1660" s="1"/>
  <c r="P27" i="1660"/>
  <c r="S27" i="1660" s="1"/>
  <c r="N27" i="1660"/>
  <c r="M27" i="1660"/>
  <c r="V26" i="1660"/>
  <c r="U26" i="1660"/>
  <c r="Q26" i="1660"/>
  <c r="T26" i="1660" s="1"/>
  <c r="P26" i="1660"/>
  <c r="S26" i="1660" s="1"/>
  <c r="N26" i="1660"/>
  <c r="M26" i="1660"/>
  <c r="V25" i="1660"/>
  <c r="U25" i="1660"/>
  <c r="Q25" i="1660"/>
  <c r="T25" i="1660" s="1"/>
  <c r="P25" i="1660"/>
  <c r="S25" i="1660" s="1"/>
  <c r="N25" i="1660"/>
  <c r="M25" i="1660"/>
  <c r="V24" i="1660"/>
  <c r="U24" i="1660"/>
  <c r="Q24" i="1660"/>
  <c r="T24" i="1660" s="1"/>
  <c r="P24" i="1660"/>
  <c r="S24" i="1660" s="1"/>
  <c r="N24" i="1660"/>
  <c r="M24" i="1660"/>
  <c r="V23" i="1660"/>
  <c r="U23" i="1660"/>
  <c r="Q23" i="1660"/>
  <c r="T23" i="1660" s="1"/>
  <c r="P23" i="1660"/>
  <c r="S23" i="1660" s="1"/>
  <c r="N23" i="1660"/>
  <c r="M23" i="1660"/>
  <c r="V22" i="1660"/>
  <c r="U22" i="1660"/>
  <c r="Q22" i="1660"/>
  <c r="T22" i="1660" s="1"/>
  <c r="P22" i="1660"/>
  <c r="S22" i="1660" s="1"/>
  <c r="N22" i="1660"/>
  <c r="M22" i="1660"/>
  <c r="V21" i="1660"/>
  <c r="U21" i="1660"/>
  <c r="Q21" i="1660"/>
  <c r="T21" i="1660" s="1"/>
  <c r="P21" i="1660"/>
  <c r="S21" i="1660" s="1"/>
  <c r="N21" i="1660"/>
  <c r="M21" i="1660"/>
  <c r="V20" i="1660"/>
  <c r="U20" i="1660"/>
  <c r="Q20" i="1660"/>
  <c r="T20" i="1660" s="1"/>
  <c r="P20" i="1660"/>
  <c r="S20" i="1660" s="1"/>
  <c r="N20" i="1660"/>
  <c r="M20" i="1660"/>
  <c r="V19" i="1660"/>
  <c r="U19" i="1660"/>
  <c r="Q19" i="1660"/>
  <c r="T19" i="1660" s="1"/>
  <c r="P19" i="1660"/>
  <c r="S19" i="1660" s="1"/>
  <c r="N19" i="1660"/>
  <c r="M19" i="1660"/>
  <c r="V18" i="1660"/>
  <c r="U18" i="1660"/>
  <c r="Q18" i="1660"/>
  <c r="T18" i="1660" s="1"/>
  <c r="P18" i="1660"/>
  <c r="S18" i="1660" s="1"/>
  <c r="N18" i="1660"/>
  <c r="M18" i="1660"/>
  <c r="V17" i="1660"/>
  <c r="U17" i="1660"/>
  <c r="Q17" i="1660"/>
  <c r="T17" i="1660" s="1"/>
  <c r="P17" i="1660"/>
  <c r="S17" i="1660" s="1"/>
  <c r="N17" i="1660"/>
  <c r="M17" i="1660"/>
  <c r="V16" i="1660"/>
  <c r="U16" i="1660"/>
  <c r="Q16" i="1660"/>
  <c r="T16" i="1660" s="1"/>
  <c r="P16" i="1660"/>
  <c r="S16" i="1660" s="1"/>
  <c r="N16" i="1660"/>
  <c r="M16" i="1660"/>
  <c r="V15" i="1660"/>
  <c r="U15" i="1660"/>
  <c r="Q15" i="1660"/>
  <c r="T15" i="1660" s="1"/>
  <c r="P15" i="1660"/>
  <c r="S15" i="1660" s="1"/>
  <c r="N15" i="1660"/>
  <c r="M15" i="1660"/>
  <c r="V14" i="1660"/>
  <c r="U14" i="1660"/>
  <c r="Q14" i="1660"/>
  <c r="T14" i="1660" s="1"/>
  <c r="P14" i="1660"/>
  <c r="S14" i="1660" s="1"/>
  <c r="N14" i="1660"/>
  <c r="M14" i="1660"/>
  <c r="V13" i="1660"/>
  <c r="U13" i="1660"/>
  <c r="Q13" i="1660"/>
  <c r="T13" i="1660" s="1"/>
  <c r="P13" i="1660"/>
  <c r="S13" i="1660" s="1"/>
  <c r="N13" i="1660"/>
  <c r="M13" i="1660"/>
  <c r="V12" i="1660"/>
  <c r="U12" i="1660"/>
  <c r="Q12" i="1660"/>
  <c r="T12" i="1660" s="1"/>
  <c r="P12" i="1660"/>
  <c r="S12" i="1660" s="1"/>
  <c r="N12" i="1660"/>
  <c r="M12" i="1660"/>
  <c r="V11" i="1660"/>
  <c r="U11" i="1660"/>
  <c r="Q11" i="1660"/>
  <c r="T11" i="1660" s="1"/>
  <c r="P11" i="1660"/>
  <c r="S11" i="1660" s="1"/>
  <c r="N11" i="1660"/>
  <c r="M11" i="1660"/>
  <c r="V10" i="1660"/>
  <c r="U10" i="1660"/>
  <c r="Q10" i="1660"/>
  <c r="T10" i="1660" s="1"/>
  <c r="P10" i="1660"/>
  <c r="S10" i="1660" s="1"/>
  <c r="N10" i="1660"/>
  <c r="M10" i="1660"/>
  <c r="V129" i="1659"/>
  <c r="U129" i="1659"/>
  <c r="Q129" i="1659"/>
  <c r="T129" i="1659" s="1"/>
  <c r="P129" i="1659"/>
  <c r="S129" i="1659" s="1"/>
  <c r="N129" i="1659"/>
  <c r="M129" i="1659"/>
  <c r="V128" i="1659"/>
  <c r="U128" i="1659"/>
  <c r="Q128" i="1659"/>
  <c r="T128" i="1659" s="1"/>
  <c r="P128" i="1659"/>
  <c r="S128" i="1659" s="1"/>
  <c r="N128" i="1659"/>
  <c r="M128" i="1659"/>
  <c r="V127" i="1659"/>
  <c r="U127" i="1659"/>
  <c r="Q127" i="1659"/>
  <c r="T127" i="1659" s="1"/>
  <c r="P127" i="1659"/>
  <c r="S127" i="1659" s="1"/>
  <c r="N127" i="1659"/>
  <c r="M127" i="1659"/>
  <c r="V126" i="1659"/>
  <c r="U126" i="1659"/>
  <c r="Q126" i="1659"/>
  <c r="T126" i="1659" s="1"/>
  <c r="P126" i="1659"/>
  <c r="S126" i="1659" s="1"/>
  <c r="N126" i="1659"/>
  <c r="M126" i="1659"/>
  <c r="V125" i="1659"/>
  <c r="U125" i="1659"/>
  <c r="Q125" i="1659"/>
  <c r="T125" i="1659" s="1"/>
  <c r="P125" i="1659"/>
  <c r="S125" i="1659" s="1"/>
  <c r="N125" i="1659"/>
  <c r="M125" i="1659"/>
  <c r="V124" i="1659"/>
  <c r="U124" i="1659"/>
  <c r="Q124" i="1659"/>
  <c r="T124" i="1659" s="1"/>
  <c r="P124" i="1659"/>
  <c r="S124" i="1659" s="1"/>
  <c r="N124" i="1659"/>
  <c r="M124" i="1659"/>
  <c r="V123" i="1659"/>
  <c r="U123" i="1659"/>
  <c r="Q123" i="1659"/>
  <c r="T123" i="1659" s="1"/>
  <c r="P123" i="1659"/>
  <c r="S123" i="1659" s="1"/>
  <c r="N123" i="1659"/>
  <c r="M123" i="1659"/>
  <c r="V122" i="1659"/>
  <c r="U122" i="1659"/>
  <c r="Q122" i="1659"/>
  <c r="T122" i="1659" s="1"/>
  <c r="P122" i="1659"/>
  <c r="S122" i="1659" s="1"/>
  <c r="N122" i="1659"/>
  <c r="M122" i="1659"/>
  <c r="V121" i="1659"/>
  <c r="U121" i="1659"/>
  <c r="Q121" i="1659"/>
  <c r="T121" i="1659" s="1"/>
  <c r="P121" i="1659"/>
  <c r="S121" i="1659" s="1"/>
  <c r="N121" i="1659"/>
  <c r="M121" i="1659"/>
  <c r="V120" i="1659"/>
  <c r="U120" i="1659"/>
  <c r="Q120" i="1659"/>
  <c r="T120" i="1659" s="1"/>
  <c r="P120" i="1659"/>
  <c r="S120" i="1659" s="1"/>
  <c r="N120" i="1659"/>
  <c r="M120" i="1659"/>
  <c r="V119" i="1659"/>
  <c r="U119" i="1659"/>
  <c r="Q119" i="1659"/>
  <c r="T119" i="1659" s="1"/>
  <c r="P119" i="1659"/>
  <c r="S119" i="1659" s="1"/>
  <c r="N119" i="1659"/>
  <c r="M119" i="1659"/>
  <c r="V118" i="1659"/>
  <c r="U118" i="1659"/>
  <c r="Q118" i="1659"/>
  <c r="T118" i="1659" s="1"/>
  <c r="P118" i="1659"/>
  <c r="S118" i="1659" s="1"/>
  <c r="N118" i="1659"/>
  <c r="M118" i="1659"/>
  <c r="V117" i="1659"/>
  <c r="U117" i="1659"/>
  <c r="Q117" i="1659"/>
  <c r="T117" i="1659" s="1"/>
  <c r="P117" i="1659"/>
  <c r="S117" i="1659" s="1"/>
  <c r="N117" i="1659"/>
  <c r="M117" i="1659"/>
  <c r="V116" i="1659"/>
  <c r="U116" i="1659"/>
  <c r="Q116" i="1659"/>
  <c r="T116" i="1659" s="1"/>
  <c r="P116" i="1659"/>
  <c r="S116" i="1659" s="1"/>
  <c r="N116" i="1659"/>
  <c r="M116" i="1659"/>
  <c r="V115" i="1659"/>
  <c r="U115" i="1659"/>
  <c r="Q115" i="1659"/>
  <c r="T115" i="1659" s="1"/>
  <c r="P115" i="1659"/>
  <c r="S115" i="1659" s="1"/>
  <c r="N115" i="1659"/>
  <c r="M115" i="1659"/>
  <c r="V114" i="1659"/>
  <c r="U114" i="1659"/>
  <c r="Q114" i="1659"/>
  <c r="T114" i="1659" s="1"/>
  <c r="P114" i="1659"/>
  <c r="S114" i="1659" s="1"/>
  <c r="N114" i="1659"/>
  <c r="M114" i="1659"/>
  <c r="V113" i="1659"/>
  <c r="U113" i="1659"/>
  <c r="Q113" i="1659"/>
  <c r="T113" i="1659" s="1"/>
  <c r="P113" i="1659"/>
  <c r="S113" i="1659" s="1"/>
  <c r="N113" i="1659"/>
  <c r="M113" i="1659"/>
  <c r="V112" i="1659"/>
  <c r="U112" i="1659"/>
  <c r="Q112" i="1659"/>
  <c r="T112" i="1659" s="1"/>
  <c r="P112" i="1659"/>
  <c r="S112" i="1659" s="1"/>
  <c r="N112" i="1659"/>
  <c r="M112" i="1659"/>
  <c r="V111" i="1659"/>
  <c r="U111" i="1659"/>
  <c r="Q111" i="1659"/>
  <c r="T111" i="1659" s="1"/>
  <c r="P111" i="1659"/>
  <c r="S111" i="1659" s="1"/>
  <c r="N111" i="1659"/>
  <c r="M111" i="1659"/>
  <c r="V110" i="1659"/>
  <c r="U110" i="1659"/>
  <c r="Q110" i="1659"/>
  <c r="T110" i="1659" s="1"/>
  <c r="P110" i="1659"/>
  <c r="S110" i="1659" s="1"/>
  <c r="N110" i="1659"/>
  <c r="M110" i="1659"/>
  <c r="V109" i="1659"/>
  <c r="U109" i="1659"/>
  <c r="Q109" i="1659"/>
  <c r="T109" i="1659" s="1"/>
  <c r="P109" i="1659"/>
  <c r="S109" i="1659" s="1"/>
  <c r="N109" i="1659"/>
  <c r="M109" i="1659"/>
  <c r="V108" i="1659"/>
  <c r="U108" i="1659"/>
  <c r="Q108" i="1659"/>
  <c r="T108" i="1659" s="1"/>
  <c r="P108" i="1659"/>
  <c r="S108" i="1659" s="1"/>
  <c r="N108" i="1659"/>
  <c r="M108" i="1659"/>
  <c r="V107" i="1659"/>
  <c r="U107" i="1659"/>
  <c r="Q107" i="1659"/>
  <c r="T107" i="1659" s="1"/>
  <c r="P107" i="1659"/>
  <c r="S107" i="1659" s="1"/>
  <c r="N107" i="1659"/>
  <c r="M107" i="1659"/>
  <c r="V106" i="1659"/>
  <c r="U106" i="1659"/>
  <c r="Q106" i="1659"/>
  <c r="T106" i="1659" s="1"/>
  <c r="P106" i="1659"/>
  <c r="S106" i="1659" s="1"/>
  <c r="N106" i="1659"/>
  <c r="M106" i="1659"/>
  <c r="V105" i="1659"/>
  <c r="U105" i="1659"/>
  <c r="Q105" i="1659"/>
  <c r="T105" i="1659" s="1"/>
  <c r="P105" i="1659"/>
  <c r="S105" i="1659" s="1"/>
  <c r="N105" i="1659"/>
  <c r="M105" i="1659"/>
  <c r="V104" i="1659"/>
  <c r="U104" i="1659"/>
  <c r="Q104" i="1659"/>
  <c r="T104" i="1659" s="1"/>
  <c r="P104" i="1659"/>
  <c r="S104" i="1659" s="1"/>
  <c r="N104" i="1659"/>
  <c r="M104" i="1659"/>
  <c r="V103" i="1659"/>
  <c r="U103" i="1659"/>
  <c r="Q103" i="1659"/>
  <c r="T103" i="1659" s="1"/>
  <c r="P103" i="1659"/>
  <c r="S103" i="1659" s="1"/>
  <c r="N103" i="1659"/>
  <c r="M103" i="1659"/>
  <c r="V102" i="1659"/>
  <c r="U102" i="1659"/>
  <c r="Q102" i="1659"/>
  <c r="T102" i="1659" s="1"/>
  <c r="P102" i="1659"/>
  <c r="S102" i="1659" s="1"/>
  <c r="N102" i="1659"/>
  <c r="M102" i="1659"/>
  <c r="V101" i="1659"/>
  <c r="U101" i="1659"/>
  <c r="Q101" i="1659"/>
  <c r="T101" i="1659" s="1"/>
  <c r="P101" i="1659"/>
  <c r="S101" i="1659" s="1"/>
  <c r="N101" i="1659"/>
  <c r="M101" i="1659"/>
  <c r="V100" i="1659"/>
  <c r="U100" i="1659"/>
  <c r="Q100" i="1659"/>
  <c r="T100" i="1659" s="1"/>
  <c r="P100" i="1659"/>
  <c r="S100" i="1659" s="1"/>
  <c r="N100" i="1659"/>
  <c r="M100" i="1659"/>
  <c r="V99" i="1659"/>
  <c r="U99" i="1659"/>
  <c r="Q99" i="1659"/>
  <c r="T99" i="1659" s="1"/>
  <c r="P99" i="1659"/>
  <c r="S99" i="1659" s="1"/>
  <c r="N99" i="1659"/>
  <c r="M99" i="1659"/>
  <c r="V98" i="1659"/>
  <c r="U98" i="1659"/>
  <c r="Q98" i="1659"/>
  <c r="T98" i="1659" s="1"/>
  <c r="P98" i="1659"/>
  <c r="S98" i="1659" s="1"/>
  <c r="N98" i="1659"/>
  <c r="M98" i="1659"/>
  <c r="V97" i="1659"/>
  <c r="U97" i="1659"/>
  <c r="Q97" i="1659"/>
  <c r="T97" i="1659" s="1"/>
  <c r="P97" i="1659"/>
  <c r="S97" i="1659" s="1"/>
  <c r="N97" i="1659"/>
  <c r="M97" i="1659"/>
  <c r="V96" i="1659"/>
  <c r="U96" i="1659"/>
  <c r="Q96" i="1659"/>
  <c r="T96" i="1659" s="1"/>
  <c r="P96" i="1659"/>
  <c r="S96" i="1659" s="1"/>
  <c r="N96" i="1659"/>
  <c r="M96" i="1659"/>
  <c r="V95" i="1659"/>
  <c r="U95" i="1659"/>
  <c r="Q95" i="1659"/>
  <c r="T95" i="1659" s="1"/>
  <c r="P95" i="1659"/>
  <c r="S95" i="1659" s="1"/>
  <c r="N95" i="1659"/>
  <c r="M95" i="1659"/>
  <c r="V94" i="1659"/>
  <c r="U94" i="1659"/>
  <c r="Q94" i="1659"/>
  <c r="T94" i="1659" s="1"/>
  <c r="P94" i="1659"/>
  <c r="S94" i="1659" s="1"/>
  <c r="N94" i="1659"/>
  <c r="M94" i="1659"/>
  <c r="V93" i="1659"/>
  <c r="U93" i="1659"/>
  <c r="Q93" i="1659"/>
  <c r="T93" i="1659" s="1"/>
  <c r="P93" i="1659"/>
  <c r="S93" i="1659" s="1"/>
  <c r="N93" i="1659"/>
  <c r="M93" i="1659"/>
  <c r="V92" i="1659"/>
  <c r="U92" i="1659"/>
  <c r="Q92" i="1659"/>
  <c r="T92" i="1659" s="1"/>
  <c r="P92" i="1659"/>
  <c r="S92" i="1659" s="1"/>
  <c r="N92" i="1659"/>
  <c r="M92" i="1659"/>
  <c r="V91" i="1659"/>
  <c r="U91" i="1659"/>
  <c r="Q91" i="1659"/>
  <c r="T91" i="1659" s="1"/>
  <c r="P91" i="1659"/>
  <c r="S91" i="1659" s="1"/>
  <c r="N91" i="1659"/>
  <c r="M91" i="1659"/>
  <c r="V90" i="1659"/>
  <c r="U90" i="1659"/>
  <c r="Q90" i="1659"/>
  <c r="T90" i="1659" s="1"/>
  <c r="P90" i="1659"/>
  <c r="S90" i="1659" s="1"/>
  <c r="N90" i="1659"/>
  <c r="M90" i="1659"/>
  <c r="V89" i="1659"/>
  <c r="U89" i="1659"/>
  <c r="Q89" i="1659"/>
  <c r="T89" i="1659" s="1"/>
  <c r="P89" i="1659"/>
  <c r="S89" i="1659" s="1"/>
  <c r="N89" i="1659"/>
  <c r="M89" i="1659"/>
  <c r="V88" i="1659"/>
  <c r="U88" i="1659"/>
  <c r="Q88" i="1659"/>
  <c r="T88" i="1659" s="1"/>
  <c r="P88" i="1659"/>
  <c r="S88" i="1659" s="1"/>
  <c r="N88" i="1659"/>
  <c r="M88" i="1659"/>
  <c r="V87" i="1659"/>
  <c r="U87" i="1659"/>
  <c r="Q87" i="1659"/>
  <c r="T87" i="1659" s="1"/>
  <c r="P87" i="1659"/>
  <c r="S87" i="1659" s="1"/>
  <c r="N87" i="1659"/>
  <c r="M87" i="1659"/>
  <c r="V86" i="1659"/>
  <c r="U86" i="1659"/>
  <c r="Q86" i="1659"/>
  <c r="T86" i="1659" s="1"/>
  <c r="P86" i="1659"/>
  <c r="S86" i="1659" s="1"/>
  <c r="N86" i="1659"/>
  <c r="M86" i="1659"/>
  <c r="V85" i="1659"/>
  <c r="U85" i="1659"/>
  <c r="Q85" i="1659"/>
  <c r="T85" i="1659" s="1"/>
  <c r="P85" i="1659"/>
  <c r="S85" i="1659" s="1"/>
  <c r="N85" i="1659"/>
  <c r="M85" i="1659"/>
  <c r="V84" i="1659"/>
  <c r="U84" i="1659"/>
  <c r="Q84" i="1659"/>
  <c r="T84" i="1659" s="1"/>
  <c r="P84" i="1659"/>
  <c r="S84" i="1659" s="1"/>
  <c r="N84" i="1659"/>
  <c r="M84" i="1659"/>
  <c r="V83" i="1659"/>
  <c r="U83" i="1659"/>
  <c r="Q83" i="1659"/>
  <c r="T83" i="1659" s="1"/>
  <c r="P83" i="1659"/>
  <c r="S83" i="1659" s="1"/>
  <c r="N83" i="1659"/>
  <c r="M83" i="1659"/>
  <c r="V82" i="1659"/>
  <c r="U82" i="1659"/>
  <c r="Q82" i="1659"/>
  <c r="T82" i="1659" s="1"/>
  <c r="P82" i="1659"/>
  <c r="S82" i="1659" s="1"/>
  <c r="N82" i="1659"/>
  <c r="M82" i="1659"/>
  <c r="V81" i="1659"/>
  <c r="U81" i="1659"/>
  <c r="Q81" i="1659"/>
  <c r="T81" i="1659" s="1"/>
  <c r="P81" i="1659"/>
  <c r="S81" i="1659" s="1"/>
  <c r="N81" i="1659"/>
  <c r="M81" i="1659"/>
  <c r="V80" i="1659"/>
  <c r="U80" i="1659"/>
  <c r="Q80" i="1659"/>
  <c r="T80" i="1659" s="1"/>
  <c r="P80" i="1659"/>
  <c r="S80" i="1659" s="1"/>
  <c r="N80" i="1659"/>
  <c r="M80" i="1659"/>
  <c r="V79" i="1659"/>
  <c r="U79" i="1659"/>
  <c r="Q79" i="1659"/>
  <c r="T79" i="1659" s="1"/>
  <c r="P79" i="1659"/>
  <c r="S79" i="1659" s="1"/>
  <c r="N79" i="1659"/>
  <c r="M79" i="1659"/>
  <c r="V78" i="1659"/>
  <c r="U78" i="1659"/>
  <c r="Q78" i="1659"/>
  <c r="T78" i="1659" s="1"/>
  <c r="P78" i="1659"/>
  <c r="S78" i="1659" s="1"/>
  <c r="N78" i="1659"/>
  <c r="M78" i="1659"/>
  <c r="V77" i="1659"/>
  <c r="U77" i="1659"/>
  <c r="Q77" i="1659"/>
  <c r="T77" i="1659" s="1"/>
  <c r="P77" i="1659"/>
  <c r="S77" i="1659" s="1"/>
  <c r="N77" i="1659"/>
  <c r="M77" i="1659"/>
  <c r="V76" i="1659"/>
  <c r="U76" i="1659"/>
  <c r="Q76" i="1659"/>
  <c r="T76" i="1659" s="1"/>
  <c r="P76" i="1659"/>
  <c r="S76" i="1659" s="1"/>
  <c r="N76" i="1659"/>
  <c r="M76" i="1659"/>
  <c r="V75" i="1659"/>
  <c r="U75" i="1659"/>
  <c r="Q75" i="1659"/>
  <c r="T75" i="1659" s="1"/>
  <c r="P75" i="1659"/>
  <c r="S75" i="1659" s="1"/>
  <c r="N75" i="1659"/>
  <c r="M75" i="1659"/>
  <c r="V74" i="1659"/>
  <c r="U74" i="1659"/>
  <c r="Q74" i="1659"/>
  <c r="T74" i="1659" s="1"/>
  <c r="P74" i="1659"/>
  <c r="S74" i="1659" s="1"/>
  <c r="N74" i="1659"/>
  <c r="M74" i="1659"/>
  <c r="V73" i="1659"/>
  <c r="U73" i="1659"/>
  <c r="Q73" i="1659"/>
  <c r="T73" i="1659" s="1"/>
  <c r="P73" i="1659"/>
  <c r="S73" i="1659" s="1"/>
  <c r="N73" i="1659"/>
  <c r="M73" i="1659"/>
  <c r="V72" i="1659"/>
  <c r="U72" i="1659"/>
  <c r="Q72" i="1659"/>
  <c r="T72" i="1659" s="1"/>
  <c r="P72" i="1659"/>
  <c r="S72" i="1659" s="1"/>
  <c r="N72" i="1659"/>
  <c r="M72" i="1659"/>
  <c r="V71" i="1659"/>
  <c r="U71" i="1659"/>
  <c r="Q71" i="1659"/>
  <c r="T71" i="1659" s="1"/>
  <c r="P71" i="1659"/>
  <c r="S71" i="1659" s="1"/>
  <c r="N71" i="1659"/>
  <c r="M71" i="1659"/>
  <c r="V70" i="1659"/>
  <c r="U70" i="1659"/>
  <c r="Q70" i="1659"/>
  <c r="T70" i="1659" s="1"/>
  <c r="P70" i="1659"/>
  <c r="S70" i="1659" s="1"/>
  <c r="N70" i="1659"/>
  <c r="M70" i="1659"/>
  <c r="V69" i="1659"/>
  <c r="U69" i="1659"/>
  <c r="Q69" i="1659"/>
  <c r="T69" i="1659" s="1"/>
  <c r="P69" i="1659"/>
  <c r="S69" i="1659" s="1"/>
  <c r="N69" i="1659"/>
  <c r="M69" i="1659"/>
  <c r="V68" i="1659"/>
  <c r="U68" i="1659"/>
  <c r="Q68" i="1659"/>
  <c r="T68" i="1659" s="1"/>
  <c r="P68" i="1659"/>
  <c r="S68" i="1659" s="1"/>
  <c r="N68" i="1659"/>
  <c r="M68" i="1659"/>
  <c r="V67" i="1659"/>
  <c r="U67" i="1659"/>
  <c r="Q67" i="1659"/>
  <c r="T67" i="1659" s="1"/>
  <c r="P67" i="1659"/>
  <c r="S67" i="1659" s="1"/>
  <c r="N67" i="1659"/>
  <c r="M67" i="1659"/>
  <c r="V66" i="1659"/>
  <c r="U66" i="1659"/>
  <c r="Q66" i="1659"/>
  <c r="T66" i="1659" s="1"/>
  <c r="P66" i="1659"/>
  <c r="S66" i="1659" s="1"/>
  <c r="N66" i="1659"/>
  <c r="V65" i="1659"/>
  <c r="U65" i="1659"/>
  <c r="Q65" i="1659"/>
  <c r="T65" i="1659" s="1"/>
  <c r="P65" i="1659"/>
  <c r="S65" i="1659" s="1"/>
  <c r="N65" i="1659"/>
  <c r="M65" i="1659"/>
  <c r="V64" i="1659"/>
  <c r="U64" i="1659"/>
  <c r="Q64" i="1659"/>
  <c r="T64" i="1659" s="1"/>
  <c r="P64" i="1659"/>
  <c r="S64" i="1659" s="1"/>
  <c r="N64" i="1659"/>
  <c r="M64" i="1659"/>
  <c r="V63" i="1659"/>
  <c r="U63" i="1659"/>
  <c r="Q63" i="1659"/>
  <c r="T63" i="1659" s="1"/>
  <c r="P63" i="1659"/>
  <c r="S63" i="1659" s="1"/>
  <c r="N63" i="1659"/>
  <c r="M63" i="1659"/>
  <c r="V62" i="1659"/>
  <c r="U62" i="1659"/>
  <c r="Q62" i="1659"/>
  <c r="T62" i="1659" s="1"/>
  <c r="P62" i="1659"/>
  <c r="S62" i="1659" s="1"/>
  <c r="N62" i="1659"/>
  <c r="M62" i="1659"/>
  <c r="V61" i="1659"/>
  <c r="U61" i="1659"/>
  <c r="Q61" i="1659"/>
  <c r="T61" i="1659" s="1"/>
  <c r="P61" i="1659"/>
  <c r="S61" i="1659" s="1"/>
  <c r="N61" i="1659"/>
  <c r="M61" i="1659"/>
  <c r="V60" i="1659"/>
  <c r="U60" i="1659"/>
  <c r="Q60" i="1659"/>
  <c r="T60" i="1659" s="1"/>
  <c r="P60" i="1659"/>
  <c r="S60" i="1659" s="1"/>
  <c r="N60" i="1659"/>
  <c r="M60" i="1659"/>
  <c r="V59" i="1659"/>
  <c r="U59" i="1659"/>
  <c r="Q59" i="1659"/>
  <c r="T59" i="1659" s="1"/>
  <c r="P59" i="1659"/>
  <c r="S59" i="1659" s="1"/>
  <c r="N59" i="1659"/>
  <c r="M59" i="1659"/>
  <c r="V58" i="1659"/>
  <c r="U58" i="1659"/>
  <c r="Q58" i="1659"/>
  <c r="T58" i="1659" s="1"/>
  <c r="P58" i="1659"/>
  <c r="S58" i="1659" s="1"/>
  <c r="N58" i="1659"/>
  <c r="M58" i="1659"/>
  <c r="V57" i="1659"/>
  <c r="U57" i="1659"/>
  <c r="Q57" i="1659"/>
  <c r="T57" i="1659" s="1"/>
  <c r="P57" i="1659"/>
  <c r="S57" i="1659" s="1"/>
  <c r="N57" i="1659"/>
  <c r="M57" i="1659"/>
  <c r="V56" i="1659"/>
  <c r="U56" i="1659"/>
  <c r="Q56" i="1659"/>
  <c r="T56" i="1659" s="1"/>
  <c r="P56" i="1659"/>
  <c r="S56" i="1659" s="1"/>
  <c r="N56" i="1659"/>
  <c r="M56" i="1659"/>
  <c r="U55" i="1659"/>
  <c r="Q55" i="1659"/>
  <c r="T55" i="1659" s="1"/>
  <c r="P55" i="1659"/>
  <c r="S55" i="1659" s="1"/>
  <c r="N55" i="1659"/>
  <c r="M55" i="1659"/>
  <c r="V54" i="1659"/>
  <c r="U54" i="1659"/>
  <c r="Q54" i="1659"/>
  <c r="T54" i="1659" s="1"/>
  <c r="P54" i="1659"/>
  <c r="S54" i="1659" s="1"/>
  <c r="N54" i="1659"/>
  <c r="M54" i="1659"/>
  <c r="V53" i="1659"/>
  <c r="U53" i="1659"/>
  <c r="Q53" i="1659"/>
  <c r="T53" i="1659" s="1"/>
  <c r="P53" i="1659"/>
  <c r="S53" i="1659" s="1"/>
  <c r="N53" i="1659"/>
  <c r="M53" i="1659"/>
  <c r="V52" i="1659"/>
  <c r="U52" i="1659"/>
  <c r="Q52" i="1659"/>
  <c r="T52" i="1659" s="1"/>
  <c r="P52" i="1659"/>
  <c r="S52" i="1659" s="1"/>
  <c r="N52" i="1659"/>
  <c r="M52" i="1659"/>
  <c r="V51" i="1659"/>
  <c r="U51" i="1659"/>
  <c r="Q51" i="1659"/>
  <c r="T51" i="1659" s="1"/>
  <c r="P51" i="1659"/>
  <c r="S51" i="1659" s="1"/>
  <c r="N51" i="1659"/>
  <c r="M51" i="1659"/>
  <c r="V50" i="1659"/>
  <c r="U50" i="1659"/>
  <c r="Q50" i="1659"/>
  <c r="T50" i="1659" s="1"/>
  <c r="P50" i="1659"/>
  <c r="S50" i="1659" s="1"/>
  <c r="N50" i="1659"/>
  <c r="M50" i="1659"/>
  <c r="V49" i="1659"/>
  <c r="U49" i="1659"/>
  <c r="Q49" i="1659"/>
  <c r="T49" i="1659" s="1"/>
  <c r="P49" i="1659"/>
  <c r="S49" i="1659" s="1"/>
  <c r="N49" i="1659"/>
  <c r="M49" i="1659"/>
  <c r="V48" i="1659"/>
  <c r="U48" i="1659"/>
  <c r="Q48" i="1659"/>
  <c r="T48" i="1659" s="1"/>
  <c r="P48" i="1659"/>
  <c r="S48" i="1659" s="1"/>
  <c r="N48" i="1659"/>
  <c r="M48" i="1659"/>
  <c r="V47" i="1659"/>
  <c r="U47" i="1659"/>
  <c r="Q47" i="1659"/>
  <c r="T47" i="1659" s="1"/>
  <c r="P47" i="1659"/>
  <c r="S47" i="1659" s="1"/>
  <c r="N47" i="1659"/>
  <c r="M47" i="1659"/>
  <c r="V46" i="1659"/>
  <c r="U46" i="1659"/>
  <c r="Q46" i="1659"/>
  <c r="T46" i="1659" s="1"/>
  <c r="P46" i="1659"/>
  <c r="S46" i="1659" s="1"/>
  <c r="N46" i="1659"/>
  <c r="M46" i="1659"/>
  <c r="V45" i="1659"/>
  <c r="U45" i="1659"/>
  <c r="Q45" i="1659"/>
  <c r="T45" i="1659" s="1"/>
  <c r="P45" i="1659"/>
  <c r="S45" i="1659" s="1"/>
  <c r="N45" i="1659"/>
  <c r="M45" i="1659"/>
  <c r="V44" i="1659"/>
  <c r="U44" i="1659"/>
  <c r="Q44" i="1659"/>
  <c r="T44" i="1659" s="1"/>
  <c r="P44" i="1659"/>
  <c r="S44" i="1659" s="1"/>
  <c r="N44" i="1659"/>
  <c r="M44" i="1659"/>
  <c r="V43" i="1659"/>
  <c r="U43" i="1659"/>
  <c r="Q43" i="1659"/>
  <c r="T43" i="1659" s="1"/>
  <c r="P43" i="1659"/>
  <c r="S43" i="1659" s="1"/>
  <c r="N43" i="1659"/>
  <c r="M43" i="1659"/>
  <c r="V42" i="1659"/>
  <c r="U42" i="1659"/>
  <c r="Q42" i="1659"/>
  <c r="T42" i="1659" s="1"/>
  <c r="P42" i="1659"/>
  <c r="S42" i="1659" s="1"/>
  <c r="N42" i="1659"/>
  <c r="M42" i="1659"/>
  <c r="V41" i="1659"/>
  <c r="U41" i="1659"/>
  <c r="Q41" i="1659"/>
  <c r="T41" i="1659" s="1"/>
  <c r="P41" i="1659"/>
  <c r="S41" i="1659" s="1"/>
  <c r="N41" i="1659"/>
  <c r="M41" i="1659"/>
  <c r="V40" i="1659"/>
  <c r="U40" i="1659"/>
  <c r="Q40" i="1659"/>
  <c r="T40" i="1659" s="1"/>
  <c r="P40" i="1659"/>
  <c r="S40" i="1659" s="1"/>
  <c r="N40" i="1659"/>
  <c r="M40" i="1659"/>
  <c r="V39" i="1659"/>
  <c r="U39" i="1659"/>
  <c r="Q39" i="1659"/>
  <c r="T39" i="1659" s="1"/>
  <c r="P39" i="1659"/>
  <c r="S39" i="1659" s="1"/>
  <c r="N39" i="1659"/>
  <c r="M39" i="1659"/>
  <c r="V38" i="1659"/>
  <c r="U38" i="1659"/>
  <c r="Q38" i="1659"/>
  <c r="T38" i="1659" s="1"/>
  <c r="P38" i="1659"/>
  <c r="S38" i="1659" s="1"/>
  <c r="N38" i="1659"/>
  <c r="M38" i="1659"/>
  <c r="V37" i="1659"/>
  <c r="U37" i="1659"/>
  <c r="Q37" i="1659"/>
  <c r="T37" i="1659" s="1"/>
  <c r="P37" i="1659"/>
  <c r="S37" i="1659" s="1"/>
  <c r="N37" i="1659"/>
  <c r="M37" i="1659"/>
  <c r="V36" i="1659"/>
  <c r="U36" i="1659"/>
  <c r="Q36" i="1659"/>
  <c r="T36" i="1659" s="1"/>
  <c r="P36" i="1659"/>
  <c r="S36" i="1659" s="1"/>
  <c r="N36" i="1659"/>
  <c r="M36" i="1659"/>
  <c r="V35" i="1659"/>
  <c r="U35" i="1659"/>
  <c r="Q35" i="1659"/>
  <c r="T35" i="1659" s="1"/>
  <c r="P35" i="1659"/>
  <c r="S35" i="1659" s="1"/>
  <c r="N35" i="1659"/>
  <c r="M35" i="1659"/>
  <c r="V34" i="1659"/>
  <c r="U34" i="1659"/>
  <c r="Q34" i="1659"/>
  <c r="T34" i="1659" s="1"/>
  <c r="P34" i="1659"/>
  <c r="S34" i="1659" s="1"/>
  <c r="N34" i="1659"/>
  <c r="M34" i="1659"/>
  <c r="V33" i="1659"/>
  <c r="U33" i="1659"/>
  <c r="Q33" i="1659"/>
  <c r="T33" i="1659" s="1"/>
  <c r="P33" i="1659"/>
  <c r="S33" i="1659" s="1"/>
  <c r="N33" i="1659"/>
  <c r="M33" i="1659"/>
  <c r="V32" i="1659"/>
  <c r="U32" i="1659"/>
  <c r="Q32" i="1659"/>
  <c r="T32" i="1659" s="1"/>
  <c r="P32" i="1659"/>
  <c r="S32" i="1659" s="1"/>
  <c r="N32" i="1659"/>
  <c r="M32" i="1659"/>
  <c r="V31" i="1659"/>
  <c r="U31" i="1659"/>
  <c r="Q31" i="1659"/>
  <c r="T31" i="1659" s="1"/>
  <c r="P31" i="1659"/>
  <c r="S31" i="1659" s="1"/>
  <c r="N31" i="1659"/>
  <c r="M31" i="1659"/>
  <c r="V30" i="1659"/>
  <c r="U30" i="1659"/>
  <c r="Q30" i="1659"/>
  <c r="T30" i="1659" s="1"/>
  <c r="P30" i="1659"/>
  <c r="S30" i="1659" s="1"/>
  <c r="N30" i="1659"/>
  <c r="M30" i="1659"/>
  <c r="V29" i="1659"/>
  <c r="U29" i="1659"/>
  <c r="Q29" i="1659"/>
  <c r="T29" i="1659" s="1"/>
  <c r="P29" i="1659"/>
  <c r="S29" i="1659" s="1"/>
  <c r="N29" i="1659"/>
  <c r="M29" i="1659"/>
  <c r="V28" i="1659"/>
  <c r="U28" i="1659"/>
  <c r="Q28" i="1659"/>
  <c r="T28" i="1659" s="1"/>
  <c r="P28" i="1659"/>
  <c r="S28" i="1659" s="1"/>
  <c r="N28" i="1659"/>
  <c r="M28" i="1659"/>
  <c r="V27" i="1659"/>
  <c r="U27" i="1659"/>
  <c r="Q27" i="1659"/>
  <c r="T27" i="1659" s="1"/>
  <c r="P27" i="1659"/>
  <c r="S27" i="1659" s="1"/>
  <c r="N27" i="1659"/>
  <c r="M27" i="1659"/>
  <c r="V26" i="1659"/>
  <c r="U26" i="1659"/>
  <c r="Q26" i="1659"/>
  <c r="T26" i="1659" s="1"/>
  <c r="P26" i="1659"/>
  <c r="S26" i="1659" s="1"/>
  <c r="N26" i="1659"/>
  <c r="M26" i="1659"/>
  <c r="V25" i="1659"/>
  <c r="U25" i="1659"/>
  <c r="Q25" i="1659"/>
  <c r="T25" i="1659" s="1"/>
  <c r="P25" i="1659"/>
  <c r="S25" i="1659" s="1"/>
  <c r="N25" i="1659"/>
  <c r="M25" i="1659"/>
  <c r="V24" i="1659"/>
  <c r="U24" i="1659"/>
  <c r="Q24" i="1659"/>
  <c r="T24" i="1659" s="1"/>
  <c r="P24" i="1659"/>
  <c r="S24" i="1659" s="1"/>
  <c r="N24" i="1659"/>
  <c r="M24" i="1659"/>
  <c r="V23" i="1659"/>
  <c r="U23" i="1659"/>
  <c r="Q23" i="1659"/>
  <c r="T23" i="1659" s="1"/>
  <c r="P23" i="1659"/>
  <c r="S23" i="1659" s="1"/>
  <c r="N23" i="1659"/>
  <c r="M23" i="1659"/>
  <c r="V22" i="1659"/>
  <c r="U22" i="1659"/>
  <c r="Q22" i="1659"/>
  <c r="T22" i="1659" s="1"/>
  <c r="P22" i="1659"/>
  <c r="S22" i="1659" s="1"/>
  <c r="N22" i="1659"/>
  <c r="M22" i="1659"/>
  <c r="V21" i="1659"/>
  <c r="U21" i="1659"/>
  <c r="Q21" i="1659"/>
  <c r="T21" i="1659" s="1"/>
  <c r="P21" i="1659"/>
  <c r="S21" i="1659" s="1"/>
  <c r="N21" i="1659"/>
  <c r="M21" i="1659"/>
  <c r="V20" i="1659"/>
  <c r="U20" i="1659"/>
  <c r="Q20" i="1659"/>
  <c r="T20" i="1659" s="1"/>
  <c r="P20" i="1659"/>
  <c r="S20" i="1659" s="1"/>
  <c r="N20" i="1659"/>
  <c r="M20" i="1659"/>
  <c r="V19" i="1659"/>
  <c r="U19" i="1659"/>
  <c r="Q19" i="1659"/>
  <c r="T19" i="1659" s="1"/>
  <c r="P19" i="1659"/>
  <c r="S19" i="1659" s="1"/>
  <c r="N19" i="1659"/>
  <c r="M19" i="1659"/>
  <c r="V18" i="1659"/>
  <c r="U18" i="1659"/>
  <c r="Q18" i="1659"/>
  <c r="T18" i="1659" s="1"/>
  <c r="P18" i="1659"/>
  <c r="S18" i="1659" s="1"/>
  <c r="N18" i="1659"/>
  <c r="M18" i="1659"/>
  <c r="V17" i="1659"/>
  <c r="U17" i="1659"/>
  <c r="Q17" i="1659"/>
  <c r="T17" i="1659" s="1"/>
  <c r="P17" i="1659"/>
  <c r="S17" i="1659" s="1"/>
  <c r="N17" i="1659"/>
  <c r="M17" i="1659"/>
  <c r="V16" i="1659"/>
  <c r="U16" i="1659"/>
  <c r="Q16" i="1659"/>
  <c r="T16" i="1659" s="1"/>
  <c r="P16" i="1659"/>
  <c r="S16" i="1659" s="1"/>
  <c r="N16" i="1659"/>
  <c r="M16" i="1659"/>
  <c r="V15" i="1659"/>
  <c r="U15" i="1659"/>
  <c r="Q15" i="1659"/>
  <c r="T15" i="1659" s="1"/>
  <c r="P15" i="1659"/>
  <c r="S15" i="1659" s="1"/>
  <c r="N15" i="1659"/>
  <c r="M15" i="1659"/>
  <c r="V14" i="1659"/>
  <c r="U14" i="1659"/>
  <c r="Q14" i="1659"/>
  <c r="T14" i="1659" s="1"/>
  <c r="P14" i="1659"/>
  <c r="S14" i="1659" s="1"/>
  <c r="N14" i="1659"/>
  <c r="M14" i="1659"/>
  <c r="V13" i="1659"/>
  <c r="U13" i="1659"/>
  <c r="Q13" i="1659"/>
  <c r="T13" i="1659" s="1"/>
  <c r="P13" i="1659"/>
  <c r="S13" i="1659" s="1"/>
  <c r="N13" i="1659"/>
  <c r="M13" i="1659"/>
  <c r="V12" i="1659"/>
  <c r="U12" i="1659"/>
  <c r="Q12" i="1659"/>
  <c r="T12" i="1659" s="1"/>
  <c r="P12" i="1659"/>
  <c r="S12" i="1659" s="1"/>
  <c r="N12" i="1659"/>
  <c r="M12" i="1659"/>
  <c r="V11" i="1659"/>
  <c r="U11" i="1659"/>
  <c r="Q11" i="1659"/>
  <c r="T11" i="1659" s="1"/>
  <c r="P11" i="1659"/>
  <c r="S11" i="1659" s="1"/>
  <c r="N11" i="1659"/>
  <c r="M11" i="1659"/>
  <c r="V10" i="1659"/>
  <c r="U10" i="1659"/>
  <c r="Q10" i="1659"/>
  <c r="T10" i="1659" s="1"/>
  <c r="P10" i="1659"/>
  <c r="S10" i="1659" s="1"/>
  <c r="N10" i="1659"/>
  <c r="M10" i="1659"/>
  <c r="V277" i="1658"/>
  <c r="U277" i="1658"/>
  <c r="Q277" i="1658"/>
  <c r="T277" i="1658" s="1"/>
  <c r="P277" i="1658"/>
  <c r="S277" i="1658" s="1"/>
  <c r="N277" i="1658"/>
  <c r="M277" i="1658"/>
  <c r="L277" i="1658"/>
  <c r="V276" i="1658"/>
  <c r="U276" i="1658"/>
  <c r="Q276" i="1658"/>
  <c r="T276" i="1658" s="1"/>
  <c r="P276" i="1658"/>
  <c r="S276" i="1658" s="1"/>
  <c r="N276" i="1658"/>
  <c r="M276" i="1658"/>
  <c r="L276" i="1658"/>
  <c r="V275" i="1658"/>
  <c r="U275" i="1658"/>
  <c r="Q275" i="1658"/>
  <c r="T275" i="1658" s="1"/>
  <c r="P275" i="1658"/>
  <c r="S275" i="1658" s="1"/>
  <c r="N275" i="1658"/>
  <c r="M275" i="1658"/>
  <c r="L275" i="1658"/>
  <c r="V274" i="1658"/>
  <c r="U274" i="1658"/>
  <c r="Q274" i="1658"/>
  <c r="T274" i="1658" s="1"/>
  <c r="P274" i="1658"/>
  <c r="S274" i="1658" s="1"/>
  <c r="N274" i="1658"/>
  <c r="M274" i="1658"/>
  <c r="L274" i="1658"/>
  <c r="V273" i="1658"/>
  <c r="U273" i="1658"/>
  <c r="Q273" i="1658"/>
  <c r="T273" i="1658" s="1"/>
  <c r="P273" i="1658"/>
  <c r="S273" i="1658" s="1"/>
  <c r="N273" i="1658"/>
  <c r="M273" i="1658"/>
  <c r="L273" i="1658"/>
  <c r="V272" i="1658"/>
  <c r="U272" i="1658"/>
  <c r="Q272" i="1658"/>
  <c r="T272" i="1658" s="1"/>
  <c r="P272" i="1658"/>
  <c r="S272" i="1658" s="1"/>
  <c r="N272" i="1658"/>
  <c r="M272" i="1658"/>
  <c r="L272" i="1658"/>
  <c r="V271" i="1658"/>
  <c r="U271" i="1658"/>
  <c r="Q271" i="1658"/>
  <c r="T271" i="1658" s="1"/>
  <c r="P271" i="1658"/>
  <c r="S271" i="1658" s="1"/>
  <c r="N271" i="1658"/>
  <c r="M271" i="1658"/>
  <c r="L271" i="1658"/>
  <c r="V270" i="1658"/>
  <c r="U270" i="1658"/>
  <c r="Q270" i="1658"/>
  <c r="T270" i="1658" s="1"/>
  <c r="P270" i="1658"/>
  <c r="S270" i="1658" s="1"/>
  <c r="N270" i="1658"/>
  <c r="M270" i="1658"/>
  <c r="L270" i="1658"/>
  <c r="V269" i="1658"/>
  <c r="U269" i="1658"/>
  <c r="Q269" i="1658"/>
  <c r="T269" i="1658" s="1"/>
  <c r="P269" i="1658"/>
  <c r="S269" i="1658" s="1"/>
  <c r="N269" i="1658"/>
  <c r="M269" i="1658"/>
  <c r="L269" i="1658"/>
  <c r="V268" i="1658"/>
  <c r="U268" i="1658"/>
  <c r="Q268" i="1658"/>
  <c r="T268" i="1658" s="1"/>
  <c r="P268" i="1658"/>
  <c r="S268" i="1658" s="1"/>
  <c r="N268" i="1658"/>
  <c r="M268" i="1658"/>
  <c r="L268" i="1658"/>
  <c r="V267" i="1658"/>
  <c r="U267" i="1658"/>
  <c r="Q267" i="1658"/>
  <c r="T267" i="1658" s="1"/>
  <c r="P267" i="1658"/>
  <c r="S267" i="1658" s="1"/>
  <c r="N267" i="1658"/>
  <c r="M267" i="1658"/>
  <c r="L267" i="1658"/>
  <c r="V266" i="1658"/>
  <c r="U266" i="1658"/>
  <c r="Q266" i="1658"/>
  <c r="T266" i="1658" s="1"/>
  <c r="P266" i="1658"/>
  <c r="S266" i="1658" s="1"/>
  <c r="N266" i="1658"/>
  <c r="M266" i="1658"/>
  <c r="L266" i="1658"/>
  <c r="V265" i="1658"/>
  <c r="U265" i="1658"/>
  <c r="Q265" i="1658"/>
  <c r="T265" i="1658" s="1"/>
  <c r="P265" i="1658"/>
  <c r="S265" i="1658" s="1"/>
  <c r="N265" i="1658"/>
  <c r="M265" i="1658"/>
  <c r="L265" i="1658"/>
  <c r="V264" i="1658"/>
  <c r="U264" i="1658"/>
  <c r="Q264" i="1658"/>
  <c r="T264" i="1658" s="1"/>
  <c r="P264" i="1658"/>
  <c r="S264" i="1658" s="1"/>
  <c r="N264" i="1658"/>
  <c r="M264" i="1658"/>
  <c r="L264" i="1658"/>
  <c r="V263" i="1658"/>
  <c r="U263" i="1658"/>
  <c r="Q263" i="1658"/>
  <c r="T263" i="1658" s="1"/>
  <c r="P263" i="1658"/>
  <c r="S263" i="1658" s="1"/>
  <c r="N263" i="1658"/>
  <c r="M263" i="1658"/>
  <c r="L263" i="1658"/>
  <c r="V262" i="1658"/>
  <c r="U262" i="1658"/>
  <c r="Q262" i="1658"/>
  <c r="T262" i="1658" s="1"/>
  <c r="P262" i="1658"/>
  <c r="S262" i="1658" s="1"/>
  <c r="N262" i="1658"/>
  <c r="M262" i="1658"/>
  <c r="L262" i="1658"/>
  <c r="V261" i="1658"/>
  <c r="U261" i="1658"/>
  <c r="Q261" i="1658"/>
  <c r="T261" i="1658" s="1"/>
  <c r="P261" i="1658"/>
  <c r="S261" i="1658" s="1"/>
  <c r="N261" i="1658"/>
  <c r="M261" i="1658"/>
  <c r="L261" i="1658"/>
  <c r="V260" i="1658"/>
  <c r="U260" i="1658"/>
  <c r="Q260" i="1658"/>
  <c r="T260" i="1658" s="1"/>
  <c r="P260" i="1658"/>
  <c r="S260" i="1658" s="1"/>
  <c r="N260" i="1658"/>
  <c r="M260" i="1658"/>
  <c r="L260" i="1658"/>
  <c r="V259" i="1658"/>
  <c r="U259" i="1658"/>
  <c r="Q259" i="1658"/>
  <c r="T259" i="1658" s="1"/>
  <c r="P259" i="1658"/>
  <c r="S259" i="1658" s="1"/>
  <c r="N259" i="1658"/>
  <c r="M259" i="1658"/>
  <c r="L259" i="1658"/>
  <c r="V258" i="1658"/>
  <c r="U258" i="1658"/>
  <c r="Q258" i="1658"/>
  <c r="T258" i="1658" s="1"/>
  <c r="P258" i="1658"/>
  <c r="S258" i="1658" s="1"/>
  <c r="N258" i="1658"/>
  <c r="M258" i="1658"/>
  <c r="L258" i="1658"/>
  <c r="V257" i="1658"/>
  <c r="U257" i="1658"/>
  <c r="Q257" i="1658"/>
  <c r="T257" i="1658" s="1"/>
  <c r="P257" i="1658"/>
  <c r="S257" i="1658" s="1"/>
  <c r="N257" i="1658"/>
  <c r="M257" i="1658"/>
  <c r="L257" i="1658"/>
  <c r="V256" i="1658"/>
  <c r="U256" i="1658"/>
  <c r="Q256" i="1658"/>
  <c r="T256" i="1658" s="1"/>
  <c r="P256" i="1658"/>
  <c r="S256" i="1658" s="1"/>
  <c r="N256" i="1658"/>
  <c r="M256" i="1658"/>
  <c r="L256" i="1658"/>
  <c r="V255" i="1658"/>
  <c r="U255" i="1658"/>
  <c r="Q255" i="1658"/>
  <c r="T255" i="1658" s="1"/>
  <c r="P255" i="1658"/>
  <c r="S255" i="1658" s="1"/>
  <c r="N255" i="1658"/>
  <c r="M255" i="1658"/>
  <c r="L255" i="1658"/>
  <c r="V254" i="1658"/>
  <c r="U254" i="1658"/>
  <c r="Q254" i="1658"/>
  <c r="T254" i="1658" s="1"/>
  <c r="P254" i="1658"/>
  <c r="S254" i="1658" s="1"/>
  <c r="N254" i="1658"/>
  <c r="M254" i="1658"/>
  <c r="L254" i="1658"/>
  <c r="V253" i="1658"/>
  <c r="U253" i="1658"/>
  <c r="Q253" i="1658"/>
  <c r="T253" i="1658" s="1"/>
  <c r="P253" i="1658"/>
  <c r="S253" i="1658" s="1"/>
  <c r="N253" i="1658"/>
  <c r="M253" i="1658"/>
  <c r="L253" i="1658"/>
  <c r="V252" i="1658"/>
  <c r="U252" i="1658"/>
  <c r="Q252" i="1658"/>
  <c r="T252" i="1658" s="1"/>
  <c r="P252" i="1658"/>
  <c r="S252" i="1658" s="1"/>
  <c r="N252" i="1658"/>
  <c r="M252" i="1658"/>
  <c r="L252" i="1658"/>
  <c r="V251" i="1658"/>
  <c r="U251" i="1658"/>
  <c r="Q251" i="1658"/>
  <c r="T251" i="1658" s="1"/>
  <c r="P251" i="1658"/>
  <c r="S251" i="1658" s="1"/>
  <c r="N251" i="1658"/>
  <c r="M251" i="1658"/>
  <c r="L251" i="1658"/>
  <c r="V250" i="1658"/>
  <c r="U250" i="1658"/>
  <c r="Q250" i="1658"/>
  <c r="T250" i="1658" s="1"/>
  <c r="P250" i="1658"/>
  <c r="S250" i="1658" s="1"/>
  <c r="N250" i="1658"/>
  <c r="M250" i="1658"/>
  <c r="L250" i="1658"/>
  <c r="V249" i="1658"/>
  <c r="U249" i="1658"/>
  <c r="Q249" i="1658"/>
  <c r="T249" i="1658" s="1"/>
  <c r="P249" i="1658"/>
  <c r="S249" i="1658" s="1"/>
  <c r="N249" i="1658"/>
  <c r="M249" i="1658"/>
  <c r="L249" i="1658"/>
  <c r="V248" i="1658"/>
  <c r="U248" i="1658"/>
  <c r="Q248" i="1658"/>
  <c r="T248" i="1658" s="1"/>
  <c r="P248" i="1658"/>
  <c r="S248" i="1658" s="1"/>
  <c r="N248" i="1658"/>
  <c r="M248" i="1658"/>
  <c r="L248" i="1658"/>
  <c r="V247" i="1658"/>
  <c r="U247" i="1658"/>
  <c r="Q247" i="1658"/>
  <c r="T247" i="1658" s="1"/>
  <c r="P247" i="1658"/>
  <c r="S247" i="1658" s="1"/>
  <c r="N247" i="1658"/>
  <c r="M247" i="1658"/>
  <c r="L247" i="1658"/>
  <c r="V246" i="1658"/>
  <c r="U246" i="1658"/>
  <c r="Q246" i="1658"/>
  <c r="T246" i="1658" s="1"/>
  <c r="P246" i="1658"/>
  <c r="S246" i="1658" s="1"/>
  <c r="N246" i="1658"/>
  <c r="M246" i="1658"/>
  <c r="L246" i="1658"/>
  <c r="V245" i="1658"/>
  <c r="U245" i="1658"/>
  <c r="Q245" i="1658"/>
  <c r="T245" i="1658" s="1"/>
  <c r="P245" i="1658"/>
  <c r="S245" i="1658" s="1"/>
  <c r="N245" i="1658"/>
  <c r="M245" i="1658"/>
  <c r="L245" i="1658"/>
  <c r="V244" i="1658"/>
  <c r="U244" i="1658"/>
  <c r="Q244" i="1658"/>
  <c r="T244" i="1658" s="1"/>
  <c r="P244" i="1658"/>
  <c r="S244" i="1658" s="1"/>
  <c r="N244" i="1658"/>
  <c r="M244" i="1658"/>
  <c r="L244" i="1658"/>
  <c r="V243" i="1658"/>
  <c r="U243" i="1658"/>
  <c r="Q243" i="1658"/>
  <c r="T243" i="1658" s="1"/>
  <c r="P243" i="1658"/>
  <c r="S243" i="1658" s="1"/>
  <c r="N243" i="1658"/>
  <c r="M243" i="1658"/>
  <c r="L243" i="1658"/>
  <c r="V242" i="1658"/>
  <c r="U242" i="1658"/>
  <c r="Q242" i="1658"/>
  <c r="T242" i="1658" s="1"/>
  <c r="P242" i="1658"/>
  <c r="S242" i="1658" s="1"/>
  <c r="N242" i="1658"/>
  <c r="M242" i="1658"/>
  <c r="L242" i="1658"/>
  <c r="V241" i="1658"/>
  <c r="U241" i="1658"/>
  <c r="Q241" i="1658"/>
  <c r="T241" i="1658" s="1"/>
  <c r="P241" i="1658"/>
  <c r="S241" i="1658" s="1"/>
  <c r="N241" i="1658"/>
  <c r="M241" i="1658"/>
  <c r="L241" i="1658"/>
  <c r="V240" i="1658"/>
  <c r="U240" i="1658"/>
  <c r="Q240" i="1658"/>
  <c r="T240" i="1658" s="1"/>
  <c r="P240" i="1658"/>
  <c r="S240" i="1658" s="1"/>
  <c r="N240" i="1658"/>
  <c r="M240" i="1658"/>
  <c r="L240" i="1658"/>
  <c r="V239" i="1658"/>
  <c r="U239" i="1658"/>
  <c r="Q239" i="1658"/>
  <c r="T239" i="1658" s="1"/>
  <c r="P239" i="1658"/>
  <c r="S239" i="1658" s="1"/>
  <c r="N239" i="1658"/>
  <c r="M239" i="1658"/>
  <c r="L239" i="1658"/>
  <c r="V238" i="1658"/>
  <c r="U238" i="1658"/>
  <c r="Q238" i="1658"/>
  <c r="T238" i="1658" s="1"/>
  <c r="P238" i="1658"/>
  <c r="S238" i="1658" s="1"/>
  <c r="N238" i="1658"/>
  <c r="M238" i="1658"/>
  <c r="L238" i="1658"/>
  <c r="V237" i="1658"/>
  <c r="U237" i="1658"/>
  <c r="Q237" i="1658"/>
  <c r="T237" i="1658" s="1"/>
  <c r="P237" i="1658"/>
  <c r="S237" i="1658" s="1"/>
  <c r="N237" i="1658"/>
  <c r="M237" i="1658"/>
  <c r="L237" i="1658"/>
  <c r="V236" i="1658"/>
  <c r="U236" i="1658"/>
  <c r="Q236" i="1658"/>
  <c r="T236" i="1658" s="1"/>
  <c r="P236" i="1658"/>
  <c r="S236" i="1658" s="1"/>
  <c r="N236" i="1658"/>
  <c r="M236" i="1658"/>
  <c r="L236" i="1658"/>
  <c r="V235" i="1658"/>
  <c r="U235" i="1658"/>
  <c r="Q235" i="1658"/>
  <c r="T235" i="1658" s="1"/>
  <c r="P235" i="1658"/>
  <c r="S235" i="1658" s="1"/>
  <c r="N235" i="1658"/>
  <c r="M235" i="1658"/>
  <c r="L235" i="1658"/>
  <c r="V234" i="1658"/>
  <c r="U234" i="1658"/>
  <c r="Q234" i="1658"/>
  <c r="T234" i="1658" s="1"/>
  <c r="P234" i="1658"/>
  <c r="S234" i="1658" s="1"/>
  <c r="N234" i="1658"/>
  <c r="M234" i="1658"/>
  <c r="L234" i="1658"/>
  <c r="V233" i="1658"/>
  <c r="U233" i="1658"/>
  <c r="Q233" i="1658"/>
  <c r="T233" i="1658" s="1"/>
  <c r="P233" i="1658"/>
  <c r="S233" i="1658" s="1"/>
  <c r="N233" i="1658"/>
  <c r="M233" i="1658"/>
  <c r="L233" i="1658"/>
  <c r="V232" i="1658"/>
  <c r="U232" i="1658"/>
  <c r="Q232" i="1658"/>
  <c r="T232" i="1658" s="1"/>
  <c r="P232" i="1658"/>
  <c r="S232" i="1658" s="1"/>
  <c r="N232" i="1658"/>
  <c r="M232" i="1658"/>
  <c r="L232" i="1658"/>
  <c r="V231" i="1658"/>
  <c r="U231" i="1658"/>
  <c r="Q231" i="1658"/>
  <c r="T231" i="1658" s="1"/>
  <c r="P231" i="1658"/>
  <c r="S231" i="1658" s="1"/>
  <c r="N231" i="1658"/>
  <c r="M231" i="1658"/>
  <c r="L231" i="1658"/>
  <c r="V230" i="1658"/>
  <c r="U230" i="1658"/>
  <c r="Q230" i="1658"/>
  <c r="T230" i="1658" s="1"/>
  <c r="P230" i="1658"/>
  <c r="S230" i="1658" s="1"/>
  <c r="N230" i="1658"/>
  <c r="M230" i="1658"/>
  <c r="L230" i="1658"/>
  <c r="V229" i="1658"/>
  <c r="U229" i="1658"/>
  <c r="Q229" i="1658"/>
  <c r="T229" i="1658" s="1"/>
  <c r="P229" i="1658"/>
  <c r="S229" i="1658" s="1"/>
  <c r="N229" i="1658"/>
  <c r="M229" i="1658"/>
  <c r="L229" i="1658"/>
  <c r="V228" i="1658"/>
  <c r="U228" i="1658"/>
  <c r="Q228" i="1658"/>
  <c r="T228" i="1658" s="1"/>
  <c r="P228" i="1658"/>
  <c r="S228" i="1658" s="1"/>
  <c r="N228" i="1658"/>
  <c r="M228" i="1658"/>
  <c r="L228" i="1658"/>
  <c r="V227" i="1658"/>
  <c r="U227" i="1658"/>
  <c r="Q227" i="1658"/>
  <c r="T227" i="1658" s="1"/>
  <c r="P227" i="1658"/>
  <c r="S227" i="1658" s="1"/>
  <c r="N227" i="1658"/>
  <c r="M227" i="1658"/>
  <c r="L227" i="1658"/>
  <c r="V226" i="1658"/>
  <c r="U226" i="1658"/>
  <c r="Q226" i="1658"/>
  <c r="T226" i="1658" s="1"/>
  <c r="P226" i="1658"/>
  <c r="S226" i="1658" s="1"/>
  <c r="N226" i="1658"/>
  <c r="M226" i="1658"/>
  <c r="L226" i="1658"/>
  <c r="V225" i="1658"/>
  <c r="U225" i="1658"/>
  <c r="Q225" i="1658"/>
  <c r="T225" i="1658" s="1"/>
  <c r="P225" i="1658"/>
  <c r="S225" i="1658" s="1"/>
  <c r="N225" i="1658"/>
  <c r="M225" i="1658"/>
  <c r="L225" i="1658"/>
  <c r="V224" i="1658"/>
  <c r="U224" i="1658"/>
  <c r="Q224" i="1658"/>
  <c r="T224" i="1658" s="1"/>
  <c r="P224" i="1658"/>
  <c r="S224" i="1658" s="1"/>
  <c r="N224" i="1658"/>
  <c r="M224" i="1658"/>
  <c r="L224" i="1658"/>
  <c r="V223" i="1658"/>
  <c r="U223" i="1658"/>
  <c r="Q223" i="1658"/>
  <c r="T223" i="1658" s="1"/>
  <c r="P223" i="1658"/>
  <c r="S223" i="1658" s="1"/>
  <c r="N223" i="1658"/>
  <c r="M223" i="1658"/>
  <c r="L223" i="1658"/>
  <c r="V222" i="1658"/>
  <c r="U222" i="1658"/>
  <c r="Q222" i="1658"/>
  <c r="T222" i="1658" s="1"/>
  <c r="P222" i="1658"/>
  <c r="S222" i="1658" s="1"/>
  <c r="N222" i="1658"/>
  <c r="M222" i="1658"/>
  <c r="L222" i="1658"/>
  <c r="V221" i="1658"/>
  <c r="U221" i="1658"/>
  <c r="Q221" i="1658"/>
  <c r="T221" i="1658" s="1"/>
  <c r="P221" i="1658"/>
  <c r="S221" i="1658" s="1"/>
  <c r="N221" i="1658"/>
  <c r="M221" i="1658"/>
  <c r="L221" i="1658"/>
  <c r="V220" i="1658"/>
  <c r="U220" i="1658"/>
  <c r="Q220" i="1658"/>
  <c r="T220" i="1658" s="1"/>
  <c r="P220" i="1658"/>
  <c r="S220" i="1658" s="1"/>
  <c r="N220" i="1658"/>
  <c r="M220" i="1658"/>
  <c r="L220" i="1658"/>
  <c r="V219" i="1658"/>
  <c r="U219" i="1658"/>
  <c r="Q219" i="1658"/>
  <c r="T219" i="1658" s="1"/>
  <c r="P219" i="1658"/>
  <c r="S219" i="1658" s="1"/>
  <c r="N219" i="1658"/>
  <c r="M219" i="1658"/>
  <c r="L219" i="1658"/>
  <c r="V218" i="1658"/>
  <c r="U218" i="1658"/>
  <c r="Q218" i="1658"/>
  <c r="T218" i="1658" s="1"/>
  <c r="P218" i="1658"/>
  <c r="S218" i="1658" s="1"/>
  <c r="N218" i="1658"/>
  <c r="M218" i="1658"/>
  <c r="L218" i="1658"/>
  <c r="V217" i="1658"/>
  <c r="U217" i="1658"/>
  <c r="Q217" i="1658"/>
  <c r="T217" i="1658" s="1"/>
  <c r="P217" i="1658"/>
  <c r="S217" i="1658" s="1"/>
  <c r="N217" i="1658"/>
  <c r="M217" i="1658"/>
  <c r="L217" i="1658"/>
  <c r="V216" i="1658"/>
  <c r="U216" i="1658"/>
  <c r="Q216" i="1658"/>
  <c r="T216" i="1658" s="1"/>
  <c r="P216" i="1658"/>
  <c r="S216" i="1658" s="1"/>
  <c r="N216" i="1658"/>
  <c r="M216" i="1658"/>
  <c r="L216" i="1658"/>
  <c r="V215" i="1658"/>
  <c r="U215" i="1658"/>
  <c r="Q215" i="1658"/>
  <c r="T215" i="1658" s="1"/>
  <c r="P215" i="1658"/>
  <c r="S215" i="1658" s="1"/>
  <c r="N215" i="1658"/>
  <c r="M215" i="1658"/>
  <c r="L215" i="1658"/>
  <c r="V214" i="1658"/>
  <c r="U214" i="1658"/>
  <c r="Q214" i="1658"/>
  <c r="T214" i="1658" s="1"/>
  <c r="P214" i="1658"/>
  <c r="S214" i="1658" s="1"/>
  <c r="N214" i="1658"/>
  <c r="M214" i="1658"/>
  <c r="L214" i="1658"/>
  <c r="V213" i="1658"/>
  <c r="U213" i="1658"/>
  <c r="Q213" i="1658"/>
  <c r="T213" i="1658" s="1"/>
  <c r="P213" i="1658"/>
  <c r="S213" i="1658" s="1"/>
  <c r="N213" i="1658"/>
  <c r="M213" i="1658"/>
  <c r="L213" i="1658"/>
  <c r="V212" i="1658"/>
  <c r="U212" i="1658"/>
  <c r="Q212" i="1658"/>
  <c r="T212" i="1658" s="1"/>
  <c r="P212" i="1658"/>
  <c r="S212" i="1658" s="1"/>
  <c r="N212" i="1658"/>
  <c r="M212" i="1658"/>
  <c r="L212" i="1658"/>
  <c r="V211" i="1658"/>
  <c r="U211" i="1658"/>
  <c r="Q211" i="1658"/>
  <c r="T211" i="1658" s="1"/>
  <c r="P211" i="1658"/>
  <c r="S211" i="1658" s="1"/>
  <c r="N211" i="1658"/>
  <c r="M211" i="1658"/>
  <c r="L211" i="1658"/>
  <c r="V210" i="1658"/>
  <c r="U210" i="1658"/>
  <c r="Q210" i="1658"/>
  <c r="T210" i="1658" s="1"/>
  <c r="P210" i="1658"/>
  <c r="S210" i="1658" s="1"/>
  <c r="N210" i="1658"/>
  <c r="M210" i="1658"/>
  <c r="L210" i="1658"/>
  <c r="V209" i="1658"/>
  <c r="U209" i="1658"/>
  <c r="Q209" i="1658"/>
  <c r="T209" i="1658" s="1"/>
  <c r="P209" i="1658"/>
  <c r="S209" i="1658" s="1"/>
  <c r="N209" i="1658"/>
  <c r="M209" i="1658"/>
  <c r="L209" i="1658"/>
  <c r="V208" i="1658"/>
  <c r="U208" i="1658"/>
  <c r="Q208" i="1658"/>
  <c r="T208" i="1658" s="1"/>
  <c r="P208" i="1658"/>
  <c r="S208" i="1658" s="1"/>
  <c r="N208" i="1658"/>
  <c r="M208" i="1658"/>
  <c r="L208" i="1658"/>
  <c r="V207" i="1658"/>
  <c r="U207" i="1658"/>
  <c r="Q207" i="1658"/>
  <c r="T207" i="1658" s="1"/>
  <c r="P207" i="1658"/>
  <c r="S207" i="1658" s="1"/>
  <c r="N207" i="1658"/>
  <c r="M207" i="1658"/>
  <c r="L207" i="1658"/>
  <c r="V206" i="1658"/>
  <c r="U206" i="1658"/>
  <c r="Q206" i="1658"/>
  <c r="T206" i="1658" s="1"/>
  <c r="P206" i="1658"/>
  <c r="S206" i="1658" s="1"/>
  <c r="N206" i="1658"/>
  <c r="M206" i="1658"/>
  <c r="L206" i="1658"/>
  <c r="V205" i="1658"/>
  <c r="U205" i="1658"/>
  <c r="Q205" i="1658"/>
  <c r="T205" i="1658" s="1"/>
  <c r="P205" i="1658"/>
  <c r="S205" i="1658" s="1"/>
  <c r="N205" i="1658"/>
  <c r="M205" i="1658"/>
  <c r="L205" i="1658"/>
  <c r="V204" i="1658"/>
  <c r="U204" i="1658"/>
  <c r="Q204" i="1658"/>
  <c r="T204" i="1658" s="1"/>
  <c r="P204" i="1658"/>
  <c r="S204" i="1658" s="1"/>
  <c r="N204" i="1658"/>
  <c r="M204" i="1658"/>
  <c r="L204" i="1658"/>
  <c r="V203" i="1658"/>
  <c r="U203" i="1658"/>
  <c r="Q203" i="1658"/>
  <c r="T203" i="1658" s="1"/>
  <c r="P203" i="1658"/>
  <c r="S203" i="1658" s="1"/>
  <c r="N203" i="1658"/>
  <c r="M203" i="1658"/>
  <c r="L203" i="1658"/>
  <c r="V202" i="1658"/>
  <c r="U202" i="1658"/>
  <c r="Q202" i="1658"/>
  <c r="T202" i="1658" s="1"/>
  <c r="P202" i="1658"/>
  <c r="S202" i="1658" s="1"/>
  <c r="N202" i="1658"/>
  <c r="M202" i="1658"/>
  <c r="L202" i="1658"/>
  <c r="V201" i="1658"/>
  <c r="U201" i="1658"/>
  <c r="Q201" i="1658"/>
  <c r="T201" i="1658" s="1"/>
  <c r="P201" i="1658"/>
  <c r="S201" i="1658" s="1"/>
  <c r="N201" i="1658"/>
  <c r="M201" i="1658"/>
  <c r="L201" i="1658"/>
  <c r="V200" i="1658"/>
  <c r="U200" i="1658"/>
  <c r="T200" i="1658"/>
  <c r="Q200" i="1658"/>
  <c r="P200" i="1658"/>
  <c r="S200" i="1658" s="1"/>
  <c r="N200" i="1658"/>
  <c r="M200" i="1658"/>
  <c r="L200" i="1658"/>
  <c r="V199" i="1658"/>
  <c r="U199" i="1658"/>
  <c r="Q199" i="1658"/>
  <c r="T199" i="1658" s="1"/>
  <c r="P199" i="1658"/>
  <c r="S199" i="1658" s="1"/>
  <c r="N199" i="1658"/>
  <c r="M199" i="1658"/>
  <c r="L199" i="1658"/>
  <c r="V198" i="1658"/>
  <c r="U198" i="1658"/>
  <c r="Q198" i="1658"/>
  <c r="T198" i="1658" s="1"/>
  <c r="P198" i="1658"/>
  <c r="S198" i="1658" s="1"/>
  <c r="N198" i="1658"/>
  <c r="M198" i="1658"/>
  <c r="L198" i="1658"/>
  <c r="V197" i="1658"/>
  <c r="U197" i="1658"/>
  <c r="Q197" i="1658"/>
  <c r="T197" i="1658" s="1"/>
  <c r="P197" i="1658"/>
  <c r="S197" i="1658" s="1"/>
  <c r="N197" i="1658"/>
  <c r="M197" i="1658"/>
  <c r="L197" i="1658"/>
  <c r="V196" i="1658"/>
  <c r="U196" i="1658"/>
  <c r="Q196" i="1658"/>
  <c r="T196" i="1658" s="1"/>
  <c r="P196" i="1658"/>
  <c r="S196" i="1658" s="1"/>
  <c r="N196" i="1658"/>
  <c r="M196" i="1658"/>
  <c r="L196" i="1658"/>
  <c r="V195" i="1658"/>
  <c r="U195" i="1658"/>
  <c r="Q195" i="1658"/>
  <c r="T195" i="1658" s="1"/>
  <c r="P195" i="1658"/>
  <c r="S195" i="1658" s="1"/>
  <c r="N195" i="1658"/>
  <c r="M195" i="1658"/>
  <c r="L195" i="1658"/>
  <c r="V194" i="1658"/>
  <c r="U194" i="1658"/>
  <c r="Q194" i="1658"/>
  <c r="T194" i="1658" s="1"/>
  <c r="P194" i="1658"/>
  <c r="S194" i="1658" s="1"/>
  <c r="N194" i="1658"/>
  <c r="M194" i="1658"/>
  <c r="L194" i="1658"/>
  <c r="V193" i="1658"/>
  <c r="U193" i="1658"/>
  <c r="Q193" i="1658"/>
  <c r="T193" i="1658" s="1"/>
  <c r="P193" i="1658"/>
  <c r="S193" i="1658" s="1"/>
  <c r="N193" i="1658"/>
  <c r="M193" i="1658"/>
  <c r="L193" i="1658"/>
  <c r="V192" i="1658"/>
  <c r="U192" i="1658"/>
  <c r="Q192" i="1658"/>
  <c r="T192" i="1658" s="1"/>
  <c r="P192" i="1658"/>
  <c r="S192" i="1658" s="1"/>
  <c r="N192" i="1658"/>
  <c r="M192" i="1658"/>
  <c r="L192" i="1658"/>
  <c r="V191" i="1658"/>
  <c r="U191" i="1658"/>
  <c r="Q191" i="1658"/>
  <c r="T191" i="1658" s="1"/>
  <c r="P191" i="1658"/>
  <c r="S191" i="1658" s="1"/>
  <c r="N191" i="1658"/>
  <c r="M191" i="1658"/>
  <c r="L191" i="1658"/>
  <c r="V190" i="1658"/>
  <c r="U190" i="1658"/>
  <c r="Q190" i="1658"/>
  <c r="T190" i="1658" s="1"/>
  <c r="P190" i="1658"/>
  <c r="S190" i="1658" s="1"/>
  <c r="N190" i="1658"/>
  <c r="M190" i="1658"/>
  <c r="L190" i="1658"/>
  <c r="V189" i="1658"/>
  <c r="U189" i="1658"/>
  <c r="Q189" i="1658"/>
  <c r="T189" i="1658" s="1"/>
  <c r="P189" i="1658"/>
  <c r="S189" i="1658" s="1"/>
  <c r="N189" i="1658"/>
  <c r="M189" i="1658"/>
  <c r="L189" i="1658"/>
  <c r="V188" i="1658"/>
  <c r="U188" i="1658"/>
  <c r="Q188" i="1658"/>
  <c r="T188" i="1658" s="1"/>
  <c r="P188" i="1658"/>
  <c r="S188" i="1658" s="1"/>
  <c r="N188" i="1658"/>
  <c r="M188" i="1658"/>
  <c r="L188" i="1658"/>
  <c r="V187" i="1658"/>
  <c r="U187" i="1658"/>
  <c r="Q187" i="1658"/>
  <c r="T187" i="1658" s="1"/>
  <c r="P187" i="1658"/>
  <c r="S187" i="1658" s="1"/>
  <c r="N187" i="1658"/>
  <c r="M187" i="1658"/>
  <c r="L187" i="1658"/>
  <c r="V186" i="1658"/>
  <c r="U186" i="1658"/>
  <c r="Q186" i="1658"/>
  <c r="T186" i="1658" s="1"/>
  <c r="P186" i="1658"/>
  <c r="S186" i="1658" s="1"/>
  <c r="N186" i="1658"/>
  <c r="M186" i="1658"/>
  <c r="L186" i="1658"/>
  <c r="V185" i="1658"/>
  <c r="U185" i="1658"/>
  <c r="Q185" i="1658"/>
  <c r="T185" i="1658" s="1"/>
  <c r="P185" i="1658"/>
  <c r="S185" i="1658" s="1"/>
  <c r="N185" i="1658"/>
  <c r="M185" i="1658"/>
  <c r="L185" i="1658"/>
  <c r="V184" i="1658"/>
  <c r="U184" i="1658"/>
  <c r="Q184" i="1658"/>
  <c r="T184" i="1658" s="1"/>
  <c r="P184" i="1658"/>
  <c r="S184" i="1658" s="1"/>
  <c r="N184" i="1658"/>
  <c r="M184" i="1658"/>
  <c r="L184" i="1658"/>
  <c r="V183" i="1658"/>
  <c r="U183" i="1658"/>
  <c r="Q183" i="1658"/>
  <c r="T183" i="1658" s="1"/>
  <c r="P183" i="1658"/>
  <c r="S183" i="1658" s="1"/>
  <c r="N183" i="1658"/>
  <c r="M183" i="1658"/>
  <c r="L183" i="1658"/>
  <c r="V182" i="1658"/>
  <c r="U182" i="1658"/>
  <c r="Q182" i="1658"/>
  <c r="T182" i="1658" s="1"/>
  <c r="P182" i="1658"/>
  <c r="S182" i="1658" s="1"/>
  <c r="N182" i="1658"/>
  <c r="M182" i="1658"/>
  <c r="L182" i="1658"/>
  <c r="V181" i="1658"/>
  <c r="U181" i="1658"/>
  <c r="Q181" i="1658"/>
  <c r="T181" i="1658" s="1"/>
  <c r="P181" i="1658"/>
  <c r="S181" i="1658" s="1"/>
  <c r="N181" i="1658"/>
  <c r="M181" i="1658"/>
  <c r="L181" i="1658"/>
  <c r="V180" i="1658"/>
  <c r="U180" i="1658"/>
  <c r="Q180" i="1658"/>
  <c r="T180" i="1658" s="1"/>
  <c r="P180" i="1658"/>
  <c r="S180" i="1658" s="1"/>
  <c r="N180" i="1658"/>
  <c r="M180" i="1658"/>
  <c r="L180" i="1658"/>
  <c r="V179" i="1658"/>
  <c r="U179" i="1658"/>
  <c r="Q179" i="1658"/>
  <c r="T179" i="1658" s="1"/>
  <c r="P179" i="1658"/>
  <c r="S179" i="1658" s="1"/>
  <c r="N179" i="1658"/>
  <c r="M179" i="1658"/>
  <c r="L179" i="1658"/>
  <c r="V178" i="1658"/>
  <c r="U178" i="1658"/>
  <c r="Q178" i="1658"/>
  <c r="T178" i="1658" s="1"/>
  <c r="P178" i="1658"/>
  <c r="S178" i="1658" s="1"/>
  <c r="N178" i="1658"/>
  <c r="M178" i="1658"/>
  <c r="L178" i="1658"/>
  <c r="V177" i="1658"/>
  <c r="U177" i="1658"/>
  <c r="Q177" i="1658"/>
  <c r="T177" i="1658" s="1"/>
  <c r="P177" i="1658"/>
  <c r="S177" i="1658" s="1"/>
  <c r="N177" i="1658"/>
  <c r="M177" i="1658"/>
  <c r="L177" i="1658"/>
  <c r="V176" i="1658"/>
  <c r="U176" i="1658"/>
  <c r="Q176" i="1658"/>
  <c r="T176" i="1658" s="1"/>
  <c r="P176" i="1658"/>
  <c r="S176" i="1658" s="1"/>
  <c r="N176" i="1658"/>
  <c r="M176" i="1658"/>
  <c r="L176" i="1658"/>
  <c r="V175" i="1658"/>
  <c r="U175" i="1658"/>
  <c r="Q175" i="1658"/>
  <c r="T175" i="1658" s="1"/>
  <c r="P175" i="1658"/>
  <c r="S175" i="1658" s="1"/>
  <c r="N175" i="1658"/>
  <c r="M175" i="1658"/>
  <c r="L175" i="1658"/>
  <c r="V174" i="1658"/>
  <c r="U174" i="1658"/>
  <c r="Q174" i="1658"/>
  <c r="T174" i="1658" s="1"/>
  <c r="P174" i="1658"/>
  <c r="S174" i="1658" s="1"/>
  <c r="N174" i="1658"/>
  <c r="M174" i="1658"/>
  <c r="L174" i="1658"/>
  <c r="V173" i="1658"/>
  <c r="U173" i="1658"/>
  <c r="Q173" i="1658"/>
  <c r="T173" i="1658" s="1"/>
  <c r="P173" i="1658"/>
  <c r="S173" i="1658" s="1"/>
  <c r="N173" i="1658"/>
  <c r="M173" i="1658"/>
  <c r="L173" i="1658"/>
  <c r="V172" i="1658"/>
  <c r="U172" i="1658"/>
  <c r="Q172" i="1658"/>
  <c r="T172" i="1658" s="1"/>
  <c r="P172" i="1658"/>
  <c r="S172" i="1658" s="1"/>
  <c r="N172" i="1658"/>
  <c r="M172" i="1658"/>
  <c r="L172" i="1658"/>
  <c r="V171" i="1658"/>
  <c r="U171" i="1658"/>
  <c r="Q171" i="1658"/>
  <c r="T171" i="1658" s="1"/>
  <c r="P171" i="1658"/>
  <c r="S171" i="1658" s="1"/>
  <c r="N171" i="1658"/>
  <c r="M171" i="1658"/>
  <c r="L171" i="1658"/>
  <c r="V170" i="1658"/>
  <c r="U170" i="1658"/>
  <c r="Q170" i="1658"/>
  <c r="T170" i="1658" s="1"/>
  <c r="P170" i="1658"/>
  <c r="S170" i="1658" s="1"/>
  <c r="N170" i="1658"/>
  <c r="M170" i="1658"/>
  <c r="L170" i="1658"/>
  <c r="V169" i="1658"/>
  <c r="U169" i="1658"/>
  <c r="Q169" i="1658"/>
  <c r="T169" i="1658" s="1"/>
  <c r="P169" i="1658"/>
  <c r="S169" i="1658" s="1"/>
  <c r="N169" i="1658"/>
  <c r="M169" i="1658"/>
  <c r="L169" i="1658"/>
  <c r="V168" i="1658"/>
  <c r="U168" i="1658"/>
  <c r="Q168" i="1658"/>
  <c r="T168" i="1658" s="1"/>
  <c r="P168" i="1658"/>
  <c r="S168" i="1658" s="1"/>
  <c r="N168" i="1658"/>
  <c r="M168" i="1658"/>
  <c r="L168" i="1658"/>
  <c r="V167" i="1658"/>
  <c r="U167" i="1658"/>
  <c r="Q167" i="1658"/>
  <c r="T167" i="1658" s="1"/>
  <c r="P167" i="1658"/>
  <c r="S167" i="1658" s="1"/>
  <c r="N167" i="1658"/>
  <c r="M167" i="1658"/>
  <c r="L167" i="1658"/>
  <c r="V166" i="1658"/>
  <c r="U166" i="1658"/>
  <c r="Q166" i="1658"/>
  <c r="T166" i="1658" s="1"/>
  <c r="P166" i="1658"/>
  <c r="S166" i="1658" s="1"/>
  <c r="N166" i="1658"/>
  <c r="M166" i="1658"/>
  <c r="L166" i="1658"/>
  <c r="V165" i="1658"/>
  <c r="U165" i="1658"/>
  <c r="Q165" i="1658"/>
  <c r="T165" i="1658" s="1"/>
  <c r="P165" i="1658"/>
  <c r="S165" i="1658" s="1"/>
  <c r="N165" i="1658"/>
  <c r="M165" i="1658"/>
  <c r="L165" i="1658"/>
  <c r="V164" i="1658"/>
  <c r="U164" i="1658"/>
  <c r="Q164" i="1658"/>
  <c r="T164" i="1658" s="1"/>
  <c r="P164" i="1658"/>
  <c r="S164" i="1658" s="1"/>
  <c r="N164" i="1658"/>
  <c r="M164" i="1658"/>
  <c r="L164" i="1658"/>
  <c r="V163" i="1658"/>
  <c r="U163" i="1658"/>
  <c r="Q163" i="1658"/>
  <c r="T163" i="1658" s="1"/>
  <c r="P163" i="1658"/>
  <c r="S163" i="1658" s="1"/>
  <c r="N163" i="1658"/>
  <c r="M163" i="1658"/>
  <c r="L163" i="1658"/>
  <c r="V162" i="1658"/>
  <c r="U162" i="1658"/>
  <c r="Q162" i="1658"/>
  <c r="T162" i="1658" s="1"/>
  <c r="P162" i="1658"/>
  <c r="S162" i="1658" s="1"/>
  <c r="N162" i="1658"/>
  <c r="M162" i="1658"/>
  <c r="L162" i="1658"/>
  <c r="V161" i="1658"/>
  <c r="U161" i="1658"/>
  <c r="Q161" i="1658"/>
  <c r="T161" i="1658" s="1"/>
  <c r="P161" i="1658"/>
  <c r="S161" i="1658" s="1"/>
  <c r="N161" i="1658"/>
  <c r="M161" i="1658"/>
  <c r="L161" i="1658"/>
  <c r="V160" i="1658"/>
  <c r="U160" i="1658"/>
  <c r="Q160" i="1658"/>
  <c r="T160" i="1658" s="1"/>
  <c r="P160" i="1658"/>
  <c r="S160" i="1658" s="1"/>
  <c r="N160" i="1658"/>
  <c r="M160" i="1658"/>
  <c r="L160" i="1658"/>
  <c r="V159" i="1658"/>
  <c r="U159" i="1658"/>
  <c r="Q159" i="1658"/>
  <c r="T159" i="1658" s="1"/>
  <c r="P159" i="1658"/>
  <c r="S159" i="1658" s="1"/>
  <c r="N159" i="1658"/>
  <c r="M159" i="1658"/>
  <c r="L159" i="1658"/>
  <c r="V158" i="1658"/>
  <c r="U158" i="1658"/>
  <c r="Q158" i="1658"/>
  <c r="T158" i="1658" s="1"/>
  <c r="P158" i="1658"/>
  <c r="S158" i="1658" s="1"/>
  <c r="N158" i="1658"/>
  <c r="M158" i="1658"/>
  <c r="L158" i="1658"/>
  <c r="V157" i="1658"/>
  <c r="U157" i="1658"/>
  <c r="Q157" i="1658"/>
  <c r="T157" i="1658" s="1"/>
  <c r="P157" i="1658"/>
  <c r="S157" i="1658" s="1"/>
  <c r="N157" i="1658"/>
  <c r="M157" i="1658"/>
  <c r="L157" i="1658"/>
  <c r="V156" i="1658"/>
  <c r="U156" i="1658"/>
  <c r="Q156" i="1658"/>
  <c r="T156" i="1658" s="1"/>
  <c r="P156" i="1658"/>
  <c r="S156" i="1658" s="1"/>
  <c r="N156" i="1658"/>
  <c r="M156" i="1658"/>
  <c r="L156" i="1658"/>
  <c r="V155" i="1658"/>
  <c r="U155" i="1658"/>
  <c r="Q155" i="1658"/>
  <c r="T155" i="1658" s="1"/>
  <c r="P155" i="1658"/>
  <c r="S155" i="1658" s="1"/>
  <c r="N155" i="1658"/>
  <c r="M155" i="1658"/>
  <c r="L155" i="1658"/>
  <c r="V154" i="1658"/>
  <c r="U154" i="1658"/>
  <c r="Q154" i="1658"/>
  <c r="T154" i="1658" s="1"/>
  <c r="P154" i="1658"/>
  <c r="S154" i="1658" s="1"/>
  <c r="N154" i="1658"/>
  <c r="M154" i="1658"/>
  <c r="L154" i="1658"/>
  <c r="V153" i="1658"/>
  <c r="U153" i="1658"/>
  <c r="Q153" i="1658"/>
  <c r="T153" i="1658" s="1"/>
  <c r="P153" i="1658"/>
  <c r="S153" i="1658" s="1"/>
  <c r="N153" i="1658"/>
  <c r="M153" i="1658"/>
  <c r="L153" i="1658"/>
  <c r="V152" i="1658"/>
  <c r="U152" i="1658"/>
  <c r="Q152" i="1658"/>
  <c r="T152" i="1658" s="1"/>
  <c r="P152" i="1658"/>
  <c r="S152" i="1658" s="1"/>
  <c r="N152" i="1658"/>
  <c r="M152" i="1658"/>
  <c r="V151" i="1658"/>
  <c r="U151" i="1658"/>
  <c r="Q151" i="1658"/>
  <c r="T151" i="1658" s="1"/>
  <c r="P151" i="1658"/>
  <c r="S151" i="1658" s="1"/>
  <c r="N151" i="1658"/>
  <c r="M151" i="1658"/>
  <c r="L151" i="1658"/>
  <c r="V150" i="1658"/>
  <c r="U150" i="1658"/>
  <c r="Q150" i="1658"/>
  <c r="T150" i="1658" s="1"/>
  <c r="P150" i="1658"/>
  <c r="S150" i="1658" s="1"/>
  <c r="N150" i="1658"/>
  <c r="M150" i="1658"/>
  <c r="L150" i="1658"/>
  <c r="V149" i="1658"/>
  <c r="U149" i="1658"/>
  <c r="Q149" i="1658"/>
  <c r="T149" i="1658" s="1"/>
  <c r="P149" i="1658"/>
  <c r="S149" i="1658" s="1"/>
  <c r="N149" i="1658"/>
  <c r="M149" i="1658"/>
  <c r="L149" i="1658"/>
  <c r="V148" i="1658"/>
  <c r="U148" i="1658"/>
  <c r="Q148" i="1658"/>
  <c r="T148" i="1658" s="1"/>
  <c r="P148" i="1658"/>
  <c r="S148" i="1658" s="1"/>
  <c r="N148" i="1658"/>
  <c r="M148" i="1658"/>
  <c r="L148" i="1658"/>
  <c r="V147" i="1658"/>
  <c r="U147" i="1658"/>
  <c r="Q147" i="1658"/>
  <c r="T147" i="1658" s="1"/>
  <c r="P147" i="1658"/>
  <c r="S147" i="1658" s="1"/>
  <c r="N147" i="1658"/>
  <c r="M147" i="1658"/>
  <c r="L147" i="1658"/>
  <c r="V146" i="1658"/>
  <c r="U146" i="1658"/>
  <c r="Q146" i="1658"/>
  <c r="T146" i="1658" s="1"/>
  <c r="P146" i="1658"/>
  <c r="S146" i="1658" s="1"/>
  <c r="N146" i="1658"/>
  <c r="M146" i="1658"/>
  <c r="L146" i="1658"/>
  <c r="V145" i="1658"/>
  <c r="U145" i="1658"/>
  <c r="Q145" i="1658"/>
  <c r="T145" i="1658" s="1"/>
  <c r="P145" i="1658"/>
  <c r="S145" i="1658" s="1"/>
  <c r="N145" i="1658"/>
  <c r="M145" i="1658"/>
  <c r="L145" i="1658"/>
  <c r="V144" i="1658"/>
  <c r="U144" i="1658"/>
  <c r="Q144" i="1658"/>
  <c r="T144" i="1658" s="1"/>
  <c r="P144" i="1658"/>
  <c r="S144" i="1658" s="1"/>
  <c r="N144" i="1658"/>
  <c r="M144" i="1658"/>
  <c r="L144" i="1658"/>
  <c r="V143" i="1658"/>
  <c r="U143" i="1658"/>
  <c r="Q143" i="1658"/>
  <c r="T143" i="1658" s="1"/>
  <c r="P143" i="1658"/>
  <c r="S143" i="1658" s="1"/>
  <c r="N143" i="1658"/>
  <c r="M143" i="1658"/>
  <c r="L143" i="1658"/>
  <c r="V142" i="1658"/>
  <c r="U142" i="1658"/>
  <c r="Q142" i="1658"/>
  <c r="T142" i="1658" s="1"/>
  <c r="P142" i="1658"/>
  <c r="S142" i="1658" s="1"/>
  <c r="N142" i="1658"/>
  <c r="M142" i="1658"/>
  <c r="L142" i="1658"/>
  <c r="V141" i="1658"/>
  <c r="U141" i="1658"/>
  <c r="Q141" i="1658"/>
  <c r="T141" i="1658" s="1"/>
  <c r="P141" i="1658"/>
  <c r="S141" i="1658" s="1"/>
  <c r="N141" i="1658"/>
  <c r="M141" i="1658"/>
  <c r="L141" i="1658"/>
  <c r="V140" i="1658"/>
  <c r="U140" i="1658"/>
  <c r="Q140" i="1658"/>
  <c r="T140" i="1658" s="1"/>
  <c r="P140" i="1658"/>
  <c r="S140" i="1658" s="1"/>
  <c r="N140" i="1658"/>
  <c r="M140" i="1658"/>
  <c r="L140" i="1658"/>
  <c r="V139" i="1658"/>
  <c r="U139" i="1658"/>
  <c r="Q139" i="1658"/>
  <c r="T139" i="1658" s="1"/>
  <c r="P139" i="1658"/>
  <c r="S139" i="1658" s="1"/>
  <c r="N139" i="1658"/>
  <c r="M139" i="1658"/>
  <c r="L139" i="1658"/>
  <c r="V138" i="1658"/>
  <c r="U138" i="1658"/>
  <c r="Q138" i="1658"/>
  <c r="T138" i="1658" s="1"/>
  <c r="P138" i="1658"/>
  <c r="S138" i="1658" s="1"/>
  <c r="N138" i="1658"/>
  <c r="M138" i="1658"/>
  <c r="L138" i="1658"/>
  <c r="V137" i="1658"/>
  <c r="U137" i="1658"/>
  <c r="Q137" i="1658"/>
  <c r="T137" i="1658" s="1"/>
  <c r="P137" i="1658"/>
  <c r="S137" i="1658" s="1"/>
  <c r="N137" i="1658"/>
  <c r="M137" i="1658"/>
  <c r="L137" i="1658"/>
  <c r="V136" i="1658"/>
  <c r="U136" i="1658"/>
  <c r="Q136" i="1658"/>
  <c r="T136" i="1658" s="1"/>
  <c r="P136" i="1658"/>
  <c r="S136" i="1658" s="1"/>
  <c r="N136" i="1658"/>
  <c r="M136" i="1658"/>
  <c r="L136" i="1658"/>
  <c r="V135" i="1658"/>
  <c r="U135" i="1658"/>
  <c r="Q135" i="1658"/>
  <c r="T135" i="1658" s="1"/>
  <c r="P135" i="1658"/>
  <c r="S135" i="1658" s="1"/>
  <c r="N135" i="1658"/>
  <c r="M135" i="1658"/>
  <c r="L135" i="1658"/>
  <c r="V134" i="1658"/>
  <c r="U134" i="1658"/>
  <c r="Q134" i="1658"/>
  <c r="T134" i="1658" s="1"/>
  <c r="P134" i="1658"/>
  <c r="S134" i="1658" s="1"/>
  <c r="N134" i="1658"/>
  <c r="M134" i="1658"/>
  <c r="L134" i="1658"/>
  <c r="V133" i="1658"/>
  <c r="U133" i="1658"/>
  <c r="Q133" i="1658"/>
  <c r="T133" i="1658" s="1"/>
  <c r="P133" i="1658"/>
  <c r="S133" i="1658" s="1"/>
  <c r="N133" i="1658"/>
  <c r="M133" i="1658"/>
  <c r="V132" i="1658"/>
  <c r="U132" i="1658"/>
  <c r="Q132" i="1658"/>
  <c r="T132" i="1658" s="1"/>
  <c r="P132" i="1658"/>
  <c r="S132" i="1658" s="1"/>
  <c r="N132" i="1658"/>
  <c r="M132" i="1658"/>
  <c r="V131" i="1658"/>
  <c r="U131" i="1658"/>
  <c r="Q131" i="1658"/>
  <c r="T131" i="1658" s="1"/>
  <c r="P131" i="1658"/>
  <c r="S131" i="1658" s="1"/>
  <c r="N131" i="1658"/>
  <c r="M131" i="1658"/>
  <c r="L131" i="1658"/>
  <c r="V130" i="1658"/>
  <c r="U130" i="1658"/>
  <c r="Q130" i="1658"/>
  <c r="T130" i="1658" s="1"/>
  <c r="P130" i="1658"/>
  <c r="S130" i="1658" s="1"/>
  <c r="N130" i="1658"/>
  <c r="M130" i="1658"/>
  <c r="L130" i="1658"/>
  <c r="V129" i="1658"/>
  <c r="U129" i="1658"/>
  <c r="Q129" i="1658"/>
  <c r="T129" i="1658" s="1"/>
  <c r="P129" i="1658"/>
  <c r="S129" i="1658" s="1"/>
  <c r="N129" i="1658"/>
  <c r="M129" i="1658"/>
  <c r="L129" i="1658"/>
  <c r="V128" i="1658"/>
  <c r="U128" i="1658"/>
  <c r="Q128" i="1658"/>
  <c r="T128" i="1658" s="1"/>
  <c r="P128" i="1658"/>
  <c r="S128" i="1658" s="1"/>
  <c r="N128" i="1658"/>
  <c r="M128" i="1658"/>
  <c r="L128" i="1658"/>
  <c r="V127" i="1658"/>
  <c r="U127" i="1658"/>
  <c r="Q127" i="1658"/>
  <c r="T127" i="1658" s="1"/>
  <c r="P127" i="1658"/>
  <c r="S127" i="1658" s="1"/>
  <c r="N127" i="1658"/>
  <c r="M127" i="1658"/>
  <c r="L127" i="1658"/>
  <c r="V126" i="1658"/>
  <c r="U126" i="1658"/>
  <c r="Q126" i="1658"/>
  <c r="T126" i="1658" s="1"/>
  <c r="P126" i="1658"/>
  <c r="S126" i="1658" s="1"/>
  <c r="N126" i="1658"/>
  <c r="M126" i="1658"/>
  <c r="L126" i="1658"/>
  <c r="V125" i="1658"/>
  <c r="U125" i="1658"/>
  <c r="Q125" i="1658"/>
  <c r="T125" i="1658" s="1"/>
  <c r="P125" i="1658"/>
  <c r="S125" i="1658" s="1"/>
  <c r="N125" i="1658"/>
  <c r="M125" i="1658"/>
  <c r="L125" i="1658"/>
  <c r="V124" i="1658"/>
  <c r="U124" i="1658"/>
  <c r="Q124" i="1658"/>
  <c r="T124" i="1658" s="1"/>
  <c r="P124" i="1658"/>
  <c r="S124" i="1658" s="1"/>
  <c r="N124" i="1658"/>
  <c r="M124" i="1658"/>
  <c r="L124" i="1658"/>
  <c r="V123" i="1658"/>
  <c r="U123" i="1658"/>
  <c r="Q123" i="1658"/>
  <c r="T123" i="1658" s="1"/>
  <c r="P123" i="1658"/>
  <c r="S123" i="1658" s="1"/>
  <c r="N123" i="1658"/>
  <c r="M123" i="1658"/>
  <c r="L123" i="1658"/>
  <c r="V122" i="1658"/>
  <c r="U122" i="1658"/>
  <c r="Q122" i="1658"/>
  <c r="T122" i="1658" s="1"/>
  <c r="P122" i="1658"/>
  <c r="S122" i="1658" s="1"/>
  <c r="N122" i="1658"/>
  <c r="M122" i="1658"/>
  <c r="L122" i="1658"/>
  <c r="V121" i="1658"/>
  <c r="U121" i="1658"/>
  <c r="Q121" i="1658"/>
  <c r="T121" i="1658" s="1"/>
  <c r="P121" i="1658"/>
  <c r="S121" i="1658" s="1"/>
  <c r="N121" i="1658"/>
  <c r="M121" i="1658"/>
  <c r="L121" i="1658"/>
  <c r="V120" i="1658"/>
  <c r="U120" i="1658"/>
  <c r="Q120" i="1658"/>
  <c r="T120" i="1658" s="1"/>
  <c r="P120" i="1658"/>
  <c r="S120" i="1658" s="1"/>
  <c r="N120" i="1658"/>
  <c r="M120" i="1658"/>
  <c r="L120" i="1658"/>
  <c r="V119" i="1658"/>
  <c r="U119" i="1658"/>
  <c r="Q119" i="1658"/>
  <c r="T119" i="1658" s="1"/>
  <c r="P119" i="1658"/>
  <c r="S119" i="1658" s="1"/>
  <c r="N119" i="1658"/>
  <c r="M119" i="1658"/>
  <c r="L119" i="1658"/>
  <c r="V118" i="1658"/>
  <c r="U118" i="1658"/>
  <c r="Q118" i="1658"/>
  <c r="T118" i="1658" s="1"/>
  <c r="P118" i="1658"/>
  <c r="S118" i="1658" s="1"/>
  <c r="N118" i="1658"/>
  <c r="M118" i="1658"/>
  <c r="L118" i="1658"/>
  <c r="V117" i="1658"/>
  <c r="U117" i="1658"/>
  <c r="Q117" i="1658"/>
  <c r="T117" i="1658" s="1"/>
  <c r="P117" i="1658"/>
  <c r="S117" i="1658" s="1"/>
  <c r="N117" i="1658"/>
  <c r="M117" i="1658"/>
  <c r="L117" i="1658"/>
  <c r="V116" i="1658"/>
  <c r="U116" i="1658"/>
  <c r="Q116" i="1658"/>
  <c r="T116" i="1658" s="1"/>
  <c r="P116" i="1658"/>
  <c r="S116" i="1658" s="1"/>
  <c r="N116" i="1658"/>
  <c r="M116" i="1658"/>
  <c r="L116" i="1658"/>
  <c r="V115" i="1658"/>
  <c r="U115" i="1658"/>
  <c r="Q115" i="1658"/>
  <c r="T115" i="1658" s="1"/>
  <c r="P115" i="1658"/>
  <c r="S115" i="1658" s="1"/>
  <c r="N115" i="1658"/>
  <c r="M115" i="1658"/>
  <c r="L115" i="1658"/>
  <c r="V114" i="1658"/>
  <c r="U114" i="1658"/>
  <c r="Q114" i="1658"/>
  <c r="T114" i="1658" s="1"/>
  <c r="P114" i="1658"/>
  <c r="S114" i="1658" s="1"/>
  <c r="N114" i="1658"/>
  <c r="M114" i="1658"/>
  <c r="L114" i="1658"/>
  <c r="V113" i="1658"/>
  <c r="U113" i="1658"/>
  <c r="Q113" i="1658"/>
  <c r="T113" i="1658" s="1"/>
  <c r="P113" i="1658"/>
  <c r="S113" i="1658" s="1"/>
  <c r="N113" i="1658"/>
  <c r="M113" i="1658"/>
  <c r="L113" i="1658"/>
  <c r="V112" i="1658"/>
  <c r="U112" i="1658"/>
  <c r="Q112" i="1658"/>
  <c r="T112" i="1658" s="1"/>
  <c r="P112" i="1658"/>
  <c r="S112" i="1658" s="1"/>
  <c r="N112" i="1658"/>
  <c r="M112" i="1658"/>
  <c r="L112" i="1658"/>
  <c r="V111" i="1658"/>
  <c r="U111" i="1658"/>
  <c r="Q111" i="1658"/>
  <c r="T111" i="1658" s="1"/>
  <c r="P111" i="1658"/>
  <c r="S111" i="1658" s="1"/>
  <c r="N111" i="1658"/>
  <c r="M111" i="1658"/>
  <c r="L111" i="1658"/>
  <c r="V110" i="1658"/>
  <c r="U110" i="1658"/>
  <c r="Q110" i="1658"/>
  <c r="T110" i="1658" s="1"/>
  <c r="P110" i="1658"/>
  <c r="S110" i="1658" s="1"/>
  <c r="N110" i="1658"/>
  <c r="M110" i="1658"/>
  <c r="L110" i="1658"/>
  <c r="V109" i="1658"/>
  <c r="U109" i="1658"/>
  <c r="Q109" i="1658"/>
  <c r="T109" i="1658" s="1"/>
  <c r="P109" i="1658"/>
  <c r="S109" i="1658" s="1"/>
  <c r="N109" i="1658"/>
  <c r="M109" i="1658"/>
  <c r="L109" i="1658"/>
  <c r="V108" i="1658"/>
  <c r="U108" i="1658"/>
  <c r="Q108" i="1658"/>
  <c r="T108" i="1658" s="1"/>
  <c r="P108" i="1658"/>
  <c r="S108" i="1658" s="1"/>
  <c r="N108" i="1658"/>
  <c r="M108" i="1658"/>
  <c r="L108" i="1658"/>
  <c r="V107" i="1658"/>
  <c r="U107" i="1658"/>
  <c r="Q107" i="1658"/>
  <c r="T107" i="1658" s="1"/>
  <c r="P107" i="1658"/>
  <c r="S107" i="1658" s="1"/>
  <c r="N107" i="1658"/>
  <c r="M107" i="1658"/>
  <c r="L107" i="1658"/>
  <c r="V106" i="1658"/>
  <c r="U106" i="1658"/>
  <c r="Q106" i="1658"/>
  <c r="T106" i="1658" s="1"/>
  <c r="P106" i="1658"/>
  <c r="S106" i="1658" s="1"/>
  <c r="N106" i="1658"/>
  <c r="M106" i="1658"/>
  <c r="L106" i="1658"/>
  <c r="V105" i="1658"/>
  <c r="U105" i="1658"/>
  <c r="Q105" i="1658"/>
  <c r="T105" i="1658" s="1"/>
  <c r="P105" i="1658"/>
  <c r="S105" i="1658" s="1"/>
  <c r="N105" i="1658"/>
  <c r="M105" i="1658"/>
  <c r="L105" i="1658"/>
  <c r="V104" i="1658"/>
  <c r="U104" i="1658"/>
  <c r="Q104" i="1658"/>
  <c r="T104" i="1658" s="1"/>
  <c r="P104" i="1658"/>
  <c r="S104" i="1658" s="1"/>
  <c r="N104" i="1658"/>
  <c r="M104" i="1658"/>
  <c r="L104" i="1658"/>
  <c r="V103" i="1658"/>
  <c r="U103" i="1658"/>
  <c r="Q103" i="1658"/>
  <c r="T103" i="1658" s="1"/>
  <c r="P103" i="1658"/>
  <c r="S103" i="1658" s="1"/>
  <c r="N103" i="1658"/>
  <c r="M103" i="1658"/>
  <c r="L103" i="1658"/>
  <c r="V102" i="1658"/>
  <c r="U102" i="1658"/>
  <c r="Q102" i="1658"/>
  <c r="T102" i="1658" s="1"/>
  <c r="P102" i="1658"/>
  <c r="S102" i="1658" s="1"/>
  <c r="N102" i="1658"/>
  <c r="M102" i="1658"/>
  <c r="L102" i="1658"/>
  <c r="V101" i="1658"/>
  <c r="U101" i="1658"/>
  <c r="Q101" i="1658"/>
  <c r="T101" i="1658" s="1"/>
  <c r="P101" i="1658"/>
  <c r="S101" i="1658" s="1"/>
  <c r="N101" i="1658"/>
  <c r="M101" i="1658"/>
  <c r="L101" i="1658"/>
  <c r="V100" i="1658"/>
  <c r="U100" i="1658"/>
  <c r="Q100" i="1658"/>
  <c r="T100" i="1658" s="1"/>
  <c r="P100" i="1658"/>
  <c r="S100" i="1658" s="1"/>
  <c r="N100" i="1658"/>
  <c r="M100" i="1658"/>
  <c r="L100" i="1658"/>
  <c r="V99" i="1658"/>
  <c r="U99" i="1658"/>
  <c r="Q99" i="1658"/>
  <c r="T99" i="1658" s="1"/>
  <c r="P99" i="1658"/>
  <c r="S99" i="1658" s="1"/>
  <c r="N99" i="1658"/>
  <c r="M99" i="1658"/>
  <c r="L99" i="1658"/>
  <c r="V98" i="1658"/>
  <c r="U98" i="1658"/>
  <c r="Q98" i="1658"/>
  <c r="T98" i="1658" s="1"/>
  <c r="P98" i="1658"/>
  <c r="S98" i="1658" s="1"/>
  <c r="N98" i="1658"/>
  <c r="M98" i="1658"/>
  <c r="L98" i="1658"/>
  <c r="V97" i="1658"/>
  <c r="U97" i="1658"/>
  <c r="Q97" i="1658"/>
  <c r="T97" i="1658" s="1"/>
  <c r="P97" i="1658"/>
  <c r="S97" i="1658" s="1"/>
  <c r="N97" i="1658"/>
  <c r="M97" i="1658"/>
  <c r="L97" i="1658"/>
  <c r="V96" i="1658"/>
  <c r="U96" i="1658"/>
  <c r="Q96" i="1658"/>
  <c r="T96" i="1658" s="1"/>
  <c r="P96" i="1658"/>
  <c r="S96" i="1658" s="1"/>
  <c r="N96" i="1658"/>
  <c r="M96" i="1658"/>
  <c r="L96" i="1658"/>
  <c r="V95" i="1658"/>
  <c r="U95" i="1658"/>
  <c r="Q95" i="1658"/>
  <c r="T95" i="1658" s="1"/>
  <c r="P95" i="1658"/>
  <c r="S95" i="1658" s="1"/>
  <c r="N95" i="1658"/>
  <c r="M95" i="1658"/>
  <c r="L95" i="1658"/>
  <c r="V94" i="1658"/>
  <c r="U94" i="1658"/>
  <c r="Q94" i="1658"/>
  <c r="T94" i="1658" s="1"/>
  <c r="P94" i="1658"/>
  <c r="S94" i="1658" s="1"/>
  <c r="N94" i="1658"/>
  <c r="M94" i="1658"/>
  <c r="L94" i="1658"/>
  <c r="V93" i="1658"/>
  <c r="U93" i="1658"/>
  <c r="Q93" i="1658"/>
  <c r="T93" i="1658" s="1"/>
  <c r="P93" i="1658"/>
  <c r="S93" i="1658" s="1"/>
  <c r="N93" i="1658"/>
  <c r="M93" i="1658"/>
  <c r="L93" i="1658"/>
  <c r="V92" i="1658"/>
  <c r="U92" i="1658"/>
  <c r="Q92" i="1658"/>
  <c r="T92" i="1658" s="1"/>
  <c r="P92" i="1658"/>
  <c r="S92" i="1658" s="1"/>
  <c r="N92" i="1658"/>
  <c r="M92" i="1658"/>
  <c r="L92" i="1658"/>
  <c r="V91" i="1658"/>
  <c r="U91" i="1658"/>
  <c r="Q91" i="1658"/>
  <c r="T91" i="1658" s="1"/>
  <c r="P91" i="1658"/>
  <c r="S91" i="1658" s="1"/>
  <c r="N91" i="1658"/>
  <c r="M91" i="1658"/>
  <c r="L91" i="1658"/>
  <c r="V90" i="1658"/>
  <c r="U90" i="1658"/>
  <c r="Q90" i="1658"/>
  <c r="T90" i="1658" s="1"/>
  <c r="P90" i="1658"/>
  <c r="S90" i="1658" s="1"/>
  <c r="N90" i="1658"/>
  <c r="M90" i="1658"/>
  <c r="L90" i="1658"/>
  <c r="V89" i="1658"/>
  <c r="U89" i="1658"/>
  <c r="Q89" i="1658"/>
  <c r="T89" i="1658" s="1"/>
  <c r="P89" i="1658"/>
  <c r="S89" i="1658" s="1"/>
  <c r="N89" i="1658"/>
  <c r="M89" i="1658"/>
  <c r="L89" i="1658"/>
  <c r="V88" i="1658"/>
  <c r="U88" i="1658"/>
  <c r="Q88" i="1658"/>
  <c r="T88" i="1658" s="1"/>
  <c r="P88" i="1658"/>
  <c r="S88" i="1658" s="1"/>
  <c r="N88" i="1658"/>
  <c r="M88" i="1658"/>
  <c r="L88" i="1658"/>
  <c r="V87" i="1658"/>
  <c r="U87" i="1658"/>
  <c r="Q87" i="1658"/>
  <c r="T87" i="1658" s="1"/>
  <c r="P87" i="1658"/>
  <c r="S87" i="1658" s="1"/>
  <c r="N87" i="1658"/>
  <c r="M87" i="1658"/>
  <c r="L87" i="1658"/>
  <c r="V86" i="1658"/>
  <c r="U86" i="1658"/>
  <c r="Q86" i="1658"/>
  <c r="T86" i="1658" s="1"/>
  <c r="P86" i="1658"/>
  <c r="S86" i="1658" s="1"/>
  <c r="N86" i="1658"/>
  <c r="M86" i="1658"/>
  <c r="L86" i="1658"/>
  <c r="V85" i="1658"/>
  <c r="U85" i="1658"/>
  <c r="Q85" i="1658"/>
  <c r="T85" i="1658" s="1"/>
  <c r="P85" i="1658"/>
  <c r="S85" i="1658" s="1"/>
  <c r="N85" i="1658"/>
  <c r="M85" i="1658"/>
  <c r="L85" i="1658"/>
  <c r="V84" i="1658"/>
  <c r="U84" i="1658"/>
  <c r="Q84" i="1658"/>
  <c r="T84" i="1658" s="1"/>
  <c r="P84" i="1658"/>
  <c r="S84" i="1658" s="1"/>
  <c r="N84" i="1658"/>
  <c r="M84" i="1658"/>
  <c r="L84" i="1658"/>
  <c r="V83" i="1658"/>
  <c r="U83" i="1658"/>
  <c r="Q83" i="1658"/>
  <c r="T83" i="1658" s="1"/>
  <c r="P83" i="1658"/>
  <c r="S83" i="1658" s="1"/>
  <c r="N83" i="1658"/>
  <c r="M83" i="1658"/>
  <c r="L83" i="1658"/>
  <c r="V82" i="1658"/>
  <c r="U82" i="1658"/>
  <c r="Q82" i="1658"/>
  <c r="T82" i="1658" s="1"/>
  <c r="P82" i="1658"/>
  <c r="S82" i="1658" s="1"/>
  <c r="N82" i="1658"/>
  <c r="M82" i="1658"/>
  <c r="L82" i="1658"/>
  <c r="V81" i="1658"/>
  <c r="U81" i="1658"/>
  <c r="Q81" i="1658"/>
  <c r="T81" i="1658" s="1"/>
  <c r="P81" i="1658"/>
  <c r="S81" i="1658" s="1"/>
  <c r="N81" i="1658"/>
  <c r="M81" i="1658"/>
  <c r="L81" i="1658"/>
  <c r="V80" i="1658"/>
  <c r="U80" i="1658"/>
  <c r="Q80" i="1658"/>
  <c r="T80" i="1658" s="1"/>
  <c r="P80" i="1658"/>
  <c r="S80" i="1658" s="1"/>
  <c r="N80" i="1658"/>
  <c r="M80" i="1658"/>
  <c r="L80" i="1658"/>
  <c r="V79" i="1658"/>
  <c r="U79" i="1658"/>
  <c r="Q79" i="1658"/>
  <c r="T79" i="1658" s="1"/>
  <c r="P79" i="1658"/>
  <c r="S79" i="1658" s="1"/>
  <c r="N79" i="1658"/>
  <c r="M79" i="1658"/>
  <c r="L79" i="1658"/>
  <c r="V78" i="1658"/>
  <c r="U78" i="1658"/>
  <c r="Q78" i="1658"/>
  <c r="T78" i="1658" s="1"/>
  <c r="P78" i="1658"/>
  <c r="S78" i="1658" s="1"/>
  <c r="N78" i="1658"/>
  <c r="M78" i="1658"/>
  <c r="L78" i="1658"/>
  <c r="V77" i="1658"/>
  <c r="U77" i="1658"/>
  <c r="Q77" i="1658"/>
  <c r="T77" i="1658" s="1"/>
  <c r="P77" i="1658"/>
  <c r="S77" i="1658" s="1"/>
  <c r="N77" i="1658"/>
  <c r="M77" i="1658"/>
  <c r="L77" i="1658"/>
  <c r="V76" i="1658"/>
  <c r="U76" i="1658"/>
  <c r="Q76" i="1658"/>
  <c r="T76" i="1658" s="1"/>
  <c r="P76" i="1658"/>
  <c r="S76" i="1658" s="1"/>
  <c r="N76" i="1658"/>
  <c r="M76" i="1658"/>
  <c r="L76" i="1658"/>
  <c r="V75" i="1658"/>
  <c r="U75" i="1658"/>
  <c r="Q75" i="1658"/>
  <c r="T75" i="1658" s="1"/>
  <c r="P75" i="1658"/>
  <c r="S75" i="1658" s="1"/>
  <c r="N75" i="1658"/>
  <c r="M75" i="1658"/>
  <c r="L75" i="1658"/>
  <c r="V74" i="1658"/>
  <c r="U74" i="1658"/>
  <c r="Q74" i="1658"/>
  <c r="T74" i="1658" s="1"/>
  <c r="P74" i="1658"/>
  <c r="S74" i="1658" s="1"/>
  <c r="N74" i="1658"/>
  <c r="M74" i="1658"/>
  <c r="L74" i="1658"/>
  <c r="V73" i="1658"/>
  <c r="U73" i="1658"/>
  <c r="Q73" i="1658"/>
  <c r="T73" i="1658" s="1"/>
  <c r="P73" i="1658"/>
  <c r="S73" i="1658" s="1"/>
  <c r="N73" i="1658"/>
  <c r="M73" i="1658"/>
  <c r="L73" i="1658"/>
  <c r="V72" i="1658"/>
  <c r="U72" i="1658"/>
  <c r="Q72" i="1658"/>
  <c r="T72" i="1658" s="1"/>
  <c r="P72" i="1658"/>
  <c r="S72" i="1658" s="1"/>
  <c r="N72" i="1658"/>
  <c r="M72" i="1658"/>
  <c r="L72" i="1658"/>
  <c r="V71" i="1658"/>
  <c r="U71" i="1658"/>
  <c r="Q71" i="1658"/>
  <c r="T71" i="1658" s="1"/>
  <c r="P71" i="1658"/>
  <c r="S71" i="1658" s="1"/>
  <c r="N71" i="1658"/>
  <c r="M71" i="1658"/>
  <c r="L71" i="1658"/>
  <c r="V70" i="1658"/>
  <c r="U70" i="1658"/>
  <c r="Q70" i="1658"/>
  <c r="T70" i="1658" s="1"/>
  <c r="P70" i="1658"/>
  <c r="S70" i="1658" s="1"/>
  <c r="N70" i="1658"/>
  <c r="M70" i="1658"/>
  <c r="L70" i="1658"/>
  <c r="V69" i="1658"/>
  <c r="U69" i="1658"/>
  <c r="Q69" i="1658"/>
  <c r="T69" i="1658" s="1"/>
  <c r="P69" i="1658"/>
  <c r="S69" i="1658" s="1"/>
  <c r="N69" i="1658"/>
  <c r="M69" i="1658"/>
  <c r="L69" i="1658"/>
  <c r="V68" i="1658"/>
  <c r="U68" i="1658"/>
  <c r="Q68" i="1658"/>
  <c r="T68" i="1658" s="1"/>
  <c r="P68" i="1658"/>
  <c r="S68" i="1658" s="1"/>
  <c r="N68" i="1658"/>
  <c r="M68" i="1658"/>
  <c r="L68" i="1658"/>
  <c r="V67" i="1658"/>
  <c r="U67" i="1658"/>
  <c r="Q67" i="1658"/>
  <c r="T67" i="1658" s="1"/>
  <c r="P67" i="1658"/>
  <c r="S67" i="1658" s="1"/>
  <c r="N67" i="1658"/>
  <c r="M67" i="1658"/>
  <c r="L67" i="1658"/>
  <c r="V66" i="1658"/>
  <c r="U66" i="1658"/>
  <c r="Q66" i="1658"/>
  <c r="T66" i="1658" s="1"/>
  <c r="P66" i="1658"/>
  <c r="S66" i="1658" s="1"/>
  <c r="N66" i="1658"/>
  <c r="M66" i="1658"/>
  <c r="L66" i="1658"/>
  <c r="V65" i="1658"/>
  <c r="U65" i="1658"/>
  <c r="Q65" i="1658"/>
  <c r="T65" i="1658" s="1"/>
  <c r="P65" i="1658"/>
  <c r="S65" i="1658" s="1"/>
  <c r="N65" i="1658"/>
  <c r="M65" i="1658"/>
  <c r="L65" i="1658"/>
  <c r="V64" i="1658"/>
  <c r="U64" i="1658"/>
  <c r="Q64" i="1658"/>
  <c r="T64" i="1658" s="1"/>
  <c r="P64" i="1658"/>
  <c r="S64" i="1658" s="1"/>
  <c r="N64" i="1658"/>
  <c r="M64" i="1658"/>
  <c r="L64" i="1658"/>
  <c r="V63" i="1658"/>
  <c r="U63" i="1658"/>
  <c r="Q63" i="1658"/>
  <c r="T63" i="1658" s="1"/>
  <c r="P63" i="1658"/>
  <c r="S63" i="1658" s="1"/>
  <c r="N63" i="1658"/>
  <c r="M63" i="1658"/>
  <c r="L63" i="1658"/>
  <c r="V62" i="1658"/>
  <c r="U62" i="1658"/>
  <c r="Q62" i="1658"/>
  <c r="T62" i="1658" s="1"/>
  <c r="P62" i="1658"/>
  <c r="S62" i="1658" s="1"/>
  <c r="N62" i="1658"/>
  <c r="M62" i="1658"/>
  <c r="L62" i="1658"/>
  <c r="V61" i="1658"/>
  <c r="U61" i="1658"/>
  <c r="Q61" i="1658"/>
  <c r="T61" i="1658" s="1"/>
  <c r="P61" i="1658"/>
  <c r="S61" i="1658" s="1"/>
  <c r="N61" i="1658"/>
  <c r="M61" i="1658"/>
  <c r="L61" i="1658"/>
  <c r="V60" i="1658"/>
  <c r="U60" i="1658"/>
  <c r="Q60" i="1658"/>
  <c r="T60" i="1658" s="1"/>
  <c r="P60" i="1658"/>
  <c r="S60" i="1658" s="1"/>
  <c r="N60" i="1658"/>
  <c r="M60" i="1658"/>
  <c r="L60" i="1658"/>
  <c r="V59" i="1658"/>
  <c r="U59" i="1658"/>
  <c r="Q59" i="1658"/>
  <c r="T59" i="1658" s="1"/>
  <c r="P59" i="1658"/>
  <c r="S59" i="1658" s="1"/>
  <c r="N59" i="1658"/>
  <c r="M59" i="1658"/>
  <c r="L59" i="1658"/>
  <c r="V58" i="1658"/>
  <c r="U58" i="1658"/>
  <c r="Q58" i="1658"/>
  <c r="T58" i="1658" s="1"/>
  <c r="P58" i="1658"/>
  <c r="S58" i="1658" s="1"/>
  <c r="N58" i="1658"/>
  <c r="M58" i="1658"/>
  <c r="L58" i="1658"/>
  <c r="V57" i="1658"/>
  <c r="U57" i="1658"/>
  <c r="Q57" i="1658"/>
  <c r="T57" i="1658" s="1"/>
  <c r="P57" i="1658"/>
  <c r="S57" i="1658" s="1"/>
  <c r="N57" i="1658"/>
  <c r="M57" i="1658"/>
  <c r="L57" i="1658"/>
  <c r="V56" i="1658"/>
  <c r="U56" i="1658"/>
  <c r="Q56" i="1658"/>
  <c r="T56" i="1658" s="1"/>
  <c r="P56" i="1658"/>
  <c r="S56" i="1658" s="1"/>
  <c r="N56" i="1658"/>
  <c r="M56" i="1658"/>
  <c r="L56" i="1658"/>
  <c r="V55" i="1658"/>
  <c r="U55" i="1658"/>
  <c r="Q55" i="1658"/>
  <c r="T55" i="1658" s="1"/>
  <c r="P55" i="1658"/>
  <c r="S55" i="1658" s="1"/>
  <c r="N55" i="1658"/>
  <c r="M55" i="1658"/>
  <c r="L55" i="1658"/>
  <c r="V54" i="1658"/>
  <c r="U54" i="1658"/>
  <c r="Q54" i="1658"/>
  <c r="T54" i="1658" s="1"/>
  <c r="P54" i="1658"/>
  <c r="S54" i="1658" s="1"/>
  <c r="N54" i="1658"/>
  <c r="M54" i="1658"/>
  <c r="L54" i="1658"/>
  <c r="V53" i="1658"/>
  <c r="U53" i="1658"/>
  <c r="Q53" i="1658"/>
  <c r="T53" i="1658" s="1"/>
  <c r="P53" i="1658"/>
  <c r="S53" i="1658" s="1"/>
  <c r="N53" i="1658"/>
  <c r="M53" i="1658"/>
  <c r="L53" i="1658"/>
  <c r="V52" i="1658"/>
  <c r="U52" i="1658"/>
  <c r="Q52" i="1658"/>
  <c r="T52" i="1658" s="1"/>
  <c r="P52" i="1658"/>
  <c r="S52" i="1658" s="1"/>
  <c r="N52" i="1658"/>
  <c r="M52" i="1658"/>
  <c r="L52" i="1658"/>
  <c r="V51" i="1658"/>
  <c r="U51" i="1658"/>
  <c r="Q51" i="1658"/>
  <c r="T51" i="1658" s="1"/>
  <c r="P51" i="1658"/>
  <c r="S51" i="1658" s="1"/>
  <c r="N51" i="1658"/>
  <c r="M51" i="1658"/>
  <c r="L51" i="1658"/>
  <c r="V50" i="1658"/>
  <c r="U50" i="1658"/>
  <c r="Q50" i="1658"/>
  <c r="T50" i="1658" s="1"/>
  <c r="P50" i="1658"/>
  <c r="S50" i="1658" s="1"/>
  <c r="N50" i="1658"/>
  <c r="M50" i="1658"/>
  <c r="L50" i="1658"/>
  <c r="V49" i="1658"/>
  <c r="U49" i="1658"/>
  <c r="Q49" i="1658"/>
  <c r="T49" i="1658" s="1"/>
  <c r="P49" i="1658"/>
  <c r="S49" i="1658" s="1"/>
  <c r="N49" i="1658"/>
  <c r="M49" i="1658"/>
  <c r="L49" i="1658"/>
  <c r="V48" i="1658"/>
  <c r="U48" i="1658"/>
  <c r="Q48" i="1658"/>
  <c r="T48" i="1658" s="1"/>
  <c r="P48" i="1658"/>
  <c r="S48" i="1658" s="1"/>
  <c r="N48" i="1658"/>
  <c r="M48" i="1658"/>
  <c r="L48" i="1658"/>
  <c r="V47" i="1658"/>
  <c r="U47" i="1658"/>
  <c r="Q47" i="1658"/>
  <c r="T47" i="1658" s="1"/>
  <c r="P47" i="1658"/>
  <c r="S47" i="1658" s="1"/>
  <c r="N47" i="1658"/>
  <c r="M47" i="1658"/>
  <c r="L47" i="1658"/>
  <c r="V46" i="1658"/>
  <c r="U46" i="1658"/>
  <c r="Q46" i="1658"/>
  <c r="T46" i="1658" s="1"/>
  <c r="P46" i="1658"/>
  <c r="S46" i="1658" s="1"/>
  <c r="N46" i="1658"/>
  <c r="M46" i="1658"/>
  <c r="L46" i="1658"/>
  <c r="V45" i="1658"/>
  <c r="U45" i="1658"/>
  <c r="Q45" i="1658"/>
  <c r="T45" i="1658" s="1"/>
  <c r="P45" i="1658"/>
  <c r="S45" i="1658" s="1"/>
  <c r="N45" i="1658"/>
  <c r="M45" i="1658"/>
  <c r="L45" i="1658"/>
  <c r="V44" i="1658"/>
  <c r="U44" i="1658"/>
  <c r="Q44" i="1658"/>
  <c r="T44" i="1658" s="1"/>
  <c r="P44" i="1658"/>
  <c r="S44" i="1658" s="1"/>
  <c r="N44" i="1658"/>
  <c r="M44" i="1658"/>
  <c r="L44" i="1658"/>
  <c r="V43" i="1658"/>
  <c r="U43" i="1658"/>
  <c r="Q43" i="1658"/>
  <c r="T43" i="1658" s="1"/>
  <c r="P43" i="1658"/>
  <c r="S43" i="1658" s="1"/>
  <c r="N43" i="1658"/>
  <c r="M43" i="1658"/>
  <c r="L43" i="1658"/>
  <c r="V42" i="1658"/>
  <c r="U42" i="1658"/>
  <c r="Q42" i="1658"/>
  <c r="T42" i="1658" s="1"/>
  <c r="P42" i="1658"/>
  <c r="S42" i="1658" s="1"/>
  <c r="N42" i="1658"/>
  <c r="M42" i="1658"/>
  <c r="L42" i="1658"/>
  <c r="V41" i="1658"/>
  <c r="U41" i="1658"/>
  <c r="Q41" i="1658"/>
  <c r="T41" i="1658" s="1"/>
  <c r="P41" i="1658"/>
  <c r="S41" i="1658" s="1"/>
  <c r="N41" i="1658"/>
  <c r="M41" i="1658"/>
  <c r="L41" i="1658"/>
  <c r="V40" i="1658"/>
  <c r="U40" i="1658"/>
  <c r="Q40" i="1658"/>
  <c r="T40" i="1658" s="1"/>
  <c r="P40" i="1658"/>
  <c r="S40" i="1658" s="1"/>
  <c r="N40" i="1658"/>
  <c r="M40" i="1658"/>
  <c r="L40" i="1658"/>
  <c r="V39" i="1658"/>
  <c r="U39" i="1658"/>
  <c r="Q39" i="1658"/>
  <c r="T39" i="1658" s="1"/>
  <c r="P39" i="1658"/>
  <c r="S39" i="1658" s="1"/>
  <c r="N39" i="1658"/>
  <c r="M39" i="1658"/>
  <c r="L39" i="1658"/>
  <c r="V38" i="1658"/>
  <c r="U38" i="1658"/>
  <c r="Q38" i="1658"/>
  <c r="T38" i="1658" s="1"/>
  <c r="P38" i="1658"/>
  <c r="S38" i="1658" s="1"/>
  <c r="N38" i="1658"/>
  <c r="M38" i="1658"/>
  <c r="L38" i="1658"/>
  <c r="V37" i="1658"/>
  <c r="U37" i="1658"/>
  <c r="Q37" i="1658"/>
  <c r="T37" i="1658" s="1"/>
  <c r="P37" i="1658"/>
  <c r="S37" i="1658" s="1"/>
  <c r="N37" i="1658"/>
  <c r="M37" i="1658"/>
  <c r="L37" i="1658"/>
  <c r="V36" i="1658"/>
  <c r="U36" i="1658"/>
  <c r="Q36" i="1658"/>
  <c r="T36" i="1658" s="1"/>
  <c r="P36" i="1658"/>
  <c r="S36" i="1658" s="1"/>
  <c r="N36" i="1658"/>
  <c r="M36" i="1658"/>
  <c r="L36" i="1658"/>
  <c r="V35" i="1658"/>
  <c r="U35" i="1658"/>
  <c r="Q35" i="1658"/>
  <c r="T35" i="1658" s="1"/>
  <c r="P35" i="1658"/>
  <c r="S35" i="1658" s="1"/>
  <c r="N35" i="1658"/>
  <c r="M35" i="1658"/>
  <c r="L35" i="1658"/>
  <c r="V34" i="1658"/>
  <c r="U34" i="1658"/>
  <c r="Q34" i="1658"/>
  <c r="T34" i="1658" s="1"/>
  <c r="P34" i="1658"/>
  <c r="S34" i="1658" s="1"/>
  <c r="N34" i="1658"/>
  <c r="M34" i="1658"/>
  <c r="L34" i="1658"/>
  <c r="V33" i="1658"/>
  <c r="U33" i="1658"/>
  <c r="Q33" i="1658"/>
  <c r="T33" i="1658" s="1"/>
  <c r="P33" i="1658"/>
  <c r="S33" i="1658" s="1"/>
  <c r="N33" i="1658"/>
  <c r="M33" i="1658"/>
  <c r="L33" i="1658"/>
  <c r="V32" i="1658"/>
  <c r="U32" i="1658"/>
  <c r="Q32" i="1658"/>
  <c r="T32" i="1658" s="1"/>
  <c r="P32" i="1658"/>
  <c r="S32" i="1658" s="1"/>
  <c r="N32" i="1658"/>
  <c r="M32" i="1658"/>
  <c r="L32" i="1658"/>
  <c r="V31" i="1658"/>
  <c r="U31" i="1658"/>
  <c r="Q31" i="1658"/>
  <c r="T31" i="1658" s="1"/>
  <c r="P31" i="1658"/>
  <c r="S31" i="1658" s="1"/>
  <c r="N31" i="1658"/>
  <c r="M31" i="1658"/>
  <c r="L31" i="1658"/>
  <c r="V30" i="1658"/>
  <c r="U30" i="1658"/>
  <c r="Q30" i="1658"/>
  <c r="T30" i="1658" s="1"/>
  <c r="P30" i="1658"/>
  <c r="S30" i="1658" s="1"/>
  <c r="N30" i="1658"/>
  <c r="M30" i="1658"/>
  <c r="L30" i="1658"/>
  <c r="V29" i="1658"/>
  <c r="U29" i="1658"/>
  <c r="Q29" i="1658"/>
  <c r="T29" i="1658" s="1"/>
  <c r="P29" i="1658"/>
  <c r="S29" i="1658" s="1"/>
  <c r="N29" i="1658"/>
  <c r="M29" i="1658"/>
  <c r="L29" i="1658"/>
  <c r="V28" i="1658"/>
  <c r="U28" i="1658"/>
  <c r="Q28" i="1658"/>
  <c r="T28" i="1658" s="1"/>
  <c r="P28" i="1658"/>
  <c r="S28" i="1658" s="1"/>
  <c r="N28" i="1658"/>
  <c r="M28" i="1658"/>
  <c r="L28" i="1658"/>
  <c r="V27" i="1658"/>
  <c r="U27" i="1658"/>
  <c r="Q27" i="1658"/>
  <c r="T27" i="1658" s="1"/>
  <c r="P27" i="1658"/>
  <c r="S27" i="1658" s="1"/>
  <c r="N27" i="1658"/>
  <c r="M27" i="1658"/>
  <c r="L27" i="1658"/>
  <c r="V26" i="1658"/>
  <c r="U26" i="1658"/>
  <c r="Q26" i="1658"/>
  <c r="T26" i="1658" s="1"/>
  <c r="P26" i="1658"/>
  <c r="S26" i="1658" s="1"/>
  <c r="N26" i="1658"/>
  <c r="M26" i="1658"/>
  <c r="L26" i="1658"/>
  <c r="V25" i="1658"/>
  <c r="U25" i="1658"/>
  <c r="Q25" i="1658"/>
  <c r="T25" i="1658" s="1"/>
  <c r="P25" i="1658"/>
  <c r="S25" i="1658" s="1"/>
  <c r="N25" i="1658"/>
  <c r="M25" i="1658"/>
  <c r="L25" i="1658"/>
  <c r="V24" i="1658"/>
  <c r="U24" i="1658"/>
  <c r="Q24" i="1658"/>
  <c r="T24" i="1658" s="1"/>
  <c r="P24" i="1658"/>
  <c r="S24" i="1658" s="1"/>
  <c r="N24" i="1658"/>
  <c r="M24" i="1658"/>
  <c r="L24" i="1658"/>
  <c r="V23" i="1658"/>
  <c r="U23" i="1658"/>
  <c r="Q23" i="1658"/>
  <c r="T23" i="1658" s="1"/>
  <c r="P23" i="1658"/>
  <c r="S23" i="1658" s="1"/>
  <c r="N23" i="1658"/>
  <c r="M23" i="1658"/>
  <c r="L23" i="1658"/>
  <c r="V22" i="1658"/>
  <c r="U22" i="1658"/>
  <c r="Q22" i="1658"/>
  <c r="T22" i="1658" s="1"/>
  <c r="P22" i="1658"/>
  <c r="S22" i="1658" s="1"/>
  <c r="N22" i="1658"/>
  <c r="M22" i="1658"/>
  <c r="L22" i="1658"/>
  <c r="V21" i="1658"/>
  <c r="U21" i="1658"/>
  <c r="Q21" i="1658"/>
  <c r="T21" i="1658" s="1"/>
  <c r="P21" i="1658"/>
  <c r="S21" i="1658" s="1"/>
  <c r="N21" i="1658"/>
  <c r="M21" i="1658"/>
  <c r="L21" i="1658"/>
  <c r="V20" i="1658"/>
  <c r="U20" i="1658"/>
  <c r="Q20" i="1658"/>
  <c r="T20" i="1658" s="1"/>
  <c r="P20" i="1658"/>
  <c r="S20" i="1658" s="1"/>
  <c r="N20" i="1658"/>
  <c r="M20" i="1658"/>
  <c r="L20" i="1658"/>
  <c r="V19" i="1658"/>
  <c r="U19" i="1658"/>
  <c r="Q19" i="1658"/>
  <c r="T19" i="1658" s="1"/>
  <c r="P19" i="1658"/>
  <c r="S19" i="1658" s="1"/>
  <c r="N19" i="1658"/>
  <c r="M19" i="1658"/>
  <c r="L19" i="1658"/>
  <c r="V18" i="1658"/>
  <c r="U18" i="1658"/>
  <c r="Q18" i="1658"/>
  <c r="T18" i="1658" s="1"/>
  <c r="P18" i="1658"/>
  <c r="S18" i="1658" s="1"/>
  <c r="N18" i="1658"/>
  <c r="M18" i="1658"/>
  <c r="L18" i="1658"/>
  <c r="V17" i="1658"/>
  <c r="U17" i="1658"/>
  <c r="Q17" i="1658"/>
  <c r="T17" i="1658" s="1"/>
  <c r="P17" i="1658"/>
  <c r="S17" i="1658" s="1"/>
  <c r="N17" i="1658"/>
  <c r="M17" i="1658"/>
  <c r="L17" i="1658"/>
  <c r="V16" i="1658"/>
  <c r="U16" i="1658"/>
  <c r="Q16" i="1658"/>
  <c r="T16" i="1658" s="1"/>
  <c r="P16" i="1658"/>
  <c r="S16" i="1658" s="1"/>
  <c r="N16" i="1658"/>
  <c r="M16" i="1658"/>
  <c r="L16" i="1658"/>
  <c r="V15" i="1658"/>
  <c r="U15" i="1658"/>
  <c r="Q15" i="1658"/>
  <c r="T15" i="1658" s="1"/>
  <c r="P15" i="1658"/>
  <c r="S15" i="1658" s="1"/>
  <c r="N15" i="1658"/>
  <c r="M15" i="1658"/>
  <c r="L15" i="1658"/>
  <c r="V14" i="1658"/>
  <c r="U14" i="1658"/>
  <c r="Q14" i="1658"/>
  <c r="T14" i="1658" s="1"/>
  <c r="P14" i="1658"/>
  <c r="S14" i="1658" s="1"/>
  <c r="N14" i="1658"/>
  <c r="M14" i="1658"/>
  <c r="L14" i="1658"/>
  <c r="V13" i="1658"/>
  <c r="U13" i="1658"/>
  <c r="Q13" i="1658"/>
  <c r="T13" i="1658" s="1"/>
  <c r="P13" i="1658"/>
  <c r="S13" i="1658" s="1"/>
  <c r="N13" i="1658"/>
  <c r="M13" i="1658"/>
  <c r="L13" i="1658"/>
  <c r="V12" i="1658"/>
  <c r="U12" i="1658"/>
  <c r="Q12" i="1658"/>
  <c r="T12" i="1658" s="1"/>
  <c r="P12" i="1658"/>
  <c r="S12" i="1658" s="1"/>
  <c r="N12" i="1658"/>
  <c r="M12" i="1658"/>
  <c r="L12" i="1658"/>
  <c r="V11" i="1658"/>
  <c r="U11" i="1658"/>
  <c r="Q11" i="1658"/>
  <c r="T11" i="1658" s="1"/>
  <c r="P11" i="1658"/>
  <c r="S11" i="1658" s="1"/>
  <c r="N11" i="1658"/>
  <c r="M11" i="1658"/>
  <c r="L11" i="1658"/>
  <c r="A11" i="1658"/>
  <c r="A12" i="1658" s="1"/>
  <c r="A13" i="1658" s="1"/>
  <c r="A14" i="1658" s="1"/>
  <c r="A15" i="1658" s="1"/>
  <c r="A16" i="1658" s="1"/>
  <c r="A17" i="1658" s="1"/>
  <c r="A18" i="1658" s="1"/>
  <c r="A19" i="1658" s="1"/>
  <c r="A20" i="1658" s="1"/>
  <c r="A21" i="1658" s="1"/>
  <c r="A22" i="1658" s="1"/>
  <c r="A23" i="1658" s="1"/>
  <c r="A24" i="1658" s="1"/>
  <c r="A25" i="1658" s="1"/>
  <c r="A26" i="1658" s="1"/>
  <c r="A27" i="1658" s="1"/>
  <c r="A28" i="1658" s="1"/>
  <c r="A29" i="1658" s="1"/>
  <c r="A30" i="1658" s="1"/>
  <c r="A31" i="1658" s="1"/>
  <c r="A32" i="1658" s="1"/>
  <c r="A33" i="1658" s="1"/>
  <c r="A34" i="1658" s="1"/>
  <c r="A35" i="1658" s="1"/>
  <c r="A36" i="1658" s="1"/>
  <c r="A37" i="1658" s="1"/>
  <c r="A38" i="1658" s="1"/>
  <c r="A39" i="1658" s="1"/>
  <c r="A40" i="1658" s="1"/>
  <c r="A41" i="1658" s="1"/>
  <c r="A42" i="1658" s="1"/>
  <c r="A43" i="1658" s="1"/>
  <c r="A44" i="1658" s="1"/>
  <c r="A45" i="1658" s="1"/>
  <c r="A46" i="1658" s="1"/>
  <c r="A47" i="1658" s="1"/>
  <c r="A48" i="1658" s="1"/>
  <c r="A49" i="1658" s="1"/>
  <c r="A50" i="1658" s="1"/>
  <c r="A51" i="1658" s="1"/>
  <c r="A52" i="1658" s="1"/>
  <c r="A53" i="1658" s="1"/>
  <c r="A54" i="1658" s="1"/>
  <c r="A55" i="1658" s="1"/>
  <c r="A56" i="1658" s="1"/>
  <c r="A57" i="1658" s="1"/>
  <c r="A58" i="1658" s="1"/>
  <c r="A59" i="1658" s="1"/>
  <c r="A60" i="1658" s="1"/>
  <c r="A61" i="1658" s="1"/>
  <c r="A62" i="1658" s="1"/>
  <c r="A63" i="1658" s="1"/>
  <c r="A64" i="1658" s="1"/>
  <c r="A65" i="1658" s="1"/>
  <c r="A66" i="1658" s="1"/>
  <c r="A67" i="1658" s="1"/>
  <c r="A68" i="1658" s="1"/>
  <c r="A69" i="1658" s="1"/>
  <c r="A70" i="1658" s="1"/>
  <c r="A71" i="1658" s="1"/>
  <c r="A72" i="1658" s="1"/>
  <c r="A73" i="1658" s="1"/>
  <c r="A74" i="1658" s="1"/>
  <c r="A75" i="1658" s="1"/>
  <c r="A76" i="1658" s="1"/>
  <c r="A77" i="1658" s="1"/>
  <c r="A78" i="1658" s="1"/>
  <c r="A79" i="1658" s="1"/>
  <c r="A80" i="1658" s="1"/>
  <c r="A81" i="1658" s="1"/>
  <c r="A82" i="1658" s="1"/>
  <c r="A83" i="1658" s="1"/>
  <c r="A84" i="1658" s="1"/>
  <c r="A85" i="1658" s="1"/>
  <c r="A86" i="1658" s="1"/>
  <c r="A87" i="1658" s="1"/>
  <c r="A88" i="1658" s="1"/>
  <c r="A89" i="1658" s="1"/>
  <c r="A90" i="1658" s="1"/>
  <c r="A91" i="1658" s="1"/>
  <c r="A92" i="1658" s="1"/>
  <c r="A93" i="1658" s="1"/>
  <c r="A94" i="1658" s="1"/>
  <c r="A95" i="1658" s="1"/>
  <c r="A96" i="1658" s="1"/>
  <c r="A97" i="1658" s="1"/>
  <c r="A98" i="1658" s="1"/>
  <c r="A99" i="1658" s="1"/>
  <c r="A100" i="1658" s="1"/>
  <c r="A101" i="1658" s="1"/>
  <c r="A102" i="1658" s="1"/>
  <c r="A103" i="1658" s="1"/>
  <c r="A104" i="1658" s="1"/>
  <c r="A105" i="1658" s="1"/>
  <c r="A106" i="1658" s="1"/>
  <c r="A107" i="1658" s="1"/>
  <c r="A108" i="1658" s="1"/>
  <c r="A109" i="1658" s="1"/>
  <c r="A110" i="1658" s="1"/>
  <c r="A111" i="1658" s="1"/>
  <c r="A112" i="1658" s="1"/>
  <c r="A113" i="1658" s="1"/>
  <c r="A114" i="1658" s="1"/>
  <c r="A115" i="1658" s="1"/>
  <c r="A116" i="1658" s="1"/>
  <c r="A117" i="1658" s="1"/>
  <c r="A118" i="1658" s="1"/>
  <c r="A119" i="1658" s="1"/>
  <c r="A120" i="1658" s="1"/>
  <c r="A121" i="1658" s="1"/>
  <c r="A122" i="1658" s="1"/>
  <c r="A123" i="1658" s="1"/>
  <c r="A124" i="1658" s="1"/>
  <c r="A125" i="1658" s="1"/>
  <c r="A126" i="1658" s="1"/>
  <c r="A127" i="1658" s="1"/>
  <c r="A128" i="1658" s="1"/>
  <c r="A129" i="1658" s="1"/>
  <c r="A130" i="1658" s="1"/>
  <c r="A131" i="1658" s="1"/>
  <c r="A132" i="1658" s="1"/>
  <c r="A133" i="1658" s="1"/>
  <c r="A134" i="1658" s="1"/>
  <c r="A135" i="1658" s="1"/>
  <c r="A136" i="1658" s="1"/>
  <c r="A137" i="1658" s="1"/>
  <c r="A138" i="1658" s="1"/>
  <c r="A139" i="1658" s="1"/>
  <c r="A140" i="1658" s="1"/>
  <c r="A141" i="1658" s="1"/>
  <c r="A142" i="1658" s="1"/>
  <c r="A143" i="1658" s="1"/>
  <c r="A144" i="1658" s="1"/>
  <c r="A145" i="1658" s="1"/>
  <c r="A146" i="1658" s="1"/>
  <c r="A147" i="1658" s="1"/>
  <c r="A148" i="1658" s="1"/>
  <c r="A149" i="1658" s="1"/>
  <c r="A150" i="1658" s="1"/>
  <c r="A151" i="1658" s="1"/>
  <c r="A152" i="1658" s="1"/>
  <c r="A153" i="1658" s="1"/>
  <c r="A154" i="1658" s="1"/>
  <c r="A155" i="1658" s="1"/>
  <c r="A156" i="1658" s="1"/>
  <c r="A157" i="1658" s="1"/>
  <c r="A158" i="1658" s="1"/>
  <c r="A159" i="1658" s="1"/>
  <c r="A160" i="1658" s="1"/>
  <c r="A161" i="1658" s="1"/>
  <c r="A162" i="1658" s="1"/>
  <c r="A163" i="1658" s="1"/>
  <c r="A164" i="1658" s="1"/>
  <c r="A165" i="1658" s="1"/>
  <c r="A166" i="1658" s="1"/>
  <c r="A167" i="1658" s="1"/>
  <c r="A168" i="1658" s="1"/>
  <c r="A169" i="1658" s="1"/>
  <c r="A170" i="1658" s="1"/>
  <c r="A171" i="1658" s="1"/>
  <c r="A172" i="1658" s="1"/>
  <c r="A173" i="1658" s="1"/>
  <c r="A174" i="1658" s="1"/>
  <c r="A175" i="1658" s="1"/>
  <c r="A176" i="1658" s="1"/>
  <c r="A177" i="1658" s="1"/>
  <c r="A178" i="1658" s="1"/>
  <c r="A179" i="1658" s="1"/>
  <c r="A180" i="1658" s="1"/>
  <c r="A181" i="1658" s="1"/>
  <c r="A182" i="1658" s="1"/>
  <c r="A183" i="1658" s="1"/>
  <c r="A184" i="1658" s="1"/>
  <c r="A185" i="1658" s="1"/>
  <c r="A186" i="1658" s="1"/>
  <c r="A187" i="1658" s="1"/>
  <c r="A188" i="1658" s="1"/>
  <c r="A189" i="1658" s="1"/>
  <c r="A190" i="1658" s="1"/>
  <c r="A191" i="1658" s="1"/>
  <c r="A192" i="1658" s="1"/>
  <c r="A193" i="1658" s="1"/>
  <c r="A194" i="1658" s="1"/>
  <c r="A195" i="1658" s="1"/>
  <c r="A196" i="1658" s="1"/>
  <c r="A197" i="1658" s="1"/>
  <c r="A198" i="1658" s="1"/>
  <c r="A199" i="1658" s="1"/>
  <c r="A200" i="1658" s="1"/>
  <c r="A201" i="1658" s="1"/>
  <c r="A202" i="1658" s="1"/>
  <c r="A203" i="1658" s="1"/>
  <c r="A204" i="1658" s="1"/>
  <c r="A205" i="1658" s="1"/>
  <c r="A206" i="1658" s="1"/>
  <c r="A207" i="1658" s="1"/>
  <c r="A208" i="1658" s="1"/>
  <c r="A209" i="1658" s="1"/>
  <c r="A210" i="1658" s="1"/>
  <c r="A211" i="1658" s="1"/>
  <c r="A212" i="1658" s="1"/>
  <c r="A213" i="1658" s="1"/>
  <c r="A214" i="1658" s="1"/>
  <c r="A215" i="1658" s="1"/>
  <c r="A216" i="1658" s="1"/>
  <c r="A217" i="1658" s="1"/>
  <c r="A218" i="1658" s="1"/>
  <c r="A219" i="1658" s="1"/>
  <c r="A220" i="1658" s="1"/>
  <c r="A221" i="1658" s="1"/>
  <c r="A222" i="1658" s="1"/>
  <c r="A223" i="1658" s="1"/>
  <c r="A224" i="1658" s="1"/>
  <c r="A225" i="1658" s="1"/>
  <c r="A226" i="1658" s="1"/>
  <c r="A227" i="1658" s="1"/>
  <c r="A228" i="1658" s="1"/>
  <c r="A229" i="1658" s="1"/>
  <c r="A230" i="1658" s="1"/>
  <c r="A231" i="1658" s="1"/>
  <c r="A232" i="1658" s="1"/>
  <c r="A233" i="1658" s="1"/>
  <c r="A234" i="1658" s="1"/>
  <c r="A235" i="1658" s="1"/>
  <c r="A236" i="1658" s="1"/>
  <c r="A237" i="1658" s="1"/>
  <c r="A238" i="1658" s="1"/>
  <c r="A239" i="1658" s="1"/>
  <c r="A240" i="1658" s="1"/>
  <c r="A241" i="1658" s="1"/>
  <c r="A242" i="1658" s="1"/>
  <c r="A243" i="1658" s="1"/>
  <c r="A244" i="1658" s="1"/>
  <c r="A245" i="1658" s="1"/>
  <c r="A246" i="1658" s="1"/>
  <c r="A247" i="1658" s="1"/>
  <c r="A248" i="1658" s="1"/>
  <c r="A249" i="1658" s="1"/>
  <c r="A250" i="1658" s="1"/>
  <c r="A251" i="1658" s="1"/>
  <c r="A252" i="1658" s="1"/>
  <c r="A253" i="1658" s="1"/>
  <c r="A254" i="1658" s="1"/>
  <c r="A255" i="1658" s="1"/>
  <c r="A256" i="1658" s="1"/>
  <c r="A257" i="1658" s="1"/>
  <c r="A258" i="1658" s="1"/>
  <c r="A259" i="1658" s="1"/>
  <c r="A260" i="1658" s="1"/>
  <c r="A261" i="1658" s="1"/>
  <c r="A262" i="1658" s="1"/>
  <c r="A263" i="1658" s="1"/>
  <c r="A264" i="1658" s="1"/>
  <c r="A265" i="1658" s="1"/>
  <c r="A266" i="1658" s="1"/>
  <c r="A267" i="1658" s="1"/>
  <c r="A268" i="1658" s="1"/>
  <c r="A269" i="1658" s="1"/>
  <c r="A270" i="1658" s="1"/>
  <c r="A271" i="1658" s="1"/>
  <c r="A272" i="1658" s="1"/>
  <c r="A273" i="1658" s="1"/>
  <c r="A274" i="1658" s="1"/>
  <c r="A275" i="1658" s="1"/>
  <c r="A276" i="1658" s="1"/>
  <c r="A277" i="1658" s="1"/>
  <c r="V10" i="1658"/>
  <c r="U10" i="1658"/>
  <c r="Q10" i="1658"/>
  <c r="T10" i="1658" s="1"/>
  <c r="P10" i="1658"/>
  <c r="S10" i="1658" s="1"/>
  <c r="N10" i="1658"/>
  <c r="M10" i="1658"/>
  <c r="L10" i="1658"/>
  <c r="V41" i="1657"/>
  <c r="U41" i="1657"/>
  <c r="Q41" i="1657"/>
  <c r="T41" i="1657" s="1"/>
  <c r="P41" i="1657"/>
  <c r="S41" i="1657" s="1"/>
  <c r="N41" i="1657"/>
  <c r="M41" i="1657"/>
  <c r="V40" i="1657"/>
  <c r="U40" i="1657"/>
  <c r="Q40" i="1657"/>
  <c r="T40" i="1657" s="1"/>
  <c r="P40" i="1657"/>
  <c r="S40" i="1657" s="1"/>
  <c r="N40" i="1657"/>
  <c r="M40" i="1657"/>
  <c r="V39" i="1657"/>
  <c r="U39" i="1657"/>
  <c r="Q39" i="1657"/>
  <c r="T39" i="1657" s="1"/>
  <c r="P39" i="1657"/>
  <c r="S39" i="1657" s="1"/>
  <c r="N39" i="1657"/>
  <c r="M39" i="1657"/>
  <c r="V38" i="1657"/>
  <c r="U38" i="1657"/>
  <c r="Q38" i="1657"/>
  <c r="T38" i="1657" s="1"/>
  <c r="P38" i="1657"/>
  <c r="S38" i="1657" s="1"/>
  <c r="N38" i="1657"/>
  <c r="M38" i="1657"/>
  <c r="V37" i="1657"/>
  <c r="U37" i="1657"/>
  <c r="Q37" i="1657"/>
  <c r="T37" i="1657" s="1"/>
  <c r="P37" i="1657"/>
  <c r="S37" i="1657" s="1"/>
  <c r="N37" i="1657"/>
  <c r="M37" i="1657"/>
  <c r="V36" i="1657"/>
  <c r="U36" i="1657"/>
  <c r="Q36" i="1657"/>
  <c r="T36" i="1657" s="1"/>
  <c r="P36" i="1657"/>
  <c r="S36" i="1657" s="1"/>
  <c r="N36" i="1657"/>
  <c r="M36" i="1657"/>
  <c r="V35" i="1657"/>
  <c r="U35" i="1657"/>
  <c r="Q35" i="1657"/>
  <c r="T35" i="1657" s="1"/>
  <c r="P35" i="1657"/>
  <c r="S35" i="1657" s="1"/>
  <c r="N35" i="1657"/>
  <c r="M35" i="1657"/>
  <c r="V34" i="1657"/>
  <c r="U34" i="1657"/>
  <c r="Q34" i="1657"/>
  <c r="T34" i="1657" s="1"/>
  <c r="P34" i="1657"/>
  <c r="S34" i="1657" s="1"/>
  <c r="N34" i="1657"/>
  <c r="M34" i="1657"/>
  <c r="V33" i="1657"/>
  <c r="U33" i="1657"/>
  <c r="Q33" i="1657"/>
  <c r="T33" i="1657" s="1"/>
  <c r="P33" i="1657"/>
  <c r="S33" i="1657" s="1"/>
  <c r="N33" i="1657"/>
  <c r="M33" i="1657"/>
  <c r="V32" i="1657"/>
  <c r="U32" i="1657"/>
  <c r="Q32" i="1657"/>
  <c r="T32" i="1657" s="1"/>
  <c r="P32" i="1657"/>
  <c r="S32" i="1657" s="1"/>
  <c r="N32" i="1657"/>
  <c r="M32" i="1657"/>
  <c r="V31" i="1657"/>
  <c r="U31" i="1657"/>
  <c r="Q31" i="1657"/>
  <c r="T31" i="1657" s="1"/>
  <c r="P31" i="1657"/>
  <c r="S31" i="1657" s="1"/>
  <c r="N31" i="1657"/>
  <c r="M31" i="1657"/>
  <c r="V30" i="1657"/>
  <c r="U30" i="1657"/>
  <c r="Q30" i="1657"/>
  <c r="T30" i="1657" s="1"/>
  <c r="P30" i="1657"/>
  <c r="S30" i="1657" s="1"/>
  <c r="N30" i="1657"/>
  <c r="M30" i="1657"/>
  <c r="V29" i="1657"/>
  <c r="U29" i="1657"/>
  <c r="Q29" i="1657"/>
  <c r="T29" i="1657" s="1"/>
  <c r="P29" i="1657"/>
  <c r="S29" i="1657" s="1"/>
  <c r="N29" i="1657"/>
  <c r="M29" i="1657"/>
  <c r="V28" i="1657"/>
  <c r="U28" i="1657"/>
  <c r="Q28" i="1657"/>
  <c r="T28" i="1657" s="1"/>
  <c r="P28" i="1657"/>
  <c r="S28" i="1657" s="1"/>
  <c r="N28" i="1657"/>
  <c r="M28" i="1657"/>
  <c r="V27" i="1657"/>
  <c r="U27" i="1657"/>
  <c r="Q27" i="1657"/>
  <c r="T27" i="1657" s="1"/>
  <c r="P27" i="1657"/>
  <c r="S27" i="1657" s="1"/>
  <c r="N27" i="1657"/>
  <c r="M27" i="1657"/>
  <c r="V26" i="1657"/>
  <c r="U26" i="1657"/>
  <c r="Q26" i="1657"/>
  <c r="T26" i="1657" s="1"/>
  <c r="P26" i="1657"/>
  <c r="S26" i="1657" s="1"/>
  <c r="N26" i="1657"/>
  <c r="M26" i="1657"/>
  <c r="V25" i="1657"/>
  <c r="U25" i="1657"/>
  <c r="Q25" i="1657"/>
  <c r="T25" i="1657" s="1"/>
  <c r="P25" i="1657"/>
  <c r="S25" i="1657" s="1"/>
  <c r="N25" i="1657"/>
  <c r="M25" i="1657"/>
  <c r="V24" i="1657"/>
  <c r="U24" i="1657"/>
  <c r="Q24" i="1657"/>
  <c r="T24" i="1657" s="1"/>
  <c r="P24" i="1657"/>
  <c r="S24" i="1657" s="1"/>
  <c r="N24" i="1657"/>
  <c r="M24" i="1657"/>
  <c r="V23" i="1657"/>
  <c r="U23" i="1657"/>
  <c r="Q23" i="1657"/>
  <c r="T23" i="1657" s="1"/>
  <c r="P23" i="1657"/>
  <c r="S23" i="1657" s="1"/>
  <c r="N23" i="1657"/>
  <c r="M23" i="1657"/>
  <c r="V22" i="1657"/>
  <c r="U22" i="1657"/>
  <c r="Q22" i="1657"/>
  <c r="T22" i="1657" s="1"/>
  <c r="P22" i="1657"/>
  <c r="S22" i="1657" s="1"/>
  <c r="N22" i="1657"/>
  <c r="M22" i="1657"/>
  <c r="V21" i="1657"/>
  <c r="U21" i="1657"/>
  <c r="Q21" i="1657"/>
  <c r="T21" i="1657" s="1"/>
  <c r="P21" i="1657"/>
  <c r="S21" i="1657" s="1"/>
  <c r="N21" i="1657"/>
  <c r="M21" i="1657"/>
  <c r="V20" i="1657"/>
  <c r="U20" i="1657"/>
  <c r="Q20" i="1657"/>
  <c r="T20" i="1657" s="1"/>
  <c r="P20" i="1657"/>
  <c r="S20" i="1657" s="1"/>
  <c r="N20" i="1657"/>
  <c r="M20" i="1657"/>
  <c r="V19" i="1657"/>
  <c r="U19" i="1657"/>
  <c r="Q19" i="1657"/>
  <c r="T19" i="1657" s="1"/>
  <c r="P19" i="1657"/>
  <c r="S19" i="1657" s="1"/>
  <c r="N19" i="1657"/>
  <c r="M19" i="1657"/>
  <c r="V18" i="1657"/>
  <c r="U18" i="1657"/>
  <c r="Q18" i="1657"/>
  <c r="T18" i="1657" s="1"/>
  <c r="P18" i="1657"/>
  <c r="S18" i="1657" s="1"/>
  <c r="N18" i="1657"/>
  <c r="M18" i="1657"/>
  <c r="V17" i="1657"/>
  <c r="U17" i="1657"/>
  <c r="Q17" i="1657"/>
  <c r="T17" i="1657" s="1"/>
  <c r="P17" i="1657"/>
  <c r="S17" i="1657" s="1"/>
  <c r="N17" i="1657"/>
  <c r="M17" i="1657"/>
  <c r="V16" i="1657"/>
  <c r="U16" i="1657"/>
  <c r="Q16" i="1657"/>
  <c r="T16" i="1657" s="1"/>
  <c r="P16" i="1657"/>
  <c r="S16" i="1657" s="1"/>
  <c r="N16" i="1657"/>
  <c r="M16" i="1657"/>
  <c r="V15" i="1657"/>
  <c r="U15" i="1657"/>
  <c r="Q15" i="1657"/>
  <c r="T15" i="1657" s="1"/>
  <c r="P15" i="1657"/>
  <c r="S15" i="1657" s="1"/>
  <c r="N15" i="1657"/>
  <c r="M15" i="1657"/>
  <c r="V14" i="1657"/>
  <c r="U14" i="1657"/>
  <c r="Q14" i="1657"/>
  <c r="T14" i="1657" s="1"/>
  <c r="P14" i="1657"/>
  <c r="S14" i="1657" s="1"/>
  <c r="N14" i="1657"/>
  <c r="M14" i="1657"/>
  <c r="V13" i="1657"/>
  <c r="U13" i="1657"/>
  <c r="Q13" i="1657"/>
  <c r="T13" i="1657" s="1"/>
  <c r="P13" i="1657"/>
  <c r="S13" i="1657" s="1"/>
  <c r="N13" i="1657"/>
  <c r="M13" i="1657"/>
  <c r="V12" i="1657"/>
  <c r="U12" i="1657"/>
  <c r="Q12" i="1657"/>
  <c r="T12" i="1657" s="1"/>
  <c r="P12" i="1657"/>
  <c r="S12" i="1657" s="1"/>
  <c r="N12" i="1657"/>
  <c r="M12" i="1657"/>
  <c r="V11" i="1657"/>
  <c r="U11" i="1657"/>
  <c r="Q11" i="1657"/>
  <c r="T11" i="1657" s="1"/>
  <c r="P11" i="1657"/>
  <c r="S11" i="1657" s="1"/>
  <c r="N11" i="1657"/>
  <c r="M11" i="1657"/>
  <c r="V10" i="1657"/>
  <c r="U10" i="1657"/>
  <c r="Q10" i="1657"/>
  <c r="T10" i="1657" s="1"/>
  <c r="P10" i="1657"/>
  <c r="S10" i="1657" s="1"/>
  <c r="N10" i="1657"/>
  <c r="M10" i="1657"/>
  <c r="V193" i="1656"/>
  <c r="U193" i="1656"/>
  <c r="Q193" i="1656"/>
  <c r="T193" i="1656" s="1"/>
  <c r="P193" i="1656"/>
  <c r="S193" i="1656" s="1"/>
  <c r="N193" i="1656"/>
  <c r="M193" i="1656"/>
  <c r="V192" i="1656"/>
  <c r="U192" i="1656"/>
  <c r="Q192" i="1656"/>
  <c r="T192" i="1656" s="1"/>
  <c r="P192" i="1656"/>
  <c r="S192" i="1656" s="1"/>
  <c r="N192" i="1656"/>
  <c r="M192" i="1656"/>
  <c r="V191" i="1656"/>
  <c r="U191" i="1656"/>
  <c r="Q191" i="1656"/>
  <c r="T191" i="1656" s="1"/>
  <c r="P191" i="1656"/>
  <c r="S191" i="1656" s="1"/>
  <c r="N191" i="1656"/>
  <c r="M191" i="1656"/>
  <c r="V190" i="1656"/>
  <c r="U190" i="1656"/>
  <c r="Q190" i="1656"/>
  <c r="T190" i="1656" s="1"/>
  <c r="P190" i="1656"/>
  <c r="S190" i="1656" s="1"/>
  <c r="N190" i="1656"/>
  <c r="M190" i="1656"/>
  <c r="V189" i="1656"/>
  <c r="U189" i="1656"/>
  <c r="Q189" i="1656"/>
  <c r="T189" i="1656" s="1"/>
  <c r="P189" i="1656"/>
  <c r="S189" i="1656" s="1"/>
  <c r="N189" i="1656"/>
  <c r="M189" i="1656"/>
  <c r="V188" i="1656"/>
  <c r="U188" i="1656"/>
  <c r="Q188" i="1656"/>
  <c r="T188" i="1656" s="1"/>
  <c r="P188" i="1656"/>
  <c r="S188" i="1656" s="1"/>
  <c r="N188" i="1656"/>
  <c r="M188" i="1656"/>
  <c r="V187" i="1656"/>
  <c r="U187" i="1656"/>
  <c r="Q187" i="1656"/>
  <c r="T187" i="1656" s="1"/>
  <c r="P187" i="1656"/>
  <c r="S187" i="1656" s="1"/>
  <c r="N187" i="1656"/>
  <c r="M187" i="1656"/>
  <c r="V186" i="1656"/>
  <c r="U186" i="1656"/>
  <c r="Q186" i="1656"/>
  <c r="T186" i="1656" s="1"/>
  <c r="P186" i="1656"/>
  <c r="S186" i="1656" s="1"/>
  <c r="N186" i="1656"/>
  <c r="M186" i="1656"/>
  <c r="V185" i="1656"/>
  <c r="U185" i="1656"/>
  <c r="Q185" i="1656"/>
  <c r="T185" i="1656" s="1"/>
  <c r="P185" i="1656"/>
  <c r="S185" i="1656" s="1"/>
  <c r="N185" i="1656"/>
  <c r="M185" i="1656"/>
  <c r="V184" i="1656"/>
  <c r="U184" i="1656"/>
  <c r="Q184" i="1656"/>
  <c r="T184" i="1656" s="1"/>
  <c r="P184" i="1656"/>
  <c r="S184" i="1656" s="1"/>
  <c r="N184" i="1656"/>
  <c r="M184" i="1656"/>
  <c r="V183" i="1656"/>
  <c r="U183" i="1656"/>
  <c r="Q183" i="1656"/>
  <c r="T183" i="1656" s="1"/>
  <c r="P183" i="1656"/>
  <c r="S183" i="1656" s="1"/>
  <c r="N183" i="1656"/>
  <c r="M183" i="1656"/>
  <c r="V182" i="1656"/>
  <c r="U182" i="1656"/>
  <c r="Q182" i="1656"/>
  <c r="T182" i="1656" s="1"/>
  <c r="P182" i="1656"/>
  <c r="S182" i="1656" s="1"/>
  <c r="N182" i="1656"/>
  <c r="M182" i="1656"/>
  <c r="V181" i="1656"/>
  <c r="U181" i="1656"/>
  <c r="Q181" i="1656"/>
  <c r="T181" i="1656" s="1"/>
  <c r="P181" i="1656"/>
  <c r="S181" i="1656" s="1"/>
  <c r="N181" i="1656"/>
  <c r="M181" i="1656"/>
  <c r="V180" i="1656"/>
  <c r="U180" i="1656"/>
  <c r="Q180" i="1656"/>
  <c r="T180" i="1656" s="1"/>
  <c r="P180" i="1656"/>
  <c r="S180" i="1656" s="1"/>
  <c r="N180" i="1656"/>
  <c r="M180" i="1656"/>
  <c r="V179" i="1656"/>
  <c r="U179" i="1656"/>
  <c r="Q179" i="1656"/>
  <c r="T179" i="1656" s="1"/>
  <c r="P179" i="1656"/>
  <c r="S179" i="1656" s="1"/>
  <c r="N179" i="1656"/>
  <c r="M179" i="1656"/>
  <c r="V178" i="1656"/>
  <c r="U178" i="1656"/>
  <c r="Q178" i="1656"/>
  <c r="T178" i="1656" s="1"/>
  <c r="P178" i="1656"/>
  <c r="S178" i="1656" s="1"/>
  <c r="N178" i="1656"/>
  <c r="M178" i="1656"/>
  <c r="V177" i="1656"/>
  <c r="U177" i="1656"/>
  <c r="Q177" i="1656"/>
  <c r="T177" i="1656" s="1"/>
  <c r="P177" i="1656"/>
  <c r="S177" i="1656" s="1"/>
  <c r="N177" i="1656"/>
  <c r="M177" i="1656"/>
  <c r="V176" i="1656"/>
  <c r="U176" i="1656"/>
  <c r="Q176" i="1656"/>
  <c r="T176" i="1656" s="1"/>
  <c r="P176" i="1656"/>
  <c r="S176" i="1656" s="1"/>
  <c r="N176" i="1656"/>
  <c r="M176" i="1656"/>
  <c r="V175" i="1656"/>
  <c r="U175" i="1656"/>
  <c r="Q175" i="1656"/>
  <c r="T175" i="1656" s="1"/>
  <c r="P175" i="1656"/>
  <c r="S175" i="1656" s="1"/>
  <c r="N175" i="1656"/>
  <c r="M175" i="1656"/>
  <c r="V174" i="1656"/>
  <c r="U174" i="1656"/>
  <c r="Q174" i="1656"/>
  <c r="T174" i="1656" s="1"/>
  <c r="P174" i="1656"/>
  <c r="S174" i="1656" s="1"/>
  <c r="N174" i="1656"/>
  <c r="M174" i="1656"/>
  <c r="V173" i="1656"/>
  <c r="U173" i="1656"/>
  <c r="Q173" i="1656"/>
  <c r="T173" i="1656" s="1"/>
  <c r="P173" i="1656"/>
  <c r="S173" i="1656" s="1"/>
  <c r="N173" i="1656"/>
  <c r="M173" i="1656"/>
  <c r="V172" i="1656"/>
  <c r="U172" i="1656"/>
  <c r="Q172" i="1656"/>
  <c r="T172" i="1656" s="1"/>
  <c r="P172" i="1656"/>
  <c r="S172" i="1656" s="1"/>
  <c r="N172" i="1656"/>
  <c r="M172" i="1656"/>
  <c r="V171" i="1656"/>
  <c r="U171" i="1656"/>
  <c r="Q171" i="1656"/>
  <c r="T171" i="1656" s="1"/>
  <c r="P171" i="1656"/>
  <c r="S171" i="1656" s="1"/>
  <c r="N171" i="1656"/>
  <c r="M171" i="1656"/>
  <c r="V170" i="1656"/>
  <c r="U170" i="1656"/>
  <c r="Q170" i="1656"/>
  <c r="T170" i="1656" s="1"/>
  <c r="P170" i="1656"/>
  <c r="S170" i="1656" s="1"/>
  <c r="N170" i="1656"/>
  <c r="M170" i="1656"/>
  <c r="V169" i="1656"/>
  <c r="U169" i="1656"/>
  <c r="Q169" i="1656"/>
  <c r="T169" i="1656" s="1"/>
  <c r="P169" i="1656"/>
  <c r="S169" i="1656" s="1"/>
  <c r="N169" i="1656"/>
  <c r="M169" i="1656"/>
  <c r="V168" i="1656"/>
  <c r="U168" i="1656"/>
  <c r="Q168" i="1656"/>
  <c r="T168" i="1656" s="1"/>
  <c r="P168" i="1656"/>
  <c r="S168" i="1656" s="1"/>
  <c r="N168" i="1656"/>
  <c r="M168" i="1656"/>
  <c r="V167" i="1656"/>
  <c r="U167" i="1656"/>
  <c r="Q167" i="1656"/>
  <c r="T167" i="1656" s="1"/>
  <c r="P167" i="1656"/>
  <c r="S167" i="1656" s="1"/>
  <c r="N167" i="1656"/>
  <c r="M167" i="1656"/>
  <c r="V166" i="1656"/>
  <c r="U166" i="1656"/>
  <c r="Q166" i="1656"/>
  <c r="T166" i="1656" s="1"/>
  <c r="P166" i="1656"/>
  <c r="S166" i="1656" s="1"/>
  <c r="N166" i="1656"/>
  <c r="M166" i="1656"/>
  <c r="V165" i="1656"/>
  <c r="U165" i="1656"/>
  <c r="Q165" i="1656"/>
  <c r="T165" i="1656" s="1"/>
  <c r="P165" i="1656"/>
  <c r="S165" i="1656" s="1"/>
  <c r="N165" i="1656"/>
  <c r="M165" i="1656"/>
  <c r="V164" i="1656"/>
  <c r="U164" i="1656"/>
  <c r="Q164" i="1656"/>
  <c r="T164" i="1656" s="1"/>
  <c r="P164" i="1656"/>
  <c r="S164" i="1656" s="1"/>
  <c r="N164" i="1656"/>
  <c r="M164" i="1656"/>
  <c r="V163" i="1656"/>
  <c r="U163" i="1656"/>
  <c r="Q163" i="1656"/>
  <c r="T163" i="1656" s="1"/>
  <c r="P163" i="1656"/>
  <c r="S163" i="1656" s="1"/>
  <c r="N163" i="1656"/>
  <c r="M163" i="1656"/>
  <c r="V162" i="1656"/>
  <c r="U162" i="1656"/>
  <c r="Q162" i="1656"/>
  <c r="T162" i="1656" s="1"/>
  <c r="P162" i="1656"/>
  <c r="S162" i="1656" s="1"/>
  <c r="N162" i="1656"/>
  <c r="M162" i="1656"/>
  <c r="V161" i="1656"/>
  <c r="U161" i="1656"/>
  <c r="Q161" i="1656"/>
  <c r="T161" i="1656" s="1"/>
  <c r="P161" i="1656"/>
  <c r="S161" i="1656" s="1"/>
  <c r="N161" i="1656"/>
  <c r="M161" i="1656"/>
  <c r="V160" i="1656"/>
  <c r="U160" i="1656"/>
  <c r="Q160" i="1656"/>
  <c r="T160" i="1656" s="1"/>
  <c r="P160" i="1656"/>
  <c r="S160" i="1656" s="1"/>
  <c r="N160" i="1656"/>
  <c r="M160" i="1656"/>
  <c r="V159" i="1656"/>
  <c r="U159" i="1656"/>
  <c r="Q159" i="1656"/>
  <c r="T159" i="1656" s="1"/>
  <c r="P159" i="1656"/>
  <c r="S159" i="1656" s="1"/>
  <c r="N159" i="1656"/>
  <c r="M159" i="1656"/>
  <c r="V158" i="1656"/>
  <c r="U158" i="1656"/>
  <c r="Q158" i="1656"/>
  <c r="T158" i="1656" s="1"/>
  <c r="P158" i="1656"/>
  <c r="S158" i="1656" s="1"/>
  <c r="N158" i="1656"/>
  <c r="M158" i="1656"/>
  <c r="V157" i="1656"/>
  <c r="U157" i="1656"/>
  <c r="Q157" i="1656"/>
  <c r="T157" i="1656" s="1"/>
  <c r="P157" i="1656"/>
  <c r="S157" i="1656" s="1"/>
  <c r="N157" i="1656"/>
  <c r="M157" i="1656"/>
  <c r="V156" i="1656"/>
  <c r="U156" i="1656"/>
  <c r="Q156" i="1656"/>
  <c r="T156" i="1656" s="1"/>
  <c r="P156" i="1656"/>
  <c r="S156" i="1656" s="1"/>
  <c r="N156" i="1656"/>
  <c r="M156" i="1656"/>
  <c r="V155" i="1656"/>
  <c r="U155" i="1656"/>
  <c r="Q155" i="1656"/>
  <c r="T155" i="1656" s="1"/>
  <c r="P155" i="1656"/>
  <c r="S155" i="1656" s="1"/>
  <c r="N155" i="1656"/>
  <c r="M155" i="1656"/>
  <c r="V154" i="1656"/>
  <c r="U154" i="1656"/>
  <c r="Q154" i="1656"/>
  <c r="T154" i="1656" s="1"/>
  <c r="P154" i="1656"/>
  <c r="S154" i="1656" s="1"/>
  <c r="N154" i="1656"/>
  <c r="M154" i="1656"/>
  <c r="V153" i="1656"/>
  <c r="U153" i="1656"/>
  <c r="Q153" i="1656"/>
  <c r="T153" i="1656" s="1"/>
  <c r="P153" i="1656"/>
  <c r="S153" i="1656" s="1"/>
  <c r="N153" i="1656"/>
  <c r="M153" i="1656"/>
  <c r="V152" i="1656"/>
  <c r="U152" i="1656"/>
  <c r="Q152" i="1656"/>
  <c r="T152" i="1656" s="1"/>
  <c r="P152" i="1656"/>
  <c r="S152" i="1656" s="1"/>
  <c r="N152" i="1656"/>
  <c r="M152" i="1656"/>
  <c r="V151" i="1656"/>
  <c r="U151" i="1656"/>
  <c r="Q151" i="1656"/>
  <c r="T151" i="1656" s="1"/>
  <c r="P151" i="1656"/>
  <c r="S151" i="1656" s="1"/>
  <c r="N151" i="1656"/>
  <c r="M151" i="1656"/>
  <c r="V150" i="1656"/>
  <c r="U150" i="1656"/>
  <c r="Q150" i="1656"/>
  <c r="T150" i="1656" s="1"/>
  <c r="P150" i="1656"/>
  <c r="S150" i="1656" s="1"/>
  <c r="N150" i="1656"/>
  <c r="M150" i="1656"/>
  <c r="V149" i="1656"/>
  <c r="U149" i="1656"/>
  <c r="Q149" i="1656"/>
  <c r="T149" i="1656" s="1"/>
  <c r="P149" i="1656"/>
  <c r="S149" i="1656" s="1"/>
  <c r="N149" i="1656"/>
  <c r="M149" i="1656"/>
  <c r="V148" i="1656"/>
  <c r="U148" i="1656"/>
  <c r="Q148" i="1656"/>
  <c r="T148" i="1656" s="1"/>
  <c r="P148" i="1656"/>
  <c r="S148" i="1656" s="1"/>
  <c r="N148" i="1656"/>
  <c r="M148" i="1656"/>
  <c r="V147" i="1656"/>
  <c r="U147" i="1656"/>
  <c r="Q147" i="1656"/>
  <c r="T147" i="1656" s="1"/>
  <c r="P147" i="1656"/>
  <c r="S147" i="1656" s="1"/>
  <c r="N147" i="1656"/>
  <c r="M147" i="1656"/>
  <c r="V146" i="1656"/>
  <c r="U146" i="1656"/>
  <c r="Q146" i="1656"/>
  <c r="T146" i="1656" s="1"/>
  <c r="P146" i="1656"/>
  <c r="S146" i="1656" s="1"/>
  <c r="N146" i="1656"/>
  <c r="M146" i="1656"/>
  <c r="V145" i="1656"/>
  <c r="U145" i="1656"/>
  <c r="Q145" i="1656"/>
  <c r="T145" i="1656" s="1"/>
  <c r="P145" i="1656"/>
  <c r="S145" i="1656" s="1"/>
  <c r="N145" i="1656"/>
  <c r="M145" i="1656"/>
  <c r="V144" i="1656"/>
  <c r="U144" i="1656"/>
  <c r="Q144" i="1656"/>
  <c r="T144" i="1656" s="1"/>
  <c r="P144" i="1656"/>
  <c r="S144" i="1656" s="1"/>
  <c r="N144" i="1656"/>
  <c r="M144" i="1656"/>
  <c r="V143" i="1656"/>
  <c r="U143" i="1656"/>
  <c r="Q143" i="1656"/>
  <c r="T143" i="1656" s="1"/>
  <c r="P143" i="1656"/>
  <c r="S143" i="1656" s="1"/>
  <c r="N143" i="1656"/>
  <c r="M143" i="1656"/>
  <c r="U142" i="1656"/>
  <c r="Q142" i="1656"/>
  <c r="T142" i="1656" s="1"/>
  <c r="P142" i="1656"/>
  <c r="S142" i="1656" s="1"/>
  <c r="N142" i="1656"/>
  <c r="M142" i="1656"/>
  <c r="U141" i="1656"/>
  <c r="Q141" i="1656"/>
  <c r="T141" i="1656" s="1"/>
  <c r="P141" i="1656"/>
  <c r="S141" i="1656" s="1"/>
  <c r="N141" i="1656"/>
  <c r="M141" i="1656"/>
  <c r="U140" i="1656"/>
  <c r="Q140" i="1656"/>
  <c r="T140" i="1656" s="1"/>
  <c r="P140" i="1656"/>
  <c r="S140" i="1656" s="1"/>
  <c r="N140" i="1656"/>
  <c r="M140" i="1656"/>
  <c r="U139" i="1656"/>
  <c r="Q139" i="1656"/>
  <c r="T139" i="1656" s="1"/>
  <c r="P139" i="1656"/>
  <c r="S139" i="1656" s="1"/>
  <c r="N139" i="1656"/>
  <c r="M139" i="1656"/>
  <c r="U138" i="1656"/>
  <c r="Q138" i="1656"/>
  <c r="T138" i="1656" s="1"/>
  <c r="P138" i="1656"/>
  <c r="S138" i="1656" s="1"/>
  <c r="N138" i="1656"/>
  <c r="M138" i="1656"/>
  <c r="U137" i="1656"/>
  <c r="Q137" i="1656"/>
  <c r="T137" i="1656" s="1"/>
  <c r="P137" i="1656"/>
  <c r="S137" i="1656" s="1"/>
  <c r="N137" i="1656"/>
  <c r="M137" i="1656"/>
  <c r="V136" i="1656"/>
  <c r="U136" i="1656"/>
  <c r="Q136" i="1656"/>
  <c r="T136" i="1656" s="1"/>
  <c r="P136" i="1656"/>
  <c r="S136" i="1656" s="1"/>
  <c r="N136" i="1656"/>
  <c r="M136" i="1656"/>
  <c r="U135" i="1656"/>
  <c r="Q135" i="1656"/>
  <c r="T135" i="1656" s="1"/>
  <c r="P135" i="1656"/>
  <c r="S135" i="1656" s="1"/>
  <c r="N135" i="1656"/>
  <c r="M135" i="1656"/>
  <c r="U134" i="1656"/>
  <c r="Q134" i="1656"/>
  <c r="T134" i="1656" s="1"/>
  <c r="P134" i="1656"/>
  <c r="S134" i="1656" s="1"/>
  <c r="N134" i="1656"/>
  <c r="M134" i="1656"/>
  <c r="U133" i="1656"/>
  <c r="Q133" i="1656"/>
  <c r="T133" i="1656" s="1"/>
  <c r="P133" i="1656"/>
  <c r="S133" i="1656" s="1"/>
  <c r="N133" i="1656"/>
  <c r="M133" i="1656"/>
  <c r="U132" i="1656"/>
  <c r="Q132" i="1656"/>
  <c r="T132" i="1656" s="1"/>
  <c r="P132" i="1656"/>
  <c r="S132" i="1656" s="1"/>
  <c r="N132" i="1656"/>
  <c r="M132" i="1656"/>
  <c r="U131" i="1656"/>
  <c r="Q131" i="1656"/>
  <c r="T131" i="1656" s="1"/>
  <c r="P131" i="1656"/>
  <c r="S131" i="1656" s="1"/>
  <c r="N131" i="1656"/>
  <c r="M131" i="1656"/>
  <c r="U130" i="1656"/>
  <c r="Q130" i="1656"/>
  <c r="T130" i="1656" s="1"/>
  <c r="P130" i="1656"/>
  <c r="S130" i="1656" s="1"/>
  <c r="N130" i="1656"/>
  <c r="M130" i="1656"/>
  <c r="U129" i="1656"/>
  <c r="Q129" i="1656"/>
  <c r="T129" i="1656" s="1"/>
  <c r="P129" i="1656"/>
  <c r="S129" i="1656" s="1"/>
  <c r="N129" i="1656"/>
  <c r="M129" i="1656"/>
  <c r="U128" i="1656"/>
  <c r="Q128" i="1656"/>
  <c r="T128" i="1656" s="1"/>
  <c r="P128" i="1656"/>
  <c r="S128" i="1656" s="1"/>
  <c r="N128" i="1656"/>
  <c r="M128" i="1656"/>
  <c r="U127" i="1656"/>
  <c r="Q127" i="1656"/>
  <c r="T127" i="1656" s="1"/>
  <c r="P127" i="1656"/>
  <c r="S127" i="1656" s="1"/>
  <c r="N127" i="1656"/>
  <c r="M127" i="1656"/>
  <c r="U126" i="1656"/>
  <c r="Q126" i="1656"/>
  <c r="T126" i="1656" s="1"/>
  <c r="P126" i="1656"/>
  <c r="S126" i="1656" s="1"/>
  <c r="N126" i="1656"/>
  <c r="M126" i="1656"/>
  <c r="U125" i="1656"/>
  <c r="Q125" i="1656"/>
  <c r="T125" i="1656" s="1"/>
  <c r="P125" i="1656"/>
  <c r="S125" i="1656" s="1"/>
  <c r="N125" i="1656"/>
  <c r="M125" i="1656"/>
  <c r="U124" i="1656"/>
  <c r="Q124" i="1656"/>
  <c r="T124" i="1656" s="1"/>
  <c r="P124" i="1656"/>
  <c r="S124" i="1656" s="1"/>
  <c r="N124" i="1656"/>
  <c r="M124" i="1656"/>
  <c r="U123" i="1656"/>
  <c r="Q123" i="1656"/>
  <c r="T123" i="1656" s="1"/>
  <c r="P123" i="1656"/>
  <c r="S123" i="1656" s="1"/>
  <c r="N123" i="1656"/>
  <c r="M123" i="1656"/>
  <c r="U122" i="1656"/>
  <c r="Q122" i="1656"/>
  <c r="T122" i="1656" s="1"/>
  <c r="P122" i="1656"/>
  <c r="S122" i="1656" s="1"/>
  <c r="N122" i="1656"/>
  <c r="M122" i="1656"/>
  <c r="U121" i="1656"/>
  <c r="Q121" i="1656"/>
  <c r="T121" i="1656" s="1"/>
  <c r="P121" i="1656"/>
  <c r="S121" i="1656" s="1"/>
  <c r="N121" i="1656"/>
  <c r="M121" i="1656"/>
  <c r="U120" i="1656"/>
  <c r="Q120" i="1656"/>
  <c r="T120" i="1656" s="1"/>
  <c r="P120" i="1656"/>
  <c r="S120" i="1656" s="1"/>
  <c r="N120" i="1656"/>
  <c r="M120" i="1656"/>
  <c r="U119" i="1656"/>
  <c r="Q119" i="1656"/>
  <c r="T119" i="1656" s="1"/>
  <c r="P119" i="1656"/>
  <c r="S119" i="1656" s="1"/>
  <c r="N119" i="1656"/>
  <c r="M119" i="1656"/>
  <c r="V118" i="1656"/>
  <c r="U118" i="1656"/>
  <c r="Q118" i="1656"/>
  <c r="T118" i="1656" s="1"/>
  <c r="P118" i="1656"/>
  <c r="S118" i="1656" s="1"/>
  <c r="N118" i="1656"/>
  <c r="M118" i="1656"/>
  <c r="U117" i="1656"/>
  <c r="Q117" i="1656"/>
  <c r="T117" i="1656" s="1"/>
  <c r="P117" i="1656"/>
  <c r="S117" i="1656" s="1"/>
  <c r="N117" i="1656"/>
  <c r="M117" i="1656"/>
  <c r="U116" i="1656"/>
  <c r="Q116" i="1656"/>
  <c r="T116" i="1656" s="1"/>
  <c r="P116" i="1656"/>
  <c r="S116" i="1656" s="1"/>
  <c r="N116" i="1656"/>
  <c r="M116" i="1656"/>
  <c r="U115" i="1656"/>
  <c r="Q115" i="1656"/>
  <c r="T115" i="1656" s="1"/>
  <c r="P115" i="1656"/>
  <c r="S115" i="1656" s="1"/>
  <c r="N115" i="1656"/>
  <c r="M115" i="1656"/>
  <c r="U114" i="1656"/>
  <c r="Q114" i="1656"/>
  <c r="T114" i="1656" s="1"/>
  <c r="P114" i="1656"/>
  <c r="S114" i="1656" s="1"/>
  <c r="N114" i="1656"/>
  <c r="M114" i="1656"/>
  <c r="U113" i="1656"/>
  <c r="Q113" i="1656"/>
  <c r="T113" i="1656" s="1"/>
  <c r="P113" i="1656"/>
  <c r="S113" i="1656" s="1"/>
  <c r="N113" i="1656"/>
  <c r="M113" i="1656"/>
  <c r="V112" i="1656"/>
  <c r="U112" i="1656"/>
  <c r="Q112" i="1656"/>
  <c r="T112" i="1656" s="1"/>
  <c r="P112" i="1656"/>
  <c r="S112" i="1656" s="1"/>
  <c r="N112" i="1656"/>
  <c r="M112" i="1656"/>
  <c r="V111" i="1656"/>
  <c r="U111" i="1656"/>
  <c r="Q111" i="1656"/>
  <c r="T111" i="1656" s="1"/>
  <c r="P111" i="1656"/>
  <c r="S111" i="1656" s="1"/>
  <c r="N111" i="1656"/>
  <c r="M111" i="1656"/>
  <c r="U110" i="1656"/>
  <c r="Q110" i="1656"/>
  <c r="T110" i="1656" s="1"/>
  <c r="P110" i="1656"/>
  <c r="S110" i="1656" s="1"/>
  <c r="N110" i="1656"/>
  <c r="M110" i="1656"/>
  <c r="V109" i="1656"/>
  <c r="U109" i="1656"/>
  <c r="Q109" i="1656"/>
  <c r="T109" i="1656" s="1"/>
  <c r="P109" i="1656"/>
  <c r="S109" i="1656" s="1"/>
  <c r="N109" i="1656"/>
  <c r="M109" i="1656"/>
  <c r="U108" i="1656"/>
  <c r="Q108" i="1656"/>
  <c r="T108" i="1656" s="1"/>
  <c r="P108" i="1656"/>
  <c r="S108" i="1656" s="1"/>
  <c r="N108" i="1656"/>
  <c r="M108" i="1656"/>
  <c r="U107" i="1656"/>
  <c r="Q107" i="1656"/>
  <c r="T107" i="1656" s="1"/>
  <c r="P107" i="1656"/>
  <c r="S107" i="1656" s="1"/>
  <c r="N107" i="1656"/>
  <c r="M107" i="1656"/>
  <c r="U106" i="1656"/>
  <c r="Q106" i="1656"/>
  <c r="T106" i="1656" s="1"/>
  <c r="P106" i="1656"/>
  <c r="S106" i="1656" s="1"/>
  <c r="N106" i="1656"/>
  <c r="M106" i="1656"/>
  <c r="V105" i="1656"/>
  <c r="U105" i="1656"/>
  <c r="Q105" i="1656"/>
  <c r="T105" i="1656" s="1"/>
  <c r="P105" i="1656"/>
  <c r="S105" i="1656" s="1"/>
  <c r="N105" i="1656"/>
  <c r="M105" i="1656"/>
  <c r="U104" i="1656"/>
  <c r="Q104" i="1656"/>
  <c r="T104" i="1656" s="1"/>
  <c r="P104" i="1656"/>
  <c r="S104" i="1656" s="1"/>
  <c r="N104" i="1656"/>
  <c r="M104" i="1656"/>
  <c r="U103" i="1656"/>
  <c r="Q103" i="1656"/>
  <c r="T103" i="1656" s="1"/>
  <c r="P103" i="1656"/>
  <c r="S103" i="1656" s="1"/>
  <c r="N103" i="1656"/>
  <c r="M103" i="1656"/>
  <c r="V102" i="1656"/>
  <c r="U102" i="1656"/>
  <c r="Q102" i="1656"/>
  <c r="T102" i="1656" s="1"/>
  <c r="P102" i="1656"/>
  <c r="S102" i="1656" s="1"/>
  <c r="N102" i="1656"/>
  <c r="M102" i="1656"/>
  <c r="V101" i="1656"/>
  <c r="U101" i="1656"/>
  <c r="Q101" i="1656"/>
  <c r="T101" i="1656" s="1"/>
  <c r="P101" i="1656"/>
  <c r="S101" i="1656" s="1"/>
  <c r="N101" i="1656"/>
  <c r="M101" i="1656"/>
  <c r="V100" i="1656"/>
  <c r="U100" i="1656"/>
  <c r="Q100" i="1656"/>
  <c r="T100" i="1656" s="1"/>
  <c r="P100" i="1656"/>
  <c r="S100" i="1656" s="1"/>
  <c r="N100" i="1656"/>
  <c r="M100" i="1656"/>
  <c r="V99" i="1656"/>
  <c r="U99" i="1656"/>
  <c r="Q99" i="1656"/>
  <c r="T99" i="1656" s="1"/>
  <c r="P99" i="1656"/>
  <c r="S99" i="1656" s="1"/>
  <c r="N99" i="1656"/>
  <c r="M99" i="1656"/>
  <c r="V98" i="1656"/>
  <c r="U98" i="1656"/>
  <c r="Q98" i="1656"/>
  <c r="T98" i="1656" s="1"/>
  <c r="P98" i="1656"/>
  <c r="S98" i="1656" s="1"/>
  <c r="N98" i="1656"/>
  <c r="M98" i="1656"/>
  <c r="V97" i="1656"/>
  <c r="U97" i="1656"/>
  <c r="Q97" i="1656"/>
  <c r="T97" i="1656" s="1"/>
  <c r="P97" i="1656"/>
  <c r="S97" i="1656" s="1"/>
  <c r="N97" i="1656"/>
  <c r="M97" i="1656"/>
  <c r="V96" i="1656"/>
  <c r="U96" i="1656"/>
  <c r="Q96" i="1656"/>
  <c r="T96" i="1656" s="1"/>
  <c r="P96" i="1656"/>
  <c r="S96" i="1656" s="1"/>
  <c r="N96" i="1656"/>
  <c r="M96" i="1656"/>
  <c r="V95" i="1656"/>
  <c r="U95" i="1656"/>
  <c r="Q95" i="1656"/>
  <c r="T95" i="1656" s="1"/>
  <c r="P95" i="1656"/>
  <c r="S95" i="1656" s="1"/>
  <c r="N95" i="1656"/>
  <c r="M95" i="1656"/>
  <c r="V94" i="1656"/>
  <c r="U94" i="1656"/>
  <c r="Q94" i="1656"/>
  <c r="T94" i="1656" s="1"/>
  <c r="P94" i="1656"/>
  <c r="S94" i="1656" s="1"/>
  <c r="N94" i="1656"/>
  <c r="M94" i="1656"/>
  <c r="V93" i="1656"/>
  <c r="U93" i="1656"/>
  <c r="Q93" i="1656"/>
  <c r="T93" i="1656" s="1"/>
  <c r="P93" i="1656"/>
  <c r="S93" i="1656" s="1"/>
  <c r="N93" i="1656"/>
  <c r="M93" i="1656"/>
  <c r="V92" i="1656"/>
  <c r="U92" i="1656"/>
  <c r="Q92" i="1656"/>
  <c r="T92" i="1656" s="1"/>
  <c r="P92" i="1656"/>
  <c r="S92" i="1656" s="1"/>
  <c r="N92" i="1656"/>
  <c r="M92" i="1656"/>
  <c r="V91" i="1656"/>
  <c r="U91" i="1656"/>
  <c r="Q91" i="1656"/>
  <c r="T91" i="1656" s="1"/>
  <c r="P91" i="1656"/>
  <c r="S91" i="1656" s="1"/>
  <c r="N91" i="1656"/>
  <c r="M91" i="1656"/>
  <c r="V90" i="1656"/>
  <c r="U90" i="1656"/>
  <c r="Q90" i="1656"/>
  <c r="T90" i="1656" s="1"/>
  <c r="P90" i="1656"/>
  <c r="S90" i="1656" s="1"/>
  <c r="N90" i="1656"/>
  <c r="M90" i="1656"/>
  <c r="V89" i="1656"/>
  <c r="U89" i="1656"/>
  <c r="Q89" i="1656"/>
  <c r="T89" i="1656" s="1"/>
  <c r="P89" i="1656"/>
  <c r="S89" i="1656" s="1"/>
  <c r="N89" i="1656"/>
  <c r="M89" i="1656"/>
  <c r="V88" i="1656"/>
  <c r="U88" i="1656"/>
  <c r="Q88" i="1656"/>
  <c r="T88" i="1656" s="1"/>
  <c r="P88" i="1656"/>
  <c r="S88" i="1656" s="1"/>
  <c r="N88" i="1656"/>
  <c r="M88" i="1656"/>
  <c r="V87" i="1656"/>
  <c r="U87" i="1656"/>
  <c r="Q87" i="1656"/>
  <c r="T87" i="1656" s="1"/>
  <c r="P87" i="1656"/>
  <c r="S87" i="1656" s="1"/>
  <c r="N87" i="1656"/>
  <c r="M87" i="1656"/>
  <c r="V86" i="1656"/>
  <c r="U86" i="1656"/>
  <c r="Q86" i="1656"/>
  <c r="T86" i="1656" s="1"/>
  <c r="P86" i="1656"/>
  <c r="S86" i="1656" s="1"/>
  <c r="N86" i="1656"/>
  <c r="M86" i="1656"/>
  <c r="V85" i="1656"/>
  <c r="U85" i="1656"/>
  <c r="Q85" i="1656"/>
  <c r="T85" i="1656" s="1"/>
  <c r="P85" i="1656"/>
  <c r="S85" i="1656" s="1"/>
  <c r="N85" i="1656"/>
  <c r="M85" i="1656"/>
  <c r="V84" i="1656"/>
  <c r="U84" i="1656"/>
  <c r="Q84" i="1656"/>
  <c r="T84" i="1656" s="1"/>
  <c r="P84" i="1656"/>
  <c r="S84" i="1656" s="1"/>
  <c r="N84" i="1656"/>
  <c r="M84" i="1656"/>
  <c r="V83" i="1656"/>
  <c r="U83" i="1656"/>
  <c r="Q83" i="1656"/>
  <c r="T83" i="1656" s="1"/>
  <c r="P83" i="1656"/>
  <c r="S83" i="1656" s="1"/>
  <c r="N83" i="1656"/>
  <c r="M83" i="1656"/>
  <c r="V82" i="1656"/>
  <c r="U82" i="1656"/>
  <c r="Q82" i="1656"/>
  <c r="T82" i="1656" s="1"/>
  <c r="P82" i="1656"/>
  <c r="S82" i="1656" s="1"/>
  <c r="N82" i="1656"/>
  <c r="M82" i="1656"/>
  <c r="V81" i="1656"/>
  <c r="U81" i="1656"/>
  <c r="Q81" i="1656"/>
  <c r="T81" i="1656" s="1"/>
  <c r="P81" i="1656"/>
  <c r="S81" i="1656" s="1"/>
  <c r="N81" i="1656"/>
  <c r="M81" i="1656"/>
  <c r="V80" i="1656"/>
  <c r="U80" i="1656"/>
  <c r="Q80" i="1656"/>
  <c r="T80" i="1656" s="1"/>
  <c r="P80" i="1656"/>
  <c r="S80" i="1656" s="1"/>
  <c r="N80" i="1656"/>
  <c r="M80" i="1656"/>
  <c r="V79" i="1656"/>
  <c r="U79" i="1656"/>
  <c r="Q79" i="1656"/>
  <c r="T79" i="1656" s="1"/>
  <c r="P79" i="1656"/>
  <c r="S79" i="1656" s="1"/>
  <c r="N79" i="1656"/>
  <c r="M79" i="1656"/>
  <c r="V78" i="1656"/>
  <c r="U78" i="1656"/>
  <c r="Q78" i="1656"/>
  <c r="T78" i="1656" s="1"/>
  <c r="P78" i="1656"/>
  <c r="S78" i="1656" s="1"/>
  <c r="N78" i="1656"/>
  <c r="M78" i="1656"/>
  <c r="V77" i="1656"/>
  <c r="U77" i="1656"/>
  <c r="Q77" i="1656"/>
  <c r="T77" i="1656" s="1"/>
  <c r="P77" i="1656"/>
  <c r="S77" i="1656" s="1"/>
  <c r="N77" i="1656"/>
  <c r="M77" i="1656"/>
  <c r="V76" i="1656"/>
  <c r="U76" i="1656"/>
  <c r="Q76" i="1656"/>
  <c r="T76" i="1656" s="1"/>
  <c r="P76" i="1656"/>
  <c r="S76" i="1656" s="1"/>
  <c r="N76" i="1656"/>
  <c r="M76" i="1656"/>
  <c r="V75" i="1656"/>
  <c r="U75" i="1656"/>
  <c r="Q75" i="1656"/>
  <c r="T75" i="1656" s="1"/>
  <c r="P75" i="1656"/>
  <c r="S75" i="1656" s="1"/>
  <c r="N75" i="1656"/>
  <c r="M75" i="1656"/>
  <c r="V74" i="1656"/>
  <c r="U74" i="1656"/>
  <c r="Q74" i="1656"/>
  <c r="T74" i="1656" s="1"/>
  <c r="P74" i="1656"/>
  <c r="S74" i="1656" s="1"/>
  <c r="N74" i="1656"/>
  <c r="M74" i="1656"/>
  <c r="V73" i="1656"/>
  <c r="U73" i="1656"/>
  <c r="Q73" i="1656"/>
  <c r="T73" i="1656" s="1"/>
  <c r="P73" i="1656"/>
  <c r="S73" i="1656" s="1"/>
  <c r="N73" i="1656"/>
  <c r="M73" i="1656"/>
  <c r="V72" i="1656"/>
  <c r="U72" i="1656"/>
  <c r="Q72" i="1656"/>
  <c r="T72" i="1656" s="1"/>
  <c r="P72" i="1656"/>
  <c r="S72" i="1656" s="1"/>
  <c r="N72" i="1656"/>
  <c r="M72" i="1656"/>
  <c r="V71" i="1656"/>
  <c r="U71" i="1656"/>
  <c r="Q71" i="1656"/>
  <c r="T71" i="1656" s="1"/>
  <c r="P71" i="1656"/>
  <c r="S71" i="1656" s="1"/>
  <c r="N71" i="1656"/>
  <c r="M71" i="1656"/>
  <c r="V70" i="1656"/>
  <c r="U70" i="1656"/>
  <c r="Q70" i="1656"/>
  <c r="T70" i="1656" s="1"/>
  <c r="P70" i="1656"/>
  <c r="S70" i="1656" s="1"/>
  <c r="N70" i="1656"/>
  <c r="M70" i="1656"/>
  <c r="V69" i="1656"/>
  <c r="U69" i="1656"/>
  <c r="Q69" i="1656"/>
  <c r="T69" i="1656" s="1"/>
  <c r="P69" i="1656"/>
  <c r="S69" i="1656" s="1"/>
  <c r="N69" i="1656"/>
  <c r="M69" i="1656"/>
  <c r="V68" i="1656"/>
  <c r="U68" i="1656"/>
  <c r="Q68" i="1656"/>
  <c r="T68" i="1656" s="1"/>
  <c r="P68" i="1656"/>
  <c r="S68" i="1656" s="1"/>
  <c r="N68" i="1656"/>
  <c r="M68" i="1656"/>
  <c r="V67" i="1656"/>
  <c r="U67" i="1656"/>
  <c r="Q67" i="1656"/>
  <c r="T67" i="1656" s="1"/>
  <c r="P67" i="1656"/>
  <c r="S67" i="1656" s="1"/>
  <c r="N67" i="1656"/>
  <c r="M67" i="1656"/>
  <c r="V66" i="1656"/>
  <c r="U66" i="1656"/>
  <c r="Q66" i="1656"/>
  <c r="T66" i="1656" s="1"/>
  <c r="P66" i="1656"/>
  <c r="S66" i="1656" s="1"/>
  <c r="N66" i="1656"/>
  <c r="M66" i="1656"/>
  <c r="V65" i="1656"/>
  <c r="U65" i="1656"/>
  <c r="Q65" i="1656"/>
  <c r="T65" i="1656" s="1"/>
  <c r="P65" i="1656"/>
  <c r="S65" i="1656" s="1"/>
  <c r="N65" i="1656"/>
  <c r="M65" i="1656"/>
  <c r="V64" i="1656"/>
  <c r="U64" i="1656"/>
  <c r="Q64" i="1656"/>
  <c r="T64" i="1656" s="1"/>
  <c r="P64" i="1656"/>
  <c r="S64" i="1656" s="1"/>
  <c r="N64" i="1656"/>
  <c r="M64" i="1656"/>
  <c r="V63" i="1656"/>
  <c r="U63" i="1656"/>
  <c r="Q63" i="1656"/>
  <c r="T63" i="1656" s="1"/>
  <c r="P63" i="1656"/>
  <c r="S63" i="1656" s="1"/>
  <c r="N63" i="1656"/>
  <c r="M63" i="1656"/>
  <c r="V62" i="1656"/>
  <c r="U62" i="1656"/>
  <c r="Q62" i="1656"/>
  <c r="T62" i="1656" s="1"/>
  <c r="P62" i="1656"/>
  <c r="S62" i="1656" s="1"/>
  <c r="N62" i="1656"/>
  <c r="M62" i="1656"/>
  <c r="V61" i="1656"/>
  <c r="U61" i="1656"/>
  <c r="Q61" i="1656"/>
  <c r="T61" i="1656" s="1"/>
  <c r="P61" i="1656"/>
  <c r="S61" i="1656" s="1"/>
  <c r="N61" i="1656"/>
  <c r="M61" i="1656"/>
  <c r="V60" i="1656"/>
  <c r="U60" i="1656"/>
  <c r="Q60" i="1656"/>
  <c r="T60" i="1656" s="1"/>
  <c r="P60" i="1656"/>
  <c r="S60" i="1656" s="1"/>
  <c r="N60" i="1656"/>
  <c r="M60" i="1656"/>
  <c r="V59" i="1656"/>
  <c r="U59" i="1656"/>
  <c r="Q59" i="1656"/>
  <c r="T59" i="1656" s="1"/>
  <c r="P59" i="1656"/>
  <c r="S59" i="1656" s="1"/>
  <c r="N59" i="1656"/>
  <c r="M59" i="1656"/>
  <c r="V58" i="1656"/>
  <c r="U58" i="1656"/>
  <c r="Q58" i="1656"/>
  <c r="T58" i="1656" s="1"/>
  <c r="P58" i="1656"/>
  <c r="S58" i="1656" s="1"/>
  <c r="N58" i="1656"/>
  <c r="M58" i="1656"/>
  <c r="V57" i="1656"/>
  <c r="U57" i="1656"/>
  <c r="Q57" i="1656"/>
  <c r="T57" i="1656" s="1"/>
  <c r="P57" i="1656"/>
  <c r="S57" i="1656" s="1"/>
  <c r="N57" i="1656"/>
  <c r="M57" i="1656"/>
  <c r="V56" i="1656"/>
  <c r="U56" i="1656"/>
  <c r="Q56" i="1656"/>
  <c r="T56" i="1656" s="1"/>
  <c r="P56" i="1656"/>
  <c r="S56" i="1656" s="1"/>
  <c r="N56" i="1656"/>
  <c r="M56" i="1656"/>
  <c r="V55" i="1656"/>
  <c r="U55" i="1656"/>
  <c r="Q55" i="1656"/>
  <c r="T55" i="1656" s="1"/>
  <c r="P55" i="1656"/>
  <c r="S55" i="1656" s="1"/>
  <c r="N55" i="1656"/>
  <c r="M55" i="1656"/>
  <c r="V54" i="1656"/>
  <c r="U54" i="1656"/>
  <c r="Q54" i="1656"/>
  <c r="T54" i="1656" s="1"/>
  <c r="P54" i="1656"/>
  <c r="S54" i="1656" s="1"/>
  <c r="N54" i="1656"/>
  <c r="M54" i="1656"/>
  <c r="V53" i="1656"/>
  <c r="U53" i="1656"/>
  <c r="Q53" i="1656"/>
  <c r="T53" i="1656" s="1"/>
  <c r="P53" i="1656"/>
  <c r="S53" i="1656" s="1"/>
  <c r="N53" i="1656"/>
  <c r="M53" i="1656"/>
  <c r="V52" i="1656"/>
  <c r="U52" i="1656"/>
  <c r="Q52" i="1656"/>
  <c r="T52" i="1656" s="1"/>
  <c r="P52" i="1656"/>
  <c r="S52" i="1656" s="1"/>
  <c r="N52" i="1656"/>
  <c r="M52" i="1656"/>
  <c r="V51" i="1656"/>
  <c r="U51" i="1656"/>
  <c r="Q51" i="1656"/>
  <c r="T51" i="1656" s="1"/>
  <c r="P51" i="1656"/>
  <c r="S51" i="1656" s="1"/>
  <c r="N51" i="1656"/>
  <c r="M51" i="1656"/>
  <c r="V50" i="1656"/>
  <c r="U50" i="1656"/>
  <c r="Q50" i="1656"/>
  <c r="T50" i="1656" s="1"/>
  <c r="P50" i="1656"/>
  <c r="S50" i="1656" s="1"/>
  <c r="N50" i="1656"/>
  <c r="M50" i="1656"/>
  <c r="V49" i="1656"/>
  <c r="U49" i="1656"/>
  <c r="Q49" i="1656"/>
  <c r="T49" i="1656" s="1"/>
  <c r="P49" i="1656"/>
  <c r="S49" i="1656" s="1"/>
  <c r="N49" i="1656"/>
  <c r="M49" i="1656"/>
  <c r="V48" i="1656"/>
  <c r="U48" i="1656"/>
  <c r="Q48" i="1656"/>
  <c r="T48" i="1656" s="1"/>
  <c r="P48" i="1656"/>
  <c r="S48" i="1656" s="1"/>
  <c r="N48" i="1656"/>
  <c r="M48" i="1656"/>
  <c r="V47" i="1656"/>
  <c r="U47" i="1656"/>
  <c r="Q47" i="1656"/>
  <c r="T47" i="1656" s="1"/>
  <c r="P47" i="1656"/>
  <c r="S47" i="1656" s="1"/>
  <c r="N47" i="1656"/>
  <c r="M47" i="1656"/>
  <c r="V46" i="1656"/>
  <c r="U46" i="1656"/>
  <c r="Q46" i="1656"/>
  <c r="T46" i="1656" s="1"/>
  <c r="P46" i="1656"/>
  <c r="S46" i="1656" s="1"/>
  <c r="N46" i="1656"/>
  <c r="M46" i="1656"/>
  <c r="V45" i="1656"/>
  <c r="U45" i="1656"/>
  <c r="Q45" i="1656"/>
  <c r="T45" i="1656" s="1"/>
  <c r="P45" i="1656"/>
  <c r="S45" i="1656" s="1"/>
  <c r="N45" i="1656"/>
  <c r="M45" i="1656"/>
  <c r="V44" i="1656"/>
  <c r="U44" i="1656"/>
  <c r="Q44" i="1656"/>
  <c r="T44" i="1656" s="1"/>
  <c r="P44" i="1656"/>
  <c r="S44" i="1656" s="1"/>
  <c r="N44" i="1656"/>
  <c r="M44" i="1656"/>
  <c r="V43" i="1656"/>
  <c r="U43" i="1656"/>
  <c r="Q43" i="1656"/>
  <c r="T43" i="1656" s="1"/>
  <c r="P43" i="1656"/>
  <c r="S43" i="1656" s="1"/>
  <c r="N43" i="1656"/>
  <c r="M43" i="1656"/>
  <c r="V42" i="1656"/>
  <c r="U42" i="1656"/>
  <c r="Q42" i="1656"/>
  <c r="T42" i="1656" s="1"/>
  <c r="P42" i="1656"/>
  <c r="S42" i="1656" s="1"/>
  <c r="N42" i="1656"/>
  <c r="M42" i="1656"/>
  <c r="V41" i="1656"/>
  <c r="U41" i="1656"/>
  <c r="Q41" i="1656"/>
  <c r="T41" i="1656" s="1"/>
  <c r="P41" i="1656"/>
  <c r="S41" i="1656" s="1"/>
  <c r="N41" i="1656"/>
  <c r="M41" i="1656"/>
  <c r="V40" i="1656"/>
  <c r="U40" i="1656"/>
  <c r="Q40" i="1656"/>
  <c r="T40" i="1656" s="1"/>
  <c r="P40" i="1656"/>
  <c r="S40" i="1656" s="1"/>
  <c r="N40" i="1656"/>
  <c r="M40" i="1656"/>
  <c r="V39" i="1656"/>
  <c r="U39" i="1656"/>
  <c r="Q39" i="1656"/>
  <c r="T39" i="1656" s="1"/>
  <c r="P39" i="1656"/>
  <c r="S39" i="1656" s="1"/>
  <c r="N39" i="1656"/>
  <c r="M39" i="1656"/>
  <c r="V38" i="1656"/>
  <c r="U38" i="1656"/>
  <c r="Q38" i="1656"/>
  <c r="T38" i="1656" s="1"/>
  <c r="P38" i="1656"/>
  <c r="S38" i="1656" s="1"/>
  <c r="N38" i="1656"/>
  <c r="M38" i="1656"/>
  <c r="V37" i="1656"/>
  <c r="U37" i="1656"/>
  <c r="Q37" i="1656"/>
  <c r="T37" i="1656" s="1"/>
  <c r="P37" i="1656"/>
  <c r="S37" i="1656" s="1"/>
  <c r="N37" i="1656"/>
  <c r="M37" i="1656"/>
  <c r="V36" i="1656"/>
  <c r="U36" i="1656"/>
  <c r="Q36" i="1656"/>
  <c r="T36" i="1656" s="1"/>
  <c r="P36" i="1656"/>
  <c r="S36" i="1656" s="1"/>
  <c r="N36" i="1656"/>
  <c r="M36" i="1656"/>
  <c r="V35" i="1656"/>
  <c r="U35" i="1656"/>
  <c r="Q35" i="1656"/>
  <c r="T35" i="1656" s="1"/>
  <c r="P35" i="1656"/>
  <c r="S35" i="1656" s="1"/>
  <c r="N35" i="1656"/>
  <c r="M35" i="1656"/>
  <c r="V34" i="1656"/>
  <c r="U34" i="1656"/>
  <c r="Q34" i="1656"/>
  <c r="T34" i="1656" s="1"/>
  <c r="P34" i="1656"/>
  <c r="S34" i="1656" s="1"/>
  <c r="N34" i="1656"/>
  <c r="M34" i="1656"/>
  <c r="V33" i="1656"/>
  <c r="U33" i="1656"/>
  <c r="Q33" i="1656"/>
  <c r="T33" i="1656" s="1"/>
  <c r="P33" i="1656"/>
  <c r="S33" i="1656" s="1"/>
  <c r="N33" i="1656"/>
  <c r="M33" i="1656"/>
  <c r="V32" i="1656"/>
  <c r="U32" i="1656"/>
  <c r="Q32" i="1656"/>
  <c r="T32" i="1656" s="1"/>
  <c r="P32" i="1656"/>
  <c r="S32" i="1656" s="1"/>
  <c r="N32" i="1656"/>
  <c r="M32" i="1656"/>
  <c r="V31" i="1656"/>
  <c r="U31" i="1656"/>
  <c r="Q31" i="1656"/>
  <c r="T31" i="1656" s="1"/>
  <c r="P31" i="1656"/>
  <c r="S31" i="1656" s="1"/>
  <c r="N31" i="1656"/>
  <c r="M31" i="1656"/>
  <c r="V30" i="1656"/>
  <c r="U30" i="1656"/>
  <c r="Q30" i="1656"/>
  <c r="T30" i="1656" s="1"/>
  <c r="P30" i="1656"/>
  <c r="S30" i="1656" s="1"/>
  <c r="N30" i="1656"/>
  <c r="M30" i="1656"/>
  <c r="V29" i="1656"/>
  <c r="U29" i="1656"/>
  <c r="Q29" i="1656"/>
  <c r="T29" i="1656" s="1"/>
  <c r="P29" i="1656"/>
  <c r="S29" i="1656" s="1"/>
  <c r="N29" i="1656"/>
  <c r="M29" i="1656"/>
  <c r="V28" i="1656"/>
  <c r="U28" i="1656"/>
  <c r="Q28" i="1656"/>
  <c r="T28" i="1656" s="1"/>
  <c r="P28" i="1656"/>
  <c r="S28" i="1656" s="1"/>
  <c r="N28" i="1656"/>
  <c r="M28" i="1656"/>
  <c r="V27" i="1656"/>
  <c r="U27" i="1656"/>
  <c r="Q27" i="1656"/>
  <c r="T27" i="1656" s="1"/>
  <c r="P27" i="1656"/>
  <c r="S27" i="1656" s="1"/>
  <c r="N27" i="1656"/>
  <c r="M27" i="1656"/>
  <c r="V26" i="1656"/>
  <c r="U26" i="1656"/>
  <c r="Q26" i="1656"/>
  <c r="T26" i="1656" s="1"/>
  <c r="P26" i="1656"/>
  <c r="S26" i="1656" s="1"/>
  <c r="N26" i="1656"/>
  <c r="M26" i="1656"/>
  <c r="V25" i="1656"/>
  <c r="U25" i="1656"/>
  <c r="Q25" i="1656"/>
  <c r="T25" i="1656" s="1"/>
  <c r="P25" i="1656"/>
  <c r="S25" i="1656" s="1"/>
  <c r="N25" i="1656"/>
  <c r="M25" i="1656"/>
  <c r="V24" i="1656"/>
  <c r="U24" i="1656"/>
  <c r="Q24" i="1656"/>
  <c r="T24" i="1656" s="1"/>
  <c r="P24" i="1656"/>
  <c r="S24" i="1656" s="1"/>
  <c r="N24" i="1656"/>
  <c r="M24" i="1656"/>
  <c r="V23" i="1656"/>
  <c r="U23" i="1656"/>
  <c r="Q23" i="1656"/>
  <c r="T23" i="1656" s="1"/>
  <c r="P23" i="1656"/>
  <c r="S23" i="1656" s="1"/>
  <c r="N23" i="1656"/>
  <c r="M23" i="1656"/>
  <c r="V22" i="1656"/>
  <c r="U22" i="1656"/>
  <c r="Q22" i="1656"/>
  <c r="T22" i="1656" s="1"/>
  <c r="P22" i="1656"/>
  <c r="S22" i="1656" s="1"/>
  <c r="N22" i="1656"/>
  <c r="M22" i="1656"/>
  <c r="V21" i="1656"/>
  <c r="U21" i="1656"/>
  <c r="Q21" i="1656"/>
  <c r="T21" i="1656" s="1"/>
  <c r="P21" i="1656"/>
  <c r="S21" i="1656" s="1"/>
  <c r="N21" i="1656"/>
  <c r="M21" i="1656"/>
  <c r="V20" i="1656"/>
  <c r="U20" i="1656"/>
  <c r="Q20" i="1656"/>
  <c r="T20" i="1656" s="1"/>
  <c r="P20" i="1656"/>
  <c r="S20" i="1656" s="1"/>
  <c r="N20" i="1656"/>
  <c r="M20" i="1656"/>
  <c r="V19" i="1656"/>
  <c r="U19" i="1656"/>
  <c r="Q19" i="1656"/>
  <c r="T19" i="1656" s="1"/>
  <c r="P19" i="1656"/>
  <c r="S19" i="1656" s="1"/>
  <c r="N19" i="1656"/>
  <c r="M19" i="1656"/>
  <c r="V18" i="1656"/>
  <c r="U18" i="1656"/>
  <c r="Q18" i="1656"/>
  <c r="T18" i="1656" s="1"/>
  <c r="P18" i="1656"/>
  <c r="S18" i="1656" s="1"/>
  <c r="N18" i="1656"/>
  <c r="M18" i="1656"/>
  <c r="V17" i="1656"/>
  <c r="U17" i="1656"/>
  <c r="Q17" i="1656"/>
  <c r="T17" i="1656" s="1"/>
  <c r="P17" i="1656"/>
  <c r="S17" i="1656" s="1"/>
  <c r="N17" i="1656"/>
  <c r="M17" i="1656"/>
  <c r="V16" i="1656"/>
  <c r="U16" i="1656"/>
  <c r="Q16" i="1656"/>
  <c r="T16" i="1656" s="1"/>
  <c r="P16" i="1656"/>
  <c r="S16" i="1656" s="1"/>
  <c r="N16" i="1656"/>
  <c r="M16" i="1656"/>
  <c r="V15" i="1656"/>
  <c r="U15" i="1656"/>
  <c r="Q15" i="1656"/>
  <c r="T15" i="1656" s="1"/>
  <c r="P15" i="1656"/>
  <c r="S15" i="1656" s="1"/>
  <c r="N15" i="1656"/>
  <c r="M15" i="1656"/>
  <c r="V14" i="1656"/>
  <c r="U14" i="1656"/>
  <c r="Q14" i="1656"/>
  <c r="T14" i="1656" s="1"/>
  <c r="P14" i="1656"/>
  <c r="S14" i="1656" s="1"/>
  <c r="N14" i="1656"/>
  <c r="M14" i="1656"/>
  <c r="V13" i="1656"/>
  <c r="U13" i="1656"/>
  <c r="Q13" i="1656"/>
  <c r="T13" i="1656" s="1"/>
  <c r="P13" i="1656"/>
  <c r="S13" i="1656" s="1"/>
  <c r="N13" i="1656"/>
  <c r="M13" i="1656"/>
  <c r="V12" i="1656"/>
  <c r="U12" i="1656"/>
  <c r="Q12" i="1656"/>
  <c r="T12" i="1656" s="1"/>
  <c r="P12" i="1656"/>
  <c r="S12" i="1656" s="1"/>
  <c r="N12" i="1656"/>
  <c r="M12" i="1656"/>
  <c r="V11" i="1656"/>
  <c r="U11" i="1656"/>
  <c r="Q11" i="1656"/>
  <c r="T11" i="1656" s="1"/>
  <c r="P11" i="1656"/>
  <c r="S11" i="1656" s="1"/>
  <c r="N11" i="1656"/>
  <c r="M11" i="1656"/>
  <c r="V10" i="1656"/>
  <c r="U10" i="1656"/>
  <c r="Q10" i="1656"/>
  <c r="T10" i="1656" s="1"/>
  <c r="P10" i="1656"/>
  <c r="S10" i="1656" s="1"/>
  <c r="N10" i="1656"/>
  <c r="M10" i="1656"/>
  <c r="V172" i="1655"/>
  <c r="U172" i="1655"/>
  <c r="Q172" i="1655"/>
  <c r="T172" i="1655" s="1"/>
  <c r="P172" i="1655"/>
  <c r="S172" i="1655" s="1"/>
  <c r="N172" i="1655"/>
  <c r="M172" i="1655"/>
  <c r="V171" i="1655"/>
  <c r="U171" i="1655"/>
  <c r="Q171" i="1655"/>
  <c r="T171" i="1655" s="1"/>
  <c r="P171" i="1655"/>
  <c r="S171" i="1655" s="1"/>
  <c r="N171" i="1655"/>
  <c r="M171" i="1655"/>
  <c r="V170" i="1655"/>
  <c r="U170" i="1655"/>
  <c r="Q170" i="1655"/>
  <c r="T170" i="1655" s="1"/>
  <c r="P170" i="1655"/>
  <c r="S170" i="1655" s="1"/>
  <c r="N170" i="1655"/>
  <c r="M170" i="1655"/>
  <c r="V169" i="1655"/>
  <c r="U169" i="1655"/>
  <c r="Q169" i="1655"/>
  <c r="T169" i="1655" s="1"/>
  <c r="P169" i="1655"/>
  <c r="S169" i="1655" s="1"/>
  <c r="N169" i="1655"/>
  <c r="M169" i="1655"/>
  <c r="V168" i="1655"/>
  <c r="U168" i="1655"/>
  <c r="Q168" i="1655"/>
  <c r="T168" i="1655" s="1"/>
  <c r="P168" i="1655"/>
  <c r="S168" i="1655" s="1"/>
  <c r="N168" i="1655"/>
  <c r="M168" i="1655"/>
  <c r="V167" i="1655"/>
  <c r="U167" i="1655"/>
  <c r="Q167" i="1655"/>
  <c r="T167" i="1655" s="1"/>
  <c r="P167" i="1655"/>
  <c r="S167" i="1655" s="1"/>
  <c r="N167" i="1655"/>
  <c r="M167" i="1655"/>
  <c r="V166" i="1655"/>
  <c r="U166" i="1655"/>
  <c r="Q166" i="1655"/>
  <c r="T166" i="1655" s="1"/>
  <c r="P166" i="1655"/>
  <c r="S166" i="1655" s="1"/>
  <c r="N166" i="1655"/>
  <c r="M166" i="1655"/>
  <c r="V165" i="1655"/>
  <c r="U165" i="1655"/>
  <c r="Q165" i="1655"/>
  <c r="T165" i="1655" s="1"/>
  <c r="P165" i="1655"/>
  <c r="S165" i="1655" s="1"/>
  <c r="N165" i="1655"/>
  <c r="M165" i="1655"/>
  <c r="V164" i="1655"/>
  <c r="U164" i="1655"/>
  <c r="Q164" i="1655"/>
  <c r="T164" i="1655" s="1"/>
  <c r="P164" i="1655"/>
  <c r="S164" i="1655" s="1"/>
  <c r="N164" i="1655"/>
  <c r="M164" i="1655"/>
  <c r="V163" i="1655"/>
  <c r="U163" i="1655"/>
  <c r="Q163" i="1655"/>
  <c r="T163" i="1655" s="1"/>
  <c r="P163" i="1655"/>
  <c r="S163" i="1655" s="1"/>
  <c r="N163" i="1655"/>
  <c r="M163" i="1655"/>
  <c r="V162" i="1655"/>
  <c r="U162" i="1655"/>
  <c r="Q162" i="1655"/>
  <c r="T162" i="1655" s="1"/>
  <c r="P162" i="1655"/>
  <c r="S162" i="1655" s="1"/>
  <c r="N162" i="1655"/>
  <c r="M162" i="1655"/>
  <c r="V161" i="1655"/>
  <c r="U161" i="1655"/>
  <c r="Q161" i="1655"/>
  <c r="T161" i="1655" s="1"/>
  <c r="P161" i="1655"/>
  <c r="S161" i="1655" s="1"/>
  <c r="N161" i="1655"/>
  <c r="M161" i="1655"/>
  <c r="V160" i="1655"/>
  <c r="U160" i="1655"/>
  <c r="Q160" i="1655"/>
  <c r="T160" i="1655" s="1"/>
  <c r="P160" i="1655"/>
  <c r="S160" i="1655" s="1"/>
  <c r="N160" i="1655"/>
  <c r="M160" i="1655"/>
  <c r="V159" i="1655"/>
  <c r="U159" i="1655"/>
  <c r="Q159" i="1655"/>
  <c r="T159" i="1655" s="1"/>
  <c r="P159" i="1655"/>
  <c r="S159" i="1655" s="1"/>
  <c r="N159" i="1655"/>
  <c r="M159" i="1655"/>
  <c r="V158" i="1655"/>
  <c r="U158" i="1655"/>
  <c r="Q158" i="1655"/>
  <c r="T158" i="1655" s="1"/>
  <c r="P158" i="1655"/>
  <c r="S158" i="1655" s="1"/>
  <c r="N158" i="1655"/>
  <c r="M158" i="1655"/>
  <c r="V157" i="1655"/>
  <c r="U157" i="1655"/>
  <c r="Q157" i="1655"/>
  <c r="T157" i="1655" s="1"/>
  <c r="P157" i="1655"/>
  <c r="S157" i="1655" s="1"/>
  <c r="N157" i="1655"/>
  <c r="M157" i="1655"/>
  <c r="V156" i="1655"/>
  <c r="U156" i="1655"/>
  <c r="Q156" i="1655"/>
  <c r="T156" i="1655" s="1"/>
  <c r="P156" i="1655"/>
  <c r="S156" i="1655" s="1"/>
  <c r="N156" i="1655"/>
  <c r="M156" i="1655"/>
  <c r="V155" i="1655"/>
  <c r="U155" i="1655"/>
  <c r="Q155" i="1655"/>
  <c r="T155" i="1655" s="1"/>
  <c r="P155" i="1655"/>
  <c r="S155" i="1655" s="1"/>
  <c r="N155" i="1655"/>
  <c r="M155" i="1655"/>
  <c r="V154" i="1655"/>
  <c r="U154" i="1655"/>
  <c r="Q154" i="1655"/>
  <c r="T154" i="1655" s="1"/>
  <c r="P154" i="1655"/>
  <c r="S154" i="1655" s="1"/>
  <c r="N154" i="1655"/>
  <c r="M154" i="1655"/>
  <c r="V153" i="1655"/>
  <c r="U153" i="1655"/>
  <c r="Q153" i="1655"/>
  <c r="T153" i="1655" s="1"/>
  <c r="P153" i="1655"/>
  <c r="S153" i="1655" s="1"/>
  <c r="N153" i="1655"/>
  <c r="M153" i="1655"/>
  <c r="V152" i="1655"/>
  <c r="U152" i="1655"/>
  <c r="Q152" i="1655"/>
  <c r="T152" i="1655" s="1"/>
  <c r="P152" i="1655"/>
  <c r="S152" i="1655" s="1"/>
  <c r="N152" i="1655"/>
  <c r="M152" i="1655"/>
  <c r="V151" i="1655"/>
  <c r="U151" i="1655"/>
  <c r="Q151" i="1655"/>
  <c r="T151" i="1655" s="1"/>
  <c r="P151" i="1655"/>
  <c r="S151" i="1655" s="1"/>
  <c r="N151" i="1655"/>
  <c r="M151" i="1655"/>
  <c r="V150" i="1655"/>
  <c r="U150" i="1655"/>
  <c r="Q150" i="1655"/>
  <c r="T150" i="1655" s="1"/>
  <c r="P150" i="1655"/>
  <c r="S150" i="1655" s="1"/>
  <c r="N150" i="1655"/>
  <c r="M150" i="1655"/>
  <c r="V149" i="1655"/>
  <c r="U149" i="1655"/>
  <c r="Q149" i="1655"/>
  <c r="T149" i="1655" s="1"/>
  <c r="P149" i="1655"/>
  <c r="S149" i="1655" s="1"/>
  <c r="N149" i="1655"/>
  <c r="M149" i="1655"/>
  <c r="V148" i="1655"/>
  <c r="U148" i="1655"/>
  <c r="Q148" i="1655"/>
  <c r="T148" i="1655" s="1"/>
  <c r="P148" i="1655"/>
  <c r="S148" i="1655" s="1"/>
  <c r="N148" i="1655"/>
  <c r="M148" i="1655"/>
  <c r="V147" i="1655"/>
  <c r="U147" i="1655"/>
  <c r="Q147" i="1655"/>
  <c r="T147" i="1655" s="1"/>
  <c r="P147" i="1655"/>
  <c r="S147" i="1655" s="1"/>
  <c r="N147" i="1655"/>
  <c r="M147" i="1655"/>
  <c r="V146" i="1655"/>
  <c r="U146" i="1655"/>
  <c r="Q146" i="1655"/>
  <c r="T146" i="1655" s="1"/>
  <c r="P146" i="1655"/>
  <c r="S146" i="1655" s="1"/>
  <c r="N146" i="1655"/>
  <c r="M146" i="1655"/>
  <c r="V145" i="1655"/>
  <c r="U145" i="1655"/>
  <c r="Q145" i="1655"/>
  <c r="T145" i="1655" s="1"/>
  <c r="P145" i="1655"/>
  <c r="S145" i="1655" s="1"/>
  <c r="N145" i="1655"/>
  <c r="M145" i="1655"/>
  <c r="V144" i="1655"/>
  <c r="U144" i="1655"/>
  <c r="Q144" i="1655"/>
  <c r="T144" i="1655" s="1"/>
  <c r="P144" i="1655"/>
  <c r="S144" i="1655" s="1"/>
  <c r="N144" i="1655"/>
  <c r="M144" i="1655"/>
  <c r="V143" i="1655"/>
  <c r="U143" i="1655"/>
  <c r="Q143" i="1655"/>
  <c r="T143" i="1655" s="1"/>
  <c r="P143" i="1655"/>
  <c r="S143" i="1655" s="1"/>
  <c r="N143" i="1655"/>
  <c r="M143" i="1655"/>
  <c r="V142" i="1655"/>
  <c r="U142" i="1655"/>
  <c r="Q142" i="1655"/>
  <c r="T142" i="1655" s="1"/>
  <c r="P142" i="1655"/>
  <c r="S142" i="1655" s="1"/>
  <c r="N142" i="1655"/>
  <c r="M142" i="1655"/>
  <c r="V141" i="1655"/>
  <c r="U141" i="1655"/>
  <c r="Q141" i="1655"/>
  <c r="T141" i="1655" s="1"/>
  <c r="P141" i="1655"/>
  <c r="S141" i="1655" s="1"/>
  <c r="N141" i="1655"/>
  <c r="M141" i="1655"/>
  <c r="V140" i="1655"/>
  <c r="U140" i="1655"/>
  <c r="Q140" i="1655"/>
  <c r="T140" i="1655" s="1"/>
  <c r="P140" i="1655"/>
  <c r="S140" i="1655" s="1"/>
  <c r="N140" i="1655"/>
  <c r="M140" i="1655"/>
  <c r="V139" i="1655"/>
  <c r="U139" i="1655"/>
  <c r="Q139" i="1655"/>
  <c r="T139" i="1655" s="1"/>
  <c r="P139" i="1655"/>
  <c r="S139" i="1655" s="1"/>
  <c r="N139" i="1655"/>
  <c r="M139" i="1655"/>
  <c r="V138" i="1655"/>
  <c r="U138" i="1655"/>
  <c r="Q138" i="1655"/>
  <c r="T138" i="1655" s="1"/>
  <c r="P138" i="1655"/>
  <c r="S138" i="1655" s="1"/>
  <c r="N138" i="1655"/>
  <c r="M138" i="1655"/>
  <c r="V137" i="1655"/>
  <c r="U137" i="1655"/>
  <c r="Q137" i="1655"/>
  <c r="T137" i="1655" s="1"/>
  <c r="P137" i="1655"/>
  <c r="S137" i="1655" s="1"/>
  <c r="N137" i="1655"/>
  <c r="M137" i="1655"/>
  <c r="V136" i="1655"/>
  <c r="U136" i="1655"/>
  <c r="Q136" i="1655"/>
  <c r="T136" i="1655" s="1"/>
  <c r="P136" i="1655"/>
  <c r="S136" i="1655" s="1"/>
  <c r="N136" i="1655"/>
  <c r="M136" i="1655"/>
  <c r="V135" i="1655"/>
  <c r="U135" i="1655"/>
  <c r="Q135" i="1655"/>
  <c r="T135" i="1655" s="1"/>
  <c r="P135" i="1655"/>
  <c r="S135" i="1655" s="1"/>
  <c r="N135" i="1655"/>
  <c r="M135" i="1655"/>
  <c r="V134" i="1655"/>
  <c r="U134" i="1655"/>
  <c r="Q134" i="1655"/>
  <c r="T134" i="1655" s="1"/>
  <c r="P134" i="1655"/>
  <c r="S134" i="1655" s="1"/>
  <c r="N134" i="1655"/>
  <c r="M134" i="1655"/>
  <c r="V133" i="1655"/>
  <c r="U133" i="1655"/>
  <c r="Q133" i="1655"/>
  <c r="T133" i="1655" s="1"/>
  <c r="P133" i="1655"/>
  <c r="S133" i="1655" s="1"/>
  <c r="N133" i="1655"/>
  <c r="M133" i="1655"/>
  <c r="V132" i="1655"/>
  <c r="U132" i="1655"/>
  <c r="Q132" i="1655"/>
  <c r="T132" i="1655" s="1"/>
  <c r="P132" i="1655"/>
  <c r="S132" i="1655" s="1"/>
  <c r="N132" i="1655"/>
  <c r="M132" i="1655"/>
  <c r="V131" i="1655"/>
  <c r="U131" i="1655"/>
  <c r="Q131" i="1655"/>
  <c r="T131" i="1655" s="1"/>
  <c r="P131" i="1655"/>
  <c r="S131" i="1655" s="1"/>
  <c r="N131" i="1655"/>
  <c r="M131" i="1655"/>
  <c r="V130" i="1655"/>
  <c r="U130" i="1655"/>
  <c r="Q130" i="1655"/>
  <c r="T130" i="1655" s="1"/>
  <c r="P130" i="1655"/>
  <c r="S130" i="1655" s="1"/>
  <c r="N130" i="1655"/>
  <c r="M130" i="1655"/>
  <c r="V129" i="1655"/>
  <c r="U129" i="1655"/>
  <c r="Q129" i="1655"/>
  <c r="T129" i="1655" s="1"/>
  <c r="P129" i="1655"/>
  <c r="S129" i="1655" s="1"/>
  <c r="N129" i="1655"/>
  <c r="M129" i="1655"/>
  <c r="V128" i="1655"/>
  <c r="U128" i="1655"/>
  <c r="Q128" i="1655"/>
  <c r="T128" i="1655" s="1"/>
  <c r="P128" i="1655"/>
  <c r="S128" i="1655" s="1"/>
  <c r="N128" i="1655"/>
  <c r="M128" i="1655"/>
  <c r="V127" i="1655"/>
  <c r="U127" i="1655"/>
  <c r="Q127" i="1655"/>
  <c r="T127" i="1655" s="1"/>
  <c r="P127" i="1655"/>
  <c r="S127" i="1655" s="1"/>
  <c r="N127" i="1655"/>
  <c r="M127" i="1655"/>
  <c r="V126" i="1655"/>
  <c r="U126" i="1655"/>
  <c r="Q126" i="1655"/>
  <c r="T126" i="1655" s="1"/>
  <c r="P126" i="1655"/>
  <c r="S126" i="1655" s="1"/>
  <c r="N126" i="1655"/>
  <c r="M126" i="1655"/>
  <c r="V125" i="1655"/>
  <c r="U125" i="1655"/>
  <c r="Q125" i="1655"/>
  <c r="T125" i="1655" s="1"/>
  <c r="P125" i="1655"/>
  <c r="S125" i="1655" s="1"/>
  <c r="N125" i="1655"/>
  <c r="M125" i="1655"/>
  <c r="V124" i="1655"/>
  <c r="U124" i="1655"/>
  <c r="Q124" i="1655"/>
  <c r="T124" i="1655" s="1"/>
  <c r="P124" i="1655"/>
  <c r="S124" i="1655" s="1"/>
  <c r="N124" i="1655"/>
  <c r="M124" i="1655"/>
  <c r="V123" i="1655"/>
  <c r="U123" i="1655"/>
  <c r="Q123" i="1655"/>
  <c r="T123" i="1655" s="1"/>
  <c r="P123" i="1655"/>
  <c r="S123" i="1655" s="1"/>
  <c r="N123" i="1655"/>
  <c r="M123" i="1655"/>
  <c r="V122" i="1655"/>
  <c r="U122" i="1655"/>
  <c r="Q122" i="1655"/>
  <c r="T122" i="1655" s="1"/>
  <c r="P122" i="1655"/>
  <c r="S122" i="1655" s="1"/>
  <c r="N122" i="1655"/>
  <c r="M122" i="1655"/>
  <c r="V121" i="1655"/>
  <c r="U121" i="1655"/>
  <c r="Q121" i="1655"/>
  <c r="T121" i="1655" s="1"/>
  <c r="P121" i="1655"/>
  <c r="S121" i="1655" s="1"/>
  <c r="N121" i="1655"/>
  <c r="M121" i="1655"/>
  <c r="V120" i="1655"/>
  <c r="U120" i="1655"/>
  <c r="Q120" i="1655"/>
  <c r="T120" i="1655" s="1"/>
  <c r="P120" i="1655"/>
  <c r="S120" i="1655" s="1"/>
  <c r="N120" i="1655"/>
  <c r="M120" i="1655"/>
  <c r="V119" i="1655"/>
  <c r="U119" i="1655"/>
  <c r="Q119" i="1655"/>
  <c r="T119" i="1655" s="1"/>
  <c r="P119" i="1655"/>
  <c r="S119" i="1655" s="1"/>
  <c r="N119" i="1655"/>
  <c r="M119" i="1655"/>
  <c r="V118" i="1655"/>
  <c r="U118" i="1655"/>
  <c r="Q118" i="1655"/>
  <c r="T118" i="1655" s="1"/>
  <c r="P118" i="1655"/>
  <c r="S118" i="1655" s="1"/>
  <c r="N118" i="1655"/>
  <c r="M118" i="1655"/>
  <c r="V117" i="1655"/>
  <c r="U117" i="1655"/>
  <c r="Q117" i="1655"/>
  <c r="T117" i="1655" s="1"/>
  <c r="P117" i="1655"/>
  <c r="S117" i="1655" s="1"/>
  <c r="N117" i="1655"/>
  <c r="M117" i="1655"/>
  <c r="V116" i="1655"/>
  <c r="U116" i="1655"/>
  <c r="Q116" i="1655"/>
  <c r="T116" i="1655" s="1"/>
  <c r="P116" i="1655"/>
  <c r="S116" i="1655" s="1"/>
  <c r="N116" i="1655"/>
  <c r="M116" i="1655"/>
  <c r="V115" i="1655"/>
  <c r="U115" i="1655"/>
  <c r="Q115" i="1655"/>
  <c r="T115" i="1655" s="1"/>
  <c r="P115" i="1655"/>
  <c r="S115" i="1655" s="1"/>
  <c r="N115" i="1655"/>
  <c r="M115" i="1655"/>
  <c r="V114" i="1655"/>
  <c r="U114" i="1655"/>
  <c r="Q114" i="1655"/>
  <c r="T114" i="1655" s="1"/>
  <c r="P114" i="1655"/>
  <c r="S114" i="1655" s="1"/>
  <c r="N114" i="1655"/>
  <c r="M114" i="1655"/>
  <c r="V113" i="1655"/>
  <c r="U113" i="1655"/>
  <c r="Q113" i="1655"/>
  <c r="T113" i="1655" s="1"/>
  <c r="P113" i="1655"/>
  <c r="S113" i="1655" s="1"/>
  <c r="N113" i="1655"/>
  <c r="M113" i="1655"/>
  <c r="V112" i="1655"/>
  <c r="U112" i="1655"/>
  <c r="Q112" i="1655"/>
  <c r="T112" i="1655" s="1"/>
  <c r="P112" i="1655"/>
  <c r="S112" i="1655" s="1"/>
  <c r="N112" i="1655"/>
  <c r="M112" i="1655"/>
  <c r="V111" i="1655"/>
  <c r="U111" i="1655"/>
  <c r="Q111" i="1655"/>
  <c r="T111" i="1655" s="1"/>
  <c r="P111" i="1655"/>
  <c r="S111" i="1655" s="1"/>
  <c r="N111" i="1655"/>
  <c r="M111" i="1655"/>
  <c r="V110" i="1655"/>
  <c r="U110" i="1655"/>
  <c r="Q110" i="1655"/>
  <c r="T110" i="1655" s="1"/>
  <c r="P110" i="1655"/>
  <c r="S110" i="1655" s="1"/>
  <c r="N110" i="1655"/>
  <c r="M110" i="1655"/>
  <c r="V109" i="1655"/>
  <c r="U109" i="1655"/>
  <c r="Q109" i="1655"/>
  <c r="T109" i="1655" s="1"/>
  <c r="P109" i="1655"/>
  <c r="S109" i="1655" s="1"/>
  <c r="N109" i="1655"/>
  <c r="M109" i="1655"/>
  <c r="V108" i="1655"/>
  <c r="U108" i="1655"/>
  <c r="Q108" i="1655"/>
  <c r="T108" i="1655" s="1"/>
  <c r="P108" i="1655"/>
  <c r="S108" i="1655" s="1"/>
  <c r="N108" i="1655"/>
  <c r="M108" i="1655"/>
  <c r="V107" i="1655"/>
  <c r="U107" i="1655"/>
  <c r="Q107" i="1655"/>
  <c r="T107" i="1655" s="1"/>
  <c r="P107" i="1655"/>
  <c r="S107" i="1655" s="1"/>
  <c r="N107" i="1655"/>
  <c r="M107" i="1655"/>
  <c r="V106" i="1655"/>
  <c r="U106" i="1655"/>
  <c r="Q106" i="1655"/>
  <c r="T106" i="1655" s="1"/>
  <c r="P106" i="1655"/>
  <c r="S106" i="1655" s="1"/>
  <c r="N106" i="1655"/>
  <c r="M106" i="1655"/>
  <c r="V105" i="1655"/>
  <c r="U105" i="1655"/>
  <c r="Q105" i="1655"/>
  <c r="T105" i="1655" s="1"/>
  <c r="P105" i="1655"/>
  <c r="S105" i="1655" s="1"/>
  <c r="N105" i="1655"/>
  <c r="M105" i="1655"/>
  <c r="V104" i="1655"/>
  <c r="U104" i="1655"/>
  <c r="Q104" i="1655"/>
  <c r="T104" i="1655" s="1"/>
  <c r="P104" i="1655"/>
  <c r="S104" i="1655" s="1"/>
  <c r="N104" i="1655"/>
  <c r="M104" i="1655"/>
  <c r="V103" i="1655"/>
  <c r="U103" i="1655"/>
  <c r="Q103" i="1655"/>
  <c r="T103" i="1655" s="1"/>
  <c r="P103" i="1655"/>
  <c r="S103" i="1655" s="1"/>
  <c r="N103" i="1655"/>
  <c r="M103" i="1655"/>
  <c r="V102" i="1655"/>
  <c r="U102" i="1655"/>
  <c r="Q102" i="1655"/>
  <c r="T102" i="1655" s="1"/>
  <c r="P102" i="1655"/>
  <c r="S102" i="1655" s="1"/>
  <c r="N102" i="1655"/>
  <c r="M102" i="1655"/>
  <c r="V101" i="1655"/>
  <c r="U101" i="1655"/>
  <c r="Q101" i="1655"/>
  <c r="T101" i="1655" s="1"/>
  <c r="P101" i="1655"/>
  <c r="S101" i="1655" s="1"/>
  <c r="N101" i="1655"/>
  <c r="M101" i="1655"/>
  <c r="V100" i="1655"/>
  <c r="U100" i="1655"/>
  <c r="Q100" i="1655"/>
  <c r="T100" i="1655" s="1"/>
  <c r="P100" i="1655"/>
  <c r="S100" i="1655" s="1"/>
  <c r="N100" i="1655"/>
  <c r="M100" i="1655"/>
  <c r="V99" i="1655"/>
  <c r="U99" i="1655"/>
  <c r="Q99" i="1655"/>
  <c r="T99" i="1655" s="1"/>
  <c r="P99" i="1655"/>
  <c r="S99" i="1655" s="1"/>
  <c r="N99" i="1655"/>
  <c r="M99" i="1655"/>
  <c r="V98" i="1655"/>
  <c r="U98" i="1655"/>
  <c r="Q98" i="1655"/>
  <c r="T98" i="1655" s="1"/>
  <c r="P98" i="1655"/>
  <c r="S98" i="1655" s="1"/>
  <c r="N98" i="1655"/>
  <c r="M98" i="1655"/>
  <c r="V97" i="1655"/>
  <c r="U97" i="1655"/>
  <c r="Q97" i="1655"/>
  <c r="T97" i="1655" s="1"/>
  <c r="P97" i="1655"/>
  <c r="S97" i="1655" s="1"/>
  <c r="N97" i="1655"/>
  <c r="M97" i="1655"/>
  <c r="V96" i="1655"/>
  <c r="U96" i="1655"/>
  <c r="Q96" i="1655"/>
  <c r="T96" i="1655" s="1"/>
  <c r="P96" i="1655"/>
  <c r="S96" i="1655" s="1"/>
  <c r="N96" i="1655"/>
  <c r="M96" i="1655"/>
  <c r="V95" i="1655"/>
  <c r="U95" i="1655"/>
  <c r="Q95" i="1655"/>
  <c r="T95" i="1655" s="1"/>
  <c r="P95" i="1655"/>
  <c r="S95" i="1655" s="1"/>
  <c r="N95" i="1655"/>
  <c r="M95" i="1655"/>
  <c r="V94" i="1655"/>
  <c r="U94" i="1655"/>
  <c r="Q94" i="1655"/>
  <c r="T94" i="1655" s="1"/>
  <c r="P94" i="1655"/>
  <c r="S94" i="1655" s="1"/>
  <c r="N94" i="1655"/>
  <c r="M94" i="1655"/>
  <c r="V93" i="1655"/>
  <c r="U93" i="1655"/>
  <c r="Q93" i="1655"/>
  <c r="T93" i="1655" s="1"/>
  <c r="P93" i="1655"/>
  <c r="S93" i="1655" s="1"/>
  <c r="N93" i="1655"/>
  <c r="M93" i="1655"/>
  <c r="V92" i="1655"/>
  <c r="U92" i="1655"/>
  <c r="Q92" i="1655"/>
  <c r="T92" i="1655" s="1"/>
  <c r="P92" i="1655"/>
  <c r="S92" i="1655" s="1"/>
  <c r="N92" i="1655"/>
  <c r="M92" i="1655"/>
  <c r="V91" i="1655"/>
  <c r="U91" i="1655"/>
  <c r="Q91" i="1655"/>
  <c r="T91" i="1655" s="1"/>
  <c r="P91" i="1655"/>
  <c r="S91" i="1655" s="1"/>
  <c r="N91" i="1655"/>
  <c r="M91" i="1655"/>
  <c r="V90" i="1655"/>
  <c r="U90" i="1655"/>
  <c r="Q90" i="1655"/>
  <c r="T90" i="1655" s="1"/>
  <c r="P90" i="1655"/>
  <c r="S90" i="1655" s="1"/>
  <c r="N90" i="1655"/>
  <c r="M90" i="1655"/>
  <c r="V89" i="1655"/>
  <c r="U89" i="1655"/>
  <c r="Q89" i="1655"/>
  <c r="T89" i="1655" s="1"/>
  <c r="P89" i="1655"/>
  <c r="S89" i="1655" s="1"/>
  <c r="N89" i="1655"/>
  <c r="M89" i="1655"/>
  <c r="V88" i="1655"/>
  <c r="U88" i="1655"/>
  <c r="Q88" i="1655"/>
  <c r="T88" i="1655" s="1"/>
  <c r="P88" i="1655"/>
  <c r="S88" i="1655" s="1"/>
  <c r="N88" i="1655"/>
  <c r="M88" i="1655"/>
  <c r="V87" i="1655"/>
  <c r="U87" i="1655"/>
  <c r="Q87" i="1655"/>
  <c r="T87" i="1655" s="1"/>
  <c r="P87" i="1655"/>
  <c r="S87" i="1655" s="1"/>
  <c r="N87" i="1655"/>
  <c r="M87" i="1655"/>
  <c r="V86" i="1655"/>
  <c r="U86" i="1655"/>
  <c r="Q86" i="1655"/>
  <c r="T86" i="1655" s="1"/>
  <c r="P86" i="1655"/>
  <c r="S86" i="1655" s="1"/>
  <c r="N86" i="1655"/>
  <c r="M86" i="1655"/>
  <c r="V85" i="1655"/>
  <c r="U85" i="1655"/>
  <c r="Q85" i="1655"/>
  <c r="T85" i="1655" s="1"/>
  <c r="P85" i="1655"/>
  <c r="S85" i="1655" s="1"/>
  <c r="N85" i="1655"/>
  <c r="M85" i="1655"/>
  <c r="V84" i="1655"/>
  <c r="U84" i="1655"/>
  <c r="Q84" i="1655"/>
  <c r="T84" i="1655" s="1"/>
  <c r="P84" i="1655"/>
  <c r="S84" i="1655" s="1"/>
  <c r="N84" i="1655"/>
  <c r="M84" i="1655"/>
  <c r="V83" i="1655"/>
  <c r="U83" i="1655"/>
  <c r="Q83" i="1655"/>
  <c r="T83" i="1655" s="1"/>
  <c r="P83" i="1655"/>
  <c r="S83" i="1655" s="1"/>
  <c r="N83" i="1655"/>
  <c r="M83" i="1655"/>
  <c r="V82" i="1655"/>
  <c r="U82" i="1655"/>
  <c r="Q82" i="1655"/>
  <c r="T82" i="1655" s="1"/>
  <c r="P82" i="1655"/>
  <c r="S82" i="1655" s="1"/>
  <c r="N82" i="1655"/>
  <c r="M82" i="1655"/>
  <c r="V81" i="1655"/>
  <c r="U81" i="1655"/>
  <c r="Q81" i="1655"/>
  <c r="T81" i="1655" s="1"/>
  <c r="P81" i="1655"/>
  <c r="S81" i="1655" s="1"/>
  <c r="N81" i="1655"/>
  <c r="M81" i="1655"/>
  <c r="V80" i="1655"/>
  <c r="U80" i="1655"/>
  <c r="Q80" i="1655"/>
  <c r="T80" i="1655" s="1"/>
  <c r="P80" i="1655"/>
  <c r="S80" i="1655" s="1"/>
  <c r="N80" i="1655"/>
  <c r="M80" i="1655"/>
  <c r="V79" i="1655"/>
  <c r="U79" i="1655"/>
  <c r="Q79" i="1655"/>
  <c r="T79" i="1655" s="1"/>
  <c r="P79" i="1655"/>
  <c r="S79" i="1655" s="1"/>
  <c r="N79" i="1655"/>
  <c r="M79" i="1655"/>
  <c r="V78" i="1655"/>
  <c r="U78" i="1655"/>
  <c r="Q78" i="1655"/>
  <c r="T78" i="1655" s="1"/>
  <c r="P78" i="1655"/>
  <c r="S78" i="1655" s="1"/>
  <c r="N78" i="1655"/>
  <c r="M78" i="1655"/>
  <c r="V77" i="1655"/>
  <c r="U77" i="1655"/>
  <c r="Q77" i="1655"/>
  <c r="T77" i="1655" s="1"/>
  <c r="P77" i="1655"/>
  <c r="S77" i="1655" s="1"/>
  <c r="N77" i="1655"/>
  <c r="M77" i="1655"/>
  <c r="V76" i="1655"/>
  <c r="U76" i="1655"/>
  <c r="Q76" i="1655"/>
  <c r="T76" i="1655" s="1"/>
  <c r="P76" i="1655"/>
  <c r="S76" i="1655" s="1"/>
  <c r="N76" i="1655"/>
  <c r="M76" i="1655"/>
  <c r="V75" i="1655"/>
  <c r="U75" i="1655"/>
  <c r="Q75" i="1655"/>
  <c r="T75" i="1655" s="1"/>
  <c r="P75" i="1655"/>
  <c r="S75" i="1655" s="1"/>
  <c r="N75" i="1655"/>
  <c r="M75" i="1655"/>
  <c r="V74" i="1655"/>
  <c r="U74" i="1655"/>
  <c r="Q74" i="1655"/>
  <c r="T74" i="1655" s="1"/>
  <c r="P74" i="1655"/>
  <c r="S74" i="1655" s="1"/>
  <c r="N74" i="1655"/>
  <c r="M74" i="1655"/>
  <c r="V73" i="1655"/>
  <c r="U73" i="1655"/>
  <c r="Q73" i="1655"/>
  <c r="T73" i="1655" s="1"/>
  <c r="P73" i="1655"/>
  <c r="S73" i="1655" s="1"/>
  <c r="N73" i="1655"/>
  <c r="M73" i="1655"/>
  <c r="V72" i="1655"/>
  <c r="U72" i="1655"/>
  <c r="Q72" i="1655"/>
  <c r="T72" i="1655" s="1"/>
  <c r="P72" i="1655"/>
  <c r="S72" i="1655" s="1"/>
  <c r="N72" i="1655"/>
  <c r="M72" i="1655"/>
  <c r="V71" i="1655"/>
  <c r="U71" i="1655"/>
  <c r="Q71" i="1655"/>
  <c r="T71" i="1655" s="1"/>
  <c r="P71" i="1655"/>
  <c r="S71" i="1655" s="1"/>
  <c r="N71" i="1655"/>
  <c r="M71" i="1655"/>
  <c r="V70" i="1655"/>
  <c r="U70" i="1655"/>
  <c r="Q70" i="1655"/>
  <c r="T70" i="1655" s="1"/>
  <c r="P70" i="1655"/>
  <c r="S70" i="1655" s="1"/>
  <c r="N70" i="1655"/>
  <c r="M70" i="1655"/>
  <c r="V69" i="1655"/>
  <c r="U69" i="1655"/>
  <c r="Q69" i="1655"/>
  <c r="T69" i="1655" s="1"/>
  <c r="P69" i="1655"/>
  <c r="S69" i="1655" s="1"/>
  <c r="N69" i="1655"/>
  <c r="M69" i="1655"/>
  <c r="V68" i="1655"/>
  <c r="U68" i="1655"/>
  <c r="Q68" i="1655"/>
  <c r="T68" i="1655" s="1"/>
  <c r="P68" i="1655"/>
  <c r="S68" i="1655" s="1"/>
  <c r="N68" i="1655"/>
  <c r="M68" i="1655"/>
  <c r="V67" i="1655"/>
  <c r="U67" i="1655"/>
  <c r="Q67" i="1655"/>
  <c r="T67" i="1655" s="1"/>
  <c r="P67" i="1655"/>
  <c r="S67" i="1655" s="1"/>
  <c r="N67" i="1655"/>
  <c r="M67" i="1655"/>
  <c r="V66" i="1655"/>
  <c r="U66" i="1655"/>
  <c r="Q66" i="1655"/>
  <c r="T66" i="1655" s="1"/>
  <c r="P66" i="1655"/>
  <c r="S66" i="1655" s="1"/>
  <c r="N66" i="1655"/>
  <c r="M66" i="1655"/>
  <c r="V65" i="1655"/>
  <c r="U65" i="1655"/>
  <c r="Q65" i="1655"/>
  <c r="T65" i="1655" s="1"/>
  <c r="P65" i="1655"/>
  <c r="S65" i="1655" s="1"/>
  <c r="N65" i="1655"/>
  <c r="M65" i="1655"/>
  <c r="V64" i="1655"/>
  <c r="U64" i="1655"/>
  <c r="Q64" i="1655"/>
  <c r="T64" i="1655" s="1"/>
  <c r="P64" i="1655"/>
  <c r="S64" i="1655" s="1"/>
  <c r="N64" i="1655"/>
  <c r="M64" i="1655"/>
  <c r="V63" i="1655"/>
  <c r="U63" i="1655"/>
  <c r="Q63" i="1655"/>
  <c r="T63" i="1655" s="1"/>
  <c r="P63" i="1655"/>
  <c r="S63" i="1655" s="1"/>
  <c r="N63" i="1655"/>
  <c r="M63" i="1655"/>
  <c r="V62" i="1655"/>
  <c r="U62" i="1655"/>
  <c r="Q62" i="1655"/>
  <c r="T62" i="1655" s="1"/>
  <c r="P62" i="1655"/>
  <c r="S62" i="1655" s="1"/>
  <c r="N62" i="1655"/>
  <c r="M62" i="1655"/>
  <c r="V61" i="1655"/>
  <c r="U61" i="1655"/>
  <c r="Q61" i="1655"/>
  <c r="T61" i="1655" s="1"/>
  <c r="P61" i="1655"/>
  <c r="S61" i="1655" s="1"/>
  <c r="N61" i="1655"/>
  <c r="M61" i="1655"/>
  <c r="V60" i="1655"/>
  <c r="U60" i="1655"/>
  <c r="Q60" i="1655"/>
  <c r="T60" i="1655" s="1"/>
  <c r="P60" i="1655"/>
  <c r="S60" i="1655" s="1"/>
  <c r="N60" i="1655"/>
  <c r="M60" i="1655"/>
  <c r="V59" i="1655"/>
  <c r="U59" i="1655"/>
  <c r="Q59" i="1655"/>
  <c r="T59" i="1655" s="1"/>
  <c r="P59" i="1655"/>
  <c r="S59" i="1655" s="1"/>
  <c r="N59" i="1655"/>
  <c r="M59" i="1655"/>
  <c r="V58" i="1655"/>
  <c r="U58" i="1655"/>
  <c r="Q58" i="1655"/>
  <c r="T58" i="1655" s="1"/>
  <c r="P58" i="1655"/>
  <c r="S58" i="1655" s="1"/>
  <c r="N58" i="1655"/>
  <c r="M58" i="1655"/>
  <c r="V57" i="1655"/>
  <c r="U57" i="1655"/>
  <c r="Q57" i="1655"/>
  <c r="T57" i="1655" s="1"/>
  <c r="P57" i="1655"/>
  <c r="S57" i="1655" s="1"/>
  <c r="N57" i="1655"/>
  <c r="M57" i="1655"/>
  <c r="V56" i="1655"/>
  <c r="U56" i="1655"/>
  <c r="Q56" i="1655"/>
  <c r="T56" i="1655" s="1"/>
  <c r="P56" i="1655"/>
  <c r="S56" i="1655" s="1"/>
  <c r="N56" i="1655"/>
  <c r="M56" i="1655"/>
  <c r="V55" i="1655"/>
  <c r="U55" i="1655"/>
  <c r="Q55" i="1655"/>
  <c r="T55" i="1655" s="1"/>
  <c r="P55" i="1655"/>
  <c r="S55" i="1655" s="1"/>
  <c r="N55" i="1655"/>
  <c r="M55" i="1655"/>
  <c r="V54" i="1655"/>
  <c r="U54" i="1655"/>
  <c r="Q54" i="1655"/>
  <c r="T54" i="1655" s="1"/>
  <c r="P54" i="1655"/>
  <c r="S54" i="1655" s="1"/>
  <c r="N54" i="1655"/>
  <c r="M54" i="1655"/>
  <c r="V53" i="1655"/>
  <c r="U53" i="1655"/>
  <c r="Q53" i="1655"/>
  <c r="T53" i="1655" s="1"/>
  <c r="P53" i="1655"/>
  <c r="S53" i="1655" s="1"/>
  <c r="N53" i="1655"/>
  <c r="M53" i="1655"/>
  <c r="V52" i="1655"/>
  <c r="U52" i="1655"/>
  <c r="Q52" i="1655"/>
  <c r="T52" i="1655" s="1"/>
  <c r="P52" i="1655"/>
  <c r="S52" i="1655" s="1"/>
  <c r="N52" i="1655"/>
  <c r="M52" i="1655"/>
  <c r="V51" i="1655"/>
  <c r="U51" i="1655"/>
  <c r="Q51" i="1655"/>
  <c r="T51" i="1655" s="1"/>
  <c r="P51" i="1655"/>
  <c r="S51" i="1655" s="1"/>
  <c r="N51" i="1655"/>
  <c r="M51" i="1655"/>
  <c r="V50" i="1655"/>
  <c r="U50" i="1655"/>
  <c r="Q50" i="1655"/>
  <c r="T50" i="1655" s="1"/>
  <c r="P50" i="1655"/>
  <c r="S50" i="1655" s="1"/>
  <c r="N50" i="1655"/>
  <c r="M50" i="1655"/>
  <c r="V49" i="1655"/>
  <c r="U49" i="1655"/>
  <c r="Q49" i="1655"/>
  <c r="T49" i="1655" s="1"/>
  <c r="P49" i="1655"/>
  <c r="S49" i="1655" s="1"/>
  <c r="N49" i="1655"/>
  <c r="M49" i="1655"/>
  <c r="V48" i="1655"/>
  <c r="U48" i="1655"/>
  <c r="Q48" i="1655"/>
  <c r="T48" i="1655" s="1"/>
  <c r="P48" i="1655"/>
  <c r="S48" i="1655" s="1"/>
  <c r="N48" i="1655"/>
  <c r="M48" i="1655"/>
  <c r="V47" i="1655"/>
  <c r="U47" i="1655"/>
  <c r="Q47" i="1655"/>
  <c r="T47" i="1655" s="1"/>
  <c r="P47" i="1655"/>
  <c r="S47" i="1655" s="1"/>
  <c r="N47" i="1655"/>
  <c r="M47" i="1655"/>
  <c r="V46" i="1655"/>
  <c r="U46" i="1655"/>
  <c r="Q46" i="1655"/>
  <c r="T46" i="1655" s="1"/>
  <c r="P46" i="1655"/>
  <c r="S46" i="1655" s="1"/>
  <c r="N46" i="1655"/>
  <c r="M46" i="1655"/>
  <c r="V45" i="1655"/>
  <c r="U45" i="1655"/>
  <c r="Q45" i="1655"/>
  <c r="T45" i="1655" s="1"/>
  <c r="P45" i="1655"/>
  <c r="S45" i="1655" s="1"/>
  <c r="N45" i="1655"/>
  <c r="M45" i="1655"/>
  <c r="V44" i="1655"/>
  <c r="U44" i="1655"/>
  <c r="Q44" i="1655"/>
  <c r="T44" i="1655" s="1"/>
  <c r="P44" i="1655"/>
  <c r="S44" i="1655" s="1"/>
  <c r="N44" i="1655"/>
  <c r="M44" i="1655"/>
  <c r="V43" i="1655"/>
  <c r="U43" i="1655"/>
  <c r="Q43" i="1655"/>
  <c r="T43" i="1655" s="1"/>
  <c r="P43" i="1655"/>
  <c r="S43" i="1655" s="1"/>
  <c r="N43" i="1655"/>
  <c r="M43" i="1655"/>
  <c r="V42" i="1655"/>
  <c r="U42" i="1655"/>
  <c r="Q42" i="1655"/>
  <c r="T42" i="1655" s="1"/>
  <c r="P42" i="1655"/>
  <c r="S42" i="1655" s="1"/>
  <c r="N42" i="1655"/>
  <c r="M42" i="1655"/>
  <c r="V41" i="1655"/>
  <c r="U41" i="1655"/>
  <c r="Q41" i="1655"/>
  <c r="T41" i="1655" s="1"/>
  <c r="P41" i="1655"/>
  <c r="S41" i="1655" s="1"/>
  <c r="N41" i="1655"/>
  <c r="M41" i="1655"/>
  <c r="V40" i="1655"/>
  <c r="U40" i="1655"/>
  <c r="Q40" i="1655"/>
  <c r="T40" i="1655" s="1"/>
  <c r="P40" i="1655"/>
  <c r="S40" i="1655" s="1"/>
  <c r="N40" i="1655"/>
  <c r="M40" i="1655"/>
  <c r="V39" i="1655"/>
  <c r="U39" i="1655"/>
  <c r="Q39" i="1655"/>
  <c r="T39" i="1655" s="1"/>
  <c r="P39" i="1655"/>
  <c r="S39" i="1655" s="1"/>
  <c r="N39" i="1655"/>
  <c r="M39" i="1655"/>
  <c r="V38" i="1655"/>
  <c r="U38" i="1655"/>
  <c r="Q38" i="1655"/>
  <c r="T38" i="1655" s="1"/>
  <c r="P38" i="1655"/>
  <c r="S38" i="1655" s="1"/>
  <c r="N38" i="1655"/>
  <c r="M38" i="1655"/>
  <c r="V37" i="1655"/>
  <c r="U37" i="1655"/>
  <c r="Q37" i="1655"/>
  <c r="T37" i="1655" s="1"/>
  <c r="P37" i="1655"/>
  <c r="S37" i="1655" s="1"/>
  <c r="N37" i="1655"/>
  <c r="M37" i="1655"/>
  <c r="V36" i="1655"/>
  <c r="U36" i="1655"/>
  <c r="Q36" i="1655"/>
  <c r="T36" i="1655" s="1"/>
  <c r="P36" i="1655"/>
  <c r="S36" i="1655" s="1"/>
  <c r="N36" i="1655"/>
  <c r="M36" i="1655"/>
  <c r="V35" i="1655"/>
  <c r="U35" i="1655"/>
  <c r="Q35" i="1655"/>
  <c r="T35" i="1655" s="1"/>
  <c r="P35" i="1655"/>
  <c r="S35" i="1655" s="1"/>
  <c r="N35" i="1655"/>
  <c r="M35" i="1655"/>
  <c r="V34" i="1655"/>
  <c r="U34" i="1655"/>
  <c r="Q34" i="1655"/>
  <c r="T34" i="1655" s="1"/>
  <c r="P34" i="1655"/>
  <c r="S34" i="1655" s="1"/>
  <c r="N34" i="1655"/>
  <c r="M34" i="1655"/>
  <c r="V33" i="1655"/>
  <c r="U33" i="1655"/>
  <c r="Q33" i="1655"/>
  <c r="T33" i="1655" s="1"/>
  <c r="P33" i="1655"/>
  <c r="S33" i="1655" s="1"/>
  <c r="N33" i="1655"/>
  <c r="M33" i="1655"/>
  <c r="V32" i="1655"/>
  <c r="U32" i="1655"/>
  <c r="Q32" i="1655"/>
  <c r="T32" i="1655" s="1"/>
  <c r="P32" i="1655"/>
  <c r="S32" i="1655" s="1"/>
  <c r="N32" i="1655"/>
  <c r="M32" i="1655"/>
  <c r="V31" i="1655"/>
  <c r="U31" i="1655"/>
  <c r="Q31" i="1655"/>
  <c r="T31" i="1655" s="1"/>
  <c r="P31" i="1655"/>
  <c r="S31" i="1655" s="1"/>
  <c r="N31" i="1655"/>
  <c r="M31" i="1655"/>
  <c r="V30" i="1655"/>
  <c r="U30" i="1655"/>
  <c r="Q30" i="1655"/>
  <c r="T30" i="1655" s="1"/>
  <c r="P30" i="1655"/>
  <c r="S30" i="1655" s="1"/>
  <c r="N30" i="1655"/>
  <c r="M30" i="1655"/>
  <c r="V29" i="1655"/>
  <c r="U29" i="1655"/>
  <c r="Q29" i="1655"/>
  <c r="T29" i="1655" s="1"/>
  <c r="P29" i="1655"/>
  <c r="S29" i="1655" s="1"/>
  <c r="N29" i="1655"/>
  <c r="M29" i="1655"/>
  <c r="V28" i="1655"/>
  <c r="U28" i="1655"/>
  <c r="Q28" i="1655"/>
  <c r="T28" i="1655" s="1"/>
  <c r="P28" i="1655"/>
  <c r="S28" i="1655" s="1"/>
  <c r="N28" i="1655"/>
  <c r="M28" i="1655"/>
  <c r="V27" i="1655"/>
  <c r="U27" i="1655"/>
  <c r="Q27" i="1655"/>
  <c r="T27" i="1655" s="1"/>
  <c r="P27" i="1655"/>
  <c r="S27" i="1655" s="1"/>
  <c r="N27" i="1655"/>
  <c r="M27" i="1655"/>
  <c r="V26" i="1655"/>
  <c r="U26" i="1655"/>
  <c r="Q26" i="1655"/>
  <c r="T26" i="1655" s="1"/>
  <c r="P26" i="1655"/>
  <c r="S26" i="1655" s="1"/>
  <c r="N26" i="1655"/>
  <c r="M26" i="1655"/>
  <c r="V25" i="1655"/>
  <c r="U25" i="1655"/>
  <c r="Q25" i="1655"/>
  <c r="T25" i="1655" s="1"/>
  <c r="P25" i="1655"/>
  <c r="S25" i="1655" s="1"/>
  <c r="N25" i="1655"/>
  <c r="M25" i="1655"/>
  <c r="V24" i="1655"/>
  <c r="U24" i="1655"/>
  <c r="Q24" i="1655"/>
  <c r="T24" i="1655" s="1"/>
  <c r="P24" i="1655"/>
  <c r="S24" i="1655" s="1"/>
  <c r="N24" i="1655"/>
  <c r="M24" i="1655"/>
  <c r="V23" i="1655"/>
  <c r="U23" i="1655"/>
  <c r="Q23" i="1655"/>
  <c r="T23" i="1655" s="1"/>
  <c r="P23" i="1655"/>
  <c r="S23" i="1655" s="1"/>
  <c r="N23" i="1655"/>
  <c r="M23" i="1655"/>
  <c r="V22" i="1655"/>
  <c r="U22" i="1655"/>
  <c r="Q22" i="1655"/>
  <c r="T22" i="1655" s="1"/>
  <c r="P22" i="1655"/>
  <c r="S22" i="1655" s="1"/>
  <c r="N22" i="1655"/>
  <c r="M22" i="1655"/>
  <c r="V21" i="1655"/>
  <c r="U21" i="1655"/>
  <c r="Q21" i="1655"/>
  <c r="T21" i="1655" s="1"/>
  <c r="P21" i="1655"/>
  <c r="S21" i="1655" s="1"/>
  <c r="N21" i="1655"/>
  <c r="M21" i="1655"/>
  <c r="V20" i="1655"/>
  <c r="U20" i="1655"/>
  <c r="Q20" i="1655"/>
  <c r="T20" i="1655" s="1"/>
  <c r="P20" i="1655"/>
  <c r="S20" i="1655" s="1"/>
  <c r="N20" i="1655"/>
  <c r="M20" i="1655"/>
  <c r="V19" i="1655"/>
  <c r="U19" i="1655"/>
  <c r="Q19" i="1655"/>
  <c r="T19" i="1655" s="1"/>
  <c r="P19" i="1655"/>
  <c r="S19" i="1655" s="1"/>
  <c r="N19" i="1655"/>
  <c r="M19" i="1655"/>
  <c r="V18" i="1655"/>
  <c r="U18" i="1655"/>
  <c r="Q18" i="1655"/>
  <c r="T18" i="1655" s="1"/>
  <c r="P18" i="1655"/>
  <c r="S18" i="1655" s="1"/>
  <c r="N18" i="1655"/>
  <c r="M18" i="1655"/>
  <c r="V17" i="1655"/>
  <c r="U17" i="1655"/>
  <c r="Q17" i="1655"/>
  <c r="T17" i="1655" s="1"/>
  <c r="P17" i="1655"/>
  <c r="S17" i="1655" s="1"/>
  <c r="N17" i="1655"/>
  <c r="M17" i="1655"/>
  <c r="V16" i="1655"/>
  <c r="U16" i="1655"/>
  <c r="Q16" i="1655"/>
  <c r="T16" i="1655" s="1"/>
  <c r="P16" i="1655"/>
  <c r="S16" i="1655" s="1"/>
  <c r="N16" i="1655"/>
  <c r="M16" i="1655"/>
  <c r="V15" i="1655"/>
  <c r="U15" i="1655"/>
  <c r="Q15" i="1655"/>
  <c r="T15" i="1655" s="1"/>
  <c r="P15" i="1655"/>
  <c r="S15" i="1655" s="1"/>
  <c r="N15" i="1655"/>
  <c r="M15" i="1655"/>
  <c r="V14" i="1655"/>
  <c r="U14" i="1655"/>
  <c r="Q14" i="1655"/>
  <c r="T14" i="1655" s="1"/>
  <c r="P14" i="1655"/>
  <c r="S14" i="1655" s="1"/>
  <c r="N14" i="1655"/>
  <c r="M14" i="1655"/>
  <c r="V13" i="1655"/>
  <c r="U13" i="1655"/>
  <c r="Q13" i="1655"/>
  <c r="T13" i="1655" s="1"/>
  <c r="P13" i="1655"/>
  <c r="S13" i="1655" s="1"/>
  <c r="N13" i="1655"/>
  <c r="M13" i="1655"/>
  <c r="V12" i="1655"/>
  <c r="U12" i="1655"/>
  <c r="Q12" i="1655"/>
  <c r="T12" i="1655" s="1"/>
  <c r="P12" i="1655"/>
  <c r="S12" i="1655" s="1"/>
  <c r="N12" i="1655"/>
  <c r="M12" i="1655"/>
  <c r="V11" i="1655"/>
  <c r="U11" i="1655"/>
  <c r="Q11" i="1655"/>
  <c r="T11" i="1655" s="1"/>
  <c r="P11" i="1655"/>
  <c r="S11" i="1655" s="1"/>
  <c r="N11" i="1655"/>
  <c r="M11" i="1655"/>
  <c r="V10" i="1655"/>
  <c r="U10" i="1655"/>
  <c r="Q10" i="1655"/>
  <c r="T10" i="1655" s="1"/>
  <c r="P10" i="1655"/>
  <c r="S10" i="1655" s="1"/>
  <c r="N10" i="1655"/>
  <c r="M10" i="1655"/>
  <c r="V218" i="1654"/>
  <c r="U218" i="1654"/>
  <c r="Q218" i="1654"/>
  <c r="T218" i="1654" s="1"/>
  <c r="P218" i="1654"/>
  <c r="S218" i="1654" s="1"/>
  <c r="N218" i="1654"/>
  <c r="M218" i="1654"/>
  <c r="V217" i="1654"/>
  <c r="U217" i="1654"/>
  <c r="Q217" i="1654"/>
  <c r="T217" i="1654" s="1"/>
  <c r="P217" i="1654"/>
  <c r="S217" i="1654" s="1"/>
  <c r="N217" i="1654"/>
  <c r="M217" i="1654"/>
  <c r="V216" i="1654"/>
  <c r="U216" i="1654"/>
  <c r="Q216" i="1654"/>
  <c r="T216" i="1654" s="1"/>
  <c r="P216" i="1654"/>
  <c r="S216" i="1654" s="1"/>
  <c r="N216" i="1654"/>
  <c r="M216" i="1654"/>
  <c r="V215" i="1654"/>
  <c r="U215" i="1654"/>
  <c r="Q215" i="1654"/>
  <c r="T215" i="1654" s="1"/>
  <c r="P215" i="1654"/>
  <c r="S215" i="1654" s="1"/>
  <c r="N215" i="1654"/>
  <c r="M215" i="1654"/>
  <c r="V214" i="1654"/>
  <c r="U214" i="1654"/>
  <c r="Q214" i="1654"/>
  <c r="T214" i="1654" s="1"/>
  <c r="P214" i="1654"/>
  <c r="S214" i="1654" s="1"/>
  <c r="N214" i="1654"/>
  <c r="M214" i="1654"/>
  <c r="V213" i="1654"/>
  <c r="U213" i="1654"/>
  <c r="Q213" i="1654"/>
  <c r="T213" i="1654" s="1"/>
  <c r="P213" i="1654"/>
  <c r="S213" i="1654" s="1"/>
  <c r="N213" i="1654"/>
  <c r="M213" i="1654"/>
  <c r="V212" i="1654"/>
  <c r="U212" i="1654"/>
  <c r="Q212" i="1654"/>
  <c r="T212" i="1654" s="1"/>
  <c r="P212" i="1654"/>
  <c r="S212" i="1654" s="1"/>
  <c r="N212" i="1654"/>
  <c r="M212" i="1654"/>
  <c r="V211" i="1654"/>
  <c r="U211" i="1654"/>
  <c r="Q211" i="1654"/>
  <c r="T211" i="1654" s="1"/>
  <c r="P211" i="1654"/>
  <c r="S211" i="1654" s="1"/>
  <c r="N211" i="1654"/>
  <c r="M211" i="1654"/>
  <c r="V210" i="1654"/>
  <c r="U210" i="1654"/>
  <c r="Q210" i="1654"/>
  <c r="T210" i="1654" s="1"/>
  <c r="P210" i="1654"/>
  <c r="S210" i="1654" s="1"/>
  <c r="N210" i="1654"/>
  <c r="M210" i="1654"/>
  <c r="V209" i="1654"/>
  <c r="U209" i="1654"/>
  <c r="Q209" i="1654"/>
  <c r="T209" i="1654" s="1"/>
  <c r="P209" i="1654"/>
  <c r="S209" i="1654" s="1"/>
  <c r="N209" i="1654"/>
  <c r="M209" i="1654"/>
  <c r="V208" i="1654"/>
  <c r="U208" i="1654"/>
  <c r="Q208" i="1654"/>
  <c r="T208" i="1654" s="1"/>
  <c r="P208" i="1654"/>
  <c r="S208" i="1654" s="1"/>
  <c r="N208" i="1654"/>
  <c r="M208" i="1654"/>
  <c r="V207" i="1654"/>
  <c r="U207" i="1654"/>
  <c r="Q207" i="1654"/>
  <c r="T207" i="1654" s="1"/>
  <c r="P207" i="1654"/>
  <c r="S207" i="1654" s="1"/>
  <c r="N207" i="1654"/>
  <c r="M207" i="1654"/>
  <c r="V206" i="1654"/>
  <c r="U206" i="1654"/>
  <c r="Q206" i="1654"/>
  <c r="T206" i="1654" s="1"/>
  <c r="P206" i="1654"/>
  <c r="S206" i="1654" s="1"/>
  <c r="N206" i="1654"/>
  <c r="M206" i="1654"/>
  <c r="V205" i="1654"/>
  <c r="U205" i="1654"/>
  <c r="Q205" i="1654"/>
  <c r="T205" i="1654" s="1"/>
  <c r="P205" i="1654"/>
  <c r="S205" i="1654" s="1"/>
  <c r="N205" i="1654"/>
  <c r="M205" i="1654"/>
  <c r="V204" i="1654"/>
  <c r="U204" i="1654"/>
  <c r="Q204" i="1654"/>
  <c r="T204" i="1654" s="1"/>
  <c r="P204" i="1654"/>
  <c r="S204" i="1654" s="1"/>
  <c r="N204" i="1654"/>
  <c r="M204" i="1654"/>
  <c r="V203" i="1654"/>
  <c r="U203" i="1654"/>
  <c r="Q203" i="1654"/>
  <c r="T203" i="1654" s="1"/>
  <c r="P203" i="1654"/>
  <c r="S203" i="1654" s="1"/>
  <c r="N203" i="1654"/>
  <c r="M203" i="1654"/>
  <c r="V202" i="1654"/>
  <c r="U202" i="1654"/>
  <c r="Q202" i="1654"/>
  <c r="T202" i="1654" s="1"/>
  <c r="P202" i="1654"/>
  <c r="S202" i="1654" s="1"/>
  <c r="N202" i="1654"/>
  <c r="M202" i="1654"/>
  <c r="V201" i="1654"/>
  <c r="U201" i="1654"/>
  <c r="Q201" i="1654"/>
  <c r="T201" i="1654" s="1"/>
  <c r="P201" i="1654"/>
  <c r="S201" i="1654" s="1"/>
  <c r="N201" i="1654"/>
  <c r="M201" i="1654"/>
  <c r="V200" i="1654"/>
  <c r="U200" i="1654"/>
  <c r="Q200" i="1654"/>
  <c r="T200" i="1654" s="1"/>
  <c r="P200" i="1654"/>
  <c r="S200" i="1654" s="1"/>
  <c r="N200" i="1654"/>
  <c r="M200" i="1654"/>
  <c r="V199" i="1654"/>
  <c r="U199" i="1654"/>
  <c r="Q199" i="1654"/>
  <c r="T199" i="1654" s="1"/>
  <c r="P199" i="1654"/>
  <c r="S199" i="1654" s="1"/>
  <c r="N199" i="1654"/>
  <c r="M199" i="1654"/>
  <c r="V198" i="1654"/>
  <c r="U198" i="1654"/>
  <c r="Q198" i="1654"/>
  <c r="T198" i="1654" s="1"/>
  <c r="P198" i="1654"/>
  <c r="S198" i="1654" s="1"/>
  <c r="N198" i="1654"/>
  <c r="M198" i="1654"/>
  <c r="V197" i="1654"/>
  <c r="U197" i="1654"/>
  <c r="Q197" i="1654"/>
  <c r="T197" i="1654" s="1"/>
  <c r="P197" i="1654"/>
  <c r="S197" i="1654" s="1"/>
  <c r="N197" i="1654"/>
  <c r="M197" i="1654"/>
  <c r="V196" i="1654"/>
  <c r="U196" i="1654"/>
  <c r="Q196" i="1654"/>
  <c r="T196" i="1654" s="1"/>
  <c r="P196" i="1654"/>
  <c r="S196" i="1654" s="1"/>
  <c r="N196" i="1654"/>
  <c r="M196" i="1654"/>
  <c r="V195" i="1654"/>
  <c r="U195" i="1654"/>
  <c r="Q195" i="1654"/>
  <c r="T195" i="1654" s="1"/>
  <c r="P195" i="1654"/>
  <c r="S195" i="1654" s="1"/>
  <c r="N195" i="1654"/>
  <c r="M195" i="1654"/>
  <c r="V194" i="1654"/>
  <c r="U194" i="1654"/>
  <c r="Q194" i="1654"/>
  <c r="T194" i="1654" s="1"/>
  <c r="P194" i="1654"/>
  <c r="S194" i="1654" s="1"/>
  <c r="N194" i="1654"/>
  <c r="M194" i="1654"/>
  <c r="V193" i="1654"/>
  <c r="U193" i="1654"/>
  <c r="Q193" i="1654"/>
  <c r="T193" i="1654" s="1"/>
  <c r="P193" i="1654"/>
  <c r="S193" i="1654" s="1"/>
  <c r="N193" i="1654"/>
  <c r="M193" i="1654"/>
  <c r="V192" i="1654"/>
  <c r="U192" i="1654"/>
  <c r="Q192" i="1654"/>
  <c r="T192" i="1654" s="1"/>
  <c r="P192" i="1654"/>
  <c r="S192" i="1654" s="1"/>
  <c r="N192" i="1654"/>
  <c r="M192" i="1654"/>
  <c r="V191" i="1654"/>
  <c r="U191" i="1654"/>
  <c r="Q191" i="1654"/>
  <c r="T191" i="1654" s="1"/>
  <c r="P191" i="1654"/>
  <c r="S191" i="1654" s="1"/>
  <c r="N191" i="1654"/>
  <c r="M191" i="1654"/>
  <c r="V190" i="1654"/>
  <c r="U190" i="1654"/>
  <c r="Q190" i="1654"/>
  <c r="T190" i="1654" s="1"/>
  <c r="P190" i="1654"/>
  <c r="S190" i="1654" s="1"/>
  <c r="N190" i="1654"/>
  <c r="M190" i="1654"/>
  <c r="V189" i="1654"/>
  <c r="U189" i="1654"/>
  <c r="Q189" i="1654"/>
  <c r="T189" i="1654" s="1"/>
  <c r="P189" i="1654"/>
  <c r="S189" i="1654" s="1"/>
  <c r="N189" i="1654"/>
  <c r="M189" i="1654"/>
  <c r="V188" i="1654"/>
  <c r="U188" i="1654"/>
  <c r="Q188" i="1654"/>
  <c r="T188" i="1654" s="1"/>
  <c r="P188" i="1654"/>
  <c r="S188" i="1654" s="1"/>
  <c r="N188" i="1654"/>
  <c r="M188" i="1654"/>
  <c r="V187" i="1654"/>
  <c r="U187" i="1654"/>
  <c r="Q187" i="1654"/>
  <c r="T187" i="1654" s="1"/>
  <c r="P187" i="1654"/>
  <c r="S187" i="1654" s="1"/>
  <c r="N187" i="1654"/>
  <c r="M187" i="1654"/>
  <c r="V186" i="1654"/>
  <c r="U186" i="1654"/>
  <c r="Q186" i="1654"/>
  <c r="T186" i="1654" s="1"/>
  <c r="P186" i="1654"/>
  <c r="S186" i="1654" s="1"/>
  <c r="N186" i="1654"/>
  <c r="M186" i="1654"/>
  <c r="V185" i="1654"/>
  <c r="U185" i="1654"/>
  <c r="Q185" i="1654"/>
  <c r="T185" i="1654" s="1"/>
  <c r="P185" i="1654"/>
  <c r="S185" i="1654" s="1"/>
  <c r="N185" i="1654"/>
  <c r="M185" i="1654"/>
  <c r="V184" i="1654"/>
  <c r="U184" i="1654"/>
  <c r="Q184" i="1654"/>
  <c r="T184" i="1654" s="1"/>
  <c r="P184" i="1654"/>
  <c r="S184" i="1654" s="1"/>
  <c r="N184" i="1654"/>
  <c r="M184" i="1654"/>
  <c r="V183" i="1654"/>
  <c r="U183" i="1654"/>
  <c r="Q183" i="1654"/>
  <c r="T183" i="1654" s="1"/>
  <c r="P183" i="1654"/>
  <c r="S183" i="1654" s="1"/>
  <c r="N183" i="1654"/>
  <c r="M183" i="1654"/>
  <c r="V182" i="1654"/>
  <c r="U182" i="1654"/>
  <c r="Q182" i="1654"/>
  <c r="T182" i="1654" s="1"/>
  <c r="P182" i="1654"/>
  <c r="S182" i="1654" s="1"/>
  <c r="N182" i="1654"/>
  <c r="M182" i="1654"/>
  <c r="V181" i="1654"/>
  <c r="U181" i="1654"/>
  <c r="Q181" i="1654"/>
  <c r="T181" i="1654" s="1"/>
  <c r="P181" i="1654"/>
  <c r="S181" i="1654" s="1"/>
  <c r="N181" i="1654"/>
  <c r="M181" i="1654"/>
  <c r="V180" i="1654"/>
  <c r="U180" i="1654"/>
  <c r="Q180" i="1654"/>
  <c r="T180" i="1654" s="1"/>
  <c r="P180" i="1654"/>
  <c r="S180" i="1654" s="1"/>
  <c r="N180" i="1654"/>
  <c r="M180" i="1654"/>
  <c r="V179" i="1654"/>
  <c r="U179" i="1654"/>
  <c r="Q179" i="1654"/>
  <c r="T179" i="1654" s="1"/>
  <c r="P179" i="1654"/>
  <c r="S179" i="1654" s="1"/>
  <c r="N179" i="1654"/>
  <c r="M179" i="1654"/>
  <c r="V178" i="1654"/>
  <c r="U178" i="1654"/>
  <c r="Q178" i="1654"/>
  <c r="T178" i="1654" s="1"/>
  <c r="P178" i="1654"/>
  <c r="S178" i="1654" s="1"/>
  <c r="N178" i="1654"/>
  <c r="M178" i="1654"/>
  <c r="V177" i="1654"/>
  <c r="U177" i="1654"/>
  <c r="Q177" i="1654"/>
  <c r="T177" i="1654" s="1"/>
  <c r="P177" i="1654"/>
  <c r="S177" i="1654" s="1"/>
  <c r="N177" i="1654"/>
  <c r="M177" i="1654"/>
  <c r="V176" i="1654"/>
  <c r="U176" i="1654"/>
  <c r="Q176" i="1654"/>
  <c r="T176" i="1654" s="1"/>
  <c r="P176" i="1654"/>
  <c r="S176" i="1654" s="1"/>
  <c r="N176" i="1654"/>
  <c r="M176" i="1654"/>
  <c r="V175" i="1654"/>
  <c r="U175" i="1654"/>
  <c r="Q175" i="1654"/>
  <c r="T175" i="1654" s="1"/>
  <c r="P175" i="1654"/>
  <c r="S175" i="1654" s="1"/>
  <c r="N175" i="1654"/>
  <c r="M175" i="1654"/>
  <c r="V174" i="1654"/>
  <c r="U174" i="1654"/>
  <c r="Q174" i="1654"/>
  <c r="T174" i="1654" s="1"/>
  <c r="P174" i="1654"/>
  <c r="S174" i="1654" s="1"/>
  <c r="N174" i="1654"/>
  <c r="M174" i="1654"/>
  <c r="V173" i="1654"/>
  <c r="U173" i="1654"/>
  <c r="Q173" i="1654"/>
  <c r="T173" i="1654" s="1"/>
  <c r="P173" i="1654"/>
  <c r="S173" i="1654" s="1"/>
  <c r="N173" i="1654"/>
  <c r="M173" i="1654"/>
  <c r="V172" i="1654"/>
  <c r="U172" i="1654"/>
  <c r="Q172" i="1654"/>
  <c r="T172" i="1654" s="1"/>
  <c r="P172" i="1654"/>
  <c r="S172" i="1654" s="1"/>
  <c r="N172" i="1654"/>
  <c r="M172" i="1654"/>
  <c r="V171" i="1654"/>
  <c r="U171" i="1654"/>
  <c r="Q171" i="1654"/>
  <c r="T171" i="1654" s="1"/>
  <c r="P171" i="1654"/>
  <c r="S171" i="1654" s="1"/>
  <c r="N171" i="1654"/>
  <c r="M171" i="1654"/>
  <c r="V170" i="1654"/>
  <c r="U170" i="1654"/>
  <c r="Q170" i="1654"/>
  <c r="T170" i="1654" s="1"/>
  <c r="P170" i="1654"/>
  <c r="S170" i="1654" s="1"/>
  <c r="N170" i="1654"/>
  <c r="M170" i="1654"/>
  <c r="V169" i="1654"/>
  <c r="U169" i="1654"/>
  <c r="Q169" i="1654"/>
  <c r="T169" i="1654" s="1"/>
  <c r="P169" i="1654"/>
  <c r="S169" i="1654" s="1"/>
  <c r="N169" i="1654"/>
  <c r="M169" i="1654"/>
  <c r="V168" i="1654"/>
  <c r="U168" i="1654"/>
  <c r="Q168" i="1654"/>
  <c r="T168" i="1654" s="1"/>
  <c r="P168" i="1654"/>
  <c r="S168" i="1654" s="1"/>
  <c r="N168" i="1654"/>
  <c r="M168" i="1654"/>
  <c r="V167" i="1654"/>
  <c r="U167" i="1654"/>
  <c r="Q167" i="1654"/>
  <c r="T167" i="1654" s="1"/>
  <c r="P167" i="1654"/>
  <c r="S167" i="1654" s="1"/>
  <c r="N167" i="1654"/>
  <c r="M167" i="1654"/>
  <c r="V166" i="1654"/>
  <c r="U166" i="1654"/>
  <c r="Q166" i="1654"/>
  <c r="T166" i="1654" s="1"/>
  <c r="P166" i="1654"/>
  <c r="S166" i="1654" s="1"/>
  <c r="N166" i="1654"/>
  <c r="M166" i="1654"/>
  <c r="V165" i="1654"/>
  <c r="U165" i="1654"/>
  <c r="Q165" i="1654"/>
  <c r="T165" i="1654" s="1"/>
  <c r="P165" i="1654"/>
  <c r="S165" i="1654" s="1"/>
  <c r="N165" i="1654"/>
  <c r="M165" i="1654"/>
  <c r="V164" i="1654"/>
  <c r="U164" i="1654"/>
  <c r="Q164" i="1654"/>
  <c r="T164" i="1654" s="1"/>
  <c r="P164" i="1654"/>
  <c r="S164" i="1654" s="1"/>
  <c r="N164" i="1654"/>
  <c r="M164" i="1654"/>
  <c r="V163" i="1654"/>
  <c r="U163" i="1654"/>
  <c r="Q163" i="1654"/>
  <c r="T163" i="1654" s="1"/>
  <c r="P163" i="1654"/>
  <c r="S163" i="1654" s="1"/>
  <c r="N163" i="1654"/>
  <c r="M163" i="1654"/>
  <c r="V162" i="1654"/>
  <c r="U162" i="1654"/>
  <c r="Q162" i="1654"/>
  <c r="T162" i="1654" s="1"/>
  <c r="P162" i="1654"/>
  <c r="S162" i="1654" s="1"/>
  <c r="N162" i="1654"/>
  <c r="M162" i="1654"/>
  <c r="V161" i="1654"/>
  <c r="U161" i="1654"/>
  <c r="Q161" i="1654"/>
  <c r="T161" i="1654" s="1"/>
  <c r="P161" i="1654"/>
  <c r="S161" i="1654" s="1"/>
  <c r="N161" i="1654"/>
  <c r="M161" i="1654"/>
  <c r="V160" i="1654"/>
  <c r="U160" i="1654"/>
  <c r="Q160" i="1654"/>
  <c r="T160" i="1654" s="1"/>
  <c r="P160" i="1654"/>
  <c r="S160" i="1654" s="1"/>
  <c r="N160" i="1654"/>
  <c r="M160" i="1654"/>
  <c r="V159" i="1654"/>
  <c r="U159" i="1654"/>
  <c r="Q159" i="1654"/>
  <c r="T159" i="1654" s="1"/>
  <c r="P159" i="1654"/>
  <c r="S159" i="1654" s="1"/>
  <c r="N159" i="1654"/>
  <c r="M159" i="1654"/>
  <c r="V158" i="1654"/>
  <c r="U158" i="1654"/>
  <c r="Q158" i="1654"/>
  <c r="T158" i="1654" s="1"/>
  <c r="P158" i="1654"/>
  <c r="S158" i="1654" s="1"/>
  <c r="N158" i="1654"/>
  <c r="M158" i="1654"/>
  <c r="V157" i="1654"/>
  <c r="U157" i="1654"/>
  <c r="Q157" i="1654"/>
  <c r="T157" i="1654" s="1"/>
  <c r="P157" i="1654"/>
  <c r="S157" i="1654" s="1"/>
  <c r="N157" i="1654"/>
  <c r="M157" i="1654"/>
  <c r="V156" i="1654"/>
  <c r="U156" i="1654"/>
  <c r="Q156" i="1654"/>
  <c r="T156" i="1654" s="1"/>
  <c r="P156" i="1654"/>
  <c r="S156" i="1654" s="1"/>
  <c r="N156" i="1654"/>
  <c r="M156" i="1654"/>
  <c r="V155" i="1654"/>
  <c r="U155" i="1654"/>
  <c r="Q155" i="1654"/>
  <c r="T155" i="1654" s="1"/>
  <c r="P155" i="1654"/>
  <c r="S155" i="1654" s="1"/>
  <c r="N155" i="1654"/>
  <c r="M155" i="1654"/>
  <c r="V154" i="1654"/>
  <c r="U154" i="1654"/>
  <c r="Q154" i="1654"/>
  <c r="T154" i="1654" s="1"/>
  <c r="P154" i="1654"/>
  <c r="S154" i="1654" s="1"/>
  <c r="N154" i="1654"/>
  <c r="M154" i="1654"/>
  <c r="V153" i="1654"/>
  <c r="U153" i="1654"/>
  <c r="Q153" i="1654"/>
  <c r="T153" i="1654" s="1"/>
  <c r="P153" i="1654"/>
  <c r="S153" i="1654" s="1"/>
  <c r="N153" i="1654"/>
  <c r="M153" i="1654"/>
  <c r="V152" i="1654"/>
  <c r="U152" i="1654"/>
  <c r="Q152" i="1654"/>
  <c r="T152" i="1654" s="1"/>
  <c r="P152" i="1654"/>
  <c r="S152" i="1654" s="1"/>
  <c r="N152" i="1654"/>
  <c r="M152" i="1654"/>
  <c r="V151" i="1654"/>
  <c r="U151" i="1654"/>
  <c r="Q151" i="1654"/>
  <c r="T151" i="1654" s="1"/>
  <c r="P151" i="1654"/>
  <c r="S151" i="1654" s="1"/>
  <c r="N151" i="1654"/>
  <c r="M151" i="1654"/>
  <c r="V150" i="1654"/>
  <c r="U150" i="1654"/>
  <c r="Q150" i="1654"/>
  <c r="T150" i="1654" s="1"/>
  <c r="P150" i="1654"/>
  <c r="S150" i="1654" s="1"/>
  <c r="N150" i="1654"/>
  <c r="M150" i="1654"/>
  <c r="V149" i="1654"/>
  <c r="U149" i="1654"/>
  <c r="Q149" i="1654"/>
  <c r="T149" i="1654" s="1"/>
  <c r="P149" i="1654"/>
  <c r="S149" i="1654" s="1"/>
  <c r="N149" i="1654"/>
  <c r="M149" i="1654"/>
  <c r="V148" i="1654"/>
  <c r="U148" i="1654"/>
  <c r="Q148" i="1654"/>
  <c r="T148" i="1654" s="1"/>
  <c r="P148" i="1654"/>
  <c r="S148" i="1654" s="1"/>
  <c r="N148" i="1654"/>
  <c r="M148" i="1654"/>
  <c r="V147" i="1654"/>
  <c r="U147" i="1654"/>
  <c r="Q147" i="1654"/>
  <c r="T147" i="1654" s="1"/>
  <c r="P147" i="1654"/>
  <c r="S147" i="1654" s="1"/>
  <c r="N147" i="1654"/>
  <c r="M147" i="1654"/>
  <c r="V146" i="1654"/>
  <c r="U146" i="1654"/>
  <c r="Q146" i="1654"/>
  <c r="T146" i="1654" s="1"/>
  <c r="P146" i="1654"/>
  <c r="S146" i="1654" s="1"/>
  <c r="N146" i="1654"/>
  <c r="M146" i="1654"/>
  <c r="V145" i="1654"/>
  <c r="U145" i="1654"/>
  <c r="Q145" i="1654"/>
  <c r="T145" i="1654" s="1"/>
  <c r="P145" i="1654"/>
  <c r="S145" i="1654" s="1"/>
  <c r="N145" i="1654"/>
  <c r="M145" i="1654"/>
  <c r="V144" i="1654"/>
  <c r="U144" i="1654"/>
  <c r="Q144" i="1654"/>
  <c r="T144" i="1654" s="1"/>
  <c r="P144" i="1654"/>
  <c r="S144" i="1654" s="1"/>
  <c r="N144" i="1654"/>
  <c r="M144" i="1654"/>
  <c r="V143" i="1654"/>
  <c r="U143" i="1654"/>
  <c r="Q143" i="1654"/>
  <c r="T143" i="1654" s="1"/>
  <c r="P143" i="1654"/>
  <c r="S143" i="1654" s="1"/>
  <c r="N143" i="1654"/>
  <c r="M143" i="1654"/>
  <c r="V142" i="1654"/>
  <c r="U142" i="1654"/>
  <c r="Q142" i="1654"/>
  <c r="T142" i="1654" s="1"/>
  <c r="P142" i="1654"/>
  <c r="S142" i="1654" s="1"/>
  <c r="N142" i="1654"/>
  <c r="M142" i="1654"/>
  <c r="V141" i="1654"/>
  <c r="U141" i="1654"/>
  <c r="Q141" i="1654"/>
  <c r="T141" i="1654" s="1"/>
  <c r="P141" i="1654"/>
  <c r="S141" i="1654" s="1"/>
  <c r="N141" i="1654"/>
  <c r="M141" i="1654"/>
  <c r="V140" i="1654"/>
  <c r="U140" i="1654"/>
  <c r="Q140" i="1654"/>
  <c r="T140" i="1654" s="1"/>
  <c r="P140" i="1654"/>
  <c r="S140" i="1654" s="1"/>
  <c r="N140" i="1654"/>
  <c r="M140" i="1654"/>
  <c r="V139" i="1654"/>
  <c r="U139" i="1654"/>
  <c r="Q139" i="1654"/>
  <c r="T139" i="1654" s="1"/>
  <c r="P139" i="1654"/>
  <c r="S139" i="1654" s="1"/>
  <c r="N139" i="1654"/>
  <c r="M139" i="1654"/>
  <c r="V138" i="1654"/>
  <c r="U138" i="1654"/>
  <c r="Q138" i="1654"/>
  <c r="T138" i="1654" s="1"/>
  <c r="P138" i="1654"/>
  <c r="S138" i="1654" s="1"/>
  <c r="N138" i="1654"/>
  <c r="M138" i="1654"/>
  <c r="V137" i="1654"/>
  <c r="U137" i="1654"/>
  <c r="Q137" i="1654"/>
  <c r="T137" i="1654" s="1"/>
  <c r="P137" i="1654"/>
  <c r="S137" i="1654" s="1"/>
  <c r="N137" i="1654"/>
  <c r="M137" i="1654"/>
  <c r="V136" i="1654"/>
  <c r="U136" i="1654"/>
  <c r="Q136" i="1654"/>
  <c r="T136" i="1654" s="1"/>
  <c r="P136" i="1654"/>
  <c r="S136" i="1654" s="1"/>
  <c r="N136" i="1654"/>
  <c r="M136" i="1654"/>
  <c r="V135" i="1654"/>
  <c r="U135" i="1654"/>
  <c r="Q135" i="1654"/>
  <c r="T135" i="1654" s="1"/>
  <c r="P135" i="1654"/>
  <c r="S135" i="1654" s="1"/>
  <c r="N135" i="1654"/>
  <c r="M135" i="1654"/>
  <c r="V134" i="1654"/>
  <c r="U134" i="1654"/>
  <c r="Q134" i="1654"/>
  <c r="T134" i="1654" s="1"/>
  <c r="P134" i="1654"/>
  <c r="S134" i="1654" s="1"/>
  <c r="N134" i="1654"/>
  <c r="M134" i="1654"/>
  <c r="V133" i="1654"/>
  <c r="U133" i="1654"/>
  <c r="Q133" i="1654"/>
  <c r="T133" i="1654" s="1"/>
  <c r="P133" i="1654"/>
  <c r="S133" i="1654" s="1"/>
  <c r="N133" i="1654"/>
  <c r="M133" i="1654"/>
  <c r="V132" i="1654"/>
  <c r="U132" i="1654"/>
  <c r="Q132" i="1654"/>
  <c r="T132" i="1654" s="1"/>
  <c r="P132" i="1654"/>
  <c r="S132" i="1654" s="1"/>
  <c r="N132" i="1654"/>
  <c r="M132" i="1654"/>
  <c r="V131" i="1654"/>
  <c r="U131" i="1654"/>
  <c r="Q131" i="1654"/>
  <c r="T131" i="1654" s="1"/>
  <c r="P131" i="1654"/>
  <c r="S131" i="1654" s="1"/>
  <c r="N131" i="1654"/>
  <c r="M131" i="1654"/>
  <c r="V130" i="1654"/>
  <c r="U130" i="1654"/>
  <c r="Q130" i="1654"/>
  <c r="T130" i="1654" s="1"/>
  <c r="P130" i="1654"/>
  <c r="S130" i="1654" s="1"/>
  <c r="N130" i="1654"/>
  <c r="M130" i="1654"/>
  <c r="V129" i="1654"/>
  <c r="U129" i="1654"/>
  <c r="Q129" i="1654"/>
  <c r="T129" i="1654" s="1"/>
  <c r="P129" i="1654"/>
  <c r="S129" i="1654" s="1"/>
  <c r="N129" i="1654"/>
  <c r="M129" i="1654"/>
  <c r="V128" i="1654"/>
  <c r="U128" i="1654"/>
  <c r="Q128" i="1654"/>
  <c r="T128" i="1654" s="1"/>
  <c r="P128" i="1654"/>
  <c r="S128" i="1654" s="1"/>
  <c r="N128" i="1654"/>
  <c r="M128" i="1654"/>
  <c r="V127" i="1654"/>
  <c r="U127" i="1654"/>
  <c r="Q127" i="1654"/>
  <c r="T127" i="1654" s="1"/>
  <c r="P127" i="1654"/>
  <c r="S127" i="1654" s="1"/>
  <c r="N127" i="1654"/>
  <c r="M127" i="1654"/>
  <c r="V126" i="1654"/>
  <c r="U126" i="1654"/>
  <c r="Q126" i="1654"/>
  <c r="T126" i="1654" s="1"/>
  <c r="P126" i="1654"/>
  <c r="S126" i="1654" s="1"/>
  <c r="N126" i="1654"/>
  <c r="M126" i="1654"/>
  <c r="V125" i="1654"/>
  <c r="U125" i="1654"/>
  <c r="Q125" i="1654"/>
  <c r="T125" i="1654" s="1"/>
  <c r="P125" i="1654"/>
  <c r="S125" i="1654" s="1"/>
  <c r="N125" i="1654"/>
  <c r="M125" i="1654"/>
  <c r="V124" i="1654"/>
  <c r="U124" i="1654"/>
  <c r="Q124" i="1654"/>
  <c r="T124" i="1654" s="1"/>
  <c r="P124" i="1654"/>
  <c r="S124" i="1654" s="1"/>
  <c r="N124" i="1654"/>
  <c r="M124" i="1654"/>
  <c r="V123" i="1654"/>
  <c r="U123" i="1654"/>
  <c r="Q123" i="1654"/>
  <c r="T123" i="1654" s="1"/>
  <c r="P123" i="1654"/>
  <c r="S123" i="1654" s="1"/>
  <c r="N123" i="1654"/>
  <c r="M123" i="1654"/>
  <c r="V122" i="1654"/>
  <c r="U122" i="1654"/>
  <c r="Q122" i="1654"/>
  <c r="T122" i="1654" s="1"/>
  <c r="P122" i="1654"/>
  <c r="S122" i="1654" s="1"/>
  <c r="N122" i="1654"/>
  <c r="M122" i="1654"/>
  <c r="V121" i="1654"/>
  <c r="U121" i="1654"/>
  <c r="Q121" i="1654"/>
  <c r="T121" i="1654" s="1"/>
  <c r="P121" i="1654"/>
  <c r="S121" i="1654" s="1"/>
  <c r="N121" i="1654"/>
  <c r="M121" i="1654"/>
  <c r="V120" i="1654"/>
  <c r="U120" i="1654"/>
  <c r="Q120" i="1654"/>
  <c r="T120" i="1654" s="1"/>
  <c r="P120" i="1654"/>
  <c r="S120" i="1654" s="1"/>
  <c r="N120" i="1654"/>
  <c r="M120" i="1654"/>
  <c r="V119" i="1654"/>
  <c r="U119" i="1654"/>
  <c r="Q119" i="1654"/>
  <c r="T119" i="1654" s="1"/>
  <c r="P119" i="1654"/>
  <c r="S119" i="1654" s="1"/>
  <c r="N119" i="1654"/>
  <c r="M119" i="1654"/>
  <c r="V118" i="1654"/>
  <c r="U118" i="1654"/>
  <c r="Q118" i="1654"/>
  <c r="T118" i="1654" s="1"/>
  <c r="P118" i="1654"/>
  <c r="S118" i="1654" s="1"/>
  <c r="N118" i="1654"/>
  <c r="M118" i="1654"/>
  <c r="V117" i="1654"/>
  <c r="U117" i="1654"/>
  <c r="Q117" i="1654"/>
  <c r="T117" i="1654" s="1"/>
  <c r="P117" i="1654"/>
  <c r="S117" i="1654" s="1"/>
  <c r="N117" i="1654"/>
  <c r="M117" i="1654"/>
  <c r="V116" i="1654"/>
  <c r="U116" i="1654"/>
  <c r="Q116" i="1654"/>
  <c r="T116" i="1654" s="1"/>
  <c r="P116" i="1654"/>
  <c r="S116" i="1654" s="1"/>
  <c r="N116" i="1654"/>
  <c r="M116" i="1654"/>
  <c r="V115" i="1654"/>
  <c r="U115" i="1654"/>
  <c r="Q115" i="1654"/>
  <c r="T115" i="1654" s="1"/>
  <c r="P115" i="1654"/>
  <c r="S115" i="1654" s="1"/>
  <c r="N115" i="1654"/>
  <c r="M115" i="1654"/>
  <c r="V114" i="1654"/>
  <c r="U114" i="1654"/>
  <c r="Q114" i="1654"/>
  <c r="T114" i="1654" s="1"/>
  <c r="P114" i="1654"/>
  <c r="S114" i="1654" s="1"/>
  <c r="N114" i="1654"/>
  <c r="M114" i="1654"/>
  <c r="V113" i="1654"/>
  <c r="U113" i="1654"/>
  <c r="Q113" i="1654"/>
  <c r="T113" i="1654" s="1"/>
  <c r="P113" i="1654"/>
  <c r="S113" i="1654" s="1"/>
  <c r="N113" i="1654"/>
  <c r="M113" i="1654"/>
  <c r="V112" i="1654"/>
  <c r="U112" i="1654"/>
  <c r="Q112" i="1654"/>
  <c r="T112" i="1654" s="1"/>
  <c r="P112" i="1654"/>
  <c r="S112" i="1654" s="1"/>
  <c r="N112" i="1654"/>
  <c r="M112" i="1654"/>
  <c r="V111" i="1654"/>
  <c r="U111" i="1654"/>
  <c r="Q111" i="1654"/>
  <c r="T111" i="1654" s="1"/>
  <c r="P111" i="1654"/>
  <c r="S111" i="1654" s="1"/>
  <c r="N111" i="1654"/>
  <c r="M111" i="1654"/>
  <c r="V110" i="1654"/>
  <c r="U110" i="1654"/>
  <c r="Q110" i="1654"/>
  <c r="T110" i="1654" s="1"/>
  <c r="P110" i="1654"/>
  <c r="S110" i="1654" s="1"/>
  <c r="N110" i="1654"/>
  <c r="M110" i="1654"/>
  <c r="V109" i="1654"/>
  <c r="U109" i="1654"/>
  <c r="Q109" i="1654"/>
  <c r="T109" i="1654" s="1"/>
  <c r="P109" i="1654"/>
  <c r="S109" i="1654" s="1"/>
  <c r="N109" i="1654"/>
  <c r="M109" i="1654"/>
  <c r="V108" i="1654"/>
  <c r="U108" i="1654"/>
  <c r="Q108" i="1654"/>
  <c r="T108" i="1654" s="1"/>
  <c r="P108" i="1654"/>
  <c r="S108" i="1654" s="1"/>
  <c r="N108" i="1654"/>
  <c r="M108" i="1654"/>
  <c r="V107" i="1654"/>
  <c r="U107" i="1654"/>
  <c r="Q107" i="1654"/>
  <c r="T107" i="1654" s="1"/>
  <c r="P107" i="1654"/>
  <c r="S107" i="1654" s="1"/>
  <c r="N107" i="1654"/>
  <c r="M107" i="1654"/>
  <c r="V106" i="1654"/>
  <c r="U106" i="1654"/>
  <c r="Q106" i="1654"/>
  <c r="T106" i="1654" s="1"/>
  <c r="P106" i="1654"/>
  <c r="S106" i="1654" s="1"/>
  <c r="N106" i="1654"/>
  <c r="M106" i="1654"/>
  <c r="V105" i="1654"/>
  <c r="U105" i="1654"/>
  <c r="Q105" i="1654"/>
  <c r="T105" i="1654" s="1"/>
  <c r="P105" i="1654"/>
  <c r="S105" i="1654" s="1"/>
  <c r="N105" i="1654"/>
  <c r="M105" i="1654"/>
  <c r="V104" i="1654"/>
  <c r="U104" i="1654"/>
  <c r="Q104" i="1654"/>
  <c r="T104" i="1654" s="1"/>
  <c r="P104" i="1654"/>
  <c r="S104" i="1654" s="1"/>
  <c r="N104" i="1654"/>
  <c r="M104" i="1654"/>
  <c r="V103" i="1654"/>
  <c r="U103" i="1654"/>
  <c r="Q103" i="1654"/>
  <c r="T103" i="1654" s="1"/>
  <c r="P103" i="1654"/>
  <c r="S103" i="1654" s="1"/>
  <c r="N103" i="1654"/>
  <c r="M103" i="1654"/>
  <c r="V102" i="1654"/>
  <c r="U102" i="1654"/>
  <c r="Q102" i="1654"/>
  <c r="T102" i="1654" s="1"/>
  <c r="P102" i="1654"/>
  <c r="S102" i="1654" s="1"/>
  <c r="N102" i="1654"/>
  <c r="M102" i="1654"/>
  <c r="V101" i="1654"/>
  <c r="U101" i="1654"/>
  <c r="Q101" i="1654"/>
  <c r="T101" i="1654" s="1"/>
  <c r="P101" i="1654"/>
  <c r="S101" i="1654" s="1"/>
  <c r="N101" i="1654"/>
  <c r="M101" i="1654"/>
  <c r="V100" i="1654"/>
  <c r="U100" i="1654"/>
  <c r="Q100" i="1654"/>
  <c r="T100" i="1654" s="1"/>
  <c r="P100" i="1654"/>
  <c r="S100" i="1654" s="1"/>
  <c r="N100" i="1654"/>
  <c r="M100" i="1654"/>
  <c r="V99" i="1654"/>
  <c r="U99" i="1654"/>
  <c r="Q99" i="1654"/>
  <c r="T99" i="1654" s="1"/>
  <c r="P99" i="1654"/>
  <c r="S99" i="1654" s="1"/>
  <c r="N99" i="1654"/>
  <c r="M99" i="1654"/>
  <c r="V98" i="1654"/>
  <c r="U98" i="1654"/>
  <c r="Q98" i="1654"/>
  <c r="T98" i="1654" s="1"/>
  <c r="P98" i="1654"/>
  <c r="S98" i="1654" s="1"/>
  <c r="N98" i="1654"/>
  <c r="M98" i="1654"/>
  <c r="V97" i="1654"/>
  <c r="U97" i="1654"/>
  <c r="Q97" i="1654"/>
  <c r="T97" i="1654" s="1"/>
  <c r="P97" i="1654"/>
  <c r="S97" i="1654" s="1"/>
  <c r="N97" i="1654"/>
  <c r="M97" i="1654"/>
  <c r="V96" i="1654"/>
  <c r="U96" i="1654"/>
  <c r="Q96" i="1654"/>
  <c r="T96" i="1654" s="1"/>
  <c r="P96" i="1654"/>
  <c r="S96" i="1654" s="1"/>
  <c r="N96" i="1654"/>
  <c r="M96" i="1654"/>
  <c r="V95" i="1654"/>
  <c r="U95" i="1654"/>
  <c r="Q95" i="1654"/>
  <c r="T95" i="1654" s="1"/>
  <c r="P95" i="1654"/>
  <c r="S95" i="1654" s="1"/>
  <c r="N95" i="1654"/>
  <c r="M95" i="1654"/>
  <c r="V94" i="1654"/>
  <c r="U94" i="1654"/>
  <c r="Q94" i="1654"/>
  <c r="T94" i="1654" s="1"/>
  <c r="P94" i="1654"/>
  <c r="S94" i="1654" s="1"/>
  <c r="N94" i="1654"/>
  <c r="M94" i="1654"/>
  <c r="V93" i="1654"/>
  <c r="U93" i="1654"/>
  <c r="Q93" i="1654"/>
  <c r="T93" i="1654" s="1"/>
  <c r="P93" i="1654"/>
  <c r="S93" i="1654" s="1"/>
  <c r="N93" i="1654"/>
  <c r="M93" i="1654"/>
  <c r="V92" i="1654"/>
  <c r="U92" i="1654"/>
  <c r="Q92" i="1654"/>
  <c r="T92" i="1654" s="1"/>
  <c r="P92" i="1654"/>
  <c r="S92" i="1654" s="1"/>
  <c r="N92" i="1654"/>
  <c r="M92" i="1654"/>
  <c r="V91" i="1654"/>
  <c r="U91" i="1654"/>
  <c r="Q91" i="1654"/>
  <c r="T91" i="1654" s="1"/>
  <c r="P91" i="1654"/>
  <c r="S91" i="1654" s="1"/>
  <c r="N91" i="1654"/>
  <c r="M91" i="1654"/>
  <c r="V90" i="1654"/>
  <c r="U90" i="1654"/>
  <c r="Q90" i="1654"/>
  <c r="T90" i="1654" s="1"/>
  <c r="P90" i="1654"/>
  <c r="S90" i="1654" s="1"/>
  <c r="N90" i="1654"/>
  <c r="M90" i="1654"/>
  <c r="V89" i="1654"/>
  <c r="U89" i="1654"/>
  <c r="Q89" i="1654"/>
  <c r="T89" i="1654" s="1"/>
  <c r="P89" i="1654"/>
  <c r="S89" i="1654" s="1"/>
  <c r="N89" i="1654"/>
  <c r="M89" i="1654"/>
  <c r="V88" i="1654"/>
  <c r="U88" i="1654"/>
  <c r="Q88" i="1654"/>
  <c r="T88" i="1654" s="1"/>
  <c r="P88" i="1654"/>
  <c r="S88" i="1654" s="1"/>
  <c r="N88" i="1654"/>
  <c r="M88" i="1654"/>
  <c r="V87" i="1654"/>
  <c r="U87" i="1654"/>
  <c r="Q87" i="1654"/>
  <c r="T87" i="1654" s="1"/>
  <c r="P87" i="1654"/>
  <c r="S87" i="1654" s="1"/>
  <c r="N87" i="1654"/>
  <c r="M87" i="1654"/>
  <c r="V86" i="1654"/>
  <c r="U86" i="1654"/>
  <c r="Q86" i="1654"/>
  <c r="T86" i="1654" s="1"/>
  <c r="P86" i="1654"/>
  <c r="S86" i="1654" s="1"/>
  <c r="N86" i="1654"/>
  <c r="M86" i="1654"/>
  <c r="V85" i="1654"/>
  <c r="U85" i="1654"/>
  <c r="Q85" i="1654"/>
  <c r="T85" i="1654" s="1"/>
  <c r="P85" i="1654"/>
  <c r="S85" i="1654" s="1"/>
  <c r="N85" i="1654"/>
  <c r="M85" i="1654"/>
  <c r="V84" i="1654"/>
  <c r="U84" i="1654"/>
  <c r="Q84" i="1654"/>
  <c r="T84" i="1654" s="1"/>
  <c r="P84" i="1654"/>
  <c r="S84" i="1654" s="1"/>
  <c r="N84" i="1654"/>
  <c r="M84" i="1654"/>
  <c r="V83" i="1654"/>
  <c r="U83" i="1654"/>
  <c r="Q83" i="1654"/>
  <c r="T83" i="1654" s="1"/>
  <c r="P83" i="1654"/>
  <c r="S83" i="1654" s="1"/>
  <c r="N83" i="1654"/>
  <c r="M83" i="1654"/>
  <c r="V82" i="1654"/>
  <c r="U82" i="1654"/>
  <c r="Q82" i="1654"/>
  <c r="T82" i="1654" s="1"/>
  <c r="P82" i="1654"/>
  <c r="S82" i="1654" s="1"/>
  <c r="N82" i="1654"/>
  <c r="M82" i="1654"/>
  <c r="V81" i="1654"/>
  <c r="U81" i="1654"/>
  <c r="Q81" i="1654"/>
  <c r="T81" i="1654" s="1"/>
  <c r="P81" i="1654"/>
  <c r="S81" i="1654" s="1"/>
  <c r="N81" i="1654"/>
  <c r="M81" i="1654"/>
  <c r="V80" i="1654"/>
  <c r="U80" i="1654"/>
  <c r="Q80" i="1654"/>
  <c r="T80" i="1654" s="1"/>
  <c r="P80" i="1654"/>
  <c r="S80" i="1654" s="1"/>
  <c r="N80" i="1654"/>
  <c r="M80" i="1654"/>
  <c r="V79" i="1654"/>
  <c r="U79" i="1654"/>
  <c r="Q79" i="1654"/>
  <c r="T79" i="1654" s="1"/>
  <c r="P79" i="1654"/>
  <c r="S79" i="1654" s="1"/>
  <c r="N79" i="1654"/>
  <c r="M79" i="1654"/>
  <c r="V78" i="1654"/>
  <c r="U78" i="1654"/>
  <c r="Q78" i="1654"/>
  <c r="T78" i="1654" s="1"/>
  <c r="P78" i="1654"/>
  <c r="S78" i="1654" s="1"/>
  <c r="N78" i="1654"/>
  <c r="M78" i="1654"/>
  <c r="V77" i="1654"/>
  <c r="U77" i="1654"/>
  <c r="Q77" i="1654"/>
  <c r="T77" i="1654" s="1"/>
  <c r="P77" i="1654"/>
  <c r="S77" i="1654" s="1"/>
  <c r="N77" i="1654"/>
  <c r="M77" i="1654"/>
  <c r="V76" i="1654"/>
  <c r="U76" i="1654"/>
  <c r="Q76" i="1654"/>
  <c r="T76" i="1654" s="1"/>
  <c r="P76" i="1654"/>
  <c r="S76" i="1654" s="1"/>
  <c r="N76" i="1654"/>
  <c r="M76" i="1654"/>
  <c r="V75" i="1654"/>
  <c r="U75" i="1654"/>
  <c r="Q75" i="1654"/>
  <c r="T75" i="1654" s="1"/>
  <c r="P75" i="1654"/>
  <c r="S75" i="1654" s="1"/>
  <c r="N75" i="1654"/>
  <c r="M75" i="1654"/>
  <c r="V74" i="1654"/>
  <c r="U74" i="1654"/>
  <c r="Q74" i="1654"/>
  <c r="T74" i="1654" s="1"/>
  <c r="P74" i="1654"/>
  <c r="S74" i="1654" s="1"/>
  <c r="N74" i="1654"/>
  <c r="M74" i="1654"/>
  <c r="V73" i="1654"/>
  <c r="U73" i="1654"/>
  <c r="Q73" i="1654"/>
  <c r="T73" i="1654" s="1"/>
  <c r="P73" i="1654"/>
  <c r="S73" i="1654" s="1"/>
  <c r="N73" i="1654"/>
  <c r="M73" i="1654"/>
  <c r="V72" i="1654"/>
  <c r="U72" i="1654"/>
  <c r="Q72" i="1654"/>
  <c r="T72" i="1654" s="1"/>
  <c r="P72" i="1654"/>
  <c r="S72" i="1654" s="1"/>
  <c r="N72" i="1654"/>
  <c r="M72" i="1654"/>
  <c r="V71" i="1654"/>
  <c r="U71" i="1654"/>
  <c r="Q71" i="1654"/>
  <c r="T71" i="1654" s="1"/>
  <c r="P71" i="1654"/>
  <c r="S71" i="1654" s="1"/>
  <c r="N71" i="1654"/>
  <c r="M71" i="1654"/>
  <c r="V70" i="1654"/>
  <c r="U70" i="1654"/>
  <c r="Q70" i="1654"/>
  <c r="T70" i="1654" s="1"/>
  <c r="P70" i="1654"/>
  <c r="S70" i="1654" s="1"/>
  <c r="N70" i="1654"/>
  <c r="M70" i="1654"/>
  <c r="V69" i="1654"/>
  <c r="U69" i="1654"/>
  <c r="Q69" i="1654"/>
  <c r="T69" i="1654" s="1"/>
  <c r="P69" i="1654"/>
  <c r="S69" i="1654" s="1"/>
  <c r="N69" i="1654"/>
  <c r="M69" i="1654"/>
  <c r="V68" i="1654"/>
  <c r="U68" i="1654"/>
  <c r="Q68" i="1654"/>
  <c r="T68" i="1654" s="1"/>
  <c r="P68" i="1654"/>
  <c r="S68" i="1654" s="1"/>
  <c r="N68" i="1654"/>
  <c r="M68" i="1654"/>
  <c r="V67" i="1654"/>
  <c r="U67" i="1654"/>
  <c r="Q67" i="1654"/>
  <c r="T67" i="1654" s="1"/>
  <c r="P67" i="1654"/>
  <c r="S67" i="1654" s="1"/>
  <c r="N67" i="1654"/>
  <c r="M67" i="1654"/>
  <c r="V66" i="1654"/>
  <c r="U66" i="1654"/>
  <c r="Q66" i="1654"/>
  <c r="T66" i="1654" s="1"/>
  <c r="P66" i="1654"/>
  <c r="S66" i="1654" s="1"/>
  <c r="N66" i="1654"/>
  <c r="M66" i="1654"/>
  <c r="V65" i="1654"/>
  <c r="U65" i="1654"/>
  <c r="Q65" i="1654"/>
  <c r="T65" i="1654" s="1"/>
  <c r="P65" i="1654"/>
  <c r="S65" i="1654" s="1"/>
  <c r="N65" i="1654"/>
  <c r="M65" i="1654"/>
  <c r="V64" i="1654"/>
  <c r="U64" i="1654"/>
  <c r="Q64" i="1654"/>
  <c r="T64" i="1654" s="1"/>
  <c r="P64" i="1654"/>
  <c r="S64" i="1654" s="1"/>
  <c r="N64" i="1654"/>
  <c r="M64" i="1654"/>
  <c r="V63" i="1654"/>
  <c r="U63" i="1654"/>
  <c r="Q63" i="1654"/>
  <c r="T63" i="1654" s="1"/>
  <c r="P63" i="1654"/>
  <c r="S63" i="1654" s="1"/>
  <c r="N63" i="1654"/>
  <c r="M63" i="1654"/>
  <c r="V62" i="1654"/>
  <c r="U62" i="1654"/>
  <c r="Q62" i="1654"/>
  <c r="T62" i="1654" s="1"/>
  <c r="P62" i="1654"/>
  <c r="S62" i="1654" s="1"/>
  <c r="N62" i="1654"/>
  <c r="M62" i="1654"/>
  <c r="V61" i="1654"/>
  <c r="U61" i="1654"/>
  <c r="Q61" i="1654"/>
  <c r="T61" i="1654" s="1"/>
  <c r="P61" i="1654"/>
  <c r="S61" i="1654" s="1"/>
  <c r="N61" i="1654"/>
  <c r="M61" i="1654"/>
  <c r="V60" i="1654"/>
  <c r="U60" i="1654"/>
  <c r="Q60" i="1654"/>
  <c r="T60" i="1654" s="1"/>
  <c r="P60" i="1654"/>
  <c r="S60" i="1654" s="1"/>
  <c r="N60" i="1654"/>
  <c r="M60" i="1654"/>
  <c r="V59" i="1654"/>
  <c r="U59" i="1654"/>
  <c r="Q59" i="1654"/>
  <c r="T59" i="1654" s="1"/>
  <c r="P59" i="1654"/>
  <c r="S59" i="1654" s="1"/>
  <c r="N59" i="1654"/>
  <c r="M59" i="1654"/>
  <c r="V58" i="1654"/>
  <c r="U58" i="1654"/>
  <c r="Q58" i="1654"/>
  <c r="T58" i="1654" s="1"/>
  <c r="P58" i="1654"/>
  <c r="S58" i="1654" s="1"/>
  <c r="N58" i="1654"/>
  <c r="M58" i="1654"/>
  <c r="V57" i="1654"/>
  <c r="U57" i="1654"/>
  <c r="Q57" i="1654"/>
  <c r="T57" i="1654" s="1"/>
  <c r="P57" i="1654"/>
  <c r="S57" i="1654" s="1"/>
  <c r="N57" i="1654"/>
  <c r="M57" i="1654"/>
  <c r="V56" i="1654"/>
  <c r="U56" i="1654"/>
  <c r="Q56" i="1654"/>
  <c r="T56" i="1654" s="1"/>
  <c r="P56" i="1654"/>
  <c r="S56" i="1654" s="1"/>
  <c r="N56" i="1654"/>
  <c r="M56" i="1654"/>
  <c r="V55" i="1654"/>
  <c r="U55" i="1654"/>
  <c r="Q55" i="1654"/>
  <c r="T55" i="1654" s="1"/>
  <c r="P55" i="1654"/>
  <c r="S55" i="1654" s="1"/>
  <c r="N55" i="1654"/>
  <c r="M55" i="1654"/>
  <c r="V54" i="1654"/>
  <c r="U54" i="1654"/>
  <c r="Q54" i="1654"/>
  <c r="T54" i="1654" s="1"/>
  <c r="P54" i="1654"/>
  <c r="S54" i="1654" s="1"/>
  <c r="N54" i="1654"/>
  <c r="M54" i="1654"/>
  <c r="V53" i="1654"/>
  <c r="U53" i="1654"/>
  <c r="Q53" i="1654"/>
  <c r="T53" i="1654" s="1"/>
  <c r="P53" i="1654"/>
  <c r="S53" i="1654" s="1"/>
  <c r="N53" i="1654"/>
  <c r="M53" i="1654"/>
  <c r="V52" i="1654"/>
  <c r="U52" i="1654"/>
  <c r="Q52" i="1654"/>
  <c r="T52" i="1654" s="1"/>
  <c r="P52" i="1654"/>
  <c r="S52" i="1654" s="1"/>
  <c r="N52" i="1654"/>
  <c r="M52" i="1654"/>
  <c r="V51" i="1654"/>
  <c r="U51" i="1654"/>
  <c r="Q51" i="1654"/>
  <c r="T51" i="1654" s="1"/>
  <c r="P51" i="1654"/>
  <c r="S51" i="1654" s="1"/>
  <c r="N51" i="1654"/>
  <c r="M51" i="1654"/>
  <c r="V50" i="1654"/>
  <c r="U50" i="1654"/>
  <c r="Q50" i="1654"/>
  <c r="T50" i="1654" s="1"/>
  <c r="P50" i="1654"/>
  <c r="S50" i="1654" s="1"/>
  <c r="N50" i="1654"/>
  <c r="M50" i="1654"/>
  <c r="V49" i="1654"/>
  <c r="U49" i="1654"/>
  <c r="Q49" i="1654"/>
  <c r="T49" i="1654" s="1"/>
  <c r="P49" i="1654"/>
  <c r="S49" i="1654" s="1"/>
  <c r="N49" i="1654"/>
  <c r="M49" i="1654"/>
  <c r="V48" i="1654"/>
  <c r="U48" i="1654"/>
  <c r="Q48" i="1654"/>
  <c r="T48" i="1654" s="1"/>
  <c r="P48" i="1654"/>
  <c r="S48" i="1654" s="1"/>
  <c r="N48" i="1654"/>
  <c r="M48" i="1654"/>
  <c r="V47" i="1654"/>
  <c r="U47" i="1654"/>
  <c r="Q47" i="1654"/>
  <c r="T47" i="1654" s="1"/>
  <c r="P47" i="1654"/>
  <c r="S47" i="1654" s="1"/>
  <c r="N47" i="1654"/>
  <c r="M47" i="1654"/>
  <c r="V46" i="1654"/>
  <c r="U46" i="1654"/>
  <c r="Q46" i="1654"/>
  <c r="T46" i="1654" s="1"/>
  <c r="P46" i="1654"/>
  <c r="S46" i="1654" s="1"/>
  <c r="N46" i="1654"/>
  <c r="M46" i="1654"/>
  <c r="V45" i="1654"/>
  <c r="U45" i="1654"/>
  <c r="Q45" i="1654"/>
  <c r="T45" i="1654" s="1"/>
  <c r="P45" i="1654"/>
  <c r="S45" i="1654" s="1"/>
  <c r="N45" i="1654"/>
  <c r="M45" i="1654"/>
  <c r="V44" i="1654"/>
  <c r="U44" i="1654"/>
  <c r="Q44" i="1654"/>
  <c r="T44" i="1654" s="1"/>
  <c r="P44" i="1654"/>
  <c r="S44" i="1654" s="1"/>
  <c r="N44" i="1654"/>
  <c r="M44" i="1654"/>
  <c r="V43" i="1654"/>
  <c r="U43" i="1654"/>
  <c r="Q43" i="1654"/>
  <c r="T43" i="1654" s="1"/>
  <c r="P43" i="1654"/>
  <c r="S43" i="1654" s="1"/>
  <c r="N43" i="1654"/>
  <c r="M43" i="1654"/>
  <c r="V42" i="1654"/>
  <c r="U42" i="1654"/>
  <c r="Q42" i="1654"/>
  <c r="T42" i="1654" s="1"/>
  <c r="P42" i="1654"/>
  <c r="S42" i="1654" s="1"/>
  <c r="N42" i="1654"/>
  <c r="M42" i="1654"/>
  <c r="V41" i="1654"/>
  <c r="U41" i="1654"/>
  <c r="Q41" i="1654"/>
  <c r="T41" i="1654" s="1"/>
  <c r="P41" i="1654"/>
  <c r="S41" i="1654" s="1"/>
  <c r="N41" i="1654"/>
  <c r="M41" i="1654"/>
  <c r="V40" i="1654"/>
  <c r="U40" i="1654"/>
  <c r="Q40" i="1654"/>
  <c r="T40" i="1654" s="1"/>
  <c r="P40" i="1654"/>
  <c r="S40" i="1654" s="1"/>
  <c r="N40" i="1654"/>
  <c r="M40" i="1654"/>
  <c r="V39" i="1654"/>
  <c r="U39" i="1654"/>
  <c r="Q39" i="1654"/>
  <c r="T39" i="1654" s="1"/>
  <c r="P39" i="1654"/>
  <c r="S39" i="1654" s="1"/>
  <c r="N39" i="1654"/>
  <c r="M39" i="1654"/>
  <c r="V38" i="1654"/>
  <c r="U38" i="1654"/>
  <c r="Q38" i="1654"/>
  <c r="T38" i="1654" s="1"/>
  <c r="P38" i="1654"/>
  <c r="S38" i="1654" s="1"/>
  <c r="N38" i="1654"/>
  <c r="M38" i="1654"/>
  <c r="V37" i="1654"/>
  <c r="U37" i="1654"/>
  <c r="Q37" i="1654"/>
  <c r="T37" i="1654" s="1"/>
  <c r="P37" i="1654"/>
  <c r="S37" i="1654" s="1"/>
  <c r="N37" i="1654"/>
  <c r="M37" i="1654"/>
  <c r="V36" i="1654"/>
  <c r="U36" i="1654"/>
  <c r="Q36" i="1654"/>
  <c r="T36" i="1654" s="1"/>
  <c r="P36" i="1654"/>
  <c r="S36" i="1654" s="1"/>
  <c r="N36" i="1654"/>
  <c r="M36" i="1654"/>
  <c r="V35" i="1654"/>
  <c r="U35" i="1654"/>
  <c r="Q35" i="1654"/>
  <c r="T35" i="1654" s="1"/>
  <c r="P35" i="1654"/>
  <c r="S35" i="1654" s="1"/>
  <c r="N35" i="1654"/>
  <c r="M35" i="1654"/>
  <c r="V34" i="1654"/>
  <c r="U34" i="1654"/>
  <c r="Q34" i="1654"/>
  <c r="T34" i="1654" s="1"/>
  <c r="P34" i="1654"/>
  <c r="S34" i="1654" s="1"/>
  <c r="N34" i="1654"/>
  <c r="M34" i="1654"/>
  <c r="V33" i="1654"/>
  <c r="U33" i="1654"/>
  <c r="Q33" i="1654"/>
  <c r="T33" i="1654" s="1"/>
  <c r="P33" i="1654"/>
  <c r="S33" i="1654" s="1"/>
  <c r="N33" i="1654"/>
  <c r="M33" i="1654"/>
  <c r="V32" i="1654"/>
  <c r="U32" i="1654"/>
  <c r="Q32" i="1654"/>
  <c r="T32" i="1654" s="1"/>
  <c r="P32" i="1654"/>
  <c r="S32" i="1654" s="1"/>
  <c r="N32" i="1654"/>
  <c r="M32" i="1654"/>
  <c r="V31" i="1654"/>
  <c r="U31" i="1654"/>
  <c r="Q31" i="1654"/>
  <c r="T31" i="1654" s="1"/>
  <c r="P31" i="1654"/>
  <c r="S31" i="1654" s="1"/>
  <c r="N31" i="1654"/>
  <c r="M31" i="1654"/>
  <c r="V30" i="1654"/>
  <c r="U30" i="1654"/>
  <c r="Q30" i="1654"/>
  <c r="T30" i="1654" s="1"/>
  <c r="P30" i="1654"/>
  <c r="S30" i="1654" s="1"/>
  <c r="N30" i="1654"/>
  <c r="M30" i="1654"/>
  <c r="V29" i="1654"/>
  <c r="U29" i="1654"/>
  <c r="Q29" i="1654"/>
  <c r="T29" i="1654" s="1"/>
  <c r="P29" i="1654"/>
  <c r="S29" i="1654" s="1"/>
  <c r="N29" i="1654"/>
  <c r="M29" i="1654"/>
  <c r="V28" i="1654"/>
  <c r="U28" i="1654"/>
  <c r="Q28" i="1654"/>
  <c r="T28" i="1654" s="1"/>
  <c r="P28" i="1654"/>
  <c r="S28" i="1654" s="1"/>
  <c r="N28" i="1654"/>
  <c r="M28" i="1654"/>
  <c r="V27" i="1654"/>
  <c r="U27" i="1654"/>
  <c r="Q27" i="1654"/>
  <c r="T27" i="1654" s="1"/>
  <c r="P27" i="1654"/>
  <c r="S27" i="1654" s="1"/>
  <c r="N27" i="1654"/>
  <c r="M27" i="1654"/>
  <c r="V26" i="1654"/>
  <c r="U26" i="1654"/>
  <c r="Q26" i="1654"/>
  <c r="T26" i="1654" s="1"/>
  <c r="P26" i="1654"/>
  <c r="S26" i="1654" s="1"/>
  <c r="N26" i="1654"/>
  <c r="M26" i="1654"/>
  <c r="V25" i="1654"/>
  <c r="U25" i="1654"/>
  <c r="Q25" i="1654"/>
  <c r="T25" i="1654" s="1"/>
  <c r="P25" i="1654"/>
  <c r="S25" i="1654" s="1"/>
  <c r="N25" i="1654"/>
  <c r="M25" i="1654"/>
  <c r="V24" i="1654"/>
  <c r="U24" i="1654"/>
  <c r="Q24" i="1654"/>
  <c r="T24" i="1654" s="1"/>
  <c r="P24" i="1654"/>
  <c r="S24" i="1654" s="1"/>
  <c r="N24" i="1654"/>
  <c r="M24" i="1654"/>
  <c r="V23" i="1654"/>
  <c r="U23" i="1654"/>
  <c r="Q23" i="1654"/>
  <c r="T23" i="1654" s="1"/>
  <c r="P23" i="1654"/>
  <c r="S23" i="1654" s="1"/>
  <c r="N23" i="1654"/>
  <c r="M23" i="1654"/>
  <c r="V22" i="1654"/>
  <c r="U22" i="1654"/>
  <c r="Q22" i="1654"/>
  <c r="T22" i="1654" s="1"/>
  <c r="P22" i="1654"/>
  <c r="S22" i="1654" s="1"/>
  <c r="N22" i="1654"/>
  <c r="M22" i="1654"/>
  <c r="V21" i="1654"/>
  <c r="U21" i="1654"/>
  <c r="Q21" i="1654"/>
  <c r="T21" i="1654" s="1"/>
  <c r="P21" i="1654"/>
  <c r="S21" i="1654" s="1"/>
  <c r="N21" i="1654"/>
  <c r="M21" i="1654"/>
  <c r="V20" i="1654"/>
  <c r="U20" i="1654"/>
  <c r="Q20" i="1654"/>
  <c r="T20" i="1654" s="1"/>
  <c r="P20" i="1654"/>
  <c r="S20" i="1654" s="1"/>
  <c r="N20" i="1654"/>
  <c r="M20" i="1654"/>
  <c r="V19" i="1654"/>
  <c r="U19" i="1654"/>
  <c r="Q19" i="1654"/>
  <c r="T19" i="1654" s="1"/>
  <c r="P19" i="1654"/>
  <c r="S19" i="1654" s="1"/>
  <c r="N19" i="1654"/>
  <c r="M19" i="1654"/>
  <c r="V18" i="1654"/>
  <c r="U18" i="1654"/>
  <c r="Q18" i="1654"/>
  <c r="T18" i="1654" s="1"/>
  <c r="P18" i="1654"/>
  <c r="S18" i="1654" s="1"/>
  <c r="N18" i="1654"/>
  <c r="M18" i="1654"/>
  <c r="V17" i="1654"/>
  <c r="U17" i="1654"/>
  <c r="Q17" i="1654"/>
  <c r="T17" i="1654" s="1"/>
  <c r="P17" i="1654"/>
  <c r="S17" i="1654" s="1"/>
  <c r="N17" i="1654"/>
  <c r="M17" i="1654"/>
  <c r="V16" i="1654"/>
  <c r="U16" i="1654"/>
  <c r="Q16" i="1654"/>
  <c r="T16" i="1654" s="1"/>
  <c r="P16" i="1654"/>
  <c r="S16" i="1654" s="1"/>
  <c r="N16" i="1654"/>
  <c r="M16" i="1654"/>
  <c r="V15" i="1654"/>
  <c r="U15" i="1654"/>
  <c r="Q15" i="1654"/>
  <c r="T15" i="1654" s="1"/>
  <c r="P15" i="1654"/>
  <c r="S15" i="1654" s="1"/>
  <c r="N15" i="1654"/>
  <c r="M15" i="1654"/>
  <c r="V14" i="1654"/>
  <c r="U14" i="1654"/>
  <c r="Q14" i="1654"/>
  <c r="T14" i="1654" s="1"/>
  <c r="P14" i="1654"/>
  <c r="S14" i="1654" s="1"/>
  <c r="N14" i="1654"/>
  <c r="M14" i="1654"/>
  <c r="V13" i="1654"/>
  <c r="U13" i="1654"/>
  <c r="Q13" i="1654"/>
  <c r="T13" i="1654" s="1"/>
  <c r="P13" i="1654"/>
  <c r="S13" i="1654" s="1"/>
  <c r="N13" i="1654"/>
  <c r="M13" i="1654"/>
  <c r="V12" i="1654"/>
  <c r="U12" i="1654"/>
  <c r="Q12" i="1654"/>
  <c r="T12" i="1654" s="1"/>
  <c r="P12" i="1654"/>
  <c r="S12" i="1654" s="1"/>
  <c r="N12" i="1654"/>
  <c r="M12" i="1654"/>
  <c r="V11" i="1654"/>
  <c r="U11" i="1654"/>
  <c r="Q11" i="1654"/>
  <c r="T11" i="1654" s="1"/>
  <c r="P11" i="1654"/>
  <c r="S11" i="1654" s="1"/>
  <c r="N11" i="1654"/>
  <c r="M11" i="1654"/>
  <c r="V10" i="1654"/>
  <c r="U10" i="1654"/>
  <c r="Q10" i="1654"/>
  <c r="T10" i="1654" s="1"/>
  <c r="P10" i="1654"/>
  <c r="S10" i="1654" s="1"/>
  <c r="N10" i="1654"/>
  <c r="M10" i="1654"/>
  <c r="M1" i="1654"/>
  <c r="F322" i="1652"/>
  <c r="AD306" i="1652"/>
  <c r="AC306" i="1652"/>
  <c r="AB306" i="1652"/>
  <c r="AA306" i="1652"/>
  <c r="Z306" i="1652"/>
  <c r="Y306" i="1652"/>
  <c r="V306" i="1652"/>
  <c r="U306" i="1652"/>
  <c r="AD305" i="1652"/>
  <c r="AC305" i="1652"/>
  <c r="AB305" i="1652"/>
  <c r="AA305" i="1652"/>
  <c r="Z305" i="1652"/>
  <c r="Y305" i="1652"/>
  <c r="V305" i="1652"/>
  <c r="U305" i="1652"/>
  <c r="AD304" i="1652"/>
  <c r="AC304" i="1652"/>
  <c r="AB304" i="1652"/>
  <c r="AA304" i="1652"/>
  <c r="Z304" i="1652"/>
  <c r="Y304" i="1652"/>
  <c r="V304" i="1652"/>
  <c r="U304" i="1652"/>
  <c r="AD303" i="1652"/>
  <c r="AC303" i="1652"/>
  <c r="AB303" i="1652"/>
  <c r="AA303" i="1652"/>
  <c r="Z303" i="1652"/>
  <c r="Y303" i="1652"/>
  <c r="V303" i="1652"/>
  <c r="U303" i="1652"/>
  <c r="AD302" i="1652"/>
  <c r="AC302" i="1652"/>
  <c r="AB302" i="1652"/>
  <c r="AA302" i="1652"/>
  <c r="Z302" i="1652"/>
  <c r="Y302" i="1652"/>
  <c r="V302" i="1652"/>
  <c r="U302" i="1652"/>
  <c r="AD301" i="1652"/>
  <c r="AC301" i="1652"/>
  <c r="AB301" i="1652"/>
  <c r="AA301" i="1652"/>
  <c r="Z301" i="1652"/>
  <c r="Y301" i="1652"/>
  <c r="V301" i="1652"/>
  <c r="U301" i="1652"/>
  <c r="AD300" i="1652"/>
  <c r="AC300" i="1652"/>
  <c r="AB300" i="1652"/>
  <c r="AA300" i="1652"/>
  <c r="Z300" i="1652"/>
  <c r="Y300" i="1652"/>
  <c r="V300" i="1652"/>
  <c r="U300" i="1652"/>
  <c r="AD299" i="1652"/>
  <c r="AC299" i="1652"/>
  <c r="AB299" i="1652"/>
  <c r="AA299" i="1652"/>
  <c r="Z299" i="1652"/>
  <c r="Y299" i="1652"/>
  <c r="V299" i="1652"/>
  <c r="U299" i="1652"/>
  <c r="AD274" i="1652"/>
  <c r="AC274" i="1652"/>
  <c r="AB274" i="1652"/>
  <c r="AA274" i="1652"/>
  <c r="Z274" i="1652"/>
  <c r="Y274" i="1652"/>
  <c r="V274" i="1652"/>
  <c r="U274" i="1652"/>
  <c r="AD273" i="1652"/>
  <c r="AC273" i="1652"/>
  <c r="AB273" i="1652"/>
  <c r="AA273" i="1652"/>
  <c r="Z273" i="1652"/>
  <c r="Y273" i="1652"/>
  <c r="V273" i="1652"/>
  <c r="U273" i="1652"/>
  <c r="AD257" i="1652"/>
  <c r="AC257" i="1652"/>
  <c r="AB257" i="1652"/>
  <c r="AA257" i="1652"/>
  <c r="Z257" i="1652"/>
  <c r="Y257" i="1652"/>
  <c r="V257" i="1652"/>
  <c r="U257" i="1652"/>
  <c r="AD256" i="1652"/>
  <c r="AC256" i="1652"/>
  <c r="AB256" i="1652"/>
  <c r="AA256" i="1652"/>
  <c r="Z256" i="1652"/>
  <c r="Y256" i="1652"/>
  <c r="V256" i="1652"/>
  <c r="U256" i="1652"/>
  <c r="AD255" i="1652"/>
  <c r="AC255" i="1652"/>
  <c r="AB255" i="1652"/>
  <c r="AA255" i="1652"/>
  <c r="Z255" i="1652"/>
  <c r="Y255" i="1652"/>
  <c r="V255" i="1652"/>
  <c r="U255" i="1652"/>
  <c r="AD254" i="1652"/>
  <c r="AC254" i="1652"/>
  <c r="AB254" i="1652"/>
  <c r="AA254" i="1652"/>
  <c r="Z254" i="1652"/>
  <c r="Y254" i="1652"/>
  <c r="V254" i="1652"/>
  <c r="U254" i="1652"/>
  <c r="AD253" i="1652"/>
  <c r="AC253" i="1652"/>
  <c r="AB253" i="1652"/>
  <c r="AA253" i="1652"/>
  <c r="Z253" i="1652"/>
  <c r="Y253" i="1652"/>
  <c r="V253" i="1652"/>
  <c r="U253" i="1652"/>
  <c r="AD252" i="1652"/>
  <c r="AC252" i="1652"/>
  <c r="AB252" i="1652"/>
  <c r="AA252" i="1652"/>
  <c r="Z252" i="1652"/>
  <c r="Y252" i="1652"/>
  <c r="V252" i="1652"/>
  <c r="U252" i="1652"/>
  <c r="AD251" i="1652"/>
  <c r="AC251" i="1652"/>
  <c r="AB251" i="1652"/>
  <c r="AA251" i="1652"/>
  <c r="Z251" i="1652"/>
  <c r="Y251" i="1652"/>
  <c r="V251" i="1652"/>
  <c r="U251" i="1652"/>
  <c r="AD250" i="1652"/>
  <c r="AC250" i="1652"/>
  <c r="AB250" i="1652"/>
  <c r="AA250" i="1652"/>
  <c r="Z250" i="1652"/>
  <c r="Y250" i="1652"/>
  <c r="V250" i="1652"/>
  <c r="U250" i="1652"/>
  <c r="AD249" i="1652"/>
  <c r="AC249" i="1652"/>
  <c r="AB249" i="1652"/>
  <c r="AA249" i="1652"/>
  <c r="Z249" i="1652"/>
  <c r="Y249" i="1652"/>
  <c r="V249" i="1652"/>
  <c r="U249" i="1652"/>
  <c r="AD248" i="1652"/>
  <c r="AC248" i="1652"/>
  <c r="AB248" i="1652"/>
  <c r="AA248" i="1652"/>
  <c r="Z248" i="1652"/>
  <c r="Y248" i="1652"/>
  <c r="V248" i="1652"/>
  <c r="U248" i="1652"/>
  <c r="AD247" i="1652"/>
  <c r="AC247" i="1652"/>
  <c r="AB247" i="1652"/>
  <c r="AA247" i="1652"/>
  <c r="Z247" i="1652"/>
  <c r="Y247" i="1652"/>
  <c r="V247" i="1652"/>
  <c r="U247" i="1652"/>
  <c r="AD246" i="1652"/>
  <c r="AC246" i="1652"/>
  <c r="AB246" i="1652"/>
  <c r="AA246" i="1652"/>
  <c r="Z246" i="1652"/>
  <c r="Y246" i="1652"/>
  <c r="V246" i="1652"/>
  <c r="U246" i="1652"/>
  <c r="AD245" i="1652"/>
  <c r="AC245" i="1652"/>
  <c r="AB245" i="1652"/>
  <c r="AA245" i="1652"/>
  <c r="Z245" i="1652"/>
  <c r="Y245" i="1652"/>
  <c r="V245" i="1652"/>
  <c r="U245" i="1652"/>
  <c r="AD244" i="1652"/>
  <c r="AC244" i="1652"/>
  <c r="AB244" i="1652"/>
  <c r="AA244" i="1652"/>
  <c r="Z244" i="1652"/>
  <c r="Y244" i="1652"/>
  <c r="V244" i="1652"/>
  <c r="U244" i="1652"/>
  <c r="AD243" i="1652"/>
  <c r="AC243" i="1652"/>
  <c r="AB243" i="1652"/>
  <c r="AA243" i="1652"/>
  <c r="Z243" i="1652"/>
  <c r="Y243" i="1652"/>
  <c r="V243" i="1652"/>
  <c r="U243" i="1652"/>
  <c r="AD242" i="1652"/>
  <c r="AC242" i="1652"/>
  <c r="AB242" i="1652"/>
  <c r="AA242" i="1652"/>
  <c r="Z242" i="1652"/>
  <c r="Y242" i="1652"/>
  <c r="V242" i="1652"/>
  <c r="U242" i="1652"/>
  <c r="AD241" i="1652"/>
  <c r="AC241" i="1652"/>
  <c r="AB241" i="1652"/>
  <c r="AA241" i="1652"/>
  <c r="Z241" i="1652"/>
  <c r="Y241" i="1652"/>
  <c r="V241" i="1652"/>
  <c r="U241" i="1652"/>
  <c r="AD240" i="1652"/>
  <c r="AC240" i="1652"/>
  <c r="AB240" i="1652"/>
  <c r="AA240" i="1652"/>
  <c r="Z240" i="1652"/>
  <c r="Y240" i="1652"/>
  <c r="V240" i="1652"/>
  <c r="U240" i="1652"/>
  <c r="AD239" i="1652"/>
  <c r="AC239" i="1652"/>
  <c r="AB239" i="1652"/>
  <c r="AA239" i="1652"/>
  <c r="Z239" i="1652"/>
  <c r="Y239" i="1652"/>
  <c r="V239" i="1652"/>
  <c r="U239" i="1652"/>
  <c r="AD238" i="1652"/>
  <c r="AC238" i="1652"/>
  <c r="AB238" i="1652"/>
  <c r="AA238" i="1652"/>
  <c r="Z238" i="1652"/>
  <c r="Y238" i="1652"/>
  <c r="V238" i="1652"/>
  <c r="U238" i="1652"/>
  <c r="AD237" i="1652"/>
  <c r="AC237" i="1652"/>
  <c r="AB237" i="1652"/>
  <c r="AA237" i="1652"/>
  <c r="Z237" i="1652"/>
  <c r="Y237" i="1652"/>
  <c r="V237" i="1652"/>
  <c r="U237" i="1652"/>
  <c r="AD236" i="1652"/>
  <c r="AC236" i="1652"/>
  <c r="AB236" i="1652"/>
  <c r="AA236" i="1652"/>
  <c r="Z236" i="1652"/>
  <c r="Y236" i="1652"/>
  <c r="V236" i="1652"/>
  <c r="U236" i="1652"/>
  <c r="AD235" i="1652"/>
  <c r="AC235" i="1652"/>
  <c r="AB235" i="1652"/>
  <c r="AA235" i="1652"/>
  <c r="Z235" i="1652"/>
  <c r="Y235" i="1652"/>
  <c r="V235" i="1652"/>
  <c r="U235" i="1652"/>
  <c r="AD234" i="1652"/>
  <c r="AC234" i="1652"/>
  <c r="AB234" i="1652"/>
  <c r="AA234" i="1652"/>
  <c r="Z234" i="1652"/>
  <c r="Y234" i="1652"/>
  <c r="V234" i="1652"/>
  <c r="U234" i="1652"/>
  <c r="AD233" i="1652"/>
  <c r="AC233" i="1652"/>
  <c r="AB233" i="1652"/>
  <c r="AA233" i="1652"/>
  <c r="Z233" i="1652"/>
  <c r="Y233" i="1652"/>
  <c r="V233" i="1652"/>
  <c r="U233" i="1652"/>
  <c r="AD232" i="1652"/>
  <c r="AC232" i="1652"/>
  <c r="AB232" i="1652"/>
  <c r="AA232" i="1652"/>
  <c r="Z232" i="1652"/>
  <c r="Y232" i="1652"/>
  <c r="V232" i="1652"/>
  <c r="U232" i="1652"/>
  <c r="AD231" i="1652"/>
  <c r="AC231" i="1652"/>
  <c r="AB231" i="1652"/>
  <c r="AA231" i="1652"/>
  <c r="Z231" i="1652"/>
  <c r="Y231" i="1652"/>
  <c r="V231" i="1652"/>
  <c r="U231" i="1652"/>
  <c r="AD230" i="1652"/>
  <c r="AC230" i="1652"/>
  <c r="AB230" i="1652"/>
  <c r="AA230" i="1652"/>
  <c r="Z230" i="1652"/>
  <c r="Y230" i="1652"/>
  <c r="V230" i="1652"/>
  <c r="U230" i="1652"/>
  <c r="AD229" i="1652"/>
  <c r="AC229" i="1652"/>
  <c r="AB229" i="1652"/>
  <c r="AA229" i="1652"/>
  <c r="Z229" i="1652"/>
  <c r="Y229" i="1652"/>
  <c r="V229" i="1652"/>
  <c r="U229" i="1652"/>
  <c r="AD228" i="1652"/>
  <c r="AC228" i="1652"/>
  <c r="AB228" i="1652"/>
  <c r="AA228" i="1652"/>
  <c r="Z228" i="1652"/>
  <c r="Y228" i="1652"/>
  <c r="V228" i="1652"/>
  <c r="U228" i="1652"/>
  <c r="AD227" i="1652"/>
  <c r="AC227" i="1652"/>
  <c r="AB227" i="1652"/>
  <c r="AA227" i="1652"/>
  <c r="Z227" i="1652"/>
  <c r="Y227" i="1652"/>
  <c r="V227" i="1652"/>
  <c r="U227" i="1652"/>
  <c r="AD226" i="1652"/>
  <c r="AC226" i="1652"/>
  <c r="AB226" i="1652"/>
  <c r="AA226" i="1652"/>
  <c r="Z226" i="1652"/>
  <c r="Y226" i="1652"/>
  <c r="V226" i="1652"/>
  <c r="U226" i="1652"/>
  <c r="AD225" i="1652"/>
  <c r="AC225" i="1652"/>
  <c r="AB225" i="1652"/>
  <c r="AA225" i="1652"/>
  <c r="Z225" i="1652"/>
  <c r="Y225" i="1652"/>
  <c r="V225" i="1652"/>
  <c r="U225" i="1652"/>
  <c r="AD224" i="1652"/>
  <c r="AC224" i="1652"/>
  <c r="AB224" i="1652"/>
  <c r="AA224" i="1652"/>
  <c r="Z224" i="1652"/>
  <c r="Y224" i="1652"/>
  <c r="V224" i="1652"/>
  <c r="U224" i="1652"/>
  <c r="AD223" i="1652"/>
  <c r="AC223" i="1652"/>
  <c r="AB223" i="1652"/>
  <c r="AA223" i="1652"/>
  <c r="Z223" i="1652"/>
  <c r="Y223" i="1652"/>
  <c r="V223" i="1652"/>
  <c r="U223" i="1652"/>
  <c r="AD222" i="1652"/>
  <c r="AC222" i="1652"/>
  <c r="AB222" i="1652"/>
  <c r="AA222" i="1652"/>
  <c r="Z222" i="1652"/>
  <c r="Y222" i="1652"/>
  <c r="V222" i="1652"/>
  <c r="U222" i="1652"/>
  <c r="AD221" i="1652"/>
  <c r="AC221" i="1652"/>
  <c r="AB221" i="1652"/>
  <c r="AA221" i="1652"/>
  <c r="Z221" i="1652"/>
  <c r="Y221" i="1652"/>
  <c r="V221" i="1652"/>
  <c r="U221" i="1652"/>
  <c r="AD220" i="1652"/>
  <c r="AC220" i="1652"/>
  <c r="AB220" i="1652"/>
  <c r="AA220" i="1652"/>
  <c r="Z220" i="1652"/>
  <c r="Y220" i="1652"/>
  <c r="V220" i="1652"/>
  <c r="U220" i="1652"/>
  <c r="AD219" i="1652"/>
  <c r="AC219" i="1652"/>
  <c r="AB219" i="1652"/>
  <c r="AA219" i="1652"/>
  <c r="Z219" i="1652"/>
  <c r="Y219" i="1652"/>
  <c r="V219" i="1652"/>
  <c r="U219" i="1652"/>
  <c r="AD218" i="1652"/>
  <c r="AC218" i="1652"/>
  <c r="AB218" i="1652"/>
  <c r="AA218" i="1652"/>
  <c r="Z218" i="1652"/>
  <c r="Y218" i="1652"/>
  <c r="V218" i="1652"/>
  <c r="U218" i="1652"/>
  <c r="AD217" i="1652"/>
  <c r="AC217" i="1652"/>
  <c r="AB217" i="1652"/>
  <c r="AA217" i="1652"/>
  <c r="Z217" i="1652"/>
  <c r="Y217" i="1652"/>
  <c r="V217" i="1652"/>
  <c r="U217" i="1652"/>
  <c r="AD216" i="1652"/>
  <c r="AC216" i="1652"/>
  <c r="AB216" i="1652"/>
  <c r="AA216" i="1652"/>
  <c r="Z216" i="1652"/>
  <c r="Y216" i="1652"/>
  <c r="V216" i="1652"/>
  <c r="U216" i="1652"/>
  <c r="AD215" i="1652"/>
  <c r="AC215" i="1652"/>
  <c r="AB215" i="1652"/>
  <c r="AA215" i="1652"/>
  <c r="Z215" i="1652"/>
  <c r="Y215" i="1652"/>
  <c r="V215" i="1652"/>
  <c r="U215" i="1652"/>
  <c r="AD214" i="1652"/>
  <c r="AC214" i="1652"/>
  <c r="AB214" i="1652"/>
  <c r="AA214" i="1652"/>
  <c r="Z214" i="1652"/>
  <c r="Y214" i="1652"/>
  <c r="V214" i="1652"/>
  <c r="U214" i="1652"/>
  <c r="AD213" i="1652"/>
  <c r="AC213" i="1652"/>
  <c r="AB213" i="1652"/>
  <c r="AA213" i="1652"/>
  <c r="Z213" i="1652"/>
  <c r="Y213" i="1652"/>
  <c r="V213" i="1652"/>
  <c r="U213" i="1652"/>
  <c r="AD212" i="1652"/>
  <c r="AC212" i="1652"/>
  <c r="AB212" i="1652"/>
  <c r="AA212" i="1652"/>
  <c r="Z212" i="1652"/>
  <c r="Y212" i="1652"/>
  <c r="V212" i="1652"/>
  <c r="U212" i="1652"/>
  <c r="AD211" i="1652"/>
  <c r="AC211" i="1652"/>
  <c r="AB211" i="1652"/>
  <c r="AA211" i="1652"/>
  <c r="Z211" i="1652"/>
  <c r="Y211" i="1652"/>
  <c r="V211" i="1652"/>
  <c r="U211" i="1652"/>
  <c r="AD210" i="1652"/>
  <c r="AC210" i="1652"/>
  <c r="AB210" i="1652"/>
  <c r="AA210" i="1652"/>
  <c r="Z210" i="1652"/>
  <c r="Y210" i="1652"/>
  <c r="V210" i="1652"/>
  <c r="U210" i="1652"/>
  <c r="AD209" i="1652"/>
  <c r="AC209" i="1652"/>
  <c r="AB209" i="1652"/>
  <c r="AA209" i="1652"/>
  <c r="Z209" i="1652"/>
  <c r="Y209" i="1652"/>
  <c r="V209" i="1652"/>
  <c r="U209" i="1652"/>
  <c r="AD208" i="1652"/>
  <c r="AC208" i="1652"/>
  <c r="AB208" i="1652"/>
  <c r="AA208" i="1652"/>
  <c r="Z208" i="1652"/>
  <c r="Y208" i="1652"/>
  <c r="V208" i="1652"/>
  <c r="U208" i="1652"/>
  <c r="AD207" i="1652"/>
  <c r="AC207" i="1652"/>
  <c r="AB207" i="1652"/>
  <c r="AA207" i="1652"/>
  <c r="Z207" i="1652"/>
  <c r="Y207" i="1652"/>
  <c r="V207" i="1652"/>
  <c r="U207" i="1652"/>
  <c r="AD206" i="1652"/>
  <c r="AC206" i="1652"/>
  <c r="AB206" i="1652"/>
  <c r="AA206" i="1652"/>
  <c r="Z206" i="1652"/>
  <c r="Y206" i="1652"/>
  <c r="V206" i="1652"/>
  <c r="U206" i="1652"/>
  <c r="AD205" i="1652"/>
  <c r="AC205" i="1652"/>
  <c r="AB205" i="1652"/>
  <c r="AA205" i="1652"/>
  <c r="Z205" i="1652"/>
  <c r="Y205" i="1652"/>
  <c r="V205" i="1652"/>
  <c r="U205" i="1652"/>
  <c r="AD204" i="1652"/>
  <c r="AC204" i="1652"/>
  <c r="AB204" i="1652"/>
  <c r="AA204" i="1652"/>
  <c r="Z204" i="1652"/>
  <c r="Y204" i="1652"/>
  <c r="V204" i="1652"/>
  <c r="U204" i="1652"/>
  <c r="AD203" i="1652"/>
  <c r="AC203" i="1652"/>
  <c r="AB203" i="1652"/>
  <c r="AA203" i="1652"/>
  <c r="Z203" i="1652"/>
  <c r="Y203" i="1652"/>
  <c r="V203" i="1652"/>
  <c r="U203" i="1652"/>
  <c r="AD202" i="1652"/>
  <c r="AC202" i="1652"/>
  <c r="AB202" i="1652"/>
  <c r="AA202" i="1652"/>
  <c r="Z202" i="1652"/>
  <c r="Y202" i="1652"/>
  <c r="V202" i="1652"/>
  <c r="U202" i="1652"/>
  <c r="AD201" i="1652"/>
  <c r="AC201" i="1652"/>
  <c r="AB201" i="1652"/>
  <c r="AA201" i="1652"/>
  <c r="Z201" i="1652"/>
  <c r="Y201" i="1652"/>
  <c r="V201" i="1652"/>
  <c r="U201" i="1652"/>
  <c r="AD200" i="1652"/>
  <c r="AC200" i="1652"/>
  <c r="AB200" i="1652"/>
  <c r="AA200" i="1652"/>
  <c r="Z200" i="1652"/>
  <c r="Y200" i="1652"/>
  <c r="V200" i="1652"/>
  <c r="U200" i="1652"/>
  <c r="AD199" i="1652"/>
  <c r="AC199" i="1652"/>
  <c r="AB199" i="1652"/>
  <c r="AA199" i="1652"/>
  <c r="Z199" i="1652"/>
  <c r="Y199" i="1652"/>
  <c r="V199" i="1652"/>
  <c r="U199" i="1652"/>
  <c r="AD198" i="1652"/>
  <c r="AC198" i="1652"/>
  <c r="AB198" i="1652"/>
  <c r="AA198" i="1652"/>
  <c r="Z198" i="1652"/>
  <c r="Y198" i="1652"/>
  <c r="V198" i="1652"/>
  <c r="U198" i="1652"/>
  <c r="AD197" i="1652"/>
  <c r="AC197" i="1652"/>
  <c r="AB197" i="1652"/>
  <c r="AA197" i="1652"/>
  <c r="Z197" i="1652"/>
  <c r="Y197" i="1652"/>
  <c r="V197" i="1652"/>
  <c r="U197" i="1652"/>
  <c r="AD196" i="1652"/>
  <c r="AC196" i="1652"/>
  <c r="AB196" i="1652"/>
  <c r="AA196" i="1652"/>
  <c r="Z196" i="1652"/>
  <c r="Y196" i="1652"/>
  <c r="V196" i="1652"/>
  <c r="U196" i="1652"/>
  <c r="AD195" i="1652"/>
  <c r="AC195" i="1652"/>
  <c r="AB195" i="1652"/>
  <c r="AA195" i="1652"/>
  <c r="Z195" i="1652"/>
  <c r="Y195" i="1652"/>
  <c r="V195" i="1652"/>
  <c r="U195" i="1652"/>
  <c r="AD194" i="1652"/>
  <c r="AC194" i="1652"/>
  <c r="AB194" i="1652"/>
  <c r="AA194" i="1652"/>
  <c r="Z194" i="1652"/>
  <c r="Y194" i="1652"/>
  <c r="V194" i="1652"/>
  <c r="U194" i="1652"/>
  <c r="AD193" i="1652"/>
  <c r="AC193" i="1652"/>
  <c r="AB193" i="1652"/>
  <c r="AA193" i="1652"/>
  <c r="Z193" i="1652"/>
  <c r="Y193" i="1652"/>
  <c r="V193" i="1652"/>
  <c r="U193" i="1652"/>
  <c r="AD192" i="1652"/>
  <c r="AC192" i="1652"/>
  <c r="AB192" i="1652"/>
  <c r="AA192" i="1652"/>
  <c r="Z192" i="1652"/>
  <c r="Y192" i="1652"/>
  <c r="V192" i="1652"/>
  <c r="U192" i="1652"/>
  <c r="AD191" i="1652"/>
  <c r="AC191" i="1652"/>
  <c r="AB191" i="1652"/>
  <c r="AA191" i="1652"/>
  <c r="Z191" i="1652"/>
  <c r="Y191" i="1652"/>
  <c r="V191" i="1652"/>
  <c r="U191" i="1652"/>
  <c r="AD190" i="1652"/>
  <c r="AC190" i="1652"/>
  <c r="AB190" i="1652"/>
  <c r="AA190" i="1652"/>
  <c r="Z190" i="1652"/>
  <c r="Y190" i="1652"/>
  <c r="V190" i="1652"/>
  <c r="U190" i="1652"/>
  <c r="AD189" i="1652"/>
  <c r="AC189" i="1652"/>
  <c r="AB189" i="1652"/>
  <c r="AA189" i="1652"/>
  <c r="Z189" i="1652"/>
  <c r="Y189" i="1652"/>
  <c r="V189" i="1652"/>
  <c r="U189" i="1652"/>
  <c r="AD188" i="1652"/>
  <c r="AC188" i="1652"/>
  <c r="AB188" i="1652"/>
  <c r="AA188" i="1652"/>
  <c r="Z188" i="1652"/>
  <c r="Y188" i="1652"/>
  <c r="V188" i="1652"/>
  <c r="U188" i="1652"/>
  <c r="AD187" i="1652"/>
  <c r="AC187" i="1652"/>
  <c r="AB187" i="1652"/>
  <c r="AA187" i="1652"/>
  <c r="Z187" i="1652"/>
  <c r="Y187" i="1652"/>
  <c r="V187" i="1652"/>
  <c r="U187" i="1652"/>
  <c r="AD186" i="1652"/>
  <c r="AC186" i="1652"/>
  <c r="AB186" i="1652"/>
  <c r="AA186" i="1652"/>
  <c r="Z186" i="1652"/>
  <c r="Y186" i="1652"/>
  <c r="V186" i="1652"/>
  <c r="U186" i="1652"/>
  <c r="AD185" i="1652"/>
  <c r="AC185" i="1652"/>
  <c r="AB185" i="1652"/>
  <c r="AA185" i="1652"/>
  <c r="Z185" i="1652"/>
  <c r="Y185" i="1652"/>
  <c r="V185" i="1652"/>
  <c r="U185" i="1652"/>
  <c r="AD184" i="1652"/>
  <c r="AC184" i="1652"/>
  <c r="AB184" i="1652"/>
  <c r="AA184" i="1652"/>
  <c r="Z184" i="1652"/>
  <c r="Y184" i="1652"/>
  <c r="V184" i="1652"/>
  <c r="U184" i="1652"/>
  <c r="AD183" i="1652"/>
  <c r="AC183" i="1652"/>
  <c r="AB183" i="1652"/>
  <c r="AA183" i="1652"/>
  <c r="Z183" i="1652"/>
  <c r="Y183" i="1652"/>
  <c r="V183" i="1652"/>
  <c r="U183" i="1652"/>
  <c r="AD182" i="1652"/>
  <c r="AC182" i="1652"/>
  <c r="AB182" i="1652"/>
  <c r="AA182" i="1652"/>
  <c r="Z182" i="1652"/>
  <c r="Y182" i="1652"/>
  <c r="V182" i="1652"/>
  <c r="U182" i="1652"/>
  <c r="AD181" i="1652"/>
  <c r="AC181" i="1652"/>
  <c r="AB181" i="1652"/>
  <c r="AA181" i="1652"/>
  <c r="Z181" i="1652"/>
  <c r="Y181" i="1652"/>
  <c r="V181" i="1652"/>
  <c r="U181" i="1652"/>
  <c r="AD180" i="1652"/>
  <c r="AC180" i="1652"/>
  <c r="AB180" i="1652"/>
  <c r="AA180" i="1652"/>
  <c r="Z180" i="1652"/>
  <c r="Y180" i="1652"/>
  <c r="V180" i="1652"/>
  <c r="U180" i="1652"/>
  <c r="AD179" i="1652"/>
  <c r="AC179" i="1652"/>
  <c r="AB179" i="1652"/>
  <c r="AA179" i="1652"/>
  <c r="Z179" i="1652"/>
  <c r="Y179" i="1652"/>
  <c r="V179" i="1652"/>
  <c r="U179" i="1652"/>
  <c r="AD178" i="1652"/>
  <c r="AC178" i="1652"/>
  <c r="AB178" i="1652"/>
  <c r="AA178" i="1652"/>
  <c r="Z178" i="1652"/>
  <c r="Y178" i="1652"/>
  <c r="V178" i="1652"/>
  <c r="U178" i="1652"/>
  <c r="AD177" i="1652"/>
  <c r="AC177" i="1652"/>
  <c r="AB177" i="1652"/>
  <c r="AA177" i="1652"/>
  <c r="Z177" i="1652"/>
  <c r="Y177" i="1652"/>
  <c r="V177" i="1652"/>
  <c r="U177" i="1652"/>
  <c r="AD176" i="1652"/>
  <c r="AC176" i="1652"/>
  <c r="AB176" i="1652"/>
  <c r="AA176" i="1652"/>
  <c r="Z176" i="1652"/>
  <c r="Y176" i="1652"/>
  <c r="V176" i="1652"/>
  <c r="U176" i="1652"/>
  <c r="AD175" i="1652"/>
  <c r="AC175" i="1652"/>
  <c r="AB175" i="1652"/>
  <c r="AA175" i="1652"/>
  <c r="Z175" i="1652"/>
  <c r="Y175" i="1652"/>
  <c r="V175" i="1652"/>
  <c r="U175" i="1652"/>
  <c r="AD174" i="1652"/>
  <c r="AC174" i="1652"/>
  <c r="AB174" i="1652"/>
  <c r="AA174" i="1652"/>
  <c r="Z174" i="1652"/>
  <c r="Y174" i="1652"/>
  <c r="V174" i="1652"/>
  <c r="U174" i="1652"/>
  <c r="AD173" i="1652"/>
  <c r="AC173" i="1652"/>
  <c r="AB173" i="1652"/>
  <c r="AA173" i="1652"/>
  <c r="Z173" i="1652"/>
  <c r="Y173" i="1652"/>
  <c r="V173" i="1652"/>
  <c r="U173" i="1652"/>
  <c r="AD172" i="1652"/>
  <c r="AC172" i="1652"/>
  <c r="AB172" i="1652"/>
  <c r="AA172" i="1652"/>
  <c r="Z172" i="1652"/>
  <c r="Y172" i="1652"/>
  <c r="V172" i="1652"/>
  <c r="U172" i="1652"/>
  <c r="AD171" i="1652"/>
  <c r="AC171" i="1652"/>
  <c r="AB171" i="1652"/>
  <c r="AA171" i="1652"/>
  <c r="Z171" i="1652"/>
  <c r="Y171" i="1652"/>
  <c r="V171" i="1652"/>
  <c r="U171" i="1652"/>
  <c r="AD170" i="1652"/>
  <c r="AC170" i="1652"/>
  <c r="AB170" i="1652"/>
  <c r="AA170" i="1652"/>
  <c r="Z170" i="1652"/>
  <c r="Y170" i="1652"/>
  <c r="V170" i="1652"/>
  <c r="U170" i="1652"/>
  <c r="AD169" i="1652"/>
  <c r="AC169" i="1652"/>
  <c r="AB169" i="1652"/>
  <c r="AA169" i="1652"/>
  <c r="Z169" i="1652"/>
  <c r="Y169" i="1652"/>
  <c r="V169" i="1652"/>
  <c r="U169" i="1652"/>
  <c r="AD168" i="1652"/>
  <c r="AC168" i="1652"/>
  <c r="AB168" i="1652"/>
  <c r="AA168" i="1652"/>
  <c r="Z168" i="1652"/>
  <c r="Y168" i="1652"/>
  <c r="V168" i="1652"/>
  <c r="U168" i="1652"/>
  <c r="AD167" i="1652"/>
  <c r="AC167" i="1652"/>
  <c r="AB167" i="1652"/>
  <c r="AA167" i="1652"/>
  <c r="Z167" i="1652"/>
  <c r="Y167" i="1652"/>
  <c r="V167" i="1652"/>
  <c r="U167" i="1652"/>
  <c r="AD166" i="1652"/>
  <c r="AC166" i="1652"/>
  <c r="AB166" i="1652"/>
  <c r="AA166" i="1652"/>
  <c r="Z166" i="1652"/>
  <c r="Y166" i="1652"/>
  <c r="V166" i="1652"/>
  <c r="U166" i="1652"/>
  <c r="AD165" i="1652"/>
  <c r="AC165" i="1652"/>
  <c r="AB165" i="1652"/>
  <c r="AA165" i="1652"/>
  <c r="Z165" i="1652"/>
  <c r="Y165" i="1652"/>
  <c r="V165" i="1652"/>
  <c r="U165" i="1652"/>
  <c r="AD164" i="1652"/>
  <c r="AC164" i="1652"/>
  <c r="AB164" i="1652"/>
  <c r="AA164" i="1652"/>
  <c r="Z164" i="1652"/>
  <c r="Y164" i="1652"/>
  <c r="V164" i="1652"/>
  <c r="U164" i="1652"/>
  <c r="AD163" i="1652"/>
  <c r="AC163" i="1652"/>
  <c r="AB163" i="1652"/>
  <c r="AA163" i="1652"/>
  <c r="Z163" i="1652"/>
  <c r="Y163" i="1652"/>
  <c r="V163" i="1652"/>
  <c r="U163" i="1652"/>
  <c r="AD162" i="1652"/>
  <c r="AC162" i="1652"/>
  <c r="AB162" i="1652"/>
  <c r="AA162" i="1652"/>
  <c r="Z162" i="1652"/>
  <c r="Y162" i="1652"/>
  <c r="V162" i="1652"/>
  <c r="U162" i="1652"/>
  <c r="AD161" i="1652"/>
  <c r="AC161" i="1652"/>
  <c r="AB161" i="1652"/>
  <c r="AA161" i="1652"/>
  <c r="Z161" i="1652"/>
  <c r="Y161" i="1652"/>
  <c r="V161" i="1652"/>
  <c r="U161" i="1652"/>
  <c r="AD160" i="1652"/>
  <c r="AC160" i="1652"/>
  <c r="AB160" i="1652"/>
  <c r="AA160" i="1652"/>
  <c r="Z160" i="1652"/>
  <c r="Y160" i="1652"/>
  <c r="V160" i="1652"/>
  <c r="U160" i="1652"/>
  <c r="AD159" i="1652"/>
  <c r="AC159" i="1652"/>
  <c r="AB159" i="1652"/>
  <c r="AA159" i="1652"/>
  <c r="Z159" i="1652"/>
  <c r="Y159" i="1652"/>
  <c r="V159" i="1652"/>
  <c r="U159" i="1652"/>
  <c r="AD158" i="1652"/>
  <c r="AC158" i="1652"/>
  <c r="AB158" i="1652"/>
  <c r="AA158" i="1652"/>
  <c r="Z158" i="1652"/>
  <c r="Y158" i="1652"/>
  <c r="V158" i="1652"/>
  <c r="U158" i="1652"/>
  <c r="AD157" i="1652"/>
  <c r="AC157" i="1652"/>
  <c r="AB157" i="1652"/>
  <c r="AA157" i="1652"/>
  <c r="Z157" i="1652"/>
  <c r="Y157" i="1652"/>
  <c r="V157" i="1652"/>
  <c r="U157" i="1652"/>
  <c r="AD156" i="1652"/>
  <c r="AC156" i="1652"/>
  <c r="AB156" i="1652"/>
  <c r="AA156" i="1652"/>
  <c r="Z156" i="1652"/>
  <c r="Y156" i="1652"/>
  <c r="V156" i="1652"/>
  <c r="U156" i="1652"/>
  <c r="AD155" i="1652"/>
  <c r="AC155" i="1652"/>
  <c r="AB155" i="1652"/>
  <c r="AA155" i="1652"/>
  <c r="Z155" i="1652"/>
  <c r="Y155" i="1652"/>
  <c r="V155" i="1652"/>
  <c r="U155" i="1652"/>
  <c r="AD154" i="1652"/>
  <c r="AC154" i="1652"/>
  <c r="AB154" i="1652"/>
  <c r="AA154" i="1652"/>
  <c r="Z154" i="1652"/>
  <c r="Y154" i="1652"/>
  <c r="V154" i="1652"/>
  <c r="U154" i="1652"/>
  <c r="AD153" i="1652"/>
  <c r="AC153" i="1652"/>
  <c r="AB153" i="1652"/>
  <c r="AA153" i="1652"/>
  <c r="Z153" i="1652"/>
  <c r="Y153" i="1652"/>
  <c r="V153" i="1652"/>
  <c r="U153" i="1652"/>
  <c r="AD152" i="1652"/>
  <c r="AC152" i="1652"/>
  <c r="AB152" i="1652"/>
  <c r="AA152" i="1652"/>
  <c r="Z152" i="1652"/>
  <c r="Y152" i="1652"/>
  <c r="V152" i="1652"/>
  <c r="U152" i="1652"/>
  <c r="AD151" i="1652"/>
  <c r="AC151" i="1652"/>
  <c r="AB151" i="1652"/>
  <c r="AA151" i="1652"/>
  <c r="Z151" i="1652"/>
  <c r="Y151" i="1652"/>
  <c r="V151" i="1652"/>
  <c r="U151" i="1652"/>
  <c r="AD150" i="1652"/>
  <c r="AC150" i="1652"/>
  <c r="AB150" i="1652"/>
  <c r="AA150" i="1652"/>
  <c r="Z150" i="1652"/>
  <c r="Y150" i="1652"/>
  <c r="V150" i="1652"/>
  <c r="U150" i="1652"/>
  <c r="AD149" i="1652"/>
  <c r="AC149" i="1652"/>
  <c r="AB149" i="1652"/>
  <c r="AA149" i="1652"/>
  <c r="Z149" i="1652"/>
  <c r="Y149" i="1652"/>
  <c r="V149" i="1652"/>
  <c r="U149" i="1652"/>
  <c r="AD148" i="1652"/>
  <c r="AC148" i="1652"/>
  <c r="AB148" i="1652"/>
  <c r="AA148" i="1652"/>
  <c r="Z148" i="1652"/>
  <c r="Y148" i="1652"/>
  <c r="V148" i="1652"/>
  <c r="U148" i="1652"/>
  <c r="AD147" i="1652"/>
  <c r="AC147" i="1652"/>
  <c r="AB147" i="1652"/>
  <c r="AA147" i="1652"/>
  <c r="Z147" i="1652"/>
  <c r="Y147" i="1652"/>
  <c r="V147" i="1652"/>
  <c r="U147" i="1652"/>
  <c r="AD146" i="1652"/>
  <c r="AC146" i="1652"/>
  <c r="AB146" i="1652"/>
  <c r="AA146" i="1652"/>
  <c r="Z146" i="1652"/>
  <c r="Y146" i="1652"/>
  <c r="V146" i="1652"/>
  <c r="U146" i="1652"/>
  <c r="AD145" i="1652"/>
  <c r="AC145" i="1652"/>
  <c r="AB145" i="1652"/>
  <c r="AA145" i="1652"/>
  <c r="Z145" i="1652"/>
  <c r="Y145" i="1652"/>
  <c r="V145" i="1652"/>
  <c r="U145" i="1652"/>
  <c r="AD144" i="1652"/>
  <c r="AC144" i="1652"/>
  <c r="AB144" i="1652"/>
  <c r="AA144" i="1652"/>
  <c r="Z144" i="1652"/>
  <c r="Y144" i="1652"/>
  <c r="V144" i="1652"/>
  <c r="U144" i="1652"/>
  <c r="AD143" i="1652"/>
  <c r="AC143" i="1652"/>
  <c r="AB143" i="1652"/>
  <c r="AA143" i="1652"/>
  <c r="Z143" i="1652"/>
  <c r="Y143" i="1652"/>
  <c r="V143" i="1652"/>
  <c r="U143" i="1652"/>
  <c r="AD142" i="1652"/>
  <c r="AC142" i="1652"/>
  <c r="AB142" i="1652"/>
  <c r="AA142" i="1652"/>
  <c r="Z142" i="1652"/>
  <c r="Y142" i="1652"/>
  <c r="V142" i="1652"/>
  <c r="U142" i="1652"/>
  <c r="AD141" i="1652"/>
  <c r="AC141" i="1652"/>
  <c r="AB141" i="1652"/>
  <c r="AA141" i="1652"/>
  <c r="Z141" i="1652"/>
  <c r="Y141" i="1652"/>
  <c r="V141" i="1652"/>
  <c r="U141" i="1652"/>
  <c r="AD140" i="1652"/>
  <c r="AC140" i="1652"/>
  <c r="AB140" i="1652"/>
  <c r="AA140" i="1652"/>
  <c r="Z140" i="1652"/>
  <c r="Y140" i="1652"/>
  <c r="V140" i="1652"/>
  <c r="U140" i="1652"/>
  <c r="AD139" i="1652"/>
  <c r="AC139" i="1652"/>
  <c r="AB139" i="1652"/>
  <c r="AA139" i="1652"/>
  <c r="Z139" i="1652"/>
  <c r="Y139" i="1652"/>
  <c r="V139" i="1652"/>
  <c r="U139" i="1652"/>
  <c r="AD138" i="1652"/>
  <c r="AC138" i="1652"/>
  <c r="AB138" i="1652"/>
  <c r="AA138" i="1652"/>
  <c r="Z138" i="1652"/>
  <c r="Y138" i="1652"/>
  <c r="V138" i="1652"/>
  <c r="U138" i="1652"/>
  <c r="AD137" i="1652"/>
  <c r="AC137" i="1652"/>
  <c r="AB137" i="1652"/>
  <c r="AA137" i="1652"/>
  <c r="Z137" i="1652"/>
  <c r="Y137" i="1652"/>
  <c r="V137" i="1652"/>
  <c r="U137" i="1652"/>
  <c r="AD136" i="1652"/>
  <c r="AC136" i="1652"/>
  <c r="AB136" i="1652"/>
  <c r="AA136" i="1652"/>
  <c r="Z136" i="1652"/>
  <c r="Y136" i="1652"/>
  <c r="V136" i="1652"/>
  <c r="U136" i="1652"/>
  <c r="AD135" i="1652"/>
  <c r="AC135" i="1652"/>
  <c r="AB135" i="1652"/>
  <c r="AA135" i="1652"/>
  <c r="Z135" i="1652"/>
  <c r="Y135" i="1652"/>
  <c r="V135" i="1652"/>
  <c r="U135" i="1652"/>
  <c r="AD134" i="1652"/>
  <c r="AC134" i="1652"/>
  <c r="AB134" i="1652"/>
  <c r="AA134" i="1652"/>
  <c r="Z134" i="1652"/>
  <c r="Y134" i="1652"/>
  <c r="V134" i="1652"/>
  <c r="U134" i="1652"/>
  <c r="AD133" i="1652"/>
  <c r="AC133" i="1652"/>
  <c r="AB133" i="1652"/>
  <c r="AA133" i="1652"/>
  <c r="Z133" i="1652"/>
  <c r="Y133" i="1652"/>
  <c r="V133" i="1652"/>
  <c r="U133" i="1652"/>
  <c r="AD132" i="1652"/>
  <c r="AC132" i="1652"/>
  <c r="AB132" i="1652"/>
  <c r="AA132" i="1652"/>
  <c r="Z132" i="1652"/>
  <c r="Y132" i="1652"/>
  <c r="V132" i="1652"/>
  <c r="U132" i="1652"/>
  <c r="AD131" i="1652"/>
  <c r="AC131" i="1652"/>
  <c r="AB131" i="1652"/>
  <c r="AA131" i="1652"/>
  <c r="Z131" i="1652"/>
  <c r="Y131" i="1652"/>
  <c r="V131" i="1652"/>
  <c r="U131" i="1652"/>
  <c r="AD130" i="1652"/>
  <c r="AC130" i="1652"/>
  <c r="AB130" i="1652"/>
  <c r="AA130" i="1652"/>
  <c r="Z130" i="1652"/>
  <c r="Y130" i="1652"/>
  <c r="V130" i="1652"/>
  <c r="U130" i="1652"/>
  <c r="AD129" i="1652"/>
  <c r="AC129" i="1652"/>
  <c r="AB129" i="1652"/>
  <c r="AA129" i="1652"/>
  <c r="Z129" i="1652"/>
  <c r="Y129" i="1652"/>
  <c r="V129" i="1652"/>
  <c r="U129" i="1652"/>
  <c r="AD128" i="1652"/>
  <c r="AC128" i="1652"/>
  <c r="AB128" i="1652"/>
  <c r="AA128" i="1652"/>
  <c r="Z128" i="1652"/>
  <c r="Y128" i="1652"/>
  <c r="V128" i="1652"/>
  <c r="U128" i="1652"/>
  <c r="AD127" i="1652"/>
  <c r="AC127" i="1652"/>
  <c r="AB127" i="1652"/>
  <c r="AA127" i="1652"/>
  <c r="Z127" i="1652"/>
  <c r="Y127" i="1652"/>
  <c r="V127" i="1652"/>
  <c r="U127" i="1652"/>
  <c r="AD126" i="1652"/>
  <c r="AC126" i="1652"/>
  <c r="AB126" i="1652"/>
  <c r="AA126" i="1652"/>
  <c r="Z126" i="1652"/>
  <c r="Y126" i="1652"/>
  <c r="V126" i="1652"/>
  <c r="U126" i="1652"/>
  <c r="AD125" i="1652"/>
  <c r="AC125" i="1652"/>
  <c r="AB125" i="1652"/>
  <c r="AA125" i="1652"/>
  <c r="Z125" i="1652"/>
  <c r="Y125" i="1652"/>
  <c r="V125" i="1652"/>
  <c r="U125" i="1652"/>
  <c r="AD124" i="1652"/>
  <c r="AC124" i="1652"/>
  <c r="AB124" i="1652"/>
  <c r="AA124" i="1652"/>
  <c r="Z124" i="1652"/>
  <c r="Y124" i="1652"/>
  <c r="V124" i="1652"/>
  <c r="U124" i="1652"/>
  <c r="AD123" i="1652"/>
  <c r="AC123" i="1652"/>
  <c r="AB123" i="1652"/>
  <c r="AA123" i="1652"/>
  <c r="Z123" i="1652"/>
  <c r="Y123" i="1652"/>
  <c r="V123" i="1652"/>
  <c r="U123" i="1652"/>
  <c r="AD122" i="1652"/>
  <c r="AC122" i="1652"/>
  <c r="AB122" i="1652"/>
  <c r="AA122" i="1652"/>
  <c r="Z122" i="1652"/>
  <c r="Y122" i="1652"/>
  <c r="V122" i="1652"/>
  <c r="U122" i="1652"/>
  <c r="AD121" i="1652"/>
  <c r="AC121" i="1652"/>
  <c r="AB121" i="1652"/>
  <c r="AA121" i="1652"/>
  <c r="Z121" i="1652"/>
  <c r="Y121" i="1652"/>
  <c r="V121" i="1652"/>
  <c r="U121" i="1652"/>
  <c r="AD120" i="1652"/>
  <c r="AC120" i="1652"/>
  <c r="AB120" i="1652"/>
  <c r="AA120" i="1652"/>
  <c r="Z120" i="1652"/>
  <c r="Y120" i="1652"/>
  <c r="V120" i="1652"/>
  <c r="U120" i="1652"/>
  <c r="AD119" i="1652"/>
  <c r="AC119" i="1652"/>
  <c r="AB119" i="1652"/>
  <c r="AA119" i="1652"/>
  <c r="Z119" i="1652"/>
  <c r="Y119" i="1652"/>
  <c r="V119" i="1652"/>
  <c r="U119" i="1652"/>
  <c r="AD118" i="1652"/>
  <c r="AC118" i="1652"/>
  <c r="AB118" i="1652"/>
  <c r="AA118" i="1652"/>
  <c r="Z118" i="1652"/>
  <c r="Y118" i="1652"/>
  <c r="V118" i="1652"/>
  <c r="U118" i="1652"/>
  <c r="AD117" i="1652"/>
  <c r="AC117" i="1652"/>
  <c r="AB117" i="1652"/>
  <c r="AA117" i="1652"/>
  <c r="Z117" i="1652"/>
  <c r="Y117" i="1652"/>
  <c r="V117" i="1652"/>
  <c r="U117" i="1652"/>
  <c r="AD116" i="1652"/>
  <c r="AC116" i="1652"/>
  <c r="AB116" i="1652"/>
  <c r="AA116" i="1652"/>
  <c r="Z116" i="1652"/>
  <c r="Y116" i="1652"/>
  <c r="V116" i="1652"/>
  <c r="U116" i="1652"/>
  <c r="AD115" i="1652"/>
  <c r="AC115" i="1652"/>
  <c r="AB115" i="1652"/>
  <c r="AA115" i="1652"/>
  <c r="Z115" i="1652"/>
  <c r="Y115" i="1652"/>
  <c r="V115" i="1652"/>
  <c r="U115" i="1652"/>
  <c r="AD114" i="1652"/>
  <c r="AC114" i="1652"/>
  <c r="AB114" i="1652"/>
  <c r="AA114" i="1652"/>
  <c r="Z114" i="1652"/>
  <c r="Y114" i="1652"/>
  <c r="V114" i="1652"/>
  <c r="U114" i="1652"/>
  <c r="AD113" i="1652"/>
  <c r="AC113" i="1652"/>
  <c r="AB113" i="1652"/>
  <c r="AA113" i="1652"/>
  <c r="Z113" i="1652"/>
  <c r="Y113" i="1652"/>
  <c r="V113" i="1652"/>
  <c r="U113" i="1652"/>
  <c r="AD112" i="1652"/>
  <c r="AC112" i="1652"/>
  <c r="AB112" i="1652"/>
  <c r="AA112" i="1652"/>
  <c r="Z112" i="1652"/>
  <c r="Y112" i="1652"/>
  <c r="V112" i="1652"/>
  <c r="U112" i="1652"/>
  <c r="AD111" i="1652"/>
  <c r="AC111" i="1652"/>
  <c r="AB111" i="1652"/>
  <c r="AA111" i="1652"/>
  <c r="Z111" i="1652"/>
  <c r="Y111" i="1652"/>
  <c r="V111" i="1652"/>
  <c r="U111" i="1652"/>
  <c r="AD110" i="1652"/>
  <c r="AC110" i="1652"/>
  <c r="AB110" i="1652"/>
  <c r="AA110" i="1652"/>
  <c r="Z110" i="1652"/>
  <c r="Y110" i="1652"/>
  <c r="V110" i="1652"/>
  <c r="U110" i="1652"/>
  <c r="AD109" i="1652"/>
  <c r="AC109" i="1652"/>
  <c r="AB109" i="1652"/>
  <c r="AA109" i="1652"/>
  <c r="Z109" i="1652"/>
  <c r="Y109" i="1652"/>
  <c r="V109" i="1652"/>
  <c r="U109" i="1652"/>
  <c r="AD108" i="1652"/>
  <c r="AC108" i="1652"/>
  <c r="AB108" i="1652"/>
  <c r="AA108" i="1652"/>
  <c r="Z108" i="1652"/>
  <c r="Y108" i="1652"/>
  <c r="V108" i="1652"/>
  <c r="U108" i="1652"/>
  <c r="AD107" i="1652"/>
  <c r="AC107" i="1652"/>
  <c r="AB107" i="1652"/>
  <c r="AA107" i="1652"/>
  <c r="Z107" i="1652"/>
  <c r="Y107" i="1652"/>
  <c r="V107" i="1652"/>
  <c r="U107" i="1652"/>
  <c r="AD106" i="1652"/>
  <c r="AC106" i="1652"/>
  <c r="AB106" i="1652"/>
  <c r="AA106" i="1652"/>
  <c r="Z106" i="1652"/>
  <c r="Y106" i="1652"/>
  <c r="V106" i="1652"/>
  <c r="U106" i="1652"/>
  <c r="AD105" i="1652"/>
  <c r="AC105" i="1652"/>
  <c r="AB105" i="1652"/>
  <c r="AA105" i="1652"/>
  <c r="Z105" i="1652"/>
  <c r="Y105" i="1652"/>
  <c r="V105" i="1652"/>
  <c r="U105" i="1652"/>
  <c r="AD104" i="1652"/>
  <c r="AC104" i="1652"/>
  <c r="AB104" i="1652"/>
  <c r="AA104" i="1652"/>
  <c r="Z104" i="1652"/>
  <c r="Y104" i="1652"/>
  <c r="V104" i="1652"/>
  <c r="U104" i="1652"/>
  <c r="AD103" i="1652"/>
  <c r="AC103" i="1652"/>
  <c r="AB103" i="1652"/>
  <c r="AA103" i="1652"/>
  <c r="Z103" i="1652"/>
  <c r="Y103" i="1652"/>
  <c r="V103" i="1652"/>
  <c r="U103" i="1652"/>
  <c r="AD102" i="1652"/>
  <c r="AC102" i="1652"/>
  <c r="AB102" i="1652"/>
  <c r="AA102" i="1652"/>
  <c r="Z102" i="1652"/>
  <c r="Y102" i="1652"/>
  <c r="V102" i="1652"/>
  <c r="U102" i="1652"/>
  <c r="AD101" i="1652"/>
  <c r="AC101" i="1652"/>
  <c r="AB101" i="1652"/>
  <c r="AA101" i="1652"/>
  <c r="Z101" i="1652"/>
  <c r="Y101" i="1652"/>
  <c r="V101" i="1652"/>
  <c r="U101" i="1652"/>
  <c r="AD100" i="1652"/>
  <c r="AC100" i="1652"/>
  <c r="AB100" i="1652"/>
  <c r="AA100" i="1652"/>
  <c r="Z100" i="1652"/>
  <c r="Y100" i="1652"/>
  <c r="V100" i="1652"/>
  <c r="U100" i="1652"/>
  <c r="AD99" i="1652"/>
  <c r="AC99" i="1652"/>
  <c r="AB99" i="1652"/>
  <c r="AA99" i="1652"/>
  <c r="Z99" i="1652"/>
  <c r="Y99" i="1652"/>
  <c r="V99" i="1652"/>
  <c r="U99" i="1652"/>
  <c r="AD98" i="1652"/>
  <c r="AC98" i="1652"/>
  <c r="AB98" i="1652"/>
  <c r="AA98" i="1652"/>
  <c r="Z98" i="1652"/>
  <c r="Y98" i="1652"/>
  <c r="V98" i="1652"/>
  <c r="U98" i="1652"/>
  <c r="AD97" i="1652"/>
  <c r="AC97" i="1652"/>
  <c r="AB97" i="1652"/>
  <c r="AA97" i="1652"/>
  <c r="Z97" i="1652"/>
  <c r="Y97" i="1652"/>
  <c r="V97" i="1652"/>
  <c r="U97" i="1652"/>
  <c r="AD96" i="1652"/>
  <c r="AC96" i="1652"/>
  <c r="AB96" i="1652"/>
  <c r="AA96" i="1652"/>
  <c r="Z96" i="1652"/>
  <c r="Y96" i="1652"/>
  <c r="V96" i="1652"/>
  <c r="U96" i="1652"/>
  <c r="AD95" i="1652"/>
  <c r="AC95" i="1652"/>
  <c r="AB95" i="1652"/>
  <c r="AA95" i="1652"/>
  <c r="Z95" i="1652"/>
  <c r="Y95" i="1652"/>
  <c r="V95" i="1652"/>
  <c r="U95" i="1652"/>
  <c r="AV94" i="1652"/>
  <c r="AU94" i="1652"/>
  <c r="AT94" i="1652"/>
  <c r="AP94" i="1652"/>
  <c r="AO94" i="1652"/>
  <c r="AN94" i="1652"/>
  <c r="AM94" i="1652"/>
  <c r="AL94" i="1652"/>
  <c r="AK94" i="1652"/>
  <c r="AD94" i="1652"/>
  <c r="AC94" i="1652"/>
  <c r="AB94" i="1652"/>
  <c r="AA94" i="1652"/>
  <c r="Z94" i="1652"/>
  <c r="Y94" i="1652"/>
  <c r="V94" i="1652"/>
  <c r="U94" i="1652"/>
  <c r="AD93" i="1652"/>
  <c r="AC93" i="1652"/>
  <c r="AB93" i="1652"/>
  <c r="AA93" i="1652"/>
  <c r="Z93" i="1652"/>
  <c r="Y93" i="1652"/>
  <c r="V93" i="1652"/>
  <c r="U93" i="1652"/>
  <c r="AD92" i="1652"/>
  <c r="AC92" i="1652"/>
  <c r="AB92" i="1652"/>
  <c r="AA92" i="1652"/>
  <c r="Z92" i="1652"/>
  <c r="Y92" i="1652"/>
  <c r="V92" i="1652"/>
  <c r="U92" i="1652"/>
  <c r="AD91" i="1652"/>
  <c r="AC91" i="1652"/>
  <c r="AB91" i="1652"/>
  <c r="AA91" i="1652"/>
  <c r="Z91" i="1652"/>
  <c r="Y91" i="1652"/>
  <c r="V91" i="1652"/>
  <c r="U91" i="1652"/>
  <c r="AD90" i="1652"/>
  <c r="AC90" i="1652"/>
  <c r="AB90" i="1652"/>
  <c r="AA90" i="1652"/>
  <c r="Z90" i="1652"/>
  <c r="Y90" i="1652"/>
  <c r="V90" i="1652"/>
  <c r="U90" i="1652"/>
  <c r="AD89" i="1652"/>
  <c r="AC89" i="1652"/>
  <c r="AB89" i="1652"/>
  <c r="AA89" i="1652"/>
  <c r="Z89" i="1652"/>
  <c r="Y89" i="1652"/>
  <c r="V89" i="1652"/>
  <c r="U89" i="1652"/>
  <c r="AD88" i="1652"/>
  <c r="AC88" i="1652"/>
  <c r="AB88" i="1652"/>
  <c r="AA88" i="1652"/>
  <c r="Z88" i="1652"/>
  <c r="Y88" i="1652"/>
  <c r="V88" i="1652"/>
  <c r="U88" i="1652"/>
  <c r="AD87" i="1652"/>
  <c r="AC87" i="1652"/>
  <c r="AB87" i="1652"/>
  <c r="AA87" i="1652"/>
  <c r="Z87" i="1652"/>
  <c r="Y87" i="1652"/>
  <c r="V87" i="1652"/>
  <c r="U87" i="1652"/>
  <c r="AD86" i="1652"/>
  <c r="AC86" i="1652"/>
  <c r="AB86" i="1652"/>
  <c r="AA86" i="1652"/>
  <c r="Z86" i="1652"/>
  <c r="Y86" i="1652"/>
  <c r="V86" i="1652"/>
  <c r="U86" i="1652"/>
  <c r="AD85" i="1652"/>
  <c r="AC85" i="1652"/>
  <c r="AB85" i="1652"/>
  <c r="AA85" i="1652"/>
  <c r="Z85" i="1652"/>
  <c r="Y85" i="1652"/>
  <c r="V85" i="1652"/>
  <c r="U85" i="1652"/>
  <c r="AD84" i="1652"/>
  <c r="AC84" i="1652"/>
  <c r="AB84" i="1652"/>
  <c r="AA84" i="1652"/>
  <c r="Z84" i="1652"/>
  <c r="Y84" i="1652"/>
  <c r="V84" i="1652"/>
  <c r="U84" i="1652"/>
  <c r="AD83" i="1652"/>
  <c r="AC83" i="1652"/>
  <c r="AB83" i="1652"/>
  <c r="AA83" i="1652"/>
  <c r="Z83" i="1652"/>
  <c r="Y83" i="1652"/>
  <c r="V83" i="1652"/>
  <c r="U83" i="1652"/>
  <c r="AD82" i="1652"/>
  <c r="AC82" i="1652"/>
  <c r="AB82" i="1652"/>
  <c r="AA82" i="1652"/>
  <c r="Z82" i="1652"/>
  <c r="Y82" i="1652"/>
  <c r="V82" i="1652"/>
  <c r="U82" i="1652"/>
  <c r="AD81" i="1652"/>
  <c r="AC81" i="1652"/>
  <c r="AB81" i="1652"/>
  <c r="AA81" i="1652"/>
  <c r="Z81" i="1652"/>
  <c r="Y81" i="1652"/>
  <c r="V81" i="1652"/>
  <c r="U81" i="1652"/>
  <c r="AD80" i="1652"/>
  <c r="AC80" i="1652"/>
  <c r="AB80" i="1652"/>
  <c r="AA80" i="1652"/>
  <c r="Z80" i="1652"/>
  <c r="Y80" i="1652"/>
  <c r="V80" i="1652"/>
  <c r="U80" i="1652"/>
  <c r="AD79" i="1652"/>
  <c r="AC79" i="1652"/>
  <c r="AB79" i="1652"/>
  <c r="AA79" i="1652"/>
  <c r="Z79" i="1652"/>
  <c r="Y79" i="1652"/>
  <c r="V79" i="1652"/>
  <c r="U79" i="1652"/>
  <c r="AD78" i="1652"/>
  <c r="AC78" i="1652"/>
  <c r="AB78" i="1652"/>
  <c r="AA78" i="1652"/>
  <c r="Z78" i="1652"/>
  <c r="Y78" i="1652"/>
  <c r="V78" i="1652"/>
  <c r="U78" i="1652"/>
  <c r="AD77" i="1652"/>
  <c r="AC77" i="1652"/>
  <c r="AB77" i="1652"/>
  <c r="AA77" i="1652"/>
  <c r="Z77" i="1652"/>
  <c r="Y77" i="1652"/>
  <c r="V77" i="1652"/>
  <c r="U77" i="1652"/>
  <c r="AD76" i="1652"/>
  <c r="AC76" i="1652"/>
  <c r="AB76" i="1652"/>
  <c r="AA76" i="1652"/>
  <c r="Z76" i="1652"/>
  <c r="Y76" i="1652"/>
  <c r="V76" i="1652"/>
  <c r="U76" i="1652"/>
  <c r="AD75" i="1652"/>
  <c r="AC75" i="1652"/>
  <c r="AB75" i="1652"/>
  <c r="AA75" i="1652"/>
  <c r="Z75" i="1652"/>
  <c r="Y75" i="1652"/>
  <c r="V75" i="1652"/>
  <c r="U75" i="1652"/>
  <c r="AD74" i="1652"/>
  <c r="AC74" i="1652"/>
  <c r="AB74" i="1652"/>
  <c r="AA74" i="1652"/>
  <c r="Z74" i="1652"/>
  <c r="Y74" i="1652"/>
  <c r="V74" i="1652"/>
  <c r="U74" i="1652"/>
  <c r="AD73" i="1652"/>
  <c r="AC73" i="1652"/>
  <c r="AB73" i="1652"/>
  <c r="AA73" i="1652"/>
  <c r="Z73" i="1652"/>
  <c r="Y73" i="1652"/>
  <c r="V73" i="1652"/>
  <c r="U73" i="1652"/>
  <c r="AD72" i="1652"/>
  <c r="AC72" i="1652"/>
  <c r="AB72" i="1652"/>
  <c r="AA72" i="1652"/>
  <c r="Z72" i="1652"/>
  <c r="Y72" i="1652"/>
  <c r="V72" i="1652"/>
  <c r="U72" i="1652"/>
  <c r="AD71" i="1652"/>
  <c r="AC71" i="1652"/>
  <c r="AB71" i="1652"/>
  <c r="AA71" i="1652"/>
  <c r="Z71" i="1652"/>
  <c r="Y71" i="1652"/>
  <c r="V71" i="1652"/>
  <c r="U71" i="1652"/>
  <c r="AD70" i="1652"/>
  <c r="AC70" i="1652"/>
  <c r="AB70" i="1652"/>
  <c r="AA70" i="1652"/>
  <c r="Z70" i="1652"/>
  <c r="Y70" i="1652"/>
  <c r="V70" i="1652"/>
  <c r="U70" i="1652"/>
  <c r="AD69" i="1652"/>
  <c r="AC69" i="1652"/>
  <c r="AB69" i="1652"/>
  <c r="AA69" i="1652"/>
  <c r="Z69" i="1652"/>
  <c r="Y69" i="1652"/>
  <c r="V69" i="1652"/>
  <c r="U69" i="1652"/>
  <c r="AD68" i="1652"/>
  <c r="AC68" i="1652"/>
  <c r="AB68" i="1652"/>
  <c r="AA68" i="1652"/>
  <c r="Z68" i="1652"/>
  <c r="Y68" i="1652"/>
  <c r="V68" i="1652"/>
  <c r="U68" i="1652"/>
  <c r="AD67" i="1652"/>
  <c r="AC67" i="1652"/>
  <c r="AB67" i="1652"/>
  <c r="AA67" i="1652"/>
  <c r="Z67" i="1652"/>
  <c r="Y67" i="1652"/>
  <c r="V67" i="1652"/>
  <c r="U67" i="1652"/>
  <c r="AD66" i="1652"/>
  <c r="AC66" i="1652"/>
  <c r="AB66" i="1652"/>
  <c r="AA66" i="1652"/>
  <c r="Z66" i="1652"/>
  <c r="Y66" i="1652"/>
  <c r="V66" i="1652"/>
  <c r="U66" i="1652"/>
  <c r="AD65" i="1652"/>
  <c r="AC65" i="1652"/>
  <c r="AB65" i="1652"/>
  <c r="AA65" i="1652"/>
  <c r="Z65" i="1652"/>
  <c r="Y65" i="1652"/>
  <c r="V65" i="1652"/>
  <c r="U65" i="1652"/>
  <c r="AD64" i="1652"/>
  <c r="AC64" i="1652"/>
  <c r="AB64" i="1652"/>
  <c r="AA64" i="1652"/>
  <c r="Z64" i="1652"/>
  <c r="Y64" i="1652"/>
  <c r="V64" i="1652"/>
  <c r="U64" i="1652"/>
  <c r="AD63" i="1652"/>
  <c r="AC63" i="1652"/>
  <c r="AB63" i="1652"/>
  <c r="AA63" i="1652"/>
  <c r="Z63" i="1652"/>
  <c r="Y63" i="1652"/>
  <c r="V63" i="1652"/>
  <c r="U63" i="1652"/>
  <c r="AD62" i="1652"/>
  <c r="AC62" i="1652"/>
  <c r="AB62" i="1652"/>
  <c r="AA62" i="1652"/>
  <c r="Z62" i="1652"/>
  <c r="Y62" i="1652"/>
  <c r="V62" i="1652"/>
  <c r="U62" i="1652"/>
  <c r="AD61" i="1652"/>
  <c r="AC61" i="1652"/>
  <c r="AB61" i="1652"/>
  <c r="AA61" i="1652"/>
  <c r="Z61" i="1652"/>
  <c r="Y61" i="1652"/>
  <c r="V61" i="1652"/>
  <c r="U61" i="1652"/>
  <c r="AD60" i="1652"/>
  <c r="AC60" i="1652"/>
  <c r="AB60" i="1652"/>
  <c r="AA60" i="1652"/>
  <c r="Z60" i="1652"/>
  <c r="Y60" i="1652"/>
  <c r="V60" i="1652"/>
  <c r="U60" i="1652"/>
  <c r="AD59" i="1652"/>
  <c r="AC59" i="1652"/>
  <c r="AB59" i="1652"/>
  <c r="AA59" i="1652"/>
  <c r="Z59" i="1652"/>
  <c r="Y59" i="1652"/>
  <c r="V59" i="1652"/>
  <c r="U59" i="1652"/>
  <c r="AD58" i="1652"/>
  <c r="AC58" i="1652"/>
  <c r="AB58" i="1652"/>
  <c r="AA58" i="1652"/>
  <c r="Z58" i="1652"/>
  <c r="Y58" i="1652"/>
  <c r="V58" i="1652"/>
  <c r="U58" i="1652"/>
  <c r="AD57" i="1652"/>
  <c r="AC57" i="1652"/>
  <c r="AB57" i="1652"/>
  <c r="AA57" i="1652"/>
  <c r="Z57" i="1652"/>
  <c r="Y57" i="1652"/>
  <c r="V57" i="1652"/>
  <c r="U57" i="1652"/>
  <c r="AD56" i="1652"/>
  <c r="AC56" i="1652"/>
  <c r="AB56" i="1652"/>
  <c r="AA56" i="1652"/>
  <c r="Z56" i="1652"/>
  <c r="Y56" i="1652"/>
  <c r="V56" i="1652"/>
  <c r="U56" i="1652"/>
  <c r="AD55" i="1652"/>
  <c r="AC55" i="1652"/>
  <c r="AB55" i="1652"/>
  <c r="AA55" i="1652"/>
  <c r="Z55" i="1652"/>
  <c r="Y55" i="1652"/>
  <c r="V55" i="1652"/>
  <c r="U55" i="1652"/>
  <c r="AD54" i="1652"/>
  <c r="AC54" i="1652"/>
  <c r="AB54" i="1652"/>
  <c r="AA54" i="1652"/>
  <c r="Z54" i="1652"/>
  <c r="Y54" i="1652"/>
  <c r="V54" i="1652"/>
  <c r="U54" i="1652"/>
  <c r="AD53" i="1652"/>
  <c r="AC53" i="1652"/>
  <c r="AB53" i="1652"/>
  <c r="AA53" i="1652"/>
  <c r="Z53" i="1652"/>
  <c r="Y53" i="1652"/>
  <c r="V53" i="1652"/>
  <c r="U53" i="1652"/>
  <c r="AD52" i="1652"/>
  <c r="AC52" i="1652"/>
  <c r="AB52" i="1652"/>
  <c r="AA52" i="1652"/>
  <c r="Z52" i="1652"/>
  <c r="Y52" i="1652"/>
  <c r="V52" i="1652"/>
  <c r="U52" i="1652"/>
  <c r="AD51" i="1652"/>
  <c r="AC51" i="1652"/>
  <c r="AB51" i="1652"/>
  <c r="AA51" i="1652"/>
  <c r="Z51" i="1652"/>
  <c r="Y51" i="1652"/>
  <c r="V51" i="1652"/>
  <c r="U51" i="1652"/>
  <c r="AD50" i="1652"/>
  <c r="AC50" i="1652"/>
  <c r="AB50" i="1652"/>
  <c r="AA50" i="1652"/>
  <c r="Z50" i="1652"/>
  <c r="Y50" i="1652"/>
  <c r="V50" i="1652"/>
  <c r="U50" i="1652"/>
  <c r="AD49" i="1652"/>
  <c r="AC49" i="1652"/>
  <c r="AB49" i="1652"/>
  <c r="AA49" i="1652"/>
  <c r="Z49" i="1652"/>
  <c r="Y49" i="1652"/>
  <c r="V49" i="1652"/>
  <c r="U49" i="1652"/>
  <c r="AD48" i="1652"/>
  <c r="AC48" i="1652"/>
  <c r="AB48" i="1652"/>
  <c r="AA48" i="1652"/>
  <c r="Z48" i="1652"/>
  <c r="Y48" i="1652"/>
  <c r="V48" i="1652"/>
  <c r="U48" i="1652"/>
  <c r="AD47" i="1652"/>
  <c r="AC47" i="1652"/>
  <c r="AB47" i="1652"/>
  <c r="AA47" i="1652"/>
  <c r="Z47" i="1652"/>
  <c r="Y47" i="1652"/>
  <c r="V47" i="1652"/>
  <c r="U47" i="1652"/>
  <c r="AD46" i="1652"/>
  <c r="AC46" i="1652"/>
  <c r="AB46" i="1652"/>
  <c r="AA46" i="1652"/>
  <c r="Z46" i="1652"/>
  <c r="Y46" i="1652"/>
  <c r="V46" i="1652"/>
  <c r="U46" i="1652"/>
  <c r="AD45" i="1652"/>
  <c r="AC45" i="1652"/>
  <c r="AB45" i="1652"/>
  <c r="AA45" i="1652"/>
  <c r="Z45" i="1652"/>
  <c r="Y45" i="1652"/>
  <c r="V45" i="1652"/>
  <c r="U45" i="1652"/>
  <c r="AD44" i="1652"/>
  <c r="AC44" i="1652"/>
  <c r="AB44" i="1652"/>
  <c r="AA44" i="1652"/>
  <c r="Z44" i="1652"/>
  <c r="Y44" i="1652"/>
  <c r="V44" i="1652"/>
  <c r="U44" i="1652"/>
  <c r="AD43" i="1652"/>
  <c r="AC43" i="1652"/>
  <c r="AB43" i="1652"/>
  <c r="AA43" i="1652"/>
  <c r="Z43" i="1652"/>
  <c r="Y43" i="1652"/>
  <c r="V43" i="1652"/>
  <c r="U43" i="1652"/>
  <c r="AD42" i="1652"/>
  <c r="AC42" i="1652"/>
  <c r="AB42" i="1652"/>
  <c r="AA42" i="1652"/>
  <c r="Z42" i="1652"/>
  <c r="Y42" i="1652"/>
  <c r="V42" i="1652"/>
  <c r="U42" i="1652"/>
  <c r="AD41" i="1652"/>
  <c r="AC41" i="1652"/>
  <c r="AB41" i="1652"/>
  <c r="AA41" i="1652"/>
  <c r="Z41" i="1652"/>
  <c r="Y41" i="1652"/>
  <c r="V41" i="1652"/>
  <c r="U41" i="1652"/>
  <c r="AD40" i="1652"/>
  <c r="AC40" i="1652"/>
  <c r="AB40" i="1652"/>
  <c r="AA40" i="1652"/>
  <c r="Z40" i="1652"/>
  <c r="Y40" i="1652"/>
  <c r="V40" i="1652"/>
  <c r="U40" i="1652"/>
  <c r="AD39" i="1652"/>
  <c r="AC39" i="1652"/>
  <c r="AB39" i="1652"/>
  <c r="AA39" i="1652"/>
  <c r="Z39" i="1652"/>
  <c r="Y39" i="1652"/>
  <c r="V39" i="1652"/>
  <c r="U39" i="1652"/>
  <c r="AD38" i="1652"/>
  <c r="AC38" i="1652"/>
  <c r="AB38" i="1652"/>
  <c r="AA38" i="1652"/>
  <c r="Z38" i="1652"/>
  <c r="Y38" i="1652"/>
  <c r="V38" i="1652"/>
  <c r="U38" i="1652"/>
  <c r="AD37" i="1652"/>
  <c r="AC37" i="1652"/>
  <c r="AB37" i="1652"/>
  <c r="AA37" i="1652"/>
  <c r="Z37" i="1652"/>
  <c r="Y37" i="1652"/>
  <c r="V37" i="1652"/>
  <c r="U37" i="1652"/>
  <c r="AD36" i="1652"/>
  <c r="AC36" i="1652"/>
  <c r="AB36" i="1652"/>
  <c r="AA36" i="1652"/>
  <c r="Z36" i="1652"/>
  <c r="Y36" i="1652"/>
  <c r="V36" i="1652"/>
  <c r="U36" i="1652"/>
  <c r="AD35" i="1652"/>
  <c r="AC35" i="1652"/>
  <c r="AB35" i="1652"/>
  <c r="AA35" i="1652"/>
  <c r="Z35" i="1652"/>
  <c r="Y35" i="1652"/>
  <c r="V35" i="1652"/>
  <c r="U35" i="1652"/>
  <c r="AD34" i="1652"/>
  <c r="AC34" i="1652"/>
  <c r="AB34" i="1652"/>
  <c r="AA34" i="1652"/>
  <c r="Z34" i="1652"/>
  <c r="Y34" i="1652"/>
  <c r="V34" i="1652"/>
  <c r="U34" i="1652"/>
  <c r="AD33" i="1652"/>
  <c r="AC33" i="1652"/>
  <c r="AB33" i="1652"/>
  <c r="AA33" i="1652"/>
  <c r="Z33" i="1652"/>
  <c r="Y33" i="1652"/>
  <c r="V33" i="1652"/>
  <c r="U33" i="1652"/>
  <c r="AD32" i="1652"/>
  <c r="AC32" i="1652"/>
  <c r="AB32" i="1652"/>
  <c r="AA32" i="1652"/>
  <c r="Z32" i="1652"/>
  <c r="Y32" i="1652"/>
  <c r="V32" i="1652"/>
  <c r="U32" i="1652"/>
  <c r="AD31" i="1652"/>
  <c r="AC31" i="1652"/>
  <c r="AB31" i="1652"/>
  <c r="AA31" i="1652"/>
  <c r="Z31" i="1652"/>
  <c r="Y31" i="1652"/>
  <c r="V31" i="1652"/>
  <c r="U31" i="1652"/>
  <c r="AD30" i="1652"/>
  <c r="AC30" i="1652"/>
  <c r="AB30" i="1652"/>
  <c r="AA30" i="1652"/>
  <c r="Z30" i="1652"/>
  <c r="Y30" i="1652"/>
  <c r="V30" i="1652"/>
  <c r="U30" i="1652"/>
  <c r="AD29" i="1652"/>
  <c r="AC29" i="1652"/>
  <c r="AB29" i="1652"/>
  <c r="AA29" i="1652"/>
  <c r="Z29" i="1652"/>
  <c r="Y29" i="1652"/>
  <c r="V29" i="1652"/>
  <c r="U29" i="1652"/>
  <c r="AD28" i="1652"/>
  <c r="AC28" i="1652"/>
  <c r="AB28" i="1652"/>
  <c r="AA28" i="1652"/>
  <c r="Z28" i="1652"/>
  <c r="Y28" i="1652"/>
  <c r="V28" i="1652"/>
  <c r="U28" i="1652"/>
  <c r="AD27" i="1652"/>
  <c r="AC27" i="1652"/>
  <c r="AB27" i="1652"/>
  <c r="AA27" i="1652"/>
  <c r="Z27" i="1652"/>
  <c r="Y27" i="1652"/>
  <c r="V27" i="1652"/>
  <c r="U27" i="1652"/>
  <c r="AD26" i="1652"/>
  <c r="AC26" i="1652"/>
  <c r="AB26" i="1652"/>
  <c r="AA26" i="1652"/>
  <c r="Z26" i="1652"/>
  <c r="Y26" i="1652"/>
  <c r="V26" i="1652"/>
  <c r="U26" i="1652"/>
  <c r="AD25" i="1652"/>
  <c r="AC25" i="1652"/>
  <c r="AB25" i="1652"/>
  <c r="AA25" i="1652"/>
  <c r="Z25" i="1652"/>
  <c r="Y25" i="1652"/>
  <c r="V25" i="1652"/>
  <c r="U25" i="1652"/>
  <c r="AD24" i="1652"/>
  <c r="AC24" i="1652"/>
  <c r="AB24" i="1652"/>
  <c r="AA24" i="1652"/>
  <c r="Z24" i="1652"/>
  <c r="Y24" i="1652"/>
  <c r="V24" i="1652"/>
  <c r="U24" i="1652"/>
  <c r="AD23" i="1652"/>
  <c r="AC23" i="1652"/>
  <c r="AB23" i="1652"/>
  <c r="AA23" i="1652"/>
  <c r="Z23" i="1652"/>
  <c r="Y23" i="1652"/>
  <c r="V23" i="1652"/>
  <c r="U23" i="1652"/>
  <c r="AD22" i="1652"/>
  <c r="AC22" i="1652"/>
  <c r="AB22" i="1652"/>
  <c r="AA22" i="1652"/>
  <c r="Z22" i="1652"/>
  <c r="Y22" i="1652"/>
  <c r="V22" i="1652"/>
  <c r="U22" i="1652"/>
  <c r="AD21" i="1652"/>
  <c r="AC21" i="1652"/>
  <c r="AB21" i="1652"/>
  <c r="AA21" i="1652"/>
  <c r="Z21" i="1652"/>
  <c r="Y21" i="1652"/>
  <c r="V21" i="1652"/>
  <c r="U21" i="1652"/>
  <c r="AD20" i="1652"/>
  <c r="AC20" i="1652"/>
  <c r="AB20" i="1652"/>
  <c r="AA20" i="1652"/>
  <c r="Z20" i="1652"/>
  <c r="Y20" i="1652"/>
  <c r="V20" i="1652"/>
  <c r="U20" i="1652"/>
  <c r="AD19" i="1652"/>
  <c r="AC19" i="1652"/>
  <c r="AB19" i="1652"/>
  <c r="AA19" i="1652"/>
  <c r="Z19" i="1652"/>
  <c r="Y19" i="1652"/>
  <c r="V19" i="1652"/>
  <c r="U19" i="1652"/>
  <c r="AD18" i="1652"/>
  <c r="AC18" i="1652"/>
  <c r="AB18" i="1652"/>
  <c r="AA18" i="1652"/>
  <c r="Z18" i="1652"/>
  <c r="Y18" i="1652"/>
  <c r="V18" i="1652"/>
  <c r="U18" i="1652"/>
  <c r="AD17" i="1652"/>
  <c r="AC17" i="1652"/>
  <c r="AB17" i="1652"/>
  <c r="AA17" i="1652"/>
  <c r="Z17" i="1652"/>
  <c r="Y17" i="1652"/>
  <c r="V17" i="1652"/>
  <c r="U17" i="1652"/>
  <c r="AD16" i="1652"/>
  <c r="AC16" i="1652"/>
  <c r="AB16" i="1652"/>
  <c r="AA16" i="1652"/>
  <c r="Z16" i="1652"/>
  <c r="Y16" i="1652"/>
  <c r="V16" i="1652"/>
  <c r="U16" i="1652"/>
  <c r="AD15" i="1652"/>
  <c r="AC15" i="1652"/>
  <c r="AB15" i="1652"/>
  <c r="AA15" i="1652"/>
  <c r="Z15" i="1652"/>
  <c r="Y15" i="1652"/>
  <c r="V15" i="1652"/>
  <c r="U15" i="1652"/>
  <c r="AD14" i="1652"/>
  <c r="AC14" i="1652"/>
  <c r="AB14" i="1652"/>
  <c r="AA14" i="1652"/>
  <c r="Z14" i="1652"/>
  <c r="Y14" i="1652"/>
  <c r="V14" i="1652"/>
  <c r="U14" i="1652"/>
  <c r="AD13" i="1652"/>
  <c r="AC13" i="1652"/>
  <c r="AB13" i="1652"/>
  <c r="AA13" i="1652"/>
  <c r="Z13" i="1652"/>
  <c r="Y13" i="1652"/>
  <c r="V13" i="1652"/>
  <c r="U13" i="1652"/>
  <c r="AD12" i="1652"/>
  <c r="AC12" i="1652"/>
  <c r="AB12" i="1652"/>
  <c r="AA12" i="1652"/>
  <c r="Z12" i="1652"/>
  <c r="Y12" i="1652"/>
  <c r="V12" i="1652"/>
  <c r="U12" i="1652"/>
  <c r="AD11" i="1652"/>
  <c r="AC11" i="1652"/>
  <c r="AB11" i="1652"/>
  <c r="AA11" i="1652"/>
  <c r="Z11" i="1652"/>
  <c r="Y11" i="1652"/>
  <c r="V11" i="1652"/>
  <c r="U11" i="1652"/>
  <c r="AD10" i="1652"/>
  <c r="AC10" i="1652"/>
  <c r="AB10" i="1652"/>
  <c r="AA10" i="1652"/>
  <c r="Z10" i="1652"/>
  <c r="Y10" i="1652"/>
  <c r="V10" i="1652"/>
  <c r="U10" i="1652"/>
  <c r="AD9" i="1652"/>
  <c r="AC9" i="1652"/>
  <c r="AB9" i="1652"/>
  <c r="AA9" i="1652"/>
  <c r="Z9" i="1652"/>
  <c r="Y9" i="1652"/>
  <c r="V9" i="1652"/>
  <c r="U9" i="1652"/>
  <c r="AR50" i="1651"/>
  <c r="AQ50" i="1651"/>
  <c r="AP50" i="1651"/>
  <c r="AO50" i="1651"/>
  <c r="AN50" i="1651"/>
  <c r="AM50" i="1651"/>
  <c r="AL50" i="1651"/>
  <c r="AK50" i="1651"/>
  <c r="AJ50" i="1651"/>
  <c r="AI50" i="1651"/>
  <c r="AH50" i="1651"/>
  <c r="AR49" i="1651"/>
  <c r="AQ49" i="1651"/>
  <c r="AP49" i="1651"/>
  <c r="AO49" i="1651"/>
  <c r="AN49" i="1651"/>
  <c r="AM49" i="1651"/>
  <c r="AL49" i="1651"/>
  <c r="AK49" i="1651"/>
  <c r="AJ49" i="1651"/>
  <c r="AI49" i="1651"/>
  <c r="AH49" i="1651"/>
  <c r="AR48" i="1651"/>
  <c r="AQ48" i="1651"/>
  <c r="AP48" i="1651"/>
  <c r="AO48" i="1651"/>
  <c r="AN48" i="1651"/>
  <c r="AM48" i="1651"/>
  <c r="AL48" i="1651"/>
  <c r="AK48" i="1651"/>
  <c r="AJ48" i="1651"/>
  <c r="AI48" i="1651"/>
  <c r="AH48" i="1651"/>
  <c r="AR47" i="1651"/>
  <c r="AQ47" i="1651"/>
  <c r="AP47" i="1651"/>
  <c r="AO47" i="1651"/>
  <c r="AN47" i="1651"/>
  <c r="AM47" i="1651"/>
  <c r="AL47" i="1651"/>
  <c r="AK47" i="1651"/>
  <c r="AJ47" i="1651"/>
  <c r="AI47" i="1651"/>
  <c r="AH47" i="1651"/>
  <c r="AR46" i="1651"/>
  <c r="AQ46" i="1651"/>
  <c r="AP46" i="1651"/>
  <c r="AO46" i="1651"/>
  <c r="AN46" i="1651"/>
  <c r="AM46" i="1651"/>
  <c r="AL46" i="1651"/>
  <c r="AK46" i="1651"/>
  <c r="AJ46" i="1651"/>
  <c r="AI46" i="1651"/>
  <c r="AH46" i="1651"/>
  <c r="AR45" i="1651"/>
  <c r="AQ45" i="1651"/>
  <c r="AP45" i="1651"/>
  <c r="AO45" i="1651"/>
  <c r="AN45" i="1651"/>
  <c r="AM45" i="1651"/>
  <c r="AL45" i="1651"/>
  <c r="AK45" i="1651"/>
  <c r="AJ45" i="1651"/>
  <c r="AI45" i="1651"/>
  <c r="AH45" i="1651"/>
  <c r="AR44" i="1651"/>
  <c r="AQ44" i="1651"/>
  <c r="AP44" i="1651"/>
  <c r="AO44" i="1651"/>
  <c r="AN44" i="1651"/>
  <c r="AM44" i="1651"/>
  <c r="AL44" i="1651"/>
  <c r="AK44" i="1651"/>
  <c r="AJ44" i="1651"/>
  <c r="AI44" i="1651"/>
  <c r="AH44" i="1651"/>
  <c r="AR43" i="1651"/>
  <c r="AQ43" i="1651"/>
  <c r="AP43" i="1651"/>
  <c r="AO43" i="1651"/>
  <c r="AN43" i="1651"/>
  <c r="AM43" i="1651"/>
  <c r="AL43" i="1651"/>
  <c r="AK43" i="1651"/>
  <c r="AJ43" i="1651"/>
  <c r="AI43" i="1651"/>
  <c r="AH43" i="1651"/>
  <c r="AR42" i="1651"/>
  <c r="AQ42" i="1651"/>
  <c r="AP42" i="1651"/>
  <c r="AO42" i="1651"/>
  <c r="AN42" i="1651"/>
  <c r="AM42" i="1651"/>
  <c r="AL42" i="1651"/>
  <c r="AK42" i="1651"/>
  <c r="AJ42" i="1651"/>
  <c r="AI42" i="1651"/>
  <c r="AH42" i="1651"/>
  <c r="AR41" i="1651"/>
  <c r="AQ41" i="1651"/>
  <c r="AP41" i="1651"/>
  <c r="AO41" i="1651"/>
  <c r="AN41" i="1651"/>
  <c r="AM41" i="1651"/>
  <c r="AL41" i="1651"/>
  <c r="AK41" i="1651"/>
  <c r="AJ41" i="1651"/>
  <c r="AI41" i="1651"/>
  <c r="AH41" i="1651"/>
  <c r="AR40" i="1651"/>
  <c r="AQ40" i="1651"/>
  <c r="AP40" i="1651"/>
  <c r="AO40" i="1651"/>
  <c r="AN40" i="1651"/>
  <c r="AM40" i="1651"/>
  <c r="AL40" i="1651"/>
  <c r="AK40" i="1651"/>
  <c r="AJ40" i="1651"/>
  <c r="AI40" i="1651"/>
  <c r="AH40" i="1651"/>
  <c r="AR39" i="1651"/>
  <c r="AQ39" i="1651"/>
  <c r="AP39" i="1651"/>
  <c r="AO39" i="1651"/>
  <c r="AN39" i="1651"/>
  <c r="AM39" i="1651"/>
  <c r="AL39" i="1651"/>
  <c r="AK39" i="1651"/>
  <c r="AJ39" i="1651"/>
  <c r="AI39" i="1651"/>
  <c r="AH39" i="1651"/>
  <c r="AR38" i="1651"/>
  <c r="AQ38" i="1651"/>
  <c r="AP38" i="1651"/>
  <c r="AO38" i="1651"/>
  <c r="AN38" i="1651"/>
  <c r="AM38" i="1651"/>
  <c r="AL38" i="1651"/>
  <c r="AK38" i="1651"/>
  <c r="AJ38" i="1651"/>
  <c r="AI38" i="1651"/>
  <c r="AH38" i="1651"/>
  <c r="AR37" i="1651"/>
  <c r="AQ37" i="1651"/>
  <c r="AP37" i="1651"/>
  <c r="AO37" i="1651"/>
  <c r="AN37" i="1651"/>
  <c r="AM37" i="1651"/>
  <c r="AL37" i="1651"/>
  <c r="AK37" i="1651"/>
  <c r="AJ37" i="1651"/>
  <c r="AI37" i="1651"/>
  <c r="AH37" i="1651"/>
  <c r="AR36" i="1651"/>
  <c r="AQ36" i="1651"/>
  <c r="AP36" i="1651"/>
  <c r="AO36" i="1651"/>
  <c r="AN36" i="1651"/>
  <c r="AM36" i="1651"/>
  <c r="AL36" i="1651"/>
  <c r="AK36" i="1651"/>
  <c r="AJ36" i="1651"/>
  <c r="AI36" i="1651"/>
  <c r="AH36" i="1651"/>
  <c r="AR35" i="1651"/>
  <c r="AQ35" i="1651"/>
  <c r="AP35" i="1651"/>
  <c r="AO35" i="1651"/>
  <c r="AN35" i="1651"/>
  <c r="AM35" i="1651"/>
  <c r="AL35" i="1651"/>
  <c r="AK35" i="1651"/>
  <c r="AJ35" i="1651"/>
  <c r="AI35" i="1651"/>
  <c r="AH35" i="1651"/>
  <c r="AR34" i="1651"/>
  <c r="AQ34" i="1651"/>
  <c r="AP34" i="1651"/>
  <c r="AO34" i="1651"/>
  <c r="AN34" i="1651"/>
  <c r="AM34" i="1651"/>
  <c r="AL34" i="1651"/>
  <c r="AK34" i="1651"/>
  <c r="AJ34" i="1651"/>
  <c r="AI34" i="1651"/>
  <c r="AH34" i="1651"/>
  <c r="AR33" i="1651"/>
  <c r="AQ33" i="1651"/>
  <c r="AP33" i="1651"/>
  <c r="AO33" i="1651"/>
  <c r="AN33" i="1651"/>
  <c r="AM33" i="1651"/>
  <c r="AL33" i="1651"/>
  <c r="AK33" i="1651"/>
  <c r="AJ33" i="1651"/>
  <c r="AI33" i="1651"/>
  <c r="AH33" i="1651"/>
  <c r="AR32" i="1651"/>
  <c r="AQ32" i="1651"/>
  <c r="AP32" i="1651"/>
  <c r="AO32" i="1651"/>
  <c r="AN32" i="1651"/>
  <c r="AM32" i="1651"/>
  <c r="AL32" i="1651"/>
  <c r="AK32" i="1651"/>
  <c r="AJ32" i="1651"/>
  <c r="AI32" i="1651"/>
  <c r="AH32" i="1651"/>
  <c r="AR31" i="1651"/>
  <c r="AQ31" i="1651"/>
  <c r="AP31" i="1651"/>
  <c r="AO31" i="1651"/>
  <c r="AN31" i="1651"/>
  <c r="AM31" i="1651"/>
  <c r="AL31" i="1651"/>
  <c r="AK31" i="1651"/>
  <c r="AJ31" i="1651"/>
  <c r="AI31" i="1651"/>
  <c r="AH31" i="1651"/>
  <c r="AR30" i="1651"/>
  <c r="AQ30" i="1651"/>
  <c r="AP30" i="1651"/>
  <c r="AO30" i="1651"/>
  <c r="AN30" i="1651"/>
  <c r="AM30" i="1651"/>
  <c r="AL30" i="1651"/>
  <c r="AK30" i="1651"/>
  <c r="AJ30" i="1651"/>
  <c r="AI30" i="1651"/>
  <c r="AH30" i="1651"/>
  <c r="AR29" i="1651"/>
  <c r="AQ29" i="1651"/>
  <c r="AP29" i="1651"/>
  <c r="AO29" i="1651"/>
  <c r="AN29" i="1651"/>
  <c r="AM29" i="1651"/>
  <c r="AL29" i="1651"/>
  <c r="AK29" i="1651"/>
  <c r="AJ29" i="1651"/>
  <c r="AI29" i="1651"/>
  <c r="AH29" i="1651"/>
  <c r="AR28" i="1651"/>
  <c r="AQ28" i="1651"/>
  <c r="AP28" i="1651"/>
  <c r="AO28" i="1651"/>
  <c r="AN28" i="1651"/>
  <c r="AM28" i="1651"/>
  <c r="AL28" i="1651"/>
  <c r="AK28" i="1651"/>
  <c r="AJ28" i="1651"/>
  <c r="AI28" i="1651"/>
  <c r="AH28" i="1651"/>
  <c r="AR27" i="1651"/>
  <c r="AQ27" i="1651"/>
  <c r="AP27" i="1651"/>
  <c r="AO27" i="1651"/>
  <c r="AN27" i="1651"/>
  <c r="AM27" i="1651"/>
  <c r="AL27" i="1651"/>
  <c r="AK27" i="1651"/>
  <c r="AJ27" i="1651"/>
  <c r="AI27" i="1651"/>
  <c r="AH27" i="1651"/>
  <c r="AR26" i="1651"/>
  <c r="AQ26" i="1651"/>
  <c r="AP26" i="1651"/>
  <c r="AO26" i="1651"/>
  <c r="AN26" i="1651"/>
  <c r="AM26" i="1651"/>
  <c r="AL26" i="1651"/>
  <c r="AK26" i="1651"/>
  <c r="AJ26" i="1651"/>
  <c r="AI26" i="1651"/>
  <c r="AH26" i="1651"/>
  <c r="AR25" i="1651"/>
  <c r="AQ25" i="1651"/>
  <c r="AP25" i="1651"/>
  <c r="AO25" i="1651"/>
  <c r="AN25" i="1651"/>
  <c r="AM25" i="1651"/>
  <c r="AL25" i="1651"/>
  <c r="AK25" i="1651"/>
  <c r="AJ25" i="1651"/>
  <c r="AI25" i="1651"/>
  <c r="AH25" i="1651"/>
  <c r="AR24" i="1651"/>
  <c r="AQ24" i="1651"/>
  <c r="AP24" i="1651"/>
  <c r="AO24" i="1651"/>
  <c r="AN24" i="1651"/>
  <c r="AM24" i="1651"/>
  <c r="AL24" i="1651"/>
  <c r="AK24" i="1651"/>
  <c r="AJ24" i="1651"/>
  <c r="AI24" i="1651"/>
  <c r="AH24" i="1651"/>
  <c r="AR23" i="1651"/>
  <c r="AQ23" i="1651"/>
  <c r="AP23" i="1651"/>
  <c r="AO23" i="1651"/>
  <c r="AN23" i="1651"/>
  <c r="AM23" i="1651"/>
  <c r="AL23" i="1651"/>
  <c r="AK23" i="1651"/>
  <c r="AJ23" i="1651"/>
  <c r="AI23" i="1651"/>
  <c r="AH23" i="1651"/>
  <c r="AR22" i="1651"/>
  <c r="AQ22" i="1651"/>
  <c r="AP22" i="1651"/>
  <c r="AO22" i="1651"/>
  <c r="AN22" i="1651"/>
  <c r="AM22" i="1651"/>
  <c r="AL22" i="1651"/>
  <c r="AK22" i="1651"/>
  <c r="AJ22" i="1651"/>
  <c r="AI22" i="1651"/>
  <c r="AH22" i="1651"/>
  <c r="AR21" i="1651"/>
  <c r="AQ21" i="1651"/>
  <c r="AP21" i="1651"/>
  <c r="AO21" i="1651"/>
  <c r="AN21" i="1651"/>
  <c r="AM21" i="1651"/>
  <c r="AL21" i="1651"/>
  <c r="AK21" i="1651"/>
  <c r="AJ21" i="1651"/>
  <c r="AI21" i="1651"/>
  <c r="AH21" i="1651"/>
  <c r="AR20" i="1651"/>
  <c r="AQ20" i="1651"/>
  <c r="AP20" i="1651"/>
  <c r="AO20" i="1651"/>
  <c r="AN20" i="1651"/>
  <c r="AM20" i="1651"/>
  <c r="AL20" i="1651"/>
  <c r="AK20" i="1651"/>
  <c r="AJ20" i="1651"/>
  <c r="AI20" i="1651"/>
  <c r="AH20" i="1651"/>
  <c r="AR19" i="1651"/>
  <c r="AQ19" i="1651"/>
  <c r="AP19" i="1651"/>
  <c r="AO19" i="1651"/>
  <c r="AN19" i="1651"/>
  <c r="AM19" i="1651"/>
  <c r="AL19" i="1651"/>
  <c r="AK19" i="1651"/>
  <c r="AJ19" i="1651"/>
  <c r="AI19" i="1651"/>
  <c r="AH19" i="1651"/>
  <c r="AR18" i="1651"/>
  <c r="AQ18" i="1651"/>
  <c r="AP18" i="1651"/>
  <c r="AO18" i="1651"/>
  <c r="AN18" i="1651"/>
  <c r="AM18" i="1651"/>
  <c r="AL18" i="1651"/>
  <c r="AK18" i="1651"/>
  <c r="AJ18" i="1651"/>
  <c r="AI18" i="1651"/>
  <c r="AH18" i="1651"/>
  <c r="AR17" i="1651"/>
  <c r="AQ17" i="1651"/>
  <c r="AP17" i="1651"/>
  <c r="AO17" i="1651"/>
  <c r="AN17" i="1651"/>
  <c r="AM17" i="1651"/>
  <c r="AL17" i="1651"/>
  <c r="AK17" i="1651"/>
  <c r="AJ17" i="1651"/>
  <c r="AI17" i="1651"/>
  <c r="AH17" i="1651"/>
  <c r="AR16" i="1651"/>
  <c r="AQ16" i="1651"/>
  <c r="AP16" i="1651"/>
  <c r="AO16" i="1651"/>
  <c r="AN16" i="1651"/>
  <c r="AM16" i="1651"/>
  <c r="AL16" i="1651"/>
  <c r="AK16" i="1651"/>
  <c r="AJ16" i="1651"/>
  <c r="AI16" i="1651"/>
  <c r="AH16" i="1651"/>
  <c r="AR15" i="1651"/>
  <c r="AQ15" i="1651"/>
  <c r="AP15" i="1651"/>
  <c r="AO15" i="1651"/>
  <c r="AN15" i="1651"/>
  <c r="AM15" i="1651"/>
  <c r="AL15" i="1651"/>
  <c r="AK15" i="1651"/>
  <c r="AJ15" i="1651"/>
  <c r="AI15" i="1651"/>
  <c r="AH15" i="1651"/>
  <c r="AR14" i="1651"/>
  <c r="AQ14" i="1651"/>
  <c r="AP14" i="1651"/>
  <c r="AO14" i="1651"/>
  <c r="AN14" i="1651"/>
  <c r="AM14" i="1651"/>
  <c r="AL14" i="1651"/>
  <c r="AK14" i="1651"/>
  <c r="AJ14" i="1651"/>
  <c r="AI14" i="1651"/>
  <c r="AH14" i="1651"/>
  <c r="AR13" i="1651"/>
  <c r="AQ13" i="1651"/>
  <c r="AP13" i="1651"/>
  <c r="AO13" i="1651"/>
  <c r="AN13" i="1651"/>
  <c r="AM13" i="1651"/>
  <c r="AL13" i="1651"/>
  <c r="AK13" i="1651"/>
  <c r="AJ13" i="1651"/>
  <c r="AI13" i="1651"/>
  <c r="AH13" i="1651"/>
  <c r="AR12" i="1651"/>
  <c r="AQ12" i="1651"/>
  <c r="AP12" i="1651"/>
  <c r="AO12" i="1651"/>
  <c r="AN12" i="1651"/>
  <c r="AM12" i="1651"/>
  <c r="AL12" i="1651"/>
  <c r="AK12" i="1651"/>
  <c r="AJ12" i="1651"/>
  <c r="AI12" i="1651"/>
  <c r="AH12" i="1651"/>
  <c r="AG353" i="1650"/>
  <c r="AF353" i="1650" s="1"/>
  <c r="AD353" i="1650"/>
  <c r="AC353" i="1650"/>
  <c r="Y353" i="1650"/>
  <c r="AB353" i="1650" s="1"/>
  <c r="X353" i="1650"/>
  <c r="AA353" i="1650" s="1"/>
  <c r="V353" i="1650"/>
  <c r="U353" i="1650"/>
  <c r="AG352" i="1650"/>
  <c r="AF352" i="1650" s="1"/>
  <c r="AD352" i="1650"/>
  <c r="AC352" i="1650"/>
  <c r="Y352" i="1650"/>
  <c r="AB352" i="1650" s="1"/>
  <c r="X352" i="1650"/>
  <c r="AA352" i="1650" s="1"/>
  <c r="V352" i="1650"/>
  <c r="U352" i="1650"/>
  <c r="AG351" i="1650"/>
  <c r="AF351" i="1650" s="1"/>
  <c r="AD351" i="1650"/>
  <c r="AC351" i="1650"/>
  <c r="Y351" i="1650"/>
  <c r="AB351" i="1650" s="1"/>
  <c r="X351" i="1650"/>
  <c r="AA351" i="1650" s="1"/>
  <c r="V351" i="1650"/>
  <c r="U351" i="1650"/>
  <c r="AG350" i="1650"/>
  <c r="AF350" i="1650" s="1"/>
  <c r="AD350" i="1650"/>
  <c r="AC350" i="1650"/>
  <c r="Y350" i="1650"/>
  <c r="AB350" i="1650" s="1"/>
  <c r="X350" i="1650"/>
  <c r="AA350" i="1650" s="1"/>
  <c r="V350" i="1650"/>
  <c r="U350" i="1650"/>
  <c r="AG349" i="1650"/>
  <c r="AF349" i="1650" s="1"/>
  <c r="AD349" i="1650"/>
  <c r="AC349" i="1650"/>
  <c r="Y349" i="1650"/>
  <c r="AB349" i="1650" s="1"/>
  <c r="X349" i="1650"/>
  <c r="AA349" i="1650" s="1"/>
  <c r="V349" i="1650"/>
  <c r="U349" i="1650"/>
  <c r="AG348" i="1650"/>
  <c r="AF348" i="1650" s="1"/>
  <c r="AD348" i="1650"/>
  <c r="AC348" i="1650"/>
  <c r="Y348" i="1650"/>
  <c r="AB348" i="1650" s="1"/>
  <c r="X348" i="1650"/>
  <c r="AA348" i="1650" s="1"/>
  <c r="V348" i="1650"/>
  <c r="U348" i="1650"/>
  <c r="AG347" i="1650"/>
  <c r="AF347" i="1650" s="1"/>
  <c r="AD347" i="1650"/>
  <c r="AC347" i="1650"/>
  <c r="Y347" i="1650"/>
  <c r="AB347" i="1650" s="1"/>
  <c r="X347" i="1650"/>
  <c r="AA347" i="1650" s="1"/>
  <c r="V347" i="1650"/>
  <c r="U347" i="1650"/>
  <c r="AG346" i="1650"/>
  <c r="AF346" i="1650" s="1"/>
  <c r="AD346" i="1650"/>
  <c r="AC346" i="1650"/>
  <c r="Y346" i="1650"/>
  <c r="AB346" i="1650" s="1"/>
  <c r="X346" i="1650"/>
  <c r="AA346" i="1650" s="1"/>
  <c r="V346" i="1650"/>
  <c r="U346" i="1650"/>
  <c r="AG345" i="1650"/>
  <c r="AF345" i="1650" s="1"/>
  <c r="AD345" i="1650"/>
  <c r="AC345" i="1650"/>
  <c r="Y345" i="1650"/>
  <c r="AB345" i="1650" s="1"/>
  <c r="X345" i="1650"/>
  <c r="AA345" i="1650" s="1"/>
  <c r="V345" i="1650"/>
  <c r="U345" i="1650"/>
  <c r="AG344" i="1650"/>
  <c r="AF344" i="1650" s="1"/>
  <c r="AD344" i="1650"/>
  <c r="AC344" i="1650"/>
  <c r="Y344" i="1650"/>
  <c r="AB344" i="1650" s="1"/>
  <c r="X344" i="1650"/>
  <c r="AA344" i="1650" s="1"/>
  <c r="V344" i="1650"/>
  <c r="U344" i="1650"/>
  <c r="AG343" i="1650"/>
  <c r="AF343" i="1650" s="1"/>
  <c r="AD343" i="1650"/>
  <c r="AC343" i="1650"/>
  <c r="Y343" i="1650"/>
  <c r="AB343" i="1650" s="1"/>
  <c r="X343" i="1650"/>
  <c r="AA343" i="1650" s="1"/>
  <c r="V343" i="1650"/>
  <c r="U343" i="1650"/>
  <c r="AG342" i="1650"/>
  <c r="AF342" i="1650" s="1"/>
  <c r="AD342" i="1650"/>
  <c r="AC342" i="1650"/>
  <c r="Y342" i="1650"/>
  <c r="AB342" i="1650" s="1"/>
  <c r="X342" i="1650"/>
  <c r="AA342" i="1650" s="1"/>
  <c r="V342" i="1650"/>
  <c r="U342" i="1650"/>
  <c r="AG341" i="1650"/>
  <c r="AF341" i="1650" s="1"/>
  <c r="AD341" i="1650"/>
  <c r="AC341" i="1650"/>
  <c r="Y341" i="1650"/>
  <c r="AB341" i="1650" s="1"/>
  <c r="X341" i="1650"/>
  <c r="AA341" i="1650" s="1"/>
  <c r="V341" i="1650"/>
  <c r="U341" i="1650"/>
  <c r="AG340" i="1650"/>
  <c r="AF340" i="1650" s="1"/>
  <c r="AD340" i="1650"/>
  <c r="AC340" i="1650"/>
  <c r="Y340" i="1650"/>
  <c r="AB340" i="1650" s="1"/>
  <c r="X340" i="1650"/>
  <c r="AA340" i="1650" s="1"/>
  <c r="V340" i="1650"/>
  <c r="U340" i="1650"/>
  <c r="AG339" i="1650"/>
  <c r="AF339" i="1650" s="1"/>
  <c r="AD339" i="1650"/>
  <c r="AC339" i="1650"/>
  <c r="Y339" i="1650"/>
  <c r="AB339" i="1650" s="1"/>
  <c r="X339" i="1650"/>
  <c r="AA339" i="1650" s="1"/>
  <c r="V339" i="1650"/>
  <c r="U339" i="1650"/>
  <c r="AG338" i="1650"/>
  <c r="AF338" i="1650" s="1"/>
  <c r="AD338" i="1650"/>
  <c r="AC338" i="1650"/>
  <c r="Y338" i="1650"/>
  <c r="AB338" i="1650" s="1"/>
  <c r="X338" i="1650"/>
  <c r="AA338" i="1650" s="1"/>
  <c r="V338" i="1650"/>
  <c r="U338" i="1650"/>
  <c r="AG337" i="1650"/>
  <c r="AF337" i="1650" s="1"/>
  <c r="AD337" i="1650"/>
  <c r="AC337" i="1650"/>
  <c r="Y337" i="1650"/>
  <c r="AB337" i="1650" s="1"/>
  <c r="X337" i="1650"/>
  <c r="AA337" i="1650" s="1"/>
  <c r="V337" i="1650"/>
  <c r="U337" i="1650"/>
  <c r="AG336" i="1650"/>
  <c r="AF336" i="1650" s="1"/>
  <c r="AD336" i="1650"/>
  <c r="AC336" i="1650"/>
  <c r="Y336" i="1650"/>
  <c r="AB336" i="1650" s="1"/>
  <c r="X336" i="1650"/>
  <c r="AA336" i="1650" s="1"/>
  <c r="V336" i="1650"/>
  <c r="U336" i="1650"/>
  <c r="AG335" i="1650"/>
  <c r="AF335" i="1650" s="1"/>
  <c r="AD335" i="1650"/>
  <c r="AC335" i="1650"/>
  <c r="Y335" i="1650"/>
  <c r="AB335" i="1650" s="1"/>
  <c r="X335" i="1650"/>
  <c r="AA335" i="1650" s="1"/>
  <c r="V335" i="1650"/>
  <c r="U335" i="1650"/>
  <c r="AG334" i="1650"/>
  <c r="AF334" i="1650" s="1"/>
  <c r="AD334" i="1650"/>
  <c r="AC334" i="1650"/>
  <c r="Y334" i="1650"/>
  <c r="AB334" i="1650" s="1"/>
  <c r="X334" i="1650"/>
  <c r="AA334" i="1650" s="1"/>
  <c r="V334" i="1650"/>
  <c r="U334" i="1650"/>
  <c r="AG333" i="1650"/>
  <c r="AF333" i="1650" s="1"/>
  <c r="AD333" i="1650"/>
  <c r="AC333" i="1650"/>
  <c r="Y333" i="1650"/>
  <c r="AB333" i="1650" s="1"/>
  <c r="X333" i="1650"/>
  <c r="AA333" i="1650" s="1"/>
  <c r="V333" i="1650"/>
  <c r="U333" i="1650"/>
  <c r="AG332" i="1650"/>
  <c r="AF332" i="1650" s="1"/>
  <c r="AD332" i="1650"/>
  <c r="AC332" i="1650"/>
  <c r="Y332" i="1650"/>
  <c r="AB332" i="1650" s="1"/>
  <c r="X332" i="1650"/>
  <c r="AA332" i="1650" s="1"/>
  <c r="V332" i="1650"/>
  <c r="U332" i="1650"/>
  <c r="AG331" i="1650"/>
  <c r="AF331" i="1650" s="1"/>
  <c r="AD331" i="1650"/>
  <c r="AC331" i="1650"/>
  <c r="Y331" i="1650"/>
  <c r="AB331" i="1650" s="1"/>
  <c r="X331" i="1650"/>
  <c r="AA331" i="1650" s="1"/>
  <c r="V331" i="1650"/>
  <c r="U331" i="1650"/>
  <c r="AG330" i="1650"/>
  <c r="AF330" i="1650" s="1"/>
  <c r="AD330" i="1650"/>
  <c r="AC330" i="1650"/>
  <c r="Y330" i="1650"/>
  <c r="AB330" i="1650" s="1"/>
  <c r="X330" i="1650"/>
  <c r="AA330" i="1650" s="1"/>
  <c r="V330" i="1650"/>
  <c r="U330" i="1650"/>
  <c r="AG329" i="1650"/>
  <c r="AF329" i="1650" s="1"/>
  <c r="AD329" i="1650"/>
  <c r="AC329" i="1650"/>
  <c r="Y329" i="1650"/>
  <c r="AB329" i="1650" s="1"/>
  <c r="X329" i="1650"/>
  <c r="AA329" i="1650" s="1"/>
  <c r="V329" i="1650"/>
  <c r="U329" i="1650"/>
  <c r="AG328" i="1650"/>
  <c r="AF328" i="1650" s="1"/>
  <c r="AD328" i="1650"/>
  <c r="AC328" i="1650"/>
  <c r="Y328" i="1650"/>
  <c r="AB328" i="1650" s="1"/>
  <c r="X328" i="1650"/>
  <c r="AA328" i="1650" s="1"/>
  <c r="V328" i="1650"/>
  <c r="U328" i="1650"/>
  <c r="AG327" i="1650"/>
  <c r="AF327" i="1650" s="1"/>
  <c r="AD327" i="1650"/>
  <c r="AC327" i="1650"/>
  <c r="Y327" i="1650"/>
  <c r="AB327" i="1650" s="1"/>
  <c r="X327" i="1650"/>
  <c r="AA327" i="1650" s="1"/>
  <c r="V327" i="1650"/>
  <c r="U327" i="1650"/>
  <c r="AG326" i="1650"/>
  <c r="AF326" i="1650" s="1"/>
  <c r="AD326" i="1650"/>
  <c r="AC326" i="1650"/>
  <c r="Y326" i="1650"/>
  <c r="AB326" i="1650" s="1"/>
  <c r="X326" i="1650"/>
  <c r="AA326" i="1650" s="1"/>
  <c r="V326" i="1650"/>
  <c r="U326" i="1650"/>
  <c r="AG325" i="1650"/>
  <c r="AF325" i="1650" s="1"/>
  <c r="AD325" i="1650"/>
  <c r="AC325" i="1650"/>
  <c r="Y325" i="1650"/>
  <c r="AB325" i="1650" s="1"/>
  <c r="X325" i="1650"/>
  <c r="AA325" i="1650" s="1"/>
  <c r="V325" i="1650"/>
  <c r="U325" i="1650"/>
  <c r="AG324" i="1650"/>
  <c r="AF324" i="1650" s="1"/>
  <c r="AD324" i="1650"/>
  <c r="AC324" i="1650"/>
  <c r="Y324" i="1650"/>
  <c r="AB324" i="1650" s="1"/>
  <c r="X324" i="1650"/>
  <c r="AA324" i="1650" s="1"/>
  <c r="V324" i="1650"/>
  <c r="U324" i="1650"/>
  <c r="AG323" i="1650"/>
  <c r="AF323" i="1650" s="1"/>
  <c r="AD323" i="1650"/>
  <c r="AC323" i="1650"/>
  <c r="Y323" i="1650"/>
  <c r="AB323" i="1650" s="1"/>
  <c r="X323" i="1650"/>
  <c r="AA323" i="1650" s="1"/>
  <c r="V323" i="1650"/>
  <c r="U323" i="1650"/>
  <c r="AG322" i="1650"/>
  <c r="AF322" i="1650" s="1"/>
  <c r="AD322" i="1650"/>
  <c r="AC322" i="1650"/>
  <c r="Y322" i="1650"/>
  <c r="AB322" i="1650" s="1"/>
  <c r="X322" i="1650"/>
  <c r="AA322" i="1650" s="1"/>
  <c r="V322" i="1650"/>
  <c r="U322" i="1650"/>
  <c r="AG321" i="1650"/>
  <c r="AF321" i="1650" s="1"/>
  <c r="AD321" i="1650"/>
  <c r="AC321" i="1650"/>
  <c r="Y321" i="1650"/>
  <c r="AB321" i="1650" s="1"/>
  <c r="X321" i="1650"/>
  <c r="AA321" i="1650" s="1"/>
  <c r="V321" i="1650"/>
  <c r="U321" i="1650"/>
  <c r="AG320" i="1650"/>
  <c r="AF320" i="1650" s="1"/>
  <c r="AD320" i="1650"/>
  <c r="AC320" i="1650"/>
  <c r="Y320" i="1650"/>
  <c r="AB320" i="1650" s="1"/>
  <c r="X320" i="1650"/>
  <c r="AA320" i="1650" s="1"/>
  <c r="V320" i="1650"/>
  <c r="U320" i="1650"/>
  <c r="AG319" i="1650"/>
  <c r="AF319" i="1650" s="1"/>
  <c r="AD319" i="1650"/>
  <c r="AC319" i="1650"/>
  <c r="Y319" i="1650"/>
  <c r="AB319" i="1650" s="1"/>
  <c r="X319" i="1650"/>
  <c r="AA319" i="1650" s="1"/>
  <c r="V319" i="1650"/>
  <c r="U319" i="1650"/>
  <c r="AG318" i="1650"/>
  <c r="AF318" i="1650" s="1"/>
  <c r="AD318" i="1650"/>
  <c r="AC318" i="1650"/>
  <c r="Y318" i="1650"/>
  <c r="AB318" i="1650" s="1"/>
  <c r="X318" i="1650"/>
  <c r="AA318" i="1650" s="1"/>
  <c r="V318" i="1650"/>
  <c r="U318" i="1650"/>
  <c r="AG317" i="1650"/>
  <c r="AF317" i="1650" s="1"/>
  <c r="AD317" i="1650"/>
  <c r="AC317" i="1650"/>
  <c r="Y317" i="1650"/>
  <c r="AB317" i="1650" s="1"/>
  <c r="X317" i="1650"/>
  <c r="AA317" i="1650" s="1"/>
  <c r="V317" i="1650"/>
  <c r="U317" i="1650"/>
  <c r="AG316" i="1650"/>
  <c r="AF316" i="1650" s="1"/>
  <c r="AD316" i="1650"/>
  <c r="AC316" i="1650"/>
  <c r="Y316" i="1650"/>
  <c r="AB316" i="1650" s="1"/>
  <c r="X316" i="1650"/>
  <c r="AA316" i="1650" s="1"/>
  <c r="V316" i="1650"/>
  <c r="U316" i="1650"/>
  <c r="AG315" i="1650"/>
  <c r="AF315" i="1650" s="1"/>
  <c r="AD315" i="1650"/>
  <c r="AC315" i="1650"/>
  <c r="Y315" i="1650"/>
  <c r="AB315" i="1650" s="1"/>
  <c r="X315" i="1650"/>
  <c r="AA315" i="1650" s="1"/>
  <c r="V315" i="1650"/>
  <c r="U315" i="1650"/>
  <c r="AG314" i="1650"/>
  <c r="AF314" i="1650" s="1"/>
  <c r="AD314" i="1650"/>
  <c r="AC314" i="1650"/>
  <c r="Y314" i="1650"/>
  <c r="AB314" i="1650" s="1"/>
  <c r="X314" i="1650"/>
  <c r="AA314" i="1650" s="1"/>
  <c r="V314" i="1650"/>
  <c r="U314" i="1650"/>
  <c r="AG313" i="1650"/>
  <c r="AF313" i="1650" s="1"/>
  <c r="AD313" i="1650"/>
  <c r="AC313" i="1650"/>
  <c r="Y313" i="1650"/>
  <c r="AB313" i="1650" s="1"/>
  <c r="X313" i="1650"/>
  <c r="AA313" i="1650" s="1"/>
  <c r="V313" i="1650"/>
  <c r="U313" i="1650"/>
  <c r="AG312" i="1650"/>
  <c r="AF312" i="1650" s="1"/>
  <c r="AD312" i="1650"/>
  <c r="AC312" i="1650"/>
  <c r="Y312" i="1650"/>
  <c r="AB312" i="1650" s="1"/>
  <c r="X312" i="1650"/>
  <c r="AA312" i="1650" s="1"/>
  <c r="V312" i="1650"/>
  <c r="U312" i="1650"/>
  <c r="AG311" i="1650"/>
  <c r="AF311" i="1650" s="1"/>
  <c r="AD311" i="1650"/>
  <c r="AC311" i="1650"/>
  <c r="Y311" i="1650"/>
  <c r="AB311" i="1650" s="1"/>
  <c r="X311" i="1650"/>
  <c r="AA311" i="1650" s="1"/>
  <c r="V311" i="1650"/>
  <c r="U311" i="1650"/>
  <c r="AG310" i="1650"/>
  <c r="AF310" i="1650" s="1"/>
  <c r="AD310" i="1650"/>
  <c r="AC310" i="1650"/>
  <c r="Y310" i="1650"/>
  <c r="AB310" i="1650" s="1"/>
  <c r="X310" i="1650"/>
  <c r="AA310" i="1650" s="1"/>
  <c r="V310" i="1650"/>
  <c r="U310" i="1650"/>
  <c r="AG309" i="1650"/>
  <c r="AF309" i="1650" s="1"/>
  <c r="AD309" i="1650"/>
  <c r="AC309" i="1650"/>
  <c r="Y309" i="1650"/>
  <c r="AB309" i="1650" s="1"/>
  <c r="X309" i="1650"/>
  <c r="AA309" i="1650" s="1"/>
  <c r="V309" i="1650"/>
  <c r="U309" i="1650"/>
  <c r="AG308" i="1650"/>
  <c r="AF308" i="1650" s="1"/>
  <c r="AD308" i="1650"/>
  <c r="AC308" i="1650"/>
  <c r="Y308" i="1650"/>
  <c r="AB308" i="1650" s="1"/>
  <c r="X308" i="1650"/>
  <c r="AA308" i="1650" s="1"/>
  <c r="V308" i="1650"/>
  <c r="U308" i="1650"/>
  <c r="AG307" i="1650"/>
  <c r="AF307" i="1650" s="1"/>
  <c r="AD307" i="1650"/>
  <c r="AC307" i="1650"/>
  <c r="Y307" i="1650"/>
  <c r="AB307" i="1650" s="1"/>
  <c r="X307" i="1650"/>
  <c r="AA307" i="1650" s="1"/>
  <c r="V307" i="1650"/>
  <c r="U307" i="1650"/>
  <c r="AG306" i="1650"/>
  <c r="AF306" i="1650" s="1"/>
  <c r="AD306" i="1650"/>
  <c r="AC306" i="1650"/>
  <c r="Y306" i="1650"/>
  <c r="AB306" i="1650" s="1"/>
  <c r="X306" i="1650"/>
  <c r="AA306" i="1650" s="1"/>
  <c r="V306" i="1650"/>
  <c r="U306" i="1650"/>
  <c r="AG305" i="1650"/>
  <c r="AF305" i="1650" s="1"/>
  <c r="AD305" i="1650"/>
  <c r="AC305" i="1650"/>
  <c r="Y305" i="1650"/>
  <c r="AB305" i="1650" s="1"/>
  <c r="X305" i="1650"/>
  <c r="AA305" i="1650" s="1"/>
  <c r="V305" i="1650"/>
  <c r="U305" i="1650"/>
  <c r="AG304" i="1650"/>
  <c r="AF304" i="1650" s="1"/>
  <c r="AD304" i="1650"/>
  <c r="AC304" i="1650"/>
  <c r="Y304" i="1650"/>
  <c r="AB304" i="1650" s="1"/>
  <c r="X304" i="1650"/>
  <c r="AA304" i="1650" s="1"/>
  <c r="V304" i="1650"/>
  <c r="U304" i="1650"/>
  <c r="AG303" i="1650"/>
  <c r="AF303" i="1650" s="1"/>
  <c r="AD303" i="1650"/>
  <c r="AC303" i="1650"/>
  <c r="Y303" i="1650"/>
  <c r="AB303" i="1650" s="1"/>
  <c r="X303" i="1650"/>
  <c r="AA303" i="1650" s="1"/>
  <c r="V303" i="1650"/>
  <c r="U303" i="1650"/>
  <c r="AG302" i="1650"/>
  <c r="AF302" i="1650" s="1"/>
  <c r="AD302" i="1650"/>
  <c r="AC302" i="1650"/>
  <c r="Y302" i="1650"/>
  <c r="AB302" i="1650" s="1"/>
  <c r="X302" i="1650"/>
  <c r="AA302" i="1650" s="1"/>
  <c r="V302" i="1650"/>
  <c r="U302" i="1650"/>
  <c r="AG301" i="1650"/>
  <c r="AF301" i="1650" s="1"/>
  <c r="AD301" i="1650"/>
  <c r="AC301" i="1650"/>
  <c r="Y301" i="1650"/>
  <c r="AB301" i="1650" s="1"/>
  <c r="X301" i="1650"/>
  <c r="AA301" i="1650" s="1"/>
  <c r="V301" i="1650"/>
  <c r="U301" i="1650"/>
  <c r="AG300" i="1650"/>
  <c r="AF300" i="1650" s="1"/>
  <c r="AD300" i="1650"/>
  <c r="AC300" i="1650"/>
  <c r="Y300" i="1650"/>
  <c r="AB300" i="1650" s="1"/>
  <c r="X300" i="1650"/>
  <c r="AA300" i="1650" s="1"/>
  <c r="V300" i="1650"/>
  <c r="U300" i="1650"/>
  <c r="AG299" i="1650"/>
  <c r="AF299" i="1650" s="1"/>
  <c r="AD299" i="1650"/>
  <c r="AC299" i="1650"/>
  <c r="Y299" i="1650"/>
  <c r="AB299" i="1650" s="1"/>
  <c r="X299" i="1650"/>
  <c r="AA299" i="1650" s="1"/>
  <c r="V299" i="1650"/>
  <c r="U299" i="1650"/>
  <c r="AG298" i="1650"/>
  <c r="AF298" i="1650" s="1"/>
  <c r="AD298" i="1650"/>
  <c r="AC298" i="1650"/>
  <c r="Y298" i="1650"/>
  <c r="AB298" i="1650" s="1"/>
  <c r="X298" i="1650"/>
  <c r="AA298" i="1650" s="1"/>
  <c r="V298" i="1650"/>
  <c r="U298" i="1650"/>
  <c r="AG297" i="1650"/>
  <c r="AF297" i="1650" s="1"/>
  <c r="AD297" i="1650"/>
  <c r="AC297" i="1650"/>
  <c r="Y297" i="1650"/>
  <c r="AB297" i="1650" s="1"/>
  <c r="X297" i="1650"/>
  <c r="AA297" i="1650" s="1"/>
  <c r="V297" i="1650"/>
  <c r="U297" i="1650"/>
  <c r="AG296" i="1650"/>
  <c r="AF296" i="1650" s="1"/>
  <c r="AD296" i="1650"/>
  <c r="AC296" i="1650"/>
  <c r="Y296" i="1650"/>
  <c r="AB296" i="1650" s="1"/>
  <c r="X296" i="1650"/>
  <c r="AA296" i="1650" s="1"/>
  <c r="V296" i="1650"/>
  <c r="U296" i="1650"/>
  <c r="AG295" i="1650"/>
  <c r="AF295" i="1650" s="1"/>
  <c r="AD295" i="1650"/>
  <c r="AC295" i="1650"/>
  <c r="Y295" i="1650"/>
  <c r="AB295" i="1650" s="1"/>
  <c r="X295" i="1650"/>
  <c r="AA295" i="1650" s="1"/>
  <c r="V295" i="1650"/>
  <c r="U295" i="1650"/>
  <c r="AG294" i="1650"/>
  <c r="AF294" i="1650" s="1"/>
  <c r="AD294" i="1650"/>
  <c r="AC294" i="1650"/>
  <c r="Y294" i="1650"/>
  <c r="AB294" i="1650" s="1"/>
  <c r="X294" i="1650"/>
  <c r="AA294" i="1650" s="1"/>
  <c r="V294" i="1650"/>
  <c r="U294" i="1650"/>
  <c r="AG293" i="1650"/>
  <c r="AF293" i="1650" s="1"/>
  <c r="AD293" i="1650"/>
  <c r="AC293" i="1650"/>
  <c r="Y293" i="1650"/>
  <c r="AB293" i="1650" s="1"/>
  <c r="X293" i="1650"/>
  <c r="AA293" i="1650" s="1"/>
  <c r="V293" i="1650"/>
  <c r="U293" i="1650"/>
  <c r="AG292" i="1650"/>
  <c r="AF292" i="1650" s="1"/>
  <c r="AD292" i="1650"/>
  <c r="AC292" i="1650"/>
  <c r="Y292" i="1650"/>
  <c r="AB292" i="1650" s="1"/>
  <c r="X292" i="1650"/>
  <c r="AA292" i="1650" s="1"/>
  <c r="V292" i="1650"/>
  <c r="U292" i="1650"/>
  <c r="AG291" i="1650"/>
  <c r="AF291" i="1650" s="1"/>
  <c r="AD291" i="1650"/>
  <c r="AC291" i="1650"/>
  <c r="Y291" i="1650"/>
  <c r="AB291" i="1650" s="1"/>
  <c r="X291" i="1650"/>
  <c r="AA291" i="1650" s="1"/>
  <c r="V291" i="1650"/>
  <c r="U291" i="1650"/>
  <c r="AG290" i="1650"/>
  <c r="AF290" i="1650" s="1"/>
  <c r="AD290" i="1650"/>
  <c r="AC290" i="1650"/>
  <c r="Y290" i="1650"/>
  <c r="AB290" i="1650" s="1"/>
  <c r="X290" i="1650"/>
  <c r="AA290" i="1650" s="1"/>
  <c r="V290" i="1650"/>
  <c r="U290" i="1650"/>
  <c r="AG289" i="1650"/>
  <c r="AF289" i="1650" s="1"/>
  <c r="AD289" i="1650"/>
  <c r="AC289" i="1650"/>
  <c r="Y289" i="1650"/>
  <c r="AB289" i="1650" s="1"/>
  <c r="X289" i="1650"/>
  <c r="AA289" i="1650" s="1"/>
  <c r="V289" i="1650"/>
  <c r="U289" i="1650"/>
  <c r="AG288" i="1650"/>
  <c r="AF288" i="1650" s="1"/>
  <c r="AD288" i="1650"/>
  <c r="AC288" i="1650"/>
  <c r="Y288" i="1650"/>
  <c r="AB288" i="1650" s="1"/>
  <c r="X288" i="1650"/>
  <c r="AA288" i="1650" s="1"/>
  <c r="V288" i="1650"/>
  <c r="U288" i="1650"/>
  <c r="AG287" i="1650"/>
  <c r="AF287" i="1650" s="1"/>
  <c r="AD287" i="1650"/>
  <c r="AC287" i="1650"/>
  <c r="Y287" i="1650"/>
  <c r="AB287" i="1650" s="1"/>
  <c r="X287" i="1650"/>
  <c r="AA287" i="1650" s="1"/>
  <c r="V287" i="1650"/>
  <c r="U287" i="1650"/>
  <c r="AG286" i="1650"/>
  <c r="AF286" i="1650" s="1"/>
  <c r="AD286" i="1650"/>
  <c r="AC286" i="1650"/>
  <c r="Y286" i="1650"/>
  <c r="AB286" i="1650" s="1"/>
  <c r="X286" i="1650"/>
  <c r="AA286" i="1650" s="1"/>
  <c r="V286" i="1650"/>
  <c r="U286" i="1650"/>
  <c r="AG285" i="1650"/>
  <c r="AF285" i="1650" s="1"/>
  <c r="AD285" i="1650"/>
  <c r="AC285" i="1650"/>
  <c r="Y285" i="1650"/>
  <c r="AB285" i="1650" s="1"/>
  <c r="X285" i="1650"/>
  <c r="AA285" i="1650" s="1"/>
  <c r="V285" i="1650"/>
  <c r="U285" i="1650"/>
  <c r="AG284" i="1650"/>
  <c r="AF284" i="1650" s="1"/>
  <c r="AD284" i="1650"/>
  <c r="AC284" i="1650"/>
  <c r="Y284" i="1650"/>
  <c r="AB284" i="1650" s="1"/>
  <c r="X284" i="1650"/>
  <c r="AA284" i="1650" s="1"/>
  <c r="V284" i="1650"/>
  <c r="U284" i="1650"/>
  <c r="AG283" i="1650"/>
  <c r="AF283" i="1650" s="1"/>
  <c r="AD283" i="1650"/>
  <c r="AC283" i="1650"/>
  <c r="Y283" i="1650"/>
  <c r="AB283" i="1650" s="1"/>
  <c r="X283" i="1650"/>
  <c r="AA283" i="1650" s="1"/>
  <c r="V283" i="1650"/>
  <c r="U283" i="1650"/>
  <c r="AG282" i="1650"/>
  <c r="AF282" i="1650" s="1"/>
  <c r="AD282" i="1650"/>
  <c r="AC282" i="1650"/>
  <c r="Y282" i="1650"/>
  <c r="AB282" i="1650" s="1"/>
  <c r="X282" i="1650"/>
  <c r="AA282" i="1650" s="1"/>
  <c r="V282" i="1650"/>
  <c r="U282" i="1650"/>
  <c r="AG281" i="1650"/>
  <c r="AF281" i="1650" s="1"/>
  <c r="AD281" i="1650"/>
  <c r="AC281" i="1650"/>
  <c r="Y281" i="1650"/>
  <c r="AB281" i="1650" s="1"/>
  <c r="X281" i="1650"/>
  <c r="AA281" i="1650" s="1"/>
  <c r="V281" i="1650"/>
  <c r="U281" i="1650"/>
  <c r="AG280" i="1650"/>
  <c r="AF280" i="1650" s="1"/>
  <c r="AD280" i="1650"/>
  <c r="AC280" i="1650"/>
  <c r="Y280" i="1650"/>
  <c r="AB280" i="1650" s="1"/>
  <c r="X280" i="1650"/>
  <c r="AA280" i="1650" s="1"/>
  <c r="V280" i="1650"/>
  <c r="U280" i="1650"/>
  <c r="AG279" i="1650"/>
  <c r="AF279" i="1650" s="1"/>
  <c r="AD279" i="1650"/>
  <c r="AC279" i="1650"/>
  <c r="Y279" i="1650"/>
  <c r="AB279" i="1650" s="1"/>
  <c r="X279" i="1650"/>
  <c r="AA279" i="1650" s="1"/>
  <c r="V279" i="1650"/>
  <c r="U279" i="1650"/>
  <c r="AG278" i="1650"/>
  <c r="AF278" i="1650" s="1"/>
  <c r="AD278" i="1650"/>
  <c r="AC278" i="1650"/>
  <c r="Y278" i="1650"/>
  <c r="AB278" i="1650" s="1"/>
  <c r="X278" i="1650"/>
  <c r="AA278" i="1650" s="1"/>
  <c r="V278" i="1650"/>
  <c r="U278" i="1650"/>
  <c r="AG277" i="1650"/>
  <c r="AF277" i="1650" s="1"/>
  <c r="AD277" i="1650"/>
  <c r="AC277" i="1650"/>
  <c r="Y277" i="1650"/>
  <c r="AB277" i="1650" s="1"/>
  <c r="X277" i="1650"/>
  <c r="AA277" i="1650" s="1"/>
  <c r="V277" i="1650"/>
  <c r="U277" i="1650"/>
  <c r="AG276" i="1650"/>
  <c r="AF276" i="1650" s="1"/>
  <c r="AD276" i="1650"/>
  <c r="AC276" i="1650"/>
  <c r="Y276" i="1650"/>
  <c r="AB276" i="1650" s="1"/>
  <c r="X276" i="1650"/>
  <c r="AA276" i="1650" s="1"/>
  <c r="V276" i="1650"/>
  <c r="U276" i="1650"/>
  <c r="AG275" i="1650"/>
  <c r="AF275" i="1650" s="1"/>
  <c r="AD275" i="1650"/>
  <c r="AC275" i="1650"/>
  <c r="Y275" i="1650"/>
  <c r="AB275" i="1650" s="1"/>
  <c r="X275" i="1650"/>
  <c r="AA275" i="1650" s="1"/>
  <c r="V275" i="1650"/>
  <c r="U275" i="1650"/>
  <c r="AG274" i="1650"/>
  <c r="AF274" i="1650" s="1"/>
  <c r="AD274" i="1650"/>
  <c r="AC274" i="1650"/>
  <c r="Y274" i="1650"/>
  <c r="AB274" i="1650" s="1"/>
  <c r="X274" i="1650"/>
  <c r="AA274" i="1650" s="1"/>
  <c r="V274" i="1650"/>
  <c r="U274" i="1650"/>
  <c r="AG273" i="1650"/>
  <c r="AF273" i="1650" s="1"/>
  <c r="AD273" i="1650"/>
  <c r="AC273" i="1650"/>
  <c r="Y273" i="1650"/>
  <c r="AB273" i="1650" s="1"/>
  <c r="X273" i="1650"/>
  <c r="AA273" i="1650" s="1"/>
  <c r="V273" i="1650"/>
  <c r="U273" i="1650"/>
  <c r="AG272" i="1650"/>
  <c r="AF272" i="1650" s="1"/>
  <c r="AD272" i="1650"/>
  <c r="AC272" i="1650"/>
  <c r="Y272" i="1650"/>
  <c r="AB272" i="1650" s="1"/>
  <c r="X272" i="1650"/>
  <c r="AA272" i="1650" s="1"/>
  <c r="V272" i="1650"/>
  <c r="U272" i="1650"/>
  <c r="AG271" i="1650"/>
  <c r="AF271" i="1650" s="1"/>
  <c r="AD271" i="1650"/>
  <c r="AC271" i="1650"/>
  <c r="Y271" i="1650"/>
  <c r="AB271" i="1650" s="1"/>
  <c r="X271" i="1650"/>
  <c r="AA271" i="1650" s="1"/>
  <c r="V271" i="1650"/>
  <c r="U271" i="1650"/>
  <c r="AG270" i="1650"/>
  <c r="AF270" i="1650" s="1"/>
  <c r="AD270" i="1650"/>
  <c r="AC270" i="1650"/>
  <c r="Y270" i="1650"/>
  <c r="AB270" i="1650" s="1"/>
  <c r="X270" i="1650"/>
  <c r="AA270" i="1650" s="1"/>
  <c r="V270" i="1650"/>
  <c r="U270" i="1650"/>
  <c r="AG269" i="1650"/>
  <c r="AF269" i="1650" s="1"/>
  <c r="AD269" i="1650"/>
  <c r="AC269" i="1650"/>
  <c r="Y269" i="1650"/>
  <c r="AB269" i="1650" s="1"/>
  <c r="X269" i="1650"/>
  <c r="AA269" i="1650" s="1"/>
  <c r="V269" i="1650"/>
  <c r="U269" i="1650"/>
  <c r="AG268" i="1650"/>
  <c r="AF268" i="1650" s="1"/>
  <c r="AD268" i="1650"/>
  <c r="AC268" i="1650"/>
  <c r="Y268" i="1650"/>
  <c r="AB268" i="1650" s="1"/>
  <c r="X268" i="1650"/>
  <c r="AA268" i="1650" s="1"/>
  <c r="V268" i="1650"/>
  <c r="U268" i="1650"/>
  <c r="AG267" i="1650"/>
  <c r="AF267" i="1650" s="1"/>
  <c r="AD267" i="1650"/>
  <c r="AC267" i="1650"/>
  <c r="Y267" i="1650"/>
  <c r="AB267" i="1650" s="1"/>
  <c r="X267" i="1650"/>
  <c r="AA267" i="1650" s="1"/>
  <c r="V267" i="1650"/>
  <c r="U267" i="1650"/>
  <c r="AG266" i="1650"/>
  <c r="AF266" i="1650" s="1"/>
  <c r="AD266" i="1650"/>
  <c r="AC266" i="1650"/>
  <c r="Y266" i="1650"/>
  <c r="AB266" i="1650" s="1"/>
  <c r="X266" i="1650"/>
  <c r="AA266" i="1650" s="1"/>
  <c r="V266" i="1650"/>
  <c r="U266" i="1650"/>
  <c r="AG265" i="1650"/>
  <c r="AF265" i="1650" s="1"/>
  <c r="AD265" i="1650"/>
  <c r="AC265" i="1650"/>
  <c r="Y265" i="1650"/>
  <c r="AB265" i="1650" s="1"/>
  <c r="X265" i="1650"/>
  <c r="AA265" i="1650" s="1"/>
  <c r="V265" i="1650"/>
  <c r="U265" i="1650"/>
  <c r="AG264" i="1650"/>
  <c r="AF264" i="1650" s="1"/>
  <c r="AD264" i="1650"/>
  <c r="AC264" i="1650"/>
  <c r="Y264" i="1650"/>
  <c r="AB264" i="1650" s="1"/>
  <c r="X264" i="1650"/>
  <c r="AA264" i="1650" s="1"/>
  <c r="V264" i="1650"/>
  <c r="U264" i="1650"/>
  <c r="AG263" i="1650"/>
  <c r="AF263" i="1650" s="1"/>
  <c r="AD263" i="1650"/>
  <c r="AC263" i="1650"/>
  <c r="Y263" i="1650"/>
  <c r="AB263" i="1650" s="1"/>
  <c r="X263" i="1650"/>
  <c r="AA263" i="1650" s="1"/>
  <c r="V263" i="1650"/>
  <c r="U263" i="1650"/>
  <c r="AG262" i="1650"/>
  <c r="AF262" i="1650" s="1"/>
  <c r="AD262" i="1650"/>
  <c r="AC262" i="1650"/>
  <c r="Y262" i="1650"/>
  <c r="AB262" i="1650" s="1"/>
  <c r="X262" i="1650"/>
  <c r="AA262" i="1650" s="1"/>
  <c r="V262" i="1650"/>
  <c r="U262" i="1650"/>
  <c r="AG261" i="1650"/>
  <c r="AF261" i="1650" s="1"/>
  <c r="AD261" i="1650"/>
  <c r="AC261" i="1650"/>
  <c r="Y261" i="1650"/>
  <c r="AB261" i="1650" s="1"/>
  <c r="X261" i="1650"/>
  <c r="AA261" i="1650" s="1"/>
  <c r="V261" i="1650"/>
  <c r="U261" i="1650"/>
  <c r="AG260" i="1650"/>
  <c r="AF260" i="1650" s="1"/>
  <c r="AD260" i="1650"/>
  <c r="AC260" i="1650"/>
  <c r="Y260" i="1650"/>
  <c r="AB260" i="1650" s="1"/>
  <c r="X260" i="1650"/>
  <c r="AA260" i="1650" s="1"/>
  <c r="V260" i="1650"/>
  <c r="U260" i="1650"/>
  <c r="AG259" i="1650"/>
  <c r="AF259" i="1650" s="1"/>
  <c r="AD259" i="1650"/>
  <c r="AC259" i="1650"/>
  <c r="Y259" i="1650"/>
  <c r="AB259" i="1650" s="1"/>
  <c r="X259" i="1650"/>
  <c r="AA259" i="1650" s="1"/>
  <c r="V259" i="1650"/>
  <c r="U259" i="1650"/>
  <c r="AG258" i="1650"/>
  <c r="AF258" i="1650" s="1"/>
  <c r="AD258" i="1650"/>
  <c r="AC258" i="1650"/>
  <c r="Y258" i="1650"/>
  <c r="AB258" i="1650" s="1"/>
  <c r="X258" i="1650"/>
  <c r="AA258" i="1650" s="1"/>
  <c r="V258" i="1650"/>
  <c r="U258" i="1650"/>
  <c r="AG257" i="1650"/>
  <c r="AF257" i="1650" s="1"/>
  <c r="AD257" i="1650"/>
  <c r="AC257" i="1650"/>
  <c r="Y257" i="1650"/>
  <c r="AB257" i="1650" s="1"/>
  <c r="X257" i="1650"/>
  <c r="AA257" i="1650" s="1"/>
  <c r="V257" i="1650"/>
  <c r="U257" i="1650"/>
  <c r="AG256" i="1650"/>
  <c r="AF256" i="1650" s="1"/>
  <c r="AD256" i="1650"/>
  <c r="AC256" i="1650"/>
  <c r="Y256" i="1650"/>
  <c r="AB256" i="1650" s="1"/>
  <c r="X256" i="1650"/>
  <c r="AA256" i="1650" s="1"/>
  <c r="V256" i="1650"/>
  <c r="U256" i="1650"/>
  <c r="AG255" i="1650"/>
  <c r="AF255" i="1650" s="1"/>
  <c r="AD255" i="1650"/>
  <c r="AC255" i="1650"/>
  <c r="Y255" i="1650"/>
  <c r="X255" i="1650"/>
  <c r="AA255" i="1650" s="1"/>
  <c r="V255" i="1650"/>
  <c r="U255" i="1650"/>
  <c r="AG254" i="1650"/>
  <c r="AF254" i="1650" s="1"/>
  <c r="AD254" i="1650"/>
  <c r="AC254" i="1650"/>
  <c r="Y254" i="1650"/>
  <c r="AB254" i="1650" s="1"/>
  <c r="X254" i="1650"/>
  <c r="AA254" i="1650" s="1"/>
  <c r="V254" i="1650"/>
  <c r="U254" i="1650"/>
  <c r="AG253" i="1650"/>
  <c r="AF253" i="1650" s="1"/>
  <c r="AD253" i="1650"/>
  <c r="Y253" i="1650"/>
  <c r="AB253" i="1650" s="1"/>
  <c r="X253" i="1650"/>
  <c r="AA253" i="1650" s="1"/>
  <c r="V253" i="1650"/>
  <c r="U253" i="1650"/>
  <c r="AG252" i="1650"/>
  <c r="AF252" i="1650" s="1"/>
  <c r="AD252" i="1650"/>
  <c r="AC252" i="1650"/>
  <c r="Y252" i="1650"/>
  <c r="AB252" i="1650" s="1"/>
  <c r="X252" i="1650"/>
  <c r="AA252" i="1650" s="1"/>
  <c r="V252" i="1650"/>
  <c r="U252" i="1650"/>
  <c r="AG251" i="1650"/>
  <c r="AF251" i="1650" s="1"/>
  <c r="AD251" i="1650"/>
  <c r="AC251" i="1650"/>
  <c r="Y251" i="1650"/>
  <c r="AB251" i="1650" s="1"/>
  <c r="X251" i="1650"/>
  <c r="AA251" i="1650" s="1"/>
  <c r="V251" i="1650"/>
  <c r="U251" i="1650"/>
  <c r="AG250" i="1650"/>
  <c r="AF250" i="1650" s="1"/>
  <c r="AD250" i="1650"/>
  <c r="AC250" i="1650"/>
  <c r="Y250" i="1650"/>
  <c r="AB250" i="1650" s="1"/>
  <c r="X250" i="1650"/>
  <c r="AA250" i="1650" s="1"/>
  <c r="V250" i="1650"/>
  <c r="U250" i="1650"/>
  <c r="AG249" i="1650"/>
  <c r="AF249" i="1650" s="1"/>
  <c r="AD249" i="1650"/>
  <c r="AC249" i="1650"/>
  <c r="Y249" i="1650"/>
  <c r="AB249" i="1650" s="1"/>
  <c r="X249" i="1650"/>
  <c r="AA249" i="1650" s="1"/>
  <c r="V249" i="1650"/>
  <c r="U249" i="1650"/>
  <c r="AG248" i="1650"/>
  <c r="AF248" i="1650" s="1"/>
  <c r="AD248" i="1650"/>
  <c r="AC248" i="1650"/>
  <c r="Y248" i="1650"/>
  <c r="AB248" i="1650" s="1"/>
  <c r="X248" i="1650"/>
  <c r="AA248" i="1650" s="1"/>
  <c r="V248" i="1650"/>
  <c r="U248" i="1650"/>
  <c r="AG247" i="1650"/>
  <c r="AF247" i="1650" s="1"/>
  <c r="AD247" i="1650"/>
  <c r="AC247" i="1650"/>
  <c r="Y247" i="1650"/>
  <c r="AB247" i="1650" s="1"/>
  <c r="X247" i="1650"/>
  <c r="AA247" i="1650" s="1"/>
  <c r="V247" i="1650"/>
  <c r="U247" i="1650"/>
  <c r="AG246" i="1650"/>
  <c r="AF246" i="1650" s="1"/>
  <c r="AD246" i="1650"/>
  <c r="AC246" i="1650"/>
  <c r="Y246" i="1650"/>
  <c r="AB246" i="1650" s="1"/>
  <c r="X246" i="1650"/>
  <c r="AA246" i="1650" s="1"/>
  <c r="V246" i="1650"/>
  <c r="U246" i="1650"/>
  <c r="AG245" i="1650"/>
  <c r="AF245" i="1650" s="1"/>
  <c r="AD245" i="1650"/>
  <c r="Y245" i="1650"/>
  <c r="AB245" i="1650" s="1"/>
  <c r="X245" i="1650"/>
  <c r="AA245" i="1650" s="1"/>
  <c r="V245" i="1650"/>
  <c r="U245" i="1650"/>
  <c r="AG244" i="1650"/>
  <c r="AF244" i="1650" s="1"/>
  <c r="AD244" i="1650"/>
  <c r="AC244" i="1650"/>
  <c r="Y244" i="1650"/>
  <c r="AB244" i="1650" s="1"/>
  <c r="X244" i="1650"/>
  <c r="AA244" i="1650" s="1"/>
  <c r="V244" i="1650"/>
  <c r="U244" i="1650"/>
  <c r="AG243" i="1650"/>
  <c r="AF243" i="1650" s="1"/>
  <c r="AD243" i="1650"/>
  <c r="AC243" i="1650"/>
  <c r="Y243" i="1650"/>
  <c r="AB243" i="1650" s="1"/>
  <c r="X243" i="1650"/>
  <c r="AA243" i="1650" s="1"/>
  <c r="V243" i="1650"/>
  <c r="U243" i="1650"/>
  <c r="AG242" i="1650"/>
  <c r="AF242" i="1650" s="1"/>
  <c r="AD242" i="1650"/>
  <c r="AC242" i="1650"/>
  <c r="Y242" i="1650"/>
  <c r="AB242" i="1650" s="1"/>
  <c r="X242" i="1650"/>
  <c r="AA242" i="1650" s="1"/>
  <c r="V242" i="1650"/>
  <c r="U242" i="1650"/>
  <c r="AG241" i="1650"/>
  <c r="AF241" i="1650" s="1"/>
  <c r="AD241" i="1650"/>
  <c r="AC241" i="1650"/>
  <c r="Y241" i="1650"/>
  <c r="AB241" i="1650" s="1"/>
  <c r="X241" i="1650"/>
  <c r="AA241" i="1650" s="1"/>
  <c r="V241" i="1650"/>
  <c r="U241" i="1650"/>
  <c r="AG240" i="1650"/>
  <c r="AF240" i="1650" s="1"/>
  <c r="AD240" i="1650"/>
  <c r="AC240" i="1650"/>
  <c r="Y240" i="1650"/>
  <c r="AB240" i="1650" s="1"/>
  <c r="X240" i="1650"/>
  <c r="AA240" i="1650" s="1"/>
  <c r="V240" i="1650"/>
  <c r="U240" i="1650"/>
  <c r="AG239" i="1650"/>
  <c r="AF239" i="1650" s="1"/>
  <c r="AD239" i="1650"/>
  <c r="AC239" i="1650"/>
  <c r="Y239" i="1650"/>
  <c r="AB239" i="1650" s="1"/>
  <c r="X239" i="1650"/>
  <c r="AA239" i="1650" s="1"/>
  <c r="U239" i="1650"/>
  <c r="AG238" i="1650"/>
  <c r="AF238" i="1650" s="1"/>
  <c r="AD238" i="1650"/>
  <c r="AC238" i="1650"/>
  <c r="Y238" i="1650"/>
  <c r="AB238" i="1650" s="1"/>
  <c r="X238" i="1650"/>
  <c r="AA238" i="1650" s="1"/>
  <c r="V238" i="1650"/>
  <c r="U238" i="1650"/>
  <c r="AG237" i="1650"/>
  <c r="AF237" i="1650" s="1"/>
  <c r="AD237" i="1650"/>
  <c r="AC237" i="1650"/>
  <c r="Y237" i="1650"/>
  <c r="AB237" i="1650" s="1"/>
  <c r="X237" i="1650"/>
  <c r="AA237" i="1650" s="1"/>
  <c r="V237" i="1650"/>
  <c r="U237" i="1650"/>
  <c r="AG236" i="1650"/>
  <c r="AF236" i="1650" s="1"/>
  <c r="AD236" i="1650"/>
  <c r="AC236" i="1650"/>
  <c r="Y236" i="1650"/>
  <c r="AB236" i="1650" s="1"/>
  <c r="X236" i="1650"/>
  <c r="AA236" i="1650" s="1"/>
  <c r="V236" i="1650"/>
  <c r="U236" i="1650"/>
  <c r="AG235" i="1650"/>
  <c r="AF235" i="1650" s="1"/>
  <c r="AD235" i="1650"/>
  <c r="AC235" i="1650"/>
  <c r="Y235" i="1650"/>
  <c r="AB235" i="1650" s="1"/>
  <c r="X235" i="1650"/>
  <c r="AA235" i="1650" s="1"/>
  <c r="V235" i="1650"/>
  <c r="U235" i="1650"/>
  <c r="AG234" i="1650"/>
  <c r="AF234" i="1650" s="1"/>
  <c r="AD234" i="1650"/>
  <c r="AC234" i="1650"/>
  <c r="Y234" i="1650"/>
  <c r="AB234" i="1650" s="1"/>
  <c r="X234" i="1650"/>
  <c r="AA234" i="1650" s="1"/>
  <c r="V234" i="1650"/>
  <c r="U234" i="1650"/>
  <c r="AG233" i="1650"/>
  <c r="AF233" i="1650" s="1"/>
  <c r="AD233" i="1650"/>
  <c r="AC233" i="1650"/>
  <c r="Y233" i="1650"/>
  <c r="AB233" i="1650" s="1"/>
  <c r="X233" i="1650"/>
  <c r="AA233" i="1650" s="1"/>
  <c r="V233" i="1650"/>
  <c r="U233" i="1650"/>
  <c r="AG232" i="1650"/>
  <c r="AF232" i="1650" s="1"/>
  <c r="AD232" i="1650"/>
  <c r="AC232" i="1650"/>
  <c r="Y232" i="1650"/>
  <c r="AB232" i="1650" s="1"/>
  <c r="X232" i="1650"/>
  <c r="AA232" i="1650" s="1"/>
  <c r="V232" i="1650"/>
  <c r="U232" i="1650"/>
  <c r="AG231" i="1650"/>
  <c r="AF231" i="1650" s="1"/>
  <c r="AD231" i="1650"/>
  <c r="AC231" i="1650"/>
  <c r="Y231" i="1650"/>
  <c r="AB231" i="1650" s="1"/>
  <c r="X231" i="1650"/>
  <c r="AA231" i="1650" s="1"/>
  <c r="V231" i="1650"/>
  <c r="U231" i="1650"/>
  <c r="AG230" i="1650"/>
  <c r="AF230" i="1650" s="1"/>
  <c r="AD230" i="1650"/>
  <c r="AC230" i="1650"/>
  <c r="Y230" i="1650"/>
  <c r="AB230" i="1650" s="1"/>
  <c r="X230" i="1650"/>
  <c r="AA230" i="1650" s="1"/>
  <c r="V230" i="1650"/>
  <c r="U230" i="1650"/>
  <c r="AG229" i="1650"/>
  <c r="AF229" i="1650" s="1"/>
  <c r="AD229" i="1650"/>
  <c r="AC229" i="1650"/>
  <c r="Y229" i="1650"/>
  <c r="AB229" i="1650" s="1"/>
  <c r="X229" i="1650"/>
  <c r="AA229" i="1650" s="1"/>
  <c r="V229" i="1650"/>
  <c r="U229" i="1650"/>
  <c r="AG228" i="1650"/>
  <c r="AF228" i="1650" s="1"/>
  <c r="AD228" i="1650"/>
  <c r="AC228" i="1650"/>
  <c r="Y228" i="1650"/>
  <c r="AB228" i="1650" s="1"/>
  <c r="X228" i="1650"/>
  <c r="AA228" i="1650" s="1"/>
  <c r="V228" i="1650"/>
  <c r="U228" i="1650"/>
  <c r="AG227" i="1650"/>
  <c r="AF227" i="1650" s="1"/>
  <c r="AD227" i="1650"/>
  <c r="AC227" i="1650"/>
  <c r="Y227" i="1650"/>
  <c r="AB227" i="1650" s="1"/>
  <c r="X227" i="1650"/>
  <c r="AA227" i="1650" s="1"/>
  <c r="V227" i="1650"/>
  <c r="U227" i="1650"/>
  <c r="AG226" i="1650"/>
  <c r="AF226" i="1650" s="1"/>
  <c r="AD226" i="1650"/>
  <c r="AC226" i="1650"/>
  <c r="Y226" i="1650"/>
  <c r="AB226" i="1650" s="1"/>
  <c r="X226" i="1650"/>
  <c r="AA226" i="1650" s="1"/>
  <c r="V226" i="1650"/>
  <c r="U226" i="1650"/>
  <c r="AG225" i="1650"/>
  <c r="AF225" i="1650" s="1"/>
  <c r="AD225" i="1650"/>
  <c r="AC225" i="1650"/>
  <c r="Y225" i="1650"/>
  <c r="AB225" i="1650" s="1"/>
  <c r="X225" i="1650"/>
  <c r="AA225" i="1650" s="1"/>
  <c r="V225" i="1650"/>
  <c r="U225" i="1650"/>
  <c r="AG224" i="1650"/>
  <c r="AF224" i="1650" s="1"/>
  <c r="AD224" i="1650"/>
  <c r="AC224" i="1650"/>
  <c r="Y224" i="1650"/>
  <c r="AB224" i="1650" s="1"/>
  <c r="X224" i="1650"/>
  <c r="AA224" i="1650" s="1"/>
  <c r="V224" i="1650"/>
  <c r="U224" i="1650"/>
  <c r="AG223" i="1650"/>
  <c r="AF223" i="1650" s="1"/>
  <c r="AD223" i="1650"/>
  <c r="AC223" i="1650"/>
  <c r="Y223" i="1650"/>
  <c r="AB223" i="1650" s="1"/>
  <c r="X223" i="1650"/>
  <c r="AA223" i="1650" s="1"/>
  <c r="V223" i="1650"/>
  <c r="U223" i="1650"/>
  <c r="AG222" i="1650"/>
  <c r="AF222" i="1650" s="1"/>
  <c r="AD222" i="1650"/>
  <c r="AC222" i="1650"/>
  <c r="Y222" i="1650"/>
  <c r="AB222" i="1650" s="1"/>
  <c r="X222" i="1650"/>
  <c r="AA222" i="1650" s="1"/>
  <c r="V222" i="1650"/>
  <c r="U222" i="1650"/>
  <c r="AG221" i="1650"/>
  <c r="AF221" i="1650" s="1"/>
  <c r="AD221" i="1650"/>
  <c r="AC221" i="1650"/>
  <c r="Y221" i="1650"/>
  <c r="AB221" i="1650" s="1"/>
  <c r="X221" i="1650"/>
  <c r="AA221" i="1650" s="1"/>
  <c r="V221" i="1650"/>
  <c r="U221" i="1650"/>
  <c r="AG220" i="1650"/>
  <c r="AF220" i="1650" s="1"/>
  <c r="AD220" i="1650"/>
  <c r="AC220" i="1650"/>
  <c r="Y220" i="1650"/>
  <c r="AB220" i="1650" s="1"/>
  <c r="X220" i="1650"/>
  <c r="AA220" i="1650" s="1"/>
  <c r="V220" i="1650"/>
  <c r="U220" i="1650"/>
  <c r="AG219" i="1650"/>
  <c r="AF219" i="1650" s="1"/>
  <c r="AD219" i="1650"/>
  <c r="AC219" i="1650"/>
  <c r="Y219" i="1650"/>
  <c r="AB219" i="1650" s="1"/>
  <c r="X219" i="1650"/>
  <c r="AA219" i="1650" s="1"/>
  <c r="V219" i="1650"/>
  <c r="U219" i="1650"/>
  <c r="AG218" i="1650"/>
  <c r="AF218" i="1650" s="1"/>
  <c r="AD218" i="1650"/>
  <c r="AC218" i="1650"/>
  <c r="Y218" i="1650"/>
  <c r="AB218" i="1650" s="1"/>
  <c r="X218" i="1650"/>
  <c r="AA218" i="1650" s="1"/>
  <c r="V218" i="1650"/>
  <c r="U218" i="1650"/>
  <c r="AG217" i="1650"/>
  <c r="AF217" i="1650" s="1"/>
  <c r="AD217" i="1650"/>
  <c r="AC217" i="1650"/>
  <c r="Y217" i="1650"/>
  <c r="AB217" i="1650" s="1"/>
  <c r="X217" i="1650"/>
  <c r="AA217" i="1650" s="1"/>
  <c r="V217" i="1650"/>
  <c r="U217" i="1650"/>
  <c r="AG216" i="1650"/>
  <c r="AF216" i="1650" s="1"/>
  <c r="AC216" i="1650"/>
  <c r="Y216" i="1650"/>
  <c r="AB216" i="1650" s="1"/>
  <c r="X216" i="1650"/>
  <c r="AA216" i="1650" s="1"/>
  <c r="V216" i="1650"/>
  <c r="U216" i="1650"/>
  <c r="AG215" i="1650"/>
  <c r="AF215" i="1650" s="1"/>
  <c r="AD215" i="1650"/>
  <c r="AC215" i="1650"/>
  <c r="Y215" i="1650"/>
  <c r="AB215" i="1650" s="1"/>
  <c r="X215" i="1650"/>
  <c r="AA215" i="1650" s="1"/>
  <c r="V215" i="1650"/>
  <c r="U215" i="1650"/>
  <c r="AG214" i="1650"/>
  <c r="AF214" i="1650" s="1"/>
  <c r="AD214" i="1650"/>
  <c r="AC214" i="1650"/>
  <c r="Y214" i="1650"/>
  <c r="AB214" i="1650" s="1"/>
  <c r="X214" i="1650"/>
  <c r="AA214" i="1650" s="1"/>
  <c r="V214" i="1650"/>
  <c r="U214" i="1650"/>
  <c r="AG213" i="1650"/>
  <c r="AF213" i="1650" s="1"/>
  <c r="AD213" i="1650"/>
  <c r="AC213" i="1650"/>
  <c r="Y213" i="1650"/>
  <c r="AB213" i="1650" s="1"/>
  <c r="X213" i="1650"/>
  <c r="AA213" i="1650" s="1"/>
  <c r="V213" i="1650"/>
  <c r="U213" i="1650"/>
  <c r="AG212" i="1650"/>
  <c r="AF212" i="1650" s="1"/>
  <c r="AD212" i="1650"/>
  <c r="AC212" i="1650"/>
  <c r="Y212" i="1650"/>
  <c r="AB212" i="1650" s="1"/>
  <c r="X212" i="1650"/>
  <c r="AA212" i="1650" s="1"/>
  <c r="V212" i="1650"/>
  <c r="U212" i="1650"/>
  <c r="AG211" i="1650"/>
  <c r="AF211" i="1650" s="1"/>
  <c r="AD211" i="1650"/>
  <c r="AC211" i="1650"/>
  <c r="Y211" i="1650"/>
  <c r="AB211" i="1650" s="1"/>
  <c r="X211" i="1650"/>
  <c r="AA211" i="1650" s="1"/>
  <c r="V211" i="1650"/>
  <c r="U211" i="1650"/>
  <c r="AG210" i="1650"/>
  <c r="AF210" i="1650" s="1"/>
  <c r="AD210" i="1650"/>
  <c r="AC210" i="1650"/>
  <c r="Y210" i="1650"/>
  <c r="AB210" i="1650" s="1"/>
  <c r="X210" i="1650"/>
  <c r="AA210" i="1650" s="1"/>
  <c r="V210" i="1650"/>
  <c r="U210" i="1650"/>
  <c r="AG209" i="1650"/>
  <c r="AF209" i="1650" s="1"/>
  <c r="AD209" i="1650"/>
  <c r="AC209" i="1650"/>
  <c r="Y209" i="1650"/>
  <c r="AB209" i="1650" s="1"/>
  <c r="X209" i="1650"/>
  <c r="AA209" i="1650" s="1"/>
  <c r="V209" i="1650"/>
  <c r="U209" i="1650"/>
  <c r="AG208" i="1650"/>
  <c r="AF208" i="1650" s="1"/>
  <c r="AD208" i="1650"/>
  <c r="AC208" i="1650"/>
  <c r="Y208" i="1650"/>
  <c r="AB208" i="1650" s="1"/>
  <c r="X208" i="1650"/>
  <c r="AA208" i="1650" s="1"/>
  <c r="V208" i="1650"/>
  <c r="U208" i="1650"/>
  <c r="AG207" i="1650"/>
  <c r="AF207" i="1650" s="1"/>
  <c r="AD207" i="1650"/>
  <c r="AC207" i="1650"/>
  <c r="Y207" i="1650"/>
  <c r="AB207" i="1650" s="1"/>
  <c r="X207" i="1650"/>
  <c r="AA207" i="1650" s="1"/>
  <c r="V207" i="1650"/>
  <c r="U207" i="1650"/>
  <c r="AG206" i="1650"/>
  <c r="AF206" i="1650" s="1"/>
  <c r="AD206" i="1650"/>
  <c r="AC206" i="1650"/>
  <c r="Y206" i="1650"/>
  <c r="AB206" i="1650" s="1"/>
  <c r="X206" i="1650"/>
  <c r="AA206" i="1650" s="1"/>
  <c r="V206" i="1650"/>
  <c r="U206" i="1650"/>
  <c r="AG205" i="1650"/>
  <c r="AF205" i="1650" s="1"/>
  <c r="AD205" i="1650"/>
  <c r="AC205" i="1650"/>
  <c r="Y205" i="1650"/>
  <c r="AB205" i="1650" s="1"/>
  <c r="X205" i="1650"/>
  <c r="AA205" i="1650" s="1"/>
  <c r="V205" i="1650"/>
  <c r="U205" i="1650"/>
  <c r="AG204" i="1650"/>
  <c r="AF204" i="1650" s="1"/>
  <c r="AD204" i="1650"/>
  <c r="AC204" i="1650"/>
  <c r="Y204" i="1650"/>
  <c r="AB204" i="1650" s="1"/>
  <c r="X204" i="1650"/>
  <c r="AA204" i="1650" s="1"/>
  <c r="V204" i="1650"/>
  <c r="U204" i="1650"/>
  <c r="AG203" i="1650"/>
  <c r="AF203" i="1650" s="1"/>
  <c r="AD203" i="1650"/>
  <c r="AC203" i="1650"/>
  <c r="Y203" i="1650"/>
  <c r="AB203" i="1650" s="1"/>
  <c r="X203" i="1650"/>
  <c r="AA203" i="1650" s="1"/>
  <c r="V203" i="1650"/>
  <c r="U203" i="1650"/>
  <c r="AG202" i="1650"/>
  <c r="AF202" i="1650" s="1"/>
  <c r="AD202" i="1650"/>
  <c r="AC202" i="1650"/>
  <c r="Y202" i="1650"/>
  <c r="AB202" i="1650" s="1"/>
  <c r="X202" i="1650"/>
  <c r="AA202" i="1650" s="1"/>
  <c r="V202" i="1650"/>
  <c r="U202" i="1650"/>
  <c r="AG201" i="1650"/>
  <c r="AF201" i="1650" s="1"/>
  <c r="AD201" i="1650"/>
  <c r="AC201" i="1650"/>
  <c r="Y201" i="1650"/>
  <c r="AB201" i="1650" s="1"/>
  <c r="X201" i="1650"/>
  <c r="AA201" i="1650" s="1"/>
  <c r="V201" i="1650"/>
  <c r="U201" i="1650"/>
  <c r="AG200" i="1650"/>
  <c r="AF200" i="1650" s="1"/>
  <c r="AD200" i="1650"/>
  <c r="AC200" i="1650"/>
  <c r="Y200" i="1650"/>
  <c r="AB200" i="1650" s="1"/>
  <c r="X200" i="1650"/>
  <c r="AA200" i="1650" s="1"/>
  <c r="V200" i="1650"/>
  <c r="U200" i="1650"/>
  <c r="AG199" i="1650"/>
  <c r="AF199" i="1650" s="1"/>
  <c r="AD199" i="1650"/>
  <c r="AC199" i="1650"/>
  <c r="Y199" i="1650"/>
  <c r="AB199" i="1650" s="1"/>
  <c r="X199" i="1650"/>
  <c r="AA199" i="1650" s="1"/>
  <c r="V199" i="1650"/>
  <c r="U199" i="1650"/>
  <c r="AG198" i="1650"/>
  <c r="AF198" i="1650" s="1"/>
  <c r="AD198" i="1650"/>
  <c r="AC198" i="1650"/>
  <c r="Y198" i="1650"/>
  <c r="AB198" i="1650" s="1"/>
  <c r="X198" i="1650"/>
  <c r="AA198" i="1650" s="1"/>
  <c r="V198" i="1650"/>
  <c r="U198" i="1650"/>
  <c r="AG197" i="1650"/>
  <c r="AF197" i="1650" s="1"/>
  <c r="AD197" i="1650"/>
  <c r="AC197" i="1650"/>
  <c r="Y197" i="1650"/>
  <c r="AB197" i="1650" s="1"/>
  <c r="X197" i="1650"/>
  <c r="AA197" i="1650" s="1"/>
  <c r="V197" i="1650"/>
  <c r="U197" i="1650"/>
  <c r="AG196" i="1650"/>
  <c r="AF196" i="1650" s="1"/>
  <c r="AD196" i="1650"/>
  <c r="AC196" i="1650"/>
  <c r="Y196" i="1650"/>
  <c r="AB196" i="1650" s="1"/>
  <c r="X196" i="1650"/>
  <c r="AA196" i="1650" s="1"/>
  <c r="V196" i="1650"/>
  <c r="U196" i="1650"/>
  <c r="AG195" i="1650"/>
  <c r="AF195" i="1650" s="1"/>
  <c r="AD195" i="1650"/>
  <c r="AC195" i="1650"/>
  <c r="Y195" i="1650"/>
  <c r="AB195" i="1650" s="1"/>
  <c r="X195" i="1650"/>
  <c r="AA195" i="1650" s="1"/>
  <c r="V195" i="1650"/>
  <c r="U195" i="1650"/>
  <c r="AG194" i="1650"/>
  <c r="AF194" i="1650" s="1"/>
  <c r="AD194" i="1650"/>
  <c r="AC194" i="1650"/>
  <c r="Y194" i="1650"/>
  <c r="AB194" i="1650" s="1"/>
  <c r="X194" i="1650"/>
  <c r="AA194" i="1650" s="1"/>
  <c r="V194" i="1650"/>
  <c r="U194" i="1650"/>
  <c r="AG193" i="1650"/>
  <c r="AF193" i="1650" s="1"/>
  <c r="AD193" i="1650"/>
  <c r="AC193" i="1650"/>
  <c r="Y193" i="1650"/>
  <c r="AB193" i="1650" s="1"/>
  <c r="X193" i="1650"/>
  <c r="AA193" i="1650" s="1"/>
  <c r="V193" i="1650"/>
  <c r="U193" i="1650"/>
  <c r="AG192" i="1650"/>
  <c r="AF192" i="1650" s="1"/>
  <c r="AD192" i="1650"/>
  <c r="AC192" i="1650"/>
  <c r="Y192" i="1650"/>
  <c r="AB192" i="1650" s="1"/>
  <c r="X192" i="1650"/>
  <c r="AA192" i="1650" s="1"/>
  <c r="V192" i="1650"/>
  <c r="U192" i="1650"/>
  <c r="AG191" i="1650"/>
  <c r="AF191" i="1650" s="1"/>
  <c r="AD191" i="1650"/>
  <c r="AC191" i="1650"/>
  <c r="Y191" i="1650"/>
  <c r="AB191" i="1650" s="1"/>
  <c r="X191" i="1650"/>
  <c r="AA191" i="1650" s="1"/>
  <c r="V191" i="1650"/>
  <c r="U191" i="1650"/>
  <c r="AG190" i="1650"/>
  <c r="AF190" i="1650" s="1"/>
  <c r="AD190" i="1650"/>
  <c r="AC190" i="1650"/>
  <c r="Y190" i="1650"/>
  <c r="AB190" i="1650" s="1"/>
  <c r="X190" i="1650"/>
  <c r="AA190" i="1650" s="1"/>
  <c r="V190" i="1650"/>
  <c r="U190" i="1650"/>
  <c r="AG189" i="1650"/>
  <c r="AF189" i="1650" s="1"/>
  <c r="AD189" i="1650"/>
  <c r="AC189" i="1650"/>
  <c r="Y189" i="1650"/>
  <c r="AB189" i="1650" s="1"/>
  <c r="X189" i="1650"/>
  <c r="AA189" i="1650" s="1"/>
  <c r="V189" i="1650"/>
  <c r="U189" i="1650"/>
  <c r="AG188" i="1650"/>
  <c r="AF188" i="1650" s="1"/>
  <c r="AD188" i="1650"/>
  <c r="AC188" i="1650"/>
  <c r="Y188" i="1650"/>
  <c r="AB188" i="1650" s="1"/>
  <c r="X188" i="1650"/>
  <c r="AA188" i="1650" s="1"/>
  <c r="V188" i="1650"/>
  <c r="U188" i="1650"/>
  <c r="AG187" i="1650"/>
  <c r="AF187" i="1650" s="1"/>
  <c r="AD187" i="1650"/>
  <c r="AC187" i="1650"/>
  <c r="Y187" i="1650"/>
  <c r="AB187" i="1650" s="1"/>
  <c r="X187" i="1650"/>
  <c r="AA187" i="1650" s="1"/>
  <c r="V187" i="1650"/>
  <c r="U187" i="1650"/>
  <c r="AG186" i="1650"/>
  <c r="AF186" i="1650" s="1"/>
  <c r="AD186" i="1650"/>
  <c r="AC186" i="1650"/>
  <c r="Y186" i="1650"/>
  <c r="AB186" i="1650" s="1"/>
  <c r="X186" i="1650"/>
  <c r="AA186" i="1650" s="1"/>
  <c r="V186" i="1650"/>
  <c r="U186" i="1650"/>
  <c r="AG185" i="1650"/>
  <c r="AF185" i="1650" s="1"/>
  <c r="AD185" i="1650"/>
  <c r="AC185" i="1650"/>
  <c r="Y185" i="1650"/>
  <c r="AB185" i="1650" s="1"/>
  <c r="X185" i="1650"/>
  <c r="AA185" i="1650" s="1"/>
  <c r="V185" i="1650"/>
  <c r="U185" i="1650"/>
  <c r="AG184" i="1650"/>
  <c r="AF184" i="1650" s="1"/>
  <c r="AD184" i="1650"/>
  <c r="AC184" i="1650"/>
  <c r="Y184" i="1650"/>
  <c r="AB184" i="1650" s="1"/>
  <c r="X184" i="1650"/>
  <c r="AA184" i="1650" s="1"/>
  <c r="V184" i="1650"/>
  <c r="U184" i="1650"/>
  <c r="AG183" i="1650"/>
  <c r="AF183" i="1650" s="1"/>
  <c r="AD183" i="1650"/>
  <c r="AC183" i="1650"/>
  <c r="Y183" i="1650"/>
  <c r="AB183" i="1650" s="1"/>
  <c r="X183" i="1650"/>
  <c r="AA183" i="1650" s="1"/>
  <c r="V183" i="1650"/>
  <c r="U183" i="1650"/>
  <c r="AG182" i="1650"/>
  <c r="AF182" i="1650" s="1"/>
  <c r="AD182" i="1650"/>
  <c r="AC182" i="1650"/>
  <c r="Y182" i="1650"/>
  <c r="AB182" i="1650" s="1"/>
  <c r="X182" i="1650"/>
  <c r="AA182" i="1650" s="1"/>
  <c r="V182" i="1650"/>
  <c r="U182" i="1650"/>
  <c r="AG181" i="1650"/>
  <c r="AF181" i="1650" s="1"/>
  <c r="AD181" i="1650"/>
  <c r="AC181" i="1650"/>
  <c r="Y181" i="1650"/>
  <c r="AB181" i="1650" s="1"/>
  <c r="X181" i="1650"/>
  <c r="AA181" i="1650" s="1"/>
  <c r="V181" i="1650"/>
  <c r="U181" i="1650"/>
  <c r="AG180" i="1650"/>
  <c r="AF180" i="1650" s="1"/>
  <c r="AD180" i="1650"/>
  <c r="AC180" i="1650"/>
  <c r="Y180" i="1650"/>
  <c r="AB180" i="1650" s="1"/>
  <c r="X180" i="1650"/>
  <c r="AA180" i="1650" s="1"/>
  <c r="V180" i="1650"/>
  <c r="U180" i="1650"/>
  <c r="AG179" i="1650"/>
  <c r="AF179" i="1650" s="1"/>
  <c r="AD179" i="1650"/>
  <c r="AC179" i="1650"/>
  <c r="Y179" i="1650"/>
  <c r="AB179" i="1650" s="1"/>
  <c r="X179" i="1650"/>
  <c r="AA179" i="1650" s="1"/>
  <c r="V179" i="1650"/>
  <c r="U179" i="1650"/>
  <c r="AG178" i="1650"/>
  <c r="AF178" i="1650" s="1"/>
  <c r="AD178" i="1650"/>
  <c r="AC178" i="1650"/>
  <c r="Y178" i="1650"/>
  <c r="AB178" i="1650" s="1"/>
  <c r="X178" i="1650"/>
  <c r="AA178" i="1650" s="1"/>
  <c r="V178" i="1650"/>
  <c r="U178" i="1650"/>
  <c r="AG177" i="1650"/>
  <c r="AF177" i="1650" s="1"/>
  <c r="AD177" i="1650"/>
  <c r="AC177" i="1650"/>
  <c r="Y177" i="1650"/>
  <c r="AB177" i="1650" s="1"/>
  <c r="X177" i="1650"/>
  <c r="AA177" i="1650" s="1"/>
  <c r="V177" i="1650"/>
  <c r="U177" i="1650"/>
  <c r="AG176" i="1650"/>
  <c r="AF176" i="1650" s="1"/>
  <c r="AD176" i="1650"/>
  <c r="AC176" i="1650"/>
  <c r="Y176" i="1650"/>
  <c r="AB176" i="1650" s="1"/>
  <c r="X176" i="1650"/>
  <c r="AA176" i="1650" s="1"/>
  <c r="V176" i="1650"/>
  <c r="U176" i="1650"/>
  <c r="AG175" i="1650"/>
  <c r="AF175" i="1650" s="1"/>
  <c r="AD175" i="1650"/>
  <c r="AC175" i="1650"/>
  <c r="Y175" i="1650"/>
  <c r="AB175" i="1650" s="1"/>
  <c r="X175" i="1650"/>
  <c r="AA175" i="1650" s="1"/>
  <c r="V175" i="1650"/>
  <c r="U175" i="1650"/>
  <c r="AG174" i="1650"/>
  <c r="AF174" i="1650" s="1"/>
  <c r="AD174" i="1650"/>
  <c r="AC174" i="1650"/>
  <c r="Y174" i="1650"/>
  <c r="AB174" i="1650" s="1"/>
  <c r="X174" i="1650"/>
  <c r="AA174" i="1650" s="1"/>
  <c r="V174" i="1650"/>
  <c r="U174" i="1650"/>
  <c r="AG173" i="1650"/>
  <c r="AF173" i="1650" s="1"/>
  <c r="AD173" i="1650"/>
  <c r="AC173" i="1650"/>
  <c r="Y173" i="1650"/>
  <c r="AB173" i="1650" s="1"/>
  <c r="X173" i="1650"/>
  <c r="AA173" i="1650" s="1"/>
  <c r="V173" i="1650"/>
  <c r="U173" i="1650"/>
  <c r="AG172" i="1650"/>
  <c r="AF172" i="1650" s="1"/>
  <c r="AD172" i="1650"/>
  <c r="AC172" i="1650"/>
  <c r="Y172" i="1650"/>
  <c r="AB172" i="1650" s="1"/>
  <c r="X172" i="1650"/>
  <c r="AA172" i="1650" s="1"/>
  <c r="V172" i="1650"/>
  <c r="U172" i="1650"/>
  <c r="AG171" i="1650"/>
  <c r="AF171" i="1650" s="1"/>
  <c r="AD171" i="1650"/>
  <c r="AC171" i="1650"/>
  <c r="Y171" i="1650"/>
  <c r="AB171" i="1650" s="1"/>
  <c r="X171" i="1650"/>
  <c r="AA171" i="1650" s="1"/>
  <c r="V171" i="1650"/>
  <c r="U171" i="1650"/>
  <c r="AG170" i="1650"/>
  <c r="AF170" i="1650" s="1"/>
  <c r="AD170" i="1650"/>
  <c r="AC170" i="1650"/>
  <c r="Y170" i="1650"/>
  <c r="AB170" i="1650" s="1"/>
  <c r="X170" i="1650"/>
  <c r="AA170" i="1650" s="1"/>
  <c r="V170" i="1650"/>
  <c r="U170" i="1650"/>
  <c r="AG169" i="1650"/>
  <c r="AF169" i="1650" s="1"/>
  <c r="AD169" i="1650"/>
  <c r="AC169" i="1650"/>
  <c r="Y169" i="1650"/>
  <c r="AB169" i="1650" s="1"/>
  <c r="X169" i="1650"/>
  <c r="AA169" i="1650" s="1"/>
  <c r="V169" i="1650"/>
  <c r="U169" i="1650"/>
  <c r="AG168" i="1650"/>
  <c r="AF168" i="1650" s="1"/>
  <c r="AD168" i="1650"/>
  <c r="AC168" i="1650"/>
  <c r="Y168" i="1650"/>
  <c r="AB168" i="1650" s="1"/>
  <c r="X168" i="1650"/>
  <c r="AA168" i="1650" s="1"/>
  <c r="V168" i="1650"/>
  <c r="U168" i="1650"/>
  <c r="AG167" i="1650"/>
  <c r="AF167" i="1650" s="1"/>
  <c r="AD167" i="1650"/>
  <c r="AC167" i="1650"/>
  <c r="Y167" i="1650"/>
  <c r="AB167" i="1650" s="1"/>
  <c r="X167" i="1650"/>
  <c r="AA167" i="1650" s="1"/>
  <c r="V167" i="1650"/>
  <c r="U167" i="1650"/>
  <c r="AG166" i="1650"/>
  <c r="AF166" i="1650" s="1"/>
  <c r="AD166" i="1650"/>
  <c r="AC166" i="1650"/>
  <c r="Y166" i="1650"/>
  <c r="AB166" i="1650" s="1"/>
  <c r="X166" i="1650"/>
  <c r="AA166" i="1650" s="1"/>
  <c r="V166" i="1650"/>
  <c r="U166" i="1650"/>
  <c r="AG165" i="1650"/>
  <c r="AF165" i="1650" s="1"/>
  <c r="AD165" i="1650"/>
  <c r="AC165" i="1650"/>
  <c r="Y165" i="1650"/>
  <c r="X165" i="1650"/>
  <c r="AA165" i="1650" s="1"/>
  <c r="V165" i="1650"/>
  <c r="U165" i="1650"/>
  <c r="AG164" i="1650"/>
  <c r="AF164" i="1650" s="1"/>
  <c r="AD164" i="1650"/>
  <c r="AC164" i="1650"/>
  <c r="Y164" i="1650"/>
  <c r="AB164" i="1650" s="1"/>
  <c r="X164" i="1650"/>
  <c r="AA164" i="1650" s="1"/>
  <c r="V164" i="1650"/>
  <c r="U164" i="1650"/>
  <c r="AG163" i="1650"/>
  <c r="AF163" i="1650" s="1"/>
  <c r="AD163" i="1650"/>
  <c r="AC163" i="1650"/>
  <c r="Y163" i="1650"/>
  <c r="AB163" i="1650" s="1"/>
  <c r="X163" i="1650"/>
  <c r="AA163" i="1650" s="1"/>
  <c r="V163" i="1650"/>
  <c r="U163" i="1650"/>
  <c r="AG162" i="1650"/>
  <c r="AF162" i="1650" s="1"/>
  <c r="AD162" i="1650"/>
  <c r="AC162" i="1650"/>
  <c r="Y162" i="1650"/>
  <c r="AB162" i="1650" s="1"/>
  <c r="X162" i="1650"/>
  <c r="AA162" i="1650" s="1"/>
  <c r="V162" i="1650"/>
  <c r="U162" i="1650"/>
  <c r="AG161" i="1650"/>
  <c r="AF161" i="1650" s="1"/>
  <c r="AD161" i="1650"/>
  <c r="AC161" i="1650"/>
  <c r="Y161" i="1650"/>
  <c r="AB161" i="1650" s="1"/>
  <c r="X161" i="1650"/>
  <c r="AA161" i="1650" s="1"/>
  <c r="V161" i="1650"/>
  <c r="U161" i="1650"/>
  <c r="AG160" i="1650"/>
  <c r="AF160" i="1650" s="1"/>
  <c r="AD160" i="1650"/>
  <c r="AC160" i="1650"/>
  <c r="Y160" i="1650"/>
  <c r="AB160" i="1650" s="1"/>
  <c r="X160" i="1650"/>
  <c r="AA160" i="1650" s="1"/>
  <c r="V160" i="1650"/>
  <c r="U160" i="1650"/>
  <c r="AG159" i="1650"/>
  <c r="AF159" i="1650" s="1"/>
  <c r="AD159" i="1650"/>
  <c r="AC159" i="1650"/>
  <c r="Y159" i="1650"/>
  <c r="AB159" i="1650" s="1"/>
  <c r="X159" i="1650"/>
  <c r="AA159" i="1650" s="1"/>
  <c r="V159" i="1650"/>
  <c r="U159" i="1650"/>
  <c r="AG158" i="1650"/>
  <c r="AF158" i="1650" s="1"/>
  <c r="AD158" i="1650"/>
  <c r="AC158" i="1650"/>
  <c r="Y158" i="1650"/>
  <c r="AB158" i="1650" s="1"/>
  <c r="X158" i="1650"/>
  <c r="AA158" i="1650" s="1"/>
  <c r="V158" i="1650"/>
  <c r="U158" i="1650"/>
  <c r="AG157" i="1650"/>
  <c r="AF157" i="1650" s="1"/>
  <c r="AD157" i="1650"/>
  <c r="AC157" i="1650"/>
  <c r="Y157" i="1650"/>
  <c r="AB157" i="1650" s="1"/>
  <c r="X157" i="1650"/>
  <c r="AA157" i="1650" s="1"/>
  <c r="V157" i="1650"/>
  <c r="U157" i="1650"/>
  <c r="AG156" i="1650"/>
  <c r="AF156" i="1650" s="1"/>
  <c r="AD156" i="1650"/>
  <c r="AC156" i="1650"/>
  <c r="Y156" i="1650"/>
  <c r="AB156" i="1650" s="1"/>
  <c r="X156" i="1650"/>
  <c r="AA156" i="1650" s="1"/>
  <c r="V156" i="1650"/>
  <c r="U156" i="1650"/>
  <c r="AG155" i="1650"/>
  <c r="AF155" i="1650" s="1"/>
  <c r="AD155" i="1650"/>
  <c r="AC155" i="1650"/>
  <c r="Y155" i="1650"/>
  <c r="AB155" i="1650" s="1"/>
  <c r="X155" i="1650"/>
  <c r="AA155" i="1650" s="1"/>
  <c r="V155" i="1650"/>
  <c r="U155" i="1650"/>
  <c r="AG154" i="1650"/>
  <c r="AF154" i="1650" s="1"/>
  <c r="AD154" i="1650"/>
  <c r="AC154" i="1650"/>
  <c r="Y154" i="1650"/>
  <c r="AB154" i="1650" s="1"/>
  <c r="X154" i="1650"/>
  <c r="AA154" i="1650" s="1"/>
  <c r="V154" i="1650"/>
  <c r="U154" i="1650"/>
  <c r="AG153" i="1650"/>
  <c r="AF153" i="1650" s="1"/>
  <c r="AD153" i="1650"/>
  <c r="AC153" i="1650"/>
  <c r="Y153" i="1650"/>
  <c r="AB153" i="1650" s="1"/>
  <c r="X153" i="1650"/>
  <c r="AA153" i="1650" s="1"/>
  <c r="V153" i="1650"/>
  <c r="U153" i="1650"/>
  <c r="AG152" i="1650"/>
  <c r="AF152" i="1650" s="1"/>
  <c r="AD152" i="1650"/>
  <c r="AC152" i="1650"/>
  <c r="Y152" i="1650"/>
  <c r="AB152" i="1650" s="1"/>
  <c r="X152" i="1650"/>
  <c r="AA152" i="1650" s="1"/>
  <c r="V152" i="1650"/>
  <c r="U152" i="1650"/>
  <c r="AG151" i="1650"/>
  <c r="AF151" i="1650" s="1"/>
  <c r="AD151" i="1650"/>
  <c r="AC151" i="1650"/>
  <c r="Y151" i="1650"/>
  <c r="AB151" i="1650" s="1"/>
  <c r="X151" i="1650"/>
  <c r="AA151" i="1650" s="1"/>
  <c r="V151" i="1650"/>
  <c r="U151" i="1650"/>
  <c r="AG150" i="1650"/>
  <c r="AF150" i="1650" s="1"/>
  <c r="AD150" i="1650"/>
  <c r="AC150" i="1650"/>
  <c r="Y150" i="1650"/>
  <c r="AB150" i="1650" s="1"/>
  <c r="X150" i="1650"/>
  <c r="AA150" i="1650" s="1"/>
  <c r="V150" i="1650"/>
  <c r="U150" i="1650"/>
  <c r="AG149" i="1650"/>
  <c r="AF149" i="1650" s="1"/>
  <c r="AD149" i="1650"/>
  <c r="AC149" i="1650"/>
  <c r="Y149" i="1650"/>
  <c r="AB149" i="1650" s="1"/>
  <c r="X149" i="1650"/>
  <c r="AA149" i="1650" s="1"/>
  <c r="V149" i="1650"/>
  <c r="U149" i="1650"/>
  <c r="AG148" i="1650"/>
  <c r="AF148" i="1650" s="1"/>
  <c r="AD148" i="1650"/>
  <c r="AC148" i="1650"/>
  <c r="Y148" i="1650"/>
  <c r="AB148" i="1650" s="1"/>
  <c r="X148" i="1650"/>
  <c r="AA148" i="1650" s="1"/>
  <c r="V148" i="1650"/>
  <c r="U148" i="1650"/>
  <c r="AG147" i="1650"/>
  <c r="AF147" i="1650" s="1"/>
  <c r="AD147" i="1650"/>
  <c r="AC147" i="1650"/>
  <c r="Y147" i="1650"/>
  <c r="AB147" i="1650" s="1"/>
  <c r="X147" i="1650"/>
  <c r="AA147" i="1650" s="1"/>
  <c r="V147" i="1650"/>
  <c r="U147" i="1650"/>
  <c r="AG146" i="1650"/>
  <c r="AF146" i="1650" s="1"/>
  <c r="AD146" i="1650"/>
  <c r="AC146" i="1650"/>
  <c r="Y146" i="1650"/>
  <c r="AB146" i="1650" s="1"/>
  <c r="X146" i="1650"/>
  <c r="AA146" i="1650" s="1"/>
  <c r="V146" i="1650"/>
  <c r="U146" i="1650"/>
  <c r="AG145" i="1650"/>
  <c r="AF145" i="1650" s="1"/>
  <c r="AD145" i="1650"/>
  <c r="AC145" i="1650"/>
  <c r="Y145" i="1650"/>
  <c r="AB145" i="1650" s="1"/>
  <c r="X145" i="1650"/>
  <c r="AA145" i="1650" s="1"/>
  <c r="V145" i="1650"/>
  <c r="U145" i="1650"/>
  <c r="AG144" i="1650"/>
  <c r="AF144" i="1650" s="1"/>
  <c r="AD144" i="1650"/>
  <c r="AC144" i="1650"/>
  <c r="Y144" i="1650"/>
  <c r="AB144" i="1650" s="1"/>
  <c r="X144" i="1650"/>
  <c r="AA144" i="1650" s="1"/>
  <c r="V144" i="1650"/>
  <c r="U144" i="1650"/>
  <c r="AG143" i="1650"/>
  <c r="AF143" i="1650" s="1"/>
  <c r="AD143" i="1650"/>
  <c r="Y143" i="1650"/>
  <c r="AB143" i="1650" s="1"/>
  <c r="X143" i="1650"/>
  <c r="AA143" i="1650" s="1"/>
  <c r="V143" i="1650"/>
  <c r="U143" i="1650"/>
  <c r="AG142" i="1650"/>
  <c r="AF142" i="1650" s="1"/>
  <c r="AD142" i="1650"/>
  <c r="AC142" i="1650"/>
  <c r="Y142" i="1650"/>
  <c r="AB142" i="1650" s="1"/>
  <c r="X142" i="1650"/>
  <c r="AA142" i="1650" s="1"/>
  <c r="V142" i="1650"/>
  <c r="U142" i="1650"/>
  <c r="AG141" i="1650"/>
  <c r="AF141" i="1650" s="1"/>
  <c r="AD141" i="1650"/>
  <c r="AC141" i="1650"/>
  <c r="Y141" i="1650"/>
  <c r="AB141" i="1650" s="1"/>
  <c r="X141" i="1650"/>
  <c r="AA141" i="1650" s="1"/>
  <c r="V141" i="1650"/>
  <c r="U141" i="1650"/>
  <c r="AG140" i="1650"/>
  <c r="AF140" i="1650" s="1"/>
  <c r="AD140" i="1650"/>
  <c r="AC140" i="1650"/>
  <c r="Y140" i="1650"/>
  <c r="AB140" i="1650" s="1"/>
  <c r="X140" i="1650"/>
  <c r="AA140" i="1650" s="1"/>
  <c r="V140" i="1650"/>
  <c r="U140" i="1650"/>
  <c r="AG139" i="1650"/>
  <c r="AF139" i="1650" s="1"/>
  <c r="AD139" i="1650"/>
  <c r="AC139" i="1650"/>
  <c r="Y139" i="1650"/>
  <c r="AB139" i="1650" s="1"/>
  <c r="X139" i="1650"/>
  <c r="AA139" i="1650" s="1"/>
  <c r="V139" i="1650"/>
  <c r="U139" i="1650"/>
  <c r="AG138" i="1650"/>
  <c r="AF138" i="1650" s="1"/>
  <c r="AD138" i="1650"/>
  <c r="AC138" i="1650"/>
  <c r="Y138" i="1650"/>
  <c r="AB138" i="1650" s="1"/>
  <c r="X138" i="1650"/>
  <c r="AA138" i="1650" s="1"/>
  <c r="V138" i="1650"/>
  <c r="U138" i="1650"/>
  <c r="AG137" i="1650"/>
  <c r="AF137" i="1650" s="1"/>
  <c r="AD137" i="1650"/>
  <c r="AC137" i="1650"/>
  <c r="Y137" i="1650"/>
  <c r="AB137" i="1650" s="1"/>
  <c r="X137" i="1650"/>
  <c r="AA137" i="1650" s="1"/>
  <c r="V137" i="1650"/>
  <c r="U137" i="1650"/>
  <c r="AG136" i="1650"/>
  <c r="AF136" i="1650" s="1"/>
  <c r="AD136" i="1650"/>
  <c r="AC136" i="1650"/>
  <c r="Y136" i="1650"/>
  <c r="AB136" i="1650" s="1"/>
  <c r="X136" i="1650"/>
  <c r="AA136" i="1650" s="1"/>
  <c r="V136" i="1650"/>
  <c r="U136" i="1650"/>
  <c r="AG135" i="1650"/>
  <c r="AF135" i="1650" s="1"/>
  <c r="AD135" i="1650"/>
  <c r="AC135" i="1650"/>
  <c r="Y135" i="1650"/>
  <c r="AB135" i="1650" s="1"/>
  <c r="X135" i="1650"/>
  <c r="AA135" i="1650" s="1"/>
  <c r="V135" i="1650"/>
  <c r="AG134" i="1650"/>
  <c r="AF134" i="1650" s="1"/>
  <c r="AD134" i="1650"/>
  <c r="AC134" i="1650"/>
  <c r="Y134" i="1650"/>
  <c r="AB134" i="1650" s="1"/>
  <c r="X134" i="1650"/>
  <c r="AA134" i="1650" s="1"/>
  <c r="V134" i="1650"/>
  <c r="U134" i="1650"/>
  <c r="AG133" i="1650"/>
  <c r="AF133" i="1650" s="1"/>
  <c r="AD133" i="1650"/>
  <c r="AC133" i="1650"/>
  <c r="Y133" i="1650"/>
  <c r="AB133" i="1650" s="1"/>
  <c r="X133" i="1650"/>
  <c r="AA133" i="1650" s="1"/>
  <c r="V133" i="1650"/>
  <c r="U133" i="1650"/>
  <c r="AG132" i="1650"/>
  <c r="AF132" i="1650" s="1"/>
  <c r="AD132" i="1650"/>
  <c r="AC132" i="1650"/>
  <c r="Y132" i="1650"/>
  <c r="AB132" i="1650" s="1"/>
  <c r="X132" i="1650"/>
  <c r="AA132" i="1650" s="1"/>
  <c r="V132" i="1650"/>
  <c r="U132" i="1650"/>
  <c r="AG131" i="1650"/>
  <c r="AF131" i="1650" s="1"/>
  <c r="AD131" i="1650"/>
  <c r="AC131" i="1650"/>
  <c r="Y131" i="1650"/>
  <c r="AB131" i="1650" s="1"/>
  <c r="X131" i="1650"/>
  <c r="AA131" i="1650" s="1"/>
  <c r="V131" i="1650"/>
  <c r="U131" i="1650"/>
  <c r="AG130" i="1650"/>
  <c r="AF130" i="1650" s="1"/>
  <c r="AC130" i="1650"/>
  <c r="Y130" i="1650"/>
  <c r="AB130" i="1650" s="1"/>
  <c r="X130" i="1650"/>
  <c r="AA130" i="1650" s="1"/>
  <c r="V130" i="1650"/>
  <c r="U130" i="1650"/>
  <c r="AG129" i="1650"/>
  <c r="AF129" i="1650" s="1"/>
  <c r="AD129" i="1650"/>
  <c r="AC129" i="1650"/>
  <c r="Y129" i="1650"/>
  <c r="AB129" i="1650" s="1"/>
  <c r="X129" i="1650"/>
  <c r="AA129" i="1650" s="1"/>
  <c r="V129" i="1650"/>
  <c r="U129" i="1650"/>
  <c r="AG128" i="1650"/>
  <c r="AF128" i="1650" s="1"/>
  <c r="AD128" i="1650"/>
  <c r="AC128" i="1650"/>
  <c r="Y128" i="1650"/>
  <c r="AB128" i="1650" s="1"/>
  <c r="X128" i="1650"/>
  <c r="AA128" i="1650" s="1"/>
  <c r="V128" i="1650"/>
  <c r="U128" i="1650"/>
  <c r="AG127" i="1650"/>
  <c r="AF127" i="1650" s="1"/>
  <c r="AD127" i="1650"/>
  <c r="AC127" i="1650"/>
  <c r="Y127" i="1650"/>
  <c r="AB127" i="1650" s="1"/>
  <c r="X127" i="1650"/>
  <c r="AA127" i="1650" s="1"/>
  <c r="V127" i="1650"/>
  <c r="U127" i="1650"/>
  <c r="AG126" i="1650"/>
  <c r="AF126" i="1650" s="1"/>
  <c r="AD126" i="1650"/>
  <c r="AC126" i="1650"/>
  <c r="Y126" i="1650"/>
  <c r="AB126" i="1650" s="1"/>
  <c r="X126" i="1650"/>
  <c r="AA126" i="1650" s="1"/>
  <c r="V126" i="1650"/>
  <c r="U126" i="1650"/>
  <c r="AG125" i="1650"/>
  <c r="AF125" i="1650" s="1"/>
  <c r="AD125" i="1650"/>
  <c r="AC125" i="1650"/>
  <c r="Y125" i="1650"/>
  <c r="AB125" i="1650" s="1"/>
  <c r="X125" i="1650"/>
  <c r="AA125" i="1650" s="1"/>
  <c r="V125" i="1650"/>
  <c r="U125" i="1650"/>
  <c r="AG124" i="1650"/>
  <c r="AF124" i="1650" s="1"/>
  <c r="AD124" i="1650"/>
  <c r="AC124" i="1650"/>
  <c r="Y124" i="1650"/>
  <c r="AB124" i="1650" s="1"/>
  <c r="X124" i="1650"/>
  <c r="AA124" i="1650" s="1"/>
  <c r="V124" i="1650"/>
  <c r="U124" i="1650"/>
  <c r="AG123" i="1650"/>
  <c r="AF123" i="1650" s="1"/>
  <c r="AD123" i="1650"/>
  <c r="AC123" i="1650"/>
  <c r="Y123" i="1650"/>
  <c r="AB123" i="1650" s="1"/>
  <c r="X123" i="1650"/>
  <c r="AA123" i="1650" s="1"/>
  <c r="V123" i="1650"/>
  <c r="U123" i="1650"/>
  <c r="AG122" i="1650"/>
  <c r="AF122" i="1650" s="1"/>
  <c r="AD122" i="1650"/>
  <c r="AC122" i="1650"/>
  <c r="Y122" i="1650"/>
  <c r="AB122" i="1650" s="1"/>
  <c r="X122" i="1650"/>
  <c r="AA122" i="1650" s="1"/>
  <c r="V122" i="1650"/>
  <c r="U122" i="1650"/>
  <c r="AG121" i="1650"/>
  <c r="AF121" i="1650" s="1"/>
  <c r="AD121" i="1650"/>
  <c r="AC121" i="1650"/>
  <c r="Y121" i="1650"/>
  <c r="X121" i="1650"/>
  <c r="AA121" i="1650" s="1"/>
  <c r="V121" i="1650"/>
  <c r="U121" i="1650"/>
  <c r="AG120" i="1650"/>
  <c r="AF120" i="1650" s="1"/>
  <c r="AD120" i="1650"/>
  <c r="AC120" i="1650"/>
  <c r="Y120" i="1650"/>
  <c r="AB120" i="1650" s="1"/>
  <c r="X120" i="1650"/>
  <c r="AA120" i="1650" s="1"/>
  <c r="V120" i="1650"/>
  <c r="U120" i="1650"/>
  <c r="AG119" i="1650"/>
  <c r="AF119" i="1650" s="1"/>
  <c r="AD119" i="1650"/>
  <c r="AC119" i="1650"/>
  <c r="Y119" i="1650"/>
  <c r="AB119" i="1650" s="1"/>
  <c r="X119" i="1650"/>
  <c r="AA119" i="1650" s="1"/>
  <c r="V119" i="1650"/>
  <c r="U119" i="1650"/>
  <c r="AG118" i="1650"/>
  <c r="AF118" i="1650" s="1"/>
  <c r="AD118" i="1650"/>
  <c r="AC118" i="1650"/>
  <c r="Y118" i="1650"/>
  <c r="AB118" i="1650" s="1"/>
  <c r="X118" i="1650"/>
  <c r="AA118" i="1650" s="1"/>
  <c r="V118" i="1650"/>
  <c r="U118" i="1650"/>
  <c r="AG117" i="1650"/>
  <c r="AF117" i="1650" s="1"/>
  <c r="AD117" i="1650"/>
  <c r="AC117" i="1650"/>
  <c r="Y117" i="1650"/>
  <c r="AB117" i="1650" s="1"/>
  <c r="X117" i="1650"/>
  <c r="AA117" i="1650" s="1"/>
  <c r="V117" i="1650"/>
  <c r="U117" i="1650"/>
  <c r="AG116" i="1650"/>
  <c r="AF116" i="1650" s="1"/>
  <c r="AD116" i="1650"/>
  <c r="AC116" i="1650"/>
  <c r="Y116" i="1650"/>
  <c r="AB116" i="1650" s="1"/>
  <c r="X116" i="1650"/>
  <c r="AA116" i="1650" s="1"/>
  <c r="V116" i="1650"/>
  <c r="U116" i="1650"/>
  <c r="AG115" i="1650"/>
  <c r="AF115" i="1650" s="1"/>
  <c r="AD115" i="1650"/>
  <c r="AC115" i="1650"/>
  <c r="Y115" i="1650"/>
  <c r="AB115" i="1650" s="1"/>
  <c r="X115" i="1650"/>
  <c r="AA115" i="1650" s="1"/>
  <c r="V115" i="1650"/>
  <c r="U115" i="1650"/>
  <c r="AG114" i="1650"/>
  <c r="AF114" i="1650" s="1"/>
  <c r="AD114" i="1650"/>
  <c r="AC114" i="1650"/>
  <c r="Y114" i="1650"/>
  <c r="AB114" i="1650" s="1"/>
  <c r="X114" i="1650"/>
  <c r="AA114" i="1650" s="1"/>
  <c r="V114" i="1650"/>
  <c r="U114" i="1650"/>
  <c r="AG113" i="1650"/>
  <c r="AF113" i="1650" s="1"/>
  <c r="AD113" i="1650"/>
  <c r="AC113" i="1650"/>
  <c r="Y113" i="1650"/>
  <c r="AB113" i="1650" s="1"/>
  <c r="X113" i="1650"/>
  <c r="AA113" i="1650" s="1"/>
  <c r="V113" i="1650"/>
  <c r="U113" i="1650"/>
  <c r="AG112" i="1650"/>
  <c r="AF112" i="1650" s="1"/>
  <c r="AD112" i="1650"/>
  <c r="AC112" i="1650"/>
  <c r="Y112" i="1650"/>
  <c r="AB112" i="1650" s="1"/>
  <c r="X112" i="1650"/>
  <c r="AA112" i="1650" s="1"/>
  <c r="V112" i="1650"/>
  <c r="U112" i="1650"/>
  <c r="AG111" i="1650"/>
  <c r="AF111" i="1650" s="1"/>
  <c r="AD111" i="1650"/>
  <c r="AC111" i="1650"/>
  <c r="Y111" i="1650"/>
  <c r="AB111" i="1650" s="1"/>
  <c r="X111" i="1650"/>
  <c r="AA111" i="1650" s="1"/>
  <c r="V111" i="1650"/>
  <c r="U111" i="1650"/>
  <c r="AG110" i="1650"/>
  <c r="AF110" i="1650" s="1"/>
  <c r="AD110" i="1650"/>
  <c r="AC110" i="1650"/>
  <c r="Y110" i="1650"/>
  <c r="AB110" i="1650" s="1"/>
  <c r="X110" i="1650"/>
  <c r="AA110" i="1650" s="1"/>
  <c r="V110" i="1650"/>
  <c r="U110" i="1650"/>
  <c r="AG109" i="1650"/>
  <c r="AF109" i="1650" s="1"/>
  <c r="AD109" i="1650"/>
  <c r="AC109" i="1650"/>
  <c r="Y109" i="1650"/>
  <c r="AB109" i="1650" s="1"/>
  <c r="X109" i="1650"/>
  <c r="AA109" i="1650" s="1"/>
  <c r="V109" i="1650"/>
  <c r="U109" i="1650"/>
  <c r="AG108" i="1650"/>
  <c r="AF108" i="1650" s="1"/>
  <c r="AD108" i="1650"/>
  <c r="AC108" i="1650"/>
  <c r="Y108" i="1650"/>
  <c r="AB108" i="1650" s="1"/>
  <c r="X108" i="1650"/>
  <c r="AA108" i="1650" s="1"/>
  <c r="V108" i="1650"/>
  <c r="U108" i="1650"/>
  <c r="AG107" i="1650"/>
  <c r="AF107" i="1650" s="1"/>
  <c r="AD107" i="1650"/>
  <c r="AC107" i="1650"/>
  <c r="Y107" i="1650"/>
  <c r="AB107" i="1650" s="1"/>
  <c r="X107" i="1650"/>
  <c r="AA107" i="1650" s="1"/>
  <c r="V107" i="1650"/>
  <c r="U107" i="1650"/>
  <c r="AG106" i="1650"/>
  <c r="AF106" i="1650" s="1"/>
  <c r="AD106" i="1650"/>
  <c r="AC106" i="1650"/>
  <c r="Y106" i="1650"/>
  <c r="AB106" i="1650" s="1"/>
  <c r="X106" i="1650"/>
  <c r="AA106" i="1650" s="1"/>
  <c r="V106" i="1650"/>
  <c r="U106" i="1650"/>
  <c r="AG105" i="1650"/>
  <c r="AF105" i="1650" s="1"/>
  <c r="AD105" i="1650"/>
  <c r="AC105" i="1650"/>
  <c r="Y105" i="1650"/>
  <c r="AB105" i="1650" s="1"/>
  <c r="X105" i="1650"/>
  <c r="AA105" i="1650" s="1"/>
  <c r="V105" i="1650"/>
  <c r="U105" i="1650"/>
  <c r="AG104" i="1650"/>
  <c r="AF104" i="1650" s="1"/>
  <c r="AD104" i="1650"/>
  <c r="AC104" i="1650"/>
  <c r="Y104" i="1650"/>
  <c r="AB104" i="1650" s="1"/>
  <c r="X104" i="1650"/>
  <c r="AA104" i="1650" s="1"/>
  <c r="V104" i="1650"/>
  <c r="U104" i="1650"/>
  <c r="AG103" i="1650"/>
  <c r="AF103" i="1650" s="1"/>
  <c r="AD103" i="1650"/>
  <c r="AC103" i="1650"/>
  <c r="Y103" i="1650"/>
  <c r="AB103" i="1650" s="1"/>
  <c r="X103" i="1650"/>
  <c r="AA103" i="1650" s="1"/>
  <c r="V103" i="1650"/>
  <c r="U103" i="1650"/>
  <c r="AG102" i="1650"/>
  <c r="AF102" i="1650" s="1"/>
  <c r="AD102" i="1650"/>
  <c r="AC102" i="1650"/>
  <c r="Y102" i="1650"/>
  <c r="AB102" i="1650" s="1"/>
  <c r="X102" i="1650"/>
  <c r="AA102" i="1650" s="1"/>
  <c r="V102" i="1650"/>
  <c r="U102" i="1650"/>
  <c r="AG101" i="1650"/>
  <c r="AF101" i="1650" s="1"/>
  <c r="AD101" i="1650"/>
  <c r="AC101" i="1650"/>
  <c r="Y101" i="1650"/>
  <c r="AB101" i="1650" s="1"/>
  <c r="X101" i="1650"/>
  <c r="AA101" i="1650" s="1"/>
  <c r="V101" i="1650"/>
  <c r="U101" i="1650"/>
  <c r="AG100" i="1650"/>
  <c r="AF100" i="1650" s="1"/>
  <c r="AD100" i="1650"/>
  <c r="AC100" i="1650"/>
  <c r="Y100" i="1650"/>
  <c r="AB100" i="1650" s="1"/>
  <c r="X100" i="1650"/>
  <c r="AA100" i="1650" s="1"/>
  <c r="V100" i="1650"/>
  <c r="U100" i="1650"/>
  <c r="AG99" i="1650"/>
  <c r="AF99" i="1650" s="1"/>
  <c r="AD99" i="1650"/>
  <c r="AC99" i="1650"/>
  <c r="Y99" i="1650"/>
  <c r="AB99" i="1650" s="1"/>
  <c r="X99" i="1650"/>
  <c r="AA99" i="1650" s="1"/>
  <c r="V99" i="1650"/>
  <c r="U99" i="1650"/>
  <c r="AG98" i="1650"/>
  <c r="AF98" i="1650" s="1"/>
  <c r="AD98" i="1650"/>
  <c r="AC98" i="1650"/>
  <c r="Y98" i="1650"/>
  <c r="AB98" i="1650" s="1"/>
  <c r="X98" i="1650"/>
  <c r="AA98" i="1650" s="1"/>
  <c r="V98" i="1650"/>
  <c r="U98" i="1650"/>
  <c r="AG97" i="1650"/>
  <c r="AF97" i="1650" s="1"/>
  <c r="AD97" i="1650"/>
  <c r="AC97" i="1650"/>
  <c r="Y97" i="1650"/>
  <c r="AB97" i="1650" s="1"/>
  <c r="X97" i="1650"/>
  <c r="AA97" i="1650" s="1"/>
  <c r="V97" i="1650"/>
  <c r="U97" i="1650"/>
  <c r="AG96" i="1650"/>
  <c r="AF96" i="1650" s="1"/>
  <c r="AD96" i="1650"/>
  <c r="AC96" i="1650"/>
  <c r="Y96" i="1650"/>
  <c r="AB96" i="1650" s="1"/>
  <c r="X96" i="1650"/>
  <c r="AA96" i="1650" s="1"/>
  <c r="V96" i="1650"/>
  <c r="U96" i="1650"/>
  <c r="AG95" i="1650"/>
  <c r="AF95" i="1650" s="1"/>
  <c r="AD95" i="1650"/>
  <c r="AC95" i="1650"/>
  <c r="Y95" i="1650"/>
  <c r="AB95" i="1650" s="1"/>
  <c r="X95" i="1650"/>
  <c r="AA95" i="1650" s="1"/>
  <c r="V95" i="1650"/>
  <c r="U95" i="1650"/>
  <c r="AG94" i="1650"/>
  <c r="AF94" i="1650" s="1"/>
  <c r="AD94" i="1650"/>
  <c r="AC94" i="1650"/>
  <c r="Y94" i="1650"/>
  <c r="AB94" i="1650" s="1"/>
  <c r="X94" i="1650"/>
  <c r="AA94" i="1650" s="1"/>
  <c r="V94" i="1650"/>
  <c r="U94" i="1650"/>
  <c r="AG93" i="1650"/>
  <c r="AF93" i="1650" s="1"/>
  <c r="AD93" i="1650"/>
  <c r="AC93" i="1650"/>
  <c r="Y93" i="1650"/>
  <c r="AB93" i="1650" s="1"/>
  <c r="X93" i="1650"/>
  <c r="AA93" i="1650" s="1"/>
  <c r="V93" i="1650"/>
  <c r="U93" i="1650"/>
  <c r="AG92" i="1650"/>
  <c r="AF92" i="1650" s="1"/>
  <c r="AD92" i="1650"/>
  <c r="AC92" i="1650"/>
  <c r="Y92" i="1650"/>
  <c r="AB92" i="1650" s="1"/>
  <c r="X92" i="1650"/>
  <c r="AA92" i="1650" s="1"/>
  <c r="V92" i="1650"/>
  <c r="U92" i="1650"/>
  <c r="AG91" i="1650"/>
  <c r="AF91" i="1650" s="1"/>
  <c r="AD91" i="1650"/>
  <c r="AC91" i="1650"/>
  <c r="Y91" i="1650"/>
  <c r="AB91" i="1650" s="1"/>
  <c r="X91" i="1650"/>
  <c r="AA91" i="1650" s="1"/>
  <c r="V91" i="1650"/>
  <c r="U91" i="1650"/>
  <c r="AG90" i="1650"/>
  <c r="AF90" i="1650" s="1"/>
  <c r="AD90" i="1650"/>
  <c r="AC90" i="1650"/>
  <c r="Y90" i="1650"/>
  <c r="AB90" i="1650" s="1"/>
  <c r="X90" i="1650"/>
  <c r="AA90" i="1650" s="1"/>
  <c r="V90" i="1650"/>
  <c r="U90" i="1650"/>
  <c r="AG89" i="1650"/>
  <c r="AF89" i="1650" s="1"/>
  <c r="AD89" i="1650"/>
  <c r="AC89" i="1650"/>
  <c r="Y89" i="1650"/>
  <c r="AB89" i="1650" s="1"/>
  <c r="X89" i="1650"/>
  <c r="AA89" i="1650" s="1"/>
  <c r="V89" i="1650"/>
  <c r="U89" i="1650"/>
  <c r="AG88" i="1650"/>
  <c r="AF88" i="1650" s="1"/>
  <c r="AD88" i="1650"/>
  <c r="AC88" i="1650"/>
  <c r="Y88" i="1650"/>
  <c r="AB88" i="1650" s="1"/>
  <c r="X88" i="1650"/>
  <c r="AA88" i="1650" s="1"/>
  <c r="V88" i="1650"/>
  <c r="U88" i="1650"/>
  <c r="AG87" i="1650"/>
  <c r="AF87" i="1650" s="1"/>
  <c r="AD87" i="1650"/>
  <c r="AC87" i="1650"/>
  <c r="Y87" i="1650"/>
  <c r="AB87" i="1650" s="1"/>
  <c r="X87" i="1650"/>
  <c r="AA87" i="1650" s="1"/>
  <c r="V87" i="1650"/>
  <c r="U87" i="1650"/>
  <c r="AG86" i="1650"/>
  <c r="AF86" i="1650" s="1"/>
  <c r="AC86" i="1650"/>
  <c r="Y86" i="1650"/>
  <c r="AB86" i="1650" s="1"/>
  <c r="X86" i="1650"/>
  <c r="AA86" i="1650" s="1"/>
  <c r="V86" i="1650"/>
  <c r="U86" i="1650"/>
  <c r="AG85" i="1650"/>
  <c r="AF85" i="1650" s="1"/>
  <c r="AD85" i="1650"/>
  <c r="AC85" i="1650"/>
  <c r="Y85" i="1650"/>
  <c r="AB85" i="1650" s="1"/>
  <c r="X85" i="1650"/>
  <c r="AA85" i="1650" s="1"/>
  <c r="V85" i="1650"/>
  <c r="U85" i="1650"/>
  <c r="AG84" i="1650"/>
  <c r="AF84" i="1650" s="1"/>
  <c r="AD84" i="1650"/>
  <c r="AC84" i="1650"/>
  <c r="Y84" i="1650"/>
  <c r="AB84" i="1650" s="1"/>
  <c r="X84" i="1650"/>
  <c r="AA84" i="1650" s="1"/>
  <c r="V84" i="1650"/>
  <c r="U84" i="1650"/>
  <c r="AG83" i="1650"/>
  <c r="AF83" i="1650" s="1"/>
  <c r="AD83" i="1650"/>
  <c r="AC83" i="1650"/>
  <c r="Y83" i="1650"/>
  <c r="AB83" i="1650" s="1"/>
  <c r="X83" i="1650"/>
  <c r="AA83" i="1650" s="1"/>
  <c r="V83" i="1650"/>
  <c r="U83" i="1650"/>
  <c r="AG82" i="1650"/>
  <c r="AF82" i="1650" s="1"/>
  <c r="AD82" i="1650"/>
  <c r="AC82" i="1650"/>
  <c r="Y82" i="1650"/>
  <c r="AB82" i="1650" s="1"/>
  <c r="X82" i="1650"/>
  <c r="AA82" i="1650" s="1"/>
  <c r="V82" i="1650"/>
  <c r="U82" i="1650"/>
  <c r="AG81" i="1650"/>
  <c r="AF81" i="1650" s="1"/>
  <c r="AC81" i="1650"/>
  <c r="Y81" i="1650"/>
  <c r="AB81" i="1650" s="1"/>
  <c r="X81" i="1650"/>
  <c r="AA81" i="1650" s="1"/>
  <c r="V81" i="1650"/>
  <c r="U81" i="1650"/>
  <c r="AG80" i="1650"/>
  <c r="AF80" i="1650" s="1"/>
  <c r="AD80" i="1650"/>
  <c r="AC80" i="1650"/>
  <c r="Y80" i="1650"/>
  <c r="AB80" i="1650" s="1"/>
  <c r="X80" i="1650"/>
  <c r="AA80" i="1650" s="1"/>
  <c r="V80" i="1650"/>
  <c r="U80" i="1650"/>
  <c r="AG79" i="1650"/>
  <c r="AF79" i="1650" s="1"/>
  <c r="AD79" i="1650"/>
  <c r="AC79" i="1650"/>
  <c r="Y79" i="1650"/>
  <c r="AB79" i="1650" s="1"/>
  <c r="X79" i="1650"/>
  <c r="AA79" i="1650" s="1"/>
  <c r="V79" i="1650"/>
  <c r="U79" i="1650"/>
  <c r="AG78" i="1650"/>
  <c r="AF78" i="1650" s="1"/>
  <c r="AD78" i="1650"/>
  <c r="AC78" i="1650"/>
  <c r="Y78" i="1650"/>
  <c r="AB78" i="1650" s="1"/>
  <c r="X78" i="1650"/>
  <c r="AA78" i="1650" s="1"/>
  <c r="V78" i="1650"/>
  <c r="U78" i="1650"/>
  <c r="AG77" i="1650"/>
  <c r="AF77" i="1650" s="1"/>
  <c r="AD77" i="1650"/>
  <c r="AC77" i="1650"/>
  <c r="Y77" i="1650"/>
  <c r="AB77" i="1650" s="1"/>
  <c r="X77" i="1650"/>
  <c r="AA77" i="1650" s="1"/>
  <c r="V77" i="1650"/>
  <c r="U77" i="1650"/>
  <c r="AG76" i="1650"/>
  <c r="AF76" i="1650" s="1"/>
  <c r="AD76" i="1650"/>
  <c r="AC76" i="1650"/>
  <c r="Y76" i="1650"/>
  <c r="AB76" i="1650" s="1"/>
  <c r="X76" i="1650"/>
  <c r="AA76" i="1650" s="1"/>
  <c r="V76" i="1650"/>
  <c r="U76" i="1650"/>
  <c r="AG75" i="1650"/>
  <c r="AF75" i="1650" s="1"/>
  <c r="AD75" i="1650"/>
  <c r="AC75" i="1650"/>
  <c r="Y75" i="1650"/>
  <c r="AB75" i="1650" s="1"/>
  <c r="X75" i="1650"/>
  <c r="AA75" i="1650" s="1"/>
  <c r="V75" i="1650"/>
  <c r="U75" i="1650"/>
  <c r="AG74" i="1650"/>
  <c r="AF74" i="1650" s="1"/>
  <c r="AD74" i="1650"/>
  <c r="AC74" i="1650"/>
  <c r="Y74" i="1650"/>
  <c r="AB74" i="1650" s="1"/>
  <c r="X74" i="1650"/>
  <c r="AA74" i="1650" s="1"/>
  <c r="V74" i="1650"/>
  <c r="U74" i="1650"/>
  <c r="AG73" i="1650"/>
  <c r="AF73" i="1650" s="1"/>
  <c r="AD73" i="1650"/>
  <c r="AC73" i="1650"/>
  <c r="Y73" i="1650"/>
  <c r="AB73" i="1650" s="1"/>
  <c r="X73" i="1650"/>
  <c r="AA73" i="1650" s="1"/>
  <c r="V73" i="1650"/>
  <c r="U73" i="1650"/>
  <c r="AG72" i="1650"/>
  <c r="AF72" i="1650" s="1"/>
  <c r="AD72" i="1650"/>
  <c r="AC72" i="1650"/>
  <c r="Y72" i="1650"/>
  <c r="AB72" i="1650" s="1"/>
  <c r="X72" i="1650"/>
  <c r="AA72" i="1650" s="1"/>
  <c r="V72" i="1650"/>
  <c r="U72" i="1650"/>
  <c r="AG71" i="1650"/>
  <c r="AF71" i="1650" s="1"/>
  <c r="AD71" i="1650"/>
  <c r="AC71" i="1650"/>
  <c r="Y71" i="1650"/>
  <c r="AB71" i="1650" s="1"/>
  <c r="X71" i="1650"/>
  <c r="AA71" i="1650" s="1"/>
  <c r="V71" i="1650"/>
  <c r="U71" i="1650"/>
  <c r="AG70" i="1650"/>
  <c r="AF70" i="1650" s="1"/>
  <c r="AC70" i="1650"/>
  <c r="Y70" i="1650"/>
  <c r="AB70" i="1650" s="1"/>
  <c r="X70" i="1650"/>
  <c r="AA70" i="1650" s="1"/>
  <c r="V70" i="1650"/>
  <c r="U70" i="1650"/>
  <c r="AG69" i="1650"/>
  <c r="AF69" i="1650" s="1"/>
  <c r="AD69" i="1650"/>
  <c r="AC69" i="1650"/>
  <c r="Y69" i="1650"/>
  <c r="AB69" i="1650" s="1"/>
  <c r="X69" i="1650"/>
  <c r="AA69" i="1650" s="1"/>
  <c r="V69" i="1650"/>
  <c r="U69" i="1650"/>
  <c r="AG68" i="1650"/>
  <c r="AF68" i="1650" s="1"/>
  <c r="AD68" i="1650"/>
  <c r="AC68" i="1650"/>
  <c r="Y68" i="1650"/>
  <c r="AB68" i="1650" s="1"/>
  <c r="X68" i="1650"/>
  <c r="AA68" i="1650" s="1"/>
  <c r="V68" i="1650"/>
  <c r="U68" i="1650"/>
  <c r="AG67" i="1650"/>
  <c r="AF67" i="1650" s="1"/>
  <c r="AD67" i="1650"/>
  <c r="AC67" i="1650"/>
  <c r="Y67" i="1650"/>
  <c r="AB67" i="1650" s="1"/>
  <c r="X67" i="1650"/>
  <c r="AA67" i="1650" s="1"/>
  <c r="V67" i="1650"/>
  <c r="U67" i="1650"/>
  <c r="AG66" i="1650"/>
  <c r="AF66" i="1650" s="1"/>
  <c r="AD66" i="1650"/>
  <c r="AC66" i="1650"/>
  <c r="Y66" i="1650"/>
  <c r="AB66" i="1650" s="1"/>
  <c r="X66" i="1650"/>
  <c r="AA66" i="1650" s="1"/>
  <c r="V66" i="1650"/>
  <c r="U66" i="1650"/>
  <c r="AG65" i="1650"/>
  <c r="AF65" i="1650" s="1"/>
  <c r="AD65" i="1650"/>
  <c r="AC65" i="1650"/>
  <c r="Y65" i="1650"/>
  <c r="AB65" i="1650" s="1"/>
  <c r="X65" i="1650"/>
  <c r="AA65" i="1650" s="1"/>
  <c r="V65" i="1650"/>
  <c r="U65" i="1650"/>
  <c r="AG64" i="1650"/>
  <c r="AF64" i="1650" s="1"/>
  <c r="AD64" i="1650"/>
  <c r="AC64" i="1650"/>
  <c r="Y64" i="1650"/>
  <c r="AB64" i="1650" s="1"/>
  <c r="X64" i="1650"/>
  <c r="AA64" i="1650" s="1"/>
  <c r="V64" i="1650"/>
  <c r="U64" i="1650"/>
  <c r="AG63" i="1650"/>
  <c r="AF63" i="1650" s="1"/>
  <c r="AD63" i="1650"/>
  <c r="AC63" i="1650"/>
  <c r="Y63" i="1650"/>
  <c r="AB63" i="1650" s="1"/>
  <c r="X63" i="1650"/>
  <c r="AA63" i="1650" s="1"/>
  <c r="V63" i="1650"/>
  <c r="U63" i="1650"/>
  <c r="AG62" i="1650"/>
  <c r="AF62" i="1650" s="1"/>
  <c r="AD62" i="1650"/>
  <c r="AC62" i="1650"/>
  <c r="Y62" i="1650"/>
  <c r="AB62" i="1650" s="1"/>
  <c r="X62" i="1650"/>
  <c r="AA62" i="1650" s="1"/>
  <c r="V62" i="1650"/>
  <c r="U62" i="1650"/>
  <c r="AG61" i="1650"/>
  <c r="AF61" i="1650" s="1"/>
  <c r="AD61" i="1650"/>
  <c r="AC61" i="1650"/>
  <c r="Y61" i="1650"/>
  <c r="AB61" i="1650" s="1"/>
  <c r="X61" i="1650"/>
  <c r="AA61" i="1650" s="1"/>
  <c r="V61" i="1650"/>
  <c r="U61" i="1650"/>
  <c r="AG60" i="1650"/>
  <c r="AF60" i="1650" s="1"/>
  <c r="AD60" i="1650"/>
  <c r="AC60" i="1650"/>
  <c r="Y60" i="1650"/>
  <c r="AB60" i="1650" s="1"/>
  <c r="X60" i="1650"/>
  <c r="AA60" i="1650" s="1"/>
  <c r="V60" i="1650"/>
  <c r="U60" i="1650"/>
  <c r="AG59" i="1650"/>
  <c r="AF59" i="1650" s="1"/>
  <c r="AD59" i="1650"/>
  <c r="AC59" i="1650"/>
  <c r="Y59" i="1650"/>
  <c r="AB59" i="1650" s="1"/>
  <c r="X59" i="1650"/>
  <c r="AA59" i="1650" s="1"/>
  <c r="V59" i="1650"/>
  <c r="U59" i="1650"/>
  <c r="AG58" i="1650"/>
  <c r="AF58" i="1650" s="1"/>
  <c r="AD58" i="1650"/>
  <c r="AC58" i="1650"/>
  <c r="Y58" i="1650"/>
  <c r="AB58" i="1650" s="1"/>
  <c r="X58" i="1650"/>
  <c r="AA58" i="1650" s="1"/>
  <c r="V58" i="1650"/>
  <c r="U58" i="1650"/>
  <c r="AG57" i="1650"/>
  <c r="AF57" i="1650" s="1"/>
  <c r="AD57" i="1650"/>
  <c r="AC57" i="1650"/>
  <c r="Y57" i="1650"/>
  <c r="AB57" i="1650" s="1"/>
  <c r="X57" i="1650"/>
  <c r="AA57" i="1650" s="1"/>
  <c r="V57" i="1650"/>
  <c r="U57" i="1650"/>
  <c r="AG56" i="1650"/>
  <c r="AF56" i="1650" s="1"/>
  <c r="AD56" i="1650"/>
  <c r="AC56" i="1650"/>
  <c r="Y56" i="1650"/>
  <c r="AB56" i="1650" s="1"/>
  <c r="X56" i="1650"/>
  <c r="AA56" i="1650" s="1"/>
  <c r="V56" i="1650"/>
  <c r="U56" i="1650"/>
  <c r="AG55" i="1650"/>
  <c r="AF55" i="1650" s="1"/>
  <c r="AD55" i="1650"/>
  <c r="AC55" i="1650"/>
  <c r="Y55" i="1650"/>
  <c r="AB55" i="1650" s="1"/>
  <c r="X55" i="1650"/>
  <c r="AA55" i="1650" s="1"/>
  <c r="V55" i="1650"/>
  <c r="U55" i="1650"/>
  <c r="AG54" i="1650"/>
  <c r="AF54" i="1650" s="1"/>
  <c r="AD54" i="1650"/>
  <c r="AC54" i="1650"/>
  <c r="Y54" i="1650"/>
  <c r="AB54" i="1650" s="1"/>
  <c r="X54" i="1650"/>
  <c r="AA54" i="1650" s="1"/>
  <c r="V54" i="1650"/>
  <c r="U54" i="1650"/>
  <c r="AG53" i="1650"/>
  <c r="AF53" i="1650" s="1"/>
  <c r="AD53" i="1650"/>
  <c r="AC53" i="1650"/>
  <c r="Y53" i="1650"/>
  <c r="AB53" i="1650" s="1"/>
  <c r="X53" i="1650"/>
  <c r="AA53" i="1650" s="1"/>
  <c r="V53" i="1650"/>
  <c r="U53" i="1650"/>
  <c r="AG52" i="1650"/>
  <c r="AF52" i="1650" s="1"/>
  <c r="AD52" i="1650"/>
  <c r="AC52" i="1650"/>
  <c r="Y52" i="1650"/>
  <c r="AB52" i="1650" s="1"/>
  <c r="X52" i="1650"/>
  <c r="AA52" i="1650" s="1"/>
  <c r="V52" i="1650"/>
  <c r="U52" i="1650"/>
  <c r="AG51" i="1650"/>
  <c r="AF51" i="1650" s="1"/>
  <c r="AD51" i="1650"/>
  <c r="AC51" i="1650"/>
  <c r="Y51" i="1650"/>
  <c r="AB51" i="1650" s="1"/>
  <c r="X51" i="1650"/>
  <c r="AA51" i="1650" s="1"/>
  <c r="V51" i="1650"/>
  <c r="U51" i="1650"/>
  <c r="AG50" i="1650"/>
  <c r="AF50" i="1650" s="1"/>
  <c r="AD50" i="1650"/>
  <c r="AC50" i="1650"/>
  <c r="Y50" i="1650"/>
  <c r="AB50" i="1650" s="1"/>
  <c r="X50" i="1650"/>
  <c r="AA50" i="1650" s="1"/>
  <c r="V50" i="1650"/>
  <c r="U50" i="1650"/>
  <c r="AG49" i="1650"/>
  <c r="AF49" i="1650" s="1"/>
  <c r="AD49" i="1650"/>
  <c r="AC49" i="1650"/>
  <c r="Y49" i="1650"/>
  <c r="AB49" i="1650" s="1"/>
  <c r="X49" i="1650"/>
  <c r="AA49" i="1650" s="1"/>
  <c r="V49" i="1650"/>
  <c r="U49" i="1650"/>
  <c r="AG48" i="1650"/>
  <c r="AF48" i="1650" s="1"/>
  <c r="AD48" i="1650"/>
  <c r="AC48" i="1650"/>
  <c r="Y48" i="1650"/>
  <c r="AB48" i="1650" s="1"/>
  <c r="X48" i="1650"/>
  <c r="AA48" i="1650" s="1"/>
  <c r="V48" i="1650"/>
  <c r="U48" i="1650"/>
  <c r="AG47" i="1650"/>
  <c r="AF47" i="1650" s="1"/>
  <c r="AD47" i="1650"/>
  <c r="AC47" i="1650"/>
  <c r="Y47" i="1650"/>
  <c r="AB47" i="1650" s="1"/>
  <c r="X47" i="1650"/>
  <c r="AA47" i="1650" s="1"/>
  <c r="V47" i="1650"/>
  <c r="U47" i="1650"/>
  <c r="AG46" i="1650"/>
  <c r="AF46" i="1650" s="1"/>
  <c r="AD46" i="1650"/>
  <c r="AC46" i="1650"/>
  <c r="Y46" i="1650"/>
  <c r="AB46" i="1650" s="1"/>
  <c r="X46" i="1650"/>
  <c r="AA46" i="1650" s="1"/>
  <c r="V46" i="1650"/>
  <c r="U46" i="1650"/>
  <c r="AG45" i="1650"/>
  <c r="AF45" i="1650" s="1"/>
  <c r="AD45" i="1650"/>
  <c r="AC45" i="1650"/>
  <c r="Y45" i="1650"/>
  <c r="AB45" i="1650" s="1"/>
  <c r="X45" i="1650"/>
  <c r="AA45" i="1650" s="1"/>
  <c r="V45" i="1650"/>
  <c r="U45" i="1650"/>
  <c r="AG44" i="1650"/>
  <c r="AF44" i="1650" s="1"/>
  <c r="AD44" i="1650"/>
  <c r="AC44" i="1650"/>
  <c r="Y44" i="1650"/>
  <c r="AB44" i="1650" s="1"/>
  <c r="X44" i="1650"/>
  <c r="AA44" i="1650" s="1"/>
  <c r="V44" i="1650"/>
  <c r="U44" i="1650"/>
  <c r="AG43" i="1650"/>
  <c r="AF43" i="1650" s="1"/>
  <c r="AC43" i="1650"/>
  <c r="Y43" i="1650"/>
  <c r="AB43" i="1650" s="1"/>
  <c r="X43" i="1650"/>
  <c r="AA43" i="1650" s="1"/>
  <c r="V43" i="1650"/>
  <c r="U43" i="1650"/>
  <c r="AG42" i="1650"/>
  <c r="AF42" i="1650" s="1"/>
  <c r="AD42" i="1650"/>
  <c r="AC42" i="1650"/>
  <c r="Y42" i="1650"/>
  <c r="AB42" i="1650" s="1"/>
  <c r="X42" i="1650"/>
  <c r="AA42" i="1650" s="1"/>
  <c r="V42" i="1650"/>
  <c r="U42" i="1650"/>
  <c r="AG41" i="1650"/>
  <c r="AF41" i="1650" s="1"/>
  <c r="AD41" i="1650"/>
  <c r="AC41" i="1650"/>
  <c r="Y41" i="1650"/>
  <c r="AB41" i="1650" s="1"/>
  <c r="X41" i="1650"/>
  <c r="AA41" i="1650" s="1"/>
  <c r="V41" i="1650"/>
  <c r="U41" i="1650"/>
  <c r="AG40" i="1650"/>
  <c r="AF40" i="1650" s="1"/>
  <c r="AD40" i="1650"/>
  <c r="Y40" i="1650"/>
  <c r="AB40" i="1650" s="1"/>
  <c r="X40" i="1650"/>
  <c r="AA40" i="1650" s="1"/>
  <c r="V40" i="1650"/>
  <c r="U40" i="1650"/>
  <c r="AG39" i="1650"/>
  <c r="AF39" i="1650" s="1"/>
  <c r="AD39" i="1650"/>
  <c r="AC39" i="1650"/>
  <c r="Y39" i="1650"/>
  <c r="AB39" i="1650" s="1"/>
  <c r="X39" i="1650"/>
  <c r="AA39" i="1650" s="1"/>
  <c r="V39" i="1650"/>
  <c r="U39" i="1650"/>
  <c r="AG38" i="1650"/>
  <c r="AF38" i="1650" s="1"/>
  <c r="AD38" i="1650"/>
  <c r="AC38" i="1650"/>
  <c r="Y38" i="1650"/>
  <c r="X38" i="1650"/>
  <c r="AA38" i="1650" s="1"/>
  <c r="V38" i="1650"/>
  <c r="U38" i="1650"/>
  <c r="AG37" i="1650"/>
  <c r="AF37" i="1650" s="1"/>
  <c r="AD37" i="1650"/>
  <c r="AC37" i="1650"/>
  <c r="Y37" i="1650"/>
  <c r="X37" i="1650"/>
  <c r="AA37" i="1650" s="1"/>
  <c r="V37" i="1650"/>
  <c r="U37" i="1650"/>
  <c r="AG36" i="1650"/>
  <c r="AF36" i="1650" s="1"/>
  <c r="AD36" i="1650"/>
  <c r="AC36" i="1650"/>
  <c r="Y36" i="1650"/>
  <c r="AB36" i="1650" s="1"/>
  <c r="X36" i="1650"/>
  <c r="AA36" i="1650" s="1"/>
  <c r="V36" i="1650"/>
  <c r="U36" i="1650"/>
  <c r="AG35" i="1650"/>
  <c r="AF35" i="1650" s="1"/>
  <c r="AD35" i="1650"/>
  <c r="AC35" i="1650"/>
  <c r="Y35" i="1650"/>
  <c r="AB35" i="1650" s="1"/>
  <c r="X35" i="1650"/>
  <c r="AA35" i="1650" s="1"/>
  <c r="V35" i="1650"/>
  <c r="U35" i="1650"/>
  <c r="AG34" i="1650"/>
  <c r="AF34" i="1650" s="1"/>
  <c r="AD34" i="1650"/>
  <c r="AC34" i="1650"/>
  <c r="Y34" i="1650"/>
  <c r="AB34" i="1650" s="1"/>
  <c r="X34" i="1650"/>
  <c r="AA34" i="1650" s="1"/>
  <c r="V34" i="1650"/>
  <c r="U34" i="1650"/>
  <c r="AG33" i="1650"/>
  <c r="AF33" i="1650" s="1"/>
  <c r="AD33" i="1650"/>
  <c r="AC33" i="1650"/>
  <c r="Y33" i="1650"/>
  <c r="AB33" i="1650" s="1"/>
  <c r="X33" i="1650"/>
  <c r="V33" i="1650"/>
  <c r="U33" i="1650"/>
  <c r="AG32" i="1650"/>
  <c r="AF32" i="1650" s="1"/>
  <c r="AD32" i="1650"/>
  <c r="AC32" i="1650"/>
  <c r="Y32" i="1650"/>
  <c r="AB32" i="1650" s="1"/>
  <c r="X32" i="1650"/>
  <c r="AA32" i="1650" s="1"/>
  <c r="V32" i="1650"/>
  <c r="U32" i="1650"/>
  <c r="AG31" i="1650"/>
  <c r="AF31" i="1650" s="1"/>
  <c r="AD31" i="1650"/>
  <c r="AC31" i="1650"/>
  <c r="Y31" i="1650"/>
  <c r="AB31" i="1650" s="1"/>
  <c r="X31" i="1650"/>
  <c r="AA31" i="1650" s="1"/>
  <c r="V31" i="1650"/>
  <c r="U31" i="1650"/>
  <c r="AG30" i="1650"/>
  <c r="AF30" i="1650" s="1"/>
  <c r="AD30" i="1650"/>
  <c r="AC30" i="1650"/>
  <c r="Y30" i="1650"/>
  <c r="AB30" i="1650" s="1"/>
  <c r="X30" i="1650"/>
  <c r="AA30" i="1650" s="1"/>
  <c r="V30" i="1650"/>
  <c r="U30" i="1650"/>
  <c r="AG29" i="1650"/>
  <c r="AF29" i="1650" s="1"/>
  <c r="AD29" i="1650"/>
  <c r="AC29" i="1650"/>
  <c r="Y29" i="1650"/>
  <c r="AB29" i="1650" s="1"/>
  <c r="X29" i="1650"/>
  <c r="AA29" i="1650" s="1"/>
  <c r="V29" i="1650"/>
  <c r="U29" i="1650"/>
  <c r="AG28" i="1650"/>
  <c r="AF28" i="1650" s="1"/>
  <c r="AD28" i="1650"/>
  <c r="AC28" i="1650"/>
  <c r="Y28" i="1650"/>
  <c r="AB28" i="1650" s="1"/>
  <c r="X28" i="1650"/>
  <c r="AA28" i="1650" s="1"/>
  <c r="V28" i="1650"/>
  <c r="U28" i="1650"/>
  <c r="AG27" i="1650"/>
  <c r="AF27" i="1650" s="1"/>
  <c r="AD27" i="1650"/>
  <c r="AC27" i="1650"/>
  <c r="Y27" i="1650"/>
  <c r="AB27" i="1650" s="1"/>
  <c r="X27" i="1650"/>
  <c r="AA27" i="1650" s="1"/>
  <c r="V27" i="1650"/>
  <c r="U27" i="1650"/>
  <c r="AG26" i="1650"/>
  <c r="AF26" i="1650" s="1"/>
  <c r="AD26" i="1650"/>
  <c r="AC26" i="1650"/>
  <c r="Y26" i="1650"/>
  <c r="AB26" i="1650" s="1"/>
  <c r="X26" i="1650"/>
  <c r="AA26" i="1650" s="1"/>
  <c r="V26" i="1650"/>
  <c r="U26" i="1650"/>
  <c r="AG25" i="1650"/>
  <c r="AF25" i="1650" s="1"/>
  <c r="AD25" i="1650"/>
  <c r="AC25" i="1650"/>
  <c r="Y25" i="1650"/>
  <c r="AB25" i="1650" s="1"/>
  <c r="X25" i="1650"/>
  <c r="AA25" i="1650" s="1"/>
  <c r="V25" i="1650"/>
  <c r="U25" i="1650"/>
  <c r="AG24" i="1650"/>
  <c r="AF24" i="1650" s="1"/>
  <c r="AD24" i="1650"/>
  <c r="AC24" i="1650"/>
  <c r="Y24" i="1650"/>
  <c r="AB24" i="1650" s="1"/>
  <c r="X24" i="1650"/>
  <c r="AA24" i="1650" s="1"/>
  <c r="V24" i="1650"/>
  <c r="U24" i="1650"/>
  <c r="AG23" i="1650"/>
  <c r="AF23" i="1650" s="1"/>
  <c r="AD23" i="1650"/>
  <c r="AC23" i="1650"/>
  <c r="Y23" i="1650"/>
  <c r="AB23" i="1650" s="1"/>
  <c r="X23" i="1650"/>
  <c r="AA23" i="1650" s="1"/>
  <c r="V23" i="1650"/>
  <c r="U23" i="1650"/>
  <c r="AG22" i="1650"/>
  <c r="AF22" i="1650" s="1"/>
  <c r="AD22" i="1650"/>
  <c r="AC22" i="1650"/>
  <c r="Y22" i="1650"/>
  <c r="AB22" i="1650" s="1"/>
  <c r="X22" i="1650"/>
  <c r="AA22" i="1650" s="1"/>
  <c r="V22" i="1650"/>
  <c r="U22" i="1650"/>
  <c r="AG21" i="1650"/>
  <c r="AF21" i="1650" s="1"/>
  <c r="AD21" i="1650"/>
  <c r="AC21" i="1650"/>
  <c r="Y21" i="1650"/>
  <c r="AB21" i="1650" s="1"/>
  <c r="X21" i="1650"/>
  <c r="AA21" i="1650" s="1"/>
  <c r="V21" i="1650"/>
  <c r="U21" i="1650"/>
  <c r="AG20" i="1650"/>
  <c r="AF20" i="1650" s="1"/>
  <c r="AD20" i="1650"/>
  <c r="AC20" i="1650"/>
  <c r="Y20" i="1650"/>
  <c r="AB20" i="1650" s="1"/>
  <c r="X20" i="1650"/>
  <c r="AA20" i="1650" s="1"/>
  <c r="V20" i="1650"/>
  <c r="U20" i="1650"/>
  <c r="AG19" i="1650"/>
  <c r="AF19" i="1650" s="1"/>
  <c r="AD19" i="1650"/>
  <c r="AC19" i="1650"/>
  <c r="Y19" i="1650"/>
  <c r="AB19" i="1650" s="1"/>
  <c r="X19" i="1650"/>
  <c r="AA19" i="1650" s="1"/>
  <c r="V19" i="1650"/>
  <c r="U19" i="1650"/>
  <c r="AG18" i="1650"/>
  <c r="AF18" i="1650" s="1"/>
  <c r="AD18" i="1650"/>
  <c r="AC18" i="1650"/>
  <c r="Y18" i="1650"/>
  <c r="AB18" i="1650" s="1"/>
  <c r="X18" i="1650"/>
  <c r="AA18" i="1650" s="1"/>
  <c r="V18" i="1650"/>
  <c r="U18" i="1650"/>
  <c r="AG17" i="1650"/>
  <c r="AF17" i="1650" s="1"/>
  <c r="AD17" i="1650"/>
  <c r="AC17" i="1650"/>
  <c r="Y17" i="1650"/>
  <c r="AB17" i="1650" s="1"/>
  <c r="X17" i="1650"/>
  <c r="AA17" i="1650" s="1"/>
  <c r="V17" i="1650"/>
  <c r="U17" i="1650"/>
  <c r="AG16" i="1650"/>
  <c r="AF16" i="1650" s="1"/>
  <c r="AD16" i="1650"/>
  <c r="AC16" i="1650"/>
  <c r="Y16" i="1650"/>
  <c r="AB16" i="1650" s="1"/>
  <c r="X16" i="1650"/>
  <c r="AA16" i="1650" s="1"/>
  <c r="V16" i="1650"/>
  <c r="U16" i="1650"/>
  <c r="AG15" i="1650"/>
  <c r="AF15" i="1650" s="1"/>
  <c r="AD15" i="1650"/>
  <c r="AC15" i="1650"/>
  <c r="Y15" i="1650"/>
  <c r="AB15" i="1650" s="1"/>
  <c r="X15" i="1650"/>
  <c r="AA15" i="1650" s="1"/>
  <c r="V15" i="1650"/>
  <c r="U15" i="1650"/>
  <c r="V18" i="1649"/>
  <c r="U18" i="1649"/>
  <c r="Q18" i="1649"/>
  <c r="T18" i="1649" s="1"/>
  <c r="P18" i="1649"/>
  <c r="S18" i="1649" s="1"/>
  <c r="N18" i="1649"/>
  <c r="M18" i="1649"/>
  <c r="V17" i="1649"/>
  <c r="U17" i="1649"/>
  <c r="Q17" i="1649"/>
  <c r="T17" i="1649" s="1"/>
  <c r="P17" i="1649"/>
  <c r="S17" i="1649" s="1"/>
  <c r="N17" i="1649"/>
  <c r="M17" i="1649"/>
  <c r="V16" i="1649"/>
  <c r="U16" i="1649"/>
  <c r="N16" i="1649"/>
  <c r="M16" i="1649"/>
  <c r="P16" i="1649"/>
  <c r="S16" i="1649" s="1"/>
  <c r="V15" i="1649"/>
  <c r="U15" i="1649"/>
  <c r="P15" i="1649"/>
  <c r="S15" i="1649" s="1"/>
  <c r="N15" i="1649"/>
  <c r="M15" i="1649"/>
  <c r="Q15" i="1649"/>
  <c r="T15" i="1649" s="1"/>
  <c r="V14" i="1649"/>
  <c r="U14" i="1649"/>
  <c r="N14" i="1649"/>
  <c r="M14" i="1649"/>
  <c r="Q14" i="1649"/>
  <c r="H11" i="1649"/>
  <c r="W34" i="1648"/>
  <c r="V34" i="1648"/>
  <c r="Q34" i="1648"/>
  <c r="T34" i="1648" s="1"/>
  <c r="O34" i="1648"/>
  <c r="N34" i="1648"/>
  <c r="J34" i="1648"/>
  <c r="R34" i="1648"/>
  <c r="U34" i="1648" s="1"/>
  <c r="W33" i="1648"/>
  <c r="V33" i="1648"/>
  <c r="O33" i="1648"/>
  <c r="N33" i="1648"/>
  <c r="J33" i="1648"/>
  <c r="R33" i="1648"/>
  <c r="U33" i="1648" s="1"/>
  <c r="W32" i="1648"/>
  <c r="V32" i="1648"/>
  <c r="O32" i="1648"/>
  <c r="N32" i="1648"/>
  <c r="J32" i="1648"/>
  <c r="Q32" i="1648"/>
  <c r="T32" i="1648" s="1"/>
  <c r="W31" i="1648"/>
  <c r="V31" i="1648"/>
  <c r="O31" i="1648"/>
  <c r="N31" i="1648"/>
  <c r="J31" i="1648"/>
  <c r="R31" i="1648"/>
  <c r="U31" i="1648" s="1"/>
  <c r="W30" i="1648"/>
  <c r="V30" i="1648"/>
  <c r="R30" i="1648"/>
  <c r="U30" i="1648" s="1"/>
  <c r="Q30" i="1648"/>
  <c r="T30" i="1648" s="1"/>
  <c r="O30" i="1648"/>
  <c r="N30" i="1648"/>
  <c r="J30" i="1648"/>
  <c r="W29" i="1648"/>
  <c r="V29" i="1648"/>
  <c r="R29" i="1648"/>
  <c r="U29" i="1648" s="1"/>
  <c r="Q29" i="1648"/>
  <c r="T29" i="1648" s="1"/>
  <c r="O29" i="1648"/>
  <c r="N29" i="1648"/>
  <c r="J29" i="1648"/>
  <c r="W28" i="1648"/>
  <c r="V28" i="1648"/>
  <c r="O28" i="1648"/>
  <c r="N28" i="1648"/>
  <c r="J28" i="1648"/>
  <c r="Q28" i="1648"/>
  <c r="T28" i="1648" s="1"/>
  <c r="W27" i="1648"/>
  <c r="V27" i="1648"/>
  <c r="O27" i="1648"/>
  <c r="N27" i="1648"/>
  <c r="J27" i="1648"/>
  <c r="R27" i="1648"/>
  <c r="U27" i="1648" s="1"/>
  <c r="W26" i="1648"/>
  <c r="V26" i="1648"/>
  <c r="O26" i="1648"/>
  <c r="N26" i="1648"/>
  <c r="J26" i="1648"/>
  <c r="R26" i="1648"/>
  <c r="U26" i="1648" s="1"/>
  <c r="W25" i="1648"/>
  <c r="V25" i="1648"/>
  <c r="R25" i="1648"/>
  <c r="U25" i="1648" s="1"/>
  <c r="O25" i="1648"/>
  <c r="N25" i="1648"/>
  <c r="J25" i="1648"/>
  <c r="Q25" i="1648"/>
  <c r="T25" i="1648" s="1"/>
  <c r="W24" i="1648"/>
  <c r="V24" i="1648"/>
  <c r="R24" i="1648"/>
  <c r="U24" i="1648" s="1"/>
  <c r="O24" i="1648"/>
  <c r="N24" i="1648"/>
  <c r="J24" i="1648"/>
  <c r="Q24" i="1648"/>
  <c r="T24" i="1648" s="1"/>
  <c r="W23" i="1648"/>
  <c r="V23" i="1648"/>
  <c r="O23" i="1648"/>
  <c r="N23" i="1648"/>
  <c r="J23" i="1648"/>
  <c r="R23" i="1648"/>
  <c r="U23" i="1648" s="1"/>
  <c r="W22" i="1648"/>
  <c r="V22" i="1648"/>
  <c r="O22" i="1648"/>
  <c r="N22" i="1648"/>
  <c r="J22" i="1648"/>
  <c r="R22" i="1648"/>
  <c r="W21" i="1648"/>
  <c r="V21" i="1648"/>
  <c r="R21" i="1648"/>
  <c r="U21" i="1648" s="1"/>
  <c r="O21" i="1648"/>
  <c r="N21" i="1648"/>
  <c r="J21" i="1648"/>
  <c r="Q21" i="1648"/>
  <c r="T21" i="1648" s="1"/>
  <c r="W20" i="1648"/>
  <c r="V20" i="1648"/>
  <c r="R20" i="1648"/>
  <c r="U20" i="1648" s="1"/>
  <c r="Q20" i="1648"/>
  <c r="T20" i="1648" s="1"/>
  <c r="O20" i="1648"/>
  <c r="N20" i="1648"/>
  <c r="J20" i="1648"/>
  <c r="W19" i="1648"/>
  <c r="V19" i="1648"/>
  <c r="R19" i="1648"/>
  <c r="U19" i="1648" s="1"/>
  <c r="O19" i="1648"/>
  <c r="N19" i="1648"/>
  <c r="J19" i="1648"/>
  <c r="Q19" i="1648"/>
  <c r="T19" i="1648" s="1"/>
  <c r="W18" i="1648"/>
  <c r="V18" i="1648"/>
  <c r="O18" i="1648"/>
  <c r="N18" i="1648"/>
  <c r="J18" i="1648"/>
  <c r="R18" i="1648"/>
  <c r="U18" i="1648" s="1"/>
  <c r="W17" i="1648"/>
  <c r="V17" i="1648"/>
  <c r="R17" i="1648"/>
  <c r="U17" i="1648" s="1"/>
  <c r="O17" i="1648"/>
  <c r="N17" i="1648"/>
  <c r="J17" i="1648"/>
  <c r="Q17" i="1648"/>
  <c r="T17" i="1648" s="1"/>
  <c r="W16" i="1648"/>
  <c r="V16" i="1648"/>
  <c r="Q16" i="1648"/>
  <c r="O16" i="1648"/>
  <c r="N16" i="1648"/>
  <c r="J16" i="1648"/>
  <c r="R16" i="1648"/>
  <c r="U16" i="1648" s="1"/>
  <c r="W15" i="1648"/>
  <c r="V15" i="1648"/>
  <c r="O15" i="1648"/>
  <c r="N15" i="1648"/>
  <c r="J15" i="1648"/>
  <c r="Q15" i="1648"/>
  <c r="T15" i="1648" s="1"/>
  <c r="W14" i="1648"/>
  <c r="V14" i="1648"/>
  <c r="R14" i="1648"/>
  <c r="Q14" i="1648"/>
  <c r="T14" i="1648" s="1"/>
  <c r="O14" i="1648"/>
  <c r="N14" i="1648"/>
  <c r="J14" i="1648"/>
  <c r="W13" i="1648"/>
  <c r="V13" i="1648"/>
  <c r="R13" i="1648"/>
  <c r="U13" i="1648" s="1"/>
  <c r="Q13" i="1648"/>
  <c r="O13" i="1648"/>
  <c r="N13" i="1648"/>
  <c r="J13" i="1648"/>
  <c r="W12" i="1648"/>
  <c r="V12" i="1648"/>
  <c r="R12" i="1648"/>
  <c r="U12" i="1648" s="1"/>
  <c r="O12" i="1648"/>
  <c r="N12" i="1648"/>
  <c r="J12" i="1648"/>
  <c r="Q12" i="1648"/>
  <c r="T12" i="1648" s="1"/>
  <c r="W11" i="1648"/>
  <c r="V11" i="1648"/>
  <c r="O11" i="1648"/>
  <c r="N11" i="1648"/>
  <c r="J11" i="1648"/>
  <c r="Q11" i="1648"/>
  <c r="T11" i="1648" s="1"/>
  <c r="W55" i="1647"/>
  <c r="V55" i="1647"/>
  <c r="Q55" i="1647"/>
  <c r="T55" i="1647" s="1"/>
  <c r="O55" i="1647"/>
  <c r="N55" i="1647"/>
  <c r="R55" i="1647"/>
  <c r="U55" i="1647" s="1"/>
  <c r="W54" i="1647"/>
  <c r="V54" i="1647"/>
  <c r="O54" i="1647"/>
  <c r="N54" i="1647"/>
  <c r="Q54" i="1647"/>
  <c r="T54" i="1647" s="1"/>
  <c r="W53" i="1647"/>
  <c r="V53" i="1647"/>
  <c r="Q53" i="1647"/>
  <c r="T53" i="1647" s="1"/>
  <c r="O53" i="1647"/>
  <c r="N53" i="1647"/>
  <c r="R53" i="1647"/>
  <c r="U53" i="1647" s="1"/>
  <c r="W52" i="1647"/>
  <c r="V52" i="1647"/>
  <c r="O52" i="1647"/>
  <c r="N52" i="1647"/>
  <c r="Q52" i="1647"/>
  <c r="T52" i="1647" s="1"/>
  <c r="W51" i="1647"/>
  <c r="V51" i="1647"/>
  <c r="Q51" i="1647"/>
  <c r="T51" i="1647" s="1"/>
  <c r="O51" i="1647"/>
  <c r="N51" i="1647"/>
  <c r="R51" i="1647"/>
  <c r="U51" i="1647" s="1"/>
  <c r="W50" i="1647"/>
  <c r="V50" i="1647"/>
  <c r="O50" i="1647"/>
  <c r="N50" i="1647"/>
  <c r="Q50" i="1647"/>
  <c r="T50" i="1647" s="1"/>
  <c r="W49" i="1647"/>
  <c r="V49" i="1647"/>
  <c r="O49" i="1647"/>
  <c r="N49" i="1647"/>
  <c r="W48" i="1647"/>
  <c r="V48" i="1647"/>
  <c r="O48" i="1647"/>
  <c r="N48" i="1647"/>
  <c r="Q48" i="1647"/>
  <c r="T48" i="1647" s="1"/>
  <c r="W47" i="1647"/>
  <c r="V47" i="1647"/>
  <c r="Q47" i="1647"/>
  <c r="T47" i="1647" s="1"/>
  <c r="O47" i="1647"/>
  <c r="N47" i="1647"/>
  <c r="R47" i="1647"/>
  <c r="U47" i="1647" s="1"/>
  <c r="W46" i="1647"/>
  <c r="V46" i="1647"/>
  <c r="O46" i="1647"/>
  <c r="N46" i="1647"/>
  <c r="Q46" i="1647"/>
  <c r="T46" i="1647" s="1"/>
  <c r="W45" i="1647"/>
  <c r="V45" i="1647"/>
  <c r="O45" i="1647"/>
  <c r="N45" i="1647"/>
  <c r="W44" i="1647"/>
  <c r="V44" i="1647"/>
  <c r="O44" i="1647"/>
  <c r="N44" i="1647"/>
  <c r="Q44" i="1647"/>
  <c r="T44" i="1647" s="1"/>
  <c r="W43" i="1647"/>
  <c r="V43" i="1647"/>
  <c r="Q43" i="1647"/>
  <c r="T43" i="1647" s="1"/>
  <c r="O43" i="1647"/>
  <c r="N43" i="1647"/>
  <c r="R43" i="1647"/>
  <c r="U43" i="1647" s="1"/>
  <c r="W42" i="1647"/>
  <c r="V42" i="1647"/>
  <c r="O42" i="1647"/>
  <c r="N42" i="1647"/>
  <c r="Q42" i="1647"/>
  <c r="T42" i="1647" s="1"/>
  <c r="W41" i="1647"/>
  <c r="V41" i="1647"/>
  <c r="Q41" i="1647"/>
  <c r="T41" i="1647" s="1"/>
  <c r="O41" i="1647"/>
  <c r="N41" i="1647"/>
  <c r="R41" i="1647"/>
  <c r="U41" i="1647" s="1"/>
  <c r="W40" i="1647"/>
  <c r="V40" i="1647"/>
  <c r="O40" i="1647"/>
  <c r="N40" i="1647"/>
  <c r="Q40" i="1647"/>
  <c r="T40" i="1647" s="1"/>
  <c r="W39" i="1647"/>
  <c r="V39" i="1647"/>
  <c r="O39" i="1647"/>
  <c r="N39" i="1647"/>
  <c r="R39" i="1647"/>
  <c r="U39" i="1647" s="1"/>
  <c r="W38" i="1647"/>
  <c r="V38" i="1647"/>
  <c r="O38" i="1647"/>
  <c r="N38" i="1647"/>
  <c r="Q38" i="1647"/>
  <c r="T38" i="1647" s="1"/>
  <c r="W37" i="1647"/>
  <c r="V37" i="1647"/>
  <c r="Q37" i="1647"/>
  <c r="T37" i="1647" s="1"/>
  <c r="O37" i="1647"/>
  <c r="N37" i="1647"/>
  <c r="R37" i="1647"/>
  <c r="U37" i="1647" s="1"/>
  <c r="W36" i="1647"/>
  <c r="V36" i="1647"/>
  <c r="O36" i="1647"/>
  <c r="N36" i="1647"/>
  <c r="Q36" i="1647"/>
  <c r="T36" i="1647" s="1"/>
  <c r="W35" i="1647"/>
  <c r="V35" i="1647"/>
  <c r="O35" i="1647"/>
  <c r="N35" i="1647"/>
  <c r="R35" i="1647"/>
  <c r="U35" i="1647" s="1"/>
  <c r="W34" i="1647"/>
  <c r="V34" i="1647"/>
  <c r="O34" i="1647"/>
  <c r="N34" i="1647"/>
  <c r="Q34" i="1647"/>
  <c r="T34" i="1647" s="1"/>
  <c r="W33" i="1647"/>
  <c r="V33" i="1647"/>
  <c r="Q33" i="1647"/>
  <c r="T33" i="1647" s="1"/>
  <c r="O33" i="1647"/>
  <c r="N33" i="1647"/>
  <c r="R33" i="1647"/>
  <c r="U33" i="1647" s="1"/>
  <c r="W32" i="1647"/>
  <c r="V32" i="1647"/>
  <c r="O32" i="1647"/>
  <c r="N32" i="1647"/>
  <c r="Q32" i="1647"/>
  <c r="T32" i="1647" s="1"/>
  <c r="W31" i="1647"/>
  <c r="V31" i="1647"/>
  <c r="Q31" i="1647"/>
  <c r="T31" i="1647" s="1"/>
  <c r="O31" i="1647"/>
  <c r="N31" i="1647"/>
  <c r="R31" i="1647"/>
  <c r="U31" i="1647" s="1"/>
  <c r="W30" i="1647"/>
  <c r="V30" i="1647"/>
  <c r="O30" i="1647"/>
  <c r="N30" i="1647"/>
  <c r="Q30" i="1647"/>
  <c r="T30" i="1647" s="1"/>
  <c r="W29" i="1647"/>
  <c r="V29" i="1647"/>
  <c r="O29" i="1647"/>
  <c r="N29" i="1647"/>
  <c r="W28" i="1647"/>
  <c r="V28" i="1647"/>
  <c r="O28" i="1647"/>
  <c r="N28" i="1647"/>
  <c r="Q28" i="1647"/>
  <c r="T28" i="1647" s="1"/>
  <c r="V27" i="1647"/>
  <c r="Q27" i="1647"/>
  <c r="T27" i="1647" s="1"/>
  <c r="O27" i="1647"/>
  <c r="N27" i="1647"/>
  <c r="R27" i="1647"/>
  <c r="U27" i="1647" s="1"/>
  <c r="W26" i="1647"/>
  <c r="V26" i="1647"/>
  <c r="Q26" i="1647"/>
  <c r="T26" i="1647" s="1"/>
  <c r="O26" i="1647"/>
  <c r="N26" i="1647"/>
  <c r="R26" i="1647"/>
  <c r="U26" i="1647" s="1"/>
  <c r="W25" i="1647"/>
  <c r="V25" i="1647"/>
  <c r="N25" i="1647"/>
  <c r="R25" i="1647"/>
  <c r="U25" i="1647" s="1"/>
  <c r="W24" i="1647"/>
  <c r="V24" i="1647"/>
  <c r="O24" i="1647"/>
  <c r="N24" i="1647"/>
  <c r="W23" i="1647"/>
  <c r="V23" i="1647"/>
  <c r="O23" i="1647"/>
  <c r="N23" i="1647"/>
  <c r="Q23" i="1647"/>
  <c r="T23" i="1647" s="1"/>
  <c r="W22" i="1647"/>
  <c r="V22" i="1647"/>
  <c r="Q22" i="1647"/>
  <c r="T22" i="1647" s="1"/>
  <c r="O22" i="1647"/>
  <c r="N22" i="1647"/>
  <c r="R22" i="1647"/>
  <c r="U22" i="1647" s="1"/>
  <c r="W21" i="1647"/>
  <c r="V21" i="1647"/>
  <c r="Q21" i="1647"/>
  <c r="T21" i="1647" s="1"/>
  <c r="O21" i="1647"/>
  <c r="N21" i="1647"/>
  <c r="R21" i="1647"/>
  <c r="W20" i="1647"/>
  <c r="V20" i="1647"/>
  <c r="Q20" i="1647"/>
  <c r="T20" i="1647" s="1"/>
  <c r="O20" i="1647"/>
  <c r="N20" i="1647"/>
  <c r="R20" i="1647"/>
  <c r="U20" i="1647" s="1"/>
  <c r="W19" i="1647"/>
  <c r="V19" i="1647"/>
  <c r="Q19" i="1647"/>
  <c r="T19" i="1647" s="1"/>
  <c r="O19" i="1647"/>
  <c r="N19" i="1647"/>
  <c r="R19" i="1647"/>
  <c r="U19" i="1647" s="1"/>
  <c r="W18" i="1647"/>
  <c r="O18" i="1647"/>
  <c r="N18" i="1647"/>
  <c r="Q18" i="1647"/>
  <c r="T18" i="1647" s="1"/>
  <c r="W17" i="1647"/>
  <c r="V17" i="1647"/>
  <c r="N17" i="1647"/>
  <c r="R17" i="1647"/>
  <c r="U17" i="1647" s="1"/>
  <c r="W16" i="1647"/>
  <c r="V16" i="1647"/>
  <c r="O16" i="1647"/>
  <c r="N16" i="1647"/>
  <c r="R16" i="1647"/>
  <c r="W15" i="1647"/>
  <c r="V15" i="1647"/>
  <c r="Q15" i="1647"/>
  <c r="O15" i="1647"/>
  <c r="N15" i="1647"/>
  <c r="R15" i="1647"/>
  <c r="U15" i="1647" s="1"/>
  <c r="W14" i="1647"/>
  <c r="V14" i="1647"/>
  <c r="O14" i="1647"/>
  <c r="N14" i="1647"/>
  <c r="Q14" i="1647"/>
  <c r="T14" i="1647" s="1"/>
  <c r="A9" i="1650"/>
  <c r="BH29" i="1677" l="1"/>
  <c r="AQ94" i="1652"/>
  <c r="R85" i="1677"/>
  <c r="AS94" i="1652"/>
  <c r="W159" i="1652"/>
  <c r="W199" i="1652"/>
  <c r="W200" i="1652"/>
  <c r="W201" i="1652"/>
  <c r="W203" i="1652"/>
  <c r="W204" i="1652"/>
  <c r="W205" i="1652"/>
  <c r="W207" i="1652"/>
  <c r="W208" i="1652"/>
  <c r="W209" i="1652"/>
  <c r="W211" i="1652"/>
  <c r="W213" i="1652"/>
  <c r="W245" i="1652"/>
  <c r="W249" i="1652"/>
  <c r="W255" i="1652"/>
  <c r="W257" i="1652"/>
  <c r="Y57" i="1675"/>
  <c r="I68" i="1675"/>
  <c r="BA29" i="1677"/>
  <c r="BI29" i="1677"/>
  <c r="G85" i="1677"/>
  <c r="BI29" i="1675"/>
  <c r="BD29" i="1677"/>
  <c r="BL29" i="1677"/>
  <c r="J85" i="1677"/>
  <c r="K85" i="1677"/>
  <c r="O68" i="1675"/>
  <c r="X57" i="1675"/>
  <c r="Q85" i="1677"/>
  <c r="Q246" i="1676"/>
  <c r="BM29" i="1676"/>
  <c r="J246" i="1676"/>
  <c r="BG29" i="1674"/>
  <c r="BO29" i="1674"/>
  <c r="AY31" i="1673"/>
  <c r="AZ31" i="1673"/>
  <c r="W302" i="1652"/>
  <c r="W9" i="1652"/>
  <c r="W15" i="1652"/>
  <c r="W16" i="1652"/>
  <c r="W17" i="1652"/>
  <c r="W19" i="1652"/>
  <c r="W20" i="1652"/>
  <c r="W21" i="1652"/>
  <c r="W23" i="1652"/>
  <c r="W24" i="1652"/>
  <c r="W37" i="1652"/>
  <c r="W39" i="1652"/>
  <c r="W47" i="1652"/>
  <c r="W48" i="1652"/>
  <c r="W49" i="1652"/>
  <c r="W51" i="1652"/>
  <c r="W52" i="1652"/>
  <c r="W53" i="1652"/>
  <c r="W55" i="1652"/>
  <c r="W56" i="1652"/>
  <c r="W57" i="1652"/>
  <c r="W71" i="1652"/>
  <c r="W72" i="1652"/>
  <c r="W73" i="1652"/>
  <c r="W77" i="1652"/>
  <c r="W118" i="1652"/>
  <c r="W181" i="1652"/>
  <c r="W121" i="1652"/>
  <c r="W162" i="1652"/>
  <c r="W149" i="1652"/>
  <c r="W165" i="1652"/>
  <c r="W274" i="1652"/>
  <c r="W61" i="1652"/>
  <c r="W153" i="1652"/>
  <c r="W160" i="1652"/>
  <c r="W225" i="1652"/>
  <c r="W214" i="1652"/>
  <c r="W30" i="1652"/>
  <c r="W33" i="1652"/>
  <c r="W74" i="1652"/>
  <c r="W186" i="1652"/>
  <c r="W193" i="1652"/>
  <c r="W217" i="1652"/>
  <c r="W161" i="1652"/>
  <c r="W185" i="1652"/>
  <c r="W191" i="1652"/>
  <c r="W192" i="1652"/>
  <c r="W150" i="1652"/>
  <c r="AR94" i="1652"/>
  <c r="W194" i="1652"/>
  <c r="W223" i="1652"/>
  <c r="W224" i="1652"/>
  <c r="W300" i="1652"/>
  <c r="W301" i="1652"/>
  <c r="W226" i="1652"/>
  <c r="W229" i="1652"/>
  <c r="W250" i="1652"/>
  <c r="W253" i="1652"/>
  <c r="W303" i="1652"/>
  <c r="W306" i="1652"/>
  <c r="W25" i="1652"/>
  <c r="W27" i="1652"/>
  <c r="W29" i="1652"/>
  <c r="W40" i="1652"/>
  <c r="W41" i="1652"/>
  <c r="W65" i="1652"/>
  <c r="W86" i="1652"/>
  <c r="W89" i="1652"/>
  <c r="W93" i="1652"/>
  <c r="W97" i="1652"/>
  <c r="W103" i="1652"/>
  <c r="W104" i="1652"/>
  <c r="W105" i="1652"/>
  <c r="W107" i="1652"/>
  <c r="W108" i="1652"/>
  <c r="W109" i="1652"/>
  <c r="W115" i="1652"/>
  <c r="W116" i="1652"/>
  <c r="W117" i="1652"/>
  <c r="W127" i="1652"/>
  <c r="W128" i="1652"/>
  <c r="W129" i="1652"/>
  <c r="W135" i="1652"/>
  <c r="W136" i="1652"/>
  <c r="W137" i="1652"/>
  <c r="W139" i="1652"/>
  <c r="W140" i="1652"/>
  <c r="W141" i="1652"/>
  <c r="W145" i="1652"/>
  <c r="W148" i="1652"/>
  <c r="W66" i="1652"/>
  <c r="W69" i="1652"/>
  <c r="W79" i="1652"/>
  <c r="W80" i="1652"/>
  <c r="W81" i="1652"/>
  <c r="W83" i="1652"/>
  <c r="W84" i="1652"/>
  <c r="W85" i="1652"/>
  <c r="W91" i="1652"/>
  <c r="W92" i="1652"/>
  <c r="W218" i="1652"/>
  <c r="W221" i="1652"/>
  <c r="W231" i="1652"/>
  <c r="W232" i="1652"/>
  <c r="W233" i="1652"/>
  <c r="W235" i="1652"/>
  <c r="W236" i="1652"/>
  <c r="W237" i="1652"/>
  <c r="W239" i="1652"/>
  <c r="W240" i="1652"/>
  <c r="W241" i="1652"/>
  <c r="W243" i="1652"/>
  <c r="W244" i="1652"/>
  <c r="W94" i="1652"/>
  <c r="W95" i="1652"/>
  <c r="W96" i="1652"/>
  <c r="W154" i="1652"/>
  <c r="W157" i="1652"/>
  <c r="W167" i="1652"/>
  <c r="W168" i="1652"/>
  <c r="W169" i="1652"/>
  <c r="W171" i="1652"/>
  <c r="W172" i="1652"/>
  <c r="W173" i="1652"/>
  <c r="W175" i="1652"/>
  <c r="W176" i="1652"/>
  <c r="W177" i="1652"/>
  <c r="W179" i="1652"/>
  <c r="W180" i="1652"/>
  <c r="W246" i="1652"/>
  <c r="W256" i="1652"/>
  <c r="W10" i="1652"/>
  <c r="W13" i="1652"/>
  <c r="W98" i="1652"/>
  <c r="W101" i="1652"/>
  <c r="W110" i="1652"/>
  <c r="W113" i="1652"/>
  <c r="W182" i="1652"/>
  <c r="W189" i="1652"/>
  <c r="W34" i="1652"/>
  <c r="W42" i="1652"/>
  <c r="W45" i="1652"/>
  <c r="W58" i="1652"/>
  <c r="W122" i="1652"/>
  <c r="W125" i="1652"/>
  <c r="W197" i="1652"/>
  <c r="W62" i="1652"/>
  <c r="W130" i="1652"/>
  <c r="W133" i="1652"/>
  <c r="W142" i="1652"/>
  <c r="W147" i="1652"/>
  <c r="Q39" i="1647"/>
  <c r="T39" i="1647" s="1"/>
  <c r="R45" i="1647"/>
  <c r="U45" i="1647" s="1"/>
  <c r="Q45" i="1647"/>
  <c r="T45" i="1647" s="1"/>
  <c r="R49" i="1647"/>
  <c r="U49" i="1647" s="1"/>
  <c r="Q49" i="1647"/>
  <c r="T49" i="1647" s="1"/>
  <c r="R29" i="1647"/>
  <c r="U29" i="1647" s="1"/>
  <c r="Q29" i="1647"/>
  <c r="T29" i="1647" s="1"/>
  <c r="R24" i="1647"/>
  <c r="U24" i="1647" s="1"/>
  <c r="Q24" i="1647"/>
  <c r="T24" i="1647" s="1"/>
  <c r="Q16" i="1647"/>
  <c r="T16" i="1647" s="1"/>
  <c r="R15" i="1648"/>
  <c r="U15" i="1648" s="1"/>
  <c r="Q26" i="1648"/>
  <c r="T26" i="1648" s="1"/>
  <c r="R11" i="1648"/>
  <c r="R32" i="1648"/>
  <c r="U32" i="1648" s="1"/>
  <c r="Q16" i="1649"/>
  <c r="T16" i="1649" s="1"/>
  <c r="W35" i="1652"/>
  <c r="W36" i="1652"/>
  <c r="W67" i="1652"/>
  <c r="W68" i="1652"/>
  <c r="W123" i="1652"/>
  <c r="W124" i="1652"/>
  <c r="W155" i="1652"/>
  <c r="W156" i="1652"/>
  <c r="W187" i="1652"/>
  <c r="W188" i="1652"/>
  <c r="W219" i="1652"/>
  <c r="W220" i="1652"/>
  <c r="W251" i="1652"/>
  <c r="W252" i="1652"/>
  <c r="W11" i="1652"/>
  <c r="W12" i="1652"/>
  <c r="W38" i="1652"/>
  <c r="W43" i="1652"/>
  <c r="W44" i="1652"/>
  <c r="W70" i="1652"/>
  <c r="W75" i="1652"/>
  <c r="W76" i="1652"/>
  <c r="W99" i="1652"/>
  <c r="W100" i="1652"/>
  <c r="W126" i="1652"/>
  <c r="W131" i="1652"/>
  <c r="W132" i="1652"/>
  <c r="W158" i="1652"/>
  <c r="W163" i="1652"/>
  <c r="W164" i="1652"/>
  <c r="W190" i="1652"/>
  <c r="W195" i="1652"/>
  <c r="W196" i="1652"/>
  <c r="W222" i="1652"/>
  <c r="W227" i="1652"/>
  <c r="W228" i="1652"/>
  <c r="W254" i="1652"/>
  <c r="W299" i="1652"/>
  <c r="W304" i="1652"/>
  <c r="W305" i="1652"/>
  <c r="W14" i="1652"/>
  <c r="W46" i="1652"/>
  <c r="W78" i="1652"/>
  <c r="W102" i="1652"/>
  <c r="W134" i="1652"/>
  <c r="W166" i="1652"/>
  <c r="W198" i="1652"/>
  <c r="W230" i="1652"/>
  <c r="W18" i="1652"/>
  <c r="W50" i="1652"/>
  <c r="W82" i="1652"/>
  <c r="W87" i="1652"/>
  <c r="W88" i="1652"/>
  <c r="W106" i="1652"/>
  <c r="W111" i="1652"/>
  <c r="W112" i="1652"/>
  <c r="W138" i="1652"/>
  <c r="W143" i="1652"/>
  <c r="W144" i="1652"/>
  <c r="W170" i="1652"/>
  <c r="W202" i="1652"/>
  <c r="W234" i="1652"/>
  <c r="W273" i="1652"/>
  <c r="R28" i="1648"/>
  <c r="U28" i="1648" s="1"/>
  <c r="Q33" i="1648"/>
  <c r="T33" i="1648" s="1"/>
  <c r="W22" i="1652"/>
  <c r="W28" i="1652"/>
  <c r="W54" i="1652"/>
  <c r="W59" i="1652"/>
  <c r="W60" i="1652"/>
  <c r="W174" i="1652"/>
  <c r="W206" i="1652"/>
  <c r="W212" i="1652"/>
  <c r="W238" i="1652"/>
  <c r="Q35" i="1647"/>
  <c r="T35" i="1647" s="1"/>
  <c r="W26" i="1652"/>
  <c r="W31" i="1652"/>
  <c r="W32" i="1652"/>
  <c r="W63" i="1652"/>
  <c r="W64" i="1652"/>
  <c r="W90" i="1652"/>
  <c r="W114" i="1652"/>
  <c r="W119" i="1652"/>
  <c r="W120" i="1652"/>
  <c r="W146" i="1652"/>
  <c r="W151" i="1652"/>
  <c r="W152" i="1652"/>
  <c r="W178" i="1652"/>
  <c r="W183" i="1652"/>
  <c r="W184" i="1652"/>
  <c r="W210" i="1652"/>
  <c r="W215" i="1652"/>
  <c r="W216" i="1652"/>
  <c r="W242" i="1652"/>
  <c r="W247" i="1652"/>
  <c r="W248" i="1652"/>
  <c r="L149" i="1673"/>
  <c r="AU31" i="1673"/>
  <c r="BC31" i="1673"/>
  <c r="AV31" i="1673"/>
  <c r="BD31" i="1673"/>
  <c r="P149" i="1673"/>
  <c r="O149" i="1673"/>
  <c r="BB31" i="1673"/>
  <c r="N149" i="1673"/>
  <c r="BF29" i="1674"/>
  <c r="BN29" i="1674"/>
  <c r="H124" i="1674"/>
  <c r="S124" i="1674"/>
  <c r="BH29" i="1675"/>
  <c r="H68" i="1675"/>
  <c r="BL29" i="1676"/>
  <c r="I246" i="1676"/>
  <c r="S85" i="1677"/>
  <c r="BH29" i="1674"/>
  <c r="J124" i="1674"/>
  <c r="P124" i="1674"/>
  <c r="BJ29" i="1675"/>
  <c r="M68" i="1675"/>
  <c r="BF29" i="1676"/>
  <c r="BN29" i="1676"/>
  <c r="K246" i="1676"/>
  <c r="BB29" i="1677"/>
  <c r="BJ29" i="1677"/>
  <c r="H85" i="1677"/>
  <c r="AW31" i="1673"/>
  <c r="BE31" i="1673"/>
  <c r="BI29" i="1674"/>
  <c r="K124" i="1674"/>
  <c r="BK29" i="1675"/>
  <c r="N68" i="1675"/>
  <c r="BG29" i="1676"/>
  <c r="BO29" i="1676"/>
  <c r="O246" i="1676"/>
  <c r="BC29" i="1677"/>
  <c r="BK29" i="1677"/>
  <c r="I85" i="1677"/>
  <c r="AX31" i="1673"/>
  <c r="BF31" i="1673"/>
  <c r="H149" i="1673"/>
  <c r="BJ29" i="1674"/>
  <c r="O124" i="1674"/>
  <c r="BD29" i="1675"/>
  <c r="BL29" i="1675"/>
  <c r="BH29" i="1676"/>
  <c r="BP29" i="1676"/>
  <c r="P246" i="1676"/>
  <c r="BK29" i="1674"/>
  <c r="BE29" i="1675"/>
  <c r="BM29" i="1675"/>
  <c r="P68" i="1675"/>
  <c r="BI29" i="1676"/>
  <c r="BQ29" i="1676"/>
  <c r="BE29" i="1677"/>
  <c r="BD29" i="1674"/>
  <c r="BL29" i="1674"/>
  <c r="Q124" i="1674"/>
  <c r="I124" i="1674"/>
  <c r="BF29" i="1675"/>
  <c r="BN29" i="1675"/>
  <c r="Q68" i="1675"/>
  <c r="BJ29" i="1676"/>
  <c r="R246" i="1676"/>
  <c r="BF29" i="1677"/>
  <c r="P85" i="1677"/>
  <c r="O85" i="1677"/>
  <c r="BA31" i="1673"/>
  <c r="M149" i="1673"/>
  <c r="BE29" i="1674"/>
  <c r="BM29" i="1674"/>
  <c r="G124" i="1674"/>
  <c r="R124" i="1674"/>
  <c r="BG29" i="1675"/>
  <c r="BO29" i="1675"/>
  <c r="G68" i="1675"/>
  <c r="BK29" i="1676"/>
  <c r="H246" i="1676"/>
  <c r="S246" i="1676"/>
  <c r="BG29" i="1677"/>
  <c r="R18" i="1647"/>
  <c r="U18" i="1647" s="1"/>
  <c r="R28" i="1647"/>
  <c r="U28" i="1647" s="1"/>
  <c r="R30" i="1647"/>
  <c r="U30" i="1647" s="1"/>
  <c r="R32" i="1647"/>
  <c r="U32" i="1647" s="1"/>
  <c r="R36" i="1647"/>
  <c r="U36" i="1647" s="1"/>
  <c r="R44" i="1647"/>
  <c r="U44" i="1647" s="1"/>
  <c r="R48" i="1647"/>
  <c r="U48" i="1647" s="1"/>
  <c r="R50" i="1647"/>
  <c r="U50" i="1647" s="1"/>
  <c r="R52" i="1647"/>
  <c r="U52" i="1647" s="1"/>
  <c r="R54" i="1647"/>
  <c r="U54" i="1647" s="1"/>
  <c r="P14" i="1649"/>
  <c r="S14" i="1649" s="1"/>
  <c r="R23" i="1647"/>
  <c r="U23" i="1647" s="1"/>
  <c r="R34" i="1647"/>
  <c r="U34" i="1647" s="1"/>
  <c r="R38" i="1647"/>
  <c r="U38" i="1647" s="1"/>
  <c r="Q17" i="1647"/>
  <c r="Q25" i="1647"/>
  <c r="T25" i="1647" s="1"/>
  <c r="Q18" i="1648"/>
  <c r="T18" i="1648" s="1"/>
  <c r="Q22" i="1648"/>
  <c r="T22" i="1648" s="1"/>
  <c r="Q23" i="1648"/>
  <c r="T23" i="1648" s="1"/>
  <c r="Q27" i="1648"/>
  <c r="T27" i="1648" s="1"/>
  <c r="Q31" i="1648"/>
  <c r="T31" i="1648" s="1"/>
  <c r="R14" i="1647"/>
  <c r="U14" i="1647" s="1"/>
  <c r="R40" i="1647"/>
  <c r="U40" i="1647" s="1"/>
  <c r="R42" i="1647"/>
  <c r="U42" i="1647" s="1"/>
  <c r="R46" i="1647"/>
  <c r="U46" i="1647" s="1"/>
  <c r="O122" i="1614" l="1"/>
  <c r="N122" i="1614"/>
  <c r="I122" i="1614"/>
  <c r="O119" i="1614"/>
  <c r="N119" i="1614"/>
  <c r="I119" i="1614"/>
  <c r="A115" i="1614"/>
  <c r="A116" i="1614" s="1"/>
  <c r="A117" i="1614" s="1"/>
  <c r="A118" i="1614" s="1"/>
  <c r="O112" i="1614"/>
  <c r="N112" i="1614"/>
  <c r="I112" i="1614"/>
  <c r="A108" i="1614"/>
  <c r="A109" i="1614" s="1"/>
  <c r="A110" i="1614" s="1"/>
  <c r="A111" i="1614" s="1"/>
  <c r="O106" i="1614"/>
  <c r="N106" i="1614"/>
  <c r="I106" i="1614"/>
  <c r="A99" i="1614"/>
  <c r="I97" i="1614"/>
  <c r="N96" i="1614"/>
  <c r="N97" i="1614" s="1"/>
  <c r="I94" i="1614"/>
  <c r="N93" i="1614"/>
  <c r="N94" i="1614" s="1"/>
  <c r="O91" i="1614"/>
  <c r="N91" i="1614"/>
  <c r="I91" i="1614"/>
  <c r="O82" i="1614"/>
  <c r="N82" i="1614"/>
  <c r="I82" i="1614"/>
  <c r="L81" i="1614"/>
  <c r="L80" i="1614"/>
  <c r="L79" i="1614"/>
  <c r="L78" i="1614"/>
  <c r="O76" i="1614"/>
  <c r="N76" i="1614"/>
  <c r="I76" i="1614"/>
  <c r="O73" i="1614"/>
  <c r="N73" i="1614"/>
  <c r="I73" i="1614"/>
  <c r="L72" i="1614"/>
  <c r="L71" i="1614"/>
  <c r="L70" i="1614"/>
  <c r="L69" i="1614"/>
  <c r="L68" i="1614"/>
  <c r="L67" i="1614"/>
  <c r="L66" i="1614"/>
  <c r="L65" i="1614"/>
  <c r="L64" i="1614"/>
  <c r="L63" i="1614"/>
  <c r="L62" i="1614"/>
  <c r="L61" i="1614"/>
  <c r="L60" i="1614"/>
  <c r="L59" i="1614"/>
  <c r="L58" i="1614"/>
  <c r="L57" i="1614"/>
  <c r="L56" i="1614"/>
  <c r="L55" i="1614"/>
  <c r="L54" i="1614"/>
  <c r="L53" i="1614"/>
  <c r="L52" i="1614"/>
  <c r="L51" i="1614"/>
  <c r="L50" i="1614"/>
  <c r="L49" i="1614"/>
  <c r="L48" i="1614"/>
  <c r="L47" i="1614"/>
  <c r="L46" i="1614"/>
  <c r="L45" i="1614"/>
  <c r="L44" i="1614"/>
  <c r="L43" i="1614"/>
  <c r="A43" i="1614"/>
  <c r="A44" i="1614" s="1"/>
  <c r="A45" i="1614" s="1"/>
  <c r="A46" i="1614" s="1"/>
  <c r="A47" i="1614" s="1"/>
  <c r="A48" i="1614" s="1"/>
  <c r="A49" i="1614" s="1"/>
  <c r="A50" i="1614" s="1"/>
  <c r="A51" i="1614" s="1"/>
  <c r="A52" i="1614" s="1"/>
  <c r="A53" i="1614" s="1"/>
  <c r="A54" i="1614" s="1"/>
  <c r="A55" i="1614" s="1"/>
  <c r="A56" i="1614" s="1"/>
  <c r="A57" i="1614" s="1"/>
  <c r="A58" i="1614" s="1"/>
  <c r="A59" i="1614" s="1"/>
  <c r="A60" i="1614" s="1"/>
  <c r="A61" i="1614" s="1"/>
  <c r="A62" i="1614" s="1"/>
  <c r="A63" i="1614" s="1"/>
  <c r="A64" i="1614" s="1"/>
  <c r="A65" i="1614" s="1"/>
  <c r="A66" i="1614" s="1"/>
  <c r="A67" i="1614" s="1"/>
  <c r="A68" i="1614" s="1"/>
  <c r="A69" i="1614" s="1"/>
  <c r="A70" i="1614" s="1"/>
  <c r="A71" i="1614" s="1"/>
  <c r="A72" i="1614" s="1"/>
  <c r="L42" i="1614"/>
  <c r="O40" i="1614"/>
  <c r="N40" i="1614"/>
  <c r="I40" i="1614"/>
  <c r="L37" i="1614"/>
  <c r="L36" i="1614"/>
  <c r="L35" i="1614"/>
  <c r="L34" i="1614"/>
  <c r="L33" i="1614"/>
  <c r="L32" i="1614"/>
  <c r="L31" i="1614"/>
  <c r="L30" i="1614"/>
  <c r="L29" i="1614"/>
  <c r="L28" i="1614"/>
  <c r="L27" i="1614"/>
  <c r="L26" i="1614"/>
  <c r="L25" i="1614"/>
  <c r="L24" i="1614"/>
  <c r="L23" i="1614"/>
  <c r="L22" i="1614"/>
  <c r="L21" i="1614"/>
  <c r="L20" i="1614"/>
  <c r="L19" i="1614"/>
  <c r="L18" i="1614"/>
  <c r="L17" i="1614"/>
  <c r="L16" i="1614"/>
  <c r="L15" i="1614"/>
  <c r="L14" i="1614"/>
  <c r="L13" i="1614"/>
  <c r="L12" i="1614"/>
  <c r="L11" i="1614"/>
  <c r="L9" i="1614"/>
  <c r="L8" i="1614"/>
  <c r="L7" i="1614"/>
  <c r="H369" i="1613"/>
  <c r="I369" i="1613" s="1"/>
  <c r="A369" i="1613"/>
  <c r="P368" i="1613"/>
  <c r="O368" i="1613"/>
  <c r="N368" i="1613"/>
  <c r="J368" i="1613"/>
  <c r="H368" i="1613"/>
  <c r="I368" i="1613" s="1"/>
  <c r="G368" i="1613"/>
  <c r="F368" i="1613"/>
  <c r="M303" i="1613"/>
  <c r="P302" i="1613"/>
  <c r="O302" i="1613"/>
  <c r="N302" i="1613"/>
  <c r="M302" i="1613"/>
  <c r="J302" i="1613"/>
  <c r="G302" i="1613"/>
  <c r="F302" i="1613"/>
  <c r="P275" i="1613"/>
  <c r="O275" i="1613"/>
  <c r="N275" i="1613"/>
  <c r="J275" i="1613"/>
  <c r="G275" i="1613"/>
  <c r="F275" i="1613"/>
  <c r="P244" i="1613"/>
  <c r="O244" i="1613"/>
  <c r="N244" i="1613"/>
  <c r="J244" i="1613"/>
  <c r="H244" i="1613"/>
  <c r="I244" i="1613" s="1"/>
  <c r="G244" i="1613"/>
  <c r="F244" i="1613"/>
  <c r="H213" i="1613"/>
  <c r="I213" i="1613" s="1"/>
  <c r="P212" i="1613"/>
  <c r="O212" i="1613"/>
  <c r="N212" i="1613"/>
  <c r="M212" i="1613"/>
  <c r="J212" i="1613"/>
  <c r="H212" i="1613"/>
  <c r="I212" i="1613" s="1"/>
  <c r="G212" i="1613"/>
  <c r="F212" i="1613"/>
  <c r="H207" i="1613"/>
  <c r="I207" i="1613" s="1"/>
  <c r="P206" i="1613"/>
  <c r="O206" i="1613"/>
  <c r="N206" i="1613"/>
  <c r="J206" i="1613"/>
  <c r="G206" i="1613"/>
  <c r="F206" i="1613"/>
  <c r="P190" i="1613"/>
  <c r="O190" i="1613"/>
  <c r="N190" i="1613"/>
  <c r="J190" i="1613"/>
  <c r="G190" i="1613"/>
  <c r="F190" i="1613"/>
  <c r="P157" i="1613"/>
  <c r="O157" i="1613"/>
  <c r="N157" i="1613"/>
  <c r="M157" i="1613"/>
  <c r="J157" i="1613"/>
  <c r="G157" i="1613"/>
  <c r="F157" i="1613"/>
  <c r="P107" i="1613"/>
  <c r="O107" i="1613"/>
  <c r="N107" i="1613"/>
  <c r="J107" i="1613"/>
  <c r="H107" i="1613"/>
  <c r="I107" i="1613" s="1"/>
  <c r="G107" i="1613"/>
  <c r="F107" i="1613"/>
  <c r="H93" i="1613"/>
  <c r="I93" i="1613" s="1"/>
  <c r="P92" i="1613"/>
  <c r="O92" i="1613"/>
  <c r="N92" i="1613"/>
  <c r="J92" i="1613"/>
  <c r="H92" i="1613"/>
  <c r="I92" i="1613" s="1"/>
  <c r="G92" i="1613"/>
  <c r="F92" i="1613"/>
  <c r="H63" i="1613"/>
  <c r="I63" i="1613" s="1"/>
  <c r="P62" i="1613"/>
  <c r="O62" i="1613"/>
  <c r="N62" i="1613"/>
  <c r="J62" i="1613"/>
  <c r="H62" i="1613"/>
  <c r="I62" i="1613" s="1"/>
  <c r="G62" i="1613"/>
  <c r="F62" i="1613"/>
  <c r="P40" i="1613"/>
  <c r="O40" i="1613"/>
  <c r="N40" i="1613"/>
  <c r="J40" i="1613"/>
  <c r="G40" i="1613"/>
  <c r="F40" i="1613"/>
  <c r="M38" i="1613"/>
  <c r="M37" i="1613"/>
  <c r="M36" i="1613"/>
  <c r="M35" i="1613"/>
  <c r="M34" i="1613"/>
  <c r="M33" i="1613"/>
  <c r="M32" i="1613"/>
  <c r="M31" i="1613"/>
  <c r="M30" i="1613"/>
  <c r="M29" i="1613"/>
  <c r="M28" i="1613"/>
  <c r="M27" i="1613"/>
  <c r="M26" i="1613"/>
  <c r="M25" i="1613"/>
  <c r="M24" i="1613"/>
  <c r="M23" i="1613"/>
  <c r="M22" i="1613"/>
  <c r="M21" i="1613"/>
  <c r="M20" i="1613"/>
  <c r="M19" i="1613"/>
  <c r="M18" i="1613"/>
  <c r="M17" i="1613"/>
  <c r="M16" i="1613"/>
  <c r="M15" i="1613"/>
  <c r="M14" i="1613"/>
  <c r="M13" i="1613"/>
  <c r="M12" i="1613"/>
  <c r="M11" i="1613"/>
  <c r="M10" i="1613"/>
  <c r="M9" i="1613"/>
  <c r="M8" i="1613"/>
  <c r="M7" i="1613"/>
  <c r="H7" i="1613"/>
  <c r="I7" i="1613" s="1"/>
  <c r="O357" i="1612"/>
  <c r="M357" i="1612"/>
  <c r="O356" i="1612"/>
  <c r="M356" i="1612"/>
  <c r="O355" i="1612"/>
  <c r="M355" i="1612"/>
  <c r="O354" i="1612"/>
  <c r="M354" i="1612"/>
  <c r="O353" i="1612"/>
  <c r="M353" i="1612"/>
  <c r="O352" i="1612"/>
  <c r="M352" i="1612"/>
  <c r="O351" i="1612"/>
  <c r="M351" i="1612"/>
  <c r="O350" i="1612"/>
  <c r="M350" i="1612"/>
  <c r="O349" i="1612"/>
  <c r="M349" i="1612"/>
  <c r="O348" i="1612"/>
  <c r="M348" i="1612"/>
  <c r="O347" i="1612"/>
  <c r="M347" i="1612"/>
  <c r="O346" i="1612"/>
  <c r="M346" i="1612"/>
  <c r="O345" i="1612"/>
  <c r="M345" i="1612"/>
  <c r="O344" i="1612"/>
  <c r="M344" i="1612"/>
  <c r="O343" i="1612"/>
  <c r="M343" i="1612"/>
  <c r="O342" i="1612"/>
  <c r="M342" i="1612"/>
  <c r="O341" i="1612"/>
  <c r="M341" i="1612"/>
  <c r="O340" i="1612"/>
  <c r="M340" i="1612"/>
  <c r="O339" i="1612"/>
  <c r="M339" i="1612"/>
  <c r="O338" i="1612"/>
  <c r="M338" i="1612"/>
  <c r="O337" i="1612"/>
  <c r="M337" i="1612"/>
  <c r="O336" i="1612"/>
  <c r="M336" i="1612"/>
  <c r="O335" i="1612"/>
  <c r="M335" i="1612"/>
  <c r="O334" i="1612"/>
  <c r="M334" i="1612"/>
  <c r="O333" i="1612"/>
  <c r="M333" i="1612"/>
  <c r="O332" i="1612"/>
  <c r="M332" i="1612"/>
  <c r="O331" i="1612"/>
  <c r="M331" i="1612"/>
  <c r="O330" i="1612"/>
  <c r="M330" i="1612"/>
  <c r="O329" i="1612"/>
  <c r="M329" i="1612"/>
  <c r="O328" i="1612"/>
  <c r="M328" i="1612"/>
  <c r="O327" i="1612"/>
  <c r="M327" i="1612"/>
  <c r="O326" i="1612"/>
  <c r="M326" i="1612"/>
  <c r="O325" i="1612"/>
  <c r="M325" i="1612"/>
  <c r="O324" i="1612"/>
  <c r="M324" i="1612"/>
  <c r="O323" i="1612"/>
  <c r="M323" i="1612"/>
  <c r="O322" i="1612"/>
  <c r="M322" i="1612"/>
  <c r="O321" i="1612"/>
  <c r="M321" i="1612"/>
  <c r="O320" i="1612"/>
  <c r="M320" i="1612"/>
  <c r="O319" i="1612"/>
  <c r="M319" i="1612"/>
  <c r="O318" i="1612"/>
  <c r="M318" i="1612"/>
  <c r="O317" i="1612"/>
  <c r="M317" i="1612"/>
  <c r="O316" i="1612"/>
  <c r="M316" i="1612"/>
  <c r="O315" i="1612"/>
  <c r="M315" i="1612"/>
  <c r="O314" i="1612"/>
  <c r="M314" i="1612"/>
  <c r="O313" i="1612"/>
  <c r="M313" i="1612"/>
  <c r="O312" i="1612"/>
  <c r="M312" i="1612"/>
  <c r="O311" i="1612"/>
  <c r="M311" i="1612"/>
  <c r="O310" i="1612"/>
  <c r="M310" i="1612"/>
  <c r="O309" i="1612"/>
  <c r="M309" i="1612"/>
  <c r="O308" i="1612"/>
  <c r="M308" i="1612"/>
  <c r="O307" i="1612"/>
  <c r="M307" i="1612"/>
  <c r="O306" i="1612"/>
  <c r="M306" i="1612"/>
  <c r="O305" i="1612"/>
  <c r="M305" i="1612"/>
  <c r="O304" i="1612"/>
  <c r="M304" i="1612"/>
  <c r="O303" i="1612"/>
  <c r="M303" i="1612"/>
  <c r="O302" i="1612"/>
  <c r="M302" i="1612"/>
  <c r="O301" i="1612"/>
  <c r="M301" i="1612"/>
  <c r="O300" i="1612"/>
  <c r="M300" i="1612"/>
  <c r="O299" i="1612"/>
  <c r="M299" i="1612"/>
  <c r="O298" i="1612"/>
  <c r="M298" i="1612"/>
  <c r="O297" i="1612"/>
  <c r="M297" i="1612"/>
  <c r="O296" i="1612"/>
  <c r="M296" i="1612"/>
  <c r="O295" i="1612"/>
  <c r="M295" i="1612"/>
  <c r="O294" i="1612"/>
  <c r="M294" i="1612"/>
  <c r="O293" i="1612"/>
  <c r="M293" i="1612"/>
  <c r="O292" i="1612"/>
  <c r="M292" i="1612"/>
  <c r="O291" i="1612"/>
  <c r="M291" i="1612"/>
  <c r="O290" i="1612"/>
  <c r="M290" i="1612"/>
  <c r="O289" i="1612"/>
  <c r="M289" i="1612"/>
  <c r="O288" i="1612"/>
  <c r="M288" i="1612"/>
  <c r="O287" i="1612"/>
  <c r="M287" i="1612"/>
  <c r="O286" i="1612"/>
  <c r="M286" i="1612"/>
  <c r="O285" i="1612"/>
  <c r="M285" i="1612"/>
  <c r="O284" i="1612"/>
  <c r="M284" i="1612"/>
  <c r="O283" i="1612"/>
  <c r="M283" i="1612"/>
  <c r="O282" i="1612"/>
  <c r="M282" i="1612"/>
  <c r="O281" i="1612"/>
  <c r="M281" i="1612"/>
  <c r="O280" i="1612"/>
  <c r="M280" i="1612"/>
  <c r="O279" i="1612"/>
  <c r="M279" i="1612"/>
  <c r="O278" i="1612"/>
  <c r="M278" i="1612"/>
  <c r="O277" i="1612"/>
  <c r="M277" i="1612"/>
  <c r="O276" i="1612"/>
  <c r="M276" i="1612"/>
  <c r="O275" i="1612"/>
  <c r="M275" i="1612"/>
  <c r="M274" i="1612"/>
  <c r="O273" i="1612"/>
  <c r="M273" i="1612"/>
  <c r="O272" i="1612"/>
  <c r="M272" i="1612"/>
  <c r="O271" i="1612"/>
  <c r="M271" i="1612"/>
  <c r="O270" i="1612"/>
  <c r="M270" i="1612"/>
  <c r="O269" i="1612"/>
  <c r="M269" i="1612"/>
  <c r="O268" i="1612"/>
  <c r="M268" i="1612"/>
  <c r="O267" i="1612"/>
  <c r="M267" i="1612"/>
  <c r="O266" i="1612"/>
  <c r="M266" i="1612"/>
  <c r="O265" i="1612"/>
  <c r="M265" i="1612"/>
  <c r="O264" i="1612"/>
  <c r="M264" i="1612"/>
  <c r="O263" i="1612"/>
  <c r="M263" i="1612"/>
  <c r="O262" i="1612"/>
  <c r="M262" i="1612"/>
  <c r="O261" i="1612"/>
  <c r="M261" i="1612"/>
  <c r="O260" i="1612"/>
  <c r="M260" i="1612"/>
  <c r="O259" i="1612"/>
  <c r="M259" i="1612"/>
  <c r="O258" i="1612"/>
  <c r="M258" i="1612"/>
  <c r="O257" i="1612"/>
  <c r="M257" i="1612"/>
  <c r="O256" i="1612"/>
  <c r="M256" i="1612"/>
  <c r="O255" i="1612"/>
  <c r="M255" i="1612"/>
  <c r="O254" i="1612"/>
  <c r="M254" i="1612"/>
  <c r="O253" i="1612"/>
  <c r="M253" i="1612"/>
  <c r="O252" i="1612"/>
  <c r="M252" i="1612"/>
  <c r="O251" i="1612"/>
  <c r="M251" i="1612"/>
  <c r="O250" i="1612"/>
  <c r="M250" i="1612"/>
  <c r="O249" i="1612"/>
  <c r="M249" i="1612"/>
  <c r="O248" i="1612"/>
  <c r="M248" i="1612"/>
  <c r="O247" i="1612"/>
  <c r="M247" i="1612"/>
  <c r="O246" i="1612"/>
  <c r="M246" i="1612"/>
  <c r="O245" i="1612"/>
  <c r="M245" i="1612"/>
  <c r="O244" i="1612"/>
  <c r="M244" i="1612"/>
  <c r="O243" i="1612"/>
  <c r="M243" i="1612"/>
  <c r="O242" i="1612"/>
  <c r="M242" i="1612"/>
  <c r="O241" i="1612"/>
  <c r="M241" i="1612"/>
  <c r="O240" i="1612"/>
  <c r="M240" i="1612"/>
  <c r="O239" i="1612"/>
  <c r="M239" i="1612"/>
  <c r="O238" i="1612"/>
  <c r="M238" i="1612"/>
  <c r="O237" i="1612"/>
  <c r="M237" i="1612"/>
  <c r="O236" i="1612"/>
  <c r="M236" i="1612"/>
  <c r="O235" i="1612"/>
  <c r="M235" i="1612"/>
  <c r="O234" i="1612"/>
  <c r="M234" i="1612"/>
  <c r="O233" i="1612"/>
  <c r="M233" i="1612"/>
  <c r="O232" i="1612"/>
  <c r="M232" i="1612"/>
  <c r="O231" i="1612"/>
  <c r="M231" i="1612"/>
  <c r="O230" i="1612"/>
  <c r="M230" i="1612"/>
  <c r="O229" i="1612"/>
  <c r="M229" i="1612"/>
  <c r="O228" i="1612"/>
  <c r="M228" i="1612"/>
  <c r="O227" i="1612"/>
  <c r="M227" i="1612"/>
  <c r="O226" i="1612"/>
  <c r="M226" i="1612"/>
  <c r="O225" i="1612"/>
  <c r="M225" i="1612"/>
  <c r="O224" i="1612"/>
  <c r="M224" i="1612"/>
  <c r="O223" i="1612"/>
  <c r="M223" i="1612"/>
  <c r="O222" i="1612"/>
  <c r="M222" i="1612"/>
  <c r="O221" i="1612"/>
  <c r="M221" i="1612"/>
  <c r="O220" i="1612"/>
  <c r="M220" i="1612"/>
  <c r="O219" i="1612"/>
  <c r="M219" i="1612"/>
  <c r="O218" i="1612"/>
  <c r="M218" i="1612"/>
  <c r="O217" i="1612"/>
  <c r="M217" i="1612"/>
  <c r="O216" i="1612"/>
  <c r="M216" i="1612"/>
  <c r="O215" i="1612"/>
  <c r="M215" i="1612"/>
  <c r="O214" i="1612"/>
  <c r="M214" i="1612"/>
  <c r="O213" i="1612"/>
  <c r="M213" i="1612"/>
  <c r="O212" i="1612"/>
  <c r="M212" i="1612"/>
  <c r="O211" i="1612"/>
  <c r="M211" i="1612"/>
  <c r="O210" i="1612"/>
  <c r="M210" i="1612"/>
  <c r="O209" i="1612"/>
  <c r="M209" i="1612"/>
  <c r="O208" i="1612"/>
  <c r="M208" i="1612"/>
  <c r="O207" i="1612"/>
  <c r="M207" i="1612"/>
  <c r="O206" i="1612"/>
  <c r="M206" i="1612"/>
  <c r="O205" i="1612"/>
  <c r="M205" i="1612"/>
  <c r="O204" i="1612"/>
  <c r="M204" i="1612"/>
  <c r="O203" i="1612"/>
  <c r="M203" i="1612"/>
  <c r="O202" i="1612"/>
  <c r="M202" i="1612"/>
  <c r="O201" i="1612"/>
  <c r="M201" i="1612"/>
  <c r="O200" i="1612"/>
  <c r="M200" i="1612"/>
  <c r="O199" i="1612"/>
  <c r="M199" i="1612"/>
  <c r="O198" i="1612"/>
  <c r="M198" i="1612"/>
  <c r="O197" i="1612"/>
  <c r="M197" i="1612"/>
  <c r="O196" i="1612"/>
  <c r="M196" i="1612"/>
  <c r="O195" i="1612"/>
  <c r="M195" i="1612"/>
  <c r="O194" i="1612"/>
  <c r="M194" i="1612"/>
  <c r="O193" i="1612"/>
  <c r="M193" i="1612"/>
  <c r="M192" i="1612"/>
  <c r="O191" i="1612"/>
  <c r="M191" i="1612"/>
  <c r="O190" i="1612"/>
  <c r="M190" i="1612"/>
  <c r="O189" i="1612"/>
  <c r="M189" i="1612"/>
  <c r="O188" i="1612"/>
  <c r="M188" i="1612"/>
  <c r="O187" i="1612"/>
  <c r="M187" i="1612"/>
  <c r="O186" i="1612"/>
  <c r="M186" i="1612"/>
  <c r="O185" i="1612"/>
  <c r="M185" i="1612"/>
  <c r="O184" i="1612"/>
  <c r="M184" i="1612"/>
  <c r="O183" i="1612"/>
  <c r="M183" i="1612"/>
  <c r="O182" i="1612"/>
  <c r="M182" i="1612"/>
  <c r="O181" i="1612"/>
  <c r="M181" i="1612"/>
  <c r="O180" i="1612"/>
  <c r="M180" i="1612"/>
  <c r="O179" i="1612"/>
  <c r="M179" i="1612"/>
  <c r="O178" i="1612"/>
  <c r="M178" i="1612"/>
  <c r="O177" i="1612"/>
  <c r="M177" i="1612"/>
  <c r="O176" i="1612"/>
  <c r="M176" i="1612"/>
  <c r="O175" i="1612"/>
  <c r="M175" i="1612"/>
  <c r="O174" i="1612"/>
  <c r="M174" i="1612"/>
  <c r="O173" i="1612"/>
  <c r="M173" i="1612"/>
  <c r="O172" i="1612"/>
  <c r="M172" i="1612"/>
  <c r="O171" i="1612"/>
  <c r="M171" i="1612"/>
  <c r="O170" i="1612"/>
  <c r="M170" i="1612"/>
  <c r="O169" i="1612"/>
  <c r="M169" i="1612"/>
  <c r="O168" i="1612"/>
  <c r="M168" i="1612"/>
  <c r="O167" i="1612"/>
  <c r="M167" i="1612"/>
  <c r="O166" i="1612"/>
  <c r="M166" i="1612"/>
  <c r="O165" i="1612"/>
  <c r="M165" i="1612"/>
  <c r="O164" i="1612"/>
  <c r="M164" i="1612"/>
  <c r="O163" i="1612"/>
  <c r="M163" i="1612"/>
  <c r="O162" i="1612"/>
  <c r="M162" i="1612"/>
  <c r="O161" i="1612"/>
  <c r="M161" i="1612"/>
  <c r="O160" i="1612"/>
  <c r="M160" i="1612"/>
  <c r="O159" i="1612"/>
  <c r="M159" i="1612"/>
  <c r="O158" i="1612"/>
  <c r="M158" i="1612"/>
  <c r="O157" i="1612"/>
  <c r="M157" i="1612"/>
  <c r="O156" i="1612"/>
  <c r="M156" i="1612"/>
  <c r="O155" i="1612"/>
  <c r="M155" i="1612"/>
  <c r="O154" i="1612"/>
  <c r="M154" i="1612"/>
  <c r="O153" i="1612"/>
  <c r="M153" i="1612"/>
  <c r="O152" i="1612"/>
  <c r="M152" i="1612"/>
  <c r="O151" i="1612"/>
  <c r="M151" i="1612"/>
  <c r="O150" i="1612"/>
  <c r="M150" i="1612"/>
  <c r="O149" i="1612"/>
  <c r="M149" i="1612"/>
  <c r="O148" i="1612"/>
  <c r="M148" i="1612"/>
  <c r="O147" i="1612"/>
  <c r="M147" i="1612"/>
  <c r="O146" i="1612"/>
  <c r="M146" i="1612"/>
  <c r="O145" i="1612"/>
  <c r="M145" i="1612"/>
  <c r="O144" i="1612"/>
  <c r="M144" i="1612"/>
  <c r="O143" i="1612"/>
  <c r="M143" i="1612"/>
  <c r="O142" i="1612"/>
  <c r="M142" i="1612"/>
  <c r="O141" i="1612"/>
  <c r="M141" i="1612"/>
  <c r="O140" i="1612"/>
  <c r="M140" i="1612"/>
  <c r="O139" i="1612"/>
  <c r="M139" i="1612"/>
  <c r="O138" i="1612"/>
  <c r="M138" i="1612"/>
  <c r="O137" i="1612"/>
  <c r="M137" i="1612"/>
  <c r="O136" i="1612"/>
  <c r="M136" i="1612"/>
  <c r="O135" i="1612"/>
  <c r="M135" i="1612"/>
  <c r="O134" i="1612"/>
  <c r="M134" i="1612"/>
  <c r="O133" i="1612"/>
  <c r="M133" i="1612"/>
  <c r="O132" i="1612"/>
  <c r="M132" i="1612"/>
  <c r="O131" i="1612"/>
  <c r="M131" i="1612"/>
  <c r="O130" i="1612"/>
  <c r="M130" i="1612"/>
  <c r="O129" i="1612"/>
  <c r="M129" i="1612"/>
  <c r="O128" i="1612"/>
  <c r="M128" i="1612"/>
  <c r="O127" i="1612"/>
  <c r="M127" i="1612"/>
  <c r="O126" i="1612"/>
  <c r="M126" i="1612"/>
  <c r="O125" i="1612"/>
  <c r="M125" i="1612"/>
  <c r="O124" i="1612"/>
  <c r="M124" i="1612"/>
  <c r="O123" i="1612"/>
  <c r="M123" i="1612"/>
  <c r="O122" i="1612"/>
  <c r="M122" i="1612"/>
  <c r="O121" i="1612"/>
  <c r="M121" i="1612"/>
  <c r="O120" i="1612"/>
  <c r="M120" i="1612"/>
  <c r="O119" i="1612"/>
  <c r="M119" i="1612"/>
  <c r="O118" i="1612"/>
  <c r="M118" i="1612"/>
  <c r="O117" i="1612"/>
  <c r="M117" i="1612"/>
  <c r="O116" i="1612"/>
  <c r="M116" i="1612"/>
  <c r="O115" i="1612"/>
  <c r="M115" i="1612"/>
  <c r="O114" i="1612"/>
  <c r="M114" i="1612"/>
  <c r="O113" i="1612"/>
  <c r="M113" i="1612"/>
  <c r="O112" i="1612"/>
  <c r="M112" i="1612"/>
  <c r="O111" i="1612"/>
  <c r="M111" i="1612"/>
  <c r="O110" i="1612"/>
  <c r="M110" i="1612"/>
  <c r="O109" i="1612"/>
  <c r="M109" i="1612"/>
  <c r="O108" i="1612"/>
  <c r="M108" i="1612"/>
  <c r="O107" i="1612"/>
  <c r="M107" i="1612"/>
  <c r="P105" i="1612"/>
  <c r="O105" i="1612"/>
  <c r="N105" i="1612"/>
  <c r="J105" i="1612"/>
  <c r="I105" i="1612"/>
  <c r="H105" i="1612"/>
  <c r="G105" i="1612"/>
  <c r="F105" i="1612"/>
  <c r="P97" i="1612"/>
  <c r="O97" i="1612"/>
  <c r="N97" i="1612"/>
  <c r="J97" i="1612"/>
  <c r="I97" i="1612"/>
  <c r="H97" i="1612"/>
  <c r="G97" i="1612"/>
  <c r="F97" i="1612"/>
  <c r="P89" i="1612"/>
  <c r="O89" i="1612"/>
  <c r="N89" i="1612"/>
  <c r="J89" i="1612"/>
  <c r="I89" i="1612"/>
  <c r="H89" i="1612"/>
  <c r="G89" i="1612"/>
  <c r="F89" i="1612"/>
  <c r="M87" i="1612"/>
  <c r="M86" i="1612"/>
  <c r="M85" i="1612"/>
  <c r="M84" i="1612"/>
  <c r="M83" i="1612"/>
  <c r="P81" i="1612"/>
  <c r="O81" i="1612"/>
  <c r="N81" i="1612"/>
  <c r="J81" i="1612"/>
  <c r="I81" i="1612"/>
  <c r="H81" i="1612"/>
  <c r="G81" i="1612"/>
  <c r="F81" i="1612"/>
  <c r="M80" i="1612"/>
  <c r="M79" i="1612"/>
  <c r="M78" i="1612"/>
  <c r="M77" i="1612"/>
  <c r="M76" i="1612"/>
  <c r="M75" i="1612"/>
  <c r="P72" i="1612"/>
  <c r="O72" i="1612"/>
  <c r="N72" i="1612"/>
  <c r="J72" i="1612"/>
  <c r="I72" i="1612"/>
  <c r="H72" i="1612"/>
  <c r="G72" i="1612"/>
  <c r="F72" i="1612"/>
  <c r="M68" i="1612"/>
  <c r="M67" i="1612"/>
  <c r="M66" i="1612"/>
  <c r="M65" i="1612"/>
  <c r="M64" i="1612"/>
  <c r="P62" i="1612"/>
  <c r="O62" i="1612"/>
  <c r="N62" i="1612"/>
  <c r="J62" i="1612"/>
  <c r="I62" i="1612"/>
  <c r="H62" i="1612"/>
  <c r="G62" i="1612"/>
  <c r="F62" i="1612"/>
  <c r="M60" i="1612"/>
  <c r="M59" i="1612"/>
  <c r="M58" i="1612"/>
  <c r="M57" i="1612"/>
  <c r="P55" i="1612"/>
  <c r="O55" i="1612"/>
  <c r="N55" i="1612"/>
  <c r="J55" i="1612"/>
  <c r="I55" i="1612"/>
  <c r="H55" i="1612"/>
  <c r="G55" i="1612"/>
  <c r="F55" i="1612"/>
  <c r="M53" i="1612"/>
  <c r="A53" i="1612"/>
  <c r="M52" i="1612"/>
  <c r="P50" i="1612"/>
  <c r="O50" i="1612"/>
  <c r="N50" i="1612"/>
  <c r="J50" i="1612"/>
  <c r="I50" i="1612"/>
  <c r="H50" i="1612"/>
  <c r="G50" i="1612"/>
  <c r="F50" i="1612"/>
  <c r="M48" i="1612"/>
  <c r="M47" i="1612"/>
  <c r="M46" i="1612"/>
  <c r="M45" i="1612"/>
  <c r="A45" i="1612"/>
  <c r="A46" i="1612" s="1"/>
  <c r="A47" i="1612" s="1"/>
  <c r="A48" i="1612" s="1"/>
  <c r="M44" i="1612"/>
  <c r="P42" i="1612"/>
  <c r="O42" i="1612"/>
  <c r="N42" i="1612"/>
  <c r="J42" i="1612"/>
  <c r="I42" i="1612"/>
  <c r="H42" i="1612"/>
  <c r="G42" i="1612"/>
  <c r="F42" i="1612"/>
  <c r="M41" i="1612"/>
  <c r="M38" i="1612"/>
  <c r="M37" i="1612"/>
  <c r="A37" i="1612"/>
  <c r="A38" i="1612" s="1"/>
  <c r="A39" i="1612" s="1"/>
  <c r="A40" i="1612" s="1"/>
  <c r="A41" i="1612" s="1"/>
  <c r="M36" i="1612"/>
  <c r="P34" i="1612"/>
  <c r="O34" i="1612"/>
  <c r="N34" i="1612"/>
  <c r="J34" i="1612"/>
  <c r="I34" i="1612"/>
  <c r="H34" i="1612"/>
  <c r="G34" i="1612"/>
  <c r="F34" i="1612"/>
  <c r="M32" i="1612"/>
  <c r="M31" i="1612"/>
  <c r="M30" i="1612"/>
  <c r="M29" i="1612"/>
  <c r="M28" i="1612"/>
  <c r="A28" i="1612"/>
  <c r="A29" i="1612" s="1"/>
  <c r="A30" i="1612" s="1"/>
  <c r="A31" i="1612" s="1"/>
  <c r="A32" i="1612" s="1"/>
  <c r="M27" i="1612"/>
  <c r="P25" i="1612"/>
  <c r="N25" i="1612"/>
  <c r="J25" i="1612"/>
  <c r="I25" i="1612"/>
  <c r="H25" i="1612"/>
  <c r="G25" i="1612"/>
  <c r="F25" i="1612"/>
  <c r="O23" i="1612"/>
  <c r="M22" i="1612"/>
  <c r="O22" i="1612" s="1"/>
  <c r="M21" i="1612"/>
  <c r="O21" i="1612" s="1"/>
  <c r="M20" i="1612"/>
  <c r="O20" i="1612" s="1"/>
  <c r="M19" i="1612"/>
  <c r="O19" i="1612" s="1"/>
  <c r="M18" i="1612"/>
  <c r="O18" i="1612" s="1"/>
  <c r="A18" i="1612"/>
  <c r="A19" i="1612" s="1"/>
  <c r="A20" i="1612" s="1"/>
  <c r="M17" i="1612"/>
  <c r="O17" i="1612" s="1"/>
  <c r="P15" i="1612"/>
  <c r="O15" i="1612"/>
  <c r="N15" i="1612"/>
  <c r="J15" i="1612"/>
  <c r="I15" i="1612"/>
  <c r="H15" i="1612"/>
  <c r="G15" i="1612"/>
  <c r="F15" i="1612"/>
  <c r="M13" i="1612"/>
  <c r="M12" i="1612"/>
  <c r="M11" i="1612"/>
  <c r="M10" i="1612"/>
  <c r="M9" i="1612"/>
  <c r="M8" i="1612"/>
  <c r="N106" i="1612" l="1"/>
  <c r="F106" i="1612"/>
  <c r="I123" i="1614"/>
  <c r="P106" i="1612"/>
  <c r="J106" i="1612"/>
  <c r="I106" i="1612"/>
  <c r="G369" i="1613"/>
  <c r="N369" i="1613"/>
  <c r="J369" i="1613"/>
  <c r="O369" i="1613"/>
  <c r="O93" i="1614"/>
  <c r="O94" i="1614" s="1"/>
  <c r="P369" i="1613"/>
  <c r="O25" i="1612"/>
  <c r="O106" i="1612" s="1"/>
  <c r="G106" i="1612"/>
  <c r="F369" i="1613"/>
  <c r="O96" i="1614"/>
  <c r="O97" i="1614" s="1"/>
  <c r="H106" i="1612"/>
  <c r="N123" i="1614"/>
  <c r="O123" i="1614" l="1"/>
  <c r="K73" i="1653"/>
  <c r="I73" i="1653"/>
  <c r="H73" i="1653"/>
  <c r="K72" i="1653"/>
  <c r="I72" i="1653"/>
  <c r="H72" i="1653"/>
  <c r="K71" i="1653"/>
  <c r="I71" i="1653"/>
  <c r="H71" i="1653"/>
  <c r="K70" i="1653"/>
  <c r="I70" i="1653"/>
  <c r="H70" i="1653"/>
  <c r="K69" i="1653"/>
  <c r="I69" i="1653"/>
  <c r="H69" i="1653"/>
  <c r="K68" i="1653"/>
  <c r="I68" i="1653"/>
  <c r="H68" i="1653"/>
  <c r="K67" i="1653"/>
  <c r="I67" i="1653"/>
  <c r="H67" i="1653"/>
  <c r="K66" i="1653"/>
  <c r="I66" i="1653"/>
  <c r="K65" i="1653"/>
  <c r="I65" i="1653"/>
  <c r="H65" i="1653"/>
  <c r="K64" i="1653"/>
  <c r="I64" i="1653"/>
  <c r="H64" i="1653"/>
  <c r="K63" i="1653"/>
  <c r="I63" i="1653"/>
  <c r="H63" i="1653"/>
  <c r="K62" i="1653"/>
  <c r="I62" i="1653"/>
  <c r="H62" i="1653"/>
  <c r="K61" i="1653"/>
  <c r="I61" i="1653"/>
  <c r="H61" i="1653"/>
  <c r="K60" i="1653"/>
  <c r="I60" i="1653"/>
  <c r="H60" i="1653"/>
  <c r="K59" i="1653"/>
  <c r="I59" i="1653"/>
  <c r="H59" i="1653"/>
  <c r="K58" i="1653"/>
  <c r="I58" i="1653"/>
  <c r="H58" i="1653"/>
  <c r="K57" i="1653"/>
  <c r="I57" i="1653"/>
  <c r="H57" i="1653"/>
  <c r="K56" i="1653"/>
  <c r="I56" i="1653"/>
  <c r="H56" i="1653"/>
  <c r="K55" i="1653"/>
  <c r="I55" i="1653"/>
  <c r="H55" i="1653"/>
  <c r="K54" i="1653"/>
  <c r="I54" i="1653"/>
  <c r="H54" i="1653"/>
  <c r="K53" i="1653"/>
  <c r="I53" i="1653"/>
  <c r="H53" i="1653"/>
  <c r="K52" i="1653"/>
  <c r="I52" i="1653"/>
  <c r="H52" i="1653"/>
  <c r="K51" i="1653"/>
  <c r="I51" i="1653"/>
  <c r="H51" i="1653"/>
  <c r="K50" i="1653"/>
  <c r="I50" i="1653"/>
  <c r="H50" i="1653"/>
  <c r="K49" i="1653"/>
  <c r="I49" i="1653"/>
  <c r="H49" i="1653"/>
  <c r="K48" i="1653"/>
  <c r="I48" i="1653"/>
  <c r="K47" i="1653"/>
  <c r="I47" i="1653"/>
  <c r="H47" i="1653"/>
  <c r="K46" i="1653"/>
  <c r="I46" i="1653"/>
  <c r="H46" i="1653"/>
  <c r="K45" i="1653"/>
  <c r="I45" i="1653"/>
  <c r="H45" i="1653"/>
  <c r="K44" i="1653"/>
  <c r="I44" i="1653"/>
  <c r="K43" i="1653"/>
  <c r="I43" i="1653"/>
  <c r="H43" i="1653"/>
  <c r="K42" i="1653"/>
  <c r="I42" i="1653"/>
  <c r="H42" i="1653"/>
  <c r="K41" i="1653"/>
  <c r="I41" i="1653"/>
  <c r="H41" i="1653"/>
  <c r="K40" i="1653"/>
  <c r="I40" i="1653"/>
  <c r="K39" i="1653"/>
  <c r="I39" i="1653"/>
  <c r="H39" i="1653"/>
  <c r="K38" i="1653"/>
  <c r="I38" i="1653"/>
  <c r="H38" i="1653"/>
  <c r="K37" i="1653"/>
  <c r="I37" i="1653"/>
  <c r="H37" i="1653"/>
  <c r="K36" i="1653"/>
  <c r="I36" i="1653"/>
  <c r="K35" i="1653"/>
  <c r="I35" i="1653"/>
  <c r="H35" i="1653"/>
  <c r="K34" i="1653"/>
  <c r="I34" i="1653"/>
  <c r="H34" i="1653"/>
  <c r="K33" i="1653"/>
  <c r="I33" i="1653"/>
  <c r="H33" i="1653"/>
  <c r="K32" i="1653"/>
  <c r="I32" i="1653"/>
  <c r="K31" i="1653"/>
  <c r="I31" i="1653"/>
  <c r="H31" i="1653"/>
  <c r="K30" i="1653"/>
  <c r="I30" i="1653"/>
  <c r="H30" i="1653"/>
  <c r="K29" i="1653"/>
  <c r="I29" i="1653"/>
  <c r="H29" i="1653"/>
  <c r="K28" i="1653"/>
  <c r="I28" i="1653"/>
  <c r="K27" i="1653"/>
  <c r="I27" i="1653"/>
  <c r="H27" i="1653"/>
  <c r="K26" i="1653"/>
  <c r="I26" i="1653"/>
  <c r="H26" i="1653"/>
  <c r="K25" i="1653"/>
  <c r="I25" i="1653"/>
  <c r="H25" i="1653"/>
  <c r="K24" i="1653"/>
  <c r="I24" i="1653"/>
  <c r="K23" i="1653"/>
  <c r="I23" i="1653"/>
  <c r="H23" i="1653"/>
  <c r="K22" i="1653"/>
  <c r="I22" i="1653"/>
  <c r="H22" i="1653"/>
  <c r="K21" i="1653"/>
  <c r="I21" i="1653"/>
  <c r="H21" i="1653"/>
  <c r="K20" i="1653"/>
  <c r="I20" i="1653"/>
  <c r="K19" i="1653"/>
  <c r="I19" i="1653"/>
  <c r="H19" i="1653"/>
  <c r="K18" i="1653"/>
  <c r="I18" i="1653"/>
  <c r="H18" i="1653"/>
  <c r="K17" i="1653"/>
  <c r="I17" i="1653"/>
  <c r="H17" i="1653"/>
  <c r="K16" i="1653"/>
  <c r="I16" i="1653"/>
  <c r="K15" i="1653"/>
  <c r="I15" i="1653"/>
  <c r="H15" i="1653"/>
  <c r="K14" i="1653"/>
  <c r="I14" i="1653"/>
  <c r="H14" i="1653"/>
  <c r="AB13" i="1580"/>
  <c r="K13" i="1653" s="1"/>
  <c r="Z13" i="1580"/>
  <c r="I13" i="1653" s="1"/>
  <c r="Y13" i="1580"/>
  <c r="H13" i="1653" s="1"/>
  <c r="W13" i="1580"/>
  <c r="V13" i="1580"/>
  <c r="R13" i="1580"/>
  <c r="U13" i="1580" s="1"/>
  <c r="Q13" i="1580"/>
  <c r="T13" i="1580" s="1"/>
  <c r="O13" i="1580"/>
  <c r="N13" i="1580"/>
  <c r="AB12" i="1580"/>
  <c r="K12" i="1653" s="1"/>
  <c r="Z12" i="1580"/>
  <c r="I12" i="1653" s="1"/>
  <c r="Y12" i="1580"/>
  <c r="W12" i="1580"/>
  <c r="V12" i="1580"/>
  <c r="R12" i="1580"/>
  <c r="U12" i="1580" s="1"/>
  <c r="Q12" i="1580"/>
  <c r="T12" i="1580" s="1"/>
  <c r="O12" i="1580"/>
  <c r="N12" i="1580"/>
  <c r="AA17" i="1579"/>
  <c r="I17" i="1649" s="1"/>
  <c r="Z17" i="1579"/>
  <c r="X17" i="1579"/>
  <c r="W17" i="1579"/>
  <c r="S17" i="1579"/>
  <c r="V17" i="1579" s="1"/>
  <c r="R17" i="1579"/>
  <c r="U17" i="1579" s="1"/>
  <c r="P17" i="1579"/>
  <c r="O17" i="1579"/>
  <c r="AA16" i="1579"/>
  <c r="I16" i="1649" s="1"/>
  <c r="Z16" i="1579"/>
  <c r="X16" i="1579"/>
  <c r="W16" i="1579"/>
  <c r="S16" i="1579"/>
  <c r="V16" i="1579" s="1"/>
  <c r="R16" i="1579"/>
  <c r="U16" i="1579" s="1"/>
  <c r="P16" i="1579"/>
  <c r="O16" i="1579"/>
  <c r="AA15" i="1579"/>
  <c r="I15" i="1649" s="1"/>
  <c r="Z15" i="1579"/>
  <c r="H15" i="1649" s="1"/>
  <c r="X15" i="1579"/>
  <c r="W15" i="1579"/>
  <c r="S15" i="1579"/>
  <c r="V15" i="1579" s="1"/>
  <c r="R15" i="1579"/>
  <c r="U15" i="1579" s="1"/>
  <c r="P15" i="1579"/>
  <c r="O15" i="1579"/>
  <c r="AA14" i="1579"/>
  <c r="I14" i="1649" s="1"/>
  <c r="Z14" i="1579"/>
  <c r="H14" i="1649" s="1"/>
  <c r="X14" i="1579"/>
  <c r="W14" i="1579"/>
  <c r="S14" i="1579"/>
  <c r="V14" i="1579" s="1"/>
  <c r="R14" i="1579"/>
  <c r="U14" i="1579" s="1"/>
  <c r="P14" i="1579"/>
  <c r="O14" i="1579"/>
  <c r="AA37" i="1578"/>
  <c r="I34" i="1648" s="1"/>
  <c r="Z37" i="1578"/>
  <c r="X37" i="1578"/>
  <c r="W37" i="1578"/>
  <c r="S37" i="1578"/>
  <c r="V37" i="1578" s="1"/>
  <c r="R37" i="1578"/>
  <c r="U37" i="1578" s="1"/>
  <c r="P37" i="1578"/>
  <c r="O37" i="1578"/>
  <c r="AA36" i="1578"/>
  <c r="I33" i="1648" s="1"/>
  <c r="Z36" i="1578"/>
  <c r="X36" i="1578"/>
  <c r="W36" i="1578"/>
  <c r="S36" i="1578"/>
  <c r="V36" i="1578" s="1"/>
  <c r="R36" i="1578"/>
  <c r="U36" i="1578" s="1"/>
  <c r="P36" i="1578"/>
  <c r="O36" i="1578"/>
  <c r="AA35" i="1578"/>
  <c r="I32" i="1648" s="1"/>
  <c r="Z35" i="1578"/>
  <c r="X35" i="1578"/>
  <c r="W35" i="1578"/>
  <c r="S35" i="1578"/>
  <c r="V35" i="1578" s="1"/>
  <c r="R35" i="1578"/>
  <c r="U35" i="1578" s="1"/>
  <c r="P35" i="1578"/>
  <c r="O35" i="1578"/>
  <c r="AA34" i="1578"/>
  <c r="I31" i="1648" s="1"/>
  <c r="Z34" i="1578"/>
  <c r="X34" i="1578"/>
  <c r="W34" i="1578"/>
  <c r="S34" i="1578"/>
  <c r="V34" i="1578" s="1"/>
  <c r="R34" i="1578"/>
  <c r="U34" i="1578" s="1"/>
  <c r="P34" i="1578"/>
  <c r="O34" i="1578"/>
  <c r="AA33" i="1578"/>
  <c r="I30" i="1648" s="1"/>
  <c r="Z33" i="1578"/>
  <c r="X33" i="1578"/>
  <c r="W33" i="1578"/>
  <c r="S33" i="1578"/>
  <c r="V33" i="1578" s="1"/>
  <c r="R33" i="1578"/>
  <c r="U33" i="1578" s="1"/>
  <c r="P33" i="1578"/>
  <c r="O33" i="1578"/>
  <c r="AA32" i="1578"/>
  <c r="I29" i="1648" s="1"/>
  <c r="Z32" i="1578"/>
  <c r="X32" i="1578"/>
  <c r="W32" i="1578"/>
  <c r="S32" i="1578"/>
  <c r="V32" i="1578" s="1"/>
  <c r="R32" i="1578"/>
  <c r="U32" i="1578" s="1"/>
  <c r="P32" i="1578"/>
  <c r="O32" i="1578"/>
  <c r="AA31" i="1578"/>
  <c r="I28" i="1648" s="1"/>
  <c r="Z31" i="1578"/>
  <c r="X31" i="1578"/>
  <c r="W31" i="1578"/>
  <c r="S31" i="1578"/>
  <c r="V31" i="1578" s="1"/>
  <c r="R31" i="1578"/>
  <c r="U31" i="1578" s="1"/>
  <c r="P31" i="1578"/>
  <c r="O31" i="1578"/>
  <c r="AA30" i="1578"/>
  <c r="I27" i="1648" s="1"/>
  <c r="Z30" i="1578"/>
  <c r="X30" i="1578"/>
  <c r="W30" i="1578"/>
  <c r="S30" i="1578"/>
  <c r="V30" i="1578" s="1"/>
  <c r="R30" i="1578"/>
  <c r="U30" i="1578" s="1"/>
  <c r="P30" i="1578"/>
  <c r="O30" i="1578"/>
  <c r="AA29" i="1578"/>
  <c r="I26" i="1648" s="1"/>
  <c r="Z29" i="1578"/>
  <c r="X29" i="1578"/>
  <c r="W29" i="1578"/>
  <c r="S29" i="1578"/>
  <c r="V29" i="1578" s="1"/>
  <c r="R29" i="1578"/>
  <c r="U29" i="1578" s="1"/>
  <c r="P29" i="1578"/>
  <c r="O29" i="1578"/>
  <c r="AA28" i="1578"/>
  <c r="I25" i="1648" s="1"/>
  <c r="Z28" i="1578"/>
  <c r="X28" i="1578"/>
  <c r="W28" i="1578"/>
  <c r="S28" i="1578"/>
  <c r="V28" i="1578" s="1"/>
  <c r="R28" i="1578"/>
  <c r="U28" i="1578" s="1"/>
  <c r="P28" i="1578"/>
  <c r="O28" i="1578"/>
  <c r="AA27" i="1578"/>
  <c r="I24" i="1648" s="1"/>
  <c r="Z27" i="1578"/>
  <c r="X27" i="1578"/>
  <c r="W27" i="1578"/>
  <c r="S27" i="1578"/>
  <c r="V27" i="1578" s="1"/>
  <c r="R27" i="1578"/>
  <c r="U27" i="1578" s="1"/>
  <c r="P27" i="1578"/>
  <c r="O27" i="1578"/>
  <c r="AA26" i="1578"/>
  <c r="I23" i="1648" s="1"/>
  <c r="Z26" i="1578"/>
  <c r="X26" i="1578"/>
  <c r="W26" i="1578"/>
  <c r="S26" i="1578"/>
  <c r="V26" i="1578" s="1"/>
  <c r="R26" i="1578"/>
  <c r="U26" i="1578" s="1"/>
  <c r="P26" i="1578"/>
  <c r="O26" i="1578"/>
  <c r="AA25" i="1578"/>
  <c r="I22" i="1648" s="1"/>
  <c r="Z25" i="1578"/>
  <c r="X25" i="1578"/>
  <c r="W25" i="1578"/>
  <c r="S25" i="1578"/>
  <c r="V25" i="1578" s="1"/>
  <c r="R25" i="1578"/>
  <c r="U25" i="1578" s="1"/>
  <c r="P25" i="1578"/>
  <c r="O25" i="1578"/>
  <c r="AA24" i="1578"/>
  <c r="I21" i="1648" s="1"/>
  <c r="Z24" i="1578"/>
  <c r="AA23" i="1578"/>
  <c r="I20" i="1648" s="1"/>
  <c r="Z23" i="1578"/>
  <c r="X23" i="1578"/>
  <c r="W23" i="1578"/>
  <c r="S23" i="1578"/>
  <c r="V23" i="1578" s="1"/>
  <c r="R23" i="1578"/>
  <c r="U23" i="1578" s="1"/>
  <c r="O23" i="1578"/>
  <c r="AA22" i="1578"/>
  <c r="I19" i="1648" s="1"/>
  <c r="Z22" i="1578"/>
  <c r="X22" i="1578"/>
  <c r="W22" i="1578"/>
  <c r="S22" i="1578"/>
  <c r="V22" i="1578" s="1"/>
  <c r="R22" i="1578"/>
  <c r="U22" i="1578" s="1"/>
  <c r="O22" i="1578"/>
  <c r="AA21" i="1578"/>
  <c r="I18" i="1648" s="1"/>
  <c r="Z21" i="1578"/>
  <c r="X21" i="1578"/>
  <c r="W21" i="1578"/>
  <c r="S21" i="1578"/>
  <c r="V21" i="1578" s="1"/>
  <c r="R21" i="1578"/>
  <c r="U21" i="1578" s="1"/>
  <c r="O21" i="1578"/>
  <c r="AA20" i="1578"/>
  <c r="I17" i="1648" s="1"/>
  <c r="Z20" i="1578"/>
  <c r="X20" i="1578"/>
  <c r="W20" i="1578"/>
  <c r="S20" i="1578"/>
  <c r="V20" i="1578" s="1"/>
  <c r="R20" i="1578"/>
  <c r="U20" i="1578" s="1"/>
  <c r="O20" i="1578"/>
  <c r="AA19" i="1578"/>
  <c r="I16" i="1648" s="1"/>
  <c r="Z19" i="1578"/>
  <c r="X19" i="1578"/>
  <c r="W19" i="1578"/>
  <c r="S19" i="1578"/>
  <c r="V19" i="1578" s="1"/>
  <c r="R19" i="1578"/>
  <c r="U19" i="1578" s="1"/>
  <c r="O19" i="1578"/>
  <c r="AA18" i="1578"/>
  <c r="I15" i="1648" s="1"/>
  <c r="Z18" i="1578"/>
  <c r="X18" i="1578"/>
  <c r="W18" i="1578"/>
  <c r="S18" i="1578"/>
  <c r="V18" i="1578" s="1"/>
  <c r="R18" i="1578"/>
  <c r="U18" i="1578" s="1"/>
  <c r="O18" i="1578"/>
  <c r="AA17" i="1578"/>
  <c r="I14" i="1648" s="1"/>
  <c r="Z17" i="1578"/>
  <c r="X17" i="1578"/>
  <c r="W17" i="1578"/>
  <c r="S17" i="1578"/>
  <c r="V17" i="1578" s="1"/>
  <c r="R17" i="1578"/>
  <c r="U17" i="1578" s="1"/>
  <c r="O17" i="1578"/>
  <c r="AA16" i="1578"/>
  <c r="I13" i="1648" s="1"/>
  <c r="Z16" i="1578"/>
  <c r="X16" i="1578"/>
  <c r="W16" i="1578"/>
  <c r="S16" i="1578"/>
  <c r="V16" i="1578" s="1"/>
  <c r="R16" i="1578"/>
  <c r="U16" i="1578" s="1"/>
  <c r="O16" i="1578"/>
  <c r="AA15" i="1578"/>
  <c r="I12" i="1648" s="1"/>
  <c r="Z15" i="1578"/>
  <c r="X15" i="1578"/>
  <c r="W15" i="1578"/>
  <c r="S15" i="1578"/>
  <c r="V15" i="1578" s="1"/>
  <c r="R15" i="1578"/>
  <c r="U15" i="1578" s="1"/>
  <c r="O15" i="1578"/>
  <c r="AA14" i="1578"/>
  <c r="I11" i="1648" s="1"/>
  <c r="Z14" i="1578"/>
  <c r="X14" i="1578"/>
  <c r="W14" i="1578"/>
  <c r="S14" i="1578"/>
  <c r="V14" i="1578" s="1"/>
  <c r="R14" i="1578"/>
  <c r="U14" i="1578" s="1"/>
  <c r="O14" i="1578"/>
  <c r="A9" i="1578"/>
  <c r="A9" i="1579" s="1"/>
  <c r="AA56" i="1577"/>
  <c r="I56" i="1647" s="1"/>
  <c r="Z56" i="1577"/>
  <c r="X56" i="1577"/>
  <c r="W56" i="1577"/>
  <c r="S56" i="1577"/>
  <c r="V56" i="1577" s="1"/>
  <c r="R56" i="1577"/>
  <c r="U56" i="1577" s="1"/>
  <c r="P56" i="1577"/>
  <c r="O56" i="1577"/>
  <c r="AA55" i="1577"/>
  <c r="I55" i="1647" s="1"/>
  <c r="Z55" i="1577"/>
  <c r="X55" i="1577"/>
  <c r="W55" i="1577"/>
  <c r="S55" i="1577"/>
  <c r="V55" i="1577" s="1"/>
  <c r="R55" i="1577"/>
  <c r="U55" i="1577" s="1"/>
  <c r="P55" i="1577"/>
  <c r="O55" i="1577"/>
  <c r="AA54" i="1577"/>
  <c r="I54" i="1647" s="1"/>
  <c r="Z54" i="1577"/>
  <c r="X54" i="1577"/>
  <c r="W54" i="1577"/>
  <c r="S54" i="1577"/>
  <c r="V54" i="1577" s="1"/>
  <c r="R54" i="1577"/>
  <c r="U54" i="1577" s="1"/>
  <c r="P54" i="1577"/>
  <c r="O54" i="1577"/>
  <c r="AA53" i="1577"/>
  <c r="I53" i="1647" s="1"/>
  <c r="Z53" i="1577"/>
  <c r="X53" i="1577"/>
  <c r="W53" i="1577"/>
  <c r="S53" i="1577"/>
  <c r="V53" i="1577" s="1"/>
  <c r="R53" i="1577"/>
  <c r="U53" i="1577" s="1"/>
  <c r="P53" i="1577"/>
  <c r="O53" i="1577"/>
  <c r="AA52" i="1577"/>
  <c r="I52" i="1647" s="1"/>
  <c r="Z52" i="1577"/>
  <c r="X52" i="1577"/>
  <c r="W52" i="1577"/>
  <c r="S52" i="1577"/>
  <c r="V52" i="1577" s="1"/>
  <c r="R52" i="1577"/>
  <c r="U52" i="1577" s="1"/>
  <c r="P52" i="1577"/>
  <c r="O52" i="1577"/>
  <c r="AA51" i="1577"/>
  <c r="I51" i="1647" s="1"/>
  <c r="Z51" i="1577"/>
  <c r="X51" i="1577"/>
  <c r="W51" i="1577"/>
  <c r="S51" i="1577"/>
  <c r="V51" i="1577" s="1"/>
  <c r="R51" i="1577"/>
  <c r="U51" i="1577" s="1"/>
  <c r="P51" i="1577"/>
  <c r="O51" i="1577"/>
  <c r="AA50" i="1577"/>
  <c r="I50" i="1647" s="1"/>
  <c r="Z50" i="1577"/>
  <c r="X50" i="1577"/>
  <c r="W50" i="1577"/>
  <c r="S50" i="1577"/>
  <c r="V50" i="1577" s="1"/>
  <c r="R50" i="1577"/>
  <c r="U50" i="1577" s="1"/>
  <c r="P50" i="1577"/>
  <c r="O50" i="1577"/>
  <c r="AA49" i="1577"/>
  <c r="I49" i="1647" s="1"/>
  <c r="Z49" i="1577"/>
  <c r="X49" i="1577"/>
  <c r="W49" i="1577"/>
  <c r="S49" i="1577"/>
  <c r="V49" i="1577" s="1"/>
  <c r="R49" i="1577"/>
  <c r="U49" i="1577" s="1"/>
  <c r="P49" i="1577"/>
  <c r="O49" i="1577"/>
  <c r="AA48" i="1577"/>
  <c r="I48" i="1647" s="1"/>
  <c r="Z48" i="1577"/>
  <c r="X48" i="1577"/>
  <c r="W48" i="1577"/>
  <c r="S48" i="1577"/>
  <c r="V48" i="1577" s="1"/>
  <c r="R48" i="1577"/>
  <c r="U48" i="1577" s="1"/>
  <c r="P48" i="1577"/>
  <c r="O48" i="1577"/>
  <c r="AA47" i="1577"/>
  <c r="I47" i="1647" s="1"/>
  <c r="Z47" i="1577"/>
  <c r="X47" i="1577"/>
  <c r="W47" i="1577"/>
  <c r="S47" i="1577"/>
  <c r="V47" i="1577" s="1"/>
  <c r="R47" i="1577"/>
  <c r="U47" i="1577" s="1"/>
  <c r="P47" i="1577"/>
  <c r="O47" i="1577"/>
  <c r="AA46" i="1577"/>
  <c r="I46" i="1647" s="1"/>
  <c r="Z46" i="1577"/>
  <c r="X46" i="1577"/>
  <c r="W46" i="1577"/>
  <c r="S46" i="1577"/>
  <c r="V46" i="1577" s="1"/>
  <c r="R46" i="1577"/>
  <c r="U46" i="1577" s="1"/>
  <c r="P46" i="1577"/>
  <c r="O46" i="1577"/>
  <c r="AA45" i="1577"/>
  <c r="I45" i="1647" s="1"/>
  <c r="Z45" i="1577"/>
  <c r="X45" i="1577"/>
  <c r="W45" i="1577"/>
  <c r="S45" i="1577"/>
  <c r="V45" i="1577" s="1"/>
  <c r="R45" i="1577"/>
  <c r="U45" i="1577" s="1"/>
  <c r="P45" i="1577"/>
  <c r="O45" i="1577"/>
  <c r="AA44" i="1577"/>
  <c r="I44" i="1647" s="1"/>
  <c r="Z44" i="1577"/>
  <c r="X44" i="1577"/>
  <c r="W44" i="1577"/>
  <c r="S44" i="1577"/>
  <c r="V44" i="1577" s="1"/>
  <c r="R44" i="1577"/>
  <c r="U44" i="1577" s="1"/>
  <c r="P44" i="1577"/>
  <c r="O44" i="1577"/>
  <c r="AA43" i="1577"/>
  <c r="I43" i="1647" s="1"/>
  <c r="Z43" i="1577"/>
  <c r="X43" i="1577"/>
  <c r="W43" i="1577"/>
  <c r="S43" i="1577"/>
  <c r="V43" i="1577" s="1"/>
  <c r="R43" i="1577"/>
  <c r="U43" i="1577" s="1"/>
  <c r="P43" i="1577"/>
  <c r="O43" i="1577"/>
  <c r="AA42" i="1577"/>
  <c r="I42" i="1647" s="1"/>
  <c r="Z42" i="1577"/>
  <c r="X42" i="1577"/>
  <c r="W42" i="1577"/>
  <c r="S42" i="1577"/>
  <c r="V42" i="1577" s="1"/>
  <c r="R42" i="1577"/>
  <c r="U42" i="1577" s="1"/>
  <c r="P42" i="1577"/>
  <c r="O42" i="1577"/>
  <c r="AA41" i="1577"/>
  <c r="I41" i="1647" s="1"/>
  <c r="Z41" i="1577"/>
  <c r="X41" i="1577"/>
  <c r="W41" i="1577"/>
  <c r="S41" i="1577"/>
  <c r="V41" i="1577" s="1"/>
  <c r="R41" i="1577"/>
  <c r="U41" i="1577" s="1"/>
  <c r="P41" i="1577"/>
  <c r="O41" i="1577"/>
  <c r="AA40" i="1577"/>
  <c r="I40" i="1647" s="1"/>
  <c r="Z40" i="1577"/>
  <c r="X40" i="1577"/>
  <c r="W40" i="1577"/>
  <c r="S40" i="1577"/>
  <c r="V40" i="1577" s="1"/>
  <c r="R40" i="1577"/>
  <c r="U40" i="1577" s="1"/>
  <c r="P40" i="1577"/>
  <c r="O40" i="1577"/>
  <c r="AA39" i="1577"/>
  <c r="I39" i="1647" s="1"/>
  <c r="Z39" i="1577"/>
  <c r="X39" i="1577"/>
  <c r="W39" i="1577"/>
  <c r="S39" i="1577"/>
  <c r="V39" i="1577" s="1"/>
  <c r="R39" i="1577"/>
  <c r="U39" i="1577" s="1"/>
  <c r="P39" i="1577"/>
  <c r="O39" i="1577"/>
  <c r="AA38" i="1577"/>
  <c r="I38" i="1647" s="1"/>
  <c r="Z38" i="1577"/>
  <c r="X38" i="1577"/>
  <c r="W38" i="1577"/>
  <c r="S38" i="1577"/>
  <c r="V38" i="1577" s="1"/>
  <c r="R38" i="1577"/>
  <c r="U38" i="1577" s="1"/>
  <c r="P38" i="1577"/>
  <c r="O38" i="1577"/>
  <c r="AA37" i="1577"/>
  <c r="I37" i="1647" s="1"/>
  <c r="Z37" i="1577"/>
  <c r="X37" i="1577"/>
  <c r="W37" i="1577"/>
  <c r="S37" i="1577"/>
  <c r="V37" i="1577" s="1"/>
  <c r="R37" i="1577"/>
  <c r="U37" i="1577" s="1"/>
  <c r="P37" i="1577"/>
  <c r="O37" i="1577"/>
  <c r="AA36" i="1577"/>
  <c r="I36" i="1647" s="1"/>
  <c r="Z36" i="1577"/>
  <c r="X36" i="1577"/>
  <c r="W36" i="1577"/>
  <c r="S36" i="1577"/>
  <c r="V36" i="1577" s="1"/>
  <c r="R36" i="1577"/>
  <c r="U36" i="1577" s="1"/>
  <c r="P36" i="1577"/>
  <c r="O36" i="1577"/>
  <c r="AA35" i="1577"/>
  <c r="I35" i="1647" s="1"/>
  <c r="Z35" i="1577"/>
  <c r="X35" i="1577"/>
  <c r="W35" i="1577"/>
  <c r="S35" i="1577"/>
  <c r="V35" i="1577" s="1"/>
  <c r="R35" i="1577"/>
  <c r="U35" i="1577" s="1"/>
  <c r="P35" i="1577"/>
  <c r="O35" i="1577"/>
  <c r="AA34" i="1577"/>
  <c r="I34" i="1647" s="1"/>
  <c r="Z34" i="1577"/>
  <c r="X34" i="1577"/>
  <c r="W34" i="1577"/>
  <c r="S34" i="1577"/>
  <c r="V34" i="1577" s="1"/>
  <c r="R34" i="1577"/>
  <c r="U34" i="1577" s="1"/>
  <c r="P34" i="1577"/>
  <c r="O34" i="1577"/>
  <c r="AA33" i="1577"/>
  <c r="I33" i="1647" s="1"/>
  <c r="Z33" i="1577"/>
  <c r="X33" i="1577"/>
  <c r="W33" i="1577"/>
  <c r="S33" i="1577"/>
  <c r="V33" i="1577" s="1"/>
  <c r="R33" i="1577"/>
  <c r="U33" i="1577" s="1"/>
  <c r="P33" i="1577"/>
  <c r="O33" i="1577"/>
  <c r="AA32" i="1577"/>
  <c r="I32" i="1647" s="1"/>
  <c r="Z32" i="1577"/>
  <c r="X32" i="1577"/>
  <c r="W32" i="1577"/>
  <c r="S32" i="1577"/>
  <c r="V32" i="1577" s="1"/>
  <c r="R32" i="1577"/>
  <c r="U32" i="1577" s="1"/>
  <c r="P32" i="1577"/>
  <c r="O32" i="1577"/>
  <c r="AA31" i="1577"/>
  <c r="I31" i="1647" s="1"/>
  <c r="Z31" i="1577"/>
  <c r="X31" i="1577"/>
  <c r="W31" i="1577"/>
  <c r="S31" i="1577"/>
  <c r="V31" i="1577" s="1"/>
  <c r="R31" i="1577"/>
  <c r="U31" i="1577" s="1"/>
  <c r="P31" i="1577"/>
  <c r="O31" i="1577"/>
  <c r="AA30" i="1577"/>
  <c r="I30" i="1647" s="1"/>
  <c r="Z30" i="1577"/>
  <c r="H30" i="1647" s="1"/>
  <c r="X30" i="1577"/>
  <c r="W30" i="1577"/>
  <c r="S30" i="1577"/>
  <c r="V30" i="1577" s="1"/>
  <c r="R30" i="1577"/>
  <c r="U30" i="1577" s="1"/>
  <c r="P30" i="1577"/>
  <c r="O30" i="1577"/>
  <c r="AA29" i="1577"/>
  <c r="I29" i="1647" s="1"/>
  <c r="Z29" i="1577"/>
  <c r="X29" i="1577"/>
  <c r="W29" i="1577"/>
  <c r="S29" i="1577"/>
  <c r="V29" i="1577" s="1"/>
  <c r="R29" i="1577"/>
  <c r="U29" i="1577" s="1"/>
  <c r="P29" i="1577"/>
  <c r="O29" i="1577"/>
  <c r="AA28" i="1577"/>
  <c r="I28" i="1647" s="1"/>
  <c r="Z28" i="1577"/>
  <c r="X28" i="1577"/>
  <c r="W28" i="1577"/>
  <c r="S28" i="1577"/>
  <c r="V28" i="1577" s="1"/>
  <c r="R28" i="1577"/>
  <c r="U28" i="1577" s="1"/>
  <c r="P28" i="1577"/>
  <c r="O28" i="1577"/>
  <c r="AA27" i="1577"/>
  <c r="I27" i="1647" s="1"/>
  <c r="Z27" i="1577"/>
  <c r="H27" i="1647" s="1"/>
  <c r="X27" i="1577"/>
  <c r="W27" i="1577"/>
  <c r="S27" i="1577"/>
  <c r="V27" i="1577" s="1"/>
  <c r="R27" i="1577"/>
  <c r="U27" i="1577" s="1"/>
  <c r="P27" i="1577"/>
  <c r="O27" i="1577"/>
  <c r="AA26" i="1577"/>
  <c r="I26" i="1647" s="1"/>
  <c r="Z26" i="1577"/>
  <c r="X26" i="1577"/>
  <c r="W26" i="1577"/>
  <c r="S26" i="1577"/>
  <c r="V26" i="1577" s="1"/>
  <c r="R26" i="1577"/>
  <c r="U26" i="1577" s="1"/>
  <c r="P26" i="1577"/>
  <c r="O26" i="1577"/>
  <c r="AA25" i="1577"/>
  <c r="I25" i="1647" s="1"/>
  <c r="Z25" i="1577"/>
  <c r="H25" i="1647" s="1"/>
  <c r="X25" i="1577"/>
  <c r="W25" i="1577"/>
  <c r="S25" i="1577"/>
  <c r="V25" i="1577" s="1"/>
  <c r="R25" i="1577"/>
  <c r="U25" i="1577" s="1"/>
  <c r="P25" i="1577"/>
  <c r="O25" i="1577"/>
  <c r="AA24" i="1577"/>
  <c r="I24" i="1647" s="1"/>
  <c r="Z24" i="1577"/>
  <c r="AB24" i="1577" s="1"/>
  <c r="X24" i="1577"/>
  <c r="W24" i="1577"/>
  <c r="S24" i="1577"/>
  <c r="V24" i="1577" s="1"/>
  <c r="R24" i="1577"/>
  <c r="U24" i="1577" s="1"/>
  <c r="P24" i="1577"/>
  <c r="O24" i="1577"/>
  <c r="AA23" i="1577"/>
  <c r="I23" i="1647" s="1"/>
  <c r="Z23" i="1577"/>
  <c r="X23" i="1577"/>
  <c r="W23" i="1577"/>
  <c r="S23" i="1577"/>
  <c r="V23" i="1577" s="1"/>
  <c r="R23" i="1577"/>
  <c r="U23" i="1577" s="1"/>
  <c r="P23" i="1577"/>
  <c r="O23" i="1577"/>
  <c r="AA22" i="1577"/>
  <c r="I22" i="1647" s="1"/>
  <c r="Z22" i="1577"/>
  <c r="X22" i="1577"/>
  <c r="W22" i="1577"/>
  <c r="S22" i="1577"/>
  <c r="V22" i="1577" s="1"/>
  <c r="R22" i="1577"/>
  <c r="U22" i="1577" s="1"/>
  <c r="P22" i="1577"/>
  <c r="O22" i="1577"/>
  <c r="AA21" i="1577"/>
  <c r="I21" i="1647" s="1"/>
  <c r="Z21" i="1577"/>
  <c r="AB21" i="1577" s="1"/>
  <c r="X21" i="1577"/>
  <c r="W21" i="1577"/>
  <c r="S21" i="1577"/>
  <c r="V21" i="1577" s="1"/>
  <c r="R21" i="1577"/>
  <c r="U21" i="1577" s="1"/>
  <c r="P21" i="1577"/>
  <c r="O21" i="1577"/>
  <c r="AA20" i="1577"/>
  <c r="I20" i="1647" s="1"/>
  <c r="Z20" i="1577"/>
  <c r="X20" i="1577"/>
  <c r="W20" i="1577"/>
  <c r="S20" i="1577"/>
  <c r="V20" i="1577" s="1"/>
  <c r="R20" i="1577"/>
  <c r="U20" i="1577" s="1"/>
  <c r="P20" i="1577"/>
  <c r="O20" i="1577"/>
  <c r="AA19" i="1577"/>
  <c r="I19" i="1647" s="1"/>
  <c r="Z19" i="1577"/>
  <c r="X19" i="1577"/>
  <c r="W19" i="1577"/>
  <c r="S19" i="1577"/>
  <c r="V19" i="1577" s="1"/>
  <c r="R19" i="1577"/>
  <c r="U19" i="1577" s="1"/>
  <c r="P19" i="1577"/>
  <c r="O19" i="1577"/>
  <c r="AA18" i="1577"/>
  <c r="I18" i="1647" s="1"/>
  <c r="Z18" i="1577"/>
  <c r="X18" i="1577"/>
  <c r="W18" i="1577"/>
  <c r="S18" i="1577"/>
  <c r="V18" i="1577" s="1"/>
  <c r="R18" i="1577"/>
  <c r="U18" i="1577" s="1"/>
  <c r="P18" i="1577"/>
  <c r="O18" i="1577"/>
  <c r="AA17" i="1577"/>
  <c r="I17" i="1647" s="1"/>
  <c r="Z17" i="1577"/>
  <c r="X17" i="1577"/>
  <c r="W17" i="1577"/>
  <c r="S17" i="1577"/>
  <c r="V17" i="1577" s="1"/>
  <c r="R17" i="1577"/>
  <c r="U17" i="1577" s="1"/>
  <c r="P17" i="1577"/>
  <c r="O17" i="1577"/>
  <c r="AA16" i="1577"/>
  <c r="I16" i="1647" s="1"/>
  <c r="Z16" i="1577"/>
  <c r="X16" i="1577"/>
  <c r="W16" i="1577"/>
  <c r="S16" i="1577"/>
  <c r="V16" i="1577" s="1"/>
  <c r="R16" i="1577"/>
  <c r="U16" i="1577" s="1"/>
  <c r="P16" i="1577"/>
  <c r="O16" i="1577"/>
  <c r="AA15" i="1577"/>
  <c r="I15" i="1647" s="1"/>
  <c r="Z15" i="1577"/>
  <c r="X15" i="1577"/>
  <c r="W15" i="1577"/>
  <c r="S15" i="1577"/>
  <c r="V15" i="1577" s="1"/>
  <c r="R15" i="1577"/>
  <c r="U15" i="1577" s="1"/>
  <c r="P15" i="1577"/>
  <c r="O15" i="1577"/>
  <c r="AA14" i="1577"/>
  <c r="I14" i="1647" s="1"/>
  <c r="Z14" i="1577"/>
  <c r="H14" i="1647" s="1"/>
  <c r="X14" i="1577"/>
  <c r="W14" i="1577"/>
  <c r="S14" i="1577"/>
  <c r="V14" i="1577" s="1"/>
  <c r="R14" i="1577"/>
  <c r="U14" i="1577" s="1"/>
  <c r="P14" i="1577"/>
  <c r="O14" i="1577"/>
  <c r="AC15" i="1579" l="1"/>
  <c r="AD15" i="1579"/>
  <c r="AD17" i="1578"/>
  <c r="H14" i="1648"/>
  <c r="AB17" i="1579"/>
  <c r="H17" i="1649"/>
  <c r="AB26" i="1577"/>
  <c r="H26" i="1647"/>
  <c r="AD16" i="1578"/>
  <c r="H13" i="1648"/>
  <c r="AC32" i="1577"/>
  <c r="H32" i="1647"/>
  <c r="AC36" i="1577"/>
  <c r="H36" i="1647"/>
  <c r="AD39" i="1577"/>
  <c r="J39" i="1647" s="1"/>
  <c r="H39" i="1647"/>
  <c r="AD23" i="1578"/>
  <c r="H20" i="1648"/>
  <c r="AB40" i="1577"/>
  <c r="H40" i="1647"/>
  <c r="AD41" i="1577"/>
  <c r="J41" i="1647" s="1"/>
  <c r="H41" i="1647"/>
  <c r="AD42" i="1577"/>
  <c r="J42" i="1647" s="1"/>
  <c r="H42" i="1647"/>
  <c r="AB43" i="1577"/>
  <c r="H43" i="1647"/>
  <c r="AB44" i="1577"/>
  <c r="H44" i="1647"/>
  <c r="AD45" i="1577"/>
  <c r="J45" i="1647" s="1"/>
  <c r="H45" i="1647"/>
  <c r="AD46" i="1577"/>
  <c r="J46" i="1647" s="1"/>
  <c r="H46" i="1647"/>
  <c r="AB47" i="1577"/>
  <c r="H47" i="1647"/>
  <c r="AC48" i="1577"/>
  <c r="H48" i="1647"/>
  <c r="AD49" i="1577"/>
  <c r="J49" i="1647" s="1"/>
  <c r="H49" i="1647"/>
  <c r="AD50" i="1577"/>
  <c r="J50" i="1647" s="1"/>
  <c r="H50" i="1647"/>
  <c r="AB51" i="1577"/>
  <c r="H51" i="1647"/>
  <c r="AC52" i="1577"/>
  <c r="H52" i="1647"/>
  <c r="AD53" i="1577"/>
  <c r="J53" i="1647" s="1"/>
  <c r="H53" i="1647"/>
  <c r="AD54" i="1577"/>
  <c r="J54" i="1647" s="1"/>
  <c r="H54" i="1647"/>
  <c r="AB55" i="1577"/>
  <c r="H55" i="1647"/>
  <c r="AC56" i="1577"/>
  <c r="H56" i="1647"/>
  <c r="AD14" i="1578"/>
  <c r="H11" i="1648"/>
  <c r="AD22" i="1578"/>
  <c r="H19" i="1648"/>
  <c r="AC16" i="1579"/>
  <c r="H16" i="1649"/>
  <c r="J66" i="1653"/>
  <c r="H66" i="1653"/>
  <c r="AB25" i="1577"/>
  <c r="AD28" i="1577"/>
  <c r="J28" i="1647" s="1"/>
  <c r="H28" i="1647"/>
  <c r="J28" i="1653"/>
  <c r="H28" i="1653"/>
  <c r="AD31" i="1577"/>
  <c r="J31" i="1647" s="1"/>
  <c r="H31" i="1647"/>
  <c r="AD34" i="1577"/>
  <c r="J34" i="1647" s="1"/>
  <c r="H34" i="1647"/>
  <c r="AC37" i="1577"/>
  <c r="H37" i="1647"/>
  <c r="AD15" i="1577"/>
  <c r="J15" i="1647" s="1"/>
  <c r="H15" i="1647"/>
  <c r="AC16" i="1577"/>
  <c r="H16" i="1647"/>
  <c r="AD17" i="1577"/>
  <c r="J17" i="1647" s="1"/>
  <c r="H17" i="1647"/>
  <c r="AB39" i="1577"/>
  <c r="AC21" i="1578"/>
  <c r="H18" i="1648"/>
  <c r="AD24" i="1578"/>
  <c r="H21" i="1648"/>
  <c r="J16" i="1653"/>
  <c r="H16" i="1653"/>
  <c r="J24" i="1653"/>
  <c r="H24" i="1653"/>
  <c r="J44" i="1653"/>
  <c r="H44" i="1653"/>
  <c r="AB35" i="1577"/>
  <c r="H35" i="1647"/>
  <c r="AD15" i="1578"/>
  <c r="H12" i="1648"/>
  <c r="J48" i="1653"/>
  <c r="H48" i="1653"/>
  <c r="AD18" i="1577"/>
  <c r="J18" i="1647" s="1"/>
  <c r="H18" i="1647"/>
  <c r="AC19" i="1577"/>
  <c r="H19" i="1647"/>
  <c r="AC21" i="1577"/>
  <c r="H21" i="1647"/>
  <c r="AC20" i="1578"/>
  <c r="H17" i="1648"/>
  <c r="AD25" i="1578"/>
  <c r="H22" i="1648"/>
  <c r="AD26" i="1578"/>
  <c r="H23" i="1648"/>
  <c r="AD27" i="1578"/>
  <c r="H24" i="1648"/>
  <c r="AD28" i="1578"/>
  <c r="H25" i="1648"/>
  <c r="J32" i="1653"/>
  <c r="H32" i="1653"/>
  <c r="AD18" i="1578"/>
  <c r="H15" i="1648"/>
  <c r="J40" i="1653"/>
  <c r="H40" i="1653"/>
  <c r="AA12" i="1580"/>
  <c r="J12" i="1653" s="1"/>
  <c r="H12" i="1653"/>
  <c r="J20" i="1653"/>
  <c r="H20" i="1653"/>
  <c r="AC29" i="1577"/>
  <c r="H29" i="1647"/>
  <c r="AD25" i="1577"/>
  <c r="J25" i="1647" s="1"/>
  <c r="AC33" i="1577"/>
  <c r="H33" i="1647"/>
  <c r="AD38" i="1577"/>
  <c r="J38" i="1647" s="1"/>
  <c r="H38" i="1647"/>
  <c r="J36" i="1653"/>
  <c r="H36" i="1653"/>
  <c r="AC20" i="1577"/>
  <c r="H20" i="1647"/>
  <c r="AB22" i="1577"/>
  <c r="H22" i="1647"/>
  <c r="AC23" i="1577"/>
  <c r="H23" i="1647"/>
  <c r="AD24" i="1577"/>
  <c r="J24" i="1647" s="1"/>
  <c r="H24" i="1647"/>
  <c r="AC19" i="1578"/>
  <c r="H16" i="1648"/>
  <c r="AD29" i="1578"/>
  <c r="H26" i="1648"/>
  <c r="AD30" i="1578"/>
  <c r="H27" i="1648"/>
  <c r="AD31" i="1578"/>
  <c r="H28" i="1648"/>
  <c r="AD32" i="1578"/>
  <c r="H29" i="1648"/>
  <c r="AD33" i="1578"/>
  <c r="H30" i="1648"/>
  <c r="AD34" i="1578"/>
  <c r="H31" i="1648"/>
  <c r="AD35" i="1578"/>
  <c r="H32" i="1648"/>
  <c r="AD36" i="1578"/>
  <c r="H33" i="1648"/>
  <c r="AD37" i="1578"/>
  <c r="H34" i="1648"/>
  <c r="AB19" i="1578"/>
  <c r="AB28" i="1578"/>
  <c r="AB20" i="1578"/>
  <c r="AB16" i="1578"/>
  <c r="AB21" i="1578"/>
  <c r="AB24" i="1578"/>
  <c r="AB32" i="1578"/>
  <c r="AB27" i="1578"/>
  <c r="AB36" i="1578"/>
  <c r="AC27" i="1578"/>
  <c r="AB48" i="1577"/>
  <c r="AD21" i="1577"/>
  <c r="J21" i="1647" s="1"/>
  <c r="AB52" i="1577"/>
  <c r="AC44" i="1577"/>
  <c r="AB16" i="1577"/>
  <c r="AB32" i="1577"/>
  <c r="AC40" i="1577"/>
  <c r="AB19" i="1577"/>
  <c r="AB56" i="1577"/>
  <c r="AB28" i="1577"/>
  <c r="AB36" i="1577"/>
  <c r="AC43" i="1577"/>
  <c r="AB37" i="1577"/>
  <c r="AB20" i="1577"/>
  <c r="AD22" i="1577"/>
  <c r="J22" i="1647" s="1"/>
  <c r="AB45" i="1577"/>
  <c r="AB49" i="1577"/>
  <c r="AB14" i="1578"/>
  <c r="AB22" i="1578"/>
  <c r="AB16" i="1579"/>
  <c r="AB41" i="1577"/>
  <c r="AB23" i="1577"/>
  <c r="AC26" i="1577"/>
  <c r="AC38" i="1577"/>
  <c r="AB53" i="1577"/>
  <c r="AC14" i="1578"/>
  <c r="AB15" i="1578"/>
  <c r="AC22" i="1578"/>
  <c r="AB23" i="1578"/>
  <c r="AC30" i="1578"/>
  <c r="AD26" i="1577"/>
  <c r="J26" i="1647" s="1"/>
  <c r="AC15" i="1578"/>
  <c r="AC23" i="1578"/>
  <c r="AC39" i="1577"/>
  <c r="AC16" i="1578"/>
  <c r="AB17" i="1578"/>
  <c r="AB31" i="1578"/>
  <c r="AB35" i="1578"/>
  <c r="AC22" i="1577"/>
  <c r="AC24" i="1577"/>
  <c r="AC28" i="1577"/>
  <c r="AD43" i="1577"/>
  <c r="J43" i="1647" s="1"/>
  <c r="AC51" i="1577"/>
  <c r="AC17" i="1578"/>
  <c r="AB18" i="1578"/>
  <c r="AC31" i="1578"/>
  <c r="AC35" i="1578"/>
  <c r="AD51" i="1577"/>
  <c r="J51" i="1647" s="1"/>
  <c r="AC18" i="1578"/>
  <c r="AB15" i="1577"/>
  <c r="AB17" i="1577"/>
  <c r="AC18" i="1577"/>
  <c r="AD23" i="1577"/>
  <c r="J23" i="1647" s="1"/>
  <c r="AC25" i="1577"/>
  <c r="AB31" i="1577"/>
  <c r="AB33" i="1577"/>
  <c r="AC34" i="1577"/>
  <c r="AC35" i="1577"/>
  <c r="AD37" i="1577"/>
  <c r="J37" i="1647" s="1"/>
  <c r="AC46" i="1577"/>
  <c r="AB46" i="1577"/>
  <c r="AC47" i="1577"/>
  <c r="AC54" i="1577"/>
  <c r="AB54" i="1577"/>
  <c r="AC55" i="1577"/>
  <c r="AC25" i="1578"/>
  <c r="AB25" i="1578"/>
  <c r="AC26" i="1578"/>
  <c r="AB30" i="1578"/>
  <c r="AC33" i="1578"/>
  <c r="AB33" i="1578"/>
  <c r="AC34" i="1578"/>
  <c r="AA13" i="1580"/>
  <c r="J13" i="1653" s="1"/>
  <c r="J17" i="1653"/>
  <c r="J21" i="1653"/>
  <c r="J25" i="1653"/>
  <c r="J29" i="1653"/>
  <c r="J33" i="1653"/>
  <c r="J37" i="1653"/>
  <c r="J41" i="1653"/>
  <c r="J45" i="1653"/>
  <c r="J49" i="1653"/>
  <c r="J53" i="1653"/>
  <c r="J57" i="1653"/>
  <c r="J61" i="1653"/>
  <c r="J65" i="1653"/>
  <c r="J69" i="1653"/>
  <c r="J73" i="1653"/>
  <c r="AB14" i="1577"/>
  <c r="AD27" i="1577"/>
  <c r="J27" i="1647" s="1"/>
  <c r="AB30" i="1577"/>
  <c r="AC14" i="1579"/>
  <c r="AB14" i="1579"/>
  <c r="J34" i="1653"/>
  <c r="J42" i="1653"/>
  <c r="J46" i="1653"/>
  <c r="J50" i="1653"/>
  <c r="J54" i="1653"/>
  <c r="J62" i="1653"/>
  <c r="J70" i="1653"/>
  <c r="AC14" i="1577"/>
  <c r="AC15" i="1577"/>
  <c r="AD19" i="1577"/>
  <c r="J19" i="1647" s="1"/>
  <c r="AB27" i="1577"/>
  <c r="AB29" i="1577"/>
  <c r="AC30" i="1577"/>
  <c r="AC31" i="1577"/>
  <c r="AD33" i="1577"/>
  <c r="J33" i="1647" s="1"/>
  <c r="AD35" i="1577"/>
  <c r="J35" i="1647" s="1"/>
  <c r="AB38" i="1577"/>
  <c r="AD47" i="1577"/>
  <c r="J47" i="1647" s="1"/>
  <c r="AD55" i="1577"/>
  <c r="J55" i="1647" s="1"/>
  <c r="AD14" i="1579"/>
  <c r="AB15" i="1579"/>
  <c r="J52" i="1653"/>
  <c r="J56" i="1653"/>
  <c r="J60" i="1653"/>
  <c r="J64" i="1653"/>
  <c r="J68" i="1653"/>
  <c r="J72" i="1653"/>
  <c r="J14" i="1653"/>
  <c r="J18" i="1653"/>
  <c r="J22" i="1653"/>
  <c r="J26" i="1653"/>
  <c r="J30" i="1653"/>
  <c r="J38" i="1653"/>
  <c r="J58" i="1653"/>
  <c r="AD14" i="1577"/>
  <c r="J14" i="1647" s="1"/>
  <c r="AC17" i="1577"/>
  <c r="AB18" i="1577"/>
  <c r="AC27" i="1577"/>
  <c r="AD29" i="1577"/>
  <c r="J29" i="1647" s="1"/>
  <c r="AD30" i="1577"/>
  <c r="J30" i="1647" s="1"/>
  <c r="AB34" i="1577"/>
  <c r="AC42" i="1577"/>
  <c r="AB42" i="1577"/>
  <c r="AC50" i="1577"/>
  <c r="AB50" i="1577"/>
  <c r="AB26" i="1578"/>
  <c r="AC29" i="1578"/>
  <c r="AB29" i="1578"/>
  <c r="AB34" i="1578"/>
  <c r="AC37" i="1578"/>
  <c r="AB37" i="1578"/>
  <c r="J15" i="1653"/>
  <c r="J19" i="1653"/>
  <c r="J23" i="1653"/>
  <c r="J27" i="1653"/>
  <c r="J31" i="1653"/>
  <c r="J35" i="1653"/>
  <c r="J39" i="1653"/>
  <c r="J43" i="1653"/>
  <c r="J47" i="1653"/>
  <c r="J51" i="1653"/>
  <c r="J55" i="1653"/>
  <c r="J59" i="1653"/>
  <c r="J63" i="1653"/>
  <c r="J67" i="1653"/>
  <c r="J71" i="1653"/>
  <c r="AD16" i="1577"/>
  <c r="J16" i="1647" s="1"/>
  <c r="AD20" i="1577"/>
  <c r="J20" i="1647" s="1"/>
  <c r="AD32" i="1577"/>
  <c r="J32" i="1647" s="1"/>
  <c r="AD36" i="1577"/>
  <c r="J36" i="1647" s="1"/>
  <c r="AD40" i="1577"/>
  <c r="J40" i="1647" s="1"/>
  <c r="AC41" i="1577"/>
  <c r="AD44" i="1577"/>
  <c r="J44" i="1647" s="1"/>
  <c r="AC45" i="1577"/>
  <c r="AD48" i="1577"/>
  <c r="J48" i="1647" s="1"/>
  <c r="AC49" i="1577"/>
  <c r="AD52" i="1577"/>
  <c r="J52" i="1647" s="1"/>
  <c r="AC53" i="1577"/>
  <c r="AD56" i="1577"/>
  <c r="J56" i="1647" s="1"/>
  <c r="AD19" i="1578"/>
  <c r="AD20" i="1578"/>
  <c r="AD21" i="1578"/>
  <c r="AC24" i="1578"/>
  <c r="AC28" i="1578"/>
  <c r="AC32" i="1578"/>
  <c r="AC36" i="1578"/>
  <c r="AD16" i="1579"/>
  <c r="AC17" i="1579"/>
  <c r="AD17" i="1579"/>
  <c r="K8" i="1423" l="1"/>
  <c r="K9" i="1423"/>
  <c r="K10" i="1423"/>
  <c r="K11" i="1423"/>
  <c r="K12" i="1423"/>
  <c r="K13" i="1423"/>
  <c r="K14" i="1423"/>
  <c r="K15" i="1423"/>
  <c r="K16" i="1423"/>
  <c r="K17" i="1423"/>
  <c r="K18" i="1423"/>
  <c r="K19" i="1423"/>
  <c r="K20" i="1423"/>
  <c r="K21" i="1423"/>
  <c r="K22" i="1423"/>
  <c r="K23" i="1423"/>
  <c r="K24" i="1423"/>
  <c r="K25" i="1423"/>
  <c r="K26" i="1423"/>
  <c r="K27" i="1423"/>
  <c r="K28" i="1423"/>
  <c r="K29" i="1423"/>
  <c r="K30" i="1423"/>
  <c r="K31" i="1423"/>
  <c r="K32" i="1423"/>
  <c r="K33" i="1423"/>
  <c r="K34" i="1423"/>
  <c r="K35" i="1423"/>
  <c r="K36" i="1423"/>
  <c r="K37" i="1423"/>
  <c r="K38" i="1423"/>
  <c r="K39" i="1423"/>
  <c r="K40" i="1423"/>
  <c r="K41" i="1423"/>
  <c r="K42" i="1423"/>
  <c r="K43" i="1423"/>
  <c r="K44" i="1423"/>
  <c r="K45" i="1423"/>
  <c r="K46" i="1423"/>
  <c r="K47" i="1423"/>
  <c r="K48" i="1423"/>
  <c r="K49" i="1423"/>
  <c r="K50" i="1423"/>
  <c r="K51" i="1423"/>
  <c r="K52" i="1423"/>
  <c r="K53" i="1423"/>
  <c r="K54" i="1423"/>
  <c r="K55" i="1423"/>
  <c r="K56" i="1423"/>
  <c r="K57" i="1423"/>
  <c r="K58" i="1423"/>
  <c r="K59" i="1423"/>
  <c r="K60" i="1423"/>
  <c r="K61" i="1423"/>
  <c r="K62" i="1423"/>
  <c r="K63" i="1423"/>
  <c r="K64" i="1423"/>
  <c r="K65" i="1423"/>
  <c r="K66" i="1423"/>
  <c r="K67" i="1423"/>
  <c r="K68" i="1423"/>
  <c r="K69" i="1423"/>
  <c r="K70" i="1423"/>
  <c r="K71" i="1423"/>
  <c r="K72" i="1423"/>
  <c r="K73" i="1423"/>
  <c r="K74" i="1423"/>
  <c r="K75" i="1423"/>
  <c r="K76" i="1423"/>
  <c r="K77" i="1423"/>
  <c r="K78" i="1423"/>
  <c r="K79" i="1423"/>
  <c r="K80" i="1423"/>
  <c r="K81" i="1423"/>
  <c r="K82" i="1423"/>
  <c r="K83" i="1423"/>
  <c r="K84" i="1423"/>
  <c r="K85" i="1423"/>
  <c r="K86" i="1423"/>
  <c r="K87" i="1423"/>
  <c r="K88" i="1423"/>
  <c r="K89" i="1423"/>
  <c r="K90" i="1423"/>
  <c r="K91" i="1423"/>
  <c r="K92" i="1423"/>
  <c r="K93" i="1423"/>
  <c r="K94" i="1423"/>
  <c r="K95" i="1423"/>
  <c r="K96" i="1423"/>
  <c r="K97" i="1423"/>
  <c r="K98" i="1423"/>
  <c r="K99" i="1423"/>
  <c r="K100" i="1423"/>
  <c r="K101" i="1423"/>
  <c r="K102" i="1423"/>
  <c r="K103" i="1423"/>
  <c r="K104" i="1423"/>
  <c r="K105" i="1423"/>
  <c r="K106" i="1423"/>
  <c r="K107" i="1423"/>
  <c r="K108" i="1423"/>
  <c r="K109" i="1423"/>
  <c r="K110" i="1423"/>
  <c r="K111" i="1423"/>
  <c r="K112" i="1423"/>
  <c r="K113" i="1423"/>
  <c r="K114" i="1423"/>
  <c r="K115" i="1423"/>
  <c r="K116" i="1423"/>
  <c r="K117" i="1423"/>
  <c r="K118" i="1423"/>
  <c r="K119" i="1423"/>
  <c r="K120" i="1423"/>
  <c r="K121" i="1423"/>
  <c r="K122" i="1423"/>
  <c r="K123" i="1423"/>
  <c r="K124" i="1423"/>
  <c r="K125" i="1423"/>
  <c r="K126" i="1423"/>
  <c r="K127" i="1423"/>
  <c r="K128" i="1423"/>
  <c r="K129" i="1423"/>
  <c r="K130" i="1423"/>
  <c r="K131" i="1423"/>
  <c r="K132" i="1423"/>
  <c r="K133" i="1423"/>
  <c r="K134" i="1423"/>
  <c r="K135" i="1423"/>
  <c r="K136" i="1423"/>
  <c r="K137" i="1423"/>
  <c r="K138" i="1423"/>
  <c r="K139" i="1423"/>
  <c r="K140" i="1423"/>
  <c r="K141" i="1423"/>
  <c r="K142" i="1423"/>
  <c r="K143" i="1423"/>
  <c r="K144" i="1423"/>
  <c r="K145" i="1423"/>
  <c r="K146" i="1423"/>
  <c r="K147" i="1423"/>
  <c r="K148" i="1423"/>
  <c r="K149" i="1423"/>
  <c r="K150" i="1423"/>
  <c r="K151" i="1423"/>
  <c r="K152" i="1423"/>
  <c r="K153" i="1423"/>
  <c r="K154" i="1423"/>
  <c r="K155" i="1423"/>
  <c r="K156" i="1423"/>
  <c r="K157" i="1423"/>
  <c r="K158" i="1423"/>
  <c r="K159" i="1423"/>
  <c r="K160" i="1423"/>
  <c r="K161" i="1423"/>
  <c r="K162" i="1423"/>
  <c r="K163" i="1423"/>
  <c r="K164" i="1423"/>
  <c r="K165" i="1423"/>
  <c r="K166" i="1423"/>
  <c r="K167" i="1423"/>
  <c r="K168" i="1423"/>
  <c r="K169" i="1423"/>
  <c r="K170" i="1423"/>
  <c r="K171" i="1423"/>
  <c r="K172" i="1423"/>
  <c r="K173" i="1423"/>
  <c r="K174" i="1423"/>
  <c r="K175" i="1423"/>
  <c r="K176" i="1423"/>
  <c r="K177" i="1423"/>
  <c r="K178" i="1423"/>
  <c r="K179" i="1423"/>
  <c r="K180" i="1423"/>
  <c r="K181" i="1423"/>
  <c r="K182" i="1423"/>
  <c r="K183" i="1423"/>
  <c r="K184" i="1423"/>
  <c r="K185" i="1423"/>
  <c r="K186" i="1423"/>
  <c r="K187" i="1423"/>
  <c r="K188" i="1423"/>
  <c r="K189" i="1423"/>
  <c r="K190" i="1423"/>
  <c r="K191" i="1423"/>
  <c r="K192" i="1423"/>
  <c r="K193" i="1423"/>
  <c r="K194" i="1423"/>
  <c r="K195" i="1423"/>
  <c r="K196" i="1423"/>
  <c r="K197" i="1423"/>
  <c r="K198" i="1423"/>
  <c r="K199" i="1423"/>
  <c r="K200" i="1423"/>
  <c r="K201" i="1423"/>
  <c r="K202" i="1423"/>
  <c r="K203" i="1423"/>
  <c r="K204" i="1423"/>
  <c r="K205" i="1423"/>
  <c r="K206" i="1423"/>
  <c r="K207" i="1423"/>
  <c r="K208" i="1423"/>
  <c r="K209" i="1423"/>
  <c r="K210" i="1423"/>
  <c r="K211" i="1423"/>
  <c r="K212" i="1423"/>
  <c r="K213" i="1423"/>
  <c r="K214" i="1423"/>
  <c r="K215" i="1423"/>
  <c r="K216" i="1423"/>
  <c r="K217" i="1423"/>
  <c r="K218" i="1423"/>
  <c r="K219" i="1423"/>
  <c r="K220" i="1423"/>
  <c r="K221" i="1423"/>
  <c r="K222" i="1423"/>
  <c r="K223" i="1423"/>
  <c r="K224" i="1423"/>
  <c r="K225" i="1423"/>
  <c r="K226" i="1423"/>
  <c r="K227" i="1423"/>
  <c r="K228" i="1423"/>
  <c r="K229" i="1423"/>
  <c r="K230" i="1423"/>
  <c r="K231" i="1423"/>
  <c r="K232" i="1423"/>
  <c r="K233" i="1423"/>
  <c r="K234" i="1423"/>
  <c r="K235" i="1423"/>
  <c r="K236" i="1423"/>
  <c r="K237" i="1423"/>
  <c r="K238" i="1423"/>
  <c r="K239" i="1423"/>
  <c r="K240" i="1423"/>
  <c r="K241" i="1423"/>
  <c r="K242" i="1423"/>
  <c r="K243" i="1423"/>
  <c r="K244" i="1423"/>
  <c r="K245" i="1423"/>
  <c r="K246" i="1423"/>
  <c r="K247" i="1423"/>
  <c r="K248" i="1423"/>
  <c r="K249" i="1423"/>
  <c r="K250" i="1423"/>
  <c r="K251" i="1423"/>
  <c r="K252" i="1423"/>
  <c r="K253" i="1423"/>
  <c r="K254" i="1423"/>
  <c r="K255" i="1423"/>
  <c r="K256" i="1423"/>
  <c r="K257" i="1423"/>
  <c r="K258" i="1423"/>
  <c r="K259" i="1423"/>
  <c r="K260" i="1423"/>
  <c r="K261" i="1423"/>
  <c r="K262" i="1423"/>
  <c r="K263" i="1423"/>
  <c r="K264" i="1423"/>
  <c r="K265" i="1423"/>
  <c r="K266" i="1423"/>
  <c r="K267" i="1423"/>
  <c r="K268" i="1423"/>
  <c r="K269" i="1423"/>
  <c r="K270" i="1423"/>
  <c r="K271" i="1423"/>
  <c r="K272" i="1423"/>
  <c r="K273" i="1423"/>
  <c r="K274" i="1423"/>
  <c r="K275" i="1423"/>
  <c r="K276" i="1423"/>
  <c r="K277" i="1423"/>
  <c r="K278" i="1423"/>
  <c r="K279" i="1423"/>
  <c r="K280" i="1423"/>
  <c r="K281" i="1423"/>
  <c r="K282" i="1423"/>
  <c r="K283" i="1423"/>
  <c r="K284" i="1423"/>
  <c r="K285" i="1423"/>
  <c r="K286" i="1423"/>
  <c r="K287" i="1423"/>
  <c r="K288" i="1423"/>
  <c r="K289" i="1423"/>
  <c r="K290" i="1423"/>
  <c r="K291" i="1423"/>
  <c r="K292" i="1423"/>
  <c r="K293" i="1423"/>
  <c r="K294" i="1423"/>
  <c r="K295" i="1423"/>
  <c r="K296" i="1423"/>
  <c r="K297" i="1423"/>
  <c r="K298" i="1423"/>
  <c r="K299" i="1423"/>
  <c r="K300" i="1423"/>
  <c r="K301" i="1423"/>
  <c r="K302" i="1423"/>
  <c r="K303" i="1423"/>
  <c r="K304" i="1423"/>
  <c r="K305" i="1423"/>
  <c r="K306" i="1423"/>
  <c r="K307" i="1423"/>
  <c r="K308" i="1423"/>
  <c r="K309" i="1423"/>
  <c r="K310" i="1423"/>
  <c r="K311" i="1423"/>
  <c r="K312" i="1423"/>
  <c r="K313" i="1423"/>
  <c r="K314" i="1423"/>
  <c r="K315" i="1423"/>
  <c r="K316" i="1423"/>
  <c r="K317" i="1423"/>
  <c r="K318" i="1423"/>
  <c r="K319" i="1423"/>
  <c r="N316" i="1423" l="1"/>
  <c r="L316" i="1423"/>
  <c r="M316" i="1423"/>
  <c r="N304" i="1423"/>
  <c r="L304" i="1423"/>
  <c r="M304" i="1423"/>
  <c r="L292" i="1423"/>
  <c r="M292" i="1423"/>
  <c r="N292" i="1423"/>
  <c r="L280" i="1423"/>
  <c r="M280" i="1423"/>
  <c r="N280" i="1423"/>
  <c r="L268" i="1423"/>
  <c r="M268" i="1423"/>
  <c r="N268" i="1423"/>
  <c r="L256" i="1423"/>
  <c r="M256" i="1423"/>
  <c r="N256" i="1423"/>
  <c r="L248" i="1423"/>
  <c r="M248" i="1423"/>
  <c r="N248" i="1423"/>
  <c r="N237" i="1423"/>
  <c r="L237" i="1423"/>
  <c r="M237" i="1423"/>
  <c r="N230" i="1423"/>
  <c r="L230" i="1423"/>
  <c r="M230" i="1423"/>
  <c r="N218" i="1423"/>
  <c r="L218" i="1423"/>
  <c r="M218" i="1423"/>
  <c r="N210" i="1423"/>
  <c r="L210" i="1423"/>
  <c r="M210" i="1423"/>
  <c r="N202" i="1423"/>
  <c r="L202" i="1423"/>
  <c r="M202" i="1423"/>
  <c r="N194" i="1423"/>
  <c r="L194" i="1423"/>
  <c r="M194" i="1423"/>
  <c r="N186" i="1423"/>
  <c r="L186" i="1423"/>
  <c r="M186" i="1423"/>
  <c r="N178" i="1423"/>
  <c r="L178" i="1423"/>
  <c r="M178" i="1423"/>
  <c r="N170" i="1423"/>
  <c r="L170" i="1423"/>
  <c r="M170" i="1423"/>
  <c r="N162" i="1423"/>
  <c r="L162" i="1423"/>
  <c r="M162" i="1423"/>
  <c r="N154" i="1423"/>
  <c r="L154" i="1423"/>
  <c r="M154" i="1423"/>
  <c r="N142" i="1423"/>
  <c r="L142" i="1423"/>
  <c r="M142" i="1423"/>
  <c r="L136" i="1423"/>
  <c r="M136" i="1423"/>
  <c r="N136" i="1423"/>
  <c r="L128" i="1423"/>
  <c r="M128" i="1423"/>
  <c r="N128" i="1423"/>
  <c r="L121" i="1423"/>
  <c r="M121" i="1423"/>
  <c r="N121" i="1423"/>
  <c r="L113" i="1423"/>
  <c r="M113" i="1423"/>
  <c r="N113" i="1423"/>
  <c r="L105" i="1423"/>
  <c r="M105" i="1423"/>
  <c r="N105" i="1423"/>
  <c r="L97" i="1423"/>
  <c r="M97" i="1423"/>
  <c r="N97" i="1423"/>
  <c r="L89" i="1423"/>
  <c r="M89" i="1423"/>
  <c r="N89" i="1423"/>
  <c r="L81" i="1423"/>
  <c r="M81" i="1423"/>
  <c r="N81" i="1423"/>
  <c r="L77" i="1423"/>
  <c r="M77" i="1423"/>
  <c r="N77" i="1423"/>
  <c r="L69" i="1423"/>
  <c r="N69" i="1423"/>
  <c r="M69" i="1423"/>
  <c r="L57" i="1423"/>
  <c r="N57" i="1423"/>
  <c r="M57" i="1423"/>
  <c r="L49" i="1423"/>
  <c r="N49" i="1423"/>
  <c r="M49" i="1423"/>
  <c r="L41" i="1423"/>
  <c r="M41" i="1423"/>
  <c r="N41" i="1423"/>
  <c r="L34" i="1423"/>
  <c r="M34" i="1423"/>
  <c r="N34" i="1423"/>
  <c r="L26" i="1423"/>
  <c r="M26" i="1423"/>
  <c r="N26" i="1423"/>
  <c r="L18" i="1423"/>
  <c r="M18" i="1423"/>
  <c r="N18" i="1423"/>
  <c r="L10" i="1423"/>
  <c r="M10" i="1423"/>
  <c r="N10" i="1423"/>
  <c r="M319" i="1423"/>
  <c r="N319" i="1423"/>
  <c r="L319" i="1423"/>
  <c r="M315" i="1423"/>
  <c r="N315" i="1423"/>
  <c r="L315" i="1423"/>
  <c r="M311" i="1423"/>
  <c r="N311" i="1423"/>
  <c r="L311" i="1423"/>
  <c r="M307" i="1423"/>
  <c r="N307" i="1423"/>
  <c r="L307" i="1423"/>
  <c r="L303" i="1423"/>
  <c r="M303" i="1423"/>
  <c r="N303" i="1423"/>
  <c r="L299" i="1423"/>
  <c r="M299" i="1423"/>
  <c r="N299" i="1423"/>
  <c r="L295" i="1423"/>
  <c r="M295" i="1423"/>
  <c r="N295" i="1423"/>
  <c r="L291" i="1423"/>
  <c r="M291" i="1423"/>
  <c r="N291" i="1423"/>
  <c r="L287" i="1423"/>
  <c r="M287" i="1423"/>
  <c r="N287" i="1423"/>
  <c r="L283" i="1423"/>
  <c r="M283" i="1423"/>
  <c r="N283" i="1423"/>
  <c r="L279" i="1423"/>
  <c r="M279" i="1423"/>
  <c r="N279" i="1423"/>
  <c r="L275" i="1423"/>
  <c r="M275" i="1423"/>
  <c r="N275" i="1423"/>
  <c r="L271" i="1423"/>
  <c r="M271" i="1423"/>
  <c r="N271" i="1423"/>
  <c r="L267" i="1423"/>
  <c r="M267" i="1423"/>
  <c r="N267" i="1423"/>
  <c r="L263" i="1423"/>
  <c r="M263" i="1423"/>
  <c r="N263" i="1423"/>
  <c r="L259" i="1423"/>
  <c r="M259" i="1423"/>
  <c r="N259" i="1423"/>
  <c r="L255" i="1423"/>
  <c r="M255" i="1423"/>
  <c r="N255" i="1423"/>
  <c r="L251" i="1423"/>
  <c r="M251" i="1423"/>
  <c r="N251" i="1423"/>
  <c r="L247" i="1423"/>
  <c r="M247" i="1423"/>
  <c r="N247" i="1423"/>
  <c r="M244" i="1423"/>
  <c r="N244" i="1423"/>
  <c r="L244" i="1423"/>
  <c r="M240" i="1423"/>
  <c r="L240" i="1423"/>
  <c r="N240" i="1423"/>
  <c r="M236" i="1423"/>
  <c r="N236" i="1423"/>
  <c r="L236" i="1423"/>
  <c r="M233" i="1423"/>
  <c r="L233" i="1423"/>
  <c r="N233" i="1423"/>
  <c r="M229" i="1423"/>
  <c r="N229" i="1423"/>
  <c r="L229" i="1423"/>
  <c r="M225" i="1423"/>
  <c r="L225" i="1423"/>
  <c r="N225" i="1423"/>
  <c r="M221" i="1423"/>
  <c r="N221" i="1423"/>
  <c r="L221" i="1423"/>
  <c r="M217" i="1423"/>
  <c r="L217" i="1423"/>
  <c r="N217" i="1423"/>
  <c r="M213" i="1423"/>
  <c r="N213" i="1423"/>
  <c r="L213" i="1423"/>
  <c r="M209" i="1423"/>
  <c r="L209" i="1423"/>
  <c r="N209" i="1423"/>
  <c r="M205" i="1423"/>
  <c r="N205" i="1423"/>
  <c r="L205" i="1423"/>
  <c r="M201" i="1423"/>
  <c r="L201" i="1423"/>
  <c r="N201" i="1423"/>
  <c r="M197" i="1423"/>
  <c r="N197" i="1423"/>
  <c r="L197" i="1423"/>
  <c r="M193" i="1423"/>
  <c r="L193" i="1423"/>
  <c r="N193" i="1423"/>
  <c r="M189" i="1423"/>
  <c r="N189" i="1423"/>
  <c r="L189" i="1423"/>
  <c r="M185" i="1423"/>
  <c r="L185" i="1423"/>
  <c r="N185" i="1423"/>
  <c r="M181" i="1423"/>
  <c r="N181" i="1423"/>
  <c r="L181" i="1423"/>
  <c r="M177" i="1423"/>
  <c r="L177" i="1423"/>
  <c r="N177" i="1423"/>
  <c r="M173" i="1423"/>
  <c r="N173" i="1423"/>
  <c r="L173" i="1423"/>
  <c r="M169" i="1423"/>
  <c r="L169" i="1423"/>
  <c r="N169" i="1423"/>
  <c r="M165" i="1423"/>
  <c r="N165" i="1423"/>
  <c r="L165" i="1423"/>
  <c r="M161" i="1423"/>
  <c r="L161" i="1423"/>
  <c r="N161" i="1423"/>
  <c r="M157" i="1423"/>
  <c r="N157" i="1423"/>
  <c r="L157" i="1423"/>
  <c r="M153" i="1423"/>
  <c r="L153" i="1423"/>
  <c r="N153" i="1423"/>
  <c r="M149" i="1423"/>
  <c r="N149" i="1423"/>
  <c r="L149" i="1423"/>
  <c r="M145" i="1423"/>
  <c r="L145" i="1423"/>
  <c r="N145" i="1423"/>
  <c r="M139" i="1423"/>
  <c r="L139" i="1423"/>
  <c r="N139" i="1423"/>
  <c r="L135" i="1423"/>
  <c r="M135" i="1423"/>
  <c r="N135" i="1423"/>
  <c r="L131" i="1423"/>
  <c r="N131" i="1423"/>
  <c r="M131" i="1423"/>
  <c r="L127" i="1423"/>
  <c r="M127" i="1423"/>
  <c r="N127" i="1423"/>
  <c r="L123" i="1423"/>
  <c r="N123" i="1423"/>
  <c r="M123" i="1423"/>
  <c r="L120" i="1423"/>
  <c r="M120" i="1423"/>
  <c r="N120" i="1423"/>
  <c r="L116" i="1423"/>
  <c r="N116" i="1423"/>
  <c r="M116" i="1423"/>
  <c r="L112" i="1423"/>
  <c r="M112" i="1423"/>
  <c r="N112" i="1423"/>
  <c r="L108" i="1423"/>
  <c r="N108" i="1423"/>
  <c r="M108" i="1423"/>
  <c r="L104" i="1423"/>
  <c r="M104" i="1423"/>
  <c r="N104" i="1423"/>
  <c r="L100" i="1423"/>
  <c r="N100" i="1423"/>
  <c r="M100" i="1423"/>
  <c r="L96" i="1423"/>
  <c r="M96" i="1423"/>
  <c r="N96" i="1423"/>
  <c r="L92" i="1423"/>
  <c r="N92" i="1423"/>
  <c r="M92" i="1423"/>
  <c r="L88" i="1423"/>
  <c r="M88" i="1423"/>
  <c r="N88" i="1423"/>
  <c r="L84" i="1423"/>
  <c r="N84" i="1423"/>
  <c r="M84" i="1423"/>
  <c r="L80" i="1423"/>
  <c r="M80" i="1423"/>
  <c r="N80" i="1423"/>
  <c r="L76" i="1423"/>
  <c r="N76" i="1423"/>
  <c r="M76" i="1423"/>
  <c r="L72" i="1423"/>
  <c r="M72" i="1423"/>
  <c r="N72" i="1423"/>
  <c r="M68" i="1423"/>
  <c r="L68" i="1423"/>
  <c r="N68" i="1423"/>
  <c r="M64" i="1423"/>
  <c r="L64" i="1423"/>
  <c r="N64" i="1423"/>
  <c r="M60" i="1423"/>
  <c r="L60" i="1423"/>
  <c r="N60" i="1423"/>
  <c r="M56" i="1423"/>
  <c r="L56" i="1423"/>
  <c r="N56" i="1423"/>
  <c r="M52" i="1423"/>
  <c r="L52" i="1423"/>
  <c r="N52" i="1423"/>
  <c r="N48" i="1423"/>
  <c r="L48" i="1423"/>
  <c r="M48" i="1423"/>
  <c r="L44" i="1423"/>
  <c r="M44" i="1423"/>
  <c r="N44" i="1423"/>
  <c r="L40" i="1423"/>
  <c r="M40" i="1423"/>
  <c r="N40" i="1423"/>
  <c r="L37" i="1423"/>
  <c r="M37" i="1423"/>
  <c r="N37" i="1423"/>
  <c r="L33" i="1423"/>
  <c r="M33" i="1423"/>
  <c r="N33" i="1423"/>
  <c r="L29" i="1423"/>
  <c r="M29" i="1423"/>
  <c r="N29" i="1423"/>
  <c r="L25" i="1423"/>
  <c r="M25" i="1423"/>
  <c r="N25" i="1423"/>
  <c r="L21" i="1423"/>
  <c r="M21" i="1423"/>
  <c r="N21" i="1423"/>
  <c r="L17" i="1423"/>
  <c r="M17" i="1423"/>
  <c r="N17" i="1423"/>
  <c r="L13" i="1423"/>
  <c r="M13" i="1423"/>
  <c r="N13" i="1423"/>
  <c r="L9" i="1423"/>
  <c r="M9" i="1423"/>
  <c r="N9" i="1423"/>
  <c r="N308" i="1423"/>
  <c r="L308" i="1423"/>
  <c r="M308" i="1423"/>
  <c r="L296" i="1423"/>
  <c r="M296" i="1423"/>
  <c r="N296" i="1423"/>
  <c r="L288" i="1423"/>
  <c r="M288" i="1423"/>
  <c r="N288" i="1423"/>
  <c r="L276" i="1423"/>
  <c r="M276" i="1423"/>
  <c r="N276" i="1423"/>
  <c r="L272" i="1423"/>
  <c r="M272" i="1423"/>
  <c r="N272" i="1423"/>
  <c r="L260" i="1423"/>
  <c r="M260" i="1423"/>
  <c r="N260" i="1423"/>
  <c r="L252" i="1423"/>
  <c r="M252" i="1423"/>
  <c r="N252" i="1423"/>
  <c r="N241" i="1423"/>
  <c r="L241" i="1423"/>
  <c r="M241" i="1423"/>
  <c r="N234" i="1423"/>
  <c r="L234" i="1423"/>
  <c r="M234" i="1423"/>
  <c r="N222" i="1423"/>
  <c r="L222" i="1423"/>
  <c r="M222" i="1423"/>
  <c r="N214" i="1423"/>
  <c r="L214" i="1423"/>
  <c r="M214" i="1423"/>
  <c r="N206" i="1423"/>
  <c r="L206" i="1423"/>
  <c r="M206" i="1423"/>
  <c r="N198" i="1423"/>
  <c r="L198" i="1423"/>
  <c r="M198" i="1423"/>
  <c r="N190" i="1423"/>
  <c r="L190" i="1423"/>
  <c r="M190" i="1423"/>
  <c r="N182" i="1423"/>
  <c r="L182" i="1423"/>
  <c r="M182" i="1423"/>
  <c r="N174" i="1423"/>
  <c r="L174" i="1423"/>
  <c r="M174" i="1423"/>
  <c r="N166" i="1423"/>
  <c r="L166" i="1423"/>
  <c r="M166" i="1423"/>
  <c r="N158" i="1423"/>
  <c r="L158" i="1423"/>
  <c r="M158" i="1423"/>
  <c r="N150" i="1423"/>
  <c r="L150" i="1423"/>
  <c r="M150" i="1423"/>
  <c r="N146" i="1423"/>
  <c r="L146" i="1423"/>
  <c r="M146" i="1423"/>
  <c r="N140" i="1423"/>
  <c r="L140" i="1423"/>
  <c r="M140" i="1423"/>
  <c r="L132" i="1423"/>
  <c r="M132" i="1423"/>
  <c r="N132" i="1423"/>
  <c r="L124" i="1423"/>
  <c r="M124" i="1423"/>
  <c r="N124" i="1423"/>
  <c r="L117" i="1423"/>
  <c r="M117" i="1423"/>
  <c r="N117" i="1423"/>
  <c r="L109" i="1423"/>
  <c r="M109" i="1423"/>
  <c r="N109" i="1423"/>
  <c r="L101" i="1423"/>
  <c r="M101" i="1423"/>
  <c r="N101" i="1423"/>
  <c r="L93" i="1423"/>
  <c r="M93" i="1423"/>
  <c r="N93" i="1423"/>
  <c r="L85" i="1423"/>
  <c r="M85" i="1423"/>
  <c r="N85" i="1423"/>
  <c r="L73" i="1423"/>
  <c r="M73" i="1423"/>
  <c r="N73" i="1423"/>
  <c r="L65" i="1423"/>
  <c r="N65" i="1423"/>
  <c r="M65" i="1423"/>
  <c r="L61" i="1423"/>
  <c r="N61" i="1423"/>
  <c r="M61" i="1423"/>
  <c r="L53" i="1423"/>
  <c r="N53" i="1423"/>
  <c r="M53" i="1423"/>
  <c r="L45" i="1423"/>
  <c r="M45" i="1423"/>
  <c r="N45" i="1423"/>
  <c r="L30" i="1423"/>
  <c r="M30" i="1423"/>
  <c r="N30" i="1423"/>
  <c r="L22" i="1423"/>
  <c r="M22" i="1423"/>
  <c r="N22" i="1423"/>
  <c r="L14" i="1423"/>
  <c r="M14" i="1423"/>
  <c r="N14" i="1423"/>
  <c r="L318" i="1423"/>
  <c r="M318" i="1423"/>
  <c r="N318" i="1423"/>
  <c r="L314" i="1423"/>
  <c r="M314" i="1423"/>
  <c r="N314" i="1423"/>
  <c r="L310" i="1423"/>
  <c r="M310" i="1423"/>
  <c r="N310" i="1423"/>
  <c r="L306" i="1423"/>
  <c r="M306" i="1423"/>
  <c r="N306" i="1423"/>
  <c r="N302" i="1423"/>
  <c r="L302" i="1423"/>
  <c r="M302" i="1423"/>
  <c r="N298" i="1423"/>
  <c r="L298" i="1423"/>
  <c r="M298" i="1423"/>
  <c r="N294" i="1423"/>
  <c r="L294" i="1423"/>
  <c r="M294" i="1423"/>
  <c r="N290" i="1423"/>
  <c r="L290" i="1423"/>
  <c r="M290" i="1423"/>
  <c r="N286" i="1423"/>
  <c r="L286" i="1423"/>
  <c r="M286" i="1423"/>
  <c r="N282" i="1423"/>
  <c r="L282" i="1423"/>
  <c r="M282" i="1423"/>
  <c r="N278" i="1423"/>
  <c r="L278" i="1423"/>
  <c r="M278" i="1423"/>
  <c r="N274" i="1423"/>
  <c r="L274" i="1423"/>
  <c r="M274" i="1423"/>
  <c r="N270" i="1423"/>
  <c r="L270" i="1423"/>
  <c r="M270" i="1423"/>
  <c r="N266" i="1423"/>
  <c r="L266" i="1423"/>
  <c r="M266" i="1423"/>
  <c r="N262" i="1423"/>
  <c r="L262" i="1423"/>
  <c r="M262" i="1423"/>
  <c r="N258" i="1423"/>
  <c r="L258" i="1423"/>
  <c r="M258" i="1423"/>
  <c r="N254" i="1423"/>
  <c r="L254" i="1423"/>
  <c r="M254" i="1423"/>
  <c r="N250" i="1423"/>
  <c r="L250" i="1423"/>
  <c r="M250" i="1423"/>
  <c r="L246" i="1423"/>
  <c r="N246" i="1423"/>
  <c r="M246" i="1423"/>
  <c r="L243" i="1423"/>
  <c r="N243" i="1423"/>
  <c r="M243" i="1423"/>
  <c r="L239" i="1423"/>
  <c r="N239" i="1423"/>
  <c r="M239" i="1423"/>
  <c r="L232" i="1423"/>
  <c r="N232" i="1423"/>
  <c r="M232" i="1423"/>
  <c r="L228" i="1423"/>
  <c r="N228" i="1423"/>
  <c r="M228" i="1423"/>
  <c r="L224" i="1423"/>
  <c r="N224" i="1423"/>
  <c r="M224" i="1423"/>
  <c r="L220" i="1423"/>
  <c r="N220" i="1423"/>
  <c r="M220" i="1423"/>
  <c r="L216" i="1423"/>
  <c r="N216" i="1423"/>
  <c r="M216" i="1423"/>
  <c r="L212" i="1423"/>
  <c r="N212" i="1423"/>
  <c r="M212" i="1423"/>
  <c r="L208" i="1423"/>
  <c r="N208" i="1423"/>
  <c r="M208" i="1423"/>
  <c r="L204" i="1423"/>
  <c r="N204" i="1423"/>
  <c r="M204" i="1423"/>
  <c r="L200" i="1423"/>
  <c r="N200" i="1423"/>
  <c r="M200" i="1423"/>
  <c r="L196" i="1423"/>
  <c r="N196" i="1423"/>
  <c r="M196" i="1423"/>
  <c r="L192" i="1423"/>
  <c r="N192" i="1423"/>
  <c r="M192" i="1423"/>
  <c r="L188" i="1423"/>
  <c r="N188" i="1423"/>
  <c r="M188" i="1423"/>
  <c r="L184" i="1423"/>
  <c r="N184" i="1423"/>
  <c r="M184" i="1423"/>
  <c r="L180" i="1423"/>
  <c r="N180" i="1423"/>
  <c r="M180" i="1423"/>
  <c r="L176" i="1423"/>
  <c r="N176" i="1423"/>
  <c r="M176" i="1423"/>
  <c r="L172" i="1423"/>
  <c r="N172" i="1423"/>
  <c r="M172" i="1423"/>
  <c r="L168" i="1423"/>
  <c r="N168" i="1423"/>
  <c r="M168" i="1423"/>
  <c r="L164" i="1423"/>
  <c r="N164" i="1423"/>
  <c r="M164" i="1423"/>
  <c r="L160" i="1423"/>
  <c r="N160" i="1423"/>
  <c r="M160" i="1423"/>
  <c r="L156" i="1423"/>
  <c r="N156" i="1423"/>
  <c r="M156" i="1423"/>
  <c r="L152" i="1423"/>
  <c r="N152" i="1423"/>
  <c r="M152" i="1423"/>
  <c r="L148" i="1423"/>
  <c r="N148" i="1423"/>
  <c r="M148" i="1423"/>
  <c r="L144" i="1423"/>
  <c r="N144" i="1423"/>
  <c r="M144" i="1423"/>
  <c r="L138" i="1423"/>
  <c r="N138" i="1423"/>
  <c r="M138" i="1423"/>
  <c r="N134" i="1423"/>
  <c r="M134" i="1423"/>
  <c r="L134" i="1423"/>
  <c r="N130" i="1423"/>
  <c r="L130" i="1423"/>
  <c r="M130" i="1423"/>
  <c r="N126" i="1423"/>
  <c r="M126" i="1423"/>
  <c r="L126" i="1423"/>
  <c r="N122" i="1423"/>
  <c r="L122" i="1423"/>
  <c r="M122" i="1423"/>
  <c r="N119" i="1423"/>
  <c r="M119" i="1423"/>
  <c r="L119" i="1423"/>
  <c r="N115" i="1423"/>
  <c r="L115" i="1423"/>
  <c r="M115" i="1423"/>
  <c r="N111" i="1423"/>
  <c r="M111" i="1423"/>
  <c r="L111" i="1423"/>
  <c r="N107" i="1423"/>
  <c r="L107" i="1423"/>
  <c r="M107" i="1423"/>
  <c r="N103" i="1423"/>
  <c r="M103" i="1423"/>
  <c r="L103" i="1423"/>
  <c r="N99" i="1423"/>
  <c r="L99" i="1423"/>
  <c r="M99" i="1423"/>
  <c r="N95" i="1423"/>
  <c r="M95" i="1423"/>
  <c r="L95" i="1423"/>
  <c r="N91" i="1423"/>
  <c r="L91" i="1423"/>
  <c r="M91" i="1423"/>
  <c r="N87" i="1423"/>
  <c r="M87" i="1423"/>
  <c r="L87" i="1423"/>
  <c r="N83" i="1423"/>
  <c r="L83" i="1423"/>
  <c r="M83" i="1423"/>
  <c r="N79" i="1423"/>
  <c r="M79" i="1423"/>
  <c r="L79" i="1423"/>
  <c r="N75" i="1423"/>
  <c r="L75" i="1423"/>
  <c r="M75" i="1423"/>
  <c r="N71" i="1423"/>
  <c r="L71" i="1423"/>
  <c r="M71" i="1423"/>
  <c r="N67" i="1423"/>
  <c r="L67" i="1423"/>
  <c r="M67" i="1423"/>
  <c r="N63" i="1423"/>
  <c r="L63" i="1423"/>
  <c r="M63" i="1423"/>
  <c r="N59" i="1423"/>
  <c r="L59" i="1423"/>
  <c r="M59" i="1423"/>
  <c r="N55" i="1423"/>
  <c r="L55" i="1423"/>
  <c r="M55" i="1423"/>
  <c r="N51" i="1423"/>
  <c r="L51" i="1423"/>
  <c r="M51" i="1423"/>
  <c r="N47" i="1423"/>
  <c r="L47" i="1423"/>
  <c r="M47" i="1423"/>
  <c r="N43" i="1423"/>
  <c r="L43" i="1423"/>
  <c r="M43" i="1423"/>
  <c r="N39" i="1423"/>
  <c r="L39" i="1423"/>
  <c r="M39" i="1423"/>
  <c r="N36" i="1423"/>
  <c r="L36" i="1423"/>
  <c r="M36" i="1423"/>
  <c r="N32" i="1423"/>
  <c r="L32" i="1423"/>
  <c r="M32" i="1423"/>
  <c r="N28" i="1423"/>
  <c r="L28" i="1423"/>
  <c r="M28" i="1423"/>
  <c r="N24" i="1423"/>
  <c r="L24" i="1423"/>
  <c r="M24" i="1423"/>
  <c r="N20" i="1423"/>
  <c r="L20" i="1423"/>
  <c r="M20" i="1423"/>
  <c r="N16" i="1423"/>
  <c r="L16" i="1423"/>
  <c r="M16" i="1423"/>
  <c r="N12" i="1423"/>
  <c r="L12" i="1423"/>
  <c r="M12" i="1423"/>
  <c r="N8" i="1423"/>
  <c r="L8" i="1423"/>
  <c r="M8" i="1423"/>
  <c r="N312" i="1423"/>
  <c r="L312" i="1423"/>
  <c r="M312" i="1423"/>
  <c r="L300" i="1423"/>
  <c r="M300" i="1423"/>
  <c r="N300" i="1423"/>
  <c r="L284" i="1423"/>
  <c r="M284" i="1423"/>
  <c r="N284" i="1423"/>
  <c r="L264" i="1423"/>
  <c r="M264" i="1423"/>
  <c r="N264" i="1423"/>
  <c r="N245" i="1423"/>
  <c r="L245" i="1423"/>
  <c r="M245" i="1423"/>
  <c r="N226" i="1423"/>
  <c r="L226" i="1423"/>
  <c r="M226" i="1423"/>
  <c r="L317" i="1423"/>
  <c r="M317" i="1423"/>
  <c r="N317" i="1423"/>
  <c r="L313" i="1423"/>
  <c r="M313" i="1423"/>
  <c r="N313" i="1423"/>
  <c r="L309" i="1423"/>
  <c r="M309" i="1423"/>
  <c r="N309" i="1423"/>
  <c r="L305" i="1423"/>
  <c r="M305" i="1423"/>
  <c r="N305" i="1423"/>
  <c r="M301" i="1423"/>
  <c r="N301" i="1423"/>
  <c r="L301" i="1423"/>
  <c r="M297" i="1423"/>
  <c r="N297" i="1423"/>
  <c r="L297" i="1423"/>
  <c r="M293" i="1423"/>
  <c r="N293" i="1423"/>
  <c r="L293" i="1423"/>
  <c r="M289" i="1423"/>
  <c r="N289" i="1423"/>
  <c r="L289" i="1423"/>
  <c r="M285" i="1423"/>
  <c r="N285" i="1423"/>
  <c r="L285" i="1423"/>
  <c r="M281" i="1423"/>
  <c r="N281" i="1423"/>
  <c r="L281" i="1423"/>
  <c r="M277" i="1423"/>
  <c r="N277" i="1423"/>
  <c r="L277" i="1423"/>
  <c r="M273" i="1423"/>
  <c r="N273" i="1423"/>
  <c r="L273" i="1423"/>
  <c r="M269" i="1423"/>
  <c r="N269" i="1423"/>
  <c r="L269" i="1423"/>
  <c r="M265" i="1423"/>
  <c r="N265" i="1423"/>
  <c r="L265" i="1423"/>
  <c r="M261" i="1423"/>
  <c r="N261" i="1423"/>
  <c r="L261" i="1423"/>
  <c r="M257" i="1423"/>
  <c r="N257" i="1423"/>
  <c r="L257" i="1423"/>
  <c r="M253" i="1423"/>
  <c r="N253" i="1423"/>
  <c r="L253" i="1423"/>
  <c r="M249" i="1423"/>
  <c r="N249" i="1423"/>
  <c r="L249" i="1423"/>
  <c r="M242" i="1423"/>
  <c r="L242" i="1423"/>
  <c r="N242" i="1423"/>
  <c r="M238" i="1423"/>
  <c r="L238" i="1423"/>
  <c r="N238" i="1423"/>
  <c r="M235" i="1423"/>
  <c r="L235" i="1423"/>
  <c r="N235" i="1423"/>
  <c r="M231" i="1423"/>
  <c r="L231" i="1423"/>
  <c r="N231" i="1423"/>
  <c r="M227" i="1423"/>
  <c r="L227" i="1423"/>
  <c r="N227" i="1423"/>
  <c r="M223" i="1423"/>
  <c r="L223" i="1423"/>
  <c r="N223" i="1423"/>
  <c r="M219" i="1423"/>
  <c r="L219" i="1423"/>
  <c r="N219" i="1423"/>
  <c r="M215" i="1423"/>
  <c r="L215" i="1423"/>
  <c r="N215" i="1423"/>
  <c r="M211" i="1423"/>
  <c r="L211" i="1423"/>
  <c r="N211" i="1423"/>
  <c r="M207" i="1423"/>
  <c r="L207" i="1423"/>
  <c r="N207" i="1423"/>
  <c r="M203" i="1423"/>
  <c r="L203" i="1423"/>
  <c r="N203" i="1423"/>
  <c r="M199" i="1423"/>
  <c r="L199" i="1423"/>
  <c r="N199" i="1423"/>
  <c r="M195" i="1423"/>
  <c r="L195" i="1423"/>
  <c r="N195" i="1423"/>
  <c r="M191" i="1423"/>
  <c r="L191" i="1423"/>
  <c r="N191" i="1423"/>
  <c r="M187" i="1423"/>
  <c r="L187" i="1423"/>
  <c r="N187" i="1423"/>
  <c r="M183" i="1423"/>
  <c r="L183" i="1423"/>
  <c r="N183" i="1423"/>
  <c r="M179" i="1423"/>
  <c r="L179" i="1423"/>
  <c r="N179" i="1423"/>
  <c r="M175" i="1423"/>
  <c r="L175" i="1423"/>
  <c r="N175" i="1423"/>
  <c r="M171" i="1423"/>
  <c r="L171" i="1423"/>
  <c r="N171" i="1423"/>
  <c r="M167" i="1423"/>
  <c r="L167" i="1423"/>
  <c r="N167" i="1423"/>
  <c r="M163" i="1423"/>
  <c r="L163" i="1423"/>
  <c r="N163" i="1423"/>
  <c r="M159" i="1423"/>
  <c r="L159" i="1423"/>
  <c r="N159" i="1423"/>
  <c r="M155" i="1423"/>
  <c r="L155" i="1423"/>
  <c r="N155" i="1423"/>
  <c r="M151" i="1423"/>
  <c r="L151" i="1423"/>
  <c r="N151" i="1423"/>
  <c r="M147" i="1423"/>
  <c r="L147" i="1423"/>
  <c r="N147" i="1423"/>
  <c r="M143" i="1423"/>
  <c r="L143" i="1423"/>
  <c r="N143" i="1423"/>
  <c r="M141" i="1423"/>
  <c r="L141" i="1423"/>
  <c r="N141" i="1423"/>
  <c r="M137" i="1423"/>
  <c r="N137" i="1423"/>
  <c r="L137" i="1423"/>
  <c r="M133" i="1423"/>
  <c r="N133" i="1423"/>
  <c r="L133" i="1423"/>
  <c r="M129" i="1423"/>
  <c r="N129" i="1423"/>
  <c r="L129" i="1423"/>
  <c r="M125" i="1423"/>
  <c r="N125" i="1423"/>
  <c r="L125" i="1423"/>
  <c r="M118" i="1423"/>
  <c r="N118" i="1423"/>
  <c r="L118" i="1423"/>
  <c r="M114" i="1423"/>
  <c r="N114" i="1423"/>
  <c r="L114" i="1423"/>
  <c r="M110" i="1423"/>
  <c r="N110" i="1423"/>
  <c r="L110" i="1423"/>
  <c r="M106" i="1423"/>
  <c r="N106" i="1423"/>
  <c r="L106" i="1423"/>
  <c r="M102" i="1423"/>
  <c r="N102" i="1423"/>
  <c r="L102" i="1423"/>
  <c r="M98" i="1423"/>
  <c r="N98" i="1423"/>
  <c r="L98" i="1423"/>
  <c r="M94" i="1423"/>
  <c r="N94" i="1423"/>
  <c r="L94" i="1423"/>
  <c r="M90" i="1423"/>
  <c r="N90" i="1423"/>
  <c r="L90" i="1423"/>
  <c r="M86" i="1423"/>
  <c r="N86" i="1423"/>
  <c r="L86" i="1423"/>
  <c r="M82" i="1423"/>
  <c r="N82" i="1423"/>
  <c r="L82" i="1423"/>
  <c r="M78" i="1423"/>
  <c r="N78" i="1423"/>
  <c r="L78" i="1423"/>
  <c r="M74" i="1423"/>
  <c r="N74" i="1423"/>
  <c r="L74" i="1423"/>
  <c r="M70" i="1423"/>
  <c r="N70" i="1423"/>
  <c r="L70" i="1423"/>
  <c r="M66" i="1423"/>
  <c r="N66" i="1423"/>
  <c r="L66" i="1423"/>
  <c r="M62" i="1423"/>
  <c r="N62" i="1423"/>
  <c r="L62" i="1423"/>
  <c r="M58" i="1423"/>
  <c r="N58" i="1423"/>
  <c r="L58" i="1423"/>
  <c r="M54" i="1423"/>
  <c r="N54" i="1423"/>
  <c r="L54" i="1423"/>
  <c r="M50" i="1423"/>
  <c r="N50" i="1423"/>
  <c r="L50" i="1423"/>
  <c r="M46" i="1423"/>
  <c r="N46" i="1423"/>
  <c r="L46" i="1423"/>
  <c r="M42" i="1423"/>
  <c r="N42" i="1423"/>
  <c r="L42" i="1423"/>
  <c r="M38" i="1423"/>
  <c r="N38" i="1423"/>
  <c r="L38" i="1423"/>
  <c r="M35" i="1423"/>
  <c r="N35" i="1423"/>
  <c r="L35" i="1423"/>
  <c r="M31" i="1423"/>
  <c r="N31" i="1423"/>
  <c r="L31" i="1423"/>
  <c r="M27" i="1423"/>
  <c r="N27" i="1423"/>
  <c r="L27" i="1423"/>
  <c r="M23" i="1423"/>
  <c r="N23" i="1423"/>
  <c r="L23" i="1423"/>
  <c r="M19" i="1423"/>
  <c r="N19" i="1423"/>
  <c r="L19" i="1423"/>
  <c r="M15" i="1423"/>
  <c r="N15" i="1423"/>
  <c r="L15" i="1423"/>
  <c r="M11" i="1423"/>
  <c r="N11" i="1423"/>
  <c r="L11" i="1423"/>
  <c r="K7" i="1423" l="1"/>
  <c r="A9" i="1424"/>
  <c r="A10" i="1424"/>
  <c r="A11" i="1424"/>
  <c r="A12" i="1424"/>
  <c r="A13" i="1424"/>
  <c r="A14" i="1424"/>
  <c r="A15" i="1424"/>
  <c r="A16" i="1424"/>
  <c r="A17" i="1424"/>
  <c r="A18" i="1424"/>
  <c r="A19" i="1424"/>
  <c r="A20" i="1424"/>
  <c r="A21" i="1424"/>
  <c r="A22" i="1424"/>
  <c r="A23" i="1424"/>
  <c r="A24" i="1424"/>
  <c r="A25" i="1424"/>
  <c r="A26" i="1424"/>
  <c r="A27" i="1424"/>
  <c r="A28" i="1424"/>
  <c r="A29" i="1424"/>
  <c r="A30" i="1424"/>
  <c r="A31" i="1424"/>
  <c r="A32" i="1424"/>
  <c r="A33" i="1424"/>
  <c r="A34" i="1424"/>
  <c r="A35" i="1424"/>
  <c r="A36" i="1424"/>
  <c r="A37" i="1424"/>
  <c r="A38" i="1424"/>
  <c r="A39" i="1424"/>
  <c r="A40" i="1424"/>
  <c r="A41" i="1424"/>
  <c r="A42" i="1424"/>
  <c r="A43" i="1424"/>
  <c r="A44" i="1424"/>
  <c r="A45" i="1424"/>
  <c r="A46" i="1424"/>
  <c r="A47" i="1424"/>
  <c r="A48" i="1424"/>
  <c r="A49" i="1424"/>
  <c r="A50" i="1424"/>
  <c r="A51" i="1424"/>
  <c r="A52" i="1424"/>
  <c r="A53" i="1424"/>
  <c r="A54" i="1424"/>
  <c r="A55" i="1424"/>
  <c r="A56" i="1424"/>
  <c r="A57" i="1424"/>
  <c r="A58" i="1424"/>
  <c r="A59" i="1424"/>
  <c r="A60" i="1424"/>
  <c r="A61" i="1424"/>
  <c r="A62" i="1424"/>
  <c r="A63" i="1424"/>
  <c r="A64" i="1424"/>
  <c r="A65" i="1424"/>
  <c r="A66" i="1424"/>
  <c r="A67" i="1424"/>
  <c r="A68" i="1424"/>
  <c r="A69" i="1424"/>
  <c r="A70" i="1424"/>
  <c r="A71" i="1424"/>
  <c r="A72" i="1424"/>
  <c r="A73" i="1424"/>
  <c r="A74" i="1424"/>
  <c r="A75" i="1424"/>
  <c r="A76" i="1424"/>
  <c r="A77" i="1424"/>
  <c r="A78" i="1424"/>
  <c r="A79" i="1424"/>
  <c r="A80" i="1424"/>
  <c r="A81" i="1424"/>
  <c r="A82" i="1424"/>
  <c r="A83" i="1424"/>
  <c r="A84" i="1424"/>
  <c r="A85" i="1424"/>
  <c r="A86" i="1424"/>
  <c r="A87" i="1424"/>
  <c r="A88" i="1424"/>
  <c r="A89" i="1424"/>
  <c r="A90" i="1424"/>
  <c r="A91" i="1424"/>
  <c r="A92" i="1424"/>
  <c r="A93" i="1424"/>
  <c r="A94" i="1424"/>
  <c r="A95" i="1424"/>
  <c r="A96" i="1424"/>
  <c r="A97" i="1424"/>
  <c r="A98" i="1424"/>
  <c r="A99" i="1424"/>
  <c r="A100" i="1424"/>
  <c r="A101" i="1424"/>
  <c r="A102" i="1424"/>
  <c r="A103" i="1424"/>
  <c r="A104" i="1424"/>
  <c r="A105" i="1424"/>
  <c r="A106" i="1424"/>
  <c r="A107" i="1424"/>
  <c r="A108" i="1424"/>
  <c r="A109" i="1424"/>
  <c r="A110" i="1424"/>
  <c r="A111" i="1424"/>
  <c r="A112" i="1424"/>
  <c r="A113" i="1424"/>
  <c r="A114" i="1424"/>
  <c r="A115" i="1424"/>
  <c r="A116" i="1424"/>
  <c r="A117" i="1424"/>
  <c r="A118" i="1424"/>
  <c r="A119" i="1424"/>
  <c r="A120" i="1424"/>
  <c r="A121" i="1424"/>
  <c r="A122" i="1424"/>
  <c r="A123" i="1424"/>
  <c r="A124" i="1424"/>
  <c r="A125" i="1424"/>
  <c r="A126" i="1424"/>
  <c r="A127" i="1424"/>
  <c r="A128" i="1424"/>
  <c r="A129" i="1424"/>
  <c r="A130" i="1424"/>
  <c r="A131" i="1424"/>
  <c r="A132" i="1424"/>
  <c r="A133" i="1424"/>
  <c r="A134" i="1424"/>
  <c r="A135" i="1424"/>
  <c r="A136" i="1424"/>
  <c r="A137" i="1424"/>
  <c r="A138" i="1424"/>
  <c r="A139" i="1424"/>
  <c r="A140" i="1424"/>
  <c r="A141" i="1424"/>
  <c r="A142" i="1424"/>
  <c r="A143" i="1424"/>
  <c r="A144" i="1424"/>
  <c r="A145" i="1424"/>
  <c r="A146" i="1424"/>
  <c r="A147" i="1424"/>
  <c r="A148" i="1424"/>
  <c r="A149" i="1424"/>
  <c r="A150" i="1424"/>
  <c r="A151" i="1424"/>
  <c r="A152" i="1424"/>
  <c r="A153" i="1424"/>
  <c r="A154" i="1424"/>
  <c r="A155" i="1424"/>
  <c r="A156" i="1424"/>
  <c r="A157" i="1424"/>
  <c r="A158" i="1424"/>
  <c r="A159" i="1424"/>
  <c r="A160" i="1424"/>
  <c r="A161" i="1424"/>
  <c r="A162" i="1424"/>
  <c r="A163" i="1424"/>
  <c r="A164" i="1424"/>
  <c r="A165" i="1424"/>
  <c r="A166" i="1424"/>
  <c r="A167" i="1424"/>
  <c r="A168" i="1424"/>
  <c r="A169" i="1424"/>
  <c r="A170" i="1424"/>
  <c r="A171" i="1424"/>
  <c r="A172" i="1424"/>
  <c r="A173" i="1424"/>
  <c r="A174" i="1424"/>
  <c r="A175" i="1424"/>
  <c r="A176" i="1424"/>
  <c r="A177" i="1424"/>
  <c r="A178" i="1424"/>
  <c r="A179" i="1424"/>
  <c r="A180" i="1424"/>
  <c r="A181" i="1424"/>
  <c r="A182" i="1424"/>
  <c r="A183" i="1424"/>
  <c r="A184" i="1424"/>
  <c r="A185" i="1424"/>
  <c r="A186" i="1424"/>
  <c r="A187" i="1424"/>
  <c r="A188" i="1424"/>
  <c r="A189" i="1424"/>
  <c r="A190" i="1424"/>
  <c r="A191" i="1424"/>
  <c r="A192" i="1424"/>
  <c r="A193" i="1424"/>
  <c r="A194" i="1424"/>
  <c r="A195" i="1424"/>
  <c r="A196" i="1424"/>
  <c r="A197" i="1424"/>
  <c r="A198" i="1424"/>
  <c r="A199" i="1424"/>
  <c r="A200" i="1424"/>
  <c r="A201" i="1424"/>
  <c r="A202" i="1424"/>
  <c r="A203" i="1424"/>
  <c r="A204" i="1424"/>
  <c r="A205" i="1424"/>
  <c r="A206" i="1424"/>
  <c r="A207" i="1424"/>
  <c r="A208" i="1424"/>
  <c r="A209" i="1424"/>
  <c r="A210" i="1424"/>
  <c r="A211" i="1424"/>
  <c r="A212" i="1424"/>
  <c r="A213" i="1424"/>
  <c r="A214" i="1424"/>
  <c r="A215" i="1424"/>
  <c r="A216" i="1424"/>
  <c r="A217" i="1424"/>
  <c r="A218" i="1424"/>
  <c r="A219" i="1424"/>
  <c r="A220" i="1424"/>
  <c r="A221" i="1424"/>
  <c r="A222" i="1424"/>
  <c r="A223" i="1424"/>
  <c r="A224" i="1424"/>
  <c r="A225" i="1424"/>
  <c r="A226" i="1424"/>
  <c r="A227" i="1424"/>
  <c r="A228" i="1424"/>
  <c r="A229" i="1424"/>
  <c r="A230" i="1424"/>
  <c r="A231" i="1424"/>
  <c r="A232" i="1424"/>
  <c r="A233" i="1424"/>
  <c r="A234" i="1424"/>
  <c r="A235" i="1424"/>
  <c r="A236" i="1424"/>
  <c r="A237" i="1424"/>
  <c r="A238" i="1424"/>
  <c r="A239" i="1424"/>
  <c r="A240" i="1424"/>
  <c r="A241" i="1424"/>
  <c r="A242" i="1424"/>
  <c r="A243" i="1424"/>
  <c r="A244" i="1424"/>
  <c r="A245" i="1424"/>
  <c r="A246" i="1424"/>
  <c r="A247" i="1424"/>
  <c r="A248" i="1424"/>
  <c r="A249" i="1424"/>
  <c r="A250" i="1424"/>
  <c r="A251" i="1424"/>
  <c r="A252" i="1424"/>
  <c r="A253" i="1424"/>
  <c r="A254" i="1424"/>
  <c r="A255" i="1424"/>
  <c r="A256" i="1424"/>
  <c r="A257" i="1424"/>
  <c r="A258" i="1424"/>
  <c r="A259" i="1424"/>
  <c r="A260" i="1424"/>
  <c r="A261" i="1424"/>
  <c r="A262" i="1424"/>
  <c r="A263" i="1424"/>
  <c r="A264" i="1424"/>
  <c r="A265" i="1424"/>
  <c r="A266" i="1424"/>
  <c r="A267" i="1424"/>
  <c r="A268" i="1424"/>
  <c r="A269" i="1424"/>
  <c r="A270" i="1424"/>
  <c r="A271" i="1424"/>
  <c r="A272" i="1424"/>
  <c r="A273" i="1424"/>
  <c r="A274" i="1424"/>
  <c r="A275" i="1424"/>
  <c r="A276" i="1424"/>
  <c r="A277" i="1424"/>
  <c r="A278" i="1424"/>
  <c r="A279" i="1424"/>
  <c r="A280" i="1424"/>
  <c r="A281" i="1424"/>
  <c r="A282" i="1424"/>
  <c r="A283" i="1424"/>
  <c r="A284" i="1424"/>
  <c r="A285" i="1424"/>
  <c r="A286" i="1424"/>
  <c r="A287" i="1424"/>
  <c r="A288" i="1424"/>
  <c r="A289" i="1424"/>
  <c r="A290" i="1424"/>
  <c r="A291" i="1424"/>
  <c r="A292" i="1424"/>
  <c r="A293" i="1424"/>
  <c r="A294" i="1424"/>
  <c r="A295" i="1424"/>
  <c r="A296" i="1424"/>
  <c r="A8" i="1424"/>
  <c r="N7" i="1423" l="1"/>
  <c r="M7" i="1423"/>
  <c r="L7" i="1423"/>
  <c r="A8" i="1423"/>
  <c r="A9" i="1423" s="1"/>
  <c r="A10" i="1423" s="1"/>
  <c r="A11" i="1423" s="1"/>
  <c r="A12" i="1423" s="1"/>
  <c r="A13" i="1423" s="1"/>
  <c r="A14" i="1423" s="1"/>
  <c r="A15" i="1423" s="1"/>
  <c r="A16" i="1423" s="1"/>
  <c r="A17" i="1423" s="1"/>
  <c r="A18" i="1423" s="1"/>
  <c r="A19" i="1423" s="1"/>
  <c r="A20" i="1423" s="1"/>
  <c r="A21" i="1423" s="1"/>
  <c r="A22" i="1423" s="1"/>
  <c r="A23" i="1423" s="1"/>
  <c r="A24" i="1423" s="1"/>
  <c r="A25" i="1423" s="1"/>
  <c r="A26" i="1423" s="1"/>
  <c r="A27" i="1423" s="1"/>
  <c r="A28" i="1423" s="1"/>
  <c r="A29" i="1423" s="1"/>
  <c r="A30" i="1423" s="1"/>
  <c r="A31" i="1423" s="1"/>
  <c r="A32" i="1423" s="1"/>
  <c r="A33" i="1423" s="1"/>
  <c r="A34" i="1423" s="1"/>
  <c r="A35" i="1423" s="1"/>
  <c r="A36" i="1423" s="1"/>
  <c r="A37" i="1423" s="1"/>
  <c r="A38" i="1423" s="1"/>
  <c r="A39" i="1423" s="1"/>
  <c r="A40" i="1423" s="1"/>
  <c r="A41" i="1423" s="1"/>
  <c r="A42" i="1423" s="1"/>
  <c r="A43" i="1423" s="1"/>
  <c r="A44" i="1423" s="1"/>
  <c r="A45" i="1423" s="1"/>
  <c r="A46" i="1423" s="1"/>
  <c r="A47" i="1423" s="1"/>
  <c r="A48" i="1423" s="1"/>
  <c r="A49" i="1423" s="1"/>
  <c r="A50" i="1423" s="1"/>
  <c r="A51" i="1423" s="1"/>
  <c r="A52" i="1423" s="1"/>
  <c r="A53" i="1423" s="1"/>
  <c r="A54" i="1423" s="1"/>
  <c r="A55" i="1423" s="1"/>
  <c r="A56" i="1423" s="1"/>
  <c r="A57" i="1423" s="1"/>
  <c r="A58" i="1423" s="1"/>
  <c r="A59" i="1423" s="1"/>
  <c r="A60" i="1423" s="1"/>
  <c r="A61" i="1423" s="1"/>
  <c r="A62" i="1423" s="1"/>
  <c r="A63" i="1423" s="1"/>
  <c r="A64" i="1423" s="1"/>
  <c r="A65" i="1423" s="1"/>
  <c r="A66" i="1423" s="1"/>
  <c r="A67" i="1423" s="1"/>
  <c r="A68" i="1423" s="1"/>
  <c r="A69" i="1423" s="1"/>
  <c r="A70" i="1423" s="1"/>
  <c r="A71" i="1423" s="1"/>
  <c r="A72" i="1423" s="1"/>
  <c r="A73" i="1423" s="1"/>
  <c r="A74" i="1423" s="1"/>
  <c r="A75" i="1423" s="1"/>
  <c r="A76" i="1423" s="1"/>
  <c r="A77" i="1423" s="1"/>
  <c r="A78" i="1423" s="1"/>
  <c r="A79" i="1423" s="1"/>
  <c r="A80" i="1423" s="1"/>
  <c r="A81" i="1423" s="1"/>
  <c r="A82" i="1423" s="1"/>
  <c r="A83" i="1423" s="1"/>
  <c r="A84" i="1423" s="1"/>
  <c r="A85" i="1423" s="1"/>
  <c r="A86" i="1423" s="1"/>
  <c r="A87" i="1423" s="1"/>
  <c r="A88" i="1423" s="1"/>
  <c r="A89" i="1423" s="1"/>
  <c r="A90" i="1423" s="1"/>
  <c r="A91" i="1423" s="1"/>
  <c r="A92" i="1423" s="1"/>
  <c r="A93" i="1423" s="1"/>
  <c r="A94" i="1423" s="1"/>
  <c r="A95" i="1423" s="1"/>
  <c r="A96" i="1423" s="1"/>
  <c r="A97" i="1423" s="1"/>
  <c r="A98" i="1423" s="1"/>
  <c r="A99" i="1423" s="1"/>
  <c r="A100" i="1423" s="1"/>
  <c r="A101" i="1423" s="1"/>
  <c r="A102" i="1423" s="1"/>
  <c r="A103" i="1423" s="1"/>
  <c r="A104" i="1423" s="1"/>
  <c r="A105" i="1423" s="1"/>
  <c r="A106" i="1423" s="1"/>
  <c r="A107" i="1423" s="1"/>
  <c r="A108" i="1423" s="1"/>
  <c r="A109" i="1423" s="1"/>
  <c r="A110" i="1423" s="1"/>
  <c r="A111" i="1423" s="1"/>
  <c r="A112" i="1423" s="1"/>
  <c r="A113" i="1423" s="1"/>
  <c r="A114" i="1423" s="1"/>
  <c r="A115" i="1423" s="1"/>
  <c r="A116" i="1423" s="1"/>
  <c r="A117" i="1423" s="1"/>
  <c r="A118" i="1423" s="1"/>
  <c r="A119" i="1423" s="1"/>
  <c r="A120" i="1423" s="1"/>
  <c r="A121" i="1423" s="1"/>
  <c r="A122" i="1423" s="1"/>
  <c r="A123" i="1423" s="1"/>
  <c r="A124" i="1423" s="1"/>
  <c r="A125" i="1423" s="1"/>
  <c r="A126" i="1423" s="1"/>
  <c r="A127" i="1423" s="1"/>
  <c r="A128" i="1423" s="1"/>
  <c r="A129" i="1423" s="1"/>
  <c r="A130" i="1423" s="1"/>
  <c r="A131" i="1423" s="1"/>
  <c r="A132" i="1423" s="1"/>
  <c r="A133" i="1423" s="1"/>
  <c r="A134" i="1423" s="1"/>
  <c r="A135" i="1423" s="1"/>
  <c r="A136" i="1423" s="1"/>
  <c r="A137" i="1423" s="1"/>
  <c r="A138" i="1423" s="1"/>
  <c r="A139" i="1423" s="1"/>
  <c r="A140" i="1423" s="1"/>
  <c r="A141" i="1423" s="1"/>
  <c r="A142" i="1423" s="1"/>
  <c r="A143" i="1423" s="1"/>
  <c r="A144" i="1423" s="1"/>
  <c r="A145" i="1423" s="1"/>
  <c r="A146" i="1423" s="1"/>
  <c r="A147" i="1423" s="1"/>
  <c r="A148" i="1423" s="1"/>
  <c r="A149" i="1423" s="1"/>
  <c r="A150" i="1423" s="1"/>
  <c r="A151" i="1423" s="1"/>
  <c r="A152" i="1423" s="1"/>
  <c r="A153" i="1423" s="1"/>
  <c r="A154" i="1423" s="1"/>
  <c r="A155" i="1423" s="1"/>
  <c r="A156" i="1423" s="1"/>
  <c r="A157" i="1423" s="1"/>
  <c r="A158" i="1423" s="1"/>
  <c r="A159" i="1423" s="1"/>
  <c r="A160" i="1423" s="1"/>
  <c r="A161" i="1423" s="1"/>
  <c r="A162" i="1423" s="1"/>
  <c r="A163" i="1423" s="1"/>
  <c r="A164" i="1423" s="1"/>
  <c r="A165" i="1423" s="1"/>
  <c r="A166" i="1423" s="1"/>
  <c r="A167" i="1423" s="1"/>
  <c r="A168" i="1423" s="1"/>
  <c r="A169" i="1423" s="1"/>
  <c r="A170" i="1423" s="1"/>
  <c r="A171" i="1423" s="1"/>
  <c r="A172" i="1423" s="1"/>
  <c r="A173" i="1423" s="1"/>
  <c r="A174" i="1423" s="1"/>
  <c r="A175" i="1423" s="1"/>
  <c r="A176" i="1423" s="1"/>
  <c r="A177" i="1423" s="1"/>
  <c r="A178" i="1423" s="1"/>
  <c r="A179" i="1423" s="1"/>
  <c r="A180" i="1423" s="1"/>
  <c r="A181" i="1423" s="1"/>
  <c r="A182" i="1423" s="1"/>
  <c r="A183" i="1423" s="1"/>
  <c r="A184" i="1423" s="1"/>
  <c r="A185" i="1423" s="1"/>
  <c r="A186" i="1423" s="1"/>
  <c r="A187" i="1423" s="1"/>
  <c r="A188" i="1423" s="1"/>
  <c r="A189" i="1423" s="1"/>
  <c r="A190" i="1423" s="1"/>
  <c r="A191" i="1423" s="1"/>
  <c r="A192" i="1423" s="1"/>
  <c r="A193" i="1423" s="1"/>
  <c r="A194" i="1423" s="1"/>
  <c r="A195" i="1423" s="1"/>
  <c r="A196" i="1423" s="1"/>
  <c r="A197" i="1423" s="1"/>
  <c r="A198" i="1423" s="1"/>
  <c r="A199" i="1423" s="1"/>
  <c r="A200" i="1423" s="1"/>
  <c r="A201" i="1423" s="1"/>
  <c r="A202" i="1423" s="1"/>
  <c r="A203" i="1423" s="1"/>
  <c r="A204" i="1423" s="1"/>
  <c r="A205" i="1423" s="1"/>
  <c r="A206" i="1423" s="1"/>
  <c r="A207" i="1423" s="1"/>
  <c r="A208" i="1423" s="1"/>
  <c r="A209" i="1423" s="1"/>
  <c r="A210" i="1423" s="1"/>
  <c r="A211" i="1423" s="1"/>
  <c r="A212" i="1423" s="1"/>
  <c r="A213" i="1423" s="1"/>
  <c r="A214" i="1423" s="1"/>
  <c r="A215" i="1423" s="1"/>
  <c r="A216" i="1423" s="1"/>
  <c r="A217" i="1423" s="1"/>
  <c r="A218" i="1423" s="1"/>
  <c r="A219" i="1423" s="1"/>
  <c r="A220" i="1423" s="1"/>
  <c r="A221" i="1423" s="1"/>
  <c r="A222" i="1423" s="1"/>
  <c r="A223" i="1423" s="1"/>
  <c r="A224" i="1423" s="1"/>
  <c r="A225" i="1423" s="1"/>
  <c r="A226" i="1423" s="1"/>
  <c r="A227" i="1423" s="1"/>
  <c r="A228" i="1423" s="1"/>
  <c r="A229" i="1423" s="1"/>
  <c r="A230" i="1423" s="1"/>
  <c r="A231" i="1423" s="1"/>
  <c r="A232" i="1423" s="1"/>
  <c r="A233" i="1423" s="1"/>
  <c r="A234" i="1423" s="1"/>
  <c r="A235" i="1423" s="1"/>
  <c r="A236" i="1423" s="1"/>
  <c r="A237" i="1423" s="1"/>
  <c r="A238" i="1423" s="1"/>
  <c r="A239" i="1423" s="1"/>
  <c r="A240" i="1423" s="1"/>
  <c r="A241" i="1423" s="1"/>
  <c r="A242" i="1423" s="1"/>
  <c r="A243" i="1423" s="1"/>
  <c r="A244" i="1423" s="1"/>
  <c r="A245" i="1423" s="1"/>
  <c r="A246" i="1423" s="1"/>
  <c r="A247" i="1423" s="1"/>
  <c r="A248" i="1423" s="1"/>
  <c r="A249" i="1423" s="1"/>
  <c r="A250" i="1423" s="1"/>
  <c r="A251" i="1423" s="1"/>
  <c r="A252" i="1423" s="1"/>
  <c r="A253" i="1423" s="1"/>
  <c r="A254" i="1423" s="1"/>
  <c r="A255" i="1423" s="1"/>
  <c r="A256" i="1423" s="1"/>
  <c r="A257" i="1423" s="1"/>
  <c r="A258" i="1423" s="1"/>
  <c r="A259" i="1423" s="1"/>
  <c r="A260" i="1423" s="1"/>
  <c r="A261" i="1423" s="1"/>
  <c r="A262" i="1423" s="1"/>
  <c r="A263" i="1423" s="1"/>
  <c r="A264" i="1423" s="1"/>
  <c r="A265" i="1423" s="1"/>
  <c r="A266" i="1423" s="1"/>
  <c r="A267" i="1423" s="1"/>
  <c r="A268" i="1423" s="1"/>
  <c r="A269" i="1423" s="1"/>
  <c r="A270" i="1423" s="1"/>
  <c r="A271" i="1423" s="1"/>
  <c r="A272" i="1423" s="1"/>
  <c r="A273" i="1423" s="1"/>
  <c r="A274" i="1423" s="1"/>
  <c r="A275" i="1423" s="1"/>
  <c r="A276" i="1423" s="1"/>
  <c r="A277" i="1423" s="1"/>
  <c r="A278" i="1423" s="1"/>
  <c r="A279" i="1423" s="1"/>
  <c r="A280" i="1423" s="1"/>
  <c r="A281" i="1423" s="1"/>
  <c r="A282" i="1423" s="1"/>
  <c r="A283" i="1423" s="1"/>
  <c r="A284" i="1423" s="1"/>
  <c r="A285" i="1423" s="1"/>
  <c r="A286" i="1423" s="1"/>
  <c r="A287" i="1423" s="1"/>
  <c r="A288" i="1423" s="1"/>
  <c r="A289" i="1423" s="1"/>
  <c r="A290" i="1423" s="1"/>
  <c r="A291" i="1423" s="1"/>
  <c r="A292" i="1423" s="1"/>
  <c r="A293" i="1423" s="1"/>
  <c r="A294" i="1423" s="1"/>
  <c r="A295" i="1423" s="1"/>
  <c r="A296" i="1423" s="1"/>
  <c r="A297" i="1423" s="1"/>
  <c r="A298" i="1423" s="1"/>
  <c r="A299" i="1423" s="1"/>
  <c r="A300" i="1423" s="1"/>
  <c r="A301" i="1423" s="1"/>
  <c r="A302" i="1423" s="1"/>
  <c r="A303" i="1423" s="1"/>
  <c r="A304" i="1423" s="1"/>
  <c r="A305" i="1423" s="1"/>
  <c r="A306" i="1423" s="1"/>
  <c r="A307" i="1423" s="1"/>
  <c r="A308" i="1423" s="1"/>
  <c r="A309" i="1423" s="1"/>
  <c r="A310" i="1423" s="1"/>
  <c r="A311" i="1423" s="1"/>
  <c r="A312" i="1423" s="1"/>
  <c r="A313" i="1423" s="1"/>
  <c r="A314" i="1423" s="1"/>
  <c r="A315" i="1423" s="1"/>
  <c r="A316" i="1423" s="1"/>
  <c r="A317" i="1423" s="1"/>
  <c r="A318" i="1423" s="1"/>
  <c r="A319" i="1423" s="1"/>
  <c r="A320" i="1423" s="1"/>
  <c r="A321" i="1423" s="1"/>
  <c r="A322" i="1423" s="1"/>
  <c r="A323" i="1423" s="1"/>
  <c r="A324" i="1423" s="1"/>
  <c r="A325" i="1423" s="1"/>
  <c r="J112" i="1304" l="1"/>
  <c r="J111" i="1304"/>
  <c r="J110" i="1304"/>
  <c r="J109" i="1304"/>
  <c r="J108" i="1304"/>
  <c r="J107" i="1304"/>
  <c r="J106" i="1304"/>
  <c r="J105" i="1304"/>
  <c r="J104" i="1304"/>
  <c r="J103" i="1304"/>
  <c r="J102" i="1304"/>
  <c r="J101" i="1304"/>
  <c r="J100" i="1304"/>
  <c r="J99" i="1304"/>
  <c r="J98" i="1304"/>
  <c r="J97" i="1304"/>
  <c r="J96" i="1304"/>
  <c r="J95" i="1304"/>
  <c r="J94" i="1304"/>
  <c r="J93" i="1304"/>
  <c r="J92" i="1304"/>
  <c r="J91" i="1304"/>
  <c r="I85" i="1304"/>
  <c r="H85" i="1304"/>
  <c r="G85" i="1304"/>
  <c r="F85" i="1304"/>
  <c r="E85" i="1304"/>
  <c r="J84" i="1304"/>
  <c r="J83" i="1304"/>
  <c r="J82" i="1304"/>
  <c r="J81" i="1304"/>
  <c r="J80" i="1304"/>
  <c r="J79" i="1304"/>
  <c r="J78" i="1304"/>
  <c r="J77" i="1304"/>
  <c r="J76" i="1304"/>
  <c r="J75" i="1304"/>
  <c r="J74" i="1304"/>
  <c r="J73" i="1304"/>
  <c r="J72" i="1304"/>
  <c r="J71" i="1304"/>
  <c r="J70" i="1304"/>
  <c r="J69" i="1304"/>
  <c r="J68" i="1304"/>
  <c r="J67" i="1304"/>
  <c r="J66" i="1304"/>
  <c r="J65" i="1304"/>
  <c r="J64" i="1304"/>
  <c r="J63" i="1304"/>
  <c r="J62" i="1304"/>
  <c r="J61" i="1304"/>
  <c r="J60" i="1304"/>
  <c r="J59" i="1304"/>
  <c r="J58" i="1304"/>
  <c r="J57" i="1304"/>
  <c r="J56" i="1304"/>
  <c r="I50" i="1304"/>
  <c r="H50" i="1304"/>
  <c r="G50" i="1304"/>
  <c r="F50" i="1304"/>
  <c r="E50" i="1304"/>
  <c r="D50" i="1304"/>
  <c r="J49" i="1304"/>
  <c r="J48" i="1304"/>
  <c r="J47" i="1304"/>
  <c r="J46" i="1304"/>
  <c r="J45" i="1304"/>
  <c r="J44" i="1304"/>
  <c r="J43" i="1304"/>
  <c r="J42" i="1304"/>
  <c r="J41" i="1304"/>
  <c r="J40" i="1304"/>
  <c r="J39" i="1304"/>
  <c r="J38" i="1304"/>
  <c r="J37" i="1304"/>
  <c r="J36" i="1304"/>
  <c r="J35" i="1304"/>
  <c r="J34" i="1304"/>
  <c r="J33" i="1304"/>
  <c r="J32" i="1304"/>
  <c r="J31" i="1304"/>
  <c r="J30" i="1304"/>
  <c r="J29" i="1304"/>
  <c r="J28" i="1304"/>
  <c r="J27" i="1304"/>
  <c r="J26" i="1304"/>
  <c r="J25" i="1304"/>
  <c r="J24" i="1304"/>
  <c r="J23" i="1304"/>
  <c r="J22" i="1304"/>
  <c r="J21" i="1304"/>
  <c r="J20" i="1304"/>
  <c r="J19" i="1304"/>
  <c r="J18" i="1304"/>
  <c r="J17" i="1304"/>
  <c r="J16" i="1304"/>
  <c r="J15" i="1304"/>
  <c r="J14" i="1304"/>
  <c r="J13" i="1304"/>
  <c r="J12" i="1304"/>
  <c r="J11" i="1304"/>
  <c r="J10" i="1304"/>
  <c r="J9" i="1304"/>
  <c r="J8" i="1304"/>
  <c r="E27" i="1199"/>
  <c r="Q24" i="1199"/>
  <c r="P24" i="1199"/>
  <c r="O24" i="1199"/>
  <c r="N24" i="1199"/>
  <c r="M24" i="1199"/>
  <c r="L24" i="1199"/>
  <c r="K24" i="1199"/>
  <c r="J24" i="1199"/>
  <c r="I24" i="1199"/>
  <c r="H24" i="1199"/>
  <c r="G24" i="1199"/>
  <c r="F24" i="1199"/>
  <c r="E24" i="1199"/>
  <c r="D24" i="1199"/>
  <c r="C24" i="1199"/>
  <c r="S23" i="1199"/>
  <c r="T23" i="1199" s="1"/>
  <c r="R23" i="1199"/>
  <c r="U23" i="1199" s="1"/>
  <c r="S22" i="1199"/>
  <c r="T22" i="1199" s="1"/>
  <c r="R22" i="1199"/>
  <c r="U22" i="1199" s="1"/>
  <c r="S21" i="1199"/>
  <c r="T21" i="1199" s="1"/>
  <c r="R21" i="1199"/>
  <c r="U21" i="1199" s="1"/>
  <c r="S20" i="1199"/>
  <c r="T20" i="1199" s="1"/>
  <c r="R20" i="1199"/>
  <c r="U20" i="1199" s="1"/>
  <c r="S19" i="1199"/>
  <c r="T19" i="1199" s="1"/>
  <c r="R19" i="1199"/>
  <c r="U19" i="1199" s="1"/>
  <c r="S18" i="1199"/>
  <c r="T18" i="1199" s="1"/>
  <c r="R18" i="1199"/>
  <c r="U18" i="1199" s="1"/>
  <c r="S17" i="1199"/>
  <c r="T17" i="1199" s="1"/>
  <c r="R17" i="1199"/>
  <c r="U17" i="1199" s="1"/>
  <c r="S16" i="1199"/>
  <c r="T16" i="1199" s="1"/>
  <c r="R16" i="1199"/>
  <c r="U16" i="1199" s="1"/>
  <c r="S15" i="1199"/>
  <c r="T15" i="1199" s="1"/>
  <c r="R15" i="1199"/>
  <c r="U15" i="1199" s="1"/>
  <c r="S14" i="1199"/>
  <c r="T14" i="1199" s="1"/>
  <c r="R14" i="1199"/>
  <c r="U14" i="1199" s="1"/>
  <c r="S13" i="1199"/>
  <c r="T13" i="1199" s="1"/>
  <c r="R13" i="1199"/>
  <c r="U13" i="1199" s="1"/>
  <c r="S12" i="1199"/>
  <c r="T12" i="1199" s="1"/>
  <c r="R12" i="1199"/>
  <c r="U12" i="1199" s="1"/>
  <c r="S11" i="1199"/>
  <c r="T11" i="1199" s="1"/>
  <c r="R11" i="1199"/>
  <c r="U11" i="1199" s="1"/>
  <c r="S10" i="1199"/>
  <c r="T10" i="1199" s="1"/>
  <c r="R10" i="1199"/>
  <c r="U10" i="1199" s="1"/>
  <c r="S9" i="1199"/>
  <c r="T9" i="1199" s="1"/>
  <c r="R9" i="1199"/>
  <c r="U9" i="1199" s="1"/>
  <c r="S8" i="1199"/>
  <c r="T8" i="1199" s="1"/>
  <c r="R8" i="1199"/>
  <c r="U8" i="1199" s="1"/>
  <c r="S7" i="1199"/>
  <c r="T7" i="1199" s="1"/>
  <c r="R7" i="1199"/>
  <c r="U7" i="1199" s="1"/>
  <c r="P167" i="271"/>
  <c r="O167" i="271"/>
  <c r="N167" i="271"/>
  <c r="J167" i="271"/>
  <c r="H167" i="271"/>
  <c r="F167" i="271"/>
  <c r="P167" i="366"/>
  <c r="O167" i="366"/>
  <c r="N167" i="366"/>
  <c r="J167" i="366"/>
  <c r="H167" i="366"/>
  <c r="F167" i="366"/>
  <c r="L29" i="1199" l="1"/>
  <c r="P29" i="1199"/>
  <c r="K26" i="1199"/>
  <c r="K66" i="1304"/>
  <c r="H29" i="1199"/>
  <c r="O26" i="1199"/>
  <c r="C25" i="1199"/>
  <c r="L26" i="1199"/>
  <c r="R24" i="1199"/>
  <c r="J85" i="1304"/>
  <c r="O29" i="1199"/>
  <c r="K103" i="1304"/>
  <c r="H26" i="1199"/>
  <c r="P26" i="1199"/>
  <c r="K80" i="1304"/>
  <c r="K106" i="1304"/>
  <c r="K71" i="1304"/>
  <c r="F26" i="1199"/>
  <c r="N26" i="1199"/>
  <c r="G29" i="1199"/>
  <c r="K28" i="1304"/>
  <c r="K39" i="1304"/>
  <c r="K75" i="1304"/>
  <c r="U24" i="1199"/>
  <c r="K29" i="1199"/>
  <c r="G26" i="1199"/>
  <c r="K8" i="1304"/>
  <c r="K16" i="1304"/>
  <c r="K21" i="1304"/>
  <c r="K62" i="1304"/>
  <c r="I29" i="1199"/>
  <c r="I26" i="1199"/>
  <c r="Q29" i="1199"/>
  <c r="Q26" i="1199"/>
  <c r="J29" i="1199"/>
  <c r="T24" i="1199"/>
  <c r="S24" i="1199"/>
  <c r="K56" i="1304"/>
  <c r="M26" i="1199"/>
  <c r="N29" i="1199"/>
  <c r="M29" i="1199"/>
  <c r="K33" i="1304"/>
  <c r="K98" i="1304"/>
  <c r="K43" i="1304"/>
  <c r="J50" i="1304"/>
  <c r="K91" i="1304"/>
  <c r="J26" i="1199"/>
</calcChain>
</file>

<file path=xl/sharedStrings.xml><?xml version="1.0" encoding="utf-8"?>
<sst xmlns="http://schemas.openxmlformats.org/spreadsheetml/2006/main" count="27463" uniqueCount="6415">
  <si>
    <t>BEBAN TRAFO GARDU INDUK DISTRIBUSI JABAR &amp; BANTEN</t>
  </si>
  <si>
    <t>LAMPIRAN XIII.1</t>
  </si>
  <si>
    <t>BEBAN TRAFO GARDU INDUK ≥ 80% UNIT INDUK DISTRIBUSI JAWA BARAT</t>
  </si>
  <si>
    <t xml:space="preserve"> </t>
  </si>
  <si>
    <t>N0</t>
  </si>
  <si>
    <t>UP3</t>
  </si>
  <si>
    <t>GI</t>
  </si>
  <si>
    <t>TRF</t>
  </si>
  <si>
    <t>DAYA</t>
  </si>
  <si>
    <t>TGN</t>
  </si>
  <si>
    <t>I-NOM</t>
  </si>
  <si>
    <t>KETERANGAN</t>
  </si>
  <si>
    <t>Siang</t>
  </si>
  <si>
    <t>Malam</t>
  </si>
  <si>
    <t>(kV)</t>
  </si>
  <si>
    <t>A</t>
  </si>
  <si>
    <t>%</t>
  </si>
  <si>
    <t>TEG</t>
  </si>
  <si>
    <t>TANGGAL</t>
  </si>
  <si>
    <t>SIANG/MALAM</t>
  </si>
  <si>
    <t>BANDUNG</t>
  </si>
  <si>
    <t>CGRLG</t>
  </si>
  <si>
    <t>150/20</t>
  </si>
  <si>
    <t>Beban manuver</t>
  </si>
  <si>
    <t>CIKARANG</t>
  </si>
  <si>
    <t>GDMKR</t>
  </si>
  <si>
    <t>BEKASI</t>
  </si>
  <si>
    <t>PCBRU</t>
  </si>
  <si>
    <t>TMBUN</t>
  </si>
  <si>
    <t>BOGOR</t>
  </si>
  <si>
    <t>BGBRU</t>
  </si>
  <si>
    <t>KDBDK</t>
  </si>
  <si>
    <t>KRCAK</t>
  </si>
  <si>
    <t>70/20</t>
  </si>
  <si>
    <t>GUNUNG PUTRI</t>
  </si>
  <si>
    <t>SNTUL</t>
  </si>
  <si>
    <t>CIMAHI</t>
  </si>
  <si>
    <t>CBREM</t>
  </si>
  <si>
    <t>CIREBON</t>
  </si>
  <si>
    <t>ARJWN</t>
  </si>
  <si>
    <t>BBKAN</t>
  </si>
  <si>
    <t>INDRAMAYU</t>
  </si>
  <si>
    <t>IDMYU</t>
  </si>
  <si>
    <t>70/19</t>
  </si>
  <si>
    <t>KUNGN</t>
  </si>
  <si>
    <t>SRAGI</t>
  </si>
  <si>
    <t>150 /20</t>
  </si>
  <si>
    <t>DEPOK</t>
  </si>
  <si>
    <t>CMGIS</t>
  </si>
  <si>
    <t>RADEN</t>
  </si>
  <si>
    <t>KARAWANG</t>
  </si>
  <si>
    <t>RDLOK</t>
  </si>
  <si>
    <t>70 /20</t>
  </si>
  <si>
    <t>TGHRG</t>
  </si>
  <si>
    <t>150  /20</t>
  </si>
  <si>
    <t>PURWAKARTA</t>
  </si>
  <si>
    <t>SBANG</t>
  </si>
  <si>
    <t>SKMDI</t>
  </si>
  <si>
    <t>SUKABUMI</t>
  </si>
  <si>
    <t>CBDRU</t>
  </si>
  <si>
    <t>SUMEDANG</t>
  </si>
  <si>
    <t>TASIKMALAYA</t>
  </si>
  <si>
    <t>MLBNG</t>
  </si>
  <si>
    <t>TSBRU</t>
  </si>
  <si>
    <t>TSMYA</t>
  </si>
  <si>
    <t>BEBAN TRAFO GARDU INDUK &lt; 30% DISTRIBUSI JAWA BARAT</t>
  </si>
  <si>
    <t>BDTMR</t>
  </si>
  <si>
    <t>K</t>
  </si>
  <si>
    <t>BRAGA</t>
  </si>
  <si>
    <t>DGPKR</t>
  </si>
  <si>
    <t>UBRNG</t>
  </si>
  <si>
    <t>GDBGE</t>
  </si>
  <si>
    <t>BKASI</t>
  </si>
  <si>
    <t>CIKRG</t>
  </si>
  <si>
    <t>LIPPO</t>
  </si>
  <si>
    <t>FJSWA</t>
  </si>
  <si>
    <t>Relokasi GI DPKBR 3</t>
  </si>
  <si>
    <t>JBBKA</t>
  </si>
  <si>
    <t>NTMBN</t>
  </si>
  <si>
    <t>RJPSI</t>
  </si>
  <si>
    <t>SKTNI</t>
  </si>
  <si>
    <t>SMRCN</t>
  </si>
  <si>
    <t>DLTMS</t>
  </si>
  <si>
    <t>KTLPA</t>
  </si>
  <si>
    <t>CLNSI2</t>
  </si>
  <si>
    <t>LGDAR</t>
  </si>
  <si>
    <t>CKDNG</t>
  </si>
  <si>
    <t>150/22</t>
  </si>
  <si>
    <t>DPBR2</t>
  </si>
  <si>
    <t>GARUT</t>
  </si>
  <si>
    <t>PMPEK</t>
  </si>
  <si>
    <t>SMDRA</t>
  </si>
  <si>
    <t>KRPYG</t>
  </si>
  <si>
    <t>KSBRU</t>
  </si>
  <si>
    <t>MKSRI</t>
  </si>
  <si>
    <t>PRMYA</t>
  </si>
  <si>
    <t>PRURI</t>
  </si>
  <si>
    <t>TLJBE</t>
  </si>
  <si>
    <t>MKRYA</t>
  </si>
  <si>
    <t>MAJALAYA</t>
  </si>
  <si>
    <t>BDSLN</t>
  </si>
  <si>
    <t>CKSKA</t>
  </si>
  <si>
    <t>KMJNG</t>
  </si>
  <si>
    <t>MJLYA</t>
  </si>
  <si>
    <t>RCKBA</t>
  </si>
  <si>
    <t>SNTSA</t>
  </si>
  <si>
    <t>CKPAY</t>
  </si>
  <si>
    <t>HRGLS</t>
  </si>
  <si>
    <t>TTJBR</t>
  </si>
  <si>
    <t>LBSTU</t>
  </si>
  <si>
    <t>PRATU</t>
  </si>
  <si>
    <t>KDPTN</t>
  </si>
  <si>
    <t>NUBRG</t>
  </si>
  <si>
    <t>RCKEK</t>
  </si>
  <si>
    <t>SMDNG</t>
  </si>
  <si>
    <t>BNJAR</t>
  </si>
  <si>
    <t>CAMIS</t>
  </si>
  <si>
    <t>KRNGL</t>
  </si>
  <si>
    <t>PGDRN</t>
  </si>
  <si>
    <t>BEBAN NOL TRAFO GARDU INDUK DISTRIBUSI JAWA BARAT</t>
  </si>
  <si>
    <t>LAMPIRAN XIII.3</t>
  </si>
  <si>
    <t>BEBAN TERTINGGI PENYULANG ≥ 80 % DISTRIBUSI JAWA BARAT</t>
  </si>
  <si>
    <t>NO</t>
  </si>
  <si>
    <t>PENYULANG</t>
  </si>
  <si>
    <t>JENIS</t>
  </si>
  <si>
    <t>kHA</t>
  </si>
  <si>
    <t>LOKASI</t>
  </si>
  <si>
    <t>UFO</t>
  </si>
  <si>
    <t>SKTM</t>
  </si>
  <si>
    <t>Express ke gardu FTX</t>
  </si>
  <si>
    <t>GNDK</t>
  </si>
  <si>
    <t>SUTM</t>
  </si>
  <si>
    <t>KP.SELACAU, KP.CIRADEN, KP.GUNUNG DUKUH, KP.KARANG TANJUNG, KP.CILILIN, KP.BONGAS, KP.TEGALEGA, KP.RANCAPANGGUNG, KP.PASIR PANJANG, KP.WARUNG AWI, KP.SINDANGKERTA, KP.PUNCAKSARI, KP.LEWENG DATAR, KP.JAMBUHALA, KP.CIBEREUM, KP.NENGLASARI, KP. WARUNG SIMPANG, KP.TAMAN JAYA, KP. CIBODAS</t>
  </si>
  <si>
    <t>UZP</t>
  </si>
  <si>
    <t>Express ke gardu ATM</t>
  </si>
  <si>
    <t>PDLRU</t>
  </si>
  <si>
    <t>CKLW</t>
  </si>
  <si>
    <t>KP BABAKAN CILANGARI, KP CIKAMUNING, TAGOG APU, CEMPAKA, KP MUARA, NYALINDUNG, SASAK SAAT, KP CIRANGRANG, CIGENTUR, KP WARUNG DOMBA, JATI, CIGINTUNG, KP CIKALONG, BARU RENDE, KP RENDE, CIJAWA, CIPENDEUY</t>
  </si>
  <si>
    <t>CIANJUR</t>
  </si>
  <si>
    <t>CNJUR</t>
  </si>
  <si>
    <t>SKLY</t>
  </si>
  <si>
    <t>Express ke GH SMLO</t>
  </si>
  <si>
    <t>PSLU</t>
  </si>
  <si>
    <t>KP PASIR KUNTUL, NGAMPRAH, CILIMUS, KP LANDEUH, PASIR LANGU, CIMANGGU, KP CIKAWARI, CIPADA DUA, CILEULEUY, KP GANJARSARI, KP BOJONG</t>
  </si>
  <si>
    <t>BDUTR</t>
  </si>
  <si>
    <t>NLH</t>
  </si>
  <si>
    <t>GH. Lembang, Maribaya,Bengkok, Cikole</t>
  </si>
  <si>
    <t>RASA</t>
  </si>
  <si>
    <t>Kadungora, Babakan, Rancasalak, Karangtengah,Cikaso, Galumpit, Dano, Patrol, Cilembang</t>
  </si>
  <si>
    <t>CBBAT</t>
  </si>
  <si>
    <t>CNH</t>
  </si>
  <si>
    <t xml:space="preserve"> GIS. Cibabat  sd GH Nanjung</t>
  </si>
  <si>
    <t>PTE</t>
  </si>
  <si>
    <t>Express ke gardu Tawa</t>
  </si>
  <si>
    <t>WNU</t>
  </si>
  <si>
    <t>Cibeureum - Cijerah - Melong</t>
  </si>
  <si>
    <t>LWMD</t>
  </si>
  <si>
    <t>Leuwimunding, Sumberjaya, Parapatan, Mindi, Ciparay, Heuleut</t>
  </si>
  <si>
    <t>Jl. Raya Cililin - Rancapanggung - Gununghalu</t>
  </si>
  <si>
    <t>NKDPT</t>
  </si>
  <si>
    <t>TLGA</t>
  </si>
  <si>
    <t>Majalengka, Maja, Talaga, Bantarujeg, Kulur</t>
  </si>
  <si>
    <t>SDKT</t>
  </si>
  <si>
    <t>Jl. Raya Batujajar - Genggong - Gununghalu</t>
  </si>
  <si>
    <t>BTJG</t>
  </si>
  <si>
    <t>Bantarujeg, Talaga, Malausma, Sukamenak, Cinambo, Sukaperna, Salawangi, Mekar Raharja, Siliwangi, Wadowetan , Cimanggu Hilir, Mekarmulya, Sukajadi, Babakan Sari</t>
  </si>
  <si>
    <t>SLCU</t>
  </si>
  <si>
    <t>Kp. Selacau - Rancamalang</t>
  </si>
  <si>
    <t>CBOR</t>
  </si>
  <si>
    <t>Jatiwangi, Desa Besi, Gunungsari, Cibolerang (potong beban P.JTWI)</t>
  </si>
  <si>
    <t>PDLRG</t>
  </si>
  <si>
    <t>Jl. Raya Purwakarta - Ciklang Wetan</t>
  </si>
  <si>
    <t>ATAP</t>
  </si>
  <si>
    <t>Ds. Wanajaya, Tambelang</t>
  </si>
  <si>
    <t>CPTT</t>
  </si>
  <si>
    <t>Jl. Raya padalarang - Rajamandala</t>
  </si>
  <si>
    <t>PCLRU</t>
  </si>
  <si>
    <t>SERN</t>
  </si>
  <si>
    <t>Jati Mulya, Perumahan Pondok Hijau</t>
  </si>
  <si>
    <t>PGM</t>
  </si>
  <si>
    <t xml:space="preserve">Jl. Raya Padalarang - Gadobangkong </t>
  </si>
  <si>
    <t>PDKLP</t>
  </si>
  <si>
    <t>BATH</t>
  </si>
  <si>
    <t>Apartemen Grand Kamala Lagoon</t>
  </si>
  <si>
    <t>PCK</t>
  </si>
  <si>
    <t>Jl. Raya padalarang - Cangkorah - Industri 1</t>
  </si>
  <si>
    <t>MKJY</t>
  </si>
  <si>
    <t>Express</t>
  </si>
  <si>
    <t>CXM</t>
  </si>
  <si>
    <t>Kawasan Industri Cikuya, Cikurutug</t>
  </si>
  <si>
    <t>DHTS</t>
  </si>
  <si>
    <t>PERUM PONDOK TIMUR, PERUM NAROGONG</t>
  </si>
  <si>
    <t>PNDAP</t>
  </si>
  <si>
    <t>HNDAH</t>
  </si>
  <si>
    <t>CPNO</t>
  </si>
  <si>
    <t>Desa Sukamulya, Desa Muara Tawar, Desa Taruma Jaya, Desa Harapan Mulya</t>
  </si>
  <si>
    <t>MJLK</t>
  </si>
  <si>
    <t xml:space="preserve">Wilayah Majalengka Kadipaten </t>
  </si>
  <si>
    <t>KSNA</t>
  </si>
  <si>
    <t>Kampung Harja Mekar, Simpang 3 Terminal Cikarang, Desa Cikarang</t>
  </si>
  <si>
    <t>JTWI</t>
  </si>
  <si>
    <t xml:space="preserve">Wilayah Jatiwangi Kadipaten </t>
  </si>
  <si>
    <t>SLET</t>
  </si>
  <si>
    <t>Gn. Batu, Sindang Barang, Jl. Mawar, Akademi Gizi, Cifor</t>
  </si>
  <si>
    <t>RJGH</t>
  </si>
  <si>
    <t xml:space="preserve">Wilayah Rajagaluh Majalengka Kadipaten </t>
  </si>
  <si>
    <t>CIAWI</t>
  </si>
  <si>
    <t>WLUH</t>
  </si>
  <si>
    <t>Tirta Presindo</t>
  </si>
  <si>
    <t>LKSN</t>
  </si>
  <si>
    <t>Cikarang Utara, Karang Bahagia</t>
  </si>
  <si>
    <t>NSDA</t>
  </si>
  <si>
    <t>Tonjong, Bilabong, Tajur halang</t>
  </si>
  <si>
    <t>SAKU</t>
  </si>
  <si>
    <t>Jl. Raya Bantar Gebang</t>
  </si>
  <si>
    <t>KNON</t>
  </si>
  <si>
    <t>Pasar Lebak Leuwiliang, Galuga, Cijujung, Cemplang, Cibatok</t>
  </si>
  <si>
    <t>GDIA</t>
  </si>
  <si>
    <t>Pemukiman Bekasi Kota</t>
  </si>
  <si>
    <t>SRPNG</t>
  </si>
  <si>
    <t>MLNM</t>
  </si>
  <si>
    <t>Tegal, Kahuripan, Jampang, Parung, Lebak Wangi, Kemang</t>
  </si>
  <si>
    <t>CLGSI</t>
  </si>
  <si>
    <t>FLIO</t>
  </si>
  <si>
    <t>Umum Narogong, Perum Griya alam Sentosa</t>
  </si>
  <si>
    <t>HINO</t>
  </si>
  <si>
    <t>Pedurenan</t>
  </si>
  <si>
    <t>JTSG</t>
  </si>
  <si>
    <t>GLOK</t>
  </si>
  <si>
    <t>Cimahpar, Nagrak, Grand Sentul City, Suka Raja, Cadas Ngampar</t>
  </si>
  <si>
    <t>CLMY</t>
  </si>
  <si>
    <t>Perumnas Depok II Tengah, Pr. Pesona Khayangan</t>
  </si>
  <si>
    <t>PSAU</t>
  </si>
  <si>
    <t>Kantor PLN Darmaga, GWW IPB, Darmaga Cantik, Kampus Dalam</t>
  </si>
  <si>
    <t>CELO</t>
  </si>
  <si>
    <t>Depok, Margonda, Depok II Tengah, Depok Timur, Kp. Cipayung</t>
  </si>
  <si>
    <t>SKUP</t>
  </si>
  <si>
    <t>Baranang Siang, Perum Villa Duta, RS. BMC, Katu Lampa</t>
  </si>
  <si>
    <t>GDRIA</t>
  </si>
  <si>
    <t>AGNG</t>
  </si>
  <si>
    <t>Pertokoan Matahari Cimanggis, Jl. Raya Bogor, RS Tugu Ibu, Kp Sindang Karsa, Bank BNI Jl Raya Bogor KM 30, Cimanggis Square, CV. Sambangun Mekarsari, Jl. Raya mekarsari, Percetakann Padasuka, Pr. Depok Mansion, PT. Maharani, PT. Thokai Dharma IND, RS. Tugu ibu cimanggis, RS. Tumbuh Kembang Cimanggis, Sekolah Indonesia Heritage Foundation</t>
  </si>
  <si>
    <t>AGUR</t>
  </si>
  <si>
    <t>Cigombong, Ciherang Pondok, Cimande, Pasir Muncang, Cisalada</t>
  </si>
  <si>
    <t>PRMD</t>
  </si>
  <si>
    <t>Pr. Cipayung jaya, Jl. Jembatan serong, Jl. Raya rawa denok, Kp. Bulak barat, Kp. Bulak timur, Kp. Cipayung, Kp. Citayam, Kp. Pabuaran, Kp. Pulo citayam, Kp. Rawa indah, Kp. Wates, Pasar citayam, Pr. Cipayung permai, Pr. Royal residence, Pr. Depok Country, Pr. Griya Putra mandiri, sekolah wira buana</t>
  </si>
  <si>
    <t>MNMN</t>
  </si>
  <si>
    <t>Pr. Bukit rivaria, Gang plered pengasinan, Jl. Arco, Jl raya pengasinan, Kp. Citayam, Kp. Duren Seribu, Kp. Panggulan, Kp. Parung bingung, Kp. Ragajaya, Kp. Sasak panjang, Kp. Sawangan poncol, Kp. Tajurhalang, Masjid Nindaul Pengasinan, Pabrik baso, Pertigaan pengasinan, Pr. banana residence, Pr. bumi sawangan indah, Pr. Bunga Citra Lestari, Pr. Citayam Green Park, Pr. Graha taman indah, Pr. Grande asri, Pr. Griya Perigi sawangan, pr. Harry residence, Pr Indrakila, Pr. Panorama citayam, Pr. Puri sasak panjang, Pr. samasta citayam, Pr. Sasak panjang Permai, Pr. sawangan hill 2 dan 3, Pr. taman melati, Pr. Taman sawangan residence, Pr. Taman semesta mas, Pr. The Lisdin, Pr. Villa asri sawangan, RSUD Sawangan</t>
  </si>
  <si>
    <t>Tegal, Kahuripan, Jampang, Parung, Lebak Wangi, Kemang,Tonjong</t>
  </si>
  <si>
    <t>TMAN</t>
  </si>
  <si>
    <t>Kp Utan Jaya, Pr. Permata Citayam, Kp. Pondok Terong, Kav. Linawati rostan, Kp. Cipayung, Kp. Citayam, Kp. Kelapa rawa panjang, Kp. Pala bali, Kp. Pleret, Kp. Pondok jaya, Pr. Permata depok, Pr. Jambu Tree, Pr. Dealova residence, pr. Green le Mirrage, Pr. marsaid residence, Pr. nuansa 99, Pr. permata geen sentosa</t>
  </si>
  <si>
    <t>MLAR</t>
  </si>
  <si>
    <t>Kelapa Nunggal, Cileungsi, Perum.Griya Cileungsi</t>
  </si>
  <si>
    <t>CNDI</t>
  </si>
  <si>
    <t>Jl. Raya pabuaran, Kp. Sawo indah, Kp. Rawadesa, Kp. Kelapa desa, Kp Kelapa rawa, Kp. Pabuaran, Kp. Panjang desa, Kp. Pondok manggis, Pr. Girya lembah indah, Pr. Delivina, Pr. Departemen agama, Pr. Girya aprilia, Pr. Griya citayam, Pr. LIPI 1 dan 2, Pr. Nadira residence, Pr. Perdagangan, Pr. puri bojong lestari 1, Pr. taman raya citayam, Pr. villa pabuaran indah, RS Citama, Tower telkom LIPI, Yayasan logos</t>
  </si>
  <si>
    <t>CLGSI2</t>
  </si>
  <si>
    <t>CNTK</t>
  </si>
  <si>
    <t>Perumahan Harves, Cipicung, Pasir Angin Cilengsi</t>
  </si>
  <si>
    <t>PRTL</t>
  </si>
  <si>
    <t>Pr. Grand Depok City Kota Kembang, Kp. Rawa Geni, Kp. Rawa Indah, Kp Ratu Jaya, Alun-Alun Kota Depok, Kantor Pemadam Kebakaran, Kantor PGRI, Kantor Pentanahan, Kp. Bulak Timur, Kantor Pengadilan, Kantor Kejaksaan, Kantor DepAg, Kp. Pondok terong, Pr. Mutiara cagar alam indah, Ruko Aladin GDC, Sektor puri insani, Sektor the acacia, sektor anggrek 1,2,3, sektor verbena, sektor viscany</t>
  </si>
  <si>
    <t>SMNRU</t>
  </si>
  <si>
    <t>ADLS</t>
  </si>
  <si>
    <t>PT SAMIX Kawasan Rawa Hilap</t>
  </si>
  <si>
    <t>YETE</t>
  </si>
  <si>
    <t>Alfamart, sari gaperi, gang dodol, indomart sari gaperi, Jl. Raya bojong gede, kantor kecamatan bojong gede, kp balong, Kp. Bojong gede dalem, Kp. Bojong gede, Kp. Kedung jiwa, Kp. Muara bojong gede, Kp. Pasar lama bojong gede, Kp. Setu bojong gede, Lapangan siaga bojong gede, Polsek sari gaperi, Pr. bambu kuning, Pr. Calista residence, Pr. genteng biru, Pr. Kronjo, Pr. Prima bojong gede, Pr. Sari gaperi, Terminal bojong gede</t>
  </si>
  <si>
    <t>CLWG</t>
  </si>
  <si>
    <t>Kp. Sindang Karsa, Komp.Polri, Kp.Tapos, Pr. Sukatani, kp Ciherang</t>
  </si>
  <si>
    <t>DSKT</t>
  </si>
  <si>
    <t>Garut Kota - Cikajang</t>
  </si>
  <si>
    <t>CTRK</t>
  </si>
  <si>
    <t>Kp. Cikaret, Show room Toyota, Bengkel bubut (BYG), Cilodong, Pr Permata duta, Jl. Pabuaran Cibinong</t>
  </si>
  <si>
    <t>CKMI</t>
  </si>
  <si>
    <t>CIKAMIRI</t>
  </si>
  <si>
    <t>DWUAN</t>
  </si>
  <si>
    <t>DWNK</t>
  </si>
  <si>
    <t>DAWUAN, CIKAMPEK, PUCUNG, WANCIMEKAR, PANGULAH, dskt</t>
  </si>
  <si>
    <t>Kp Utan Jaya, Pr. Permata II, Kp. Pondok Terong</t>
  </si>
  <si>
    <t>DWNV</t>
  </si>
  <si>
    <t>DAWUAN TIMUR, PERUM REGENCY, KARANGJAYA, PARAKAN, BOJONGSARI, dskt</t>
  </si>
  <si>
    <t>GRDA</t>
  </si>
  <si>
    <t xml:space="preserve">Pr. Bukit Rivaria, Sawangan Golf, Pr. Telaga Golf, Telkom Sawangan, Ramayana Sawangan, Jl Abd Wahab sawangan </t>
  </si>
  <si>
    <t>SEWU</t>
  </si>
  <si>
    <t>Cikampek dan sekitarnya</t>
  </si>
  <si>
    <t>KCNA</t>
  </si>
  <si>
    <t>Jl. Pengasinan, Arco Sawangan, Kp. Sasak Panjang</t>
  </si>
  <si>
    <t>CPRN</t>
  </si>
  <si>
    <t>BELENDUNG, LEMAHMULYA, TELAGASARI, DAYEUHLUHUR, CIBADAR, dskt</t>
  </si>
  <si>
    <t>SPONG</t>
  </si>
  <si>
    <t>BTON</t>
  </si>
  <si>
    <t>Kp Prumpung, Gunung Sindur, Pabuaran, Jampang, Ciseeng, Pr. Griya Cimangir, Cibadung, Cihowe, Desa Cibinong</t>
  </si>
  <si>
    <t>JPTR</t>
  </si>
  <si>
    <t>TELAGASARI, LINGGARSARI, CILEWO, CIPARAGE, SUMURGEDE, dskt</t>
  </si>
  <si>
    <t>KPUR</t>
  </si>
  <si>
    <t>Jl. Raya Sawangan, Curug Gunung Sindur, Kp. Pedurenan, Kp Rawa Kalong, Pr. Griya Indah Serpong, Dep Hum Kam, Lapas</t>
  </si>
  <si>
    <t>SCPO</t>
  </si>
  <si>
    <t>SUCI</t>
  </si>
  <si>
    <t>Jl.Sudirman , Bojong salam , Banyuresmi</t>
  </si>
  <si>
    <t>TRUS</t>
  </si>
  <si>
    <t>CENGKONG, CIWARINGIN, CILEWO, LEMAH ABANG, PULOJAYA, PULOKELAPA</t>
  </si>
  <si>
    <t>WADO</t>
  </si>
  <si>
    <t>Malangbong,Cilengkrang,Darmaraja,Wado.</t>
  </si>
  <si>
    <t>LMBA</t>
  </si>
  <si>
    <t>BADAMI, TELUKJAMBE, dskt</t>
  </si>
  <si>
    <t>KRNA</t>
  </si>
  <si>
    <t>Kp.Lewo ,Warungbandrek , Cibatu</t>
  </si>
  <si>
    <t>MLIGI</t>
  </si>
  <si>
    <t>AGUG</t>
  </si>
  <si>
    <t>INDUSTRI SANDANG</t>
  </si>
  <si>
    <t>CKLT</t>
  </si>
  <si>
    <t>Kec.Cikelet, Sebagian Bungbulang</t>
  </si>
  <si>
    <t>SGBN</t>
  </si>
  <si>
    <t>CITRA KEBUN MAS, KONDANGJAYA, WARUNGBAMBU, KLARI, dskt</t>
  </si>
  <si>
    <t>SPLN</t>
  </si>
  <si>
    <t>KUTA WALUYA, JUNTI, RAWA MERTA, dskt</t>
  </si>
  <si>
    <t>BTJY</t>
  </si>
  <si>
    <t>JAYA KERTA, BATU JAYA, PAKIS JAYA, dskt</t>
  </si>
  <si>
    <t>TMR4</t>
  </si>
  <si>
    <t>DAWUAN BARAT, KALIHURIP, KAMOJING, CIKAMPE PUSAKA, dskt</t>
  </si>
  <si>
    <t>JYMK</t>
  </si>
  <si>
    <t>TIRTA JAYA, CIBUAYA, PEDES, KUTA WALUYA, dskt</t>
  </si>
  <si>
    <t>DWNJ</t>
  </si>
  <si>
    <t>PT, KNAUF, ASRI PANCAWARNA, INDONESIA COLOR, FUMINDO, Kalihurip</t>
  </si>
  <si>
    <t>KLSI</t>
  </si>
  <si>
    <t>RENGAS DENGKLOK, AMANSARI, KALANGSURYA, dskt</t>
  </si>
  <si>
    <t>SGTS</t>
  </si>
  <si>
    <t>GINTUNG, CIBALONGSARI, KLARI, dskt</t>
  </si>
  <si>
    <t>PDES</t>
  </si>
  <si>
    <t>PEDES, PISANGAN, CIBUAYA, CILEBAR</t>
  </si>
  <si>
    <t>ARIS</t>
  </si>
  <si>
    <t>WALAHAR, KUTAPOHACI, MULYASEJATI, CIAMPEL, dskt</t>
  </si>
  <si>
    <t>PKJY</t>
  </si>
  <si>
    <t>RWGP</t>
  </si>
  <si>
    <t>Desa Cilamaya Hilir,Desa Tegal Waru,Perum Colamaya Baru ,Karasak ,Bayur,Cikalong Girang</t>
  </si>
  <si>
    <t>JTSR</t>
  </si>
  <si>
    <t>JATISARI, TELARSARI, PACING, KALIJATI, BALONGGANDU, dskt</t>
  </si>
  <si>
    <t>KLSN</t>
  </si>
  <si>
    <t>CIKALONGSARI, CIREJAG, CICINDE, GEMPOL, CIPANCUH, KARASAK,BAYUR,KIARA</t>
  </si>
  <si>
    <t>PNYNG</t>
  </si>
  <si>
    <t>RYAL</t>
  </si>
  <si>
    <t>Kawasan KIIC</t>
  </si>
  <si>
    <t>KLGR</t>
  </si>
  <si>
    <t>TEGAL LUHUR, TANJUNGPURA, TANJUNG JATI, dskt</t>
  </si>
  <si>
    <t>APLE.</t>
  </si>
  <si>
    <t>KIM : PT. NIKAWATEX INDUSTRIES</t>
  </si>
  <si>
    <t>KRBA</t>
  </si>
  <si>
    <t>PERUM KARABA, PERUMNAS TELUKJAMBE, dskt</t>
  </si>
  <si>
    <t>DLIM</t>
  </si>
  <si>
    <t>KIM :PT. MITRA METAL,ARKA JAYA,UNITED STEEL,TOCHU SILICA, KARYA INDOMAS</t>
  </si>
  <si>
    <t>SGSI</t>
  </si>
  <si>
    <t>PT Bukit Murya Jaya (G. BMJ1)</t>
  </si>
  <si>
    <t>CRBRU</t>
  </si>
  <si>
    <t>CDMK</t>
  </si>
  <si>
    <t>Darangdan, Sawit, Bojong Barat</t>
  </si>
  <si>
    <t>TRJY</t>
  </si>
  <si>
    <t>RENGAS DENGKLOK, JAYA KERTA, dskt</t>
  </si>
  <si>
    <t>RGNA</t>
  </si>
  <si>
    <t>Wilayah Kota, Wilayah Rayon Sukaraja</t>
  </si>
  <si>
    <t>PLTU PRTU</t>
  </si>
  <si>
    <t>RATU</t>
  </si>
  <si>
    <t>Cibareno, Cilograng, Cikotok, Sawarna, Tegal Lumbu</t>
  </si>
  <si>
    <t>CIRU</t>
  </si>
  <si>
    <t xml:space="preserve">Sekitar Kampung/Desa Surade </t>
  </si>
  <si>
    <t>CSGA</t>
  </si>
  <si>
    <t>Cisaga, Banjar , cileungsir , Rajadesa</t>
  </si>
  <si>
    <t>PGAG</t>
  </si>
  <si>
    <t>Pagerageung, Suryalaya, Panjalu</t>
  </si>
  <si>
    <t>KRNI</t>
  </si>
  <si>
    <t>Kec.Kalipucang,Kec.Padaherang.</t>
  </si>
  <si>
    <t>KRKT</t>
  </si>
  <si>
    <t>PURWADANA, GEMPOL, BYPASS, KARANGPAWITAN, dskt</t>
  </si>
  <si>
    <t>MKBM</t>
  </si>
  <si>
    <t>Cigantung, Singaparna, Karanganyar,Sukarame, Singaparna, Mangunreja, Ponpes Cipasung, Kantor Pemkab. Tasikmalaya, Polres Tasikmalaya, Cigalontang</t>
  </si>
  <si>
    <t>DHLI</t>
  </si>
  <si>
    <t>SCS : PT. JONAN, LAVIDA,PAKOAKUINA,ASAHISIREN ,SANTOS,SPARTA,CUHATSU</t>
  </si>
  <si>
    <t>GNAP</t>
  </si>
  <si>
    <t>Plered, Sukatani</t>
  </si>
  <si>
    <t>STGD</t>
  </si>
  <si>
    <t>Padakembang, Sukaratu, Leuwisari, Sariwangi, Cigalontang</t>
  </si>
  <si>
    <t>GLUG</t>
  </si>
  <si>
    <t>LEWO</t>
  </si>
  <si>
    <t>Wilayah Rajapolah</t>
  </si>
  <si>
    <t>LAMPIRAN XI.1</t>
  </si>
  <si>
    <t>Beban</t>
  </si>
  <si>
    <t>LAMPIRAN XI.1 a</t>
  </si>
  <si>
    <t>BEBAN TRAFO GARDU INDUK &lt; 30% 
UNIT INDUK DISTRIBUSI JAWA BARAT</t>
  </si>
  <si>
    <t>LAMPIRAN XI.1 b</t>
  </si>
  <si>
    <t>BEBAN NOL TRAFO GARDU INDUK 
UNIT INDUK DISTRIBUSI JAWA BARAT</t>
  </si>
  <si>
    <t>LAMPIRAN XI.2</t>
  </si>
  <si>
    <t>BEBAN TRAFO GARDU INDUK UNIT INDUK DISTRIBUSI JAWA BARAT</t>
  </si>
  <si>
    <t xml:space="preserve">LOKASI </t>
  </si>
  <si>
    <t>Tertinggi Siang</t>
  </si>
  <si>
    <t>Rata-Rata Siang</t>
  </si>
  <si>
    <t>Tertinggi Malam</t>
  </si>
  <si>
    <t>Rata-Rata Malam</t>
  </si>
  <si>
    <t>Tegangan Rata-Rata</t>
  </si>
  <si>
    <t>Wilayah Bandung kota bag.utara</t>
  </si>
  <si>
    <t>Uprating 24/07/2007</t>
  </si>
  <si>
    <t xml:space="preserve">Bandung Pusat Kota </t>
  </si>
  <si>
    <t>Bandung Pusat Kota, Lembang</t>
  </si>
  <si>
    <t>BNKOK</t>
  </si>
  <si>
    <t xml:space="preserve">Lembang,Dago,Bandung  Utara </t>
  </si>
  <si>
    <t>Kawasan Industri/umum Moh Toha</t>
  </si>
  <si>
    <t>Palasari, Dayehkolot, Cisirung, Bandung</t>
  </si>
  <si>
    <t>Kota Bag. Tangah &amp; Selatan</t>
  </si>
  <si>
    <t>Kawasan Industri Palasari dan Mohammad Toha</t>
  </si>
  <si>
    <t>Wilayah Cimenyan,Cicaheum Cicadas dan sekitarnya</t>
  </si>
  <si>
    <t>KRCDG</t>
  </si>
  <si>
    <t>Kawasan Kota Bandung Bag. Timur</t>
  </si>
  <si>
    <t xml:space="preserve">Dan bagian Tengah </t>
  </si>
  <si>
    <t>Buah batu, Turangga</t>
  </si>
  <si>
    <t>Kawasan Industri/umum Ujung Berung</t>
  </si>
  <si>
    <t>Zipur, Kalimas, Bandung Timur,Gdbage</t>
  </si>
  <si>
    <t>Cicalengka</t>
  </si>
  <si>
    <t>Kawasan Industri Soekarno Hatta</t>
  </si>
  <si>
    <t>Wilayah Sumarecon</t>
  </si>
  <si>
    <t>JBR - PNSIA</t>
  </si>
  <si>
    <t>PT. PANASIA INDOSYNTEC</t>
  </si>
  <si>
    <t>PHT BDSLN-PANASIA</t>
  </si>
  <si>
    <t>gangguan, masuk Peb 2010</t>
  </si>
  <si>
    <t xml:space="preserve">Kawaasan industri &amp; umum Bekasi </t>
  </si>
  <si>
    <t>CBATU</t>
  </si>
  <si>
    <t>Wilayah industri KIIC</t>
  </si>
  <si>
    <t>Wilayah Umum Cibatu,Sukamanah, Cicau</t>
  </si>
  <si>
    <t>PT SUZUKI</t>
  </si>
  <si>
    <t xml:space="preserve">Wilayah industri &amp; umum Cikarang Bekasi </t>
  </si>
  <si>
    <t>Trafo Konsumen - CIKRG 1</t>
  </si>
  <si>
    <t>PT GUNUNG GARUDA</t>
  </si>
  <si>
    <t xml:space="preserve"> PT. Gunung Garuda</t>
  </si>
  <si>
    <t>Trafo Konsumen</t>
  </si>
  <si>
    <t xml:space="preserve">Kawasan industri Fajar surya wisesa Bekasi </t>
  </si>
  <si>
    <t>PT FAJAR SURYA WISESA</t>
  </si>
  <si>
    <t>PT. Fajar</t>
  </si>
  <si>
    <t>PT HANKOOK TIRE INDONESIA</t>
  </si>
  <si>
    <t xml:space="preserve"> Kawasan industri Fajar surya wisesa Bekasi</t>
  </si>
  <si>
    <t>Kawasan industri dan Cikarang Bekasi</t>
  </si>
  <si>
    <t xml:space="preserve"> Kawasan industri dan Cikarang Bekasi</t>
  </si>
  <si>
    <t>Kawasan industri Jababeka Bekasi</t>
  </si>
  <si>
    <t>PT MULIA KERAMIK</t>
  </si>
  <si>
    <t>Wilayah Kalimalang, Margahayu dan Bulak Kapal</t>
  </si>
  <si>
    <t>Wilayah Bekasi kota, Kejaksaan, Polres</t>
  </si>
  <si>
    <t>Wilayah DKI Jaya</t>
  </si>
  <si>
    <t xml:space="preserve">Kawasan industri &amp; umum Bekasi </t>
  </si>
  <si>
    <t>Wilayah Kota Legenda dan Bekasi Timur</t>
  </si>
  <si>
    <t>Trafo Konsumen / standby konsumen TT (SCBNG)</t>
  </si>
  <si>
    <t>PT TOYOGIRI IRON STEEL</t>
  </si>
  <si>
    <t>PT. Toyogiri</t>
  </si>
  <si>
    <t>Trafo Konsumen - DKI</t>
  </si>
  <si>
    <t>PT GUNUNG RAJAPAKSI</t>
  </si>
  <si>
    <t xml:space="preserve">Wilayah industri &amp; umum Bogor barat </t>
  </si>
  <si>
    <t xml:space="preserve">Wilayah industri &amp; umum Bogor Barat </t>
  </si>
  <si>
    <t>Trafo Konsumen / standby konsumen TT - DKI</t>
  </si>
  <si>
    <t>BUNAR</t>
  </si>
  <si>
    <t xml:space="preserve">Wilayah Bunar Bogor </t>
  </si>
  <si>
    <t>PT. HOLCIM (SEMEN LAMA)</t>
  </si>
  <si>
    <t>Industri PT Semen Cibinong Bogor</t>
  </si>
  <si>
    <t>PT. INDOCEMENT TUNGGAL PRAKARSA (SEMEN TIGA RODA)</t>
  </si>
  <si>
    <t>Wilayah Indocement Tunggal Perkasa</t>
  </si>
  <si>
    <t xml:space="preserve">Wilayah Ciawi Bogor </t>
  </si>
  <si>
    <t>PT. ASPEK KUMBONG</t>
  </si>
  <si>
    <t>Industri Aspek</t>
  </si>
  <si>
    <t>PT. HOLCIM (SEMEN BARU)</t>
  </si>
  <si>
    <t xml:space="preserve"> Wilayah umum Kedungbadak Bogor</t>
  </si>
  <si>
    <t xml:space="preserve"> Wilayah umum Kracak Bogor </t>
  </si>
  <si>
    <t>LEGOK</t>
  </si>
  <si>
    <t>Wilayah Legok dan sekitarnya</t>
  </si>
  <si>
    <t>Wilayah DKI</t>
  </si>
  <si>
    <t>TGKSA</t>
  </si>
  <si>
    <t>Kawasan industri &amp; umum Tiga Raksa</t>
  </si>
  <si>
    <t>CIBNG</t>
  </si>
  <si>
    <t>Kawsan industri &amp; umum Cibinong Bogor</t>
  </si>
  <si>
    <t xml:space="preserve">Kawasan industri Cileungsi Bogor </t>
  </si>
  <si>
    <t xml:space="preserve"> Kawasan industri Cileungsi Bogor</t>
  </si>
  <si>
    <t>JTNGN</t>
  </si>
  <si>
    <t xml:space="preserve"> Kawasan industri &amp; umumCimanggis Bogor </t>
  </si>
  <si>
    <t>Wilayah Cileungsi, Jonggol, Citeureup</t>
  </si>
  <si>
    <t>Wilayah umum Sentul</t>
  </si>
  <si>
    <t>Trafo Keluar Persiapan Uprating</t>
  </si>
  <si>
    <t xml:space="preserve">Wilayah umum Cianjur </t>
  </si>
  <si>
    <t>Kawasan/umum Industri Cimahi,Cibabat</t>
  </si>
  <si>
    <t>Bandung kota bagian barat , Cimahi</t>
  </si>
  <si>
    <t>Kota dskt</t>
  </si>
  <si>
    <t>CBBRU</t>
  </si>
  <si>
    <t>Kaw. Industri/umum Kota Cimahi &amp; Bdg barat</t>
  </si>
  <si>
    <t>Pindah dari Trf 2 MJA</t>
  </si>
  <si>
    <t xml:space="preserve">Melong, Nanjung Cimahi </t>
  </si>
  <si>
    <t>150/21</t>
  </si>
  <si>
    <t>Kawasan Industri / umum Cimahi</t>
  </si>
  <si>
    <t xml:space="preserve">Padalarang,Cimahi kota,Cangkorah </t>
  </si>
  <si>
    <t>Wilayah umum arjawinangun, Palimanan , dskt</t>
  </si>
  <si>
    <t>Wilayah umum arjawinangun, Palimanan, dskt</t>
  </si>
  <si>
    <t>PT. INDOCEMENT TUNGGAL PERKASA (SEMEN PALIMANAN)</t>
  </si>
  <si>
    <t>Industri semen Palimanan</t>
  </si>
  <si>
    <t xml:space="preserve">Wilayah Sindang laut, Babakan </t>
  </si>
  <si>
    <t xml:space="preserve">Wilayah Indramayu,Balongan </t>
  </si>
  <si>
    <t>IDMRU</t>
  </si>
  <si>
    <t>Wilayah Indramayu,Sumur Adem</t>
  </si>
  <si>
    <t xml:space="preserve"> Wilayah Indramayu,Balongan </t>
  </si>
  <si>
    <t>JTBRG</t>
  </si>
  <si>
    <t>Wilayah Jatibarang</t>
  </si>
  <si>
    <t xml:space="preserve">Wilayah umum Kuningan </t>
  </si>
  <si>
    <t xml:space="preserve"> Wilayah umum Kuningan </t>
  </si>
  <si>
    <t>MDRCN</t>
  </si>
  <si>
    <t xml:space="preserve"> Wilayah Mandirancang,Cilimus </t>
  </si>
  <si>
    <t xml:space="preserve">Wilayah umum Sragi, Sumber </t>
  </si>
  <si>
    <t xml:space="preserve"> Wilayah umum Sragi, Sumber </t>
  </si>
  <si>
    <t xml:space="preserve">Kawasan industri &amp; umumCimanggis Bogor </t>
  </si>
  <si>
    <t>Kawasan industri &amp; umumCileungsi,Cikeas</t>
  </si>
  <si>
    <t>Kawasan Perumnas Depok</t>
  </si>
  <si>
    <t>Kawasan industri Depok Baru</t>
  </si>
  <si>
    <t>Kawasan industri &amp; umum Gandaria Depok</t>
  </si>
  <si>
    <t xml:space="preserve">Kawasan industri &amp; umum Gandaria Depok </t>
  </si>
  <si>
    <t>GNDUL</t>
  </si>
  <si>
    <t xml:space="preserve">Wilayah umum Depok barat </t>
  </si>
  <si>
    <t>Wilayah Sawangan</t>
  </si>
  <si>
    <t>OFF</t>
  </si>
  <si>
    <t xml:space="preserve">Kawasan industri Depok </t>
  </si>
  <si>
    <t>Wilayah Cikumpa</t>
  </si>
  <si>
    <t xml:space="preserve">Kawasan industri &amp; umum Serpong Depok </t>
  </si>
  <si>
    <t>DWUAN KTT</t>
  </si>
  <si>
    <t xml:space="preserve">Wilayah umum Garut </t>
  </si>
  <si>
    <t>Wilayah Umum Malambong,Tasik,</t>
  </si>
  <si>
    <t xml:space="preserve">Wilayah umum  Pameungpeuk Garut </t>
  </si>
  <si>
    <t>Trafo Konsumen (PNDLI) - JABAR</t>
  </si>
  <si>
    <t xml:space="preserve">Wilayah umum Sumadra </t>
  </si>
  <si>
    <t>Trafo Konsumen (KTMKR) -JABAR</t>
  </si>
  <si>
    <t>Wilayah Indrustri &amp; Umum Dawuan , Krawang</t>
  </si>
  <si>
    <t>PT. PUPUK KUJANG</t>
  </si>
  <si>
    <t>JUSIN</t>
  </si>
  <si>
    <t>Wilayah Indrustri &amp; Umum , Krawang</t>
  </si>
  <si>
    <t>PT JUI SHIN INDONESIA</t>
  </si>
  <si>
    <t>IDLBTY - JABAR</t>
  </si>
  <si>
    <t xml:space="preserve">Wilayah Indrustri  Krawang Timur </t>
  </si>
  <si>
    <t>Wilayah Indrustri &amp; Umum Kosambi , Krawang</t>
  </si>
  <si>
    <t xml:space="preserve">PT. PINDODELI </t>
  </si>
  <si>
    <t>PT. Pindodeli</t>
  </si>
  <si>
    <t>PT. PINDODELI 2</t>
  </si>
  <si>
    <t xml:space="preserve">Wilayah Indrustri &amp; Umum Purwdadi , Krawang </t>
  </si>
  <si>
    <t>Kawasan Bintang Puspita, Pangkalan</t>
  </si>
  <si>
    <t xml:space="preserve">Wilayah Indrustri &amp; Umum Cikarang, Krawang </t>
  </si>
  <si>
    <t>Wilayah Indrustri &amp; Umum Cikarang , Krawang</t>
  </si>
  <si>
    <t>PT INDOLIBERTY</t>
  </si>
  <si>
    <t>PNYGN</t>
  </si>
  <si>
    <t xml:space="preserve">Wilayah Indrustri  Krawang Barat </t>
  </si>
  <si>
    <t>Wilayah Indrustri  Krawang Barat</t>
  </si>
  <si>
    <t>Wilayah KIC</t>
  </si>
  <si>
    <t>PT HONDA PROSPECT MOTOR</t>
  </si>
  <si>
    <t xml:space="preserve">Wilayah Umum Pruri, Krawang </t>
  </si>
  <si>
    <t>PT. PERURI</t>
  </si>
  <si>
    <t>Kawasan Industri Majalaya</t>
  </si>
  <si>
    <t>PT. INDACI</t>
  </si>
  <si>
    <t xml:space="preserve">Kawasan umum Majalaya Kota </t>
  </si>
  <si>
    <t xml:space="preserve">Wil. Umum Rengasdengklok </t>
  </si>
  <si>
    <t>Pindah ke GI Babakan</t>
  </si>
  <si>
    <t>Cimaung Kab.Bdg</t>
  </si>
  <si>
    <t>Kawasan/umum Industri  Banjaran</t>
  </si>
  <si>
    <t>Soreang, Ciwidey,Banjaran Kota</t>
  </si>
  <si>
    <t>Trafo Konsumen (CGNEA)</t>
  </si>
  <si>
    <t xml:space="preserve">Kamojang, Paseh ,Derwati </t>
  </si>
  <si>
    <t xml:space="preserve">Majalaya kota, Balendah, Ciparay </t>
  </si>
  <si>
    <t>Energize 21 Juli 2017</t>
  </si>
  <si>
    <t>Wilayah Industri / umum Panyadap</t>
  </si>
  <si>
    <t>PNSIA</t>
  </si>
  <si>
    <t>Wilayah Industri / umum Panasia</t>
  </si>
  <si>
    <t>PTUHA</t>
  </si>
  <si>
    <t>Wilayah Umum Ciwidey,Cipelah</t>
  </si>
  <si>
    <t xml:space="preserve">Pangalengan, Cibeurem </t>
  </si>
  <si>
    <t xml:space="preserve">Wilayah Indrustri &amp; Cikumpay Purwakarta </t>
  </si>
  <si>
    <t xml:space="preserve">Wilayah Umum Cirata </t>
  </si>
  <si>
    <t>PT. ELEGANT</t>
  </si>
  <si>
    <t>Wilayah Indrustri &amp; Elegan .</t>
  </si>
  <si>
    <t>Wilayah Pamanukan ,Pagaden</t>
  </si>
  <si>
    <t>PT. INDOBHARAT RAYON</t>
  </si>
  <si>
    <t>Wilayah Indrustri &amp; Indobarat .</t>
  </si>
  <si>
    <t>PT. INDORAMA SYNTHETICS</t>
  </si>
  <si>
    <t>Wilayah Indrustri &amp; Indorama .</t>
  </si>
  <si>
    <t>PT INDORAMA POLYCHEM IND</t>
  </si>
  <si>
    <t>KTT DKI</t>
  </si>
  <si>
    <t>PBRAN</t>
  </si>
  <si>
    <t>Wilayah industri/umum Purwakarta</t>
  </si>
  <si>
    <t>PWKTA</t>
  </si>
  <si>
    <t>Wil. Umum Purwakarta Kota,Wanayasa,</t>
  </si>
  <si>
    <t>Wil. Umum Subang, Kalijati, Pagaden,</t>
  </si>
  <si>
    <t>Wil. Umum Balanakan, Purwodadi, Pamanukan,</t>
  </si>
  <si>
    <t>PT. SOUTH PASIFIC</t>
  </si>
  <si>
    <t>Indrustri Souht Facfic</t>
  </si>
  <si>
    <t>PT TATA JABAR</t>
  </si>
  <si>
    <t xml:space="preserve">Wil. Cibadak baru Sukabumi </t>
  </si>
  <si>
    <t xml:space="preserve">Wilayah umum lembursitu Sukabumi </t>
  </si>
  <si>
    <t xml:space="preserve">Wil.Pelabuan ratu Sukabumi </t>
  </si>
  <si>
    <t>PT SEMEN JAWA</t>
  </si>
  <si>
    <t xml:space="preserve">Leuwimunding </t>
  </si>
  <si>
    <t>Kawasan Kadipaten  Jatiwangi</t>
  </si>
  <si>
    <t xml:space="preserve">Majalengka, Tomo, Liangjulang </t>
  </si>
  <si>
    <t>Cideres</t>
  </si>
  <si>
    <t>PRKAN</t>
  </si>
  <si>
    <t xml:space="preserve">Parakan kondang, Cijeungjing </t>
  </si>
  <si>
    <t>Parakan Muncang dan sekitarnya</t>
  </si>
  <si>
    <t>Kawasan Industri / umum Kahatex &amp; Rancaekek</t>
  </si>
  <si>
    <t>Sumedang Kota, Cimalaka, Situraja</t>
  </si>
  <si>
    <t xml:space="preserve">Buahdua </t>
  </si>
  <si>
    <t>Wil. Cimaragas, Cisaga,Pamarican, Banjarkota</t>
  </si>
  <si>
    <t>Wil. Ciamis kota,Kawali,Cikoneng,Sadmaya</t>
  </si>
  <si>
    <t>Wil. Ciamis kota,Kawali,Cikoneng,Sadanaya</t>
  </si>
  <si>
    <t>Wilayah Karangnunggal dan sekitarnya</t>
  </si>
  <si>
    <t xml:space="preserve">Wilayah Umum Malambong, Tasik, </t>
  </si>
  <si>
    <t>Wilayah Umum Pangndaran,batu hiu, Karang nini,</t>
  </si>
  <si>
    <t>Wilayah Umum Tasikmalaya</t>
  </si>
  <si>
    <t>Singaparna,Krg.nunggal,GnLipung,Tasikkota</t>
  </si>
  <si>
    <t>LAMPIRAN XI.3</t>
  </si>
  <si>
    <t>BEBAN TRAFO GARDU INDUK ≥ 80 % PERMANEN 6 BULAN TERAKHIR</t>
  </si>
  <si>
    <t>I NOM</t>
  </si>
  <si>
    <t>S</t>
  </si>
  <si>
    <t>M</t>
  </si>
  <si>
    <t>LAMPIRAN XI.3 a</t>
  </si>
  <si>
    <t>BEBAN TERTINGGI TRAFO GI PERMANEN 3 BULAN TERAKHIR</t>
  </si>
  <si>
    <t>Keterangan</t>
  </si>
  <si>
    <t>BEBAN TRAFO 0 &lt; 80%</t>
  </si>
  <si>
    <t>SIANG</t>
  </si>
  <si>
    <t>MLM</t>
  </si>
  <si>
    <t>MAX</t>
  </si>
  <si>
    <t>CKRNG</t>
  </si>
  <si>
    <t>BEBAN TRAFO 80 -  90%</t>
  </si>
  <si>
    <t>Beban Manuver</t>
  </si>
  <si>
    <t>BEBAN TRAFO &gt; 90%</t>
  </si>
  <si>
    <t>LAMPIRAN XI.4</t>
  </si>
  <si>
    <t>BEBAN TERTINGGI PENYULANG ≥ 80 % UNIT INDUK DISTRIBUSI JAWA BARAT</t>
  </si>
  <si>
    <t>MALAM</t>
  </si>
  <si>
    <t>LAMPIRAN XI.5</t>
  </si>
  <si>
    <t>BEBAN TERTINGGI TIAP PENYULANG UP3 BANDUNG</t>
  </si>
  <si>
    <t>NAK</t>
  </si>
  <si>
    <t>Sarijadi dan Terusan Pasteur,Cibogo,Kawasan Industri Pajajaran</t>
  </si>
  <si>
    <t>NBC</t>
  </si>
  <si>
    <t>Pasirkaliki,Cicendo,Banceuy</t>
  </si>
  <si>
    <t>NBM</t>
  </si>
  <si>
    <t>Kawasan Industri Pajajaran,Pasirkaliki,Kebon Kawung dsk</t>
  </si>
  <si>
    <t>NBO</t>
  </si>
  <si>
    <t>Kabel Expres Ke GH. Braga</t>
  </si>
  <si>
    <t>NDO</t>
  </si>
  <si>
    <t>Kabel Expres Ke GH Dago</t>
  </si>
  <si>
    <t>NHS</t>
  </si>
  <si>
    <t>Jl.RE Martadinata,Jl. Ambon, jl. Seram</t>
  </si>
  <si>
    <t>NNH</t>
  </si>
  <si>
    <t>Kabel Expres ke GH Nurtanio II</t>
  </si>
  <si>
    <t>NTA</t>
  </si>
  <si>
    <t>Komp TELKOM Gerlong,Setraria,Sukahaji,Suryamantri dsk</t>
  </si>
  <si>
    <t>PGKL</t>
  </si>
  <si>
    <t>Gegerkalong Girang,Cinampeu,Ciwaruga,Sarijadi,POLBAN</t>
  </si>
  <si>
    <t>NAC</t>
  </si>
  <si>
    <t>Setiabudhi,Cihampelas,Cipaganti,Prof Ekman,Cicendo</t>
  </si>
  <si>
    <t>NBJ</t>
  </si>
  <si>
    <t>Dago,Purnawarman,Merdeka,Tamblong,Riau</t>
  </si>
  <si>
    <t>NCB</t>
  </si>
  <si>
    <t>Kebon Bibit,Tamansari,Jl Aceh,Perintis Kemerdekaan,Viaduct</t>
  </si>
  <si>
    <t>NDJ</t>
  </si>
  <si>
    <t>Jl Setiabudhi,Jl Dago,ITB,Boromieus</t>
  </si>
  <si>
    <t>NGA</t>
  </si>
  <si>
    <t>Cipedes,Pasteur,Sukagalih,Sukajadi,Arjuna</t>
  </si>
  <si>
    <t>NPI</t>
  </si>
  <si>
    <t>Kawasan UPI,TELKOM Gegerkalong Hilir,Sarijadi,Cibogo</t>
  </si>
  <si>
    <t>NRS</t>
  </si>
  <si>
    <t>RSHS, Cemara,Karanglayung,Karangtineung dsk</t>
  </si>
  <si>
    <t>NRS1</t>
  </si>
  <si>
    <t>RSHS, JL Ripai, Pamoyanan, Astina,Semar,JL Pajajran,RS Cicendo</t>
  </si>
  <si>
    <t>NVJ</t>
  </si>
  <si>
    <t>Paris van Java &amp; Istana Plaza</t>
  </si>
  <si>
    <t>NAM</t>
  </si>
  <si>
    <t>Suryasomantri,Setrawangi,Suryasetra,Sukamulya Indah dsk</t>
  </si>
  <si>
    <t>NBB</t>
  </si>
  <si>
    <t>Budisari,Setiabudhi,Cemara,Sederhana,Komp RSHS,Makmur dsk</t>
  </si>
  <si>
    <t>NBE</t>
  </si>
  <si>
    <t>Kabel Ekpres ke GI Bengkok</t>
  </si>
  <si>
    <t>NBK</t>
  </si>
  <si>
    <t>Setiabudi,Sujadi,Karangsari,Karangsetra dsk</t>
  </si>
  <si>
    <t>NBN</t>
  </si>
  <si>
    <t>Jl.Setiabudhi,Dipatiukur,Pagergunung,Panatayudha,Surapati</t>
  </si>
  <si>
    <t>NBP</t>
  </si>
  <si>
    <t>Setiabudi,Cihampelas,Ciumbuleuit,Bukitjarian,Cipaku,Dream Hill</t>
  </si>
  <si>
    <t>NBU</t>
  </si>
  <si>
    <t>Hegarmanah,Sederhana,Jl Lamping,Jl Cemara,Cipaganti dsk</t>
  </si>
  <si>
    <t>NDU</t>
  </si>
  <si>
    <t>Jl Setiabudhi,Siliwangi,Sumur Bandung,ITB,Tamansari dsk</t>
  </si>
  <si>
    <t>NLB</t>
  </si>
  <si>
    <t>Jl. Pasar Lembang - Jl.Raya Cikole,</t>
  </si>
  <si>
    <t>NLM</t>
  </si>
  <si>
    <t xml:space="preserve"> Jl. Raya Maribaya  -  Kp. Ciujung</t>
  </si>
  <si>
    <t>NDM</t>
  </si>
  <si>
    <t>BEC Jl. Purnawarman No. 13</t>
  </si>
  <si>
    <t>NDP</t>
  </si>
  <si>
    <t>Ciumbuleuit, Bukit Jarian, Jl. Ganesa</t>
  </si>
  <si>
    <t>NSP</t>
  </si>
  <si>
    <t>GEGERKALONG,CIWARUGA,SETRA DUTA,KOMP. SARIJADI</t>
  </si>
  <si>
    <t>NBF</t>
  </si>
  <si>
    <t>Bio Farma</t>
  </si>
  <si>
    <t>NPO</t>
  </si>
  <si>
    <t>cipaganti, cihampelas, wastukencana, pasirkaliki, pajajaran</t>
  </si>
  <si>
    <t>BBC</t>
  </si>
  <si>
    <t>Hotel Jayakarta, Hotel Seraton, Punclut, Dago Pojok, STKS dsk</t>
  </si>
  <si>
    <t>BBK</t>
  </si>
  <si>
    <t>Kawasan Geologi, Tubagus Ismail, Titiran, Sekeloa, Bangbayang dsk</t>
  </si>
  <si>
    <t>BBM</t>
  </si>
  <si>
    <t>Dago Tea House, Dago Pojok, Cisitu, Sangkuriang, dsk</t>
  </si>
  <si>
    <t>BDH</t>
  </si>
  <si>
    <t>Kabel Express ke GI Dago Pakar</t>
  </si>
  <si>
    <t>BDO</t>
  </si>
  <si>
    <t>BDP</t>
  </si>
  <si>
    <t>Komp Resorts Dago Pakar, Komp UNPAD Cigadung, Rancakendal</t>
  </si>
  <si>
    <t>BNE</t>
  </si>
  <si>
    <t xml:space="preserve">Mengisi GI Bengkok </t>
  </si>
  <si>
    <t>CGDG</t>
  </si>
  <si>
    <t>Dago Pakar, Perum Dosen UNPAD, Cigadung, Sekemirung, Cigadung</t>
  </si>
  <si>
    <t>LMBG</t>
  </si>
  <si>
    <t>Komp Dosen ITB Pasir Muncang, Buniwangi, Punclut, Jajaway dsk</t>
  </si>
  <si>
    <t>LPMA</t>
  </si>
  <si>
    <t>EX. BBH, KANTOR LEMBAGA PENGELOLAAN MASALAH AIR</t>
  </si>
  <si>
    <t>PKW</t>
  </si>
  <si>
    <t>Desa Pakar Wetan, Desa Ciburai</t>
  </si>
  <si>
    <t>VNAM</t>
  </si>
  <si>
    <t>JL.LOMBOK, JL.JAWA, SUMBAWA</t>
  </si>
  <si>
    <t>BNEI</t>
  </si>
  <si>
    <t>JALAN WIRANGUN-ANGUN,DAGO</t>
  </si>
  <si>
    <t>LBIA</t>
  </si>
  <si>
    <t>Jl. Suniaraja, Braga, Perintis kemerdekaan</t>
  </si>
  <si>
    <t>MLYS</t>
  </si>
  <si>
    <t>RS Hasan Sadikin, Kebon Kawung, Abdul Rivai</t>
  </si>
  <si>
    <t>LAOS</t>
  </si>
  <si>
    <t>Jl. Asia Afrika, Gudang Selatan, Citarum</t>
  </si>
  <si>
    <t>JPAN</t>
  </si>
  <si>
    <t>Jl.Asia-Afrika, Kosambi, Achmad Yani dsk</t>
  </si>
  <si>
    <t>MSIR</t>
  </si>
  <si>
    <t>Sebagian Jl Asia Afrika,Jl A Yani Kosambi,Jl Malabar,Jl Cipaera,sekitar Cinta Asih,Jaya Plaza,Jl Garut,Jl Laswi,Jl Sukabumi</t>
  </si>
  <si>
    <t>KNYA</t>
  </si>
  <si>
    <t>SGPR</t>
  </si>
  <si>
    <t>Express ke TSM / Gatot Subroto</t>
  </si>
  <si>
    <t>GANA</t>
  </si>
  <si>
    <t>JL.NYENGSERET, GEDUNG KEPATIHAN</t>
  </si>
  <si>
    <t>BABAGAN TAROGONG</t>
  </si>
  <si>
    <t>NGRA</t>
  </si>
  <si>
    <t>TURANGGA,JL. CASWI</t>
  </si>
  <si>
    <t>INDI</t>
  </si>
  <si>
    <t>TAMAN LALU LINTAS, HOTEL ISTANA</t>
  </si>
  <si>
    <t>FLPN</t>
  </si>
  <si>
    <t>HOTEL HORISON,HOTEL BRAGA,HOTEL PREANGER</t>
  </si>
  <si>
    <t>KNGO</t>
  </si>
  <si>
    <t>SAVOY HOMAN, GEDUNG MERDEKA, PASAR BARU</t>
  </si>
  <si>
    <t>SDAN</t>
  </si>
  <si>
    <t>PT.POS INDONESIA, HOTEL PERDANA WISATA</t>
  </si>
  <si>
    <t>MRKO</t>
  </si>
  <si>
    <t>JALAN JATAYU</t>
  </si>
  <si>
    <t>NT4A</t>
  </si>
  <si>
    <t>Industri IPTN</t>
  </si>
  <si>
    <t>NT2A</t>
  </si>
  <si>
    <t>Komp Sukawarna,Komp Lanud Husen,Andir dsk</t>
  </si>
  <si>
    <t>NT2B</t>
  </si>
  <si>
    <t>NT4B</t>
  </si>
  <si>
    <t>Bandung tread centre</t>
  </si>
  <si>
    <t>WAH</t>
  </si>
  <si>
    <t>WBJ</t>
  </si>
  <si>
    <t>Jl Jendral Sudirman,Andir,Gang Guanan dsk</t>
  </si>
  <si>
    <t>WBO</t>
  </si>
  <si>
    <t>Rumah Sakit Internasional,Braga City Walk,Jl RajawaliTiomur dsk</t>
  </si>
  <si>
    <t>WHK</t>
  </si>
  <si>
    <t>Jl.Holis, Kawasan Industri Sadang dsk</t>
  </si>
  <si>
    <t>WHM</t>
  </si>
  <si>
    <t>WKB</t>
  </si>
  <si>
    <t>Kawasan Industri Jl Paralon,Jl Cijerah,Jl Cisangkan dsk</t>
  </si>
  <si>
    <t>Jl. Lingkar Selatan, Pasir Koja, Soekarno Hatta</t>
  </si>
  <si>
    <t>WKK</t>
  </si>
  <si>
    <t>Kawasan Industri Cigondewah,Cijerah,Sudirman dsk</t>
  </si>
  <si>
    <t>WRJ</t>
  </si>
  <si>
    <t>Kawasan Cibeureum,Sudirman,Rajawali,Guanan,Andir dsk</t>
  </si>
  <si>
    <t>WTH</t>
  </si>
  <si>
    <t>CBLR</t>
  </si>
  <si>
    <t>WBB</t>
  </si>
  <si>
    <t>Jl Arjuna,Ciroyom,Kebonjati,Andir,Banceuy,Asia afrika dsk</t>
  </si>
  <si>
    <t>Cigondewah, Jl. Sadang Buntu,Komp. Taman Holis,Batu rengat,Komp. Industri Cibolerang</t>
  </si>
  <si>
    <t>WBK</t>
  </si>
  <si>
    <t>Jl.Holis, Cibuntu,Jl Jendral Sudirman,Taman Sakura Indah dsk</t>
  </si>
  <si>
    <t>WHB</t>
  </si>
  <si>
    <t>Kawasan Industri Caringin,Blok Kupat,Holis dsk</t>
  </si>
  <si>
    <t>WKC</t>
  </si>
  <si>
    <t>WRM</t>
  </si>
  <si>
    <t>Kawasan Jl Sudirman,Cijerah,Haji Alpi,Suryani dsk</t>
  </si>
  <si>
    <t>WRU</t>
  </si>
  <si>
    <t>Kawasan Bandara Husen Sastranegara,Cijerah,Paledang dsk</t>
  </si>
  <si>
    <t>WTKI</t>
  </si>
  <si>
    <t>Perumahan Taman Kopi Indah</t>
  </si>
  <si>
    <t>WRH</t>
  </si>
  <si>
    <t>Express GH Rumbia</t>
  </si>
  <si>
    <t>CBB</t>
  </si>
  <si>
    <t>Kawasan Pertokoan Alun2 BDG,Homan,Inti,BTC,Pendopo dsk</t>
  </si>
  <si>
    <t>CBN</t>
  </si>
  <si>
    <t>JL Braga,Gedung Merdeka,APD dsk</t>
  </si>
  <si>
    <t>CBO</t>
  </si>
  <si>
    <t>Kabel Expres Ke GH Braga</t>
  </si>
  <si>
    <t>CDK</t>
  </si>
  <si>
    <t>Kawasan Industri Jl Mohamad Toha Palasari dsk</t>
  </si>
  <si>
    <t>CHB</t>
  </si>
  <si>
    <t>Jl Soekarno Hatta ,Jl Sadang dsk</t>
  </si>
  <si>
    <t>CHH</t>
  </si>
  <si>
    <t>Kabel Expres ke GH Holis</t>
  </si>
  <si>
    <t>CHM</t>
  </si>
  <si>
    <t>Soekarno Hatta,Bab Ciparay,Jamika,Pasirkoja,Cibadak,Asia Afrika</t>
  </si>
  <si>
    <t>CKK</t>
  </si>
  <si>
    <t>Cisirung,Cicukang,Taman Kopo Indah,Cibaduyut Indah,Jl Kopo dsk</t>
  </si>
  <si>
    <t>CKSI</t>
  </si>
  <si>
    <t>Margahayu Sulaeman,Sayati,Bihbul,Bumi Asri Mekarrahayu dsk</t>
  </si>
  <si>
    <t>CMK.</t>
  </si>
  <si>
    <t>CPM</t>
  </si>
  <si>
    <t>Kawasan industri Palasari,Jl Moh Toha dsk</t>
  </si>
  <si>
    <t>Jl. Moch Toha, Cisirung Palasari</t>
  </si>
  <si>
    <t>CBC</t>
  </si>
  <si>
    <t>RS Imanuel,Leuwi Panjang,Jl Soekarno Hatta,Nyengseret dsk</t>
  </si>
  <si>
    <t>CBJ</t>
  </si>
  <si>
    <t>Jl Kopo,Jl Peta,Babakan Ciparay dsk</t>
  </si>
  <si>
    <t>CPIO</t>
  </si>
  <si>
    <t>jl caringin dan sekitar nya</t>
  </si>
  <si>
    <t>CBK</t>
  </si>
  <si>
    <t>JL Soekarno Hatta ( Kantor PLN Area Bandung )</t>
  </si>
  <si>
    <t>CDB</t>
  </si>
  <si>
    <t>CDH</t>
  </si>
  <si>
    <t>Kabel Expres Ke GH Dayeuhkolot</t>
  </si>
  <si>
    <t>CKB</t>
  </si>
  <si>
    <t>Stasiun TVRI,Cibaduyut,Caringin,Perum Singsana Pradan dsk</t>
  </si>
  <si>
    <t>Kawasan Industri Palasari</t>
  </si>
  <si>
    <t>CKM</t>
  </si>
  <si>
    <t>Jl Kopo,Kopo Sayati,Kawasan Industri Cibolerang dsk</t>
  </si>
  <si>
    <t>CMB</t>
  </si>
  <si>
    <t>Kabel Expres ke GH Mahameru</t>
  </si>
  <si>
    <t>CMH</t>
  </si>
  <si>
    <t>CMU</t>
  </si>
  <si>
    <t>CPH</t>
  </si>
  <si>
    <t>Kabel Expres ke GH Palasari</t>
  </si>
  <si>
    <t>LDC2</t>
  </si>
  <si>
    <t>Arah Gedung P3B</t>
  </si>
  <si>
    <t>SSI</t>
  </si>
  <si>
    <t>Jl.Soekarno Hatta,Perum Sumbersari dsk</t>
  </si>
  <si>
    <t>TE</t>
  </si>
  <si>
    <t>Jl Soekarno Hatta,Perum Batununggal Indah,Mengger Girang dsk</t>
  </si>
  <si>
    <t>CBH</t>
  </si>
  <si>
    <t>CBM</t>
  </si>
  <si>
    <t>Jl Moh Toha,Dalem Kaum,Gedung Keuangan,Komp Kurdi dsk</t>
  </si>
  <si>
    <t>CBU</t>
  </si>
  <si>
    <t>Jl Moh Toha,Jl Kembar,Jl Dewi Sartika,Jl Pungkur dsk</t>
  </si>
  <si>
    <t>Kbl Expres ke GH Braga</t>
  </si>
  <si>
    <t>CDJ</t>
  </si>
  <si>
    <t>Metro Garmen ,Dayeuhkolot,Komp Zipur,Jl Moh Toha dsk</t>
  </si>
  <si>
    <t>CDM</t>
  </si>
  <si>
    <t>Kawasan Industri Palasari,Perum Mekar Wangi,Dayeuhkolot dsk</t>
  </si>
  <si>
    <t>CKA</t>
  </si>
  <si>
    <t>Perum Kembar,Jl Buahbatu,Kancil,Cikawao,Lengkong Besar dsk</t>
  </si>
  <si>
    <t>CPB</t>
  </si>
  <si>
    <t>CPC</t>
  </si>
  <si>
    <t>Rs Sartika Asih,Pabrik Coklat Ceres dsk</t>
  </si>
  <si>
    <t>CPK</t>
  </si>
  <si>
    <t>Kawasan Industri Cisirung,Palasari,Jl Radio dsk</t>
  </si>
  <si>
    <t xml:space="preserve">Moch Toha, Mengger, Jl. Ciburuy </t>
  </si>
  <si>
    <t>CTG</t>
  </si>
  <si>
    <t>Bbk Tarogong,Pajagalan,Dalem Kaum dsk</t>
  </si>
  <si>
    <t>LDC1</t>
  </si>
  <si>
    <t>PLSI</t>
  </si>
  <si>
    <t>Jl Sukamenak,Cilisung,Cangkuang,Margahayu dsk</t>
  </si>
  <si>
    <t>RTO</t>
  </si>
  <si>
    <t>Jl Soekarno Hatta,Babakan Ciparay,Taman Sakura Indah dsk</t>
  </si>
  <si>
    <t>CBI</t>
  </si>
  <si>
    <t>CKO</t>
  </si>
  <si>
    <t>KOPO CIRANGRANG, KOPO ELOK</t>
  </si>
  <si>
    <t>CIM</t>
  </si>
  <si>
    <t>CIGERELENG BATUNUNGGAL INDAH ESTATE</t>
  </si>
  <si>
    <t>CCP.</t>
  </si>
  <si>
    <t>CMC</t>
  </si>
  <si>
    <t>Cigereleng, Kopo Imanuel</t>
  </si>
  <si>
    <t>CMJ</t>
  </si>
  <si>
    <t>PT Danar Mas,Candratek,Melarjaya,Sepakat Cisirung dsk</t>
  </si>
  <si>
    <t>Jl. Raya Cibabat - Jl. Raya barat - Pasar Antri</t>
  </si>
  <si>
    <t>CRH</t>
  </si>
  <si>
    <t>CIGERELENG MAHAMERU COKLAT</t>
  </si>
  <si>
    <t>CTP</t>
  </si>
  <si>
    <t>DBH</t>
  </si>
  <si>
    <t>Jl. Martadinata, Aceh, Lombok</t>
  </si>
  <si>
    <t>DPH</t>
  </si>
  <si>
    <t>CIGERELENG TELKOM PALASARI</t>
  </si>
  <si>
    <t>DBO</t>
  </si>
  <si>
    <t>DAGO BENGKOK HIJAU</t>
  </si>
  <si>
    <t>DMDK</t>
  </si>
  <si>
    <t>Jl. Jend Ahmad Yani, Komp. Industri Cikadut</t>
  </si>
  <si>
    <t>DMSY</t>
  </si>
  <si>
    <t>DAGO BENGKOK ORANGE</t>
  </si>
  <si>
    <t>DPO</t>
  </si>
  <si>
    <t>DAGOPAKAR MANDALA MEKAR</t>
  </si>
  <si>
    <t>DSNM</t>
  </si>
  <si>
    <t>DESA MEKAR SALUYU</t>
  </si>
  <si>
    <t>CWRA</t>
  </si>
  <si>
    <t>Kawasan Kawaluyaan, Maraghayu raya ,Ciwastra,Ciganitri dsk</t>
  </si>
  <si>
    <t>Jl. Padasuka, Cimungcang, Cikadut</t>
  </si>
  <si>
    <t>KAP</t>
  </si>
  <si>
    <t>Kawasan Antapani,Jl Ter Jakarta,Bab Sari,Bab Hantap dsk</t>
  </si>
  <si>
    <t>DESA SINOM</t>
  </si>
  <si>
    <t>KCP</t>
  </si>
  <si>
    <t>Kawasan Industri Gedebage,Jl Rumah Sakit,Ujungberung dsk</t>
  </si>
  <si>
    <t>KKB</t>
  </si>
  <si>
    <t>KKM</t>
  </si>
  <si>
    <t>Jl.Pindad,Kiaracondong,JL Karawang dsk</t>
  </si>
  <si>
    <t>KMH</t>
  </si>
  <si>
    <t>Ciwastra,Margacinta,GBA 2 Jl logam,Jl anggaran dsk</t>
  </si>
  <si>
    <t>Jl Soekarno Hatta,Buahbatu,Perum Rajamantri,Cijagra dsk</t>
  </si>
  <si>
    <t>KMU</t>
  </si>
  <si>
    <t>Jl Soekarno Hatta,Uninus,Samsat,Jl Ter Kiaracondong dsk</t>
  </si>
  <si>
    <t>KPO</t>
  </si>
  <si>
    <t>Jl Cikutra,Jl Sadangserang,Jl Gagak,Sukaluyu,Bojongkacor dsk</t>
  </si>
  <si>
    <t>PINB</t>
  </si>
  <si>
    <t>Industri Pindad</t>
  </si>
  <si>
    <t>KBB</t>
  </si>
  <si>
    <t>KBC</t>
  </si>
  <si>
    <t>Kawasan Gatsu,Maleer,Gumuruh,Perum Pindad,Malabar dsk</t>
  </si>
  <si>
    <t>KCH</t>
  </si>
  <si>
    <t>KAJ</t>
  </si>
  <si>
    <t>Turangga, Komplek Wartawan</t>
  </si>
  <si>
    <t>KBH</t>
  </si>
  <si>
    <t>BODOGOL,ANTABARU</t>
  </si>
  <si>
    <t>KCS</t>
  </si>
  <si>
    <t>Carrefour Kiaracondong,Perum Batununggal Indah,Soekarno Hatta</t>
  </si>
  <si>
    <t>KMO</t>
  </si>
  <si>
    <t>Jl ter Buahbatu,Buahbatu Regency,Bojongsoang,Cikoneng dsk</t>
  </si>
  <si>
    <t>KSM</t>
  </si>
  <si>
    <t>Bandung super Mall</t>
  </si>
  <si>
    <t>KSM1</t>
  </si>
  <si>
    <t>KT1</t>
  </si>
  <si>
    <t>Kiaracondong,Mangga,Ahmad Yani Kosambi,Asia afrika dsk</t>
  </si>
  <si>
    <t>KT2</t>
  </si>
  <si>
    <t>Jl Supratman,Balingbing,Asia Afrika,Riau,Kosambi,Sunda dsk</t>
  </si>
  <si>
    <t>PINA</t>
  </si>
  <si>
    <t>PT PINDAD</t>
  </si>
  <si>
    <t>KBJ</t>
  </si>
  <si>
    <t>KBK</t>
  </si>
  <si>
    <t>Gatsu,Cibangkong,Ciremai,BeeMall,Panghegar,Preanger,SESKO.</t>
  </si>
  <si>
    <t>KBO</t>
  </si>
  <si>
    <t>Kab Expres ke GH Braga</t>
  </si>
  <si>
    <t>Kiaracondong,Gumuruh,Turangga,Kebon Kangkung,Sesko AD</t>
  </si>
  <si>
    <t>KKH</t>
  </si>
  <si>
    <t>Kawasan Antapani,Sulaksana,Babakan Sari,Mitra Dago dsk</t>
  </si>
  <si>
    <t>KKL</t>
  </si>
  <si>
    <t>Kabel expres GH Kalimas</t>
  </si>
  <si>
    <t>KKO</t>
  </si>
  <si>
    <t>Lucky Square,Babakan Hantap,Jl Ter Jakarta dsk</t>
  </si>
  <si>
    <t>KMC</t>
  </si>
  <si>
    <t>KT3</t>
  </si>
  <si>
    <t>KZC</t>
  </si>
  <si>
    <t>Jl Soekarno Hatta,Perum Margahayu Raya,RS Islam dsk</t>
  </si>
  <si>
    <t>Jl Kiaracondong,Soekarno Hatta,Buahbatu,Moh Ramdan</t>
  </si>
  <si>
    <t>KAH</t>
  </si>
  <si>
    <t>GOR Arcamanik, Antapani</t>
  </si>
  <si>
    <t>Jl Diponegoro, Pusdai, RRI, Suci, Sukamantri, Cikaso, Pahlawan</t>
  </si>
  <si>
    <t>KZM</t>
  </si>
  <si>
    <t>Metro Trade Centre,Jl Soekarno Hatta dsk</t>
  </si>
  <si>
    <t>KKP</t>
  </si>
  <si>
    <t>Wilayah Kiaracondong</t>
  </si>
  <si>
    <t>LKH</t>
  </si>
  <si>
    <t>Kabel Expres GH Kahatex Cigondewah</t>
  </si>
  <si>
    <t>LKM</t>
  </si>
  <si>
    <t>LKK</t>
  </si>
  <si>
    <t xml:space="preserve">Kawasan industri Kahatex </t>
  </si>
  <si>
    <t>GSR</t>
  </si>
  <si>
    <t>Komp Grand Sharon &amp; Rancacili</t>
  </si>
  <si>
    <t>PDH</t>
  </si>
  <si>
    <t>Kabel Expres GH Daliatex</t>
  </si>
  <si>
    <t>PELE</t>
  </si>
  <si>
    <t>Gedebage,Gedung Dishub Gedebage,Komp Bandung Inten,Rancabalong,Rancameong,Komp Riung Bandung,Cipamakolan, Rancacili,Grand Sharon</t>
  </si>
  <si>
    <t>PDM</t>
  </si>
  <si>
    <t>Kawasan Industri Daliatex dan Dayeuhkolot</t>
  </si>
  <si>
    <t>MESI</t>
  </si>
  <si>
    <t>PT Jabil Circuit Indonesia</t>
  </si>
  <si>
    <t>PMB</t>
  </si>
  <si>
    <t>Kawasan Industri Mahameru</t>
  </si>
  <si>
    <t>RNLD</t>
  </si>
  <si>
    <t>Cimencrang,Rancasagatan,Panyileukan</t>
  </si>
  <si>
    <t>PMM</t>
  </si>
  <si>
    <t>BKHM</t>
  </si>
  <si>
    <t>Kawasan Summarecon</t>
  </si>
  <si>
    <t>CPDU</t>
  </si>
  <si>
    <t>GBLA</t>
  </si>
  <si>
    <t>GOR Bandung Lautan Api</t>
  </si>
  <si>
    <t>UCOG</t>
  </si>
  <si>
    <t>Komp Perumahan Cibiru,Bumi Orange,Cibiru,Posindo dsk</t>
  </si>
  <si>
    <t>MRDN</t>
  </si>
  <si>
    <t>Komp Adipura,Derwati,Komp Griya Bandung Indah,Bodogol,sekitar Ciwastra,Komp Villa,Insani,Manjahlega</t>
  </si>
  <si>
    <t>UGB</t>
  </si>
  <si>
    <t>ZDAN</t>
  </si>
  <si>
    <t>UGK</t>
  </si>
  <si>
    <t>Kapolda, S H, Gedebage ,BKSM,Pertamina SH dsk</t>
  </si>
  <si>
    <t>UKH</t>
  </si>
  <si>
    <t>Kabel Expres kalimas.</t>
  </si>
  <si>
    <t>UZO</t>
  </si>
  <si>
    <t>Kabel Expres GH Zipur,Cijambe,Jl Ujungberung,Pasirjati dsk</t>
  </si>
  <si>
    <t>Kawasan industri Kahatex</t>
  </si>
  <si>
    <t>UZU</t>
  </si>
  <si>
    <t>Kawsan Industri Jl Sukarno Hatta,Cinambo,Jl Rumah Sakit dsk</t>
  </si>
  <si>
    <t>UZB</t>
  </si>
  <si>
    <t>UZC</t>
  </si>
  <si>
    <t>UZH</t>
  </si>
  <si>
    <t>Kabel Expres GH Zipur</t>
  </si>
  <si>
    <t>UZM</t>
  </si>
  <si>
    <t>Jl Cinunuk,Cibiru, Soekarno Hatta, Cimencrang, Rancasagatan</t>
  </si>
  <si>
    <t>Panyileukan. Gedebage, Adipura, Griya Bandung Indah, Ciwastra</t>
  </si>
  <si>
    <t>CLNI</t>
  </si>
  <si>
    <t>KLM</t>
  </si>
  <si>
    <t>Industri Kali mas ( PT Lawe )</t>
  </si>
  <si>
    <t>SUS</t>
  </si>
  <si>
    <t>Stadion Sepakbola Gedebage,Cimencrang,Soekarno Hatta dsk</t>
  </si>
  <si>
    <t>UKB</t>
  </si>
  <si>
    <t>Kawasan Industri Gedebage Ujungberung dsk</t>
  </si>
  <si>
    <t>USH</t>
  </si>
  <si>
    <t>Stadion BLA</t>
  </si>
  <si>
    <t>BTA</t>
  </si>
  <si>
    <t>PT Bintang Agung</t>
  </si>
  <si>
    <t>Jl Raya Ujungberung, Cilengkrang, Jamaras, Ciporeat, Cigending,</t>
  </si>
  <si>
    <t>KTU</t>
  </si>
  <si>
    <t>PT.Kasta Timbul</t>
  </si>
  <si>
    <t>TJSI</t>
  </si>
  <si>
    <t>Jl Raya Ujungberung, Cilengkrang, Jamaras, Ciporeat, Cigending</t>
  </si>
  <si>
    <t>UZK</t>
  </si>
  <si>
    <t>Kawasan Industri Soekarno Hatta, Jl Rumah Sakit Ujung berung</t>
  </si>
  <si>
    <t>UJH</t>
  </si>
  <si>
    <t>Komp bumi manglayang, komp. Flamboyan, komp pos giro, ciguruwik, cikandang cileunyi</t>
  </si>
  <si>
    <t>Jl Raya Cinunuk,Cileunyi,Manglayang Regency, Cikoneng</t>
  </si>
  <si>
    <t>BEBAN TERTINGGI TIAP PENYULANG UP3 CIANJUR</t>
  </si>
  <si>
    <t>CJDL</t>
  </si>
  <si>
    <t>Cijedil, Gintung, LAMPEGAN, CAMPAKA, SUKANAGARA, CIMAPAG, MEKARSARI, CIMENTENG, KADUPANDAK, PARAKAN SAAT.</t>
  </si>
  <si>
    <t>WRGKONDANG,SKNAGARA,TNGGEUNG,SINDANG BRG</t>
  </si>
  <si>
    <t>CPNS</t>
  </si>
  <si>
    <t>Jl. Raya Cipanas, PASEKON,ISTANA,PASAR CIPANAS,HOTEL BUKIT RAYA,SAMIT PANGHEGAR,CIMACAN, TEGAL LEGA,CINENGAH, AGUNG BEVELINDO,ALAM INDAH SEMPURNA,KOTA BUNGA A, SINDANG LAKA,MARDIKA,KP CIKUJANG,RAWA BELUT,ARCA,LEMBUR WARUNG,KP BATULAWANG,CATANG MALANG,GOMBONG LEGA,MARGALUYU,PAMOYANAN,BALAI BENIH IKAN,SELAWANGI,KMP CIAWI, CILOTO,HIGH LAND,CILOTO INDAH,JEMPRAK,JEMBER,SIGUNTANG,CIKOLE,YAYASAN YUDO,HOTEL LEMBAH HIJAU,KOLIBAH,JEMBER,HOTEL BUKIT INDAH,PUNCAK PASS,RINDU ALAM,BERASCO,ARMED,VILA GOLDEN HIL,HANJAWAR,RENCAR SEMP.</t>
  </si>
  <si>
    <t>KEC.CIPANAS, PACET DAN SUKARESMI, JONGGOL</t>
  </si>
  <si>
    <t>HRMI</t>
  </si>
  <si>
    <t>Jalan Raya Cianjur – Cipanas, Jalan Raya Cianjur - Bandung, Jalan Raya Cikalong</t>
  </si>
  <si>
    <t>KEC.KOTA DAN KARANG TENGAH</t>
  </si>
  <si>
    <t>LPGN</t>
  </si>
  <si>
    <t>Warung Seuseupan, Cibeber, CIHAUR</t>
  </si>
  <si>
    <t>KEC.KOTA, WR KONDANG, CIBEBER, SUKANAGARA</t>
  </si>
  <si>
    <t>PSKP</t>
  </si>
  <si>
    <t>Seuseupan - Gn. Lanjung – Cijedil, Gintung - Cibeureum – Gedeh, Pasirkampung - Gunung Putri - Singabarong</t>
  </si>
  <si>
    <t>KEC. CUGENANG, PACET DAN CIPANAS</t>
  </si>
  <si>
    <t>SBDR</t>
  </si>
  <si>
    <t>KP SEUSEUPAN, KP MUKA, KP MUKA, KP MARTI, KP BATU LAYANG, KP CIRATA, PEL GURU PERTANIAN, CIKIDANG BAYANGBANG, KP CIBODAS, JL. BARU TUNGTURUNAN, KP MULYASARI, KP CITAMPELE, KP MURNI SARI, KP TARIKOLOT, JL.RAYA JONGGOL PREMPATAN RAPED SUKAJADI</t>
  </si>
  <si>
    <t>KEC. MANDE, CIRANJANG DAN BOJONG PICUNG</t>
  </si>
  <si>
    <t>SMOL</t>
  </si>
  <si>
    <t>SAMOLO, PT PYI.</t>
  </si>
  <si>
    <t>KEC KARANG TENGAH</t>
  </si>
  <si>
    <t>BYPS</t>
  </si>
  <si>
    <t>Tanjakan Pala, Kp. Muka, Ramayana, KP. MUKA, KP. DANGDEUR, KP. SUKABAGJA, KP. KADONGDONG, PETERNAKAN AYAM MANGGIS, DS. JAMALI, DS. CIANDAM, DS. CINANGSI, KEC. CIKALONGKULON, DS. WARUNGDOYONG, KP. DARUNGDUNG, WARUNGDOYONG, KP. CIJAMBE, KP. KAMURANG, KP. GOMBONG SARI, KP. NARINGGUL, PASIR JAMBU, KP. SAMPALAN, CIMAREUWAH, KP. CITIIS, KP. CIRAMA HILIR, KP. TALAGA, KP. SODONG, KP. GUNUNG BULEUD</t>
  </si>
  <si>
    <t>KEC.KOTA,MANDE,CIKALONG,PURWAKARTA</t>
  </si>
  <si>
    <t>GBRG</t>
  </si>
  <si>
    <t>LEMBUR SAWAH, GEGBRONG, BANGBAYANG CIPADANG, CIKANCANA, EMPEROR CIBOKOR GUNUNG MANIK, GUNUNG KENCANA HARJASARI GUNUNGROSA CIGUHA GUNUNGBULEUD.</t>
  </si>
  <si>
    <t>KECAMATAN GEKBRONG</t>
  </si>
  <si>
    <t>KOTU</t>
  </si>
  <si>
    <t>Warung Seuseupan, Panembong, Balai Rancage</t>
  </si>
  <si>
    <t>KEC, CIANJUR KOTA</t>
  </si>
  <si>
    <t>MUKA</t>
  </si>
  <si>
    <t>KP.SEUSEUPAN , KP MUKA, JLN.RAYA BANDUNG SAMPAI TUNGTURUNAN, KP.PASIR KAWUNG,KP PASIR SELA,KP.CIBOGO,KP,SUKAMANAH,KP.BOJONGPICUNG,KP.MEKARWANGI,KP.CIDOGDOG,KP.CIMETA, KP.PASIR SELA ,DESA CIKONDANG,KP.CISERO,KP JATI,KP.JATISARI,KP.PASIR CINDE, KP.CIBARENGKOK,KP.</t>
  </si>
  <si>
    <t xml:space="preserve">KEC.KOTA, HEGARMANAH, </t>
  </si>
  <si>
    <t>PNCK</t>
  </si>
  <si>
    <t>Kp. Gunung Lanjung, Cijedil, Tapal, Kuda,Ciberem, Cipanas,Lotus Garden, PACET ATAS</t>
  </si>
  <si>
    <t>KEC, CUGENANG DAN PACET</t>
  </si>
  <si>
    <t>SKNG</t>
  </si>
  <si>
    <t>SPBU Panembong, Limbangan sari, Mekarsari, Lembur sawah, ERENG, SALAGEDANG, LEBAKSIUH, SINTOK, SARONGGE, BABAKAN SIMPANG, CIDADAP, CIHARUM, CITIIS, CAMPAKAMULYA, WARUNGKADU, SUKANAGARA, PAGELARAN, SINAGAR, CILONGSONG, ITIKURIH, TANGGEUNG</t>
  </si>
  <si>
    <t>KEC. CIANJUR KOTA, WR KONDANG CAMPAKA MULYA</t>
  </si>
  <si>
    <t>ERMY</t>
  </si>
  <si>
    <t>Pasar Muka</t>
  </si>
  <si>
    <t>BNJT</t>
  </si>
  <si>
    <t>KEC. CUGENANG, CIANJUR KOTA CILAKU DAN WR KONDANG</t>
  </si>
  <si>
    <t>Kp. Gunung Lanjung, Kp. Cijedil, Kp. Benjot, Garung, Jamaras, Cikamuning, Tegallega, jambudipa, bangbayang</t>
  </si>
  <si>
    <t>DPRD</t>
  </si>
  <si>
    <t>KEC. CIANJUR KOTA, CILAKU DAN CIBEBER</t>
  </si>
  <si>
    <t>Hypermart, Gedung DPRD, Pabrik Kulit, Yogya, Desa Sirnagalih, Desa Ciharashas, Desa Cibinong hilir, Seula nangka, Desa Sukakerta, Desa Mulya Sari</t>
  </si>
  <si>
    <t>ISTN</t>
  </si>
  <si>
    <t>KEC. PACET</t>
  </si>
  <si>
    <t>Isatana Persiden Cipanas</t>
  </si>
  <si>
    <t>KOTA</t>
  </si>
  <si>
    <t>KEC. CIANJUR KOTA, KARANG TENGAH DAN SUKALUYU</t>
  </si>
  <si>
    <t>Babakan Karet, Gelar Maju, Pasir Gede Raya, The John, Sungaren, Gadung Permai, Bojong, Maleber, KP.SUKASARI , DS. BABAKAN CARINGIN, DS. TANJUNGSARI, DS. SELAJAMBE, SUKAMULYA, SAMPIH, LEGOK</t>
  </si>
  <si>
    <t>SSPN</t>
  </si>
  <si>
    <t>KEC. CUGENANG, SUKARESMI DAN MANDE</t>
  </si>
  <si>
    <t>Cipanas, Cugeunang, Sesupan,Cibadak</t>
  </si>
  <si>
    <t>TTRN</t>
  </si>
  <si>
    <t>KEC. CIRANJANG DAN HAURWANGI</t>
  </si>
  <si>
    <t>KP.SINDANGLAKA, KP.SEUSEUPAN , KP.SINDANGLAKA, GH.TTN</t>
  </si>
  <si>
    <t>RSUD</t>
  </si>
  <si>
    <t>Rumah Sakit Umum Daerah</t>
  </si>
  <si>
    <t>CRMS</t>
  </si>
  <si>
    <t>Kp Ciremis,Kp Cikancana,Desa Cibokar,Gunung manik,gunung kencana,Harja Sari</t>
  </si>
  <si>
    <t>CKNI</t>
  </si>
  <si>
    <t>Cikalong, Cibeet</t>
  </si>
  <si>
    <t>Warung Seuseupan, RSUD, Jalan Arif Rahman Hakim, Pamokolan, Munjul, Pusar</t>
  </si>
  <si>
    <t>KP. SEUSEPAN PAWATI, CIKENDI, KP. LARANGAN, KP. JAMISATA, LANGKOB, CIPURUT, MAJALAYA, SELAKOPI, SUKAMULYA, SODONG, PT. NOTOS, PERUMAHAN BUMI CIKUNDUL REGENCY, SAWAH GIRANG, CIREME, KIARA PAYUNG, SARONGGE, KP. CIBEET, SUKAMAHI, SADAMAYA, CIHANYERE, LEMBUR SAMPORA, BABAKAN SITU, KP. CIORAY, TEGALEGA, TIPARSUKAMAHI, SADAMAYA, CIHANYERE, LEMBUR SAMPORA, BABAKAN SITU, KP. CIORAY, TEGALEGA, TIPAR, JENET, KOKOT, CIPAWENTANG, CIWAREGU, BABAKAN CIRANJANG, CIMUNCANG, CIJATI, TIPAR, CIGEDOGAN, KABANDUNGAN</t>
  </si>
  <si>
    <t>CPDG</t>
  </si>
  <si>
    <t>Express ke GH CPD</t>
  </si>
  <si>
    <t>Jl. Dr. Muwardi No.165 Cianjur  GH.TTN JLN.RAYA BANDUN, Cibodas, KP.SUKADANA ,CIPETIR ,BEBER</t>
  </si>
  <si>
    <t>TKAK</t>
  </si>
  <si>
    <t>KEC TAKOKAK,KADU PANDAK,LELES, AGRABINTA</t>
  </si>
  <si>
    <t>Lembur Sawah, Gekbrong, AQUA.</t>
  </si>
  <si>
    <t>PADA</t>
  </si>
  <si>
    <t>Padasuka</t>
  </si>
  <si>
    <t>CMCN</t>
  </si>
  <si>
    <t>JL RAYA CIANJUR-CIPANAS, RS CIMACAN, Cipanas</t>
  </si>
  <si>
    <t>PANA</t>
  </si>
  <si>
    <t>Naringgul</t>
  </si>
  <si>
    <t>CRAT</t>
  </si>
  <si>
    <t>PY Mayora, PT Tropica</t>
  </si>
  <si>
    <t>PYID</t>
  </si>
  <si>
    <t>Express ke Gardu Samolo (PT PYI)</t>
  </si>
  <si>
    <t>CRJG</t>
  </si>
  <si>
    <t>Kp Pasir Kawung, Kp Pasir Sela, Kp Cibogo, Kp Sukamanah, Kp Bojong Picung, Kp Mekarwangi, Kp Cidogdog, Kp Cimeta, Kp Pasir Sela, Desa Cikondang, Kp Cisero, Kp Jati, Kp Jatisari, Kp pasir Cinde, Kp Cibarengkok</t>
  </si>
  <si>
    <t>BOJONGKALONG, NYALINDUNG, CIKAWUNG, JAJAWAY, CIBALA, PASIR KALAPA, LEMBUR CIAUL, WARGA ASIH, CICADAS, WARGASARI, KADUPANDAK, CIJATI, AGRABINTA.</t>
  </si>
  <si>
    <t>GEO THERMAL PATUHA, CIBUNI, CIREUNDEU, MEKARMUKTI, SUKATANI, CIMASKARA, BATU SEUNEU, CIKADU</t>
  </si>
  <si>
    <t>GEO THERMAL PATUHA, MELANIA, CIDAUN</t>
  </si>
  <si>
    <t>BEBAN TERTINGGI TIAP PENYULANG UP3 CIMAHI</t>
  </si>
  <si>
    <t>NAP</t>
  </si>
  <si>
    <t>JL. Sersan Bajuri -  Patrol ,KP.Cisarua</t>
  </si>
  <si>
    <t>JL. SERSAN BAJURI, DS. CIHIDEUNG, PANYAIRAN, VILLA ISTANA BUNGA, MOKLA, KARYA WANGI, CIPANEUNGTEUNG, TUTUGAN, DS. CISARUA, LAWANG ANGIN, DS. CIBADAK, DS. TUGU MUKTI, DS. PASIR HALANG, DS. CITALIO, DS. PAMEUNGPEUK, DS. CILENGKRANG, DS. PAKUHAJI, DS. PASIR HALANG, DS. BABAKAN CINTA, KP. GANDRUNG, DS. PANYANDAAN, DS. BONGKOK, DS. BONGKOK TENGAH, DS. BONGKOK, DS. CIUYAH</t>
  </si>
  <si>
    <t>NLP</t>
  </si>
  <si>
    <t>GH. Lembang,Patrol , Cisarua</t>
  </si>
  <si>
    <t>JL. TANGKUBAN PARAHU, KP. GUNUNG PUTRI, DS. CIBURIAL, DS. CIBOGO, KP. NYALINDUNG, DS. CIKOLE, DS. CIREYOD, DS. CIKAREUMBI, DS. CIKIDANG, DS. WANGUNHARJA, DS. CIBITUNG, DS. CIKENUNG, DS. BUKANAGARA, JL. MARIBAYA, DS. SUKA AMPAT, DS. LANGENSARI, DS. MEKARWANGI, DS. MARIBAYA, DS. CIBODAS, DS. SUKAMAJU, DS. SUNTENJAYA, PABRIK KINA, KP. GUNUNG KASUR, DS. CIPANJALU, DS. CIJERUK, JL. SESKO AU, DS. PAGERWANGI, DS. SUKANAGARA, PUNCLUT, KP. PASIR HANDAP, DS. MEKARWANGI, TEROPONG BINTANG BOSCHA, KINDERDORFF, DS. WANGUNSARI, DS. CIRATEUN PEUNTAS</t>
  </si>
  <si>
    <t>NLO</t>
  </si>
  <si>
    <t>Express ke Rayon Lembang</t>
  </si>
  <si>
    <t>JL. KOLONEL MASTURI, DS. CIKAHURIPAN, DS. POJOK TENGAH, DS. MANOKO, DS. SUKATANI, DS. CITESPONG, DS. PAMECELAN, KP. SUKADAMI, LEMBANG ASRI RESORT, DS. PATROL, DS. CIGUGUR, DS. CIGUGUR GIRANG, PERUM MAHARANI VILLAGE, DS. BABAKAN NIKMAT, DS. KEBON HUI, KP. KANCAH, DS. SUKAWANA, DS. PARONGPONG, PERUM GRIYA CITY NIRWANA, JL. CIJERUK, JL. GRAND HOTEL, JL. RAYA LEMBANG</t>
  </si>
  <si>
    <t>NLC</t>
  </si>
  <si>
    <t>Kp.Cidadap, Jl. Raya Maribaya  - GH.Lembang</t>
  </si>
  <si>
    <t>DESA CIBOGO - DESA CIKOLE - CUPUNEGARA</t>
  </si>
  <si>
    <t>NLK</t>
  </si>
  <si>
    <t xml:space="preserve">Jl. Raya Lembang , Pasar Lembang - GH Lembang </t>
  </si>
  <si>
    <t>JL. SETIABUDHI LEMBANG, KP. ANDIR, KP. BATUREOK, JL. TEROPONG BINTANG, JL. RAYA LEMBANG, GG. BHAYANGKARA,JL. GRAND HOTEL LEMBANG</t>
  </si>
  <si>
    <t>CAK</t>
  </si>
  <si>
    <t>Jl.Pasantern,Kp.Serut, Komp.Puri Fajar,KP CBO</t>
  </si>
  <si>
    <t>CIRATEUN, JL. SETIABUDHI ATAS, TAMAN JUNGHUN, DS. JAYAGIRI, JL. RAYA LEMBANG, PANORAMA, JL. TANGKUBAN PARAHU,SESPIM POLRI, SESKO AU, PASAR LEMBANG, DS. CIHIDEUNG, DS. GUDANG KAHURIPAN, PANGRAGAJIAN,</t>
  </si>
  <si>
    <t>CLB</t>
  </si>
  <si>
    <t xml:space="preserve"> Pusdik Pom, Kp. Hujung sd Jl.Industri </t>
  </si>
  <si>
    <t>JL SENTRAL CIBABAT</t>
  </si>
  <si>
    <t>CLC</t>
  </si>
  <si>
    <t>Jl.Pasantern,Kp Cigugur,Jl.Industri 1, GH.Leuwigajahl</t>
  </si>
  <si>
    <t>KP LEBAKSARI, KP CIBURIAL</t>
  </si>
  <si>
    <t>CLK</t>
  </si>
  <si>
    <t xml:space="preserve"> Jl. Raya Cimindi,Jl Industri 2, Cibeureum, GH LG</t>
  </si>
  <si>
    <t>CIBABAT, LEUWI GAJAH</t>
  </si>
  <si>
    <t>CLN</t>
  </si>
  <si>
    <t xml:space="preserve"> Jl. Raya Leuwigajah , Jl.Industri 1 , GH LG</t>
  </si>
  <si>
    <t>CIBABAT / LW GAJAH</t>
  </si>
  <si>
    <t>CLP</t>
  </si>
  <si>
    <t>Kp Cigugur Jl. Raya leuwigajah,Jl Industri 2 GH LG</t>
  </si>
  <si>
    <t>CMU.</t>
  </si>
  <si>
    <t>Jl. Industri 2 Cibaligo sd , GH MG</t>
  </si>
  <si>
    <t>CNB</t>
  </si>
  <si>
    <t xml:space="preserve"> Jl. Raya Baros sd GH Nanjung</t>
  </si>
  <si>
    <t>Jl. INDUSTRI 2 CIBALIGO, KP MANCONG</t>
  </si>
  <si>
    <t>CIBABAT NANJUNG</t>
  </si>
  <si>
    <t>CTM</t>
  </si>
  <si>
    <t xml:space="preserve">Jl. Raya Cibabat, Pasir Kaliki,Jl Raya Gn.Batu  </t>
  </si>
  <si>
    <t>CIBABAT, NANJUNG</t>
  </si>
  <si>
    <t>CCM</t>
  </si>
  <si>
    <t>Jl. Raya Gatot Subroto, Kebun Rumput, GHCBBR</t>
  </si>
  <si>
    <t>CIBABAT TAN BOX SOEY</t>
  </si>
  <si>
    <t>CLA</t>
  </si>
  <si>
    <t xml:space="preserve">Jl. Raya Leuwigajah ,Jl Industri 2,GH LG </t>
  </si>
  <si>
    <t>CIBABAT, CIBEBER</t>
  </si>
  <si>
    <t>CLH</t>
  </si>
  <si>
    <t xml:space="preserve"> GI. Cibabat , Jl Pasantern, Cibaligo, GH LG</t>
  </si>
  <si>
    <t>CLJ</t>
  </si>
  <si>
    <t>Jl. Raya Cibabat, Jl.Raya Leuwigajah, GH LG</t>
  </si>
  <si>
    <t>CLT</t>
  </si>
  <si>
    <t>Jl. Raya Cibabat sd Jl. Industri 2 Cibaligo</t>
  </si>
  <si>
    <t>CLU</t>
  </si>
  <si>
    <t xml:space="preserve"> Jl. Pesantren sd Jl. Industri 1, Kp. Hujung</t>
  </si>
  <si>
    <t>JALANRAYA CIBABAT S/D JALAN INDUSTRI 2 CIBALIGO</t>
  </si>
  <si>
    <t>CMB.</t>
  </si>
  <si>
    <t>Jl. Industri2 sd Melong</t>
  </si>
  <si>
    <t>CMM</t>
  </si>
  <si>
    <t>CIBABAT / MELONG</t>
  </si>
  <si>
    <t>CNK</t>
  </si>
  <si>
    <t>Jl. Baros sd Nanjung</t>
  </si>
  <si>
    <t>CIBABAT, MELONG</t>
  </si>
  <si>
    <t>CNM</t>
  </si>
  <si>
    <t>CIBABAT / NANJUNG</t>
  </si>
  <si>
    <t>ALUN</t>
  </si>
  <si>
    <t>Jl. Raya Barat, Cibeber, Jl. Kolonel Masturi, Cisangkan Hilir</t>
  </si>
  <si>
    <t>CCB</t>
  </si>
  <si>
    <t xml:space="preserve"> Jl.Raya Cibabat, Pasar Atas,  Jl.Kol.Masturi,GH CBBR</t>
  </si>
  <si>
    <t>CUJ</t>
  </si>
  <si>
    <t>PT ULTRA JAYA</t>
  </si>
  <si>
    <t>CCH</t>
  </si>
  <si>
    <t>GIS Cibabat , sd GH CBBR</t>
  </si>
  <si>
    <t>CGK</t>
  </si>
  <si>
    <t>Cimahi, Unjani, RS Dustira</t>
  </si>
  <si>
    <t>CCP</t>
  </si>
  <si>
    <t>Jl. Raya Cibabat - Jl. Raya barat - Pasar Antri, GH CBBR</t>
  </si>
  <si>
    <t>JL CIBABAT CIMAHI, ALUN ALUN CIMAHI GADO BANGKONG, JL GADO BANGKONG, GRIYA ASRI CIPAGERAN, GRIYA ASRI CIPAGERAN</t>
  </si>
  <si>
    <t>CDMR</t>
  </si>
  <si>
    <t>Kp.Lembur tengah,Kp Jeungjingrigil, KP CBO</t>
  </si>
  <si>
    <t>CGH</t>
  </si>
  <si>
    <t>Jl. Raya Barat - GH MGG</t>
  </si>
  <si>
    <t>CLM</t>
  </si>
  <si>
    <t>Jl. Industri 1 , Jl. Industri 2 sd GH MLG</t>
  </si>
  <si>
    <t>JL SENTAL CIBABAT</t>
  </si>
  <si>
    <t>CMH.</t>
  </si>
  <si>
    <t>GIS Cibabat sd GH Melong</t>
  </si>
  <si>
    <t>JL LEMBUR TENGAH, JL CIHANJUANG / CIBALIGO, JL. SENTRA CIBABAT</t>
  </si>
  <si>
    <t>CMK</t>
  </si>
  <si>
    <t>Jl. Industri 1 -GH Melong</t>
  </si>
  <si>
    <t>CIBABAT GADO BANGKONG</t>
  </si>
  <si>
    <t>JATI</t>
  </si>
  <si>
    <t>Jl. Jati - Ciawitali - Ciuyah - Citeureup - Gamblok,KP CBO</t>
  </si>
  <si>
    <t>KARO</t>
  </si>
  <si>
    <t>PT Yostex ,PT Babintri - GH Melong</t>
  </si>
  <si>
    <t>JALAN INDUSTRI 1 - MELONG</t>
  </si>
  <si>
    <t>ROMA</t>
  </si>
  <si>
    <t>Operasi</t>
  </si>
  <si>
    <t>RYAD</t>
  </si>
  <si>
    <t>Leuwi Gajah</t>
  </si>
  <si>
    <t>JL SENTRAL, JALAN CIHANJUANG</t>
  </si>
  <si>
    <t>SEUL</t>
  </si>
  <si>
    <t>JL. CIBALIGO, JL. LEUWI GAJAH</t>
  </si>
  <si>
    <t>THRN</t>
  </si>
  <si>
    <t>DAERAH INDUSTRI CIMAHI SELATAN - JALAN LEUWIGAJAH</t>
  </si>
  <si>
    <t>TKYO</t>
  </si>
  <si>
    <t>Daerah Cibeber</t>
  </si>
  <si>
    <t>DILI</t>
  </si>
  <si>
    <t>JL. Industri Leuwigajah (GD. BNP)</t>
  </si>
  <si>
    <t>ITBL</t>
  </si>
  <si>
    <t>Melong</t>
  </si>
  <si>
    <t>BAGD</t>
  </si>
  <si>
    <t>LEMBUR SAWAH, LEUWIGAJAH, LEMBAH TERATAI, BULOG, CIBOGO, POJOK/ KIHAPIT, CIBEBER</t>
  </si>
  <si>
    <t>BLIN</t>
  </si>
  <si>
    <t>Belum Operasi</t>
  </si>
  <si>
    <t>HNOI</t>
  </si>
  <si>
    <t>JKRT</t>
  </si>
  <si>
    <t>Daerah Leuwi Gajah, Radar Perhubungan</t>
  </si>
  <si>
    <t>LNDN</t>
  </si>
  <si>
    <t>PT Oriental</t>
  </si>
  <si>
    <t>CIBABAT, LEUWIGAJAH</t>
  </si>
  <si>
    <t>PRIS</t>
  </si>
  <si>
    <t>PT Pulau Singa Mas</t>
  </si>
  <si>
    <t>NANJUNG, LEUWIGAJAH</t>
  </si>
  <si>
    <t>KBUL</t>
  </si>
  <si>
    <t>Express ke Gardu DWS (PT Dewa Sutratex)</t>
  </si>
  <si>
    <t>WMC</t>
  </si>
  <si>
    <t>JL. BRATATEX, JL. LEUWI GAJAH, CIGUGUR TENGAH, CIBEUREUM</t>
  </si>
  <si>
    <t>WMH</t>
  </si>
  <si>
    <t>Cibeureum  - Melong</t>
  </si>
  <si>
    <t>JL. RAYA CILEMBER, JL. RAYA CIBABAT, JL. LEUWI GAJAH</t>
  </si>
  <si>
    <t>WMM</t>
  </si>
  <si>
    <t>CIBEREUM - CIJERAH - MELONG</t>
  </si>
  <si>
    <t>KBPI</t>
  </si>
  <si>
    <t>Kebon Kopi - Jl. Industri 2 - Gempol Asri</t>
  </si>
  <si>
    <t>BANDUNG BARAT</t>
  </si>
  <si>
    <t>LWGJ</t>
  </si>
  <si>
    <t>Jl. Leuwigajah - Kerkop - Cibodas</t>
  </si>
  <si>
    <t>WMK</t>
  </si>
  <si>
    <t>Cibeureum - Cjerah - Gempol Asri - Melong</t>
  </si>
  <si>
    <t>BANDUNG BARAT, NANJUNG</t>
  </si>
  <si>
    <t>BTJR</t>
  </si>
  <si>
    <t>Jl. Raya Batujajar - Kp.Citunjung-Kerkop</t>
  </si>
  <si>
    <t>JALAN LEUWIGAJAH, KERKOV, CIBODAS, MELONG, JL. CIBALIGO, GEMPOL</t>
  </si>
  <si>
    <t>CHPS</t>
  </si>
  <si>
    <t>Jl. Raya batujajar-Kp. Cihampelas - Maroko</t>
  </si>
  <si>
    <t>JL. LEUWIGAJAH, KERKOV, CIBODAS, CIBALIGO, JALAN INDUSTRI II</t>
  </si>
  <si>
    <t>CIBEREUM - CIJERAH - GEMPOL ASRI - MELONG</t>
  </si>
  <si>
    <t>LCC</t>
  </si>
  <si>
    <t>Jl. Raya Batujajar - Cangkorah - Industri 3</t>
  </si>
  <si>
    <t>KTWR</t>
  </si>
  <si>
    <t>PT.Jo Perkasa</t>
  </si>
  <si>
    <t>LCP</t>
  </si>
  <si>
    <t>Express GH Cangkorah</t>
  </si>
  <si>
    <t>DESA HAUR NYONDOL, DESA CISEUPAN, DESA SELACAU, DESA CANGKORAH, DESA CIMAREME</t>
  </si>
  <si>
    <t>LCU</t>
  </si>
  <si>
    <t>PELAS, KP RONGGA, KP. MEKAR JAYA, KP MAROKO, KP RANCAECENG, KP SUKAGUNA, KP BUNDER, KP SUKATENGAH, KP SAGULING KARANG ANYAR, KP SAGULING BOJONG RANCA, KP SAGULING PASIR MALAKA, KP SAGULING BOJONG LOA, KP PASIR GIRANG</t>
  </si>
  <si>
    <t>LCB</t>
  </si>
  <si>
    <t>Jl. Raya Batujajar - Cangkorah - Industri 4</t>
  </si>
  <si>
    <t>LCH</t>
  </si>
  <si>
    <t>LAGADAR, JALAN INDUSTRI</t>
  </si>
  <si>
    <t>LCK</t>
  </si>
  <si>
    <t>Jl. Raya Batujajar - Cangkorah - Industri 2</t>
  </si>
  <si>
    <t>LCM</t>
  </si>
  <si>
    <t>Jl. Raya Batujajar - Cangkorah - Industri 1</t>
  </si>
  <si>
    <t>LMH</t>
  </si>
  <si>
    <t>Jl. Raya Batujajar - Melong</t>
  </si>
  <si>
    <t>LCA</t>
  </si>
  <si>
    <t>PT Sinar Para Taruna</t>
  </si>
  <si>
    <t>LNH</t>
  </si>
  <si>
    <t>Jl. Raya Batujajar - Nanjung</t>
  </si>
  <si>
    <t>LCO</t>
  </si>
  <si>
    <t>Express ke G.SPTA (backup LCA)</t>
  </si>
  <si>
    <t>LNP</t>
  </si>
  <si>
    <t>CPTK</t>
  </si>
  <si>
    <t xml:space="preserve"> Batujajar - Nanjung - Cipatik - Cisaat</t>
  </si>
  <si>
    <t>GLNG</t>
  </si>
  <si>
    <t>Jl. Raya Batujajar - Galanggang - Saguling</t>
  </si>
  <si>
    <t>KP MELONG</t>
  </si>
  <si>
    <t>JL RAYA BATUJAJAR, NANJUNG</t>
  </si>
  <si>
    <t>CKRH</t>
  </si>
  <si>
    <t>Jl. Raya padalarang - Jl.Raya Cimareme,Komp.Cilame Permai</t>
  </si>
  <si>
    <t>KP. HEGARMANAH, JL. RAYA NANJUNG, MARGA ASIH</t>
  </si>
  <si>
    <t>KP CIHAMPELAS, KP SAYURAN, KP CIAWI TALI, KP BONGAS, KP CILILIN, KP BONCERET, KP CIRIRIP, KP ENTOY, KP CAU, KP WANGUN SARI</t>
  </si>
  <si>
    <t>LBSR</t>
  </si>
  <si>
    <t>Jl. Raya Stasiun timur - Lebak sari - Pasirlangu</t>
  </si>
  <si>
    <t>LNJ</t>
  </si>
  <si>
    <t>PT Gistex</t>
  </si>
  <si>
    <t>MWTI</t>
  </si>
  <si>
    <t>Jl. Raya Purwakarta - kp. Maswati - Cipeundeuy</t>
  </si>
  <si>
    <t>KP SELACAU, KP CIPATIK, KP BALAKASAP, KP KAREKOTOK, KP BLOKTAHU, KP SITUWANGI, KP BATUKARUT, KP TANJUNG WANGI, KP CISALAK,KP CILUTUNG, KP CISAAT, KP CIHARUMAN, KP PATROL, KP JELEGONG</t>
  </si>
  <si>
    <t>PRBY</t>
  </si>
  <si>
    <t xml:space="preserve">Jl. Raya Padalarang - Purabaya - Sudimsmpir </t>
  </si>
  <si>
    <t>SINARJAYA, GALANGGANG BATUJAJAR, KANDANGSAPI, PANGAUBAN, BATUJAJAR, DS GIRIMUKTI, CIPANGERAN, DS JATI,SUKAWENING, CIRANJI SAGULING, CIBANGKONOL, BARANAGSIANG SAGULING, CIBITUNG, CIBENDA, CIJAMBU, CIBAROS, GENGGONG KECAMATAN RONGGA</t>
  </si>
  <si>
    <t>Jl. Raya Stasiun timur - Pasirlangu-Pangheotan</t>
  </si>
  <si>
    <t>JL. RAYA BATUJAJAR, LAGADAR NANJUNG, SUKABIRUS, MARGA ASIH, CIGONDEWAH, MAHMUD</t>
  </si>
  <si>
    <t>RJDL</t>
  </si>
  <si>
    <t>Jl. Raya padalarang - Cioray - Rajamandala</t>
  </si>
  <si>
    <t>PCB</t>
  </si>
  <si>
    <t>Jl. Raya padalarang-cangkorah-Industri</t>
  </si>
  <si>
    <t>JL RAYA PADALARANG, JL RAYA CIMAREME, CIAMPEL</t>
  </si>
  <si>
    <t>PCN</t>
  </si>
  <si>
    <t>GUNGUNGMASIGIT, CIBOGO INDAH, PUSDIKIF, CIPTAHARJA, BALEBAT, CITATAH, MULTIMARMER, SELAJAMBE</t>
  </si>
  <si>
    <t>PCO</t>
  </si>
  <si>
    <t>Kawasan Industri Sanbe Farma</t>
  </si>
  <si>
    <t>PGB</t>
  </si>
  <si>
    <t>Jl. Raya padalarang-Gadobangkong</t>
  </si>
  <si>
    <t>KP CUHCUR, KP NYALINDUNG, CIDEPONG, KP CIPICUNG, PASIR IPIS, CIGEBLIG, KP MASWATI, NANGELENG, CIWARU, CITATAH, KP MARGA, CIBENGKUNG, KP CIROYOM, CIRATA</t>
  </si>
  <si>
    <t>PKH</t>
  </si>
  <si>
    <t>Kawasan Pemukiman Kota Baru Parahiangan</t>
  </si>
  <si>
    <t>DESA CIJENGJING, DESA RANCABALI, BALOVER, GANTUNGAN</t>
  </si>
  <si>
    <t>PRMB</t>
  </si>
  <si>
    <t>Jl. Raya Padalarang - Pamucatan</t>
  </si>
  <si>
    <t>CIBURUY, CITATAH, WARUNGGOMBONG, KERTAMUKTI, RAJAMANDALA, KIARA</t>
  </si>
  <si>
    <t>PCH</t>
  </si>
  <si>
    <t xml:space="preserve">Jl. Raya Padalarang - Cangkorah </t>
  </si>
  <si>
    <t>JALAN RAYA PADALARANG</t>
  </si>
  <si>
    <t>PCU</t>
  </si>
  <si>
    <t xml:space="preserve">Jl. Raya Padalarang - PN. Kertas - Cangkorah </t>
  </si>
  <si>
    <t>PRO</t>
  </si>
  <si>
    <t>Jl. Raya Padalarang - Baruwangi</t>
  </si>
  <si>
    <t>PBH</t>
  </si>
  <si>
    <t>PBI</t>
  </si>
  <si>
    <t>PCA</t>
  </si>
  <si>
    <t>PCC</t>
  </si>
  <si>
    <t>PCJ</t>
  </si>
  <si>
    <t>PCM</t>
  </si>
  <si>
    <t>PCP</t>
  </si>
  <si>
    <t>JALAN RAYA RAJAMANDALA</t>
  </si>
  <si>
    <t>PCS</t>
  </si>
  <si>
    <t>PRA</t>
  </si>
  <si>
    <t>BUMI ADIA</t>
  </si>
  <si>
    <t>PGP</t>
  </si>
  <si>
    <t>Jl.H.Gofur,Kp.Tani Mulya,Komp.Puri Cipageran,Kp.Cibodas</t>
  </si>
  <si>
    <t>KOTA BARU PADALARANG</t>
  </si>
  <si>
    <t>PRH</t>
  </si>
  <si>
    <t>Jl. Raya padalarang-Pamucatan</t>
  </si>
  <si>
    <t>PTB</t>
  </si>
  <si>
    <t>Kawasan Kampung Muara</t>
  </si>
  <si>
    <t>PUJ</t>
  </si>
  <si>
    <t>PT Ultra Jaya</t>
  </si>
  <si>
    <t>PAKUHAJI, TANIMULYA, HAJIGOPUR, CIPANAWAR, CIPAGERAN</t>
  </si>
  <si>
    <t>CIKALONG, KWW, SIN</t>
  </si>
  <si>
    <t>ULTRA JAYA</t>
  </si>
  <si>
    <t>BEBAN TERTINGGI TIAP PENYULANG UP3 MAJALAYA</t>
  </si>
  <si>
    <t>CNLS</t>
  </si>
  <si>
    <t>Kawasan industri Sapan (spotload SYMN)</t>
  </si>
  <si>
    <t>SBB</t>
  </si>
  <si>
    <t xml:space="preserve">Kawasan Industri Banjaran, Majalaya </t>
  </si>
  <si>
    <t>SYMN</t>
  </si>
  <si>
    <t>Kawasan industri Sapan (spotload CNLS)</t>
  </si>
  <si>
    <t>SMB</t>
  </si>
  <si>
    <t>Kawasan industri Banjaran, Majalaya</t>
  </si>
  <si>
    <t>RNDR</t>
  </si>
  <si>
    <t>CV Artha Kharisma, PT Kertas Trimitra M</t>
  </si>
  <si>
    <t>SPM</t>
  </si>
  <si>
    <t>Kabel Ekspres Papirus</t>
  </si>
  <si>
    <t>SPP</t>
  </si>
  <si>
    <t xml:space="preserve">Kaw. industri Baleendah, Banjaran, Majalaya </t>
  </si>
  <si>
    <t>SSB</t>
  </si>
  <si>
    <t>Memasok  Pabrik Rol,Pabrik Pien,Pabrik Lie ,Pabrik SGL,Pabrik DAC</t>
  </si>
  <si>
    <t>SSU</t>
  </si>
  <si>
    <t>Kawasan industri Soreang</t>
  </si>
  <si>
    <t>SPBH</t>
  </si>
  <si>
    <t>Wilayah Banjaran</t>
  </si>
  <si>
    <t xml:space="preserve">Wilayah Soreang </t>
  </si>
  <si>
    <t>SRAI</t>
  </si>
  <si>
    <t>Baleendah, Rumah Al Ihsan</t>
  </si>
  <si>
    <t>Kabel Ekspres Kaw. Industri Soreang</t>
  </si>
  <si>
    <t>SKK</t>
  </si>
  <si>
    <t>Kimia Farma Banjaran (spotload SKH)</t>
  </si>
  <si>
    <t>Industri Patal Banjaran dan RS Al Ihsan</t>
  </si>
  <si>
    <t>SKH</t>
  </si>
  <si>
    <t>Kimia Farma Banjaran (spotload SKK)</t>
  </si>
  <si>
    <t>Rumah Sakit Al Ihsan</t>
  </si>
  <si>
    <t>SBC</t>
  </si>
  <si>
    <t xml:space="preserve">Kawasan industri Banjaran, Majalaya </t>
  </si>
  <si>
    <t>Kabel Express ke Kimia Farma Banjaran</t>
  </si>
  <si>
    <t>SBH</t>
  </si>
  <si>
    <t>Kawasan industri Banjaran</t>
  </si>
  <si>
    <t>SBK</t>
  </si>
  <si>
    <t>SBM</t>
  </si>
  <si>
    <t xml:space="preserve">Kawasan industri KTSM Banjaran, Majalaya </t>
  </si>
  <si>
    <t>SPH</t>
  </si>
  <si>
    <t>SPU</t>
  </si>
  <si>
    <t>Kabel Ekspres Banjaran</t>
  </si>
  <si>
    <t>SSH</t>
  </si>
  <si>
    <t>Kaw. Industri Baleendah, Banjaran, Majalaya</t>
  </si>
  <si>
    <t>SPORTHALL</t>
  </si>
  <si>
    <t>SSK</t>
  </si>
  <si>
    <t xml:space="preserve">Kawasan industri Hirota </t>
  </si>
  <si>
    <t>SSM</t>
  </si>
  <si>
    <t>Kawasan industri Hirota</t>
  </si>
  <si>
    <t>BLED</t>
  </si>
  <si>
    <t xml:space="preserve">Wilayah Bale Endah </t>
  </si>
  <si>
    <t>CMNG</t>
  </si>
  <si>
    <t xml:space="preserve">Wilayah Cimaung </t>
  </si>
  <si>
    <t>CPLH</t>
  </si>
  <si>
    <t xml:space="preserve">Wilayah Cipelah </t>
  </si>
  <si>
    <t>SJE</t>
  </si>
  <si>
    <t>Kabel Express ke Jalak</t>
  </si>
  <si>
    <t>CWDY</t>
  </si>
  <si>
    <t>Wilayah Ciwidey</t>
  </si>
  <si>
    <t>SRNG</t>
  </si>
  <si>
    <t>AJSR</t>
  </si>
  <si>
    <t xml:space="preserve">Wilayah Arjasari </t>
  </si>
  <si>
    <t>CBBR</t>
  </si>
  <si>
    <t>Wilayah Bale Endah Cibeber,Ciwidey</t>
  </si>
  <si>
    <t>DGSI</t>
  </si>
  <si>
    <t xml:space="preserve">Wilayah Gandasoli </t>
  </si>
  <si>
    <t>KATA</t>
  </si>
  <si>
    <t>Katapang</t>
  </si>
  <si>
    <t>SKB</t>
  </si>
  <si>
    <t>Express ke Kimia Farma Banjaran (spotload SKM)</t>
  </si>
  <si>
    <t>Wilayah Cibeber</t>
  </si>
  <si>
    <t>SKM</t>
  </si>
  <si>
    <t>Express ke Kimia Farma Banjaran (spotload SKB)</t>
  </si>
  <si>
    <t>SPBM</t>
  </si>
  <si>
    <t>CAH1</t>
  </si>
  <si>
    <t>Kabel Ekspres Bojong</t>
  </si>
  <si>
    <t>CAM</t>
  </si>
  <si>
    <t>Kabel Ekspres Ata</t>
  </si>
  <si>
    <t>CAU</t>
  </si>
  <si>
    <t xml:space="preserve">Kawasan Industri Cicalengka, Rancaekek </t>
  </si>
  <si>
    <t>Industri Patal Banjaran</t>
  </si>
  <si>
    <t>CBM.</t>
  </si>
  <si>
    <t xml:space="preserve">Kawasan Industri Ata Rancaekek </t>
  </si>
  <si>
    <t>SSE</t>
  </si>
  <si>
    <t>Kabel Express ke HIROTA</t>
  </si>
  <si>
    <t>CNH1</t>
  </si>
  <si>
    <t>Kabel Ekspres Cicalengka, Rancaekek</t>
  </si>
  <si>
    <t>CNN</t>
  </si>
  <si>
    <t xml:space="preserve">Kawasan Industri Bojong </t>
  </si>
  <si>
    <t>CAH2</t>
  </si>
  <si>
    <t>Kawasan Industri Cicalengka, Rancaekek</t>
  </si>
  <si>
    <t>CICA</t>
  </si>
  <si>
    <t>Wilayah Cikasungka , cicalengka</t>
  </si>
  <si>
    <t>Kawasan industri Bojong</t>
  </si>
  <si>
    <t>CILU</t>
  </si>
  <si>
    <t xml:space="preserve">Wilayah Cikasungka </t>
  </si>
  <si>
    <t>CINA</t>
  </si>
  <si>
    <t>Wilayah Cicalengka,Nagreg</t>
  </si>
  <si>
    <t>Kawasan Industri Bojong</t>
  </si>
  <si>
    <t>CNH2</t>
  </si>
  <si>
    <t>Kabel Ekspres Leuwidulang</t>
  </si>
  <si>
    <t>Wilayah Garut</t>
  </si>
  <si>
    <t>SUKA</t>
  </si>
  <si>
    <t>Wilayah Cikasungka</t>
  </si>
  <si>
    <t>CAK.</t>
  </si>
  <si>
    <t>Kawasan Industri Cicalengka</t>
  </si>
  <si>
    <t>CBB.</t>
  </si>
  <si>
    <t>Kawasan Industri Ata Rancaekek</t>
  </si>
  <si>
    <t>CBH.</t>
  </si>
  <si>
    <t xml:space="preserve">Kabel Ekspres Cicalengka, Rancaekek </t>
  </si>
  <si>
    <t>CLH.</t>
  </si>
  <si>
    <t>Kawasan industri Cicalengka</t>
  </si>
  <si>
    <t>DWTI</t>
  </si>
  <si>
    <t xml:space="preserve">Wilayah Darwati </t>
  </si>
  <si>
    <t>PSEH</t>
  </si>
  <si>
    <t xml:space="preserve">Wilayah Paseh </t>
  </si>
  <si>
    <t>Kabel Ekspress Kp Bojong</t>
  </si>
  <si>
    <t>CPRY</t>
  </si>
  <si>
    <t>Wilayah Ciparay Majalaya</t>
  </si>
  <si>
    <t>MRSL</t>
  </si>
  <si>
    <t>Wilayah Mars Majalaya</t>
  </si>
  <si>
    <t>Kawasan Industri Cikuya dan Cikurutug</t>
  </si>
  <si>
    <t>MARU</t>
  </si>
  <si>
    <t>Wilayah Maru Majalaya</t>
  </si>
  <si>
    <t>Wilayah Darwati</t>
  </si>
  <si>
    <t>MCC</t>
  </si>
  <si>
    <t>Kawasan Industri Ciparay, Majalaya</t>
  </si>
  <si>
    <t>Wilayah Paseh</t>
  </si>
  <si>
    <t>MCM</t>
  </si>
  <si>
    <t xml:space="preserve">Kawasan Industri Ciparay, Majalaya </t>
  </si>
  <si>
    <t>MLA</t>
  </si>
  <si>
    <t>Kawasan Industri Leuwidulang, Majalaya</t>
  </si>
  <si>
    <t>MTM</t>
  </si>
  <si>
    <t>Kawasan Industri  Majalaya Kota</t>
  </si>
  <si>
    <t>MLJ</t>
  </si>
  <si>
    <t>MLO</t>
  </si>
  <si>
    <t>MLU</t>
  </si>
  <si>
    <t>Kawasan Industri Tawakal, Majalaya</t>
  </si>
  <si>
    <t>MDB</t>
  </si>
  <si>
    <t>Kabel Ekspres DUX</t>
  </si>
  <si>
    <t>Kawasan industri Majalaya</t>
  </si>
  <si>
    <t>MDH</t>
  </si>
  <si>
    <t>MLK</t>
  </si>
  <si>
    <t>MTB</t>
  </si>
  <si>
    <t xml:space="preserve">Kawasan Industri Tawakal, Majalaya </t>
  </si>
  <si>
    <t>MTP</t>
  </si>
  <si>
    <t>PAB</t>
  </si>
  <si>
    <t xml:space="preserve">Kawasan Industri Artakarisma </t>
  </si>
  <si>
    <t>PBH.</t>
  </si>
  <si>
    <t>EXSPRES</t>
  </si>
  <si>
    <t>PCM.</t>
  </si>
  <si>
    <t xml:space="preserve">Kawasan industri DUX Panyadap </t>
  </si>
  <si>
    <t>PDO</t>
  </si>
  <si>
    <t>PDU</t>
  </si>
  <si>
    <t>Kabel Ekspres Panyadap</t>
  </si>
  <si>
    <t>Kabel Ekspres Kaw. Industri Sapan</t>
  </si>
  <si>
    <t>PLM</t>
  </si>
  <si>
    <t xml:space="preserve">Kawasan industri Leuwidulang Panyadap </t>
  </si>
  <si>
    <t xml:space="preserve">Kabel Ekspres Kp Bojong </t>
  </si>
  <si>
    <t>PLO</t>
  </si>
  <si>
    <t>Kabel Ekspres Cidawolong</t>
  </si>
  <si>
    <t>PLP</t>
  </si>
  <si>
    <t>Kawasan industri DUX Panyadap</t>
  </si>
  <si>
    <t>PLU</t>
  </si>
  <si>
    <t xml:space="preserve">Kawasan industri Solokan jeruk Panyadap </t>
  </si>
  <si>
    <t>PSM</t>
  </si>
  <si>
    <t xml:space="preserve">Kawasan industri Bojong Panyadap </t>
  </si>
  <si>
    <t>Kawasan industri Leuwidulang Panyadap</t>
  </si>
  <si>
    <t>PSU</t>
  </si>
  <si>
    <t>Kawasan industri Solokan jeruk Panyadap</t>
  </si>
  <si>
    <t>PAM</t>
  </si>
  <si>
    <t>Kawasan Industri Majalaya Kota</t>
  </si>
  <si>
    <t>PBK</t>
  </si>
  <si>
    <t>PCH.</t>
  </si>
  <si>
    <t>Kawasan industri Bojong Panyadap</t>
  </si>
  <si>
    <t>PLB</t>
  </si>
  <si>
    <t>Kabel Ekspres Kahatex Grup</t>
  </si>
  <si>
    <t>PLH</t>
  </si>
  <si>
    <t>Kawasan Industri Sapan</t>
  </si>
  <si>
    <t>PLK</t>
  </si>
  <si>
    <t>PSB</t>
  </si>
  <si>
    <t xml:space="preserve">Kawasan industri Panyadap </t>
  </si>
  <si>
    <t>PSH</t>
  </si>
  <si>
    <t>PSK</t>
  </si>
  <si>
    <t>Kabel Ekspres Solokan jeruk</t>
  </si>
  <si>
    <t>PTH</t>
  </si>
  <si>
    <t xml:space="preserve">Kawasan industri Tawakal Panyadap </t>
  </si>
  <si>
    <t>PMH</t>
  </si>
  <si>
    <t>Express ke GH Mona</t>
  </si>
  <si>
    <t>Kawasan industri Panyadap</t>
  </si>
  <si>
    <t>RCBI</t>
  </si>
  <si>
    <t>Wilayah Solokan jeruk, Ciparay Majalaya</t>
  </si>
  <si>
    <t>RCKA</t>
  </si>
  <si>
    <t xml:space="preserve">Wilayah Solokan jeruk, Ciparay Majalaya </t>
  </si>
  <si>
    <t>RCKE</t>
  </si>
  <si>
    <t>Wilayah Rancaekek kencana</t>
  </si>
  <si>
    <t>Kawasan industri Tawakal Panyadap</t>
  </si>
  <si>
    <t>RCKO</t>
  </si>
  <si>
    <t>RJDA</t>
  </si>
  <si>
    <t>Wilayah Majalaya Kota</t>
  </si>
  <si>
    <t>PSE</t>
  </si>
  <si>
    <t>Express GH Solokan Jeruk</t>
  </si>
  <si>
    <t>CIDO</t>
  </si>
  <si>
    <t>Wilayah Sari, Ciparay Majalaya</t>
  </si>
  <si>
    <t>CNTG</t>
  </si>
  <si>
    <t>Wilayah Baleendsh ,Cieunteung</t>
  </si>
  <si>
    <t>Cipaku, Bojong, Bojong Becik, dan sebagian Loa</t>
  </si>
  <si>
    <t>PALE</t>
  </si>
  <si>
    <t xml:space="preserve">Kawasan industri Mahameru Dayeuhkolot </t>
  </si>
  <si>
    <t>PHK</t>
  </si>
  <si>
    <t>GI PANSIA - GH HIROTA</t>
  </si>
  <si>
    <t>PUK</t>
  </si>
  <si>
    <t xml:space="preserve">Wilayah Cido, Ciparay Majalaya </t>
  </si>
  <si>
    <t>PDE</t>
  </si>
  <si>
    <t>Kawasan Mall the Magic Majalaya</t>
  </si>
  <si>
    <t>PUM</t>
  </si>
  <si>
    <t>SARI</t>
  </si>
  <si>
    <t xml:space="preserve">Kawasan industri Unilon Dayeuhkolot </t>
  </si>
  <si>
    <t>Tridaya Pusaka, Pelita Elang Mas, Matahari Residence, Intel Dam, Matahari Asri, Baleendah Permai, Superi, Alta Eka Mandiri, Manggahang, Sukajadi, Sindangsari, Cikopo, Rancamanuk</t>
  </si>
  <si>
    <t>PWB</t>
  </si>
  <si>
    <t>Cidodol, Cienteung</t>
  </si>
  <si>
    <t>Kawasan industri Mahameru Dayeuhkolot</t>
  </si>
  <si>
    <t>PANI</t>
  </si>
  <si>
    <t>Kaw. Industri Soreang</t>
  </si>
  <si>
    <t>PARI</t>
  </si>
  <si>
    <t>Wilayah Cido, Ciparay Majalaya</t>
  </si>
  <si>
    <t>PARO</t>
  </si>
  <si>
    <t>Rawa Bogo, Bojong Gadog, Sibugel, Sadakar, Selong Cieter, Siturancak Sukasari, Alam Endal, Warung Caringin, Babakan Jampang, Ciawul, Legok Kondang, Lebak Muncang</t>
  </si>
  <si>
    <t>PRMCG</t>
  </si>
  <si>
    <t>KAKA</t>
  </si>
  <si>
    <t>Kawasan Industri Rancaekek</t>
  </si>
  <si>
    <t>Kawasan industri Unilon Dayeuhkolot</t>
  </si>
  <si>
    <t>LGAR</t>
  </si>
  <si>
    <t>PRBU</t>
  </si>
  <si>
    <t>Industri Textil Cicalengka</t>
  </si>
  <si>
    <t>Perkebunan Wilayah Patuhawati, Rancabolang, dan Cipelah</t>
  </si>
  <si>
    <t>PRPB</t>
  </si>
  <si>
    <t>Industri Polyfin</t>
  </si>
  <si>
    <t>Wilayah Langkob, Tenjolaya, dan Ciwidey</t>
  </si>
  <si>
    <t>PRPK</t>
  </si>
  <si>
    <t>Wilayah Rawa Bogo, Bojong Gadog, Sibugel, Sadakar, Selong, Cieter, Siturancak, Sukasari, Alam Endah, Warung Caringin, Babakan jampang, Ciawul, Legok Kondang, Lebak Muncang</t>
  </si>
  <si>
    <t>PRPM</t>
  </si>
  <si>
    <t>Kawasan Cicalengka</t>
  </si>
  <si>
    <t>PRTM</t>
  </si>
  <si>
    <t>Desa Linggar Rancaekek</t>
  </si>
  <si>
    <t>PRNO</t>
  </si>
  <si>
    <t>Desa Munggang Rancaekek</t>
  </si>
  <si>
    <t>RPC</t>
  </si>
  <si>
    <t>PRTG</t>
  </si>
  <si>
    <t>Kabel Express ke Tirta Gracia</t>
  </si>
  <si>
    <t>RPK</t>
  </si>
  <si>
    <t>POLIFIN</t>
  </si>
  <si>
    <t>RPM</t>
  </si>
  <si>
    <t>RWM</t>
  </si>
  <si>
    <t>Kabel ekspres Industri Rancaekek</t>
  </si>
  <si>
    <t>CBRM</t>
  </si>
  <si>
    <t>CKUL</t>
  </si>
  <si>
    <t>Desa Tenjolaya, GH ATA</t>
  </si>
  <si>
    <t>PLNG</t>
  </si>
  <si>
    <t>PRAM</t>
  </si>
  <si>
    <t>CICALENGKA BKKM</t>
  </si>
  <si>
    <t>SDEP</t>
  </si>
  <si>
    <t>UAM</t>
  </si>
  <si>
    <t>UCC</t>
  </si>
  <si>
    <t>UCO</t>
  </si>
  <si>
    <t>UPB</t>
  </si>
  <si>
    <t>Wilayah Cibeurem Majalaya</t>
  </si>
  <si>
    <t>UPM</t>
  </si>
  <si>
    <t>Wilayah Pangalengan Cielunca</t>
  </si>
  <si>
    <t>WRCA</t>
  </si>
  <si>
    <t>Wilayah Pangalengan Majalaya</t>
  </si>
  <si>
    <t>UPC</t>
  </si>
  <si>
    <t>Wilayah Banjaran - Pangalengan</t>
  </si>
  <si>
    <t>UPK</t>
  </si>
  <si>
    <t>Kawasan industri Rancaekek</t>
  </si>
  <si>
    <t>Kabel Ekspres PT Polyfin</t>
  </si>
  <si>
    <t>Kawasan industri Cileunyi</t>
  </si>
  <si>
    <t>Cileunyi Panyaungan, Bumi Cipacing Permai, Rancaekek Permai, Abdinegara, Duta Taman, Cileunyi, Putrako Taman Cileunyi, Rancaekek, Ranca Batok, Bojong Loa, Bobodolan, Jajaway, Rancakamurang, Babakan Sayang, Rancanilem, Bojong Jati, Buah Dua, Dangder, Bojong Pulus, Sukamukti</t>
  </si>
  <si>
    <t>BEBAN TERTINGGI TIAP PENYULANG UP3 SUMEDANG</t>
  </si>
  <si>
    <t>PKRB</t>
  </si>
  <si>
    <t>PT Kewalram Ind (spotload PKRC)</t>
  </si>
  <si>
    <t>KRIN</t>
  </si>
  <si>
    <t>PT Kaldu Sari Nabati, PT Seger Plastik</t>
  </si>
  <si>
    <t>PKRC</t>
  </si>
  <si>
    <t>PT Kewalram Ind (spotload PKRB)</t>
  </si>
  <si>
    <t>SITI</t>
  </si>
  <si>
    <t>PT Sing Wealth Jatiwangi (G.PTSW)</t>
  </si>
  <si>
    <t>PSUN</t>
  </si>
  <si>
    <t>Express ke G.SUNR (Spotload PSON)</t>
  </si>
  <si>
    <t>EMBE</t>
  </si>
  <si>
    <t>PT Glory Star Wisesa, PT Kaldusari Nabati, PT Embee Textile</t>
  </si>
  <si>
    <t>PSON</t>
  </si>
  <si>
    <t>Express ke G.SUNR (Spotload PSUN)</t>
  </si>
  <si>
    <t>LGNG</t>
  </si>
  <si>
    <t xml:space="preserve">Wilayah Leuwimunding Arjawinangun </t>
  </si>
  <si>
    <t>PMSP</t>
  </si>
  <si>
    <t xml:space="preserve">Wilayah Arjawinangun </t>
  </si>
  <si>
    <t>PMKB</t>
  </si>
  <si>
    <t>PLSH</t>
  </si>
  <si>
    <t>PMKC</t>
  </si>
  <si>
    <t>CDA</t>
  </si>
  <si>
    <t>Kabel Ekspres GH SPIE</t>
  </si>
  <si>
    <t>CDO</t>
  </si>
  <si>
    <t>BIJ1</t>
  </si>
  <si>
    <t>Bandar Udara Internasional Kertajati (spotload BIJ2 &amp; BIJ3)</t>
  </si>
  <si>
    <t>BIJ2</t>
  </si>
  <si>
    <t>Bandar Udara Internasional Kertajati (spotload BIJ1 &amp; BIJ3)</t>
  </si>
  <si>
    <t>Ligung, rentang, sumber, jatitujuh, kodasari</t>
  </si>
  <si>
    <t>BIJ3</t>
  </si>
  <si>
    <t>Bandar Udara Internasional Kertajati (spotload BIJ2 &amp; BIJ1)</t>
  </si>
  <si>
    <t>JTGD</t>
  </si>
  <si>
    <t>Wilayah Jati Gede, Parakan Kondang , Cijeungjing</t>
  </si>
  <si>
    <t>Kayen, Palasah, Bongas, Ciligur</t>
  </si>
  <si>
    <t>Kawasan Industri dwipapuri (ekspres)</t>
  </si>
  <si>
    <t>TOMO</t>
  </si>
  <si>
    <t>CDRS</t>
  </si>
  <si>
    <t>Kawasan industri KALSINDO</t>
  </si>
  <si>
    <t>KRDK</t>
  </si>
  <si>
    <t xml:space="preserve">Wilayah Karedok Kadipaten </t>
  </si>
  <si>
    <t>LJLG</t>
  </si>
  <si>
    <t xml:space="preserve">Wilayah Leuwijulang Kadipaten </t>
  </si>
  <si>
    <t>RKI</t>
  </si>
  <si>
    <t>Wilayah Rumah Sakit Majalengka Kadipaten</t>
  </si>
  <si>
    <t>Tomo, Ujungjaya, Darmawangi, Sekarwangi, Bojongloa, Nyalindung, Karyamukti</t>
  </si>
  <si>
    <t>TOJG</t>
  </si>
  <si>
    <t>Wilayah Situraja Sumedang</t>
  </si>
  <si>
    <t>Majalengka, Maja, Talaga, Bantarujeg, Kulur, Talaga</t>
  </si>
  <si>
    <t>MOB</t>
  </si>
  <si>
    <t>UJYA</t>
  </si>
  <si>
    <t>Wilayah Tomo,Suka Melang,Ujung Jaya, Cibuluh</t>
  </si>
  <si>
    <t>Gunungsari, Kadipaten, Jatiwangi, Ranji</t>
  </si>
  <si>
    <t>RSUD Cideres, PT.WIKA, Leetex, Gistex, Pamindo, ADIS, Kalsindo, G.DIPA, G.DIPB</t>
  </si>
  <si>
    <t>Karedok, Leuwiseeng, Dukuhpari</t>
  </si>
  <si>
    <t>GRAG</t>
  </si>
  <si>
    <t>Grage Mall</t>
  </si>
  <si>
    <t>Kadipaten,Liangjulang, Kertajati</t>
  </si>
  <si>
    <t>CJJG</t>
  </si>
  <si>
    <t xml:space="preserve">Wilayah Cijengjing Parakan </t>
  </si>
  <si>
    <t>Majalengka, Leuwikidang, Maja, Salamangu</t>
  </si>
  <si>
    <t>PJGN</t>
  </si>
  <si>
    <t>Wilayah Pajagan Parakan</t>
  </si>
  <si>
    <t>Tonjong, Majalengka, Pemerintahan Majalengka</t>
  </si>
  <si>
    <t>CMG</t>
  </si>
  <si>
    <t>Daerah Cimanggung</t>
  </si>
  <si>
    <t>Tomo, Ujungjaya,</t>
  </si>
  <si>
    <t>PUN</t>
  </si>
  <si>
    <t>Daerah Cimanggung,</t>
  </si>
  <si>
    <t>Jatiwangi, Desa Besi, Gunungsari, Cibolerang</t>
  </si>
  <si>
    <t>PRB</t>
  </si>
  <si>
    <t>Kawasan Dwipapuri Rancaekek</t>
  </si>
  <si>
    <t>SWDP</t>
  </si>
  <si>
    <t>Daerah Cisempur</t>
  </si>
  <si>
    <t>PMCB</t>
  </si>
  <si>
    <t>PMCM</t>
  </si>
  <si>
    <t>LWKD</t>
  </si>
  <si>
    <t>Leuwikidang, Sukahaji, Cikalong, Salamanggu</t>
  </si>
  <si>
    <t>PMDW</t>
  </si>
  <si>
    <t>Express ke GH Dwipapuri</t>
  </si>
  <si>
    <t>CIPI</t>
  </si>
  <si>
    <t>Majalengka, Yonif 321, Rajagaluh, Gunung Kuning, Salagedang, Desa Ujung Berung</t>
  </si>
  <si>
    <t>PMCC</t>
  </si>
  <si>
    <t>Express ke Gardu PCCR</t>
  </si>
  <si>
    <t>PKRA</t>
  </si>
  <si>
    <t>PT Kewalram Ind (spotload PKRI)</t>
  </si>
  <si>
    <t>SDKS</t>
  </si>
  <si>
    <t>PKRI</t>
  </si>
  <si>
    <t>PT Kewalram Ind (spotload PKRA)</t>
  </si>
  <si>
    <t>KSKD</t>
  </si>
  <si>
    <t>PT LEETEX GARMENT</t>
  </si>
  <si>
    <t>CSPR</t>
  </si>
  <si>
    <t xml:space="preserve">Wilayah Cisempur,Tanjungsari </t>
  </si>
  <si>
    <t>ANDR</t>
  </si>
  <si>
    <t>PT Diamond Internasinal Indonesia</t>
  </si>
  <si>
    <t>RAO</t>
  </si>
  <si>
    <t xml:space="preserve">Kawasan industri Wintex </t>
  </si>
  <si>
    <t>RIA</t>
  </si>
  <si>
    <t>KRJT</t>
  </si>
  <si>
    <t>Kadipaten,Liangjulang,Kertajati</t>
  </si>
  <si>
    <t>RIB</t>
  </si>
  <si>
    <t>Cijeungjing, Cipeundeuy, Cikandang, Ciboboko, Ganjaresik</t>
  </si>
  <si>
    <t>RKK</t>
  </si>
  <si>
    <t>Kawasan Industri Kahatex</t>
  </si>
  <si>
    <t>Pajagan, Bakom, Sukaratu, Wado, Darmaraja</t>
  </si>
  <si>
    <t>RKM</t>
  </si>
  <si>
    <t>Cimanggung,Cimarias,Parakan Muncang,Bunter,Cibenda,Warung kawat</t>
  </si>
  <si>
    <t>RKU</t>
  </si>
  <si>
    <t>RSC</t>
  </si>
  <si>
    <t>Bunter, Cihanjuang, Cicabe</t>
  </si>
  <si>
    <t>RSM</t>
  </si>
  <si>
    <t>Sawah dadap, Cisempur, Jatiroke, Cikuda</t>
  </si>
  <si>
    <t>RSU</t>
  </si>
  <si>
    <t>Kawasan Industri Rancaekek, PT. Kwalram 2, Industri Pamulihan</t>
  </si>
  <si>
    <t>RUB</t>
  </si>
  <si>
    <t>Kabel ekspres Rancaekek</t>
  </si>
  <si>
    <t>RCN</t>
  </si>
  <si>
    <t xml:space="preserve">Kawasan industri Cicalengka </t>
  </si>
  <si>
    <t>Kawasan Industri Dwipapuri</t>
  </si>
  <si>
    <t>RKB</t>
  </si>
  <si>
    <t>PT Coca Cola Rancaekek</t>
  </si>
  <si>
    <t>RKC</t>
  </si>
  <si>
    <t>RKH</t>
  </si>
  <si>
    <t>RSB</t>
  </si>
  <si>
    <t>Cisempur, Jatiroke</t>
  </si>
  <si>
    <t>RSK</t>
  </si>
  <si>
    <t>Kawasan Industri Dwipapuri(Kewalram)</t>
  </si>
  <si>
    <t>RSP</t>
  </si>
  <si>
    <t>PT. Insan Sandang</t>
  </si>
  <si>
    <t>RUA</t>
  </si>
  <si>
    <t xml:space="preserve">Kawasan industri Cicalengka, Rancaekek </t>
  </si>
  <si>
    <t>RKA</t>
  </si>
  <si>
    <t>RKJ</t>
  </si>
  <si>
    <t xml:space="preserve">Kawasan Industri Polifin </t>
  </si>
  <si>
    <t>RKN</t>
  </si>
  <si>
    <t xml:space="preserve">Kawasan industri Polifin </t>
  </si>
  <si>
    <t>RKO</t>
  </si>
  <si>
    <t>RKP</t>
  </si>
  <si>
    <t>RKY</t>
  </si>
  <si>
    <t>REA</t>
  </si>
  <si>
    <t>Express Rancaekek - GH Dwipapuri</t>
  </si>
  <si>
    <t>REB</t>
  </si>
  <si>
    <t>RKE</t>
  </si>
  <si>
    <t>RKF</t>
  </si>
  <si>
    <t>RKG</t>
  </si>
  <si>
    <t>CMLK</t>
  </si>
  <si>
    <t xml:space="preserve">Wilayah Cmalaka Sumedangi </t>
  </si>
  <si>
    <t>KMPN</t>
  </si>
  <si>
    <t>Wilayah Kampung Pasangrahan</t>
  </si>
  <si>
    <t>KPS</t>
  </si>
  <si>
    <t>Pemda Sumedang, Area Sumedang</t>
  </si>
  <si>
    <t>RGOL</t>
  </si>
  <si>
    <t xml:space="preserve">Wilayah Situraja Sumedang </t>
  </si>
  <si>
    <t>BDUA</t>
  </si>
  <si>
    <t>Kawasan Sumedang</t>
  </si>
  <si>
    <t>CDPN</t>
  </si>
  <si>
    <t>Wilayah Cadas Pangeran</t>
  </si>
  <si>
    <t>LPAN</t>
  </si>
  <si>
    <t xml:space="preserve">Wilayah Lapan Sumedangi </t>
  </si>
  <si>
    <t>STRJ</t>
  </si>
  <si>
    <t>CMYR</t>
  </si>
  <si>
    <t>Cimuja, Mandalaherang, Margamulya, Legok, Paseh, Cihaur</t>
  </si>
  <si>
    <t>DYLH</t>
  </si>
  <si>
    <t>NLUK</t>
  </si>
  <si>
    <t>Kawasan Industri Kahatex,Dwipapuri (Ekpress)</t>
  </si>
  <si>
    <t>UCJ</t>
  </si>
  <si>
    <t>UCK</t>
  </si>
  <si>
    <t>UCN</t>
  </si>
  <si>
    <t>UCM</t>
  </si>
  <si>
    <t>UTM</t>
  </si>
  <si>
    <t xml:space="preserve">Barak, Giri  Harja, Cimalaka, Yonif 301, Naluk, Hariang, Kertamunkti, Wanajaya, </t>
  </si>
  <si>
    <t>UCA</t>
  </si>
  <si>
    <t>Regol, Rumah Sakit Sumedang, Pusat Kota Sumedang</t>
  </si>
  <si>
    <t>UCB</t>
  </si>
  <si>
    <t>Komplek Pemerintahan Sumedang, Polres Sumedang, Kantor PLN Sumedang, Mall Asia</t>
  </si>
  <si>
    <t>UCH</t>
  </si>
  <si>
    <t>Regol, Talun, Cipadung, Ketib, Dano</t>
  </si>
  <si>
    <t>UCU</t>
  </si>
  <si>
    <t xml:space="preserve">Kutamaya, Girimukti, Sirnamulya, Margamukti, Jatihurip, Nagarawangi, Cikaramas, </t>
  </si>
  <si>
    <t>UJT</t>
  </si>
  <si>
    <t>Ciherang, Cimuja</t>
  </si>
  <si>
    <t>USM</t>
  </si>
  <si>
    <t>Lapan, Pasangrahan, Cilipung, Margapala, Kareumbi</t>
  </si>
  <si>
    <t>UCP</t>
  </si>
  <si>
    <t>Bojongkoneng, Cicapar, Sukatali, Canukur, Cikopo</t>
  </si>
  <si>
    <t>Cimayor, Cimalaka, Cibeureum, Pabrik Batu Cibeureum Cileuksa, Paseh, Bugel</t>
  </si>
  <si>
    <t>Tenjolaya, Cipameungpeuk, Dayeuh Luhur, Baginda, Citengah, Gunasari, Bangbayang, Cimacan, Ambit, Cikadu</t>
  </si>
  <si>
    <t>Naluk, Cimalaka, Sumedang Utara</t>
  </si>
  <si>
    <t>Jatinangor, Narongtong, Hegarmanah, Sukawening</t>
  </si>
  <si>
    <t>Cikeruh, Sayang, Mako Brimob, Babakan Bandung, Alun-Alun Tanjungsari, Pasir Angin, Mariuk</t>
  </si>
  <si>
    <t>Kawasan Jatinangor, Unpad, ITB, IPDN, Kawasan Apartemen Jatinangor</t>
  </si>
  <si>
    <t>Peti Kemas, Cipacing</t>
  </si>
  <si>
    <t>BEBAN TERTINGGI TIAP PENYULANG UP3 BEKASI</t>
  </si>
  <si>
    <t>ASRI</t>
  </si>
  <si>
    <t>Perumahan Tmn Kebalen, Perumahan Wisma Asri</t>
  </si>
  <si>
    <t>FIFI</t>
  </si>
  <si>
    <t>Medan Satria</t>
  </si>
  <si>
    <t>LDIA</t>
  </si>
  <si>
    <t>Kaliabang, Tlk Angsan, Rawa Aren, Kp. Mede</t>
  </si>
  <si>
    <t>RTIH</t>
  </si>
  <si>
    <t>Perumahan SBS, Perumahan Panca Motor</t>
  </si>
  <si>
    <t>SGRA</t>
  </si>
  <si>
    <t>Babelan, Uj.Harapan,Kl.Abang Tengah, Sagara Makmur</t>
  </si>
  <si>
    <t>TGUH</t>
  </si>
  <si>
    <t>Kaliabang Tengah, Kebalen</t>
  </si>
  <si>
    <t>WLMA</t>
  </si>
  <si>
    <t>Jl.Alexindo, Jl.Sudirman, Kranji, Jl.Pemuda</t>
  </si>
  <si>
    <t>WRON</t>
  </si>
  <si>
    <t>Medan Satria, Jl.Sudirman, Teluk Buyung</t>
  </si>
  <si>
    <t>BGWN</t>
  </si>
  <si>
    <t xml:space="preserve">Desa Ridomanah </t>
  </si>
  <si>
    <t>JUJU</t>
  </si>
  <si>
    <t>Kertas Bekasi Teguh (Stand By)</t>
  </si>
  <si>
    <t>MURA</t>
  </si>
  <si>
    <t>Kawasan Industri Muara Marunda</t>
  </si>
  <si>
    <t>RANI</t>
  </si>
  <si>
    <t>Kertas Bekasi Teguh</t>
  </si>
  <si>
    <t>ROSI</t>
  </si>
  <si>
    <t>Perumahan Prima Harapan</t>
  </si>
  <si>
    <t>SNR1</t>
  </si>
  <si>
    <t>PT.Sunrise (Stand By)</t>
  </si>
  <si>
    <t>PT.Sunrise</t>
  </si>
  <si>
    <t>SNR2</t>
  </si>
  <si>
    <t>SNR3</t>
  </si>
  <si>
    <t>TAMA</t>
  </si>
  <si>
    <t>PT.Pustaka Buana Raya, PT.Kageo</t>
  </si>
  <si>
    <t>LAUT</t>
  </si>
  <si>
    <t>ATQW</t>
  </si>
  <si>
    <t>Babelan, Cabang Bungin</t>
  </si>
  <si>
    <t>BKR1</t>
  </si>
  <si>
    <t>PT.Bakri Brothers</t>
  </si>
  <si>
    <t>BKR2</t>
  </si>
  <si>
    <t>PT.Bakri Brothers (Stand By)</t>
  </si>
  <si>
    <t>GRM1</t>
  </si>
  <si>
    <t>PT.Garmak Motor, Bekasi Barat, UPP Medan Satria</t>
  </si>
  <si>
    <t>GRM2</t>
  </si>
  <si>
    <t>PT.Garmak Motor, Bekasi Barat</t>
  </si>
  <si>
    <t>KNCN</t>
  </si>
  <si>
    <t>Kaliabang Nangka, Bintang Metropol</t>
  </si>
  <si>
    <t>PRWA</t>
  </si>
  <si>
    <t>Wilayah Jakarta</t>
  </si>
  <si>
    <t>Wilayah Jakarta, Summarecon Bekasi</t>
  </si>
  <si>
    <t>ROD1</t>
  </si>
  <si>
    <t>Bigstone Industri</t>
  </si>
  <si>
    <t>ROD2</t>
  </si>
  <si>
    <t>Bigstone Industri (Stand By)</t>
  </si>
  <si>
    <t>AGK1</t>
  </si>
  <si>
    <t>Wisma Jaya, Perum Cerewed</t>
  </si>
  <si>
    <t>GBUS</t>
  </si>
  <si>
    <t>Kamp.Gabus, Bekasi Utara</t>
  </si>
  <si>
    <t>Kamp.Gabus, Kali Abang Tengah, Bekasi Utara</t>
  </si>
  <si>
    <t>LISA</t>
  </si>
  <si>
    <t xml:space="preserve">Kranji, Rawa Pasung </t>
  </si>
  <si>
    <t>Kranji, Rawa Pasung</t>
  </si>
  <si>
    <t>MDST</t>
  </si>
  <si>
    <t>Kabel Express</t>
  </si>
  <si>
    <t>MKMR</t>
  </si>
  <si>
    <t>Kawasan Industri Segara Makmur</t>
  </si>
  <si>
    <t>NORE</t>
  </si>
  <si>
    <t>Kaliabang Tengah, PT.Nore</t>
  </si>
  <si>
    <t>RWPS</t>
  </si>
  <si>
    <t>PT. Arnott, Alexindo, Naga Swalayan</t>
  </si>
  <si>
    <t>WSMA</t>
  </si>
  <si>
    <t>Perumahan Wisma Asri</t>
  </si>
  <si>
    <t>PSGN</t>
  </si>
  <si>
    <t>PT Fujise, Perum Darmawangsa, Desa Pisangan, Desa Srimukti, Desa Sriamur, Desa Pulo Puter</t>
  </si>
  <si>
    <t>DMNG</t>
  </si>
  <si>
    <t>Kawasan Industri Terpadu Indonesia Cina</t>
  </si>
  <si>
    <t>MKAR</t>
  </si>
  <si>
    <t>Telaga Murni</t>
  </si>
  <si>
    <t>MSP1</t>
  </si>
  <si>
    <t>PT.Maspion Kencana, PT.Multi KimiaInti Pelangi, PT</t>
  </si>
  <si>
    <t>DNIM</t>
  </si>
  <si>
    <t>KAMPUNG MEKARWANGI</t>
  </si>
  <si>
    <t>KLBU</t>
  </si>
  <si>
    <t>KI. Delta Silikon II Lippo Cikarang</t>
  </si>
  <si>
    <t>PRTN</t>
  </si>
  <si>
    <t>KI. Delta Silikon I Lippo Cikarang</t>
  </si>
  <si>
    <t>CDNL</t>
  </si>
  <si>
    <t>Industri Hid Elektrik Indonesia</t>
  </si>
  <si>
    <t>LVIS</t>
  </si>
  <si>
    <t>PT. Gypsum, PT. SGLK</t>
  </si>
  <si>
    <t>JKET</t>
  </si>
  <si>
    <t>Kawasan Argo Pantes</t>
  </si>
  <si>
    <t>PEAR</t>
  </si>
  <si>
    <t>SUKATANI</t>
  </si>
  <si>
    <t>MATH</t>
  </si>
  <si>
    <t>ASKA</t>
  </si>
  <si>
    <t>Duren Jaya, Perumnas 3 Bekasi Timur</t>
  </si>
  <si>
    <t>EDWS</t>
  </si>
  <si>
    <t>PLN APJ Bekasi, jl. Raya Bekasi</t>
  </si>
  <si>
    <t>TULP</t>
  </si>
  <si>
    <t>Jl. Kalimalang Setia Darma tambun</t>
  </si>
  <si>
    <t>FLBY</t>
  </si>
  <si>
    <t>Jl. Hasibuan, Jl. Sudirman, Perumnas 2</t>
  </si>
  <si>
    <t>BUGV</t>
  </si>
  <si>
    <t>Giant Hyperr Mall</t>
  </si>
  <si>
    <t>KCBG</t>
  </si>
  <si>
    <t>Jl. Raya Tambun</t>
  </si>
  <si>
    <t>DAHL</t>
  </si>
  <si>
    <t>PT. Indo Mobil Suzuki</t>
  </si>
  <si>
    <t>KRSN</t>
  </si>
  <si>
    <t>JL PERJUANGAN TELUK ANGSAN</t>
  </si>
  <si>
    <t>KMNG</t>
  </si>
  <si>
    <t>Duren Jaya Bekasi Timur</t>
  </si>
  <si>
    <t>KNGA</t>
  </si>
  <si>
    <t>Kecamatan Bantar Gebang</t>
  </si>
  <si>
    <t>RFSA</t>
  </si>
  <si>
    <t>Jl. Chairil Anwar, Joyomartono, Jl. Indoporlen Setia Mekar</t>
  </si>
  <si>
    <t>KSTR</t>
  </si>
  <si>
    <t>Blue Mall</t>
  </si>
  <si>
    <t>RSLA</t>
  </si>
  <si>
    <t>Jl.Juanda, Jl.Kartini, Kel Marga Jaya</t>
  </si>
  <si>
    <t>MAWR</t>
  </si>
  <si>
    <t>Perumahan Kemang Pratama</t>
  </si>
  <si>
    <t>MELT</t>
  </si>
  <si>
    <t>Jl. Cut Mutia, Perumahan Margahayu</t>
  </si>
  <si>
    <t>TERT</t>
  </si>
  <si>
    <t>Perumnas 3 Bekasi</t>
  </si>
  <si>
    <t>AIRS</t>
  </si>
  <si>
    <t>ALIM</t>
  </si>
  <si>
    <t>Express GH PPKA</t>
  </si>
  <si>
    <t>CPAK</t>
  </si>
  <si>
    <t>Jl. Agus Salim</t>
  </si>
  <si>
    <t>AMRS</t>
  </si>
  <si>
    <t>ANYR</t>
  </si>
  <si>
    <t>Perumahan Bekasi Kota</t>
  </si>
  <si>
    <t>ASTR</t>
  </si>
  <si>
    <t>Perkantoran Bekasi Kota</t>
  </si>
  <si>
    <t>AZEL</t>
  </si>
  <si>
    <t>Blue Mall, Stasiun Bekasi Timur</t>
  </si>
  <si>
    <t>CMLA</t>
  </si>
  <si>
    <t>GLDL</t>
  </si>
  <si>
    <t>Gardu CWT</t>
  </si>
  <si>
    <t>TANJ</t>
  </si>
  <si>
    <t>Bekasi Square</t>
  </si>
  <si>
    <t>HJNG</t>
  </si>
  <si>
    <t>Express GH STDN</t>
  </si>
  <si>
    <t>HOLY</t>
  </si>
  <si>
    <t>Perumahan Wisma Asri (Express)</t>
  </si>
  <si>
    <t>KMB1</t>
  </si>
  <si>
    <t>express ke G.Gram</t>
  </si>
  <si>
    <t>Stasiun Keranji, Bank BTN Jl. Jend Sudirman</t>
  </si>
  <si>
    <t>KMB2</t>
  </si>
  <si>
    <t>express ke G.PL26</t>
  </si>
  <si>
    <t>Mall Giant Mega Bekasi</t>
  </si>
  <si>
    <t>KTBA</t>
  </si>
  <si>
    <t>Express GH KBT</t>
  </si>
  <si>
    <t>Perumahan Galaxi, Pekayon Bekasi Selatan</t>
  </si>
  <si>
    <t>LILI</t>
  </si>
  <si>
    <t>Wilayah Bekasi Utara</t>
  </si>
  <si>
    <t>Stadion Patriot Candrabhaga Bekasi</t>
  </si>
  <si>
    <t>MOSS</t>
  </si>
  <si>
    <t>EXPRESS GH DPLA</t>
  </si>
  <si>
    <t>OLIV</t>
  </si>
  <si>
    <t>Cipendawa, Bojong Menteng, Bantar Gebang</t>
  </si>
  <si>
    <t>MM Mall Bekasi Kota</t>
  </si>
  <si>
    <t>PALM</t>
  </si>
  <si>
    <t>Ktr.Pemda Bekasi, RSU Bekasi Kota Bekasi</t>
  </si>
  <si>
    <t>PINE</t>
  </si>
  <si>
    <t>JL. KARANG SATRIA, KP.TUGU, PERUM GRIYA,PERUM CITA SWARNA</t>
  </si>
  <si>
    <t>SPTU</t>
  </si>
  <si>
    <t>BIC, BPAH, ALUN-ALUN, RSU, KANTOR WALIKOTA</t>
  </si>
  <si>
    <t>KCPR</t>
  </si>
  <si>
    <t>HRBS</t>
  </si>
  <si>
    <t>Mal Bekasi Cyber Park, Hotel Aston Bekasi</t>
  </si>
  <si>
    <t>WDRI</t>
  </si>
  <si>
    <t>Proyek Air Bersih, Rawa Panjang, Pekayon</t>
  </si>
  <si>
    <t>Mall Metropilitan Bekasi</t>
  </si>
  <si>
    <t>STMN</t>
  </si>
  <si>
    <t>PT Perkasa Ruber,PT Indoporlen,Sekolah Tinggi Ilmu Dakwah,Ds Setia Mekar,Kp Bulu,Komp Bumisani Permai,dsk</t>
  </si>
  <si>
    <t>Perumahan Pekayon</t>
  </si>
  <si>
    <t>Jl. Raya Narogong Bekasi</t>
  </si>
  <si>
    <t>DLAR</t>
  </si>
  <si>
    <t>Grand Mall Bekasi</t>
  </si>
  <si>
    <t>GLDN</t>
  </si>
  <si>
    <t>CIPENDAWA, BOJONGMENTENG, BANTARGEBANG</t>
  </si>
  <si>
    <t>LIRA</t>
  </si>
  <si>
    <t>Kawasan Bekasi Kota dan Bantar Gebang</t>
  </si>
  <si>
    <t>PESO</t>
  </si>
  <si>
    <t>REAL</t>
  </si>
  <si>
    <t>Perumahan Persada Kemala, Perumnas I Kayuringin Jaya</t>
  </si>
  <si>
    <t>RUPE</t>
  </si>
  <si>
    <t>Yonif 202 Tajimalela jl. Raya narogong Bekasi</t>
  </si>
  <si>
    <t>YEN</t>
  </si>
  <si>
    <t>Ramayana, Jl. Raya Narogong</t>
  </si>
  <si>
    <t>Express GH RTB, Rawa Tembaga</t>
  </si>
  <si>
    <t>DNAR</t>
  </si>
  <si>
    <t>Jl. Pemuda, Jl.KH.Nur Ali, Perumahan Mas Naga Bekasi</t>
  </si>
  <si>
    <t>PCIS</t>
  </si>
  <si>
    <t>Metropolitan Mall Bekasi</t>
  </si>
  <si>
    <t>SMGI</t>
  </si>
  <si>
    <t>Daerah Rawa Panjang Jl Cut Mutia &amp; sekitar daerah Bekasi Kota</t>
  </si>
  <si>
    <t>TKAR</t>
  </si>
  <si>
    <t>YUAN</t>
  </si>
  <si>
    <t>PONY</t>
  </si>
  <si>
    <t>Stadion Patriot Candrabhaga, dsk</t>
  </si>
  <si>
    <t>PNCOL</t>
  </si>
  <si>
    <t>BETA</t>
  </si>
  <si>
    <t>Bekasi Square (Stand By)</t>
  </si>
  <si>
    <t>BLSM</t>
  </si>
  <si>
    <t>Pr.Rawa Lumbu, Jl.Makrik, Bojong Menteng, dsk</t>
  </si>
  <si>
    <t>DNIA</t>
  </si>
  <si>
    <t>Bekasi Tambun</t>
  </si>
  <si>
    <t>LTNA</t>
  </si>
  <si>
    <t>Pr.Pesona Metropolotan, PT. UNEFECO, PT.Wijaya, Jl.Raya Narogong dan sekitarnya</t>
  </si>
  <si>
    <t>DARM</t>
  </si>
  <si>
    <t>Perumahan Taman Kartini, PT Estabarindo Utama</t>
  </si>
  <si>
    <t>CLVR</t>
  </si>
  <si>
    <t>Perum Rawa Lumbu,desa Sepanjang Jaya,Rawa Panjang,Jl Raya Narogong,dsk</t>
  </si>
  <si>
    <t>FRSK</t>
  </si>
  <si>
    <t>Jl. A Yani,  Pekayon</t>
  </si>
  <si>
    <t>VNCA</t>
  </si>
  <si>
    <t>Apartemen &amp; Wahana Transpark, dsk</t>
  </si>
  <si>
    <t>KWNG</t>
  </si>
  <si>
    <t>JPUN</t>
  </si>
  <si>
    <t>LSNG</t>
  </si>
  <si>
    <t xml:space="preserve">Perumahan Pekayon </t>
  </si>
  <si>
    <t>KTUS</t>
  </si>
  <si>
    <t>Sebagian pelanggan industri wilayah Jalan Cempaka dan perumahan Bulak Kapal</t>
  </si>
  <si>
    <t>NKTN</t>
  </si>
  <si>
    <t>LNRA</t>
  </si>
  <si>
    <t>PRMA</t>
  </si>
  <si>
    <t>GRDL</t>
  </si>
  <si>
    <t>STIA</t>
  </si>
  <si>
    <t>Jl. Kalimalang Tambun</t>
  </si>
  <si>
    <t>CRUM</t>
  </si>
  <si>
    <t>Pebayuran, Cabang Bungin, Muara Gembong</t>
  </si>
  <si>
    <t>Rawa Tembaga, Kranji</t>
  </si>
  <si>
    <t>PBYR</t>
  </si>
  <si>
    <t>Pebayuran</t>
  </si>
  <si>
    <t>RUKO ACHMAD YANI</t>
  </si>
  <si>
    <t>BESI.</t>
  </si>
  <si>
    <t>PT. Hua Hing steel</t>
  </si>
  <si>
    <t>NIKL</t>
  </si>
  <si>
    <t>Jl Swadaya 2 Narogong KM 9,5</t>
  </si>
  <si>
    <t>WRNG</t>
  </si>
  <si>
    <t>Laban sari Kedung waringin</t>
  </si>
  <si>
    <t>PERUMNAS I</t>
  </si>
  <si>
    <t>TTNM</t>
  </si>
  <si>
    <t>PT HWA HING STEEL (G. SSSP)</t>
  </si>
  <si>
    <t>Jl Puri Mustika Raya</t>
  </si>
  <si>
    <t>LBSI</t>
  </si>
  <si>
    <t>Lambang Sari, Perumahan  Papan Mas Tambun</t>
  </si>
  <si>
    <t>Jl Jend Ahmad Yani Bekasi Selatan, Jl. Raya Narogong Bantar Gebang</t>
  </si>
  <si>
    <t>MGUN</t>
  </si>
  <si>
    <t>PR. JAKA PERMAI</t>
  </si>
  <si>
    <t>WSAT</t>
  </si>
  <si>
    <t>Perumahan Grand Wisata</t>
  </si>
  <si>
    <t>Grand Metrpolitan Bekasi</t>
  </si>
  <si>
    <t>DTSN</t>
  </si>
  <si>
    <t>Cimuning, Burangkeng setu</t>
  </si>
  <si>
    <t>Jl Siliwangi Rawa Panjang</t>
  </si>
  <si>
    <t>FIAT</t>
  </si>
  <si>
    <t>Jl Raya Pekayon  Bekasi Selatan</t>
  </si>
  <si>
    <t>GRND</t>
  </si>
  <si>
    <t>Jl. Raya Setu, Rawa banteng, kawasan batik</t>
  </si>
  <si>
    <t>JGAR</t>
  </si>
  <si>
    <t>Perumahan Lembah Hijau, Jl. Ciketing Bantar Gebang</t>
  </si>
  <si>
    <t>Tambun, Mangun jaya, Kp.Rukem</t>
  </si>
  <si>
    <t>MRCY</t>
  </si>
  <si>
    <t>Pedurenan, Cikiwul Bantar Gebang</t>
  </si>
  <si>
    <t>BAJA.</t>
  </si>
  <si>
    <t>Kedung Waringin</t>
  </si>
  <si>
    <t>MZDA</t>
  </si>
  <si>
    <t>CROM</t>
  </si>
  <si>
    <t>PT. WAN BAOLONG</t>
  </si>
  <si>
    <t>RNLT</t>
  </si>
  <si>
    <t>Ds Mangun Jaya, Perum Papan Lintas, Taman Jaya</t>
  </si>
  <si>
    <t>KHRP</t>
  </si>
  <si>
    <t>SZKI</t>
  </si>
  <si>
    <t>LXUS</t>
  </si>
  <si>
    <t>PT.Karya Mega Sarana, PT Graficindo Megah Utama, Ds.Babakan, Ds.Mustika Sari, Bantar Gebang</t>
  </si>
  <si>
    <t>TYTA</t>
  </si>
  <si>
    <t xml:space="preserve">Perum.Rawa Lumbu, Komp.Koperpu, Perum.Bojong </t>
  </si>
  <si>
    <t>WLYS</t>
  </si>
  <si>
    <t xml:space="preserve">Wilayah Bekasi </t>
  </si>
  <si>
    <t>FERI</t>
  </si>
  <si>
    <t>PSDA</t>
  </si>
  <si>
    <t>HNDA</t>
  </si>
  <si>
    <t>LGND</t>
  </si>
  <si>
    <t>Kota Legenda</t>
  </si>
  <si>
    <t>LMSN</t>
  </si>
  <si>
    <t>BANTAR GEBANG</t>
  </si>
  <si>
    <t>NSAN</t>
  </si>
  <si>
    <t>Graha Harapan, Rawa Lumbu,Pondok Timur Indah</t>
  </si>
  <si>
    <t>VLVO</t>
  </si>
  <si>
    <t>EXPRESS</t>
  </si>
  <si>
    <t>Perum.Rawa Lumbu, Komp.Koperpu, Perum.Bojong</t>
  </si>
  <si>
    <t>CTRN</t>
  </si>
  <si>
    <t>Kec. Setu, Perum Puri Asri, Graha Mustika</t>
  </si>
  <si>
    <t>MRIS</t>
  </si>
  <si>
    <t>Wilayah Bekasi</t>
  </si>
  <si>
    <t>DDGE</t>
  </si>
  <si>
    <t>Perkampungan Bantar Gebang</t>
  </si>
  <si>
    <t>Burangkeng, Tamansari, Taman Rahayu Kec Setu</t>
  </si>
  <si>
    <t>GELY</t>
  </si>
  <si>
    <t>Jl. Raya Narogong Bekasi ( Sebagian P. Takar)</t>
  </si>
  <si>
    <t>PT. Tongyang, PT. Suzuki Indomobil, Jl. Raya Diponegoro, dsk</t>
  </si>
  <si>
    <t>HLDN</t>
  </si>
  <si>
    <t>PT TJING KWO, daerah burangkeng Mustika Jaya</t>
  </si>
  <si>
    <t>Jl Lumbu Timur Raya Rawa Lumbu</t>
  </si>
  <si>
    <t>HMER</t>
  </si>
  <si>
    <t>Stanby GH BTG</t>
  </si>
  <si>
    <t>Jln.Diponogoro Tambun</t>
  </si>
  <si>
    <t>LBGN</t>
  </si>
  <si>
    <t>Express GH 33 / Tambun</t>
  </si>
  <si>
    <t>AUDI</t>
  </si>
  <si>
    <t>GRIYA SETU PERMAI</t>
  </si>
  <si>
    <t>PEGT</t>
  </si>
  <si>
    <t>Stanby G. LOJA ( PT Logam Jaya)</t>
  </si>
  <si>
    <t>Pangkalan 2, Bantar Gebang</t>
  </si>
  <si>
    <t>RBUR</t>
  </si>
  <si>
    <t>PLTSA Bantar Gebang</t>
  </si>
  <si>
    <t>RUSH</t>
  </si>
  <si>
    <t>Bantar Gebang</t>
  </si>
  <si>
    <t>INOV</t>
  </si>
  <si>
    <t>Kawasan Industri Ciketing Bantar Gebang Bekasi</t>
  </si>
  <si>
    <t>ISZU</t>
  </si>
  <si>
    <t>Pelangan Industri sekitar Jl Pangkalan 4, Jl Ciketing, Jl Sumur Batu, Kec Bantar Gebang, Bekasi</t>
  </si>
  <si>
    <t>HRDAH</t>
  </si>
  <si>
    <t>CFLT</t>
  </si>
  <si>
    <t>PDAM, Wahana Babelan, Wahana Pondok Ungu, Perumahan Gerdenia, Graha Harapan, Kedung Jaya, Babelan Kota</t>
  </si>
  <si>
    <t>Jl Pangkalan 5 Narogong</t>
  </si>
  <si>
    <t>DEWO</t>
  </si>
  <si>
    <t>kota legenda mustika jaya</t>
  </si>
  <si>
    <t>CRTO</t>
  </si>
  <si>
    <t>Apartment Springlake</t>
  </si>
  <si>
    <t>Jl Raya Narogong KM 10</t>
  </si>
  <si>
    <t>EPSO</t>
  </si>
  <si>
    <t>Kawasan Industri Marunda Centre</t>
  </si>
  <si>
    <t>RJPKS</t>
  </si>
  <si>
    <t>SRKD</t>
  </si>
  <si>
    <t>Express GH Metlen</t>
  </si>
  <si>
    <t>Jl Pangkalan 3 Narogong</t>
  </si>
  <si>
    <t>KP PEDURENAN</t>
  </si>
  <si>
    <t>BIMA</t>
  </si>
  <si>
    <t>PT Jaya Nurimba, sekitar jalan raya Teuku Umar Cibitung, Kab Bekasi (Gardu JNRB)</t>
  </si>
  <si>
    <t>ARJN</t>
  </si>
  <si>
    <t>PT TOPAN PRINTING (Gardu TOP) seiktar jalan raya Teuku Umar Cikarang Barat, kab Bekasi</t>
  </si>
  <si>
    <t>SDRA</t>
  </si>
  <si>
    <t>Sekitar jalan Sultan Hasanudin Tambun, kab Bekasi (Gardu CKA)</t>
  </si>
  <si>
    <t>ALAS</t>
  </si>
  <si>
    <t>KBUS</t>
  </si>
  <si>
    <t>KRCT</t>
  </si>
  <si>
    <t>GRIS</t>
  </si>
  <si>
    <t>MZON</t>
  </si>
  <si>
    <t>PT Bio Energy dsk</t>
  </si>
  <si>
    <t>SMOT</t>
  </si>
  <si>
    <t>PT Smart Tbk (spotload Milktea)</t>
  </si>
  <si>
    <t>MILT</t>
  </si>
  <si>
    <t>PT Smart Tbk (spotload Smoothies)</t>
  </si>
  <si>
    <t>VNOM</t>
  </si>
  <si>
    <t>Jl. Perjuangan, Jl. KH. Agus Salim, Teluk Angsan,  PT Tunggul Laras, Wisma Jaya, Jl. Pahlawan, dsk.</t>
  </si>
  <si>
    <t>DDPL</t>
  </si>
  <si>
    <t>Jl. Pangeran Jayakarta, Kali Abang Tengah, Bekasi Utara</t>
  </si>
  <si>
    <t>THOR</t>
  </si>
  <si>
    <t>Kawasan Sumarecon</t>
  </si>
  <si>
    <t>LOKI</t>
  </si>
  <si>
    <t>HULK</t>
  </si>
  <si>
    <t>Bank BTN dan PT KAI Kranji</t>
  </si>
  <si>
    <t>GROT</t>
  </si>
  <si>
    <t>Expres Feeder GH Kranji</t>
  </si>
  <si>
    <t>SPDM</t>
  </si>
  <si>
    <t>Perum Duta harapan,Perum Telaga Mas,Perum Prima Harapan,Jl Perjuangan</t>
  </si>
  <si>
    <t>BEBAN TERTINGGI TIAP PENYULANG UP3 BOGOR</t>
  </si>
  <si>
    <t>ATOM</t>
  </si>
  <si>
    <t>Kalibata, Bantar Jati, RS Azra, Jl Pajajaran, Kantor PLN Area Bogor, RS Mulia, Bangbarung</t>
  </si>
  <si>
    <t>JL. PAJAJARAN</t>
  </si>
  <si>
    <t>CKRA</t>
  </si>
  <si>
    <t>Kantor Bea Cukai, Jl. Siliwangi, Batu Tulis, PAM Cipaku, Jl Pahlawan</t>
  </si>
  <si>
    <t>Kalibata, Bantar Jati, RS Azra, Jl Pajajaran, Kantor PLN Area Bogor</t>
  </si>
  <si>
    <t>KTER</t>
  </si>
  <si>
    <t>Cijayanti, Rainbow hill, Perum Bell Air, Babakan Madang</t>
  </si>
  <si>
    <t>Kantor Bea Cukai,Jl.Siliwangi, Batu Tulis,PAM Cipaku,Jl Pahlawan</t>
  </si>
  <si>
    <t>PAKU</t>
  </si>
  <si>
    <t>Pomad, Ciparigi, Perum Vila Bogor Indah, Brimob Kedung Halang</t>
  </si>
  <si>
    <t>RKET</t>
  </si>
  <si>
    <t>JL.Paledang, JL.Juanda ,JL.KPT Muslihat ,KEL BGR Tengah</t>
  </si>
  <si>
    <t>JL.CILENDEK, JL. BUMI MENTENG ASRI</t>
  </si>
  <si>
    <t>RVER</t>
  </si>
  <si>
    <t>RS Karya Bakti, Jl Cilendek, Bumi Menteng Asri</t>
  </si>
  <si>
    <t>JL.PALEDANG, JL.JUANDA,JL.KPT MUSLIHAT,KEL BGR TENGAH</t>
  </si>
  <si>
    <t>SNPR</t>
  </si>
  <si>
    <t>JL. PALEDANG, JL. SUKASARI</t>
  </si>
  <si>
    <t>SUGU</t>
  </si>
  <si>
    <t>Pusat Data PT. PAASRI (Pelanggan Premium Platinum)</t>
  </si>
  <si>
    <t>Industri Jl Raya Jakarta-Bogor (Eka Dharma, Sutra Kabel, dll)</t>
  </si>
  <si>
    <t>ITN2</t>
  </si>
  <si>
    <t>Istana Negara</t>
  </si>
  <si>
    <t>SNDU</t>
  </si>
  <si>
    <t>Pabrik SMT</t>
  </si>
  <si>
    <t>BYNT</t>
  </si>
  <si>
    <t>Industri Jl Raya Jakarta-Bogor,Nanggewer,Bakosurtanal,Perum Visar</t>
  </si>
  <si>
    <t>Ciluar, Kandang Roda, Nanggewer, Cijujung, Leuwi Kotok, Tari Kolot</t>
  </si>
  <si>
    <t>CGKL</t>
  </si>
  <si>
    <t xml:space="preserve">Gn. Batu, Sindang Barang, Jl. Mawar, Akademi Gizi </t>
  </si>
  <si>
    <t>Cimahpar, Nagrak, Grand Sentul City, Suka Raja, Cadas Ngampar, Tanah Baru, Griya Soka</t>
  </si>
  <si>
    <t>CLRT</t>
  </si>
  <si>
    <t>Bondongan, Pancasan, Bojong Jengkol, Empang, Layung Sari</t>
  </si>
  <si>
    <t>GADA</t>
  </si>
  <si>
    <t>Ciluar, Kandang Roda,Nanggewer, Cijujung,Leuwi Kotok,Tarik Kolot</t>
  </si>
  <si>
    <t>Cinangneng, Cikampak, Ciampea, Warung Borong</t>
  </si>
  <si>
    <t>Tanah Baru, Tanah Sereal, Sinar Waluyo, Asogiri</t>
  </si>
  <si>
    <t>GNTG</t>
  </si>
  <si>
    <t>Laladon, Pagelaran, Desa Petir, balungbangjaya, SukaMakmur</t>
  </si>
  <si>
    <t>KJNG</t>
  </si>
  <si>
    <t>Cibanteng, Cinangneng, Cikampak, Ciampea, Warung Borong</t>
  </si>
  <si>
    <t>Babakan Fakultas, Jl. Juanda, Lawang Saketeng, Jl. Otto iskandar</t>
  </si>
  <si>
    <t>KKIR</t>
  </si>
  <si>
    <t>Tanah Baru,Tanah Sereal,Sinar Waluyo,Asogiri</t>
  </si>
  <si>
    <t>Botani Square, Hotel Santika, Baranangsiang, Univ Pakuan</t>
  </si>
  <si>
    <t>KRIS</t>
  </si>
  <si>
    <t>Laladon, Pagelaran, Desa Petir, balungbangjaya</t>
  </si>
  <si>
    <t>MC Donald, Hotel Pangrango, Jl Salak, IPB, Bantar Jati</t>
  </si>
  <si>
    <t>MDAU</t>
  </si>
  <si>
    <t>RS.PMI, IPB, Bbk.Peundeuy, Plaza Bogor, Jl.Otista</t>
  </si>
  <si>
    <t>PDNG</t>
  </si>
  <si>
    <t xml:space="preserve"> Kawasan Kuliner Jl Pajajaran, Baranangsiang, Babakan Pasar</t>
  </si>
  <si>
    <t>PNAH</t>
  </si>
  <si>
    <t>Sempur, Jl Sudirman, Jl Manunggal, RS Marzoeki Mahdi</t>
  </si>
  <si>
    <t>TMBK</t>
  </si>
  <si>
    <t>RS PMI, Babakan Fakultas, Kebon Kelapa</t>
  </si>
  <si>
    <t>Empang, Cikaret, Lemb Kimia, Lembaga Penelitan Pangan, Muara</t>
  </si>
  <si>
    <t>BDIK</t>
  </si>
  <si>
    <t>Perum Bogor Baru, Sembada, Perum IPB, Tanah Baru</t>
  </si>
  <si>
    <t>BLTI</t>
  </si>
  <si>
    <t>Industri Ciluar, Brimob Kedung Halang, Perum PDK, RS. FMC</t>
  </si>
  <si>
    <t>GNDW</t>
  </si>
  <si>
    <t>Ekalokasari Plaza, Jl. Pajajaran, Sukasari, Lawanggitung</t>
  </si>
  <si>
    <t>GRGJ</t>
  </si>
  <si>
    <t>PT GOODYEAR</t>
  </si>
  <si>
    <t>GRPU</t>
  </si>
  <si>
    <t>Internusa, Cili Bende</t>
  </si>
  <si>
    <t>ITNA</t>
  </si>
  <si>
    <t>PT. GOOD YEAR</t>
  </si>
  <si>
    <t>Istana Bogor</t>
  </si>
  <si>
    <t>KMPK</t>
  </si>
  <si>
    <t>LGIS</t>
  </si>
  <si>
    <t>Internusa, Ged Koperasi, Cili Bende, MM IPB, Vila Indah Pajajaran</t>
  </si>
  <si>
    <t>Jl Sudirman, Pasar Anyar, Jl Mayor Oking, Ardio</t>
  </si>
  <si>
    <t>PRNG</t>
  </si>
  <si>
    <t>VVIP Istana Bogor</t>
  </si>
  <si>
    <t>Kabupaten PEMDA, Pakan Sari</t>
  </si>
  <si>
    <t>Pancasan, Cibeureum, Muara, Cikaret, Babadak, Mulya Harja</t>
  </si>
  <si>
    <t>RNCG</t>
  </si>
  <si>
    <t>Jalak Harupat, RS Salak, Walikota, Jl. Pengadilan, Hotel Salak</t>
  </si>
  <si>
    <t>SBIT</t>
  </si>
  <si>
    <t>PT. Dasa Rukun</t>
  </si>
  <si>
    <t>Sindang Barang Jero, Situ Gede, Babakan, Dramaga, Loji</t>
  </si>
  <si>
    <t>SKUR</t>
  </si>
  <si>
    <t>Lawang Gintung, Sukasari, Cipaku, Batu Tulis, Pamoyanan</t>
  </si>
  <si>
    <t>SMRI</t>
  </si>
  <si>
    <t>Golf Bogor Raya, Bogor Lakeside, Novotel, Pangulaan</t>
  </si>
  <si>
    <t>SNDK</t>
  </si>
  <si>
    <t>Sindang Barang Jero, Cifor, Situ Gede, Babakan, Dramaga, Loji</t>
  </si>
  <si>
    <t>Bogor Trade Mall, Pasar Bogor</t>
  </si>
  <si>
    <t>TRSL</t>
  </si>
  <si>
    <t>Lawang Gintung, Sukasari, Cipaku, Batu Tulis,Pamoyanan</t>
  </si>
  <si>
    <t>PT. Mecosim, Fortalarese, Evershinetex, Great River, Mandira</t>
  </si>
  <si>
    <t>BDIL</t>
  </si>
  <si>
    <t>Kecamatan Tajur, GH UNI</t>
  </si>
  <si>
    <t>Jl Pajajaran,  Ged Koperasi, Cili Bende, MM IPB, Vila Indah Pajajaran</t>
  </si>
  <si>
    <t>BLNG</t>
  </si>
  <si>
    <t xml:space="preserve">Kalibata, Bantar Jati, Jl Pajajaran, </t>
  </si>
  <si>
    <t>BMRG</t>
  </si>
  <si>
    <t>Bogor Trade Mall, Pasar Bogor, Lawang Seketeng, Gang Aseng,</t>
  </si>
  <si>
    <t>Perum Bogor Nirwana Residance, The Jungle, Hotel Aston, Perum Harmoni</t>
  </si>
  <si>
    <t>BOM</t>
  </si>
  <si>
    <t>JL. MARTADINATA, JL SEMERU, BOGOR TENGAH</t>
  </si>
  <si>
    <t>JL. Marthadinata, JL Semeru, Bogor Tengah</t>
  </si>
  <si>
    <t>BREN</t>
  </si>
  <si>
    <t>JL. DRAMAGA, JL.DAARULFALLAH</t>
  </si>
  <si>
    <t>JL. Dramaga, JL.Daarul Falaah, Leuweung Kolot, Cibanteng</t>
  </si>
  <si>
    <t>GDAM</t>
  </si>
  <si>
    <t>Pasir Kuda, Ciomas Permai, Bukit Asri, Dampit, Perum Villa Ciomas</t>
  </si>
  <si>
    <t>GNAT</t>
  </si>
  <si>
    <t>JL.SINDANG BARANG</t>
  </si>
  <si>
    <t>JL.Sindang Barang, Paledang, Pagelaran</t>
  </si>
  <si>
    <t>JPRG</t>
  </si>
  <si>
    <t>Perum Bogor Nirwana Residance, The Jungle, Hotel Aston</t>
  </si>
  <si>
    <t>Taman Sari, Warung loa, Gunung Malang, Suka luyu, Suka Resmi, Pasir Eurih</t>
  </si>
  <si>
    <t>JRUM</t>
  </si>
  <si>
    <t>Pasir Kuda, Ciomas Permai, Bukit Asri,Dampit,Perum Villa Ciomas</t>
  </si>
  <si>
    <t>MRAM</t>
  </si>
  <si>
    <t>Suryakencana, Pasar Bogor</t>
  </si>
  <si>
    <t>Suryakencana, Pasar Bogor, Lawang Seketeng, Gang Aseng</t>
  </si>
  <si>
    <t>PHAT</t>
  </si>
  <si>
    <t>Taman Sari, Warung loa, Gunung Malang, Suka luyu, Suka Resmi</t>
  </si>
  <si>
    <t>PSPT</t>
  </si>
  <si>
    <t>Nanggewer, Gedung Rehabilitasi Sosial, Pomad</t>
  </si>
  <si>
    <t>Industri Jl Raya Jakarta-Bogor, Nanggewer, Bakosurtanal</t>
  </si>
  <si>
    <t>PSTL</t>
  </si>
  <si>
    <t>Desa Cibuluh Kecamatan Sukaraja</t>
  </si>
  <si>
    <t>SNPN</t>
  </si>
  <si>
    <t>Taman Topi, Jl. Kapten Muslihat, Kelurahan bogor Tengah</t>
  </si>
  <si>
    <t>BRLN</t>
  </si>
  <si>
    <t>Bunar,Cigudeg, Sukajaya, Pasir madang, Cirarak</t>
  </si>
  <si>
    <t>Bunar,Cigudeg, Sukajaya, Pasir madang, Cirarak, PLN Rayon Jasinga</t>
  </si>
  <si>
    <t>GLNA</t>
  </si>
  <si>
    <t>PT Bentonit dan PT Sumber Wahana Sejahtera</t>
  </si>
  <si>
    <t>Kp. Gunung Peuteui, Kp. Jawa, Cibeber, Bentonit</t>
  </si>
  <si>
    <t>INTN</t>
  </si>
  <si>
    <t>Jasinga, Lebakwangi,Cipinin, Mekar Jaya,Bangun Jaya Rengas Jaya</t>
  </si>
  <si>
    <t>Jasinga, Lebakwangi, Cipinin, Mekar Jaya, Bangun Jaya</t>
  </si>
  <si>
    <t>KLMY</t>
  </si>
  <si>
    <t>Jasinga, Tenjo, Pangradin, Koleang, Curug, Bagoang</t>
  </si>
  <si>
    <t>SFIR</t>
  </si>
  <si>
    <t>Kalong, Leuwisadeng, Nanggung, Cibeber, Cihiris, Malasari</t>
  </si>
  <si>
    <t>CRTL</t>
  </si>
  <si>
    <t>PT Bentonit</t>
  </si>
  <si>
    <t>PNUS</t>
  </si>
  <si>
    <t>PT BCMG Tani Berkah</t>
  </si>
  <si>
    <t>EMAS</t>
  </si>
  <si>
    <t>Backup PT. Aneka Tambang, Ciguha, Bantar Karet</t>
  </si>
  <si>
    <t>Rumpin, Lebak Wangi, Jati Nunggal, Sukasari, Maloko, Pabuaran</t>
  </si>
  <si>
    <t>GIOK</t>
  </si>
  <si>
    <t>Kalong, Leuwisadeng, Kp. Gunung Peuteui, Kp. Jawa, Cibeber</t>
  </si>
  <si>
    <t>PT. Aneka Tambang,</t>
  </si>
  <si>
    <t>PLTN</t>
  </si>
  <si>
    <t>PT. Aneka Tambang (PT. ANTAM)</t>
  </si>
  <si>
    <t>Kalong, Leuwisadeng,</t>
  </si>
  <si>
    <t>PRMT</t>
  </si>
  <si>
    <t>Rumpin, Suda manik, Manik Jaya, Poncol, Kerta Jaya, Cipining</t>
  </si>
  <si>
    <t>ZMRD</t>
  </si>
  <si>
    <t>Cirangsad, TVRI, Cigudeg, Banyu Resmi</t>
  </si>
  <si>
    <t>BKNG</t>
  </si>
  <si>
    <t>Ciawi,Tajur, Duta Pakuan 1, duta Pakuan 2, Villa Intan Pakuan</t>
  </si>
  <si>
    <t>JERU</t>
  </si>
  <si>
    <t>Caringin, Yayasan Kinasih, Cikalang, Teluk Pinang, Cinagara</t>
  </si>
  <si>
    <t>KTNG</t>
  </si>
  <si>
    <t>Cisarua, Taman Safari, Hotel Safari garden, Udiklat Cibogo</t>
  </si>
  <si>
    <t>KWNI</t>
  </si>
  <si>
    <t>Express ke PT Tirtafresindo</t>
  </si>
  <si>
    <t>KURM</t>
  </si>
  <si>
    <t>Daerah LIDO - Cipayung</t>
  </si>
  <si>
    <t>Caringin, Yayasan Kinasih, Cikalang,</t>
  </si>
  <si>
    <t>LECI.</t>
  </si>
  <si>
    <t>PT. Tirta Fresindo Jaya</t>
  </si>
  <si>
    <t>Cisarua, Taman Safari, Hotel Safari garden, Udiklat PLN Cibogo,</t>
  </si>
  <si>
    <t>MGGS</t>
  </si>
  <si>
    <t>PT. Unitex</t>
  </si>
  <si>
    <t>Lido, Cigombong, vila mutiara Lido,Cisalada,Tugu Jaya,Muara Jaya,Srogol,Wates Jaya,Ciburuy</t>
  </si>
  <si>
    <t>MKSA</t>
  </si>
  <si>
    <t>RS Umum Ciawi, Seuseupan ,Tapos, PT. Jakaratama, Truba,</t>
  </si>
  <si>
    <t>Cap Orang Tua (OTA), cinagara, Teluk Pinang</t>
  </si>
  <si>
    <t>NANA</t>
  </si>
  <si>
    <t>PT Hokan</t>
  </si>
  <si>
    <t>KI. Hyundai Cikarang</t>
  </si>
  <si>
    <t>RAMB</t>
  </si>
  <si>
    <t>Sinar Galih, Suka Makmur, Suka Biru</t>
  </si>
  <si>
    <t>RS Umum Ciawi, Seuseupan ,Tapos, PT. Jakaratama, Truba</t>
  </si>
  <si>
    <t>SEMK</t>
  </si>
  <si>
    <t>Ciawi, Harjasari, Teluk Pinang, Banjar waru, Cimande, Ciderum</t>
  </si>
  <si>
    <t>Hokan,</t>
  </si>
  <si>
    <t>SNKS</t>
  </si>
  <si>
    <t>Kantor PLN Cipayung, Mega Mendung, Cilember</t>
  </si>
  <si>
    <t>PT. Mulia Keramik</t>
  </si>
  <si>
    <t>STRW</t>
  </si>
  <si>
    <t>Cihanjawar, Cidokom, Citeko, Cibeureum, Cibulan</t>
  </si>
  <si>
    <t>TLAS</t>
  </si>
  <si>
    <t>RS Umum Ciawi, Seuseupan, Bendungan, Gadog, Pandan Sari</t>
  </si>
  <si>
    <t>APKT</t>
  </si>
  <si>
    <t>Katulampa, Bantar Kemang</t>
  </si>
  <si>
    <t>APLE</t>
  </si>
  <si>
    <t>Seuseupan, Banjarwaru, Sukamakmur, Jambu Luwuk, Cibeduk</t>
  </si>
  <si>
    <t>RS Umum Ciawi, Seuseupan, Bendungan, Gadog, Pandan Sari,</t>
  </si>
  <si>
    <t>CPDK</t>
  </si>
  <si>
    <t>Daerah Industri Ciawi</t>
  </si>
  <si>
    <t>BLWH</t>
  </si>
  <si>
    <t>Express ke GH OTA</t>
  </si>
  <si>
    <t>DELI</t>
  </si>
  <si>
    <t>Cisarua, Tugu, Gunung Mas, Atawun, Puncak, Savoi, Cibeureum</t>
  </si>
  <si>
    <t>ZTUN</t>
  </si>
  <si>
    <t>DRAN</t>
  </si>
  <si>
    <t>PT. Honoris</t>
  </si>
  <si>
    <t>TMAT</t>
  </si>
  <si>
    <t>Gadog Ciawi</t>
  </si>
  <si>
    <t>DUKU</t>
  </si>
  <si>
    <t>Perum Mahkamah Agung</t>
  </si>
  <si>
    <t>KTPG</t>
  </si>
  <si>
    <t>Bogor kota &amp; Hotel Rancamaya</t>
  </si>
  <si>
    <t>JABU</t>
  </si>
  <si>
    <t>Gunung Geulis, Gunung Geulis Resort, Gunung Geulis Golf</t>
  </si>
  <si>
    <t>KIWI.</t>
  </si>
  <si>
    <t>Seuseupan, Banjarwaru, Sukamakmur, Jambu Luwuk, Cibeduk,</t>
  </si>
  <si>
    <t>LNGK</t>
  </si>
  <si>
    <t>Caringin, Cijeruk, Cibalung, Rawei, Cisalada, Cipelang, Maseng</t>
  </si>
  <si>
    <t>Pemda kabupaten, Pakan Sari, Tegar Beriman</t>
  </si>
  <si>
    <t>MELO</t>
  </si>
  <si>
    <t>Perum Rancamaya, Ciawi Ranca Maya</t>
  </si>
  <si>
    <t>PSAG</t>
  </si>
  <si>
    <t>SALK</t>
  </si>
  <si>
    <t>Pancawati, Balandongan, Ciherang pondok, Cimande, Cimande hilir</t>
  </si>
  <si>
    <t>Mahkamah Agung, Vimala HILL</t>
  </si>
  <si>
    <t>SAWO.</t>
  </si>
  <si>
    <t>Ciawi, Tajur, Pusat Data Paasri</t>
  </si>
  <si>
    <t>SRKY</t>
  </si>
  <si>
    <t>Tajur Mall, Unitex, Coatsrejo, Sukasari, Ciawi</t>
  </si>
  <si>
    <t>WORT</t>
  </si>
  <si>
    <t>Ciawi, Tajur</t>
  </si>
  <si>
    <t>Caringin, Cijeruk, Cibalung, Rawei, Cisalada, Cipelang, Maseng, BNN</t>
  </si>
  <si>
    <t>TMUN</t>
  </si>
  <si>
    <t>CKHN</t>
  </si>
  <si>
    <t>Dasarukun, Pemda kabupaten, Pakan Sari, Tegar Beriman</t>
  </si>
  <si>
    <t>BNGR</t>
  </si>
  <si>
    <t>Jl. Soleh Iskandar, Perum Duta Kencana, Percetakan Regina</t>
  </si>
  <si>
    <t>Ciawi, Tajur, Pusat Data Paasri, BIO Trop</t>
  </si>
  <si>
    <t>BVIL</t>
  </si>
  <si>
    <t>PT. Sutra Kabel</t>
  </si>
  <si>
    <t>Tajur Mall, Unitex, Coatsrejo, Sukasari, Ciawi, Ramayana,</t>
  </si>
  <si>
    <t>CMRA</t>
  </si>
  <si>
    <t>Waringin jaya, Bojong Gede, Mekar Wangi, Tanah Sereal</t>
  </si>
  <si>
    <t>DLIA</t>
  </si>
  <si>
    <t>Hotel Sahira, Kantor PLN Rayon Bogor Kota, Korem Bogor</t>
  </si>
  <si>
    <t>FLYN</t>
  </si>
  <si>
    <t>Jl. Soleh Iskandar, Cimanggu Lamping, Kayu Manis, Salabenda</t>
  </si>
  <si>
    <t>KMNI</t>
  </si>
  <si>
    <t>RS Hermina, Koran Radar Bogor, Supermarket Yogya Jalan Baru</t>
  </si>
  <si>
    <t>PLUM</t>
  </si>
  <si>
    <t>Express ke GH NTR</t>
  </si>
  <si>
    <t>MLAT</t>
  </si>
  <si>
    <t>Cibuluh, Cimanggu Barata, Cimanggu warung legok</t>
  </si>
  <si>
    <t>SAKR</t>
  </si>
  <si>
    <t>Warung Jambu, Ace Hardware, Kantor PLN Area Bogor</t>
  </si>
  <si>
    <t>AKSA</t>
  </si>
  <si>
    <t>Ibnu Kaldun, Perum Cimanggu Permai, Komp AU Atangsanjaya</t>
  </si>
  <si>
    <t>PT. Sutra Kabel, Villa Bogor Indah1,2,3,4,5,6, Pomad</t>
  </si>
  <si>
    <t>ANTM</t>
  </si>
  <si>
    <t>Jl. Soleh Iskandar, Mitra-10, Perumahan Bukit Cimanggu Marcopolo</t>
  </si>
  <si>
    <t>ASTE</t>
  </si>
  <si>
    <t>Daerah Ciampea,Warung Borongan,Pedati Mondok,Cikampak,Cicadas</t>
  </si>
  <si>
    <t>BNGA</t>
  </si>
  <si>
    <t>Kedung Badak, Teplan,Tanah Sereal,Jl Dadali,Jl Putera</t>
  </si>
  <si>
    <t>CCBK</t>
  </si>
  <si>
    <t>ATANG SENJAYA, KEMANG BOGOR</t>
  </si>
  <si>
    <t>CPKA</t>
  </si>
  <si>
    <t>Daerah Cilebut</t>
  </si>
  <si>
    <t>KANG</t>
  </si>
  <si>
    <t>Jl. Soleh Iskandar, Salabenda, Kayu Manis, Kemang, Dephub, karikil</t>
  </si>
  <si>
    <t>KMKC</t>
  </si>
  <si>
    <t>YASMIN, BOGOR BARAT</t>
  </si>
  <si>
    <t>KSAN</t>
  </si>
  <si>
    <t>Daerah Kemang,Tonjong,Tajur Halang,Bilabong,Diklat Depdagri</t>
  </si>
  <si>
    <t>LVDR</t>
  </si>
  <si>
    <t>Delima Jaya, Olimpyc, Sutra Kabel, Cibuluh</t>
  </si>
  <si>
    <t>Paranti Mondok, Ranca Bungur, Lewueng Kolot</t>
  </si>
  <si>
    <t>MGLA</t>
  </si>
  <si>
    <t>Cilebut, Batu Gede</t>
  </si>
  <si>
    <t>Kedung Badak, Jl Soleh Iskandar, Koperasi Susu</t>
  </si>
  <si>
    <t>MLUR</t>
  </si>
  <si>
    <t>Bojong Gede, Cimanggis, Mekar Wangi, Kedung Waringin, Tonjong</t>
  </si>
  <si>
    <t xml:space="preserve">RS Hermina, Kemang, </t>
  </si>
  <si>
    <t>Perumahan Nusa Indah</t>
  </si>
  <si>
    <t>Cilebut, Kencana, Suka Resmi, Perum Cipto, Perum Cilebut</t>
  </si>
  <si>
    <t>RMPI</t>
  </si>
  <si>
    <t>Sari Bungi, Pasir Jambu Pangkalan, Jl Raya Pemda, Karadenan</t>
  </si>
  <si>
    <t>Kedung Badak, Teplan, Tanah Sereal, Jl Dadali, Jl Puter</t>
  </si>
  <si>
    <t>SDPM</t>
  </si>
  <si>
    <t>KEBON PEDES, TANAH SEREAL</t>
  </si>
  <si>
    <t>Yasmin, Ciamanggu City</t>
  </si>
  <si>
    <t>SRJ1</t>
  </si>
  <si>
    <t>Polresta Kedung Halang, Talang, Perum Kedung Badak, Cibuluh</t>
  </si>
  <si>
    <t>Pabrik MOMOGI, Pabrik Aspal Jalan, Diklat Dalam Negeri</t>
  </si>
  <si>
    <t>SRJ2</t>
  </si>
  <si>
    <t>Kedung Badak,Jl.Soleh Iskandar,Koperasi Susu,RukoKedungHalang</t>
  </si>
  <si>
    <t>Delima Jaya, Olimpyc, Sutra Kabel, Cibuluh, Cilendek, Cemplang</t>
  </si>
  <si>
    <t>TRAT</t>
  </si>
  <si>
    <t>Kereta Api (KRL BOGOR-JAKARTA)</t>
  </si>
  <si>
    <t>Cilebut, Batugede</t>
  </si>
  <si>
    <t>TULI</t>
  </si>
  <si>
    <t>Cilebut, Kencana, Suka Resmi, Perum Cipto</t>
  </si>
  <si>
    <t>Jl. Soleh Iskandar, Salabenda, Kayu Manis, Kemang, Dephub</t>
  </si>
  <si>
    <t>ITN4</t>
  </si>
  <si>
    <t>BSKA</t>
  </si>
  <si>
    <t>Kunak, Sahid Jaya, Pamijahan, Cibening</t>
  </si>
  <si>
    <t>Kebon Pedes, Tanah Sareal</t>
  </si>
  <si>
    <t>MRTR</t>
  </si>
  <si>
    <t>Kracak, Puraseda, Karyasari, Cibunian, Tanjungsari, Cianten</t>
  </si>
  <si>
    <t>SPR1</t>
  </si>
  <si>
    <t>Stasiun Cilejet &amp; stasiun Parung Panjang</t>
  </si>
  <si>
    <t>SPR2</t>
  </si>
  <si>
    <t>Stasiun Parung Panjang</t>
  </si>
  <si>
    <t>ATRS</t>
  </si>
  <si>
    <t>Wilayah Rumpin, Parung Panjang</t>
  </si>
  <si>
    <t>ASTD</t>
  </si>
  <si>
    <t>Parung Panjang, Legok</t>
  </si>
  <si>
    <t>LBAR</t>
  </si>
  <si>
    <t>Stasiun Parung panjang, Batok, Cibunar, Kabasiran, Perumnas 1&amp;2</t>
  </si>
  <si>
    <t>PNDK</t>
  </si>
  <si>
    <t>Jaga Baya, Garowong, Tapos</t>
  </si>
  <si>
    <t>TNGI</t>
  </si>
  <si>
    <t>Batu Jajar, Tegal Lega, Dago, Rumpin</t>
  </si>
  <si>
    <t>AVZA</t>
  </si>
  <si>
    <t>Kawasan Industri Bogorindo, Lio Baru</t>
  </si>
  <si>
    <t>PT KAI, GL. PARUNGPANJANG</t>
  </si>
  <si>
    <t>DATS</t>
  </si>
  <si>
    <t>Kawasan Industri Bogorindo</t>
  </si>
  <si>
    <t>Parung Panjang, Cibunar, Jl gajah Mada, leles jaga bita</t>
  </si>
  <si>
    <t>FARI</t>
  </si>
  <si>
    <t>Lapan, Caringin, Cikadang, Mekar Sari, banjar Pinang, Kerta jaya, Telaga, Babakan , Ciaul</t>
  </si>
  <si>
    <t>MAZD</t>
  </si>
  <si>
    <t>Vanmele, Astra Oto Part, Era Akustik, Dinas Kelautan, Pakansari</t>
  </si>
  <si>
    <t>XNIA</t>
  </si>
  <si>
    <t>KP Kebasiran, Asem Cikuda, Perum Parung Panjang, Legok, Cikabon, Lumpang</t>
  </si>
  <si>
    <t>ALFA</t>
  </si>
  <si>
    <t>Legok, Jagabaya, Tapos, Gunung Picung, Pingku</t>
  </si>
  <si>
    <t>ASTN</t>
  </si>
  <si>
    <t>Jaga Baya, Batu jajar, Rengas Jajar, Dewi Mayang Manik, Kedaung, Tegal Lega, Dago</t>
  </si>
  <si>
    <t>BLNO</t>
  </si>
  <si>
    <t>Mall Cibinong kawasan Pemda Cibinong</t>
  </si>
  <si>
    <t>PLRS</t>
  </si>
  <si>
    <t>CMRY</t>
  </si>
  <si>
    <t xml:space="preserve">Daerah nanggewer jl. Bintang Mas </t>
  </si>
  <si>
    <t>FRTN</t>
  </si>
  <si>
    <t>PT Dasarukun</t>
  </si>
  <si>
    <t>INVA</t>
  </si>
  <si>
    <t>KRMN</t>
  </si>
  <si>
    <t>ke pabrik Van mile daerah nanggewer jl raya jakarta - bogor</t>
  </si>
  <si>
    <t>PNTR</t>
  </si>
  <si>
    <t>Kawasan Bogor Indo, PT Holcim</t>
  </si>
  <si>
    <t>TRNO</t>
  </si>
  <si>
    <t>Kawasan Cibinong</t>
  </si>
  <si>
    <t>kawasan Bogorindo</t>
  </si>
  <si>
    <t>ITN3</t>
  </si>
  <si>
    <t>MALL CIBINONG CITY CENTER</t>
  </si>
  <si>
    <t>TGRKS</t>
  </si>
  <si>
    <t>AGBR</t>
  </si>
  <si>
    <t>PT. KAI</t>
  </si>
  <si>
    <t>GOR PAKANSARI</t>
  </si>
  <si>
    <t>AGWU</t>
  </si>
  <si>
    <t>PT. KAI,Tenjo, Singa Bangsa, Cilaku</t>
  </si>
  <si>
    <t>CDLC</t>
  </si>
  <si>
    <t>Express ke GH VIVO</t>
  </si>
  <si>
    <t>WLIG</t>
  </si>
  <si>
    <t>Vivo Mall</t>
  </si>
  <si>
    <t>STRL</t>
  </si>
  <si>
    <t>LIO BARU</t>
  </si>
  <si>
    <t>FORD</t>
  </si>
  <si>
    <t>SWFT</t>
  </si>
  <si>
    <t>SBRU</t>
  </si>
  <si>
    <t>SNTA</t>
  </si>
  <si>
    <t>DLMN</t>
  </si>
  <si>
    <t>Express ke Gardu BK</t>
  </si>
  <si>
    <t>HELI</t>
  </si>
  <si>
    <t>Parung Banteng (potong beban P.Samurai)</t>
  </si>
  <si>
    <t>BECA</t>
  </si>
  <si>
    <t>Ciheuleut (potong beban P.Kikir &amp; Jarum)</t>
  </si>
  <si>
    <t>SPDA</t>
  </si>
  <si>
    <t>Perum Harmoni Jungle (potong beban P.Bumerang)</t>
  </si>
  <si>
    <t>SKTR</t>
  </si>
  <si>
    <t>Pasar Angin Puncak</t>
  </si>
  <si>
    <t>VSPA</t>
  </si>
  <si>
    <t>Cibanon</t>
  </si>
  <si>
    <t>TAXI</t>
  </si>
  <si>
    <t>Cimahpar (potong beban P.Cangkul)</t>
  </si>
  <si>
    <t>BJAJ</t>
  </si>
  <si>
    <t>Katulampa, Graha Pajajaran, Mutiara Bogor Raya (masih express)</t>
  </si>
  <si>
    <t>PT KAI LEGOK</t>
  </si>
  <si>
    <t>Cilaku, Tenjo, Bojong, Leweung Gede, Tarita, Barengkok, Batok</t>
  </si>
  <si>
    <t>BEBAN TERTINGGI  TIAP PENYULANG UP3 CIREBON</t>
  </si>
  <si>
    <t>CWRN</t>
  </si>
  <si>
    <t xml:space="preserve">DS CIKEUSAL, DS CIWARINGIN, DS </t>
  </si>
  <si>
    <t>Ciwaringin,Beringin,Gempol,Palimanan Barat,Balerante,Kepuh,Warugede,Semplo</t>
  </si>
  <si>
    <t>KBTR</t>
  </si>
  <si>
    <t>DS ARJAWINANGUN, DS PANGURAGAN, DS JUNJANG, DS KEBONTURI, DS KALIANYAR, DS LEMAH TAMBA, PASAR SANDANG TGB, PERUM PENSIUNAN ABRI, TEGAL GUBUG</t>
  </si>
  <si>
    <t>Arjawinangun ,Tegalgubug,Pangurangan,Lemahtamba,</t>
  </si>
  <si>
    <t>TGGB</t>
  </si>
  <si>
    <t>DS TEGALGUBUG, PASAR TEGAL GUBUG</t>
  </si>
  <si>
    <t>Tegalgubug, Gintung, Rawagatel</t>
  </si>
  <si>
    <t>GTNG</t>
  </si>
  <si>
    <t>DS GINTUNG, DS BABAKAN, DS WIYONG, DS BUDUR</t>
  </si>
  <si>
    <t>Gintung,Ciwaringin,Babakan,Budur,Tangkil,wiyong</t>
  </si>
  <si>
    <t>PLMN</t>
  </si>
  <si>
    <t>DS JAMBLANG, DS PALIMANAN, DS BEBERAN, DS GEYONGAN, DS KLANGENAN, PASAR MINGGU, DS WINONG</t>
  </si>
  <si>
    <t>Palimanan, Rajagaluh, Sindangjaya,Kempek,Winong,Tegalkarang,Kebarepan</t>
  </si>
  <si>
    <t>SLGT</t>
  </si>
  <si>
    <t>DS DANAWINANGUN, DS CIAWI, DS BANGODUA, DS JEMARAS, DS KREYO, DS PEKANTINGAN, DS SENDE, DS SLANGIT</t>
  </si>
  <si>
    <t>Selangit,Sende,Kreyo,Bulak,Bangodua,Gujeg,Jemaras,Bojong,Ciawi,Pekantingan</t>
  </si>
  <si>
    <t>SSKN</t>
  </si>
  <si>
    <t>Susukan,Jatianom,Bunder,Kedongdong,Kejiwan,Ujunggebang,</t>
  </si>
  <si>
    <t>EMA</t>
  </si>
  <si>
    <t>PABRIK EMBEE</t>
  </si>
  <si>
    <t>Purbawinangun,Karangasem,Marikangen,Cempaka,Kenanga,Plumbon ,Pamijahan</t>
  </si>
  <si>
    <t>GGSK</t>
  </si>
  <si>
    <t>Gegesik,Bayalangu,Jagapura lor/kidul ,Wargabinangun,Gegesik Kidul,Kaliwedi</t>
  </si>
  <si>
    <t>XMA</t>
  </si>
  <si>
    <t>EXPRESS EMBBE</t>
  </si>
  <si>
    <t>(Stand By)</t>
  </si>
  <si>
    <t>GBUD</t>
  </si>
  <si>
    <t>ASTANA MUKTI, GEBANG UDIK, DESA KALIMARO, KARANG WANGUN, ENDER, GAGAS SARI, GETRAKMOYAN, ASTANA, RAWA URIP. Smart Tekteck Pangenan, PABRIK GLORIA INTER NUSA JAPURA,</t>
  </si>
  <si>
    <t>Gebangudik ,Kalimaro,Gebangkulon,Gebangmekar,Beringin.Astanajapura,Karangwangun</t>
  </si>
  <si>
    <t>LSRI</t>
  </si>
  <si>
    <t>LOSARI, BABAKAN LOASARI, DS KALIBUNTU, DS DUKUH WIDARA, DS PASURUAN, DS MULYASARI, DS TAWANGSARI, AMBULU</t>
  </si>
  <si>
    <t>BabakanLosari,Losari,Sidaresmi,Tawangsari,Panggangsari,Ambulu,Kalisari,Dukuhwidara</t>
  </si>
  <si>
    <t>PBDL</t>
  </si>
  <si>
    <t xml:space="preserve">DS GEBANG KULON, DS KALIPASUNG, DS GEBANG ILIR, DS PLAYANGAN, DS PANGGANG SARI, DS MELAKSARI, DS PABEDILAN, DS SUMBER, DS KUDUKERAS, DS SILIH ASIH  </t>
  </si>
  <si>
    <t>Hulubanteng,Pabedilan kidul/lor,Melakasari,Playangan,Silihasih</t>
  </si>
  <si>
    <t>PBRA</t>
  </si>
  <si>
    <t>DS PABURAN, DS CIKULAK, DS WALED, DS AJIMUT, DS CIBOGO, DS CISAAT, PABRIK AYAM UNGGUL, DS KARANGWARENG, RS WALED, DS AMBIT, DS CIUYAH</t>
  </si>
  <si>
    <t>Pabuaran,Cikulak,Karangsari,Waled,Gunungsari,Sukadana,Ambit,Waled Desa</t>
  </si>
  <si>
    <t>CDUG</t>
  </si>
  <si>
    <t>DAMARGUNA , LEUWEUNG GAJAH, BTN SILIWANGI PERMAI, PABUARAN, CILEDUG, CILENGKRANG, JATISEENG, BOJONG NEGARA, TANJUNG ANOM, PASALEMAN WALED, CIGOMBANG</t>
  </si>
  <si>
    <t>Ciledug,Cilengkrang,Tenjomaya,Leuweunggajah,Jatiseeng,Pasaleman,Cigobang</t>
  </si>
  <si>
    <t>KRSW</t>
  </si>
  <si>
    <t xml:space="preserve">DS KARANGSUWUNG, DS KARANG SEMBUNG,DS CURUG, DS KALIGAWE, DS BLENDER, DS KARANGTENGAH, DS GEMBONGAN, DS KUBANGKARANG, DS SUMURKONDANG, DS SERANG WETAN </t>
  </si>
  <si>
    <t>Wilayah Karang Suwung,Kubangkarang,Karangmalang,Gembongan,sarajaya</t>
  </si>
  <si>
    <t>PANG</t>
  </si>
  <si>
    <t>DESA GEBANG KULON, PANGENAN, Perumahan Taman Wangi Pangenan, KAWASAN INDUSTRI PANGENAN</t>
  </si>
  <si>
    <t>Daerah Pangenan</t>
  </si>
  <si>
    <t>SDLT</t>
  </si>
  <si>
    <t xml:space="preserve">DS PANDE, DS SIGONG, DS JAPURABAKTI, DS MERTAPADA, DS LEUWIMUNDING, DS CIPEUJEH, DS SINDANGLAUT, DS BUNTEN, PESANTREN BUNTET, DS GUMULUNG, </t>
  </si>
  <si>
    <t>Watesudwur,Desa Buyut,Sindanglaut,Kanci,Cipeujeuh,Belawa,Buntet,Mertapada</t>
  </si>
  <si>
    <t>ENDR</t>
  </si>
  <si>
    <t>Abidin Pabrik Terasi PGN,Astana Mukti,Babakan Blok Blentuk,Bendungan A,Desa Ender A,dll</t>
  </si>
  <si>
    <t>ALT</t>
  </si>
  <si>
    <t>Pemandian, Gunung Sari, Jl.Kembar,Jl.Pulasaren,Lawanggada,Jl.Ampera,Jl.Pekiringan</t>
  </si>
  <si>
    <t>BBD</t>
  </si>
  <si>
    <t>Cemara,argapura, Lemah Wungkuk,Astanagarib,Pasar talang,Jl.Bahagia,Pelabuhan</t>
  </si>
  <si>
    <t>RWUP</t>
  </si>
  <si>
    <t>RAWAURIP</t>
  </si>
  <si>
    <t>GMC</t>
  </si>
  <si>
    <t>Pusat Swalayan Grage Mall</t>
  </si>
  <si>
    <t>CBRU</t>
  </si>
  <si>
    <t>jl siliwangi, kantor bank jabar kuningan, purwawinangun, windusengkahan, KANTOR PLN KUNINGAN, pertokoan tamkot, jl otisa, RSUD 45 KNG, masjid agung kuningan, sebagian jl veteran</t>
  </si>
  <si>
    <t>KPTK</t>
  </si>
  <si>
    <t>Ds.Purwawinangun,Komp.Perum.Villa Intan,Kalisapu,Muara,Bondet,Mertasinga,Kraton</t>
  </si>
  <si>
    <t>CDHU</t>
  </si>
  <si>
    <t>cihideung gilir &amp; girang ,cidahu, gunungkarung, datar, cimahi, cieurih, legok, cikeusal, cikeusik, mekarjaya</t>
  </si>
  <si>
    <t>PCR</t>
  </si>
  <si>
    <t>Cirebon kota,Pancuran,Diponegaro,Samadikun,Jl.Moch.Toha,Komplek Pertamina</t>
  </si>
  <si>
    <t>CGUR</t>
  </si>
  <si>
    <t>gunungkeling, gedung ICEK, cipari, RSJ Hasna medica, CIRENDANG, CIJOHO,cisantana, palutungan, sukamulya, cileuleuy, babakanmulya, puncak</t>
  </si>
  <si>
    <t>TPR</t>
  </si>
  <si>
    <t>Jl.Tuparev,PLN,Widarasari</t>
  </si>
  <si>
    <t>CPSG</t>
  </si>
  <si>
    <t>cikijing, cidulang, kasturi, banjaransari, sindang, kertawirama, cipasung, sukarasa. Tugumulya</t>
  </si>
  <si>
    <t>XCK</t>
  </si>
  <si>
    <t>Kabel Express Cangkring-Kabupaten</t>
  </si>
  <si>
    <t>CWGB</t>
  </si>
  <si>
    <t>ciawigebang, ciputat, kertawangunan, sindang agung, pagundan, babakan reuma, oleced, sidaraja, kapandayan, kalimanggis, kertawana, cihirup, sukadana, cigarukgak</t>
  </si>
  <si>
    <t>XSC</t>
  </si>
  <si>
    <t>Kabel Express Sunyaragi - Sucimanah</t>
  </si>
  <si>
    <t>DRMA</t>
  </si>
  <si>
    <t>citangtu, talahab, nangka, babakancigadung, kadugede, sindang jawa, kertayuga, windusari, cikadu, bayuning, tinggar, cisukadana, sagarahiang</t>
  </si>
  <si>
    <t>XSR</t>
  </si>
  <si>
    <t>Kabel Express Sunyaragi - Cangkring</t>
  </si>
  <si>
    <t>CWRU</t>
  </si>
  <si>
    <t>, LURAGUNG, CILEUYA, sukamaju, cibingbin, bantar panjang, dukubadag, cipondok, PT Pokpan</t>
  </si>
  <si>
    <t>KTNI</t>
  </si>
  <si>
    <t>Jalan Tuparet, Kantor PDAM</t>
  </si>
  <si>
    <t>GRWI</t>
  </si>
  <si>
    <t>mekarwangi, lebakwangi, cinagara, mekarsari, cipakem, kutaraja, maleber, parakan</t>
  </si>
  <si>
    <t>PLTU Indramayu</t>
  </si>
  <si>
    <t>LRGN</t>
  </si>
  <si>
    <t>bendungan, mekarwangi, cirahayu, luragung, ciporang, kertawangunan, sindang agung, pasar ciwaru, cilimusari, patalah, karangkencana, cipari, jabranti sagaranten</t>
  </si>
  <si>
    <t>Kertayasa,Muncangela,Bunder,Cidahu,Cihideungherang,Cikeusal,Cikeusik,Kenanga</t>
  </si>
  <si>
    <t>RSKC</t>
  </si>
  <si>
    <t>Ds Tembong, karangtawang, lengkong, purwasari garawangi, cijemit,cipedes, pinara, gunungmanik, citapen, Ds Gewok, pakembngan, cirukem, kadatuan, Ds Tembong, karangtawang, lengkong, purwasari garawangi</t>
  </si>
  <si>
    <t>Babakanmulya,Cigugur,Cigintung,Cileuleuy Aqua,Cipari,Cirendang,Cisantana,Puncak</t>
  </si>
  <si>
    <t>TRJU</t>
  </si>
  <si>
    <t>DS CIKELENG, DS CENGAL, keduangarum, padarek, jl baru ancaran, cikubangsari, mekarsari, taraju, susukan, puncak manik, salareuma, suganangan, ciawi lor, sukaraja, padarama</t>
  </si>
  <si>
    <t>Cipasung,Bojongsari,Cipulus,Jagasari,Darma,Situsari,Sukarasa,Kasturi,Sindangpanji</t>
  </si>
  <si>
    <t>GMIT</t>
  </si>
  <si>
    <t>DS BOJONG, DS SANGKAN HURIP, HOTEL TIRTA SANITA, HOTEL GRAGE SANGKAN, RSUD, DS TJIBACANG</t>
  </si>
  <si>
    <t>Ancaran,Balong,Ciporang,Cijoho,Kertawinangun,Pagundan,Ciawigebang,Kadurama</t>
  </si>
  <si>
    <t>BBER</t>
  </si>
  <si>
    <t>DS CIWANGI, DS KONDANGSARI, DS PANCALANG, DS PATAPAN, DS GRONGONG, KAWASAN KULINER GRONGGONG</t>
  </si>
  <si>
    <t>Awirarangan,Darma,Cibinuang,CiGadung,Cisukadana,Citangtu,Ciherang,Cikijing,Cidulang</t>
  </si>
  <si>
    <t>BDRS</t>
  </si>
  <si>
    <t>DS BANDORASA, DS SADAMANTRA, DS SETIA NEGARA, DS GARATENGAH, DS KRAMAT MULYA, DS JALAKSANA, DS KARANGMANGU, DS KALIAREN, DS CIKASO, DS CINIRU, DS SINDANGBARANG</t>
  </si>
  <si>
    <t>Cineumbeuy,Cinagara,Cipakem,Walaharcageur,Galaherang,Garahaji,mekarsari,Ciwaru</t>
  </si>
  <si>
    <t>CLMS</t>
  </si>
  <si>
    <t>DS CILIMUS, DS CIAWIGAJAH, DS CIBUNTU, DS JAPARA, DS KARANGMUNCANG, DS SAMPORA, DS TIMBANG, DS CARACAS</t>
  </si>
  <si>
    <t>CITIUSARI,Kertawangunan</t>
  </si>
  <si>
    <t>HLMP</t>
  </si>
  <si>
    <t>DS SILEBU, DS GREGED, DS KAMARANG, DS KOREAK, DS HALIMPU, DS PATALAGAN, DS SINDANGKASIH, DS SINDANGHAYU, DS WINDUHAJI</t>
  </si>
  <si>
    <t>Luragung,Cibimbin,Ciporang,Pagundan,Kaduagung,Sindang,Manggari,Lebaksiuh,Cileuya</t>
  </si>
  <si>
    <t>LGJT</t>
  </si>
  <si>
    <t>DS BOJONG, DS CILOWA, DS JALAKSANA, DS LINGGRAJATI, DS PEUSING, DS JALAKSANA, DS MANISLOR, DS MANISKIDUL, DS GANDASOLI, DS KLAPAGUNUNG, DS SEMBAWA, PERUM ALAM ASRI</t>
  </si>
  <si>
    <t>Cikananga.Tembong,Garawangi,Purwasari,Lengkong,Ciniru,Citangtu,Cipedes,Karangtawang</t>
  </si>
  <si>
    <t>PANS</t>
  </si>
  <si>
    <t>DS PASAWAHAN, DS PANIIS, DS KADUELA, DS TENJOLAYAR, DS MATANG AJI, DS MANDIRANCAN, DS CIREAM DS SINGKUP DS CISAAT, DS KEJUDEN, DS SINDANG JAWA</t>
  </si>
  <si>
    <t>Taraju,Cikubangsari,Cikeleng,Cengal,Dukuhdalam,Sindangbarang,Kalimati,Rajadanu,Cihaur</t>
  </si>
  <si>
    <t>PLGN</t>
  </si>
  <si>
    <t>DS SIDAWANGI, DS GEGUNUNG, KANTOR PLN SUMBER, DS KALIWADAS , DS KARANG TENGAH, DS KARANGSARI, ASRAMA POLISI KALIWADAS, DS WATUBELAH</t>
  </si>
  <si>
    <t>PT Graha Mas Inti Tirta (G. GMIC)</t>
  </si>
  <si>
    <t>KPUH</t>
  </si>
  <si>
    <t>Waruroyom,Cikeduk,Sindang Jawa,Warugede,Warukawung,Kepuh,Gunung kiwur,Cipanas,Depok</t>
  </si>
  <si>
    <t>Beber,Ciwangi,Cipinang,Cikondangsari,Durajaya,Cikansas,Patapan,Gronggong,Ciperna</t>
  </si>
  <si>
    <t>DRJY</t>
  </si>
  <si>
    <t>DS CIPINANG, DS CIKANCAS, DS BEBER, DS HALIMPU, DS DURAJAYA, DS JATIPANCUR, DS SINDANG KEMPENG, DS NANGGELA</t>
  </si>
  <si>
    <t>Bandorasa kidul,wather boom</t>
  </si>
  <si>
    <t>KMTS</t>
  </si>
  <si>
    <t>DS KENANGA, PERUM KORPRI, DS TUKMUDAL, DS KEMANTREN, GSI, TOSERBA SURYA, STD. RANGGAJATI, KOMPLEKS KABUPATEN</t>
  </si>
  <si>
    <t>Bojong,Bandorasawetan,Babakanjati,Cilimus,Caracas,Sampora,Kaliaren,Panawuan,Silebu</t>
  </si>
  <si>
    <t>SKSR</t>
  </si>
  <si>
    <t>DS PADANGBEUNGHAR, DS CANGKOAK, DS BALAD, DS KHARISMA, DS DUKUH PUNTANG, DS CIKALAHANG, KAWASAN PABRIK BATU ALAM, DS SUKASARI</t>
  </si>
  <si>
    <t>Cibuntu,Halimpu,Ciawigajah,Indrapatra,Koreak,Kamarang,Sumbakeling,Sindangkasih</t>
  </si>
  <si>
    <t>WNSB</t>
  </si>
  <si>
    <t>DS WANASABA, DS SENDANG, GRIYA PALM ASRI, DS MEGU, DS GEGUNUNG</t>
  </si>
  <si>
    <t>Linggar jati, Jalaksana,Babakanmulya,Cibeureum,Cibentang,Cilowa,Cilaja,Ciniru,maniskidul</t>
  </si>
  <si>
    <t>SDJW</t>
  </si>
  <si>
    <t>Desa Sindang Jawa,Cangkoak,Balad,Dukupuntang,Cipanas,dsk</t>
  </si>
  <si>
    <t>Mandirancan, Cisaat,Ciwiru,Cirea,Mekarjaya,Pasawahan,Dukuhpuntang,bobos,Kepuh</t>
  </si>
  <si>
    <t>ADMA</t>
  </si>
  <si>
    <t>DS SURANGENGGALA, DS ADIDARMA, DS SUKAPURA, DS KERTASURA, DS PEGAGAN LOR, DS BUNGKO, VILLA INTAN, ASTANA GUNUNG JATI</t>
  </si>
  <si>
    <t>Mandirancan,Sidawangi,Sumber,Tukmudal,Kenanga,watubelah,Bode,Pasalakan,Megu</t>
  </si>
  <si>
    <t>CKR</t>
  </si>
  <si>
    <t>CANGKRING</t>
  </si>
  <si>
    <t>Durajaya</t>
  </si>
  <si>
    <t>HZC</t>
  </si>
  <si>
    <t>HOTEL ZAMRUD CIREBON, WAHIDIN, KANTOR BEA CUKAI, STASIUN CIREBON, HOTEL AMARIS</t>
  </si>
  <si>
    <t>Kemantern Sumber,</t>
  </si>
  <si>
    <t>KLJG</t>
  </si>
  <si>
    <t>PERUMNAS, KATIASA, KALIJAGA, PERUM CIREMAI GIRI, PERMATA HARJAMUKTI, CITRALAND CIREBON</t>
  </si>
  <si>
    <t>mandala. Bobos, kepuh, padabeunghar, cikalahang</t>
  </si>
  <si>
    <t>KRJ</t>
  </si>
  <si>
    <t>DS KARANGJALAK, JL PEMUDA, JL CIPTOMANGUNKUSUMO</t>
  </si>
  <si>
    <t>Adi Darma, Gunung Jati</t>
  </si>
  <si>
    <t>KSP</t>
  </si>
  <si>
    <t>KERATON KESEPUHAN, JL YOS SUDARSO, BANK INDONESIA, KAWASAN BANK CIREBON</t>
  </si>
  <si>
    <t>Cangkring, Sunyaragi (Stand By)</t>
  </si>
  <si>
    <t>PPR</t>
  </si>
  <si>
    <t>PERUM PEGAMBIRAN RESIDANCE</t>
  </si>
  <si>
    <t>Hotel Zamrut dan sekitarnya</t>
  </si>
  <si>
    <t>PSD</t>
  </si>
  <si>
    <t>PROSIDA,</t>
  </si>
  <si>
    <t>Katiasa,Kalijaga,Ciremai giri,Galunggung,Kalijaga Permai,Permata Harjamukti,kelud</t>
  </si>
  <si>
    <t>RST</t>
  </si>
  <si>
    <t>RUMAH SAKIT TENTARA, JL KESAMBI</t>
  </si>
  <si>
    <t>Sunyaragi,Karangjalak,Pemuda,Ciptomangunkusumo,Kesambi,Kertawinangun,Pecilon</t>
  </si>
  <si>
    <t>SCL</t>
  </si>
  <si>
    <t>SICALUNG</t>
  </si>
  <si>
    <t>Kasepuhan, Sucimanah,Yos sudarso,Kebumen,Kantor</t>
  </si>
  <si>
    <t>SPOH</t>
  </si>
  <si>
    <t>Spot Haal , Paltuding, Patrajasa,Kedawung,Kertawinangun.</t>
  </si>
  <si>
    <t>Pegambiran  regency</t>
  </si>
  <si>
    <t>CPNA</t>
  </si>
  <si>
    <t>DS SAMPIRAN, jl evakuasi, kalitanjung timur, PASAR HARJAMUKTI, CIPERNA, BANDAR UDARA PENGGUNG</t>
  </si>
  <si>
    <t>Prosida dan Perumnas</t>
  </si>
  <si>
    <t>IPC</t>
  </si>
  <si>
    <t>INDUSTRI PEGAMBIRAN CIREBON</t>
  </si>
  <si>
    <t xml:space="preserve">Kesambi,Harapan,Kesambibaru,Kampungmelati.Jl,Satria,Kesambidalam </t>
  </si>
  <si>
    <t>KLKO</t>
  </si>
  <si>
    <t>PERUM KEDAWUNG REGENCI, GRIYA CARAKA, KANTOR IMIGRASI CIREBON</t>
  </si>
  <si>
    <t>Sicalung, Sunyaragi</t>
  </si>
  <si>
    <t>KNM</t>
  </si>
  <si>
    <t>PASAR KANOMAN, PAMITRAN, KEBONPRING, KANTOR TELKOM, pekiringan, toserba RAMAYANA</t>
  </si>
  <si>
    <t>MNDU</t>
  </si>
  <si>
    <t>MUNDU, CITEMU, LUWUNG, WARUDUWUR</t>
  </si>
  <si>
    <t>Kanggraksan, Ciperna, Sampiran,Benda,Kalijaga,Sitopeng,Kedungkrisik,Cibogo</t>
  </si>
  <si>
    <t>PLAG</t>
  </si>
  <si>
    <t>PILANG, SUKAPURA, CIDENG RAYA</t>
  </si>
  <si>
    <t>Industri Pacilon, By-Pass (Stand By)</t>
  </si>
  <si>
    <t>PRNS</t>
  </si>
  <si>
    <t>PERUMNAS, LARANGAN, LOBUNTA</t>
  </si>
  <si>
    <t>Pelandakan,Mejasem,Jl.Perjuangan.Kalikoa,TUK,Kapuk</t>
  </si>
  <si>
    <t>SLW</t>
  </si>
  <si>
    <t>JL SILIWANGI, \</t>
  </si>
  <si>
    <t>Kanoman, Pekiringan, Karanggetas,Pamitran</t>
  </si>
  <si>
    <t>SMBR</t>
  </si>
  <si>
    <t>ASRAMA BRIMOB, BUMI ARUM SARI, DS CIREBON GIRANG, DS TALUN, DS CEMPAKA, DS KECOMBERAN, PELANDAKAN, ARIA KAMUNING</t>
  </si>
  <si>
    <t>Mundupesisir,Perumnas,Cirebon Kota,Kanci,Pegambiran,Petireman,Luwung,Banjarwangunan</t>
  </si>
  <si>
    <t>WERU</t>
  </si>
  <si>
    <t>DS ASTAPADA, DS BATEMBAT, DS KEDAWUNG, DS KEDUNGDAWA, DS TENGAHTANI</t>
  </si>
  <si>
    <t>Majasem, Sport Hall, kalikoa,Pilangsariendah,megaindah,Pilangperdana,setrayasa</t>
  </si>
  <si>
    <t>XSS</t>
  </si>
  <si>
    <t>EXPRESS SUNYARAGI SUCIMANAH</t>
  </si>
  <si>
    <t>Lampu merah Graksan,Katiasa,katiasa Baru,Kecapi,Larangan,Lohbunta,Kalijaga permai</t>
  </si>
  <si>
    <t>AGSN</t>
  </si>
  <si>
    <t>Jl Kalijaga Hargamukti,Jl Kebon Pelik,Jl Pramuka,Kp Argasunya,Kp Sumurwuni</t>
  </si>
  <si>
    <t>GI. Sunyaragi, Cirebon Super blok</t>
  </si>
  <si>
    <t>TRSM</t>
  </si>
  <si>
    <t>Desa Plered,Bakunglor,Bakungkidul,Cangkring,Pangkalan,Kaliwulu,Kaw Trusmi</t>
  </si>
  <si>
    <t>Sicalung,Mega eltra,KECOMBERAN,Kepompongan,Talun,Sendang,Arumsaru,Kemantren</t>
  </si>
  <si>
    <t>EBS</t>
  </si>
  <si>
    <t>PT EMBBE</t>
  </si>
  <si>
    <t>Weru,Pasalaran,Kedawung,Astapada,Kedungdawa,setu,Kemlaka,Tegalwangi,Tegalsari,</t>
  </si>
  <si>
    <t>EMS</t>
  </si>
  <si>
    <t>Kabel Express Sunyaragi-Sucimanah</t>
  </si>
  <si>
    <t>GCC</t>
  </si>
  <si>
    <t>GRAGE CITY MALL</t>
  </si>
  <si>
    <t>Embee Sunyaragi</t>
  </si>
  <si>
    <t>KRCK</t>
  </si>
  <si>
    <t>DS BUYUT, DS JATIMERYA, DS KRUCUK, JL KLAYAN, DS SAMBENG, DS TANGKIL , SAPUTRA</t>
  </si>
  <si>
    <t>Kawasan Industri PT. EMBEE</t>
  </si>
  <si>
    <t>LTE</t>
  </si>
  <si>
    <t>LOTTE MART</t>
  </si>
  <si>
    <t>Mall Grage Cirebon City</t>
  </si>
  <si>
    <t>PNTK</t>
  </si>
  <si>
    <t>DS LURAH, DS KARANG ASEM, DS PLUMBON</t>
  </si>
  <si>
    <t>Daerah krucuk, adidarma, klayan mas</t>
  </si>
  <si>
    <t>PIT</t>
  </si>
  <si>
    <t>RAMAYANA, GKBI, DAEWABO, FSCM</t>
  </si>
  <si>
    <t>Mall Lotte, Radar Cirebon,Jln.Perjuangan</t>
  </si>
  <si>
    <t>PLBS</t>
  </si>
  <si>
    <t>DS GOMBANG, DS KARANGMULYA, DS MARIKANGEN, DS TEGALSARI, DS KARANGSARI, DS PAMIJAHAN, DS TEGALWANGI</t>
  </si>
  <si>
    <t>PT PINTEK</t>
  </si>
  <si>
    <t>PLRD</t>
  </si>
  <si>
    <t>DS PLERED, DS BAKUNGLOR, DS BAKUNGKIDUL, DS CANGKRING, DS PANGKALAN, DS KALIWULU, KAWASAN TRUSMI</t>
  </si>
  <si>
    <t>Kawasan Industri GKBI , Daiwabo</t>
  </si>
  <si>
    <t>XKB</t>
  </si>
  <si>
    <t>EXPRESS KABUPATEN</t>
  </si>
  <si>
    <t xml:space="preserve">Plumbon Sumber, </t>
  </si>
  <si>
    <t>XMS</t>
  </si>
  <si>
    <t>Tusmi,Panembahan,Kalitengah,Wotgali,Gamel,Kaliwulu,Tegalsari,Wadas,Cangkring</t>
  </si>
  <si>
    <t>XMD</t>
  </si>
  <si>
    <t>EXPRESS MUNDU</t>
  </si>
  <si>
    <t>Express Kabupaten</t>
  </si>
  <si>
    <t>XSB</t>
  </si>
  <si>
    <t>EXPRESS CSB</t>
  </si>
  <si>
    <t>CSB</t>
  </si>
  <si>
    <t>CIREBON SUPER BLOK</t>
  </si>
  <si>
    <t>Express ke GH Mundu</t>
  </si>
  <si>
    <t>HDL</t>
  </si>
  <si>
    <t>PT FSCM, PT Handal</t>
  </si>
  <si>
    <t>Express ke Superblok Mall</t>
  </si>
  <si>
    <t>NTPR</t>
  </si>
  <si>
    <t>Jl Tuparef</t>
  </si>
  <si>
    <t>NPCR</t>
  </si>
  <si>
    <t>Jl Pancuran, Jl Tangkil, Jl Samadikun, Jl Pesisir</t>
  </si>
  <si>
    <t>NBBD</t>
  </si>
  <si>
    <t>Jl Cemara,Jl Lemah wungkuk</t>
  </si>
  <si>
    <t>BEBAN TERTINGGI TIAP PENYULANG UP3 DEPOK</t>
  </si>
  <si>
    <t>GRBG</t>
  </si>
  <si>
    <t xml:space="preserve"> Stasiun Cilebut, Pertigaan susukan, prm Trans Boge, Kp. Kedung Waringin, Jl Stasiun Cilebut, sebagian Kp. Susukan, bojonggede asri, prm griya yasa lestari, kp sawah poncol</t>
  </si>
  <si>
    <t>Stasiun Cilebut</t>
  </si>
  <si>
    <t>NAGA</t>
  </si>
  <si>
    <t>PT Duta busana danastri, PT Santa rosa, PT Shin han, PT Cahaya matahari, PT GA Indonesia,  PT Serena, Pr Kenari , Pr Griya Puspasari , Kp Kranggan , Kawasan Industri Jl Dr Nurdin, ITC Cibinong</t>
  </si>
  <si>
    <t>Pr Kenari , Pr Griya Puspasari , Kp Kranggan , Kawasan Industri Jl Dr Nurdin, PT OASIS, ITC Cibinong</t>
  </si>
  <si>
    <t>CBLN</t>
  </si>
  <si>
    <t>Pt Multi pratama, Jl raya tapos, pt golden pack, jl bek-ang, prmda bogor, pt lido asri garment, jl cikaret, kp kramat, pt sakuntalan, kp cipayung desa tengan cbn, jl dedi kusmayadi, Komp. Industri Tapos, Pr. Puri Nirwana Rstate, Puri Nirwana 1, Ramayana dan Perkantoran Pemda Cibinong</t>
  </si>
  <si>
    <t>Komp. Industri Tapos, Pr. Puri Nirwana Rstate, Puri Nirwana 1, Komp Ben Ang, Ramayana dan Perkantoran Pemda Cibinong</t>
  </si>
  <si>
    <t>CDRN</t>
  </si>
  <si>
    <t>PT. Paralon Corp, Prm Pondok Mekarsari permai, PT. Tranka kabel, pt bintang mas, Pt medifarma lab. Inc, pt balina saputra, Genggong village, Cimanggis, Mekarsari, kawasan industri cimanggis, pabrik mie asia, pt merapi utama pharma, jln raya gas alam, pt lasalleafood indonesia, pt basf chemichal</t>
  </si>
  <si>
    <t>Cimanggis, Mekarsari, kawasan industri cimanggis, Apartemen Margonda</t>
  </si>
  <si>
    <t>CKPY</t>
  </si>
  <si>
    <t>Kawasan Industri Cimanggis, PT. Yanmar dan Radio Republik Indonesia, pasar cisalak cimanggis, pt givaudan, pt, primatama karya sejati, jl raya bogor samping RS simpangan depok. PT Tokai dharma, pt glaxo-smmith kleine, prm de- casa cibubur cimanggis</t>
  </si>
  <si>
    <t>Kawasan Industri Cimanggis, PT. Yanmar dan Radio Republik Indonesia</t>
  </si>
  <si>
    <t>CKSO</t>
  </si>
  <si>
    <t xml:space="preserve">Jl Tole iskandar, jl. H dimun, Pr. Griya Lembah Depok, Pr. Taman Manggis Permai Pr. Griya Depok Asri, Kwsn Industri, PT indolisigt </t>
  </si>
  <si>
    <t xml:space="preserve">Pr. Jatijajar, Pr. Lembah Depok, Pr. Taman Manggis Permai Pr. Depok Asri, Kwsn Industri Jl Tole Iskandar, </t>
  </si>
  <si>
    <t>CMNK</t>
  </si>
  <si>
    <t>Prm Villa Pertiwi, PT Woody Ice cream, Jl Jakarta-bogor, Pr Cilodong asri, Pr Cordova, Kawasan Industri Cibinong, Supe Exim Sari, pt san miguel, pt aristalatindo</t>
  </si>
  <si>
    <t>Kawasan Industri Cibinong, Supe Exim Sari</t>
  </si>
  <si>
    <t>CPNG</t>
  </si>
  <si>
    <t>Pt sinar kencana teknik, pt capsugel indonesia, griya telaga cibinong, rsud cbn, pr puri nirwana, pt sentral telepon otomat, pdam cbn,, Perkantoran Kabupaten Cibinong, kantor bappeda disnaker dan jl dady kusmayadi cikaret.</t>
  </si>
  <si>
    <t>PT.Pancatex, Kawasan Industri Cibinong</t>
  </si>
  <si>
    <t>CSDN</t>
  </si>
  <si>
    <t>Pr Permata duta, kp Sidamukti,  jl raya Cilodong, jl raya jakarta-bogor, pt niagatama, kp bendungan, percetakan bina pustaka. Prm D'Marco, Lapas Cilodong, Kp cilodong, Rusun TNI AU</t>
  </si>
  <si>
    <t>PT.Pancatex, Kawasan Industri Cibinong, Perkantoran Kabupaten Cibinong</t>
  </si>
  <si>
    <t>CSGR</t>
  </si>
  <si>
    <t>Jl, Ry Jakarta-Bogor KM34, Giant ekstra cimanggis, Pt Malaktex cimanggis, Jl. Ir H Juanda, Gema insan presh, Kawasan Industri Cimanggis, PT Bayer Indonesia, dan Komplek Pelni</t>
  </si>
  <si>
    <t>Kawasan Industri Cimanggis, PT Bayer dan Komplek Pelni</t>
  </si>
  <si>
    <t>CSKN</t>
  </si>
  <si>
    <t>Pr Giya melati mas, Pasa Cipicung, Kp Kalimulya, Gudang coca cola, kp sidamukti, pt squib, Komp Jati jajar , Jl. Raya Bogor, Pt Mayer crocodil, Asrama Kostrad Cilodong, pt. Super exim, kp cilodong,  Perindustrian Cibinong</t>
  </si>
  <si>
    <t>Komp Jati jajar , Jl. Raya Bogor, Pr. Vila Pertiwi, Asrama Kostrad Cilodong Perindustrian Cibinong</t>
  </si>
  <si>
    <t>CTDY</t>
  </si>
  <si>
    <t>Pt abbot, pt Prafa, pt SGP elektronik, pt granada tri makmur, pt Wlgro feed mill, pt sigma utama, jl raya jakarta-bogor, kp lanbau, kp karang asem, pt tay-yung  Kawasan Industri Cibinong .</t>
  </si>
  <si>
    <t>Kawasan Industri Cibinong ,Pr. Angraeni</t>
  </si>
  <si>
    <t>CUJG</t>
  </si>
  <si>
    <t>Pt Artolite indah, Pt Toa Gava, Pt Tang mas, pt triple ace, jl raya gang nangka, pt ici paint, pt indagro inc, pt-exacti indonesia,  Jl. Raya Bogor km 33, Kawasan industri Cimanggis</t>
  </si>
  <si>
    <t>PT. Sanyo, Jl. Raya Bogor, Kawasan industri Cimanggis</t>
  </si>
  <si>
    <t>CHRN</t>
  </si>
  <si>
    <t>Perumnas Depok II, Jl.Merdeka, PLN Rayon Depok Kota, Perumnas Depok timur</t>
  </si>
  <si>
    <t>CKAS</t>
  </si>
  <si>
    <t>jl cilangkap tapos, jl jatijajar, jl raya jakarta-bogor, Carefour Cibinong, Kp. Tapos Cibinong. Kawasan Industri Cibinong, apartemen podomoro, pt era variasi</t>
  </si>
  <si>
    <t>Carefour Cibinong, Kp. Tapos Cibinong. Kawasan Industri Cibinong</t>
  </si>
  <si>
    <t>CKRT</t>
  </si>
  <si>
    <t>Kp. Cilangkap, PT Taehan Textile, PT. Matrindo Pratama, Pr. Sektor Melati, Gudang Arsip Bank Indonesia (BI), Jl Raya Jkt-Bgr, Pr. Bumi Pabuaran Asri, Pr. Batara, PT. Mayer Indah.</t>
  </si>
  <si>
    <t>Bank Indonesia (BI), Kawasan Industri Cibinong ,Pr. Melati GDC</t>
  </si>
  <si>
    <t>jl raya bhakti abri, kp jatijajar, jl raya pekapuran, jl leuwi nanggung tapos, kp setu tapos, kp setu cilangkap, prm pelita kopasus 1 dan 2, pondok sukatani permai, prm ciherang hill residence, pr cimanggis gren residence, pr arcadia, pr parl garden, lomp kedayutama, jl dongkal sindangkarsa, jl gang nangka, kp kebayunan tapos, pintu tol cimanggis, pr griya teratai, pr bumi alam tapos, pr bumi kemang indah, pr dbale arcadia, prm kopasus kedayu utama, pt adytia mandiri, yayasan amal mulia, Kp. Sindang Karsa, Komp.Polri, Pr. Sukatani, Kp Ciherang</t>
  </si>
  <si>
    <t>CSAT</t>
  </si>
  <si>
    <t>Dpk timur, pr pondok tirta mandala, stadion mahakam</t>
  </si>
  <si>
    <t>Perumnas Depok Timur, Kp Sugutamu, Jl Bahagia Depok, Pr Adem Ayem Permai</t>
  </si>
  <si>
    <t>CSKY</t>
  </si>
  <si>
    <t>Bengkel las kalimulya,  Bengkel Las Victor, Cilodong Kostrad, Gedung Graha Sasana Mulyo, Gereja Kudus Cilodong, Kp. Kalimulya, Kp.Cilodong,Kp.Kalibaru, Kp Sawah Pd rajeg, Pabrik Plastik Cilodong, Pabrik Poly Medika, Pasar Pucung, Pr Monalisa, Pr Nuansa Telaga kalibaru, Pr Benteng Kalibaru, Pr Bumi Harapan Indah, Pr Dephankam, Pr Griya Cakrawala, Pr Griya Sehati, Pr jatimulyo Eco Town House, Pr kalibaru Permai, Pr Kopwani Village, Pr PGRI Cilodong, Puskesmas Cilodong, Rusun Lotus, Sekolah Ar Ridho</t>
  </si>
  <si>
    <t xml:space="preserve">Lapas Cibinong, Kp. Sawah, Kp Pondok Rajeg, Kp. Kebon Duren, Kp. Cikaret Komp. PGRI </t>
  </si>
  <si>
    <t>Rusun kodam jaya, kp cilangkap, pr griya telaga permai, jl raya jakarta-bogor, kp bendungan, pr gaharu, pasar cikema cbn, rusanwa cilangkap, prm cipta pesona, pr pabuaran asri, gudang maxim,Kp. Cikaret, Show room Toyota, Bengkel bubut (BYG), Jl. Pabuaran Cibinong</t>
  </si>
  <si>
    <t>CTRM</t>
  </si>
  <si>
    <t>Kp. Jatijajar,sbgian Perum Jati jajar estate,Kp.Sindang karsa, Kp Sukatani, Jalan Nangka, Departemen Penerangan</t>
  </si>
  <si>
    <t>CPUS</t>
  </si>
  <si>
    <t>EXPRESS  (Apartemen Menara Depok)</t>
  </si>
  <si>
    <t>CKDG</t>
  </si>
  <si>
    <t>Pr. Pabuaran, Pr Cikaret, Pr Puri Nirwana, Kp. Pabuaran</t>
  </si>
  <si>
    <t>CMGU</t>
  </si>
  <si>
    <t>Express ke GH Pancatek</t>
  </si>
  <si>
    <t>CKMP</t>
  </si>
  <si>
    <t>Kp. Sidomukti, Tole iskandar, Jl. Studio Alam TVRI, Cilodong, Cikumpa</t>
  </si>
  <si>
    <t>Dealer Auto 2000, Dealer daihatsu, Graha Ruko Cbn, Jl raya Pabuaran, Jl Ry Jakarta-Bgr, Jl raya Cikaret, Komp. Bekang Kostrad, Kp Padurenan, Pr Bukit Asri, Pr Cibinong Alam Lestari, Pr Dian Asri, RS Trimitra, PT. Vernindo, PT Vicomas</t>
  </si>
  <si>
    <t>CKPD</t>
  </si>
  <si>
    <t>PT. Sanyo, PJI</t>
  </si>
  <si>
    <t>Jl H japat, Jl Raden Saleh, Jl. H Dimun, Pr Studio Alam Indah, Pr Kemang Swatama, Tole iskandar, Jl. Studio Alam TVRI, Jl. Jati raya, Jl. Raya simpangan depok, Jl. Yukawi sukmajaya, Jl. H Amat, Jl. H. Miun, Pr. Kalila Cilodong, Pr. Taman Manggis permai</t>
  </si>
  <si>
    <t>CMLT</t>
  </si>
  <si>
    <t>Apartemen Taman Melati, Margocity Pertokoan Margonda</t>
  </si>
  <si>
    <t xml:space="preserve"> PJI 2,. PT UIPI</t>
  </si>
  <si>
    <t>Apartemen Taman Melati, PT Buring, PT Aladin, Pertokoan Margonda, Gang Cengkeh Margonda</t>
  </si>
  <si>
    <t>CMDE</t>
  </si>
  <si>
    <t xml:space="preserve">Pr. Gema Pesona Depok, Kwsn Industri Jl Tole Iskandar, Jl. Sentosa Raya, Kantor PLN Area Depok </t>
  </si>
  <si>
    <t>CMDR</t>
  </si>
  <si>
    <t>Kawasan Industri Tapos Cibinong, Ligna</t>
  </si>
  <si>
    <t>Pr. Gema Pesona Depok, Jl Tole Iskandar, Perumnas Depok 2, Kantor PLN Area Depok, Kp Cikumpa</t>
  </si>
  <si>
    <t>CMJA</t>
  </si>
  <si>
    <t>PT. KERETA API CIBINONG</t>
  </si>
  <si>
    <t>Jl Ry Cimpaeun, Jl Ry Mayor Oking, Jl Ry jakarta Bgr, PT Ligna, PT. Maligi</t>
  </si>
  <si>
    <t>CMPN</t>
  </si>
  <si>
    <t>Tapos dan Ciherang</t>
  </si>
  <si>
    <t>Jl. Raya mayor oking, Pr. Taman Permata cibinong, Pasa Tohaga Cibinong, Stasiun Kereta Cibinong, Jl. Raya tapos Kp kranji, RS Bina Husada</t>
  </si>
  <si>
    <t>CPLS</t>
  </si>
  <si>
    <t>Kp. Tapos, Kp Cimpaeun, Perum Permata Cimanggis</t>
  </si>
  <si>
    <t>Kp. Tapos Cibinong, Kp Cimpaeun, Pabrik Arang, Golf Emeralda, Gud Dharma Bakti, RPH Tapos, SMK 1 Depok, Wahana Motor Tapos.</t>
  </si>
  <si>
    <t>MRDK</t>
  </si>
  <si>
    <t>Express ke GH Merdeka</t>
  </si>
  <si>
    <t>Kp banjaran Pucung, Pr. Banjaran Residence, Pr banjaran Village, Pr Ciri Mekar Residence, Gereja Kel. Kudus, Jl Cilangkap Tapos, Jl HR Lukman, Jl kayuManis, Jl pasar lama, Jl Raya Cimpaeun, Jl Setu Cilangkap, Kp Cimpaeun, Kp Cilangkap, Kp. Kranji, Pr Permata Cimanggis, Pr Permata palm, Pr Pesona Laguna, Pr Panorama Cibinong, Pr Persada Depok, PT Era Variasi, PT Istana Garnindo, PT takara Karia, Resort Kinasih, Toko Ria Busana</t>
  </si>
  <si>
    <t>DPKRU</t>
  </si>
  <si>
    <t>LRAS</t>
  </si>
  <si>
    <t>Stasiun UI Pondok Cina</t>
  </si>
  <si>
    <t>CDOG</t>
  </si>
  <si>
    <t>Plastindo (EDS)</t>
  </si>
  <si>
    <t>NYGA</t>
  </si>
  <si>
    <t>JL AR Hakim,JL Pemuda,JL Siliwangi,Jl Tole Iskandar,JL Kerinci,  RS. Hasanah Graha A , RS Harapan, Studio TVRI</t>
  </si>
  <si>
    <t>EXPRESS GH MDK</t>
  </si>
  <si>
    <t>TMBN</t>
  </si>
  <si>
    <t>Jl Nusantara,Jl Kukusan,Jl Pipa Gas Pertamina,Pertokoan Jl Margonda.</t>
  </si>
  <si>
    <t>JUAN</t>
  </si>
  <si>
    <t>Apartemen Menara Depok</t>
  </si>
  <si>
    <t>TNOR</t>
  </si>
  <si>
    <t>JL Nusantara Raya,Jl Raya Sawangan,JL Tanah Baru,Jl Pramuka, Pr. Vila Mutaiara Cinere, sebagian Pr. Dpk Maharaja</t>
  </si>
  <si>
    <t>CPCG</t>
  </si>
  <si>
    <t>PT. Panasonic (PJI) Pelanggan PREMIUM</t>
  </si>
  <si>
    <t>JNGR</t>
  </si>
  <si>
    <t>Kawasan Pertokoan Mitra Sepuluh</t>
  </si>
  <si>
    <t>CKNR</t>
  </si>
  <si>
    <t>LNOG</t>
  </si>
  <si>
    <t>Lembaga Perikanan Depok, Stasiun Kereta Api Depok</t>
  </si>
  <si>
    <t>CHDG</t>
  </si>
  <si>
    <t>PT. LAZADA (PT. Maligi)</t>
  </si>
  <si>
    <t>Pertokoan Matahari Cimanggis, Jl. Raya Bogor, RS Tugu Ibu, Kp Sindang Karsa</t>
  </si>
  <si>
    <t>BRMO</t>
  </si>
  <si>
    <t>Jl. Raya Bogor, Gas Alam, Cimanggis, Komplek Pertamina</t>
  </si>
  <si>
    <t>ALGO</t>
  </si>
  <si>
    <t>Kawasan Industri, Arif Rahman, Margonda, Jl. Tole Iskandar, jl kartini, Jl pemuda, RS Hermina</t>
  </si>
  <si>
    <t>MRIA</t>
  </si>
  <si>
    <t>Cimanggis,Kp Sindang Agung, Pr. Koperasi Bakti</t>
  </si>
  <si>
    <t>SMBA</t>
  </si>
  <si>
    <t>Perumnas Depok Utara, Komplek UI, Jl. Urea Beji Depok, Komp. Kavling Kujang</t>
  </si>
  <si>
    <t>MRPI</t>
  </si>
  <si>
    <t>Jl. Raya Bogor, Simpang Depok, Pr. PELNI, PT ROCHE, RRI</t>
  </si>
  <si>
    <t>TMPS</t>
  </si>
  <si>
    <t>Pasar Cisalak, Pr. Pondok Duta,Pr. Bukit Cengkeh, Pr. Tugu Ibu, Pr. Pesona Mungil</t>
  </si>
  <si>
    <t>Jl AR Hakim, Jl Margonda, Jl Siliwangi, Jl Tole Iskandar, Jl Kerinci, RS Hasanah Graha A, RS Harapan, Studio TVRI</t>
  </si>
  <si>
    <t xml:space="preserve">GNDUL </t>
  </si>
  <si>
    <t>NONA</t>
  </si>
  <si>
    <t>Univ. Veteran Nasional, Maruyung, Limo, Rangkapan jaya, Pr. Sawa Matang, PT Ayya</t>
  </si>
  <si>
    <t>Jl Nusantara,Jl Kukusan,Jl Pipa Gas Pertamina,Pertokoan Jl Margonda, Jl. Swadaya 2 Beji</t>
  </si>
  <si>
    <t>HRMS</t>
  </si>
  <si>
    <t>Universitas Indonesia</t>
  </si>
  <si>
    <t>JL Nusantara Raya,Jl Raya Sawangan,JL Tanah Baru,Jl Pramuka, Pr. Vila Mutaiara Cinere, sebagian Pr. Dpk Maharaja, Gudang arsip tanah baru, Jl. Jemblongan, Pr. Beji permai, Pr. Botani residence, Pr. Depok mulya 3, Pr. Kavling UI Timur</t>
  </si>
  <si>
    <t>INDH</t>
  </si>
  <si>
    <t>Depok Town Square, Margo City, Rumah Sakit Husada Bhakti</t>
  </si>
  <si>
    <t>MSTO</t>
  </si>
  <si>
    <t>Depok Mall, Apartemen, Hero,JL AR Hakim, Pertokoan Jl Margonda Raya, Jl. Gas Alam, Gang Karet, Gramedia</t>
  </si>
  <si>
    <t>KMLU</t>
  </si>
  <si>
    <t>Kubah Mas, Prm Marinir, Pr. Arco Sawangan, STO Parung Bingung, RS Bakti Yudha, Pr. Depok Maharaja, Kodim Depok, Pr. Puri Depok Mas, Pr. Pancoran Mas Permai</t>
  </si>
  <si>
    <t>KNTI</t>
  </si>
  <si>
    <t>JL AR Hakim,Jl Margonda,Jl Siliwangi, Toko Swalayan TOP, Pr. Pesona Depok. Pr. Villa Novo</t>
  </si>
  <si>
    <t>MRGO</t>
  </si>
  <si>
    <t>Universitas Indonesia, Apartemen Margo City</t>
  </si>
  <si>
    <t>SDTI</t>
  </si>
  <si>
    <t>STO Depok, Jl Nusantara, Perumnas Depok 1, Pr. Randu Jaya, Radio POP FM</t>
  </si>
  <si>
    <t>PLGI</t>
  </si>
  <si>
    <t>Universitas Indonesia, Fakultas Ilmu Kesehatan</t>
  </si>
  <si>
    <t>SRPI</t>
  </si>
  <si>
    <t>Unv. Guna Dharma, Jl. Raya Margonda, Kp. Pondok Cina, Kp. Stangkle, Kawasan Pertokoan Margonda, RS Bunda, Hotel Bumi Wiyata, Pertokoan Mitra 10</t>
  </si>
  <si>
    <t>ARTR</t>
  </si>
  <si>
    <t>Carefour Dewi Sartika, Giant Dewi Sartika, Pasar Segar, Mutiara Depok, PT Cemerlang T.</t>
  </si>
  <si>
    <t>SNOM</t>
  </si>
  <si>
    <t>Cipayung</t>
  </si>
  <si>
    <t>SPRN</t>
  </si>
  <si>
    <t>STPA</t>
  </si>
  <si>
    <t>Kantor Walikota Depok</t>
  </si>
  <si>
    <t>KCAK</t>
  </si>
  <si>
    <t>SMUR</t>
  </si>
  <si>
    <t>Kawasan Pemukiman Margonda</t>
  </si>
  <si>
    <t>ATRM</t>
  </si>
  <si>
    <t>PT. KAI Depok Lama</t>
  </si>
  <si>
    <t>GPRA</t>
  </si>
  <si>
    <t>Kp Rawadenok, Kekupu, Pr. Adhi Karya, Kp. Rangkapan Jaya</t>
  </si>
  <si>
    <t>BAYU</t>
  </si>
  <si>
    <t>Apartemen Zam Zam</t>
  </si>
  <si>
    <t>GRHA</t>
  </si>
  <si>
    <t>Kp. Banbon, Nanggela, Pr. Departemen Pertanian, Kp. Susukan</t>
  </si>
  <si>
    <t>LYUG</t>
  </si>
  <si>
    <t>Apartemen Dave</t>
  </si>
  <si>
    <t>Kp. Pasir Putih, Bedahan, Jl. Raya Sawangan,Pr. Sawangan Permai</t>
  </si>
  <si>
    <t>AWAN</t>
  </si>
  <si>
    <t>Apartemen Taman Melati 2 Margonda</t>
  </si>
  <si>
    <t>MNRA</t>
  </si>
  <si>
    <t>Kp. Rawa denok, Pr Mutiara Darusalam</t>
  </si>
  <si>
    <t>MTRO</t>
  </si>
  <si>
    <t>Depo Kereta Api, ITC Depok, Pertokoan Margonda</t>
  </si>
  <si>
    <t>Jl. Raya Bogor, Jl. Gas Alam Cimanggis, Komplek Pertamina, Depan RS Sentra Medika, Jl alternatif sukatani, Kantor jasa marga cimanggis, Jl. Pintu tol cimanggis 3, Polsek Cimanggis, Kantor pos cimanggis, Kp. Cisalak, Kp. Tipar, Pizza Hut cimanggis, Pr. Pondokm Sukatani permai, Pr. Andaru insani residence, Pr. Cimanggis Green Residence, Pr. deppen HBTB, Pr. Harapan Baru Taman Bunga, Pr. Koperasi Cimanggis, Pr. Pura cibubur indah, PT. Imortal Cosmedika, PT. Indocentral Farm, PT. Indopro Pratama, PT. Inti idola anugerah, PT. telkom Pekapuran, PT Tenar inti mandiri, Ruko majestik Cimanggis, SDN 3 Cisalak, SMAN 4 Depok, SMK Taruna Bhakti</t>
  </si>
  <si>
    <t>PLSA</t>
  </si>
  <si>
    <t>RS Mitra Keluarga, Pertokoan GORO Depok, Jl. Margonda Raya</t>
  </si>
  <si>
    <t>Fakultas UGD F4, Jl. Raya radar auri, Kantor kecamatan cimanggis, Komplek Bank Bumi daya, Komplek Permata Puri 1, Markas Besar AU, Pasar Auri, Perusahaan Minuman SAP,Kp Sindang Agung, Pr. Koperasi Bakti, Pr. Taman Mini, PT. Antatirta kirana, PT. Nipress, Ruko H. Doni</t>
  </si>
  <si>
    <t>PRST</t>
  </si>
  <si>
    <t>RS Mitra Keluarga, Kantor Polres Depok, Pertokoan GORO Depok, Jl. Margonda Raya</t>
  </si>
  <si>
    <t>Jl. Raya Bogor, Simpang Depok, Pr. PELNI, PT ROCHE, RRI, CV. Dewa Citra Cimanggis, Pemakaman Pondok duta, PT. Bayer indonesia, TPU Kramat Benda</t>
  </si>
  <si>
    <t>Pasar Cisalak, Pr. Pondok Duta,Pr. Bukit Cengkeh, Pr. Tugu Ibu, Pr. Pesona Mungil, Giant Ekstra Cimanggis, Jl. Alternatif kelapa Dua, Pabrik Kaca Muncul, Pasar Tugu Pal Cimanggis, PT. Malaktek, PT. Tokai Dharma IND, Yayasan Bina Insan Cita</t>
  </si>
  <si>
    <t>ARCA</t>
  </si>
  <si>
    <t>Jl. Raya Bojong Gede, Jl Raya Citayam Pr, Puspa BJG</t>
  </si>
  <si>
    <t>Kp. Bulak Tengki, Kp. Grogol, Kp. Limo, Kp. Meruyung, Pr. Cinere Hijau, Pr. Cinere residence, Pr. Marinir, Pr. Permata Green Cinere, Pr. The fatmawati, SMP Yadika Limo</t>
  </si>
  <si>
    <t>Jl. Raya Bojong Gede, Kp. Susukan, Kp. Kedung Waringin&lt; Kp. Nangela, Kp. Nanggerang</t>
  </si>
  <si>
    <t>Depok Town Square, , Rumah Sakit Husada Bhakti, PT. Daihatsu</t>
  </si>
  <si>
    <t>Kubah Mas, Prm Marinir, STO Parung Bingung, Jl. Raya Limo, Pr. Arco, pr. Puri anggrek mas</t>
  </si>
  <si>
    <t>Pr. Grand Depok City Kota Kembang, Kp. Rawa Geni, Kp. Rawa Indah, Kp Ratu Jaya, Kp. Serab, Jl. KSU Depok</t>
  </si>
  <si>
    <t>Apartemen Margocity.  Margo City</t>
  </si>
  <si>
    <t>PTUG</t>
  </si>
  <si>
    <t>Jl Pitara Raya, Pr Mutiara Darusalam, s/d Jembatan Serong</t>
  </si>
  <si>
    <t>Universitas Indonesia, Fakultas Ilmu Kesehatan,Gang kapuk, Jl. Margonda Raya, Margo City, gang kober, yayasan gundharma</t>
  </si>
  <si>
    <t>Stasiun Bojong Gede, Stasiun Cilebut</t>
  </si>
  <si>
    <t>Carefour Dewi Sartika, Giant Dewi Sartika, Pasar Segar, Mutiara Depok, PT Cemerlang T. Jl. Jeruk raya depo, Jl. Tole Iskandar, Jl. Siliwangi, Jl. Dewei Sartika</t>
  </si>
  <si>
    <t>KDTN</t>
  </si>
  <si>
    <t>Kawasan Pemukiman Margonda (Depok Baru)</t>
  </si>
  <si>
    <t>BETG</t>
  </si>
  <si>
    <t>Jl Pramuka, Pr. Vila Mutiara Cinere, sebagian Pr. Dpk Maharaja, Kp. Grogol</t>
  </si>
  <si>
    <t>Kantor Walikota Depok, Bank BCA Margonda, Bank BTN Margonda, Hotel Duta residence, Jl. Arif rahman hakim, Jl. Kembang beji, Jl. Nusantara, Jl. Bahagia raya, Jl. Citarum raya, Jl. Damai raya, Jl. H. Amil, Jl. Jasa Warga, Jl. Kapuas Raya, Jl. Keadilan raya, Jl. Kembang lio Beji, Jl. Kenanga bojong, Jl. krakatau raya, Jl. m,Yusuf, Jl. Margonda raya, Jl. Proklamasi, Jl. Sambas, Jl. Taman depok, Jl. warujaya, Kp. bojong villa juanda, Kp. Sugutamu, Nissan Margonda, SMP Tugu Ibu</t>
  </si>
  <si>
    <t>PGDA</t>
  </si>
  <si>
    <t>Kp. Rawa Geni, Kp. Rawa Indah, Kp Ratu Jaya, Kp. Serab, Jl. KSU Depok</t>
  </si>
  <si>
    <t>EXPRESS GH Kartini</t>
  </si>
  <si>
    <t>SPIG</t>
  </si>
  <si>
    <t>Pasir Putih, Bedahan, Jl. Raya Sawangan</t>
  </si>
  <si>
    <t>ATFK</t>
  </si>
  <si>
    <t>EXPRESS GH 63</t>
  </si>
  <si>
    <t>STSN</t>
  </si>
  <si>
    <t>Stasiun Citayam, Pr. Sukahati, Pr. Sari Garferi, Pr. Bambu Kuning</t>
  </si>
  <si>
    <t>TWER</t>
  </si>
  <si>
    <t>Rangkapan jaya, Parung bingung, Jl Raya Sawangan</t>
  </si>
  <si>
    <t>Kp Rawadenok, Pr. Adhi Karya, Kp. Rangkapan Jaya, Jl. Caringin, Jl. Keadilan, Kp. Grogol, Kp. Kekupu, Pr. Mampang indah 2</t>
  </si>
  <si>
    <t>WYAG</t>
  </si>
  <si>
    <t>Express ke Gardu LSNA</t>
  </si>
  <si>
    <t>Pr. Diaomd Naggerang, Desa Bambon raga jaya, Pr. Griya lembah, Jl. Raya pertanian, Kantor desa raga jaya, Kp. Bambon, Kp. Baru, Kp. Duren baru, Kp. Naggerang, Kp. Perigi, Pr. Arsiri permai, Pr. Deptan, Pr. Puri Bukit depok, Pr. Albarokah residence, Pr. cahaya nanggerang, Pr. caringin permai, Pr. citayam elok, Pr. citayam grande, Pr. Citayam village, Pr. gelang property, pr. Graha pura nanggerang, Pr. grand citayam, Pr. Grande valley, Pr. Green paradise, Pr. green valley, Pr. green view, Pr. griya indah village, Pr. Griya lembah indah, Pr. Griya mas citayam, Pr. Indo alam residen, Pr. Java karya mandiri, Pr. johar residence, Pr. Mandala Golden, Pr. Mutiara Pesanggrahan, Pr. Naggerang residence, Pr. Orchid, Pr. Pratama residence, Pr. Bukit depok, Pr. royal citayam, Tower Telkomsel</t>
  </si>
  <si>
    <t>DIEG</t>
  </si>
  <si>
    <t>RSUI (Rumah Sakit Universitas Indonesia)</t>
  </si>
  <si>
    <t>CKAG</t>
  </si>
  <si>
    <t>Express ke GH DKG</t>
  </si>
  <si>
    <t>Pr. Arco Sawangan, Komp Marinir, RS Bakti Yudha, Pr. Depok Maharaja, Kodim Depok, Pr. Puri Depok Mas, Pr. Pancoran Mas Permai, Pr. BDN Jl raya sawangan, Pr. Taman Panorama</t>
  </si>
  <si>
    <t>KRTA</t>
  </si>
  <si>
    <t>PT Kereta Api Ratujaya</t>
  </si>
  <si>
    <t>Depo Kereta Api, ITC Depok, Pertokoan Margonda, RS Bunda Aliya, PAM Ciatayam, Kantor walikota, Jl. Raya siliwangi</t>
  </si>
  <si>
    <t>AGYA</t>
  </si>
  <si>
    <t>Jl. Mayor Oking, Pr. Virgo. Jl. Ctatah dalam, Golf Emerald, Kp. Pabuaran Cibinong</t>
  </si>
  <si>
    <t>LKMT</t>
  </si>
  <si>
    <t>Pasar Cibinong, PT Serena, PT KAC</t>
  </si>
  <si>
    <t>Jl. Raya Bojong Gede, Kp. Susukan, Kp. Kedung Waringin, Kp. Nangela, Kp. Nanggerang, Karntor desa susukan, Kav. Nur saradin duren baru, Kp. Pabuaran, Kp. Susukan, Pr. Villa Citayam, Pr. Adiya Lestari residence, Pr. BNI Susukan, Pr. Bukit indah nanggerang, Pr. cemara regency, Pr. citayam asri, pr. CItayam grande 3, Pr. duren baru permai, Pr. elang gemilang, Pr. green residence indah, Pr. grande village susukan, pr. griya citayam asri, Pr. Griya mutiara nanggerang, Pr. intan residence, Pr. Nanggela residence, Pr. Nanggerang indah residence, Pr. Pesona citayam, Pr. Puri Bojong lestari 2, Pr. Puri santika, Pr. Puri sentosa, Pr. sabar ganda, Tower 1 dan 2 susukan</t>
  </si>
  <si>
    <t>NRWN</t>
  </si>
  <si>
    <t>Pr Cikaret, Pr Puri Nirwana, Lapas Cibinong, Kp Sawah, Kp Cikaret (Garpol Puri)</t>
  </si>
  <si>
    <t>HRTP</t>
  </si>
  <si>
    <t>Kawasan industri Cibinong , Pr Angraeni</t>
  </si>
  <si>
    <t>PNAT</t>
  </si>
  <si>
    <t xml:space="preserve">PPPPTK Bojongsari </t>
  </si>
  <si>
    <t>GRNT</t>
  </si>
  <si>
    <t>PT. Anwar Sierad .P, Kp. Ciseeng, Putat Nutug, Cimeong, Perigi Mekar, Cibentang, Lembaga Sandi Negara, Kp. Bojong Sempu</t>
  </si>
  <si>
    <t>Alfamart pusparaya, Bank BNI Syariah pusparaya, desa bojong baru, indomart perdagangan, kantor telkom pabuaran, kolam renang graha kartika, komplek perdagangan, Kp. Bambu kuning, Kp. Kalibaru, Kp. Pabuaran, Kp. Pondok manggis, Kp. Rawadesa, Kantor PLN ULP Bojong Gede, Pr. Citayam sejahtera, Pr. Gaperi, Pr. Gardenia, Pr. Graha Kartika pratama, Pr. Griya cibinong asri, Pr. Virginia, RS Harapan sejati</t>
  </si>
  <si>
    <t>MRMR</t>
  </si>
  <si>
    <t>Industri Gunung Sindur, Pr. Telaga Kahuripan, Sierad Production, Sekolah Dwi Warna, Metro Parung, PT Sierad Production</t>
  </si>
  <si>
    <t>Pr. Bukit Rivaria, Pr. Sawangan Golf, Pr. Telaga Golf, Pr. Reni Jaya, Pamulang Dinas PDK, Pr. Aquatic, Pr. DL Sitorus Ali Andong, RSUD Sawangan, Giant Bojong sari, RS mata permata, RS Brawijaya,Jl. Raya Ciputat, UIN, Jl. Serua, Kp. Serua, Kp. Cinangka, Lapangan PSSI, Pr. Cita Lake, Pr. Villa Pamulang, PT. Pasatama bojong sari</t>
  </si>
  <si>
    <t>Indogrosir bojong sari, Kecamatan bojong sari, Jl. H. Kenan, Kp cinangka, Jl. H. Muchtar, Kolam renang swangan golf, Kp. Bojong sari, Kp. Kedaung, McD Bojong sari, Pr. Cahaya garuda, Pr. Felicity, town house, Pr. Girya gundala, pr. Sawangan residence, pr. Villa rizki ilham II, Ruko citra sawangan, ruko grand melati, ruko sari plaza, ruko tulip bojong sari, sawangan golf, UIN Syarif hidayatullah</t>
  </si>
  <si>
    <t>KRKL</t>
  </si>
  <si>
    <t>Giant Bojong Sari, Diklat Dinas PDK, Jl. Raya Ciputat, sebagian Pr. Reni Jaya, Jl. Ry Cinangka</t>
  </si>
  <si>
    <t>PLAM</t>
  </si>
  <si>
    <t>Jl. Raya Sawangan, Jl. Bojong Sari, Kp. Curug Sawangan.Pr. Pura Bali</t>
  </si>
  <si>
    <t>Jl Pitara Raya, Pr Mutiara Darusalam, s/d Jembatan Serong, Pr. Green Vitara, Pr. Madani</t>
  </si>
  <si>
    <t>BATU</t>
  </si>
  <si>
    <t>Pr. Arco Sawangan, Kp Kali Suren, Kp. Sasak Panjang, Jl Parung, Pr. Inkopad</t>
  </si>
  <si>
    <t>MTRA</t>
  </si>
  <si>
    <t>PT Telkom Gunung Sindur, Pasar Parung, Cidokom Pr. Metro Parung, Kp. Waru Parung</t>
  </si>
  <si>
    <t>Jl. Margonda raya, , depok Mall, gang fatimah, gang karet pondok cina, Jl. Juanda, Jl. Kemiri Muka, Jl. Nusantara, sekolah Kinderfield, Tol Margonda</t>
  </si>
  <si>
    <t>PSIR</t>
  </si>
  <si>
    <t>Pamulang Villa, Pr. Reni Jaya, Pondok Petir, Kp. Serua, Kp. Bojongsari</t>
  </si>
  <si>
    <t>Jl Pramuka, Pr. Vila Mutiara Cinere, sebagian Pr. Dpk Maharaja, Kp. Grogol, Jl. Raya Swangan, Kp. Pitara, Kp. Rangkapan jaya, Kp. Pitara, Pr. Poin Mas, Pr. Ruko depok maharaja, Pr. Bukit Mampang residence, Pr. Pelangi pulo mangga, sekolah Alhamidiyah</t>
  </si>
  <si>
    <t>TRAS</t>
  </si>
  <si>
    <t>Ciseeng perigi mekar</t>
  </si>
  <si>
    <t>Kp. Serab, Jl. KSU Depok, Kp. Kali mulya, Pr. Anyelir 1,2,3,4, Jl Tole iskandar, Pr Bela Casa, Dealer Kawasaki, Dealer Toyota, Jl. Jembatan Kuning Kalimulya, Kp. Bulak tengki, Kp. Kebon duren, Kp. Ratujaya, Pizza Hut Tole iskandar, Pr. Ferrari Kalimulya, Pr. Grand depok City, Pr. Samudera depok, Pr. Trans Kalimulya, Pr. Griya Rahmani, Pr. Qoryatussalam, Sektor Verbena GDC, Yayasan Taspen kalimulya</t>
  </si>
  <si>
    <t>BLOK</t>
  </si>
  <si>
    <t>Desa Cibadung, Gunung Sindur</t>
  </si>
  <si>
    <t>Kp. Pasir Putih, Gang ali, gang mangga, Jl. Sulaiman Bedahan, Jl. Pasir putih, Jl rivaria, Kantor kelurahan pasir putih, kolam renang pasir putih, komplek PU Bedahan, Kp. Bedahan, Pr. Angkatan Laut, Pr. Bumi agung residence, Pr. Bunga pratama, Pr. Cahaya gardua residence, Pr. Grand Impressa, Pr. Grand pasir putih, Pr. Grand florest, Pr. griya indah, Pr. Koperasi BUGN, Pr. Mutiara sentosa, Pr. Pearl garden, Pr. sawangan permai, Pr. sawangan regency, Pr. Sawangan Village</t>
  </si>
  <si>
    <t>KASO</t>
  </si>
  <si>
    <t>Kampung Nagrog, Pengasinan</t>
  </si>
  <si>
    <t>Stasiun Citayam</t>
  </si>
  <si>
    <t>HBEL</t>
  </si>
  <si>
    <t>Express ke Pergudangan BIZHUB</t>
  </si>
  <si>
    <t>Jl. Raya Sawangan,Pr. Sawangan Permai, Parung bingung, Sawangan jati, sawangan utara, Jl. Abdul wahab Sawangan, J. Raya rawa denok, Jl. Keadilan, Jl. Raya muchtar, Kp. Bedahan, Kp. Grogol, Pr. Villa Gading mas, Pr. Villa casablaca</t>
  </si>
  <si>
    <t>PFON</t>
  </si>
  <si>
    <t>Express ke Gardu PPTK</t>
  </si>
  <si>
    <t>Lembaga Sandi Negara (LSN)</t>
  </si>
  <si>
    <t>Kereta Api Beji, RSUI (Rumah Sakit Universitas Indonesia)</t>
  </si>
  <si>
    <t>Kantor Lembaga perikanan depok, Kp. Rawageni, Kp. Cagar alam, Pancoran Mas, Pr. Cagar alam town house</t>
  </si>
  <si>
    <t>LBUN</t>
  </si>
  <si>
    <t>RSUD Sawangan, Univ Islam Syarif Hidayatullah</t>
  </si>
  <si>
    <t>PT. Anggada Perkasa, Pr. Cirimekar, PT. Daehan, Golf Jagorawi, Jl. Ciriung, Jl. Golf, Jl. Kayu manis, Jl. Mayor oking, Jl. Nawawi, Jl. Nurdin, Jl.HM ashari, Jl. Visar, Kp. Ciriung, Kp. Cibinong, Kp. Ciriung, Kp. Citatah dalam, Kristal garden, Pr. Visar, Pr. Ciriung cemerlang, Pr. The minimalis, Rumah potong hewan, rusun bekang, rusunawa lipi, sekolah eka wijaya, tunas jaya</t>
  </si>
  <si>
    <t>PT. OASIS Cibinong</t>
  </si>
  <si>
    <t>Jl. Alfalah, Pr. Alam persada cibinong, Pr. Griya kalibaru permai, Pr. Griya savanah, Jl. H Margani, Jl. Raya cikaret, Jl. Raya Kp sawah, Jl. Kalimulya, Kel. Pondok rajeg,  Kp. Cikaret, Kp. Cipayung, Kp. Kramat, Kp. Pondok rajeg, Kp. Sawah, Lapas Pondok rajeg, Pr. ambar residence, Pr. amrylis garden, Pr. depok alam lestari, Pr. galaxy, Pr. graha mulya, Pr. grand patio, Pr. grand view, Pr. Gratindo, pr. green Hill, Pr. Pabuaran indah, Pr. Parama, Pr. Proland, Pr. Puri adhara, Pr. Puri harmoni, Pr. Puri nirwana, Pr. widyatama indah, Pr. Wonderland, pr. depok Alam lestari, Pr. graha mandiri, Kantor ULP Cibinong</t>
  </si>
  <si>
    <t>Pr. Bastian, Pr. Anggraeni, Honda, Lanbau, Jl. Mayor Oking, PT. Aneka Star, PT. Daehan global, PT. Eisai, PT. Tri Eka Aimex, RS. Sentra Medika, Superfolding, Pabrik Teh Siliwangi, Pr. Yulinda</t>
  </si>
  <si>
    <t>PT. Anwar Sierad .P, Kp. Ciseeng, Putat Nutug, Cimeong, Perigi Mekar, Cibentang, Lembaga Sandi Negara, Kp. Bojong Sempu, PT. Basuki Ciseeng, Departemen Sosial Putat putug, Desa iwul, gang dadang waru, G. Calincing, Kp. Kuripan, Kp. Lengok Ngenang, Kp. Malang Nengah, Kp. Waru, Pasar ciseeng, Pr. Alam parung, Pr. Bumi Mas ciseeng, Pr. Duta Pakis Ciseeng, Pr. Florida, Residence, Pr. Graha Pasona asri, Pr. Graha Tirta asri, Pr. Griya elok, Pr. Panorama Bali residence, Pr. Pavilion, Pr. samasta, Pr. taman metro, Pr. viona, Pr. walikota jaksel, Pr. Sierad Cibinong, PT. Ziben indonesia, Ruko ciseeng, serad ciseeng, stasiun telkom ciseeng, tony ciseeng</t>
  </si>
  <si>
    <t>Industri Gunung Sindur, Pr. Telaga Kahuripan, Sierad Production, Sekolah Dwi Warna, Metro Parung, PT Sierad Production, Jl. Raya parung, Kp. Cibandar, Kp. Curug, KP PLN Parung, Pr. Liliana Hadi, Pabrik garmen Busana Jeans, Pasar Parung, Pr. Telaga Kahuripan, Pr. Puri Husada, PT Air, PT. anugerah Naju Perkasa, PT. Dory Lestari garmen, Pt. Dream, Wear indonesia, PT. Dubi Global, PT. Glori satya kencana, PT. Hale Indonesia, PT. ICE PT. Inkaya, PT. Jeans Indonesia, PT. Kenlee Indonesia, PT. MItra Putra Sping, PT. Mitra Sinergi Plastindo, PT. Prokat, PT. Quantum, PT. Semacom Integreted, PT. Sierad Kemang, PT. Vack Pack Indonesia, PT. Busana Jean Seok, PT. Star Ratu, Sekolah Dwiwarna, sekolah Madania, PT. Tjinufa, PT. Tukiman, yayasan dompet dhuafa</t>
  </si>
  <si>
    <t>CV. Net Plast Pack, CV. Tri Unggul, Gudang Indomart Prumpung, Jl. Raya Prumpung, Jl. Raya Puspitek Serpong, Komplek Pergudangan Bizhub, Kp. Citeureup, Kp. Gelusur, Kp. Gunung sindur, Kp. Jampang, Kp. Nagrog, Kp. Pabuaran, Pasar Tohaga, Pergudangan Sigma Kartika, Pr. Griya Cimangir, PT. Berkat cahaya novena, PT. Campina, PT. Chemplast Indonesia, PT. Cipta Area Lestari, PT. Hotza Pametorindo, PT. Hubrida, PT. Nilam Sumsek Mandiri, PT. Nirwana Interna Jaya, PT. Zfoam Indonesia, Yanuar Tjen</t>
  </si>
  <si>
    <t>Pr. Edi Icong, Gang Bandung, Komplek Depkumham, Kp. Alas Tua, Kp. Curug, Kp. Gunung sindur, Kp. Kebon Kopi, Kp. Naggrog, Kp. Padurenan, Pr. Tulang kuning, PT. Nicki, Pabrik roti sawah, peternakan gunung sindur, Pr. Puri husada agung, Pr. Puri jasmine tulang kuning, Pr. Serpong natura city, Pr. Taman sari padurenan, Pr. wika Padurenan, PT. Afanal Indonesia, PT. Higo, PT. Jeans Indonesia, PT. Mulia Tube Indonesia, PT. Pametorindo, Puskesmas gunung sindur, Pr. SUhardi, Pr. Trijono</t>
  </si>
  <si>
    <t>LBO, Giant Bojong Sari, Biotis Jl.Parung, Ramayana Parung, Gudang Alfa parung, Kantor PLN Sawangan, Pr. Panorama, Pr. Puri Bojong sari, PT. Dwiada jaya tama, PT. Fery anwar, PT. Gloria Origita, PT. Perkasa, PT. Telkom Parung</t>
  </si>
  <si>
    <t>Gudang SB Mart, Kp. Bojong sari, Jp. Curug, Kp. Duren Mekar, Kp. Duren sari, Pabrik aluminium, PDAM bukit sawangan indah, pergudangan bizhub, pergudangan BSI, Pr. Graha raden, Pr. Bukit sawangan indah, Pr. Curug residence, Pr. Duren mekar, Pr. Gading depok, Pr. graha garden sawangan, Pr. Grandland curug sawangan, Pr. griya andalusia, Pr. griya asri sawangan, Pr. Griya pondok petir, Pr. mutiara, Pr. Permata Green parung, Pr. sawangan elok, Pr. Green park, Pr. hill curug, PT. SUPRA</t>
  </si>
  <si>
    <t>TLNG</t>
  </si>
  <si>
    <t>PT.  PRIMEIRA</t>
  </si>
  <si>
    <t>TGEL</t>
  </si>
  <si>
    <t>PT.  BIOTIS</t>
  </si>
  <si>
    <t>PT. Baktiakta tansil, Kp. Kalisuren, Kp. Pemagarsari, Kp. Ragamukti, Kp. Parung, Kp. Lebak wangi, Pr. Arco residence, Pr. Avany garden residence, Pr. Casa magnolia, Pr. Citra Kalisuren, Pr. De green Terace, Pr. De green residence, Pr. D'Phanisan, Pr. Mulia Indah Kalisuren, Pr. Nyiru Mekar, Pr. Tajur Pulo, Pr. Modern Kalisuren, Showroom mitsubishi</t>
  </si>
  <si>
    <t>Gedung puspitek, gor parung, jl. Raya parung, Kp. Cidokom, Kp. Jati, Kp. Pegarsari, Kp. Tulang kuning, Kp. Cidokom, kp. Waru, Kp. Padurenan, pasar parung, Pr. Feliicity madania, Pr. Graha aquila, Pr. Metro parung, pr. Pratama residence, pr. Sigma residence, pr. taman iskandar muda, pr. villa gading royale, PT. Petra indonesia, Pt. Harry, PT. Toni, PT. Torus</t>
  </si>
  <si>
    <t>Pr. Atan darsana, Kapling DPT, Komplek sekolah al-azhar, Kp. Bulakj sawangan, kp. Pondok petir, kp. Serua, Madarmafarm, Pr. Arkasia terrace, pr. Alam asri serua, pr. Belanova residence, pr. Bukit sutera, pr. Bumi pratama serua, pr. Daun hijau, pr. Grand mutiara, pr. griya pamulang, pr. griya sasmita, pr, pamulang village, pr. permata mansion, pr. reni jaya sawangan, pr. sasmita, pr. serua village, pr. taman jasmine, pr. taman serua, pr. the royale residence, pr. villa pamulang, PT. astra honda motor, PT. Jimmu, Ruko sawangan megah, showroom toyota, Pr. Suhartono</t>
  </si>
  <si>
    <t>PT. PLASTINDO (GH. CSP) Pelanggan PREMIUM</t>
  </si>
  <si>
    <t>Jl. Raya cibinong-ciseeng, komplek kinubika, Kp. Cibadung, kp. Cihowe, kp. Cogreg, kp. Malang nengah, pasar prumpung, ponpes azzikra, pr. Bukit indah serpong,pr. Bukit lembah calincing, pr. Bumi parung permai, pr, griya bunga asri, pr. Pesona ciseeng, pr. savana serpong, PT. sinar jaya plastik, Pr. Griya bunga asri, SPBG cibadung</t>
  </si>
  <si>
    <t>pr. Beni wahyudi, gang lumong curug, kp. Ciater rawa kalong, kp. Curug, kp. Nagrog, kp. Pengasinan, kp. Rawa kalong, pabrik laundry, pr. Cendana, pr. Bali resort, pr. Bhumi amala, pr. Botanica valey, pr. Curug green residence, pr. Felicia residence, pr. grand pakis residence, pr. griya cendikia, pr. griya elina, pr. griya melia, pr. jade park residence, pr. mulia residence, pr. pamulang hill, pr. permata hill residence, pr. taman anggrek, pr. villa melia, pr. villa permata serpong, PT. Talita, PT. Wallet, Yayasan alfalah</t>
  </si>
  <si>
    <t>PT. Hotza, PT. Net Plast Pack</t>
  </si>
  <si>
    <t>EXPRESS Puspitek</t>
  </si>
  <si>
    <t>BEBAN TERTINGGI TIAP PENYULANG UP3 GUNUNG PUTRI</t>
  </si>
  <si>
    <t>KLWG</t>
  </si>
  <si>
    <t>Perumahan Kawasan Sentul City</t>
  </si>
  <si>
    <t>Kawasan Citeureup</t>
  </si>
  <si>
    <t>BITG</t>
  </si>
  <si>
    <t>Umum wilayah Jonggol</t>
  </si>
  <si>
    <t>BEO.</t>
  </si>
  <si>
    <t>Wilayah umum Citeureup, Desa Lulut, Desa Tajur</t>
  </si>
  <si>
    <t>Wilayah umum Citeureup</t>
  </si>
  <si>
    <t>CMAR</t>
  </si>
  <si>
    <t>PT.Yachan, PT.Yupi, PT.Rasa Murni Utama, PT.Nus</t>
  </si>
  <si>
    <t>ELNG</t>
  </si>
  <si>
    <t>PT.Prima Santi, PT.Dwi Indah, PT.PHI, PT.Avindo</t>
  </si>
  <si>
    <t>GAGK</t>
  </si>
  <si>
    <t>PT.PLN, Pondok Damai, Duta Mekar Asri, Daerah Alternatif Cibubur</t>
  </si>
  <si>
    <t>PT.Citra Aadi, Yayasan Purna Bakti, Sukamanah, Jon</t>
  </si>
  <si>
    <t>GRUD</t>
  </si>
  <si>
    <t>Wilayah Umum Citeureup,Kawasan sukahati</t>
  </si>
  <si>
    <t>KPNS</t>
  </si>
  <si>
    <t>PT.Gokak Indonesia</t>
  </si>
  <si>
    <t>KSTU</t>
  </si>
  <si>
    <t>Kawasan Industri Narogong Cileungsi</t>
  </si>
  <si>
    <t>Kawasan Industri Citeureup.</t>
  </si>
  <si>
    <t>KTUA</t>
  </si>
  <si>
    <t>PT.Welcome, PT.Aurora Industri, PT.Injak Kayu</t>
  </si>
  <si>
    <t>PT.Welcome, PT.Aurora Industri, PT.Inja Kayu, PT.</t>
  </si>
  <si>
    <t>MERK</t>
  </si>
  <si>
    <t>Umum Klapa Nunggal, Umum wilayah Nambo</t>
  </si>
  <si>
    <t>Umum Klapa Nunggal,Cibugis</t>
  </si>
  <si>
    <t>PYUH</t>
  </si>
  <si>
    <t>PT,Restari, PT.Inkasido, PT.Humex, PT.Lippo Cham</t>
  </si>
  <si>
    <t>TKUR</t>
  </si>
  <si>
    <t>Indutrri Citeureup,Sukahati</t>
  </si>
  <si>
    <t>MALN</t>
  </si>
  <si>
    <t>Kp Bojong Nangka, Cikeas Udik, PT Dinamika Raya Persada</t>
  </si>
  <si>
    <t>Kp Bojong Nangka, Cikeas Udik</t>
  </si>
  <si>
    <t>ANIS</t>
  </si>
  <si>
    <t>Wilayah Umum Citeureup, Pasar Citeureup</t>
  </si>
  <si>
    <t>Wilayah Bogor</t>
  </si>
  <si>
    <t>BCRG</t>
  </si>
  <si>
    <t>Industri Kawasan Semen, CCIE</t>
  </si>
  <si>
    <t>BANG</t>
  </si>
  <si>
    <t>Kawasan Industri Sukahati Ctr</t>
  </si>
  <si>
    <t>BETT</t>
  </si>
  <si>
    <t>PT.Aji Susanto, PT.CorinTians Industri, Industri Tlajung Udik dan Wanaherang</t>
  </si>
  <si>
    <t>Industri Kawasan Semen</t>
  </si>
  <si>
    <t>CCRW</t>
  </si>
  <si>
    <t>Mekarsari, PT Citra Abadi dan Umum Cileungsi, Perum Pondok Damai</t>
  </si>
  <si>
    <t>PT.Aji Susanto, PT.Corian Tian Industri, PT.Tita G</t>
  </si>
  <si>
    <t>JALK</t>
  </si>
  <si>
    <t>Umum Wil.Kedep,</t>
  </si>
  <si>
    <t>Cileungsi, Jonggol</t>
  </si>
  <si>
    <t>MURI</t>
  </si>
  <si>
    <t>wilayah umum dan industri Wanaherang, jalan Mercedes Benz</t>
  </si>
  <si>
    <t>PT.Indo. Co,PT.Universal,Wil.Kadet,Induri Cicadas.Umum Cicadas</t>
  </si>
  <si>
    <t>PPIT</t>
  </si>
  <si>
    <t>Industri Citeureup, Cibinong</t>
  </si>
  <si>
    <t>Wanaherang</t>
  </si>
  <si>
    <t>PRKT</t>
  </si>
  <si>
    <t>V V I P   Kediaman SBY, Cibubur Country, BPN</t>
  </si>
  <si>
    <t>Industri Citeureup,Cibinong</t>
  </si>
  <si>
    <t>PTON</t>
  </si>
  <si>
    <t>Umum dan Industri Cicadas</t>
  </si>
  <si>
    <t>V V I P   RI I</t>
  </si>
  <si>
    <t>SNCA</t>
  </si>
  <si>
    <t>Indutri Cicadas, Industri wilayah Pancasila</t>
  </si>
  <si>
    <t>Umum Cicadas</t>
  </si>
  <si>
    <t>WLET</t>
  </si>
  <si>
    <t>Tlajung Udik, Desa Pabuaran</t>
  </si>
  <si>
    <t>Indutri Cicadas</t>
  </si>
  <si>
    <t>WMBI</t>
  </si>
  <si>
    <t>Industri Wilayah Citeureup, Cicadas</t>
  </si>
  <si>
    <t>Tlajung Udik</t>
  </si>
  <si>
    <t>PNAI</t>
  </si>
  <si>
    <t>Desa Tajur, Desa Pabuaran, Desa Leuwibilik</t>
  </si>
  <si>
    <t>Wilayah Citeureup,Cicadas</t>
  </si>
  <si>
    <t>BLIB</t>
  </si>
  <si>
    <t>PT Voksel Kabel, PT Alun</t>
  </si>
  <si>
    <t>CBRA</t>
  </si>
  <si>
    <t>Industri dan Umum Kranggan</t>
  </si>
  <si>
    <t>Voksel,Kota wisata Cileungsi</t>
  </si>
  <si>
    <t>CDWS</t>
  </si>
  <si>
    <t>PT.Eralindo, PT.Pasartako, PT.Garanito Serasi Jaya</t>
  </si>
  <si>
    <t>DDLI</t>
  </si>
  <si>
    <t>Industri Citeureup, PT Dwi Indah</t>
  </si>
  <si>
    <t>FLGO</t>
  </si>
  <si>
    <t xml:space="preserve">PT Niro Ceramic, </t>
  </si>
  <si>
    <t>Industri Citeureup</t>
  </si>
  <si>
    <t>GTIK</t>
  </si>
  <si>
    <t>Perm Grya Bukit Jaya, Bj Nangka</t>
  </si>
  <si>
    <t xml:space="preserve">Rusli Vinilon </t>
  </si>
  <si>
    <t>KPDG</t>
  </si>
  <si>
    <t>Industri Cikuda</t>
  </si>
  <si>
    <t>Perm Grya Bukit Jaya,Bj Nangka</t>
  </si>
  <si>
    <t>PKSY</t>
  </si>
  <si>
    <t>Industri wilayah Narogong Cileungsi</t>
  </si>
  <si>
    <t>PNGN</t>
  </si>
  <si>
    <t xml:space="preserve">Industri wilayah Narogong </t>
  </si>
  <si>
    <t>Industri Narogong Cileugsi</t>
  </si>
  <si>
    <t>SRGT</t>
  </si>
  <si>
    <t>PT POPULAR CAN UTAMA, PT KIAN KOK, PT REFRATECH, PT RICKY PUTRA GARMENT, PT WACOAL</t>
  </si>
  <si>
    <t>Industri Citeureup,Umum Citeureup</t>
  </si>
  <si>
    <t>DARA.</t>
  </si>
  <si>
    <t>Central Fortuna Steel</t>
  </si>
  <si>
    <t>PRLG</t>
  </si>
  <si>
    <t>Industri Wanaherang</t>
  </si>
  <si>
    <t>PT Central Fortuna Steel</t>
  </si>
  <si>
    <t>AGSA</t>
  </si>
  <si>
    <t>PT Sang Yang Metal</t>
  </si>
  <si>
    <t>RBIN</t>
  </si>
  <si>
    <t>Parung Dengdek kec Gunung Putri</t>
  </si>
  <si>
    <t>FEEDER EXPRESS KE Gardu ERA</t>
  </si>
  <si>
    <t>BNDL</t>
  </si>
  <si>
    <t>PT INDUSTRI KERAMIK, PT MAGNA CABLE, Industri wilayah Kedep, PT Husein bin Mochtar</t>
  </si>
  <si>
    <t>PT INDUSTRI KERAMIK, PT MAGNA CABLE</t>
  </si>
  <si>
    <t>KLWR</t>
  </si>
  <si>
    <t>Rusli Vinilon, Mega Properti, PT Sika</t>
  </si>
  <si>
    <t>Desa Cibodas</t>
  </si>
  <si>
    <t>KNRI</t>
  </si>
  <si>
    <t>Express ke GH Metland</t>
  </si>
  <si>
    <t>Polypeck Jonnggol</t>
  </si>
  <si>
    <t>KSRI</t>
  </si>
  <si>
    <t>PT Gokak</t>
  </si>
  <si>
    <t>Gokak</t>
  </si>
  <si>
    <t>KTLN</t>
  </si>
  <si>
    <t>Express ke GH KCN</t>
  </si>
  <si>
    <t>Palapa, PT.Metalindo, PT.Indokulit, PT.Caltexindo</t>
  </si>
  <si>
    <t>MLEO</t>
  </si>
  <si>
    <t>PT Huaxing</t>
  </si>
  <si>
    <t>PT.WAKISI INDONESIA</t>
  </si>
  <si>
    <t>MPTI</t>
  </si>
  <si>
    <t>Industri Cileungsi, PT Indesso Aroma, PT Firmenich, Bukaka Steel, PT Laksana Teknik Makmur</t>
  </si>
  <si>
    <t>MYAR</t>
  </si>
  <si>
    <t>PT. SANBIO LABORATORIES , PT Andika Makmur Persada, PT Anugrah Abadi Bersama, PT STC Carbon</t>
  </si>
  <si>
    <t>Indutri Wanaherang</t>
  </si>
  <si>
    <t>NURI</t>
  </si>
  <si>
    <t>Induri Cicadas.Umum Cicadas, Umum wilayah Kedep</t>
  </si>
  <si>
    <t>Kawasan Industri ,Cileungsi</t>
  </si>
  <si>
    <t>PKUT</t>
  </si>
  <si>
    <t>PT Lavatex, CV AMVA, PT Star Jaya</t>
  </si>
  <si>
    <t xml:space="preserve">PT.Elang Perdana </t>
  </si>
  <si>
    <t>PLIK</t>
  </si>
  <si>
    <t xml:space="preserve">PT KAI </t>
  </si>
  <si>
    <t>Indutri dan Umum Citeureup</t>
  </si>
  <si>
    <t>PTER</t>
  </si>
  <si>
    <t>Industri wilayah Sukahati</t>
  </si>
  <si>
    <t>PT. Elang Perdana</t>
  </si>
  <si>
    <t>RJWL</t>
  </si>
  <si>
    <t>PT Universal Carpet, Industri Wilayah Citeureup</t>
  </si>
  <si>
    <t>KRBN</t>
  </si>
  <si>
    <t>PT Kemenangan</t>
  </si>
  <si>
    <t>PT.Orindo, PT.Sinwo, PT.Bukaka, PT.Elba Prima</t>
  </si>
  <si>
    <t>KRTS</t>
  </si>
  <si>
    <t>Perumahan Kota Wisata</t>
  </si>
  <si>
    <t>KWTO</t>
  </si>
  <si>
    <t>PT.Fairco, PT.Indo River Ceramic, PT.Gabor Sakti</t>
  </si>
  <si>
    <t>PT.Farico, PT.Indo River Ceramic, PT.Gabor Sakti</t>
  </si>
  <si>
    <t>Kelapa Nunggal, Cileungsi, Perum.Griya Cileungsi, Kampung Sawah</t>
  </si>
  <si>
    <t>PARK</t>
  </si>
  <si>
    <t>Umum Cileungsi, Perum Metland, Pasir angin</t>
  </si>
  <si>
    <t>Umum Cileungsi</t>
  </si>
  <si>
    <t>PSIL</t>
  </si>
  <si>
    <t>Ekspres GH MP</t>
  </si>
  <si>
    <t>STBL</t>
  </si>
  <si>
    <t>PT. Petrasakti, PT. Idolasakti Jaya, PT Cahaya Mega Gemilang, PT. Lantai Kemenangan Jaya</t>
  </si>
  <si>
    <t>TISU</t>
  </si>
  <si>
    <t>Industri MP Cileungsi, PT Separindo</t>
  </si>
  <si>
    <t>Industri Cileungsi</t>
  </si>
  <si>
    <t>TNTA</t>
  </si>
  <si>
    <t>PT DAHAYA HUTAMA, PT PETRASAKTI, PT IDOLASAKTI, PT ADHTITYA, PT LANTAI EMAS, PT FAIRCO, PT INDO AMERICAN</t>
  </si>
  <si>
    <t xml:space="preserve"> PT.Petra Sakti, PT Idola Sakti, PT Latai Eman Kemengan,PT Aditya Multi Guna</t>
  </si>
  <si>
    <t>Umum Narogong</t>
  </si>
  <si>
    <t>HVS</t>
  </si>
  <si>
    <t>Daerah umum Cileungsi, Wilayah Umum Polsek Cileungsi</t>
  </si>
  <si>
    <t>Umum Jonggol,Cariu</t>
  </si>
  <si>
    <t>KLKR</t>
  </si>
  <si>
    <t>Kawasan Menara Permai</t>
  </si>
  <si>
    <t>Kabel Express Ke GH. 62</t>
  </si>
  <si>
    <t>KRAN</t>
  </si>
  <si>
    <t>PT POWEL,PT FEDERAL IZUMI, PT Fujitsu, Eco Stark</t>
  </si>
  <si>
    <t>Kawasan Industri Cileungsi</t>
  </si>
  <si>
    <t>TMPN</t>
  </si>
  <si>
    <t>MALL CILEUNGSI</t>
  </si>
  <si>
    <t>BRKH</t>
  </si>
  <si>
    <t>PERUM. Gran Nusa Indah, Ds Situsari, Cipeucang</t>
  </si>
  <si>
    <t>PERUM. JONGGOL</t>
  </si>
  <si>
    <t>BGUS</t>
  </si>
  <si>
    <t>PERUM. BOJONG, JONGGOL, Cariu</t>
  </si>
  <si>
    <t>PERUM. BOJONG JONGGOL</t>
  </si>
  <si>
    <t>AMNH</t>
  </si>
  <si>
    <t>PT Polypack</t>
  </si>
  <si>
    <t>KAW. INDUSTRI CILEUNGSI DAN JONGGOL</t>
  </si>
  <si>
    <t>HRUM</t>
  </si>
  <si>
    <t>PERUM. CITRA Indah JONGGOL</t>
  </si>
  <si>
    <t>PERUM. CITRA ABADI JONGGOL</t>
  </si>
  <si>
    <t>PDLI</t>
  </si>
  <si>
    <t>Umum Wilayah Gandoang, Cileungsi</t>
  </si>
  <si>
    <t>Umum Wilayah Gandoang</t>
  </si>
  <si>
    <t>GGAH</t>
  </si>
  <si>
    <t>Kawasan Industri Cosmo, Teknogin, Ciremai Makmur Cilengsi</t>
  </si>
  <si>
    <t>TGAP</t>
  </si>
  <si>
    <t>Jonggol, Sinargalih, Sukaraja</t>
  </si>
  <si>
    <t>DMAI</t>
  </si>
  <si>
    <t>Desa Cipeucang</t>
  </si>
  <si>
    <t>OPTM</t>
  </si>
  <si>
    <t>PT IRON FIST (G.IFCS)</t>
  </si>
  <si>
    <t>CDNG</t>
  </si>
  <si>
    <t>MLIA</t>
  </si>
  <si>
    <t>PHLP</t>
  </si>
  <si>
    <t xml:space="preserve">Leuwi Nanggung </t>
  </si>
  <si>
    <t>RMAH</t>
  </si>
  <si>
    <t>PNIR</t>
  </si>
  <si>
    <t>Kawasan  umum Cileungsi</t>
  </si>
  <si>
    <t>SHAP</t>
  </si>
  <si>
    <t>VVIP RI 1</t>
  </si>
  <si>
    <t>Kawasan Industri Kebon Kopi, Mayor Oking</t>
  </si>
  <si>
    <t>SNYO</t>
  </si>
  <si>
    <t xml:space="preserve">Kawasan Cileungsi </t>
  </si>
  <si>
    <t>Umum wilayah Leuwi Nanggung, Nagrag, Ciangsana</t>
  </si>
  <si>
    <t>SONY</t>
  </si>
  <si>
    <t>Kawasan Jonggol, Cileungsi</t>
  </si>
  <si>
    <t>Kawasan  Perumahan Citra Gran dan Legenda wisata Cileungsi</t>
  </si>
  <si>
    <t>DGRP</t>
  </si>
  <si>
    <t>Perumahan Citra Grand Legenda Wisata,Kp Nagrag &amp; Prm kota Wisata</t>
  </si>
  <si>
    <t>VVIP Kediaman SBY</t>
  </si>
  <si>
    <t>DNMA</t>
  </si>
  <si>
    <t>perumahan Kota Wisata,Sekaolah Penabur</t>
  </si>
  <si>
    <t xml:space="preserve">Kawasan Umum Ciangsana, Bojong Kulur, Bumi Mutiara </t>
  </si>
  <si>
    <t>KMTE</t>
  </si>
  <si>
    <t>Express GH Voksel</t>
  </si>
  <si>
    <t>Mitra 10, Al Azhar, Save Max</t>
  </si>
  <si>
    <t>ASHN</t>
  </si>
  <si>
    <t>Industri Klapa nunggal,Korin</t>
  </si>
  <si>
    <t>KLMP</t>
  </si>
  <si>
    <t>BSWA</t>
  </si>
  <si>
    <t>Indutri Rawa Ilat Cls</t>
  </si>
  <si>
    <t>Perumahan Citra Gran, Kawasan Niaga Citra Gran</t>
  </si>
  <si>
    <t>GRSK</t>
  </si>
  <si>
    <t>Indutri dan Umum Klapa Nunggal</t>
  </si>
  <si>
    <t>BPK Penabur, Kota wisata</t>
  </si>
  <si>
    <t>HCIM</t>
  </si>
  <si>
    <t>PT.Karya Mandiri Steel</t>
  </si>
  <si>
    <t>Voksel Elektrik, Kawasan Niaga Commpark, Kota wisata, Industri Wilayah Narogong</t>
  </si>
  <si>
    <t>IDRG</t>
  </si>
  <si>
    <t>Umum Jonggol</t>
  </si>
  <si>
    <t>PRJT</t>
  </si>
  <si>
    <t>Villa Mutiara Bojong kulur, Villa Mahkota, dsk</t>
  </si>
  <si>
    <t>PDAG</t>
  </si>
  <si>
    <t>DNJK</t>
  </si>
  <si>
    <t>Kota Wisata</t>
  </si>
  <si>
    <t>TNSA</t>
  </si>
  <si>
    <t>Industri Kedep Citeureup</t>
  </si>
  <si>
    <t>Industri Klapa nunggal, Korin</t>
  </si>
  <si>
    <t>TRDA</t>
  </si>
  <si>
    <t>PT. Karya Mandiri Steel</t>
  </si>
  <si>
    <t>NSTR</t>
  </si>
  <si>
    <t>Kawasan Industri Klapanunggal</t>
  </si>
  <si>
    <t>BTRJ</t>
  </si>
  <si>
    <t>Kawasan Industri Pancasila 5</t>
  </si>
  <si>
    <t>Indo Baja, PT Helios, Jtech, PT Presisi, PT Iris</t>
  </si>
  <si>
    <t>MTIH</t>
  </si>
  <si>
    <t>Industri Klapanunggal</t>
  </si>
  <si>
    <t>Karya Mandiri Steel</t>
  </si>
  <si>
    <t>SJWA</t>
  </si>
  <si>
    <t>Kawasan Industri Korin</t>
  </si>
  <si>
    <t>SBMA</t>
  </si>
  <si>
    <t>Umum Wilayah Grand Kahuripan &amp; Klapanunggal, Coco Garden, Hikmah Agung, Puri Harmoni</t>
  </si>
  <si>
    <t>MTAR</t>
  </si>
  <si>
    <t>PT Young Industri, PT Sammick, Bostinco</t>
  </si>
  <si>
    <t>SIKA</t>
  </si>
  <si>
    <t>PT Arhapro, PT Yuri Indo Apparel, PT Nanda Karya P, PT Sungbo Jaya, PT Bostinco</t>
  </si>
  <si>
    <t>TRN2</t>
  </si>
  <si>
    <t>PT TRANS (Spotload TRN 1 &amp; 3)</t>
  </si>
  <si>
    <t>SRI1</t>
  </si>
  <si>
    <t>PT Surya Rubber Industry (spotload SRI2)</t>
  </si>
  <si>
    <t>TRN3</t>
  </si>
  <si>
    <t>PT TRANS (Spotload TRN 1 &amp; 2)</t>
  </si>
  <si>
    <t>SRI2</t>
  </si>
  <si>
    <t>PT Surya Rubber Industry (spotload SRI1)</t>
  </si>
  <si>
    <t>TRN1</t>
  </si>
  <si>
    <t>PT TRANS (Spotload TRN 2 &amp; 3)</t>
  </si>
  <si>
    <t>BMW</t>
  </si>
  <si>
    <t>Argha Karya</t>
  </si>
  <si>
    <t>PORT</t>
  </si>
  <si>
    <t>PT KARYA MANDIRI STEEL</t>
  </si>
  <si>
    <t>HOND</t>
  </si>
  <si>
    <t>Indokordsha</t>
  </si>
  <si>
    <t>PT PPLI, PT Wika</t>
  </si>
  <si>
    <t>LMOS</t>
  </si>
  <si>
    <t>Perum Real Sentul</t>
  </si>
  <si>
    <t>PT Cidas, Industri Pancasila V</t>
  </si>
  <si>
    <t>NRUS</t>
  </si>
  <si>
    <t>Kawasan Industri Sentul Selatan PT. TRI dan Telkom Infra</t>
  </si>
  <si>
    <t>Universal Carpet, Multindo Velvet, Dinito, Gatra Mas, Ghresindo Aroma</t>
  </si>
  <si>
    <t>MECY</t>
  </si>
  <si>
    <t>Sumiden</t>
  </si>
  <si>
    <t xml:space="preserve">Sentra Indologis Utama, Jayatama Selaras, Mitra Rubber, Sintex, Indonesia Karepku, Korin, </t>
  </si>
  <si>
    <t>MTSB</t>
  </si>
  <si>
    <t>SUZU</t>
  </si>
  <si>
    <t>PT Palapa, Mariana Pardi, Trio Putra Utama, Indo Agung, Ubin Keramik</t>
  </si>
  <si>
    <t>VOLV</t>
  </si>
  <si>
    <t>JAGR</t>
  </si>
  <si>
    <t>Kawasan Sentul</t>
  </si>
  <si>
    <t>NSSN</t>
  </si>
  <si>
    <t>Banteng Pratama</t>
  </si>
  <si>
    <t>TYOT</t>
  </si>
  <si>
    <t>CONC</t>
  </si>
  <si>
    <t>PT Laksana Teknik, PT Firmenich, PT Indeso</t>
  </si>
  <si>
    <t>PJRO</t>
  </si>
  <si>
    <t>DRMX</t>
  </si>
  <si>
    <t>PT Fresh On Time, PT International Leather Work</t>
  </si>
  <si>
    <t>FRZA</t>
  </si>
  <si>
    <t>SJKT</t>
  </si>
  <si>
    <t>HMMR</t>
  </si>
  <si>
    <t>LVGE</t>
  </si>
  <si>
    <t>PT.Clariant Adsorbent, PT.Indoglas, PT.Lasale food, PT.Unimitra, RS Tamrin</t>
  </si>
  <si>
    <t>LVNA</t>
  </si>
  <si>
    <t>PT SUMIDEN</t>
  </si>
  <si>
    <t>Industri Sukahati</t>
  </si>
  <si>
    <t>NYRS</t>
  </si>
  <si>
    <t>PT INDOKORDSA (EX YRIS)</t>
  </si>
  <si>
    <t>Indokordsa Global</t>
  </si>
  <si>
    <t>JAZZ</t>
  </si>
  <si>
    <t>Wilayah Umum Babakan Madang, Desa Sunja, Hambalang</t>
  </si>
  <si>
    <t>Data Center Sentul, Yayasan BCA Sentul, Hotel Aston</t>
  </si>
  <si>
    <t>TROS</t>
  </si>
  <si>
    <t>Express ke GH TOS</t>
  </si>
  <si>
    <t>PT Hutchison, Data Center Telkom</t>
  </si>
  <si>
    <t>MSTG</t>
  </si>
  <si>
    <t>Perum Sentul City (G. RYW)</t>
  </si>
  <si>
    <t>Sumiden, Kawasan Industri Sukahati</t>
  </si>
  <si>
    <t>ACR1</t>
  </si>
  <si>
    <t>PT Elang Perdana (Spotload ACR2 &amp; ACR3)</t>
  </si>
  <si>
    <t>ACR2</t>
  </si>
  <si>
    <t>PT Elang Perdana (Spotload ACR1 &amp; ACR3)</t>
  </si>
  <si>
    <t>ACR3</t>
  </si>
  <si>
    <t>PT Elang Perdana (Spotload ACR1 &amp; ACR2)</t>
  </si>
  <si>
    <t>AKP1</t>
  </si>
  <si>
    <t>PT Argha Karya Prima Indsutry (spotload AKP2 &amp; AKP3)</t>
  </si>
  <si>
    <t>Kawasan Industri Sentul, Sirkuit Sentul, Hotel Harris, Umum wil Sentul City</t>
  </si>
  <si>
    <t>AKP2</t>
  </si>
  <si>
    <t>PT Argha Karya Prima Indsutry (spotload AKP1 &amp; AKP3)</t>
  </si>
  <si>
    <t>Kawasan Perumahan Sentul</t>
  </si>
  <si>
    <t>Umum dan industri wilayah sirkuit Sentul, Babakan Madang, Gunung Pancar</t>
  </si>
  <si>
    <t>Indonesian Peace Security Center, Universitas Pertahanan, BNPT, BNPB</t>
  </si>
  <si>
    <t>Kawasan Sentul City</t>
  </si>
  <si>
    <t>PT Indokordsa Polyester</t>
  </si>
  <si>
    <t>SRNA</t>
  </si>
  <si>
    <t>Lewilutung</t>
  </si>
  <si>
    <t>TSLA</t>
  </si>
  <si>
    <t>AKP3</t>
  </si>
  <si>
    <t>PT Argha Karya Prima Indsutry (spotload AKP2 &amp; AKP1)</t>
  </si>
  <si>
    <t>AEON1</t>
  </si>
  <si>
    <t>AEON MALL</t>
  </si>
  <si>
    <t>AEON2</t>
  </si>
  <si>
    <t>AEON3</t>
  </si>
  <si>
    <t>BEBAN TERTINGGI TIAP PENYULANG UP3 GARUT</t>
  </si>
  <si>
    <t>CRES</t>
  </si>
  <si>
    <t xml:space="preserve"> Garut  Kota dan sekitarnya. </t>
  </si>
  <si>
    <t>PT CERES, Garut Kota, PLN, Pemda</t>
  </si>
  <si>
    <t>CGSO</t>
  </si>
  <si>
    <t>CIGASONG</t>
  </si>
  <si>
    <t>Cigasong</t>
  </si>
  <si>
    <t>CKRY</t>
  </si>
  <si>
    <t>CIKURAY</t>
  </si>
  <si>
    <t>Cikajang, Cidatar, Bayongbong, Cisurupan</t>
  </si>
  <si>
    <t>INTA</t>
  </si>
  <si>
    <t>Cikajang, Cisurupan, Bayongbong</t>
  </si>
  <si>
    <t>MGWT</t>
  </si>
  <si>
    <t>MARGAWATI</t>
  </si>
  <si>
    <t>Kp.Margawati , Kp.Lampegan</t>
  </si>
  <si>
    <t>CLWU</t>
  </si>
  <si>
    <t>CILAWU</t>
  </si>
  <si>
    <t>Ciparay, Karangpawitan, Wanaraja, Sukawening</t>
  </si>
  <si>
    <t>GNTR</t>
  </si>
  <si>
    <t xml:space="preserve">Garut  Kota </t>
  </si>
  <si>
    <t>INTI</t>
  </si>
  <si>
    <t>Cipanas, Leles, Kadungora</t>
  </si>
  <si>
    <t>INTU</t>
  </si>
  <si>
    <t>Garut Kota, PLN, Pemda</t>
  </si>
  <si>
    <t>KWPT</t>
  </si>
  <si>
    <t>Daerah Cibatu, Cilawu</t>
  </si>
  <si>
    <t>TLBS</t>
  </si>
  <si>
    <t>TALAGA BODAS</t>
  </si>
  <si>
    <t>Jl.Sudirman , Jl.A Yani</t>
  </si>
  <si>
    <t>DOGA</t>
  </si>
  <si>
    <t>GAKO</t>
  </si>
  <si>
    <t>Garut Kota,sebagian jl Cimanuk,sebgian jl A Yani,dsk</t>
  </si>
  <si>
    <t>WNRJ</t>
  </si>
  <si>
    <t>Express ke GH SMG</t>
  </si>
  <si>
    <t>WANARAJA</t>
  </si>
  <si>
    <t>SMRG</t>
  </si>
  <si>
    <t>ABAH</t>
  </si>
  <si>
    <t>Express ke Pabrik Albasiah, Leles</t>
  </si>
  <si>
    <t>CTMN</t>
  </si>
  <si>
    <t>SUDI</t>
  </si>
  <si>
    <t>Polres Garut Kota</t>
  </si>
  <si>
    <t>SAMARANG</t>
  </si>
  <si>
    <t>MLBC</t>
  </si>
  <si>
    <t>Limbangan, Sasakbeusi, Leuwigoong, Warungbandrek</t>
  </si>
  <si>
    <t>CITAMAN</t>
  </si>
  <si>
    <t>MLKT</t>
  </si>
  <si>
    <t xml:space="preserve">Wilayah Malangbong Kota </t>
  </si>
  <si>
    <t>BDKR</t>
  </si>
  <si>
    <t>Cibugel, Warung Bandrek</t>
  </si>
  <si>
    <t>Wilayah Malangbong Kota dskt</t>
  </si>
  <si>
    <t>MLBB</t>
  </si>
  <si>
    <t>Kp. Sanding</t>
  </si>
  <si>
    <t>KURNIA</t>
  </si>
  <si>
    <t>CIBUGEL, WARUNG BANDREK</t>
  </si>
  <si>
    <t>NGLS</t>
  </si>
  <si>
    <t>Kp.Cisompet</t>
  </si>
  <si>
    <t>Warungbandrek, Lewo, Cibatu</t>
  </si>
  <si>
    <t>STRI</t>
  </si>
  <si>
    <t>Pameungpeuk Kota</t>
  </si>
  <si>
    <t>DELA</t>
  </si>
  <si>
    <t>Cicadas, Gunung Sulah, Pameungpeuk</t>
  </si>
  <si>
    <t>Wilayah Neglasari dskt</t>
  </si>
  <si>
    <t>SCNG</t>
  </si>
  <si>
    <t>Pameukpeuk,Cibalong</t>
  </si>
  <si>
    <t>Kp.Cisompet, Pameungpeuk Kota</t>
  </si>
  <si>
    <t>BBLG</t>
  </si>
  <si>
    <t>Bungbulang, Cisewu</t>
  </si>
  <si>
    <t>BJWG</t>
  </si>
  <si>
    <t>Banjarwangi, Cikajang Kota, Singajaya Bojong Gambi</t>
  </si>
  <si>
    <t>Pameukpeuk,Cibalong.</t>
  </si>
  <si>
    <t>CBLH</t>
  </si>
  <si>
    <t>Komp.Kostrad, Cisurupan Sebagian Kec.Cikajang</t>
  </si>
  <si>
    <t>MDLA</t>
  </si>
  <si>
    <t>Kecamatan Pameungpeuk</t>
  </si>
  <si>
    <t>PPDY</t>
  </si>
  <si>
    <t>Papandayan</t>
  </si>
  <si>
    <t>LGMK</t>
  </si>
  <si>
    <t>Desa Pamalayan, Linggamanik, Awas Sagara</t>
  </si>
  <si>
    <t>CIKO</t>
  </si>
  <si>
    <t>BUNGBULANG</t>
  </si>
  <si>
    <t>PMLH</t>
  </si>
  <si>
    <t>Kp.Pakenjeng</t>
  </si>
  <si>
    <t>BANJARWANGI</t>
  </si>
  <si>
    <t>TTGN</t>
  </si>
  <si>
    <t>Daerah Tutugan, Leles, Garut</t>
  </si>
  <si>
    <t>Papandayandsk.</t>
  </si>
  <si>
    <t>CKPO</t>
  </si>
  <si>
    <t>KDRA</t>
  </si>
  <si>
    <t>Potong beban Penyulang RASA</t>
  </si>
  <si>
    <t>BEBAN  TERTINGGI TIAP PENYULANG UP3 KARAWANG</t>
  </si>
  <si>
    <t>DWNA</t>
  </si>
  <si>
    <t>JOMIN, CIBODAS, PANGULAH, CIKAMPEK BARU, JATISARI, BARUGBUG, dskt</t>
  </si>
  <si>
    <t>DWNB</t>
  </si>
  <si>
    <t>KAMUNING, WARUNG KEBON, PURWASARI, TAMELANG, MEKARJAYA, dskt</t>
  </si>
  <si>
    <t>DWNC</t>
  </si>
  <si>
    <t xml:space="preserve">PT. BUKYUNG, CREDIT UP, </t>
  </si>
  <si>
    <t>DWNH</t>
  </si>
  <si>
    <t>KWSN KUJANG :PT. NICHIAS,KUJANG UNITED,PEROKSIDA IP,WATER TREATMENT</t>
  </si>
  <si>
    <t>DWNO</t>
  </si>
  <si>
    <t>PT. DEPO PERTAMINA, CITATAH, KAYAFIT METAL, dskt</t>
  </si>
  <si>
    <t>DWNU</t>
  </si>
  <si>
    <t>MAL CIKAMPEK, SARIMULYA, CIKAMPEK KOTA, PUCUNG, dskt</t>
  </si>
  <si>
    <t>BOKO</t>
  </si>
  <si>
    <t>DAWUAN, KALIHURIP, KAMOJING</t>
  </si>
  <si>
    <t>KLSA</t>
  </si>
  <si>
    <t>Spotload ke ASFG</t>
  </si>
  <si>
    <t>PWON</t>
  </si>
  <si>
    <t>TSCA</t>
  </si>
  <si>
    <t>Spotload ke ASFG(spotload PWON,KSLA,MRON)</t>
  </si>
  <si>
    <t>CYAN</t>
  </si>
  <si>
    <t>EXPRESS GH NNK</t>
  </si>
  <si>
    <t>MRON</t>
  </si>
  <si>
    <t>Spotload ke ASFG(spotload PWON,KSLA,TSCA)</t>
  </si>
  <si>
    <t>DWHT</t>
  </si>
  <si>
    <t>PT. CENTRAL PANGAN PERTIWI, PurwasarI</t>
  </si>
  <si>
    <t>DWNG</t>
  </si>
  <si>
    <t>KIKC : PT. INDORAYA KIMIA, ASIETEX</t>
  </si>
  <si>
    <t>DWNM</t>
  </si>
  <si>
    <t>KIKC : PT. MULTINITRO KIMIA, MEGAYAKUM, KANTOR BERSAMA</t>
  </si>
  <si>
    <t>DWNP</t>
  </si>
  <si>
    <t>PT. ACON, SWADAYA, PELENITRA GUNAWAN, ASIETEX, Kalihurip</t>
  </si>
  <si>
    <t>DWNS</t>
  </si>
  <si>
    <t>MGTA</t>
  </si>
  <si>
    <t>PT. SEO HEUNG, CIKOPO</t>
  </si>
  <si>
    <t>PELG</t>
  </si>
  <si>
    <t>KIKC : PT. GRAHA CEMERLANG PAPER UATAMA</t>
  </si>
  <si>
    <t>PINK</t>
  </si>
  <si>
    <t>Wilayah Pelanggan industri PT asahimas</t>
  </si>
  <si>
    <t>TMR1</t>
  </si>
  <si>
    <t>TMR2</t>
  </si>
  <si>
    <t>KIKC : PT. MULTINITRO KIMIA</t>
  </si>
  <si>
    <t>TMR3</t>
  </si>
  <si>
    <t>PT. TIMOR AUTOCAR, Kalihurip</t>
  </si>
  <si>
    <t>JSHIN</t>
  </si>
  <si>
    <t>ATNA</t>
  </si>
  <si>
    <t>PABRIK KERTAS ESSA</t>
  </si>
  <si>
    <t>PSDN</t>
  </si>
  <si>
    <t>Kampung Cariuk, Citaman</t>
  </si>
  <si>
    <t>HCLS</t>
  </si>
  <si>
    <t>Kampung Palasari,Cirawa,Cintalaksana,Babakan Kadu</t>
  </si>
  <si>
    <t>ZEUS</t>
  </si>
  <si>
    <t>BEO</t>
  </si>
  <si>
    <t>PT. ARTA MILENIA PANGAN, Sumur Kondang</t>
  </si>
  <si>
    <t>BLBS</t>
  </si>
  <si>
    <t>BNGO</t>
  </si>
  <si>
    <t>PT. KRAFT FOODS, Walahar</t>
  </si>
  <si>
    <t>BTET</t>
  </si>
  <si>
    <t>PT. BINEKA KARYA MANUNGGAL, Walahar</t>
  </si>
  <si>
    <t>DARA</t>
  </si>
  <si>
    <t>PT. CHANG SHIN, Gintung</t>
  </si>
  <si>
    <t>GGAK</t>
  </si>
  <si>
    <t>PT. WISMA KARYA PRASETYA, Kiarapayung</t>
  </si>
  <si>
    <t>GLTK</t>
  </si>
  <si>
    <t>GARD</t>
  </si>
  <si>
    <t>KTLG</t>
  </si>
  <si>
    <t>MRPT</t>
  </si>
  <si>
    <t>PKTT</t>
  </si>
  <si>
    <t>CLBI</t>
  </si>
  <si>
    <t>PT CONCORDE INDONESIA</t>
  </si>
  <si>
    <t>FLCN</t>
  </si>
  <si>
    <t>MRAK</t>
  </si>
  <si>
    <t>PT. MITRA ALUMINDO S, Gintung</t>
  </si>
  <si>
    <t>PGSU</t>
  </si>
  <si>
    <t>AQRS</t>
  </si>
  <si>
    <t>PT. SARANA BAJA, MASARI, Gintung</t>
  </si>
  <si>
    <t>BUMI</t>
  </si>
  <si>
    <t>PT. DEAN SHOES, Tamelang</t>
  </si>
  <si>
    <t>LEO</t>
  </si>
  <si>
    <t>PT. MITRA SETIA, ROYAL COTTON, Gintung</t>
  </si>
  <si>
    <t>BMSI</t>
  </si>
  <si>
    <t>PT. SUMBER PIRANTI, SIAMINDO CONCRETE, Sumurkondang</t>
  </si>
  <si>
    <t>MRCS</t>
  </si>
  <si>
    <t>PT. DANWO STEEL, Sumur Kondang</t>
  </si>
  <si>
    <t>NPTN</t>
  </si>
  <si>
    <t>PT. ABC PRESIDEN, Walahar</t>
  </si>
  <si>
    <t>PLTO</t>
  </si>
  <si>
    <t>PT. DREAM SENTOSA, MATSUZAWA, HEBEL, CIPTA KREASI WOOD, dskt</t>
  </si>
  <si>
    <t>VNUS</t>
  </si>
  <si>
    <t>PT. PLASINDO LESTARI, Purwasari</t>
  </si>
  <si>
    <t>ATLK</t>
  </si>
  <si>
    <t>TAMELANG, PURWASARI, WARUNG KEBON, TIRTASARI, dskt</t>
  </si>
  <si>
    <t>CNSR</t>
  </si>
  <si>
    <t>DUREN, CIBALONGSARI, KLARI, dskt</t>
  </si>
  <si>
    <t>GLXY</t>
  </si>
  <si>
    <t>KANTOR PLN KOSAMBI, PT. KIDO JAYA</t>
  </si>
  <si>
    <t>GMNI</t>
  </si>
  <si>
    <t>PT. UNIPAC, SANTONAS, ROYAL STANDAR, REFLEXINDO, dskt</t>
  </si>
  <si>
    <t>LBRA</t>
  </si>
  <si>
    <t>SUMUR KONDANG, CIMAHI, CURUG, KARANGANYAR, dskt</t>
  </si>
  <si>
    <t>PSCS</t>
  </si>
  <si>
    <t>PT. INDOSPRAY, PANCAWATI, dskt</t>
  </si>
  <si>
    <t>PSFK</t>
  </si>
  <si>
    <t>VRGO</t>
  </si>
  <si>
    <t>KALIHURIP DUREN , WALAHAR, dskt</t>
  </si>
  <si>
    <t>ADMD</t>
  </si>
  <si>
    <t>STNS</t>
  </si>
  <si>
    <t>Memasok Ke PT Besco dan PT Playwood</t>
  </si>
  <si>
    <t>URNS</t>
  </si>
  <si>
    <t>MTOR</t>
  </si>
  <si>
    <t>PT Plasindo Lestari (G. PLL)</t>
  </si>
  <si>
    <t>DRKO</t>
  </si>
  <si>
    <t>Depot Pertamina (G.DPM)</t>
  </si>
  <si>
    <t>KMET</t>
  </si>
  <si>
    <t>ORIN</t>
  </si>
  <si>
    <t>BRKD</t>
  </si>
  <si>
    <t>PT. KPSS</t>
  </si>
  <si>
    <t>BWAL</t>
  </si>
  <si>
    <t>GRTA</t>
  </si>
  <si>
    <t>RBER</t>
  </si>
  <si>
    <t>KRPU</t>
  </si>
  <si>
    <t>MTAL</t>
  </si>
  <si>
    <t>PAUS.</t>
  </si>
  <si>
    <t>PANGKALAN, dskt</t>
  </si>
  <si>
    <t>PRNH</t>
  </si>
  <si>
    <t>SLMN</t>
  </si>
  <si>
    <t>TUNA</t>
  </si>
  <si>
    <t xml:space="preserve">PT. POLYCHEM </t>
  </si>
  <si>
    <t>CAKG</t>
  </si>
  <si>
    <t>PJU Artha Hill</t>
  </si>
  <si>
    <t>ARWN</t>
  </si>
  <si>
    <t>BLDR</t>
  </si>
  <si>
    <t>PT. ESA KETRTAS NUSANTARA</t>
  </si>
  <si>
    <t>HIU.</t>
  </si>
  <si>
    <t>WATER TREATMENT BINTANG PUSPITA, PT. INOAC</t>
  </si>
  <si>
    <t>KAKP</t>
  </si>
  <si>
    <t>LHAN</t>
  </si>
  <si>
    <t>KIIC, YAMAHA</t>
  </si>
  <si>
    <t>NEMO</t>
  </si>
  <si>
    <t>NILA.</t>
  </si>
  <si>
    <t>PT TOYOTA</t>
  </si>
  <si>
    <t>PTIN</t>
  </si>
  <si>
    <t>TGGR</t>
  </si>
  <si>
    <t>CCUT</t>
  </si>
  <si>
    <t>Lipo, Sharp</t>
  </si>
  <si>
    <t>MGLD</t>
  </si>
  <si>
    <t>Express ke GH KIIC</t>
  </si>
  <si>
    <t>KOI</t>
  </si>
  <si>
    <t>Stanby di Toyota 3</t>
  </si>
  <si>
    <t>BNTL</t>
  </si>
  <si>
    <t>PT Glico Wings</t>
  </si>
  <si>
    <t>BRRG</t>
  </si>
  <si>
    <t>PT. SARANA BAJA, TRISTAR WISESA, Angagdita</t>
  </si>
  <si>
    <t>CRMI</t>
  </si>
  <si>
    <t>BOROBUDUR, JL TUPAREV, JL KERTABUMI, dskt</t>
  </si>
  <si>
    <t>GLGG</t>
  </si>
  <si>
    <t>PT. WORLD YAMATEX, Walahar</t>
  </si>
  <si>
    <t>KKTU</t>
  </si>
  <si>
    <t>PT. ANTONTEX, BINTANG AROMA, TRIGUNA, Gintung</t>
  </si>
  <si>
    <t>HRIG</t>
  </si>
  <si>
    <t>Kaw KNIC (PT Karawang New Industrial City)</t>
  </si>
  <si>
    <t>MERP</t>
  </si>
  <si>
    <t>PT. BRIDGEPORT, TEXMACO MIKRO, Walahar</t>
  </si>
  <si>
    <t>BDEG</t>
  </si>
  <si>
    <t>Express ke GH KNIC</t>
  </si>
  <si>
    <t>PRGO</t>
  </si>
  <si>
    <t>PT. KARAWANG UTAMA, Rumambe</t>
  </si>
  <si>
    <t>HLSA</t>
  </si>
  <si>
    <t>KAWASAN INDUSTRI AIH &amp; KNIC (EX JARINGAN PENYULANG CAKALANG)</t>
  </si>
  <si>
    <t>SMRU</t>
  </si>
  <si>
    <t>PT. MONOKEM, Anggadita</t>
  </si>
  <si>
    <t>KLUD</t>
  </si>
  <si>
    <t>CIDOMBA, TELUKJAMBE, KAMPUNG UTAMA, dskt</t>
  </si>
  <si>
    <t>KRCI</t>
  </si>
  <si>
    <t>WARUNG BAMBU, KAMPUNG UTAMA, DJOHAR, LAMARAN, PALUMBONSARI, dskt</t>
  </si>
  <si>
    <t>PPYN</t>
  </si>
  <si>
    <t>SNBG</t>
  </si>
  <si>
    <t>DAERAH CURUG- KOSAMBI</t>
  </si>
  <si>
    <t>RJNI</t>
  </si>
  <si>
    <t>Perum Citra kebun Mas, Perum Nuansa Tradisi</t>
  </si>
  <si>
    <t>BDRI</t>
  </si>
  <si>
    <t>KIIC : ATI 2</t>
  </si>
  <si>
    <t>EMAS.</t>
  </si>
  <si>
    <t>KCUB</t>
  </si>
  <si>
    <t>KIIC : ATI 1</t>
  </si>
  <si>
    <t>KNYG</t>
  </si>
  <si>
    <t>KUAR</t>
  </si>
  <si>
    <t>KIIC : PREMIUM 1</t>
  </si>
  <si>
    <t>PRGU</t>
  </si>
  <si>
    <t>RUBY</t>
  </si>
  <si>
    <t>KIIC : TOYOTA MANUFACTURING</t>
  </si>
  <si>
    <t>STLK</t>
  </si>
  <si>
    <t>MRBB</t>
  </si>
  <si>
    <t>VRUS</t>
  </si>
  <si>
    <t>TPHU</t>
  </si>
  <si>
    <t>WLNG</t>
  </si>
  <si>
    <t>RAUG</t>
  </si>
  <si>
    <t>Summarecon (spotload Mahameru)</t>
  </si>
  <si>
    <t>ADST</t>
  </si>
  <si>
    <t>KIIC : PREMIUM 2</t>
  </si>
  <si>
    <t>MERU</t>
  </si>
  <si>
    <t>Summarecon (spotload Raung)</t>
  </si>
  <si>
    <t>AKIK</t>
  </si>
  <si>
    <t>KIIC : PT. ASIAN ISUZU CASTING C</t>
  </si>
  <si>
    <t>EVRS</t>
  </si>
  <si>
    <t>BLAN</t>
  </si>
  <si>
    <t>KIIC : WTP 1, PT. HORIGUCHI, SHARP, SINETSU</t>
  </si>
  <si>
    <t>CDAS</t>
  </si>
  <si>
    <t>FSIL</t>
  </si>
  <si>
    <t>KIIC : PT. UNICHARM 2</t>
  </si>
  <si>
    <t>GIOK.</t>
  </si>
  <si>
    <t>KIIC : PT. SUGITY,TERAOKA,TTMETAL,PRICOLSURYA,EXEDY,VOITH,KAWAI KASAI</t>
  </si>
  <si>
    <t>KAPR</t>
  </si>
  <si>
    <t>KKIL</t>
  </si>
  <si>
    <t>KIIC : PT. AICHIKIKI, IHARA, MEIWAKOGYO, DAICHI KIMIA RAYA, TRIX</t>
  </si>
  <si>
    <t>KRAG</t>
  </si>
  <si>
    <t>KRAL</t>
  </si>
  <si>
    <t>KIIC : SANDIEGO HILLS</t>
  </si>
  <si>
    <t>MIRA</t>
  </si>
  <si>
    <t>KIIC : PT. MESINDO, UNICHARM, DAINIPON</t>
  </si>
  <si>
    <t>MUTR</t>
  </si>
  <si>
    <t>KIIC : PT. FUJI,NKS FILTER,WAJA SENTOSA,JIBUHIN,ONAMBA,SAITAMA SATMPING</t>
  </si>
  <si>
    <t>GNIT</t>
  </si>
  <si>
    <t xml:space="preserve">KIIC : PT. YAMAHA MOTOR WJ, </t>
  </si>
  <si>
    <t>BRIL</t>
  </si>
  <si>
    <t>PT AT Indonesia</t>
  </si>
  <si>
    <t>ITAN</t>
  </si>
  <si>
    <t>KIIC : PT. YAMAHA PART MOTOR IND,  MALIGI PERMATA, OCHIAI</t>
  </si>
  <si>
    <t>KRTL</t>
  </si>
  <si>
    <t>KIIC : PT. FCC, FREYA ABADI, CERES MEIJI, WAVIN DUTAJAYA</t>
  </si>
  <si>
    <t>MMER</t>
  </si>
  <si>
    <t>KIIC : PT. HM SAMPOERNA, MINDA</t>
  </si>
  <si>
    <t>PERK</t>
  </si>
  <si>
    <t>KIIC : PT. TOYOBO, HAGIHARA, HAMATETSU, YUSHIRO, SUNCAL, SANKEIKID</t>
  </si>
  <si>
    <t>PLAT</t>
  </si>
  <si>
    <t>KIIC : PT. HAMATETSU, SHINTOKOGYO, NBC, PANASONIC</t>
  </si>
  <si>
    <t>PULM</t>
  </si>
  <si>
    <t>KIIC : PT. ASTRA DAIHATSU, INKALI, KAWAI</t>
  </si>
  <si>
    <t>ZMRT</t>
  </si>
  <si>
    <t>BSAL</t>
  </si>
  <si>
    <t>Kawasan Industri AICC2 ( kawasan Astra Isuzu)</t>
  </si>
  <si>
    <t>DMON</t>
  </si>
  <si>
    <t>EMRL</t>
  </si>
  <si>
    <t>PT. DNPI</t>
  </si>
  <si>
    <t>OBSI</t>
  </si>
  <si>
    <t>ONYX</t>
  </si>
  <si>
    <t>PMTA</t>
  </si>
  <si>
    <t>KIIC, PT ATI3</t>
  </si>
  <si>
    <t>SAFR</t>
  </si>
  <si>
    <t>KIIC, KAWASAN SEDANA</t>
  </si>
  <si>
    <t>TOPZ</t>
  </si>
  <si>
    <t>AGGR</t>
  </si>
  <si>
    <t>DKUH</t>
  </si>
  <si>
    <t>DURI</t>
  </si>
  <si>
    <t>KIM : PT. HONDA PROSPECT MOTOR, WASTE WATER TREATMENT</t>
  </si>
  <si>
    <t>JEUK</t>
  </si>
  <si>
    <t>KIM : PT. TT TECHNO, SARANA STEEL, SPINDO</t>
  </si>
  <si>
    <t>KIWI..</t>
  </si>
  <si>
    <t>KIM : PT. KARYA INDOMAS, RKN FORGE, DIAMETRAL</t>
  </si>
  <si>
    <t>MLON</t>
  </si>
  <si>
    <t>KIM : PT. NAIGAI SHIRT, WATER TREATMENT</t>
  </si>
  <si>
    <t>MGGA</t>
  </si>
  <si>
    <t>KIM : PT. BYC, CHEMCO, TOKAI RUBBER</t>
  </si>
  <si>
    <t>NNAS</t>
  </si>
  <si>
    <t>KIM : PT. ASAMA INDONESIA</t>
  </si>
  <si>
    <t>PISA</t>
  </si>
  <si>
    <t>PISANG</t>
  </si>
  <si>
    <t>SEKA</t>
  </si>
  <si>
    <t>KIM : PT. ASMA INDONESIA 2, CENTURY BATTERIES</t>
  </si>
  <si>
    <t>BLBI</t>
  </si>
  <si>
    <t>PT Asama</t>
  </si>
  <si>
    <t>BLBR</t>
  </si>
  <si>
    <t>Kawasan Suryacipta</t>
  </si>
  <si>
    <t>GSNG</t>
  </si>
  <si>
    <t>KTES</t>
  </si>
  <si>
    <t>KAWASAN SURYACIPTA, GH BKRT</t>
  </si>
  <si>
    <t>KUDU</t>
  </si>
  <si>
    <t>Express Ke GH KIM</t>
  </si>
  <si>
    <t>LABU</t>
  </si>
  <si>
    <t>Pabrik Cemco</t>
  </si>
  <si>
    <t>MNGS</t>
  </si>
  <si>
    <t>MRSA</t>
  </si>
  <si>
    <t>PT Yorozu</t>
  </si>
  <si>
    <t>PEPY</t>
  </si>
  <si>
    <t>SSAK</t>
  </si>
  <si>
    <t>PT Honda DCC</t>
  </si>
  <si>
    <t>WUNI</t>
  </si>
  <si>
    <t>Kawasan KIM</t>
  </si>
  <si>
    <t>BDMI</t>
  </si>
  <si>
    <t>BADAMI, dskt</t>
  </si>
  <si>
    <t>DINR</t>
  </si>
  <si>
    <t>PERUM PERURI, GALUH MAS, ADIARSA, JOHAR, dskt</t>
  </si>
  <si>
    <t>FRNC</t>
  </si>
  <si>
    <t>Express GI - PT Sharp Elektronik</t>
  </si>
  <si>
    <t>PMLO</t>
  </si>
  <si>
    <t>Pabrik Nikawatek</t>
  </si>
  <si>
    <t>IDPK</t>
  </si>
  <si>
    <t>MAL GALUH, RSUD, dskt</t>
  </si>
  <si>
    <t>LBRY</t>
  </si>
  <si>
    <t>PT. INDO LIBERTY</t>
  </si>
  <si>
    <t>LMRN</t>
  </si>
  <si>
    <t>PESO.</t>
  </si>
  <si>
    <t>PT Sharp Elektronik</t>
  </si>
  <si>
    <t>REAL.</t>
  </si>
  <si>
    <t>RMYA</t>
  </si>
  <si>
    <t>PT. SICPA</t>
  </si>
  <si>
    <t>RNGT</t>
  </si>
  <si>
    <t>SNDG</t>
  </si>
  <si>
    <t>SYCT</t>
  </si>
  <si>
    <t>PARUNGMULYA, KUTAMEKAR, dskt</t>
  </si>
  <si>
    <t>BATH.</t>
  </si>
  <si>
    <t>Spootload PT ISIN Indonesia</t>
  </si>
  <si>
    <t>DOLR</t>
  </si>
  <si>
    <t>KIIC : TMMIN</t>
  </si>
  <si>
    <t>DRHM</t>
  </si>
  <si>
    <t>PT Roda Prima Automotive Tecknologi</t>
  </si>
  <si>
    <t>PRSK</t>
  </si>
  <si>
    <t>Kaw KIM (PT Prospect Motor, PT YKT Gear, PT Asano Gear, PT Fuji Oozx, PT Asin Otopart)</t>
  </si>
  <si>
    <t>EURO</t>
  </si>
  <si>
    <t>KWST</t>
  </si>
  <si>
    <t>Kaw KIM (PT Autoplastik, PT Tochu Silika, PT Elastomik, PT Prima Manunggal, PT Yachio, PT Automotive Fasteners)</t>
  </si>
  <si>
    <t>LIRA.</t>
  </si>
  <si>
    <t>RMBS</t>
  </si>
  <si>
    <t>Express ke GH TOSI</t>
  </si>
  <si>
    <t>POUN</t>
  </si>
  <si>
    <t>RPAH</t>
  </si>
  <si>
    <t>RAMAYANA, MATAHARI, JL TUPAREV, dskt</t>
  </si>
  <si>
    <t>RPEE</t>
  </si>
  <si>
    <t>YEN.</t>
  </si>
  <si>
    <t>AFGN</t>
  </si>
  <si>
    <t>KIIC, PT TOYOTA (SPOTLOAD KIAT)</t>
  </si>
  <si>
    <t>KIAT</t>
  </si>
  <si>
    <t>KIIC, PT TOYOTA (SPOTLOAD AFGN)</t>
  </si>
  <si>
    <t>WON</t>
  </si>
  <si>
    <t>KIIC, PT TOYOTA (SPOTLOAD KINA)</t>
  </si>
  <si>
    <t>KINA</t>
  </si>
  <si>
    <t>KIIC, PT TOYOTA (SPOTLOAD WON)</t>
  </si>
  <si>
    <t>BLBO</t>
  </si>
  <si>
    <t>PT. ASNI</t>
  </si>
  <si>
    <t>SOLE</t>
  </si>
  <si>
    <t>Spotload dengan penyulang Naira ke PT Sampoerna</t>
  </si>
  <si>
    <t>NARA</t>
  </si>
  <si>
    <t>Spotload dengan penyulang Sole ke PT Sampoerna</t>
  </si>
  <si>
    <t>KLSY</t>
  </si>
  <si>
    <t>PT Monochem</t>
  </si>
  <si>
    <t>KTMI</t>
  </si>
  <si>
    <t>KUTA WALUYA, CILEBAR, dskt</t>
  </si>
  <si>
    <t>KDMU</t>
  </si>
  <si>
    <t>RENGAS DENGKLOK</t>
  </si>
  <si>
    <t>CMYA</t>
  </si>
  <si>
    <t>MUARA,CILAMAYA,RAWAGEMPOL,PASIR RUKEM,PASIR JAYA,PT. SAMATOR GAS</t>
  </si>
  <si>
    <t>BNSR</t>
  </si>
  <si>
    <t>Resinda Business Center</t>
  </si>
  <si>
    <t>BKIT</t>
  </si>
  <si>
    <t>RS CITO, PT. BMJ 1</t>
  </si>
  <si>
    <t>CHRG</t>
  </si>
  <si>
    <t>INTERCHAGE TOL KRW BARAT, dskt</t>
  </si>
  <si>
    <t>LMBH</t>
  </si>
  <si>
    <t>PT. BMJ 2</t>
  </si>
  <si>
    <t>MTRM</t>
  </si>
  <si>
    <t>Perumahan Grand Taruma,Desa Suka Makmur,Desa Pakuncen,Perum.Karawang Indah</t>
  </si>
  <si>
    <t>PRMS</t>
  </si>
  <si>
    <t>KRTB</t>
  </si>
  <si>
    <t>JL NIAGA, RS DEWI SRI, CINAGOH, PSR JOHAR, dskt</t>
  </si>
  <si>
    <t>PCAK</t>
  </si>
  <si>
    <t>PT BNJ</t>
  </si>
  <si>
    <t>RSDA</t>
  </si>
  <si>
    <t>PERUM GRAND TARUMA, RESINDA, PT. SUPRAVISI</t>
  </si>
  <si>
    <t>TBNG</t>
  </si>
  <si>
    <t>PT Surya ipta</t>
  </si>
  <si>
    <t>BRUM</t>
  </si>
  <si>
    <t xml:space="preserve">Hotel Amaris </t>
  </si>
  <si>
    <t>AMSR</t>
  </si>
  <si>
    <t>PT Rajut,PT Superlite Block,PT Fajar Inti 1,PT Fajar Inti 2,PT Lyus,Daerah Wanasepi,Amansari,Kalangsari</t>
  </si>
  <si>
    <t>KBAL</t>
  </si>
  <si>
    <t>Jl Niaga</t>
  </si>
  <si>
    <t>MJPT</t>
  </si>
  <si>
    <t>Mall Galuh Mas</t>
  </si>
  <si>
    <t>PJRN</t>
  </si>
  <si>
    <t>PT Bukit Murya Jaya (G. BMJ2)</t>
  </si>
  <si>
    <t>TRNG</t>
  </si>
  <si>
    <t>Resindan Mall (G.RSDM)</t>
  </si>
  <si>
    <t>DMAK</t>
  </si>
  <si>
    <t>Hotel Everbright</t>
  </si>
  <si>
    <t>ADNM</t>
  </si>
  <si>
    <t>SCS : PT. ASTRA DAIHATSU MOTOR</t>
  </si>
  <si>
    <t>AYLR</t>
  </si>
  <si>
    <t>BAN2</t>
  </si>
  <si>
    <t>SCS : PT. BRIDGESTONE</t>
  </si>
  <si>
    <t>JSMN</t>
  </si>
  <si>
    <t>PT. Royal Industri</t>
  </si>
  <si>
    <t>KMBJ</t>
  </si>
  <si>
    <t>SCS : PT. MUSASHI</t>
  </si>
  <si>
    <t>LTUS</t>
  </si>
  <si>
    <t>MAWA</t>
  </si>
  <si>
    <t>SCS : PT. PASIFIC PRESSTRES, GS BATERY, DIVISI SPUNPILE</t>
  </si>
  <si>
    <t>MELA</t>
  </si>
  <si>
    <t>SCS : PT. JVC, INDORAMA, LIMATEKNO</t>
  </si>
  <si>
    <t>OCID</t>
  </si>
  <si>
    <t>ROSE</t>
  </si>
  <si>
    <t>AGRE</t>
  </si>
  <si>
    <t>SCS : PT. PAKOAKUINA</t>
  </si>
  <si>
    <t>BAN1</t>
  </si>
  <si>
    <t>SCS : PT. JTECK, CHAROEN, ASIA CITRA, SUPER STEEL, TVS</t>
  </si>
  <si>
    <t>BUVL</t>
  </si>
  <si>
    <t>SCS : PT. BEKAERT IND, KIYOKUNI</t>
  </si>
  <si>
    <t>CMPK</t>
  </si>
  <si>
    <t>SCS : PT. BEKAERT 3</t>
  </si>
  <si>
    <t>FBYA</t>
  </si>
  <si>
    <t xml:space="preserve">SCS :PT.KD HEAT,EASHOPE,CINAGLAZE,GUSUNI,TOYOKI,CUNPAO,UTAX,SUZUKI </t>
  </si>
  <si>
    <t>KNAG</t>
  </si>
  <si>
    <t>LVND</t>
  </si>
  <si>
    <t>SCS : PT. BEKAERT 2, APMA</t>
  </si>
  <si>
    <t>RFSI</t>
  </si>
  <si>
    <t>KTAI</t>
  </si>
  <si>
    <t>SERU</t>
  </si>
  <si>
    <t>SCS : PT. ROYAL INDUSTRIES, SANKOGOSEI, NIPRO</t>
  </si>
  <si>
    <t>KDRI</t>
  </si>
  <si>
    <t>Perumnas, LDII, dst</t>
  </si>
  <si>
    <t>SKRA</t>
  </si>
  <si>
    <t>SCS : PT. KIA SERPIH MAS</t>
  </si>
  <si>
    <t>SRJW</t>
  </si>
  <si>
    <t>Express ke GH Sentraland</t>
  </si>
  <si>
    <t>TERA</t>
  </si>
  <si>
    <t>WATER TREATMENT SURYACIPTA</t>
  </si>
  <si>
    <t>TUIP</t>
  </si>
  <si>
    <t>SCS : PT. BEKAERT 2</t>
  </si>
  <si>
    <t>AKSI</t>
  </si>
  <si>
    <t>BKUG</t>
  </si>
  <si>
    <t>EDLW</t>
  </si>
  <si>
    <t>GRLC</t>
  </si>
  <si>
    <t>PT Astra Motor Wheel,PT Central Motor Wheel,PT Isuzi,PSTM</t>
  </si>
  <si>
    <t>KKTS</t>
  </si>
  <si>
    <t>PT JVC, PT Sakai Riken,Pt Matsu Moto,PT Cap Mold PT Tupindo,</t>
  </si>
  <si>
    <t>LILY</t>
  </si>
  <si>
    <t>KANA</t>
  </si>
  <si>
    <t>PT HQPS Building</t>
  </si>
  <si>
    <t>DMAR</t>
  </si>
  <si>
    <t>PT KIA, PT TKRO, PT SWIP</t>
  </si>
  <si>
    <t>DDLN</t>
  </si>
  <si>
    <t>CDNA</t>
  </si>
  <si>
    <t>Spotload ke penyulang Damar</t>
  </si>
  <si>
    <t>TBBY</t>
  </si>
  <si>
    <t>PT Nestle</t>
  </si>
  <si>
    <t>YARO</t>
  </si>
  <si>
    <t>Kawasan Suryacipta (PT GS Battery)</t>
  </si>
  <si>
    <t>ALMA</t>
  </si>
  <si>
    <t>Express ke GH GSSC</t>
  </si>
  <si>
    <t>HNJE</t>
  </si>
  <si>
    <t>Kawasan Suryacipta (PT Zinus)</t>
  </si>
  <si>
    <t>CLDA</t>
  </si>
  <si>
    <t>Kawasan surya Cipta</t>
  </si>
  <si>
    <t>CSIA</t>
  </si>
  <si>
    <t>SAFN</t>
  </si>
  <si>
    <t>HCNA</t>
  </si>
  <si>
    <t>Kawasan Suryacipta (PT Nissho Industry Indo, PT Uyemura Indonesia, PT Murotech Indonesia, PT Mory Industries Indo, PT Moriroku Technology In, PT Daiwabo Non Woven Indo, PT Kiyokuni Tech, Kiyokuni HIGH P.A.I</t>
  </si>
  <si>
    <t>AKLG</t>
  </si>
  <si>
    <t>GMLN</t>
  </si>
  <si>
    <t>PT Alexindo (spotload)</t>
  </si>
  <si>
    <t>KECP</t>
  </si>
  <si>
    <t>SLNG</t>
  </si>
  <si>
    <t>KRDG</t>
  </si>
  <si>
    <t>ARMB</t>
  </si>
  <si>
    <t>BEBAN TERTINGGI TIAP PENYULANG UP3 PURWAKARTA</t>
  </si>
  <si>
    <t>BATG</t>
  </si>
  <si>
    <t>(Stand By) PT Kondobo</t>
  </si>
  <si>
    <t>CKMPY</t>
  </si>
  <si>
    <t>BSON</t>
  </si>
  <si>
    <t>(Stand By) kawasan industri Wantilan</t>
  </si>
  <si>
    <t>DNRS</t>
  </si>
  <si>
    <t>Industri PT Papertech</t>
  </si>
  <si>
    <t>GJAH</t>
  </si>
  <si>
    <t>Kawasan Industri Campaka, Cibatu</t>
  </si>
  <si>
    <t>JLAK</t>
  </si>
  <si>
    <t>Kabel Express ke GI Purwakarta</t>
  </si>
  <si>
    <t>MERA</t>
  </si>
  <si>
    <t>PAKT</t>
  </si>
  <si>
    <t>PNDA</t>
  </si>
  <si>
    <t>GEDUNG IDRC</t>
  </si>
  <si>
    <t>PTUT</t>
  </si>
  <si>
    <t>ANIS.</t>
  </si>
  <si>
    <t>Kawasan Industri  Cibatu</t>
  </si>
  <si>
    <t>BLIS</t>
  </si>
  <si>
    <t>Pabrik Cat NIPSEA</t>
  </si>
  <si>
    <t>CLDI</t>
  </si>
  <si>
    <t>CPDY</t>
  </si>
  <si>
    <t xml:space="preserve">Wilayah Cipeundeuy </t>
  </si>
  <si>
    <t>ELAG</t>
  </si>
  <si>
    <t>KE PT INDORAMA</t>
  </si>
  <si>
    <t>MRAI</t>
  </si>
  <si>
    <t>Kawasan Industri  Cibungur</t>
  </si>
  <si>
    <t>MRTI</t>
  </si>
  <si>
    <t>Kawasan Industri Cikopo, Cibungur</t>
  </si>
  <si>
    <t>SKMY</t>
  </si>
  <si>
    <t>Wilayah Purwakarta</t>
  </si>
  <si>
    <t>WNKT</t>
  </si>
  <si>
    <t>Wanakerta ,Sadang ,Cibungur.</t>
  </si>
  <si>
    <t>WTLN</t>
  </si>
  <si>
    <t>Wantilan,Cikumpay,Kalijati</t>
  </si>
  <si>
    <t>KSBA</t>
  </si>
  <si>
    <t>PT SINAR SUKSES MANDIRI (SSM)</t>
  </si>
  <si>
    <t>BDAK</t>
  </si>
  <si>
    <t xml:space="preserve">Kawasan Industri Cikumpay </t>
  </si>
  <si>
    <t>CBDS</t>
  </si>
  <si>
    <t>CIBODAS,CIKUMPAY,CIBUNGUR,CIKOPO</t>
  </si>
  <si>
    <t>CLKG</t>
  </si>
  <si>
    <t>Wilayah Campaka,Cilengkeng,Citalang</t>
  </si>
  <si>
    <t>HMAU</t>
  </si>
  <si>
    <t>KEBON KOPI,CIWARENG,BUKIT KOBA,RAWA BOLANG,TALI BAJU,WARNA UNGGUL,JATILUHUR</t>
  </si>
  <si>
    <t>CWSI</t>
  </si>
  <si>
    <t>PT Assapaper,Industri Wilayah Cibatu.Ciparung Sari</t>
  </si>
  <si>
    <t>JRPH</t>
  </si>
  <si>
    <t>KASR</t>
  </si>
  <si>
    <t>SNGA</t>
  </si>
  <si>
    <t>PT Jaya Beton</t>
  </si>
  <si>
    <t>BRUG</t>
  </si>
  <si>
    <t>Polres,Jl Veteran,RS Bayu Asih,Pasar Jum'at</t>
  </si>
  <si>
    <t>ZBRA</t>
  </si>
  <si>
    <t>Express ke PT Tongwei</t>
  </si>
  <si>
    <t>CDSR</t>
  </si>
  <si>
    <t>Cadasari</t>
  </si>
  <si>
    <t>RUSA</t>
  </si>
  <si>
    <t>PT Tongwei</t>
  </si>
  <si>
    <t>CNTY</t>
  </si>
  <si>
    <t xml:space="preserve">Plumbon </t>
  </si>
  <si>
    <t>LIGN</t>
  </si>
  <si>
    <t>Citeko, Cirata</t>
  </si>
  <si>
    <t>BDUR</t>
  </si>
  <si>
    <t>GH Tatajabar, Industri kawasan BIC</t>
  </si>
  <si>
    <t>MDUT</t>
  </si>
  <si>
    <t>PBAN</t>
  </si>
  <si>
    <t>CTKO</t>
  </si>
  <si>
    <t>Kec Sukatani, desa Nagrak</t>
  </si>
  <si>
    <t>BJRU</t>
  </si>
  <si>
    <t>KAWASAN INDUSTRI TATA JABAR</t>
  </si>
  <si>
    <t>COMP</t>
  </si>
  <si>
    <t xml:space="preserve">Pamanukan </t>
  </si>
  <si>
    <t>CPGA</t>
  </si>
  <si>
    <t>Pagaden</t>
  </si>
  <si>
    <t>LKAP</t>
  </si>
  <si>
    <t>Wilayah Langkap, Tanjung, Jatirawing</t>
  </si>
  <si>
    <t>PRGM</t>
  </si>
  <si>
    <t>Desa Parigi, kec Pagaden, Desa Simpar, Desa Kosambi, Desa Karangsari</t>
  </si>
  <si>
    <t>MARA</t>
  </si>
  <si>
    <t>Blanakan,Compreng ,Pusaka Jaya</t>
  </si>
  <si>
    <t>PSRU</t>
  </si>
  <si>
    <t>Daerah Indramayu,Pusaka Jaya,Pamanukan</t>
  </si>
  <si>
    <t>ARWA</t>
  </si>
  <si>
    <t xml:space="preserve">Kalijati, </t>
  </si>
  <si>
    <t>BRNG</t>
  </si>
  <si>
    <t>PT. GEMILANG PUTRA</t>
  </si>
  <si>
    <t>JMBL</t>
  </si>
  <si>
    <t>Kawasan Industri Heavindo</t>
  </si>
  <si>
    <t>LELE</t>
  </si>
  <si>
    <t>Industri ( PT Kondobo )</t>
  </si>
  <si>
    <t>NILA</t>
  </si>
  <si>
    <t>(Stand By) Indorama, Papertech</t>
  </si>
  <si>
    <t>PAUS..</t>
  </si>
  <si>
    <t>Pabuaran, Cikalong</t>
  </si>
  <si>
    <t>SPAT</t>
  </si>
  <si>
    <t>Kawasan Industri Wantilan</t>
  </si>
  <si>
    <t>KOKI</t>
  </si>
  <si>
    <t>EXpress</t>
  </si>
  <si>
    <t>PTN1</t>
  </si>
  <si>
    <t>PT Cengkareng Paper</t>
  </si>
  <si>
    <t>PTN2</t>
  </si>
  <si>
    <t>PTN3</t>
  </si>
  <si>
    <t>OCAR</t>
  </si>
  <si>
    <t>PT. Evolution Tyres</t>
  </si>
  <si>
    <t>GRME</t>
  </si>
  <si>
    <t>GUPY</t>
  </si>
  <si>
    <t>PT Mogatech</t>
  </si>
  <si>
    <t>BLUT</t>
  </si>
  <si>
    <t>PT Assa Paper</t>
  </si>
  <si>
    <t>BNDR</t>
  </si>
  <si>
    <t>Kawasan Industri Jatiluhur</t>
  </si>
  <si>
    <t>CEMP</t>
  </si>
  <si>
    <t>Citalang, Munjuljaya, Cikeuyep</t>
  </si>
  <si>
    <t>CKKL</t>
  </si>
  <si>
    <t xml:space="preserve">Cikukulu, Bunder, Jatiluhur </t>
  </si>
  <si>
    <t>CSRH</t>
  </si>
  <si>
    <t>Purwakarta Kota, Kantor , Mall</t>
  </si>
  <si>
    <t>JLAK.</t>
  </si>
  <si>
    <t>Kabel Express dari GI Cikumpay</t>
  </si>
  <si>
    <t>KBKL</t>
  </si>
  <si>
    <t xml:space="preserve">Kebonkolot </t>
  </si>
  <si>
    <t>MERA.</t>
  </si>
  <si>
    <t>PAKT.</t>
  </si>
  <si>
    <t>PTUT.</t>
  </si>
  <si>
    <t>PWKT</t>
  </si>
  <si>
    <t>Kawasan Purwakarta kota</t>
  </si>
  <si>
    <t>SKTI</t>
  </si>
  <si>
    <t xml:space="preserve">Sindang Kasih, Ciganea </t>
  </si>
  <si>
    <t>WNYS</t>
  </si>
  <si>
    <t xml:space="preserve">Wanayasa,Sawit,Sagalaherang </t>
  </si>
  <si>
    <t>BTSR</t>
  </si>
  <si>
    <t xml:space="preserve">Subang </t>
  </si>
  <si>
    <t>CIDH</t>
  </si>
  <si>
    <t>Pagaden Kota</t>
  </si>
  <si>
    <t>SRPJ</t>
  </si>
  <si>
    <t>parung, cisalak</t>
  </si>
  <si>
    <t>PGDN</t>
  </si>
  <si>
    <t>Subang Kota</t>
  </si>
  <si>
    <t>GNHJ</t>
  </si>
  <si>
    <t>SBKT</t>
  </si>
  <si>
    <t>aneka gas subang</t>
  </si>
  <si>
    <t>CSLA</t>
  </si>
  <si>
    <t>Subang, Ciater, Tanjungsiang.</t>
  </si>
  <si>
    <t>GMBR</t>
  </si>
  <si>
    <t>Gembor</t>
  </si>
  <si>
    <t>KLJT</t>
  </si>
  <si>
    <t>Kalijati, Komplek Kala Hitam 312</t>
  </si>
  <si>
    <t>PRUG</t>
  </si>
  <si>
    <t>KE GH JALAN CAGAK</t>
  </si>
  <si>
    <t>ECOP</t>
  </si>
  <si>
    <t>Desa Cibogo (Pindahan dari Peny. Cibogo)</t>
  </si>
  <si>
    <t>CGAK</t>
  </si>
  <si>
    <t>Kec Cagak, Kasomalang</t>
  </si>
  <si>
    <t>TKIA</t>
  </si>
  <si>
    <t>PT TEKWAN</t>
  </si>
  <si>
    <t>TKIB</t>
  </si>
  <si>
    <t>TKIC</t>
  </si>
  <si>
    <t>BLNK</t>
  </si>
  <si>
    <t>RancaGembol,Blanakan,Jatisari,Cilamaya,Cikalong.</t>
  </si>
  <si>
    <t>CKLG</t>
  </si>
  <si>
    <t xml:space="preserve">Cikalong </t>
  </si>
  <si>
    <t>CSEM</t>
  </si>
  <si>
    <t>Ciasem</t>
  </si>
  <si>
    <t>PMNK</t>
  </si>
  <si>
    <t xml:space="preserve">Pamanukan, Sukamandi, Pangasiran </t>
  </si>
  <si>
    <t>PWDI</t>
  </si>
  <si>
    <t>Purwadadi, Ciasem, Kalijati Pasir Bungur</t>
  </si>
  <si>
    <t>BTSI</t>
  </si>
  <si>
    <t>Industri SJ Mode, Sukamandi dan Batangsari</t>
  </si>
  <si>
    <t>SHS</t>
  </si>
  <si>
    <t>PT Sang Hiang Sri</t>
  </si>
  <si>
    <t>JRTL</t>
  </si>
  <si>
    <t>Express ke GH Sukamandi</t>
  </si>
  <si>
    <t>BEBAN TERTINGGI TIAP PENYULANG UP3 SUKABUMI</t>
  </si>
  <si>
    <t>CBLG</t>
  </si>
  <si>
    <t>wil cibadak, cisaat</t>
  </si>
  <si>
    <t>CSM1</t>
  </si>
  <si>
    <t>Khusus Pabrik PT COSMOS</t>
  </si>
  <si>
    <t>CTYN</t>
  </si>
  <si>
    <t>wil cibadak, cikembar, sukabumi</t>
  </si>
  <si>
    <t>KDPG</t>
  </si>
  <si>
    <t xml:space="preserve">wil cisaat, gunung guruh, mangkalaya, </t>
  </si>
  <si>
    <t>KRTG</t>
  </si>
  <si>
    <t>wil cibadak, karngtengah, sekarwangi</t>
  </si>
  <si>
    <t>LWDT</t>
  </si>
  <si>
    <t>Cikidang, Cibadak</t>
  </si>
  <si>
    <t>SKWI</t>
  </si>
  <si>
    <t xml:space="preserve">wil nagrak, cibadak kota, ongkrang, </t>
  </si>
  <si>
    <t>LGOS2</t>
  </si>
  <si>
    <t>AGMB, AGM, KATD, TRT (industri)</t>
  </si>
  <si>
    <t>BJGT</t>
  </si>
  <si>
    <t>Wilayah Kalapanunggal</t>
  </si>
  <si>
    <t>BJKS</t>
  </si>
  <si>
    <t xml:space="preserve">Bojongkokosan, cicurug, </t>
  </si>
  <si>
    <t>CCRG</t>
  </si>
  <si>
    <t>Cicurug</t>
  </si>
  <si>
    <t>CSM2</t>
  </si>
  <si>
    <t>KBRD</t>
  </si>
  <si>
    <t>Kebon randu , warung kiara , cinutug linggamanik</t>
  </si>
  <si>
    <t>PRHY</t>
  </si>
  <si>
    <t>Wilayah Kecamatan Cicurug,manggis, pancawati</t>
  </si>
  <si>
    <t>PRKD</t>
  </si>
  <si>
    <t>Parungkuda</t>
  </si>
  <si>
    <t>PWSI</t>
  </si>
  <si>
    <t>Cicurug, sindangpalay, taman angsa</t>
  </si>
  <si>
    <t>SDWG</t>
  </si>
  <si>
    <t>Sudawenang cicurug</t>
  </si>
  <si>
    <t>BNDA</t>
  </si>
  <si>
    <t>Benda, Cicurug</t>
  </si>
  <si>
    <t>LGOS</t>
  </si>
  <si>
    <t>Sindangpalay, Cibeurem,Sukabumi</t>
  </si>
  <si>
    <t>NGRK</t>
  </si>
  <si>
    <t>Nagrak, Cisarua, Girijaya</t>
  </si>
  <si>
    <t>PKWN</t>
  </si>
  <si>
    <t>Parungkuda, Pakuwon</t>
  </si>
  <si>
    <t>PLGA</t>
  </si>
  <si>
    <t>Cinitug, Sukaharja, Warung Kiara</t>
  </si>
  <si>
    <t>PRSL</t>
  </si>
  <si>
    <t>Kecamatan Parakansalak</t>
  </si>
  <si>
    <t>BROS</t>
  </si>
  <si>
    <t>gegerbitng, baros kota, cireunghas,</t>
  </si>
  <si>
    <t>BNDA2</t>
  </si>
  <si>
    <t>Backup Premium</t>
  </si>
  <si>
    <t>GSI1A</t>
  </si>
  <si>
    <t>glostar cikembar ( Khusus Pabrik )</t>
  </si>
  <si>
    <t>GSI2</t>
  </si>
  <si>
    <t>glostar sukalarang ( Khusus Pabrik )</t>
  </si>
  <si>
    <t>KOTA.</t>
  </si>
  <si>
    <t>wil, tipar, kebon cau, kantor walikota, sukabumi kota</t>
  </si>
  <si>
    <t>MKLY</t>
  </si>
  <si>
    <t>Karang Gantung, Ciseureuh,Cibentang</t>
  </si>
  <si>
    <t>NYLD</t>
  </si>
  <si>
    <t xml:space="preserve">cicukang, nyalindung, </t>
  </si>
  <si>
    <t>PMUD</t>
  </si>
  <si>
    <t>Sukaraja, Selabintana, Kota</t>
  </si>
  <si>
    <t>PRKL</t>
  </si>
  <si>
    <t>PRMK</t>
  </si>
  <si>
    <t>Jln Otista, Nanggeleng, Jln Pemuda,</t>
  </si>
  <si>
    <t>BJLP</t>
  </si>
  <si>
    <t>Cijulang, Pasir munding, Pasir Laja</t>
  </si>
  <si>
    <t>CKBR</t>
  </si>
  <si>
    <t>Cikembar, Pangleseran, Sadamukti</t>
  </si>
  <si>
    <t>CPNH</t>
  </si>
  <si>
    <t>lembur situ, cipoho, cipanengah , lembur pasir</t>
  </si>
  <si>
    <t>PBRN</t>
  </si>
  <si>
    <t>secapa, bojong duren, bayangkara , tanjung sari</t>
  </si>
  <si>
    <t>SKRJ</t>
  </si>
  <si>
    <t>Sukaraj,Ciandam, Gentong</t>
  </si>
  <si>
    <t>SLKS</t>
  </si>
  <si>
    <t>Salakaso, Cimangkok</t>
  </si>
  <si>
    <t>STED</t>
  </si>
  <si>
    <t>Gunung Buleud, Sagaranten, Purabaya, cibarengkok.</t>
  </si>
  <si>
    <t>TGBL</t>
  </si>
  <si>
    <t>Cidolog, tegal buleud</t>
  </si>
  <si>
    <t>SKLR</t>
  </si>
  <si>
    <t>Pabrik Pratama Sinar Wiguna</t>
  </si>
  <si>
    <t>SBTN</t>
  </si>
  <si>
    <t>Cisarua, Binong, Selabintana, Nangewer, Sukajaya, Karawang, Palasari, Selajambu, Nagrok, Reuma, Warnasari, Perbawati, Pondok Halimun, Sudajaya girang, Cipelang (POTONG SEB BEBAN BYKR)</t>
  </si>
  <si>
    <t>BYKR</t>
  </si>
  <si>
    <t>Daerah Nyumplung</t>
  </si>
  <si>
    <t>CMRL</t>
  </si>
  <si>
    <t>Cemerlang, Cijambe, Sukakarya, Raweuy, Tegalwangi, Cipelang, Cisereuh, Kampung Garung, Cijambe, Gang pelukis, Rambay, Cisaat, Sukamantri, Babakan (POTONG SEB BEBAN  MKLY&amp;KDPG)</t>
  </si>
  <si>
    <t>GGBT</t>
  </si>
  <si>
    <t>Daerah Gegerbitung</t>
  </si>
  <si>
    <t>GSI1B</t>
  </si>
  <si>
    <t>Pabrik PT Goldstar (Spotload Goldstar 1A)</t>
  </si>
  <si>
    <t>CNGR</t>
  </si>
  <si>
    <t>Bagbagan, pasapen, linggamanik, canghegar</t>
  </si>
  <si>
    <t>PRABU</t>
  </si>
  <si>
    <t>BNWI</t>
  </si>
  <si>
    <t>Pabrik Semen Merah Putih</t>
  </si>
  <si>
    <t>SLWG</t>
  </si>
  <si>
    <t>pelabuhan kota, pltu</t>
  </si>
  <si>
    <t>BDPT</t>
  </si>
  <si>
    <t>Samudra Beach Hotel, pangsor citepus</t>
  </si>
  <si>
    <t>GSI1C</t>
  </si>
  <si>
    <t>Pabrik PT Goldstar (Spotload Goldstar 1A, 1B)</t>
  </si>
  <si>
    <t>PRTA</t>
  </si>
  <si>
    <t>Pabrik PT Pratama 1 &amp; 2</t>
  </si>
  <si>
    <t>JJWY</t>
  </si>
  <si>
    <t>bagbagan , cidadap, cigaru, simpenan, jampang kulon, kalibunder</t>
  </si>
  <si>
    <t>PGLS</t>
  </si>
  <si>
    <t>CSLK</t>
  </si>
  <si>
    <t>BBGN</t>
  </si>
  <si>
    <t>SRDE</t>
  </si>
  <si>
    <t>loji ,jampang kulon, surade, cihaur, cibeas, Ciengang, ciemas,  Taman Jaya, Samelang, mekarjaya</t>
  </si>
  <si>
    <t>JYTI</t>
  </si>
  <si>
    <t>SMDR</t>
  </si>
  <si>
    <t>Benteng Caringin, Cimaja, Karang papak, Tenjo Laut, Sukamaju, Cileungsing, Cipedes</t>
  </si>
  <si>
    <t>JPKL</t>
  </si>
  <si>
    <t>BEBAN TERTINGGI TIAP PENYULANG  UP3 TASIKMALAYA</t>
  </si>
  <si>
    <t>ALBA</t>
  </si>
  <si>
    <t>Khusus PT. Alba Parahyangan</t>
  </si>
  <si>
    <t>BJKT</t>
  </si>
  <si>
    <t>Kota Banjar</t>
  </si>
  <si>
    <t>BJSI</t>
  </si>
  <si>
    <t>Batulawang,Banjarsari ,Lakbok, Mangunjaya</t>
  </si>
  <si>
    <t>LGSI</t>
  </si>
  <si>
    <t xml:space="preserve">Langensari,Lakbok,Cintaratu </t>
  </si>
  <si>
    <t>PMRC</t>
  </si>
  <si>
    <t>Banjarsari, Pamarican.</t>
  </si>
  <si>
    <t>PRLS</t>
  </si>
  <si>
    <t>Banjar , Balokang , Cisaga , Wangunjaya</t>
  </si>
  <si>
    <t>BTLW</t>
  </si>
  <si>
    <t>Kec.Purwodadi,Kec Lakbok,Kec Banjar sari</t>
  </si>
  <si>
    <t>CMGS</t>
  </si>
  <si>
    <t>Cimaragas, Cineam, Langkaplancar</t>
  </si>
  <si>
    <t>CRST</t>
  </si>
  <si>
    <t>Jelat , Pataruman , Raharja</t>
  </si>
  <si>
    <t>TGSR</t>
  </si>
  <si>
    <t>Tanjungsukur , Mekarharja , Bangunharja,Tambaksari ,Rancah,selajambe , Subang ,Cilebak , Cantilan</t>
  </si>
  <si>
    <t>RONA</t>
  </si>
  <si>
    <t>Sandi Persada Situbatu, PT.Rona Niagaraya, PT.Berkat Karunia</t>
  </si>
  <si>
    <t>CGBR</t>
  </si>
  <si>
    <t>Cigembor, Bojong, Cijeungjing, Sukamulya</t>
  </si>
  <si>
    <t>KWLI</t>
  </si>
  <si>
    <t>Kawali, Ciamis, Cikukulu, Panjalu</t>
  </si>
  <si>
    <t>SDNA</t>
  </si>
  <si>
    <t>Sadananya, Ciamis, Cipaku,Kawali,Lumbung</t>
  </si>
  <si>
    <t>SGHR</t>
  </si>
  <si>
    <t xml:space="preserve">Sagalaherang </t>
  </si>
  <si>
    <t>BNTG</t>
  </si>
  <si>
    <t>kampung Benteng, Ciamis, Imbanagara</t>
  </si>
  <si>
    <t>KBCM</t>
  </si>
  <si>
    <t>Ciamis Kota</t>
  </si>
  <si>
    <t>PBRC</t>
  </si>
  <si>
    <t>Pasar Baru Ruko Ciamis</t>
  </si>
  <si>
    <t>CKNG</t>
  </si>
  <si>
    <t>Sindangkasih,Imbanagara, Sukamulya</t>
  </si>
  <si>
    <t>LSCM</t>
  </si>
  <si>
    <t>Ciamis Selatan</t>
  </si>
  <si>
    <t>MNJY</t>
  </si>
  <si>
    <t>Manonjaya,Cineam</t>
  </si>
  <si>
    <t>MLBR</t>
  </si>
  <si>
    <t>Yogya Deptstore Ciamis</t>
  </si>
  <si>
    <t>CTWN</t>
  </si>
  <si>
    <t>Cigalontang, Salawu, Mangunreja, Puspahiang, Taraju, Sodonghilir, Pabrik Teh Inesco</t>
  </si>
  <si>
    <t>RSUC</t>
  </si>
  <si>
    <t>RSUD Ciamis</t>
  </si>
  <si>
    <t>KRANG</t>
  </si>
  <si>
    <t>CKAL</t>
  </si>
  <si>
    <t>Wilayah Cikalong</t>
  </si>
  <si>
    <t>CKTM</t>
  </si>
  <si>
    <t>Wilayah Cikatomas</t>
  </si>
  <si>
    <t>CPTJ</t>
  </si>
  <si>
    <t>Wilayah Cipatujah</t>
  </si>
  <si>
    <t>PMJH</t>
  </si>
  <si>
    <t>Wilayah Pamijahan</t>
  </si>
  <si>
    <t>RCBK</t>
  </si>
  <si>
    <t>Gunung Tanjung, Salopa,Cikatomas,</t>
  </si>
  <si>
    <t>CIWI</t>
  </si>
  <si>
    <t>Ciawi Kota</t>
  </si>
  <si>
    <t>PNBN</t>
  </si>
  <si>
    <t>Ciawi, Rajapoplah</t>
  </si>
  <si>
    <t>SRTI</t>
  </si>
  <si>
    <t>DAWA</t>
  </si>
  <si>
    <t>BTHU</t>
  </si>
  <si>
    <t>Kec.Parigi,Kec.Cijulang (Pantai BatuKaras), Kec.Cimerak,</t>
  </si>
  <si>
    <t>PNJG</t>
  </si>
  <si>
    <t>Kec.Pangandaran,Kec.Parigi (Pantai BatuHiu),</t>
  </si>
  <si>
    <t>PNRT</t>
  </si>
  <si>
    <t>Kec.Kalipucang (Ds.Putrapinggan)</t>
  </si>
  <si>
    <t>CGGR</t>
  </si>
  <si>
    <t>Kec.Pangandaran,Kec.Sidamulih,Kec.Parigi,Kec.Cigugur.</t>
  </si>
  <si>
    <t>JUPO</t>
  </si>
  <si>
    <t>Kec.Pangandaran(Pantai Pangandaran)</t>
  </si>
  <si>
    <t>RENI</t>
  </si>
  <si>
    <t>RS Budiman, PT FUJI, Perum Grand Pangandaran</t>
  </si>
  <si>
    <t>PECU</t>
  </si>
  <si>
    <t>Pacific Eastern Coconut Utama</t>
  </si>
  <si>
    <t>CBLO</t>
  </si>
  <si>
    <t>Cibalong,Pamijahan</t>
  </si>
  <si>
    <t>PATO</t>
  </si>
  <si>
    <t>CINE</t>
  </si>
  <si>
    <t>CLDG</t>
  </si>
  <si>
    <t xml:space="preserve">Manonjaya, Cibeureum </t>
  </si>
  <si>
    <t>TMSR</t>
  </si>
  <si>
    <t>Tamansari</t>
  </si>
  <si>
    <t>GNPT</t>
  </si>
  <si>
    <t>Desa Taman Sari, Kmpg Uruk, Kmpg Tanaka</t>
  </si>
  <si>
    <t>CDUA</t>
  </si>
  <si>
    <t>KLBR</t>
  </si>
  <si>
    <t>Kec Mangkubumi, Perkantoran Kabupaten Tasikmalaya, Mangunreja</t>
  </si>
  <si>
    <t>GUCI</t>
  </si>
  <si>
    <t>Paseh ,Veteran Nagarawangi,Cempaka Warna</t>
  </si>
  <si>
    <t>KRNG</t>
  </si>
  <si>
    <t>Karangnunggal, Sukaraja</t>
  </si>
  <si>
    <t>KBKT</t>
  </si>
  <si>
    <t>Tasikmalaya Kota, Kantor Pemda</t>
  </si>
  <si>
    <t>TGRJ</t>
  </si>
  <si>
    <t>Cieunteng kota,Cigeureung,Cisalak,Ahmad Yani</t>
  </si>
  <si>
    <t>RJPL</t>
  </si>
  <si>
    <t>Leuwimalang, Bantarsari, Sukajaya, Aboh</t>
  </si>
  <si>
    <t>LNUD</t>
  </si>
  <si>
    <t>Bandara Lanud Wiriadinata, Pertamina Tasikmalaya</t>
  </si>
  <si>
    <t>AZKA</t>
  </si>
  <si>
    <t>LotteMart, Pabrik Azka, Pabrik PPTJ</t>
  </si>
  <si>
    <t>GNLP</t>
  </si>
  <si>
    <t>Indihiang, Nitra Batik</t>
  </si>
  <si>
    <t>KBCK</t>
  </si>
  <si>
    <t>Tasikmalaya</t>
  </si>
  <si>
    <t>KBSL</t>
  </si>
  <si>
    <t>Tasikmalaya Kota,RSUD,Dadaha</t>
  </si>
  <si>
    <t>PDYN</t>
  </si>
  <si>
    <t>Wilayah Tasikmalaya</t>
  </si>
  <si>
    <t>CSDA</t>
  </si>
  <si>
    <t>Kp Saguling Panjang,Kp Pangkalan, Kp Gunung Subang</t>
  </si>
  <si>
    <t>SPAN</t>
  </si>
  <si>
    <t>Singaparna, Cipari, Cipasung, Mangkubumi</t>
  </si>
  <si>
    <t>MEGA</t>
  </si>
  <si>
    <t>Daerah Gunung Pereng, Babakan Pala, Jl Mayor Utara, Jl Pasar Mambo</t>
  </si>
  <si>
    <t>EXSA</t>
  </si>
  <si>
    <t>Express GH A</t>
  </si>
  <si>
    <t>BNKL</t>
  </si>
  <si>
    <t>Parhon, PT BNKL, PT Teodore</t>
  </si>
  <si>
    <t>SBBC</t>
  </si>
  <si>
    <t>Sambong Bencoy, Padayungan</t>
  </si>
  <si>
    <t>SNTK</t>
  </si>
  <si>
    <t>Hotel Santika,Pasar Wetan,Yudhanegara,Martadinata,Mitra Batik</t>
  </si>
  <si>
    <t>TNJG</t>
  </si>
  <si>
    <t>Banjarari,Cilakap,Tanjung,Salawu, Sukaraja, Tanjungjaya, Mangunreja, Sodonghilir</t>
  </si>
  <si>
    <t>IDHG</t>
  </si>
  <si>
    <t>Indihiang</t>
  </si>
  <si>
    <t>ASIA</t>
  </si>
  <si>
    <t>Pedayungan,Asia Plaza,RS TMC</t>
  </si>
  <si>
    <t>BEBAN TERTINGGI TIAP PENYULANG UP3 CIKARANG</t>
  </si>
  <si>
    <t>KPTN</t>
  </si>
  <si>
    <t>Kawasan Industri Lippo</t>
  </si>
  <si>
    <t>Delta Silicon 2</t>
  </si>
  <si>
    <t>LTNN</t>
  </si>
  <si>
    <t>Kawasan Lippo Cikarang, EJIP</t>
  </si>
  <si>
    <t>Kawasan Hyundai Cikarang</t>
  </si>
  <si>
    <t>PGWA</t>
  </si>
  <si>
    <t>Kawasan GIIC Delta Mas</t>
  </si>
  <si>
    <t>PTIH</t>
  </si>
  <si>
    <t>Express GI CIBATU - GH KITIC</t>
  </si>
  <si>
    <t>SRSN</t>
  </si>
  <si>
    <t>Delta Silicon 2 Kranji</t>
  </si>
  <si>
    <t>WDNA</t>
  </si>
  <si>
    <t>BRGJ</t>
  </si>
  <si>
    <t>PT Mitsubishi, Kawasan GIIC</t>
  </si>
  <si>
    <t>MYJN</t>
  </si>
  <si>
    <t>PT SGMW Motor, Kawasan GIIC</t>
  </si>
  <si>
    <t>CCAU</t>
  </si>
  <si>
    <t>Cibarusah</t>
  </si>
  <si>
    <t>CMAT</t>
  </si>
  <si>
    <t>CRBN</t>
  </si>
  <si>
    <t>Perum Caribean,Delta Mas</t>
  </si>
  <si>
    <t>DLTA</t>
  </si>
  <si>
    <t>Kawasan Industri Cikarang</t>
  </si>
  <si>
    <t>KDUS</t>
  </si>
  <si>
    <t>Kawasan Pemda Kabupaten, Delta Mas</t>
  </si>
  <si>
    <t>Kota Serang Baru</t>
  </si>
  <si>
    <t>LRAH</t>
  </si>
  <si>
    <t>Ds. Serang, Ds. Wibawa Mulya</t>
  </si>
  <si>
    <t>NGCT</t>
  </si>
  <si>
    <t>Ds. Medal Krisna, Bj Manggu, Karang Mulya</t>
  </si>
  <si>
    <t>PMNG</t>
  </si>
  <si>
    <t>Komplek Perkantoran Pemda Kabupaten</t>
  </si>
  <si>
    <t>Komplek Perkantoran Pemda Kabupaten, Home Industri Kawasan Batavia Deltamas</t>
  </si>
  <si>
    <t>PRJA</t>
  </si>
  <si>
    <t>SKMH</t>
  </si>
  <si>
    <t>Ds. Sukamahi</t>
  </si>
  <si>
    <t>SLCN</t>
  </si>
  <si>
    <t>SRG1</t>
  </si>
  <si>
    <t>Ds, Serang, Ds. Ciantra</t>
  </si>
  <si>
    <t>SRG2</t>
  </si>
  <si>
    <t>Kawasan Industri EJIP</t>
  </si>
  <si>
    <t>SRG3</t>
  </si>
  <si>
    <t>Kawasan Industri Techno Park</t>
  </si>
  <si>
    <t>SKDM</t>
  </si>
  <si>
    <t>Desa Sukadami, Desa Suka Sejati, Desa Ciantra, Perum Bumi Cikarang Asri</t>
  </si>
  <si>
    <t>BTRA</t>
  </si>
  <si>
    <t>Kawasan Industri Lippo Cikarang</t>
  </si>
  <si>
    <t>Perumahan Lippo Cikarang, Jl.Majapahit</t>
  </si>
  <si>
    <t>HLBG</t>
  </si>
  <si>
    <t>Kawasan Grand Line International Industri Centre/ KITIC</t>
  </si>
  <si>
    <t>KLNL</t>
  </si>
  <si>
    <t>Kawasan Industri Delta Silikon</t>
  </si>
  <si>
    <t>KPRL</t>
  </si>
  <si>
    <t>Kawasan Industri GIIC PT SUZUKI</t>
  </si>
  <si>
    <t>ex. WNA2</t>
  </si>
  <si>
    <t>LSMN</t>
  </si>
  <si>
    <t>MYOR</t>
  </si>
  <si>
    <t>Pr Permata Cikarang Selatan</t>
  </si>
  <si>
    <t>RNGA</t>
  </si>
  <si>
    <t>Kawasan Grand Line International Industri Centre/KITIC</t>
  </si>
  <si>
    <t>TTMA</t>
  </si>
  <si>
    <t>Kawasan KITIC Delta Mas</t>
  </si>
  <si>
    <t>WNA1</t>
  </si>
  <si>
    <t xml:space="preserve">SGMW Motor (Spotload Wanua 1) </t>
  </si>
  <si>
    <t>WTEK</t>
  </si>
  <si>
    <t>Kawasan Industri GIIC (Grandland international Industrial Centre)</t>
  </si>
  <si>
    <t>WYSA</t>
  </si>
  <si>
    <t>WNA2</t>
  </si>
  <si>
    <t>SGMW Motor (Spotload Wanua 1)</t>
  </si>
  <si>
    <t>NYPT</t>
  </si>
  <si>
    <t>Kawasan Industri Lippo Cikarang, Delta Silikon, dst</t>
  </si>
  <si>
    <t>KMBS</t>
  </si>
  <si>
    <t>Kawasan Industri Delta Silikon, Perumahan Lembah Hijau, Lippo Cikarang (GH Hyundai)</t>
  </si>
  <si>
    <t>LTJN</t>
  </si>
  <si>
    <t>Kawasan Industri GIIC Deltamas Cikarang, kab Bekasi</t>
  </si>
  <si>
    <t>FRST</t>
  </si>
  <si>
    <t>PT. Coca Cola Cibitung</t>
  </si>
  <si>
    <t>PRKA</t>
  </si>
  <si>
    <t>Perumahan kota Serang baru , Mega regency dan sekitarnya</t>
  </si>
  <si>
    <t>GLIH</t>
  </si>
  <si>
    <t>Sukaresmi</t>
  </si>
  <si>
    <t>SRDA</t>
  </si>
  <si>
    <t xml:space="preserve">Kawasan industri Delta mas, kawasan perkantoran kabupaten Bekasi, kawasan perumahan Deltamas dan sekitarnya. </t>
  </si>
  <si>
    <t>JRK2</t>
  </si>
  <si>
    <t>PT.Samator Surya Agung Gas, Sukadana, Cibitung</t>
  </si>
  <si>
    <t>PRTU</t>
  </si>
  <si>
    <t>Jl. Raya Cibitung, Jl. Sukadanau</t>
  </si>
  <si>
    <t>PLTU</t>
  </si>
  <si>
    <t>Kawasan Industri Delta Silicon 2, dsk</t>
  </si>
  <si>
    <t>MSP2</t>
  </si>
  <si>
    <t>PT.Maspion KencanaPT.Multi Kimia Inti Pelangi</t>
  </si>
  <si>
    <t>PLDA</t>
  </si>
  <si>
    <t>Kawasan Industri Deltamas,kawasan perkantoran Pemda kab Bekasi,dsk</t>
  </si>
  <si>
    <t>PLPY</t>
  </si>
  <si>
    <t>PT Coca-Cola Cibitung</t>
  </si>
  <si>
    <t>BDRK</t>
  </si>
  <si>
    <t>SJTI</t>
  </si>
  <si>
    <t>Jarakosta, Jatiwangi, Setu</t>
  </si>
  <si>
    <t>Pondok Tanah Mas, Stasiun Cibitung</t>
  </si>
  <si>
    <t>SPRT</t>
  </si>
  <si>
    <t>Kawasan Gemalatik cibarusah cikarang</t>
  </si>
  <si>
    <t>YKK1</t>
  </si>
  <si>
    <t>PT.Sri Satya Utama, PT.Della Cemara Indah dll</t>
  </si>
  <si>
    <t>Jarakosta Bekasi</t>
  </si>
  <si>
    <t>YKK2</t>
  </si>
  <si>
    <t>PT.Setia Guna, PT.Cahaya Merah Delima dll</t>
  </si>
  <si>
    <t>Cikedokan Cikarang</t>
  </si>
  <si>
    <t>PPSI</t>
  </si>
  <si>
    <t>PT Benang Citra</t>
  </si>
  <si>
    <t>Jalan Meriuk Cibitung MM 2100</t>
  </si>
  <si>
    <t>CCLA</t>
  </si>
  <si>
    <t>PT.Djaya Baverages, PT.Sucofindo, Gudang Hero</t>
  </si>
  <si>
    <t>Kawasan Gobel Cibitung teuku umar</t>
  </si>
  <si>
    <t>FNTA</t>
  </si>
  <si>
    <t>PT.Djaya Baverages</t>
  </si>
  <si>
    <t>MUKTI JAYA</t>
  </si>
  <si>
    <t>GBEL</t>
  </si>
  <si>
    <t>Kawasan Industri JBBK</t>
  </si>
  <si>
    <t>Perum Panorama Wanasari</t>
  </si>
  <si>
    <t>GMBG</t>
  </si>
  <si>
    <t>Kawasan Pabrik Keramik</t>
  </si>
  <si>
    <t>PT. Toyosinar, PT KAMADJAJA LOGISTICS, Jl Raya Kp Utan</t>
  </si>
  <si>
    <t>ISTI</t>
  </si>
  <si>
    <t>PT.Galik Arta Bahari, PT.Indo Aluminium</t>
  </si>
  <si>
    <t>Jln.H.saimun Cibitung</t>
  </si>
  <si>
    <t>JRK1</t>
  </si>
  <si>
    <t>Kawasan Industri Cikarang (Stand By)</t>
  </si>
  <si>
    <t>JRK3</t>
  </si>
  <si>
    <t>PT. Samator Sukadanau</t>
  </si>
  <si>
    <t>Inpeksi Kalimalang Bekasi</t>
  </si>
  <si>
    <t>NTNL</t>
  </si>
  <si>
    <t>PNSC</t>
  </si>
  <si>
    <t>PT. Panasonic Battere KI.Gobel Cibitung</t>
  </si>
  <si>
    <t>SMTR</t>
  </si>
  <si>
    <t>PASIR SARI</t>
  </si>
  <si>
    <t>TSAR</t>
  </si>
  <si>
    <t>TGRS</t>
  </si>
  <si>
    <t>Kawasan Industri Cibitung</t>
  </si>
  <si>
    <t>CRIA</t>
  </si>
  <si>
    <t>Kampung Simpang tiga ,Kampung babakan,Cibogo</t>
  </si>
  <si>
    <t>BGER</t>
  </si>
  <si>
    <t>Kampung Pasar Lama,Desa Ridho manah</t>
  </si>
  <si>
    <t>BRNI</t>
  </si>
  <si>
    <t>Kampung Baru Cibarusah,Cibarusah kota Kampung Limo</t>
  </si>
  <si>
    <t>BATA</t>
  </si>
  <si>
    <t>KI. MM 2100 Bekasi</t>
  </si>
  <si>
    <t>BTOL</t>
  </si>
  <si>
    <t>PT. DJAYA BEVERAGES COCA COLA</t>
  </si>
  <si>
    <t>Indo Farma Bekasi, Cibitung</t>
  </si>
  <si>
    <t>GPSM</t>
  </si>
  <si>
    <t>KAWASAN INDUSTRI DAN BISNIS CIKARANG KOTA</t>
  </si>
  <si>
    <t>KAYU</t>
  </si>
  <si>
    <t>PSTN</t>
  </si>
  <si>
    <t>Express ke GH PADI</t>
  </si>
  <si>
    <t>KSEN</t>
  </si>
  <si>
    <t>GARDU JNRB</t>
  </si>
  <si>
    <t>DNMO</t>
  </si>
  <si>
    <t>PGAR</t>
  </si>
  <si>
    <t>BUSI</t>
  </si>
  <si>
    <t>Sebagian wilayah premium GIIC</t>
  </si>
  <si>
    <t>SMEN</t>
  </si>
  <si>
    <t>GAS</t>
  </si>
  <si>
    <t>Sebagian wilayah kawasan industri premium KITIC</t>
  </si>
  <si>
    <t>JNDL</t>
  </si>
  <si>
    <t>PT Print Colour (G.FTRI/PCR), sekitar jalan raya Teuku Umar Cikarang Barat, kab Bekasi</t>
  </si>
  <si>
    <t>CRBU</t>
  </si>
  <si>
    <t>ARGO</t>
  </si>
  <si>
    <t>MSIN</t>
  </si>
  <si>
    <t>ARNK</t>
  </si>
  <si>
    <t>Jl. Kalimalang Bekasi barat</t>
  </si>
  <si>
    <t>BILR</t>
  </si>
  <si>
    <t>PT Ekstrupack, PT Senopati, PT Sanwa, PT Rajut Ananda Hidup</t>
  </si>
  <si>
    <t>VOLI</t>
  </si>
  <si>
    <t>PT Dongil, Apartemen Trivium,Restoran Megumi,Lippo Cikarang,dsk(potong beban P.KANVAS)</t>
  </si>
  <si>
    <t>FJR1</t>
  </si>
  <si>
    <t>Kawasan Industri Jababeka</t>
  </si>
  <si>
    <t>BOLG</t>
  </si>
  <si>
    <t>PT. Elite Recycling, PT.Daimi Aziz, Kp.Gemalapik, Aparteman One Sentosa, Pr.Taman Sentosa, dsk.</t>
  </si>
  <si>
    <t>GTG1</t>
  </si>
  <si>
    <t>Pertokoan SGC Cikarang</t>
  </si>
  <si>
    <t>BSBL</t>
  </si>
  <si>
    <t>Kp. Bengkuang (Ekspres G.BKGN )</t>
  </si>
  <si>
    <t>JBK1</t>
  </si>
  <si>
    <t>BSKT</t>
  </si>
  <si>
    <t>Sebagian pusat perbelanjaan &amp; ruko wilayah Lippo Cikarang</t>
  </si>
  <si>
    <t>JBK2</t>
  </si>
  <si>
    <t>DYNG</t>
  </si>
  <si>
    <t>Sebagian wilayah Lippo Cikarang</t>
  </si>
  <si>
    <t>JBK3</t>
  </si>
  <si>
    <t xml:space="preserve">Kawasan Industri Jababeka </t>
  </si>
  <si>
    <t>SLAM</t>
  </si>
  <si>
    <t>KMPO</t>
  </si>
  <si>
    <t>Sebagian wilayah Villa Mutiara Cikarang</t>
  </si>
  <si>
    <t>LWES</t>
  </si>
  <si>
    <t>Jl. Raya Cibitung, Ds. Wanasari</t>
  </si>
  <si>
    <t>POLO</t>
  </si>
  <si>
    <t>Sebagian wilayah jalan raya Cibarusah, kp sukaresmi Cikarang, dsk</t>
  </si>
  <si>
    <t>PNTS</t>
  </si>
  <si>
    <t>Jl. Raya Kalimalang</t>
  </si>
  <si>
    <t>GOLF</t>
  </si>
  <si>
    <t>Perumahan  Cibodas ,kawasan bisnis Lippo perumahan Cibiru ,sekitar jalan Majapahit Lippo Cikarang</t>
  </si>
  <si>
    <t>ASB1</t>
  </si>
  <si>
    <t>Jl. Raya Cibitung, Jl. Telaga Murni</t>
  </si>
  <si>
    <t>Perum Griya Mutiara Asri</t>
  </si>
  <si>
    <t>ASB2</t>
  </si>
  <si>
    <t>JL. Imam Bonjol Cibitung</t>
  </si>
  <si>
    <t>PT. Jasamarga Sepanjang Jaya</t>
  </si>
  <si>
    <t>FBER</t>
  </si>
  <si>
    <t>JL. KEDUNG WARINGIN LEMAH ABANG</t>
  </si>
  <si>
    <t>Pasar Baru Cibarusah</t>
  </si>
  <si>
    <t>GTG2</t>
  </si>
  <si>
    <t>Lemah Abang, Rengas Bandung</t>
  </si>
  <si>
    <t>JBK4</t>
  </si>
  <si>
    <t>Jl. Raya Cibitung</t>
  </si>
  <si>
    <t>KMIK</t>
  </si>
  <si>
    <t>EXPRESS, KAWASAN INDUSTRI JL. KEDUNG WARINGIN LEMAH ABANG</t>
  </si>
  <si>
    <t>LSTR</t>
  </si>
  <si>
    <t>JL. Raya Cibitung, Mangun Harja</t>
  </si>
  <si>
    <t>MIKA</t>
  </si>
  <si>
    <t>PINT</t>
  </si>
  <si>
    <t>SRP1</t>
  </si>
  <si>
    <t>SRP2</t>
  </si>
  <si>
    <t>PT, Sosro, Jl. Raya Tambun</t>
  </si>
  <si>
    <t>ABD1</t>
  </si>
  <si>
    <t>Kawasan Industri Bekasi</t>
  </si>
  <si>
    <t>ABD3</t>
  </si>
  <si>
    <t>Kawasan Industri Bekasi (Stand By)</t>
  </si>
  <si>
    <t>AWET</t>
  </si>
  <si>
    <t>Wilayah Umum Gandamekar Bks</t>
  </si>
  <si>
    <t>BLCU</t>
  </si>
  <si>
    <t>Industri Town, Kawasan MM 2100</t>
  </si>
  <si>
    <t>BLRU</t>
  </si>
  <si>
    <t xml:space="preserve">PT. Indal Compac, </t>
  </si>
  <si>
    <t>BTIK</t>
  </si>
  <si>
    <t>PT. YKK</t>
  </si>
  <si>
    <t>KTUN</t>
  </si>
  <si>
    <t>PRKS</t>
  </si>
  <si>
    <t>PT.Garuda Metalindo,PT.Indo Kida Plating</t>
  </si>
  <si>
    <t>STRA</t>
  </si>
  <si>
    <t>Industri Town, PT.Sony Elektronik, STO Bekasi Faja</t>
  </si>
  <si>
    <t>TIRA</t>
  </si>
  <si>
    <t>Express GH Sony, Kawasan MM 2100</t>
  </si>
  <si>
    <t>WOOL</t>
  </si>
  <si>
    <t>ABD2</t>
  </si>
  <si>
    <t>Kampung Cibuntu,kampung Pekopen, Desa Ganda Mekar</t>
  </si>
  <si>
    <t>JEAN</t>
  </si>
  <si>
    <t>KAIN</t>
  </si>
  <si>
    <t>PT. YKK (Stand By)</t>
  </si>
  <si>
    <t>KKL1</t>
  </si>
  <si>
    <t>KKL2</t>
  </si>
  <si>
    <t>LGG1</t>
  </si>
  <si>
    <t>PT. Langgeng Baja (Stand By)</t>
  </si>
  <si>
    <t>LGG2</t>
  </si>
  <si>
    <t>PT. Langgeng Baja</t>
  </si>
  <si>
    <t>STASIUN CIKARANG</t>
  </si>
  <si>
    <t>NLON</t>
  </si>
  <si>
    <t>TRON</t>
  </si>
  <si>
    <t>OBLG</t>
  </si>
  <si>
    <t>Kaw Delta Silikon, PT Uniplast, Lippo Cikarang</t>
  </si>
  <si>
    <t>AMCO</t>
  </si>
  <si>
    <t>KI. MM 2100 Bekasi (Tirta Alam)</t>
  </si>
  <si>
    <t>BLNI</t>
  </si>
  <si>
    <t>DRILL</t>
  </si>
  <si>
    <t>BLACU</t>
  </si>
  <si>
    <t>FMTX</t>
  </si>
  <si>
    <t>PT. Indal Compac,</t>
  </si>
  <si>
    <t>KMPS</t>
  </si>
  <si>
    <t>LEA</t>
  </si>
  <si>
    <t>Industri Intan Industri</t>
  </si>
  <si>
    <t>LOGO</t>
  </si>
  <si>
    <t>Industri Indonesia Cemikon</t>
  </si>
  <si>
    <t>LOIS</t>
  </si>
  <si>
    <t>Kawasan Cibuntu</t>
  </si>
  <si>
    <t>SFON</t>
  </si>
  <si>
    <t>STEN</t>
  </si>
  <si>
    <t>TPS1</t>
  </si>
  <si>
    <t>TPS2</t>
  </si>
  <si>
    <t>KMJA</t>
  </si>
  <si>
    <t>PT. Maspion</t>
  </si>
  <si>
    <t>CLNA</t>
  </si>
  <si>
    <t>KAOS</t>
  </si>
  <si>
    <t>PT Tirta Alam Segar (Spotload penyulang LOIS &amp; AMCO)</t>
  </si>
  <si>
    <t>ANGR</t>
  </si>
  <si>
    <t>Tegal Gede, Jl. Raya Cibarusah</t>
  </si>
  <si>
    <t>DURN</t>
  </si>
  <si>
    <t>LEKG</t>
  </si>
  <si>
    <t>MAGS</t>
  </si>
  <si>
    <t>MELN</t>
  </si>
  <si>
    <t>KI. Sinta Nillon Cibitung</t>
  </si>
  <si>
    <t>MNGA</t>
  </si>
  <si>
    <t>PT. TIRTA ALAM SEGAR</t>
  </si>
  <si>
    <t>NGK1</t>
  </si>
  <si>
    <t>Stan By</t>
  </si>
  <si>
    <t>Waterboom Lippo Cikarang dan sekitarnya</t>
  </si>
  <si>
    <t>NGK3</t>
  </si>
  <si>
    <t>Jl. Raya Cikarang Cibarusah</t>
  </si>
  <si>
    <t>Delta Silicon 1</t>
  </si>
  <si>
    <t>PPYA</t>
  </si>
  <si>
    <t>PT.Unilever Indonesia, PT.Takai, PT.Daelim KI Jababeka</t>
  </si>
  <si>
    <t>SAWO</t>
  </si>
  <si>
    <t>PT.Dosan Indonesia, PT.Pigeon Dongan Ind KI. Hyundai</t>
  </si>
  <si>
    <t>SMKA</t>
  </si>
  <si>
    <t>PT. Unilever(Stand By)</t>
  </si>
  <si>
    <t>SRSK</t>
  </si>
  <si>
    <t>Perumahan Ciarang Baru</t>
  </si>
  <si>
    <t>Cikarang Cibarusah</t>
  </si>
  <si>
    <t>APEL</t>
  </si>
  <si>
    <t>PT.Wahyu Wahana Nusa, PT.Mugi Maxtern, PT.Sri Rejeki, Dll</t>
  </si>
  <si>
    <t>Kawasan Egypt</t>
  </si>
  <si>
    <t>DUKH</t>
  </si>
  <si>
    <t>Jl. Raya Cibarusah</t>
  </si>
  <si>
    <t>JAMB</t>
  </si>
  <si>
    <t>KI. EJIP Lippo Cikarang</t>
  </si>
  <si>
    <t>Jati raya Kawasan Hyundai</t>
  </si>
  <si>
    <t>KCPI</t>
  </si>
  <si>
    <t>PT. Unilever</t>
  </si>
  <si>
    <t>KIWI</t>
  </si>
  <si>
    <t>EX P.SALAK</t>
  </si>
  <si>
    <t>KLPA</t>
  </si>
  <si>
    <t>Kecamatan Sukatani</t>
  </si>
  <si>
    <t>MTA1</t>
  </si>
  <si>
    <t>Bekasi Power</t>
  </si>
  <si>
    <t>MTA2</t>
  </si>
  <si>
    <t>NANS</t>
  </si>
  <si>
    <t>Tegal Gede Kalimalang, Jati reja</t>
  </si>
  <si>
    <t>Indo Farma Bekasi</t>
  </si>
  <si>
    <t>NGK2</t>
  </si>
  <si>
    <t>Jl. Pasir gombong, Jl. Raya Lemah Abang</t>
  </si>
  <si>
    <t>SHID</t>
  </si>
  <si>
    <t>Lippo Cikarang</t>
  </si>
  <si>
    <t>CDRY</t>
  </si>
  <si>
    <t>Kaw Industri EJIP LIPPO Cikarang, kab Bekasi</t>
  </si>
  <si>
    <t>BLBG</t>
  </si>
  <si>
    <t>SPDX</t>
  </si>
  <si>
    <t>Sebagian kawasan industri MM 2100</t>
  </si>
  <si>
    <t>KDDG</t>
  </si>
  <si>
    <t>BRKT</t>
  </si>
  <si>
    <t>Panasonic Health Care, Kawasan Industri MM 2100</t>
  </si>
  <si>
    <t>MRKS</t>
  </si>
  <si>
    <t>PT Multi Strada</t>
  </si>
  <si>
    <t>POLY</t>
  </si>
  <si>
    <t>PISG</t>
  </si>
  <si>
    <t>RMBT</t>
  </si>
  <si>
    <t>SLAK</t>
  </si>
  <si>
    <t>SMLO</t>
  </si>
  <si>
    <t>PT Unilever</t>
  </si>
  <si>
    <t>CHRY</t>
  </si>
  <si>
    <t>DELM</t>
  </si>
  <si>
    <t>PT. Samator Surya Agung Gas</t>
  </si>
  <si>
    <t>JERK</t>
  </si>
  <si>
    <t>Kawasan Graha Buana Cikarang, Club House Golf Course</t>
  </si>
  <si>
    <t>Kawasan Jababeka, Jl. Raya Lemah Abang</t>
  </si>
  <si>
    <t>KRMA</t>
  </si>
  <si>
    <t>PT. Jabesmen</t>
  </si>
  <si>
    <t>KSMK</t>
  </si>
  <si>
    <t>LECI</t>
  </si>
  <si>
    <t>PT. Multy Strada</t>
  </si>
  <si>
    <t>LIPO</t>
  </si>
  <si>
    <t>LMON</t>
  </si>
  <si>
    <t>MTA3</t>
  </si>
  <si>
    <t>MTA4</t>
  </si>
  <si>
    <t>PALA</t>
  </si>
  <si>
    <t>STBR</t>
  </si>
  <si>
    <t>Jababeka 4</t>
  </si>
  <si>
    <t>Bekasi Kota, Perkantoran</t>
  </si>
  <si>
    <t>Stadion Wibawa Mukti Cikarang</t>
  </si>
  <si>
    <t>Tegal Gede Cikarang</t>
  </si>
  <si>
    <t>TBGA</t>
  </si>
  <si>
    <t>PT. hua Hing steel (Stand By)</t>
  </si>
  <si>
    <t>ALMN</t>
  </si>
  <si>
    <t>Jababeka 9</t>
  </si>
  <si>
    <t>KNYL</t>
  </si>
  <si>
    <t>PT Unilever, PT HPCL Liquide, dsk</t>
  </si>
  <si>
    <t>SENG</t>
  </si>
  <si>
    <t>GRIA</t>
  </si>
  <si>
    <t>kawasan bisnis CHAD STONE Cikarang</t>
  </si>
  <si>
    <t>TIMH</t>
  </si>
  <si>
    <t>Kawasan Jababeka</t>
  </si>
  <si>
    <t>CBTU</t>
  </si>
  <si>
    <t>Jl. Toyogiri, Jl raya Tambun</t>
  </si>
  <si>
    <t>KPUT</t>
  </si>
  <si>
    <t>Ds. Wanasari Perumahan Bekasi regency</t>
  </si>
  <si>
    <t>Rawalumbu, Bojong Menteng Bantar Gebang</t>
  </si>
  <si>
    <t>PERUM PERMATA CKR TIMUR</t>
  </si>
  <si>
    <t>Jl. Mustikajaya, Perumahan Bekasi regency</t>
  </si>
  <si>
    <t>Perumahan Persada Elok, Perumahan Dukuh Jamrud</t>
  </si>
  <si>
    <t>Jatimulya, Pengasinan Mustikasari Bantar Gebang</t>
  </si>
  <si>
    <t>CIKARANG BARU</t>
  </si>
  <si>
    <t>SRTS</t>
  </si>
  <si>
    <t>Ds. Mangun Jaya, Jejalen</t>
  </si>
  <si>
    <t>NKLA</t>
  </si>
  <si>
    <t>PT RUCIKA (Gardu RCK) sekitar jalan raya Teuku Umar Cikarang Barat, kab Bekasi</t>
  </si>
  <si>
    <t>ARBN</t>
  </si>
  <si>
    <t>PT. Jababeka Property, PT. Sri Rezeki, PT. Nichial Metal Work, PT. Medika Sejahtera, dsk</t>
  </si>
  <si>
    <t>YDTR</t>
  </si>
  <si>
    <t>MNLK</t>
  </si>
  <si>
    <t>Kaw komersial Cikarang Square, dsk</t>
  </si>
  <si>
    <t>ABMU</t>
  </si>
  <si>
    <t>Jl Raya Imam Bonjol Telaga Murni, Desa Sukadanau, Warung Bongkok, Kalimalang, dst</t>
  </si>
  <si>
    <t>KARANG PATRI</t>
  </si>
  <si>
    <t>SKNI</t>
  </si>
  <si>
    <t>PT Lautan Luas,Yayasan Karya Medika,Jl Raya Imam Bonjol,Warung Bangkok Cibitung</t>
  </si>
  <si>
    <t>SMAR</t>
  </si>
  <si>
    <t>PT EXEL Jl Raya Akaes Tol Cibitung, kab Bekasi, dsk</t>
  </si>
  <si>
    <t>GITR</t>
  </si>
  <si>
    <t>PT Djabesemen</t>
  </si>
  <si>
    <t>Desa Kedung Waringin, Pebayuran</t>
  </si>
  <si>
    <t>BASS</t>
  </si>
  <si>
    <t>KLNT</t>
  </si>
  <si>
    <t>Daerah jl Reungas Bandung,Kp Kalender Walk,Kp Jiun,Kp Tanah Merah Kedung Waringin</t>
  </si>
  <si>
    <t>TRPT</t>
  </si>
  <si>
    <t>Express ke G. BNTP</t>
  </si>
  <si>
    <t>FLTE</t>
  </si>
  <si>
    <t>PT Platinum (G. PLAT), sekitar Jl Reungas Bandung Lemah Abang, Kab Bekasi</t>
  </si>
  <si>
    <t>SRLG</t>
  </si>
  <si>
    <t>Pelanggan industri sekitar Jl Reungas Bandung Lemah Abang, Kab Bekasi</t>
  </si>
  <si>
    <t>HRMK</t>
  </si>
  <si>
    <t>Taman Puri Cendana</t>
  </si>
  <si>
    <t>Perumahan Pesona Mutiara</t>
  </si>
  <si>
    <t>PT Hung A Tire, Kaw Delta Silikon II,dsk (potong beban P.CAMAT)</t>
  </si>
  <si>
    <t>SDWA</t>
  </si>
  <si>
    <t>Yayasan Al-Muslim, Kp Utan, Ruko Pasar Cibitung, Wanasari, dsk</t>
  </si>
  <si>
    <t>PTUK</t>
  </si>
  <si>
    <t>Sebagian wilayah kawasan Gobel</t>
  </si>
  <si>
    <t>DWLA</t>
  </si>
  <si>
    <t>Sebagian wil Jl Hasanudin, Kampung Utan, Kebon Kelapa</t>
  </si>
  <si>
    <t>GREG</t>
  </si>
  <si>
    <t>SITR</t>
  </si>
  <si>
    <t>Desa Jatireja, Citarik, dsk</t>
  </si>
  <si>
    <t>BNJO</t>
  </si>
  <si>
    <t>Sebagian wilayah Kosambi, kp.cebong, kp.bleker, Kp.rawa kuda, ko.gandoang, Kp.kepuh</t>
  </si>
  <si>
    <t>SKFN</t>
  </si>
  <si>
    <t>Perumahan Griya Cikarang City, Jl Raya Lemah Abang, kab Bekasi (G. KRJA)</t>
  </si>
  <si>
    <t>TUBA</t>
  </si>
  <si>
    <t>PT Djabesemen, Lemah Abang</t>
  </si>
  <si>
    <t>TRBN</t>
  </si>
  <si>
    <t>HRPA</t>
  </si>
  <si>
    <t xml:space="preserve">Perumahan Graha Prima Lemah Abang, Al-azhar, dan sekitarnya
</t>
  </si>
  <si>
    <t>BEBAN TERTINGGI  TIAP PENYULANG UP3 INDRAMAYU</t>
  </si>
  <si>
    <t>JNGA</t>
  </si>
  <si>
    <t>JANGGA</t>
  </si>
  <si>
    <t>Daerah Jangga</t>
  </si>
  <si>
    <t>KRYA</t>
  </si>
  <si>
    <t>DS KROYA</t>
  </si>
  <si>
    <t>Kec Kroya, Suka Slamet,Tamiang Sari</t>
  </si>
  <si>
    <t>LYNG</t>
  </si>
  <si>
    <t>DS LOYANG</t>
  </si>
  <si>
    <t>KECAMATAN TERISI</t>
  </si>
  <si>
    <t>PGGN</t>
  </si>
  <si>
    <t>DS PEGAGAN</t>
  </si>
  <si>
    <t>PEGAGAN</t>
  </si>
  <si>
    <t>PKC</t>
  </si>
  <si>
    <t>PABRIK CJIHANJUIFANG</t>
  </si>
  <si>
    <t>Pabrik Keramik Kecamatan Losarang ( Indramayu )</t>
  </si>
  <si>
    <t>SKSM</t>
  </si>
  <si>
    <t>DS SUKASLAMET</t>
  </si>
  <si>
    <t>Daerah Suka Slamet</t>
  </si>
  <si>
    <t>TMYS</t>
  </si>
  <si>
    <t>DS TAMIYANGSARI</t>
  </si>
  <si>
    <t>Daerah Tamiyang sari</t>
  </si>
  <si>
    <t>KRSM</t>
  </si>
  <si>
    <t>BGIS</t>
  </si>
  <si>
    <t>Haurgeulis, Bugis, Sumur Adem,Bogor,Cilandak,Sukrawetan,Mangunjaya,Sumuradem</t>
  </si>
  <si>
    <t>DS BUGIS</t>
  </si>
  <si>
    <t>BLRJ</t>
  </si>
  <si>
    <t>Baleraja,Kertanegara,Sukahati,Sukajati,Situraja,Wanakaya,Haurgeulis,Tumaritis</t>
  </si>
  <si>
    <t>DS BALERAJA</t>
  </si>
  <si>
    <t>BNGS</t>
  </si>
  <si>
    <t>Sukahati,Cipedang,Plawangan,Curug,Wanguk,Sidamulya,Kertamuya,Bongas,Soge</t>
  </si>
  <si>
    <t xml:space="preserve">DS BONGAS, </t>
  </si>
  <si>
    <t>CLGH</t>
  </si>
  <si>
    <t>Cilege Haur geulis</t>
  </si>
  <si>
    <t>DS CILEGEH</t>
  </si>
  <si>
    <t>GBWN</t>
  </si>
  <si>
    <t>Gabuswetan, Jayamulya,Kedungdawa,Drunten,Sumbon,Gabuskulon,Kroya,Kedokangabus</t>
  </si>
  <si>
    <t>DS GABUSWETAN</t>
  </si>
  <si>
    <t>GTAR</t>
  </si>
  <si>
    <t>Desa Gantar, Haurgeulis,Babakanjawa,Cipancuh,Mekarjati,Tarikolot,Sanca,Al Zaytun.</t>
  </si>
  <si>
    <t>DS GANTAR</t>
  </si>
  <si>
    <t>MGMA</t>
  </si>
  <si>
    <t>Arjasari,Bongas,Lempuyang,Cipaat,Wanguk,Kedungwungu,Sumbermulya,</t>
  </si>
  <si>
    <t>DS MARGAMULYA</t>
  </si>
  <si>
    <t>PTRL</t>
  </si>
  <si>
    <t>Patrol, Anjatanbaru/lor,Bugel,Cilandak,Yogya Dept.Strore,Kopyah,Mekarsari,Limpas</t>
  </si>
  <si>
    <t>DS PATROL</t>
  </si>
  <si>
    <t>BMU</t>
  </si>
  <si>
    <t>PT.Bina Migas Utama</t>
  </si>
  <si>
    <t>BHAKTI MIGAS UTAMA, JAVA SEA FOOD</t>
  </si>
  <si>
    <t>KDHR</t>
  </si>
  <si>
    <t>PT. Java Seafood</t>
  </si>
  <si>
    <t>DS KANDANGHAUR</t>
  </si>
  <si>
    <t>SUMD</t>
  </si>
  <si>
    <t>Wilayah Sukra,Patrol dan sekitarnya</t>
  </si>
  <si>
    <t>DS SUMUR ADEM</t>
  </si>
  <si>
    <t>SUKR</t>
  </si>
  <si>
    <t>DS SUKRA</t>
  </si>
  <si>
    <t>ERTN</t>
  </si>
  <si>
    <t>DS ERETAN, DS POSLINGKAR</t>
  </si>
  <si>
    <t>GWP</t>
  </si>
  <si>
    <t>Ds,Limbangan , Pabrik Great Wall Plolymer</t>
  </si>
  <si>
    <t>KRSG</t>
  </si>
  <si>
    <t>Babadan,Karanganyar,Brondong,Pebeanudik/ilir,Karangsong,Karangturi,sindang,terusan</t>
  </si>
  <si>
    <t>DS KARANGSONG</t>
  </si>
  <si>
    <t>LBNG</t>
  </si>
  <si>
    <t>Jl.Singaraja,Tegalurung,Balongan Pertamina,Sukaurip,Tegalsembadra</t>
  </si>
  <si>
    <t>DS LOMBANG</t>
  </si>
  <si>
    <t>BALG</t>
  </si>
  <si>
    <t>Balongan,Singaraja,Hotel Qori,Komplek Perum Pertamina Balongan</t>
  </si>
  <si>
    <t>TBAK</t>
  </si>
  <si>
    <t>Jl Pahlawan, Desa Tambak, Desa Karangsong</t>
  </si>
  <si>
    <t>LBNR</t>
  </si>
  <si>
    <t>Jl.Raya Panyindangan,Kenanga,Rambatankulon,arahan,Cidempet,Cemara,Bangkir,Cidedel</t>
  </si>
  <si>
    <t>Balongan,Singaraja,Hotel Qori,Perum Pertamina Balongan</t>
  </si>
  <si>
    <t>LNGT</t>
  </si>
  <si>
    <t>Langut,Kenanga,Bungkul,Cempeh,Kiajaranwetan/kulon,Sukasari,KRIMUN,Santing,Krimun</t>
  </si>
  <si>
    <t>DS LOHBEBENR</t>
  </si>
  <si>
    <t>PEMD</t>
  </si>
  <si>
    <t>Gedung DPR, Kota Indramayu,Jl.S.parman,Pahlawan,Panjaitan,Suprapto,Samsu</t>
  </si>
  <si>
    <t>DS LANGUT, ISLAMIC CENTER</t>
  </si>
  <si>
    <t>BNGD</t>
  </si>
  <si>
    <t>Perumahan Jatibarang Indah, Bango dua,Bunder,Mekarsari,Wanasari,Kalensari,Bodas</t>
  </si>
  <si>
    <t>KOMPLEKS PEMDA</t>
  </si>
  <si>
    <t>KDKN</t>
  </si>
  <si>
    <t xml:space="preserve">Kedokanbunder,Cangkingan,Dukuhjati,Jayalakana,Kedokanagung,Kapringan,kedokansari </t>
  </si>
  <si>
    <t>DS BANGODUA, DS WARNASARI, DS BOJONG MELATI</t>
  </si>
  <si>
    <t>KRAM</t>
  </si>
  <si>
    <t>Karang Ampel,Benda,Mundu,Dodogsendang,Dukuhtengah,Tanjungsari,Kaplongan</t>
  </si>
  <si>
    <t>DS KEDOKAN, DS JAYALAKSANA, DS JAYAWANGUN, DS CANGKINGAN, DS JAGAPURA</t>
  </si>
  <si>
    <t>KSMY</t>
  </si>
  <si>
    <t>Kertasmaya ,Jati Barang.,lemahayu,Tenajarlor,Bodas,Gedangan,Gunungsari,Jambe,Bunder</t>
  </si>
  <si>
    <t>DS KARANGAMPEL, DS SELAWANA, DS LUMALANG , DS DUKUHTENGAH, DS TANJAKAN</t>
  </si>
  <si>
    <t>LSRG</t>
  </si>
  <si>
    <t xml:space="preserve">Losarang,Bangkaloa,Bulak,Kebulen,Ujungaris,Widasari,Bulakkidul,Cibogor </t>
  </si>
  <si>
    <t>DS SLENDRA, DS UJUNG GEBANG, DS LUWUNG KENCANA, DS UJUNGSEMI, DS GUWA, DS TENAJAR, DS TULA, DS BINARIA</t>
  </si>
  <si>
    <t>PLSR</t>
  </si>
  <si>
    <t>Jatibarang Kota, Pilangsari,Bulak,Tambi,Sleman,Majasih,Gadingan,Tugu,Longok,Kebulen</t>
  </si>
  <si>
    <t>DS LOSARANG, DS TAMAN, DS CIBOGOR</t>
  </si>
  <si>
    <t>PLTB</t>
  </si>
  <si>
    <t>PT.Politama Limbangan</t>
  </si>
  <si>
    <t>DS PILANGSARI, DS BULAK, DS ZAM ZAM, G.YOGI , GARDU DTBP, DS SLEM</t>
  </si>
  <si>
    <t>SLYG</t>
  </si>
  <si>
    <t>Sliyeg, Majasih,Majasari,Gadingan,Tugu,Sudimampir,Malangsumirang,Tugukidul,Tambilor</t>
  </si>
  <si>
    <t>PT.POLYTAMA PROPINDO</t>
  </si>
  <si>
    <t>WNSR</t>
  </si>
  <si>
    <t>Bojongsawit,Jatisawit,Kalimati,Kasmaran,Krasak,LEGOK.Leuwigede,Pawidean,Waru</t>
  </si>
  <si>
    <t>DS SLIYEG, DS MAJASIH, DS TUGU</t>
  </si>
  <si>
    <t>CHJF</t>
  </si>
  <si>
    <t>Pabrik Keramik Changjuifang</t>
  </si>
  <si>
    <t>DS WANASARI, DS KEBULEN, DS KRASAK</t>
  </si>
  <si>
    <t>CKGN</t>
  </si>
  <si>
    <t>Daerah cangkingan</t>
  </si>
  <si>
    <t>DS POSLINGKAR, DS CELENG, DS PURWASARI, DS LELEA, DS NUNUK</t>
  </si>
  <si>
    <t>GADL</t>
  </si>
  <si>
    <t>Pagedangan,Bangodua,Cangko,bodas,Rancajawat,Sukadana,Tukdana,Sukamulya,gadel</t>
  </si>
  <si>
    <t>DS CANGKINGAN, DS LUWUNGDUWUR, DS KEDOKAN BUNDER, DS KEDOKAN SARI</t>
  </si>
  <si>
    <t>JNYT</t>
  </si>
  <si>
    <t>Dadap,Tinumpuk,Juntiweden,Juntikedokan,Juntikebon,Segeran,Limbangan,Majakerta</t>
  </si>
  <si>
    <t>DS GADEL, DS SONDOL, DS KERTASEMAYA, DS SUKADANA</t>
  </si>
  <si>
    <t>PLTA</t>
  </si>
  <si>
    <t>DS JUNTIYUAT, DS KORI, DS SEGERAN, DS PASELEMAN, DS DAWA, DS JATIKEBON, DS TINUMPUK</t>
  </si>
  <si>
    <t>Cijoho,Kuningan,Purwawinangun,Winduherang,YOGYA DEPT STRORE,BANK JABAR</t>
  </si>
  <si>
    <t>LAMPIRAN XI.6</t>
  </si>
  <si>
    <t>BEBAN TERTINGGI 6 BULAN PENYULANG ≥ 100 % UNIT INDUK DISTRIBUSI JAWA BARAT</t>
  </si>
  <si>
    <t>kHA                (A)</t>
  </si>
  <si>
    <t>kHA    (A)</t>
  </si>
  <si>
    <t>LAMPIRAN XI.6a</t>
  </si>
  <si>
    <t>BEBAN TERTINGGI PENYULANG PERMANEN 3 BULAN TERAKHIR</t>
  </si>
  <si>
    <t>BEBAN PENYULANG  80 - 90%</t>
  </si>
  <si>
    <t>BEBAN PENYULANG &gt;90%</t>
  </si>
  <si>
    <t>LAMPIRAN XI.7</t>
  </si>
  <si>
    <t xml:space="preserve">KINERJA TEGANGAN 20 KV </t>
  </si>
  <si>
    <t>TEGANGAN</t>
  </si>
  <si>
    <t>TERTINGGI</t>
  </si>
  <si>
    <t>TERENDAH</t>
  </si>
  <si>
    <t>RATA-RATA</t>
  </si>
  <si>
    <t>KTT MULTISTRADA</t>
  </si>
  <si>
    <t>PT PERTAMINA BALONGAN</t>
  </si>
  <si>
    <t>PT BEKAER</t>
  </si>
  <si>
    <t>LAMPIRAN XI.7a</t>
  </si>
  <si>
    <t>REALISASI RENTANG TEGANGAN 20 kV</t>
  </si>
  <si>
    <t>UNIT INDUK DISTRIBUSI JAWA BARAT</t>
  </si>
  <si>
    <t>GARDU INDUK</t>
  </si>
  <si>
    <t>KALI TEGANGAN</t>
  </si>
  <si>
    <t>TERTINGGI &gt;21</t>
  </si>
  <si>
    <t>LAMPIRAN XI.7b</t>
  </si>
  <si>
    <t xml:space="preserve">SPEKTRUM TEGANGAN 20 KV </t>
  </si>
  <si>
    <t>LAMPIRAN XI.8</t>
  </si>
  <si>
    <t>REKAP GANGGUAN  PEMBANGKIT</t>
  </si>
  <si>
    <t>KALI TRIP</t>
  </si>
  <si>
    <t>PUKUL</t>
  </si>
  <si>
    <t>LAMA</t>
  </si>
  <si>
    <t xml:space="preserve">BEBAN </t>
  </si>
  <si>
    <t>ENS</t>
  </si>
  <si>
    <t>JUMLAH</t>
  </si>
  <si>
    <t>INDIKASI</t>
  </si>
  <si>
    <t>PENYEBAB</t>
  </si>
  <si>
    <t>PELANGGAN</t>
  </si>
  <si>
    <t>JENIS KIT</t>
  </si>
  <si>
    <t>NAMA KIT</t>
  </si>
  <si>
    <t>UNIT</t>
  </si>
  <si>
    <t>MULAI</t>
  </si>
  <si>
    <t>SELESAI</t>
  </si>
  <si>
    <t>PADAM</t>
  </si>
  <si>
    <t>(MW)</t>
  </si>
  <si>
    <t>UFR</t>
  </si>
  <si>
    <t>(kWh)</t>
  </si>
  <si>
    <t>PENY PADAM</t>
  </si>
  <si>
    <t>GANGGUAN</t>
  </si>
  <si>
    <t>BESAR</t>
  </si>
  <si>
    <t>JANUARI</t>
  </si>
  <si>
    <t>RAJAMANDALA</t>
  </si>
  <si>
    <t>FEBRUARI</t>
  </si>
  <si>
    <t>MARET</t>
  </si>
  <si>
    <t>APRIL</t>
  </si>
  <si>
    <t>MEI</t>
  </si>
  <si>
    <t>JUNI</t>
  </si>
  <si>
    <t>JULI</t>
  </si>
  <si>
    <t>AGUSTUS</t>
  </si>
  <si>
    <t>SEPTEMBER</t>
  </si>
  <si>
    <t>OKTOBER</t>
  </si>
  <si>
    <t>NOVEMBER</t>
  </si>
  <si>
    <t>DESEMBER</t>
  </si>
  <si>
    <t>,MK</t>
  </si>
  <si>
    <t>LAMPIRAN XI.9</t>
  </si>
  <si>
    <t>REKAP GANGGUAN TRAFO IBT</t>
  </si>
  <si>
    <t>KALI</t>
  </si>
  <si>
    <t>BEBAN</t>
  </si>
  <si>
    <t>SUBSISTEM</t>
  </si>
  <si>
    <t>IBT</t>
  </si>
  <si>
    <t>500/150</t>
  </si>
  <si>
    <t>150/70</t>
  </si>
  <si>
    <t>TRIP</t>
  </si>
  <si>
    <t>CIRATA</t>
  </si>
  <si>
    <t>UJUNGBERUNG</t>
  </si>
  <si>
    <t>CV GUNUNG BATUJAJAR, RSUD CILILIN, PT RUBBER DUCK SNACK IND</t>
  </si>
  <si>
    <t>GFR</t>
  </si>
  <si>
    <t>KEBOCORAN POMPA  ACW</t>
  </si>
  <si>
    <t>GANGGUAN POMPA MINYAK HIDROLIK</t>
  </si>
  <si>
    <t>LAMPIRAN XI.10</t>
  </si>
  <si>
    <t xml:space="preserve">REKAP GANGGUAN TRANSMISI </t>
  </si>
  <si>
    <t>PENGHANTAR</t>
  </si>
  <si>
    <t>DARI</t>
  </si>
  <si>
    <t>KE</t>
  </si>
  <si>
    <t>SIRKIT</t>
  </si>
  <si>
    <t>CIBINONG</t>
  </si>
  <si>
    <t>MANDIRANCAN</t>
  </si>
  <si>
    <t>BANDUNG SELATAN</t>
  </si>
  <si>
    <t>CIBATU</t>
  </si>
  <si>
    <t>CRATA</t>
  </si>
  <si>
    <t>RECLOSE</t>
  </si>
  <si>
    <t>.</t>
  </si>
  <si>
    <t>,</t>
  </si>
  <si>
    <t>LAMPIRAN XI.11</t>
  </si>
  <si>
    <t>REKAP GANGGUAN  TRAFO GI</t>
  </si>
  <si>
    <t>TRAFO</t>
  </si>
  <si>
    <t>INT</t>
  </si>
  <si>
    <t>EXT</t>
  </si>
  <si>
    <t>LAMPIRAN XIV.14</t>
  </si>
  <si>
    <t>REKAP GANGGUAN KTT</t>
  </si>
  <si>
    <t>KTT</t>
  </si>
  <si>
    <t>LAMPIRAN XI.12</t>
  </si>
  <si>
    <t>REKAP EMERGENCY PLANNED</t>
  </si>
  <si>
    <t>PEKERJAAN</t>
  </si>
  <si>
    <t>PAMEUNGPEUK</t>
  </si>
  <si>
    <t>PONDOK KELAPA</t>
  </si>
  <si>
    <t>PANGANDARAN</t>
  </si>
  <si>
    <t>RELE 32</t>
  </si>
  <si>
    <t>LAMPIRAN XI.13</t>
  </si>
  <si>
    <t>REKAP PINDAH PASOKAN</t>
  </si>
  <si>
    <t>ASAL</t>
  </si>
  <si>
    <t>TUJUAN</t>
  </si>
  <si>
    <t>PP</t>
  </si>
  <si>
    <t>=F8+F9+F10+F11+F12+F13+F17+F18+F19+F20+F21+F22+F23+F24+F25+F26+F27+F28+F29+F30+F31+F32+F33+F34+F35+F36+F37+F38+F39+F40+F41+F42+F43+F44+F45+F46+F47+F48+</t>
  </si>
  <si>
    <t>-</t>
  </si>
  <si>
    <t>LAMPIRAN XI.14</t>
  </si>
  <si>
    <t>REKAP PENGURANGAN BEBAN TRAFO GARDU INDUK</t>
  </si>
  <si>
    <t xml:space="preserve">AMPERE </t>
  </si>
  <si>
    <t>NAMA PENY</t>
  </si>
  <si>
    <t>DEKLARASI</t>
  </si>
  <si>
    <t>DIBATASI</t>
  </si>
  <si>
    <t>PADAM/DI MANUVER</t>
  </si>
  <si>
    <t>(A)</t>
  </si>
  <si>
    <t xml:space="preserve">  </t>
  </si>
  <si>
    <t>PT TRAFO 2 BERGETAR LAGI</t>
  </si>
  <si>
    <t>DIFFERENSIAL, SBEF</t>
  </si>
  <si>
    <t>VT INC FASA S BREAKDOWN</t>
  </si>
  <si>
    <t>LAMPIRAN XI.17</t>
  </si>
  <si>
    <t>KALI GANGGUAN PER KMS PMT TRIP UID JB</t>
  </si>
  <si>
    <t>TAHUN 2020</t>
  </si>
  <si>
    <t>Panjang Jaringan ( kms )</t>
  </si>
  <si>
    <t>Total Ggn</t>
  </si>
  <si>
    <t>Stand.SPLN No:59/1985 (kali ggn)</t>
  </si>
  <si>
    <t>Target Kali Ggn/Kms</t>
  </si>
  <si>
    <t>Kali Ggn/Kms</t>
  </si>
  <si>
    <t>Total</t>
  </si>
  <si>
    <t>JAN</t>
  </si>
  <si>
    <t>FEB</t>
  </si>
  <si>
    <t>MAR</t>
  </si>
  <si>
    <t>APR</t>
  </si>
  <si>
    <t>JUN</t>
  </si>
  <si>
    <t>JUL</t>
  </si>
  <si>
    <t>AGT</t>
  </si>
  <si>
    <t>SEPT</t>
  </si>
  <si>
    <t>OKT</t>
  </si>
  <si>
    <t>NOV</t>
  </si>
  <si>
    <t>DES</t>
  </si>
  <si>
    <t>TOTAL UID JB</t>
  </si>
  <si>
    <t>IDM</t>
  </si>
  <si>
    <t>BDG</t>
  </si>
  <si>
    <t>CJR</t>
  </si>
  <si>
    <t>BKS</t>
  </si>
  <si>
    <t>SKI</t>
  </si>
  <si>
    <t>BGR</t>
  </si>
  <si>
    <t>PWK</t>
  </si>
  <si>
    <t>GRT</t>
  </si>
  <si>
    <t>CMI</t>
  </si>
  <si>
    <t>KRW</t>
  </si>
  <si>
    <t>CRB</t>
  </si>
  <si>
    <t>DPK</t>
  </si>
  <si>
    <t>GPI</t>
  </si>
  <si>
    <t>TSK</t>
  </si>
  <si>
    <t>MJA</t>
  </si>
  <si>
    <t>SMD</t>
  </si>
  <si>
    <t>WILAYAH PENGATURAN BANDUNG  RAYA</t>
  </si>
  <si>
    <t>ULP</t>
  </si>
  <si>
    <t>JUMLAH PENYULANG</t>
  </si>
  <si>
    <t>STATUS</t>
  </si>
  <si>
    <t>BANDUNG UTARA</t>
  </si>
  <si>
    <t>PRIMA PRIANGAN</t>
  </si>
  <si>
    <t>CIJAWURA</t>
  </si>
  <si>
    <t>BANDUNG TIMUR</t>
  </si>
  <si>
    <t>KOPO</t>
  </si>
  <si>
    <t>SUKANEGARA</t>
  </si>
  <si>
    <t>CIANJUR KOTA</t>
  </si>
  <si>
    <t>CIPANAS</t>
  </si>
  <si>
    <t>MANDE</t>
  </si>
  <si>
    <t>TANGGEUNG</t>
  </si>
  <si>
    <t>CIMAHI SELATAN</t>
  </si>
  <si>
    <t>CIMAHI KOTA</t>
  </si>
  <si>
    <t>PADALARANG</t>
  </si>
  <si>
    <t>LEMBANG</t>
  </si>
  <si>
    <t>PRIMA CIBABAT</t>
  </si>
  <si>
    <t>CILILIN</t>
  </si>
  <si>
    <t>GARUT KOTA</t>
  </si>
  <si>
    <t>CIKAJANG</t>
  </si>
  <si>
    <t>LELES</t>
  </si>
  <si>
    <t>MAJALAYA KOTA</t>
  </si>
  <si>
    <t>SOREANG</t>
  </si>
  <si>
    <t>BALEENDAH</t>
  </si>
  <si>
    <t>PRIMA MAJALAYA</t>
  </si>
  <si>
    <t>BANJARAN</t>
  </si>
  <si>
    <t>RANCAEKEK</t>
  </si>
  <si>
    <t>MAJALENGKA</t>
  </si>
  <si>
    <t>SUMEDANG KOTA</t>
  </si>
  <si>
    <t>TANJUNGSARI</t>
  </si>
  <si>
    <t>JATIWANGI</t>
  </si>
  <si>
    <t>RAJAPOLAH</t>
  </si>
  <si>
    <t>SINGAPARNA</t>
  </si>
  <si>
    <t>BANJAR</t>
  </si>
  <si>
    <t>KARANGNUNGGAL</t>
  </si>
  <si>
    <t>TASIK KOTA</t>
  </si>
  <si>
    <t>CIAMIS</t>
  </si>
  <si>
    <t>BANDUNG RAYA</t>
  </si>
  <si>
    <t>WILAYAH PENGATURAN BEKASI RAYA</t>
  </si>
  <si>
    <t>BABELAN</t>
  </si>
  <si>
    <t>BEKASI KOTA</t>
  </si>
  <si>
    <t>MEDAN SATRIA</t>
  </si>
  <si>
    <t>MUSTIKA JAYA</t>
  </si>
  <si>
    <t>PRIMA BEKASI</t>
  </si>
  <si>
    <t>TAMBUN</t>
  </si>
  <si>
    <t>CIBITUNG</t>
  </si>
  <si>
    <t>CIKARANG KOTA</t>
  </si>
  <si>
    <t>LEMAH ABANG</t>
  </si>
  <si>
    <t>KUNINGAN</t>
  </si>
  <si>
    <t>CIREBON KOTA</t>
  </si>
  <si>
    <t>CILIMUS</t>
  </si>
  <si>
    <t>SUMBER</t>
  </si>
  <si>
    <t>CILEDUG</t>
  </si>
  <si>
    <t>CIKEDUNG</t>
  </si>
  <si>
    <t>HAURGEULIS</t>
  </si>
  <si>
    <t>JATIBARANG</t>
  </si>
  <si>
    <t>INDRAMAYU KOTA</t>
  </si>
  <si>
    <t>KARAWANG KOTA</t>
  </si>
  <si>
    <t>KOSAMBI</t>
  </si>
  <si>
    <t>RENGASDENGKLOK</t>
  </si>
  <si>
    <t>CIKAMPEK</t>
  </si>
  <si>
    <t>PRIMA KARAWANG</t>
  </si>
  <si>
    <t>PLERED</t>
  </si>
  <si>
    <t>PAMANUKAN</t>
  </si>
  <si>
    <t>SUBANG</t>
  </si>
  <si>
    <t>PURWAKARTA KOTA</t>
  </si>
  <si>
    <t>PAGADEN</t>
  </si>
  <si>
    <t>BEKASI RAYA</t>
  </si>
  <si>
    <t>WILAYAH PENGATURAN BOGOR RAYA</t>
  </si>
  <si>
    <t>BOGOR KOTA</t>
  </si>
  <si>
    <t>BOGOR TIMUR</t>
  </si>
  <si>
    <t>JASINGA</t>
  </si>
  <si>
    <t>PRIMA PAKUAN</t>
  </si>
  <si>
    <t>CIPAYUNG</t>
  </si>
  <si>
    <t>BOGOR BARAT</t>
  </si>
  <si>
    <t>LEUWILIANG</t>
  </si>
  <si>
    <t>SAWANGAN</t>
  </si>
  <si>
    <t>DEPOK KOTA</t>
  </si>
  <si>
    <t>BOJONGGEDE</t>
  </si>
  <si>
    <t>CIMANGGIS</t>
  </si>
  <si>
    <t>CILEUNGSI</t>
  </si>
  <si>
    <t>CITEUREUP</t>
  </si>
  <si>
    <t>JONGGOL</t>
  </si>
  <si>
    <t>SUKARAJA</t>
  </si>
  <si>
    <t>SUKABUMI KOTA</t>
  </si>
  <si>
    <t>CIKEMBAR</t>
  </si>
  <si>
    <t>CIBADAK</t>
  </si>
  <si>
    <t>PELABUHAN RATU</t>
  </si>
  <si>
    <t>CICURUG</t>
  </si>
  <si>
    <t>BOGOR RAYA</t>
  </si>
  <si>
    <t>REKAP KINERJA GANGGUAN PENYULANG PER WILAYAH</t>
  </si>
  <si>
    <t>WILAYAH PENGATURAN</t>
  </si>
  <si>
    <t>TOTAL DJB</t>
  </si>
  <si>
    <t>*Sudah termasuk trip penyulang akibat banjir &amp; longsor di Tahun 2020:</t>
  </si>
  <si>
    <t>KALI GANGGUAN</t>
  </si>
  <si>
    <t>LAMPIRAN XI.18</t>
  </si>
  <si>
    <t>REKAP KINERJA GANGGUAN PENYULANG PER INDIKASI UIDJB - FEB 2020</t>
  </si>
  <si>
    <r>
      <rPr>
        <b/>
        <sz val="6"/>
        <rFont val="Arial"/>
        <family val="2"/>
      </rPr>
      <t>WILAYAH PENGATURAN BANDUNG RAYA</t>
    </r>
  </si>
  <si>
    <r>
      <rPr>
        <b/>
        <sz val="6"/>
        <rFont val="Arial"/>
        <family val="2"/>
      </rPr>
      <t>NO</t>
    </r>
  </si>
  <si>
    <r>
      <rPr>
        <b/>
        <sz val="6"/>
        <rFont val="Arial"/>
        <family val="2"/>
      </rPr>
      <t>UP3</t>
    </r>
  </si>
  <si>
    <r>
      <rPr>
        <b/>
        <sz val="6"/>
        <rFont val="Arial"/>
        <family val="2"/>
      </rPr>
      <t>ULP</t>
    </r>
  </si>
  <si>
    <r>
      <rPr>
        <b/>
        <sz val="6"/>
        <rFont val="Arial"/>
        <family val="2"/>
      </rPr>
      <t>JUMLAH PENYULANG</t>
    </r>
  </si>
  <si>
    <t>TOTAL JAN</t>
  </si>
  <si>
    <t>OC,M</t>
  </si>
  <si>
    <t>OC,TD</t>
  </si>
  <si>
    <t>GF,TD</t>
  </si>
  <si>
    <t>GF,M</t>
  </si>
  <si>
    <t>BC</t>
  </si>
  <si>
    <r>
      <rPr>
        <sz val="6"/>
        <rFont val="Arial"/>
        <family val="2"/>
      </rPr>
      <t>BDG</t>
    </r>
  </si>
  <si>
    <r>
      <rPr>
        <sz val="6"/>
        <rFont val="Arial"/>
        <family val="2"/>
      </rPr>
      <t>BANDUNG UTARA</t>
    </r>
  </si>
  <si>
    <r>
      <rPr>
        <sz val="6"/>
        <rFont val="Arial"/>
        <family val="2"/>
      </rPr>
      <t>PRIMA PRIANGAN</t>
    </r>
  </si>
  <si>
    <r>
      <rPr>
        <sz val="6"/>
        <rFont val="Arial"/>
        <family val="2"/>
      </rPr>
      <t>CIJAWURA</t>
    </r>
  </si>
  <si>
    <r>
      <rPr>
        <sz val="6"/>
        <rFont val="Arial"/>
        <family val="2"/>
      </rPr>
      <t>BANDUNG BARAT</t>
    </r>
  </si>
  <si>
    <r>
      <rPr>
        <sz val="6"/>
        <rFont val="Arial"/>
        <family val="2"/>
      </rPr>
      <t>UJUNG BERUNG</t>
    </r>
  </si>
  <si>
    <r>
      <rPr>
        <sz val="6"/>
        <rFont val="Arial"/>
        <family val="2"/>
      </rPr>
      <t>BANDUNG SELATAN</t>
    </r>
  </si>
  <si>
    <r>
      <rPr>
        <sz val="6"/>
        <rFont val="Arial"/>
        <family val="2"/>
      </rPr>
      <t>BANDUNG TIMUR</t>
    </r>
  </si>
  <si>
    <r>
      <rPr>
        <sz val="6"/>
        <rFont val="Arial"/>
        <family val="2"/>
      </rPr>
      <t>KOPO</t>
    </r>
  </si>
  <si>
    <r>
      <rPr>
        <sz val="6"/>
        <rFont val="Arial"/>
        <family val="2"/>
      </rPr>
      <t>CJR</t>
    </r>
  </si>
  <si>
    <r>
      <rPr>
        <sz val="6"/>
        <rFont val="Arial"/>
        <family val="2"/>
      </rPr>
      <t>SUKANEGARA</t>
    </r>
  </si>
  <si>
    <r>
      <rPr>
        <sz val="6"/>
        <rFont val="Arial"/>
        <family val="2"/>
      </rPr>
      <t>CIANJUR KOTA</t>
    </r>
  </si>
  <si>
    <r>
      <rPr>
        <sz val="6"/>
        <rFont val="Arial"/>
        <family val="2"/>
      </rPr>
      <t>CIPANAS</t>
    </r>
  </si>
  <si>
    <r>
      <rPr>
        <sz val="6"/>
        <rFont val="Arial"/>
        <family val="2"/>
      </rPr>
      <t>MANDE</t>
    </r>
  </si>
  <si>
    <r>
      <rPr>
        <sz val="6"/>
        <rFont val="Arial"/>
        <family val="2"/>
      </rPr>
      <t>TANGGEUNG</t>
    </r>
  </si>
  <si>
    <r>
      <rPr>
        <sz val="6"/>
        <rFont val="Arial"/>
        <family val="2"/>
      </rPr>
      <t>CMI</t>
    </r>
  </si>
  <si>
    <r>
      <rPr>
        <sz val="6"/>
        <rFont val="Arial"/>
        <family val="2"/>
      </rPr>
      <t>CIMAHI SELATAN</t>
    </r>
  </si>
  <si>
    <r>
      <rPr>
        <sz val="6"/>
        <rFont val="Arial"/>
        <family val="2"/>
      </rPr>
      <t>CIMAHI KOTA</t>
    </r>
  </si>
  <si>
    <r>
      <rPr>
        <sz val="6"/>
        <rFont val="Arial"/>
        <family val="2"/>
      </rPr>
      <t>PADALARANG</t>
    </r>
  </si>
  <si>
    <r>
      <rPr>
        <sz val="6"/>
        <rFont val="Arial"/>
        <family val="2"/>
      </rPr>
      <t>LEMBANG</t>
    </r>
  </si>
  <si>
    <r>
      <rPr>
        <sz val="6"/>
        <rFont val="Arial"/>
        <family val="2"/>
      </rPr>
      <t>RAJAMANDALA</t>
    </r>
  </si>
  <si>
    <r>
      <rPr>
        <sz val="6"/>
        <rFont val="Arial"/>
        <family val="2"/>
      </rPr>
      <t>PRIMA CIBABAT</t>
    </r>
  </si>
  <si>
    <r>
      <rPr>
        <sz val="6"/>
        <rFont val="Arial"/>
        <family val="2"/>
      </rPr>
      <t>CILILIN</t>
    </r>
  </si>
  <si>
    <r>
      <rPr>
        <sz val="6"/>
        <rFont val="Arial"/>
        <family val="2"/>
      </rPr>
      <t>GRT</t>
    </r>
  </si>
  <si>
    <r>
      <rPr>
        <sz val="6"/>
        <rFont val="Arial"/>
        <family val="2"/>
      </rPr>
      <t>CIBATU</t>
    </r>
  </si>
  <si>
    <r>
      <rPr>
        <sz val="6"/>
        <rFont val="Arial"/>
        <family val="2"/>
      </rPr>
      <t>GARUT KOTA</t>
    </r>
  </si>
  <si>
    <r>
      <rPr>
        <sz val="6"/>
        <rFont val="Arial"/>
        <family val="2"/>
      </rPr>
      <t>CIKAJANG</t>
    </r>
  </si>
  <si>
    <r>
      <rPr>
        <sz val="6"/>
        <rFont val="Arial"/>
        <family val="2"/>
      </rPr>
      <t>LELES</t>
    </r>
  </si>
  <si>
    <r>
      <rPr>
        <sz val="6"/>
        <rFont val="Arial"/>
        <family val="2"/>
      </rPr>
      <t>PAMEUNGPEUK</t>
    </r>
  </si>
  <si>
    <r>
      <rPr>
        <sz val="6"/>
        <rFont val="Arial"/>
        <family val="2"/>
      </rPr>
      <t>MJA</t>
    </r>
  </si>
  <si>
    <r>
      <rPr>
        <sz val="6"/>
        <rFont val="Arial"/>
        <family val="2"/>
      </rPr>
      <t>MAJALAYA KOTA</t>
    </r>
  </si>
  <si>
    <r>
      <rPr>
        <sz val="6"/>
        <rFont val="Arial"/>
        <family val="2"/>
      </rPr>
      <t>SOREANG</t>
    </r>
  </si>
  <si>
    <r>
      <rPr>
        <sz val="6"/>
        <rFont val="Arial"/>
        <family val="2"/>
      </rPr>
      <t>BALEENDAH</t>
    </r>
  </si>
  <si>
    <r>
      <rPr>
        <sz val="6"/>
        <rFont val="Arial"/>
        <family val="2"/>
      </rPr>
      <t>PRIMA MAJALAYA</t>
    </r>
  </si>
  <si>
    <r>
      <rPr>
        <sz val="6"/>
        <rFont val="Arial"/>
        <family val="2"/>
      </rPr>
      <t>BANJARAN</t>
    </r>
  </si>
  <si>
    <r>
      <rPr>
        <sz val="6"/>
        <rFont val="Arial"/>
        <family val="2"/>
      </rPr>
      <t>RANCAEKEK</t>
    </r>
  </si>
  <si>
    <r>
      <rPr>
        <sz val="6"/>
        <rFont val="Arial"/>
        <family val="2"/>
      </rPr>
      <t>SMD</t>
    </r>
  </si>
  <si>
    <r>
      <rPr>
        <sz val="6"/>
        <rFont val="Arial"/>
        <family val="2"/>
      </rPr>
      <t>MAJALENGKA</t>
    </r>
  </si>
  <si>
    <r>
      <rPr>
        <sz val="6"/>
        <rFont val="Arial"/>
        <family val="2"/>
      </rPr>
      <t>SUMEDANG KOTA</t>
    </r>
  </si>
  <si>
    <r>
      <rPr>
        <sz val="6"/>
        <rFont val="Arial"/>
        <family val="2"/>
      </rPr>
      <t>TANJUNGSARI</t>
    </r>
  </si>
  <si>
    <r>
      <rPr>
        <sz val="6"/>
        <rFont val="Arial"/>
        <family val="2"/>
      </rPr>
      <t>JATIWANGI</t>
    </r>
  </si>
  <si>
    <r>
      <rPr>
        <sz val="6"/>
        <rFont val="Arial"/>
        <family val="2"/>
      </rPr>
      <t>TSK</t>
    </r>
  </si>
  <si>
    <r>
      <rPr>
        <sz val="6"/>
        <rFont val="Arial"/>
        <family val="2"/>
      </rPr>
      <t>RAJAPOLAH</t>
    </r>
  </si>
  <si>
    <r>
      <rPr>
        <sz val="6"/>
        <rFont val="Arial"/>
        <family val="2"/>
      </rPr>
      <t>SINGAPARNA</t>
    </r>
  </si>
  <si>
    <r>
      <rPr>
        <sz val="6"/>
        <rFont val="Arial"/>
        <family val="2"/>
      </rPr>
      <t>BANJAR</t>
    </r>
  </si>
  <si>
    <r>
      <rPr>
        <sz val="6"/>
        <rFont val="Arial"/>
        <family val="2"/>
      </rPr>
      <t>PANGANDARAN</t>
    </r>
  </si>
  <si>
    <r>
      <rPr>
        <sz val="6"/>
        <rFont val="Arial"/>
        <family val="2"/>
      </rPr>
      <t>KARANGNUNGGAL</t>
    </r>
  </si>
  <si>
    <r>
      <rPr>
        <sz val="6"/>
        <rFont val="Arial"/>
        <family val="2"/>
      </rPr>
      <t>TASIK KOTA</t>
    </r>
  </si>
  <si>
    <r>
      <rPr>
        <sz val="6"/>
        <rFont val="Arial"/>
        <family val="2"/>
      </rPr>
      <t>CIAMIS</t>
    </r>
  </si>
  <si>
    <r>
      <rPr>
        <b/>
        <sz val="6"/>
        <rFont val="Arial"/>
        <family val="2"/>
      </rPr>
      <t>BANDUNG RAYA</t>
    </r>
  </si>
  <si>
    <r>
      <rPr>
        <b/>
        <sz val="6"/>
        <rFont val="Arial"/>
        <family val="2"/>
      </rPr>
      <t>WILAYAH PENGATURAN BEKASI RAYA</t>
    </r>
  </si>
  <si>
    <r>
      <rPr>
        <sz val="6"/>
        <rFont val="Arial"/>
        <family val="2"/>
      </rPr>
      <t>BKS</t>
    </r>
  </si>
  <si>
    <r>
      <rPr>
        <sz val="6"/>
        <rFont val="Arial"/>
        <family val="2"/>
      </rPr>
      <t>BABELAN</t>
    </r>
  </si>
  <si>
    <r>
      <rPr>
        <sz val="6"/>
        <rFont val="Arial"/>
        <family val="2"/>
      </rPr>
      <t>BANTAR GEBANG</t>
    </r>
  </si>
  <si>
    <r>
      <rPr>
        <sz val="6"/>
        <rFont val="Arial"/>
        <family val="2"/>
      </rPr>
      <t>BEKASI KOTA</t>
    </r>
  </si>
  <si>
    <r>
      <rPr>
        <sz val="6"/>
        <rFont val="Arial"/>
        <family val="2"/>
      </rPr>
      <t>MEDAN SATRIA</t>
    </r>
  </si>
  <si>
    <r>
      <rPr>
        <sz val="6"/>
        <rFont val="Arial"/>
        <family val="2"/>
      </rPr>
      <t>MUSTIKA JAYA</t>
    </r>
  </si>
  <si>
    <r>
      <rPr>
        <sz val="6"/>
        <rFont val="Arial"/>
        <family val="2"/>
      </rPr>
      <t>PRIMA BEKASI</t>
    </r>
  </si>
  <si>
    <r>
      <rPr>
        <sz val="6"/>
        <rFont val="Arial"/>
        <family val="2"/>
      </rPr>
      <t>CKR</t>
    </r>
  </si>
  <si>
    <r>
      <rPr>
        <sz val="6"/>
        <rFont val="Arial"/>
        <family val="2"/>
      </rPr>
      <t>TAMBUN</t>
    </r>
  </si>
  <si>
    <r>
      <rPr>
        <sz val="6"/>
        <rFont val="Arial"/>
        <family val="2"/>
      </rPr>
      <t>CIBITUNG</t>
    </r>
  </si>
  <si>
    <r>
      <rPr>
        <sz val="6"/>
        <rFont val="Arial"/>
        <family val="2"/>
      </rPr>
      <t>CIKARANG KOTA</t>
    </r>
  </si>
  <si>
    <r>
      <rPr>
        <sz val="6"/>
        <rFont val="Arial"/>
        <family val="2"/>
      </rPr>
      <t>LEMAH ABANG</t>
    </r>
  </si>
  <si>
    <r>
      <rPr>
        <sz val="6"/>
        <rFont val="Arial"/>
        <family val="2"/>
      </rPr>
      <t>CRB</t>
    </r>
  </si>
  <si>
    <r>
      <rPr>
        <sz val="6"/>
        <rFont val="Arial"/>
        <family val="2"/>
      </rPr>
      <t>KUNINGAN</t>
    </r>
  </si>
  <si>
    <r>
      <rPr>
        <sz val="6"/>
        <rFont val="Arial"/>
        <family val="2"/>
      </rPr>
      <t>CIREBON KOTA</t>
    </r>
  </si>
  <si>
    <r>
      <rPr>
        <sz val="6"/>
        <rFont val="Arial"/>
        <family val="2"/>
      </rPr>
      <t>CILIMUS</t>
    </r>
  </si>
  <si>
    <r>
      <rPr>
        <sz val="6"/>
        <rFont val="Arial"/>
        <family val="2"/>
      </rPr>
      <t>SUMBER</t>
    </r>
  </si>
  <si>
    <r>
      <rPr>
        <sz val="6"/>
        <rFont val="Arial"/>
        <family val="2"/>
      </rPr>
      <t>CILEDUG</t>
    </r>
  </si>
  <si>
    <r>
      <rPr>
        <sz val="6"/>
        <rFont val="Arial"/>
        <family val="2"/>
      </rPr>
      <t>IDM</t>
    </r>
  </si>
  <si>
    <r>
      <rPr>
        <sz val="6"/>
        <rFont val="Arial"/>
        <family val="2"/>
      </rPr>
      <t>CIKEDUNG</t>
    </r>
  </si>
  <si>
    <r>
      <rPr>
        <sz val="6"/>
        <rFont val="Arial"/>
        <family val="2"/>
      </rPr>
      <t>HAURGEULIS</t>
    </r>
  </si>
  <si>
    <r>
      <rPr>
        <sz val="6"/>
        <rFont val="Arial"/>
        <family val="2"/>
      </rPr>
      <t>JATIBARANG</t>
    </r>
  </si>
  <si>
    <r>
      <rPr>
        <sz val="6"/>
        <rFont val="Arial"/>
        <family val="2"/>
      </rPr>
      <t>INDRAMAYU KOTA</t>
    </r>
  </si>
  <si>
    <r>
      <rPr>
        <sz val="6"/>
        <rFont val="Arial"/>
        <family val="2"/>
      </rPr>
      <t>KRW</t>
    </r>
  </si>
  <si>
    <r>
      <rPr>
        <sz val="6"/>
        <rFont val="Arial"/>
        <family val="2"/>
      </rPr>
      <t>KARAWANG KOTA</t>
    </r>
  </si>
  <si>
    <r>
      <rPr>
        <sz val="6"/>
        <rFont val="Arial"/>
        <family val="2"/>
      </rPr>
      <t>KOSAMBI</t>
    </r>
  </si>
  <si>
    <r>
      <rPr>
        <sz val="6"/>
        <rFont val="Arial"/>
        <family val="2"/>
      </rPr>
      <t>RENGASDENGKLOK</t>
    </r>
  </si>
  <si>
    <r>
      <rPr>
        <sz val="6"/>
        <rFont val="Arial"/>
        <family val="2"/>
      </rPr>
      <t>CIKAMPEK</t>
    </r>
  </si>
  <si>
    <r>
      <rPr>
        <sz val="6"/>
        <rFont val="Arial"/>
        <family val="2"/>
      </rPr>
      <t>PRIMA KARAWANG</t>
    </r>
  </si>
  <si>
    <r>
      <rPr>
        <sz val="6"/>
        <rFont val="Arial"/>
        <family val="2"/>
      </rPr>
      <t>PWK</t>
    </r>
  </si>
  <si>
    <r>
      <rPr>
        <sz val="6"/>
        <rFont val="Arial"/>
        <family val="2"/>
      </rPr>
      <t>PLERED</t>
    </r>
  </si>
  <si>
    <r>
      <rPr>
        <sz val="6"/>
        <rFont val="Arial"/>
        <family val="2"/>
      </rPr>
      <t>PAMANUKAN</t>
    </r>
  </si>
  <si>
    <r>
      <rPr>
        <sz val="6"/>
        <rFont val="Arial"/>
        <family val="2"/>
      </rPr>
      <t>SUBANG</t>
    </r>
  </si>
  <si>
    <r>
      <rPr>
        <sz val="6"/>
        <rFont val="Arial"/>
        <family val="2"/>
      </rPr>
      <t>PURWAKARTA KOTA</t>
    </r>
  </si>
  <si>
    <r>
      <rPr>
        <sz val="6"/>
        <rFont val="Arial"/>
        <family val="2"/>
      </rPr>
      <t>PAGADEN</t>
    </r>
  </si>
  <si>
    <r>
      <rPr>
        <b/>
        <sz val="6"/>
        <rFont val="Arial"/>
        <family val="2"/>
      </rPr>
      <t>BEKASI RAYA</t>
    </r>
  </si>
  <si>
    <r>
      <rPr>
        <b/>
        <sz val="6"/>
        <rFont val="Arial"/>
        <family val="2"/>
      </rPr>
      <t>WILAYAH PENGATURAN BOGOR RAYA</t>
    </r>
  </si>
  <si>
    <r>
      <rPr>
        <sz val="6"/>
        <rFont val="Arial"/>
        <family val="2"/>
      </rPr>
      <t>BGR</t>
    </r>
  </si>
  <si>
    <r>
      <rPr>
        <sz val="6"/>
        <rFont val="Arial"/>
        <family val="2"/>
      </rPr>
      <t>BOGOR KOTA</t>
    </r>
  </si>
  <si>
    <r>
      <rPr>
        <sz val="6"/>
        <rFont val="Arial"/>
        <family val="2"/>
      </rPr>
      <t>BOGOR TIMUR</t>
    </r>
  </si>
  <si>
    <r>
      <rPr>
        <sz val="6"/>
        <rFont val="Arial"/>
        <family val="2"/>
      </rPr>
      <t>JASINGA</t>
    </r>
  </si>
  <si>
    <r>
      <rPr>
        <sz val="6"/>
        <rFont val="Arial"/>
        <family val="2"/>
      </rPr>
      <t>PRIMA PAKUAN</t>
    </r>
  </si>
  <si>
    <r>
      <rPr>
        <sz val="6"/>
        <rFont val="Arial"/>
        <family val="2"/>
      </rPr>
      <t>CIPAYUNG</t>
    </r>
  </si>
  <si>
    <r>
      <rPr>
        <sz val="6"/>
        <rFont val="Arial"/>
        <family val="2"/>
      </rPr>
      <t>BOGOR BARAT</t>
    </r>
  </si>
  <si>
    <r>
      <rPr>
        <sz val="6"/>
        <rFont val="Arial"/>
        <family val="2"/>
      </rPr>
      <t>LEUWILIANG</t>
    </r>
  </si>
  <si>
    <r>
      <rPr>
        <sz val="6"/>
        <rFont val="Arial"/>
        <family val="2"/>
      </rPr>
      <t>DPK</t>
    </r>
  </si>
  <si>
    <r>
      <rPr>
        <sz val="6"/>
        <rFont val="Arial"/>
        <family val="2"/>
      </rPr>
      <t>SAWANGAN</t>
    </r>
  </si>
  <si>
    <r>
      <rPr>
        <sz val="6"/>
        <rFont val="Arial"/>
        <family val="2"/>
      </rPr>
      <t>CIBINONG</t>
    </r>
  </si>
  <si>
    <r>
      <rPr>
        <sz val="6"/>
        <rFont val="Arial"/>
        <family val="2"/>
      </rPr>
      <t>DEPOK KOTA</t>
    </r>
  </si>
  <si>
    <r>
      <rPr>
        <sz val="6"/>
        <rFont val="Arial"/>
        <family val="2"/>
      </rPr>
      <t>BOJONGGEDE</t>
    </r>
  </si>
  <si>
    <r>
      <rPr>
        <sz val="6"/>
        <rFont val="Arial"/>
        <family val="2"/>
      </rPr>
      <t>CIMANGGIS</t>
    </r>
  </si>
  <si>
    <r>
      <rPr>
        <sz val="6"/>
        <rFont val="Arial"/>
        <family val="2"/>
      </rPr>
      <t>GPI</t>
    </r>
  </si>
  <si>
    <r>
      <rPr>
        <sz val="6"/>
        <rFont val="Arial"/>
        <family val="2"/>
      </rPr>
      <t>CILEUNGSI</t>
    </r>
  </si>
  <si>
    <r>
      <rPr>
        <sz val="6"/>
        <rFont val="Arial"/>
        <family val="2"/>
      </rPr>
      <t>CITEUREUP</t>
    </r>
  </si>
  <si>
    <r>
      <rPr>
        <sz val="6"/>
        <rFont val="Arial"/>
        <family val="2"/>
      </rPr>
      <t>JONGGOL</t>
    </r>
  </si>
  <si>
    <r>
      <rPr>
        <sz val="6"/>
        <rFont val="Arial"/>
        <family val="2"/>
      </rPr>
      <t>SKI</t>
    </r>
  </si>
  <si>
    <r>
      <rPr>
        <sz val="6"/>
        <rFont val="Arial"/>
        <family val="2"/>
      </rPr>
      <t>SUKARAJA</t>
    </r>
  </si>
  <si>
    <r>
      <rPr>
        <sz val="6"/>
        <rFont val="Arial"/>
        <family val="2"/>
      </rPr>
      <t>SUKABUMIKOTA</t>
    </r>
  </si>
  <si>
    <r>
      <rPr>
        <sz val="6"/>
        <rFont val="Arial"/>
        <family val="2"/>
      </rPr>
      <t>CIKEMBAR</t>
    </r>
  </si>
  <si>
    <r>
      <rPr>
        <sz val="6"/>
        <rFont val="Arial"/>
        <family val="2"/>
      </rPr>
      <t>CIBADAK</t>
    </r>
  </si>
  <si>
    <r>
      <rPr>
        <sz val="6"/>
        <rFont val="Arial"/>
        <family val="2"/>
      </rPr>
      <t>PELABUHAN RATU</t>
    </r>
  </si>
  <si>
    <r>
      <rPr>
        <sz val="6"/>
        <rFont val="Arial"/>
        <family val="2"/>
      </rPr>
      <t>CICURUG</t>
    </r>
  </si>
  <si>
    <r>
      <rPr>
        <b/>
        <sz val="6"/>
        <rFont val="Arial"/>
        <family val="2"/>
      </rPr>
      <t>BOGOR RAYA</t>
    </r>
  </si>
  <si>
    <t>BGKTA</t>
  </si>
  <si>
    <t>NARJW</t>
  </si>
  <si>
    <t>NPHP</t>
  </si>
  <si>
    <t>CBA</t>
  </si>
  <si>
    <t>GAZA</t>
  </si>
  <si>
    <t>BKOK</t>
  </si>
  <si>
    <t>DBKI</t>
  </si>
  <si>
    <t>NRCKB</t>
  </si>
  <si>
    <t>CLGR</t>
  </si>
  <si>
    <t>KRYN</t>
  </si>
  <si>
    <t>RMRS</t>
  </si>
  <si>
    <t>SGTA</t>
  </si>
  <si>
    <t>THNS</t>
  </si>
  <si>
    <t>FLSH</t>
  </si>
  <si>
    <t>SPMN</t>
  </si>
  <si>
    <t>JTLH</t>
  </si>
  <si>
    <t>MNJU</t>
  </si>
  <si>
    <t>TLWN</t>
  </si>
  <si>
    <t>ITN1</t>
  </si>
  <si>
    <t>TOBA</t>
  </si>
  <si>
    <t>STNI</t>
  </si>
  <si>
    <t>SGLG</t>
  </si>
  <si>
    <t>NALT</t>
  </si>
  <si>
    <t>CGJR</t>
  </si>
  <si>
    <t>CBUR</t>
  </si>
  <si>
    <t>HLMN</t>
  </si>
  <si>
    <t>ALTO</t>
  </si>
  <si>
    <t>SIEN</t>
  </si>
  <si>
    <t>BTKO</t>
  </si>
  <si>
    <t>CLBG</t>
  </si>
  <si>
    <t>PDSH</t>
  </si>
  <si>
    <t>LOJI</t>
  </si>
  <si>
    <t>RSOP</t>
  </si>
  <si>
    <t>RSUP</t>
  </si>
  <si>
    <t>SRTU</t>
  </si>
  <si>
    <t>KPLG</t>
  </si>
  <si>
    <t>jan</t>
  </si>
  <si>
    <t>jan 4 feb 1</t>
  </si>
  <si>
    <t>jan 3 feb 1</t>
  </si>
  <si>
    <t>WMS</t>
  </si>
  <si>
    <t>BTMN</t>
  </si>
  <si>
    <t>AGLM</t>
  </si>
  <si>
    <t>WJKS</t>
  </si>
  <si>
    <t>KNRK</t>
  </si>
  <si>
    <t>DESA BAYALANGU KIDUL,BAYALANGU LOR,KALIDERES,PRAJAWINANGUN WETAN,  PRAJAWINANGUN KULON,GEGESIK LOR,GEGESIK KIDUL,GEGESIK KULON,GEGESIK WETAN,JUNGJANG, KEBONPRING,JENUN, JAGAPURA LOR, JAGAPURA KIDUL</t>
  </si>
  <si>
    <t>KRTN</t>
  </si>
  <si>
    <t>DESA LUWUNG KENCANA,KEDONGDONG, UJUNG GEBANG, JATIANOM, KALIWEDI, UJUNG SEMI, WARGABINANGUN, SLENDRA, BUNDEL, GUWA, SUSUKAN, KEJIWAN</t>
  </si>
  <si>
    <t>GJMD</t>
  </si>
  <si>
    <t>ITB KAMPUS CIREBON</t>
  </si>
  <si>
    <t>DMWL</t>
  </si>
  <si>
    <t>HYWR</t>
  </si>
  <si>
    <t>JAGO</t>
  </si>
  <si>
    <t>SNGO</t>
  </si>
  <si>
    <t>BRNO</t>
  </si>
  <si>
    <t>KPNG</t>
  </si>
  <si>
    <t>BNLY</t>
  </si>
  <si>
    <t>SENTUL CITY</t>
  </si>
  <si>
    <t>TBRA</t>
  </si>
  <si>
    <t>LMAU</t>
  </si>
  <si>
    <t>CMRG</t>
  </si>
  <si>
    <t>SODO</t>
  </si>
  <si>
    <t>UKLE</t>
  </si>
  <si>
    <t>BKASI 1,3</t>
  </si>
  <si>
    <t>CBATU 3,4</t>
  </si>
  <si>
    <t>DJB 2020</t>
  </si>
  <si>
    <t>DJB 2019</t>
  </si>
  <si>
    <t>-Unhide kolom tanggal sampai kolom bulan</t>
  </si>
  <si>
    <t>-Hide kolom tanggal yang tidak digunakan</t>
  </si>
  <si>
    <t>-Cek kolom status apakah semua UP3 sudah TRUE atau belum</t>
  </si>
  <si>
    <t>-Jika sudah sesuai, maka export to excel</t>
  </si>
  <si>
    <t>-Jika belum sesuai, cek penamaan ULP apakah sudah sesuai penulisannya atau belum</t>
  </si>
  <si>
    <t>GANDAMEKAR</t>
  </si>
  <si>
    <t>WKHO</t>
  </si>
  <si>
    <t>WMA</t>
  </si>
  <si>
    <t>PSMR</t>
  </si>
  <si>
    <t>PSBR</t>
  </si>
  <si>
    <t>SFO</t>
  </si>
  <si>
    <t>SFA</t>
  </si>
  <si>
    <t>PMDB</t>
  </si>
  <si>
    <t>PMDA</t>
  </si>
  <si>
    <t>PMKA</t>
  </si>
  <si>
    <t>TRAPESIUM</t>
  </si>
  <si>
    <t>TNDN</t>
  </si>
  <si>
    <t>OWL</t>
  </si>
  <si>
    <t>ABABIL</t>
  </si>
  <si>
    <t>UNICORN</t>
  </si>
  <si>
    <t>BLACKBIRD</t>
  </si>
  <si>
    <t>JUJUR</t>
  </si>
  <si>
    <t>SHELLING</t>
  </si>
  <si>
    <t>DONG</t>
  </si>
  <si>
    <t>RUBEL</t>
  </si>
  <si>
    <t>JDRL</t>
  </si>
  <si>
    <t>BJGR</t>
  </si>
  <si>
    <t>SPEEDOMETER</t>
  </si>
  <si>
    <t>OLI</t>
  </si>
  <si>
    <t>VELG</t>
  </si>
  <si>
    <t>KNALPOT</t>
  </si>
  <si>
    <t>GAMBUS</t>
  </si>
  <si>
    <t>MANDOLIN</t>
  </si>
  <si>
    <t>UJUNG BERUNG</t>
  </si>
  <si>
    <t>↓</t>
  </si>
  <si>
    <t>↓11,1</t>
  </si>
  <si>
    <t>↑</t>
  </si>
  <si>
    <t>0</t>
  </si>
  <si>
    <t>↑0</t>
  </si>
  <si>
    <t>↓60</t>
  </si>
  <si>
    <t>=</t>
  </si>
  <si>
    <t>=0</t>
  </si>
  <si>
    <t>↓100</t>
  </si>
  <si>
    <t>↓37,5</t>
  </si>
  <si>
    <t>↓50</t>
  </si>
  <si>
    <t>↓33,3</t>
  </si>
  <si>
    <t>↓57,1</t>
  </si>
  <si>
    <t>↓14,2</t>
  </si>
  <si>
    <t>↓25</t>
  </si>
  <si>
    <t>↓66,6</t>
  </si>
  <si>
    <t>↑100</t>
  </si>
  <si>
    <t>SUNYARAGI</t>
  </si>
  <si>
    <t>PERBAIKAN HOTSPOT</t>
  </si>
  <si>
    <t>↓30</t>
  </si>
  <si>
    <t>↓80</t>
  </si>
  <si>
    <t>↓74</t>
  </si>
  <si>
    <t>↓48,2</t>
  </si>
  <si>
    <t>↓57,5</t>
  </si>
  <si>
    <t>↓62,5</t>
  </si>
  <si>
    <t>↑22,2</t>
  </si>
  <si>
    <t>↓45,9</t>
  </si>
  <si>
    <t>↓27,7</t>
  </si>
  <si>
    <t>↑35</t>
  </si>
  <si>
    <t>↓40</t>
  </si>
  <si>
    <t>↓20</t>
  </si>
  <si>
    <t>↑16,6</t>
  </si>
  <si>
    <t>↓55,5</t>
  </si>
  <si>
    <t>↑7,69</t>
  </si>
  <si>
    <t>↓15</t>
  </si>
  <si>
    <t>↑13</t>
  </si>
  <si>
    <t>↓76,3</t>
  </si>
  <si>
    <t>↑9,3</t>
  </si>
  <si>
    <t>↓58,6</t>
  </si>
  <si>
    <t>↓48,1</t>
  </si>
  <si>
    <t>↓10</t>
  </si>
  <si>
    <t>↓76</t>
  </si>
  <si>
    <t>PERSEGI</t>
  </si>
  <si>
    <t>KIMIA</t>
  </si>
  <si>
    <t>TEKSTIL</t>
  </si>
  <si>
    <t>REKAP KINERJA GANGGUAN PENYULANG UIDJB - NOVEMBER 2020</t>
  </si>
  <si>
    <t>NOV 2020</t>
  </si>
  <si>
    <t>NOV 2019</t>
  </si>
  <si>
    <t>TARGET
NOV</t>
  </si>
  <si>
    <t>KOM 2020
(S.D NOV 2020)</t>
  </si>
  <si>
    <t>KOM 2019
(S.D NOV 2019)</t>
  </si>
  <si>
    <t>TARGET 2020
(S.D NOV 2020)</t>
  </si>
  <si>
    <t>kom-OKT 20</t>
  </si>
  <si>
    <t>↓49,1</t>
  </si>
  <si>
    <t>↓75</t>
  </si>
  <si>
    <t>↓16,6</t>
  </si>
  <si>
    <t>↓36,6</t>
  </si>
  <si>
    <t>↑50</t>
  </si>
  <si>
    <t>↑18,1</t>
  </si>
  <si>
    <t>↑25</t>
  </si>
  <si>
    <t>↓37,9</t>
  </si>
  <si>
    <t>↓58,8</t>
  </si>
  <si>
    <t>↑47,6</t>
  </si>
  <si>
    <t>↓45,6</t>
  </si>
  <si>
    <t>↑18,5</t>
  </si>
  <si>
    <t>↓41,3</t>
  </si>
  <si>
    <t>↓53,8</t>
  </si>
  <si>
    <t>↑23</t>
  </si>
  <si>
    <t>↑37</t>
  </si>
  <si>
    <t>↑13,3</t>
  </si>
  <si>
    <t>↑6,82</t>
  </si>
  <si>
    <t>↓11,9</t>
  </si>
  <si>
    <t>↓32,6</t>
  </si>
  <si>
    <t>↓28,5</t>
  </si>
  <si>
    <t>↑24</t>
  </si>
  <si>
    <t>↓35,5</t>
  </si>
  <si>
    <t>↓45,7</t>
  </si>
  <si>
    <t>↓24,3</t>
  </si>
  <si>
    <t>↓12,9</t>
  </si>
  <si>
    <t>↑20</t>
  </si>
  <si>
    <t>↓31,4</t>
  </si>
  <si>
    <t>↓18,8</t>
  </si>
  <si>
    <t>↓21,8</t>
  </si>
  <si>
    <t>↑47,5</t>
  </si>
  <si>
    <t>↓3,85</t>
  </si>
  <si>
    <t>↓41,6</t>
  </si>
  <si>
    <t>↓40,9</t>
  </si>
  <si>
    <t>↓22,9</t>
  </si>
  <si>
    <t>↓45,1</t>
  </si>
  <si>
    <t>↓45</t>
  </si>
  <si>
    <t>↓16,2</t>
  </si>
  <si>
    <t>↓3,7</t>
  </si>
  <si>
    <t>↓19,4</t>
  </si>
  <si>
    <t>↓40,5</t>
  </si>
  <si>
    <t>↓55,1</t>
  </si>
  <si>
    <t>↑26,6</t>
  </si>
  <si>
    <t>↓8,57</t>
  </si>
  <si>
    <t>↑13,8</t>
  </si>
  <si>
    <t>↓61,5</t>
  </si>
  <si>
    <t>↓25,2</t>
  </si>
  <si>
    <t>↑5,36</t>
  </si>
  <si>
    <t>↑33,3</t>
  </si>
  <si>
    <t>↓22,7</t>
  </si>
  <si>
    <t>↓40,7</t>
  </si>
  <si>
    <t>↓26,3</t>
  </si>
  <si>
    <t>↓29,4</t>
  </si>
  <si>
    <t>BOGOR BARU</t>
  </si>
  <si>
    <t>ENERGIZE KEMBALI 31 JULI 19</t>
  </si>
  <si>
    <t>20 SEP ADA ANOMALI DIKELUARKAN KEMBALI</t>
  </si>
  <si>
    <t>INDCI</t>
  </si>
  <si>
    <t>LMJAN</t>
  </si>
  <si>
    <t>PENGECEKAN SUARA &amp; GETARAN PADA INCOMING</t>
  </si>
  <si>
    <t>PERBAIKAN TERMINASI KABEL</t>
  </si>
  <si>
    <t>PERBAIKAN COMPRESSOR BOCOR</t>
  </si>
  <si>
    <t>PENGGANTAN VT PHASA S</t>
  </si>
  <si>
    <t>KRACAK</t>
  </si>
  <si>
    <t>CIBEUREUM</t>
  </si>
  <si>
    <t>MASIH ADA INDIKASI API</t>
  </si>
  <si>
    <t>GANGGUAN BOILER FEED PUMP TURBIN</t>
  </si>
  <si>
    <t>TEMUAN KAWAT RANTAS PADA PMS REL 2</t>
  </si>
  <si>
    <t>UNIT 2 PRATU DERATING 150 MW</t>
  </si>
  <si>
    <t>PEK SUTT 150 KV PDLRG-BDUTR 2</t>
  </si>
  <si>
    <t>PLTU PRATU OPERASI MAX</t>
  </si>
  <si>
    <t>PEK SUTT 150KV SKTNI - BKASI 1&amp;2</t>
  </si>
  <si>
    <t>PEK SUTT 150 KV CRATA-PDLRG 2</t>
  </si>
  <si>
    <t>PENGAMANAN BEBAN IBT 5 SRAGI</t>
  </si>
  <si>
    <t>PEK SUTT 150 KV CRATA-PDLRG 1</t>
  </si>
  <si>
    <t>KIT PRATU 3 UNIT MAMPU PASOK 850 MW</t>
  </si>
  <si>
    <t>PENGGANTIAN BUSHING SEKUNDER FASA S IBT 1 SRAGI</t>
  </si>
  <si>
    <t>IBT 1 GITET DLTMS KEUAR ANOMALI TEMUAN HOTSPOT</t>
  </si>
  <si>
    <t>KIT PRATU 3 UNIT MAMPU PASOK 270 MW</t>
  </si>
  <si>
    <t>Tahap investigasi</t>
  </si>
  <si>
    <t>MALANGBONG</t>
  </si>
  <si>
    <t>RAWADENOK</t>
  </si>
  <si>
    <t>TEGALHERANG</t>
  </si>
  <si>
    <t>EMERGENCY AKIBAT BANJIR</t>
  </si>
  <si>
    <t>KEDUNGBADAK</t>
  </si>
  <si>
    <t>PERBAIKAN TEMUAN DESIS</t>
  </si>
  <si>
    <t>TEMUAN HOTSPOT DI T2</t>
  </si>
  <si>
    <t>CIKASUNGKA</t>
  </si>
  <si>
    <t>ANOMALI SUPLAI DC</t>
  </si>
  <si>
    <t>DERATING TRAFO 1 PLTU PRATU</t>
  </si>
  <si>
    <t>PENORMALAN TOPOLOGI</t>
  </si>
  <si>
    <t>PEK IBT 3 CIBINONG</t>
  </si>
  <si>
    <t>BKASI 1,2</t>
  </si>
  <si>
    <t>ANTISIPASI DERATING PLTU IDBRU DAN BEBAN TINGGI SS CBATU 3,4</t>
  </si>
  <si>
    <t>PENGAMANAN TOWER DARI TANAH LONGSOR</t>
  </si>
  <si>
    <t>CBATU 1,2</t>
  </si>
  <si>
    <t>ANTISIPASI BEBAN TINGGI SS CIBATU 3-4</t>
  </si>
  <si>
    <t>PERBAIKAN RELE OCR DAN DISTANCE</t>
  </si>
  <si>
    <t>CIGERELENG</t>
  </si>
  <si>
    <t>CIBEREUM</t>
  </si>
  <si>
    <t>LAGADAR</t>
  </si>
  <si>
    <t>ARJAWINANGUN</t>
  </si>
  <si>
    <t>SEMEN BARU</t>
  </si>
  <si>
    <t>TELUK JAMBE</t>
  </si>
  <si>
    <t>TRAP</t>
  </si>
  <si>
    <t>JUISHIN</t>
  </si>
  <si>
    <t>PONCOL BARU</t>
  </si>
  <si>
    <t>KRSAN</t>
  </si>
  <si>
    <t>RJPKS1</t>
  </si>
  <si>
    <t>RJPKS2</t>
  </si>
  <si>
    <t>PDLRG1</t>
  </si>
  <si>
    <t>PDLRG2</t>
  </si>
  <si>
    <t>PDLRG3</t>
  </si>
  <si>
    <t>PDLRG4</t>
  </si>
  <si>
    <t>JSHIN1</t>
  </si>
  <si>
    <t>PNYNG1</t>
  </si>
  <si>
    <t>PNYNG2</t>
  </si>
  <si>
    <t>PNYNG3</t>
  </si>
  <si>
    <t>PNYNG4</t>
  </si>
  <si>
    <t>PNDAP1</t>
  </si>
  <si>
    <t>PNDAP2</t>
  </si>
  <si>
    <t>PNDAP3</t>
  </si>
  <si>
    <t>PNDAP4</t>
  </si>
  <si>
    <t>CKMPY4</t>
  </si>
  <si>
    <t>CKMPY1</t>
  </si>
  <si>
    <t>CKMPY2</t>
  </si>
  <si>
    <t>CKMPY3</t>
  </si>
  <si>
    <t>PRABU1</t>
  </si>
  <si>
    <t>PRMCG1</t>
  </si>
  <si>
    <t>PRMCG2</t>
  </si>
  <si>
    <t>PRMCG3</t>
  </si>
  <si>
    <t>KRANG1</t>
  </si>
  <si>
    <t>KRANG2</t>
  </si>
  <si>
    <t>JATILUHUR</t>
  </si>
  <si>
    <t>PLTGU</t>
  </si>
  <si>
    <t>CIBADAK BARU</t>
  </si>
  <si>
    <t>PATUHA</t>
  </si>
  <si>
    <t>KADIPATEN</t>
  </si>
  <si>
    <t>NEW KADIPATEN</t>
  </si>
  <si>
    <t>SPFIC</t>
  </si>
  <si>
    <t>PERBAIKAN HOTSPOT PADA KLEM PMS REL 2 BAY TRF 1</t>
  </si>
  <si>
    <t>PERBAIKAN ANOMALI DENGUNG</t>
  </si>
  <si>
    <t>PABUARAN</t>
  </si>
  <si>
    <t>INVESTIGASI RANGAKAIAN SUPPLY DC</t>
  </si>
  <si>
    <t>PERBAIKAN ANOMALI RELE REF</t>
  </si>
  <si>
    <t>KEBOCORAN MINYAK KOMPENSATOR</t>
  </si>
  <si>
    <t>RAJAPAKSI</t>
  </si>
  <si>
    <t>PERBAIKAN TEMUAN PD PADA KABEL POWER PHASA R</t>
  </si>
  <si>
    <t>PERBAIKAN TEMUAN HOTSPOT</t>
  </si>
  <si>
    <t>MJA-CJR</t>
  </si>
  <si>
    <t>PERBAIKAN ANOMALI PADA REF HV TRF 1</t>
  </si>
  <si>
    <t>PINAYUNGAN</t>
  </si>
  <si>
    <t>PENGGANTIAN PMT 150 KV</t>
  </si>
  <si>
    <t>INVESTIGASI BUNYI DESIS BAY TRF 1</t>
  </si>
  <si>
    <t>SMD,MJA</t>
  </si>
  <si>
    <t>PERBAIKAN REMBESAN MINYAK PADA BUCHOL TRAFO 2</t>
  </si>
  <si>
    <t>TINDAK ANOMALI PADA SCOUT BUSHING INC 20 KV</t>
  </si>
  <si>
    <t>PENGISIAN GAS SF6</t>
  </si>
  <si>
    <t>CIKUMPAY</t>
  </si>
  <si>
    <t>PENURUNAN GAS SF6 ALARM TIDAK BSA DIRESET</t>
  </si>
  <si>
    <t>PERBAIKAN ANOMALI HOTSPOT PADA KABEL POWER 20 KV PHASA R BAY TRAFO2</t>
  </si>
  <si>
    <t>PEK IBT 2 500 MVA GITET DEPOK</t>
  </si>
  <si>
    <t>RENCANA PEK SUTT 150 KV CRATA - PDLRG 2</t>
  </si>
  <si>
    <t>PEK SUTT 150 KV CBDAK-PRATU 2</t>
  </si>
  <si>
    <t>PEK SUTT 150 KV PDLRG - LGDAR</t>
  </si>
  <si>
    <t>PEK IBT 1 500 MVA CBATU</t>
  </si>
  <si>
    <t>PLTU PRATU OPERASI 2 UNIT MAKSIMUM</t>
  </si>
  <si>
    <t>IBT 2 GITET CIBATU</t>
  </si>
  <si>
    <t>CLNSI</t>
  </si>
  <si>
    <t>PLTU IDBRU UNIT 1 DERATING</t>
  </si>
  <si>
    <t>ANTISIPASI BEBAN TINGGI SUTT 150 KV</t>
  </si>
  <si>
    <t>MENGURANGI BEBAN SUTT 150 KV CGRLG - RJMDL</t>
  </si>
  <si>
    <t>SELESAI PEKERJAAN SUTT 150 KV KSBRU - SKTNI</t>
  </si>
  <si>
    <t>ANTISIPASI BEBAN PUNCAK SIANG</t>
  </si>
  <si>
    <t>PEK HOTSPOT SUTT 150 KV BKASI-SKTNI-1 SELESAI</t>
  </si>
  <si>
    <t>PLTU IDMYU OPERASI 3 UNIT</t>
  </si>
  <si>
    <t>KIT PRATU OPERAI 2 UNIT MINIMUM</t>
  </si>
  <si>
    <t>PLTU PRATU OPERASI 3 UNIT BEBAN MAKSIMUM</t>
  </si>
  <si>
    <t>ANTISIPASI BEBAN TINGGI IBT 3,4 CBATU</t>
  </si>
  <si>
    <t>PEK IBT 1 500 MVA GITET BEKASI</t>
  </si>
  <si>
    <t>PEK SUTT 150 KV CNJUR - CGRLG DAN PLTU PRATU 3</t>
  </si>
  <si>
    <t>PEK SUTT 150 KV KRCDG - GDBGE 1</t>
  </si>
  <si>
    <t>KSGHN</t>
  </si>
  <si>
    <t>SUTT 150 KV TSMAY - CAMIS 1&amp;2</t>
  </si>
  <si>
    <t>PEK IBT-1 500/150 KV GITET DEPOK</t>
  </si>
  <si>
    <t>PEK SUTT 150 KV TSMYA - CAMIS 1&amp;2</t>
  </si>
  <si>
    <t>PLTA JTLHR</t>
  </si>
  <si>
    <t>PLTU INBRU OPERASI CUMA 1 UNIT</t>
  </si>
  <si>
    <t>PLTU IDBRU OPERASI HANYA 1 UNIT</t>
  </si>
  <si>
    <t>Kawasan RE Martadinata ,Balubur</t>
  </si>
  <si>
    <t>Daerah Gegerkalong</t>
  </si>
  <si>
    <t>North Dago Putih</t>
  </si>
  <si>
    <t>NPH</t>
  </si>
  <si>
    <t>Perumahan Permata Hijau Permai</t>
  </si>
  <si>
    <t>Daerah Sentra Duta</t>
  </si>
  <si>
    <t>Hotel Jayakarta,Hotel Seraton,Punclut,Dago Pojok, STKS dsk</t>
  </si>
  <si>
    <t>Kawsan Geologi,Tubagus Ismail,Titiran,Sekeloa,Bangbayang dsk</t>
  </si>
  <si>
    <t>Dago Tea House,Dago Pojok,Cisitu,Sangkuriang,dsk</t>
  </si>
  <si>
    <t>Kabel expres ke GI Dago Pakar</t>
  </si>
  <si>
    <t>Komp Resots Dago Pakar,Komp UNPAD Cigadung,Rancakendal.</t>
  </si>
  <si>
    <t>Mengisi GI Bengkok</t>
  </si>
  <si>
    <t>Dago,Pakar, Perum dosen UNPAD,Cigadung,Sekemirung,Cigadung</t>
  </si>
  <si>
    <t xml:space="preserve"> Komp Dosen ITB Pasir Muncang,Buniwangi,Punclut,Jajaway dsk</t>
  </si>
  <si>
    <t>Kabel expres ke GH LPMA</t>
  </si>
  <si>
    <t>Desa Pakar Wetan,Desa Ciburial,</t>
  </si>
  <si>
    <t>CIWALK</t>
  </si>
  <si>
    <t>GH Timur</t>
  </si>
  <si>
    <t>Babakan Tarogong</t>
  </si>
  <si>
    <t>Express Cibeureum GH Arjuna</t>
  </si>
  <si>
    <t>Lotte Mart Jl Peta dan Hotel   dsk</t>
  </si>
  <si>
    <t>Kawasan Taman Holis ,Taman Kopo,Cigondewah</t>
  </si>
  <si>
    <t>Kawasan Industri Cibolerang,Cigondewah,Sadang Buntu dsk</t>
  </si>
  <si>
    <t>Kawasan Industri Cisirung,Jl Moh Toha dsk</t>
  </si>
  <si>
    <t>Kawasan industri Palasari dsk</t>
  </si>
  <si>
    <t>Kawasan Industri Mengger,Palasari,Jl moh Toha dsk</t>
  </si>
  <si>
    <t>Cigereleng Batununggal Indah</t>
  </si>
  <si>
    <t>JL.NYENGSERET</t>
  </si>
  <si>
    <t>Pabrik Coklat Ceres ( Jl Raya Dayeuhkolot )</t>
  </si>
  <si>
    <t>Cigereleng Mahameru Coklat</t>
  </si>
  <si>
    <t>Cigereleng, Dago.</t>
  </si>
  <si>
    <t>Cigereleng Telkom Palasari</t>
  </si>
  <si>
    <t>Dago-Bengkok-Hijau</t>
  </si>
  <si>
    <t>Dago pakar Padasuka Hijau</t>
  </si>
  <si>
    <t>Dago-Bengkok-Orange</t>
  </si>
  <si>
    <t xml:space="preserve">Dago pakar Mandala Mekar </t>
  </si>
  <si>
    <t>Desa Marga saluyu</t>
  </si>
  <si>
    <t>Dago pakar Padasuka Orange</t>
  </si>
  <si>
    <t>Desa Sinom</t>
  </si>
  <si>
    <t>Babakan Sukapura,Kiaracondong,Kawasan Industri Banteun dsk</t>
  </si>
  <si>
    <t>BODOGOL, ANTABARU</t>
  </si>
  <si>
    <t>Kiaracondong,Gumuruh,Turangga,Kebon Kangkung,Sesko AD dsk</t>
  </si>
  <si>
    <t>Jl Kiaracondong,Soekarno Hatta,Buahbatu,Moh Ramdan,Gang Asmi,SasakGantung,Pangarang,Kembar,Babakan Dengki dsk</t>
  </si>
  <si>
    <t>Jl Diponegoro, Pusdai, RRI, Suci, Sukamantri, Cikaso, Pahlawan, Cikutra BrigjenKatamso, Citarum, Perum Sukaluyu, STIE, ITENAS, Cipunagara dsk</t>
  </si>
  <si>
    <t>Jl Cinunuk,Cibiru, Soekarno Hatta, Cimencrang, Rancasagatan, Perum Cibiru Asri, Krida Nusantara dsk</t>
  </si>
  <si>
    <t>Panyileukan. Gedebage, Adipura, Griya Bandung Indah, Ciwastra, Soekarno Hatta, Derwati, Banyubiru, Baturaden dsk</t>
  </si>
  <si>
    <t>Jl Raya Ujungberung, Cilengkrang, Jamaras, Ciporeat, Cigending, Perum Pasirjati, Melati wangi, Cijambe dsk</t>
  </si>
  <si>
    <t>Daerah Cileunyi</t>
  </si>
  <si>
    <t>Jl Raya Cinunuk,Cileunyi,Manglayang Regency, Cikoneng, Jasamarga, Cibiru Wetan , Cibolerang Cinunuk dsk</t>
  </si>
  <si>
    <t>TELUKJAMBE</t>
  </si>
  <si>
    <t>INVESTIGASI ANOMALI RELAI</t>
  </si>
  <si>
    <t>KRW,PWK</t>
  </si>
  <si>
    <t>SUKAMANDI</t>
  </si>
  <si>
    <t>PENGGANTIAN BATERE MODUL CPU</t>
  </si>
  <si>
    <t>PEK BUSBAR B GI PDKLP</t>
  </si>
  <si>
    <t>PEK SUTT BGBRU - SNTUL</t>
  </si>
  <si>
    <t>ANTISIPASI BEBAN TINGGI IBT 3-4</t>
  </si>
  <si>
    <t>PLTU INDMYU OPERASI 2 UNIT</t>
  </si>
  <si>
    <t>RANGBAN SUTT 150 KV MKSRI - CBATU</t>
  </si>
  <si>
    <t>CRATA 2,3</t>
  </si>
  <si>
    <t>UNIT IDBRU 1,2,3 MAKSIMUM</t>
  </si>
  <si>
    <t>PEK SUTT 150 KV JTRNGN - CBBUR</t>
  </si>
  <si>
    <t>PEK HAR 2 TAHUNAN</t>
  </si>
  <si>
    <t>PENGAMANAN ERECTION TRAVES T69</t>
  </si>
  <si>
    <t>PEK RUAS SUTET MTWAR - CBATU TELAH SELESAI</t>
  </si>
  <si>
    <t>TEMUAN DESISI DI INC T1</t>
  </si>
  <si>
    <t>PERBAIKAN KEBOCORAN UDARA DI KOMPRESOR 150 KV</t>
  </si>
  <si>
    <t>TINDAK LANJUT ANOMALI KEBOCORAN TEKANAN PNEUMATIK PMT BAY TRF 1</t>
  </si>
  <si>
    <t>PENAMBAHAN GAS SF6</t>
  </si>
  <si>
    <t>KEANDALAN PENGAMBILAN SAMPAH METAL ROOF PADA SPAN T5-T6</t>
  </si>
  <si>
    <t>PEK SUTET MTAWAR-CABTU</t>
  </si>
  <si>
    <t>TASIK</t>
  </si>
  <si>
    <t>PEMBERSIHAN SAPAH LAYANGAN SUTT TASIK-CAMIS 1</t>
  </si>
  <si>
    <t>PDRAN</t>
  </si>
  <si>
    <t>ANTISIPASI BEBAN IBT BDSLN TINGGI</t>
  </si>
  <si>
    <t>PEKERJAAN SUTT 150 KV KRCDG - KRCDG 2</t>
  </si>
  <si>
    <t>PENGAMANAN PENGEMBALIKAN KONDUKTOR TOWER</t>
  </si>
  <si>
    <t>PEK TSRMYA - CAMIS 1 SIRKIT</t>
  </si>
  <si>
    <t>INDACHI</t>
  </si>
  <si>
    <t>CEPWR</t>
  </si>
  <si>
    <t>KOSAMBI BARU</t>
  </si>
  <si>
    <t>RECLOSE TRIP</t>
  </si>
  <si>
    <t>BABAKAN</t>
  </si>
  <si>
    <t>PENAMBAHAN GASSF6</t>
  </si>
  <si>
    <t>GEDEBAGE</t>
  </si>
  <si>
    <t>PERBAIKAN MEKANIK HIDRAULIK PMT 150 KV</t>
  </si>
  <si>
    <t>INVESTIGASI ANOMALI RELE DIFF</t>
  </si>
  <si>
    <t>PERBAIKAN ANOMALI PADA PENGGERAKAN PMT 70 KV</t>
  </si>
  <si>
    <t>INVESTIGASI PASCA GANGGUAN TRAFO 1</t>
  </si>
  <si>
    <t>CBATU3,4</t>
  </si>
  <si>
    <t>ANOMALI RELE DIF PD TRF 7</t>
  </si>
  <si>
    <t>JANUARI - DESEMBER 2020</t>
  </si>
  <si>
    <t>PRMYA,TLJBE,PRURI</t>
  </si>
  <si>
    <t>1,2,3</t>
  </si>
  <si>
    <t>MLS PASCA GGN SISTEM INDRU TRIP</t>
  </si>
  <si>
    <t>PERBAIKAN ANOMALI RELE OCR</t>
  </si>
  <si>
    <t>PENGGANTIAN MODUL SUPPLY RELE SIFANG</t>
  </si>
  <si>
    <t>EMERGENCY RELE PADAM DI INC TRF 1</t>
  </si>
  <si>
    <t>PERBAIKAN ANOMALI RELE SBEF</t>
  </si>
  <si>
    <t>PERBAIKAN NGR T2</t>
  </si>
  <si>
    <t>PENGGANTIAN MODUL SUPLY</t>
  </si>
  <si>
    <t xml:space="preserve">PEK INVESTIGASI GGN IBT 3 500/150 KV </t>
  </si>
  <si>
    <t>PEK SUTT 150 KV PDLRG - LGDAR 2</t>
  </si>
  <si>
    <t>PERBAIKAN ANOMALI ANNOUNCIATOR SPRING CHARGE GAILURE PMT 150 KV</t>
  </si>
  <si>
    <t>PEK STRINGING SUTET 500 KV IDBRU - CABTU</t>
  </si>
  <si>
    <t>PEK IBT 4 500 MVA GITET CIBATU</t>
  </si>
  <si>
    <t>PEK SUTT LGDAR - CGRLG 1</t>
  </si>
  <si>
    <t>PERBAIKAN PMS REL 2 MIRING</t>
  </si>
  <si>
    <t>PLTU PRATU OPERASI MAKSIMUM</t>
  </si>
  <si>
    <t>ANTISIPASI BEBAN TINGGI SS CBATU 3.,4 - MDRCN</t>
  </si>
  <si>
    <t>SEP</t>
  </si>
  <si>
    <t>TOTAL</t>
  </si>
  <si>
    <t>INDACI</t>
  </si>
  <si>
    <t>BKS,KRW</t>
  </si>
  <si>
    <t>BUSHING NETRAL MELELEH</t>
  </si>
  <si>
    <t>PERBAIKAN REMBESAN &amp; HOTSPOT</t>
  </si>
  <si>
    <t>TASIKBARU</t>
  </si>
  <si>
    <t>INVESTIGASI ANOMALI HOTSPOT KABEL POWER INC 20 KV</t>
  </si>
  <si>
    <t>PENGAMANAN RACHEM LEPAS DI TRAFO</t>
  </si>
  <si>
    <t>TEMUAN HOTSPOT DI INC 2</t>
  </si>
  <si>
    <t>PLTU PRATU MAMPU PASOK 600 MW</t>
  </si>
  <si>
    <t>PEKERJAAN IBT 1 BEKASI SUDAH SELESAI</t>
  </si>
  <si>
    <t>PERSIAPAN PEK IBT 2 500150 KV GITET CIRATA</t>
  </si>
  <si>
    <t>PEKERJAAN SUTT PDLRG - BDUTR 1</t>
  </si>
  <si>
    <t>RENCANA FO3 UNIT PRATU 3</t>
  </si>
  <si>
    <t>PENORMALAN KONFIGURASI PLTU IDMYU OPERASI 3 UNIT</t>
  </si>
  <si>
    <t>IBT 1,2 PWKTA</t>
  </si>
  <si>
    <t>IBT 3 CRATA</t>
  </si>
  <si>
    <t>PERFORMANCE TEST IBT 1 500/150 KV GITET CIRATA</t>
  </si>
  <si>
    <t>PLTU PRATU OPERASI 3 UNIT RENCANA BEBAN MAKSIMUM</t>
  </si>
  <si>
    <t>TEMUAN ISOLATOR PECAH FASA R SEBANYAK 6 KEPING PADA TOWER 33</t>
  </si>
  <si>
    <t>November</t>
  </si>
  <si>
    <t>BULAN</t>
  </si>
  <si>
    <t>EVENT</t>
  </si>
  <si>
    <t>JUMLAH PENYULANG PADAM</t>
  </si>
  <si>
    <t>JUMLAH PELANGGAN PADAM</t>
  </si>
  <si>
    <t>JUMLAH GARDU PADAM</t>
  </si>
  <si>
    <t>SS</t>
  </si>
  <si>
    <t>PELANGGAN PADAM</t>
  </si>
  <si>
    <t>GARDU PADAM</t>
  </si>
  <si>
    <t>Count of SUBSISTEM</t>
  </si>
  <si>
    <t>Column Labels</t>
  </si>
  <si>
    <t>CIBATU 3,4</t>
  </si>
  <si>
    <t>Row Labels</t>
  </si>
  <si>
    <t>Jan</t>
  </si>
  <si>
    <t>Feb</t>
  </si>
  <si>
    <t>Mar</t>
  </si>
  <si>
    <t>Apr</t>
  </si>
  <si>
    <t>May</t>
  </si>
  <si>
    <t>Jun</t>
  </si>
  <si>
    <t>Jul</t>
  </si>
  <si>
    <t>Aug</t>
  </si>
  <si>
    <t>Sep</t>
  </si>
  <si>
    <t>Oct</t>
  </si>
  <si>
    <t>Nov</t>
  </si>
  <si>
    <t>Dec</t>
  </si>
  <si>
    <t>Grand Total</t>
  </si>
  <si>
    <t>AGS</t>
  </si>
  <si>
    <t>TASIK BARU</t>
  </si>
  <si>
    <t>CIBATU 1,2</t>
  </si>
  <si>
    <t>NEW UJUNGBERUNG</t>
  </si>
  <si>
    <t>DELTAMAS</t>
  </si>
  <si>
    <t>CIBINONG 1,2 - DEPOK 2</t>
  </si>
  <si>
    <t>(blank)</t>
  </si>
  <si>
    <t>NEW TAMBUN</t>
  </si>
  <si>
    <t>BEKASI 1,3 - CIBINONG 3</t>
  </si>
  <si>
    <t>BEKASI 2,3 - CAWANG 1</t>
  </si>
  <si>
    <t>DEPOK 1 - CAWANG 2,3</t>
  </si>
  <si>
    <t>LAMA PADAM</t>
  </si>
  <si>
    <t>BEBAN (MW)</t>
  </si>
  <si>
    <t>ENS (KWH)</t>
  </si>
  <si>
    <t>Sum of BEBAN (MW)</t>
  </si>
  <si>
    <t>Sum of ENS (KWH)</t>
  </si>
  <si>
    <t>DURASI</t>
  </si>
  <si>
    <t>JUMLAH PENY PADAM</t>
  </si>
  <si>
    <t>Count of SS</t>
  </si>
  <si>
    <t>PHT SMDRA - LMJAN RECLOSE</t>
  </si>
  <si>
    <t>PHT CGRLG - MJLYA RECLOSE</t>
  </si>
  <si>
    <t>Sum of BEBAN</t>
  </si>
  <si>
    <t>Sum of ENS</t>
  </si>
  <si>
    <t>PHT PWKTA - SBANG RECLOSE</t>
  </si>
  <si>
    <t>PHT SMDNG - UBRNG RECLOSE</t>
  </si>
  <si>
    <t>DURASI PADAM</t>
  </si>
  <si>
    <t>JUML PENY PADAM</t>
  </si>
  <si>
    <t>Desember</t>
  </si>
  <si>
    <t>PLTA JATILUHUR UNIT 5 TRIP</t>
  </si>
  <si>
    <t>&lt;00/01/1900</t>
  </si>
  <si>
    <t>PLTA JATILUHUR UNIT 1 TRIP</t>
  </si>
  <si>
    <t>PLTGU BEKASI POWER UNIT 1,2 TRIP</t>
  </si>
  <si>
    <t>BEKASI POWER</t>
  </si>
  <si>
    <t>PLTU CEPWR UNIT 1 TRIP</t>
  </si>
  <si>
    <t>PLTA JATILUHUR UNIT 2 TRIP</t>
  </si>
  <si>
    <t>PLTA JATILUHUR UNIT 4 TRIP</t>
  </si>
  <si>
    <t>Relay yang muncul REF LV &amp; OCR Starting</t>
  </si>
  <si>
    <t>PHT KSBRU - PWKTA RECLOSE TRIP</t>
  </si>
  <si>
    <t>SENG TERBANG MENGENAI PHT</t>
  </si>
  <si>
    <t>PHT CRATA - DLTMS RECLOSE</t>
  </si>
  <si>
    <t>PHT CBREM - CGRLG RECLOSE TRIP</t>
  </si>
  <si>
    <t>TEMUAN SAMPAH LAYANGAN</t>
  </si>
  <si>
    <t>PHT JTBRG - IDMYU RECLOSE</t>
  </si>
  <si>
    <t>CIREBONG</t>
  </si>
  <si>
    <t>PHT SRAGI - BBKAN RECLOSE</t>
  </si>
  <si>
    <t>PHT LGDAR - CGRLG RECLOSE TRIP</t>
  </si>
  <si>
    <t>PHT UBRNG - DGPKR RECLOSE</t>
  </si>
  <si>
    <t>PHT JTBRG - HRGLS TRIP</t>
  </si>
  <si>
    <t>PHT CGRLG - BDSLN TRIP</t>
  </si>
  <si>
    <t>PHT CIKRG - JBBKA TRIP</t>
  </si>
  <si>
    <t>MALFUNCTION RELE SIFANG</t>
  </si>
  <si>
    <t>PHT PWKTA - SPFIC TRIP</t>
  </si>
  <si>
    <t xml:space="preserve"> disebabkan karena sambaran petir di tower 23 </t>
  </si>
  <si>
    <t>PHT CAMIS - BNJAR RECLOSE</t>
  </si>
  <si>
    <t>FAJAR PAPER</t>
  </si>
  <si>
    <t>BAY MILIK PELANGGAN (SISI PELANGGAN)</t>
  </si>
  <si>
    <t>RANTING TERBANG MENGENAI SERANDANG DI GI INDACI</t>
  </si>
  <si>
    <t>BDUTR1</t>
  </si>
  <si>
    <t>BDUTR3</t>
  </si>
  <si>
    <t>BDUTR4</t>
  </si>
  <si>
    <t>BDUTR5</t>
  </si>
  <si>
    <t>BRAGA1</t>
  </si>
  <si>
    <t>BRAGA2</t>
  </si>
  <si>
    <t>CGRLG6</t>
  </si>
  <si>
    <t>CGRLG7</t>
  </si>
  <si>
    <t>CGRLG9</t>
  </si>
  <si>
    <t>CGRLG10</t>
  </si>
  <si>
    <t>DGPKR1</t>
  </si>
  <si>
    <t>DGPKR2</t>
  </si>
  <si>
    <t>GDBGE1</t>
  </si>
  <si>
    <t>GDBGE2</t>
  </si>
  <si>
    <t>KRCDG1</t>
  </si>
  <si>
    <t>KRCDG2</t>
  </si>
  <si>
    <t>KRCDG3</t>
  </si>
  <si>
    <t>UBRNG3</t>
  </si>
  <si>
    <t>UBRNG4</t>
  </si>
  <si>
    <t>UBRNG5</t>
  </si>
  <si>
    <t>UBRNG6</t>
  </si>
  <si>
    <t>UBRNG7</t>
  </si>
  <si>
    <t>BKASI1</t>
  </si>
  <si>
    <t>BKASI2</t>
  </si>
  <si>
    <t>BKASI3</t>
  </si>
  <si>
    <t>BKASI4</t>
  </si>
  <si>
    <t>BKASI5</t>
  </si>
  <si>
    <t>DLTMS1</t>
  </si>
  <si>
    <t>DLTMS2</t>
  </si>
  <si>
    <t>NTMBN1</t>
  </si>
  <si>
    <t>NTMBN2</t>
  </si>
  <si>
    <t>NPCLR</t>
  </si>
  <si>
    <t>NPCLR1</t>
  </si>
  <si>
    <t>NPCLR2</t>
  </si>
  <si>
    <t>PCBRU1</t>
  </si>
  <si>
    <t>PCBRU2</t>
  </si>
  <si>
    <t>PCBRU3</t>
  </si>
  <si>
    <t>PCBRU4</t>
  </si>
  <si>
    <t>PCBRU5</t>
  </si>
  <si>
    <t>SMRCN1</t>
  </si>
  <si>
    <t>SMRCN2</t>
  </si>
  <si>
    <t>TMBUN1</t>
  </si>
  <si>
    <t>TMBUN2</t>
  </si>
  <si>
    <t>TMBUN3</t>
  </si>
  <si>
    <t>TMBUN5</t>
  </si>
  <si>
    <t>BGBRU3</t>
  </si>
  <si>
    <t>BGBRU4</t>
  </si>
  <si>
    <t>BGBRU5</t>
  </si>
  <si>
    <t>BGBRU6</t>
  </si>
  <si>
    <t>BGKTA1</t>
  </si>
  <si>
    <t>BGKTA2</t>
  </si>
  <si>
    <t>BUNAR1</t>
  </si>
  <si>
    <t>BUNAR2</t>
  </si>
  <si>
    <t>CIAWI1</t>
  </si>
  <si>
    <t>CIAWI2</t>
  </si>
  <si>
    <t>CIAWI3</t>
  </si>
  <si>
    <t>CIAWI4</t>
  </si>
  <si>
    <t>KDBDK1</t>
  </si>
  <si>
    <t>KDBDK2</t>
  </si>
  <si>
    <t>KDBDK3</t>
  </si>
  <si>
    <t>KTLPA1</t>
  </si>
  <si>
    <t>KTLPA2</t>
  </si>
  <si>
    <t>CNJUR2</t>
  </si>
  <si>
    <t>CNJUR3</t>
  </si>
  <si>
    <t>CNJUR4</t>
  </si>
  <si>
    <t>CNJUR5</t>
  </si>
  <si>
    <t>CBATU1</t>
  </si>
  <si>
    <t>CBATU2</t>
  </si>
  <si>
    <t>CBATU3</t>
  </si>
  <si>
    <t>CBATU4</t>
  </si>
  <si>
    <t>CIKRG1</t>
  </si>
  <si>
    <t>CIKRG4</t>
  </si>
  <si>
    <t>FJSWA1</t>
  </si>
  <si>
    <t>FJSWA3</t>
  </si>
  <si>
    <t>FJSWA4</t>
  </si>
  <si>
    <t>GDMKR1</t>
  </si>
  <si>
    <t>GDMKR2</t>
  </si>
  <si>
    <t>GDMKR3</t>
  </si>
  <si>
    <t>GDMKR4</t>
  </si>
  <si>
    <t>JBBKA1</t>
  </si>
  <si>
    <t>JBBKA2</t>
  </si>
  <si>
    <t>JBBKA3</t>
  </si>
  <si>
    <t>JBBKA4</t>
  </si>
  <si>
    <t>LIPPO1</t>
  </si>
  <si>
    <t>LIPPO2</t>
  </si>
  <si>
    <t>SKTNI1</t>
  </si>
  <si>
    <t>SKTNI2</t>
  </si>
  <si>
    <t>CBBAT1</t>
  </si>
  <si>
    <t>CBBAT2</t>
  </si>
  <si>
    <t>CBBAT3</t>
  </si>
  <si>
    <t>CBBRU1</t>
  </si>
  <si>
    <t>CBBRU2</t>
  </si>
  <si>
    <t>CBREM1</t>
  </si>
  <si>
    <t>CBREM2</t>
  </si>
  <si>
    <t>LGDAR1</t>
  </si>
  <si>
    <t>LGDAR2</t>
  </si>
  <si>
    <t>LGDAR3</t>
  </si>
  <si>
    <t>LGDAR4</t>
  </si>
  <si>
    <t>CBREM3</t>
  </si>
  <si>
    <t>ARJWN1</t>
  </si>
  <si>
    <t>ARJWN2</t>
  </si>
  <si>
    <t>BBKAN1</t>
  </si>
  <si>
    <t>BBKAN2</t>
  </si>
  <si>
    <t>BBKAN3</t>
  </si>
  <si>
    <t>KUNGN1</t>
  </si>
  <si>
    <t>KUNGN2</t>
  </si>
  <si>
    <t>KUNGN3</t>
  </si>
  <si>
    <t>MDRCN1</t>
  </si>
  <si>
    <t>MDRCN2</t>
  </si>
  <si>
    <t>NARJW1</t>
  </si>
  <si>
    <t>NARJW2</t>
  </si>
  <si>
    <t>SRAGI4</t>
  </si>
  <si>
    <t>SRAGI6</t>
  </si>
  <si>
    <t>SRAGI7</t>
  </si>
  <si>
    <t>SRAGI8</t>
  </si>
  <si>
    <t>ARJWN3</t>
  </si>
  <si>
    <t>CMGIS1</t>
  </si>
  <si>
    <t>CMGIS2</t>
  </si>
  <si>
    <t>CMGIS3</t>
  </si>
  <si>
    <t>CMGIS4</t>
  </si>
  <si>
    <t>DPBR21</t>
  </si>
  <si>
    <t>DPBR22</t>
  </si>
  <si>
    <t>RADEN1</t>
  </si>
  <si>
    <t>RADEN2</t>
  </si>
  <si>
    <t>RADEN3</t>
  </si>
  <si>
    <t>RADEN4</t>
  </si>
  <si>
    <t>SSKAN</t>
  </si>
  <si>
    <t>SSKAN1</t>
  </si>
  <si>
    <t>SSKAN2</t>
  </si>
  <si>
    <t>GARUT1</t>
  </si>
  <si>
    <t>GARUT3</t>
  </si>
  <si>
    <t>GARUT4</t>
  </si>
  <si>
    <t>MLBNG1</t>
  </si>
  <si>
    <t>MLBNG2</t>
  </si>
  <si>
    <t>MLBNG3</t>
  </si>
  <si>
    <t>PMPEK1</t>
  </si>
  <si>
    <t>PMPEK2</t>
  </si>
  <si>
    <t>PMPEK3</t>
  </si>
  <si>
    <t>SMDRA1</t>
  </si>
  <si>
    <t>SMDRA2</t>
  </si>
  <si>
    <t>CIBNG2</t>
  </si>
  <si>
    <t>CIBNG3</t>
  </si>
  <si>
    <t>CIBNG5</t>
  </si>
  <si>
    <t>CIBNG6</t>
  </si>
  <si>
    <t>CLGSI1</t>
  </si>
  <si>
    <t>CLNSI21</t>
  </si>
  <si>
    <t>CLNSI22</t>
  </si>
  <si>
    <t>CLNSI23</t>
  </si>
  <si>
    <t>SMNRU2</t>
  </si>
  <si>
    <t>SMNRU3</t>
  </si>
  <si>
    <t>SMNRU4</t>
  </si>
  <si>
    <t>SNTUL1</t>
  </si>
  <si>
    <t>SNTUL2</t>
  </si>
  <si>
    <t>SNTUL3</t>
  </si>
  <si>
    <t>SNTUL4</t>
  </si>
  <si>
    <t>SNTUL5</t>
  </si>
  <si>
    <t>CKDNG1</t>
  </si>
  <si>
    <t>CKDNG2</t>
  </si>
  <si>
    <t>HRGLS1</t>
  </si>
  <si>
    <t>HRGLS2</t>
  </si>
  <si>
    <t>HRGLS3</t>
  </si>
  <si>
    <t>IDMRU1</t>
  </si>
  <si>
    <t>IDMYU1</t>
  </si>
  <si>
    <t>IDMYU3</t>
  </si>
  <si>
    <t>JTBRG1</t>
  </si>
  <si>
    <t>JTBRG3</t>
  </si>
  <si>
    <t>DWUAN3</t>
  </si>
  <si>
    <t>KRPYG2</t>
  </si>
  <si>
    <t>KSBRU6</t>
  </si>
  <si>
    <t>KSBRU7</t>
  </si>
  <si>
    <t>KSBRU8</t>
  </si>
  <si>
    <t>MKRYA1</t>
  </si>
  <si>
    <t>MKRYA2</t>
  </si>
  <si>
    <t>MKSRI1</t>
  </si>
  <si>
    <t>MKSRI2</t>
  </si>
  <si>
    <t>MKSRI3</t>
  </si>
  <si>
    <t>MKSRI4</t>
  </si>
  <si>
    <t>MLIGI2</t>
  </si>
  <si>
    <t>PRMYA1</t>
  </si>
  <si>
    <t>PRMYA2</t>
  </si>
  <si>
    <t>PRMYA3</t>
  </si>
  <si>
    <t>PRURI2</t>
  </si>
  <si>
    <t>PRURI3</t>
  </si>
  <si>
    <t>RDLOK1</t>
  </si>
  <si>
    <t>RDLOK2</t>
  </si>
  <si>
    <t>RDLOK3</t>
  </si>
  <si>
    <t>RDLOK4</t>
  </si>
  <si>
    <t>TGHRG1</t>
  </si>
  <si>
    <t>TGHRG2</t>
  </si>
  <si>
    <t>TGHRG3</t>
  </si>
  <si>
    <t>TGHRG4</t>
  </si>
  <si>
    <t>TLJBE2</t>
  </si>
  <si>
    <t>TLJBE3</t>
  </si>
  <si>
    <t>TLJBE4</t>
  </si>
  <si>
    <t>BDSLN1</t>
  </si>
  <si>
    <t>BDSLN2</t>
  </si>
  <si>
    <t>BDSLN3</t>
  </si>
  <si>
    <t>BDSLN4</t>
  </si>
  <si>
    <t>CKSKA1</t>
  </si>
  <si>
    <t>CKSKA2</t>
  </si>
  <si>
    <t>CKSKA3</t>
  </si>
  <si>
    <t>CKSKA4</t>
  </si>
  <si>
    <t>KMJNG7</t>
  </si>
  <si>
    <t>MJLYA1</t>
  </si>
  <si>
    <t>MJLYA2</t>
  </si>
  <si>
    <t>MJLYA3</t>
  </si>
  <si>
    <t>PNSIA1</t>
  </si>
  <si>
    <t>PTUHA1</t>
  </si>
  <si>
    <t>SNTSA1</t>
  </si>
  <si>
    <t>SNTSA2</t>
  </si>
  <si>
    <t>PBRAN1</t>
  </si>
  <si>
    <t>PBRAN2</t>
  </si>
  <si>
    <t>PWKTA4</t>
  </si>
  <si>
    <t>PWKTA5</t>
  </si>
  <si>
    <t>SBANG3</t>
  </si>
  <si>
    <t>SKMDI2</t>
  </si>
  <si>
    <t>CBDRU2</t>
  </si>
  <si>
    <t>CBDRU3</t>
  </si>
  <si>
    <t>CBDRU4</t>
  </si>
  <si>
    <t>LBSTU1</t>
  </si>
  <si>
    <t>LBSTU2</t>
  </si>
  <si>
    <t>LBSTU3</t>
  </si>
  <si>
    <t>LBSTU4</t>
  </si>
  <si>
    <t>KDPTN1</t>
  </si>
  <si>
    <t>KDPTN2</t>
  </si>
  <si>
    <t>KDPTN3</t>
  </si>
  <si>
    <t>NKDPT1</t>
  </si>
  <si>
    <t>NKDPT2</t>
  </si>
  <si>
    <t>PRKAN3</t>
  </si>
  <si>
    <t>RCKEK1</t>
  </si>
  <si>
    <t>RCKEK2</t>
  </si>
  <si>
    <t>RCKEK3</t>
  </si>
  <si>
    <t>RCKEK4</t>
  </si>
  <si>
    <t>SMDNG1</t>
  </si>
  <si>
    <t>SMDNG2</t>
  </si>
  <si>
    <t>SMDNG3</t>
  </si>
  <si>
    <t>SMDNG4</t>
  </si>
  <si>
    <t>BNJAR2</t>
  </si>
  <si>
    <t>BNJAR3</t>
  </si>
  <si>
    <t>BNJAR4</t>
  </si>
  <si>
    <t>CAMIS1</t>
  </si>
  <si>
    <t>CAMIS2</t>
  </si>
  <si>
    <t>CAMIS3</t>
  </si>
  <si>
    <t>PGDRN1</t>
  </si>
  <si>
    <t>PGDRN2</t>
  </si>
  <si>
    <t>PGDRN3</t>
  </si>
  <si>
    <t>TSBRU1</t>
  </si>
  <si>
    <t>TSBRU2</t>
  </si>
  <si>
    <t>TSMYA2</t>
  </si>
  <si>
    <t>TSMYA3</t>
  </si>
  <si>
    <t>TSMYA4</t>
  </si>
  <si>
    <t>TSMYA5</t>
  </si>
  <si>
    <t>Januari</t>
  </si>
  <si>
    <t>MUARATAWAR</t>
  </si>
  <si>
    <t>JANUARI - DESEMBER 2022</t>
  </si>
  <si>
    <t>Binatang kucing di Trafo</t>
  </si>
  <si>
    <t>RGKTA</t>
  </si>
  <si>
    <t>CKLNG</t>
  </si>
  <si>
    <t>IDBRU</t>
  </si>
  <si>
    <t>KRCNG</t>
  </si>
  <si>
    <t>BESAMAAN DENGAN PROSEN PENORMALAN SUTET SUKATANI - CLMYA</t>
  </si>
  <si>
    <t>Februari</t>
  </si>
  <si>
    <t>Maret</t>
  </si>
  <si>
    <t>BUNBR</t>
  </si>
  <si>
    <t>TERENDAH &lt;20,2</t>
  </si>
  <si>
    <t>PLTU PRATU UNIT 3 TRIP</t>
  </si>
  <si>
    <t>BOILER TRIP</t>
  </si>
  <si>
    <t>PLTP</t>
  </si>
  <si>
    <t>KAMOJANG</t>
  </si>
  <si>
    <t>PLTP KAMOJANG UNIT 5 TRIP</t>
  </si>
  <si>
    <t>COOLING SYSTEM</t>
  </si>
  <si>
    <t>PLTU INDRAMAYU UNIT 2 TRIP</t>
  </si>
  <si>
    <t>PLTA JTLHR #2 TRIP</t>
  </si>
  <si>
    <t>CIBATU 3-4, MANDIRANCAN</t>
  </si>
  <si>
    <t>GARUT, TASIK</t>
  </si>
  <si>
    <t>KRAHA</t>
  </si>
  <si>
    <t>PLTP KRAHA UNIT 1 TRIP</t>
  </si>
  <si>
    <t>MTWAR</t>
  </si>
  <si>
    <t>GT 1.1</t>
  </si>
  <si>
    <t xml:space="preserve"> PLTGU MTWAR GT 1.1 TRIP</t>
  </si>
  <si>
    <t>Gangguan Kompressor (Loss Power Supply)</t>
  </si>
  <si>
    <t>GT#5.1</t>
  </si>
  <si>
    <t>PLTGU MTWAR GT#5.1 Trip</t>
  </si>
  <si>
    <t>Kontrol valve 
Frekuensi turun dari 49.974 Hz - 49.955 Hz</t>
  </si>
  <si>
    <t>PEC</t>
  </si>
  <si>
    <t>PLTU PEC #8 TRIP</t>
  </si>
  <si>
    <t>PLTA CIRATA #6 TRIP</t>
  </si>
  <si>
    <t>SAGULING</t>
  </si>
  <si>
    <t>PLTA Saguling #2 Trip</t>
  </si>
  <si>
    <t>Gangguan kebocoran di turbin</t>
  </si>
  <si>
    <t>TASIK, GARUT</t>
  </si>
  <si>
    <t>PLTP KRAHA #1 Trip</t>
  </si>
  <si>
    <t>Gangguan vacuum kondensor</t>
  </si>
  <si>
    <t>PLTGU MTWAR Gangguan Kompressor Buster Trip. Flow PGN turun dari 120 BBDUT ke 60 BBTUD</t>
  </si>
  <si>
    <t xml:space="preserve"> GT 3.2</t>
  </si>
  <si>
    <t>Blok 5 ST# 5.0 Trip</t>
  </si>
  <si>
    <t xml:space="preserve">PLTGU MTWAR Blok 5 ST# 5.0 Trip </t>
  </si>
  <si>
    <t xml:space="preserve">Gangguan vacum kondensor.
</t>
  </si>
  <si>
    <t>PLTA JTLHR Unit-4 Trip</t>
  </si>
  <si>
    <t>24,1</t>
  </si>
  <si>
    <t xml:space="preserve">PLTA JTLHR  Unit-3 Trip </t>
  </si>
  <si>
    <t>PLTA JTLHR #1 Trip</t>
  </si>
  <si>
    <t>PADALARANG BARU</t>
  </si>
  <si>
    <t>PMT 150 20 kV Trafo 3 Trip</t>
  </si>
  <si>
    <t>REF LV</t>
  </si>
  <si>
    <t>flashover sisi hot pd bushing 20kV fasa T</t>
  </si>
  <si>
    <t>GI BKASI Bay TRAFO-1 trip</t>
  </si>
  <si>
    <t>CIBINONG 1-2</t>
  </si>
  <si>
    <t>GUNUNGPUTRI, DEPOK</t>
  </si>
  <si>
    <t>GI CIBINONG, Pmt 20 kV Trafo-2 trip</t>
  </si>
  <si>
    <t>OCR</t>
  </si>
  <si>
    <t>GANDARIA</t>
  </si>
  <si>
    <t>GI GDRIA Trafo-2 trip</t>
  </si>
  <si>
    <t>OCR, Master trip operate, SBEF pick up OC 20 Kv Trip</t>
  </si>
  <si>
    <t>BEBAN JABAR POSISI MANUVER (TDK ADA BBN PDM)</t>
  </si>
  <si>
    <t>SS CBATU 3&amp;4 – SS MDRCN – PLTU IDBRU – PLTU CEPWR</t>
  </si>
  <si>
    <t xml:space="preserve"> PMT 70/20 kV Trafo 1 Trip</t>
  </si>
  <si>
    <t>DIFFERENTIAL</t>
  </si>
  <si>
    <t>SENTUL</t>
  </si>
  <si>
    <t>PMT 150&amp;20 kV Trafo-1 Trip, Rele OCR 20 kV</t>
  </si>
  <si>
    <t>Rele OCR 20 kV</t>
  </si>
  <si>
    <t>BUNAR BARU</t>
  </si>
  <si>
    <t>1 &amp; 2</t>
  </si>
  <si>
    <t>GI BUBRU PMT 150 kV &amp; Inc 20 kV Trafo-1 &amp; 2 trip</t>
  </si>
  <si>
    <t>Relay kerja differential trip</t>
  </si>
  <si>
    <t>SS BDSLN 1&amp;2- NUBRG- PLTP WYNDU-KMJNG-DRJAT</t>
  </si>
  <si>
    <t>GI UBRNG  PMT 150/20 kV Trafo 7 Trip</t>
  </si>
  <si>
    <t>Akibat hilangnya  sumber DC  ketika pindah unit batere dari unit 2 ke unit 1</t>
  </si>
  <si>
    <t>SS CBATU 1&amp;2 – SS DLTMS 1&amp;2 - PLTGU CLNDO – PLTGU BKPWR</t>
  </si>
  <si>
    <t>1 &amp;  3</t>
  </si>
  <si>
    <t>GI CIKRG Busbar 1 Hilang tegangan, untuk beban padam di Rel 1 TRF-1-3</t>
  </si>
  <si>
    <t>TIGARAKSA</t>
  </si>
  <si>
    <t>GI TGRSA TRAFO-3 Trip</t>
  </si>
  <si>
    <t>REF 150 kV</t>
  </si>
  <si>
    <t xml:space="preserve">GI CIKRG  PMT 150/20 kV TRF 2 trip </t>
  </si>
  <si>
    <t>Setting Rele Diff terlalu rendah</t>
  </si>
  <si>
    <t>PMT 70 kV PMT PRKAN 1-2 Trip GI PRKAN Dan TRF 3 KDPTN hilang tegangan</t>
  </si>
  <si>
    <t>PHT KDPTN 1 RECLOSE</t>
  </si>
  <si>
    <t>sambaran petir di sekitar tower 40a.</t>
  </si>
  <si>
    <t>16;22</t>
  </si>
  <si>
    <t>PHT KDPTN 2 TRIP</t>
  </si>
  <si>
    <t>INDRAMAYU,PURWAKARTA,KARAWANG</t>
  </si>
  <si>
    <t>PHT HRGLS-SKMDI RECLOSE</t>
  </si>
  <si>
    <t>SUMEDANG,MAJALAYA</t>
  </si>
  <si>
    <t>PHT RCKEK-NKDPT RECLOSE</t>
  </si>
  <si>
    <t>PHT KDPTN-PRKAN RECLOSE</t>
  </si>
  <si>
    <t>PURWAKART</t>
  </si>
  <si>
    <t>IDRMA</t>
  </si>
  <si>
    <t>PHT PWKTA-IDRMA RECLOSE</t>
  </si>
  <si>
    <t>TASIKMALAYA,GARUT</t>
  </si>
  <si>
    <t>PHT TSMYA-MLBNG RECLOSE</t>
  </si>
  <si>
    <t>40.2</t>
  </si>
  <si>
    <t>29350.09</t>
  </si>
  <si>
    <t>PHT UBRNG-SMDNG RECLOSE TRIP</t>
  </si>
  <si>
    <t>GUNUNG PUTRI,DEPOK</t>
  </si>
  <si>
    <t>SGLNG</t>
  </si>
  <si>
    <t>PHT SGLNG-CIBNG RECLOSE</t>
  </si>
  <si>
    <t>CIANJUR,BANDUNG</t>
  </si>
  <si>
    <t>PHT CNJUR-CGRLG RECLOSE</t>
  </si>
  <si>
    <t>INDRAMAYU,CIKARANG</t>
  </si>
  <si>
    <t>PHT IDMYU-DLTMS RECLOSE</t>
  </si>
  <si>
    <t>KARAWANG,BEKASI,CIKARANG</t>
  </si>
  <si>
    <t>54.19</t>
  </si>
  <si>
    <t>53465.24</t>
  </si>
  <si>
    <t>PHT KSBRU-RDLOK TRIP</t>
  </si>
  <si>
    <t>SUTT 70 kV SMDRA-PMPEK 1-2 Reclose sukses</t>
  </si>
  <si>
    <t>CUACA HUJAN &amp; PETIR</t>
  </si>
  <si>
    <t>SUTT 150 kV TSBRU - KRNGL 2 Reclose</t>
  </si>
  <si>
    <t>CUACA HUJAN</t>
  </si>
  <si>
    <t>SUTT 70 kV IDRMA - INDCI Trip</t>
  </si>
  <si>
    <t>SAMBARAN PETIR T.04</t>
  </si>
  <si>
    <t>SUTT PWKTA-SBANG 1-2 RECLOSE</t>
  </si>
  <si>
    <t>CUACA HUJAN DISERTAI PETIR</t>
  </si>
  <si>
    <t>BANDUNG, CIMAHI</t>
  </si>
  <si>
    <t>PHT CGRLG - LGDAR 2 TRIP</t>
  </si>
  <si>
    <t>IDBRT</t>
  </si>
  <si>
    <t xml:space="preserve">SUTT 70 kV KSBRU-IDBRT </t>
  </si>
  <si>
    <t>Reclose sukses</t>
  </si>
  <si>
    <t>SUMEDANG, CIREBON</t>
  </si>
  <si>
    <t xml:space="preserve">SUTT 70 kV KDPTN - ARJWN 2 </t>
  </si>
  <si>
    <t>Reclose-Trip</t>
  </si>
  <si>
    <t>Konduktor pada span T.48-49 tersangkut di vangnet, Akibat swing hujan angin. Kondisi andongan rendah, isolator miring &amp; konduktor rantas/mekar</t>
  </si>
  <si>
    <t xml:space="preserve"> SUTET SAGULING - CIBNG #2 RECLOSE SUKSES</t>
  </si>
  <si>
    <t>RECLOSE SUKSES</t>
  </si>
  <si>
    <t>SUTT KDPTN-ARJWN 2 RECLOSE TRIP</t>
  </si>
  <si>
    <t>Reclose trip</t>
  </si>
  <si>
    <t>MNANG</t>
  </si>
  <si>
    <t>SUTT BNJAR - MNANG 1</t>
  </si>
  <si>
    <t>SUTT 150 kV PDLRG-CRATA-2 Reclose</t>
  </si>
  <si>
    <t>SUTT 70 kV TSMYA-MLBNG 1 Reclose sukses</t>
  </si>
  <si>
    <t>BANDUNG, MAJALAYA</t>
  </si>
  <si>
    <t>1-2</t>
  </si>
  <si>
    <t>SUTT 70 kV CGRLG-MJLYA 2 1 Reclose Trip</t>
  </si>
  <si>
    <t>RECLOSE TRIP PHT 2</t>
  </si>
  <si>
    <t>Flash di TE no 3 span 14 - 15</t>
  </si>
  <si>
    <t>SUTT 70 kV CGRLG - CKLNG 1 Reclose</t>
  </si>
  <si>
    <t>GI SKTNI PMT 150 kV BKASI #1 Reclose sukses</t>
  </si>
  <si>
    <t>SUTT 70 kV CGRLG-CKLNG #1 Reclose sukses dikedua sisi</t>
  </si>
  <si>
    <t>575,75</t>
  </si>
  <si>
    <t>GI SMDNG PMT 70 kV PMT PRKAN 1-2 Trip</t>
  </si>
  <si>
    <t>GI SRAGI  PMT 70 kV KUNGN 2 Trip, di GI KUNGN PMT 70 kV SRAGI 2 Reclose</t>
  </si>
  <si>
    <t>TRIP, Rele yang bekerja Dist Fasa S, Z-2, AR Block, FL=39.69 km, tidak ditemukan kelainan</t>
  </si>
  <si>
    <t>GI KDPTN  70 kV PRKAN 1 Reclose dikedua lokasi GI</t>
  </si>
  <si>
    <t>Cuaca Hujan lebat disertai petir</t>
  </si>
  <si>
    <t>GI TSMYA PMT 70 kV MLBNG 1 Reclose dikedua lokasi GI</t>
  </si>
  <si>
    <t>GI KDPTN PMT 70 kV PRKAN 1 Reclose</t>
  </si>
  <si>
    <t>KSBRU PMT 150 kV TTJBR 1 Reclose dikedua lokasi</t>
  </si>
  <si>
    <t xml:space="preserve">GI KRAHA PMT 150 kV GARUT #1 Trip, di GI GARUT Bay KRAHA-1 Reclose, </t>
  </si>
  <si>
    <t>GI BNJAR PMT 70 kV PDRAN 1 Trip &amp; PMT 70 kV PDRAN 2 Reclose, GI PDRAN PMT 70 kV BNJAR 2 Reclose</t>
  </si>
  <si>
    <t>PHT 1 TRIP, PHT 2 RECLOSE</t>
  </si>
  <si>
    <t>PMT 150/20 KV Trip</t>
  </si>
  <si>
    <t>Terjadi Short Circuit karena Binatang ( Kucing ) ke Konduktor fasa R dengan Fasa S.</t>
  </si>
  <si>
    <t>PUPUK KUJANG</t>
  </si>
  <si>
    <t>SAMBARAN PETIR DI T.04</t>
  </si>
  <si>
    <t>April</t>
  </si>
  <si>
    <t>APRIL 2022</t>
  </si>
  <si>
    <t>NOVEMBER 2021 - APRIL 2022</t>
  </si>
  <si>
    <t>FEBRUARI 2022 - APRIL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</si>
</sst>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_(* \(#,##0\);_(* &quot;-&quot;_);_(@_)"/>
    <numFmt numFmtId="43" formatCode="_(* #,##0.00_);_(* \(#,##0.00\);_(* &quot;-&quot;??_);_(@_)"/>
    <numFmt numFmtId="164" formatCode="&quot;$&quot;#,##0_);\(&quot;$&quot;#,##0\)"/>
    <numFmt numFmtId="165" formatCode="&quot;Rp&quot;#,##0;\-&quot;Rp&quot;#,##0"/>
    <numFmt numFmtId="166" formatCode="_-* #,##0_-;\-* #,##0_-;_-* &quot;-&quot;_-;_-@_-"/>
    <numFmt numFmtId="167" formatCode="_-* #,##0.00_-;\-* #,##0.00_-;_-* &quot;-&quot;??_-;_-@_-"/>
    <numFmt numFmtId="168" formatCode="&quot;\&quot;#,##0.00;[Red]&quot;\&quot;\-#,##0.00"/>
    <numFmt numFmtId="169" formatCode="_(* #,##0.000_);_(* \(#,##0.000\);_(* &quot;-&quot;??_);_(@_)"/>
    <numFmt numFmtId="170" formatCode="0.0%"/>
    <numFmt numFmtId="171" formatCode="#."/>
    <numFmt numFmtId="172" formatCode="dd/mm/yyyy;@"/>
    <numFmt numFmtId="173" formatCode="h:mm;@"/>
    <numFmt numFmtId="174" formatCode="#,##0.00&quot; $&quot;;\-#,##0.00&quot; $&quot;"/>
    <numFmt numFmtId="175" formatCode="General_)"/>
    <numFmt numFmtId="176" formatCode="#,##0.0_);\(#,##0.0\)"/>
    <numFmt numFmtId="177" formatCode="&quot;VND&quot;#,##0_);[Red]\(&quot;VND&quot;#,##0\)"/>
    <numFmt numFmtId="178" formatCode="_(* #,##0_);_(* \(#,##0\);_(* \-_);_(@_)"/>
    <numFmt numFmtId="179" formatCode="dd/mm/yy;@"/>
    <numFmt numFmtId="180" formatCode="&quot;\&quot;#,##0.00;[Red]&quot;\&quot;&quot;\&quot;&quot;\&quot;&quot;\&quot;&quot;\&quot;&quot;\&quot;\-#,##0.00"/>
    <numFmt numFmtId="181" formatCode="[$-409]d\-mmm\-yy;@"/>
    <numFmt numFmtId="182" formatCode="&quot;\&quot;#,##0;[Red]&quot;\&quot;\-#,##0"/>
    <numFmt numFmtId="183" formatCode="0_)"/>
    <numFmt numFmtId="184" formatCode="#,##0.0"/>
    <numFmt numFmtId="185" formatCode="#,##0&quot; $&quot;;\-#,##0&quot; $&quot;"/>
    <numFmt numFmtId="186" formatCode="&quot;$&quot;#,##0\ ;\(&quot;$&quot;#,##0\)"/>
    <numFmt numFmtId="187" formatCode="0.0"/>
    <numFmt numFmtId="188" formatCode="0.00_)"/>
    <numFmt numFmtId="189" formatCode="[$-421]dd\ mmmm\ yyyy;@"/>
    <numFmt numFmtId="190" formatCode="mmmm\-yy"/>
    <numFmt numFmtId="191" formatCode="#,##0&quot; $&quot;;[Red]\-#,##0&quot; $&quot;"/>
    <numFmt numFmtId="192" formatCode="_(* #,##0.00_);_(* \(#,##0.00\);_(* &quot;-&quot;_);_(@_)"/>
    <numFmt numFmtId="193" formatCode="&quot;\&quot;#,##0;[Red]&quot;\&quot;&quot;\&quot;\-#,##0"/>
    <numFmt numFmtId="194" formatCode="0."/>
    <numFmt numFmtId="195" formatCode="#,##0.00&quot; F&quot;_);[Red]\(#,##0.00&quot; F&quot;\)"/>
    <numFmt numFmtId="196" formatCode="[$-F800]dddd\,\ mmmm\ dd\,\ yyyy"/>
    <numFmt numFmtId="197" formatCode="_([$€-2]* #,##0.00_);_([$€-2]* \(#,##0.00\);_([$€-2]* &quot;-&quot;??_)"/>
    <numFmt numFmtId="198" formatCode="#,##0;\-#,##0;&quot;-&quot;"/>
    <numFmt numFmtId="199" formatCode="mm/dd/yy"/>
    <numFmt numFmtId="200" formatCode="[$-F400]h:mm:ss\ AM/PM"/>
    <numFmt numFmtId="201" formatCode="mmm"/>
  </numFmts>
  <fonts count="200">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Arial"/>
      <family val="2"/>
    </font>
    <font>
      <b/>
      <sz val="18"/>
      <name val="Arial"/>
      <family val="2"/>
    </font>
    <font>
      <b/>
      <sz val="11"/>
      <color theme="1"/>
      <name val="Calibri"/>
      <family val="2"/>
      <scheme val="minor"/>
    </font>
    <font>
      <b/>
      <sz val="10"/>
      <color theme="1"/>
      <name val="Calibri"/>
      <family val="2"/>
      <scheme val="minor"/>
    </font>
    <font>
      <sz val="11"/>
      <color rgb="FFFF0000"/>
      <name val="Calibri"/>
      <family val="2"/>
      <scheme val="minor"/>
    </font>
    <font>
      <sz val="11"/>
      <color theme="1"/>
      <name val="Calibri"/>
      <family val="2"/>
      <scheme val="minor"/>
    </font>
    <font>
      <sz val="10"/>
      <name val="Arial"/>
      <family val="2"/>
    </font>
    <font>
      <b/>
      <sz val="8"/>
      <name val="Arial"/>
      <family val="2"/>
    </font>
    <font>
      <b/>
      <sz val="10"/>
      <name val="Arial"/>
      <family val="2"/>
    </font>
    <font>
      <sz val="11"/>
      <name val="Calibri"/>
      <family val="2"/>
      <scheme val="minor"/>
    </font>
    <font>
      <sz val="10"/>
      <color theme="1"/>
      <name val="Arial"/>
      <family val="2"/>
    </font>
    <font>
      <b/>
      <sz val="6"/>
      <name val="Arial"/>
      <family val="2"/>
    </font>
    <font>
      <sz val="6"/>
      <name val="Arial"/>
      <family val="2"/>
    </font>
    <font>
      <sz val="10"/>
      <color theme="0" tint="-0.499984740745262"/>
      <name val="Arial"/>
      <family val="2"/>
    </font>
    <font>
      <sz val="10"/>
      <color theme="0"/>
      <name val="Arial"/>
      <family val="2"/>
    </font>
    <font>
      <b/>
      <sz val="20"/>
      <color theme="4" tint="-0.499984740745262"/>
      <name val="Calibri"/>
      <family val="2"/>
      <scheme val="minor"/>
    </font>
    <font>
      <b/>
      <sz val="11"/>
      <name val="Arial"/>
      <family val="2"/>
    </font>
    <font>
      <b/>
      <sz val="14"/>
      <color theme="1"/>
      <name val="Calibri"/>
      <family val="2"/>
      <scheme val="minor"/>
    </font>
    <font>
      <b/>
      <sz val="8"/>
      <color theme="1"/>
      <name val="Calibri"/>
      <family val="2"/>
      <scheme val="minor"/>
    </font>
    <font>
      <b/>
      <sz val="9"/>
      <color theme="1"/>
      <name val="Calibri"/>
      <family val="2"/>
      <scheme val="minor"/>
    </font>
    <font>
      <b/>
      <sz val="12"/>
      <color theme="1"/>
      <name val="Calibri"/>
      <family val="2"/>
      <scheme val="minor"/>
    </font>
    <font>
      <sz val="11"/>
      <name val="Arial"/>
      <family val="2"/>
    </font>
    <font>
      <b/>
      <sz val="16"/>
      <name val="Arial"/>
      <family val="2"/>
    </font>
    <font>
      <sz val="10"/>
      <color rgb="FFFF0000"/>
      <name val="Arial"/>
      <family val="2"/>
    </font>
    <font>
      <b/>
      <sz val="9"/>
      <name val="Arial"/>
      <family val="2"/>
    </font>
    <font>
      <sz val="11"/>
      <color theme="0"/>
      <name val="Calibri"/>
      <family val="2"/>
      <scheme val="minor"/>
    </font>
    <font>
      <b/>
      <sz val="14"/>
      <name val="Comic Sans MS"/>
      <family val="4"/>
    </font>
    <font>
      <sz val="9"/>
      <name val="Arial"/>
      <family val="2"/>
    </font>
    <font>
      <b/>
      <sz val="11"/>
      <name val="Calibri"/>
      <family val="2"/>
      <scheme val="minor"/>
    </font>
    <font>
      <b/>
      <sz val="12"/>
      <name val="Calibri"/>
      <family val="2"/>
      <scheme val="minor"/>
    </font>
    <font>
      <b/>
      <sz val="12"/>
      <name val="Arial"/>
      <family val="2"/>
    </font>
    <font>
      <sz val="11"/>
      <name val="Calibri"/>
      <family val="2"/>
    </font>
    <font>
      <sz val="11"/>
      <color theme="1"/>
      <name val="Calibri"/>
      <family val="2"/>
    </font>
    <font>
      <b/>
      <u/>
      <sz val="26"/>
      <color theme="1"/>
      <name val="Calibri"/>
      <family val="2"/>
      <scheme val="minor"/>
    </font>
    <font>
      <b/>
      <sz val="11"/>
      <color rgb="FFFFFF00"/>
      <name val="Calibri"/>
      <family val="2"/>
      <scheme val="minor"/>
    </font>
    <font>
      <sz val="10"/>
      <color theme="1"/>
      <name val="Calibri"/>
      <family val="2"/>
      <scheme val="minor"/>
    </font>
    <font>
      <sz val="10"/>
      <color theme="3"/>
      <name val="Calibri"/>
      <family val="2"/>
      <scheme val="minor"/>
    </font>
    <font>
      <sz val="10"/>
      <name val="Calibri"/>
      <family val="2"/>
      <scheme val="minor"/>
    </font>
    <font>
      <sz val="10"/>
      <name val="Calibri"/>
      <family val="2"/>
    </font>
    <font>
      <sz val="11"/>
      <color rgb="FF000000"/>
      <name val="Calibri"/>
      <family val="2"/>
    </font>
    <font>
      <sz val="10"/>
      <name val="Tahoma"/>
      <family val="2"/>
    </font>
    <font>
      <sz val="12"/>
      <name val="Calibri"/>
      <family val="2"/>
      <scheme val="minor"/>
    </font>
    <font>
      <sz val="10"/>
      <color rgb="FF313131"/>
      <name val="Arial"/>
      <family val="2"/>
    </font>
    <font>
      <b/>
      <sz val="12"/>
      <color theme="0"/>
      <name val="Calibri"/>
      <family val="2"/>
      <scheme val="minor"/>
    </font>
    <font>
      <b/>
      <sz val="14"/>
      <color theme="1"/>
      <name val="Arial"/>
      <family val="2"/>
    </font>
    <font>
      <sz val="10"/>
      <color indexed="8"/>
      <name val="Arial"/>
      <family val="2"/>
    </font>
    <font>
      <i/>
      <sz val="9"/>
      <name val="Arial"/>
      <family val="2"/>
    </font>
    <font>
      <sz val="8"/>
      <name val="Arial"/>
      <family val="2"/>
    </font>
    <font>
      <sz val="10"/>
      <color rgb="FF00B0F0"/>
      <name val="Arial"/>
      <family val="2"/>
    </font>
    <font>
      <sz val="8.5"/>
      <name val="Arial"/>
      <family val="2"/>
    </font>
    <font>
      <sz val="11"/>
      <color indexed="8"/>
      <name val="Calibri"/>
      <family val="2"/>
    </font>
    <font>
      <b/>
      <sz val="11"/>
      <color theme="3"/>
      <name val="Calibri"/>
      <family val="2"/>
      <scheme val="minor"/>
    </font>
    <font>
      <sz val="11"/>
      <color indexed="8"/>
      <name val="Calibri"/>
      <family val="2"/>
    </font>
    <font>
      <sz val="11"/>
      <color theme="0"/>
      <name val="Calibri"/>
      <family val="2"/>
      <scheme val="minor"/>
    </font>
    <font>
      <sz val="11"/>
      <color indexed="63"/>
      <name val="Calibri"/>
      <family val="2"/>
    </font>
    <font>
      <b/>
      <sz val="11"/>
      <color rgb="FFFA7D00"/>
      <name val="Calibri"/>
      <family val="2"/>
      <scheme val="minor"/>
    </font>
    <font>
      <sz val="11"/>
      <color indexed="52"/>
      <name val="Calibri"/>
      <family val="2"/>
    </font>
    <font>
      <sz val="11"/>
      <color indexed="9"/>
      <name val="Calibri"/>
      <family val="2"/>
    </font>
    <font>
      <b/>
      <sz val="15"/>
      <color theme="3"/>
      <name val="Calibri"/>
      <family val="2"/>
      <scheme val="minor"/>
    </font>
    <font>
      <sz val="11"/>
      <color rgb="FF9C0006"/>
      <name val="Calibri"/>
      <family val="2"/>
      <scheme val="minor"/>
    </font>
    <font>
      <sz val="11"/>
      <color indexed="9"/>
      <name val="Calibri"/>
      <family val="2"/>
    </font>
    <font>
      <b/>
      <sz val="13"/>
      <color theme="3"/>
      <name val="Calibri"/>
      <family val="2"/>
      <scheme val="minor"/>
    </font>
    <font>
      <b/>
      <sz val="11"/>
      <color indexed="9"/>
      <name val="Calibri"/>
      <family val="2"/>
    </font>
    <font>
      <sz val="11"/>
      <color rgb="FF3F3F76"/>
      <name val="Calibri"/>
      <family val="2"/>
      <scheme val="minor"/>
    </font>
    <font>
      <sz val="11"/>
      <color rgb="FF9C6500"/>
      <name val="Calibri"/>
      <family val="2"/>
      <scheme val="minor"/>
    </font>
    <font>
      <b/>
      <sz val="11"/>
      <color indexed="9"/>
      <name val="Calibri"/>
      <family val="2"/>
    </font>
    <font>
      <b/>
      <sz val="11"/>
      <color indexed="52"/>
      <name val="Calibri"/>
      <family val="2"/>
    </font>
    <font>
      <sz val="1"/>
      <color indexed="16"/>
      <name val="Courier"/>
      <family val="1"/>
    </font>
    <font>
      <b/>
      <sz val="18"/>
      <color indexed="62"/>
      <name val="Cambria"/>
      <family val="1"/>
    </font>
    <font>
      <sz val="11"/>
      <color indexed="62"/>
      <name val="Calibri"/>
      <family val="2"/>
    </font>
    <font>
      <sz val="11"/>
      <color indexed="62"/>
      <name val="Calibri"/>
      <family val="2"/>
    </font>
    <font>
      <b/>
      <sz val="11"/>
      <color indexed="62"/>
      <name val="Calibri"/>
      <family val="2"/>
    </font>
    <font>
      <i/>
      <sz val="11"/>
      <color rgb="FF7F7F7F"/>
      <name val="Calibri"/>
      <family val="2"/>
      <scheme val="minor"/>
    </font>
    <font>
      <b/>
      <sz val="11"/>
      <color theme="0"/>
      <name val="Calibri"/>
      <family val="2"/>
      <scheme val="minor"/>
    </font>
    <font>
      <sz val="11"/>
      <color indexed="17"/>
      <name val="Calibri"/>
      <family val="2"/>
    </font>
    <font>
      <b/>
      <u/>
      <sz val="10"/>
      <name val="Helv"/>
      <charset val="134"/>
    </font>
    <font>
      <sz val="11"/>
      <color indexed="60"/>
      <name val="Calibri"/>
      <family val="2"/>
    </font>
    <font>
      <b/>
      <sz val="11"/>
      <color indexed="56"/>
      <name val="Calibri"/>
      <family val="2"/>
    </font>
    <font>
      <sz val="11"/>
      <color indexed="52"/>
      <name val="Calibri"/>
      <family val="2"/>
    </font>
    <font>
      <b/>
      <sz val="13"/>
      <color indexed="62"/>
      <name val="Calibri"/>
      <family val="2"/>
    </font>
    <font>
      <i/>
      <sz val="11"/>
      <color indexed="23"/>
      <name val="Calibri"/>
      <family val="2"/>
    </font>
    <font>
      <sz val="11"/>
      <color indexed="10"/>
      <name val="Calibri"/>
      <family val="2"/>
    </font>
    <font>
      <b/>
      <sz val="18"/>
      <color theme="3"/>
      <name val="Cambria"/>
      <family val="1"/>
      <scheme val="major"/>
    </font>
    <font>
      <sz val="11"/>
      <color rgb="FFFA7D00"/>
      <name val="Calibri"/>
      <family val="2"/>
      <scheme val="minor"/>
    </font>
    <font>
      <sz val="11"/>
      <color indexed="60"/>
      <name val="Calibri"/>
      <family val="2"/>
    </font>
    <font>
      <b/>
      <sz val="11"/>
      <color indexed="63"/>
      <name val="Calibri"/>
      <family val="2"/>
    </font>
    <font>
      <i/>
      <sz val="11"/>
      <color indexed="23"/>
      <name val="Calibri"/>
      <family val="2"/>
    </font>
    <font>
      <b/>
      <sz val="15"/>
      <color indexed="62"/>
      <name val="Calibri"/>
      <family val="2"/>
    </font>
    <font>
      <b/>
      <sz val="11"/>
      <color indexed="52"/>
      <name val="Calibri"/>
      <family val="2"/>
    </font>
    <font>
      <b/>
      <u/>
      <sz val="14"/>
      <name val="Tms Rmn"/>
      <charset val="134"/>
    </font>
    <font>
      <sz val="12"/>
      <name val="¹ÙÅÁÃ¼"/>
      <charset val="129"/>
    </font>
    <font>
      <sz val="11"/>
      <color indexed="20"/>
      <name val="Calibri"/>
      <family val="2"/>
    </font>
    <font>
      <sz val="11"/>
      <color rgb="FF9C6500"/>
      <name val="Calibri"/>
      <family val="2"/>
      <scheme val="minor"/>
    </font>
    <font>
      <b/>
      <i/>
      <sz val="16"/>
      <name val="Helv"/>
      <charset val="134"/>
    </font>
    <font>
      <b/>
      <sz val="13"/>
      <color indexed="56"/>
      <name val="Calibri"/>
      <family val="2"/>
    </font>
    <font>
      <b/>
      <sz val="11"/>
      <color indexed="8"/>
      <name val="Calibri"/>
      <family val="2"/>
    </font>
    <font>
      <sz val="10"/>
      <color indexed="16"/>
      <name val="MS Serif"/>
      <charset val="134"/>
    </font>
    <font>
      <sz val="11"/>
      <color rgb="FF3F3F76"/>
      <name val="Calibri"/>
      <family val="2"/>
      <scheme val="minor"/>
    </font>
    <font>
      <u/>
      <sz val="9"/>
      <color indexed="12"/>
      <name val="Arial"/>
      <family val="2"/>
    </font>
    <font>
      <b/>
      <sz val="15"/>
      <color indexed="56"/>
      <name val="Calibri"/>
      <family val="2"/>
    </font>
    <font>
      <b/>
      <sz val="11"/>
      <color rgb="FF3F3F3F"/>
      <name val="Calibri"/>
      <family val="2"/>
      <scheme val="minor"/>
    </font>
    <font>
      <sz val="12"/>
      <name val="Helv"/>
      <charset val="134"/>
    </font>
    <font>
      <sz val="11"/>
      <color rgb="FF006100"/>
      <name val="Calibri"/>
      <family val="2"/>
      <scheme val="minor"/>
    </font>
    <font>
      <b/>
      <sz val="11"/>
      <color indexed="63"/>
      <name val="Calibri"/>
      <family val="2"/>
    </font>
    <font>
      <sz val="8"/>
      <color indexed="8"/>
      <name val="Arial"/>
      <family val="2"/>
    </font>
    <font>
      <b/>
      <sz val="18"/>
      <color indexed="56"/>
      <name val="Cambria"/>
      <family val="1"/>
    </font>
    <font>
      <b/>
      <sz val="11"/>
      <color rgb="FF3F3F3F"/>
      <name val="Calibri"/>
      <family val="2"/>
      <scheme val="minor"/>
    </font>
    <font>
      <b/>
      <sz val="11"/>
      <color rgb="FFFA7D00"/>
      <name val="Calibri"/>
      <family val="2"/>
      <scheme val="minor"/>
    </font>
    <font>
      <sz val="10"/>
      <name val="MS Sans Serif"/>
      <charset val="134"/>
    </font>
    <font>
      <sz val="11"/>
      <color indexed="20"/>
      <name val="Calibri"/>
      <family val="2"/>
    </font>
    <font>
      <b/>
      <sz val="11"/>
      <color theme="3"/>
      <name val="Calibri"/>
      <family val="2"/>
      <scheme val="minor"/>
    </font>
    <font>
      <b/>
      <sz val="1"/>
      <color indexed="16"/>
      <name val="Courier"/>
      <family val="1"/>
    </font>
    <font>
      <sz val="11"/>
      <color indexed="17"/>
      <name val="Calibri"/>
      <family val="2"/>
    </font>
    <font>
      <b/>
      <sz val="11"/>
      <color theme="0"/>
      <name val="Calibri"/>
      <family val="2"/>
      <scheme val="minor"/>
    </font>
    <font>
      <sz val="11"/>
      <color rgb="FF006100"/>
      <name val="Calibri"/>
      <family val="2"/>
      <scheme val="minor"/>
    </font>
    <font>
      <sz val="11"/>
      <color rgb="FF9C0006"/>
      <name val="Calibri"/>
      <family val="2"/>
      <scheme val="minor"/>
    </font>
    <font>
      <sz val="12"/>
      <name val="¹UAAA¼"/>
      <charset val="255"/>
    </font>
    <font>
      <sz val="10"/>
      <name val="VNtimes new roman"/>
      <charset val="134"/>
    </font>
    <font>
      <sz val="7"/>
      <name val="Small Fonts"/>
      <charset val="134"/>
    </font>
    <font>
      <b/>
      <sz val="11"/>
      <color indexed="8"/>
      <name val="Arial"/>
      <family val="2"/>
    </font>
    <font>
      <sz val="10"/>
      <name val="Courier"/>
      <family val="1"/>
    </font>
    <font>
      <sz val="10"/>
      <name val="Helv"/>
      <charset val="134"/>
    </font>
    <font>
      <sz val="11"/>
      <color indexed="10"/>
      <name val="Calibri"/>
      <family val="2"/>
    </font>
    <font>
      <b/>
      <sz val="15"/>
      <color theme="3"/>
      <name val="Calibri"/>
      <family val="2"/>
      <scheme val="minor"/>
    </font>
    <font>
      <i/>
      <sz val="11"/>
      <color rgb="FF7F7F7F"/>
      <name val="Calibri"/>
      <family val="2"/>
      <scheme val="minor"/>
    </font>
    <font>
      <sz val="10"/>
      <name val="MS Serif"/>
      <charset val="134"/>
    </font>
    <font>
      <b/>
      <sz val="13"/>
      <color theme="3"/>
      <name val="Calibri"/>
      <family val="2"/>
      <scheme val="minor"/>
    </font>
    <font>
      <b/>
      <sz val="9"/>
      <color indexed="16"/>
      <name val="Arial"/>
      <family val="2"/>
    </font>
    <font>
      <sz val="10"/>
      <name val="Geneva"/>
      <family val="2"/>
    </font>
    <font>
      <sz val="8"/>
      <name val="Times New Roman"/>
      <family val="1"/>
    </font>
    <font>
      <b/>
      <sz val="12"/>
      <name val="Helv"/>
      <charset val="134"/>
    </font>
    <font>
      <b/>
      <sz val="10"/>
      <name val="Helv"/>
      <charset val="134"/>
    </font>
    <font>
      <sz val="11"/>
      <color rgb="FFFA7D00"/>
      <name val="Calibri"/>
      <family val="2"/>
      <scheme val="minor"/>
    </font>
    <font>
      <sz val="12"/>
      <color indexed="9"/>
      <name val="Helv"/>
      <charset val="134"/>
    </font>
    <font>
      <b/>
      <sz val="18"/>
      <color theme="3"/>
      <name val="Cambria"/>
      <family val="1"/>
      <scheme val="major"/>
    </font>
    <font>
      <sz val="10"/>
      <name val="Tms Rmn"/>
      <charset val="134"/>
    </font>
    <font>
      <sz val="4"/>
      <name val="Arial"/>
      <family val="2"/>
    </font>
    <font>
      <sz val="12"/>
      <name val="바탕체"/>
      <family val="1"/>
      <charset val="129"/>
    </font>
    <font>
      <sz val="10"/>
      <color indexed="12"/>
      <name val="Arial"/>
      <family val="2"/>
    </font>
    <font>
      <b/>
      <sz val="12"/>
      <color indexed="8"/>
      <name val="Arial"/>
      <family val="2"/>
    </font>
    <font>
      <b/>
      <sz val="8"/>
      <color indexed="8"/>
      <name val="Helv"/>
      <charset val="134"/>
    </font>
    <font>
      <b/>
      <sz val="11"/>
      <color theme="1"/>
      <name val="Calibri"/>
      <family val="2"/>
      <scheme val="minor"/>
    </font>
    <font>
      <sz val="11"/>
      <color rgb="FFFF0000"/>
      <name val="Calibri"/>
      <family val="2"/>
      <scheme val="minor"/>
    </font>
    <font>
      <sz val="14"/>
      <name val="뼻뮝"/>
      <charset val="255"/>
    </font>
    <font>
      <sz val="12"/>
      <name val="뼻뮝"/>
      <charset val="255"/>
    </font>
    <font>
      <sz val="10"/>
      <name val="굴림체"/>
      <family val="2"/>
      <charset val="129"/>
    </font>
    <font>
      <sz val="11"/>
      <color theme="1"/>
      <name val="Calibri"/>
      <family val="2"/>
      <charset val="1"/>
      <scheme val="minor"/>
    </font>
    <font>
      <sz val="10"/>
      <color theme="0" tint="-0.14999847407452621"/>
      <name val="Arial"/>
      <family val="2"/>
    </font>
    <font>
      <b/>
      <sz val="20"/>
      <color theme="0" tint="-0.14999847407452621"/>
      <name val="Calibri"/>
      <family val="2"/>
      <scheme val="minor"/>
    </font>
    <font>
      <b/>
      <sz val="10"/>
      <color theme="0" tint="-0.14999847407452621"/>
      <name val="Arial"/>
      <family val="2"/>
    </font>
    <font>
      <b/>
      <sz val="12"/>
      <color theme="0" tint="-0.14999847407452621"/>
      <name val="Calibri"/>
      <family val="2"/>
      <scheme val="minor"/>
    </font>
    <font>
      <b/>
      <sz val="11"/>
      <color theme="0" tint="-0.14999847407452621"/>
      <name val="Calibri"/>
      <family val="2"/>
      <scheme val="minor"/>
    </font>
    <font>
      <sz val="10"/>
      <name val="Arial"/>
      <family val="2"/>
    </font>
    <font>
      <sz val="11"/>
      <color indexed="8"/>
      <name val="Calibri"/>
      <family val="2"/>
      <charset val="1"/>
    </font>
    <font>
      <sz val="10"/>
      <color rgb="FF000000"/>
      <name val="Arial"/>
      <family val="2"/>
    </font>
    <font>
      <sz val="12"/>
      <name val="Arial"/>
      <family val="2"/>
    </font>
    <font>
      <sz val="10"/>
      <name val="MS Serif"/>
      <family val="1"/>
    </font>
    <font>
      <sz val="10"/>
      <color indexed="16"/>
      <name val="MS Serif"/>
      <family val="1"/>
    </font>
    <font>
      <sz val="8"/>
      <name val="Helv"/>
    </font>
    <font>
      <b/>
      <sz val="8"/>
      <color indexed="8"/>
      <name val="Helv"/>
    </font>
    <font>
      <u/>
      <sz val="10"/>
      <color indexed="12"/>
      <name val="Arial"/>
      <family val="2"/>
    </font>
    <font>
      <sz val="10"/>
      <color indexed="8"/>
      <name val="Comic Sans MS"/>
      <family val="4"/>
    </font>
    <font>
      <b/>
      <sz val="18"/>
      <color indexed="62"/>
      <name val="Cambria"/>
      <family val="2"/>
    </font>
    <font>
      <b/>
      <sz val="11"/>
      <color indexed="10"/>
      <name val="Calibri"/>
      <family val="2"/>
    </font>
    <font>
      <sz val="11"/>
      <color indexed="19"/>
      <name val="Calibri"/>
      <family val="2"/>
    </font>
    <font>
      <sz val="11"/>
      <color rgb="FF9C0006"/>
      <name val="Calibri"/>
      <family val="2"/>
    </font>
    <font>
      <sz val="11"/>
      <color rgb="FF006100"/>
      <name val="Calibri"/>
      <family val="2"/>
    </font>
    <font>
      <sz val="11"/>
      <color rgb="FF3F3F76"/>
      <name val="Calibri"/>
      <family val="2"/>
    </font>
    <font>
      <b/>
      <sz val="11"/>
      <color rgb="FF3F3F3F"/>
      <name val="Calibri"/>
      <family val="2"/>
    </font>
    <font>
      <sz val="11"/>
      <color rgb="FF002060"/>
      <name val="Calibri"/>
      <family val="2"/>
      <scheme val="minor"/>
    </font>
    <font>
      <sz val="11"/>
      <color indexed="8"/>
      <name val="Calibri"/>
      <family val="2"/>
      <scheme val="minor"/>
    </font>
    <font>
      <sz val="10"/>
      <name val="Arial"/>
      <family val="2"/>
    </font>
    <font>
      <sz val="11"/>
      <color theme="1"/>
      <name val="Arial Narrow"/>
      <family val="2"/>
    </font>
    <font>
      <sz val="10"/>
      <name val="Arial"/>
      <family val="2"/>
    </font>
    <font>
      <sz val="11"/>
      <color rgb="FFFF0000"/>
      <name val="Arial Narrow"/>
      <family val="2"/>
    </font>
    <font>
      <sz val="9"/>
      <color indexed="8"/>
      <name val="Arial"/>
      <family val="2"/>
    </font>
  </fonts>
  <fills count="9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95B3D7"/>
        <bgColor indexed="64"/>
      </patternFill>
    </fill>
    <fill>
      <patternFill patternType="solid">
        <fgColor rgb="FFC3D79A"/>
        <bgColor indexed="64"/>
      </patternFill>
    </fill>
    <fill>
      <patternFill patternType="solid">
        <fgColor theme="3" tint="0.59999389629810485"/>
        <bgColor indexed="64"/>
      </patternFill>
    </fill>
    <fill>
      <patternFill patternType="solid">
        <fgColor indexed="22"/>
        <bgColor indexed="64"/>
      </patternFill>
    </fill>
    <fill>
      <patternFill patternType="solid">
        <fgColor indexed="9"/>
        <bgColor indexed="64"/>
      </patternFill>
    </fill>
    <fill>
      <patternFill patternType="solid">
        <fgColor theme="0" tint="-0.34998626667073579"/>
        <bgColor indexed="64"/>
      </patternFill>
    </fill>
    <fill>
      <patternFill patternType="solid">
        <fgColor rgb="FF7030A0"/>
        <bgColor indexed="64"/>
      </patternFill>
    </fill>
    <fill>
      <patternFill patternType="solid">
        <fgColor rgb="FF0066FF"/>
        <bgColor indexed="64"/>
      </patternFill>
    </fill>
    <fill>
      <patternFill patternType="solid">
        <fgColor indexed="55"/>
        <bgColor indexed="64"/>
      </patternFill>
    </fill>
    <fill>
      <patternFill patternType="solid">
        <fgColor theme="0" tint="-0.499984740745262"/>
        <bgColor indexed="64"/>
      </patternFill>
    </fill>
    <fill>
      <patternFill patternType="solid">
        <fgColor rgb="FF00B0F0"/>
        <bgColor indexed="64"/>
      </patternFill>
    </fill>
    <fill>
      <patternFill patternType="solid">
        <fgColor rgb="FF00B05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bgColor indexed="64"/>
      </patternFill>
    </fill>
    <fill>
      <patternFill patternType="solid">
        <fgColor indexed="43"/>
        <bgColor indexed="64"/>
      </patternFill>
    </fill>
    <fill>
      <patternFill patternType="solid">
        <fgColor rgb="FFF2F2F2"/>
        <bgColor indexed="64"/>
      </patternFill>
    </fill>
    <fill>
      <patternFill patternType="solid">
        <fgColor theme="7" tint="0.39994506668294322"/>
        <bgColor indexed="64"/>
      </patternFill>
    </fill>
    <fill>
      <patternFill patternType="solid">
        <fgColor theme="7" tint="0.79995117038483843"/>
        <bgColor indexed="64"/>
      </patternFill>
    </fill>
    <fill>
      <patternFill patternType="solid">
        <fgColor indexed="29"/>
        <bgColor indexed="64"/>
      </patternFill>
    </fill>
    <fill>
      <patternFill patternType="solid">
        <fgColor theme="9" tint="0.79995117038483843"/>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6" tint="0.39994506668294322"/>
        <bgColor indexed="64"/>
      </patternFill>
    </fill>
    <fill>
      <patternFill patternType="solid">
        <fgColor theme="8" tint="0.59999389629810485"/>
        <bgColor indexed="64"/>
      </patternFill>
    </fill>
    <fill>
      <patternFill patternType="solid">
        <fgColor theme="4" tint="0.79995117038483843"/>
        <bgColor indexed="64"/>
      </patternFill>
    </fill>
    <fill>
      <patternFill patternType="solid">
        <fgColor indexed="42"/>
        <bgColor indexed="64"/>
      </patternFill>
    </fill>
    <fill>
      <patternFill patternType="solid">
        <fgColor indexed="26"/>
        <bgColor indexed="64"/>
      </patternFill>
    </fill>
    <fill>
      <patternFill patternType="solid">
        <fgColor indexed="47"/>
        <bgColor indexed="64"/>
      </patternFill>
    </fill>
    <fill>
      <patternFill patternType="solid">
        <fgColor indexed="45"/>
        <bgColor indexed="64"/>
      </patternFill>
    </fill>
    <fill>
      <patternFill patternType="solid">
        <fgColor rgb="FFFFC7CE"/>
        <bgColor indexed="64"/>
      </patternFill>
    </fill>
    <fill>
      <patternFill patternType="solid">
        <fgColor indexed="54"/>
        <bgColor indexed="64"/>
      </patternFill>
    </fill>
    <fill>
      <patternFill patternType="solid">
        <fgColor indexed="49"/>
        <bgColor indexed="64"/>
      </patternFill>
    </fill>
    <fill>
      <patternFill patternType="solid">
        <fgColor rgb="FFFFCC99"/>
        <bgColor indexed="64"/>
      </patternFill>
    </fill>
    <fill>
      <patternFill patternType="solid">
        <fgColor theme="6" tint="0.79995117038483843"/>
        <bgColor indexed="64"/>
      </patternFill>
    </fill>
    <fill>
      <patternFill patternType="solid">
        <fgColor rgb="FFFFEB9C"/>
        <bgColor indexed="64"/>
      </patternFill>
    </fill>
    <fill>
      <patternFill patternType="solid">
        <fgColor theme="8" tint="0.79995117038483843"/>
        <bgColor indexed="64"/>
      </patternFill>
    </fill>
    <fill>
      <patternFill patternType="solid">
        <fgColor indexed="46"/>
        <bgColor indexed="64"/>
      </patternFill>
    </fill>
    <fill>
      <patternFill patternType="solid">
        <fgColor theme="9"/>
        <bgColor indexed="64"/>
      </patternFill>
    </fill>
    <fill>
      <patternFill patternType="solid">
        <fgColor rgb="FFFFFFCC"/>
        <bgColor indexed="64"/>
      </patternFill>
    </fill>
    <fill>
      <patternFill patternType="solid">
        <fgColor theme="6" tint="0.59999389629810485"/>
        <bgColor indexed="64"/>
      </patternFill>
    </fill>
    <fill>
      <patternFill patternType="solid">
        <fgColor theme="5" tint="0.39994506668294322"/>
        <bgColor indexed="64"/>
      </patternFill>
    </fill>
    <fill>
      <patternFill patternType="solid">
        <fgColor theme="5"/>
        <bgColor indexed="64"/>
      </patternFill>
    </fill>
    <fill>
      <patternFill patternType="solid">
        <fgColor rgb="FFA5A5A5"/>
        <bgColor indexed="64"/>
      </patternFill>
    </fill>
    <fill>
      <patternFill patternType="solid">
        <fgColor theme="4" tint="0.59999389629810485"/>
        <bgColor indexed="64"/>
      </patternFill>
    </fill>
    <fill>
      <patternFill patternType="solid">
        <fgColor theme="4" tint="0.39994506668294322"/>
        <bgColor indexed="64"/>
      </patternFill>
    </fill>
    <fill>
      <patternFill patternType="solid">
        <fgColor indexed="31"/>
        <bgColor indexed="64"/>
      </patternFill>
    </fill>
    <fill>
      <patternFill patternType="solid">
        <fgColor theme="8" tint="0.39994506668294322"/>
        <bgColor indexed="64"/>
      </patternFill>
    </fill>
    <fill>
      <patternFill patternType="solid">
        <fgColor theme="6"/>
        <bgColor indexed="64"/>
      </patternFill>
    </fill>
    <fill>
      <patternFill patternType="solid">
        <fgColor indexed="36"/>
        <bgColor indexed="64"/>
      </patternFill>
    </fill>
    <fill>
      <patternFill patternType="solid">
        <fgColor theme="7"/>
        <bgColor indexed="64"/>
      </patternFill>
    </fill>
    <fill>
      <patternFill patternType="solid">
        <fgColor indexed="11"/>
        <bgColor indexed="64"/>
      </patternFill>
    </fill>
    <fill>
      <patternFill patternType="solid">
        <fgColor indexed="44"/>
        <bgColor indexed="64"/>
      </patternFill>
    </fill>
    <fill>
      <patternFill patternType="solid">
        <fgColor indexed="57"/>
        <bgColor indexed="64"/>
      </patternFill>
    </fill>
    <fill>
      <patternFill patternType="solid">
        <fgColor indexed="27"/>
        <bgColor indexed="64"/>
      </patternFill>
    </fill>
    <fill>
      <patternFill patternType="solid">
        <fgColor indexed="10"/>
        <bgColor indexed="64"/>
      </patternFill>
    </fill>
    <fill>
      <patternFill patternType="solid">
        <fgColor theme="9" tint="0.39994506668294322"/>
        <bgColor indexed="64"/>
      </patternFill>
    </fill>
    <fill>
      <patternFill patternType="solid">
        <fgColor indexed="53"/>
        <bgColor indexed="64"/>
      </patternFill>
    </fill>
    <fill>
      <patternFill patternType="solid">
        <fgColor theme="8"/>
        <bgColor indexed="64"/>
      </patternFill>
    </fill>
    <fill>
      <patternFill patternType="solid">
        <fgColor indexed="30"/>
        <bgColor indexed="64"/>
      </patternFill>
    </fill>
    <fill>
      <patternFill patternType="solid">
        <fgColor indexed="51"/>
        <bgColor indexed="64"/>
      </patternFill>
    </fill>
    <fill>
      <patternFill patternType="solid">
        <fgColor indexed="62"/>
        <bgColor indexed="64"/>
      </patternFill>
    </fill>
    <fill>
      <patternFill patternType="solid">
        <fgColor indexed="52"/>
        <bgColor indexed="64"/>
      </patternFill>
    </fill>
    <fill>
      <patternFill patternType="solid">
        <fgColor rgb="FFC6EFCE"/>
        <bgColor indexed="64"/>
      </patternFill>
    </fill>
    <fill>
      <patternFill patternType="solid">
        <fgColor indexed="8"/>
        <bgColor indexed="64"/>
      </patternFill>
    </fill>
    <fill>
      <patternFill patternType="solid">
        <fgColor indexed="12"/>
        <bgColor indexed="64"/>
      </patternFill>
    </fill>
    <fill>
      <patternFill patternType="solid">
        <fgColor indexed="1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EB9C"/>
      </patternFill>
    </fill>
    <fill>
      <patternFill patternType="solid">
        <fgColor rgb="FFA5A5A5"/>
      </patternFill>
    </fill>
    <fill>
      <patternFill patternType="solid">
        <fgColor rgb="FFFFFFCC"/>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10"/>
      </patternFill>
    </fill>
    <fill>
      <patternFill patternType="solid">
        <fgColor indexed="46"/>
      </patternFill>
    </fill>
    <fill>
      <patternFill patternType="solid">
        <fgColor indexed="9"/>
      </patternFill>
    </fill>
    <fill>
      <patternFill patternType="solid">
        <fgColor rgb="FFDBEEF3"/>
      </patternFill>
    </fill>
    <fill>
      <patternFill patternType="solid">
        <fgColor rgb="FFE6B9B8"/>
      </patternFill>
    </fill>
    <fill>
      <patternFill patternType="solid">
        <fgColor rgb="FF4CACC6"/>
      </patternFill>
    </fill>
    <fill>
      <patternFill patternType="solid">
        <fgColor theme="9" tint="0.39997558519241921"/>
        <bgColor indexed="64"/>
      </patternFill>
    </fill>
  </fills>
  <borders count="15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double">
        <color auto="1"/>
      </left>
      <right style="thin">
        <color auto="1"/>
      </right>
      <top/>
      <bottom style="thin">
        <color auto="1"/>
      </bottom>
      <diagonal/>
    </border>
    <border>
      <left style="thin">
        <color auto="1"/>
      </left>
      <right style="thin">
        <color auto="1"/>
      </right>
      <top/>
      <bottom style="thin">
        <color auto="1"/>
      </bottom>
      <diagonal/>
    </border>
    <border>
      <left/>
      <right/>
      <top/>
      <bottom style="double">
        <color auto="1"/>
      </bottom>
      <diagonal/>
    </border>
    <border>
      <left/>
      <right style="double">
        <color auto="1"/>
      </right>
      <top style="double">
        <color auto="1"/>
      </top>
      <bottom style="thin">
        <color auto="1"/>
      </bottom>
      <diagonal/>
    </border>
    <border>
      <left/>
      <right style="double">
        <color auto="1"/>
      </right>
      <top style="thin">
        <color auto="1"/>
      </top>
      <bottom style="thin">
        <color auto="1"/>
      </bottom>
      <diagonal/>
    </border>
    <border>
      <left style="thin">
        <color auto="1"/>
      </left>
      <right style="thin">
        <color auto="1"/>
      </right>
      <top style="thin">
        <color auto="1"/>
      </top>
      <bottom style="double">
        <color auto="1"/>
      </bottom>
      <diagonal/>
    </border>
    <border>
      <left style="double">
        <color auto="1"/>
      </left>
      <right/>
      <top style="double">
        <color auto="1"/>
      </top>
      <bottom/>
      <diagonal/>
    </border>
    <border>
      <left/>
      <right/>
      <top style="double">
        <color auto="1"/>
      </top>
      <bottom/>
      <diagonal/>
    </border>
    <border>
      <left style="double">
        <color auto="1"/>
      </left>
      <right/>
      <top/>
      <bottom/>
      <diagonal/>
    </border>
    <border>
      <left/>
      <right style="double">
        <color auto="1"/>
      </right>
      <top style="double">
        <color auto="1"/>
      </top>
      <bottom/>
      <diagonal/>
    </border>
    <border>
      <left/>
      <right style="double">
        <color auto="1"/>
      </right>
      <top/>
      <bottom/>
      <diagonal/>
    </border>
    <border>
      <left/>
      <right style="double">
        <color auto="1"/>
      </right>
      <top/>
      <bottom style="double">
        <color auto="1"/>
      </bottom>
      <diagonal/>
    </border>
    <border>
      <left style="thin">
        <color auto="1"/>
      </left>
      <right style="thin">
        <color auto="1"/>
      </right>
      <top/>
      <bottom/>
      <diagonal/>
    </border>
    <border>
      <left/>
      <right style="thin">
        <color auto="1"/>
      </right>
      <top/>
      <bottom style="thin">
        <color auto="1"/>
      </bottom>
      <diagonal/>
    </border>
    <border>
      <left style="thin">
        <color auto="1"/>
      </left>
      <right/>
      <top/>
      <bottom/>
      <diagonal/>
    </border>
    <border>
      <left style="thin">
        <color auto="1"/>
      </left>
      <right/>
      <top/>
      <bottom style="thin">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thin">
        <color auto="1"/>
      </bottom>
      <diagonal/>
    </border>
    <border>
      <left style="double">
        <color auto="1"/>
      </left>
      <right style="thin">
        <color auto="1"/>
      </right>
      <top/>
      <bottom/>
      <diagonal/>
    </border>
    <border>
      <left style="thin">
        <color auto="1"/>
      </left>
      <right style="thin">
        <color auto="1"/>
      </right>
      <top style="thin">
        <color auto="1"/>
      </top>
      <bottom/>
      <diagonal/>
    </border>
    <border>
      <left style="thin">
        <color auto="1"/>
      </left>
      <right/>
      <top style="double">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right/>
      <top/>
      <bottom style="thin">
        <color auto="1"/>
      </bottom>
      <diagonal/>
    </border>
    <border>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double">
        <color auto="1"/>
      </left>
      <right style="double">
        <color auto="1"/>
      </right>
      <top style="double">
        <color auto="1"/>
      </top>
      <bottom/>
      <diagonal/>
    </border>
    <border>
      <left style="double">
        <color auto="1"/>
      </left>
      <right style="double">
        <color auto="1"/>
      </right>
      <top style="double">
        <color auto="1"/>
      </top>
      <bottom style="double">
        <color auto="1"/>
      </bottom>
      <diagonal/>
    </border>
    <border>
      <left style="double">
        <color auto="1"/>
      </left>
      <right/>
      <top style="double">
        <color auto="1"/>
      </top>
      <bottom style="double">
        <color auto="1"/>
      </bottom>
      <diagonal/>
    </border>
    <border>
      <left/>
      <right/>
      <top style="double">
        <color auto="1"/>
      </top>
      <bottom style="double">
        <color auto="1"/>
      </bottom>
      <diagonal/>
    </border>
    <border>
      <left style="double">
        <color auto="1"/>
      </left>
      <right style="double">
        <color auto="1"/>
      </right>
      <top/>
      <bottom/>
      <diagonal/>
    </border>
    <border>
      <left style="double">
        <color auto="1"/>
      </left>
      <right style="double">
        <color auto="1"/>
      </right>
      <top/>
      <bottom style="double">
        <color auto="1"/>
      </bottom>
      <diagonal/>
    </border>
    <border>
      <left/>
      <right/>
      <top style="double">
        <color auto="1"/>
      </top>
      <bottom style="thin">
        <color auto="1"/>
      </bottom>
      <diagonal/>
    </border>
    <border>
      <left/>
      <right style="double">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thin">
        <color auto="1"/>
      </bottom>
      <diagonal/>
    </border>
    <border>
      <left/>
      <right/>
      <top style="thin">
        <color auto="1"/>
      </top>
      <bottom style="double">
        <color auto="1"/>
      </bottom>
      <diagonal/>
    </border>
    <border>
      <left/>
      <right style="double">
        <color auto="1"/>
      </right>
      <top style="thin">
        <color auto="1"/>
      </top>
      <bottom style="double">
        <color auto="1"/>
      </bottom>
      <diagonal/>
    </border>
    <border>
      <left style="double">
        <color auto="1"/>
      </left>
      <right style="double">
        <color auto="1"/>
      </right>
      <top style="thin">
        <color auto="1"/>
      </top>
      <bottom style="double">
        <color auto="1"/>
      </bottom>
      <diagonal/>
    </border>
    <border>
      <left/>
      <right style="double">
        <color auto="1"/>
      </right>
      <top style="double">
        <color auto="1"/>
      </top>
      <bottom style="double">
        <color auto="1"/>
      </bottom>
      <diagonal/>
    </border>
    <border>
      <left style="double">
        <color auto="1"/>
      </left>
      <right/>
      <top style="double">
        <color auto="1"/>
      </top>
      <bottom style="thin">
        <color auto="1"/>
      </bottom>
      <diagonal/>
    </border>
    <border>
      <left style="double">
        <color auto="1"/>
      </left>
      <right/>
      <top/>
      <bottom style="thin">
        <color auto="1"/>
      </bottom>
      <diagonal/>
    </border>
    <border>
      <left style="double">
        <color auto="1"/>
      </left>
      <right style="double">
        <color auto="1"/>
      </right>
      <top style="thin">
        <color auto="1"/>
      </top>
      <bottom/>
      <diagonal/>
    </border>
    <border>
      <left style="medium">
        <color auto="1"/>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style="hair">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top style="medium">
        <color auto="1"/>
      </top>
      <bottom/>
      <diagonal/>
    </border>
    <border>
      <left style="medium">
        <color auto="1"/>
      </left>
      <right style="thin">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rgb="FF000000"/>
      </left>
      <right style="thin">
        <color rgb="FF000000"/>
      </right>
      <top style="thin">
        <color rgb="FF000000"/>
      </top>
      <bottom style="thin">
        <color rgb="FF000000"/>
      </bottom>
      <diagonal/>
    </border>
    <border>
      <left style="hair">
        <color auto="1"/>
      </left>
      <right style="medium">
        <color auto="1"/>
      </right>
      <top style="hair">
        <color auto="1"/>
      </top>
      <bottom style="hair">
        <color auto="1"/>
      </bottom>
      <diagonal/>
    </border>
    <border>
      <left style="medium">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bottom style="thin">
        <color auto="1"/>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medium">
        <color auto="1"/>
      </top>
      <bottom/>
      <diagonal/>
    </border>
    <border>
      <left/>
      <right/>
      <top style="medium">
        <color auto="1"/>
      </top>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style="double">
        <color auto="1"/>
      </left>
      <right style="thin">
        <color auto="1"/>
      </right>
      <top style="double">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top style="double">
        <color auto="1"/>
      </top>
      <bottom style="thin">
        <color auto="1"/>
      </bottom>
      <diagonal/>
    </border>
    <border>
      <left style="thin">
        <color auto="1"/>
      </left>
      <right style="thin">
        <color auto="1"/>
      </right>
      <top/>
      <bottom style="double">
        <color auto="1"/>
      </bottom>
      <diagonal/>
    </border>
    <border>
      <left style="thin">
        <color auto="1"/>
      </left>
      <right/>
      <top/>
      <bottom style="double">
        <color auto="1"/>
      </bottom>
      <diagonal/>
    </border>
    <border>
      <left/>
      <right style="thin">
        <color auto="1"/>
      </right>
      <top style="double">
        <color auto="1"/>
      </top>
      <bottom style="thin">
        <color auto="1"/>
      </bottom>
      <diagonal/>
    </border>
    <border>
      <left/>
      <right/>
      <top/>
      <bottom style="medium">
        <color theme="4" tint="0.3999450666829432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indexed="52"/>
      </bottom>
      <diagonal/>
    </border>
    <border>
      <left/>
      <right/>
      <top/>
      <bottom style="thick">
        <color theme="4"/>
      </bottom>
      <diagonal/>
    </border>
    <border>
      <left style="thin">
        <color indexed="22"/>
      </left>
      <right style="thin">
        <color indexed="22"/>
      </right>
      <top style="thin">
        <color indexed="22"/>
      </top>
      <bottom style="thin">
        <color indexed="22"/>
      </bottom>
      <diagonal/>
    </border>
    <border>
      <left/>
      <right/>
      <top/>
      <bottom style="thick">
        <color theme="4" tint="0.499984740745262"/>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indexed="30"/>
      </bottom>
      <diagonal/>
    </border>
    <border>
      <left/>
      <right/>
      <top/>
      <bottom style="thick">
        <color indexed="22"/>
      </bottom>
      <diagonal/>
    </border>
    <border>
      <left/>
      <right/>
      <top/>
      <bottom style="double">
        <color rgb="FFFF8001"/>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medium">
        <color indexed="49"/>
      </bottom>
      <diagonal/>
    </border>
    <border>
      <left/>
      <right/>
      <top style="thin">
        <color indexed="62"/>
      </top>
      <bottom style="double">
        <color indexed="62"/>
      </bottom>
      <diagonal/>
    </border>
    <border>
      <left/>
      <right/>
      <top/>
      <bottom style="thick">
        <color indexed="62"/>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thin">
        <color indexed="56"/>
      </top>
      <bottom style="double">
        <color indexed="56"/>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double">
        <color auto="1"/>
      </left>
      <right style="thin">
        <color auto="1"/>
      </right>
      <top style="thin">
        <color auto="1"/>
      </top>
      <bottom style="thin">
        <color auto="1"/>
      </bottom>
      <diagonal/>
    </border>
    <border>
      <left style="double">
        <color auto="1"/>
      </left>
      <right style="thin">
        <color auto="1"/>
      </right>
      <top style="thin">
        <color auto="1"/>
      </top>
      <bottom/>
      <diagonal/>
    </border>
    <border>
      <left style="double">
        <color auto="1"/>
      </left>
      <right style="thin">
        <color auto="1"/>
      </right>
      <top style="thin">
        <color auto="1"/>
      </top>
      <bottom style="double">
        <color auto="1"/>
      </bottom>
      <diagonal/>
    </border>
    <border>
      <left style="double">
        <color auto="1"/>
      </left>
      <right style="double">
        <color auto="1"/>
      </right>
      <top style="thin">
        <color auto="1"/>
      </top>
      <bottom style="double">
        <color auto="1"/>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auto="1"/>
      </left>
      <right style="double">
        <color auto="1"/>
      </right>
      <top style="thin">
        <color auto="1"/>
      </top>
      <bottom style="double">
        <color auto="1"/>
      </bottom>
      <diagonal/>
    </border>
    <border>
      <left style="thin">
        <color indexed="64"/>
      </left>
      <right style="thin">
        <color indexed="64"/>
      </right>
      <top style="thin">
        <color indexed="64"/>
      </top>
      <bottom style="thin">
        <color indexed="64"/>
      </bottom>
      <diagonal/>
    </border>
    <border>
      <left/>
      <right style="double">
        <color auto="1"/>
      </right>
      <top style="thin">
        <color auto="1"/>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double">
        <color indexed="64"/>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indexed="64"/>
      </left>
      <right style="thin">
        <color indexed="64"/>
      </right>
      <top style="thin">
        <color indexed="64"/>
      </top>
      <bottom style="thin">
        <color indexed="64"/>
      </bottom>
      <diagonal/>
    </border>
    <border>
      <left style="double">
        <color auto="1"/>
      </left>
      <right style="thin">
        <color auto="1"/>
      </right>
      <top style="thin">
        <color auto="1"/>
      </top>
      <bottom style="thin">
        <color auto="1"/>
      </bottom>
      <diagonal/>
    </border>
    <border>
      <left/>
      <right/>
      <top style="thin">
        <color indexed="64"/>
      </top>
      <bottom style="thin">
        <color indexed="64"/>
      </bottom>
      <diagonal/>
    </border>
    <border>
      <left/>
      <right style="double">
        <color auto="1"/>
      </right>
      <top style="thin">
        <color auto="1"/>
      </top>
      <bottom style="thin">
        <color auto="1"/>
      </bottom>
      <diagonal/>
    </border>
    <border>
      <left style="double">
        <color auto="1"/>
      </left>
      <right style="thin">
        <color auto="1"/>
      </right>
      <top style="thin">
        <color auto="1"/>
      </top>
      <bottom/>
      <diagonal/>
    </border>
    <border>
      <left style="double">
        <color auto="1"/>
      </left>
      <right style="double">
        <color auto="1"/>
      </right>
      <top style="thin">
        <color auto="1"/>
      </top>
      <bottom style="thin">
        <color auto="1"/>
      </bottom>
      <diagonal/>
    </border>
    <border>
      <left style="thin">
        <color auto="1"/>
      </left>
      <right/>
      <top style="thin">
        <color auto="1"/>
      </top>
      <bottom style="double">
        <color auto="1"/>
      </bottom>
      <diagonal/>
    </border>
    <border>
      <left style="thin">
        <color auto="1"/>
      </left>
      <right style="double">
        <color auto="1"/>
      </right>
      <top style="thin">
        <color auto="1"/>
      </top>
      <bottom/>
      <diagonal/>
    </border>
    <border>
      <left style="double">
        <color auto="1"/>
      </left>
      <right/>
      <top style="thin">
        <color auto="1"/>
      </top>
      <bottom style="thin">
        <color auto="1"/>
      </bottom>
      <diagonal/>
    </border>
    <border>
      <left/>
      <right style="thin">
        <color auto="1"/>
      </right>
      <top style="thin">
        <color auto="1"/>
      </top>
      <bottom style="double">
        <color auto="1"/>
      </bottom>
      <diagonal/>
    </border>
  </borders>
  <cellStyleXfs count="51233">
    <xf numFmtId="0" fontId="0" fillId="0" borderId="0"/>
    <xf numFmtId="189" fontId="29" fillId="9" borderId="0" applyNumberFormat="0" applyBorder="0" applyAlignment="0" applyProtection="0"/>
    <xf numFmtId="189" fontId="29"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81" fillId="3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93" fillId="33" borderId="96" applyNumberFormat="0" applyAlignment="0" applyProtection="0"/>
    <xf numFmtId="166" fontId="29" fillId="0" borderId="0" applyFont="0" applyFill="0" applyBorder="0" applyAlignment="0" applyProtection="0"/>
    <xf numFmtId="0" fontId="29" fillId="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41" fontId="30" fillId="0" borderId="0" applyFont="0" applyFill="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3" fillId="35"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4" fillId="33" borderId="96" applyNumberFormat="0" applyAlignment="0" applyProtection="0"/>
    <xf numFmtId="0" fontId="77" fillId="28" borderId="0" applyNumberFormat="0" applyBorder="0" applyAlignment="0" applyProtection="0"/>
    <xf numFmtId="0" fontId="77" fillId="28" borderId="0" applyNumberFormat="0" applyBorder="0" applyAlignment="0" applyProtection="0"/>
    <xf numFmtId="0" fontId="23" fillId="30"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0" borderId="0"/>
    <xf numFmtId="189" fontId="29" fillId="0" borderId="0"/>
    <xf numFmtId="189" fontId="29" fillId="0" borderId="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189" fontId="23" fillId="0" borderId="0"/>
    <xf numFmtId="189" fontId="23" fillId="0" borderId="0"/>
    <xf numFmtId="0" fontId="23" fillId="27" borderId="0" applyNumberFormat="0" applyBorder="0" applyAlignment="0" applyProtection="0"/>
    <xf numFmtId="0" fontId="23" fillId="27" borderId="0" applyNumberFormat="0" applyBorder="0" applyAlignment="0" applyProtection="0"/>
    <xf numFmtId="0" fontId="77" fillId="28" borderId="0" applyNumberFormat="0" applyBorder="0" applyAlignment="0" applyProtection="0"/>
    <xf numFmtId="0" fontId="23" fillId="30" borderId="0" applyNumberFormat="0" applyBorder="0" applyAlignment="0" applyProtection="0"/>
    <xf numFmtId="189" fontId="29" fillId="0" borderId="0"/>
    <xf numFmtId="189" fontId="74" fillId="9" borderId="0" applyNumberFormat="0" applyBorder="0" applyAlignment="0" applyProtection="0"/>
    <xf numFmtId="189" fontId="23" fillId="41"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74" fillId="51" borderId="0" applyNumberFormat="0" applyBorder="0" applyAlignment="0" applyProtection="0"/>
    <xf numFmtId="166" fontId="29" fillId="0" borderId="0" applyFont="0" applyFill="0" applyBorder="0" applyAlignment="0" applyProtection="0"/>
    <xf numFmtId="0" fontId="77" fillId="52" borderId="0" applyNumberFormat="0" applyBorder="0" applyAlignment="0" applyProtection="0"/>
    <xf numFmtId="0" fontId="77" fillId="52"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30" fillId="0" borderId="0"/>
    <xf numFmtId="189" fontId="30" fillId="0" borderId="0"/>
    <xf numFmtId="0" fontId="77" fillId="19" borderId="0" applyNumberFormat="0" applyBorder="0" applyAlignment="0" applyProtection="0"/>
    <xf numFmtId="0" fontId="77" fillId="19" borderId="0" applyNumberFormat="0" applyBorder="0" applyAlignment="0" applyProtection="0"/>
    <xf numFmtId="189" fontId="29" fillId="0" borderId="0"/>
    <xf numFmtId="189" fontId="84" fillId="2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102" fillId="0" borderId="91" applyNumberFormat="0" applyFill="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81" fillId="37" borderId="0" applyNumberFormat="0" applyBorder="0" applyAlignment="0" applyProtection="0"/>
    <xf numFmtId="0" fontId="29" fillId="4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4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107" fillId="0" borderId="101" applyNumberFormat="0" applyFill="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9" fillId="21" borderId="90" applyNumberFormat="0" applyAlignment="0" applyProtection="0"/>
    <xf numFmtId="189" fontId="79" fillId="21" borderId="90"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66" fontId="29" fillId="0" borderId="0" applyFont="0" applyFill="0" applyBorder="0" applyAlignment="0" applyProtection="0"/>
    <xf numFmtId="189" fontId="23" fillId="30"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3" fillId="17" borderId="0" applyNumberFormat="0" applyBorder="0" applyAlignment="0" applyProtection="0"/>
    <xf numFmtId="189" fontId="78" fillId="20" borderId="0" applyNumberFormat="0" applyBorder="0" applyAlignment="0" applyProtection="0"/>
    <xf numFmtId="189" fontId="94" fillId="33" borderId="96" applyNumberFormat="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0" fontId="23" fillId="26" borderId="0" applyNumberFormat="0" applyBorder="0" applyAlignment="0" applyProtection="0"/>
    <xf numFmtId="189" fontId="29" fillId="0" borderId="0"/>
    <xf numFmtId="166" fontId="29" fillId="0" borderId="0" applyFont="0" applyFill="0" applyBorder="0" applyAlignment="0" applyProtection="0"/>
    <xf numFmtId="189" fontId="76" fillId="0" borderId="0"/>
    <xf numFmtId="189" fontId="85" fillId="0" borderId="94"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29" fillId="9"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0" fontId="77" fillId="22" borderId="0" applyNumberFormat="0" applyBorder="0" applyAlignment="0" applyProtection="0"/>
    <xf numFmtId="0" fontId="84" fillId="8" borderId="0" applyNumberFormat="0" applyBorder="0" applyAlignment="0" applyProtection="0"/>
    <xf numFmtId="0" fontId="23" fillId="30" borderId="0" applyNumberFormat="0" applyBorder="0" applyAlignment="0" applyProtection="0"/>
    <xf numFmtId="0" fontId="29" fillId="0" borderId="0"/>
    <xf numFmtId="189" fontId="29" fillId="9" borderId="0" applyNumberFormat="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37" fontId="113"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76"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166" fontId="29" fillId="0" borderId="0" applyFont="0" applyFill="0" applyBorder="0" applyAlignment="0" applyProtection="0"/>
    <xf numFmtId="189" fontId="81" fillId="37"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76" fillId="0" borderId="0"/>
    <xf numFmtId="189" fontId="76" fillId="0" borderId="0"/>
    <xf numFmtId="37" fontId="99" fillId="0" borderId="0"/>
    <xf numFmtId="0" fontId="75" fillId="0" borderId="88" applyNumberFormat="0" applyFill="0" applyAlignment="0" applyProtection="0"/>
    <xf numFmtId="0"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84" fillId="60"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6" fillId="0" borderId="0" applyNumberForma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2" fillId="0" borderId="91" applyNumberFormat="0" applyFill="0" applyAlignment="0" applyProtection="0"/>
    <xf numFmtId="166" fontId="29" fillId="0" borderId="0" applyFont="0" applyFill="0" applyBorder="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81" fillId="37" borderId="0" applyNumberFormat="0" applyBorder="0" applyAlignment="0" applyProtection="0"/>
    <xf numFmtId="37" fontId="99"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66" fontId="29" fillId="0" borderId="0" applyFont="0" applyFill="0" applyBorder="0" applyAlignment="0" applyProtection="0"/>
    <xf numFmtId="189" fontId="76" fillId="0" borderId="0"/>
    <xf numFmtId="0" fontId="75" fillId="0" borderId="88" applyNumberFormat="0" applyFill="0" applyAlignment="0" applyProtection="0"/>
    <xf numFmtId="0" fontId="75" fillId="0" borderId="88" applyNumberFormat="0" applyFill="0" applyAlignment="0" applyProtection="0"/>
    <xf numFmtId="189" fontId="77" fillId="47" borderId="0" applyNumberFormat="0" applyBorder="0" applyAlignment="0" applyProtection="0"/>
    <xf numFmtId="189" fontId="77" fillId="61" borderId="0" applyNumberFormat="0" applyBorder="0" applyAlignment="0" applyProtection="0"/>
    <xf numFmtId="189" fontId="76" fillId="0" borderId="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189" fontId="23" fillId="30" borderId="0" applyNumberFormat="0" applyBorder="0" applyAlignment="0" applyProtection="0"/>
    <xf numFmtId="189" fontId="110" fillId="0" borderId="0" applyNumberFormat="0" applyFill="0" applyBorder="0" applyAlignment="0" applyProtection="0"/>
    <xf numFmtId="189" fontId="76" fillId="31" borderId="0" applyNumberFormat="0" applyBorder="0" applyAlignment="0" applyProtection="0"/>
    <xf numFmtId="189" fontId="76" fillId="31" borderId="0" applyNumberFormat="0" applyBorder="0" applyAlignment="0" applyProtection="0"/>
    <xf numFmtId="9" fontId="114" fillId="0" borderId="0" applyFont="0" applyFill="0" applyBorder="0" applyAlignment="0" applyProtection="0"/>
    <xf numFmtId="0" fontId="75" fillId="0" borderId="88" applyNumberFormat="0" applyFill="0" applyAlignment="0" applyProtection="0"/>
    <xf numFmtId="0"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75" fillId="0" borderId="88" applyNumberFormat="0" applyFill="0" applyAlignment="0" applyProtection="0"/>
    <xf numFmtId="0"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89" fontId="78" fillId="9" borderId="0" applyNumberFormat="0" applyBorder="0" applyAlignment="0" applyProtection="0"/>
    <xf numFmtId="0" fontId="29" fillId="0" borderId="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4" fillId="8" borderId="0" applyNumberFormat="0" applyBorder="0" applyAlignment="0" applyProtection="0"/>
    <xf numFmtId="189" fontId="85" fillId="0" borderId="94" applyNumberFormat="0" applyFill="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8"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23" fillId="41"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4"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75" fillId="0" borderId="0" applyNumberFormat="0" applyFill="0" applyBorder="0" applyAlignment="0" applyProtection="0"/>
    <xf numFmtId="189" fontId="74" fillId="9" borderId="0" applyNumberFormat="0" applyBorder="0" applyAlignment="0" applyProtection="0"/>
    <xf numFmtId="189" fontId="76" fillId="0" borderId="0"/>
    <xf numFmtId="189" fontId="76" fillId="0" borderId="0"/>
    <xf numFmtId="189" fontId="76" fillId="0" borderId="0"/>
    <xf numFmtId="189" fontId="77" fillId="28" borderId="0" applyNumberFormat="0" applyBorder="0" applyAlignment="0" applyProtection="0"/>
    <xf numFmtId="189" fontId="23" fillId="30"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37" fontId="99" fillId="0" borderId="0"/>
    <xf numFmtId="41" fontId="29" fillId="0" borderId="0" applyFont="0" applyFill="0" applyBorder="0" applyAlignment="0" applyProtection="0"/>
    <xf numFmtId="41" fontId="29" fillId="0" borderId="0" applyFont="0" applyFill="0" applyBorder="0" applyAlignment="0" applyProtection="0"/>
    <xf numFmtId="37" fontId="99" fillId="0" borderId="0"/>
    <xf numFmtId="189" fontId="29" fillId="9" borderId="0" applyNumberFormat="0" applyBorder="0" applyAlignment="0" applyProtection="0"/>
    <xf numFmtId="189" fontId="29" fillId="9" borderId="0" applyNumberFormat="0" applyBorder="0" applyAlignment="0" applyProtection="0"/>
    <xf numFmtId="189" fontId="78" fillId="8"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37" fontId="99" fillId="0" borderId="0"/>
    <xf numFmtId="0" fontId="23" fillId="49"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37" fontId="99" fillId="0" borderId="0"/>
    <xf numFmtId="166" fontId="29" fillId="0" borderId="0" applyFont="0" applyFill="0" applyBorder="0" applyAlignment="0" applyProtection="0"/>
    <xf numFmtId="166" fontId="29" fillId="0" borderId="0" applyFont="0" applyFill="0" applyBorder="0" applyAlignment="0" applyProtection="0"/>
    <xf numFmtId="37" fontId="99" fillId="0" borderId="0"/>
    <xf numFmtId="166" fontId="29" fillId="0" borderId="0" applyFont="0" applyFill="0" applyBorder="0" applyAlignment="0" applyProtection="0"/>
    <xf numFmtId="0" fontId="23" fillId="30" borderId="0" applyNumberFormat="0" applyBorder="0" applyAlignment="0" applyProtection="0"/>
    <xf numFmtId="189" fontId="77" fillId="28" borderId="0" applyNumberFormat="0" applyBorder="0" applyAlignment="0" applyProtection="0"/>
    <xf numFmtId="189" fontId="78" fillId="9" borderId="0" applyNumberFormat="0" applyBorder="0" applyAlignment="0" applyProtection="0"/>
    <xf numFmtId="189" fontId="30" fillId="0" borderId="0"/>
    <xf numFmtId="189" fontId="30" fillId="0" borderId="0"/>
    <xf numFmtId="189" fontId="76" fillId="0" borderId="0"/>
    <xf numFmtId="189" fontId="76" fillId="51"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23" fillId="30"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0" fontId="74" fillId="51" borderId="0" applyNumberFormat="0" applyBorder="0" applyAlignment="0" applyProtection="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4" fillId="33" borderId="96" applyNumberFormat="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29" fillId="9" borderId="0" applyNumberFormat="0" applyBorder="0" applyAlignment="0" applyProtection="0"/>
    <xf numFmtId="189" fontId="78" fillId="9" borderId="0" applyNumberFormat="0" applyBorder="0" applyAlignment="0" applyProtection="0"/>
    <xf numFmtId="189" fontId="94" fillId="33" borderId="96" applyNumberFormat="0" applyAlignment="0" applyProtection="0"/>
    <xf numFmtId="0" fontId="77" fillId="28" borderId="0" applyNumberFormat="0" applyBorder="0" applyAlignment="0" applyProtection="0"/>
    <xf numFmtId="0" fontId="77" fillId="2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9" fillId="0" borderId="0"/>
    <xf numFmtId="0" fontId="77" fillId="28" borderId="0" applyNumberFormat="0" applyBorder="0" applyAlignment="0" applyProtection="0"/>
    <xf numFmtId="0" fontId="77" fillId="2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9" fillId="0" borderId="0"/>
    <xf numFmtId="189" fontId="29" fillId="0" borderId="0"/>
    <xf numFmtId="0" fontId="77" fillId="28" borderId="0" applyNumberFormat="0" applyBorder="0" applyAlignment="0" applyProtection="0"/>
    <xf numFmtId="0" fontId="77" fillId="28" borderId="0" applyNumberFormat="0" applyBorder="0" applyAlignment="0" applyProtection="0"/>
    <xf numFmtId="189" fontId="54" fillId="0" borderId="35">
      <alignment horizontal="left" vertical="center"/>
    </xf>
    <xf numFmtId="0" fontId="23" fillId="30" borderId="0" applyNumberFormat="0" applyBorder="0" applyAlignment="0" applyProtection="0"/>
    <xf numFmtId="189" fontId="83" fillId="35"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6" fillId="51"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9" fillId="0" borderId="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78" fillId="9"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0" fontId="23" fillId="30" borderId="0" applyNumberFormat="0" applyBorder="0" applyAlignment="0" applyProtection="0"/>
    <xf numFmtId="189" fontId="30" fillId="32" borderId="93" applyNumberFormat="0" applyFont="0" applyAlignment="0" applyProtection="0"/>
    <xf numFmtId="189" fontId="74" fillId="9"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82" fillId="0" borderId="92" applyNumberFormat="0" applyFill="0" applyAlignment="0" applyProtection="0"/>
    <xf numFmtId="189" fontId="111" fillId="0" borderId="103" applyNumberFormat="0" applyFill="0" applyAlignment="0" applyProtection="0"/>
    <xf numFmtId="166" fontId="30" fillId="0" borderId="0" applyFont="0" applyFill="0" applyBorder="0" applyAlignment="0" applyProtection="0"/>
    <xf numFmtId="166" fontId="29" fillId="0" borderId="0" applyFont="0" applyFill="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189" fontId="76" fillId="0" borderId="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79" fillId="21" borderId="90" applyNumberFormat="0" applyAlignment="0" applyProtection="0"/>
    <xf numFmtId="0" fontId="79" fillId="21" borderId="90"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9" fillId="9"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77" fillId="28" borderId="0" applyNumberFormat="0" applyBorder="0" applyAlignment="0" applyProtection="0"/>
    <xf numFmtId="0" fontId="77" fillId="28" borderId="0" applyNumberFormat="0" applyBorder="0" applyAlignment="0" applyProtection="0"/>
    <xf numFmtId="0" fontId="23" fillId="30" borderId="0" applyNumberFormat="0" applyBorder="0" applyAlignment="0" applyProtection="0"/>
    <xf numFmtId="0" fontId="77" fillId="28" borderId="0" applyNumberFormat="0" applyBorder="0" applyAlignment="0" applyProtection="0"/>
    <xf numFmtId="189" fontId="84" fillId="20"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3" fillId="49" borderId="0" applyNumberFormat="0" applyBorder="0" applyAlignment="0" applyProtection="0"/>
    <xf numFmtId="0" fontId="77" fillId="28" borderId="0" applyNumberFormat="0" applyBorder="0" applyAlignment="0" applyProtection="0"/>
    <xf numFmtId="0" fontId="84" fillId="20" borderId="0" applyNumberFormat="0" applyBorder="0" applyAlignment="0" applyProtection="0"/>
    <xf numFmtId="0" fontId="23" fillId="30" borderId="0" applyNumberFormat="0" applyBorder="0" applyAlignment="0" applyProtection="0"/>
    <xf numFmtId="189" fontId="90" fillId="9"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51" borderId="0" applyNumberFormat="0" applyBorder="0" applyAlignment="0" applyProtection="0"/>
    <xf numFmtId="189" fontId="84" fillId="8"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0" fontId="81" fillId="64" borderId="0" applyNumberFormat="0" applyBorder="0" applyAlignment="0" applyProtection="0"/>
    <xf numFmtId="189" fontId="29" fillId="9" borderId="0" applyNumberFormat="0" applyBorder="0" applyAlignment="0" applyProtection="0"/>
    <xf numFmtId="189" fontId="76" fillId="42"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76" fillId="0" borderId="0"/>
    <xf numFmtId="189" fontId="81" fillId="54" borderId="0" applyNumberFormat="0" applyBorder="0" applyAlignment="0" applyProtection="0"/>
    <xf numFmtId="0" fontId="29" fillId="9" borderId="0" applyNumberFormat="0" applyBorder="0" applyAlignment="0" applyProtection="0"/>
    <xf numFmtId="189" fontId="23" fillId="30" borderId="0" applyNumberFormat="0" applyBorder="0" applyAlignment="0" applyProtection="0"/>
    <xf numFmtId="0" fontId="23" fillId="0" borderId="0"/>
    <xf numFmtId="0" fontId="23" fillId="0" borderId="0"/>
    <xf numFmtId="0" fontId="77" fillId="1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81" fillId="54"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3" fillId="49"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4" fillId="9" borderId="0" applyNumberFormat="0" applyBorder="0" applyAlignment="0" applyProtection="0"/>
    <xf numFmtId="189" fontId="76" fillId="51"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78"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0" fontId="81" fillId="24"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30"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189" fontId="76" fillId="51" borderId="0" applyNumberFormat="0" applyBorder="0" applyAlignment="0" applyProtection="0"/>
    <xf numFmtId="189" fontId="74" fillId="9" borderId="0" applyNumberFormat="0" applyBorder="0" applyAlignment="0" applyProtection="0"/>
    <xf numFmtId="189" fontId="23" fillId="30"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81" fillId="54"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84" fillId="33" borderId="0" applyNumberFormat="0" applyBorder="0" applyAlignment="0" applyProtection="0"/>
    <xf numFmtId="189" fontId="75" fillId="0" borderId="0" applyNumberForma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30" fillId="0" borderId="0"/>
    <xf numFmtId="0" fontId="77" fillId="4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0" fontId="29" fillId="25"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0" fontId="23" fillId="30"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23" fillId="26" borderId="0" applyNumberFormat="0" applyBorder="0" applyAlignment="0" applyProtection="0"/>
    <xf numFmtId="189" fontId="29" fillId="0" borderId="0"/>
    <xf numFmtId="189" fontId="74" fillId="34"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3" fillId="18"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3" fillId="49" borderId="0" applyNumberFormat="0" applyBorder="0" applyAlignment="0" applyProtection="0"/>
    <xf numFmtId="0"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0" fillId="0" borderId="91" applyNumberFormat="0" applyFill="0" applyAlignment="0" applyProtection="0"/>
    <xf numFmtId="189" fontId="74"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8"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8" borderId="0" applyNumberFormat="0" applyBorder="0" applyAlignment="0" applyProtection="0"/>
    <xf numFmtId="189" fontId="23" fillId="30"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9" fillId="0" borderId="0"/>
    <xf numFmtId="0" fontId="23" fillId="30" borderId="0" applyNumberFormat="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76" fillId="0" borderId="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79" fillId="21" borderId="90" applyNumberFormat="0" applyAlignment="0" applyProtection="0"/>
    <xf numFmtId="0" fontId="79" fillId="21" borderId="90" applyNumberFormat="0" applyAlignment="0" applyProtection="0"/>
    <xf numFmtId="0" fontId="29" fillId="9" borderId="0" applyNumberFormat="0" applyBorder="0" applyAlignment="0" applyProtection="0"/>
    <xf numFmtId="0" fontId="29" fillId="9" borderId="0" applyNumberFormat="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76" fillId="51" borderId="0" applyNumberFormat="0" applyBorder="0" applyAlignment="0" applyProtection="0"/>
    <xf numFmtId="189" fontId="76" fillId="51"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9"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118" fillId="0" borderId="100" applyNumberFormat="0" applyFill="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15" fillId="34" borderId="0" applyNumberFormat="0" applyBorder="0" applyAlignment="0" applyProtection="0"/>
    <xf numFmtId="189" fontId="78" fillId="9" borderId="0" applyNumberFormat="0" applyBorder="0" applyAlignment="0" applyProtection="0"/>
    <xf numFmtId="189" fontId="82" fillId="0" borderId="92" applyNumberFormat="0" applyFill="0" applyAlignment="0" applyProtection="0"/>
    <xf numFmtId="166" fontId="30" fillId="0" borderId="0" applyFont="0" applyFill="0" applyBorder="0" applyAlignment="0" applyProtection="0"/>
    <xf numFmtId="189" fontId="76" fillId="0" borderId="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0" fontId="77" fillId="22"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7" fillId="2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56"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189" fontId="77" fillId="22"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76" fillId="51"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30"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0" fontId="77" fillId="22" borderId="0" applyNumberFormat="0" applyBorder="0" applyAlignment="0" applyProtection="0"/>
    <xf numFmtId="0" fontId="77" fillId="22"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3" fillId="0" borderId="0"/>
    <xf numFmtId="166" fontId="29" fillId="0" borderId="0" applyFont="0" applyFill="0" applyBorder="0" applyAlignment="0" applyProtection="0"/>
    <xf numFmtId="189" fontId="29"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189" fontId="76" fillId="0" borderId="0"/>
    <xf numFmtId="189" fontId="78"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76" fillId="0" borderId="0"/>
    <xf numFmtId="189" fontId="23" fillId="30" borderId="0" applyNumberFormat="0" applyBorder="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189" fontId="76" fillId="5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30"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189" fontId="93" fillId="33" borderId="96" applyNumberFormat="0" applyAlignment="0" applyProtection="0"/>
    <xf numFmtId="0" fontId="77" fillId="22" borderId="0" applyNumberFormat="0" applyBorder="0" applyAlignment="0" applyProtection="0"/>
    <xf numFmtId="0" fontId="77" fillId="22"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23" fillId="30" borderId="0" applyNumberFormat="0" applyBorder="0" applyAlignment="0" applyProtection="0"/>
    <xf numFmtId="0" fontId="77" fillId="22" borderId="0" applyNumberFormat="0" applyBorder="0" applyAlignment="0" applyProtection="0"/>
    <xf numFmtId="189" fontId="84" fillId="8"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29" fillId="0" borderId="0"/>
    <xf numFmtId="189" fontId="78" fillId="9" borderId="0" applyNumberFormat="0" applyBorder="0" applyAlignment="0" applyProtection="0"/>
    <xf numFmtId="189" fontId="82" fillId="0" borderId="92" applyNumberFormat="0" applyFill="0" applyAlignment="0" applyProtection="0"/>
    <xf numFmtId="166" fontId="29" fillId="0" borderId="0" applyFont="0" applyFill="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30" fillId="0" borderId="0" applyFont="0" applyFill="0" applyBorder="0" applyAlignment="0" applyProtection="0"/>
    <xf numFmtId="189" fontId="78" fillId="3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96" fillId="0" borderId="0" applyNumberFormat="0" applyFill="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189" fontId="93" fillId="33" borderId="96" applyNumberFormat="0" applyAlignment="0" applyProtection="0"/>
    <xf numFmtId="0" fontId="23" fillId="30" borderId="0" applyNumberFormat="0" applyBorder="0" applyAlignment="0" applyProtection="0"/>
    <xf numFmtId="189" fontId="93" fillId="33" borderId="96" applyNumberFormat="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189" fontId="76" fillId="0" borderId="0"/>
    <xf numFmtId="0" fontId="23" fillId="30" borderId="0" applyNumberFormat="0" applyBorder="0" applyAlignment="0" applyProtection="0"/>
    <xf numFmtId="189" fontId="29" fillId="0" borderId="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5" fillId="0" borderId="88" applyNumberFormat="0" applyFill="0" applyAlignment="0" applyProtection="0"/>
    <xf numFmtId="189" fontId="74" fillId="9" borderId="0" applyNumberFormat="0" applyBorder="0" applyAlignment="0" applyProtection="0"/>
    <xf numFmtId="189" fontId="74" fillId="9" borderId="0" applyNumberFormat="0" applyBorder="0" applyAlignment="0" applyProtection="0"/>
    <xf numFmtId="189" fontId="84" fillId="20" borderId="0" applyNumberFormat="0" applyBorder="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95" fillId="0" borderId="104"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3" fillId="23" borderId="0" applyNumberFormat="0" applyBorder="0" applyAlignment="0" applyProtection="0"/>
    <xf numFmtId="189" fontId="84" fillId="2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3" fillId="41" borderId="0" applyNumberFormat="0" applyBorder="0" applyAlignment="0" applyProtection="0"/>
    <xf numFmtId="189" fontId="23" fillId="4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0" fontId="23" fillId="30" borderId="0" applyNumberFormat="0" applyBorder="0" applyAlignment="0" applyProtection="0"/>
    <xf numFmtId="0" fontId="23" fillId="30" borderId="0" applyNumberFormat="0" applyBorder="0" applyAlignment="0" applyProtection="0"/>
    <xf numFmtId="0" fontId="29" fillId="0" borderId="0"/>
    <xf numFmtId="189" fontId="76" fillId="56" borderId="0" applyNumberFormat="0" applyBorder="0" applyAlignment="0" applyProtection="0"/>
    <xf numFmtId="189" fontId="76" fillId="56"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3" fillId="33" borderId="96" applyNumberFormat="0" applyAlignment="0" applyProtection="0"/>
    <xf numFmtId="189" fontId="29" fillId="0" borderId="0"/>
    <xf numFmtId="0" fontId="23" fillId="30"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8" fillId="24" borderId="0" applyNumberFormat="0" applyBorder="0" applyAlignment="0" applyProtection="0"/>
    <xf numFmtId="189" fontId="23" fillId="49"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4" fillId="51" borderId="0" applyNumberFormat="0" applyBorder="0" applyAlignment="0" applyProtection="0"/>
    <xf numFmtId="0"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4" fillId="33" borderId="96" applyNumberFormat="0" applyAlignment="0" applyProtection="0"/>
    <xf numFmtId="189" fontId="76" fillId="51" borderId="0" applyNumberFormat="0" applyBorder="0" applyAlignment="0" applyProtection="0"/>
    <xf numFmtId="189" fontId="76" fillId="51" borderId="0" applyNumberFormat="0" applyBorder="0" applyAlignment="0" applyProtection="0"/>
    <xf numFmtId="0" fontId="29" fillId="9"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0" fontId="74" fillId="51" borderId="0" applyNumberFormat="0" applyBorder="0" applyAlignment="0" applyProtection="0"/>
    <xf numFmtId="189" fontId="76" fillId="0" borderId="0"/>
    <xf numFmtId="189" fontId="23" fillId="30"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51" borderId="0" applyNumberFormat="0" applyBorder="0" applyAlignment="0" applyProtection="0"/>
    <xf numFmtId="189" fontId="74" fillId="51" borderId="0" applyNumberFormat="0" applyBorder="0" applyAlignment="0" applyProtection="0"/>
    <xf numFmtId="189" fontId="74" fillId="5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112" fillId="8"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0" fontId="23" fillId="25"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4" fillId="51" borderId="0" applyNumberFormat="0" applyBorder="0" applyAlignment="0" applyProtection="0"/>
    <xf numFmtId="189" fontId="74" fillId="51" borderId="0" applyNumberFormat="0" applyBorder="0" applyAlignment="0" applyProtection="0"/>
    <xf numFmtId="189" fontId="76" fillId="0" borderId="0"/>
    <xf numFmtId="189" fontId="76" fillId="0" borderId="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0" fontId="29" fillId="0" borderId="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0" fontId="29" fillId="0" borderId="0"/>
    <xf numFmtId="189" fontId="93" fillId="33" borderId="96" applyNumberFormat="0" applyAlignment="0" applyProtection="0"/>
    <xf numFmtId="189" fontId="79" fillId="21" borderId="90" applyNumberFormat="0" applyAlignment="0" applyProtection="0"/>
    <xf numFmtId="189" fontId="74"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74" fillId="5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30"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29" fillId="0" borderId="0"/>
    <xf numFmtId="0" fontId="29" fillId="9" borderId="0" applyNumberFormat="0" applyBorder="0" applyAlignment="0" applyProtection="0"/>
    <xf numFmtId="189" fontId="78" fillId="9" borderId="0" applyNumberFormat="0" applyBorder="0" applyAlignment="0" applyProtection="0"/>
    <xf numFmtId="0" fontId="30" fillId="0" borderId="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189" fontId="78" fillId="9" borderId="0" applyNumberFormat="0" applyBorder="0" applyAlignment="0" applyProtection="0"/>
    <xf numFmtId="0" fontId="30"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0" borderId="0"/>
    <xf numFmtId="0" fontId="29" fillId="9" borderId="0" applyNumberFormat="0" applyBorder="0" applyAlignment="0" applyProtection="0"/>
    <xf numFmtId="189" fontId="74" fillId="51" borderId="0" applyNumberFormat="0" applyBorder="0" applyAlignment="0" applyProtection="0"/>
    <xf numFmtId="0" fontId="30" fillId="0" borderId="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51" borderId="0" applyNumberFormat="0" applyBorder="0" applyAlignment="0" applyProtection="0"/>
    <xf numFmtId="0" fontId="29" fillId="9" borderId="0" applyNumberFormat="0" applyBorder="0" applyAlignment="0" applyProtection="0"/>
    <xf numFmtId="189" fontId="84" fillId="36" borderId="0" applyNumberFormat="0" applyBorder="0" applyAlignment="0" applyProtection="0"/>
    <xf numFmtId="189" fontId="78" fillId="5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3" fillId="2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77" fillId="1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82" fillId="0" borderId="92" applyNumberFormat="0" applyFill="0" applyAlignment="0" applyProtection="0"/>
    <xf numFmtId="189" fontId="82" fillId="0" borderId="92" applyNumberFormat="0" applyFill="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4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66"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26"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7"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84" fillId="20" borderId="0" applyNumberFormat="0" applyBorder="0" applyAlignment="0" applyProtection="0"/>
    <xf numFmtId="189" fontId="84"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75" fontId="29" fillId="0" borderId="0"/>
    <xf numFmtId="189"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1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7" fillId="1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2" fillId="0" borderId="91" applyNumberFormat="0" applyFill="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88" fillId="40" borderId="0" applyNumberFormat="0" applyBorder="0" applyAlignment="0" applyProtection="0"/>
    <xf numFmtId="0" fontId="108" fillId="20" borderId="0" applyNumberFormat="0" applyBorder="0" applyAlignment="0" applyProtection="0"/>
    <xf numFmtId="0" fontId="23" fillId="0" borderId="0"/>
    <xf numFmtId="0" fontId="23" fillId="0" borderId="0"/>
    <xf numFmtId="0" fontId="77" fillId="6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9" fillId="21" borderId="90" applyNumberFormat="0" applyAlignment="0" applyProtection="0"/>
    <xf numFmtId="189" fontId="79" fillId="21" borderId="90" applyNumberFormat="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2" fillId="0" borderId="91"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115" fillId="34"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5" fillId="0" borderId="94"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7" fillId="0" borderId="101"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83" fillId="35"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44" borderId="97" applyNumberFormat="0" applyFont="0" applyAlignment="0" applyProtection="0"/>
    <xf numFmtId="189" fontId="29" fillId="0" borderId="0"/>
    <xf numFmtId="189" fontId="76" fillId="0" borderId="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90" fillId="9" borderId="96" applyNumberFormat="0" applyAlignment="0" applyProtection="0"/>
    <xf numFmtId="189" fontId="90" fillId="9"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84" fillId="20" borderId="0" applyNumberFormat="0" applyBorder="0" applyAlignment="0" applyProtection="0"/>
    <xf numFmtId="189" fontId="84" fillId="20"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95" fillId="0" borderId="104" applyNumberFormat="0" applyFill="0" applyAlignment="0" applyProtection="0"/>
    <xf numFmtId="189" fontId="76" fillId="0" borderId="0"/>
    <xf numFmtId="189" fontId="76"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20" fillId="0" borderId="0" applyNumberFormat="0" applyAlignment="0">
      <alignment horizontal="left"/>
    </xf>
    <xf numFmtId="0" fontId="23" fillId="39" borderId="0" applyNumberFormat="0" applyBorder="0" applyAlignment="0" applyProtection="0"/>
    <xf numFmtId="0" fontId="23" fillId="3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25"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81" fillId="6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0" borderId="0"/>
    <xf numFmtId="166" fontId="29" fillId="0" borderId="0" applyFont="0" applyFill="0" applyBorder="0" applyAlignment="0" applyProtection="0"/>
    <xf numFmtId="189" fontId="29" fillId="9" borderId="0" applyNumberFormat="0" applyBorder="0" applyAlignment="0" applyProtection="0"/>
    <xf numFmtId="189" fontId="29" fillId="0" borderId="0"/>
    <xf numFmtId="189" fontId="29"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81" fillId="54"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11" fillId="0" borderId="103"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0" fontId="23" fillId="1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7" fillId="38" borderId="90" applyNumberFormat="0" applyAlignment="0" applyProtection="0"/>
    <xf numFmtId="0" fontId="93" fillId="33" borderId="96" applyNumberFormat="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0" borderId="0"/>
    <xf numFmtId="189" fontId="29"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4" fillId="9" borderId="0" applyNumberFormat="0" applyBorder="0" applyAlignment="0" applyProtection="0"/>
    <xf numFmtId="0" fontId="23" fillId="30" borderId="0" applyNumberFormat="0" applyBorder="0" applyAlignment="0" applyProtection="0"/>
    <xf numFmtId="0" fontId="29" fillId="0" borderId="0"/>
    <xf numFmtId="189" fontId="74" fillId="9" borderId="0" applyNumberFormat="0" applyBorder="0" applyAlignment="0" applyProtection="0"/>
    <xf numFmtId="189" fontId="74" fillId="9" borderId="0" applyNumberFormat="0" applyBorder="0" applyAlignment="0" applyProtection="0"/>
    <xf numFmtId="0" fontId="23" fillId="18" borderId="0" applyNumberFormat="0" applyBorder="0" applyAlignment="0" applyProtection="0"/>
    <xf numFmtId="189" fontId="29" fillId="9"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97" fillId="48" borderId="98" applyNumberFormat="0" applyAlignment="0" applyProtection="0"/>
    <xf numFmtId="0" fontId="97" fillId="48" borderId="98" applyNumberFormat="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74" fillId="51" borderId="0" applyNumberFormat="0" applyBorder="0" applyAlignment="0" applyProtection="0"/>
    <xf numFmtId="189" fontId="29" fillId="0" borderId="0"/>
    <xf numFmtId="189" fontId="76" fillId="0" borderId="0"/>
    <xf numFmtId="189" fontId="74" fillId="51" borderId="0" applyNumberFormat="0" applyBorder="0" applyAlignment="0" applyProtection="0"/>
    <xf numFmtId="0" fontId="29" fillId="0" borderId="0"/>
    <xf numFmtId="189" fontId="29" fillId="9"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0" borderId="0"/>
    <xf numFmtId="0" fontId="76" fillId="44" borderId="97" applyNumberFormat="0" applyFont="0" applyAlignment="0" applyProtection="0"/>
    <xf numFmtId="189" fontId="90" fillId="9" borderId="96" applyNumberFormat="0" applyAlignment="0" applyProtection="0"/>
    <xf numFmtId="189" fontId="76" fillId="0" borderId="0"/>
    <xf numFmtId="189" fontId="76" fillId="0" borderId="0"/>
    <xf numFmtId="0" fontId="23" fillId="27"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51"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74" fillId="51" borderId="0" applyNumberFormat="0" applyBorder="0" applyAlignment="0" applyProtection="0"/>
    <xf numFmtId="0" fontId="29" fillId="9" borderId="0" applyNumberFormat="0" applyBorder="0" applyAlignment="0" applyProtection="0"/>
    <xf numFmtId="189" fontId="23" fillId="26" borderId="0" applyNumberFormat="0" applyBorder="0" applyAlignment="0" applyProtection="0"/>
    <xf numFmtId="189" fontId="74" fillId="5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93" fillId="33" borderId="96" applyNumberFormat="0" applyAlignment="0" applyProtection="0"/>
    <xf numFmtId="189"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76" fillId="0" borderId="0"/>
    <xf numFmtId="189" fontId="74" fillId="5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93" fillId="33" borderId="96" applyNumberFormat="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4" fillId="9" borderId="0" applyNumberFormat="0" applyBorder="0" applyAlignment="0" applyProtection="0"/>
    <xf numFmtId="189" fontId="74" fillId="51"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51"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3" fillId="30"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6" fillId="24" borderId="0" applyNumberFormat="0" applyBorder="0" applyAlignment="0" applyProtection="0"/>
    <xf numFmtId="189" fontId="78"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78" fillId="32"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0" borderId="0"/>
    <xf numFmtId="189" fontId="29" fillId="9" borderId="0" applyNumberFormat="0" applyBorder="0" applyAlignment="0" applyProtection="0"/>
    <xf numFmtId="189" fontId="77" fillId="55" borderId="0" applyNumberFormat="0" applyBorder="0" applyAlignment="0" applyProtection="0"/>
    <xf numFmtId="189" fontId="76" fillId="51" borderId="0" applyNumberFormat="0" applyBorder="0" applyAlignment="0" applyProtection="0"/>
    <xf numFmtId="189" fontId="74" fillId="9"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85" fillId="0" borderId="94"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76" fillId="0" borderId="0"/>
    <xf numFmtId="166" fontId="29" fillId="0" borderId="0" applyFont="0" applyFill="0" applyBorder="0" applyAlignment="0" applyProtection="0"/>
    <xf numFmtId="189" fontId="97" fillId="48" borderId="98" applyNumberFormat="0" applyAlignment="0" applyProtection="0"/>
    <xf numFmtId="189" fontId="97" fillId="48" borderId="98" applyNumberFormat="0" applyAlignment="0" applyProtection="0"/>
    <xf numFmtId="189" fontId="29" fillId="9"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9" fillId="0" borderId="0"/>
    <xf numFmtId="189" fontId="29" fillId="0" borderId="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97" fillId="48" borderId="98" applyNumberFormat="0" applyAlignment="0" applyProtection="0"/>
    <xf numFmtId="189" fontId="97" fillId="48" borderId="98" applyNumberFormat="0" applyAlignment="0" applyProtection="0"/>
    <xf numFmtId="189" fontId="29" fillId="9"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39" borderId="0" applyNumberFormat="0" applyBorder="0" applyAlignment="0" applyProtection="0"/>
    <xf numFmtId="189" fontId="74" fillId="9" borderId="0" applyNumberFormat="0" applyBorder="0" applyAlignment="0" applyProtection="0"/>
    <xf numFmtId="189" fontId="76" fillId="0" borderId="0"/>
    <xf numFmtId="189" fontId="29"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7" fillId="53" borderId="0" applyNumberFormat="0" applyBorder="0" applyAlignment="0" applyProtection="0"/>
    <xf numFmtId="189" fontId="29" fillId="9" borderId="0" applyNumberFormat="0" applyBorder="0" applyAlignment="0" applyProtection="0"/>
    <xf numFmtId="189" fontId="94" fillId="33" borderId="96" applyNumberFormat="0" applyAlignment="0" applyProtection="0"/>
    <xf numFmtId="189" fontId="76" fillId="0" borderId="0"/>
    <xf numFmtId="189" fontId="76" fillId="0" borderId="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7" fillId="55"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189" fontId="78"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76" fillId="0" borderId="0"/>
    <xf numFmtId="189" fontId="29" fillId="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0" borderId="0"/>
    <xf numFmtId="0" fontId="29" fillId="0" borderId="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107" fillId="0" borderId="101" applyNumberFormat="0" applyFill="0" applyAlignment="0" applyProtection="0"/>
    <xf numFmtId="0" fontId="107" fillId="0" borderId="101" applyNumberFormat="0" applyFill="0" applyAlignment="0" applyProtection="0"/>
    <xf numFmtId="189" fontId="29"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0" borderId="0"/>
    <xf numFmtId="189" fontId="29" fillId="0" borderId="0"/>
    <xf numFmtId="189" fontId="97" fillId="48" borderId="98" applyNumberFormat="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27" borderId="0" applyNumberFormat="0" applyBorder="0" applyAlignment="0" applyProtection="0"/>
    <xf numFmtId="189" fontId="74"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0"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9" fillId="0" borderId="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76" fillId="0" borderId="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29" fillId="9" borderId="0" applyNumberFormat="0" applyBorder="0" applyAlignment="0" applyProtection="0"/>
    <xf numFmtId="189" fontId="76" fillId="0" borderId="0"/>
    <xf numFmtId="41" fontId="29" fillId="0" borderId="0" applyFont="0" applyFill="0" applyBorder="0" applyAlignment="0" applyProtection="0"/>
    <xf numFmtId="189" fontId="23" fillId="0" borderId="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0" borderId="0"/>
    <xf numFmtId="189" fontId="74"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30" fillId="0" borderId="0" applyFont="0" applyFill="0" applyBorder="0" applyAlignment="0" applyProtection="0"/>
    <xf numFmtId="189" fontId="76" fillId="0" borderId="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29" fillId="0" borderId="0"/>
    <xf numFmtId="189" fontId="29" fillId="0" borderId="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78" fontId="30" fillId="0" borderId="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3" fillId="30" borderId="0" applyNumberFormat="0" applyBorder="0" applyAlignment="0" applyProtection="0"/>
    <xf numFmtId="0" fontId="29"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9" fillId="0" borderId="0"/>
    <xf numFmtId="0" fontId="29" fillId="9"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51" borderId="0" applyNumberFormat="0" applyBorder="0" applyAlignment="0" applyProtection="0"/>
    <xf numFmtId="189" fontId="76" fillId="0" borderId="0"/>
    <xf numFmtId="189" fontId="29"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189" fontId="76" fillId="0" borderId="0"/>
    <xf numFmtId="189" fontId="78"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0" fontId="78"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30"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0" borderId="0"/>
    <xf numFmtId="189" fontId="78" fillId="9" borderId="0" applyNumberFormat="0" applyBorder="0" applyAlignment="0" applyProtection="0"/>
    <xf numFmtId="0" fontId="29" fillId="0" borderId="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93" fillId="33" borderId="96" applyNumberFormat="0" applyAlignment="0" applyProtection="0"/>
    <xf numFmtId="189" fontId="79" fillId="21" borderId="90" applyNumberFormat="0" applyAlignment="0" applyProtection="0"/>
    <xf numFmtId="189" fontId="29" fillId="9" borderId="0" applyNumberFormat="0" applyBorder="0" applyAlignment="0" applyProtection="0"/>
    <xf numFmtId="189" fontId="74" fillId="34" borderId="0" applyNumberFormat="0" applyBorder="0" applyAlignment="0" applyProtection="0"/>
    <xf numFmtId="189" fontId="23" fillId="2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0" borderId="0"/>
    <xf numFmtId="189" fontId="23" fillId="0" borderId="0"/>
    <xf numFmtId="189" fontId="77" fillId="47" borderId="0" applyNumberFormat="0" applyBorder="0" applyAlignment="0" applyProtection="0"/>
    <xf numFmtId="189" fontId="77" fillId="47"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9" fillId="0" borderId="0"/>
    <xf numFmtId="166" fontId="30" fillId="0" borderId="0" applyFont="0" applyFill="0" applyBorder="0" applyAlignment="0" applyProtection="0"/>
    <xf numFmtId="166" fontId="30" fillId="0" borderId="0" applyFont="0" applyFill="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93" fillId="33" borderId="96" applyNumberFormat="0" applyAlignment="0" applyProtection="0"/>
    <xf numFmtId="189" fontId="29" fillId="9" borderId="0" applyNumberFormat="0" applyBorder="0" applyAlignment="0" applyProtection="0"/>
    <xf numFmtId="0" fontId="29" fillId="0" borderId="0"/>
    <xf numFmtId="189" fontId="23" fillId="0" borderId="0"/>
    <xf numFmtId="189" fontId="77" fillId="47" borderId="0" applyNumberFormat="0" applyBorder="0" applyAlignment="0" applyProtection="0"/>
    <xf numFmtId="189" fontId="77" fillId="47" borderId="0" applyNumberFormat="0" applyBorder="0" applyAlignment="0" applyProtection="0"/>
    <xf numFmtId="189" fontId="29" fillId="9" borderId="0" applyNumberFormat="0" applyBorder="0" applyAlignment="0" applyProtection="0"/>
    <xf numFmtId="189" fontId="29" fillId="0" borderId="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29" fillId="0" borderId="0"/>
    <xf numFmtId="189"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0" borderId="0"/>
    <xf numFmtId="0" fontId="29"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76" fillId="0" borderId="0"/>
    <xf numFmtId="189" fontId="76" fillId="0" borderId="0"/>
    <xf numFmtId="189" fontId="29" fillId="9" borderId="0" applyNumberFormat="0" applyBorder="0" applyAlignment="0" applyProtection="0"/>
    <xf numFmtId="189" fontId="29" fillId="0" borderId="0"/>
    <xf numFmtId="0" fontId="29" fillId="9" borderId="0" applyNumberFormat="0" applyBorder="0" applyAlignment="0" applyProtection="0"/>
    <xf numFmtId="189" fontId="76" fillId="0" borderId="0"/>
    <xf numFmtId="189" fontId="29" fillId="9" borderId="0" applyNumberFormat="0" applyBorder="0" applyAlignment="0" applyProtection="0"/>
    <xf numFmtId="189" fontId="74" fillId="9" borderId="0" applyNumberFormat="0" applyBorder="0" applyAlignment="0" applyProtection="0"/>
    <xf numFmtId="189" fontId="23" fillId="17" borderId="0" applyNumberFormat="0" applyBorder="0" applyAlignment="0" applyProtection="0"/>
    <xf numFmtId="189" fontId="78" fillId="20"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0" fontId="23" fillId="30"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9" fillId="0" borderId="0"/>
    <xf numFmtId="166" fontId="29"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9" fillId="21" borderId="90" applyNumberFormat="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9" fillId="21" borderId="90" applyNumberFormat="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33"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41"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86" fillId="13" borderId="95" applyNumberFormat="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3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76" fillId="0" borderId="0"/>
    <xf numFmtId="189" fontId="29" fillId="0" borderId="0"/>
    <xf numFmtId="0" fontId="29" fillId="9" borderId="0" applyNumberFormat="0" applyBorder="0" applyAlignment="0" applyProtection="0"/>
    <xf numFmtId="189" fontId="29" fillId="0" borderId="0"/>
    <xf numFmtId="0" fontId="29" fillId="9" borderId="0" applyNumberFormat="0" applyBorder="0" applyAlignment="0" applyProtection="0"/>
    <xf numFmtId="189" fontId="29" fillId="0" borderId="0"/>
    <xf numFmtId="189" fontId="76" fillId="0" borderId="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0" borderId="0"/>
    <xf numFmtId="166" fontId="29" fillId="0" borderId="0" applyFont="0" applyFill="0" applyBorder="0" applyAlignment="0" applyProtection="0"/>
    <xf numFmtId="189" fontId="76" fillId="0" borderId="0"/>
    <xf numFmtId="189" fontId="76" fillId="0" borderId="0"/>
    <xf numFmtId="189" fontId="29" fillId="9" borderId="0" applyNumberFormat="0" applyBorder="0" applyAlignment="0" applyProtection="0"/>
    <xf numFmtId="189" fontId="78" fillId="33" borderId="0" applyNumberFormat="0" applyBorder="0" applyAlignment="0" applyProtection="0"/>
    <xf numFmtId="189" fontId="76" fillId="0" borderId="0"/>
    <xf numFmtId="189" fontId="74" fillId="9" borderId="0" applyNumberFormat="0" applyBorder="0" applyAlignment="0" applyProtection="0"/>
    <xf numFmtId="189" fontId="29" fillId="0" borderId="0"/>
    <xf numFmtId="0" fontId="29" fillId="9" borderId="0" applyNumberFormat="0" applyBorder="0" applyAlignment="0" applyProtection="0"/>
    <xf numFmtId="189" fontId="29" fillId="0" borderId="0"/>
    <xf numFmtId="0" fontId="29" fillId="9" borderId="0" applyNumberFormat="0" applyBorder="0" applyAlignment="0" applyProtection="0"/>
    <xf numFmtId="189" fontId="29" fillId="0" borderId="0"/>
    <xf numFmtId="189" fontId="76" fillId="0" borderId="0"/>
    <xf numFmtId="189" fontId="29" fillId="9" borderId="0" applyNumberFormat="0" applyBorder="0" applyAlignment="0" applyProtection="0"/>
    <xf numFmtId="189" fontId="29" fillId="0" borderId="0"/>
    <xf numFmtId="166" fontId="29" fillId="0" borderId="0" applyFont="0" applyFill="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29" fillId="0" borderId="0"/>
    <xf numFmtId="189" fontId="29" fillId="9" borderId="0" applyNumberFormat="0" applyBorder="0" applyAlignment="0" applyProtection="0"/>
    <xf numFmtId="189" fontId="29" fillId="0" borderId="0"/>
    <xf numFmtId="189" fontId="29" fillId="9" borderId="0" applyNumberFormat="0" applyBorder="0" applyAlignment="0" applyProtection="0"/>
    <xf numFmtId="0" fontId="23"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0" fontId="29" fillId="0" borderId="0"/>
    <xf numFmtId="0" fontId="29" fillId="0" borderId="0"/>
    <xf numFmtId="189" fontId="74"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0" borderId="0"/>
    <xf numFmtId="0" fontId="29" fillId="0" borderId="0"/>
    <xf numFmtId="0" fontId="29" fillId="9" borderId="0" applyNumberFormat="0" applyBorder="0" applyAlignment="0" applyProtection="0"/>
    <xf numFmtId="0" fontId="30" fillId="0" borderId="0"/>
    <xf numFmtId="0" fontId="30" fillId="0" borderId="0"/>
    <xf numFmtId="0" fontId="30" fillId="0" borderId="0"/>
    <xf numFmtId="0" fontId="30" fillId="0" borderId="0"/>
    <xf numFmtId="189" fontId="29" fillId="0" borderId="0"/>
    <xf numFmtId="189" fontId="29" fillId="0" borderId="0"/>
    <xf numFmtId="0" fontId="29" fillId="9" borderId="0" applyNumberFormat="0" applyBorder="0" applyAlignment="0" applyProtection="0"/>
    <xf numFmtId="189" fontId="30" fillId="0" borderId="0"/>
    <xf numFmtId="189" fontId="30" fillId="0" borderId="0"/>
    <xf numFmtId="189" fontId="30" fillId="0" borderId="0"/>
    <xf numFmtId="189" fontId="30" fillId="0" borderId="0"/>
    <xf numFmtId="0" fontId="49" fillId="6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189" fontId="81" fillId="37"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29" fillId="0" borderId="0"/>
    <xf numFmtId="189" fontId="76"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8"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189" fontId="29" fillId="9"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9" borderId="0" applyNumberFormat="0" applyBorder="0" applyAlignment="0" applyProtection="0"/>
    <xf numFmtId="189" fontId="76" fillId="0" borderId="0"/>
    <xf numFmtId="167" fontId="30" fillId="0" borderId="0" applyFont="0" applyFill="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9" fontId="29" fillId="0" borderId="0" applyFont="0" applyFill="0" applyBorder="0" applyAlignment="0" applyProtection="0"/>
    <xf numFmtId="189" fontId="76" fillId="0" borderId="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75" fillId="0" borderId="88" applyNumberFormat="0" applyFill="0" applyAlignment="0" applyProtection="0"/>
    <xf numFmtId="189" fontId="29" fillId="9"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9"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30" fillId="0" borderId="0"/>
    <xf numFmtId="0" fontId="30" fillId="0" borderId="0"/>
    <xf numFmtId="189" fontId="29" fillId="9"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29" fillId="0" borderId="0"/>
    <xf numFmtId="189" fontId="76" fillId="0" borderId="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30" fillId="0" borderId="0"/>
    <xf numFmtId="189" fontId="30" fillId="0" borderId="0"/>
    <xf numFmtId="166" fontId="29" fillId="0" borderId="0" applyFont="0" applyFill="0" applyBorder="0" applyAlignment="0" applyProtection="0"/>
    <xf numFmtId="0" fontId="29" fillId="9" borderId="0" applyNumberFormat="0" applyBorder="0" applyAlignment="0" applyProtection="0"/>
    <xf numFmtId="189" fontId="23" fillId="30" borderId="0" applyNumberFormat="0" applyBorder="0" applyAlignment="0" applyProtection="0"/>
    <xf numFmtId="0" fontId="29" fillId="0" borderId="0"/>
    <xf numFmtId="189" fontId="76"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76" fillId="0" borderId="0"/>
    <xf numFmtId="189" fontId="29" fillId="9" borderId="0" applyNumberFormat="0" applyBorder="0" applyAlignment="0" applyProtection="0"/>
    <xf numFmtId="189" fontId="100" fillId="20"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76" fillId="0" borderId="0"/>
    <xf numFmtId="189" fontId="76"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1" fillId="58"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0" fontId="23" fillId="23"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7" fillId="55"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51"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84" fillId="3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108" fillId="20" borderId="0" applyNumberFormat="0" applyBorder="0" applyAlignment="0" applyProtection="0"/>
    <xf numFmtId="0" fontId="124" fillId="21" borderId="107" applyNumberFormat="0" applyAlignment="0" applyProtection="0"/>
    <xf numFmtId="0" fontId="124" fillId="21" borderId="107" applyNumberFormat="0" applyAlignment="0" applyProtection="0"/>
    <xf numFmtId="189" fontId="74" fillId="9" borderId="0" applyNumberFormat="0" applyBorder="0" applyAlignment="0" applyProtection="0"/>
    <xf numFmtId="0" fontId="29" fillId="9" borderId="0" applyNumberFormat="0" applyBorder="0" applyAlignment="0" applyProtection="0"/>
    <xf numFmtId="189" fontId="76" fillId="0" borderId="0"/>
    <xf numFmtId="189" fontId="100"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125" fillId="0" borderId="0"/>
    <xf numFmtId="189" fontId="78" fillId="8"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74" fillId="9" borderId="0" applyNumberFormat="0" applyBorder="0" applyAlignment="0" applyProtection="0"/>
    <xf numFmtId="0" fontId="29" fillId="9" borderId="0" applyNumberFormat="0" applyBorder="0" applyAlignment="0" applyProtection="0"/>
    <xf numFmtId="189" fontId="81" fillId="54"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0" fontId="23" fillId="29" borderId="0" applyNumberFormat="0" applyBorder="0" applyAlignment="0" applyProtection="0"/>
    <xf numFmtId="189" fontId="76" fillId="51" borderId="0" applyNumberFormat="0" applyBorder="0" applyAlignment="0" applyProtection="0"/>
    <xf numFmtId="189" fontId="84" fillId="8" borderId="0" applyNumberFormat="0" applyBorder="0" applyAlignment="0" applyProtection="0"/>
    <xf numFmtId="189" fontId="84" fillId="8"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74" fillId="9" borderId="0" applyNumberFormat="0" applyBorder="0" applyAlignment="0" applyProtection="0"/>
    <xf numFmtId="0" fontId="29" fillId="9" borderId="0" applyNumberFormat="0" applyBorder="0" applyAlignment="0" applyProtection="0"/>
    <xf numFmtId="41" fontId="30"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9" fontId="30" fillId="0" borderId="0" applyFont="0" applyFill="0" applyBorder="0" applyAlignment="0" applyProtection="0"/>
    <xf numFmtId="9" fontId="30" fillId="0" borderId="0" applyFont="0" applyFill="0" applyBorder="0" applyAlignment="0" applyProtection="0"/>
    <xf numFmtId="0" fontId="77" fillId="47"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81" fillId="37"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3" fillId="30" borderId="0" applyNumberFormat="0" applyBorder="0" applyAlignment="0" applyProtection="0"/>
    <xf numFmtId="0" fontId="29" fillId="0" borderId="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0" borderId="0"/>
    <xf numFmtId="189" fontId="29" fillId="0" borderId="0"/>
    <xf numFmtId="189" fontId="84" fillId="20" borderId="0" applyNumberFormat="0" applyBorder="0" applyAlignment="0" applyProtection="0"/>
    <xf numFmtId="189" fontId="74" fillId="9" borderId="0" applyNumberFormat="0" applyBorder="0" applyAlignment="0" applyProtection="0"/>
    <xf numFmtId="0" fontId="29" fillId="0" borderId="0"/>
    <xf numFmtId="0"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4" fillId="9" borderId="0" applyNumberFormat="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30" borderId="0" applyNumberFormat="0" applyBorder="0" applyAlignment="0" applyProtection="0"/>
    <xf numFmtId="0" fontId="29"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7" fillId="28"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112" fillId="8" borderId="96" applyNumberFormat="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29" fillId="9" borderId="0" applyNumberFormat="0" applyBorder="0" applyAlignment="0" applyProtection="0"/>
    <xf numFmtId="0" fontId="29" fillId="9" borderId="0" applyNumberFormat="0" applyBorder="0" applyAlignment="0" applyProtection="0"/>
    <xf numFmtId="189" fontId="78" fillId="5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0" borderId="0"/>
    <xf numFmtId="189" fontId="74" fillId="9" borderId="0" applyNumberFormat="0" applyBorder="0" applyAlignment="0" applyProtection="0"/>
    <xf numFmtId="0" fontId="29" fillId="9" borderId="0" applyNumberFormat="0" applyBorder="0" applyAlignment="0" applyProtection="0"/>
    <xf numFmtId="0" fontId="29" fillId="0" borderId="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0" fontId="29" fillId="0" borderId="0"/>
    <xf numFmtId="189" fontId="29" fillId="9" borderId="0" applyNumberFormat="0" applyBorder="0" applyAlignment="0" applyProtection="0"/>
    <xf numFmtId="189" fontId="74" fillId="9" borderId="0" applyNumberFormat="0" applyBorder="0" applyAlignment="0" applyProtection="0"/>
    <xf numFmtId="0" fontId="23" fillId="26"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0" fontId="29" fillId="0" borderId="0"/>
    <xf numFmtId="189" fontId="110" fillId="0" borderId="0" applyNumberForma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23" fillId="30" borderId="0" applyNumberFormat="0" applyBorder="0" applyAlignment="0" applyProtection="0"/>
    <xf numFmtId="0" fontId="29" fillId="0" borderId="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0" fontId="29" fillId="0" borderId="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3" fillId="45"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7" fillId="43"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33"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118" fillId="0" borderId="100"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118" fillId="0" borderId="100"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0" fontId="124" fillId="21" borderId="107" applyNumberFormat="0" applyAlignment="0" applyProtection="0"/>
    <xf numFmtId="189" fontId="29" fillId="0" borderId="0"/>
    <xf numFmtId="189" fontId="108" fillId="20" borderId="0" applyNumberFormat="0" applyBorder="0" applyAlignment="0" applyProtection="0"/>
    <xf numFmtId="189" fontId="108"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8" fillId="20" borderId="0" applyNumberFormat="0" applyBorder="0" applyAlignment="0" applyProtection="0"/>
    <xf numFmtId="189" fontId="108" fillId="20"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0" fontId="29" fillId="0" borderId="0"/>
    <xf numFmtId="189" fontId="29" fillId="0" borderId="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3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189" fontId="94" fillId="33" borderId="96" applyNumberFormat="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0" fontId="29" fillId="0" borderId="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41"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0" fontId="29"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9" borderId="0" applyNumberFormat="0" applyBorder="0" applyAlignment="0" applyProtection="0"/>
    <xf numFmtId="0" fontId="78"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5" fillId="0" borderId="94" applyNumberFormat="0" applyFill="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77" fillId="55" borderId="0" applyNumberFormat="0" applyBorder="0" applyAlignment="0" applyProtection="0"/>
    <xf numFmtId="0" fontId="77" fillId="55" borderId="0" applyNumberFormat="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112" fillId="8"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82" fillId="0" borderId="92" applyNumberFormat="0" applyFill="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22" fillId="0" borderId="0" applyNumberFormat="0" applyFill="0" applyBorder="0" applyAlignment="0" applyProtection="0">
      <alignment vertical="top"/>
      <protection locked="0"/>
    </xf>
    <xf numFmtId="189" fontId="86" fillId="13" borderId="95" applyNumberFormat="0" applyAlignment="0" applyProtection="0"/>
    <xf numFmtId="0" fontId="23" fillId="30" borderId="0" applyNumberFormat="0" applyBorder="0" applyAlignment="0" applyProtection="0"/>
    <xf numFmtId="0" fontId="23" fillId="30" borderId="0" applyNumberFormat="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8" fillId="33" borderId="0" applyNumberFormat="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12" fillId="8" borderId="96" applyNumberFormat="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2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112" fillId="8"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0" fontId="29" fillId="0" borderId="0"/>
    <xf numFmtId="0" fontId="29"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12" fillId="8" borderId="96" applyNumberFormat="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12" fillId="8" borderId="96" applyNumberFormat="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0" fontId="71" fillId="32" borderId="1"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189" fontId="104" fillId="0" borderId="0" applyNumberFormat="0" applyFill="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8" fillId="5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41"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3"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9" fillId="0" borderId="0"/>
    <xf numFmtId="189" fontId="29" fillId="0" borderId="0"/>
    <xf numFmtId="0" fontId="23" fillId="29" borderId="0" applyNumberFormat="0" applyBorder="0" applyAlignment="0" applyProtection="0"/>
    <xf numFmtId="0" fontId="23" fillId="2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87" fillId="38" borderId="90" applyNumberFormat="0" applyAlignment="0" applyProtection="0"/>
    <xf numFmtId="0" fontId="87" fillId="38" borderId="90" applyNumberFormat="0" applyAlignment="0" applyProtection="0"/>
    <xf numFmtId="189" fontId="29" fillId="0" borderId="0"/>
    <xf numFmtId="189" fontId="110" fillId="0" borderId="0" applyNumberForma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3" fillId="4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10" fontId="71" fillId="32" borderId="1" applyNumberFormat="0" applyBorder="0" applyAlignment="0" applyProtection="0"/>
    <xf numFmtId="189" fontId="76" fillId="0" borderId="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42"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121" fillId="38" borderId="90" applyNumberFormat="0" applyAlignment="0" applyProtection="0"/>
    <xf numFmtId="166" fontId="29" fillId="0" borderId="0" applyFont="0" applyFill="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189" fontId="76" fillId="24" borderId="0" applyNumberFormat="0" applyBorder="0" applyAlignment="0" applyProtection="0"/>
    <xf numFmtId="189" fontId="76" fillId="57"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85" fillId="0" borderId="94"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5" fillId="0" borderId="94" applyNumberFormat="0" applyFill="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7" fillId="0" borderId="101" applyNumberFormat="0" applyFill="0" applyAlignment="0" applyProtection="0"/>
    <xf numFmtId="189" fontId="107" fillId="0" borderId="101" applyNumberFormat="0" applyFill="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189" fontId="89" fillId="13" borderId="95" applyNumberFormat="0" applyAlignment="0" applyProtection="0"/>
    <xf numFmtId="189" fontId="89" fillId="13" borderId="95" applyNumberFormat="0" applyAlignment="0" applyProtection="0"/>
    <xf numFmtId="189" fontId="74" fillId="9" borderId="0" applyNumberFormat="0" applyBorder="0" applyAlignment="0" applyProtection="0"/>
    <xf numFmtId="189" fontId="74" fillId="9" borderId="0" applyNumberFormat="0" applyBorder="0" applyAlignment="0" applyProtection="0"/>
    <xf numFmtId="41" fontId="29" fillId="0" borderId="0" applyFont="0" applyFill="0" applyBorder="0" applyAlignment="0" applyProtection="0"/>
    <xf numFmtId="189" fontId="76" fillId="0" borderId="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84" fillId="3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4" fillId="2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4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30" fillId="0" borderId="0"/>
    <xf numFmtId="189" fontId="74" fillId="9" borderId="0" applyNumberFormat="0" applyBorder="0" applyAlignment="0" applyProtection="0"/>
    <xf numFmtId="189" fontId="74" fillId="9" borderId="0" applyNumberFormat="0" applyBorder="0" applyAlignment="0" applyProtection="0"/>
    <xf numFmtId="189" fontId="93" fillId="33" borderId="96" applyNumberFormat="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4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32" borderId="93" applyNumberFormat="0" applyFont="0" applyAlignment="0" applyProtection="0"/>
    <xf numFmtId="189" fontId="30" fillId="32" borderId="93" applyNumberFormat="0" applyFont="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30" fillId="0" borderId="0"/>
    <xf numFmtId="0" fontId="30" fillId="0" borderId="0"/>
    <xf numFmtId="0" fontId="30" fillId="0" borderId="0"/>
    <xf numFmtId="0" fontId="30"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75" fillId="0" borderId="88"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5" fillId="0" borderId="88"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189" fontId="74" fillId="9" borderId="0" applyNumberFormat="0" applyBorder="0" applyAlignment="0" applyProtection="0"/>
    <xf numFmtId="189" fontId="74" fillId="9"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2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90" fontId="30" fillId="0" borderId="0" applyFill="0" applyBorder="0" applyAlignment="0"/>
    <xf numFmtId="0" fontId="29" fillId="9" borderId="0" applyNumberFormat="0" applyBorder="0" applyAlignment="0" applyProtection="0"/>
    <xf numFmtId="0" fontId="29" fillId="9" borderId="0" applyNumberFormat="0" applyBorder="0" applyAlignment="0" applyProtection="0"/>
    <xf numFmtId="189" fontId="119" fillId="0" borderId="105" applyNumberFormat="0" applyFill="0" applyAlignment="0" applyProtection="0"/>
    <xf numFmtId="189" fontId="100" fillId="2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90" fontId="30" fillId="0" borderId="0" applyFill="0" applyBorder="0" applyAlignment="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0" fillId="0" borderId="91"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10" fillId="0" borderId="0" applyNumberForma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78" fillId="33" borderId="0" applyNumberFormat="0" applyBorder="0" applyAlignment="0" applyProtection="0"/>
    <xf numFmtId="189" fontId="29" fillId="0" borderId="0"/>
    <xf numFmtId="189" fontId="76" fillId="0" borderId="0"/>
    <xf numFmtId="189" fontId="76"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0" fontId="23" fillId="25"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8" fillId="33" borderId="0" applyNumberFormat="0" applyBorder="0" applyAlignment="0" applyProtection="0"/>
    <xf numFmtId="189" fontId="29" fillId="0" borderId="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33"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0" borderId="0"/>
    <xf numFmtId="189" fontId="29" fillId="9" borderId="0" applyNumberFormat="0" applyBorder="0" applyAlignment="0" applyProtection="0"/>
    <xf numFmtId="189" fontId="29" fillId="9" borderId="0" applyNumberFormat="0" applyBorder="0" applyAlignment="0" applyProtection="0"/>
    <xf numFmtId="189" fontId="74" fillId="42"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189" fontId="23" fillId="39" borderId="0" applyNumberFormat="0" applyBorder="0" applyAlignment="0" applyProtection="0"/>
    <xf numFmtId="189"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26" fillId="6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0" borderId="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7" fillId="22"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108" fillId="2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41"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30" fillId="0" borderId="0"/>
    <xf numFmtId="0" fontId="30" fillId="0" borderId="0"/>
    <xf numFmtId="0" fontId="30" fillId="0" borderId="0"/>
    <xf numFmtId="0" fontId="30" fillId="0" borderId="0"/>
    <xf numFmtId="189" fontId="29" fillId="9" borderId="0" applyNumberFormat="0" applyBorder="0" applyAlignment="0" applyProtection="0"/>
    <xf numFmtId="189" fontId="29" fillId="9"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87" fillId="38" borderId="90" applyNumberFormat="0" applyAlignment="0" applyProtection="0"/>
    <xf numFmtId="0" fontId="87" fillId="38" borderId="90" applyNumberFormat="0" applyAlignment="0" applyProtection="0"/>
    <xf numFmtId="189" fontId="110" fillId="0" borderId="0" applyNumberForma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0"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30" fillId="0" borderId="0"/>
    <xf numFmtId="0" fontId="30" fillId="0" borderId="0"/>
    <xf numFmtId="0" fontId="30" fillId="0" borderId="0"/>
    <xf numFmtId="0" fontId="30" fillId="0" borderId="0"/>
    <xf numFmtId="0" fontId="29" fillId="9" borderId="0" applyNumberFormat="0" applyBorder="0" applyAlignment="0" applyProtection="0"/>
    <xf numFmtId="0" fontId="29" fillId="9" borderId="0" applyNumberFormat="0" applyBorder="0" applyAlignment="0" applyProtection="0"/>
    <xf numFmtId="189" fontId="30" fillId="0" borderId="0"/>
    <xf numFmtId="189" fontId="30" fillId="0" borderId="0"/>
    <xf numFmtId="189" fontId="30" fillId="0" borderId="0"/>
    <xf numFmtId="189" fontId="30"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0" fillId="0" borderId="91"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30" fillId="0" borderId="0"/>
    <xf numFmtId="0" fontId="30" fillId="0" borderId="0"/>
    <xf numFmtId="0" fontId="29" fillId="9" borderId="0" applyNumberFormat="0" applyBorder="0" applyAlignment="0" applyProtection="0"/>
    <xf numFmtId="0" fontId="29" fillId="9" borderId="0" applyNumberFormat="0" applyBorder="0" applyAlignment="0" applyProtection="0"/>
    <xf numFmtId="189" fontId="30" fillId="0" borderId="0"/>
    <xf numFmtId="189" fontId="30" fillId="0" borderId="0"/>
    <xf numFmtId="189" fontId="29" fillId="9" borderId="0" applyNumberFormat="0" applyBorder="0" applyAlignment="0" applyProtection="0"/>
    <xf numFmtId="189" fontId="29" fillId="9" borderId="0" applyNumberFormat="0" applyBorder="0" applyAlignment="0" applyProtection="0"/>
    <xf numFmtId="0" fontId="30" fillId="0" borderId="0"/>
    <xf numFmtId="0" fontId="30" fillId="0" borderId="0"/>
    <xf numFmtId="189" fontId="29" fillId="9" borderId="0" applyNumberFormat="0" applyBorder="0" applyAlignment="0" applyProtection="0"/>
    <xf numFmtId="189" fontId="29" fillId="9" borderId="0" applyNumberFormat="0" applyBorder="0" applyAlignment="0" applyProtection="0"/>
    <xf numFmtId="189" fontId="80" fillId="0" borderId="91"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41" fontId="30" fillId="0" borderId="0" applyFont="0" applyFill="0" applyBorder="0" applyAlignment="0" applyProtection="0"/>
    <xf numFmtId="166" fontId="23"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89" fontId="102" fillId="0" borderId="91"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80" fillId="0" borderId="91" applyNumberFormat="0" applyFill="0" applyAlignment="0" applyProtection="0"/>
    <xf numFmtId="41" fontId="30"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0"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0" borderId="0"/>
    <xf numFmtId="189" fontId="77" fillId="2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2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7" fillId="2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2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77" fillId="2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84" fillId="58" borderId="0" applyNumberFormat="0" applyBorder="0" applyAlignment="0" applyProtection="0"/>
    <xf numFmtId="189" fontId="76" fillId="44" borderId="97" applyNumberFormat="0" applyFont="0" applyAlignment="0" applyProtection="0"/>
    <xf numFmtId="189" fontId="76" fillId="44" borderId="97" applyNumberFormat="0" applyFont="0" applyAlignment="0" applyProtection="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92"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27" fillId="8" borderId="102" applyNumberFormat="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93" fillId="33" borderId="96" applyNumberFormat="0" applyAlignment="0" applyProtection="0"/>
    <xf numFmtId="41" fontId="30"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6"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102" fillId="0" borderId="91" applyNumberFormat="0" applyFill="0" applyAlignment="0" applyProtection="0"/>
    <xf numFmtId="0" fontId="102" fillId="0" borderId="91"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27" fillId="8" borderId="102" applyNumberFormat="0" applyAlignment="0" applyProtection="0"/>
    <xf numFmtId="189" fontId="76" fillId="42" borderId="0" applyNumberFormat="0" applyBorder="0" applyAlignment="0" applyProtection="0"/>
    <xf numFmtId="189" fontId="76" fillId="42"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4" fillId="9" borderId="0" applyNumberFormat="0" applyBorder="0" applyAlignment="0" applyProtection="0"/>
    <xf numFmtId="0" fontId="23" fillId="2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3" fillId="18"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0" borderId="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0" borderId="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24" fillId="21" borderId="107" applyNumberFormat="0" applyAlignment="0" applyProtection="0"/>
    <xf numFmtId="166" fontId="29" fillId="0" borderId="0" applyFon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7" fillId="22"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77" fillId="22"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7" fillId="22"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4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22"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124" fillId="21" borderId="107" applyNumberFormat="0" applyAlignment="0" applyProtection="0"/>
    <xf numFmtId="166" fontId="29" fillId="0" borderId="0" applyFon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7" fillId="22"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92"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109" fillId="9" borderId="102" applyNumberFormat="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66" fontId="29" fillId="0" borderId="0" applyFont="0" applyFill="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8" borderId="0" applyNumberFormat="0" applyBorder="0" applyAlignment="0" applyProtection="0"/>
    <xf numFmtId="189" fontId="76" fillId="0" borderId="0"/>
    <xf numFmtId="189" fontId="76" fillId="0" borderId="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10"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8" fillId="8"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110"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18" borderId="0" applyNumberFormat="0" applyBorder="0" applyAlignment="0" applyProtection="0"/>
    <xf numFmtId="189" fontId="78" fillId="8"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189" fontId="74" fillId="57" borderId="0" applyNumberFormat="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10"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84" fillId="37"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30" fillId="0" borderId="0" applyFont="0" applyFill="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0" fillId="20"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76" fillId="51"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30"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00" fillId="2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0" borderId="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189" fontId="85" fillId="0" borderId="94"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0" borderId="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6" fillId="0" borderId="0"/>
    <xf numFmtId="189" fontId="76" fillId="34" borderId="0" applyNumberFormat="0" applyBorder="0" applyAlignment="0" applyProtection="0"/>
    <xf numFmtId="189" fontId="76" fillId="34"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9" fillId="0" borderId="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2" fillId="0" borderId="91" applyNumberFormat="0" applyFill="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189" fontId="85" fillId="0" borderId="94" applyNumberFormat="0" applyFill="0" applyAlignment="0" applyProtection="0"/>
    <xf numFmtId="189" fontId="103" fillId="0" borderId="100"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189" fontId="23" fillId="26"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85" fillId="0" borderId="94" applyNumberFormat="0" applyFill="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29"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189" fontId="84" fillId="8" borderId="0" applyNumberFormat="0" applyBorder="0" applyAlignment="0" applyProtection="0"/>
    <xf numFmtId="189" fontId="84" fillId="8"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84" fillId="8" borderId="0" applyNumberFormat="0" applyBorder="0" applyAlignment="0" applyProtection="0"/>
    <xf numFmtId="189" fontId="84" fillId="8"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74" fillId="9"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4" fillId="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74"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03" fillId="0" borderId="100" applyNumberFormat="0" applyFill="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84" fillId="37"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110" fillId="0" borderId="0" applyNumberFormat="0" applyFill="0" applyBorder="0" applyAlignment="0" applyProtection="0"/>
    <xf numFmtId="166" fontId="29" fillId="0" borderId="0" applyFont="0" applyFill="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109" fillId="9" borderId="102" applyNumberFormat="0" applyAlignment="0" applyProtection="0"/>
    <xf numFmtId="189" fontId="29" fillId="9" borderId="0" applyNumberFormat="0" applyBorder="0" applyAlignment="0" applyProtection="0"/>
    <xf numFmtId="0" fontId="29" fillId="0" borderId="0"/>
    <xf numFmtId="0" fontId="29" fillId="0" borderId="0"/>
    <xf numFmtId="0" fontId="29"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0" fontId="23" fillId="26" borderId="0" applyNumberFormat="0" applyBorder="0" applyAlignment="0" applyProtection="0"/>
    <xf numFmtId="189" fontId="74"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189" fontId="115" fillId="34"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83" fillId="35" borderId="0" applyNumberFormat="0" applyBorder="0" applyAlignment="0" applyProtection="0"/>
    <xf numFmtId="189" fontId="74"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189" fontId="76" fillId="0" borderId="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0" borderId="0"/>
    <xf numFmtId="189" fontId="29" fillId="0" borderId="0"/>
    <xf numFmtId="189" fontId="74"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115" fillId="34"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83" fillId="35"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0" borderId="0"/>
    <xf numFmtId="189" fontId="29" fillId="9" borderId="0" applyNumberFormat="0" applyBorder="0" applyAlignment="0" applyProtection="0"/>
    <xf numFmtId="0" fontId="29" fillId="9" borderId="0" applyNumberFormat="0" applyBorder="0" applyAlignment="0" applyProtection="0"/>
    <xf numFmtId="189" fontId="74" fillId="2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74" fillId="9" borderId="0" applyNumberFormat="0" applyBorder="0" applyAlignment="0" applyProtection="0"/>
    <xf numFmtId="189" fontId="81" fillId="56" borderId="0" applyNumberFormat="0" applyBorder="0" applyAlignment="0" applyProtection="0"/>
    <xf numFmtId="0" fontId="29" fillId="9" borderId="0" applyNumberFormat="0" applyBorder="0" applyAlignment="0" applyProtection="0"/>
    <xf numFmtId="189" fontId="76" fillId="0" borderId="0"/>
    <xf numFmtId="0"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9" fillId="9" borderId="0" applyNumberFormat="0" applyBorder="0" applyAlignment="0" applyProtection="0"/>
    <xf numFmtId="189" fontId="81" fillId="56"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81" fillId="56" borderId="0" applyNumberFormat="0" applyBorder="0" applyAlignment="0" applyProtection="0"/>
    <xf numFmtId="189" fontId="29" fillId="9" borderId="0" applyNumberFormat="0" applyBorder="0" applyAlignment="0" applyProtection="0"/>
    <xf numFmtId="189" fontId="29" fillId="0" borderId="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6" fillId="0" borderId="0"/>
    <xf numFmtId="0" fontId="23" fillId="30" borderId="0" applyNumberFormat="0" applyBorder="0" applyAlignment="0" applyProtection="0"/>
    <xf numFmtId="0" fontId="23" fillId="30" borderId="0" applyNumberFormat="0" applyBorder="0" applyAlignment="0" applyProtection="0"/>
    <xf numFmtId="189" fontId="81" fillId="37"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81" fillId="37"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81" fillId="37" borderId="0" applyNumberFormat="0" applyBorder="0" applyAlignment="0" applyProtection="0"/>
    <xf numFmtId="189" fontId="81" fillId="56"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0" borderId="0"/>
    <xf numFmtId="189" fontId="81" fillId="67"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0" borderId="0"/>
    <xf numFmtId="189" fontId="81" fillId="67"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0" borderId="0"/>
    <xf numFmtId="189" fontId="81" fillId="67" borderId="0" applyNumberFormat="0" applyBorder="0" applyAlignment="0" applyProtection="0"/>
    <xf numFmtId="189" fontId="29" fillId="9"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41"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9" fillId="0" borderId="0"/>
    <xf numFmtId="189" fontId="74"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7" fillId="43"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0" borderId="0"/>
    <xf numFmtId="189" fontId="74" fillId="5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29" fillId="0" borderId="0"/>
    <xf numFmtId="166" fontId="29" fillId="0" borderId="0" applyFont="0" applyFill="0" applyBorder="0" applyAlignment="0" applyProtection="0"/>
    <xf numFmtId="189" fontId="74" fillId="5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23" fillId="27" borderId="0" applyNumberFormat="0" applyBorder="0" applyAlignment="0" applyProtection="0"/>
    <xf numFmtId="0" fontId="23" fillId="39" borderId="0" applyNumberFormat="0" applyBorder="0" applyAlignment="0" applyProtection="0"/>
    <xf numFmtId="0" fontId="29" fillId="9" borderId="0" applyNumberFormat="0" applyBorder="0" applyAlignment="0" applyProtection="0"/>
    <xf numFmtId="189" fontId="29" fillId="0" borderId="0"/>
    <xf numFmtId="189" fontId="74" fillId="51"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51"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3"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3" fillId="26" borderId="0" applyNumberFormat="0" applyBorder="0" applyAlignment="0" applyProtection="0"/>
    <xf numFmtId="189" fontId="29" fillId="0" borderId="0"/>
    <xf numFmtId="189" fontId="76" fillId="0" borderId="0"/>
    <xf numFmtId="189" fontId="76" fillId="0" borderId="0"/>
    <xf numFmtId="41" fontId="30" fillId="0" borderId="0" applyFont="0" applyFill="0" applyBorder="0" applyAlignment="0" applyProtection="0"/>
    <xf numFmtId="189" fontId="29" fillId="9" borderId="0" applyNumberFormat="0" applyBorder="0" applyAlignment="0" applyProtection="0"/>
    <xf numFmtId="189" fontId="78" fillId="33" borderId="0" applyNumberFormat="0" applyBorder="0" applyAlignment="0" applyProtection="0"/>
    <xf numFmtId="189" fontId="94" fillId="33" borderId="96" applyNumberFormat="0" applyAlignment="0" applyProtection="0"/>
    <xf numFmtId="189" fontId="29" fillId="0" borderId="0"/>
    <xf numFmtId="189" fontId="74" fillId="34"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128" fillId="9" borderId="0">
      <alignment horizontal="left" vertical="top"/>
    </xf>
    <xf numFmtId="41"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3" fillId="17"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112" fillId="8" borderId="96" applyNumberFormat="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4" fillId="9" borderId="0" applyNumberFormat="0" applyBorder="0" applyAlignment="0" applyProtection="0"/>
    <xf numFmtId="189" fontId="76" fillId="0" borderId="0"/>
    <xf numFmtId="0" fontId="23" fillId="30"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41"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41" fontId="29" fillId="0" borderId="0" applyFont="0" applyFill="0" applyBorder="0" applyAlignment="0" applyProtection="0"/>
    <xf numFmtId="0" fontId="29" fillId="9" borderId="0" applyNumberFormat="0" applyBorder="0" applyAlignment="0" applyProtection="0"/>
    <xf numFmtId="166" fontId="29" fillId="0" borderId="0" applyFont="0" applyFill="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0" fontId="29" fillId="30"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4" fillId="9" borderId="0" applyNumberFormat="0" applyBorder="0" applyAlignment="0" applyProtection="0"/>
    <xf numFmtId="189" fontId="29" fillId="0" borderId="0"/>
    <xf numFmtId="189"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0"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29" fillId="9" borderId="0" applyNumberFormat="0" applyBorder="0" applyAlignment="0" applyProtection="0"/>
    <xf numFmtId="189" fontId="76" fillId="0" borderId="0"/>
    <xf numFmtId="189" fontId="76" fillId="0" borderId="0"/>
    <xf numFmtId="189" fontId="74"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129" fillId="0" borderId="0" applyNumberForma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74"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3" fillId="26" borderId="0" applyNumberFormat="0" applyBorder="0" applyAlignment="0" applyProtection="0"/>
    <xf numFmtId="0" fontId="78" fillId="33"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87" fillId="38" borderId="90" applyNumberFormat="0" applyAlignment="0" applyProtection="0"/>
    <xf numFmtId="189" fontId="87" fillId="38" borderId="90" applyNumberFormat="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103" fillId="0" borderId="100" applyNumberFormat="0" applyFill="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0" borderId="0"/>
    <xf numFmtId="0" fontId="29" fillId="9" borderId="0" applyNumberFormat="0" applyBorder="0" applyAlignment="0" applyProtection="0"/>
    <xf numFmtId="189" fontId="87" fillId="38" borderId="90" applyNumberFormat="0" applyAlignment="0" applyProtection="0"/>
    <xf numFmtId="189" fontId="87" fillId="38" borderId="90" applyNumberFormat="0" applyAlignment="0" applyProtection="0"/>
    <xf numFmtId="166" fontId="30"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0" fontId="29" fillId="9" borderId="0" applyNumberFormat="0" applyBorder="0" applyAlignment="0" applyProtection="0"/>
    <xf numFmtId="0" fontId="87" fillId="38" borderId="90" applyNumberFormat="0" applyAlignment="0" applyProtection="0"/>
    <xf numFmtId="0" fontId="87" fillId="38" borderId="90" applyNumberFormat="0" applyAlignment="0" applyProtection="0"/>
    <xf numFmtId="189" fontId="104" fillId="0" borderId="0" applyNumberForma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3" fillId="25" borderId="0" applyNumberFormat="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90" fillId="9" borderId="96" applyNumberFormat="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89" fontId="81" fillId="64"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0" fontId="121" fillId="38" borderId="90" applyNumberFormat="0" applyAlignment="0" applyProtection="0"/>
    <xf numFmtId="166" fontId="29" fillId="0" borderId="0" applyFont="0" applyFill="0" applyBorder="0" applyAlignment="0" applyProtection="0"/>
    <xf numFmtId="9" fontId="29" fillId="0" borderId="0" applyFont="0" applyFill="0" applyBorder="0" applyAlignment="0" applyProtection="0"/>
    <xf numFmtId="0" fontId="29" fillId="9" borderId="0" applyNumberFormat="0" applyBorder="0" applyAlignment="0" applyProtection="0"/>
    <xf numFmtId="169" fontId="30" fillId="0" borderId="0" applyFont="0" applyFill="0" applyBorder="0" applyAlignment="0" applyProtection="0"/>
    <xf numFmtId="9" fontId="29" fillId="0" borderId="0" applyFont="0" applyFill="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0" fontId="29" fillId="9" borderId="0" applyNumberFormat="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77" fillId="28"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6" fillId="0" borderId="0"/>
    <xf numFmtId="189" fontId="76" fillId="0" borderId="0"/>
    <xf numFmtId="189" fontId="76" fillId="0" borderId="0"/>
    <xf numFmtId="166" fontId="30" fillId="0" borderId="0" applyFont="0" applyFill="0" applyBorder="0" applyAlignment="0" applyProtection="0"/>
    <xf numFmtId="0" fontId="29" fillId="9" borderId="0" applyNumberFormat="0" applyBorder="0" applyAlignment="0" applyProtection="0"/>
    <xf numFmtId="9" fontId="29"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9" fontId="29" fillId="0" borderId="0" applyFont="0" applyFill="0" applyBorder="0" applyAlignment="0" applyProtection="0"/>
    <xf numFmtId="189" fontId="76" fillId="0" borderId="0"/>
    <xf numFmtId="189" fontId="23" fillId="30" borderId="0" applyNumberFormat="0" applyBorder="0" applyAlignment="0" applyProtection="0"/>
    <xf numFmtId="0" fontId="29" fillId="0" borderId="0"/>
    <xf numFmtId="189" fontId="74" fillId="9" borderId="0" applyNumberFormat="0" applyBorder="0" applyAlignment="0" applyProtection="0"/>
    <xf numFmtId="189" fontId="118" fillId="0" borderId="100" applyNumberFormat="0" applyFill="0" applyAlignment="0" applyProtection="0"/>
    <xf numFmtId="0" fontId="29" fillId="9" borderId="0" applyNumberFormat="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0" fontId="29" fillId="9" borderId="0" applyNumberFormat="0" applyBorder="0" applyAlignment="0" applyProtection="0"/>
    <xf numFmtId="166" fontId="29" fillId="0" borderId="0" applyFont="0" applyFill="0" applyBorder="0" applyAlignment="0" applyProtection="0"/>
    <xf numFmtId="189" fontId="29" fillId="0" borderId="0"/>
    <xf numFmtId="0" fontId="29" fillId="9"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29" fillId="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9" borderId="0" applyNumberFormat="0" applyBorder="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4" fillId="9" borderId="0" applyNumberFormat="0" applyBorder="0" applyAlignment="0" applyProtection="0"/>
    <xf numFmtId="0" fontId="107" fillId="0" borderId="101" applyNumberFormat="0" applyFill="0" applyAlignment="0" applyProtection="0"/>
    <xf numFmtId="0" fontId="107" fillId="0" borderId="101" applyNumberFormat="0" applyFill="0" applyAlignment="0" applyProtection="0"/>
    <xf numFmtId="166" fontId="29" fillId="0" borderId="0" applyFont="0" applyFill="0" applyBorder="0" applyAlignment="0" applyProtection="0"/>
    <xf numFmtId="0" fontId="29" fillId="9" borderId="0" applyNumberFormat="0" applyBorder="0" applyAlignment="0" applyProtection="0"/>
    <xf numFmtId="189" fontId="29" fillId="9" borderId="0" applyNumberFormat="0" applyBorder="0" applyAlignment="0" applyProtection="0"/>
    <xf numFmtId="189" fontId="29" fillId="0" borderId="0"/>
    <xf numFmtId="189" fontId="76" fillId="0" borderId="0"/>
    <xf numFmtId="189" fontId="74" fillId="9" borderId="0" applyNumberFormat="0" applyBorder="0" applyAlignment="0" applyProtection="0"/>
    <xf numFmtId="166" fontId="29" fillId="0" borderId="0" applyFont="0" applyFill="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77" fillId="47"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0" fontId="29" fillId="9" borderId="0" applyNumberFormat="0" applyBorder="0" applyAlignment="0" applyProtection="0"/>
    <xf numFmtId="189" fontId="29" fillId="0" borderId="0"/>
    <xf numFmtId="0" fontId="29" fillId="0" borderId="0"/>
    <xf numFmtId="189" fontId="76" fillId="0" borderId="0"/>
    <xf numFmtId="0" fontId="29" fillId="9" borderId="0" applyNumberFormat="0" applyBorder="0" applyAlignment="0" applyProtection="0"/>
    <xf numFmtId="0" fontId="29" fillId="9" borderId="0" applyNumberFormat="0" applyBorder="0" applyAlignment="0" applyProtection="0"/>
    <xf numFmtId="189" fontId="29" fillId="0" borderId="0"/>
    <xf numFmtId="41" fontId="29" fillId="0" borderId="0" applyFont="0" applyFill="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189" fontId="84" fillId="58" borderId="0" applyNumberFormat="0" applyBorder="0" applyAlignment="0" applyProtection="0"/>
    <xf numFmtId="189" fontId="84" fillId="58"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6" fillId="0" borderId="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189" fontId="74" fillId="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9" borderId="0" applyNumberFormat="0" applyBorder="0" applyAlignment="0" applyProtection="0"/>
    <xf numFmtId="189" fontId="29" fillId="0" borderId="0"/>
    <xf numFmtId="189" fontId="29" fillId="9"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89" fontId="29" fillId="9" borderId="0" applyNumberFormat="0" applyBorder="0" applyAlignment="0" applyProtection="0"/>
    <xf numFmtId="189" fontId="29" fillId="9" borderId="0" applyNumberFormat="0" applyBorder="0" applyAlignment="0" applyProtection="0"/>
    <xf numFmtId="189" fontId="74" fillId="9" borderId="0" applyNumberFormat="0" applyBorder="0" applyAlignment="0" applyProtection="0"/>
    <xf numFmtId="0" fontId="78" fillId="9" borderId="0" applyNumberFormat="0" applyBorder="0" applyAlignment="0" applyProtection="0"/>
    <xf numFmtId="0" fontId="29" fillId="9" borderId="0" applyNumberFormat="0" applyBorder="0" applyAlignment="0" applyProtection="0"/>
    <xf numFmtId="189" fontId="29" fillId="0" borderId="0"/>
    <xf numFmtId="189" fontId="29" fillId="9" borderId="0" applyNumberFormat="0" applyBorder="0" applyAlignment="0" applyProtection="0"/>
    <xf numFmtId="189" fontId="74" fillId="9"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9" fillId="0" borderId="0"/>
    <xf numFmtId="189" fontId="29" fillId="9" borderId="0" applyNumberFormat="0" applyBorder="0" applyAlignment="0" applyProtection="0"/>
    <xf numFmtId="189" fontId="87" fillId="38" borderId="90" applyNumberFormat="0" applyAlignment="0" applyProtection="0"/>
    <xf numFmtId="189" fontId="87" fillId="38" borderId="90" applyNumberFormat="0" applyAlignment="0" applyProtection="0"/>
    <xf numFmtId="189" fontId="29" fillId="9" borderId="0" applyNumberFormat="0" applyBorder="0" applyAlignment="0" applyProtection="0"/>
    <xf numFmtId="0" fontId="87" fillId="38" borderId="90" applyNumberFormat="0" applyAlignment="0" applyProtection="0"/>
    <xf numFmtId="0" fontId="87" fillId="38" borderId="90" applyNumberFormat="0" applyAlignment="0" applyProtection="0"/>
    <xf numFmtId="189" fontId="29" fillId="0" borderId="0"/>
    <xf numFmtId="189" fontId="74" fillId="9" borderId="0" applyNumberFormat="0" applyBorder="0" applyAlignment="0" applyProtection="0"/>
    <xf numFmtId="189" fontId="29" fillId="0" borderId="0"/>
    <xf numFmtId="0" fontId="78" fillId="9" borderId="0" applyNumberFormat="0" applyBorder="0" applyAlignment="0" applyProtection="0"/>
    <xf numFmtId="0" fontId="29" fillId="9" borderId="0" applyNumberFormat="0" applyBorder="0" applyAlignment="0" applyProtection="0"/>
    <xf numFmtId="189" fontId="74" fillId="9" borderId="0" applyNumberFormat="0" applyBorder="0" applyAlignment="0" applyProtection="0"/>
    <xf numFmtId="0" fontId="78" fillId="9" borderId="0" applyNumberFormat="0" applyBorder="0" applyAlignment="0" applyProtection="0"/>
    <xf numFmtId="0" fontId="29" fillId="9" borderId="0" applyNumberFormat="0" applyBorder="0" applyAlignment="0" applyProtection="0"/>
    <xf numFmtId="189" fontId="74" fillId="51" borderId="0" applyNumberFormat="0" applyBorder="0" applyAlignment="0" applyProtection="0"/>
    <xf numFmtId="189" fontId="74" fillId="51" borderId="0" applyNumberFormat="0" applyBorder="0" applyAlignment="0" applyProtection="0"/>
    <xf numFmtId="0" fontId="77" fillId="52"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94" fillId="33" borderId="96" applyNumberFormat="0" applyAlignment="0" applyProtection="0"/>
    <xf numFmtId="0" fontId="77" fillId="52" borderId="0" applyNumberFormat="0" applyBorder="0" applyAlignment="0" applyProtection="0"/>
    <xf numFmtId="0" fontId="77" fillId="52" borderId="0" applyNumberFormat="0" applyBorder="0" applyAlignment="0" applyProtection="0"/>
    <xf numFmtId="189" fontId="111" fillId="0" borderId="103" applyNumberFormat="0" applyFill="0" applyAlignment="0" applyProtection="0"/>
    <xf numFmtId="189" fontId="29" fillId="0" borderId="0"/>
    <xf numFmtId="189" fontId="76" fillId="51" borderId="0" applyNumberFormat="0" applyBorder="0" applyAlignment="0" applyProtection="0"/>
    <xf numFmtId="189" fontId="76" fillId="51" borderId="0" applyNumberFormat="0" applyBorder="0" applyAlignment="0" applyProtection="0"/>
    <xf numFmtId="166" fontId="29"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0" borderId="0"/>
    <xf numFmtId="0" fontId="77" fillId="52" borderId="0" applyNumberFormat="0" applyBorder="0" applyAlignment="0" applyProtection="0"/>
    <xf numFmtId="0" fontId="77" fillId="5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0" fontId="29" fillId="23"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74" fillId="4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41" fontId="30" fillId="0" borderId="0" applyFont="0" applyFill="0" applyBorder="0" applyAlignment="0" applyProtection="0"/>
    <xf numFmtId="189" fontId="23" fillId="29" borderId="0" applyNumberFormat="0" applyBorder="0" applyAlignment="0" applyProtection="0"/>
    <xf numFmtId="189" fontId="23" fillId="23"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189" fontId="78" fillId="9" borderId="0" applyNumberFormat="0" applyBorder="0" applyAlignment="0" applyProtection="0"/>
    <xf numFmtId="0" fontId="29" fillId="0" borderId="0"/>
    <xf numFmtId="189" fontId="76" fillId="0" borderId="0"/>
    <xf numFmtId="189" fontId="76" fillId="51" borderId="0" applyNumberFormat="0" applyBorder="0" applyAlignment="0" applyProtection="0"/>
    <xf numFmtId="189" fontId="76" fillId="51" borderId="0" applyNumberFormat="0" applyBorder="0" applyAlignment="0" applyProtection="0"/>
    <xf numFmtId="189" fontId="74" fillId="51" borderId="0" applyNumberFormat="0" applyBorder="0" applyAlignment="0" applyProtection="0"/>
    <xf numFmtId="189" fontId="29" fillId="0" borderId="0"/>
    <xf numFmtId="189" fontId="76" fillId="0" borderId="0"/>
    <xf numFmtId="189" fontId="74" fillId="51" borderId="0" applyNumberFormat="0" applyBorder="0" applyAlignment="0" applyProtection="0"/>
    <xf numFmtId="189" fontId="29" fillId="0" borderId="0"/>
    <xf numFmtId="189" fontId="29" fillId="0" borderId="0"/>
    <xf numFmtId="189" fontId="54" fillId="0" borderId="35">
      <alignment horizontal="left" vertical="center"/>
    </xf>
    <xf numFmtId="189" fontId="76" fillId="51" borderId="0" applyNumberFormat="0" applyBorder="0" applyAlignment="0" applyProtection="0"/>
    <xf numFmtId="189" fontId="76" fillId="51" borderId="0" applyNumberFormat="0" applyBorder="0" applyAlignment="0" applyProtection="0"/>
    <xf numFmtId="0" fontId="29" fillId="30" borderId="0" applyNumberFormat="0" applyBorder="0" applyAlignment="0" applyProtection="0"/>
    <xf numFmtId="0" fontId="77" fillId="61" borderId="0" applyNumberFormat="0" applyBorder="0" applyAlignment="0" applyProtection="0"/>
    <xf numFmtId="0" fontId="29" fillId="2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76" fillId="0" borderId="0"/>
    <xf numFmtId="0" fontId="23" fillId="30" borderId="0" applyNumberFormat="0" applyBorder="0" applyAlignment="0" applyProtection="0"/>
    <xf numFmtId="0" fontId="23" fillId="30"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9" fillId="0" borderId="0"/>
    <xf numFmtId="0" fontId="23" fillId="30" borderId="0" applyNumberFormat="0" applyBorder="0" applyAlignment="0" applyProtection="0"/>
    <xf numFmtId="0" fontId="23" fillId="30" borderId="0" applyNumberFormat="0" applyBorder="0" applyAlignment="0" applyProtection="0"/>
    <xf numFmtId="0" fontId="29" fillId="0" borderId="0"/>
    <xf numFmtId="189" fontId="23" fillId="30" borderId="0" applyNumberFormat="0" applyBorder="0" applyAlignment="0" applyProtection="0"/>
    <xf numFmtId="189" fontId="23" fillId="30" borderId="0" applyNumberFormat="0" applyBorder="0" applyAlignment="0" applyProtection="0"/>
    <xf numFmtId="189" fontId="29" fillId="0" borderId="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125" fillId="0" borderId="0"/>
    <xf numFmtId="0" fontId="23" fillId="30" borderId="0" applyNumberFormat="0" applyBorder="0" applyAlignment="0" applyProtection="0"/>
    <xf numFmtId="0" fontId="23" fillId="30"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0" borderId="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4" fillId="3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84" fillId="6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66" fontId="29" fillId="0" borderId="0" applyFont="0" applyFill="0" applyBorder="0" applyAlignment="0" applyProtection="0"/>
    <xf numFmtId="189" fontId="86" fillId="13" borderId="95" applyNumberFormat="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166" fontId="29"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166" fontId="29" fillId="0" borderId="0" applyFont="0" applyFill="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0" borderId="0"/>
    <xf numFmtId="166" fontId="29" fillId="0" borderId="0" applyFont="0" applyFill="0" applyBorder="0" applyAlignment="0" applyProtection="0"/>
    <xf numFmtId="0" fontId="23" fillId="27"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29" fillId="0" borderId="0" applyFont="0" applyFill="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189" fontId="76" fillId="0" borderId="0"/>
    <xf numFmtId="189" fontId="23" fillId="30"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74" fillId="32" borderId="93" applyNumberFormat="0" applyFont="0" applyAlignment="0" applyProtection="0"/>
    <xf numFmtId="189" fontId="29"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9" fillId="0" borderId="0"/>
    <xf numFmtId="0" fontId="23" fillId="30" borderId="0" applyNumberFormat="0" applyBorder="0" applyAlignment="0" applyProtection="0"/>
    <xf numFmtId="0" fontId="29" fillId="0" borderId="0"/>
    <xf numFmtId="0" fontId="23" fillId="30" borderId="0" applyNumberFormat="0" applyBorder="0" applyAlignment="0" applyProtection="0"/>
    <xf numFmtId="0" fontId="23" fillId="30"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29" fillId="0" borderId="0" applyFont="0" applyFill="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84" fillId="62"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189" fontId="76" fillId="51"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9" fillId="0" borderId="0"/>
    <xf numFmtId="189" fontId="76" fillId="0" borderId="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84" fillId="37"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189" fontId="78" fillId="9" borderId="0" applyNumberFormat="0" applyBorder="0" applyAlignment="0" applyProtection="0"/>
    <xf numFmtId="189" fontId="23" fillId="30"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76" fillId="0" borderId="0"/>
    <xf numFmtId="189" fontId="76"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189" fontId="29" fillId="0" borderId="0"/>
    <xf numFmtId="0"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166" fontId="30" fillId="0" borderId="0" applyFont="0" applyFill="0" applyBorder="0" applyAlignment="0" applyProtection="0"/>
    <xf numFmtId="166" fontId="30" fillId="0" borderId="0" applyFont="0" applyFill="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26" borderId="0" applyNumberFormat="0" applyBorder="0" applyAlignment="0" applyProtection="0"/>
    <xf numFmtId="189" fontId="76" fillId="5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0" borderId="0"/>
    <xf numFmtId="0" fontId="23" fillId="30"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0" fontId="29"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0" fontId="29" fillId="0" borderId="0"/>
    <xf numFmtId="189" fontId="23" fillId="30" borderId="0" applyNumberFormat="0" applyBorder="0" applyAlignment="0" applyProtection="0"/>
    <xf numFmtId="189" fontId="23" fillId="30" borderId="0" applyNumberFormat="0" applyBorder="0" applyAlignment="0" applyProtection="0"/>
    <xf numFmtId="0" fontId="29" fillId="0" borderId="0"/>
    <xf numFmtId="0" fontId="29" fillId="0" borderId="0"/>
    <xf numFmtId="0" fontId="23" fillId="30" borderId="0" applyNumberFormat="0" applyBorder="0" applyAlignment="0" applyProtection="0"/>
    <xf numFmtId="0" fontId="23" fillId="30" borderId="0" applyNumberFormat="0" applyBorder="0" applyAlignment="0" applyProtection="0"/>
    <xf numFmtId="0" fontId="29" fillId="0" borderId="0"/>
    <xf numFmtId="0" fontId="29" fillId="0" borderId="0"/>
    <xf numFmtId="189" fontId="23" fillId="30" borderId="0" applyNumberFormat="0" applyBorder="0" applyAlignment="0" applyProtection="0"/>
    <xf numFmtId="189" fontId="23" fillId="30" borderId="0" applyNumberFormat="0" applyBorder="0" applyAlignment="0" applyProtection="0"/>
    <xf numFmtId="189" fontId="29" fillId="0" borderId="0"/>
    <xf numFmtId="189" fontId="29"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166" fontId="30" fillId="0" borderId="0" applyFont="0" applyFill="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189" fontId="23" fillId="30"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41" borderId="0" applyNumberFormat="0" applyBorder="0" applyAlignment="0" applyProtection="0"/>
    <xf numFmtId="189" fontId="76" fillId="51"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76" fillId="0" borderId="0"/>
    <xf numFmtId="189" fontId="23" fillId="30" borderId="0" applyNumberFormat="0" applyBorder="0" applyAlignment="0" applyProtection="0"/>
    <xf numFmtId="0" fontId="23" fillId="30"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76" fillId="51" borderId="0" applyNumberFormat="0" applyBorder="0" applyAlignment="0" applyProtection="0"/>
    <xf numFmtId="0" fontId="78" fillId="9" borderId="0" applyNumberFormat="0" applyBorder="0" applyAlignment="0" applyProtection="0"/>
    <xf numFmtId="0" fontId="23" fillId="30" borderId="0" applyNumberFormat="0" applyBorder="0" applyAlignment="0" applyProtection="0"/>
    <xf numFmtId="189" fontId="29" fillId="0" borderId="0"/>
    <xf numFmtId="189" fontId="29" fillId="0" borderId="0"/>
    <xf numFmtId="189" fontId="78" fillId="9" borderId="0" applyNumberFormat="0" applyBorder="0" applyAlignment="0" applyProtection="0"/>
    <xf numFmtId="0" fontId="23" fillId="30" borderId="0" applyNumberFormat="0" applyBorder="0" applyAlignment="0" applyProtection="0"/>
    <xf numFmtId="189" fontId="29" fillId="0" borderId="0"/>
    <xf numFmtId="189" fontId="29" fillId="0" borderId="0"/>
    <xf numFmtId="189" fontId="23" fillId="30" borderId="0" applyNumberFormat="0" applyBorder="0" applyAlignment="0" applyProtection="0"/>
    <xf numFmtId="189" fontId="23" fillId="30" borderId="0" applyNumberFormat="0" applyBorder="0" applyAlignment="0" applyProtection="0"/>
    <xf numFmtId="189" fontId="76" fillId="0" borderId="0"/>
    <xf numFmtId="0" fontId="23" fillId="30"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0" fontId="29" fillId="30" borderId="0" applyNumberFormat="0" applyBorder="0" applyAlignment="0" applyProtection="0"/>
    <xf numFmtId="0" fontId="23" fillId="30" borderId="0" applyNumberFormat="0" applyBorder="0" applyAlignment="0" applyProtection="0"/>
    <xf numFmtId="189" fontId="29" fillId="0" borderId="0"/>
    <xf numFmtId="189" fontId="29" fillId="0" borderId="0"/>
    <xf numFmtId="189" fontId="76" fillId="0" borderId="0"/>
    <xf numFmtId="189" fontId="76" fillId="0" borderId="0"/>
    <xf numFmtId="0" fontId="23" fillId="30"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189" fontId="76"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30" borderId="0" applyNumberFormat="0" applyBorder="0" applyAlignment="0" applyProtection="0"/>
    <xf numFmtId="189" fontId="76" fillId="0" borderId="0"/>
    <xf numFmtId="189" fontId="76" fillId="0" borderId="0"/>
    <xf numFmtId="189" fontId="76" fillId="0" borderId="0"/>
    <xf numFmtId="0" fontId="29" fillId="30" borderId="0" applyNumberFormat="0" applyBorder="0" applyAlignment="0" applyProtection="0"/>
    <xf numFmtId="0" fontId="23" fillId="30" borderId="0" applyNumberFormat="0" applyBorder="0" applyAlignment="0" applyProtection="0"/>
    <xf numFmtId="0" fontId="23" fillId="30" borderId="0" applyNumberFormat="0" applyBorder="0" applyAlignment="0" applyProtection="0"/>
    <xf numFmtId="0" fontId="29" fillId="0" borderId="0"/>
    <xf numFmtId="0" fontId="29" fillId="0" borderId="0"/>
    <xf numFmtId="189" fontId="23" fillId="30" borderId="0" applyNumberFormat="0" applyBorder="0" applyAlignment="0" applyProtection="0"/>
    <xf numFmtId="0" fontId="29" fillId="0" borderId="0"/>
    <xf numFmtId="0" fontId="29" fillId="0" borderId="0"/>
    <xf numFmtId="0" fontId="23" fillId="30" borderId="0" applyNumberFormat="0" applyBorder="0" applyAlignment="0" applyProtection="0"/>
    <xf numFmtId="0" fontId="29" fillId="0" borderId="0"/>
    <xf numFmtId="0" fontId="29" fillId="0" borderId="0"/>
    <xf numFmtId="189" fontId="23" fillId="30" borderId="0" applyNumberFormat="0" applyBorder="0" applyAlignment="0" applyProtection="0"/>
    <xf numFmtId="189" fontId="29" fillId="0" borderId="0"/>
    <xf numFmtId="189" fontId="29" fillId="0" borderId="0"/>
    <xf numFmtId="0" fontId="23" fillId="27" borderId="0" applyNumberFormat="0" applyBorder="0" applyAlignment="0" applyProtection="0"/>
    <xf numFmtId="0" fontId="23" fillId="27" borderId="0" applyNumberFormat="0" applyBorder="0" applyAlignment="0" applyProtection="0"/>
    <xf numFmtId="189" fontId="76" fillId="51" borderId="0" applyNumberFormat="0" applyBorder="0" applyAlignment="0" applyProtection="0"/>
    <xf numFmtId="0" fontId="29" fillId="30" borderId="0" applyNumberFormat="0" applyBorder="0" applyAlignment="0" applyProtection="0"/>
    <xf numFmtId="0" fontId="78" fillId="9" borderId="0" applyNumberFormat="0" applyBorder="0" applyAlignment="0" applyProtection="0"/>
    <xf numFmtId="189" fontId="78" fillId="9" borderId="0" applyNumberFormat="0" applyBorder="0" applyAlignment="0" applyProtection="0"/>
    <xf numFmtId="166" fontId="30" fillId="0" borderId="0" applyFont="0" applyFill="0" applyBorder="0" applyAlignment="0" applyProtection="0"/>
    <xf numFmtId="0" fontId="23" fillId="30" borderId="0" applyNumberFormat="0" applyBorder="0" applyAlignment="0" applyProtection="0"/>
    <xf numFmtId="0" fontId="23" fillId="30" borderId="0" applyNumberFormat="0" applyBorder="0" applyAlignment="0" applyProtection="0"/>
    <xf numFmtId="189" fontId="76" fillId="51" borderId="0" applyNumberFormat="0" applyBorder="0" applyAlignment="0" applyProtection="0"/>
    <xf numFmtId="189" fontId="23" fillId="30" borderId="0" applyNumberFormat="0" applyBorder="0" applyAlignment="0" applyProtection="0"/>
    <xf numFmtId="189"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27" borderId="0" applyNumberFormat="0" applyBorder="0" applyAlignment="0" applyProtection="0"/>
    <xf numFmtId="0" fontId="23" fillId="30" borderId="0" applyNumberFormat="0" applyBorder="0" applyAlignment="0" applyProtection="0"/>
    <xf numFmtId="189" fontId="23" fillId="30" borderId="0" applyNumberFormat="0" applyBorder="0" applyAlignment="0" applyProtection="0"/>
    <xf numFmtId="189" fontId="78" fillId="9"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30" borderId="0" applyNumberFormat="0" applyBorder="0" applyAlignment="0" applyProtection="0"/>
    <xf numFmtId="0" fontId="29" fillId="0" borderId="0"/>
    <xf numFmtId="0" fontId="23" fillId="26" borderId="0" applyNumberFormat="0" applyBorder="0" applyAlignment="0" applyProtection="0"/>
    <xf numFmtId="0" fontId="29" fillId="0" borderId="0"/>
    <xf numFmtId="189" fontId="29" fillId="0" borderId="0"/>
    <xf numFmtId="189" fontId="29" fillId="0" borderId="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189" fontId="78" fillId="3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34"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0" borderId="0"/>
    <xf numFmtId="189" fontId="29" fillId="0" borderId="0"/>
    <xf numFmtId="189" fontId="23" fillId="26" borderId="0" applyNumberFormat="0" applyBorder="0" applyAlignment="0" applyProtection="0"/>
    <xf numFmtId="189" fontId="29" fillId="0" borderId="0"/>
    <xf numFmtId="189" fontId="23" fillId="26" borderId="0" applyNumberFormat="0" applyBorder="0" applyAlignment="0" applyProtection="0"/>
    <xf numFmtId="189" fontId="94" fillId="33" borderId="96" applyNumberFormat="0" applyAlignment="0" applyProtection="0"/>
    <xf numFmtId="189" fontId="29" fillId="0" borderId="0"/>
    <xf numFmtId="0" fontId="30" fillId="0" borderId="0"/>
    <xf numFmtId="0" fontId="30" fillId="0" borderId="0"/>
    <xf numFmtId="189" fontId="23" fillId="26" borderId="0" applyNumberFormat="0" applyBorder="0" applyAlignment="0" applyProtection="0"/>
    <xf numFmtId="189" fontId="94" fillId="33" borderId="96" applyNumberFormat="0" applyAlignment="0" applyProtection="0"/>
    <xf numFmtId="189" fontId="78" fillId="33" borderId="0" applyNumberFormat="0" applyBorder="0" applyAlignment="0" applyProtection="0"/>
    <xf numFmtId="189" fontId="94" fillId="33" borderId="96" applyNumberFormat="0" applyAlignment="0" applyProtection="0"/>
    <xf numFmtId="0" fontId="23" fillId="26" borderId="0" applyNumberFormat="0" applyBorder="0" applyAlignment="0" applyProtection="0"/>
    <xf numFmtId="0" fontId="23" fillId="26" borderId="0" applyNumberFormat="0" applyBorder="0" applyAlignment="0" applyProtection="0"/>
    <xf numFmtId="189" fontId="90" fillId="9" borderId="96" applyNumberFormat="0" applyAlignment="0" applyProtection="0"/>
    <xf numFmtId="189" fontId="76" fillId="34" borderId="0" applyNumberFormat="0" applyBorder="0" applyAlignment="0" applyProtection="0"/>
    <xf numFmtId="0" fontId="23" fillId="26" borderId="0" applyNumberFormat="0" applyBorder="0" applyAlignment="0" applyProtection="0"/>
    <xf numFmtId="189" fontId="81" fillId="58" borderId="0" applyNumberFormat="0" applyBorder="0" applyAlignment="0" applyProtection="0"/>
    <xf numFmtId="189" fontId="78" fillId="33" borderId="0" applyNumberFormat="0" applyBorder="0" applyAlignment="0" applyProtection="0"/>
    <xf numFmtId="189" fontId="74" fillId="34" borderId="0" applyNumberFormat="0" applyBorder="0" applyAlignment="0" applyProtection="0"/>
    <xf numFmtId="0" fontId="23" fillId="26" borderId="0" applyNumberFormat="0" applyBorder="0" applyAlignment="0" applyProtection="0"/>
    <xf numFmtId="189" fontId="76" fillId="0" borderId="0"/>
    <xf numFmtId="189" fontId="23" fillId="26" borderId="0" applyNumberFormat="0" applyBorder="0" applyAlignment="0" applyProtection="0"/>
    <xf numFmtId="189" fontId="76" fillId="0" borderId="0"/>
    <xf numFmtId="189" fontId="76" fillId="0" borderId="0"/>
    <xf numFmtId="189" fontId="23" fillId="26" borderId="0" applyNumberFormat="0" applyBorder="0" applyAlignment="0" applyProtection="0"/>
    <xf numFmtId="189" fontId="76" fillId="34" borderId="0" applyNumberFormat="0" applyBorder="0" applyAlignment="0" applyProtection="0"/>
    <xf numFmtId="189" fontId="74" fillId="34" borderId="0" applyNumberFormat="0" applyBorder="0" applyAlignment="0" applyProtection="0"/>
    <xf numFmtId="189" fontId="23" fillId="2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94" fillId="33" borderId="96" applyNumberFormat="0" applyAlignment="0" applyProtection="0"/>
    <xf numFmtId="189" fontId="76" fillId="0" borderId="0"/>
    <xf numFmtId="189" fontId="23" fillId="27" borderId="0" applyNumberFormat="0" applyBorder="0" applyAlignment="0" applyProtection="0"/>
    <xf numFmtId="0" fontId="23" fillId="26" borderId="0" applyNumberFormat="0" applyBorder="0" applyAlignment="0" applyProtection="0"/>
    <xf numFmtId="189" fontId="23" fillId="27" borderId="0" applyNumberFormat="0" applyBorder="0" applyAlignment="0" applyProtection="0"/>
    <xf numFmtId="0" fontId="29" fillId="0" borderId="0"/>
    <xf numFmtId="189" fontId="23" fillId="49" borderId="0" applyNumberFormat="0" applyBorder="0" applyAlignment="0" applyProtection="0"/>
    <xf numFmtId="189" fontId="23" fillId="49"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189" fontId="78" fillId="8" borderId="0" applyNumberFormat="0" applyBorder="0" applyAlignment="0" applyProtection="0"/>
    <xf numFmtId="189" fontId="29" fillId="0" borderId="0"/>
    <xf numFmtId="189" fontId="29" fillId="0" borderId="0"/>
    <xf numFmtId="189" fontId="29" fillId="0" borderId="0"/>
    <xf numFmtId="189" fontId="94" fillId="33" borderId="96" applyNumberFormat="0" applyAlignment="0" applyProtection="0"/>
    <xf numFmtId="189" fontId="77" fillId="53" borderId="0" applyNumberFormat="0" applyBorder="0" applyAlignment="0" applyProtection="0"/>
    <xf numFmtId="189" fontId="78" fillId="33" borderId="0" applyNumberFormat="0" applyBorder="0" applyAlignment="0" applyProtection="0"/>
    <xf numFmtId="189" fontId="74" fillId="34"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0" borderId="0"/>
    <xf numFmtId="189" fontId="74" fillId="34" borderId="0" applyNumberFormat="0" applyBorder="0" applyAlignment="0" applyProtection="0"/>
    <xf numFmtId="189" fontId="23" fillId="26" borderId="0" applyNumberFormat="0" applyBorder="0" applyAlignment="0" applyProtection="0"/>
    <xf numFmtId="189" fontId="78" fillId="33" borderId="0" applyNumberFormat="0" applyBorder="0" applyAlignment="0" applyProtection="0"/>
    <xf numFmtId="189" fontId="94" fillId="33" borderId="96" applyNumberFormat="0" applyAlignment="0" applyProtection="0"/>
    <xf numFmtId="189" fontId="74"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7"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6" fillId="0" borderId="0"/>
    <xf numFmtId="189" fontId="76" fillId="0" borderId="0"/>
    <xf numFmtId="189" fontId="78" fillId="33"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74" fillId="34"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0" borderId="0"/>
    <xf numFmtId="189" fontId="76" fillId="0" borderId="0"/>
    <xf numFmtId="0" fontId="29"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76" fillId="0" borderId="0"/>
    <xf numFmtId="10" fontId="71" fillId="32" borderId="1" applyNumberFormat="0" applyBorder="0" applyAlignment="0" applyProtection="0"/>
    <xf numFmtId="0" fontId="23" fillId="26" borderId="0" applyNumberFormat="0" applyBorder="0" applyAlignment="0" applyProtection="0"/>
    <xf numFmtId="189" fontId="76" fillId="0" borderId="0"/>
    <xf numFmtId="189" fontId="23" fillId="27" borderId="0" applyNumberFormat="0" applyBorder="0" applyAlignment="0" applyProtection="0"/>
    <xf numFmtId="189" fontId="76" fillId="0" borderId="0"/>
    <xf numFmtId="0" fontId="23" fillId="26" borderId="0" applyNumberFormat="0" applyBorder="0" applyAlignment="0" applyProtection="0"/>
    <xf numFmtId="189" fontId="76" fillId="0" borderId="0"/>
    <xf numFmtId="0" fontId="23" fillId="26" borderId="0" applyNumberFormat="0" applyBorder="0" applyAlignment="0" applyProtection="0"/>
    <xf numFmtId="189" fontId="29" fillId="0" borderId="0"/>
    <xf numFmtId="189" fontId="77" fillId="43" borderId="0" applyNumberFormat="0" applyBorder="0" applyAlignment="0" applyProtection="0"/>
    <xf numFmtId="189" fontId="77" fillId="43" borderId="0" applyNumberFormat="0" applyBorder="0" applyAlignment="0" applyProtection="0"/>
    <xf numFmtId="189" fontId="76" fillId="34" borderId="0" applyNumberFormat="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8" fillId="33" borderId="0" applyNumberFormat="0" applyBorder="0" applyAlignment="0" applyProtection="0"/>
    <xf numFmtId="0" fontId="29" fillId="0" borderId="0"/>
    <xf numFmtId="189" fontId="78" fillId="33" borderId="0" applyNumberFormat="0" applyBorder="0" applyAlignment="0" applyProtection="0"/>
    <xf numFmtId="0" fontId="23" fillId="26" borderId="0" applyNumberFormat="0" applyBorder="0" applyAlignment="0" applyProtection="0"/>
    <xf numFmtId="189" fontId="29" fillId="0" borderId="0"/>
    <xf numFmtId="189" fontId="23" fillId="26" borderId="0" applyNumberFormat="0" applyBorder="0" applyAlignment="0" applyProtection="0"/>
    <xf numFmtId="189" fontId="74" fillId="31"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9" fillId="0" borderId="0"/>
    <xf numFmtId="0" fontId="23" fillId="26" borderId="0" applyNumberFormat="0" applyBorder="0" applyAlignment="0" applyProtection="0"/>
    <xf numFmtId="189" fontId="76" fillId="0" borderId="0"/>
    <xf numFmtId="189" fontId="76" fillId="0" borderId="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78" fillId="3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34"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8" fillId="33" borderId="0" applyNumberFormat="0" applyBorder="0" applyAlignment="0" applyProtection="0"/>
    <xf numFmtId="0" fontId="29" fillId="0" borderId="0"/>
    <xf numFmtId="189" fontId="78" fillId="3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76" fillId="0" borderId="0"/>
    <xf numFmtId="189" fontId="23" fillId="26" borderId="0" applyNumberFormat="0" applyBorder="0" applyAlignment="0" applyProtection="0"/>
    <xf numFmtId="189" fontId="23" fillId="26" borderId="0" applyNumberFormat="0" applyBorder="0" applyAlignment="0" applyProtection="0"/>
    <xf numFmtId="189" fontId="74" fillId="42"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9" fillId="0" borderId="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76" fillId="0" borderId="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9" fillId="0" borderId="0"/>
    <xf numFmtId="166" fontId="29"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189" fontId="81" fillId="54"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8" fillId="33" borderId="0" applyNumberFormat="0" applyBorder="0" applyAlignment="0" applyProtection="0"/>
    <xf numFmtId="189" fontId="29" fillId="0" borderId="0"/>
    <xf numFmtId="189" fontId="78" fillId="3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4" fillId="59" borderId="0" applyNumberFormat="0" applyBorder="0" applyAlignment="0" applyProtection="0"/>
    <xf numFmtId="189" fontId="23" fillId="26" borderId="0" applyNumberFormat="0" applyBorder="0" applyAlignment="0" applyProtection="0"/>
    <xf numFmtId="189" fontId="29" fillId="0" borderId="0"/>
    <xf numFmtId="189" fontId="76" fillId="34"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0" fontId="29" fillId="0" borderId="0"/>
    <xf numFmtId="0" fontId="23" fillId="26" borderId="0" applyNumberFormat="0" applyBorder="0" applyAlignment="0" applyProtection="0"/>
    <xf numFmtId="0" fontId="29" fillId="0" borderId="0"/>
    <xf numFmtId="189" fontId="76" fillId="34" borderId="0" applyNumberFormat="0" applyBorder="0" applyAlignment="0" applyProtection="0"/>
    <xf numFmtId="189" fontId="76" fillId="34" borderId="0" applyNumberFormat="0" applyBorder="0" applyAlignment="0" applyProtection="0"/>
    <xf numFmtId="189" fontId="29" fillId="0" borderId="0"/>
    <xf numFmtId="0" fontId="23" fillId="26"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189" fontId="29" fillId="0" borderId="0"/>
    <xf numFmtId="189" fontId="77" fillId="55"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4" fillId="33"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78" fillId="33"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132" fillId="0" borderId="0" applyNumberFormat="0" applyFont="0" applyFill="0" applyBorder="0" applyAlignment="0" applyProtection="0">
      <alignment horizontal="left"/>
    </xf>
    <xf numFmtId="189" fontId="78" fillId="3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66" fontId="29" fillId="0" borderId="0" applyFont="0" applyFill="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189" fontId="29" fillId="0" borderId="0"/>
    <xf numFmtId="41" fontId="30"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0" fontId="74" fillId="34" borderId="0" applyNumberFormat="0" applyBorder="0" applyAlignment="0" applyProtection="0"/>
    <xf numFmtId="189" fontId="81" fillId="58" borderId="0" applyNumberFormat="0" applyBorder="0" applyAlignment="0" applyProtection="0"/>
    <xf numFmtId="189" fontId="74" fillId="34" borderId="0" applyNumberFormat="0" applyBorder="0" applyAlignment="0" applyProtection="0"/>
    <xf numFmtId="189" fontId="81" fillId="58" borderId="0" applyNumberFormat="0" applyBorder="0" applyAlignment="0" applyProtection="0"/>
    <xf numFmtId="189" fontId="29" fillId="0" borderId="0"/>
    <xf numFmtId="189" fontId="74" fillId="34" borderId="0" applyNumberFormat="0" applyBorder="0" applyAlignment="0" applyProtection="0"/>
    <xf numFmtId="189" fontId="74" fillId="34" borderId="0" applyNumberFormat="0" applyBorder="0" applyAlignment="0" applyProtection="0"/>
    <xf numFmtId="189" fontId="76" fillId="0" borderId="0"/>
    <xf numFmtId="189" fontId="74" fillId="34" borderId="0" applyNumberFormat="0" applyBorder="0" applyAlignment="0" applyProtection="0"/>
    <xf numFmtId="189" fontId="74" fillId="34"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0" fontId="29" fillId="0" borderId="0"/>
    <xf numFmtId="189" fontId="76" fillId="0" borderId="0"/>
    <xf numFmtId="189" fontId="76" fillId="0" borderId="0"/>
    <xf numFmtId="189" fontId="78" fillId="33" borderId="0" applyNumberFormat="0" applyBorder="0" applyAlignment="0" applyProtection="0"/>
    <xf numFmtId="189" fontId="78" fillId="33" borderId="0" applyNumberFormat="0" applyBorder="0" applyAlignment="0" applyProtection="0"/>
    <xf numFmtId="0" fontId="29" fillId="0" borderId="0"/>
    <xf numFmtId="189" fontId="76" fillId="0" borderId="0"/>
    <xf numFmtId="189" fontId="76" fillId="0" borderId="0"/>
    <xf numFmtId="189" fontId="78" fillId="33" borderId="0" applyNumberFormat="0" applyBorder="0" applyAlignment="0" applyProtection="0"/>
    <xf numFmtId="189" fontId="78" fillId="33" borderId="0" applyNumberFormat="0" applyBorder="0" applyAlignment="0" applyProtection="0"/>
    <xf numFmtId="0" fontId="29" fillId="0" borderId="0"/>
    <xf numFmtId="189" fontId="74" fillId="34"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9" fontId="29" fillId="0" borderId="0" applyFont="0" applyFill="0" applyBorder="0" applyAlignment="0" applyProtection="0"/>
    <xf numFmtId="0" fontId="29" fillId="26" borderId="0" applyNumberFormat="0" applyBorder="0" applyAlignment="0" applyProtection="0"/>
    <xf numFmtId="189" fontId="29" fillId="0" borderId="0"/>
    <xf numFmtId="41" fontId="30" fillId="0" borderId="0" applyFont="0" applyFill="0" applyBorder="0" applyAlignment="0" applyProtection="0"/>
    <xf numFmtId="41" fontId="30" fillId="0" borderId="0" applyFont="0" applyFill="0" applyBorder="0" applyAlignment="0" applyProtection="0"/>
    <xf numFmtId="9" fontId="29" fillId="0" borderId="0" applyFont="0" applyFill="0" applyBorder="0" applyAlignment="0" applyProtection="0"/>
    <xf numFmtId="0" fontId="74" fillId="34" borderId="0" applyNumberFormat="0" applyBorder="0" applyAlignment="0" applyProtection="0"/>
    <xf numFmtId="189" fontId="78" fillId="33" borderId="0" applyNumberFormat="0" applyBorder="0" applyAlignment="0" applyProtection="0"/>
    <xf numFmtId="0" fontId="78" fillId="33" borderId="0" applyNumberFormat="0" applyBorder="0" applyAlignment="0" applyProtection="0"/>
    <xf numFmtId="189" fontId="29" fillId="0" borderId="0"/>
    <xf numFmtId="189" fontId="78" fillId="33" borderId="0" applyNumberFormat="0" applyBorder="0" applyAlignment="0" applyProtection="0"/>
    <xf numFmtId="189" fontId="78" fillId="33" borderId="0" applyNumberFormat="0" applyBorder="0" applyAlignment="0" applyProtection="0"/>
    <xf numFmtId="189" fontId="74" fillId="34" borderId="0" applyNumberFormat="0" applyBorder="0" applyAlignment="0" applyProtection="0"/>
    <xf numFmtId="0" fontId="29" fillId="26" borderId="0" applyNumberFormat="0" applyBorder="0" applyAlignment="0" applyProtection="0"/>
    <xf numFmtId="189" fontId="74" fillId="34" borderId="0" applyNumberFormat="0" applyBorder="0" applyAlignment="0" applyProtection="0"/>
    <xf numFmtId="189" fontId="74" fillId="34" borderId="0" applyNumberFormat="0" applyBorder="0" applyAlignment="0" applyProtection="0"/>
    <xf numFmtId="189" fontId="74" fillId="34" borderId="0" applyNumberFormat="0" applyBorder="0" applyAlignment="0" applyProtection="0"/>
    <xf numFmtId="189" fontId="29" fillId="0" borderId="0"/>
    <xf numFmtId="189" fontId="76" fillId="0" borderId="0"/>
    <xf numFmtId="189" fontId="76" fillId="0" borderId="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79" fillId="21" borderId="90" applyNumberFormat="0" applyAlignment="0" applyProtection="0"/>
    <xf numFmtId="0" fontId="79" fillId="21" borderId="90" applyNumberFormat="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8" fillId="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3"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74" fontId="30"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74" fillId="34" borderId="0" applyNumberFormat="0" applyBorder="0" applyAlignment="0" applyProtection="0"/>
    <xf numFmtId="189" fontId="29" fillId="0" borderId="0"/>
    <xf numFmtId="189" fontId="74" fillId="34" borderId="0" applyNumberFormat="0" applyBorder="0" applyAlignment="0" applyProtection="0"/>
    <xf numFmtId="0" fontId="29" fillId="0" borderId="0"/>
    <xf numFmtId="189" fontId="74" fillId="34" borderId="0" applyNumberFormat="0" applyBorder="0" applyAlignment="0" applyProtection="0"/>
    <xf numFmtId="189" fontId="29" fillId="0" borderId="0"/>
    <xf numFmtId="189" fontId="74" fillId="34" borderId="0" applyNumberFormat="0" applyBorder="0" applyAlignment="0" applyProtection="0"/>
    <xf numFmtId="189" fontId="74" fillId="34" borderId="0" applyNumberFormat="0" applyBorder="0" applyAlignment="0" applyProtection="0"/>
    <xf numFmtId="189" fontId="74" fillId="34" borderId="0" applyNumberFormat="0" applyBorder="0" applyAlignment="0" applyProtection="0"/>
    <xf numFmtId="189" fontId="76" fillId="0" borderId="0"/>
    <xf numFmtId="189" fontId="76" fillId="0" borderId="0"/>
    <xf numFmtId="189" fontId="74" fillId="34" borderId="0" applyNumberFormat="0" applyBorder="0" applyAlignment="0" applyProtection="0"/>
    <xf numFmtId="166" fontId="29" fillId="0" borderId="0" applyFont="0" applyFill="0" applyBorder="0" applyAlignment="0" applyProtection="0"/>
    <xf numFmtId="0" fontId="29" fillId="26" borderId="0" applyNumberFormat="0" applyBorder="0" applyAlignment="0" applyProtection="0"/>
    <xf numFmtId="189" fontId="74" fillId="34" borderId="0" applyNumberFormat="0" applyBorder="0" applyAlignment="0" applyProtection="0"/>
    <xf numFmtId="189" fontId="74" fillId="34" borderId="0" applyNumberFormat="0" applyBorder="0" applyAlignment="0" applyProtection="0"/>
    <xf numFmtId="189" fontId="74"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9" fillId="2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4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23" fillId="23"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76" fillId="0" borderId="0"/>
    <xf numFmtId="0" fontId="23" fillId="26" borderId="0" applyNumberFormat="0" applyBorder="0" applyAlignment="0" applyProtection="0"/>
    <xf numFmtId="0" fontId="23" fillId="26" borderId="0" applyNumberFormat="0" applyBorder="0" applyAlignment="0" applyProtection="0"/>
    <xf numFmtId="189" fontId="76" fillId="0" borderId="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1" fillId="5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81" fillId="54"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76" fillId="0" borderId="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1" fillId="5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4" fillId="36" borderId="0" applyNumberFormat="0" applyBorder="0" applyAlignment="0" applyProtection="0"/>
    <xf numFmtId="189" fontId="76" fillId="0" borderId="0"/>
    <xf numFmtId="189" fontId="76" fillId="0" borderId="0"/>
    <xf numFmtId="189" fontId="23" fillId="29" borderId="0" applyNumberFormat="0" applyBorder="0" applyAlignment="0" applyProtection="0"/>
    <xf numFmtId="189" fontId="23" fillId="2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7" fillId="55"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189" fontId="29" fillId="0" borderId="0"/>
    <xf numFmtId="0" fontId="23" fillId="26" borderId="0" applyNumberFormat="0" applyBorder="0" applyAlignment="0" applyProtection="0"/>
    <xf numFmtId="0" fontId="23" fillId="26" borderId="0" applyNumberFormat="0" applyBorder="0" applyAlignment="0" applyProtection="0"/>
    <xf numFmtId="189" fontId="76" fillId="0" borderId="0"/>
    <xf numFmtId="9" fontId="29" fillId="0" borderId="0" applyFont="0" applyFill="0" applyBorder="0" applyAlignment="0" applyProtection="0"/>
    <xf numFmtId="189" fontId="78" fillId="33"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7" fillId="22"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4" fillId="3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76" fillId="0" borderId="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4" fillId="3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7" fillId="55"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4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84" fillId="3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7" fillId="55"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9" fillId="0" borderId="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76" fillId="0" borderId="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189" fontId="84" fillId="3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84" fillId="3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7" fillId="55"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66" fontId="29" fillId="0" borderId="0" applyFont="0" applyFill="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189" fontId="76" fillId="0" borderId="0"/>
    <xf numFmtId="0" fontId="23" fillId="26" borderId="0" applyNumberFormat="0" applyBorder="0" applyAlignment="0" applyProtection="0"/>
    <xf numFmtId="0"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8" fillId="33"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0" borderId="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41" fontId="30" fillId="0" borderId="0" applyFont="0" applyFill="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23" fillId="26" borderId="0" applyNumberFormat="0" applyBorder="0" applyAlignment="0" applyProtection="0"/>
    <xf numFmtId="189" fontId="23" fillId="26" borderId="0" applyNumberFormat="0" applyBorder="0" applyAlignment="0" applyProtection="0"/>
    <xf numFmtId="189" fontId="29" fillId="0" borderId="0"/>
    <xf numFmtId="0" fontId="23" fillId="29"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23" fillId="45"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4" fillId="31"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4" fillId="3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74" fillId="3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0" borderId="0"/>
    <xf numFmtId="189" fontId="74" fillId="31"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4" fillId="31"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4" fillId="31"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74" fillId="31" borderId="0" applyNumberFormat="0" applyBorder="0" applyAlignment="0" applyProtection="0"/>
    <xf numFmtId="189" fontId="74" fillId="31"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9"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3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0" fontId="29" fillId="0" borderId="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23" fillId="26" borderId="0" applyNumberFormat="0" applyBorder="0" applyAlignment="0" applyProtection="0"/>
    <xf numFmtId="189" fontId="23" fillId="26" borderId="0" applyNumberFormat="0" applyBorder="0" applyAlignment="0" applyProtection="0"/>
    <xf numFmtId="189" fontId="29" fillId="0" borderId="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29" fillId="0" borderId="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6" fillId="0" borderId="0"/>
    <xf numFmtId="189" fontId="76" fillId="0" borderId="0"/>
    <xf numFmtId="0"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8" fillId="33"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0" fontId="29" fillId="0" borderId="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9" fillId="0" borderId="0"/>
    <xf numFmtId="189" fontId="23" fillId="26" borderId="0" applyNumberFormat="0" applyBorder="0" applyAlignment="0" applyProtection="0"/>
    <xf numFmtId="189" fontId="23" fillId="26" borderId="0" applyNumberFormat="0" applyBorder="0" applyAlignment="0" applyProtection="0"/>
    <xf numFmtId="189" fontId="29" fillId="0" borderId="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34" borderId="0" applyNumberFormat="0" applyBorder="0" applyAlignment="0" applyProtection="0"/>
    <xf numFmtId="189" fontId="76" fillId="34" borderId="0" applyNumberFormat="0" applyBorder="0" applyAlignment="0" applyProtection="0"/>
    <xf numFmtId="0" fontId="29" fillId="0" borderId="0"/>
    <xf numFmtId="0" fontId="23" fillId="26" borderId="0" applyNumberFormat="0" applyBorder="0" applyAlignment="0" applyProtection="0"/>
    <xf numFmtId="0" fontId="23" fillId="26" borderId="0" applyNumberFormat="0" applyBorder="0" applyAlignment="0" applyProtection="0"/>
    <xf numFmtId="189" fontId="29" fillId="0" borderId="0"/>
    <xf numFmtId="189" fontId="76" fillId="34" borderId="0" applyNumberFormat="0" applyBorder="0" applyAlignment="0" applyProtection="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115" fillId="34"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29" fillId="0" borderId="0"/>
    <xf numFmtId="189" fontId="29" fillId="0" borderId="0"/>
    <xf numFmtId="0" fontId="23" fillId="26" borderId="0" applyNumberFormat="0" applyBorder="0" applyAlignment="0" applyProtection="0"/>
    <xf numFmtId="0" fontId="23" fillId="26" borderId="0" applyNumberFormat="0" applyBorder="0" applyAlignment="0" applyProtection="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78" fillId="32"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0" fontId="23" fillId="3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102" fillId="0" borderId="91" applyNumberFormat="0" applyFill="0" applyAlignment="0" applyProtection="0"/>
    <xf numFmtId="189" fontId="76" fillId="34" borderId="0" applyNumberFormat="0" applyBorder="0" applyAlignment="0" applyProtection="0"/>
    <xf numFmtId="189" fontId="76" fillId="34" borderId="0" applyNumberFormat="0" applyBorder="0" applyAlignment="0" applyProtection="0"/>
    <xf numFmtId="0" fontId="29" fillId="0" borderId="0"/>
    <xf numFmtId="189" fontId="76" fillId="0" borderId="0"/>
    <xf numFmtId="0" fontId="23" fillId="26" borderId="0" applyNumberFormat="0" applyBorder="0" applyAlignment="0" applyProtection="0"/>
    <xf numFmtId="0" fontId="23" fillId="26" borderId="0" applyNumberFormat="0" applyBorder="0" applyAlignment="0" applyProtection="0"/>
    <xf numFmtId="189" fontId="29" fillId="0" borderId="0"/>
    <xf numFmtId="0" fontId="23"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7" fillId="47" borderId="0" applyNumberFormat="0" applyBorder="0" applyAlignment="0" applyProtection="0"/>
    <xf numFmtId="189" fontId="76" fillId="34" borderId="0" applyNumberFormat="0" applyBorder="0" applyAlignment="0" applyProtection="0"/>
    <xf numFmtId="189" fontId="76" fillId="34" borderId="0" applyNumberFormat="0" applyBorder="0" applyAlignment="0" applyProtection="0"/>
    <xf numFmtId="0" fontId="23" fillId="26" borderId="0" applyNumberFormat="0" applyBorder="0" applyAlignment="0" applyProtection="0"/>
    <xf numFmtId="189" fontId="81" fillId="54"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8" fillId="33" borderId="0" applyNumberFormat="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0" borderId="0"/>
    <xf numFmtId="189" fontId="76" fillId="0" borderId="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9" fillId="0" borderId="0"/>
    <xf numFmtId="0" fontId="23" fillId="26" borderId="0" applyNumberFormat="0" applyBorder="0" applyAlignment="0" applyProtection="0"/>
    <xf numFmtId="189" fontId="78" fillId="33"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34" borderId="0" applyNumberFormat="0" applyBorder="0" applyAlignment="0" applyProtection="0"/>
    <xf numFmtId="0" fontId="23" fillId="26" borderId="0" applyNumberFormat="0" applyBorder="0" applyAlignment="0" applyProtection="0"/>
    <xf numFmtId="189" fontId="78" fillId="33"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6" borderId="0" applyNumberFormat="0" applyBorder="0" applyAlignment="0" applyProtection="0"/>
    <xf numFmtId="0" fontId="23" fillId="26" borderId="0" applyNumberFormat="0" applyBorder="0" applyAlignment="0" applyProtection="0"/>
    <xf numFmtId="0" fontId="29"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0" borderId="0"/>
    <xf numFmtId="189" fontId="29" fillId="0" borderId="0"/>
    <xf numFmtId="189" fontId="76" fillId="0" borderId="0"/>
    <xf numFmtId="189" fontId="78" fillId="9"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3" borderId="0" applyNumberFormat="0" applyBorder="0" applyAlignment="0" applyProtection="0"/>
    <xf numFmtId="189" fontId="23" fillId="26" borderId="0" applyNumberFormat="0" applyBorder="0" applyAlignment="0" applyProtection="0"/>
    <xf numFmtId="189" fontId="29" fillId="0" borderId="0"/>
    <xf numFmtId="189" fontId="76" fillId="34" borderId="0" applyNumberFormat="0" applyBorder="0" applyAlignment="0" applyProtection="0"/>
    <xf numFmtId="166" fontId="29" fillId="0" borderId="0" applyFont="0" applyFill="0" applyBorder="0" applyAlignment="0" applyProtection="0"/>
    <xf numFmtId="0" fontId="23" fillId="26" borderId="0" applyNumberFormat="0" applyBorder="0" applyAlignment="0" applyProtection="0"/>
    <xf numFmtId="0" fontId="29" fillId="26" borderId="0" applyNumberFormat="0" applyBorder="0" applyAlignment="0" applyProtection="0"/>
    <xf numFmtId="0" fontId="23" fillId="26" borderId="0" applyNumberFormat="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3" fillId="23" borderId="0" applyNumberFormat="0" applyBorder="0" applyAlignment="0" applyProtection="0"/>
    <xf numFmtId="0" fontId="23" fillId="26"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76" fillId="0" borderId="0"/>
    <xf numFmtId="0" fontId="78" fillId="33" borderId="0" applyNumberFormat="0" applyBorder="0" applyAlignment="0" applyProtection="0"/>
    <xf numFmtId="0" fontId="29" fillId="26" borderId="0" applyNumberFormat="0" applyBorder="0" applyAlignment="0" applyProtection="0"/>
    <xf numFmtId="189" fontId="76" fillId="0" borderId="0"/>
    <xf numFmtId="189" fontId="78" fillId="33" borderId="0" applyNumberFormat="0" applyBorder="0" applyAlignment="0" applyProtection="0"/>
    <xf numFmtId="189" fontId="102" fillId="0" borderId="91" applyNumberFormat="0" applyFill="0" applyAlignment="0" applyProtection="0"/>
    <xf numFmtId="0" fontId="23" fillId="26" borderId="0" applyNumberFormat="0" applyBorder="0" applyAlignment="0" applyProtection="0"/>
    <xf numFmtId="0" fontId="23" fillId="2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8" fillId="33"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29" fillId="0" borderId="0"/>
    <xf numFmtId="189" fontId="76" fillId="34" borderId="0" applyNumberFormat="0" applyBorder="0" applyAlignment="0" applyProtection="0"/>
    <xf numFmtId="0" fontId="29" fillId="26" borderId="0" applyNumberFormat="0" applyBorder="0" applyAlignment="0" applyProtection="0"/>
    <xf numFmtId="189" fontId="102" fillId="0" borderId="91" applyNumberFormat="0" applyFill="0" applyAlignment="0" applyProtection="0"/>
    <xf numFmtId="0" fontId="23" fillId="26" borderId="0" applyNumberFormat="0" applyBorder="0" applyAlignment="0" applyProtection="0"/>
    <xf numFmtId="0" fontId="23" fillId="29" borderId="0" applyNumberFormat="0" applyBorder="0" applyAlignment="0" applyProtection="0"/>
    <xf numFmtId="0" fontId="23" fillId="26" borderId="0" applyNumberFormat="0" applyBorder="0" applyAlignment="0" applyProtection="0"/>
    <xf numFmtId="0" fontId="23" fillId="26" borderId="0" applyNumberFormat="0" applyBorder="0" applyAlignment="0" applyProtection="0"/>
    <xf numFmtId="9" fontId="29" fillId="0" borderId="0" applyFont="0" applyFill="0" applyBorder="0" applyAlignment="0" applyProtection="0"/>
    <xf numFmtId="189" fontId="78" fillId="33"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76" fillId="34"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9" fontId="29" fillId="0" borderId="0" applyFont="0" applyFill="0" applyBorder="0" applyAlignment="0" applyProtection="0"/>
    <xf numFmtId="189" fontId="23" fillId="26" borderId="0" applyNumberFormat="0" applyBorder="0" applyAlignment="0" applyProtection="0"/>
    <xf numFmtId="189" fontId="23" fillId="26" borderId="0" applyNumberFormat="0" applyBorder="0" applyAlignment="0" applyProtection="0"/>
    <xf numFmtId="189" fontId="76" fillId="0" borderId="0"/>
    <xf numFmtId="189" fontId="76" fillId="0" borderId="0"/>
    <xf numFmtId="9" fontId="29" fillId="0" borderId="0" applyFont="0" applyFill="0" applyBorder="0" applyAlignment="0" applyProtection="0"/>
    <xf numFmtId="189" fontId="23" fillId="26" borderId="0" applyNumberFormat="0" applyBorder="0" applyAlignment="0" applyProtection="0"/>
    <xf numFmtId="189" fontId="96" fillId="0" borderId="0" applyNumberFormat="0" applyFill="0" applyBorder="0" applyAlignment="0" applyProtection="0"/>
    <xf numFmtId="189" fontId="76" fillId="34"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76" fillId="0" borderId="0"/>
    <xf numFmtId="0" fontId="23" fillId="39" borderId="0" applyNumberFormat="0" applyBorder="0" applyAlignment="0" applyProtection="0"/>
    <xf numFmtId="189" fontId="76" fillId="0" borderId="0"/>
    <xf numFmtId="189" fontId="78" fillId="32"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78" fillId="32" borderId="0" applyNumberFormat="0" applyBorder="0" applyAlignment="0" applyProtection="0"/>
    <xf numFmtId="189" fontId="76"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189" fontId="29" fillId="0" borderId="0"/>
    <xf numFmtId="0" fontId="23" fillId="39" borderId="0" applyNumberFormat="0" applyBorder="0" applyAlignment="0" applyProtection="0"/>
    <xf numFmtId="189" fontId="78" fillId="57"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77" fillId="55" borderId="0" applyNumberFormat="0" applyBorder="0" applyAlignment="0" applyProtection="0"/>
    <xf numFmtId="0" fontId="23" fillId="2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29" fillId="0" borderId="0"/>
    <xf numFmtId="189" fontId="78" fillId="32" borderId="0" applyNumberFormat="0" applyBorder="0" applyAlignment="0" applyProtection="0"/>
    <xf numFmtId="189" fontId="29" fillId="0" borderId="0"/>
    <xf numFmtId="0" fontId="23" fillId="39" borderId="0" applyNumberFormat="0" applyBorder="0" applyAlignment="0" applyProtection="0"/>
    <xf numFmtId="0" fontId="23" fillId="39"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39" borderId="0" applyNumberFormat="0" applyBorder="0" applyAlignment="0" applyProtection="0"/>
    <xf numFmtId="189" fontId="29" fillId="0" borderId="0"/>
    <xf numFmtId="189"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39" borderId="0" applyNumberFormat="0" applyBorder="0" applyAlignment="0" applyProtection="0"/>
    <xf numFmtId="189" fontId="23" fillId="17"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189" fontId="78" fillId="8" borderId="0" applyNumberFormat="0" applyBorder="0" applyAlignment="0" applyProtection="0"/>
    <xf numFmtId="0" fontId="29" fillId="0" borderId="0"/>
    <xf numFmtId="189" fontId="84" fillId="37" borderId="0" applyNumberFormat="0" applyBorder="0" applyAlignment="0" applyProtection="0"/>
    <xf numFmtId="189" fontId="78" fillId="32"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41" fontId="29" fillId="0" borderId="0" applyFont="0" applyFill="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76" fillId="0" borderId="0"/>
    <xf numFmtId="189" fontId="78" fillId="32"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189" fontId="84" fillId="37" borderId="0" applyNumberFormat="0" applyBorder="0" applyAlignment="0" applyProtection="0"/>
    <xf numFmtId="189" fontId="78" fillId="32"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78" fillId="32"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7"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76" fillId="31"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8" fillId="32"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76" fillId="0" borderId="0"/>
    <xf numFmtId="189" fontId="76" fillId="0" borderId="0"/>
    <xf numFmtId="189" fontId="78" fillId="32" borderId="0" applyNumberFormat="0" applyBorder="0" applyAlignment="0" applyProtection="0"/>
    <xf numFmtId="189" fontId="23" fillId="3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189" fontId="29" fillId="0" borderId="0"/>
    <xf numFmtId="41" fontId="29" fillId="0" borderId="0" applyFont="0" applyFill="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76" fillId="0" borderId="0"/>
    <xf numFmtId="189" fontId="78" fillId="32" borderId="0" applyNumberFormat="0" applyBorder="0" applyAlignment="0" applyProtection="0"/>
    <xf numFmtId="189"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39" borderId="0" applyNumberFormat="0" applyBorder="0" applyAlignment="0" applyProtection="0"/>
    <xf numFmtId="189" fontId="76" fillId="0" borderId="0"/>
    <xf numFmtId="0" fontId="23" fillId="39" borderId="0" applyNumberFormat="0" applyBorder="0" applyAlignment="0" applyProtection="0"/>
    <xf numFmtId="189" fontId="23" fillId="0" borderId="0"/>
    <xf numFmtId="189" fontId="84" fillId="24"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78" fillId="32"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41" fontId="29" fillId="0" borderId="0" applyFont="0" applyFill="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76" fillId="31" borderId="0" applyNumberFormat="0" applyBorder="0" applyAlignment="0" applyProtection="0"/>
    <xf numFmtId="189" fontId="76" fillId="31"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4" fillId="31" borderId="0" applyNumberFormat="0" applyBorder="0" applyAlignment="0" applyProtection="0"/>
    <xf numFmtId="189" fontId="76" fillId="0" borderId="0"/>
    <xf numFmtId="189" fontId="76" fillId="0" borderId="0"/>
    <xf numFmtId="0" fontId="29" fillId="39" borderId="0" applyNumberFormat="0" applyBorder="0" applyAlignment="0" applyProtection="0"/>
    <xf numFmtId="189" fontId="29" fillId="0" borderId="0"/>
    <xf numFmtId="0" fontId="74" fillId="31" borderId="0" applyNumberFormat="0" applyBorder="0" applyAlignment="0" applyProtection="0"/>
    <xf numFmtId="189" fontId="78" fillId="32" borderId="0" applyNumberFormat="0" applyBorder="0" applyAlignment="0" applyProtection="0"/>
    <xf numFmtId="0" fontId="78" fillId="32" borderId="0" applyNumberFormat="0" applyBorder="0" applyAlignment="0" applyProtection="0"/>
    <xf numFmtId="189" fontId="78" fillId="32" borderId="0" applyNumberFormat="0" applyBorder="0" applyAlignment="0" applyProtection="0"/>
    <xf numFmtId="189" fontId="78" fillId="32" borderId="0" applyNumberFormat="0" applyBorder="0" applyAlignment="0" applyProtection="0"/>
    <xf numFmtId="189" fontId="74" fillId="31" borderId="0" applyNumberFormat="0" applyBorder="0" applyAlignment="0" applyProtection="0"/>
    <xf numFmtId="0" fontId="29" fillId="39"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66" fontId="29" fillId="0" borderId="0" applyFont="0" applyFill="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76" fillId="0" borderId="0"/>
    <xf numFmtId="189" fontId="76"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7" fillId="50" borderId="0" applyNumberFormat="0" applyBorder="0" applyAlignment="0" applyProtection="0"/>
    <xf numFmtId="166" fontId="29" fillId="0" borderId="0" applyFont="0" applyFill="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6" fillId="0" borderId="0"/>
    <xf numFmtId="189" fontId="30" fillId="32" borderId="93" applyNumberFormat="0" applyFont="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74" fillId="31" borderId="0" applyNumberFormat="0" applyBorder="0" applyAlignment="0" applyProtection="0"/>
    <xf numFmtId="189" fontId="74" fillId="31" borderId="0" applyNumberFormat="0" applyBorder="0" applyAlignment="0" applyProtection="0"/>
    <xf numFmtId="0" fontId="29" fillId="0" borderId="0"/>
    <xf numFmtId="189" fontId="74" fillId="31" borderId="0" applyNumberFormat="0" applyBorder="0" applyAlignment="0" applyProtection="0"/>
    <xf numFmtId="189" fontId="29" fillId="0" borderId="0"/>
    <xf numFmtId="43" fontId="76" fillId="0" borderId="0" applyFont="0" applyFill="0" applyBorder="0" applyAlignment="0" applyProtection="0"/>
    <xf numFmtId="189" fontId="76" fillId="0" borderId="0"/>
    <xf numFmtId="43" fontId="76" fillId="0" borderId="0" applyFont="0" applyFill="0" applyBorder="0" applyAlignment="0" applyProtection="0"/>
    <xf numFmtId="9" fontId="29" fillId="0" borderId="0" applyFont="0" applyFill="0" applyBorder="0" applyAlignment="0" applyProtection="0"/>
    <xf numFmtId="189" fontId="74" fillId="31" borderId="0" applyNumberFormat="0" applyBorder="0" applyAlignment="0" applyProtection="0"/>
    <xf numFmtId="43" fontId="76" fillId="0" borderId="0" applyFont="0" applyFill="0" applyBorder="0" applyAlignment="0" applyProtection="0"/>
    <xf numFmtId="189" fontId="76" fillId="0" borderId="0"/>
    <xf numFmtId="189" fontId="74" fillId="31" borderId="0" applyNumberFormat="0" applyBorder="0" applyAlignment="0" applyProtection="0"/>
    <xf numFmtId="43" fontId="74" fillId="0" borderId="0" applyFont="0" applyFill="0" applyBorder="0" applyAlignment="0" applyProtection="0"/>
    <xf numFmtId="189" fontId="74" fillId="31" borderId="0" applyNumberFormat="0" applyBorder="0" applyAlignment="0" applyProtection="0"/>
    <xf numFmtId="189" fontId="29" fillId="0" borderId="0"/>
    <xf numFmtId="43" fontId="74" fillId="0" borderId="0" applyFont="0" applyFill="0" applyBorder="0" applyAlignment="0" applyProtection="0"/>
    <xf numFmtId="189" fontId="74" fillId="31" borderId="0" applyNumberFormat="0" applyBorder="0" applyAlignment="0" applyProtection="0"/>
    <xf numFmtId="189" fontId="29" fillId="0" borderId="0"/>
    <xf numFmtId="43" fontId="30" fillId="0" borderId="0" applyFont="0" applyFill="0" applyBorder="0" applyAlignment="0" applyProtection="0"/>
    <xf numFmtId="167" fontId="30" fillId="0" borderId="0" applyFont="0" applyFill="0" applyBorder="0" applyAlignment="0" applyProtection="0"/>
    <xf numFmtId="0" fontId="29" fillId="39"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189" fontId="74"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17"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0" borderId="0"/>
    <xf numFmtId="189" fontId="74" fillId="5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93" fillId="33" borderId="96" applyNumberFormat="0" applyAlignment="0" applyProtection="0"/>
    <xf numFmtId="189" fontId="76" fillId="31" borderId="0" applyNumberFormat="0" applyBorder="0" applyAlignment="0" applyProtection="0"/>
    <xf numFmtId="189" fontId="76" fillId="31" borderId="0" applyNumberFormat="0" applyBorder="0" applyAlignment="0" applyProtection="0"/>
    <xf numFmtId="166" fontId="29" fillId="0" borderId="0" applyFont="0" applyFill="0" applyBorder="0" applyAlignment="0" applyProtection="0"/>
    <xf numFmtId="189" fontId="76" fillId="0" borderId="0"/>
    <xf numFmtId="0" fontId="23" fillId="39" borderId="0" applyNumberFormat="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66" fontId="29"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27"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76" fillId="0" borderId="0"/>
    <xf numFmtId="189" fontId="23" fillId="39" borderId="0" applyNumberFormat="0" applyBorder="0" applyAlignment="0" applyProtection="0"/>
    <xf numFmtId="189" fontId="76" fillId="31" borderId="0" applyNumberFormat="0" applyBorder="0" applyAlignment="0" applyProtection="0"/>
    <xf numFmtId="189" fontId="76" fillId="0" borderId="0"/>
    <xf numFmtId="189" fontId="76" fillId="0" borderId="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0" borderId="0"/>
    <xf numFmtId="189" fontId="76" fillId="0" borderId="0"/>
    <xf numFmtId="189" fontId="76" fillId="0" borderId="0"/>
    <xf numFmtId="189" fontId="74" fillId="24"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89" fontId="76" fillId="0" borderId="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189" fontId="29" fillId="0" borderId="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0" fontId="120" fillId="0" borderId="0" applyNumberFormat="0" applyAlignment="0">
      <alignment horizontal="left"/>
    </xf>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189" fontId="29" fillId="0" borderId="0"/>
    <xf numFmtId="0" fontId="23" fillId="17" borderId="0" applyNumberFormat="0" applyBorder="0" applyAlignment="0" applyProtection="0"/>
    <xf numFmtId="189" fontId="80" fillId="0" borderId="91" applyNumberFormat="0" applyFill="0" applyAlignment="0" applyProtection="0"/>
    <xf numFmtId="189" fontId="76" fillId="31" borderId="0" applyNumberFormat="0" applyBorder="0" applyAlignment="0" applyProtection="0"/>
    <xf numFmtId="189" fontId="76" fillId="31" borderId="0" applyNumberFormat="0" applyBorder="0" applyAlignment="0" applyProtection="0"/>
    <xf numFmtId="189" fontId="76" fillId="0" borderId="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29" fillId="0" borderId="0"/>
    <xf numFmtId="189" fontId="74" fillId="56"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189" fontId="29" fillId="0" borderId="0"/>
    <xf numFmtId="0" fontId="23" fillId="17"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100" fillId="20"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9" fillId="0" borderId="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9" fillId="0" borderId="0"/>
    <xf numFmtId="189" fontId="89" fillId="13" borderId="95" applyNumberFormat="0" applyAlignment="0" applyProtection="0"/>
    <xf numFmtId="189" fontId="89" fillId="13" borderId="95" applyNumberFormat="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23" fillId="0" borderId="0"/>
    <xf numFmtId="189" fontId="23" fillId="39" borderId="0" applyNumberFormat="0" applyBorder="0" applyAlignment="0" applyProtection="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29" borderId="0" applyNumberFormat="0" applyBorder="0" applyAlignment="0" applyProtection="0"/>
    <xf numFmtId="0" fontId="29" fillId="2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76" fillId="31"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89" fontId="29" fillId="0" borderId="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0" borderId="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0" fontId="29" fillId="0" borderId="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9" fillId="0" borderId="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9" fillId="0" borderId="0"/>
    <xf numFmtId="189" fontId="23" fillId="39" borderId="0" applyNumberFormat="0" applyBorder="0" applyAlignment="0" applyProtection="0"/>
    <xf numFmtId="189"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39" borderId="0" applyNumberFormat="0" applyBorder="0" applyAlignment="0" applyProtection="0"/>
    <xf numFmtId="189"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3" fillId="3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0" fontId="29" fillId="0" borderId="0"/>
    <xf numFmtId="189" fontId="76" fillId="31" borderId="0" applyNumberFormat="0" applyBorder="0" applyAlignment="0" applyProtection="0"/>
    <xf numFmtId="189" fontId="23" fillId="39" borderId="0" applyNumberFormat="0" applyBorder="0" applyAlignment="0" applyProtection="0"/>
    <xf numFmtId="189" fontId="83" fillId="35"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115" fillId="34"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115" fillId="34"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66" fontId="30" fillId="0" borderId="0" applyFont="0" applyFill="0" applyBorder="0" applyAlignment="0" applyProtection="0"/>
    <xf numFmtId="0" fontId="23" fillId="39" borderId="0" applyNumberFormat="0" applyBorder="0" applyAlignment="0" applyProtection="0"/>
    <xf numFmtId="0" fontId="29" fillId="0" borderId="0"/>
    <xf numFmtId="189" fontId="23" fillId="39" borderId="0" applyNumberFormat="0" applyBorder="0" applyAlignment="0" applyProtection="0"/>
    <xf numFmtId="166" fontId="30" fillId="0" borderId="0" applyFont="0" applyFill="0" applyBorder="0" applyAlignment="0" applyProtection="0"/>
    <xf numFmtId="189" fontId="23" fillId="39" borderId="0" applyNumberFormat="0" applyBorder="0" applyAlignment="0" applyProtection="0"/>
    <xf numFmtId="166" fontId="30" fillId="0" borderId="0" applyFont="0" applyFill="0" applyBorder="0" applyAlignment="0" applyProtection="0"/>
    <xf numFmtId="0" fontId="23" fillId="39" borderId="0" applyNumberFormat="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78" fillId="32"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9" fillId="0" borderId="0"/>
    <xf numFmtId="0" fontId="29" fillId="0" borderId="0"/>
    <xf numFmtId="189" fontId="74" fillId="57"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29" fillId="0" borderId="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41" fontId="29" fillId="0" borderId="0" applyFont="0" applyFill="0" applyBorder="0" applyAlignment="0" applyProtection="0"/>
    <xf numFmtId="189" fontId="76" fillId="31" borderId="0" applyNumberFormat="0" applyBorder="0" applyAlignment="0" applyProtection="0"/>
    <xf numFmtId="0" fontId="23" fillId="39" borderId="0" applyNumberFormat="0" applyBorder="0" applyAlignment="0" applyProtection="0"/>
    <xf numFmtId="0" fontId="29" fillId="39" borderId="0" applyNumberFormat="0" applyBorder="0" applyAlignment="0" applyProtection="0"/>
    <xf numFmtId="0"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189" fontId="23" fillId="39" borderId="0" applyNumberFormat="0" applyBorder="0" applyAlignment="0" applyProtection="0"/>
    <xf numFmtId="189" fontId="89" fillId="13" borderId="95" applyNumberFormat="0" applyAlignment="0" applyProtection="0"/>
    <xf numFmtId="189" fontId="76" fillId="31" borderId="0" applyNumberFormat="0" applyBorder="0" applyAlignment="0" applyProtection="0"/>
    <xf numFmtId="0" fontId="23" fillId="39" borderId="0" applyNumberFormat="0" applyBorder="0" applyAlignment="0" applyProtection="0"/>
    <xf numFmtId="0" fontId="29" fillId="39" borderId="0" applyNumberFormat="0" applyBorder="0" applyAlignment="0" applyProtection="0"/>
    <xf numFmtId="189" fontId="76" fillId="0" borderId="0"/>
    <xf numFmtId="0" fontId="23" fillId="39" borderId="0" applyNumberFormat="0" applyBorder="0" applyAlignment="0" applyProtection="0"/>
    <xf numFmtId="189" fontId="136" fillId="31" borderId="0" applyNumberFormat="0" applyBorder="0" applyAlignment="0" applyProtection="0"/>
    <xf numFmtId="189" fontId="23" fillId="39" borderId="0" applyNumberFormat="0" applyBorder="0" applyAlignment="0" applyProtection="0"/>
    <xf numFmtId="189" fontId="76" fillId="0" borderId="0"/>
    <xf numFmtId="189" fontId="76" fillId="0" borderId="0"/>
    <xf numFmtId="189" fontId="23" fillId="39" borderId="0" applyNumberFormat="0" applyBorder="0" applyAlignment="0" applyProtection="0"/>
    <xf numFmtId="0" fontId="23" fillId="39"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39" borderId="0" applyNumberFormat="0" applyBorder="0" applyAlignment="0" applyProtection="0"/>
    <xf numFmtId="189" fontId="80" fillId="0" borderId="91" applyNumberFormat="0" applyFill="0" applyAlignment="0" applyProtection="0"/>
    <xf numFmtId="189" fontId="76" fillId="31" borderId="0" applyNumberFormat="0" applyBorder="0" applyAlignment="0" applyProtection="0"/>
    <xf numFmtId="0" fontId="78" fillId="32" borderId="0" applyNumberFormat="0" applyBorder="0" applyAlignment="0" applyProtection="0"/>
    <xf numFmtId="0" fontId="29" fillId="39" borderId="0" applyNumberFormat="0" applyBorder="0" applyAlignment="0" applyProtection="0"/>
    <xf numFmtId="189" fontId="78" fillId="32" borderId="0" applyNumberFormat="0" applyBorder="0" applyAlignment="0" applyProtection="0"/>
    <xf numFmtId="189" fontId="89" fillId="13" borderId="95" applyNumberFormat="0" applyAlignment="0" applyProtection="0"/>
    <xf numFmtId="0" fontId="23" fillId="39" borderId="0" applyNumberFormat="0" applyBorder="0" applyAlignment="0" applyProtection="0"/>
    <xf numFmtId="0" fontId="23" fillId="39" borderId="0" applyNumberFormat="0" applyBorder="0" applyAlignment="0" applyProtection="0"/>
    <xf numFmtId="166" fontId="29" fillId="0" borderId="0" applyFont="0" applyFill="0" applyBorder="0" applyAlignment="0" applyProtection="0"/>
    <xf numFmtId="0" fontId="23" fillId="17" borderId="0" applyNumberFormat="0" applyBorder="0" applyAlignment="0" applyProtection="0"/>
    <xf numFmtId="189" fontId="89" fillId="13" borderId="95" applyNumberFormat="0" applyAlignment="0" applyProtection="0"/>
    <xf numFmtId="0" fontId="23" fillId="39" borderId="0" applyNumberFormat="0" applyBorder="0" applyAlignment="0" applyProtection="0"/>
    <xf numFmtId="189" fontId="81" fillId="56" borderId="0" applyNumberFormat="0" applyBorder="0" applyAlignment="0" applyProtection="0"/>
    <xf numFmtId="189" fontId="78" fillId="32" borderId="0" applyNumberFormat="0" applyBorder="0" applyAlignment="0" applyProtection="0"/>
    <xf numFmtId="0" fontId="84" fillId="20" borderId="0" applyNumberFormat="0" applyBorder="0" applyAlignment="0" applyProtection="0"/>
    <xf numFmtId="189" fontId="23" fillId="39"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31" borderId="0" applyNumberFormat="0" applyBorder="0" applyAlignment="0" applyProtection="0"/>
    <xf numFmtId="189" fontId="89" fillId="13" borderId="95" applyNumberFormat="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0" borderId="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76" fillId="31" borderId="0" applyNumberFormat="0" applyBorder="0" applyAlignment="0" applyProtection="0"/>
    <xf numFmtId="0" fontId="29" fillId="39" borderId="0" applyNumberFormat="0" applyBorder="0" applyAlignment="0" applyProtection="0"/>
    <xf numFmtId="189" fontId="29" fillId="0" borderId="0"/>
    <xf numFmtId="189" fontId="97" fillId="48" borderId="98" applyNumberFormat="0" applyAlignment="0" applyProtection="0"/>
    <xf numFmtId="0" fontId="23" fillId="39" borderId="0" applyNumberFormat="0" applyBorder="0" applyAlignment="0" applyProtection="0"/>
    <xf numFmtId="0" fontId="23" fillId="17" borderId="0" applyNumberFormat="0" applyBorder="0" applyAlignment="0" applyProtection="0"/>
    <xf numFmtId="0" fontId="23" fillId="39" borderId="0" applyNumberFormat="0" applyBorder="0" applyAlignment="0" applyProtection="0"/>
    <xf numFmtId="0" fontId="23" fillId="39" borderId="0" applyNumberFormat="0" applyBorder="0" applyAlignment="0" applyProtection="0"/>
    <xf numFmtId="189" fontId="78" fillId="32" borderId="0" applyNumberFormat="0" applyBorder="0" applyAlignment="0" applyProtection="0"/>
    <xf numFmtId="189" fontId="23" fillId="39" borderId="0" applyNumberFormat="0" applyBorder="0" applyAlignment="0" applyProtection="0"/>
    <xf numFmtId="189" fontId="29" fillId="0" borderId="0"/>
    <xf numFmtId="189" fontId="76" fillId="31"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23" fillId="39" borderId="0" applyNumberFormat="0" applyBorder="0" applyAlignment="0" applyProtection="0"/>
    <xf numFmtId="189" fontId="76" fillId="31"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189" fontId="76" fillId="0" borderId="0"/>
    <xf numFmtId="189" fontId="76" fillId="0" borderId="0"/>
    <xf numFmtId="189" fontId="76" fillId="42"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0" borderId="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8" fillId="8" borderId="0" applyNumberFormat="0" applyBorder="0" applyAlignment="0" applyProtection="0"/>
    <xf numFmtId="189" fontId="78"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0" borderId="0"/>
    <xf numFmtId="189" fontId="29" fillId="0" borderId="0"/>
    <xf numFmtId="0" fontId="23" fillId="23"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189" fontId="29" fillId="0" borderId="0"/>
    <xf numFmtId="189" fontId="97" fillId="48" borderId="98" applyNumberFormat="0" applyAlignment="0" applyProtection="0"/>
    <xf numFmtId="189" fontId="78" fillId="9" borderId="0" applyNumberFormat="0" applyBorder="0" applyAlignment="0" applyProtection="0"/>
    <xf numFmtId="0" fontId="97" fillId="48" borderId="98" applyNumberFormat="0" applyAlignment="0" applyProtection="0"/>
    <xf numFmtId="0" fontId="97" fillId="48" borderId="98" applyNumberFormat="0" applyAlignment="0" applyProtection="0"/>
    <xf numFmtId="0" fontId="23" fillId="23"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23" borderId="0" applyNumberFormat="0" applyBorder="0" applyAlignment="0" applyProtection="0"/>
    <xf numFmtId="189" fontId="76" fillId="0" borderId="0"/>
    <xf numFmtId="189" fontId="76" fillId="0" borderId="0"/>
    <xf numFmtId="189" fontId="76" fillId="42"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23" fillId="23"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23"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23" fillId="23"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23" borderId="0" applyNumberFormat="0" applyBorder="0" applyAlignment="0" applyProtection="0"/>
    <xf numFmtId="189" fontId="76" fillId="0" borderId="0"/>
    <xf numFmtId="0" fontId="97" fillId="48" borderId="98" applyNumberFormat="0" applyAlignment="0" applyProtection="0"/>
    <xf numFmtId="0" fontId="97" fillId="48" borderId="98" applyNumberFormat="0" applyAlignment="0" applyProtection="0"/>
    <xf numFmtId="189" fontId="78" fillId="9" borderId="0" applyNumberFormat="0" applyBorder="0" applyAlignment="0" applyProtection="0"/>
    <xf numFmtId="0" fontId="97" fillId="48" borderId="98" applyNumberFormat="0" applyAlignment="0" applyProtection="0"/>
    <xf numFmtId="0" fontId="97" fillId="48" borderId="98" applyNumberFormat="0" applyAlignment="0" applyProtection="0"/>
    <xf numFmtId="0" fontId="23" fillId="23" borderId="0" applyNumberFormat="0" applyBorder="0" applyAlignment="0" applyProtection="0"/>
    <xf numFmtId="0" fontId="97" fillId="48" borderId="98" applyNumberFormat="0" applyAlignment="0" applyProtection="0"/>
    <xf numFmtId="0" fontId="97" fillId="48" borderId="98" applyNumberFormat="0" applyAlignment="0" applyProtection="0"/>
    <xf numFmtId="0" fontId="23" fillId="23"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3" borderId="0" applyNumberFormat="0" applyBorder="0" applyAlignment="0" applyProtection="0"/>
    <xf numFmtId="189" fontId="76" fillId="0" borderId="0"/>
    <xf numFmtId="0" fontId="97" fillId="48" borderId="98" applyNumberFormat="0" applyAlignment="0" applyProtection="0"/>
    <xf numFmtId="0" fontId="97" fillId="48" borderId="98" applyNumberFormat="0" applyAlignment="0" applyProtection="0"/>
    <xf numFmtId="189" fontId="23" fillId="49" borderId="0" applyNumberFormat="0" applyBorder="0" applyAlignment="0" applyProtection="0"/>
    <xf numFmtId="189" fontId="23" fillId="4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8" fillId="8" borderId="0" applyNumberFormat="0" applyBorder="0" applyAlignment="0" applyProtection="0"/>
    <xf numFmtId="189" fontId="78" fillId="9" borderId="0" applyNumberFormat="0" applyBorder="0" applyAlignment="0" applyProtection="0"/>
    <xf numFmtId="0" fontId="97" fillId="48" borderId="98" applyNumberFormat="0" applyAlignment="0" applyProtection="0"/>
    <xf numFmtId="0" fontId="89" fillId="13" borderId="95" applyNumberFormat="0" applyAlignment="0" applyProtection="0"/>
    <xf numFmtId="0" fontId="23" fillId="23" borderId="0" applyNumberFormat="0" applyBorder="0" applyAlignment="0" applyProtection="0"/>
    <xf numFmtId="189" fontId="97" fillId="48" borderId="98" applyNumberFormat="0" applyAlignment="0" applyProtection="0"/>
    <xf numFmtId="189" fontId="89" fillId="13" borderId="95" applyNumberFormat="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3" borderId="0" applyNumberFormat="0" applyBorder="0" applyAlignment="0" applyProtection="0"/>
    <xf numFmtId="189" fontId="76" fillId="0" borderId="0"/>
    <xf numFmtId="0" fontId="23"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189" fontId="76" fillId="42" borderId="0" applyNumberFormat="0" applyBorder="0" applyAlignment="0" applyProtection="0"/>
    <xf numFmtId="0" fontId="97" fillId="48" borderId="98" applyNumberFormat="0" applyAlignment="0" applyProtection="0"/>
    <xf numFmtId="0" fontId="137" fillId="48" borderId="98" applyNumberFormat="0" applyAlignment="0" applyProtection="0"/>
    <xf numFmtId="189" fontId="23" fillId="23" borderId="0" applyNumberFormat="0" applyBorder="0" applyAlignment="0" applyProtection="0"/>
    <xf numFmtId="189" fontId="76" fillId="0" borderId="0"/>
    <xf numFmtId="189" fontId="97" fillId="48" borderId="98" applyNumberFormat="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3" borderId="0" applyNumberFormat="0" applyBorder="0" applyAlignment="0" applyProtection="0"/>
    <xf numFmtId="0" fontId="23" fillId="49" borderId="0" applyNumberFormat="0" applyBorder="0" applyAlignment="0" applyProtection="0"/>
    <xf numFmtId="0" fontId="97" fillId="48" borderId="98" applyNumberFormat="0" applyAlignment="0" applyProtection="0"/>
    <xf numFmtId="0" fontId="137" fillId="48" borderId="98" applyNumberFormat="0" applyAlignment="0" applyProtection="0"/>
    <xf numFmtId="189" fontId="23" fillId="23" borderId="0" applyNumberFormat="0" applyBorder="0" applyAlignment="0" applyProtection="0"/>
    <xf numFmtId="189" fontId="97" fillId="48" borderId="98" applyNumberFormat="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30" fillId="0" borderId="0"/>
    <xf numFmtId="189" fontId="30" fillId="0" borderId="0"/>
    <xf numFmtId="0" fontId="23" fillId="18" borderId="0" applyNumberFormat="0" applyBorder="0" applyAlignment="0" applyProtection="0"/>
    <xf numFmtId="0" fontId="23" fillId="18" borderId="0" applyNumberFormat="0" applyBorder="0" applyAlignment="0" applyProtection="0"/>
    <xf numFmtId="189" fontId="23" fillId="23" borderId="0" applyNumberFormat="0" applyBorder="0" applyAlignment="0" applyProtection="0"/>
    <xf numFmtId="0" fontId="23" fillId="18" borderId="0" applyNumberFormat="0" applyBorder="0" applyAlignment="0" applyProtection="0"/>
    <xf numFmtId="0" fontId="89" fillId="13" borderId="95" applyNumberFormat="0" applyAlignment="0" applyProtection="0"/>
    <xf numFmtId="0" fontId="137" fillId="48" borderId="98" applyNumberFormat="0" applyAlignment="0" applyProtection="0"/>
    <xf numFmtId="189" fontId="78" fillId="9" borderId="0" applyNumberFormat="0" applyBorder="0" applyAlignment="0" applyProtection="0"/>
    <xf numFmtId="0" fontId="137" fillId="48" borderId="98" applyNumberFormat="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166" fontId="30" fillId="0" borderId="0" applyFont="0" applyFill="0" applyBorder="0" applyAlignment="0" applyProtection="0"/>
    <xf numFmtId="189" fontId="78" fillId="9" borderId="0" applyNumberFormat="0" applyBorder="0" applyAlignment="0" applyProtection="0"/>
    <xf numFmtId="0" fontId="23" fillId="23"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0" fontId="29" fillId="0" borderId="0"/>
    <xf numFmtId="189" fontId="76" fillId="42" borderId="0" applyNumberFormat="0" applyBorder="0" applyAlignment="0" applyProtection="0"/>
    <xf numFmtId="189" fontId="23" fillId="23"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78"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23" fillId="41"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8" fillId="9" borderId="0" applyNumberFormat="0" applyBorder="0" applyAlignment="0" applyProtection="0"/>
    <xf numFmtId="189" fontId="76" fillId="0" borderId="0"/>
    <xf numFmtId="189" fontId="76" fillId="0" borderId="0"/>
    <xf numFmtId="0" fontId="77" fillId="19"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189" fontId="23" fillId="23" borderId="0" applyNumberFormat="0" applyBorder="0" applyAlignment="0" applyProtection="0"/>
    <xf numFmtId="189" fontId="76" fillId="0" borderId="0"/>
    <xf numFmtId="189" fontId="76" fillId="0" borderId="0"/>
    <xf numFmtId="189" fontId="76" fillId="42"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23" fillId="23" borderId="0" applyNumberFormat="0" applyBorder="0" applyAlignment="0" applyProtection="0"/>
    <xf numFmtId="41" fontId="29" fillId="0" borderId="0" applyFont="0" applyFill="0" applyBorder="0" applyAlignment="0" applyProtection="0"/>
    <xf numFmtId="189" fontId="76" fillId="0" borderId="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189"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23" fillId="23"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189" fontId="23" fillId="23"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78" fillId="9"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8" fillId="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41" fontId="30" fillId="0" borderId="0" applyFont="0" applyFill="0" applyBorder="0" applyAlignment="0" applyProtection="0"/>
    <xf numFmtId="189" fontId="23" fillId="2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76" fillId="42" borderId="0" applyNumberFormat="0" applyBorder="0" applyAlignment="0" applyProtection="0"/>
    <xf numFmtId="189" fontId="29" fillId="0" borderId="0"/>
    <xf numFmtId="189" fontId="23" fillId="23" borderId="0" applyNumberFormat="0" applyBorder="0" applyAlignment="0" applyProtection="0"/>
    <xf numFmtId="189" fontId="23" fillId="23" borderId="0" applyNumberFormat="0" applyBorder="0" applyAlignment="0" applyProtection="0"/>
    <xf numFmtId="189" fontId="23" fillId="29" borderId="0" applyNumberFormat="0" applyBorder="0" applyAlignment="0" applyProtection="0"/>
    <xf numFmtId="189"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23" fillId="23" borderId="0" applyNumberFormat="0" applyBorder="0" applyAlignment="0" applyProtection="0"/>
    <xf numFmtId="189" fontId="78" fillId="9" borderId="0" applyNumberFormat="0" applyBorder="0" applyAlignment="0" applyProtection="0"/>
    <xf numFmtId="189" fontId="23" fillId="23" borderId="0" applyNumberFormat="0" applyBorder="0" applyAlignment="0" applyProtection="0"/>
    <xf numFmtId="189" fontId="78" fillId="8"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29" fillId="0" borderId="0"/>
    <xf numFmtId="189" fontId="78" fillId="9" borderId="0" applyNumberFormat="0" applyBorder="0" applyAlignment="0" applyProtection="0"/>
    <xf numFmtId="189" fontId="123" fillId="0" borderId="106" applyNumberFormat="0" applyFill="0" applyAlignment="0" applyProtection="0"/>
    <xf numFmtId="189" fontId="76" fillId="42"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78" fillId="9"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189" fontId="29" fillId="0" borderId="0"/>
    <xf numFmtId="189" fontId="76" fillId="42"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23" borderId="0" applyNumberFormat="0" applyBorder="0" applyAlignment="0" applyProtection="0"/>
    <xf numFmtId="189" fontId="78" fillId="9"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9" fillId="0" borderId="0"/>
    <xf numFmtId="0" fontId="23" fillId="23" borderId="0" applyNumberFormat="0" applyBorder="0" applyAlignment="0" applyProtection="0"/>
    <xf numFmtId="189" fontId="29" fillId="0" borderId="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0" borderId="0"/>
    <xf numFmtId="0" fontId="77" fillId="47" borderId="0" applyNumberFormat="0" applyBorder="0" applyAlignment="0" applyProtection="0"/>
    <xf numFmtId="0" fontId="77" fillId="4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6" fillId="0" borderId="0"/>
    <xf numFmtId="189" fontId="74" fillId="42"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8" fillId="9" borderId="0" applyNumberFormat="0" applyBorder="0" applyAlignment="0" applyProtection="0"/>
    <xf numFmtId="189" fontId="74" fillId="42" borderId="0" applyNumberFormat="0" applyBorder="0" applyAlignment="0" applyProtection="0"/>
    <xf numFmtId="189" fontId="78" fillId="9" borderId="0" applyNumberFormat="0" applyBorder="0" applyAlignment="0" applyProtection="0"/>
    <xf numFmtId="189" fontId="74" fillId="42" borderId="0" applyNumberFormat="0" applyBorder="0" applyAlignment="0" applyProtection="0"/>
    <xf numFmtId="189" fontId="29" fillId="0" borderId="0"/>
    <xf numFmtId="0" fontId="29" fillId="23"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29" fillId="0" borderId="0"/>
    <xf numFmtId="189" fontId="74" fillId="42" borderId="0" applyNumberFormat="0" applyBorder="0" applyAlignment="0" applyProtection="0"/>
    <xf numFmtId="189" fontId="29" fillId="0" borderId="0"/>
    <xf numFmtId="189" fontId="74" fillId="4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66" fontId="29" fillId="0" borderId="0" applyFont="0" applyFill="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66" fontId="29" fillId="0" borderId="0" applyFont="0" applyFill="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7" fillId="1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41" fontId="29" fillId="0" borderId="0" applyFont="0" applyFill="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30" fillId="32" borderId="93" applyNumberFormat="0" applyFont="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74" fillId="42" borderId="0" applyNumberFormat="0" applyBorder="0" applyAlignment="0" applyProtection="0"/>
    <xf numFmtId="189" fontId="74" fillId="42" borderId="0" applyNumberFormat="0" applyBorder="0" applyAlignment="0" applyProtection="0"/>
    <xf numFmtId="0" fontId="29" fillId="0" borderId="0"/>
    <xf numFmtId="0" fontId="29" fillId="0" borderId="0"/>
    <xf numFmtId="189" fontId="74" fillId="42" borderId="0" applyNumberFormat="0" applyBorder="0" applyAlignment="0" applyProtection="0"/>
    <xf numFmtId="189" fontId="29" fillId="0" borderId="0"/>
    <xf numFmtId="189" fontId="29" fillId="0" borderId="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75" fontId="29" fillId="0" borderId="0"/>
    <xf numFmtId="189" fontId="30" fillId="0" borderId="0"/>
    <xf numFmtId="189" fontId="29" fillId="0" borderId="0"/>
    <xf numFmtId="189" fontId="74" fillId="42" borderId="0" applyNumberFormat="0" applyBorder="0" applyAlignment="0" applyProtection="0"/>
    <xf numFmtId="0" fontId="29" fillId="0" borderId="0"/>
    <xf numFmtId="0" fontId="29" fillId="0" borderId="0"/>
    <xf numFmtId="189" fontId="29" fillId="0" borderId="0"/>
    <xf numFmtId="189" fontId="76" fillId="0" borderId="0"/>
    <xf numFmtId="189" fontId="76" fillId="0" borderId="0"/>
    <xf numFmtId="0" fontId="29" fillId="23"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29" fillId="0" borderId="0"/>
    <xf numFmtId="189" fontId="29" fillId="0" borderId="0"/>
    <xf numFmtId="189" fontId="29" fillId="0" borderId="0"/>
    <xf numFmtId="189" fontId="74" fillId="42" borderId="0" applyNumberFormat="0" applyBorder="0" applyAlignment="0" applyProtection="0"/>
    <xf numFmtId="189" fontId="74" fillId="42"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7" fillId="5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7" fillId="55" borderId="0" applyNumberFormat="0" applyBorder="0" applyAlignment="0" applyProtection="0"/>
    <xf numFmtId="189" fontId="23" fillId="2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166" fontId="30" fillId="0" borderId="0" applyFont="0" applyFill="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76" fillId="0" borderId="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66" fontId="30" fillId="0" borderId="0" applyFont="0" applyFill="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189" fontId="77" fillId="4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76" fillId="0" borderId="0"/>
    <xf numFmtId="0" fontId="23" fillId="23" borderId="0" applyNumberFormat="0" applyBorder="0" applyAlignment="0" applyProtection="0"/>
    <xf numFmtId="0" fontId="23" fillId="23"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78" fillId="2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41" fontId="29" fillId="0" borderId="0" applyFont="0" applyFill="0" applyBorder="0" applyAlignment="0" applyProtection="0"/>
    <xf numFmtId="0" fontId="29" fillId="0" borderId="0"/>
    <xf numFmtId="0" fontId="29" fillId="0" borderId="0"/>
    <xf numFmtId="189" fontId="76" fillId="0" borderId="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66" fontId="29" fillId="0" borderId="0" applyFont="0" applyFill="0" applyBorder="0" applyAlignment="0" applyProtection="0"/>
    <xf numFmtId="189" fontId="23" fillId="23" borderId="0" applyNumberFormat="0" applyBorder="0" applyAlignment="0" applyProtection="0"/>
    <xf numFmtId="189" fontId="76" fillId="0" borderId="0"/>
    <xf numFmtId="189" fontId="23" fillId="23" borderId="0" applyNumberFormat="0" applyBorder="0" applyAlignment="0" applyProtection="0"/>
    <xf numFmtId="189" fontId="23" fillId="23" borderId="0" applyNumberFormat="0" applyBorder="0" applyAlignment="0" applyProtection="0"/>
    <xf numFmtId="189" fontId="78" fillId="9" borderId="0" applyNumberFormat="0" applyBorder="0" applyAlignment="0" applyProtection="0"/>
    <xf numFmtId="0" fontId="81" fillId="66" borderId="0" applyNumberFormat="0" applyBorder="0" applyAlignment="0" applyProtection="0"/>
    <xf numFmtId="0" fontId="29" fillId="23" borderId="0" applyNumberFormat="0" applyBorder="0" applyAlignment="0" applyProtection="0"/>
    <xf numFmtId="0" fontId="81" fillId="66" borderId="0" applyNumberFormat="0" applyBorder="0" applyAlignment="0" applyProtection="0"/>
    <xf numFmtId="0" fontId="23" fillId="23" borderId="0" applyNumberFormat="0" applyBorder="0" applyAlignment="0" applyProtection="0"/>
    <xf numFmtId="0" fontId="77" fillId="19" borderId="0" applyNumberFormat="0" applyBorder="0" applyAlignment="0" applyProtection="0"/>
    <xf numFmtId="0" fontId="23" fillId="2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18"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1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45"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88" fillId="4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88" fillId="40"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76" fillId="0" borderId="0"/>
    <xf numFmtId="189" fontId="23" fillId="45" borderId="0" applyNumberFormat="0" applyBorder="0" applyAlignment="0" applyProtection="0"/>
    <xf numFmtId="0" fontId="88" fillId="40" borderId="0" applyNumberFormat="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77" fillId="63" borderId="0" applyNumberFormat="0" applyBorder="0" applyAlignment="0" applyProtection="0"/>
    <xf numFmtId="189" fontId="77" fillId="6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81" fillId="37"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76" fillId="0" borderId="0"/>
    <xf numFmtId="189" fontId="23" fillId="23" borderId="0" applyNumberFormat="0" applyBorder="0" applyAlignment="0" applyProtection="0"/>
    <xf numFmtId="189" fontId="23" fillId="23" borderId="0" applyNumberFormat="0" applyBorder="0" applyAlignment="0" applyProtection="0"/>
    <xf numFmtId="0" fontId="29" fillId="0" borderId="0"/>
    <xf numFmtId="189" fontId="78" fillId="9" borderId="0" applyNumberFormat="0" applyBorder="0" applyAlignment="0" applyProtection="0"/>
    <xf numFmtId="189" fontId="29" fillId="0" borderId="0"/>
    <xf numFmtId="0" fontId="81" fillId="60" borderId="0" applyNumberFormat="0" applyBorder="0" applyAlignment="0" applyProtection="0"/>
    <xf numFmtId="0"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81" fillId="60" borderId="0" applyNumberFormat="0" applyBorder="0" applyAlignment="0" applyProtection="0"/>
    <xf numFmtId="0" fontId="23" fillId="23" borderId="0" applyNumberFormat="0" applyBorder="0" applyAlignment="0" applyProtection="0"/>
    <xf numFmtId="0" fontId="77" fillId="47"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9" fillId="0" borderId="0"/>
    <xf numFmtId="0" fontId="23" fillId="23" borderId="0" applyNumberFormat="0" applyBorder="0" applyAlignment="0" applyProtection="0"/>
    <xf numFmtId="0" fontId="23" fillId="23" borderId="0" applyNumberFormat="0" applyBorder="0" applyAlignment="0" applyProtection="0"/>
    <xf numFmtId="189" fontId="29" fillId="0" borderId="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43" fontId="76" fillId="0" borderId="0" applyFont="0" applyFill="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29" fillId="0" borderId="0"/>
    <xf numFmtId="0" fontId="23" fillId="23" borderId="0" applyNumberFormat="0" applyBorder="0" applyAlignment="0" applyProtection="0"/>
    <xf numFmtId="0" fontId="23" fillId="23"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77" fillId="43" borderId="0" applyNumberFormat="0" applyBorder="0" applyAlignment="0" applyProtection="0"/>
    <xf numFmtId="0" fontId="77" fillId="4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9" fillId="0" borderId="0"/>
    <xf numFmtId="189" fontId="29" fillId="0" borderId="0"/>
    <xf numFmtId="189" fontId="78" fillId="9" borderId="0" applyNumberFormat="0" applyBorder="0" applyAlignment="0" applyProtection="0"/>
    <xf numFmtId="0" fontId="29" fillId="0" borderId="0"/>
    <xf numFmtId="189" fontId="23" fillId="23" borderId="0" applyNumberFormat="0" applyBorder="0" applyAlignment="0" applyProtection="0"/>
    <xf numFmtId="189" fontId="29" fillId="0" borderId="0"/>
    <xf numFmtId="166" fontId="29" fillId="0" borderId="0" applyFont="0" applyFill="0" applyBorder="0" applyAlignment="0" applyProtection="0"/>
    <xf numFmtId="189" fontId="76" fillId="42" borderId="0" applyNumberFormat="0" applyBorder="0" applyAlignment="0" applyProtection="0"/>
    <xf numFmtId="189" fontId="23" fillId="23" borderId="0" applyNumberFormat="0" applyBorder="0" applyAlignment="0" applyProtection="0"/>
    <xf numFmtId="0" fontId="29" fillId="0" borderId="0"/>
    <xf numFmtId="189" fontId="29" fillId="0" borderId="0"/>
    <xf numFmtId="189" fontId="23" fillId="23" borderId="0" applyNumberFormat="0" applyBorder="0" applyAlignment="0" applyProtection="0"/>
    <xf numFmtId="189" fontId="76" fillId="0" borderId="0"/>
    <xf numFmtId="189" fontId="76" fillId="0" borderId="0"/>
    <xf numFmtId="189" fontId="23" fillId="23" borderId="0" applyNumberFormat="0" applyBorder="0" applyAlignment="0" applyProtection="0"/>
    <xf numFmtId="189" fontId="29" fillId="0" borderId="0"/>
    <xf numFmtId="189" fontId="29" fillId="0" borderId="0"/>
    <xf numFmtId="189" fontId="23" fillId="23" borderId="0" applyNumberFormat="0" applyBorder="0" applyAlignment="0" applyProtection="0"/>
    <xf numFmtId="189" fontId="29" fillId="0" borderId="0"/>
    <xf numFmtId="189" fontId="23" fillId="23" borderId="0" applyNumberFormat="0" applyBorder="0" applyAlignment="0" applyProtection="0"/>
    <xf numFmtId="189" fontId="29" fillId="0" borderId="0"/>
    <xf numFmtId="189" fontId="29" fillId="0" borderId="0"/>
    <xf numFmtId="189" fontId="76" fillId="0" borderId="0"/>
    <xf numFmtId="189" fontId="23" fillId="23" borderId="0" applyNumberFormat="0" applyBorder="0" applyAlignment="0" applyProtection="0"/>
    <xf numFmtId="0" fontId="29" fillId="0" borderId="0"/>
    <xf numFmtId="189" fontId="78" fillId="9" borderId="0" applyNumberFormat="0" applyBorder="0" applyAlignment="0" applyProtection="0"/>
    <xf numFmtId="189" fontId="29" fillId="0" borderId="0"/>
    <xf numFmtId="0" fontId="81" fillId="58" borderId="0" applyNumberFormat="0" applyBorder="0" applyAlignment="0" applyProtection="0"/>
    <xf numFmtId="0"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81" fillId="58" borderId="0" applyNumberFormat="0" applyBorder="0" applyAlignment="0" applyProtection="0"/>
    <xf numFmtId="0" fontId="23" fillId="23" borderId="0" applyNumberFormat="0" applyBorder="0" applyAlignment="0" applyProtection="0"/>
    <xf numFmtId="189" fontId="76" fillId="0" borderId="0"/>
    <xf numFmtId="0" fontId="77" fillId="53" borderId="0" applyNumberFormat="0" applyBorder="0" applyAlignment="0" applyProtection="0"/>
    <xf numFmtId="0" fontId="23" fillId="2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0" borderId="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0" borderId="0"/>
    <xf numFmtId="189" fontId="23" fillId="23" borderId="0" applyNumberFormat="0" applyBorder="0" applyAlignment="0" applyProtection="0"/>
    <xf numFmtId="189" fontId="23" fillId="2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9" fillId="0" borderId="0"/>
    <xf numFmtId="0" fontId="29" fillId="0" borderId="0"/>
    <xf numFmtId="189" fontId="76" fillId="42" borderId="0" applyNumberFormat="0" applyBorder="0" applyAlignment="0" applyProtection="0"/>
    <xf numFmtId="189" fontId="76" fillId="42"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6" fillId="0" borderId="0"/>
    <xf numFmtId="189"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189" fontId="76" fillId="42" borderId="0" applyNumberFormat="0" applyBorder="0" applyAlignment="0" applyProtection="0"/>
    <xf numFmtId="189" fontId="29" fillId="0" borderId="0"/>
    <xf numFmtId="0" fontId="23" fillId="23" borderId="0" applyNumberFormat="0" applyBorder="0" applyAlignment="0" applyProtection="0"/>
    <xf numFmtId="0" fontId="23" fillId="23" borderId="0" applyNumberFormat="0" applyBorder="0" applyAlignment="0" applyProtection="0"/>
    <xf numFmtId="189" fontId="29" fillId="0" borderId="0"/>
    <xf numFmtId="0" fontId="23" fillId="23" borderId="0" applyNumberFormat="0" applyBorder="0" applyAlignment="0" applyProtection="0"/>
    <xf numFmtId="189" fontId="133" fillId="34" borderId="0" applyNumberFormat="0" applyBorder="0" applyAlignment="0" applyProtection="0"/>
    <xf numFmtId="189" fontId="76" fillId="42"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9" fillId="0" borderId="0"/>
    <xf numFmtId="189" fontId="78" fillId="9" borderId="0" applyNumberFormat="0" applyBorder="0" applyAlignment="0" applyProtection="0"/>
    <xf numFmtId="0" fontId="81" fillId="54" borderId="0" applyNumberFormat="0" applyBorder="0" applyAlignment="0" applyProtection="0"/>
    <xf numFmtId="0" fontId="23" fillId="23" borderId="0" applyNumberFormat="0" applyBorder="0" applyAlignment="0" applyProtection="0"/>
    <xf numFmtId="189" fontId="76" fillId="0" borderId="0"/>
    <xf numFmtId="166" fontId="29" fillId="0" borderId="0" applyFont="0" applyFill="0" applyBorder="0" applyAlignment="0" applyProtection="0"/>
    <xf numFmtId="0" fontId="81" fillId="54" borderId="0" applyNumberFormat="0" applyBorder="0" applyAlignment="0" applyProtection="0"/>
    <xf numFmtId="0" fontId="23" fillId="23"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66" fontId="29" fillId="0" borderId="0" applyFont="0" applyFill="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0" fontId="29" fillId="0" borderId="0"/>
    <xf numFmtId="189" fontId="93" fillId="33" borderId="96" applyNumberFormat="0" applyAlignment="0" applyProtection="0"/>
    <xf numFmtId="189" fontId="23" fillId="29" borderId="0" applyNumberFormat="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78" fillId="9"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0" fontId="29" fillId="0" borderId="0"/>
    <xf numFmtId="189" fontId="23" fillId="23" borderId="0" applyNumberFormat="0" applyBorder="0" applyAlignment="0" applyProtection="0"/>
    <xf numFmtId="166" fontId="29" fillId="0" borderId="0" applyFont="0" applyFill="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66" fontId="29" fillId="0" borderId="0" applyFont="0" applyFill="0" applyBorder="0" applyAlignment="0" applyProtection="0"/>
    <xf numFmtId="189" fontId="76" fillId="42" borderId="0" applyNumberFormat="0" applyBorder="0" applyAlignment="0" applyProtection="0"/>
    <xf numFmtId="0" fontId="23" fillId="23" borderId="0" applyNumberFormat="0" applyBorder="0" applyAlignment="0" applyProtection="0"/>
    <xf numFmtId="0" fontId="29"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12" fillId="8" borderId="96" applyNumberFormat="0" applyAlignment="0" applyProtection="0"/>
    <xf numFmtId="9" fontId="29" fillId="0" borderId="0" applyFont="0" applyFill="0" applyBorder="0" applyAlignment="0" applyProtection="0"/>
    <xf numFmtId="189" fontId="76" fillId="42" borderId="0" applyNumberFormat="0" applyBorder="0" applyAlignment="0" applyProtection="0"/>
    <xf numFmtId="189" fontId="76" fillId="0" borderId="0"/>
    <xf numFmtId="189" fontId="76" fillId="0" borderId="0"/>
    <xf numFmtId="189" fontId="76" fillId="0" borderId="0"/>
    <xf numFmtId="0" fontId="23" fillId="23" borderId="0" applyNumberFormat="0" applyBorder="0" applyAlignment="0" applyProtection="0"/>
    <xf numFmtId="0" fontId="29" fillId="23" borderId="0" applyNumberFormat="0" applyBorder="0" applyAlignment="0" applyProtection="0"/>
    <xf numFmtId="189" fontId="76" fillId="0" borderId="0"/>
    <xf numFmtId="0"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0" fontId="23" fillId="23" borderId="0" applyNumberFormat="0" applyBorder="0" applyAlignment="0" applyProtection="0"/>
    <xf numFmtId="189" fontId="23" fillId="23" borderId="0" applyNumberFormat="0" applyBorder="0" applyAlignment="0" applyProtection="0"/>
    <xf numFmtId="189" fontId="76" fillId="42" borderId="0" applyNumberFormat="0" applyBorder="0" applyAlignment="0" applyProtection="0"/>
    <xf numFmtId="0" fontId="78" fillId="9" borderId="0" applyNumberFormat="0" applyBorder="0" applyAlignment="0" applyProtection="0"/>
    <xf numFmtId="0" fontId="29" fillId="23" borderId="0" applyNumberFormat="0" applyBorder="0" applyAlignment="0" applyProtection="0"/>
    <xf numFmtId="189" fontId="76" fillId="0" borderId="0"/>
    <xf numFmtId="189" fontId="78" fillId="9" borderId="0" applyNumberFormat="0" applyBorder="0" applyAlignment="0" applyProtection="0"/>
    <xf numFmtId="166" fontId="29" fillId="0" borderId="0" applyFont="0" applyFill="0" applyBorder="0" applyAlignment="0" applyProtection="0"/>
    <xf numFmtId="189" fontId="97" fillId="48" borderId="98" applyNumberFormat="0" applyAlignment="0" applyProtection="0"/>
    <xf numFmtId="189" fontId="29" fillId="0" borderId="0"/>
    <xf numFmtId="0" fontId="23" fillId="23"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23" fillId="23" borderId="0" applyNumberFormat="0" applyBorder="0" applyAlignment="0" applyProtection="0"/>
    <xf numFmtId="166" fontId="29" fillId="0" borderId="0" applyFont="0" applyFill="0" applyBorder="0" applyAlignment="0" applyProtection="0"/>
    <xf numFmtId="189" fontId="29" fillId="0" borderId="0"/>
    <xf numFmtId="189" fontId="29" fillId="0" borderId="0"/>
    <xf numFmtId="189" fontId="76" fillId="42"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6" fillId="0" borderId="0"/>
    <xf numFmtId="189" fontId="23" fillId="23" borderId="0" applyNumberFormat="0" applyBorder="0" applyAlignment="0" applyProtection="0"/>
    <xf numFmtId="189" fontId="78" fillId="9" borderId="0" applyNumberFormat="0" applyBorder="0" applyAlignment="0" applyProtection="0"/>
    <xf numFmtId="0" fontId="81" fillId="37" borderId="0" applyNumberFormat="0" applyBorder="0" applyAlignment="0" applyProtection="0"/>
    <xf numFmtId="0" fontId="23" fillId="23" borderId="0" applyNumberFormat="0" applyBorder="0" applyAlignment="0" applyProtection="0"/>
    <xf numFmtId="0" fontId="81" fillId="37" borderId="0" applyNumberFormat="0" applyBorder="0" applyAlignment="0" applyProtection="0"/>
    <xf numFmtId="0" fontId="23" fillId="23" borderId="0" applyNumberFormat="0" applyBorder="0" applyAlignment="0" applyProtection="0"/>
    <xf numFmtId="0" fontId="77" fillId="63" borderId="0" applyNumberFormat="0" applyBorder="0" applyAlignment="0" applyProtection="0"/>
    <xf numFmtId="0" fontId="23" fillId="23" borderId="0" applyNumberFormat="0" applyBorder="0" applyAlignment="0" applyProtection="0"/>
    <xf numFmtId="0" fontId="23" fillId="29" borderId="0" applyNumberFormat="0" applyBorder="0" applyAlignment="0" applyProtection="0"/>
    <xf numFmtId="189" fontId="76" fillId="42" borderId="0" applyNumberFormat="0" applyBorder="0" applyAlignment="0" applyProtection="0"/>
    <xf numFmtId="0" fontId="29" fillId="23" borderId="0" applyNumberFormat="0" applyBorder="0" applyAlignment="0" applyProtection="0"/>
    <xf numFmtId="189" fontId="97" fillId="48" borderId="98" applyNumberFormat="0" applyAlignment="0" applyProtection="0"/>
    <xf numFmtId="0" fontId="23" fillId="23" borderId="0" applyNumberFormat="0" applyBorder="0" applyAlignment="0" applyProtection="0"/>
    <xf numFmtId="0" fontId="23" fillId="23" borderId="0" applyNumberFormat="0" applyBorder="0" applyAlignment="0" applyProtection="0"/>
    <xf numFmtId="0" fontId="23" fillId="23" borderId="0" applyNumberFormat="0" applyBorder="0" applyAlignment="0" applyProtection="0"/>
    <xf numFmtId="189" fontId="78" fillId="9" borderId="0" applyNumberFormat="0" applyBorder="0" applyAlignment="0" applyProtection="0"/>
    <xf numFmtId="189" fontId="76" fillId="0" borderId="0"/>
    <xf numFmtId="189" fontId="23" fillId="23" borderId="0" applyNumberFormat="0" applyBorder="0" applyAlignment="0" applyProtection="0"/>
    <xf numFmtId="189" fontId="76" fillId="42"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23" fillId="23" borderId="0" applyNumberFormat="0" applyBorder="0" applyAlignment="0" applyProtection="0"/>
    <xf numFmtId="189" fontId="78" fillId="9" borderId="0" applyNumberFormat="0" applyBorder="0" applyAlignment="0" applyProtection="0"/>
    <xf numFmtId="0" fontId="81" fillId="62" borderId="0" applyNumberFormat="0" applyBorder="0" applyAlignment="0" applyProtection="0"/>
    <xf numFmtId="0" fontId="23" fillId="23" borderId="0" applyNumberFormat="0" applyBorder="0" applyAlignment="0" applyProtection="0"/>
    <xf numFmtId="0" fontId="81" fillId="62" borderId="0" applyNumberFormat="0" applyBorder="0" applyAlignment="0" applyProtection="0"/>
    <xf numFmtId="0" fontId="23" fillId="23" borderId="0" applyNumberFormat="0" applyBorder="0" applyAlignment="0" applyProtection="0"/>
    <xf numFmtId="0" fontId="77" fillId="43" borderId="0" applyNumberFormat="0" applyBorder="0" applyAlignment="0" applyProtection="0"/>
    <xf numFmtId="0" fontId="23" fillId="23" borderId="0" applyNumberFormat="0" applyBorder="0" applyAlignment="0" applyProtection="0"/>
    <xf numFmtId="0" fontId="23" fillId="29" borderId="0" applyNumberFormat="0" applyBorder="0" applyAlignment="0" applyProtection="0"/>
    <xf numFmtId="189" fontId="78" fillId="57" borderId="0" applyNumberFormat="0" applyBorder="0" applyAlignment="0" applyProtection="0"/>
    <xf numFmtId="189" fontId="29" fillId="0" borderId="0"/>
    <xf numFmtId="189" fontId="76" fillId="42"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0" fontId="29" fillId="0" borderId="0"/>
    <xf numFmtId="189" fontId="76" fillId="5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189" fontId="76" fillId="0" borderId="0"/>
    <xf numFmtId="189" fontId="76" fillId="0" borderId="0"/>
    <xf numFmtId="0" fontId="23" fillId="41" borderId="0" applyNumberFormat="0" applyBorder="0" applyAlignment="0" applyProtection="0"/>
    <xf numFmtId="0" fontId="23" fillId="41" borderId="0" applyNumberFormat="0" applyBorder="0" applyAlignment="0" applyProtection="0"/>
    <xf numFmtId="189" fontId="29" fillId="0" borderId="0"/>
    <xf numFmtId="189" fontId="29" fillId="0" borderId="0"/>
    <xf numFmtId="189" fontId="76" fillId="0" borderId="0"/>
    <xf numFmtId="0" fontId="23" fillId="41"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41"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189" fontId="78" fillId="8"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8" fillId="59"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66" fontId="30" fillId="0" borderId="0" applyFont="0" applyFill="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189" fontId="76" fillId="0" borderId="0"/>
    <xf numFmtId="189" fontId="76" fillId="0" borderId="0"/>
    <xf numFmtId="0" fontId="23" fillId="41" borderId="0" applyNumberFormat="0" applyBorder="0" applyAlignment="0" applyProtection="0"/>
    <xf numFmtId="0" fontId="87" fillId="38" borderId="90" applyNumberFormat="0" applyAlignment="0" applyProtection="0"/>
    <xf numFmtId="166" fontId="29" fillId="0" borderId="0" applyFont="0" applyFill="0" applyBorder="0" applyAlignment="0" applyProtection="0"/>
    <xf numFmtId="189" fontId="78" fillId="59"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66" fontId="23" fillId="0" borderId="0" applyFont="0" applyFill="0" applyBorder="0" applyAlignment="0" applyProtection="0"/>
    <xf numFmtId="189" fontId="76" fillId="59"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79" fillId="21" borderId="90" applyNumberFormat="0" applyAlignment="0" applyProtection="0"/>
    <xf numFmtId="0" fontId="79" fillId="21" borderId="90" applyNumberFormat="0" applyAlignment="0" applyProtection="0"/>
    <xf numFmtId="189" fontId="23" fillId="41" borderId="0" applyNumberFormat="0" applyBorder="0" applyAlignment="0" applyProtection="0"/>
    <xf numFmtId="189" fontId="29" fillId="0" borderId="0"/>
    <xf numFmtId="189" fontId="76" fillId="59" borderId="0" applyNumberFormat="0" applyBorder="0" applyAlignment="0" applyProtection="0"/>
    <xf numFmtId="189" fontId="23" fillId="41" borderId="0" applyNumberFormat="0" applyBorder="0" applyAlignment="0" applyProtection="0"/>
    <xf numFmtId="0" fontId="79" fillId="21" borderId="90" applyNumberFormat="0" applyAlignment="0" applyProtection="0"/>
    <xf numFmtId="0" fontId="131" fillId="21" borderId="90" applyNumberFormat="0" applyAlignment="0" applyProtection="0"/>
    <xf numFmtId="189" fontId="23" fillId="4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41" borderId="0" applyNumberFormat="0" applyBorder="0" applyAlignment="0" applyProtection="0"/>
    <xf numFmtId="0" fontId="82" fillId="0" borderId="92" applyNumberFormat="0" applyFill="0" applyAlignment="0" applyProtection="0"/>
    <xf numFmtId="189" fontId="23" fillId="41" borderId="0" applyNumberFormat="0" applyBorder="0" applyAlignment="0" applyProtection="0"/>
    <xf numFmtId="189" fontId="78" fillId="59" borderId="0" applyNumberFormat="0" applyBorder="0" applyAlignment="0" applyProtection="0"/>
    <xf numFmtId="189" fontId="23" fillId="0" borderId="0"/>
    <xf numFmtId="166" fontId="29" fillId="0" borderId="0" applyFont="0" applyFill="0" applyBorder="0" applyAlignment="0" applyProtection="0"/>
    <xf numFmtId="0" fontId="23" fillId="41" borderId="0" applyNumberFormat="0" applyBorder="0" applyAlignment="0" applyProtection="0"/>
    <xf numFmtId="0" fontId="23" fillId="0" borderId="0"/>
    <xf numFmtId="0" fontId="23" fillId="41" borderId="0" applyNumberFormat="0" applyBorder="0" applyAlignment="0" applyProtection="0"/>
    <xf numFmtId="0" fontId="23" fillId="41" borderId="0" applyNumberFormat="0" applyBorder="0" applyAlignment="0" applyProtection="0"/>
    <xf numFmtId="189" fontId="29" fillId="0" borderId="0"/>
    <xf numFmtId="0" fontId="23" fillId="0" borderId="0"/>
    <xf numFmtId="0" fontId="23" fillId="0" borderId="0"/>
    <xf numFmtId="0" fontId="23" fillId="41" borderId="0" applyNumberFormat="0" applyBorder="0" applyAlignment="0" applyProtection="0"/>
    <xf numFmtId="0" fontId="29" fillId="0" borderId="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189" fontId="76" fillId="0" borderId="0"/>
    <xf numFmtId="189" fontId="90" fillId="9" borderId="96" applyNumberFormat="0" applyAlignment="0" applyProtection="0"/>
    <xf numFmtId="0" fontId="23" fillId="41" borderId="0" applyNumberFormat="0" applyBorder="0" applyAlignment="0" applyProtection="0"/>
    <xf numFmtId="0" fontId="23" fillId="41" borderId="0" applyNumberFormat="0" applyBorder="0" applyAlignment="0" applyProtection="0"/>
    <xf numFmtId="0" fontId="97" fillId="48" borderId="98" applyNumberFormat="0" applyAlignment="0" applyProtection="0"/>
    <xf numFmtId="0" fontId="97" fillId="48" borderId="98" applyNumberFormat="0" applyAlignment="0" applyProtection="0"/>
    <xf numFmtId="189" fontId="23" fillId="41" borderId="0" applyNumberFormat="0" applyBorder="0" applyAlignment="0" applyProtection="0"/>
    <xf numFmtId="189" fontId="23" fillId="41" borderId="0" applyNumberFormat="0" applyBorder="0" applyAlignment="0" applyProtection="0"/>
    <xf numFmtId="189" fontId="84" fillId="20"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41"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0"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0"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25"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0" fontId="74" fillId="59" borderId="0" applyNumberFormat="0" applyBorder="0" applyAlignment="0" applyProtection="0"/>
    <xf numFmtId="189" fontId="74" fillId="59" borderId="0" applyNumberFormat="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7" fontId="74" fillId="0" borderId="0" applyFont="0" applyFill="0" applyBorder="0" applyAlignment="0" applyProtection="0"/>
    <xf numFmtId="189" fontId="74" fillId="5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7" fontId="74" fillId="0" borderId="0" applyFont="0" applyFill="0" applyBorder="0" applyAlignment="0" applyProtection="0"/>
    <xf numFmtId="189" fontId="74" fillId="5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4" fillId="59" borderId="0" applyNumberFormat="0" applyBorder="0" applyAlignment="0" applyProtection="0"/>
    <xf numFmtId="189" fontId="74" fillId="59"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189" fontId="78" fillId="59" borderId="0" applyNumberFormat="0" applyBorder="0" applyAlignment="0" applyProtection="0"/>
    <xf numFmtId="189" fontId="112" fillId="8" borderId="96" applyNumberFormat="0" applyAlignment="0" applyProtection="0"/>
    <xf numFmtId="189" fontId="78" fillId="59" borderId="0" applyNumberFormat="0" applyBorder="0" applyAlignment="0" applyProtection="0"/>
    <xf numFmtId="189" fontId="78" fillId="59" borderId="0" applyNumberFormat="0" applyBorder="0" applyAlignment="0" applyProtection="0"/>
    <xf numFmtId="189" fontId="74" fillId="59"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41"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74" fillId="59" borderId="0" applyNumberFormat="0" applyBorder="0" applyAlignment="0" applyProtection="0"/>
    <xf numFmtId="189" fontId="112" fillId="8" borderId="96" applyNumberFormat="0" applyAlignment="0" applyProtection="0"/>
    <xf numFmtId="189" fontId="78" fillId="59" borderId="0" applyNumberFormat="0" applyBorder="0" applyAlignment="0" applyProtection="0"/>
    <xf numFmtId="0" fontId="78" fillId="59" borderId="0" applyNumberFormat="0" applyBorder="0" applyAlignment="0" applyProtection="0"/>
    <xf numFmtId="189" fontId="78" fillId="59" borderId="0" applyNumberFormat="0" applyBorder="0" applyAlignment="0" applyProtection="0"/>
    <xf numFmtId="189" fontId="29" fillId="0" borderId="0"/>
    <xf numFmtId="0" fontId="29" fillId="0" borderId="0"/>
    <xf numFmtId="189" fontId="78" fillId="59"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189" fontId="74" fillId="59" borderId="0" applyNumberFormat="0" applyBorder="0" applyAlignment="0" applyProtection="0"/>
    <xf numFmtId="189" fontId="74" fillId="59" borderId="0" applyNumberFormat="0" applyBorder="0" applyAlignment="0" applyProtection="0"/>
    <xf numFmtId="189" fontId="76" fillId="0" borderId="0"/>
    <xf numFmtId="189" fontId="74" fillId="59" borderId="0" applyNumberFormat="0" applyBorder="0" applyAlignment="0" applyProtection="0"/>
    <xf numFmtId="189" fontId="74" fillId="59" borderId="0" applyNumberFormat="0" applyBorder="0" applyAlignment="0" applyProtection="0"/>
    <xf numFmtId="189" fontId="74" fillId="59" borderId="0" applyNumberFormat="0" applyBorder="0" applyAlignment="0" applyProtection="0"/>
    <xf numFmtId="189" fontId="74" fillId="59" borderId="0" applyNumberFormat="0" applyBorder="0" applyAlignment="0" applyProtection="0"/>
    <xf numFmtId="189" fontId="29" fillId="0" borderId="0"/>
    <xf numFmtId="189" fontId="74" fillId="59" borderId="0" applyNumberFormat="0" applyBorder="0" applyAlignment="0" applyProtection="0"/>
    <xf numFmtId="189" fontId="29" fillId="0" borderId="0"/>
    <xf numFmtId="189" fontId="74"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9" fillId="18"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118" fillId="0" borderId="100" applyNumberFormat="0" applyFill="0" applyAlignment="0" applyProtection="0"/>
    <xf numFmtId="189" fontId="76" fillId="59" borderId="0" applyNumberFormat="0" applyBorder="0" applyAlignment="0" applyProtection="0"/>
    <xf numFmtId="189" fontId="76" fillId="59" borderId="0" applyNumberFormat="0" applyBorder="0" applyAlignment="0" applyProtection="0"/>
    <xf numFmtId="166" fontId="29" fillId="0" borderId="0" applyFont="0" applyFill="0" applyBorder="0" applyAlignment="0" applyProtection="0"/>
    <xf numFmtId="0" fontId="74" fillId="24"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74" fillId="59" borderId="0" applyNumberFormat="0" applyBorder="0" applyAlignment="0" applyProtection="0"/>
    <xf numFmtId="189" fontId="74" fillId="59" borderId="0" applyNumberFormat="0" applyBorder="0" applyAlignment="0" applyProtection="0"/>
    <xf numFmtId="0" fontId="29" fillId="0" borderId="0"/>
    <xf numFmtId="0" fontId="29" fillId="0" borderId="0"/>
    <xf numFmtId="189" fontId="74" fillId="59" borderId="0" applyNumberFormat="0" applyBorder="0" applyAlignment="0" applyProtection="0"/>
    <xf numFmtId="189" fontId="29" fillId="0" borderId="0"/>
    <xf numFmtId="189" fontId="29" fillId="0" borderId="0"/>
    <xf numFmtId="167" fontId="30" fillId="0" borderId="0" applyFont="0" applyFill="0" applyBorder="0" applyAlignment="0" applyProtection="0"/>
    <xf numFmtId="167" fontId="30" fillId="0" borderId="0" applyFont="0" applyFill="0" applyBorder="0" applyAlignment="0" applyProtection="0"/>
    <xf numFmtId="189" fontId="76" fillId="0" borderId="0"/>
    <xf numFmtId="189" fontId="74" fillId="59" borderId="0" applyNumberFormat="0" applyBorder="0" applyAlignment="0" applyProtection="0"/>
    <xf numFmtId="189" fontId="74" fillId="59" borderId="0" applyNumberFormat="0" applyBorder="0" applyAlignment="0" applyProtection="0"/>
    <xf numFmtId="189" fontId="74" fillId="59" borderId="0" applyNumberFormat="0" applyBorder="0" applyAlignment="0" applyProtection="0"/>
    <xf numFmtId="189" fontId="74" fillId="59" borderId="0" applyNumberFormat="0" applyBorder="0" applyAlignment="0" applyProtection="0"/>
    <xf numFmtId="0" fontId="29" fillId="41" borderId="0" applyNumberFormat="0" applyBorder="0" applyAlignment="0" applyProtection="0"/>
    <xf numFmtId="189" fontId="76" fillId="0" borderId="0"/>
    <xf numFmtId="189" fontId="74" fillId="59" borderId="0" applyNumberFormat="0" applyBorder="0" applyAlignment="0" applyProtection="0"/>
    <xf numFmtId="189" fontId="76" fillId="0" borderId="0"/>
    <xf numFmtId="189" fontId="76" fillId="0" borderId="0"/>
    <xf numFmtId="189" fontId="74" fillId="59" borderId="0" applyNumberFormat="0" applyBorder="0" applyAlignment="0" applyProtection="0"/>
    <xf numFmtId="189" fontId="76" fillId="0" borderId="0"/>
    <xf numFmtId="189" fontId="74" fillId="59" borderId="0" applyNumberFormat="0" applyBorder="0" applyAlignment="0" applyProtection="0"/>
    <xf numFmtId="189" fontId="74" fillId="59" borderId="0" applyNumberFormat="0" applyBorder="0" applyAlignment="0" applyProtection="0"/>
    <xf numFmtId="189" fontId="76" fillId="0" borderId="0"/>
    <xf numFmtId="189" fontId="74" fillId="59" borderId="0" applyNumberFormat="0" applyBorder="0" applyAlignment="0" applyProtection="0"/>
    <xf numFmtId="189" fontId="29" fillId="0" borderId="0"/>
    <xf numFmtId="189" fontId="74" fillId="59" borderId="0" applyNumberFormat="0" applyBorder="0" applyAlignment="0" applyProtection="0"/>
    <xf numFmtId="189" fontId="74"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76" fillId="0" borderId="0"/>
    <xf numFmtId="189" fontId="29" fillId="0" borderId="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189" fontId="76" fillId="59"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0" fontId="29"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59"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89" fillId="13" borderId="95" applyNumberFormat="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89" fillId="13" borderId="95" applyNumberFormat="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3" fillId="35"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75" fontId="29" fillId="0" borderId="0"/>
    <xf numFmtId="189" fontId="78" fillId="59" borderId="0" applyNumberFormat="0" applyBorder="0" applyAlignment="0" applyProtection="0"/>
    <xf numFmtId="175" fontId="29" fillId="0" borderId="0"/>
    <xf numFmtId="189" fontId="23" fillId="41" borderId="0" applyNumberFormat="0" applyBorder="0" applyAlignment="0" applyProtection="0"/>
    <xf numFmtId="0" fontId="29" fillId="0" borderId="0"/>
    <xf numFmtId="0" fontId="29" fillId="0" borderId="0"/>
    <xf numFmtId="189" fontId="76" fillId="59" borderId="0" applyNumberFormat="0" applyBorder="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9" fillId="0" borderId="0"/>
    <xf numFmtId="189" fontId="76" fillId="0" borderId="0"/>
    <xf numFmtId="189" fontId="76" fillId="0" borderId="0"/>
    <xf numFmtId="189" fontId="78" fillId="59" borderId="0" applyNumberFormat="0" applyBorder="0" applyAlignment="0" applyProtection="0"/>
    <xf numFmtId="189" fontId="29" fillId="0" borderId="0"/>
    <xf numFmtId="0" fontId="23" fillId="4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1" borderId="0" applyNumberFormat="0" applyBorder="0" applyAlignment="0" applyProtection="0"/>
    <xf numFmtId="189" fontId="76" fillId="0" borderId="0"/>
    <xf numFmtId="0" fontId="23" fillId="41" borderId="0" applyNumberFormat="0" applyBorder="0" applyAlignment="0" applyProtection="0"/>
    <xf numFmtId="189" fontId="104" fillId="0" borderId="0" applyNumberFormat="0" applyFill="0" applyBorder="0" applyAlignment="0" applyProtection="0"/>
    <xf numFmtId="189" fontId="76" fillId="59" borderId="0" applyNumberFormat="0" applyBorder="0" applyAlignment="0" applyProtection="0"/>
    <xf numFmtId="189" fontId="123" fillId="0" borderId="106"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189" fontId="123" fillId="0" borderId="106" applyNumberFormat="0" applyFill="0" applyAlignment="0" applyProtection="0"/>
    <xf numFmtId="166" fontId="29" fillId="0" borderId="0" applyFont="0" applyFill="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123" fillId="0" borderId="106"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123" fillId="0" borderId="106"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66" fontId="30"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123" fillId="0" borderId="106"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123" fillId="0" borderId="106"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123" fillId="0" borderId="106"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123" fillId="0" borderId="106"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82" fillId="0" borderId="92"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111" fillId="0" borderId="103"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189" fontId="133" fillId="34"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189" fontId="82" fillId="0" borderId="92"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0" borderId="0"/>
    <xf numFmtId="189" fontId="111" fillId="0" borderId="103"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29" fillId="0" borderId="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189" fontId="133" fillId="34"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82" fillId="0" borderId="92"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111" fillId="0" borderId="103"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81" fillId="67"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189" fontId="84" fillId="24"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9" fillId="0" borderId="0"/>
    <xf numFmtId="189" fontId="78" fillId="59" borderId="0" applyNumberFormat="0" applyBorder="0" applyAlignment="0" applyProtection="0"/>
    <xf numFmtId="189" fontId="29" fillId="0" borderId="0"/>
    <xf numFmtId="0" fontId="23" fillId="4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82" fillId="0" borderId="92"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111" fillId="0" borderId="103"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82" fillId="0" borderId="92" applyNumberFormat="0" applyFill="0" applyAlignment="0" applyProtection="0"/>
    <xf numFmtId="189" fontId="23" fillId="41" borderId="0" applyNumberFormat="0" applyBorder="0" applyAlignment="0" applyProtection="0"/>
    <xf numFmtId="189" fontId="23" fillId="41" borderId="0" applyNumberFormat="0" applyBorder="0" applyAlignment="0" applyProtection="0"/>
    <xf numFmtId="189" fontId="111" fillId="0" borderId="103" applyNumberFormat="0" applyFill="0" applyAlignment="0" applyProtection="0"/>
    <xf numFmtId="189" fontId="76" fillId="0" borderId="0"/>
    <xf numFmtId="189" fontId="76" fillId="0" borderId="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82" fillId="0" borderId="92"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82" fillId="0" borderId="92" applyNumberFormat="0" applyFill="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189" fontId="111" fillId="0" borderId="103" applyNumberFormat="0" applyFill="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76" fillId="0" borderId="0"/>
    <xf numFmtId="189" fontId="76" fillId="0" borderId="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9"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76" fillId="59" borderId="0" applyNumberFormat="0" applyBorder="0" applyAlignment="0" applyProtection="0"/>
    <xf numFmtId="189" fontId="29" fillId="0" borderId="0"/>
    <xf numFmtId="0" fontId="23" fillId="41" borderId="0" applyNumberFormat="0" applyBorder="0" applyAlignment="0" applyProtection="0"/>
    <xf numFmtId="189" fontId="76" fillId="0" borderId="0"/>
    <xf numFmtId="189" fontId="76" fillId="0" borderId="0"/>
    <xf numFmtId="0" fontId="23" fillId="41" borderId="0" applyNumberFormat="0" applyBorder="0" applyAlignment="0" applyProtection="0"/>
    <xf numFmtId="166" fontId="29" fillId="0" borderId="0" applyFont="0" applyFill="0" applyBorder="0" applyAlignment="0" applyProtection="0"/>
    <xf numFmtId="189" fontId="29" fillId="0" borderId="0"/>
    <xf numFmtId="0"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9" fillId="0" borderId="0"/>
    <xf numFmtId="189" fontId="78" fillId="59" borderId="0" applyNumberFormat="0" applyBorder="0" applyAlignment="0" applyProtection="0"/>
    <xf numFmtId="0"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189" fontId="76" fillId="0" borderId="0"/>
    <xf numFmtId="0"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189" fontId="93" fillId="33" borderId="96" applyNumberFormat="0" applyAlignment="0" applyProtection="0"/>
    <xf numFmtId="189"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78" fillId="59"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0" fontId="23" fillId="41" borderId="0" applyNumberFormat="0" applyBorder="0" applyAlignment="0" applyProtection="0"/>
    <xf numFmtId="0" fontId="29" fillId="41" borderId="0" applyNumberFormat="0" applyBorder="0" applyAlignment="0" applyProtection="0"/>
    <xf numFmtId="0"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59"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0" fontId="29" fillId="41" borderId="0" applyNumberFormat="0" applyBorder="0" applyAlignment="0" applyProtection="0"/>
    <xf numFmtId="0"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6" fillId="0" borderId="0"/>
    <xf numFmtId="0" fontId="23" fillId="41" borderId="0" applyNumberFormat="0" applyBorder="0" applyAlignment="0" applyProtection="0"/>
    <xf numFmtId="189" fontId="23" fillId="41" borderId="0" applyNumberFormat="0" applyBorder="0" applyAlignment="0" applyProtection="0"/>
    <xf numFmtId="189" fontId="76" fillId="59" borderId="0" applyNumberFormat="0" applyBorder="0" applyAlignment="0" applyProtection="0"/>
    <xf numFmtId="0" fontId="78" fillId="59" borderId="0" applyNumberFormat="0" applyBorder="0" applyAlignment="0" applyProtection="0"/>
    <xf numFmtId="0" fontId="29" fillId="41" borderId="0" applyNumberFormat="0" applyBorder="0" applyAlignment="0" applyProtection="0"/>
    <xf numFmtId="189" fontId="78" fillId="59" borderId="0" applyNumberFormat="0" applyBorder="0" applyAlignment="0" applyProtection="0"/>
    <xf numFmtId="166" fontId="29" fillId="0" borderId="0" applyFont="0" applyFill="0" applyBorder="0" applyAlignment="0" applyProtection="0"/>
    <xf numFmtId="189" fontId="97" fillId="48" borderId="98" applyNumberFormat="0" applyAlignment="0" applyProtection="0"/>
    <xf numFmtId="189" fontId="76" fillId="0" borderId="0"/>
    <xf numFmtId="189" fontId="76" fillId="0" borderId="0"/>
    <xf numFmtId="189" fontId="29" fillId="0" borderId="0"/>
    <xf numFmtId="0" fontId="23" fillId="41" borderId="0" applyNumberFormat="0" applyBorder="0" applyAlignment="0" applyProtection="0"/>
    <xf numFmtId="189" fontId="76" fillId="0" borderId="0"/>
    <xf numFmtId="0" fontId="23" fillId="41" borderId="0" applyNumberFormat="0" applyBorder="0" applyAlignment="0" applyProtection="0"/>
    <xf numFmtId="166" fontId="29" fillId="0" borderId="0" applyFont="0" applyFill="0" applyBorder="0" applyAlignment="0" applyProtection="0"/>
    <xf numFmtId="0"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59" borderId="0" applyNumberFormat="0" applyBorder="0" applyAlignment="0" applyProtection="0"/>
    <xf numFmtId="189" fontId="23" fillId="41" borderId="0" applyNumberFormat="0" applyBorder="0" applyAlignment="0" applyProtection="0"/>
    <xf numFmtId="189" fontId="76" fillId="0" borderId="0"/>
    <xf numFmtId="189" fontId="23" fillId="41" borderId="0" applyNumberFormat="0" applyBorder="0" applyAlignment="0" applyProtection="0"/>
    <xf numFmtId="189" fontId="23" fillId="41" borderId="0" applyNumberFormat="0" applyBorder="0" applyAlignment="0" applyProtection="0"/>
    <xf numFmtId="189" fontId="76" fillId="0" borderId="0"/>
    <xf numFmtId="189" fontId="76" fillId="0" borderId="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25" borderId="0" applyNumberFormat="0" applyBorder="0" applyAlignment="0" applyProtection="0"/>
    <xf numFmtId="189" fontId="76" fillId="59" borderId="0" applyNumberFormat="0" applyBorder="0" applyAlignment="0" applyProtection="0"/>
    <xf numFmtId="189" fontId="76" fillId="0" borderId="0"/>
    <xf numFmtId="189" fontId="76" fillId="0" borderId="0"/>
    <xf numFmtId="0" fontId="29" fillId="41" borderId="0" applyNumberFormat="0" applyBorder="0" applyAlignment="0" applyProtection="0"/>
    <xf numFmtId="189" fontId="97" fillId="48" borderId="98" applyNumberFormat="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8" fillId="59" borderId="0" applyNumberFormat="0" applyBorder="0" applyAlignment="0" applyProtection="0"/>
    <xf numFmtId="189" fontId="23" fillId="41" borderId="0" applyNumberFormat="0" applyBorder="0" applyAlignment="0" applyProtection="0"/>
    <xf numFmtId="189" fontId="23" fillId="25" borderId="0" applyNumberFormat="0" applyBorder="0" applyAlignment="0" applyProtection="0"/>
    <xf numFmtId="189" fontId="29" fillId="0" borderId="0"/>
    <xf numFmtId="189" fontId="76" fillId="59"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23" fillId="41" borderId="0" applyNumberFormat="0" applyBorder="0" applyAlignment="0" applyProtection="0"/>
    <xf numFmtId="189" fontId="78" fillId="59"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0" fontId="23" fillId="41" borderId="0" applyNumberFormat="0" applyBorder="0" applyAlignment="0" applyProtection="0"/>
    <xf numFmtId="189" fontId="76" fillId="59"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0" borderId="0"/>
    <xf numFmtId="0" fontId="23" fillId="25" borderId="0" applyNumberFormat="0" applyBorder="0" applyAlignment="0" applyProtection="0"/>
    <xf numFmtId="189" fontId="78" fillId="33" borderId="0" applyNumberFormat="0" applyBorder="0" applyAlignment="0" applyProtection="0"/>
    <xf numFmtId="189" fontId="76" fillId="33"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66" fontId="29" fillId="0" borderId="0" applyFont="0" applyFill="0" applyBorder="0" applyAlignment="0" applyProtection="0"/>
    <xf numFmtId="189" fontId="23" fillId="25" borderId="0" applyNumberFormat="0" applyBorder="0" applyAlignment="0" applyProtection="0"/>
    <xf numFmtId="189" fontId="78" fillId="33" borderId="0" applyNumberFormat="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189" fontId="76" fillId="0" borderId="0"/>
    <xf numFmtId="0" fontId="23" fillId="25" borderId="0" applyNumberFormat="0" applyBorder="0" applyAlignment="0" applyProtection="0"/>
    <xf numFmtId="189" fontId="76" fillId="33"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0" fontId="23" fillId="25" borderId="0" applyNumberFormat="0" applyBorder="0" applyAlignment="0" applyProtection="0"/>
    <xf numFmtId="0" fontId="29" fillId="0" borderId="0"/>
    <xf numFmtId="189" fontId="78" fillId="33"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74" fillId="56" borderId="0" applyNumberFormat="0" applyBorder="0" applyAlignment="0" applyProtection="0"/>
    <xf numFmtId="189" fontId="76" fillId="33" borderId="0" applyNumberFormat="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5"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189" fontId="76" fillId="0" borderId="0"/>
    <xf numFmtId="0" fontId="23" fillId="25" borderId="0" applyNumberFormat="0" applyBorder="0" applyAlignment="0" applyProtection="0"/>
    <xf numFmtId="189" fontId="29" fillId="0" borderId="0"/>
    <xf numFmtId="189" fontId="76" fillId="33" borderId="0" applyNumberFormat="0" applyBorder="0" applyAlignment="0" applyProtection="0"/>
    <xf numFmtId="0" fontId="23" fillId="25" borderId="0" applyNumberFormat="0" applyBorder="0" applyAlignment="0" applyProtection="0"/>
    <xf numFmtId="189" fontId="78" fillId="8"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189" fontId="76" fillId="0" borderId="0"/>
    <xf numFmtId="189" fontId="76" fillId="0" borderId="0"/>
    <xf numFmtId="189" fontId="76" fillId="0" borderId="0"/>
    <xf numFmtId="189" fontId="78" fillId="33"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23" fillId="25"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189" fontId="81" fillId="60" borderId="0" applyNumberFormat="0" applyBorder="0" applyAlignment="0" applyProtection="0"/>
    <xf numFmtId="189" fontId="76" fillId="33" borderId="0" applyNumberFormat="0" applyBorder="0" applyAlignment="0" applyProtection="0"/>
    <xf numFmtId="189" fontId="76" fillId="0" borderId="0"/>
    <xf numFmtId="189" fontId="78" fillId="33"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25" borderId="0" applyNumberFormat="0" applyBorder="0" applyAlignment="0" applyProtection="0"/>
    <xf numFmtId="189" fontId="76" fillId="0" borderId="0"/>
    <xf numFmtId="189" fontId="76" fillId="0" borderId="0"/>
    <xf numFmtId="189" fontId="23" fillId="25" borderId="0" applyNumberFormat="0" applyBorder="0" applyAlignment="0" applyProtection="0"/>
    <xf numFmtId="166" fontId="29" fillId="0" borderId="0" applyFont="0" applyFill="0" applyBorder="0" applyAlignment="0" applyProtection="0"/>
    <xf numFmtId="0" fontId="23" fillId="25" borderId="0" applyNumberFormat="0" applyBorder="0" applyAlignment="0" applyProtection="0"/>
    <xf numFmtId="189" fontId="76" fillId="0" borderId="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86" fillId="13" borderId="95" applyNumberFormat="0" applyAlignment="0" applyProtection="0"/>
    <xf numFmtId="189" fontId="76" fillId="33"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23" fillId="25" borderId="0" applyNumberFormat="0" applyBorder="0" applyAlignment="0" applyProtection="0"/>
    <xf numFmtId="166" fontId="29" fillId="0" borderId="0" applyFont="0" applyFill="0" applyBorder="0" applyAlignment="0" applyProtection="0"/>
    <xf numFmtId="0" fontId="23" fillId="25" borderId="0" applyNumberFormat="0" applyBorder="0" applyAlignment="0" applyProtection="0"/>
    <xf numFmtId="166" fontId="29" fillId="0" borderId="0" applyFont="0" applyFill="0" applyBorder="0" applyAlignment="0" applyProtection="0"/>
    <xf numFmtId="0" fontId="23" fillId="25" borderId="0" applyNumberFormat="0" applyBorder="0" applyAlignment="0" applyProtection="0"/>
    <xf numFmtId="189" fontId="29" fillId="0" borderId="0"/>
    <xf numFmtId="189" fontId="29" fillId="0" borderId="0"/>
    <xf numFmtId="0" fontId="23" fillId="25" borderId="0" applyNumberFormat="0" applyBorder="0" applyAlignment="0" applyProtection="0"/>
    <xf numFmtId="0" fontId="23" fillId="25" borderId="0" applyNumberFormat="0" applyBorder="0" applyAlignment="0" applyProtection="0"/>
    <xf numFmtId="189" fontId="74" fillId="42"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78" fontId="30" fillId="0" borderId="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41" fontId="30"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41" fontId="30" fillId="0" borderId="0" applyFont="0" applyFill="0" applyBorder="0" applyAlignment="0" applyProtection="0"/>
    <xf numFmtId="189" fontId="23" fillId="25" borderId="0" applyNumberFormat="0" applyBorder="0" applyAlignment="0" applyProtection="0"/>
    <xf numFmtId="189" fontId="76" fillId="0" borderId="0"/>
    <xf numFmtId="166" fontId="29" fillId="0" borderId="0" applyFont="0" applyFill="0" applyBorder="0" applyAlignment="0" applyProtection="0"/>
    <xf numFmtId="0" fontId="30" fillId="32" borderId="93" applyNumberFormat="0" applyFont="0" applyAlignment="0" applyProtection="0"/>
    <xf numFmtId="189" fontId="78" fillId="33" borderId="0" applyNumberFormat="0" applyBorder="0" applyAlignment="0" applyProtection="0"/>
    <xf numFmtId="189" fontId="23" fillId="25" borderId="0" applyNumberFormat="0" applyBorder="0" applyAlignment="0" applyProtection="0"/>
    <xf numFmtId="189" fontId="76" fillId="0" borderId="0"/>
    <xf numFmtId="0" fontId="30" fillId="32" borderId="93" applyNumberFormat="0" applyFont="0" applyAlignment="0" applyProtection="0"/>
    <xf numFmtId="0" fontId="23" fillId="25" borderId="0" applyNumberFormat="0" applyBorder="0" applyAlignment="0" applyProtection="0"/>
    <xf numFmtId="0" fontId="76" fillId="44" borderId="97" applyNumberFormat="0" applyFont="0" applyAlignment="0" applyProtection="0"/>
    <xf numFmtId="0" fontId="23" fillId="25" borderId="0" applyNumberFormat="0" applyBorder="0" applyAlignment="0" applyProtection="0"/>
    <xf numFmtId="0" fontId="76" fillId="44" borderId="97" applyNumberFormat="0" applyFont="0" applyAlignment="0" applyProtection="0"/>
    <xf numFmtId="0" fontId="23" fillId="25" borderId="0" applyNumberFormat="0" applyBorder="0" applyAlignment="0" applyProtection="0"/>
    <xf numFmtId="0" fontId="76" fillId="44" borderId="97" applyNumberFormat="0" applyFont="0" applyAlignment="0" applyProtection="0"/>
    <xf numFmtId="0"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189" fontId="103" fillId="0" borderId="100" applyNumberFormat="0" applyFill="0" applyAlignment="0" applyProtection="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4" fillId="57"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189" fontId="76" fillId="0" borderId="0"/>
    <xf numFmtId="189" fontId="76" fillId="0" borderId="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6" fillId="33" borderId="0" applyNumberFormat="0" applyBorder="0" applyAlignment="0" applyProtection="0"/>
    <xf numFmtId="189" fontId="76" fillId="33" borderId="0" applyNumberFormat="0" applyBorder="0" applyAlignment="0" applyProtection="0"/>
    <xf numFmtId="189" fontId="85" fillId="0" borderId="94" applyNumberFormat="0" applyFill="0" applyAlignment="0" applyProtection="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166" fontId="29" fillId="0" borderId="0" applyFont="0" applyFill="0" applyBorder="0" applyAlignment="0" applyProtection="0"/>
    <xf numFmtId="189" fontId="74" fillId="24" borderId="0" applyNumberFormat="0" applyBorder="0" applyAlignment="0" applyProtection="0"/>
    <xf numFmtId="0" fontId="74" fillId="33" borderId="0" applyNumberFormat="0" applyBorder="0" applyAlignment="0" applyProtection="0"/>
    <xf numFmtId="189" fontId="74" fillId="33" borderId="0" applyNumberFormat="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4" fillId="3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4" fillId="3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29" fillId="0" borderId="0"/>
    <xf numFmtId="189" fontId="78" fillId="33" borderId="0" applyNumberFormat="0" applyBorder="0" applyAlignment="0" applyProtection="0"/>
    <xf numFmtId="189" fontId="78" fillId="33" borderId="0" applyNumberFormat="0" applyBorder="0" applyAlignment="0" applyProtection="0"/>
    <xf numFmtId="189" fontId="29" fillId="0" borderId="0"/>
    <xf numFmtId="189" fontId="78" fillId="33" borderId="0" applyNumberFormat="0" applyBorder="0" applyAlignment="0" applyProtection="0"/>
    <xf numFmtId="189" fontId="78" fillId="33" borderId="0" applyNumberFormat="0" applyBorder="0" applyAlignment="0" applyProtection="0"/>
    <xf numFmtId="189" fontId="93" fillId="33" borderId="96" applyNumberFormat="0" applyAlignment="0" applyProtection="0"/>
    <xf numFmtId="189" fontId="29" fillId="0" borderId="0"/>
    <xf numFmtId="189" fontId="78" fillId="33" borderId="0" applyNumberFormat="0" applyBorder="0" applyAlignment="0" applyProtection="0"/>
    <xf numFmtId="189" fontId="78" fillId="33" borderId="0" applyNumberFormat="0" applyBorder="0" applyAlignment="0" applyProtection="0"/>
    <xf numFmtId="189" fontId="74" fillId="33" borderId="0" applyNumberFormat="0" applyBorder="0" applyAlignment="0" applyProtection="0"/>
    <xf numFmtId="0" fontId="85" fillId="0" borderId="94" applyNumberFormat="0" applyFill="0" applyAlignment="0" applyProtection="0"/>
    <xf numFmtId="0" fontId="85" fillId="0" borderId="94" applyNumberFormat="0" applyFill="0" applyAlignment="0" applyProtection="0"/>
    <xf numFmtId="0" fontId="29" fillId="25" borderId="0" applyNumberFormat="0" applyBorder="0" applyAlignment="0" applyProtection="0"/>
    <xf numFmtId="189" fontId="107" fillId="0" borderId="101" applyNumberFormat="0" applyFill="0" applyAlignment="0" applyProtection="0"/>
    <xf numFmtId="189" fontId="107" fillId="0" borderId="101"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0" fontId="74" fillId="33" borderId="0" applyNumberFormat="0" applyBorder="0" applyAlignment="0" applyProtection="0"/>
    <xf numFmtId="189" fontId="76" fillId="0" borderId="0"/>
    <xf numFmtId="189" fontId="76" fillId="0" borderId="0"/>
    <xf numFmtId="189" fontId="29" fillId="0" borderId="0"/>
    <xf numFmtId="189" fontId="78" fillId="33" borderId="0" applyNumberFormat="0" applyBorder="0" applyAlignment="0" applyProtection="0"/>
    <xf numFmtId="0" fontId="78" fillId="33" borderId="0" applyNumberFormat="0" applyBorder="0" applyAlignment="0" applyProtection="0"/>
    <xf numFmtId="189" fontId="78" fillId="33" borderId="0" applyNumberFormat="0" applyBorder="0" applyAlignment="0" applyProtection="0"/>
    <xf numFmtId="0" fontId="29" fillId="0" borderId="0"/>
    <xf numFmtId="189" fontId="78" fillId="33" borderId="0" applyNumberFormat="0" applyBorder="0" applyAlignment="0" applyProtection="0"/>
    <xf numFmtId="189" fontId="29" fillId="0" borderId="0"/>
    <xf numFmtId="189" fontId="76" fillId="0" borderId="0"/>
    <xf numFmtId="189" fontId="74" fillId="33" borderId="0" applyNumberFormat="0" applyBorder="0" applyAlignment="0" applyProtection="0"/>
    <xf numFmtId="0" fontId="29" fillId="25" borderId="0" applyNumberFormat="0" applyBorder="0" applyAlignment="0" applyProtection="0"/>
    <xf numFmtId="189" fontId="76" fillId="0" borderId="0"/>
    <xf numFmtId="37" fontId="142" fillId="0" borderId="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29" fillId="0" borderId="0"/>
    <xf numFmtId="189" fontId="74" fillId="33" borderId="0" applyNumberFormat="0" applyBorder="0" applyAlignment="0" applyProtection="0"/>
    <xf numFmtId="189" fontId="29" fillId="0" borderId="0"/>
    <xf numFmtId="189" fontId="74" fillId="33" borderId="0" applyNumberFormat="0" applyBorder="0" applyAlignment="0" applyProtection="0"/>
    <xf numFmtId="189" fontId="85" fillId="0" borderId="94"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76" fillId="33" borderId="0" applyNumberFormat="0" applyBorder="0" applyAlignment="0" applyProtection="0"/>
    <xf numFmtId="189" fontId="76" fillId="33" borderId="0" applyNumberFormat="0" applyBorder="0" applyAlignment="0" applyProtection="0"/>
    <xf numFmtId="189" fontId="85" fillId="0" borderId="94"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189" fontId="84" fillId="62" borderId="0" applyNumberFormat="0" applyBorder="0" applyAlignment="0" applyProtection="0"/>
    <xf numFmtId="189" fontId="103" fillId="0" borderId="100" applyNumberFormat="0" applyFill="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71" fontId="91" fillId="0" borderId="0">
      <protection locked="0"/>
    </xf>
    <xf numFmtId="189" fontId="29" fillId="0" borderId="0"/>
    <xf numFmtId="189" fontId="74" fillId="24"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6" fillId="33" borderId="0" applyNumberFormat="0" applyBorder="0" applyAlignment="0" applyProtection="0"/>
    <xf numFmtId="189" fontId="76" fillId="33" borderId="0" applyNumberFormat="0" applyBorder="0" applyAlignment="0" applyProtection="0"/>
    <xf numFmtId="0" fontId="29" fillId="18" borderId="0" applyNumberFormat="0" applyBorder="0" applyAlignment="0" applyProtection="0"/>
    <xf numFmtId="0" fontId="74" fillId="33" borderId="0" applyNumberFormat="0" applyBorder="0" applyAlignment="0" applyProtection="0"/>
    <xf numFmtId="189" fontId="74" fillId="33" borderId="0" applyNumberFormat="0" applyBorder="0" applyAlignment="0" applyProtection="0"/>
    <xf numFmtId="0" fontId="29" fillId="0" borderId="0"/>
    <xf numFmtId="189" fontId="74" fillId="33" borderId="0" applyNumberFormat="0" applyBorder="0" applyAlignment="0" applyProtection="0"/>
    <xf numFmtId="189" fontId="29" fillId="0" borderId="0"/>
    <xf numFmtId="189" fontId="76" fillId="0" borderId="0"/>
    <xf numFmtId="189" fontId="76" fillId="0" borderId="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0" fontId="29" fillId="25"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74" fillId="33" borderId="0" applyNumberFormat="0" applyBorder="0" applyAlignment="0" applyProtection="0"/>
    <xf numFmtId="189" fontId="29" fillId="0" borderId="0"/>
    <xf numFmtId="189" fontId="74" fillId="33" borderId="0" applyNumberFormat="0" applyBorder="0" applyAlignment="0" applyProtection="0"/>
    <xf numFmtId="189" fontId="76" fillId="0" borderId="0"/>
    <xf numFmtId="189" fontId="76" fillId="0" borderId="0"/>
    <xf numFmtId="189" fontId="74"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6" fillId="33" borderId="0" applyNumberFormat="0" applyBorder="0" applyAlignment="0" applyProtection="0"/>
    <xf numFmtId="189" fontId="76" fillId="33" borderId="0" applyNumberFormat="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30" fillId="0" borderId="0"/>
    <xf numFmtId="0" fontId="23" fillId="0" borderId="0"/>
    <xf numFmtId="189" fontId="76" fillId="33" borderId="0" applyNumberFormat="0" applyBorder="0" applyAlignment="0" applyProtection="0"/>
    <xf numFmtId="189" fontId="76" fillId="33" borderId="0" applyNumberFormat="0" applyBorder="0" applyAlignment="0" applyProtection="0"/>
    <xf numFmtId="0" fontId="77" fillId="19" borderId="0" applyNumberFormat="0" applyBorder="0" applyAlignment="0" applyProtection="0"/>
    <xf numFmtId="189" fontId="84" fillId="37"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4" fillId="56"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9"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66" fontId="29" fillId="0" borderId="0" applyFont="0" applyFill="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30" fillId="0" borderId="0"/>
    <xf numFmtId="0" fontId="30" fillId="0" borderId="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77" fillId="28" borderId="0" applyNumberFormat="0" applyBorder="0" applyAlignment="0" applyProtection="0"/>
    <xf numFmtId="0" fontId="49" fillId="28" borderId="0" applyNumberFormat="0" applyBorder="0" applyAlignment="0" applyProtection="0"/>
    <xf numFmtId="189" fontId="78" fillId="33" borderId="0" applyNumberFormat="0" applyBorder="0" applyAlignment="0" applyProtection="0"/>
    <xf numFmtId="0" fontId="84" fillId="20" borderId="0" applyNumberFormat="0" applyBorder="0" applyAlignment="0" applyProtection="0"/>
    <xf numFmtId="0" fontId="49" fillId="28"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8" fillId="33" borderId="0" applyNumberFormat="0" applyBorder="0" applyAlignment="0" applyProtection="0"/>
    <xf numFmtId="0" fontId="29" fillId="25" borderId="0" applyNumberFormat="0" applyBorder="0" applyAlignment="0" applyProtection="0"/>
    <xf numFmtId="189" fontId="76" fillId="0" borderId="0"/>
    <xf numFmtId="189" fontId="76" fillId="0" borderId="0"/>
    <xf numFmtId="0" fontId="23" fillId="25" borderId="0" applyNumberFormat="0" applyBorder="0" applyAlignment="0" applyProtection="0"/>
    <xf numFmtId="0" fontId="23" fillId="25"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90" fillId="9" borderId="96" applyNumberFormat="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0" borderId="0"/>
    <xf numFmtId="0" fontId="23" fillId="25" borderId="0" applyNumberFormat="0" applyBorder="0" applyAlignment="0" applyProtection="0"/>
    <xf numFmtId="0" fontId="23" fillId="25" borderId="0" applyNumberFormat="0" applyBorder="0" applyAlignment="0" applyProtection="0"/>
    <xf numFmtId="189" fontId="23" fillId="0" borderId="0"/>
    <xf numFmtId="189" fontId="23" fillId="25" borderId="0" applyNumberFormat="0" applyBorder="0" applyAlignment="0" applyProtection="0"/>
    <xf numFmtId="189" fontId="23" fillId="25" borderId="0" applyNumberFormat="0" applyBorder="0" applyAlignment="0" applyProtection="0"/>
    <xf numFmtId="0" fontId="23" fillId="0" borderId="0"/>
    <xf numFmtId="189" fontId="76" fillId="0" borderId="0"/>
    <xf numFmtId="189" fontId="23" fillId="25" borderId="0" applyNumberFormat="0" applyBorder="0" applyAlignment="0" applyProtection="0"/>
    <xf numFmtId="189" fontId="23" fillId="25" borderId="0" applyNumberFormat="0" applyBorder="0" applyAlignment="0" applyProtection="0"/>
    <xf numFmtId="0" fontId="23" fillId="0" borderId="0"/>
    <xf numFmtId="0" fontId="23" fillId="25" borderId="0" applyNumberFormat="0" applyBorder="0" applyAlignment="0" applyProtection="0"/>
    <xf numFmtId="0" fontId="23" fillId="25" borderId="0" applyNumberFormat="0" applyBorder="0" applyAlignment="0" applyProtection="0"/>
    <xf numFmtId="189" fontId="30" fillId="0" borderId="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9" fillId="0" borderId="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111" fillId="0" borderId="103" applyNumberFormat="0" applyFill="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0"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9" fillId="0" borderId="0"/>
    <xf numFmtId="189" fontId="74" fillId="42"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9" fillId="0" borderId="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0" fontId="29" fillId="0" borderId="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30" fillId="0" borderId="0"/>
    <xf numFmtId="0" fontId="29" fillId="0" borderId="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7" borderId="0" applyNumberFormat="0" applyBorder="0" applyAlignment="0" applyProtection="0"/>
    <xf numFmtId="189" fontId="78" fillId="33" borderId="0" applyNumberFormat="0" applyBorder="0" applyAlignment="0" applyProtection="0"/>
    <xf numFmtId="0" fontId="23" fillId="27" borderId="0" applyNumberFormat="0" applyBorder="0" applyAlignment="0" applyProtection="0"/>
    <xf numFmtId="189" fontId="23" fillId="25" borderId="0" applyNumberFormat="0" applyBorder="0" applyAlignment="0" applyProtection="0"/>
    <xf numFmtId="0" fontId="75" fillId="0" borderId="0" applyNumberFormat="0" applyFill="0" applyBorder="0" applyAlignment="0" applyProtection="0"/>
    <xf numFmtId="189" fontId="76" fillId="33"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0" fontId="23" fillId="27"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7"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3" fillId="25" borderId="0" applyNumberFormat="0" applyBorder="0" applyAlignment="0" applyProtection="0"/>
    <xf numFmtId="189" fontId="29" fillId="0" borderId="0"/>
    <xf numFmtId="0" fontId="23" fillId="27" borderId="0" applyNumberFormat="0" applyBorder="0" applyAlignment="0" applyProtection="0"/>
    <xf numFmtId="189" fontId="78" fillId="33" borderId="0" applyNumberFormat="0" applyBorder="0" applyAlignment="0" applyProtection="0"/>
    <xf numFmtId="189" fontId="29" fillId="0" borderId="0"/>
    <xf numFmtId="0" fontId="29" fillId="0" borderId="0"/>
    <xf numFmtId="0" fontId="23" fillId="25" borderId="0" applyNumberFormat="0" applyBorder="0" applyAlignment="0" applyProtection="0"/>
    <xf numFmtId="189" fontId="29" fillId="0" borderId="0"/>
    <xf numFmtId="189" fontId="29" fillId="0" borderId="0"/>
    <xf numFmtId="189" fontId="76" fillId="0" borderId="0"/>
    <xf numFmtId="0" fontId="23" fillId="25" borderId="0" applyNumberFormat="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0" fontId="23" fillId="25" borderId="0" applyNumberFormat="0" applyBorder="0" applyAlignment="0" applyProtection="0"/>
    <xf numFmtId="189"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189" fontId="76" fillId="33" borderId="0" applyNumberFormat="0" applyBorder="0" applyAlignment="0" applyProtection="0"/>
    <xf numFmtId="189" fontId="76" fillId="33"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9" fillId="0" borderId="0"/>
    <xf numFmtId="0"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0"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9" fillId="0" borderId="0"/>
    <xf numFmtId="189" fontId="74" fillId="57"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0" fontId="29"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0"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6" fillId="0" borderId="0"/>
    <xf numFmtId="0" fontId="29" fillId="0" borderId="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25" borderId="0" applyNumberFormat="0" applyBorder="0" applyAlignment="0" applyProtection="0"/>
    <xf numFmtId="189" fontId="76" fillId="0" borderId="0"/>
    <xf numFmtId="189" fontId="76" fillId="0" borderId="0"/>
    <xf numFmtId="189" fontId="78" fillId="33"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76" fillId="0" borderId="0"/>
    <xf numFmtId="189" fontId="86" fillId="13" borderId="95" applyNumberFormat="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3" fillId="25" borderId="0" applyNumberFormat="0" applyBorder="0" applyAlignment="0" applyProtection="0"/>
    <xf numFmtId="189" fontId="29" fillId="0" borderId="0"/>
    <xf numFmtId="189" fontId="86" fillId="13" borderId="95" applyNumberFormat="0" applyAlignment="0" applyProtection="0"/>
    <xf numFmtId="189" fontId="78" fillId="33" borderId="0" applyNumberFormat="0" applyBorder="0" applyAlignment="0" applyProtection="0"/>
    <xf numFmtId="189" fontId="29" fillId="0" borderId="0"/>
    <xf numFmtId="0" fontId="29" fillId="0" borderId="0"/>
    <xf numFmtId="0" fontId="23" fillId="25" borderId="0" applyNumberFormat="0" applyBorder="0" applyAlignment="0" applyProtection="0"/>
    <xf numFmtId="189" fontId="29" fillId="0" borderId="0"/>
    <xf numFmtId="189" fontId="29" fillId="0" borderId="0"/>
    <xf numFmtId="0" fontId="23" fillId="25" borderId="0" applyNumberFormat="0" applyBorder="0" applyAlignment="0" applyProtection="0"/>
    <xf numFmtId="189" fontId="29" fillId="0" borderId="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76" fillId="0" borderId="0"/>
    <xf numFmtId="0" fontId="23" fillId="25" borderId="0" applyNumberFormat="0" applyBorder="0" applyAlignment="0" applyProtection="0"/>
    <xf numFmtId="0" fontId="23" fillId="25" borderId="0" applyNumberFormat="0" applyBorder="0" applyAlignment="0" applyProtection="0"/>
    <xf numFmtId="175" fontId="29" fillId="0" borderId="0"/>
    <xf numFmtId="189" fontId="136" fillId="31"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104" fillId="0" borderId="0" applyNumberForma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76" fillId="0" borderId="0"/>
    <xf numFmtId="189" fontId="76" fillId="0" borderId="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189" fontId="85" fillId="0" borderId="94" applyNumberFormat="0" applyFill="0" applyAlignment="0" applyProtection="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9" fillId="0" borderId="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9" fillId="0" borderId="0"/>
    <xf numFmtId="189" fontId="74" fillId="6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9" fillId="0" borderId="0"/>
    <xf numFmtId="0" fontId="23" fillId="25" borderId="0" applyNumberFormat="0" applyBorder="0" applyAlignment="0" applyProtection="0"/>
    <xf numFmtId="0" fontId="23" fillId="25" borderId="0" applyNumberFormat="0" applyBorder="0" applyAlignment="0" applyProtection="0"/>
    <xf numFmtId="189" fontId="29" fillId="0" borderId="0"/>
    <xf numFmtId="189" fontId="29"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9" fillId="0" borderId="0"/>
    <xf numFmtId="189" fontId="76" fillId="57" borderId="0" applyNumberFormat="0" applyBorder="0" applyAlignment="0" applyProtection="0"/>
    <xf numFmtId="189" fontId="76" fillId="57" borderId="0" applyNumberFormat="0" applyBorder="0" applyAlignment="0" applyProtection="0"/>
    <xf numFmtId="189" fontId="76" fillId="33" borderId="0" applyNumberFormat="0" applyBorder="0" applyAlignment="0" applyProtection="0"/>
    <xf numFmtId="189" fontId="76" fillId="33" borderId="0" applyNumberFormat="0" applyBorder="0" applyAlignment="0" applyProtection="0"/>
    <xf numFmtId="189" fontId="85" fillId="0" borderId="94" applyNumberFormat="0" applyFill="0" applyAlignment="0" applyProtection="0"/>
    <xf numFmtId="166" fontId="29" fillId="0" borderId="0" applyFont="0" applyFill="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9" fillId="0" borderId="0"/>
    <xf numFmtId="189" fontId="76" fillId="33" borderId="0" applyNumberFormat="0" applyBorder="0" applyAlignment="0" applyProtection="0"/>
    <xf numFmtId="189" fontId="76" fillId="33" borderId="0" applyNumberFormat="0" applyBorder="0" applyAlignment="0" applyProtection="0"/>
    <xf numFmtId="189" fontId="29" fillId="0" borderId="0"/>
    <xf numFmtId="0" fontId="23" fillId="25" borderId="0" applyNumberFormat="0" applyBorder="0" applyAlignment="0" applyProtection="0"/>
    <xf numFmtId="0" fontId="23" fillId="25" borderId="0" applyNumberFormat="0" applyBorder="0" applyAlignment="0" applyProtection="0"/>
    <xf numFmtId="166" fontId="29" fillId="0" borderId="0" applyFont="0" applyFill="0" applyBorder="0" applyAlignment="0" applyProtection="0"/>
    <xf numFmtId="189" fontId="76" fillId="0" borderId="0"/>
    <xf numFmtId="0" fontId="23" fillId="25" borderId="0" applyNumberFormat="0" applyBorder="0" applyAlignment="0" applyProtection="0"/>
    <xf numFmtId="189" fontId="78" fillId="33" borderId="0" applyNumberFormat="0" applyBorder="0" applyAlignment="0" applyProtection="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25" borderId="0" applyNumberFormat="0" applyBorder="0" applyAlignment="0" applyProtection="0"/>
    <xf numFmtId="189" fontId="23" fillId="25"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41" fontId="30" fillId="0" borderId="0" applyFont="0" applyFill="0" applyBorder="0" applyAlignment="0" applyProtection="0"/>
    <xf numFmtId="189" fontId="29" fillId="0" borderId="0"/>
    <xf numFmtId="189" fontId="76" fillId="33" borderId="0" applyNumberFormat="0" applyBorder="0" applyAlignment="0" applyProtection="0"/>
    <xf numFmtId="189" fontId="85" fillId="0" borderId="94" applyNumberFormat="0" applyFill="0" applyAlignment="0" applyProtection="0"/>
    <xf numFmtId="0" fontId="23" fillId="25" borderId="0" applyNumberFormat="0" applyBorder="0" applyAlignment="0" applyProtection="0"/>
    <xf numFmtId="189" fontId="78" fillId="33" borderId="0" applyNumberFormat="0" applyBorder="0" applyAlignment="0" applyProtection="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6" fillId="0" borderId="0"/>
    <xf numFmtId="189" fontId="23" fillId="25"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78" fillId="33" borderId="0" applyNumberFormat="0" applyBorder="0" applyAlignment="0" applyProtection="0"/>
    <xf numFmtId="189" fontId="29" fillId="0" borderId="0"/>
    <xf numFmtId="189" fontId="29" fillId="0" borderId="0"/>
    <xf numFmtId="189" fontId="103" fillId="0" borderId="100" applyNumberFormat="0" applyFill="0" applyAlignment="0" applyProtection="0"/>
    <xf numFmtId="0" fontId="23" fillId="25" borderId="0" applyNumberFormat="0" applyBorder="0" applyAlignment="0" applyProtection="0"/>
    <xf numFmtId="189" fontId="78" fillId="33" borderId="0" applyNumberFormat="0" applyBorder="0" applyAlignment="0" applyProtection="0"/>
    <xf numFmtId="189" fontId="29" fillId="0" borderId="0"/>
    <xf numFmtId="189" fontId="29" fillId="0" borderId="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189" fontId="76" fillId="0" borderId="0"/>
    <xf numFmtId="0" fontId="29" fillId="0" borderId="0"/>
    <xf numFmtId="189" fontId="23" fillId="25" borderId="0" applyNumberFormat="0" applyBorder="0" applyAlignment="0" applyProtection="0"/>
    <xf numFmtId="0" fontId="23" fillId="49" borderId="0" applyNumberFormat="0" applyBorder="0" applyAlignment="0" applyProtection="0"/>
    <xf numFmtId="189" fontId="76" fillId="33" borderId="0" applyNumberFormat="0" applyBorder="0" applyAlignment="0" applyProtection="0"/>
    <xf numFmtId="0" fontId="23" fillId="25" borderId="0" applyNumberFormat="0" applyBorder="0" applyAlignment="0" applyProtection="0"/>
    <xf numFmtId="0" fontId="29" fillId="25" borderId="0" applyNumberFormat="0" applyBorder="0" applyAlignment="0" applyProtection="0"/>
    <xf numFmtId="189" fontId="29" fillId="0" borderId="0"/>
    <xf numFmtId="189" fontId="29" fillId="0" borderId="0"/>
    <xf numFmtId="0"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0" fontId="23" fillId="25" borderId="0" applyNumberFormat="0" applyBorder="0" applyAlignment="0" applyProtection="0"/>
    <xf numFmtId="0" fontId="29" fillId="0" borderId="0"/>
    <xf numFmtId="189" fontId="23" fillId="25" borderId="0" applyNumberFormat="0" applyBorder="0" applyAlignment="0" applyProtection="0"/>
    <xf numFmtId="0" fontId="29" fillId="0" borderId="0"/>
    <xf numFmtId="0" fontId="29" fillId="0" borderId="0"/>
    <xf numFmtId="189" fontId="76" fillId="33" borderId="0" applyNumberFormat="0" applyBorder="0" applyAlignment="0" applyProtection="0"/>
    <xf numFmtId="0" fontId="23" fillId="25" borderId="0" applyNumberFormat="0" applyBorder="0" applyAlignment="0" applyProtection="0"/>
    <xf numFmtId="0" fontId="29" fillId="25" borderId="0" applyNumberFormat="0" applyBorder="0" applyAlignment="0" applyProtection="0"/>
    <xf numFmtId="0" fontId="23" fillId="25" borderId="0" applyNumberFormat="0" applyBorder="0" applyAlignment="0" applyProtection="0"/>
    <xf numFmtId="189" fontId="29" fillId="0" borderId="0"/>
    <xf numFmtId="189" fontId="23" fillId="25" borderId="0" applyNumberFormat="0" applyBorder="0" applyAlignment="0" applyProtection="0"/>
    <xf numFmtId="189" fontId="29" fillId="0" borderId="0"/>
    <xf numFmtId="189" fontId="23" fillId="0" borderId="0"/>
    <xf numFmtId="189" fontId="23" fillId="0" borderId="0"/>
    <xf numFmtId="0" fontId="77" fillId="55" borderId="0" applyNumberFormat="0" applyBorder="0" applyAlignment="0" applyProtection="0"/>
    <xf numFmtId="0" fontId="77" fillId="55" borderId="0" applyNumberFormat="0" applyBorder="0" applyAlignment="0" applyProtection="0"/>
    <xf numFmtId="189"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189" fontId="76" fillId="0" borderId="0"/>
    <xf numFmtId="189" fontId="23" fillId="25" borderId="0" applyNumberFormat="0" applyBorder="0" applyAlignment="0" applyProtection="0"/>
    <xf numFmtId="189" fontId="29" fillId="0" borderId="0"/>
    <xf numFmtId="189" fontId="29" fillId="0" borderId="0"/>
    <xf numFmtId="189" fontId="84" fillId="8" borderId="0" applyNumberFormat="0" applyBorder="0" applyAlignment="0" applyProtection="0"/>
    <xf numFmtId="189" fontId="76" fillId="33" borderId="0" applyNumberFormat="0" applyBorder="0" applyAlignment="0" applyProtection="0"/>
    <xf numFmtId="189" fontId="76" fillId="0" borderId="0"/>
    <xf numFmtId="189" fontId="76" fillId="0" borderId="0"/>
    <xf numFmtId="0" fontId="78" fillId="33" borderId="0" applyNumberFormat="0" applyBorder="0" applyAlignment="0" applyProtection="0"/>
    <xf numFmtId="0" fontId="29" fillId="25" borderId="0" applyNumberFormat="0" applyBorder="0" applyAlignment="0" applyProtection="0"/>
    <xf numFmtId="189" fontId="78" fillId="33" borderId="0" applyNumberFormat="0" applyBorder="0" applyAlignment="0" applyProtection="0"/>
    <xf numFmtId="189" fontId="76" fillId="0" borderId="0"/>
    <xf numFmtId="189" fontId="76" fillId="0" borderId="0"/>
    <xf numFmtId="189" fontId="97" fillId="48" borderId="98" applyNumberFormat="0" applyAlignment="0" applyProtection="0"/>
    <xf numFmtId="0" fontId="23" fillId="25" borderId="0" applyNumberFormat="0" applyBorder="0" applyAlignment="0" applyProtection="0"/>
    <xf numFmtId="0" fontId="23" fillId="2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90" fillId="9" borderId="96" applyNumberFormat="0" applyAlignment="0" applyProtection="0"/>
    <xf numFmtId="0" fontId="23" fillId="25" borderId="0" applyNumberFormat="0" applyBorder="0" applyAlignment="0" applyProtection="0"/>
    <xf numFmtId="0" fontId="29" fillId="0" borderId="0"/>
    <xf numFmtId="189" fontId="78" fillId="33" borderId="0" applyNumberFormat="0" applyBorder="0" applyAlignment="0" applyProtection="0"/>
    <xf numFmtId="0" fontId="29" fillId="0" borderId="0"/>
    <xf numFmtId="189" fontId="23" fillId="25" borderId="0" applyNumberFormat="0" applyBorder="0" applyAlignment="0" applyProtection="0"/>
    <xf numFmtId="0" fontId="29" fillId="0" borderId="0"/>
    <xf numFmtId="0" fontId="29" fillId="0" borderId="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74" fillId="32" borderId="93" applyNumberFormat="0" applyFont="0" applyAlignment="0" applyProtection="0"/>
    <xf numFmtId="189" fontId="74" fillId="32" borderId="93" applyNumberFormat="0" applyFont="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76" fillId="57" borderId="0" applyNumberFormat="0" applyBorder="0" applyAlignment="0" applyProtection="0"/>
    <xf numFmtId="189" fontId="76" fillId="57" borderId="0" applyNumberFormat="0" applyBorder="0" applyAlignment="0" applyProtection="0"/>
    <xf numFmtId="0"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189" fontId="30" fillId="32" borderId="93" applyNumberFormat="0" applyFont="0" applyAlignment="0" applyProtection="0"/>
    <xf numFmtId="0" fontId="29" fillId="0" borderId="0"/>
    <xf numFmtId="189" fontId="29" fillId="0" borderId="0"/>
    <xf numFmtId="189" fontId="76" fillId="33" borderId="0" applyNumberFormat="0" applyBorder="0" applyAlignment="0" applyProtection="0"/>
    <xf numFmtId="189" fontId="97" fillId="48" borderId="98" applyNumberFormat="0" applyAlignment="0" applyProtection="0"/>
    <xf numFmtId="0" fontId="23" fillId="25" borderId="0" applyNumberFormat="0" applyBorder="0" applyAlignment="0" applyProtection="0"/>
    <xf numFmtId="0" fontId="23" fillId="25" borderId="0" applyNumberFormat="0" applyBorder="0" applyAlignment="0" applyProtection="0"/>
    <xf numFmtId="0" fontId="23" fillId="25" borderId="0" applyNumberFormat="0" applyBorder="0" applyAlignment="0" applyProtection="0"/>
    <xf numFmtId="0" fontId="29" fillId="0" borderId="0"/>
    <xf numFmtId="189" fontId="78" fillId="33" borderId="0" applyNumberFormat="0" applyBorder="0" applyAlignment="0" applyProtection="0"/>
    <xf numFmtId="0" fontId="29" fillId="0" borderId="0"/>
    <xf numFmtId="189" fontId="23" fillId="25" borderId="0" applyNumberFormat="0" applyBorder="0" applyAlignment="0" applyProtection="0"/>
    <xf numFmtId="189" fontId="76" fillId="33"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3" fillId="25" borderId="0" applyNumberFormat="0" applyBorder="0" applyAlignment="0" applyProtection="0"/>
    <xf numFmtId="189" fontId="29" fillId="0" borderId="0"/>
    <xf numFmtId="189"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0" fontId="23" fillId="25" borderId="0" applyNumberFormat="0" applyBorder="0" applyAlignment="0" applyProtection="0"/>
    <xf numFmtId="189" fontId="29" fillId="0" borderId="0"/>
    <xf numFmtId="189" fontId="76" fillId="33" borderId="0" applyNumberFormat="0" applyBorder="0" applyAlignment="0" applyProtection="0"/>
    <xf numFmtId="189" fontId="84" fillId="3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4" fillId="24"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5" borderId="0" applyNumberFormat="0" applyBorder="0" applyAlignment="0" applyProtection="0"/>
    <xf numFmtId="189" fontId="78" fillId="8" borderId="0" applyNumberFormat="0" applyBorder="0" applyAlignment="0" applyProtection="0"/>
    <xf numFmtId="0" fontId="23" fillId="45"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23" fillId="49" borderId="0" applyNumberFormat="0" applyBorder="0" applyAlignment="0" applyProtection="0"/>
    <xf numFmtId="0" fontId="23" fillId="45"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0" fontId="23" fillId="45" borderId="0" applyNumberFormat="0" applyBorder="0" applyAlignment="0" applyProtection="0"/>
    <xf numFmtId="189" fontId="23" fillId="49" borderId="0" applyNumberFormat="0" applyBorder="0" applyAlignment="0" applyProtection="0"/>
    <xf numFmtId="0" fontId="23" fillId="45"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9" fillId="0" borderId="0"/>
    <xf numFmtId="189" fontId="76" fillId="57" borderId="0" applyNumberFormat="0" applyBorder="0" applyAlignment="0" applyProtection="0"/>
    <xf numFmtId="189" fontId="77" fillId="52" borderId="0" applyNumberFormat="0" applyBorder="0" applyAlignment="0" applyProtection="0"/>
    <xf numFmtId="189" fontId="74" fillId="24" borderId="0" applyNumberFormat="0" applyBorder="0" applyAlignment="0" applyProtection="0"/>
    <xf numFmtId="0" fontId="23" fillId="49" borderId="0" applyNumberFormat="0" applyBorder="0" applyAlignment="0" applyProtection="0"/>
    <xf numFmtId="189" fontId="76" fillId="0" borderId="0"/>
    <xf numFmtId="189" fontId="78" fillId="8" borderId="0" applyNumberFormat="0" applyBorder="0" applyAlignment="0" applyProtection="0"/>
    <xf numFmtId="189" fontId="76" fillId="0" borderId="0"/>
    <xf numFmtId="0" fontId="23" fillId="49" borderId="0" applyNumberFormat="0" applyBorder="0" applyAlignment="0" applyProtection="0"/>
    <xf numFmtId="189" fontId="23" fillId="49" borderId="0" applyNumberFormat="0" applyBorder="0" applyAlignment="0" applyProtection="0"/>
    <xf numFmtId="189" fontId="77" fillId="61" borderId="0" applyNumberFormat="0" applyBorder="0" applyAlignment="0" applyProtection="0"/>
    <xf numFmtId="189" fontId="23" fillId="49" borderId="0" applyNumberFormat="0" applyBorder="0" applyAlignment="0" applyProtection="0"/>
    <xf numFmtId="189" fontId="77" fillId="61" borderId="0" applyNumberFormat="0" applyBorder="0" applyAlignment="0" applyProtection="0"/>
    <xf numFmtId="189" fontId="76" fillId="5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77" fillId="52" borderId="0" applyNumberFormat="0" applyBorder="0" applyAlignment="0" applyProtection="0"/>
    <xf numFmtId="189" fontId="74" fillId="24" borderId="0" applyNumberFormat="0" applyBorder="0" applyAlignment="0" applyProtection="0"/>
    <xf numFmtId="0" fontId="23" fillId="49" borderId="0" applyNumberFormat="0" applyBorder="0" applyAlignment="0" applyProtection="0"/>
    <xf numFmtId="189" fontId="78" fillId="8" borderId="0" applyNumberFormat="0" applyBorder="0" applyAlignment="0" applyProtection="0"/>
    <xf numFmtId="0" fontId="23" fillId="49" borderId="0" applyNumberFormat="0" applyBorder="0" applyAlignment="0" applyProtection="0"/>
    <xf numFmtId="0" fontId="85" fillId="0" borderId="94" applyNumberFormat="0" applyFill="0" applyAlignment="0" applyProtection="0"/>
    <xf numFmtId="0" fontId="85" fillId="0" borderId="94" applyNumberFormat="0" applyFill="0" applyAlignment="0" applyProtection="0"/>
    <xf numFmtId="189" fontId="23" fillId="49" borderId="0" applyNumberFormat="0" applyBorder="0" applyAlignment="0" applyProtection="0"/>
    <xf numFmtId="0" fontId="85" fillId="0" borderId="94" applyNumberFormat="0" applyFill="0" applyAlignment="0" applyProtection="0"/>
    <xf numFmtId="0" fontId="85" fillId="0" borderId="94" applyNumberFormat="0" applyFill="0" applyAlignment="0" applyProtection="0"/>
    <xf numFmtId="189" fontId="23" fillId="49" borderId="0" applyNumberFormat="0" applyBorder="0" applyAlignment="0" applyProtection="0"/>
    <xf numFmtId="189" fontId="29" fillId="0" borderId="0"/>
    <xf numFmtId="189" fontId="76" fillId="57" borderId="0" applyNumberFormat="0" applyBorder="0" applyAlignment="0" applyProtection="0"/>
    <xf numFmtId="41" fontId="30" fillId="0" borderId="0" applyFont="0" applyFill="0" applyBorder="0" applyAlignment="0" applyProtection="0"/>
    <xf numFmtId="189" fontId="23" fillId="49" borderId="0" applyNumberFormat="0" applyBorder="0" applyAlignment="0" applyProtection="0"/>
    <xf numFmtId="189" fontId="76" fillId="0" borderId="0"/>
    <xf numFmtId="189" fontId="76" fillId="0" borderId="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9" fillId="0" borderId="0"/>
    <xf numFmtId="189" fontId="29" fillId="0" borderId="0"/>
    <xf numFmtId="189" fontId="76" fillId="57" borderId="0" applyNumberFormat="0" applyBorder="0" applyAlignment="0" applyProtection="0"/>
    <xf numFmtId="0" fontId="23" fillId="49" borderId="0" applyNumberFormat="0" applyBorder="0" applyAlignment="0" applyProtection="0"/>
    <xf numFmtId="189" fontId="76" fillId="0" borderId="0"/>
    <xf numFmtId="189" fontId="77" fillId="52" borderId="0" applyNumberFormat="0" applyBorder="0" applyAlignment="0" applyProtection="0"/>
    <xf numFmtId="189" fontId="74" fillId="24" borderId="0" applyNumberFormat="0" applyBorder="0" applyAlignment="0" applyProtection="0"/>
    <xf numFmtId="189" fontId="78" fillId="8" borderId="0" applyNumberFormat="0" applyBorder="0" applyAlignment="0" applyProtection="0"/>
    <xf numFmtId="189" fontId="29" fillId="0" borderId="0"/>
    <xf numFmtId="189" fontId="29" fillId="0" borderId="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0" fontId="79" fillId="21" borderId="90" applyNumberFormat="0" applyAlignment="0" applyProtection="0"/>
    <xf numFmtId="0" fontId="90" fillId="9" borderId="96" applyNumberFormat="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76" fillId="0" borderId="0"/>
    <xf numFmtId="0" fontId="23" fillId="49" borderId="0" applyNumberFormat="0" applyBorder="0" applyAlignment="0" applyProtection="0"/>
    <xf numFmtId="189" fontId="76" fillId="0" borderId="0"/>
    <xf numFmtId="189" fontId="76" fillId="0" borderId="0"/>
    <xf numFmtId="189" fontId="76" fillId="57" borderId="0" applyNumberFormat="0" applyBorder="0" applyAlignment="0" applyProtection="0"/>
    <xf numFmtId="189" fontId="84" fillId="37" borderId="0" applyNumberFormat="0" applyBorder="0" applyAlignment="0" applyProtection="0"/>
    <xf numFmtId="189" fontId="74" fillId="24" borderId="0" applyNumberFormat="0" applyBorder="0" applyAlignment="0" applyProtection="0"/>
    <xf numFmtId="0" fontId="23" fillId="49" borderId="0" applyNumberFormat="0" applyBorder="0" applyAlignment="0" applyProtection="0"/>
    <xf numFmtId="189" fontId="78" fillId="8" borderId="0" applyNumberFormat="0" applyBorder="0" applyAlignment="0" applyProtection="0"/>
    <xf numFmtId="189" fontId="29" fillId="0" borderId="0"/>
    <xf numFmtId="189" fontId="29" fillId="0" borderId="0"/>
    <xf numFmtId="0" fontId="23" fillId="49" borderId="0" applyNumberFormat="0" applyBorder="0" applyAlignment="0" applyProtection="0"/>
    <xf numFmtId="189" fontId="54" fillId="0" borderId="35">
      <alignment horizontal="left" vertical="center"/>
    </xf>
    <xf numFmtId="189" fontId="23" fillId="49" borderId="0" applyNumberFormat="0" applyBorder="0" applyAlignment="0" applyProtection="0"/>
    <xf numFmtId="0" fontId="77" fillId="28" borderId="0" applyNumberFormat="0" applyBorder="0" applyAlignment="0" applyProtection="0"/>
    <xf numFmtId="0" fontId="49" fillId="28" borderId="0" applyNumberFormat="0" applyBorder="0" applyAlignment="0" applyProtection="0"/>
    <xf numFmtId="189" fontId="76" fillId="57" borderId="0" applyNumberFormat="0" applyBorder="0" applyAlignment="0" applyProtection="0"/>
    <xf numFmtId="189" fontId="23" fillId="49" borderId="0" applyNumberFormat="0" applyBorder="0" applyAlignment="0" applyProtection="0"/>
    <xf numFmtId="189" fontId="76" fillId="0" borderId="0"/>
    <xf numFmtId="189" fontId="23" fillId="4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78" fillId="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78" fillId="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76" fillId="0" borderId="0"/>
    <xf numFmtId="0"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189" fontId="76" fillId="0" borderId="0"/>
    <xf numFmtId="0" fontId="23" fillId="27" borderId="0" applyNumberFormat="0" applyBorder="0" applyAlignment="0" applyProtection="0"/>
    <xf numFmtId="189" fontId="143" fillId="9" borderId="0">
      <alignment horizontal="center" vertical="top"/>
    </xf>
    <xf numFmtId="189" fontId="23" fillId="49" borderId="0" applyNumberFormat="0" applyBorder="0" applyAlignment="0" applyProtection="0"/>
    <xf numFmtId="189" fontId="76" fillId="57" borderId="0" applyNumberFormat="0" applyBorder="0" applyAlignment="0" applyProtection="0"/>
    <xf numFmtId="189" fontId="76" fillId="0" borderId="0"/>
    <xf numFmtId="189" fontId="23" fillId="49" borderId="0" applyNumberFormat="0" applyBorder="0" applyAlignment="0" applyProtection="0"/>
    <xf numFmtId="189" fontId="23" fillId="49" borderId="0" applyNumberFormat="0" applyBorder="0" applyAlignment="0" applyProtection="0"/>
    <xf numFmtId="0"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27" borderId="0" applyNumberFormat="0" applyBorder="0" applyAlignment="0" applyProtection="0"/>
    <xf numFmtId="189" fontId="23" fillId="49" borderId="0" applyNumberFormat="0" applyBorder="0" applyAlignment="0" applyProtection="0"/>
    <xf numFmtId="189" fontId="78" fillId="8"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189" fontId="76" fillId="0" borderId="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66" fontId="29" fillId="0" borderId="0" applyFont="0" applyFill="0" applyBorder="0" applyAlignment="0" applyProtection="0"/>
    <xf numFmtId="41" fontId="23" fillId="0" borderId="0" applyFont="0" applyFill="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89" fontId="76" fillId="57" borderId="0" applyNumberFormat="0" applyBorder="0" applyAlignment="0" applyProtection="0"/>
    <xf numFmtId="189" fontId="29" fillId="0" borderId="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86" fillId="13" borderId="95" applyNumberFormat="0" applyAlignment="0" applyProtection="0"/>
    <xf numFmtId="189" fontId="23" fillId="49" borderId="0" applyNumberFormat="0" applyBorder="0" applyAlignment="0" applyProtection="0"/>
    <xf numFmtId="0" fontId="23" fillId="49" borderId="0" applyNumberFormat="0" applyBorder="0" applyAlignment="0" applyProtection="0"/>
    <xf numFmtId="189" fontId="86" fillId="13" borderId="95" applyNumberFormat="0" applyAlignment="0" applyProtection="0"/>
    <xf numFmtId="189" fontId="23" fillId="49" borderId="0" applyNumberFormat="0" applyBorder="0" applyAlignment="0" applyProtection="0"/>
    <xf numFmtId="0" fontId="86" fillId="13" borderId="95" applyNumberFormat="0" applyAlignment="0" applyProtection="0"/>
    <xf numFmtId="189" fontId="78" fillId="8" borderId="0" applyNumberFormat="0" applyBorder="0" applyAlignment="0" applyProtection="0"/>
    <xf numFmtId="189" fontId="23" fillId="49" borderId="0" applyNumberFormat="0" applyBorder="0" applyAlignment="0" applyProtection="0"/>
    <xf numFmtId="0" fontId="97" fillId="48" borderId="98" applyNumberFormat="0" applyAlignment="0" applyProtection="0"/>
    <xf numFmtId="0" fontId="23" fillId="49" borderId="0" applyNumberFormat="0" applyBorder="0" applyAlignment="0" applyProtection="0"/>
    <xf numFmtId="0" fontId="97" fillId="48" borderId="98" applyNumberFormat="0" applyAlignment="0" applyProtection="0"/>
    <xf numFmtId="0" fontId="23" fillId="49" borderId="0" applyNumberFormat="0" applyBorder="0" applyAlignment="0" applyProtection="0"/>
    <xf numFmtId="0" fontId="97" fillId="48" borderId="98" applyNumberFormat="0" applyAlignment="0" applyProtection="0"/>
    <xf numFmtId="0" fontId="23" fillId="49" borderId="0" applyNumberFormat="0" applyBorder="0" applyAlignment="0" applyProtection="0"/>
    <xf numFmtId="0" fontId="97" fillId="48" borderId="98" applyNumberFormat="0" applyAlignment="0" applyProtection="0"/>
    <xf numFmtId="0" fontId="23" fillId="49" borderId="0" applyNumberFormat="0" applyBorder="0" applyAlignment="0" applyProtection="0"/>
    <xf numFmtId="0" fontId="29" fillId="0" borderId="0"/>
    <xf numFmtId="0" fontId="29" fillId="0" borderId="0"/>
    <xf numFmtId="189" fontId="23" fillId="0" borderId="0"/>
    <xf numFmtId="0" fontId="23" fillId="0" borderId="0"/>
    <xf numFmtId="189" fontId="77" fillId="53" borderId="0" applyNumberFormat="0" applyBorder="0" applyAlignment="0" applyProtection="0"/>
    <xf numFmtId="189" fontId="77" fillId="53"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189" fontId="23" fillId="49" borderId="0" applyNumberFormat="0" applyBorder="0" applyAlignment="0" applyProtection="0"/>
    <xf numFmtId="189" fontId="84" fillId="24" borderId="0" applyNumberFormat="0" applyBorder="0" applyAlignment="0" applyProtection="0"/>
    <xf numFmtId="189" fontId="76" fillId="57" borderId="0" applyNumberFormat="0" applyBorder="0" applyAlignment="0" applyProtection="0"/>
    <xf numFmtId="189" fontId="29" fillId="0" borderId="0"/>
    <xf numFmtId="189" fontId="23" fillId="49" borderId="0" applyNumberFormat="0" applyBorder="0" applyAlignment="0" applyProtection="0"/>
    <xf numFmtId="189" fontId="23" fillId="49"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49" borderId="0" applyNumberFormat="0" applyBorder="0" applyAlignment="0" applyProtection="0"/>
    <xf numFmtId="0" fontId="29" fillId="0" borderId="0"/>
    <xf numFmtId="0" fontId="29" fillId="0" borderId="0"/>
    <xf numFmtId="189" fontId="23" fillId="49" borderId="0" applyNumberFormat="0" applyBorder="0" applyAlignment="0" applyProtection="0"/>
    <xf numFmtId="0" fontId="23" fillId="49" borderId="0" applyNumberFormat="0" applyBorder="0" applyAlignment="0" applyProtection="0"/>
    <xf numFmtId="189" fontId="29" fillId="0" borderId="0"/>
    <xf numFmtId="189" fontId="29" fillId="0" borderId="0"/>
    <xf numFmtId="41" fontId="30" fillId="0" borderId="0" applyFont="0" applyFill="0" applyBorder="0" applyAlignment="0" applyProtection="0"/>
    <xf numFmtId="41" fontId="30" fillId="0" borderId="0" applyFont="0" applyFill="0" applyBorder="0" applyAlignment="0" applyProtection="0"/>
    <xf numFmtId="189" fontId="23" fillId="49" borderId="0" applyNumberFormat="0" applyBorder="0" applyAlignment="0" applyProtection="0"/>
    <xf numFmtId="189" fontId="29" fillId="0" borderId="0"/>
    <xf numFmtId="189" fontId="29" fillId="0" borderId="0"/>
    <xf numFmtId="189" fontId="78" fillId="8"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7" borderId="0" applyNumberFormat="0" applyBorder="0" applyAlignment="0" applyProtection="0"/>
    <xf numFmtId="0" fontId="29" fillId="0" borderId="0"/>
    <xf numFmtId="189" fontId="23" fillId="49" borderId="0" applyNumberFormat="0" applyBorder="0" applyAlignment="0" applyProtection="0"/>
    <xf numFmtId="189" fontId="23" fillId="49" borderId="0" applyNumberFormat="0" applyBorder="0" applyAlignment="0" applyProtection="0"/>
    <xf numFmtId="166" fontId="29" fillId="0" borderId="0" applyFont="0" applyFill="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9" fillId="0" borderId="0"/>
    <xf numFmtId="0" fontId="29" fillId="0" borderId="0"/>
    <xf numFmtId="0" fontId="23" fillId="49" borderId="0" applyNumberFormat="0" applyBorder="0" applyAlignment="0" applyProtection="0"/>
    <xf numFmtId="0" fontId="23" fillId="49" borderId="0" applyNumberFormat="0" applyBorder="0" applyAlignment="0" applyProtection="0"/>
    <xf numFmtId="189" fontId="29" fillId="0" borderId="0"/>
    <xf numFmtId="189" fontId="29" fillId="0" borderId="0"/>
    <xf numFmtId="189" fontId="23" fillId="49" borderId="0" applyNumberFormat="0" applyBorder="0" applyAlignment="0" applyProtection="0"/>
    <xf numFmtId="189" fontId="23" fillId="49" borderId="0" applyNumberFormat="0" applyBorder="0" applyAlignment="0" applyProtection="0"/>
    <xf numFmtId="189" fontId="84" fillId="37"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66" fontId="29" fillId="0" borderId="0" applyFont="0" applyFill="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89" fontId="29" fillId="0" borderId="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66" fontId="29" fillId="0" borderId="0" applyFont="0" applyFill="0" applyBorder="0" applyAlignment="0" applyProtection="0"/>
    <xf numFmtId="189" fontId="76" fillId="0" borderId="0"/>
    <xf numFmtId="189" fontId="74" fillId="57"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0" fontId="29" fillId="0" borderId="0"/>
    <xf numFmtId="189" fontId="78" fillId="8" borderId="0" applyNumberFormat="0" applyBorder="0" applyAlignment="0" applyProtection="0"/>
    <xf numFmtId="189" fontId="78" fillId="8" borderId="0" applyNumberFormat="0" applyBorder="0" applyAlignment="0" applyProtection="0"/>
    <xf numFmtId="189" fontId="29" fillId="0" borderId="0"/>
    <xf numFmtId="189" fontId="78" fillId="8" borderId="0" applyNumberFormat="0" applyBorder="0" applyAlignment="0" applyProtection="0"/>
    <xf numFmtId="189" fontId="78" fillId="8" borderId="0" applyNumberFormat="0" applyBorder="0" applyAlignment="0" applyProtection="0"/>
    <xf numFmtId="189" fontId="80" fillId="0" borderId="91" applyNumberFormat="0" applyFill="0" applyAlignment="0" applyProtection="0"/>
    <xf numFmtId="189" fontId="78" fillId="8" borderId="0" applyNumberFormat="0" applyBorder="0" applyAlignment="0" applyProtection="0"/>
    <xf numFmtId="189" fontId="78" fillId="8" borderId="0" applyNumberFormat="0" applyBorder="0" applyAlignment="0" applyProtection="0"/>
    <xf numFmtId="189" fontId="80" fillId="0" borderId="91" applyNumberFormat="0" applyFill="0" applyAlignment="0" applyProtection="0"/>
    <xf numFmtId="189" fontId="74" fillId="57" borderId="0" applyNumberFormat="0" applyBorder="0" applyAlignment="0" applyProtection="0"/>
    <xf numFmtId="0" fontId="29" fillId="49" borderId="0" applyNumberFormat="0" applyBorder="0" applyAlignment="0" applyProtection="0"/>
    <xf numFmtId="166" fontId="29" fillId="0" borderId="0" applyFont="0" applyFill="0" applyBorder="0" applyAlignment="0" applyProtection="0"/>
    <xf numFmtId="0" fontId="74" fillId="57" borderId="0" applyNumberFormat="0" applyBorder="0" applyAlignment="0" applyProtection="0"/>
    <xf numFmtId="189" fontId="78" fillId="8" borderId="0" applyNumberFormat="0" applyBorder="0" applyAlignment="0" applyProtection="0"/>
    <xf numFmtId="0" fontId="78" fillId="8" borderId="0" applyNumberFormat="0" applyBorder="0" applyAlignment="0" applyProtection="0"/>
    <xf numFmtId="189" fontId="74" fillId="57" borderId="0" applyNumberFormat="0" applyBorder="0" applyAlignment="0" applyProtection="0"/>
    <xf numFmtId="189" fontId="76" fillId="0" borderId="0"/>
    <xf numFmtId="189" fontId="76" fillId="0" borderId="0"/>
    <xf numFmtId="189" fontId="97" fillId="48" borderId="98" applyNumberFormat="0" applyAlignment="0" applyProtection="0"/>
    <xf numFmtId="189" fontId="97" fillId="48" borderId="98" applyNumberFormat="0" applyAlignment="0" applyProtection="0"/>
    <xf numFmtId="189" fontId="74" fillId="57" borderId="0" applyNumberFormat="0" applyBorder="0" applyAlignment="0" applyProtection="0"/>
    <xf numFmtId="166" fontId="29" fillId="0" borderId="0" applyFont="0" applyFill="0" applyBorder="0" applyAlignment="0" applyProtection="0"/>
    <xf numFmtId="189" fontId="97" fillId="48" borderId="98" applyNumberFormat="0" applyAlignment="0" applyProtection="0"/>
    <xf numFmtId="189" fontId="74" fillId="57" borderId="0" applyNumberFormat="0" applyBorder="0" applyAlignment="0" applyProtection="0"/>
    <xf numFmtId="189" fontId="97" fillId="48" borderId="98" applyNumberFormat="0" applyAlignment="0" applyProtection="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7" borderId="0" applyNumberFormat="0" applyBorder="0" applyAlignment="0" applyProtection="0"/>
    <xf numFmtId="0" fontId="23" fillId="2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9" fillId="0" borderId="0"/>
    <xf numFmtId="189" fontId="76" fillId="57" borderId="0" applyNumberFormat="0" applyBorder="0" applyAlignment="0" applyProtection="0"/>
    <xf numFmtId="189" fontId="76" fillId="57" borderId="0" applyNumberFormat="0" applyBorder="0" applyAlignment="0" applyProtection="0"/>
    <xf numFmtId="189" fontId="76" fillId="0" borderId="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9" fillId="0" borderId="0"/>
    <xf numFmtId="189" fontId="23" fillId="2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90" fillId="9" borderId="96" applyNumberFormat="0" applyAlignment="0" applyProtection="0"/>
    <xf numFmtId="189" fontId="76" fillId="56"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29" fillId="0" borderId="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0" fontId="29" fillId="0" borderId="0"/>
    <xf numFmtId="0" fontId="29" fillId="0" borderId="0"/>
    <xf numFmtId="189" fontId="29" fillId="0" borderId="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82" fillId="0" borderId="92" applyNumberFormat="0" applyFill="0" applyAlignment="0" applyProtection="0"/>
    <xf numFmtId="189" fontId="76" fillId="57" borderId="0" applyNumberFormat="0" applyBorder="0" applyAlignment="0" applyProtection="0"/>
    <xf numFmtId="189" fontId="76" fillId="5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74" fillId="57" borderId="0" applyNumberFormat="0" applyBorder="0" applyAlignment="0" applyProtection="0"/>
    <xf numFmtId="189" fontId="74" fillId="57" borderId="0" applyNumberFormat="0" applyBorder="0" applyAlignment="0" applyProtection="0"/>
    <xf numFmtId="189" fontId="76" fillId="0" borderId="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0" fontId="29" fillId="49"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4" fillId="57" borderId="0" applyNumberFormat="0" applyBorder="0" applyAlignment="0" applyProtection="0"/>
    <xf numFmtId="189" fontId="76" fillId="0" borderId="0"/>
    <xf numFmtId="189" fontId="23" fillId="18" borderId="0" applyNumberFormat="0" applyBorder="0" applyAlignment="0" applyProtection="0"/>
    <xf numFmtId="189" fontId="74" fillId="57"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74" fillId="57" borderId="0" applyNumberFormat="0" applyBorder="0" applyAlignment="0" applyProtection="0"/>
    <xf numFmtId="189" fontId="97" fillId="48" borderId="98" applyNumberFormat="0" applyAlignment="0" applyProtection="0"/>
    <xf numFmtId="189" fontId="74" fillId="57" borderId="0" applyNumberFormat="0" applyBorder="0" applyAlignment="0" applyProtection="0"/>
    <xf numFmtId="189" fontId="97" fillId="48" borderId="98" applyNumberFormat="0" applyAlignment="0" applyProtection="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189" fontId="89" fillId="13" borderId="95" applyNumberFormat="0" applyAlignment="0" applyProtection="0"/>
    <xf numFmtId="189" fontId="29" fillId="0" borderId="0"/>
    <xf numFmtId="189" fontId="29" fillId="0" borderId="0"/>
    <xf numFmtId="189" fontId="74" fillId="57" borderId="0" applyNumberFormat="0" applyBorder="0" applyAlignment="0" applyProtection="0"/>
    <xf numFmtId="189" fontId="89" fillId="13" borderId="95" applyNumberFormat="0" applyAlignment="0" applyProtection="0"/>
    <xf numFmtId="189" fontId="74"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76" fillId="0" borderId="0"/>
    <xf numFmtId="0" fontId="84" fillId="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27" borderId="0" applyNumberFormat="0" applyBorder="0" applyAlignment="0" applyProtection="0"/>
    <xf numFmtId="0" fontId="23" fillId="1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88" fillId="40"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94" fillId="33" borderId="96" applyNumberFormat="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80" fillId="0" borderId="91" applyNumberFormat="0" applyFill="0" applyAlignment="0" applyProtection="0"/>
    <xf numFmtId="0" fontId="23" fillId="49" borderId="0" applyNumberFormat="0" applyBorder="0" applyAlignment="0" applyProtection="0"/>
    <xf numFmtId="0" fontId="23" fillId="49" borderId="0" applyNumberFormat="0" applyBorder="0" applyAlignment="0" applyProtection="0"/>
    <xf numFmtId="0" fontId="79" fillId="21" borderId="90" applyNumberFormat="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80" fillId="0" borderId="91" applyNumberFormat="0" applyFill="0" applyAlignment="0" applyProtection="0"/>
    <xf numFmtId="189" fontId="76" fillId="56" borderId="0" applyNumberFormat="0" applyBorder="0" applyAlignment="0" applyProtection="0"/>
    <xf numFmtId="189" fontId="29" fillId="0" borderId="0"/>
    <xf numFmtId="189" fontId="76" fillId="0" borderId="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85" fillId="0" borderId="94" applyNumberFormat="0" applyFill="0" applyAlignment="0" applyProtection="0"/>
    <xf numFmtId="189" fontId="78" fillId="8" borderId="0" applyNumberFormat="0" applyBorder="0" applyAlignment="0" applyProtection="0"/>
    <xf numFmtId="0" fontId="85" fillId="0" borderId="94" applyNumberFormat="0" applyFill="0" applyAlignment="0" applyProtection="0"/>
    <xf numFmtId="189" fontId="23" fillId="49" borderId="0" applyNumberFormat="0" applyBorder="0" applyAlignment="0" applyProtection="0"/>
    <xf numFmtId="189" fontId="90" fillId="9" borderId="96" applyNumberFormat="0" applyAlignment="0" applyProtection="0"/>
    <xf numFmtId="189" fontId="77" fillId="61" borderId="0" applyNumberFormat="0" applyBorder="0" applyAlignment="0" applyProtection="0"/>
    <xf numFmtId="189" fontId="76" fillId="57" borderId="0" applyNumberFormat="0" applyBorder="0" applyAlignment="0" applyProtection="0"/>
    <xf numFmtId="189" fontId="23" fillId="49" borderId="0" applyNumberFormat="0" applyBorder="0" applyAlignment="0" applyProtection="0"/>
    <xf numFmtId="0" fontId="75" fillId="0" borderId="88" applyNumberFormat="0" applyFill="0" applyAlignment="0" applyProtection="0"/>
    <xf numFmtId="189" fontId="30" fillId="0" borderId="0"/>
    <xf numFmtId="189" fontId="23" fillId="49"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49" borderId="0" applyNumberFormat="0" applyBorder="0" applyAlignment="0" applyProtection="0"/>
    <xf numFmtId="0" fontId="75" fillId="0" borderId="0" applyNumberFormat="0" applyFill="0" applyBorder="0" applyAlignment="0" applyProtection="0"/>
    <xf numFmtId="0" fontId="30" fillId="0" borderId="0"/>
    <xf numFmtId="0" fontId="30" fillId="0" borderId="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8" fillId="8" borderId="0" applyNumberFormat="0" applyBorder="0" applyAlignment="0" applyProtection="0"/>
    <xf numFmtId="0" fontId="29" fillId="49" borderId="0" applyNumberFormat="0" applyBorder="0" applyAlignment="0" applyProtection="0"/>
    <xf numFmtId="0" fontId="23" fillId="49" borderId="0" applyNumberFormat="0" applyBorder="0" applyAlignment="0" applyProtection="0"/>
    <xf numFmtId="189" fontId="76" fillId="0" borderId="0"/>
    <xf numFmtId="166" fontId="29" fillId="0" borderId="0" applyFont="0" applyFill="0" applyBorder="0" applyAlignment="0" applyProtection="0"/>
    <xf numFmtId="0" fontId="23" fillId="49"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76" fillId="0" borderId="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0" fontId="29" fillId="0" borderId="0"/>
    <xf numFmtId="189" fontId="76" fillId="57" borderId="0" applyNumberFormat="0" applyBorder="0" applyAlignment="0" applyProtection="0"/>
    <xf numFmtId="189" fontId="76" fillId="57"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8" fillId="24"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84" fillId="8"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24"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30" fillId="0" borderId="0"/>
    <xf numFmtId="189" fontId="30" fillId="0" borderId="0"/>
    <xf numFmtId="0" fontId="23" fillId="49"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189" fontId="78" fillId="8" borderId="0" applyNumberFormat="0" applyBorder="0" applyAlignment="0" applyProtection="0"/>
    <xf numFmtId="0" fontId="77" fillId="19" borderId="0" applyNumberFormat="0" applyBorder="0" applyAlignment="0" applyProtection="0"/>
    <xf numFmtId="0" fontId="49" fillId="19" borderId="0" applyNumberFormat="0" applyBorder="0" applyAlignment="0" applyProtection="0"/>
    <xf numFmtId="189" fontId="23" fillId="49" borderId="0" applyNumberFormat="0" applyBorder="0" applyAlignment="0" applyProtection="0"/>
    <xf numFmtId="0" fontId="84" fillId="37" borderId="0" applyNumberFormat="0" applyBorder="0" applyAlignment="0" applyProtection="0"/>
    <xf numFmtId="0" fontId="49" fillId="19" borderId="0" applyNumberFormat="0" applyBorder="0" applyAlignment="0" applyProtection="0"/>
    <xf numFmtId="189" fontId="76" fillId="57" borderId="0" applyNumberFormat="0" applyBorder="0" applyAlignment="0" applyProtection="0"/>
    <xf numFmtId="189" fontId="76" fillId="0" borderId="0"/>
    <xf numFmtId="189" fontId="76" fillId="0" borderId="0"/>
    <xf numFmtId="189" fontId="23" fillId="49" borderId="0" applyNumberFormat="0" applyBorder="0" applyAlignment="0" applyProtection="0"/>
    <xf numFmtId="189" fontId="23" fillId="49"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8" fillId="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66" fontId="29" fillId="0" borderId="0" applyFont="0" applyFill="0" applyBorder="0" applyAlignment="0" applyProtection="0"/>
    <xf numFmtId="0" fontId="23" fillId="49" borderId="0" applyNumberFormat="0" applyBorder="0" applyAlignment="0" applyProtection="0"/>
    <xf numFmtId="189" fontId="75" fillId="0" borderId="88" applyNumberFormat="0" applyFill="0" applyAlignment="0" applyProtection="0"/>
    <xf numFmtId="189" fontId="75" fillId="0" borderId="88" applyNumberFormat="0" applyFill="0" applyAlignment="0" applyProtection="0"/>
    <xf numFmtId="189" fontId="76" fillId="57"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0" borderId="0"/>
    <xf numFmtId="0"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77" fillId="52" borderId="0" applyNumberFormat="0" applyBorder="0" applyAlignment="0" applyProtection="0"/>
    <xf numFmtId="189" fontId="78" fillId="24"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77" fillId="52" borderId="0" applyNumberFormat="0" applyBorder="0" applyAlignment="0" applyProtection="0"/>
    <xf numFmtId="0" fontId="29"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93" fillId="33" borderId="96" applyNumberFormat="0" applyAlignment="0" applyProtection="0"/>
    <xf numFmtId="189" fontId="93" fillId="33" borderId="96" applyNumberFormat="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41" fontId="29" fillId="0" borderId="0" applyFont="0" applyFill="0" applyBorder="0" applyAlignment="0" applyProtection="0"/>
    <xf numFmtId="189" fontId="76" fillId="0" borderId="0"/>
    <xf numFmtId="189" fontId="29" fillId="0" borderId="0"/>
    <xf numFmtId="0" fontId="23" fillId="18"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6" fillId="0" borderId="0"/>
    <xf numFmtId="189" fontId="78" fillId="8" borderId="0" applyNumberFormat="0" applyBorder="0" applyAlignment="0" applyProtection="0"/>
    <xf numFmtId="0" fontId="77" fillId="43" borderId="0" applyNumberFormat="0" applyBorder="0" applyAlignment="0" applyProtection="0"/>
    <xf numFmtId="0" fontId="49" fillId="43" borderId="0" applyNumberFormat="0" applyBorder="0" applyAlignment="0" applyProtection="0"/>
    <xf numFmtId="189" fontId="78" fillId="24" borderId="0" applyNumberFormat="0" applyBorder="0" applyAlignment="0" applyProtection="0"/>
    <xf numFmtId="189" fontId="23" fillId="49" borderId="0" applyNumberFormat="0" applyBorder="0" applyAlignment="0" applyProtection="0"/>
    <xf numFmtId="0" fontId="84" fillId="62" borderId="0" applyNumberFormat="0" applyBorder="0" applyAlignment="0" applyProtection="0"/>
    <xf numFmtId="0" fontId="49" fillId="43" borderId="0" applyNumberFormat="0" applyBorder="0" applyAlignment="0" applyProtection="0"/>
    <xf numFmtId="189" fontId="23" fillId="18" borderId="0" applyNumberFormat="0" applyBorder="0" applyAlignment="0" applyProtection="0"/>
    <xf numFmtId="189" fontId="76" fillId="57" borderId="0" applyNumberFormat="0" applyBorder="0" applyAlignment="0" applyProtection="0"/>
    <xf numFmtId="189" fontId="29" fillId="0" borderId="0"/>
    <xf numFmtId="189" fontId="76" fillId="24"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76" fillId="0" borderId="0"/>
    <xf numFmtId="189" fontId="76" fillId="0" borderId="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78" fillId="24" borderId="0" applyNumberFormat="0" applyBorder="0" applyAlignment="0" applyProtection="0"/>
    <xf numFmtId="189" fontId="78" fillId="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189" fontId="76" fillId="5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189" fontId="29" fillId="0" borderId="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0" borderId="0"/>
    <xf numFmtId="189" fontId="76" fillId="57" borderId="0" applyNumberFormat="0" applyBorder="0" applyAlignment="0" applyProtection="0"/>
    <xf numFmtId="189" fontId="76" fillId="57" borderId="0" applyNumberFormat="0" applyBorder="0" applyAlignment="0" applyProtection="0"/>
    <xf numFmtId="189" fontId="81" fillId="6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89" fontId="23" fillId="49" borderId="0" applyNumberFormat="0" applyBorder="0" applyAlignment="0" applyProtection="0"/>
    <xf numFmtId="189" fontId="23" fillId="49" borderId="0" applyNumberFormat="0" applyBorder="0" applyAlignment="0" applyProtection="0"/>
    <xf numFmtId="0" fontId="29" fillId="0" borderId="0"/>
    <xf numFmtId="0" fontId="29" fillId="0" borderId="0"/>
    <xf numFmtId="189" fontId="76" fillId="0" borderId="0"/>
    <xf numFmtId="189" fontId="76" fillId="0" borderId="0"/>
    <xf numFmtId="0" fontId="23" fillId="49" borderId="0" applyNumberFormat="0" applyBorder="0" applyAlignment="0" applyProtection="0"/>
    <xf numFmtId="0" fontId="23" fillId="49" borderId="0" applyNumberFormat="0" applyBorder="0" applyAlignment="0" applyProtection="0"/>
    <xf numFmtId="189" fontId="29" fillId="0" borderId="0"/>
    <xf numFmtId="189" fontId="29" fillId="0" borderId="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9" fillId="0" borderId="0"/>
    <xf numFmtId="0" fontId="29" fillId="0" borderId="0"/>
    <xf numFmtId="0" fontId="23" fillId="49" borderId="0" applyNumberFormat="0" applyBorder="0" applyAlignment="0" applyProtection="0"/>
    <xf numFmtId="0" fontId="23" fillId="49" borderId="0" applyNumberFormat="0" applyBorder="0" applyAlignment="0" applyProtection="0"/>
    <xf numFmtId="189" fontId="29" fillId="0" borderId="0"/>
    <xf numFmtId="189" fontId="29" fillId="0" borderId="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118" fillId="0" borderId="100" applyNumberFormat="0" applyFill="0" applyAlignment="0" applyProtection="0"/>
    <xf numFmtId="189" fontId="76" fillId="57"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0" fontId="23" fillId="49" borderId="0" applyNumberFormat="0" applyBorder="0" applyAlignment="0" applyProtection="0"/>
    <xf numFmtId="189" fontId="76" fillId="0" borderId="0"/>
    <xf numFmtId="189" fontId="76" fillId="0" borderId="0"/>
    <xf numFmtId="189" fontId="76" fillId="0" borderId="0"/>
    <xf numFmtId="189" fontId="76" fillId="0" borderId="0"/>
    <xf numFmtId="189" fontId="84" fillId="3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29" fillId="0" borderId="0"/>
    <xf numFmtId="189" fontId="29" fillId="0" borderId="0"/>
    <xf numFmtId="0"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189" fontId="76" fillId="57" borderId="0" applyNumberFormat="0" applyBorder="0" applyAlignment="0" applyProtection="0"/>
    <xf numFmtId="0" fontId="29" fillId="0" borderId="0"/>
    <xf numFmtId="0" fontId="29" fillId="0" borderId="0"/>
    <xf numFmtId="189" fontId="77" fillId="52" borderId="0" applyNumberFormat="0" applyBorder="0" applyAlignment="0" applyProtection="0"/>
    <xf numFmtId="189" fontId="78" fillId="24"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8" fillId="24"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23" fillId="18" borderId="0" applyNumberFormat="0" applyBorder="0" applyAlignment="0" applyProtection="0"/>
    <xf numFmtId="189" fontId="78" fillId="8"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76" fillId="0" borderId="0"/>
    <xf numFmtId="189" fontId="76" fillId="0" borderId="0"/>
    <xf numFmtId="189" fontId="23" fillId="49" borderId="0" applyNumberFormat="0" applyBorder="0" applyAlignment="0" applyProtection="0"/>
    <xf numFmtId="0" fontId="23" fillId="18" borderId="0" applyNumberFormat="0" applyBorder="0" applyAlignment="0" applyProtection="0"/>
    <xf numFmtId="189" fontId="78" fillId="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6" fillId="24"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189" fontId="78" fillId="8" borderId="0" applyNumberFormat="0" applyBorder="0" applyAlignment="0" applyProtection="0"/>
    <xf numFmtId="0" fontId="23" fillId="49" borderId="0" applyNumberFormat="0" applyBorder="0" applyAlignment="0" applyProtection="0"/>
    <xf numFmtId="189" fontId="84" fillId="24" borderId="0" applyNumberFormat="0" applyBorder="0" applyAlignment="0" applyProtection="0"/>
    <xf numFmtId="189" fontId="23" fillId="49" borderId="0" applyNumberFormat="0" applyBorder="0" applyAlignment="0" applyProtection="0"/>
    <xf numFmtId="189" fontId="29" fillId="0" borderId="0"/>
    <xf numFmtId="189"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57"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0" fontId="78" fillId="8" borderId="0" applyNumberFormat="0" applyBorder="0" applyAlignment="0" applyProtection="0"/>
    <xf numFmtId="0" fontId="23" fillId="49" borderId="0" applyNumberFormat="0" applyBorder="0" applyAlignment="0" applyProtection="0"/>
    <xf numFmtId="189" fontId="78" fillId="8" borderId="0" applyNumberFormat="0" applyBorder="0" applyAlignment="0" applyProtection="0"/>
    <xf numFmtId="189" fontId="84" fillId="20"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0" fontId="23" fillId="49" borderId="0" applyNumberFormat="0" applyBorder="0" applyAlignment="0" applyProtection="0"/>
    <xf numFmtId="0" fontId="29" fillId="49" borderId="0" applyNumberFormat="0" applyBorder="0" applyAlignment="0" applyProtection="0"/>
    <xf numFmtId="0" fontId="23" fillId="49" borderId="0" applyNumberFormat="0" applyBorder="0" applyAlignment="0" applyProtection="0"/>
    <xf numFmtId="189" fontId="84" fillId="8"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71" fontId="91" fillId="0" borderId="0">
      <protection locked="0"/>
    </xf>
    <xf numFmtId="189" fontId="76" fillId="57" borderId="0" applyNumberFormat="0" applyBorder="0" applyAlignment="0" applyProtection="0"/>
    <xf numFmtId="0" fontId="23" fillId="49" borderId="0" applyNumberFormat="0" applyBorder="0" applyAlignment="0" applyProtection="0"/>
    <xf numFmtId="0" fontId="29" fillId="49" borderId="0" applyNumberFormat="0" applyBorder="0" applyAlignment="0" applyProtection="0"/>
    <xf numFmtId="0" fontId="23" fillId="49" borderId="0" applyNumberFormat="0" applyBorder="0" applyAlignment="0" applyProtection="0"/>
    <xf numFmtId="189" fontId="84" fillId="37"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49"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23" fillId="49" borderId="0" applyNumberFormat="0" applyBorder="0" applyAlignment="0" applyProtection="0"/>
    <xf numFmtId="189" fontId="76" fillId="57" borderId="0" applyNumberFormat="0" applyBorder="0" applyAlignment="0" applyProtection="0"/>
    <xf numFmtId="0" fontId="78" fillId="8" borderId="0" applyNumberFormat="0" applyBorder="0" applyAlignment="0" applyProtection="0"/>
    <xf numFmtId="0" fontId="29" fillId="49" borderId="0" applyNumberFormat="0" applyBorder="0" applyAlignment="0" applyProtection="0"/>
    <xf numFmtId="189" fontId="76" fillId="0" borderId="0"/>
    <xf numFmtId="189" fontId="78" fillId="8" borderId="0" applyNumberFormat="0" applyBorder="0" applyAlignment="0" applyProtection="0"/>
    <xf numFmtId="189" fontId="77" fillId="52"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8" fillId="24"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6" fillId="0" borderId="0"/>
    <xf numFmtId="189" fontId="23" fillId="18" borderId="0" applyNumberFormat="0" applyBorder="0" applyAlignment="0" applyProtection="0"/>
    <xf numFmtId="189" fontId="23" fillId="49" borderId="0" applyNumberFormat="0" applyBorder="0" applyAlignment="0" applyProtection="0"/>
    <xf numFmtId="189" fontId="76" fillId="24" borderId="0" applyNumberFormat="0" applyBorder="0" applyAlignment="0" applyProtection="0"/>
    <xf numFmtId="189" fontId="29" fillId="0" borderId="0"/>
    <xf numFmtId="189" fontId="76" fillId="57" borderId="0" applyNumberFormat="0" applyBorder="0" applyAlignment="0" applyProtection="0"/>
    <xf numFmtId="189" fontId="29" fillId="0" borderId="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78" fillId="24" borderId="0" applyNumberFormat="0" applyBorder="0" applyAlignment="0" applyProtection="0"/>
    <xf numFmtId="189" fontId="23" fillId="49" borderId="0" applyNumberFormat="0" applyBorder="0" applyAlignment="0" applyProtection="0"/>
    <xf numFmtId="189" fontId="76" fillId="0" borderId="0"/>
    <xf numFmtId="191" fontId="30" fillId="0" borderId="0" applyFont="0" applyFill="0" applyBorder="0" applyAlignment="0" applyProtection="0"/>
    <xf numFmtId="189" fontId="23" fillId="49" borderId="0" applyNumberFormat="0" applyBorder="0" applyAlignment="0" applyProtection="0"/>
    <xf numFmtId="0" fontId="23" fillId="18" borderId="0" applyNumberFormat="0" applyBorder="0" applyAlignment="0" applyProtection="0"/>
    <xf numFmtId="189" fontId="78" fillId="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76" fillId="24" borderId="0" applyNumberFormat="0" applyBorder="0" applyAlignment="0" applyProtection="0"/>
    <xf numFmtId="189" fontId="76" fillId="57" borderId="0" applyNumberFormat="0" applyBorder="0" applyAlignment="0" applyProtection="0"/>
    <xf numFmtId="0" fontId="29" fillId="49"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3" fillId="49" borderId="0" applyNumberFormat="0" applyBorder="0" applyAlignment="0" applyProtection="0"/>
    <xf numFmtId="189" fontId="78" fillId="24"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3" fillId="49" borderId="0" applyNumberFormat="0" applyBorder="0" applyAlignment="0" applyProtection="0"/>
    <xf numFmtId="189" fontId="23" fillId="18" borderId="0" applyNumberFormat="0" applyBorder="0" applyAlignment="0" applyProtection="0"/>
    <xf numFmtId="189" fontId="78" fillId="8"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23" fillId="18" borderId="0" applyNumberFormat="0" applyBorder="0" applyAlignment="0" applyProtection="0"/>
    <xf numFmtId="189" fontId="23" fillId="49" borderId="0" applyNumberFormat="0" applyBorder="0" applyAlignment="0" applyProtection="0"/>
    <xf numFmtId="189" fontId="78" fillId="24" borderId="0" applyNumberFormat="0" applyBorder="0" applyAlignment="0" applyProtection="0"/>
    <xf numFmtId="189" fontId="23" fillId="49" borderId="0" applyNumberFormat="0" applyBorder="0" applyAlignment="0" applyProtection="0"/>
    <xf numFmtId="189" fontId="23" fillId="49" borderId="0" applyNumberFormat="0" applyBorder="0" applyAlignment="0" applyProtection="0"/>
    <xf numFmtId="0" fontId="23" fillId="18" borderId="0" applyNumberFormat="0" applyBorder="0" applyAlignment="0" applyProtection="0"/>
    <xf numFmtId="189" fontId="78" fillId="8"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0" fontId="23" fillId="18" borderId="0" applyNumberFormat="0" applyBorder="0" applyAlignment="0" applyProtection="0"/>
    <xf numFmtId="0" fontId="23" fillId="49" borderId="0" applyNumberFormat="0" applyBorder="0" applyAlignment="0" applyProtection="0"/>
    <xf numFmtId="189" fontId="29" fillId="0" borderId="0"/>
    <xf numFmtId="0" fontId="23" fillId="18" borderId="0" applyNumberFormat="0" applyBorder="0" applyAlignment="0" applyProtection="0"/>
    <xf numFmtId="0" fontId="23" fillId="49" borderId="0" applyNumberFormat="0" applyBorder="0" applyAlignment="0" applyProtection="0"/>
    <xf numFmtId="189" fontId="76" fillId="24" borderId="0" applyNumberFormat="0" applyBorder="0" applyAlignment="0" applyProtection="0"/>
    <xf numFmtId="189" fontId="76" fillId="57" borderId="0" applyNumberFormat="0" applyBorder="0" applyAlignment="0" applyProtection="0"/>
    <xf numFmtId="38" fontId="71" fillId="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8" fillId="24" borderId="0" applyNumberFormat="0" applyBorder="0" applyAlignment="0" applyProtection="0"/>
    <xf numFmtId="189" fontId="76" fillId="0" borderId="0"/>
    <xf numFmtId="38" fontId="71" fillId="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38" fontId="71" fillId="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38" fontId="71" fillId="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189" fontId="23" fillId="18" borderId="0" applyNumberFormat="0" applyBorder="0" applyAlignment="0" applyProtection="0"/>
    <xf numFmtId="189" fontId="94" fillId="33" borderId="96" applyNumberFormat="0" applyAlignment="0" applyProtection="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9" fillId="0" borderId="0"/>
    <xf numFmtId="189" fontId="23" fillId="45" borderId="0" applyNumberFormat="0" applyBorder="0" applyAlignment="0" applyProtection="0"/>
    <xf numFmtId="189" fontId="23" fillId="45" borderId="0" applyNumberFormat="0" applyBorder="0" applyAlignment="0" applyProtection="0"/>
    <xf numFmtId="189" fontId="76" fillId="24"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189" fontId="29" fillId="0" borderId="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115" fillId="34" borderId="0" applyNumberFormat="0" applyBorder="0" applyAlignment="0" applyProtection="0"/>
    <xf numFmtId="189" fontId="23" fillId="18" borderId="0" applyNumberFormat="0" applyBorder="0" applyAlignment="0" applyProtection="0"/>
    <xf numFmtId="0" fontId="49" fillId="22"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83" fillId="35"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0" fontId="23" fillId="18" borderId="0" applyNumberFormat="0" applyBorder="0" applyAlignment="0" applyProtection="0"/>
    <xf numFmtId="189" fontId="83" fillId="35" borderId="0" applyNumberFormat="0" applyBorder="0" applyAlignment="0" applyProtection="0"/>
    <xf numFmtId="189"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189" fontId="93" fillId="33" borderId="96" applyNumberFormat="0" applyAlignment="0" applyProtection="0"/>
    <xf numFmtId="189" fontId="76" fillId="0" borderId="0"/>
    <xf numFmtId="189" fontId="76" fillId="0" borderId="0"/>
    <xf numFmtId="166" fontId="29" fillId="0" borderId="0" applyFont="0" applyFill="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0" fontId="23" fillId="18"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76" fillId="0" borderId="0"/>
    <xf numFmtId="189" fontId="78" fillId="24"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90" fillId="9" borderId="96" applyNumberFormat="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76" fillId="0" borderId="0"/>
    <xf numFmtId="0"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29" fillId="0" borderId="0"/>
    <xf numFmtId="189" fontId="29" fillId="0" borderId="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41" fontId="29" fillId="0" borderId="0" applyFont="0" applyFill="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0" borderId="0"/>
    <xf numFmtId="189" fontId="76" fillId="0" borderId="0"/>
    <xf numFmtId="0" fontId="23" fillId="18" borderId="0" applyNumberFormat="0" applyBorder="0" applyAlignment="0" applyProtection="0"/>
    <xf numFmtId="0" fontId="23" fillId="18" borderId="0" applyNumberFormat="0" applyBorder="0" applyAlignment="0" applyProtection="0"/>
    <xf numFmtId="0" fontId="74" fillId="24"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6" fillId="0" borderId="0"/>
    <xf numFmtId="189" fontId="144" fillId="0" borderId="0" applyNumberFormat="0" applyAlignment="0"/>
    <xf numFmtId="189" fontId="76" fillId="56"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29" fillId="0" borderId="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4" fillId="24" borderId="0" applyNumberFormat="0" applyBorder="0" applyAlignment="0" applyProtection="0"/>
    <xf numFmtId="189" fontId="78" fillId="24" borderId="0" applyNumberFormat="0" applyBorder="0" applyAlignment="0" applyProtection="0"/>
    <xf numFmtId="0" fontId="78" fillId="24" borderId="0" applyNumberFormat="0" applyBorder="0" applyAlignment="0" applyProtection="0"/>
    <xf numFmtId="189" fontId="29" fillId="0" borderId="0"/>
    <xf numFmtId="166" fontId="29" fillId="0" borderId="0" applyFont="0" applyFill="0" applyBorder="0" applyAlignment="0" applyProtection="0"/>
    <xf numFmtId="189" fontId="78" fillId="24" borderId="0" applyNumberFormat="0" applyBorder="0" applyAlignment="0" applyProtection="0"/>
    <xf numFmtId="166" fontId="29" fillId="0" borderId="0" applyFont="0" applyFill="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4" fillId="24"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74"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23" fillId="1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76" fillId="0" borderId="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108" fillId="20"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7" fillId="43"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189" fontId="76" fillId="0" borderId="0"/>
    <xf numFmtId="189" fontId="102" fillId="0" borderId="91" applyNumberFormat="0" applyFill="0" applyAlignment="0" applyProtection="0"/>
    <xf numFmtId="0" fontId="23" fillId="18" borderId="0" applyNumberFormat="0" applyBorder="0" applyAlignment="0" applyProtection="0"/>
    <xf numFmtId="0" fontId="23" fillId="18" borderId="0" applyNumberFormat="0" applyBorder="0" applyAlignment="0" applyProtection="0"/>
    <xf numFmtId="189" fontId="102" fillId="0" borderId="91" applyNumberFormat="0" applyFill="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74" fillId="24" borderId="0" applyNumberFormat="0" applyBorder="0" applyAlignment="0" applyProtection="0"/>
    <xf numFmtId="189" fontId="74" fillId="24" borderId="0" applyNumberFormat="0" applyBorder="0" applyAlignment="0" applyProtection="0"/>
    <xf numFmtId="189" fontId="76" fillId="0" borderId="0"/>
    <xf numFmtId="189" fontId="74" fillId="24" borderId="0" applyNumberFormat="0" applyBorder="0" applyAlignment="0" applyProtection="0"/>
    <xf numFmtId="189" fontId="74" fillId="24" borderId="0" applyNumberFormat="0" applyBorder="0" applyAlignment="0" applyProtection="0"/>
    <xf numFmtId="0" fontId="29" fillId="18" borderId="0" applyNumberFormat="0" applyBorder="0" applyAlignment="0" applyProtection="0"/>
    <xf numFmtId="189" fontId="76" fillId="0" borderId="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4" fillId="24" borderId="0" applyNumberFormat="0" applyBorder="0" applyAlignment="0" applyProtection="0"/>
    <xf numFmtId="189" fontId="23" fillId="18" borderId="0" applyNumberFormat="0" applyBorder="0" applyAlignment="0" applyProtection="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74" fillId="24" borderId="0" applyNumberFormat="0" applyBorder="0" applyAlignment="0" applyProtection="0"/>
    <xf numFmtId="189" fontId="74" fillId="24" borderId="0" applyNumberFormat="0" applyBorder="0" applyAlignment="0" applyProtection="0"/>
    <xf numFmtId="189" fontId="76" fillId="0" borderId="0"/>
    <xf numFmtId="189" fontId="76" fillId="0" borderId="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84" fillId="3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9" fillId="0" borderId="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9" fillId="0" borderId="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80" fillId="0" borderId="91" applyNumberFormat="0" applyFill="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41" fontId="23" fillId="0" borderId="0" applyFon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23" fillId="18" borderId="0" applyNumberFormat="0" applyBorder="0" applyAlignment="0" applyProtection="0"/>
    <xf numFmtId="189" fontId="97" fillId="48" borderId="98" applyNumberFormat="0" applyAlignment="0" applyProtection="0"/>
    <xf numFmtId="189" fontId="97" fillId="48" borderId="98" applyNumberFormat="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82" fillId="0" borderId="92" applyNumberFormat="0" applyFill="0" applyAlignment="0" applyProtection="0"/>
    <xf numFmtId="189" fontId="76" fillId="24" borderId="0" applyNumberFormat="0" applyBorder="0" applyAlignment="0" applyProtection="0"/>
    <xf numFmtId="166" fontId="29" fillId="0" borderId="0" applyFont="0" applyFill="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23" fillId="18"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78" fillId="24" borderId="0" applyNumberFormat="0" applyBorder="0" applyAlignment="0" applyProtection="0"/>
    <xf numFmtId="189" fontId="77" fillId="52" borderId="0" applyNumberFormat="0" applyBorder="0" applyAlignment="0" applyProtection="0"/>
    <xf numFmtId="0" fontId="23" fillId="18"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7" fillId="48" borderId="98" applyNumberFormat="0" applyAlignment="0" applyProtection="0"/>
    <xf numFmtId="189" fontId="89" fillId="13" borderId="95" applyNumberFormat="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89" fillId="13" borderId="95" applyNumberFormat="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7" fillId="52" borderId="0" applyNumberFormat="0" applyBorder="0" applyAlignment="0" applyProtection="0"/>
    <xf numFmtId="189" fontId="78"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9" fillId="0" borderId="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7" fillId="52"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9" fillId="0" borderId="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74" fillId="56"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4" fillId="56"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76" fillId="0" borderId="0"/>
    <xf numFmtId="189" fontId="89" fillId="13" borderId="95" applyNumberFormat="0" applyAlignment="0" applyProtection="0"/>
    <xf numFmtId="0" fontId="23" fillId="45"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89" fillId="13" borderId="95" applyNumberFormat="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41" fontId="29" fillId="0" borderId="0" applyFont="0" applyFill="0" applyBorder="0" applyAlignment="0" applyProtection="0"/>
    <xf numFmtId="0" fontId="23" fillId="18" borderId="0" applyNumberFormat="0" applyBorder="0" applyAlignment="0" applyProtection="0"/>
    <xf numFmtId="189" fontId="96" fillId="0" borderId="0" applyNumberForma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78" fillId="24" borderId="0" applyNumberFormat="0" applyBorder="0" applyAlignment="0" applyProtection="0"/>
    <xf numFmtId="189" fontId="77" fillId="52" borderId="0" applyNumberFormat="0" applyBorder="0" applyAlignment="0" applyProtection="0"/>
    <xf numFmtId="0" fontId="23" fillId="18"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0" fontId="74" fillId="42"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76" fillId="0" borderId="0"/>
    <xf numFmtId="189" fontId="74" fillId="4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2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2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0" fontId="23" fillId="2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74" fillId="5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30" fillId="0" borderId="0"/>
    <xf numFmtId="189" fontId="74" fillId="5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29"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0" fontId="23" fillId="29"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89" fontId="76" fillId="0" borderId="0"/>
    <xf numFmtId="0" fontId="23" fillId="18" borderId="0" applyNumberFormat="0" applyBorder="0" applyAlignment="0" applyProtection="0"/>
    <xf numFmtId="0" fontId="23" fillId="18" borderId="0" applyNumberFormat="0" applyBorder="0" applyAlignment="0" applyProtection="0"/>
    <xf numFmtId="0" fontId="74" fillId="65"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4" fillId="6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7"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7"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66" fontId="29" fillId="0" borderId="0" applyFont="0" applyFill="0" applyBorder="0" applyAlignment="0" applyProtection="0"/>
    <xf numFmtId="189" fontId="29" fillId="0" borderId="0"/>
    <xf numFmtId="189" fontId="29"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30" fillId="0" borderId="0"/>
    <xf numFmtId="189" fontId="30" fillId="0" borderId="0"/>
    <xf numFmtId="0" fontId="23" fillId="45" borderId="0" applyNumberFormat="0" applyBorder="0" applyAlignment="0" applyProtection="0"/>
    <xf numFmtId="0" fontId="23" fillId="45"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166" fontId="29" fillId="0" borderId="0" applyFont="0" applyFill="0" applyBorder="0" applyAlignment="0" applyProtection="0"/>
    <xf numFmtId="189" fontId="29" fillId="0" borderId="0"/>
    <xf numFmtId="0" fontId="23" fillId="18" borderId="0" applyNumberFormat="0" applyBorder="0" applyAlignment="0" applyProtection="0"/>
    <xf numFmtId="0" fontId="23" fillId="18" borderId="0" applyNumberFormat="0" applyBorder="0" applyAlignment="0" applyProtection="0"/>
    <xf numFmtId="166" fontId="29" fillId="0" borderId="0" applyFont="0" applyFill="0" applyBorder="0" applyAlignment="0" applyProtection="0"/>
    <xf numFmtId="0" fontId="23" fillId="18" borderId="0" applyNumberFormat="0" applyBorder="0" applyAlignment="0" applyProtection="0"/>
    <xf numFmtId="0" fontId="23" fillId="18" borderId="0" applyNumberFormat="0" applyBorder="0" applyAlignment="0" applyProtection="0"/>
    <xf numFmtId="189" fontId="76" fillId="0" borderId="0"/>
    <xf numFmtId="189" fontId="23" fillId="18"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0" borderId="0"/>
    <xf numFmtId="189" fontId="76" fillId="0" borderId="0"/>
    <xf numFmtId="0"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23" fillId="1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78" fillId="24" borderId="0" applyNumberFormat="0" applyBorder="0" applyAlignment="0" applyProtection="0"/>
    <xf numFmtId="189" fontId="77" fillId="52" borderId="0" applyNumberFormat="0" applyBorder="0" applyAlignment="0" applyProtection="0"/>
    <xf numFmtId="189" fontId="76" fillId="0" borderId="0"/>
    <xf numFmtId="189" fontId="76" fillId="0" borderId="0"/>
    <xf numFmtId="0" fontId="23" fillId="18" borderId="0" applyNumberFormat="0" applyBorder="0" applyAlignment="0" applyProtection="0"/>
    <xf numFmtId="189" fontId="84" fillId="37" borderId="0" applyNumberFormat="0" applyBorder="0" applyAlignment="0" applyProtection="0"/>
    <xf numFmtId="0" fontId="23" fillId="18" borderId="0" applyNumberFormat="0" applyBorder="0" applyAlignment="0" applyProtection="0"/>
    <xf numFmtId="189" fontId="76" fillId="0" borderId="0"/>
    <xf numFmtId="0" fontId="23" fillId="18" borderId="0" applyNumberFormat="0" applyBorder="0" applyAlignment="0" applyProtection="0"/>
    <xf numFmtId="189" fontId="78" fillId="24"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17" borderId="0" applyNumberFormat="0" applyBorder="0" applyAlignment="0" applyProtection="0"/>
    <xf numFmtId="166" fontId="29" fillId="0" borderId="0" applyFont="0" applyFill="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29" fillId="0" borderId="0"/>
    <xf numFmtId="189" fontId="76" fillId="24" borderId="0" applyNumberFormat="0" applyBorder="0" applyAlignment="0" applyProtection="0"/>
    <xf numFmtId="166" fontId="29" fillId="0" borderId="0" applyFont="0" applyFill="0" applyBorder="0" applyAlignment="0" applyProtection="0"/>
    <xf numFmtId="0" fontId="23" fillId="18" borderId="0" applyNumberFormat="0" applyBorder="0" applyAlignment="0" applyProtection="0"/>
    <xf numFmtId="0" fontId="78" fillId="24" borderId="0" applyNumberFormat="0" applyBorder="0" applyAlignment="0" applyProtection="0"/>
    <xf numFmtId="0" fontId="23" fillId="18" borderId="0" applyNumberFormat="0" applyBorder="0" applyAlignment="0" applyProtection="0"/>
    <xf numFmtId="189" fontId="78" fillId="24" borderId="0" applyNumberFormat="0" applyBorder="0" applyAlignment="0" applyProtection="0"/>
    <xf numFmtId="189" fontId="23" fillId="18" borderId="0" applyNumberFormat="0" applyBorder="0" applyAlignment="0" applyProtection="0"/>
    <xf numFmtId="189" fontId="23" fillId="18" borderId="0" applyNumberFormat="0" applyBorder="0" applyAlignment="0" applyProtection="0"/>
    <xf numFmtId="189" fontId="94" fillId="33" borderId="96" applyNumberFormat="0" applyAlignment="0" applyProtection="0"/>
    <xf numFmtId="0" fontId="23" fillId="18" borderId="0" applyNumberFormat="0" applyBorder="0" applyAlignment="0" applyProtection="0"/>
    <xf numFmtId="189" fontId="94" fillId="33" borderId="96" applyNumberFormat="0" applyAlignment="0" applyProtection="0"/>
    <xf numFmtId="189" fontId="29" fillId="0" borderId="0"/>
    <xf numFmtId="189" fontId="29" fillId="0" borderId="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189" fontId="76" fillId="24" borderId="0" applyNumberFormat="0" applyBorder="0" applyAlignment="0" applyProtection="0"/>
    <xf numFmtId="189" fontId="29" fillId="0" borderId="0"/>
    <xf numFmtId="0" fontId="23" fillId="18" borderId="0" applyNumberFormat="0" applyBorder="0" applyAlignment="0" applyProtection="0"/>
    <xf numFmtId="0" fontId="29" fillId="18" borderId="0" applyNumberFormat="0" applyBorder="0" applyAlignment="0" applyProtection="0"/>
    <xf numFmtId="0" fontId="23" fillId="18" borderId="0" applyNumberFormat="0" applyBorder="0" applyAlignment="0" applyProtection="0"/>
    <xf numFmtId="189"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18" borderId="0" applyNumberFormat="0" applyBorder="0" applyAlignment="0" applyProtection="0"/>
    <xf numFmtId="189" fontId="76" fillId="0" borderId="0"/>
    <xf numFmtId="189" fontId="76" fillId="0" borderId="0"/>
    <xf numFmtId="0" fontId="23" fillId="27" borderId="0" applyNumberFormat="0" applyBorder="0" applyAlignment="0" applyProtection="0"/>
    <xf numFmtId="189" fontId="76" fillId="24" borderId="0" applyNumberFormat="0" applyBorder="0" applyAlignment="0" applyProtection="0"/>
    <xf numFmtId="0" fontId="23" fillId="18" borderId="0" applyNumberFormat="0" applyBorder="0" applyAlignment="0" applyProtection="0"/>
    <xf numFmtId="0" fontId="29" fillId="1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1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18"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18" borderId="0" applyNumberFormat="0" applyBorder="0" applyAlignment="0" applyProtection="0"/>
    <xf numFmtId="189" fontId="30" fillId="0" borderId="0"/>
    <xf numFmtId="189" fontId="30" fillId="0" borderId="0"/>
    <xf numFmtId="0" fontId="23" fillId="0" borderId="0"/>
    <xf numFmtId="0" fontId="23" fillId="0" borderId="0"/>
    <xf numFmtId="0" fontId="23" fillId="27" borderId="0" applyNumberFormat="0" applyBorder="0" applyAlignment="0" applyProtection="0"/>
    <xf numFmtId="0" fontId="23" fillId="27" borderId="0" applyNumberFormat="0" applyBorder="0" applyAlignment="0" applyProtection="0"/>
    <xf numFmtId="0" fontId="23" fillId="18"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0" borderId="0"/>
    <xf numFmtId="189" fontId="23" fillId="0" borderId="0"/>
    <xf numFmtId="0" fontId="23" fillId="27" borderId="0" applyNumberFormat="0" applyBorder="0" applyAlignment="0" applyProtection="0"/>
    <xf numFmtId="0" fontId="23" fillId="27" borderId="0" applyNumberFormat="0" applyBorder="0" applyAlignment="0" applyProtection="0"/>
    <xf numFmtId="189" fontId="23" fillId="18" borderId="0" applyNumberFormat="0" applyBorder="0" applyAlignment="0" applyProtection="0"/>
    <xf numFmtId="189" fontId="76" fillId="24" borderId="0" applyNumberFormat="0" applyBorder="0" applyAlignment="0" applyProtection="0"/>
    <xf numFmtId="0" fontId="29" fillId="0" borderId="0"/>
    <xf numFmtId="0" fontId="29" fillId="0" borderId="0"/>
    <xf numFmtId="0" fontId="78" fillId="24" borderId="0" applyNumberFormat="0" applyBorder="0" applyAlignment="0" applyProtection="0"/>
    <xf numFmtId="0" fontId="29" fillId="18" borderId="0" applyNumberFormat="0" applyBorder="0" applyAlignment="0" applyProtection="0"/>
    <xf numFmtId="189" fontId="29" fillId="0" borderId="0"/>
    <xf numFmtId="189" fontId="29" fillId="0" borderId="0"/>
    <xf numFmtId="189" fontId="78" fillId="24" borderId="0" applyNumberFormat="0" applyBorder="0" applyAlignment="0" applyProtection="0"/>
    <xf numFmtId="189" fontId="76" fillId="24" borderId="0" applyNumberFormat="0" applyBorder="0" applyAlignment="0" applyProtection="0"/>
    <xf numFmtId="189" fontId="76" fillId="0" borderId="0"/>
    <xf numFmtId="189" fontId="29" fillId="0" borderId="0"/>
    <xf numFmtId="189" fontId="29" fillId="0" borderId="0"/>
    <xf numFmtId="0" fontId="29" fillId="18"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78" fillId="33" borderId="0" applyNumberFormat="0" applyBorder="0" applyAlignment="0" applyProtection="0"/>
    <xf numFmtId="189" fontId="78" fillId="20"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6" fillId="0" borderId="0"/>
    <xf numFmtId="189" fontId="76" fillId="56"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76" fillId="0" borderId="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8" fillId="33" borderId="0" applyNumberFormat="0" applyBorder="0" applyAlignment="0" applyProtection="0"/>
    <xf numFmtId="189" fontId="78" fillId="20"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189" fontId="78" fillId="20"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189" fontId="76" fillId="0" borderId="0"/>
    <xf numFmtId="0" fontId="23" fillId="17" borderId="0" applyNumberFormat="0" applyBorder="0" applyAlignment="0" applyProtection="0"/>
    <xf numFmtId="189" fontId="78" fillId="33"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6" fillId="0" borderId="0"/>
    <xf numFmtId="189" fontId="76" fillId="56"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45" borderId="0" applyNumberFormat="0" applyBorder="0" applyAlignment="0" applyProtection="0"/>
    <xf numFmtId="189" fontId="76" fillId="0" borderId="0"/>
    <xf numFmtId="189" fontId="76" fillId="56"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78" fillId="33"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6" fillId="56"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30" fillId="0" borderId="0"/>
    <xf numFmtId="0" fontId="30" fillId="0" borderId="0"/>
    <xf numFmtId="189" fontId="76" fillId="0" borderId="0"/>
    <xf numFmtId="189" fontId="76" fillId="0" borderId="0"/>
    <xf numFmtId="189" fontId="76" fillId="0" borderId="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78" fillId="20" borderId="0" applyNumberFormat="0" applyBorder="0" applyAlignment="0" applyProtection="0"/>
    <xf numFmtId="166" fontId="29" fillId="0" borderId="0" applyFont="0" applyFill="0" applyBorder="0" applyAlignment="0" applyProtection="0"/>
    <xf numFmtId="189" fontId="78" fillId="33"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76" fillId="0" borderId="0"/>
    <xf numFmtId="189" fontId="76" fillId="56"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189" fontId="78" fillId="20"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189" fontId="78" fillId="33"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6" fillId="0" borderId="0"/>
    <xf numFmtId="189" fontId="76" fillId="56"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17" borderId="0" applyNumberFormat="0" applyBorder="0" applyAlignment="0" applyProtection="0"/>
    <xf numFmtId="189" fontId="78" fillId="20" borderId="0" applyNumberFormat="0" applyBorder="0" applyAlignment="0" applyProtection="0"/>
    <xf numFmtId="189" fontId="78" fillId="33"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76" fillId="56" borderId="0" applyNumberFormat="0" applyBorder="0" applyAlignment="0" applyProtection="0"/>
    <xf numFmtId="0" fontId="29" fillId="0" borderId="0"/>
    <xf numFmtId="189" fontId="76" fillId="0" borderId="0"/>
    <xf numFmtId="189" fontId="76" fillId="0" borderId="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30" fillId="0" borderId="0" applyFont="0" applyFill="0" applyBorder="0" applyAlignment="0" applyProtection="0"/>
    <xf numFmtId="189" fontId="146" fillId="0" borderId="0" applyNumberFormat="0" applyFill="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56"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56" borderId="0" applyNumberFormat="0" applyBorder="0" applyAlignment="0" applyProtection="0"/>
    <xf numFmtId="189" fontId="76" fillId="56"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146" fillId="0" borderId="0" applyNumberFormat="0" applyFill="0" applyBorder="0" applyAlignment="0" applyProtection="0"/>
    <xf numFmtId="189" fontId="78" fillId="20" borderId="0" applyNumberFormat="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9" fillId="0" borderId="0"/>
    <xf numFmtId="189" fontId="76" fillId="56"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189" fontId="76" fillId="0" borderId="0"/>
    <xf numFmtId="0" fontId="23" fillId="45" borderId="0" applyNumberFormat="0" applyBorder="0" applyAlignment="0" applyProtection="0"/>
    <xf numFmtId="189" fontId="76" fillId="0" borderId="0"/>
    <xf numFmtId="0" fontId="23" fillId="45" borderId="0" applyNumberFormat="0" applyBorder="0" applyAlignment="0" applyProtection="0"/>
    <xf numFmtId="189" fontId="76" fillId="56" borderId="0" applyNumberFormat="0" applyBorder="0" applyAlignment="0" applyProtection="0"/>
    <xf numFmtId="189" fontId="76" fillId="56" borderId="0" applyNumberFormat="0" applyBorder="0" applyAlignment="0" applyProtection="0"/>
    <xf numFmtId="0" fontId="93" fillId="33" borderId="96" applyNumberFormat="0" applyAlignment="0" applyProtection="0"/>
    <xf numFmtId="0" fontId="23" fillId="45" borderId="0" applyNumberFormat="0" applyBorder="0" applyAlignment="0" applyProtection="0"/>
    <xf numFmtId="0" fontId="23" fillId="45" borderId="0" applyNumberFormat="0" applyBorder="0" applyAlignment="0" applyProtection="0"/>
    <xf numFmtId="189" fontId="102"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9"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9" fillId="0" borderId="0"/>
    <xf numFmtId="189" fontId="29" fillId="0" borderId="0"/>
    <xf numFmtId="189" fontId="78" fillId="20"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76" fillId="56" borderId="0" applyNumberFormat="0" applyBorder="0" applyAlignment="0" applyProtection="0"/>
    <xf numFmtId="189" fontId="76" fillId="56" borderId="0" applyNumberFormat="0" applyBorder="0" applyAlignment="0" applyProtection="0"/>
    <xf numFmtId="41" fontId="30"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102" fillId="0" borderId="91" applyNumberFormat="0" applyFill="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81" fillId="67" borderId="0" applyNumberFormat="0" applyBorder="0" applyAlignment="0" applyProtection="0"/>
    <xf numFmtId="189" fontId="76" fillId="56" borderId="0" applyNumberFormat="0" applyBorder="0" applyAlignment="0" applyProtection="0"/>
    <xf numFmtId="189" fontId="76" fillId="56"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147"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76" fillId="56" borderId="0" applyNumberFormat="0" applyBorder="0" applyAlignment="0" applyProtection="0"/>
    <xf numFmtId="189" fontId="76" fillId="56" borderId="0" applyNumberFormat="0" applyBorder="0" applyAlignment="0" applyProtection="0"/>
    <xf numFmtId="0" fontId="74" fillId="56" borderId="0" applyNumberFormat="0" applyBorder="0" applyAlignment="0" applyProtection="0"/>
    <xf numFmtId="189" fontId="29" fillId="0" borderId="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29" fillId="0" borderId="0"/>
    <xf numFmtId="189" fontId="74" fillId="56"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66" fontId="29" fillId="0" borderId="0" applyFont="0" applyFill="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4" fillId="56" borderId="0" applyNumberFormat="0" applyBorder="0" applyAlignment="0" applyProtection="0"/>
    <xf numFmtId="0" fontId="29" fillId="45" borderId="0" applyNumberFormat="0" applyBorder="0" applyAlignment="0" applyProtection="0"/>
    <xf numFmtId="166" fontId="29" fillId="0" borderId="0" applyFont="0" applyFill="0" applyBorder="0" applyAlignment="0" applyProtection="0"/>
    <xf numFmtId="0" fontId="74" fillId="56" borderId="0" applyNumberFormat="0" applyBorder="0" applyAlignment="0" applyProtection="0"/>
    <xf numFmtId="189" fontId="78" fillId="20" borderId="0" applyNumberFormat="0" applyBorder="0" applyAlignment="0" applyProtection="0"/>
    <xf numFmtId="0" fontId="78" fillId="20" borderId="0" applyNumberFormat="0" applyBorder="0" applyAlignment="0" applyProtection="0"/>
    <xf numFmtId="189" fontId="78" fillId="20" borderId="0" applyNumberFormat="0" applyBorder="0" applyAlignment="0" applyProtection="0"/>
    <xf numFmtId="189" fontId="78" fillId="20" borderId="0" applyNumberFormat="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4" fillId="56" borderId="0" applyNumberFormat="0" applyBorder="0" applyAlignment="0" applyProtection="0"/>
    <xf numFmtId="0" fontId="29" fillId="45" borderId="0" applyNumberFormat="0" applyBorder="0" applyAlignment="0" applyProtection="0"/>
    <xf numFmtId="189" fontId="74" fillId="56" borderId="0" applyNumberFormat="0" applyBorder="0" applyAlignment="0" applyProtection="0"/>
    <xf numFmtId="189" fontId="76" fillId="0" borderId="0"/>
    <xf numFmtId="189" fontId="74" fillId="56"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109" fillId="9" borderId="102" applyNumberFormat="0" applyAlignment="0" applyProtection="0"/>
    <xf numFmtId="189" fontId="109" fillId="9" borderId="102" applyNumberFormat="0" applyAlignment="0" applyProtection="0"/>
    <xf numFmtId="189" fontId="76" fillId="56" borderId="0" applyNumberFormat="0" applyBorder="0" applyAlignment="0" applyProtection="0"/>
    <xf numFmtId="189" fontId="76" fillId="56"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56" borderId="0" applyNumberFormat="0" applyBorder="0" applyAlignment="0" applyProtection="0"/>
    <xf numFmtId="189" fontId="76" fillId="0" borderId="0"/>
    <xf numFmtId="41"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56" borderId="0" applyNumberFormat="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89" fontId="80" fillId="0" borderId="91" applyNumberFormat="0" applyFill="0" applyAlignment="0" applyProtection="0"/>
    <xf numFmtId="0" fontId="102" fillId="0" borderId="91" applyNumberFormat="0" applyFill="0" applyAlignment="0" applyProtection="0"/>
    <xf numFmtId="0" fontId="23" fillId="45" borderId="0" applyNumberFormat="0" applyBorder="0" applyAlignment="0" applyProtection="0"/>
    <xf numFmtId="0" fontId="23" fillId="45" borderId="0" applyNumberFormat="0" applyBorder="0" applyAlignment="0" applyProtection="0"/>
    <xf numFmtId="189" fontId="80" fillId="0" borderId="91" applyNumberFormat="0" applyFill="0" applyAlignment="0" applyProtection="0"/>
    <xf numFmtId="189" fontId="102" fillId="0" borderId="91" applyNumberFormat="0" applyFill="0" applyAlignment="0" applyProtection="0"/>
    <xf numFmtId="189" fontId="23" fillId="45" borderId="0" applyNumberFormat="0" applyBorder="0" applyAlignment="0" applyProtection="0"/>
    <xf numFmtId="189" fontId="23" fillId="45" borderId="0" applyNumberFormat="0" applyBorder="0" applyAlignment="0" applyProtection="0"/>
    <xf numFmtId="0" fontId="83" fillId="35" borderId="0" applyNumberFormat="0" applyBorder="0" applyAlignment="0" applyProtection="0"/>
    <xf numFmtId="0" fontId="139" fillId="35" borderId="0" applyNumberFormat="0" applyBorder="0" applyAlignment="0" applyProtection="0"/>
    <xf numFmtId="189" fontId="23" fillId="17" borderId="0" applyNumberFormat="0" applyBorder="0" applyAlignment="0" applyProtection="0"/>
    <xf numFmtId="189" fontId="80" fillId="0" borderId="91" applyNumberFormat="0" applyFill="0" applyAlignment="0" applyProtection="0"/>
    <xf numFmtId="189" fontId="102" fillId="0" borderId="91" applyNumberFormat="0" applyFill="0" applyAlignment="0" applyProtection="0"/>
    <xf numFmtId="189" fontId="23" fillId="45" borderId="0" applyNumberFormat="0" applyBorder="0" applyAlignment="0" applyProtection="0"/>
    <xf numFmtId="189" fontId="23" fillId="45" borderId="0" applyNumberFormat="0" applyBorder="0" applyAlignment="0" applyProtection="0"/>
    <xf numFmtId="189" fontId="102" fillId="0" borderId="91" applyNumberFormat="0" applyFill="0" applyAlignment="0" applyProtection="0"/>
    <xf numFmtId="189" fontId="80" fillId="0" borderId="91" applyNumberFormat="0" applyFill="0" applyAlignment="0" applyProtection="0"/>
    <xf numFmtId="0" fontId="80" fillId="0" borderId="91" applyNumberFormat="0" applyFill="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0" fontId="80" fillId="0" borderId="91" applyNumberFormat="0" applyFill="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56" borderId="0" applyNumberFormat="0" applyBorder="0" applyAlignment="0" applyProtection="0"/>
    <xf numFmtId="189" fontId="76" fillId="0" borderId="0"/>
    <xf numFmtId="189" fontId="74" fillId="56" borderId="0" applyNumberFormat="0" applyBorder="0" applyAlignment="0" applyProtection="0"/>
    <xf numFmtId="189" fontId="74" fillId="56" borderId="0" applyNumberFormat="0" applyBorder="0" applyAlignment="0" applyProtection="0"/>
    <xf numFmtId="189" fontId="74" fillId="56" borderId="0" applyNumberFormat="0" applyBorder="0" applyAlignment="0" applyProtection="0"/>
    <xf numFmtId="189" fontId="109" fillId="9" borderId="102" applyNumberFormat="0" applyAlignment="0" applyProtection="0"/>
    <xf numFmtId="189" fontId="74" fillId="56" borderId="0" applyNumberFormat="0" applyBorder="0" applyAlignment="0" applyProtection="0"/>
    <xf numFmtId="0" fontId="29" fillId="45" borderId="0" applyNumberFormat="0" applyBorder="0" applyAlignment="0" applyProtection="0"/>
    <xf numFmtId="189" fontId="74" fillId="56"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0" fontId="23" fillId="17" borderId="0" applyNumberFormat="0" applyBorder="0" applyAlignment="0" applyProtection="0"/>
    <xf numFmtId="189" fontId="74" fillId="56" borderId="0" applyNumberFormat="0" applyBorder="0" applyAlignment="0" applyProtection="0"/>
    <xf numFmtId="0" fontId="23" fillId="17" borderId="0" applyNumberFormat="0" applyBorder="0" applyAlignment="0" applyProtection="0"/>
    <xf numFmtId="189" fontId="74" fillId="56" borderId="0" applyNumberFormat="0" applyBorder="0" applyAlignment="0" applyProtection="0"/>
    <xf numFmtId="0" fontId="23" fillId="17" borderId="0" applyNumberFormat="0" applyBorder="0" applyAlignment="0" applyProtection="0"/>
    <xf numFmtId="189" fontId="74" fillId="56" borderId="0" applyNumberFormat="0" applyBorder="0" applyAlignment="0" applyProtection="0"/>
    <xf numFmtId="0" fontId="23" fillId="17" borderId="0" applyNumberFormat="0" applyBorder="0" applyAlignment="0" applyProtection="0"/>
    <xf numFmtId="189" fontId="74" fillId="56" borderId="0" applyNumberFormat="0" applyBorder="0" applyAlignment="0" applyProtection="0"/>
    <xf numFmtId="0" fontId="23" fillId="17" borderId="0" applyNumberFormat="0" applyBorder="0" applyAlignment="0" applyProtection="0"/>
    <xf numFmtId="189" fontId="74" fillId="56"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84" fillId="33"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0" fontId="29"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9" fillId="0" borderId="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9" fillId="0" borderId="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9" fillId="0" borderId="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9" fillId="0" borderId="0"/>
    <xf numFmtId="189" fontId="23" fillId="45" borderId="0" applyNumberFormat="0" applyBorder="0" applyAlignment="0" applyProtection="0"/>
    <xf numFmtId="189" fontId="23" fillId="45"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8" fillId="2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8" fillId="20"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0" fontId="29"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45" borderId="0" applyNumberFormat="0" applyBorder="0" applyAlignment="0" applyProtection="0"/>
    <xf numFmtId="0" fontId="85" fillId="0" borderId="94" applyNumberFormat="0" applyFill="0" applyAlignment="0" applyProtection="0"/>
    <xf numFmtId="0" fontId="85" fillId="0" borderId="94" applyNumberFormat="0" applyFill="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9"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9"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9" fillId="0" borderId="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89" fontId="84" fillId="33" borderId="0" applyNumberFormat="0" applyBorder="0" applyAlignment="0" applyProtection="0"/>
    <xf numFmtId="189" fontId="76" fillId="0" borderId="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76" fillId="0" borderId="0"/>
    <xf numFmtId="189" fontId="76" fillId="0" borderId="0"/>
    <xf numFmtId="189" fontId="30" fillId="0" borderId="0" applyFill="0" applyBorder="0" applyAlignment="0" applyProtection="0"/>
    <xf numFmtId="0" fontId="23" fillId="45" borderId="0" applyNumberFormat="0" applyBorder="0" applyAlignment="0" applyProtection="0"/>
    <xf numFmtId="189" fontId="78" fillId="20" borderId="0" applyNumberFormat="0" applyBorder="0" applyAlignment="0" applyProtection="0"/>
    <xf numFmtId="189" fontId="23" fillId="45" borderId="0" applyNumberFormat="0" applyBorder="0" applyAlignment="0" applyProtection="0"/>
    <xf numFmtId="189" fontId="81" fillId="24"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9" fillId="0" borderId="0"/>
    <xf numFmtId="189" fontId="76" fillId="0" borderId="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43" fontId="30"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8" fontId="117" fillId="0" borderId="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89" fontId="80" fillId="0" borderId="91" applyNumberFormat="0" applyFill="0" applyAlignment="0" applyProtection="0"/>
    <xf numFmtId="41"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166" fontId="29" fillId="0" borderId="0" applyFont="0" applyFill="0" applyBorder="0" applyAlignment="0" applyProtection="0"/>
    <xf numFmtId="189" fontId="109" fillId="9" borderId="102" applyNumberFormat="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85" fillId="0" borderId="94" applyNumberFormat="0" applyFill="0" applyAlignment="0" applyProtection="0"/>
    <xf numFmtId="189" fontId="76" fillId="0" borderId="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189" fontId="78" fillId="20" borderId="0" applyNumberFormat="0" applyBorder="0" applyAlignment="0" applyProtection="0"/>
    <xf numFmtId="189" fontId="76" fillId="0" borderId="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41"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89" fontId="76" fillId="0" borderId="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9" fillId="0" borderId="0"/>
    <xf numFmtId="189" fontId="23" fillId="45" borderId="0" applyNumberFormat="0" applyBorder="0" applyAlignment="0" applyProtection="0"/>
    <xf numFmtId="189" fontId="23" fillId="45" borderId="0" applyNumberFormat="0" applyBorder="0" applyAlignment="0" applyProtection="0"/>
    <xf numFmtId="189" fontId="29" fillId="0" borderId="0"/>
    <xf numFmtId="0"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89" fontId="76" fillId="0" borderId="0"/>
    <xf numFmtId="189" fontId="76" fillId="0" borderId="0"/>
    <xf numFmtId="0" fontId="23" fillId="45" borderId="0" applyNumberFormat="0" applyBorder="0" applyAlignment="0" applyProtection="0"/>
    <xf numFmtId="0" fontId="23" fillId="45"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3" fillId="45" borderId="0" applyNumberFormat="0" applyBorder="0" applyAlignment="0" applyProtection="0"/>
    <xf numFmtId="0" fontId="23"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89" fontId="76" fillId="0" borderId="0"/>
    <xf numFmtId="189" fontId="76" fillId="0" borderId="0"/>
    <xf numFmtId="189" fontId="77" fillId="52" borderId="0" applyNumberFormat="0" applyBorder="0" applyAlignment="0" applyProtection="0"/>
    <xf numFmtId="189" fontId="89" fillId="13" borderId="95" applyNumberFormat="0" applyAlignment="0" applyProtection="0"/>
    <xf numFmtId="0" fontId="23" fillId="45" borderId="0" applyNumberFormat="0" applyBorder="0" applyAlignment="0" applyProtection="0"/>
    <xf numFmtId="189" fontId="29" fillId="0" borderId="0"/>
    <xf numFmtId="0" fontId="23" fillId="45" borderId="0" applyNumberFormat="0" applyBorder="0" applyAlignment="0" applyProtection="0"/>
    <xf numFmtId="0" fontId="23" fillId="45" borderId="0" applyNumberFormat="0" applyBorder="0" applyAlignment="0" applyProtection="0"/>
    <xf numFmtId="189" fontId="78" fillId="20" borderId="0" applyNumberFormat="0" applyBorder="0" applyAlignment="0" applyProtection="0"/>
    <xf numFmtId="189" fontId="23" fillId="45" borderId="0" applyNumberFormat="0" applyBorder="0" applyAlignment="0" applyProtection="0"/>
    <xf numFmtId="189" fontId="76" fillId="0" borderId="0"/>
    <xf numFmtId="166" fontId="29" fillId="0" borderId="0" applyFont="0" applyFill="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0" fontId="23" fillId="45" borderId="0" applyNumberFormat="0" applyBorder="0" applyAlignment="0" applyProtection="0"/>
    <xf numFmtId="189" fontId="78"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12" fillId="8" borderId="96" applyNumberFormat="0" applyAlignment="0" applyProtection="0"/>
    <xf numFmtId="189" fontId="23" fillId="45" borderId="0" applyNumberFormat="0" applyBorder="0" applyAlignment="0" applyProtection="0"/>
    <xf numFmtId="189" fontId="112" fillId="8" borderId="96" applyNumberFormat="0" applyAlignment="0" applyProtection="0"/>
    <xf numFmtId="189"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76" fillId="0" borderId="0"/>
    <xf numFmtId="0" fontId="23" fillId="45" borderId="0" applyNumberFormat="0" applyBorder="0" applyAlignment="0" applyProtection="0"/>
    <xf numFmtId="0" fontId="78"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45" borderId="0" applyNumberFormat="0" applyBorder="0" applyAlignment="0" applyProtection="0"/>
    <xf numFmtId="189" fontId="78"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23" fillId="45" borderId="0" applyNumberFormat="0" applyBorder="0" applyAlignment="0" applyProtection="0"/>
    <xf numFmtId="189" fontId="112" fillId="8" borderId="96" applyNumberFormat="0" applyAlignment="0" applyProtection="0"/>
    <xf numFmtId="189" fontId="23" fillId="45" borderId="0" applyNumberFormat="0" applyBorder="0" applyAlignment="0" applyProtection="0"/>
    <xf numFmtId="189" fontId="76" fillId="0" borderId="0"/>
    <xf numFmtId="189" fontId="76" fillId="0" borderId="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76" fillId="0" borderId="0"/>
    <xf numFmtId="0" fontId="23" fillId="45" borderId="0" applyNumberFormat="0" applyBorder="0" applyAlignment="0" applyProtection="0"/>
    <xf numFmtId="0" fontId="29" fillId="4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0" fontId="23" fillId="45" borderId="0" applyNumberFormat="0" applyBorder="0" applyAlignment="0" applyProtection="0"/>
    <xf numFmtId="189" fontId="76" fillId="0" borderId="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76" fillId="0" borderId="0"/>
    <xf numFmtId="0" fontId="23" fillId="45" borderId="0" applyNumberFormat="0" applyBorder="0" applyAlignment="0" applyProtection="0"/>
    <xf numFmtId="0" fontId="29" fillId="45" borderId="0" applyNumberFormat="0" applyBorder="0" applyAlignment="0" applyProtection="0"/>
    <xf numFmtId="0" fontId="23" fillId="45" borderId="0" applyNumberFormat="0" applyBorder="0" applyAlignment="0" applyProtection="0"/>
    <xf numFmtId="189" fontId="23" fillId="45" borderId="0" applyNumberFormat="0" applyBorder="0" applyAlignment="0" applyProtection="0"/>
    <xf numFmtId="189" fontId="76" fillId="0" borderId="0"/>
    <xf numFmtId="189" fontId="76" fillId="0" borderId="0"/>
    <xf numFmtId="189" fontId="23" fillId="45" borderId="0" applyNumberFormat="0" applyBorder="0" applyAlignment="0" applyProtection="0"/>
    <xf numFmtId="0" fontId="23" fillId="4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23" fillId="45" borderId="0" applyNumberFormat="0" applyBorder="0" applyAlignment="0" applyProtection="0"/>
    <xf numFmtId="189" fontId="76" fillId="0" borderId="0"/>
    <xf numFmtId="0" fontId="78" fillId="20" borderId="0" applyNumberFormat="0" applyBorder="0" applyAlignment="0" applyProtection="0"/>
    <xf numFmtId="0" fontId="29" fillId="45" borderId="0" applyNumberFormat="0" applyBorder="0" applyAlignment="0" applyProtection="0"/>
    <xf numFmtId="189" fontId="78" fillId="20" borderId="0" applyNumberFormat="0" applyBorder="0" applyAlignment="0" applyProtection="0"/>
    <xf numFmtId="189" fontId="23" fillId="17" borderId="0" applyNumberFormat="0" applyBorder="0" applyAlignment="0" applyProtection="0"/>
    <xf numFmtId="189" fontId="76" fillId="0" borderId="0"/>
    <xf numFmtId="189" fontId="77" fillId="52" borderId="0" applyNumberFormat="0" applyBorder="0" applyAlignment="0" applyProtection="0"/>
    <xf numFmtId="0" fontId="23" fillId="45" borderId="0" applyNumberFormat="0" applyBorder="0" applyAlignment="0" applyProtection="0"/>
    <xf numFmtId="189" fontId="107" fillId="0" borderId="101" applyNumberFormat="0" applyFill="0" applyAlignment="0" applyProtection="0"/>
    <xf numFmtId="0" fontId="23" fillId="45" borderId="0" applyNumberFormat="0" applyBorder="0" applyAlignment="0" applyProtection="0"/>
    <xf numFmtId="0" fontId="23" fillId="45"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3" fillId="45" borderId="0" applyNumberFormat="0" applyBorder="0" applyAlignment="0" applyProtection="0"/>
    <xf numFmtId="189" fontId="76" fillId="0" borderId="0"/>
    <xf numFmtId="189" fontId="23" fillId="45"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6" fillId="0" borderId="0"/>
    <xf numFmtId="0" fontId="23" fillId="45" borderId="0" applyNumberFormat="0" applyBorder="0" applyAlignment="0" applyProtection="0"/>
    <xf numFmtId="166" fontId="29" fillId="0" borderId="0" applyFont="0" applyFill="0" applyBorder="0" applyAlignment="0" applyProtection="0"/>
    <xf numFmtId="178" fontId="30" fillId="0" borderId="0" applyFill="0" applyBorder="0" applyAlignment="0" applyProtection="0"/>
    <xf numFmtId="41" fontId="30" fillId="0" borderId="0" applyFont="0" applyFill="0" applyBorder="0" applyAlignment="0" applyProtection="0"/>
    <xf numFmtId="189" fontId="76" fillId="0" borderId="0"/>
    <xf numFmtId="0" fontId="29" fillId="45" borderId="0" applyNumberFormat="0" applyBorder="0" applyAlignment="0" applyProtection="0"/>
    <xf numFmtId="189" fontId="84" fillId="37" borderId="0" applyNumberFormat="0" applyBorder="0" applyAlignment="0" applyProtection="0"/>
    <xf numFmtId="0" fontId="23" fillId="45" borderId="0" applyNumberFormat="0" applyBorder="0" applyAlignment="0" applyProtection="0"/>
    <xf numFmtId="189" fontId="76" fillId="0" borderId="0"/>
    <xf numFmtId="189" fontId="107" fillId="0" borderId="101" applyNumberFormat="0" applyFill="0" applyAlignment="0" applyProtection="0"/>
    <xf numFmtId="0" fontId="23" fillId="45" borderId="0" applyNumberFormat="0" applyBorder="0" applyAlignment="0" applyProtection="0"/>
    <xf numFmtId="0" fontId="23" fillId="45" borderId="0" applyNumberFormat="0" applyBorder="0" applyAlignment="0" applyProtection="0"/>
    <xf numFmtId="189" fontId="78" fillId="20" borderId="0" applyNumberFormat="0" applyBorder="0" applyAlignment="0" applyProtection="0"/>
    <xf numFmtId="189" fontId="23" fillId="45"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23" fillId="45"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23" fillId="45" borderId="0" applyNumberFormat="0" applyBorder="0" applyAlignment="0" applyProtection="0"/>
    <xf numFmtId="189" fontId="23" fillId="45" borderId="0" applyNumberFormat="0" applyBorder="0" applyAlignment="0" applyProtection="0"/>
    <xf numFmtId="189" fontId="78" fillId="20"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0" fontId="23" fillId="45" borderId="0" applyNumberFormat="0" applyBorder="0" applyAlignment="0" applyProtection="0"/>
    <xf numFmtId="189" fontId="78" fillId="8"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87" fillId="38" borderId="90" applyNumberFormat="0" applyAlignment="0" applyProtection="0"/>
    <xf numFmtId="166" fontId="30"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125" fillId="0" borderId="0"/>
    <xf numFmtId="189" fontId="23" fillId="27" borderId="0" applyNumberFormat="0" applyBorder="0" applyAlignment="0" applyProtection="0"/>
    <xf numFmtId="189" fontId="23" fillId="27" borderId="0" applyNumberFormat="0" applyBorder="0" applyAlignment="0" applyProtection="0"/>
    <xf numFmtId="0" fontId="29" fillId="0" borderId="0"/>
    <xf numFmtId="189" fontId="78" fillId="8" borderId="0" applyNumberFormat="0" applyBorder="0" applyAlignment="0" applyProtection="0"/>
    <xf numFmtId="0" fontId="23" fillId="27" borderId="0" applyNumberFormat="0" applyBorder="0" applyAlignment="0" applyProtection="0"/>
    <xf numFmtId="189" fontId="76" fillId="0" borderId="0"/>
    <xf numFmtId="0" fontId="23" fillId="27" borderId="0" applyNumberFormat="0" applyBorder="0" applyAlignment="0" applyProtection="0"/>
    <xf numFmtId="189" fontId="76" fillId="0" borderId="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86" fillId="13" borderId="95" applyNumberFormat="0" applyAlignment="0" applyProtection="0"/>
    <xf numFmtId="189" fontId="76" fillId="0" borderId="0"/>
    <xf numFmtId="0" fontId="23" fillId="27" borderId="0" applyNumberFormat="0" applyBorder="0" applyAlignment="0" applyProtection="0"/>
    <xf numFmtId="189" fontId="23" fillId="27" borderId="0" applyNumberFormat="0" applyBorder="0" applyAlignment="0" applyProtection="0"/>
    <xf numFmtId="189" fontId="78" fillId="57" borderId="0" applyNumberFormat="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0" fontId="23" fillId="27" borderId="0" applyNumberFormat="0" applyBorder="0" applyAlignment="0" applyProtection="0"/>
    <xf numFmtId="189" fontId="23" fillId="2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6" fillId="0" borderId="0"/>
    <xf numFmtId="189" fontId="76" fillId="0" borderId="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7" borderId="0" applyNumberFormat="0" applyBorder="0" applyAlignment="0" applyProtection="0"/>
    <xf numFmtId="0" fontId="77" fillId="19" borderId="0" applyNumberFormat="0" applyBorder="0" applyAlignment="0" applyProtection="0"/>
    <xf numFmtId="189" fontId="23" fillId="2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8" fillId="8"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0"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126" fillId="68"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89" fontId="126" fillId="68" borderId="0" applyNumberFormat="0" applyBorder="0" applyAlignment="0" applyProtection="0"/>
    <xf numFmtId="189" fontId="23" fillId="27" borderId="0" applyNumberFormat="0" applyBorder="0" applyAlignment="0" applyProtection="0"/>
    <xf numFmtId="189" fontId="78" fillId="8" borderId="0" applyNumberFormat="0" applyBorder="0" applyAlignment="0" applyProtection="0"/>
    <xf numFmtId="189" fontId="76" fillId="0" borderId="0"/>
    <xf numFmtId="189" fontId="76" fillId="0" borderId="0"/>
    <xf numFmtId="189" fontId="76" fillId="0" borderId="0"/>
    <xf numFmtId="189" fontId="76" fillId="0" borderId="0"/>
    <xf numFmtId="41"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78" fillId="8"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189" fontId="78" fillId="8"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189" fontId="76" fillId="0" borderId="0"/>
    <xf numFmtId="189" fontId="78" fillId="8"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8" fillId="8"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8" fillId="33" borderId="0" applyNumberFormat="0" applyBorder="0" applyAlignment="0" applyProtection="0"/>
    <xf numFmtId="166" fontId="29" fillId="0" borderId="0" applyFont="0" applyFill="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189" fontId="78" fillId="8"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0" fontId="23" fillId="2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8" fillId="40"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94" fillId="33" borderId="96" applyNumberFormat="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0"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6" fillId="0" borderId="0"/>
    <xf numFmtId="189" fontId="74" fillId="42"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8" fillId="8" borderId="0" applyNumberFormat="0" applyBorder="0" applyAlignment="0" applyProtection="0"/>
    <xf numFmtId="189" fontId="74" fillId="42" borderId="0" applyNumberFormat="0" applyBorder="0" applyAlignment="0" applyProtection="0"/>
    <xf numFmtId="0" fontId="29" fillId="27" borderId="0" applyNumberFormat="0" applyBorder="0" applyAlignment="0" applyProtection="0"/>
    <xf numFmtId="166" fontId="29" fillId="0" borderId="0" applyFont="0" applyFill="0" applyBorder="0" applyAlignment="0" applyProtection="0"/>
    <xf numFmtId="0" fontId="74" fillId="42" borderId="0" applyNumberFormat="0" applyBorder="0" applyAlignment="0" applyProtection="0"/>
    <xf numFmtId="166" fontId="29" fillId="0" borderId="0" applyFont="0" applyFill="0" applyBorder="0" applyAlignment="0" applyProtection="0"/>
    <xf numFmtId="0" fontId="77" fillId="61" borderId="0" applyNumberFormat="0" applyBorder="0" applyAlignment="0" applyProtection="0"/>
    <xf numFmtId="189" fontId="78" fillId="8" borderId="0" applyNumberFormat="0" applyBorder="0" applyAlignment="0" applyProtection="0"/>
    <xf numFmtId="0" fontId="78" fillId="8" borderId="0" applyNumberFormat="0" applyBorder="0" applyAlignment="0" applyProtection="0"/>
    <xf numFmtId="0" fontId="77" fillId="61" borderId="0" applyNumberFormat="0" applyBorder="0" applyAlignment="0" applyProtection="0"/>
    <xf numFmtId="189" fontId="78" fillId="8" borderId="0" applyNumberFormat="0" applyBorder="0" applyAlignment="0" applyProtection="0"/>
    <xf numFmtId="189" fontId="29" fillId="0" borderId="0"/>
    <xf numFmtId="0" fontId="77" fillId="61" borderId="0" applyNumberFormat="0" applyBorder="0" applyAlignment="0" applyProtection="0"/>
    <xf numFmtId="189" fontId="78" fillId="8" borderId="0" applyNumberFormat="0" applyBorder="0" applyAlignment="0" applyProtection="0"/>
    <xf numFmtId="0" fontId="77" fillId="61"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0" fontId="81" fillId="67" borderId="0" applyNumberFormat="0" applyBorder="0" applyAlignment="0" applyProtection="0"/>
    <xf numFmtId="189" fontId="74" fillId="42" borderId="0" applyNumberFormat="0" applyBorder="0" applyAlignment="0" applyProtection="0"/>
    <xf numFmtId="0" fontId="81" fillId="67" borderId="0" applyNumberFormat="0" applyBorder="0" applyAlignment="0" applyProtection="0"/>
    <xf numFmtId="189" fontId="74" fillId="42" borderId="0" applyNumberFormat="0" applyBorder="0" applyAlignment="0" applyProtection="0"/>
    <xf numFmtId="0" fontId="77" fillId="61" borderId="0" applyNumberFormat="0" applyBorder="0" applyAlignment="0" applyProtection="0"/>
    <xf numFmtId="189" fontId="74" fillId="42" borderId="0" applyNumberFormat="0" applyBorder="0" applyAlignment="0" applyProtection="0"/>
    <xf numFmtId="0" fontId="77" fillId="61" borderId="0" applyNumberFormat="0" applyBorder="0" applyAlignment="0" applyProtection="0"/>
    <xf numFmtId="189" fontId="74" fillId="42" borderId="0" applyNumberFormat="0" applyBorder="0" applyAlignment="0" applyProtection="0"/>
    <xf numFmtId="189" fontId="29" fillId="0" borderId="0"/>
    <xf numFmtId="0" fontId="77" fillId="61" borderId="0" applyNumberFormat="0" applyBorder="0" applyAlignment="0" applyProtection="0"/>
    <xf numFmtId="189" fontId="74" fillId="42" borderId="0" applyNumberFormat="0" applyBorder="0" applyAlignment="0" applyProtection="0"/>
    <xf numFmtId="0" fontId="77" fillId="61" borderId="0" applyNumberFormat="0" applyBorder="0" applyAlignment="0" applyProtection="0"/>
    <xf numFmtId="189" fontId="74" fillId="42" borderId="0" applyNumberFormat="0" applyBorder="0" applyAlignment="0" applyProtection="0"/>
    <xf numFmtId="189" fontId="76"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9"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6" fillId="0" borderId="0"/>
    <xf numFmtId="189" fontId="74" fillId="42" borderId="0" applyNumberFormat="0" applyBorder="0" applyAlignment="0" applyProtection="0"/>
    <xf numFmtId="0" fontId="29" fillId="0" borderId="0"/>
    <xf numFmtId="0" fontId="29" fillId="27" borderId="0" applyNumberFormat="0" applyBorder="0" applyAlignment="0" applyProtection="0"/>
    <xf numFmtId="189" fontId="74" fillId="42"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74" fillId="42" borderId="0" applyNumberFormat="0" applyBorder="0" applyAlignment="0" applyProtection="0"/>
    <xf numFmtId="166" fontId="29" fillId="0" borderId="0" applyFont="0" applyFill="0" applyBorder="0" applyAlignment="0" applyProtection="0"/>
    <xf numFmtId="189" fontId="74" fillId="42" borderId="0" applyNumberFormat="0" applyBorder="0" applyAlignment="0" applyProtection="0"/>
    <xf numFmtId="189" fontId="76" fillId="0" borderId="0"/>
    <xf numFmtId="189" fontId="76" fillId="0" borderId="0"/>
    <xf numFmtId="189" fontId="76" fillId="0" borderId="0"/>
    <xf numFmtId="189" fontId="74" fillId="42" borderId="0" applyNumberFormat="0" applyBorder="0" applyAlignment="0" applyProtection="0"/>
    <xf numFmtId="189" fontId="74" fillId="42" borderId="0" applyNumberFormat="0" applyBorder="0" applyAlignment="0" applyProtection="0"/>
    <xf numFmtId="189" fontId="74" fillId="42"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9" fillId="0" borderId="0"/>
    <xf numFmtId="189" fontId="29"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0" fontId="29" fillId="0" borderId="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78" fillId="8"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76" fillId="0" borderId="0"/>
    <xf numFmtId="189" fontId="23" fillId="27"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8" fillId="8" borderId="0" applyNumberFormat="0" applyBorder="0" applyAlignment="0" applyProtection="0"/>
    <xf numFmtId="0" fontId="29" fillId="27" borderId="0" applyNumberFormat="0" applyBorder="0" applyAlignment="0" applyProtection="0"/>
    <xf numFmtId="0" fontId="23" fillId="27"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9"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29" fillId="0" borderId="0"/>
    <xf numFmtId="0" fontId="23" fillId="27" borderId="0" applyNumberFormat="0" applyBorder="0" applyAlignment="0" applyProtection="0"/>
    <xf numFmtId="41" fontId="29" fillId="0" borderId="0" applyFont="0" applyFill="0" applyBorder="0" applyAlignment="0" applyProtection="0"/>
    <xf numFmtId="0"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166" fontId="30" fillId="0" borderId="0" applyFont="0" applyFill="0" applyBorder="0" applyAlignment="0" applyProtection="0"/>
    <xf numFmtId="189" fontId="76" fillId="0" borderId="0"/>
    <xf numFmtId="166" fontId="29" fillId="0" borderId="0" applyFont="0" applyFill="0" applyBorder="0" applyAlignment="0" applyProtection="0"/>
    <xf numFmtId="189" fontId="107" fillId="0" borderId="101" applyNumberFormat="0" applyFill="0" applyAlignment="0" applyProtection="0"/>
    <xf numFmtId="189" fontId="76" fillId="0" borderId="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0" fontId="96" fillId="0" borderId="0" applyNumberFormat="0" applyFill="0" applyBorder="0" applyAlignment="0" applyProtection="0"/>
    <xf numFmtId="0" fontId="148" fillId="0" borderId="0" applyNumberFormat="0" applyFill="0" applyBorder="0" applyAlignment="0" applyProtection="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6" fillId="0" borderId="0"/>
    <xf numFmtId="189" fontId="76" fillId="0" borderId="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29" fillId="0" borderId="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77" fillId="50" borderId="0" applyNumberFormat="0" applyBorder="0" applyAlignment="0" applyProtection="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0" fontId="29" fillId="0" borderId="0"/>
    <xf numFmtId="0" fontId="29" fillId="0" borderId="0"/>
    <xf numFmtId="189" fontId="23" fillId="27" borderId="0" applyNumberFormat="0" applyBorder="0" applyAlignment="0" applyProtection="0"/>
    <xf numFmtId="189" fontId="23" fillId="27" borderId="0" applyNumberFormat="0" applyBorder="0" applyAlignment="0" applyProtection="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77" fillId="46"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6" fillId="0" borderId="0"/>
    <xf numFmtId="189" fontId="76" fillId="0" borderId="0"/>
    <xf numFmtId="0" fontId="29" fillId="0" borderId="0"/>
    <xf numFmtId="0" fontId="29" fillId="0" borderId="0"/>
    <xf numFmtId="0" fontId="23" fillId="27" borderId="0" applyNumberFormat="0" applyBorder="0" applyAlignment="0" applyProtection="0"/>
    <xf numFmtId="0" fontId="23" fillId="27" borderId="0" applyNumberFormat="0" applyBorder="0" applyAlignment="0" applyProtection="0"/>
    <xf numFmtId="189" fontId="77" fillId="28"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29" fillId="0" borderId="0"/>
    <xf numFmtId="189" fontId="29" fillId="0" borderId="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9" fontId="29" fillId="0" borderId="0" applyFont="0" applyFill="0" applyBorder="0" applyAlignment="0" applyProtection="0"/>
    <xf numFmtId="0" fontId="88" fillId="40" borderId="0" applyNumberFormat="0" applyBorder="0" applyAlignment="0" applyProtection="0"/>
    <xf numFmtId="0" fontId="88" fillId="40" borderId="0" applyNumberFormat="0" applyBorder="0" applyAlignment="0" applyProtection="0"/>
    <xf numFmtId="0" fontId="77" fillId="63" borderId="0" applyNumberFormat="0" applyBorder="0" applyAlignment="0" applyProtection="0"/>
    <xf numFmtId="189" fontId="76" fillId="0" borderId="0"/>
    <xf numFmtId="189" fontId="76" fillId="0" borderId="0"/>
    <xf numFmtId="189" fontId="76" fillId="0" borderId="0"/>
    <xf numFmtId="189" fontId="76" fillId="0" borderId="0"/>
    <xf numFmtId="41" fontId="29" fillId="0" borderId="0" applyFont="0" applyFill="0" applyBorder="0" applyAlignment="0" applyProtection="0"/>
    <xf numFmtId="0" fontId="23" fillId="0" borderId="0"/>
    <xf numFmtId="0" fontId="23" fillId="0" borderId="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189" fontId="77" fillId="22"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76" fillId="0" borderId="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6" fillId="0" borderId="0"/>
    <xf numFmtId="189" fontId="29" fillId="0" borderId="0"/>
    <xf numFmtId="0" fontId="23" fillId="27"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6" fillId="0" borderId="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189" fontId="76" fillId="0" borderId="0"/>
    <xf numFmtId="0" fontId="29" fillId="0" borderId="0"/>
    <xf numFmtId="0" fontId="29" fillId="0" borderId="0"/>
    <xf numFmtId="41" fontId="29" fillId="0" borderId="0" applyFont="0" applyFill="0" applyBorder="0" applyAlignment="0" applyProtection="0"/>
    <xf numFmtId="0" fontId="23" fillId="0" borderId="0"/>
    <xf numFmtId="0" fontId="23" fillId="0" borderId="0"/>
    <xf numFmtId="0" fontId="23" fillId="27" borderId="0" applyNumberFormat="0" applyBorder="0" applyAlignment="0" applyProtection="0"/>
    <xf numFmtId="0" fontId="23" fillId="27"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189" fontId="77" fillId="52"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7" fillId="43" borderId="0" applyNumberFormat="0" applyBorder="0" applyAlignment="0" applyProtection="0"/>
    <xf numFmtId="189" fontId="76" fillId="0" borderId="0"/>
    <xf numFmtId="189" fontId="76" fillId="0" borderId="0"/>
    <xf numFmtId="189" fontId="29" fillId="0" borderId="0"/>
    <xf numFmtId="189" fontId="29" fillId="0" borderId="0"/>
    <xf numFmtId="166" fontId="29" fillId="0" borderId="0" applyFont="0" applyFill="0" applyBorder="0" applyAlignment="0" applyProtection="0"/>
    <xf numFmtId="0" fontId="23" fillId="0" borderId="0"/>
    <xf numFmtId="0" fontId="23" fillId="0" borderId="0"/>
    <xf numFmtId="0" fontId="23" fillId="27" borderId="0" applyNumberFormat="0" applyBorder="0" applyAlignment="0" applyProtection="0"/>
    <xf numFmtId="0" fontId="23" fillId="27" borderId="0" applyNumberFormat="0" applyBorder="0" applyAlignment="0" applyProtection="0"/>
    <xf numFmtId="189" fontId="29" fillId="0" borderId="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7" fillId="61"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9" fillId="0" borderId="0"/>
    <xf numFmtId="189" fontId="76"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9"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6" fillId="0" borderId="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189" fontId="29" fillId="0" borderId="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75" fillId="0" borderId="88" applyNumberFormat="0" applyFill="0" applyAlignment="0" applyProtection="0"/>
    <xf numFmtId="0" fontId="23" fillId="27" borderId="0" applyNumberFormat="0" applyBorder="0" applyAlignment="0" applyProtection="0"/>
    <xf numFmtId="0" fontId="23" fillId="27" borderId="0" applyNumberFormat="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3" fillId="27"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189" fontId="78" fillId="8" borderId="0" applyNumberFormat="0" applyBorder="0" applyAlignment="0" applyProtection="0"/>
    <xf numFmtId="189" fontId="76" fillId="0" borderId="0"/>
    <xf numFmtId="41" fontId="29" fillId="0" borderId="0" applyFont="0" applyFill="0" applyBorder="0" applyAlignment="0" applyProtection="0"/>
    <xf numFmtId="189" fontId="23" fillId="27" borderId="0" applyNumberFormat="0" applyBorder="0" applyAlignment="0" applyProtection="0"/>
    <xf numFmtId="189" fontId="76" fillId="0" borderId="0"/>
    <xf numFmtId="189" fontId="76" fillId="0" borderId="0"/>
    <xf numFmtId="189" fontId="76" fillId="0" borderId="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84" fillId="20" borderId="0" applyNumberFormat="0" applyBorder="0" applyAlignment="0" applyProtection="0"/>
    <xf numFmtId="9" fontId="29" fillId="0" borderId="0" applyFont="0" applyFill="0" applyBorder="0" applyAlignment="0" applyProtection="0"/>
    <xf numFmtId="189" fontId="76" fillId="0" borderId="0"/>
    <xf numFmtId="0" fontId="23" fillId="27" borderId="0" applyNumberFormat="0" applyBorder="0" applyAlignment="0" applyProtection="0"/>
    <xf numFmtId="189" fontId="78" fillId="8"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189" fontId="76" fillId="0" borderId="0"/>
    <xf numFmtId="189" fontId="76" fillId="0" borderId="0"/>
    <xf numFmtId="0" fontId="23" fillId="27"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78" fillId="8" borderId="0" applyNumberFormat="0" applyBorder="0" applyAlignment="0" applyProtection="0"/>
    <xf numFmtId="0" fontId="23" fillId="27" borderId="0" applyNumberFormat="0" applyBorder="0" applyAlignment="0" applyProtection="0"/>
    <xf numFmtId="189" fontId="78" fillId="8" borderId="0" applyNumberFormat="0" applyBorder="0" applyAlignment="0" applyProtection="0"/>
    <xf numFmtId="189" fontId="23" fillId="27" borderId="0" applyNumberFormat="0" applyBorder="0" applyAlignment="0" applyProtection="0"/>
    <xf numFmtId="189" fontId="76" fillId="0" borderId="0"/>
    <xf numFmtId="189" fontId="76" fillId="0" borderId="0"/>
    <xf numFmtId="189"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29" fillId="27" borderId="0" applyNumberFormat="0" applyBorder="0" applyAlignment="0" applyProtection="0"/>
    <xf numFmtId="0" fontId="23" fillId="27" borderId="0" applyNumberFormat="0" applyBorder="0" applyAlignment="0" applyProtection="0"/>
    <xf numFmtId="9" fontId="29" fillId="0" borderId="0" applyFont="0" applyFill="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76" fillId="0" borderId="0"/>
    <xf numFmtId="0" fontId="23" fillId="27" borderId="0" applyNumberFormat="0" applyBorder="0" applyAlignment="0" applyProtection="0"/>
    <xf numFmtId="0" fontId="29"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23" fillId="27" borderId="0" applyNumberFormat="0" applyBorder="0" applyAlignment="0" applyProtection="0"/>
    <xf numFmtId="0" fontId="23" fillId="27" borderId="0" applyNumberFormat="0" applyBorder="0" applyAlignment="0" applyProtection="0"/>
    <xf numFmtId="189" fontId="23" fillId="27" borderId="0" applyNumberFormat="0" applyBorder="0" applyAlignment="0" applyProtection="0"/>
    <xf numFmtId="189" fontId="76" fillId="0" borderId="0"/>
    <xf numFmtId="189" fontId="29" fillId="0" borderId="0"/>
    <xf numFmtId="0" fontId="78" fillId="8" borderId="0" applyNumberFormat="0" applyBorder="0" applyAlignment="0" applyProtection="0"/>
    <xf numFmtId="0" fontId="29" fillId="27" borderId="0" applyNumberFormat="0" applyBorder="0" applyAlignment="0" applyProtection="0"/>
    <xf numFmtId="189" fontId="78" fillId="8" borderId="0" applyNumberFormat="0" applyBorder="0" applyAlignment="0" applyProtection="0"/>
    <xf numFmtId="189" fontId="76" fillId="0" borderId="0"/>
    <xf numFmtId="0" fontId="23" fillId="27" borderId="0" applyNumberFormat="0" applyBorder="0" applyAlignment="0" applyProtection="0"/>
    <xf numFmtId="0" fontId="23" fillId="27" borderId="0" applyNumberFormat="0" applyBorder="0" applyAlignment="0" applyProtection="0"/>
    <xf numFmtId="41" fontId="29" fillId="0" borderId="0" applyFont="0" applyFill="0" applyBorder="0" applyAlignment="0" applyProtection="0"/>
    <xf numFmtId="0"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9"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41" fontId="29" fillId="0" borderId="0" applyFont="0" applyFill="0" applyBorder="0" applyAlignment="0" applyProtection="0"/>
    <xf numFmtId="0"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189" fontId="76" fillId="0" borderId="0"/>
    <xf numFmtId="189" fontId="76" fillId="0" borderId="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23" fillId="27" borderId="0" applyNumberFormat="0" applyBorder="0" applyAlignment="0" applyProtection="0"/>
    <xf numFmtId="41" fontId="29" fillId="0" borderId="0" applyFont="0" applyFill="0" applyBorder="0" applyAlignment="0" applyProtection="0"/>
    <xf numFmtId="189" fontId="78" fillId="8"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0" fontId="23" fillId="27" borderId="0" applyNumberFormat="0" applyBorder="0" applyAlignment="0" applyProtection="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29" fillId="0" borderId="0"/>
    <xf numFmtId="189" fontId="29" fillId="0" borderId="0"/>
    <xf numFmtId="0" fontId="23" fillId="29" borderId="0" applyNumberFormat="0" applyBorder="0" applyAlignment="0" applyProtection="0"/>
    <xf numFmtId="189" fontId="76" fillId="0" borderId="0"/>
    <xf numFmtId="0" fontId="23" fillId="29" borderId="0" applyNumberFormat="0" applyBorder="0" applyAlignment="0" applyProtection="0"/>
    <xf numFmtId="189" fontId="78" fillId="57" borderId="0" applyNumberFormat="0" applyBorder="0" applyAlignment="0" applyProtection="0"/>
    <xf numFmtId="189" fontId="76" fillId="0" borderId="0"/>
    <xf numFmtId="189"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84" fillId="36"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78" fillId="5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30" fillId="0" borderId="0" applyFont="0" applyFill="0" applyBorder="0" applyAlignment="0" applyProtection="0"/>
    <xf numFmtId="189" fontId="76" fillId="0" borderId="0"/>
    <xf numFmtId="0" fontId="23" fillId="29" borderId="0" applyNumberFormat="0" applyBorder="0" applyAlignment="0" applyProtection="0"/>
    <xf numFmtId="189" fontId="29" fillId="0" borderId="0"/>
    <xf numFmtId="189" fontId="78" fillId="57" borderId="0" applyNumberFormat="0" applyBorder="0" applyAlignment="0" applyProtection="0"/>
    <xf numFmtId="189" fontId="23" fillId="29" borderId="0" applyNumberFormat="0" applyBorder="0" applyAlignment="0" applyProtection="0"/>
    <xf numFmtId="189"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0" fontId="23" fillId="29" borderId="0" applyNumberFormat="0" applyBorder="0" applyAlignment="0" applyProtection="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0" fillId="0" borderId="91" applyNumberFormat="0" applyFill="0" applyAlignment="0" applyProtection="0"/>
    <xf numFmtId="189" fontId="78" fillId="57"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6" fillId="0" borderId="0"/>
    <xf numFmtId="189" fontId="77" fillId="55"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84" fillId="36" borderId="0" applyNumberFormat="0" applyBorder="0" applyAlignment="0" applyProtection="0"/>
    <xf numFmtId="189" fontId="78" fillId="5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76" fillId="0" borderId="0"/>
    <xf numFmtId="0" fontId="23" fillId="29"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8" fillId="5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0" borderId="0"/>
    <xf numFmtId="0" fontId="23" fillId="29" borderId="0" applyNumberFormat="0" applyBorder="0" applyAlignment="0" applyProtection="0"/>
    <xf numFmtId="189" fontId="76" fillId="0" borderId="0"/>
    <xf numFmtId="0" fontId="23" fillId="29" borderId="0" applyNumberFormat="0" applyBorder="0" applyAlignment="0" applyProtection="0"/>
    <xf numFmtId="189" fontId="23" fillId="29" borderId="0" applyNumberFormat="0" applyBorder="0" applyAlignment="0" applyProtection="0"/>
    <xf numFmtId="189" fontId="77" fillId="43"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6" fillId="0" borderId="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0" fontId="23" fillId="29" borderId="0" applyNumberFormat="0" applyBorder="0" applyAlignment="0" applyProtection="0"/>
    <xf numFmtId="0" fontId="23" fillId="29"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94" fillId="33" borderId="96" applyNumberFormat="0" applyAlignment="0" applyProtection="0"/>
    <xf numFmtId="0" fontId="23" fillId="29" borderId="0" applyNumberFormat="0" applyBorder="0" applyAlignment="0" applyProtection="0"/>
    <xf numFmtId="189" fontId="86" fillId="13" borderId="95" applyNumberFormat="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80" fillId="0" borderId="91" applyNumberFormat="0" applyFill="0" applyAlignment="0" applyProtection="0"/>
    <xf numFmtId="189" fontId="78" fillId="5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189" fontId="76" fillId="0" borderId="0"/>
    <xf numFmtId="0" fontId="23" fillId="29" borderId="0" applyNumberFormat="0" applyBorder="0" applyAlignment="0" applyProtection="0"/>
    <xf numFmtId="189" fontId="29" fillId="0" borderId="0"/>
    <xf numFmtId="189" fontId="29" fillId="0" borderId="0"/>
    <xf numFmtId="0" fontId="23" fillId="29" borderId="0" applyNumberFormat="0" applyBorder="0" applyAlignment="0" applyProtection="0"/>
    <xf numFmtId="189" fontId="29" fillId="0" borderId="0"/>
    <xf numFmtId="189" fontId="29" fillId="0" borderId="0"/>
    <xf numFmtId="189" fontId="29" fillId="0" borderId="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115" fillId="34"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29" fillId="0" borderId="0"/>
    <xf numFmtId="189" fontId="78" fillId="57" borderId="0" applyNumberFormat="0" applyBorder="0" applyAlignment="0" applyProtection="0"/>
    <xf numFmtId="189" fontId="78" fillId="57" borderId="0" applyNumberFormat="0" applyBorder="0" applyAlignment="0" applyProtection="0"/>
    <xf numFmtId="189" fontId="76" fillId="0" borderId="0"/>
    <xf numFmtId="189" fontId="76" fillId="0" borderId="0"/>
    <xf numFmtId="189" fontId="78" fillId="57" borderId="0" applyNumberFormat="0" applyBorder="0" applyAlignment="0" applyProtection="0"/>
    <xf numFmtId="189" fontId="78" fillId="57" borderId="0" applyNumberFormat="0" applyBorder="0" applyAlignment="0" applyProtection="0"/>
    <xf numFmtId="0" fontId="29" fillId="0" borderId="0"/>
    <xf numFmtId="189" fontId="78" fillId="57" borderId="0" applyNumberFormat="0" applyBorder="0" applyAlignment="0" applyProtection="0"/>
    <xf numFmtId="189" fontId="78" fillId="57" borderId="0" applyNumberFormat="0" applyBorder="0" applyAlignment="0" applyProtection="0"/>
    <xf numFmtId="189" fontId="29" fillId="0" borderId="0"/>
    <xf numFmtId="189" fontId="78" fillId="57" borderId="0" applyNumberFormat="0" applyBorder="0" applyAlignment="0" applyProtection="0"/>
    <xf numFmtId="189" fontId="78" fillId="57" borderId="0" applyNumberFormat="0" applyBorder="0" applyAlignment="0" applyProtection="0"/>
    <xf numFmtId="189" fontId="78" fillId="57" borderId="0" applyNumberFormat="0" applyBorder="0" applyAlignment="0" applyProtection="0"/>
    <xf numFmtId="189" fontId="78" fillId="57" borderId="0" applyNumberFormat="0" applyBorder="0" applyAlignment="0" applyProtection="0"/>
    <xf numFmtId="189" fontId="74" fillId="57" borderId="0" applyNumberFormat="0" applyBorder="0" applyAlignment="0" applyProtection="0"/>
    <xf numFmtId="189" fontId="29" fillId="0" borderId="0"/>
    <xf numFmtId="0" fontId="29" fillId="29" borderId="0" applyNumberFormat="0" applyBorder="0" applyAlignment="0" applyProtection="0"/>
    <xf numFmtId="189" fontId="29" fillId="0" borderId="0"/>
    <xf numFmtId="0" fontId="74" fillId="57" borderId="0" applyNumberFormat="0" applyBorder="0" applyAlignment="0" applyProtection="0"/>
    <xf numFmtId="166" fontId="29" fillId="0" borderId="0" applyFont="0" applyFill="0" applyBorder="0" applyAlignment="0" applyProtection="0"/>
    <xf numFmtId="189" fontId="78" fillId="57" borderId="0" applyNumberFormat="0" applyBorder="0" applyAlignment="0" applyProtection="0"/>
    <xf numFmtId="0" fontId="78" fillId="57" borderId="0" applyNumberFormat="0" applyBorder="0" applyAlignment="0" applyProtection="0"/>
    <xf numFmtId="189" fontId="78" fillId="57" borderId="0" applyNumberFormat="0" applyBorder="0" applyAlignment="0" applyProtection="0"/>
    <xf numFmtId="189" fontId="78" fillId="57" borderId="0" applyNumberFormat="0" applyBorder="0" applyAlignment="0" applyProtection="0"/>
    <xf numFmtId="189" fontId="74" fillId="57" borderId="0" applyNumberFormat="0" applyBorder="0" applyAlignment="0" applyProtection="0"/>
    <xf numFmtId="189" fontId="76" fillId="0" borderId="0"/>
    <xf numFmtId="189" fontId="74" fillId="57" borderId="0" applyNumberFormat="0" applyBorder="0" applyAlignment="0" applyProtection="0"/>
    <xf numFmtId="189" fontId="77" fillId="19"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29" fillId="0" borderId="0"/>
    <xf numFmtId="189" fontId="74" fillId="57" borderId="0" applyNumberFormat="0" applyBorder="0" applyAlignment="0" applyProtection="0"/>
    <xf numFmtId="189" fontId="74" fillId="57" borderId="0" applyNumberFormat="0" applyBorder="0" applyAlignment="0" applyProtection="0"/>
    <xf numFmtId="189" fontId="76" fillId="0" borderId="0"/>
    <xf numFmtId="166" fontId="29" fillId="0" borderId="0" applyFont="0" applyFill="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41" fontId="23"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0" fontId="29" fillId="0" borderId="0"/>
    <xf numFmtId="189" fontId="76" fillId="0" borderId="0"/>
    <xf numFmtId="189" fontId="76" fillId="0" borderId="0"/>
    <xf numFmtId="0" fontId="29" fillId="29" borderId="0" applyNumberFormat="0" applyBorder="0" applyAlignment="0" applyProtection="0"/>
    <xf numFmtId="189" fontId="76" fillId="0" borderId="0"/>
    <xf numFmtId="189" fontId="76" fillId="0" borderId="0"/>
    <xf numFmtId="189" fontId="74" fillId="57" borderId="0" applyNumberFormat="0" applyBorder="0" applyAlignment="0" applyProtection="0"/>
    <xf numFmtId="189" fontId="77" fillId="19" borderId="0" applyNumberFormat="0" applyBorder="0" applyAlignment="0" applyProtection="0"/>
    <xf numFmtId="189" fontId="74" fillId="57" borderId="0" applyNumberFormat="0" applyBorder="0" applyAlignment="0" applyProtection="0"/>
    <xf numFmtId="166" fontId="29" fillId="0" borderId="0" applyFont="0" applyFill="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4" fillId="57" borderId="0" applyNumberFormat="0" applyBorder="0" applyAlignment="0" applyProtection="0"/>
    <xf numFmtId="166" fontId="29" fillId="0" borderId="0" applyFont="0" applyFill="0" applyBorder="0" applyAlignment="0" applyProtection="0"/>
    <xf numFmtId="189" fontId="74" fillId="57" borderId="0" applyNumberFormat="0" applyBorder="0" applyAlignment="0" applyProtection="0"/>
    <xf numFmtId="189" fontId="74" fillId="57"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144" fillId="0" borderId="0" applyNumberFormat="0" applyAlignment="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9" fillId="0" borderId="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5" fillId="0" borderId="0" applyNumberFormat="0" applyFill="0" applyBorder="0" applyAlignment="0" applyProtection="0"/>
    <xf numFmtId="189" fontId="75" fillId="0" borderId="0" applyNumberForma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9" fillId="0" borderId="0"/>
    <xf numFmtId="189" fontId="23" fillId="29" borderId="0" applyNumberFormat="0" applyBorder="0" applyAlignment="0" applyProtection="0"/>
    <xf numFmtId="189" fontId="23" fillId="29" borderId="0" applyNumberFormat="0" applyBorder="0" applyAlignment="0" applyProtection="0"/>
    <xf numFmtId="189" fontId="107" fillId="0" borderId="101" applyNumberFormat="0" applyFill="0" applyAlignment="0" applyProtection="0"/>
    <xf numFmtId="189" fontId="107" fillId="0" borderId="10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0" borderId="0"/>
    <xf numFmtId="189" fontId="23" fillId="29" borderId="0" applyNumberFormat="0" applyBorder="0" applyAlignment="0" applyProtection="0"/>
    <xf numFmtId="189" fontId="23" fillId="29" borderId="0" applyNumberFormat="0" applyBorder="0" applyAlignment="0" applyProtection="0"/>
    <xf numFmtId="189" fontId="29" fillId="0" borderId="0"/>
    <xf numFmtId="189" fontId="86" fillId="13" borderId="95" applyNumberFormat="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9" fillId="0" borderId="0"/>
    <xf numFmtId="0" fontId="23" fillId="29" borderId="0" applyNumberFormat="0" applyBorder="0" applyAlignment="0" applyProtection="0"/>
    <xf numFmtId="189" fontId="76" fillId="0" borderId="0"/>
    <xf numFmtId="189" fontId="76" fillId="0" borderId="0"/>
    <xf numFmtId="189" fontId="76" fillId="0" borderId="0"/>
    <xf numFmtId="0" fontId="23" fillId="29" borderId="0" applyNumberFormat="0" applyBorder="0" applyAlignment="0" applyProtection="0"/>
    <xf numFmtId="189" fontId="29" fillId="0" borderId="0"/>
    <xf numFmtId="189" fontId="78" fillId="57" borderId="0" applyNumberFormat="0" applyBorder="0" applyAlignment="0" applyProtection="0"/>
    <xf numFmtId="189" fontId="29" fillId="0" borderId="0"/>
    <xf numFmtId="189" fontId="23" fillId="29" borderId="0" applyNumberFormat="0" applyBorder="0" applyAlignment="0" applyProtection="0"/>
    <xf numFmtId="189" fontId="76" fillId="0" borderId="0"/>
    <xf numFmtId="0" fontId="77" fillId="28" borderId="0" applyNumberFormat="0" applyBorder="0" applyAlignment="0" applyProtection="0"/>
    <xf numFmtId="0" fontId="77" fillId="28"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6" fillId="0" borderId="0"/>
    <xf numFmtId="189" fontId="29" fillId="0" borderId="0"/>
    <xf numFmtId="189"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29" fillId="0" borderId="0"/>
    <xf numFmtId="189" fontId="23" fillId="29" borderId="0" applyNumberFormat="0" applyBorder="0" applyAlignment="0" applyProtection="0"/>
    <xf numFmtId="166" fontId="29" fillId="0" borderId="0" applyFont="0" applyFill="0" applyBorder="0" applyAlignment="0" applyProtection="0"/>
    <xf numFmtId="189" fontId="23" fillId="29" borderId="0" applyNumberFormat="0" applyBorder="0" applyAlignment="0" applyProtection="0"/>
    <xf numFmtId="189" fontId="29" fillId="0" borderId="0"/>
    <xf numFmtId="189" fontId="23" fillId="29" borderId="0" applyNumberFormat="0" applyBorder="0" applyAlignment="0" applyProtection="0"/>
    <xf numFmtId="189" fontId="78" fillId="57" borderId="0" applyNumberFormat="0" applyBorder="0" applyAlignment="0" applyProtection="0"/>
    <xf numFmtId="189" fontId="76" fillId="0" borderId="0"/>
    <xf numFmtId="0" fontId="29"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81" fillId="3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189" fontId="81"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81" fillId="3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81" fillId="37"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81" fillId="3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189" fontId="81"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81" fillId="3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1"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7" fillId="63"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107" fillId="0" borderId="101" applyNumberFormat="0" applyFill="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0" borderId="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30" fillId="0" borderId="0"/>
    <xf numFmtId="0" fontId="29" fillId="0" borderId="0"/>
    <xf numFmtId="0" fontId="29" fillId="0" borderId="0"/>
    <xf numFmtId="0" fontId="23" fillId="29" borderId="0" applyNumberFormat="0" applyBorder="0" applyAlignment="0" applyProtection="0"/>
    <xf numFmtId="0" fontId="23" fillId="29" borderId="0" applyNumberFormat="0" applyBorder="0" applyAlignment="0" applyProtection="0"/>
    <xf numFmtId="189" fontId="77" fillId="63" borderId="0" applyNumberFormat="0" applyBorder="0" applyAlignment="0" applyProtection="0"/>
    <xf numFmtId="189" fontId="29" fillId="0" borderId="0"/>
    <xf numFmtId="189" fontId="29" fillId="0" borderId="0"/>
    <xf numFmtId="0" fontId="23" fillId="29" borderId="0" applyNumberFormat="0" applyBorder="0" applyAlignment="0" applyProtection="0"/>
    <xf numFmtId="0"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29" fillId="0" borderId="0"/>
    <xf numFmtId="189" fontId="29" fillId="0" borderId="0"/>
    <xf numFmtId="0" fontId="23" fillId="29" borderId="0" applyNumberFormat="0" applyBorder="0" applyAlignment="0" applyProtection="0"/>
    <xf numFmtId="0" fontId="23" fillId="29" borderId="0" applyNumberFormat="0" applyBorder="0" applyAlignment="0" applyProtection="0"/>
    <xf numFmtId="189" fontId="29" fillId="0" borderId="0"/>
    <xf numFmtId="189" fontId="78" fillId="57" borderId="0" applyNumberFormat="0" applyBorder="0" applyAlignment="0" applyProtection="0"/>
    <xf numFmtId="189" fontId="29" fillId="0" borderId="0"/>
    <xf numFmtId="189" fontId="23" fillId="29" borderId="0" applyNumberFormat="0" applyBorder="0" applyAlignment="0" applyProtection="0"/>
    <xf numFmtId="0" fontId="126" fillId="68" borderId="0" applyNumberFormat="0" applyBorder="0" applyAlignment="0" applyProtection="0"/>
    <xf numFmtId="189" fontId="98" fillId="31" borderId="0" applyNumberFormat="0" applyBorder="0" applyAlignment="0" applyProtection="0"/>
    <xf numFmtId="189" fontId="76" fillId="0" borderId="0"/>
    <xf numFmtId="189" fontId="23" fillId="29" borderId="0" applyNumberFormat="0" applyBorder="0" applyAlignment="0" applyProtection="0"/>
    <xf numFmtId="189" fontId="29" fillId="0" borderId="0"/>
    <xf numFmtId="189" fontId="23" fillId="29" borderId="0" applyNumberFormat="0" applyBorder="0" applyAlignment="0" applyProtection="0"/>
    <xf numFmtId="189" fontId="23" fillId="29" borderId="0" applyNumberFormat="0" applyBorder="0" applyAlignment="0" applyProtection="0"/>
    <xf numFmtId="189" fontId="29" fillId="0" borderId="0"/>
    <xf numFmtId="189" fontId="23" fillId="29" borderId="0" applyNumberFormat="0" applyBorder="0" applyAlignment="0" applyProtection="0"/>
    <xf numFmtId="0" fontId="29" fillId="0" borderId="0"/>
    <xf numFmtId="189" fontId="29" fillId="0" borderId="0"/>
    <xf numFmtId="189" fontId="23" fillId="29" borderId="0" applyNumberFormat="0" applyBorder="0" applyAlignment="0" applyProtection="0"/>
    <xf numFmtId="0" fontId="29" fillId="0" borderId="0"/>
    <xf numFmtId="0" fontId="29" fillId="0" borderId="0"/>
    <xf numFmtId="189" fontId="101" fillId="0" borderId="0" applyNumberFormat="0" applyFill="0" applyBorder="0" applyAlignment="0" applyProtection="0"/>
    <xf numFmtId="189" fontId="78" fillId="57" borderId="0" applyNumberFormat="0" applyBorder="0" applyAlignment="0" applyProtection="0"/>
    <xf numFmtId="0" fontId="29" fillId="0" borderId="0"/>
    <xf numFmtId="0" fontId="29" fillId="0" borderId="0"/>
    <xf numFmtId="189" fontId="101" fillId="0" borderId="0" applyNumberFormat="0" applyFill="0" applyBorder="0" applyAlignment="0" applyProtection="0"/>
    <xf numFmtId="0" fontId="23" fillId="29" borderId="0" applyNumberFormat="0" applyBorder="0" applyAlignment="0" applyProtection="0"/>
    <xf numFmtId="189" fontId="29" fillId="0" borderId="0"/>
    <xf numFmtId="0" fontId="29" fillId="0" borderId="0"/>
    <xf numFmtId="189" fontId="101" fillId="0" borderId="0" applyNumberFormat="0" applyFill="0" applyBorder="0" applyAlignment="0" applyProtection="0"/>
    <xf numFmtId="0" fontId="23" fillId="29" borderId="0" applyNumberFormat="0" applyBorder="0" applyAlignment="0" applyProtection="0"/>
    <xf numFmtId="189" fontId="101" fillId="0" borderId="0" applyNumberFormat="0" applyFill="0" applyBorder="0" applyAlignment="0" applyProtection="0"/>
    <xf numFmtId="0" fontId="23" fillId="2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189" fontId="76" fillId="0" borderId="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0" borderId="0"/>
    <xf numFmtId="189" fontId="76" fillId="0" borderId="0"/>
    <xf numFmtId="189" fontId="76" fillId="0" borderId="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9" fillId="0" borderId="0"/>
    <xf numFmtId="189" fontId="76" fillId="0" borderId="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7" fillId="6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9" fillId="0" borderId="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9" fillId="0" borderId="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29" fillId="0" borderId="0"/>
    <xf numFmtId="189" fontId="29" fillId="0" borderId="0"/>
    <xf numFmtId="0" fontId="23" fillId="29"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29" borderId="0" applyNumberFormat="0" applyBorder="0" applyAlignment="0" applyProtection="0"/>
    <xf numFmtId="41" fontId="29" fillId="0" borderId="0" applyFont="0" applyFill="0" applyBorder="0" applyAlignment="0" applyProtection="0"/>
    <xf numFmtId="41" fontId="23" fillId="0" borderId="0" applyFont="0" applyFill="0" applyBorder="0" applyAlignment="0" applyProtection="0"/>
    <xf numFmtId="189" fontId="78" fillId="57" borderId="0" applyNumberFormat="0" applyBorder="0" applyAlignment="0" applyProtection="0"/>
    <xf numFmtId="41" fontId="23" fillId="0" borderId="0" applyFont="0" applyFill="0" applyBorder="0" applyAlignment="0" applyProtection="0"/>
    <xf numFmtId="41" fontId="30" fillId="0" borderId="0" applyFont="0" applyFill="0" applyBorder="0" applyAlignment="0" applyProtection="0"/>
    <xf numFmtId="189" fontId="23" fillId="29" borderId="0" applyNumberFormat="0" applyBorder="0" applyAlignment="0" applyProtection="0"/>
    <xf numFmtId="189" fontId="76" fillId="0" borderId="0"/>
    <xf numFmtId="189" fontId="29" fillId="0" borderId="0"/>
    <xf numFmtId="189" fontId="29" fillId="0" borderId="0"/>
    <xf numFmtId="189" fontId="23" fillId="2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9" fillId="0" borderId="0"/>
    <xf numFmtId="189" fontId="23" fillId="29" borderId="0" applyNumberFormat="0" applyBorder="0" applyAlignment="0" applyProtection="0"/>
    <xf numFmtId="0" fontId="29" fillId="0" borderId="0"/>
    <xf numFmtId="189" fontId="23" fillId="29" borderId="0" applyNumberFormat="0" applyBorder="0" applyAlignment="0" applyProtection="0"/>
    <xf numFmtId="0" fontId="29" fillId="0" borderId="0"/>
    <xf numFmtId="189" fontId="78" fillId="57" borderId="0" applyNumberFormat="0" applyBorder="0" applyAlignment="0" applyProtection="0"/>
    <xf numFmtId="0" fontId="29" fillId="0" borderId="0"/>
    <xf numFmtId="0" fontId="23" fillId="29" borderId="0" applyNumberFormat="0" applyBorder="0" applyAlignment="0" applyProtection="0"/>
    <xf numFmtId="189" fontId="29" fillId="0" borderId="0"/>
    <xf numFmtId="0" fontId="23" fillId="29" borderId="0" applyNumberFormat="0" applyBorder="0" applyAlignment="0" applyProtection="0"/>
    <xf numFmtId="189" fontId="76" fillId="0" borderId="0"/>
    <xf numFmtId="0" fontId="23" fillId="29" borderId="0" applyNumberFormat="0" applyBorder="0" applyAlignment="0" applyProtection="0"/>
    <xf numFmtId="189" fontId="76" fillId="0" borderId="0"/>
    <xf numFmtId="0"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1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1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89" fontId="84" fillId="60"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4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4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77" fillId="4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84" fillId="58"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66" fontId="29" fillId="0" borderId="0" applyFont="0" applyFill="0" applyBorder="0" applyAlignment="0" applyProtection="0"/>
    <xf numFmtId="0" fontId="77" fillId="5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53"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77" fillId="53"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166" fontId="29" fillId="0" borderId="0" applyFont="0" applyFill="0" applyBorder="0" applyAlignment="0" applyProtection="0"/>
    <xf numFmtId="0"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77" fillId="55"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77" fillId="55"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0" fontId="23" fillId="29" borderId="0" applyNumberFormat="0" applyBorder="0" applyAlignment="0" applyProtection="0"/>
    <xf numFmtId="41" fontId="30" fillId="0" borderId="0" applyFont="0" applyFill="0" applyBorder="0" applyAlignment="0" applyProtection="0"/>
    <xf numFmtId="166" fontId="29" fillId="0" borderId="0" applyFont="0" applyFill="0" applyBorder="0" applyAlignment="0" applyProtection="0"/>
    <xf numFmtId="0" fontId="23" fillId="29" borderId="0" applyNumberFormat="0" applyBorder="0" applyAlignment="0" applyProtection="0"/>
    <xf numFmtId="166" fontId="30" fillId="0" borderId="0" applyFont="0" applyFill="0" applyBorder="0" applyAlignment="0" applyProtection="0"/>
    <xf numFmtId="189" fontId="78" fillId="57" borderId="0" applyNumberFormat="0" applyBorder="0" applyAlignment="0" applyProtection="0"/>
    <xf numFmtId="166" fontId="30" fillId="0" borderId="0" applyFont="0" applyFill="0" applyBorder="0" applyAlignment="0" applyProtection="0"/>
    <xf numFmtId="189" fontId="23" fillId="29" borderId="0" applyNumberFormat="0" applyBorder="0" applyAlignment="0" applyProtection="0"/>
    <xf numFmtId="41" fontId="30" fillId="0" borderId="0" applyFont="0" applyFill="0" applyBorder="0" applyAlignment="0" applyProtection="0"/>
    <xf numFmtId="189" fontId="23" fillId="29" borderId="0" applyNumberFormat="0" applyBorder="0" applyAlignment="0" applyProtection="0"/>
    <xf numFmtId="166" fontId="30" fillId="0" borderId="0" applyFont="0" applyFill="0" applyBorder="0" applyAlignment="0" applyProtection="0"/>
    <xf numFmtId="189" fontId="23" fillId="29" borderId="0" applyNumberFormat="0" applyBorder="0" applyAlignment="0" applyProtection="0"/>
    <xf numFmtId="166" fontId="30" fillId="0" borderId="0" applyFont="0" applyFill="0" applyBorder="0" applyAlignment="0" applyProtection="0"/>
    <xf numFmtId="189" fontId="23" fillId="29" borderId="0" applyNumberFormat="0" applyBorder="0" applyAlignment="0" applyProtection="0"/>
    <xf numFmtId="189" fontId="29" fillId="0" borderId="0"/>
    <xf numFmtId="166" fontId="30" fillId="0" borderId="0" applyFont="0" applyFill="0" applyBorder="0" applyAlignment="0" applyProtection="0"/>
    <xf numFmtId="189" fontId="23" fillId="29" borderId="0" applyNumberFormat="0" applyBorder="0" applyAlignment="0" applyProtection="0"/>
    <xf numFmtId="189" fontId="29" fillId="0" borderId="0"/>
    <xf numFmtId="41" fontId="30" fillId="0" borderId="0" applyFont="0" applyFill="0" applyBorder="0" applyAlignment="0" applyProtection="0"/>
    <xf numFmtId="189" fontId="78" fillId="57"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0" fontId="23" fillId="29"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0" fontId="23" fillId="29"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0" fontId="23" fillId="29" borderId="0" applyNumberFormat="0" applyBorder="0" applyAlignment="0" applyProtection="0"/>
    <xf numFmtId="189" fontId="76" fillId="0" borderId="0"/>
    <xf numFmtId="0" fontId="23" fillId="29" borderId="0" applyNumberFormat="0" applyBorder="0" applyAlignment="0" applyProtection="0"/>
    <xf numFmtId="189" fontId="78" fillId="57" borderId="0" applyNumberFormat="0" applyBorder="0" applyAlignment="0" applyProtection="0"/>
    <xf numFmtId="189" fontId="84" fillId="37" borderId="0" applyNumberFormat="0" applyBorder="0" applyAlignment="0" applyProtection="0"/>
    <xf numFmtId="189" fontId="23" fillId="29" borderId="0" applyNumberFormat="0" applyBorder="0" applyAlignment="0" applyProtection="0"/>
    <xf numFmtId="0" fontId="77" fillId="63" borderId="0" applyNumberFormat="0" applyBorder="0" applyAlignment="0" applyProtection="0"/>
    <xf numFmtId="189" fontId="23" fillId="29" borderId="0" applyNumberFormat="0" applyBorder="0" applyAlignment="0" applyProtection="0"/>
    <xf numFmtId="0" fontId="77" fillId="63" borderId="0" applyNumberFormat="0" applyBorder="0" applyAlignment="0" applyProtection="0"/>
    <xf numFmtId="0" fontId="23" fillId="29" borderId="0" applyNumberFormat="0" applyBorder="0" applyAlignment="0" applyProtection="0"/>
    <xf numFmtId="0" fontId="77" fillId="63" borderId="0" applyNumberFormat="0" applyBorder="0" applyAlignment="0" applyProtection="0"/>
    <xf numFmtId="189" fontId="23" fillId="29" borderId="0" applyNumberFormat="0" applyBorder="0" applyAlignment="0" applyProtection="0"/>
    <xf numFmtId="189" fontId="76" fillId="0" borderId="0"/>
    <xf numFmtId="0" fontId="23" fillId="29" borderId="0" applyNumberFormat="0" applyBorder="0" applyAlignment="0" applyProtection="0"/>
    <xf numFmtId="0" fontId="78" fillId="57" borderId="0" applyNumberFormat="0" applyBorder="0" applyAlignment="0" applyProtection="0"/>
    <xf numFmtId="189" fontId="84" fillId="62" borderId="0" applyNumberFormat="0" applyBorder="0" applyAlignment="0" applyProtection="0"/>
    <xf numFmtId="189" fontId="23" fillId="29" borderId="0" applyNumberFormat="0" applyBorder="0" applyAlignment="0" applyProtection="0"/>
    <xf numFmtId="0" fontId="77" fillId="43" borderId="0" applyNumberFormat="0" applyBorder="0" applyAlignment="0" applyProtection="0"/>
    <xf numFmtId="189" fontId="23" fillId="29" borderId="0" applyNumberFormat="0" applyBorder="0" applyAlignment="0" applyProtection="0"/>
    <xf numFmtId="0" fontId="77" fillId="43" borderId="0" applyNumberFormat="0" applyBorder="0" applyAlignment="0" applyProtection="0"/>
    <xf numFmtId="0" fontId="23" fillId="29" borderId="0" applyNumberFormat="0" applyBorder="0" applyAlignment="0" applyProtection="0"/>
    <xf numFmtId="0" fontId="77" fillId="43" borderId="0" applyNumberFormat="0" applyBorder="0" applyAlignment="0" applyProtection="0"/>
    <xf numFmtId="189" fontId="23" fillId="29" borderId="0" applyNumberFormat="0" applyBorder="0" applyAlignment="0" applyProtection="0"/>
    <xf numFmtId="189" fontId="76" fillId="0" borderId="0"/>
    <xf numFmtId="0" fontId="23" fillId="29" borderId="0" applyNumberFormat="0" applyBorder="0" applyAlignment="0" applyProtection="0"/>
    <xf numFmtId="0" fontId="29"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76" fillId="0" borderId="0"/>
    <xf numFmtId="189" fontId="76" fillId="0" borderId="0"/>
    <xf numFmtId="0" fontId="23" fillId="29" borderId="0" applyNumberFormat="0" applyBorder="0" applyAlignment="0" applyProtection="0"/>
    <xf numFmtId="189" fontId="23" fillId="29" borderId="0" applyNumberFormat="0" applyBorder="0" applyAlignment="0" applyProtection="0"/>
    <xf numFmtId="189" fontId="76" fillId="0" borderId="0"/>
    <xf numFmtId="0" fontId="23" fillId="29"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0" fontId="23" fillId="29" borderId="0" applyNumberFormat="0" applyBorder="0" applyAlignment="0" applyProtection="0"/>
    <xf numFmtId="189" fontId="23" fillId="29" borderId="0" applyNumberFormat="0" applyBorder="0" applyAlignment="0" applyProtection="0"/>
    <xf numFmtId="189" fontId="96" fillId="0" borderId="0" applyNumberFormat="0" applyFill="0" applyBorder="0" applyAlignment="0" applyProtection="0"/>
    <xf numFmtId="189" fontId="76" fillId="0" borderId="0"/>
    <xf numFmtId="0" fontId="78" fillId="57" borderId="0" applyNumberFormat="0" applyBorder="0" applyAlignment="0" applyProtection="0"/>
    <xf numFmtId="0" fontId="29" fillId="29" borderId="0" applyNumberFormat="0" applyBorder="0" applyAlignment="0" applyProtection="0"/>
    <xf numFmtId="189" fontId="78" fillId="57" borderId="0" applyNumberFormat="0" applyBorder="0" applyAlignment="0" applyProtection="0"/>
    <xf numFmtId="189" fontId="84" fillId="37" borderId="0" applyNumberFormat="0" applyBorder="0" applyAlignment="0" applyProtection="0"/>
    <xf numFmtId="189" fontId="95" fillId="0" borderId="0" applyNumberFormat="0" applyFill="0" applyBorder="0" applyAlignment="0" applyProtection="0"/>
    <xf numFmtId="189" fontId="76" fillId="0" borderId="0"/>
    <xf numFmtId="189" fontId="76" fillId="0" borderId="0"/>
    <xf numFmtId="0" fontId="23" fillId="29" borderId="0" applyNumberFormat="0" applyBorder="0" applyAlignment="0" applyProtection="0"/>
    <xf numFmtId="166" fontId="29" fillId="0" borderId="0" applyFont="0" applyFill="0" applyBorder="0" applyAlignment="0" applyProtection="0"/>
    <xf numFmtId="0" fontId="23" fillId="29" borderId="0" applyNumberFormat="0" applyBorder="0" applyAlignment="0" applyProtection="0"/>
    <xf numFmtId="189" fontId="95" fillId="0" borderId="0" applyNumberFormat="0" applyFill="0" applyBorder="0" applyAlignment="0" applyProtection="0"/>
    <xf numFmtId="189" fontId="76" fillId="0" borderId="0"/>
    <xf numFmtId="189" fontId="76" fillId="0" borderId="0"/>
    <xf numFmtId="0" fontId="23" fillId="29" borderId="0" applyNumberFormat="0" applyBorder="0" applyAlignment="0" applyProtection="0"/>
    <xf numFmtId="189" fontId="78" fillId="57" borderId="0" applyNumberFormat="0" applyBorder="0" applyAlignment="0" applyProtection="0"/>
    <xf numFmtId="189" fontId="23" fillId="29" borderId="0" applyNumberFormat="0" applyBorder="0" applyAlignment="0" applyProtection="0"/>
    <xf numFmtId="189" fontId="76" fillId="0" borderId="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0" fontId="29" fillId="0" borderId="0"/>
    <xf numFmtId="189" fontId="23" fillId="29" borderId="0" applyNumberFormat="0" applyBorder="0" applyAlignment="0" applyProtection="0"/>
    <xf numFmtId="189" fontId="76" fillId="0" borderId="0"/>
    <xf numFmtId="189" fontId="76" fillId="0" borderId="0"/>
    <xf numFmtId="189" fontId="29" fillId="0" borderId="0"/>
    <xf numFmtId="189" fontId="23" fillId="29" borderId="0" applyNumberFormat="0" applyBorder="0" applyAlignment="0" applyProtection="0"/>
    <xf numFmtId="189" fontId="29" fillId="0" borderId="0"/>
    <xf numFmtId="189" fontId="78" fillId="5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0" fontId="29"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8" fillId="57"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3" fillId="29" borderId="0" applyNumberFormat="0" applyBorder="0" applyAlignment="0" applyProtection="0"/>
    <xf numFmtId="189" fontId="29" fillId="0" borderId="0"/>
    <xf numFmtId="189" fontId="23" fillId="29" borderId="0" applyNumberFormat="0" applyBorder="0" applyAlignment="0" applyProtection="0"/>
    <xf numFmtId="189" fontId="23" fillId="29" borderId="0" applyNumberFormat="0" applyBorder="0" applyAlignment="0" applyProtection="0"/>
    <xf numFmtId="189" fontId="78" fillId="57"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0" fontId="23" fillId="29" borderId="0" applyNumberFormat="0" applyBorder="0" applyAlignment="0" applyProtection="0"/>
    <xf numFmtId="189" fontId="76" fillId="0" borderId="0"/>
    <xf numFmtId="189" fontId="78" fillId="33" borderId="0" applyNumberFormat="0" applyBorder="0" applyAlignment="0" applyProtection="0"/>
    <xf numFmtId="189" fontId="29" fillId="0" borderId="0"/>
    <xf numFmtId="189" fontId="76" fillId="0" borderId="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66" fontId="29" fillId="0" borderId="0" applyFont="0" applyFill="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1" fillId="64" borderId="0" applyNumberFormat="0" applyBorder="0" applyAlignment="0" applyProtection="0"/>
    <xf numFmtId="189" fontId="76" fillId="0" borderId="0"/>
    <xf numFmtId="189" fontId="78" fillId="33" borderId="0" applyNumberFormat="0" applyBorder="0" applyAlignment="0" applyProtection="0"/>
    <xf numFmtId="189" fontId="23" fillId="17" borderId="0" applyNumberFormat="0" applyBorder="0" applyAlignment="0" applyProtection="0"/>
    <xf numFmtId="189" fontId="29" fillId="0" borderId="0"/>
    <xf numFmtId="189" fontId="29" fillId="0" borderId="0"/>
    <xf numFmtId="189" fontId="76" fillId="0" borderId="0"/>
    <xf numFmtId="189" fontId="23" fillId="17" borderId="0" applyNumberFormat="0" applyBorder="0" applyAlignment="0" applyProtection="0"/>
    <xf numFmtId="189" fontId="81" fillId="66"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66" fontId="30" fillId="0" borderId="0" applyFont="0" applyFill="0" applyBorder="0" applyAlignment="0" applyProtection="0"/>
    <xf numFmtId="0" fontId="23" fillId="17" borderId="0" applyNumberFormat="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29" fillId="0" borderId="0"/>
    <xf numFmtId="189" fontId="23" fillId="17" borderId="0" applyNumberFormat="0" applyBorder="0" applyAlignment="0" applyProtection="0"/>
    <xf numFmtId="189" fontId="84" fillId="24"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8" fillId="33"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66" fontId="29" fillId="0" borderId="0" applyFont="0" applyFill="0" applyBorder="0" applyAlignment="0" applyProtection="0"/>
    <xf numFmtId="189" fontId="76" fillId="0" borderId="0"/>
    <xf numFmtId="189" fontId="78" fillId="33" borderId="0" applyNumberFormat="0" applyBorder="0" applyAlignment="0" applyProtection="0"/>
    <xf numFmtId="189" fontId="76" fillId="0" borderId="0"/>
    <xf numFmtId="189" fontId="23" fillId="17" borderId="0" applyNumberFormat="0" applyBorder="0" applyAlignment="0" applyProtection="0"/>
    <xf numFmtId="189" fontId="76" fillId="0" borderId="0"/>
    <xf numFmtId="189" fontId="29" fillId="0" borderId="0"/>
    <xf numFmtId="189" fontId="23" fillId="17" borderId="0" applyNumberFormat="0" applyBorder="0" applyAlignment="0" applyProtection="0"/>
    <xf numFmtId="189" fontId="23" fillId="17"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78" fillId="33"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87" fillId="38" borderId="90" applyNumberFormat="0" applyAlignment="0" applyProtection="0"/>
    <xf numFmtId="0" fontId="93" fillId="33" borderId="96" applyNumberFormat="0" applyAlignment="0" applyProtection="0"/>
    <xf numFmtId="189" fontId="76" fillId="0" borderId="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0" borderId="0"/>
    <xf numFmtId="0" fontId="23" fillId="17"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0" fontId="83" fillId="35" borderId="0" applyNumberFormat="0" applyBorder="0" applyAlignment="0" applyProtection="0"/>
    <xf numFmtId="0" fontId="139" fillId="35"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81" fillId="6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189" fontId="76" fillId="0" borderId="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9"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109" fillId="9" borderId="102" applyNumberFormat="0" applyAlignment="0" applyProtection="0"/>
    <xf numFmtId="189" fontId="109" fillId="9" borderId="102" applyNumberFormat="0" applyAlignment="0" applyProtection="0"/>
    <xf numFmtId="166" fontId="29" fillId="0" borderId="0" applyFont="0" applyFill="0" applyBorder="0" applyAlignment="0" applyProtection="0"/>
    <xf numFmtId="189"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0" fontId="23" fillId="17" borderId="0" applyNumberFormat="0" applyBorder="0" applyAlignment="0" applyProtection="0"/>
    <xf numFmtId="189" fontId="76" fillId="0" borderId="0"/>
    <xf numFmtId="189" fontId="76" fillId="0" borderId="0"/>
    <xf numFmtId="0" fontId="29" fillId="0" borderId="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29" fillId="0" borderId="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9" fillId="0" borderId="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0" fontId="74" fillId="65" borderId="0" applyNumberFormat="0" applyBorder="0" applyAlignment="0" applyProtection="0"/>
    <xf numFmtId="189" fontId="76" fillId="0" borderId="0"/>
    <xf numFmtId="189" fontId="76" fillId="0" borderId="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6" fillId="0" borderId="0"/>
    <xf numFmtId="189" fontId="74" fillId="65" borderId="0" applyNumberFormat="0" applyBorder="0" applyAlignment="0" applyProtection="0"/>
    <xf numFmtId="166" fontId="29" fillId="0" borderId="0" applyFont="0" applyFill="0" applyBorder="0" applyAlignment="0" applyProtection="0"/>
    <xf numFmtId="189" fontId="74" fillId="65"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189" fontId="78" fillId="33" borderId="0" applyNumberFormat="0" applyBorder="0" applyAlignment="0" applyProtection="0"/>
    <xf numFmtId="0" fontId="29" fillId="0" borderId="0"/>
    <xf numFmtId="189" fontId="78" fillId="33" borderId="0" applyNumberFormat="0" applyBorder="0" applyAlignment="0" applyProtection="0"/>
    <xf numFmtId="189" fontId="78" fillId="33" borderId="0" applyNumberFormat="0" applyBorder="0" applyAlignment="0" applyProtection="0"/>
    <xf numFmtId="189" fontId="29" fillId="0" borderId="0"/>
    <xf numFmtId="189" fontId="78" fillId="33" borderId="0" applyNumberFormat="0" applyBorder="0" applyAlignment="0" applyProtection="0"/>
    <xf numFmtId="189" fontId="78" fillId="33" borderId="0" applyNumberFormat="0" applyBorder="0" applyAlignment="0" applyProtection="0"/>
    <xf numFmtId="189" fontId="80" fillId="0" borderId="91" applyNumberFormat="0" applyFill="0" applyAlignment="0" applyProtection="0"/>
    <xf numFmtId="189" fontId="78" fillId="33" borderId="0" applyNumberFormat="0" applyBorder="0" applyAlignment="0" applyProtection="0"/>
    <xf numFmtId="189" fontId="78" fillId="33" borderId="0" applyNumberFormat="0" applyBorder="0" applyAlignment="0" applyProtection="0"/>
    <xf numFmtId="189" fontId="80" fillId="0" borderId="91" applyNumberFormat="0" applyFill="0" applyAlignment="0" applyProtection="0"/>
    <xf numFmtId="189" fontId="74" fillId="65" borderId="0" applyNumberFormat="0" applyBorder="0" applyAlignment="0" applyProtection="0"/>
    <xf numFmtId="0" fontId="29" fillId="17" borderId="0" applyNumberFormat="0" applyBorder="0" applyAlignment="0" applyProtection="0"/>
    <xf numFmtId="0" fontId="74" fillId="65" borderId="0" applyNumberFormat="0" applyBorder="0" applyAlignment="0" applyProtection="0"/>
    <xf numFmtId="189" fontId="76" fillId="0" borderId="0"/>
    <xf numFmtId="189" fontId="76" fillId="0" borderId="0"/>
    <xf numFmtId="189" fontId="76" fillId="0" borderId="0"/>
    <xf numFmtId="189" fontId="78" fillId="33" borderId="0" applyNumberFormat="0" applyBorder="0" applyAlignment="0" applyProtection="0"/>
    <xf numFmtId="0" fontId="78" fillId="33" borderId="0" applyNumberFormat="0" applyBorder="0" applyAlignment="0" applyProtection="0"/>
    <xf numFmtId="189" fontId="76" fillId="0" borderId="0"/>
    <xf numFmtId="189" fontId="76" fillId="0" borderId="0"/>
    <xf numFmtId="189" fontId="78" fillId="33" borderId="0" applyNumberFormat="0" applyBorder="0" applyAlignment="0" applyProtection="0"/>
    <xf numFmtId="189" fontId="78" fillId="33"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0" fontId="29" fillId="0" borderId="0"/>
    <xf numFmtId="166" fontId="29"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41"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0" borderId="0"/>
    <xf numFmtId="41"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0" fontId="29" fillId="0" borderId="0"/>
    <xf numFmtId="189" fontId="30" fillId="32" borderId="93" applyNumberFormat="0" applyFont="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9" fillId="0" borderId="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30" fillId="0" borderId="0" applyFont="0" applyFill="0" applyBorder="0" applyAlignment="0" applyProtection="0"/>
    <xf numFmtId="189" fontId="90" fillId="9" borderId="96" applyNumberFormat="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0" fontId="23" fillId="17" borderId="0" applyNumberFormat="0" applyBorder="0" applyAlignment="0" applyProtection="0"/>
    <xf numFmtId="0" fontId="23" fillId="17" borderId="0" applyNumberFormat="0" applyBorder="0" applyAlignment="0" applyProtection="0"/>
    <xf numFmtId="0" fontId="29" fillId="0" borderId="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9"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29" fillId="0" borderId="0"/>
    <xf numFmtId="189" fontId="29" fillId="0" borderId="0"/>
    <xf numFmtId="189" fontId="76" fillId="0" borderId="0"/>
    <xf numFmtId="189" fontId="74" fillId="65" borderId="0" applyNumberFormat="0" applyBorder="0" applyAlignment="0" applyProtection="0"/>
    <xf numFmtId="166" fontId="30" fillId="0" borderId="0" applyFont="0" applyFill="0" applyBorder="0" applyAlignment="0" applyProtection="0"/>
    <xf numFmtId="0" fontId="29" fillId="17" borderId="0" applyNumberFormat="0" applyBorder="0" applyAlignment="0" applyProtection="0"/>
    <xf numFmtId="189" fontId="74" fillId="65" borderId="0" applyNumberFormat="0" applyBorder="0" applyAlignment="0" applyProtection="0"/>
    <xf numFmtId="189" fontId="76" fillId="0" borderId="0"/>
    <xf numFmtId="189" fontId="76" fillId="0" borderId="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74" fillId="65" borderId="0" applyNumberFormat="0" applyBorder="0" applyAlignment="0" applyProtection="0"/>
    <xf numFmtId="166" fontId="29" fillId="0" borderId="0" applyFont="0" applyFill="0" applyBorder="0" applyAlignment="0" applyProtection="0"/>
    <xf numFmtId="189" fontId="74" fillId="65" borderId="0" applyNumberFormat="0" applyBorder="0" applyAlignment="0" applyProtection="0"/>
    <xf numFmtId="189" fontId="74" fillId="65" borderId="0" applyNumberFormat="0" applyBorder="0" applyAlignment="0" applyProtection="0"/>
    <xf numFmtId="189" fontId="29"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87" fillId="38" borderId="90" applyNumberFormat="0" applyAlignment="0" applyProtection="0"/>
    <xf numFmtId="0" fontId="23" fillId="17" borderId="0" applyNumberFormat="0" applyBorder="0" applyAlignment="0" applyProtection="0"/>
    <xf numFmtId="0" fontId="23" fillId="17"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87" fillId="38" borderId="90"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7" fillId="38" borderId="90" applyNumberFormat="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43" fontId="30" fillId="0" borderId="0" applyFont="0" applyFill="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93" fillId="33" borderId="96" applyNumberFormat="0" applyAlignment="0" applyProtection="0"/>
    <xf numFmtId="0" fontId="23" fillId="17" borderId="0" applyNumberFormat="0" applyBorder="0" applyAlignment="0" applyProtection="0"/>
    <xf numFmtId="0" fontId="23" fillId="17" borderId="0" applyNumberFormat="0" applyBorder="0" applyAlignment="0" applyProtection="0"/>
    <xf numFmtId="189" fontId="93" fillId="33" borderId="96" applyNumberFormat="0" applyAlignment="0" applyProtection="0"/>
    <xf numFmtId="0" fontId="23" fillId="17" borderId="0" applyNumberFormat="0" applyBorder="0" applyAlignment="0" applyProtection="0"/>
    <xf numFmtId="0" fontId="23" fillId="17" borderId="0" applyNumberFormat="0" applyBorder="0" applyAlignment="0" applyProtection="0"/>
    <xf numFmtId="189" fontId="93" fillId="33" borderId="96" applyNumberFormat="0" applyAlignment="0" applyProtection="0"/>
    <xf numFmtId="189" fontId="23" fillId="17" borderId="0" applyNumberFormat="0" applyBorder="0" applyAlignment="0" applyProtection="0"/>
    <xf numFmtId="189" fontId="23" fillId="17" borderId="0" applyNumberFormat="0" applyBorder="0" applyAlignment="0" applyProtection="0"/>
    <xf numFmtId="189" fontId="93" fillId="33" borderId="96" applyNumberFormat="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8" fillId="33" borderId="0" applyNumberFormat="0" applyBorder="0" applyAlignment="0" applyProtection="0"/>
    <xf numFmtId="0" fontId="29" fillId="17" borderId="0" applyNumberFormat="0" applyBorder="0" applyAlignment="0" applyProtection="0"/>
    <xf numFmtId="0" fontId="23" fillId="17" borderId="0" applyNumberFormat="0" applyBorder="0" applyAlignment="0" applyProtection="0"/>
    <xf numFmtId="189" fontId="76" fillId="0" borderId="0"/>
    <xf numFmtId="166" fontId="29" fillId="0" borderId="0" applyFont="0" applyFill="0" applyBorder="0" applyAlignment="0" applyProtection="0"/>
    <xf numFmtId="0" fontId="23" fillId="17"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124" fillId="21" borderId="107" applyNumberFormat="0" applyAlignment="0" applyProtection="0"/>
    <xf numFmtId="0" fontId="124" fillId="21" borderId="107" applyNumberFormat="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130" fillId="21" borderId="107" applyNumberFormat="0" applyAlignment="0" applyProtection="0"/>
    <xf numFmtId="0" fontId="109" fillId="9" borderId="102" applyNumberFormat="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9" fillId="0" borderId="0"/>
    <xf numFmtId="0" fontId="29"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0" fontId="71" fillId="32" borderId="1"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189" fontId="23" fillId="17" borderId="0" applyNumberFormat="0" applyBorder="0" applyAlignment="0" applyProtection="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8" fillId="33" borderId="0" applyNumberFormat="0" applyBorder="0" applyAlignment="0" applyProtection="0"/>
    <xf numFmtId="41" fontId="30"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8" fillId="40"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88" fillId="4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96" fillId="0" borderId="0" applyNumberFormat="0" applyFill="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9" fillId="0" borderId="0"/>
    <xf numFmtId="189" fontId="84" fillId="37" borderId="0" applyNumberFormat="0" applyBorder="0" applyAlignment="0" applyProtection="0"/>
    <xf numFmtId="189" fontId="84" fillId="3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9" fillId="0" borderId="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66" fontId="29"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76" fillId="0" borderId="0"/>
    <xf numFmtId="189" fontId="76" fillId="0" borderId="0"/>
    <xf numFmtId="0" fontId="23" fillId="17" borderId="0" applyNumberFormat="0" applyBorder="0" applyAlignment="0" applyProtection="0"/>
    <xf numFmtId="0" fontId="23" fillId="17"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66" fontId="29" fillId="0" borderId="0" applyFont="0" applyFill="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76" fillId="0" borderId="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89" fontId="88" fillId="40"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23" fillId="17"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0" fontId="23" fillId="17" borderId="0" applyNumberFormat="0" applyBorder="0" applyAlignment="0" applyProtection="0"/>
    <xf numFmtId="189" fontId="126" fillId="68"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29" fillId="0" borderId="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189" fontId="29" fillId="0" borderId="0"/>
    <xf numFmtId="189" fontId="23" fillId="17" borderId="0" applyNumberFormat="0" applyBorder="0" applyAlignment="0" applyProtection="0"/>
    <xf numFmtId="189" fontId="76" fillId="0" borderId="0"/>
    <xf numFmtId="0" fontId="23" fillId="17" borderId="0" applyNumberFormat="0" applyBorder="0" applyAlignment="0" applyProtection="0"/>
    <xf numFmtId="0" fontId="78" fillId="33" borderId="0" applyNumberFormat="0" applyBorder="0" applyAlignment="0" applyProtection="0"/>
    <xf numFmtId="0" fontId="23" fillId="17" borderId="0" applyNumberFormat="0" applyBorder="0" applyAlignment="0" applyProtection="0"/>
    <xf numFmtId="189" fontId="78" fillId="33" borderId="0" applyNumberFormat="0" applyBorder="0" applyAlignment="0" applyProtection="0"/>
    <xf numFmtId="166" fontId="29" fillId="0" borderId="0" applyFont="0" applyFill="0" applyBorder="0" applyAlignment="0" applyProtection="0"/>
    <xf numFmtId="189" fontId="23" fillId="17" borderId="0" applyNumberFormat="0" applyBorder="0" applyAlignment="0" applyProtection="0"/>
    <xf numFmtId="189" fontId="76" fillId="0" borderId="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23" fillId="17" borderId="0" applyNumberFormat="0" applyBorder="0" applyAlignment="0" applyProtection="0"/>
    <xf numFmtId="189" fontId="29" fillId="0" borderId="0"/>
    <xf numFmtId="189" fontId="23" fillId="17" borderId="0" applyNumberFormat="0" applyBorder="0" applyAlignment="0" applyProtection="0"/>
    <xf numFmtId="189" fontId="76" fillId="0" borderId="0"/>
    <xf numFmtId="0" fontId="23" fillId="17" borderId="0" applyNumberFormat="0" applyBorder="0" applyAlignment="0" applyProtection="0"/>
    <xf numFmtId="0" fontId="29" fillId="17" borderId="0" applyNumberFormat="0" applyBorder="0" applyAlignment="0" applyProtection="0"/>
    <xf numFmtId="0" fontId="23" fillId="17" borderId="0" applyNumberFormat="0" applyBorder="0" applyAlignment="0" applyProtection="0"/>
    <xf numFmtId="189" fontId="76" fillId="0" borderId="0"/>
    <xf numFmtId="166" fontId="29" fillId="0" borderId="0" applyFont="0" applyFill="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189" fontId="29" fillId="0" borderId="0"/>
    <xf numFmtId="189" fontId="23" fillId="17" borderId="0" applyNumberFormat="0" applyBorder="0" applyAlignment="0" applyProtection="0"/>
    <xf numFmtId="0" fontId="29" fillId="0" borderId="0"/>
    <xf numFmtId="189" fontId="76" fillId="0" borderId="0"/>
    <xf numFmtId="0" fontId="23" fillId="17" borderId="0" applyNumberFormat="0" applyBorder="0" applyAlignment="0" applyProtection="0"/>
    <xf numFmtId="0" fontId="29" fillId="17"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0" fontId="23" fillId="17" borderId="0" applyNumberFormat="0" applyBorder="0" applyAlignment="0" applyProtection="0"/>
    <xf numFmtId="189" fontId="23" fillId="17" borderId="0" applyNumberFormat="0" applyBorder="0" applyAlignment="0" applyProtection="0"/>
    <xf numFmtId="189" fontId="76" fillId="0" borderId="0"/>
    <xf numFmtId="0" fontId="78" fillId="33" borderId="0" applyNumberFormat="0" applyBorder="0" applyAlignment="0" applyProtection="0"/>
    <xf numFmtId="0" fontId="29" fillId="17" borderId="0" applyNumberFormat="0" applyBorder="0" applyAlignment="0" applyProtection="0"/>
    <xf numFmtId="189" fontId="78" fillId="33" borderId="0" applyNumberFormat="0" applyBorder="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76" fillId="0" borderId="0"/>
    <xf numFmtId="189" fontId="23" fillId="17" borderId="0" applyNumberFormat="0" applyBorder="0" applyAlignment="0" applyProtection="0"/>
    <xf numFmtId="0" fontId="29" fillId="17" borderId="0" applyNumberFormat="0" applyBorder="0" applyAlignment="0" applyProtection="0"/>
    <xf numFmtId="189" fontId="76" fillId="0" borderId="0"/>
    <xf numFmtId="189" fontId="23" fillId="17" borderId="0" applyNumberFormat="0" applyBorder="0" applyAlignment="0" applyProtection="0"/>
    <xf numFmtId="166" fontId="29" fillId="0" borderId="0" applyFont="0" applyFill="0" applyBorder="0" applyAlignment="0" applyProtection="0"/>
    <xf numFmtId="189" fontId="30" fillId="0" borderId="0"/>
    <xf numFmtId="0" fontId="77" fillId="50" borderId="0" applyNumberFormat="0" applyBorder="0" applyAlignment="0" applyProtection="0"/>
    <xf numFmtId="0" fontId="29" fillId="0" borderId="0"/>
    <xf numFmtId="189" fontId="84" fillId="37" borderId="0" applyNumberFormat="0" applyBorder="0" applyAlignment="0" applyProtection="0"/>
    <xf numFmtId="189" fontId="75" fillId="0" borderId="0" applyNumberFormat="0" applyFill="0" applyBorder="0" applyAlignment="0" applyProtection="0"/>
    <xf numFmtId="189" fontId="29" fillId="0" borderId="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9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4" fillId="37" borderId="0" applyNumberFormat="0" applyBorder="0" applyAlignment="0" applyProtection="0"/>
    <xf numFmtId="0" fontId="29" fillId="0" borderId="0"/>
    <xf numFmtId="189" fontId="76" fillId="0" borderId="0"/>
    <xf numFmtId="189" fontId="76" fillId="0" borderId="0"/>
    <xf numFmtId="0" fontId="77" fillId="50" borderId="0" applyNumberFormat="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6" fillId="0" borderId="0"/>
    <xf numFmtId="189" fontId="29" fillId="0" borderId="0"/>
    <xf numFmtId="189" fontId="76" fillId="0" borderId="0"/>
    <xf numFmtId="0" fontId="77" fillId="50" borderId="0" applyNumberFormat="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75" fillId="0" borderId="0" applyNumberFormat="0" applyFill="0" applyBorder="0" applyAlignment="0" applyProtection="0"/>
    <xf numFmtId="189" fontId="77" fillId="50" borderId="0" applyNumberFormat="0" applyBorder="0" applyAlignment="0" applyProtection="0"/>
    <xf numFmtId="189" fontId="149" fillId="0" borderId="0" applyNumberFormat="0" applyAlignment="0">
      <alignment horizontal="left"/>
    </xf>
    <xf numFmtId="189" fontId="75" fillId="0" borderId="0" applyNumberFormat="0" applyFill="0" applyBorder="0" applyAlignment="0" applyProtection="0"/>
    <xf numFmtId="189" fontId="84" fillId="37" borderId="0" applyNumberFormat="0" applyBorder="0" applyAlignment="0" applyProtection="0"/>
    <xf numFmtId="189" fontId="95" fillId="0" borderId="0" applyNumberFormat="0" applyFill="0" applyBorder="0" applyAlignment="0" applyProtection="0"/>
    <xf numFmtId="189" fontId="76" fillId="0" borderId="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90" fillId="9" borderId="96" applyNumberFormat="0" applyAlignment="0" applyProtection="0"/>
    <xf numFmtId="189" fontId="77" fillId="50" borderId="0" applyNumberFormat="0" applyBorder="0" applyAlignment="0" applyProtection="0"/>
    <xf numFmtId="189" fontId="76" fillId="0" borderId="0"/>
    <xf numFmtId="189" fontId="84" fillId="37" borderId="0" applyNumberFormat="0" applyBorder="0" applyAlignment="0" applyProtection="0"/>
    <xf numFmtId="189" fontId="76" fillId="0" borderId="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84" fillId="37" borderId="0" applyNumberFormat="0" applyBorder="0" applyAlignment="0" applyProtection="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7" fillId="50" borderId="0" applyNumberFormat="0" applyBorder="0" applyAlignment="0" applyProtection="0"/>
    <xf numFmtId="166" fontId="29" fillId="0" borderId="0" applyFont="0" applyFill="0" applyBorder="0" applyAlignment="0" applyProtection="0"/>
    <xf numFmtId="189" fontId="76" fillId="0" borderId="0"/>
    <xf numFmtId="189" fontId="77" fillId="50"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29" fillId="0" borderId="0"/>
    <xf numFmtId="189" fontId="77" fillId="50" borderId="0" applyNumberFormat="0" applyBorder="0" applyAlignment="0" applyProtection="0"/>
    <xf numFmtId="189" fontId="84" fillId="37" borderId="0" applyNumberFormat="0" applyBorder="0" applyAlignment="0" applyProtection="0"/>
    <xf numFmtId="0" fontId="29"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7" fillId="50" borderId="0" applyNumberFormat="0" applyBorder="0" applyAlignment="0" applyProtection="0"/>
    <xf numFmtId="189" fontId="84" fillId="37"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29" fillId="0" borderId="0"/>
    <xf numFmtId="189" fontId="84" fillId="37" borderId="0" applyNumberFormat="0" applyBorder="0" applyAlignment="0" applyProtection="0"/>
    <xf numFmtId="189" fontId="84" fillId="37" borderId="0" applyNumberFormat="0" applyBorder="0" applyAlignment="0" applyProtection="0"/>
    <xf numFmtId="0" fontId="23" fillId="0" borderId="0"/>
    <xf numFmtId="189" fontId="81" fillId="64" borderId="0" applyNumberFormat="0" applyBorder="0" applyAlignment="0" applyProtection="0"/>
    <xf numFmtId="41" fontId="29" fillId="0" borderId="0" applyFont="0" applyFill="0" applyBorder="0" applyAlignment="0" applyProtection="0"/>
    <xf numFmtId="0" fontId="81" fillId="64" borderId="0" applyNumberFormat="0" applyBorder="0" applyAlignment="0" applyProtection="0"/>
    <xf numFmtId="189" fontId="29" fillId="0" borderId="0"/>
    <xf numFmtId="189" fontId="84" fillId="37" borderId="0" applyNumberFormat="0" applyBorder="0" applyAlignment="0" applyProtection="0"/>
    <xf numFmtId="189" fontId="29" fillId="0" borderId="0"/>
    <xf numFmtId="189" fontId="84" fillId="37" borderId="0" applyNumberFormat="0" applyBorder="0" applyAlignment="0" applyProtection="0"/>
    <xf numFmtId="189" fontId="84" fillId="37" borderId="0" applyNumberFormat="0" applyBorder="0" applyAlignment="0" applyProtection="0"/>
    <xf numFmtId="189" fontId="81" fillId="64" borderId="0" applyNumberFormat="0" applyBorder="0" applyAlignment="0" applyProtection="0"/>
    <xf numFmtId="0" fontId="84" fillId="37" borderId="0" applyNumberFormat="0" applyBorder="0" applyAlignment="0" applyProtection="0"/>
    <xf numFmtId="0" fontId="23" fillId="0" borderId="0"/>
    <xf numFmtId="189" fontId="81" fillId="64" borderId="0" applyNumberFormat="0" applyBorder="0" applyAlignment="0" applyProtection="0"/>
    <xf numFmtId="0" fontId="23" fillId="0" borderId="0"/>
    <xf numFmtId="189" fontId="81" fillId="64" borderId="0" applyNumberFormat="0" applyBorder="0" applyAlignment="0" applyProtection="0"/>
    <xf numFmtId="0" fontId="29" fillId="0" borderId="0"/>
    <xf numFmtId="189" fontId="81" fillId="64" borderId="0" applyNumberFormat="0" applyBorder="0" applyAlignment="0" applyProtection="0"/>
    <xf numFmtId="0" fontId="29" fillId="0" borderId="0"/>
    <xf numFmtId="189" fontId="81" fillId="64" borderId="0" applyNumberFormat="0" applyBorder="0" applyAlignment="0" applyProtection="0"/>
    <xf numFmtId="166" fontId="29" fillId="0" borderId="0" applyFont="0" applyFill="0" applyBorder="0" applyAlignment="0" applyProtection="0"/>
    <xf numFmtId="189" fontId="29" fillId="0" borderId="0"/>
    <xf numFmtId="189" fontId="81" fillId="64" borderId="0" applyNumberFormat="0" applyBorder="0" applyAlignment="0" applyProtection="0"/>
    <xf numFmtId="189" fontId="76" fillId="0" borderId="0"/>
    <xf numFmtId="189" fontId="76" fillId="0" borderId="0"/>
    <xf numFmtId="189" fontId="81" fillId="64" borderId="0" applyNumberFormat="0" applyBorder="0" applyAlignment="0" applyProtection="0"/>
    <xf numFmtId="189" fontId="29" fillId="0" borderId="0"/>
    <xf numFmtId="189" fontId="29" fillId="0" borderId="0"/>
    <xf numFmtId="0" fontId="77" fillId="50" borderId="0" applyNumberFormat="0" applyBorder="0" applyAlignment="0" applyProtection="0"/>
    <xf numFmtId="0" fontId="77" fillId="50"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0" fontId="29" fillId="0" borderId="0"/>
    <xf numFmtId="189" fontId="29"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0" fontId="29" fillId="0" borderId="0"/>
    <xf numFmtId="0" fontId="29" fillId="0" borderId="0"/>
    <xf numFmtId="189" fontId="77" fillId="19" borderId="0" applyNumberFormat="0" applyBorder="0" applyAlignment="0" applyProtection="0"/>
    <xf numFmtId="0" fontId="81" fillId="64"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81" fillId="64" borderId="0" applyNumberFormat="0" applyBorder="0" applyAlignment="0" applyProtection="0"/>
    <xf numFmtId="189" fontId="76" fillId="0" borderId="0"/>
    <xf numFmtId="189" fontId="81" fillId="64" borderId="0" applyNumberFormat="0" applyBorder="0" applyAlignment="0" applyProtection="0"/>
    <xf numFmtId="189" fontId="81" fillId="64" borderId="0" applyNumberFormat="0" applyBorder="0" applyAlignment="0" applyProtection="0"/>
    <xf numFmtId="0" fontId="29" fillId="0" borderId="0"/>
    <xf numFmtId="189" fontId="81" fillId="64" borderId="0" applyNumberFormat="0" applyBorder="0" applyAlignment="0" applyProtection="0"/>
    <xf numFmtId="0" fontId="29" fillId="0" borderId="0"/>
    <xf numFmtId="189" fontId="81" fillId="64" borderId="0" applyNumberFormat="0" applyBorder="0" applyAlignment="0" applyProtection="0"/>
    <xf numFmtId="189" fontId="81" fillId="64" borderId="0" applyNumberFormat="0" applyBorder="0" applyAlignment="0" applyProtection="0"/>
    <xf numFmtId="0" fontId="29" fillId="0" borderId="0"/>
    <xf numFmtId="189" fontId="81" fillId="64" borderId="0" applyNumberFormat="0" applyBorder="0" applyAlignment="0" applyProtection="0"/>
    <xf numFmtId="0" fontId="29" fillId="0" borderId="0"/>
    <xf numFmtId="189" fontId="81" fillId="64" borderId="0" applyNumberFormat="0" applyBorder="0" applyAlignment="0" applyProtection="0"/>
    <xf numFmtId="0" fontId="29" fillId="0" borderId="0"/>
    <xf numFmtId="189" fontId="81" fillId="64" borderId="0" applyNumberFormat="0" applyBorder="0" applyAlignment="0" applyProtection="0"/>
    <xf numFmtId="189" fontId="29" fillId="0" borderId="0"/>
    <xf numFmtId="189" fontId="81" fillId="64" borderId="0" applyNumberFormat="0" applyBorder="0" applyAlignment="0" applyProtection="0"/>
    <xf numFmtId="189" fontId="81" fillId="64" borderId="0" applyNumberFormat="0" applyBorder="0" applyAlignment="0" applyProtection="0"/>
    <xf numFmtId="166" fontId="29" fillId="0" borderId="0" applyFont="0" applyFill="0" applyBorder="0" applyAlignment="0" applyProtection="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30" fillId="0" borderId="0"/>
    <xf numFmtId="0" fontId="77" fillId="50" borderId="0" applyNumberFormat="0" applyBorder="0" applyAlignment="0" applyProtection="0"/>
    <xf numFmtId="0" fontId="77" fillId="50" borderId="0" applyNumberFormat="0" applyBorder="0" applyAlignment="0" applyProtection="0"/>
    <xf numFmtId="189" fontId="30" fillId="0" borderId="0"/>
    <xf numFmtId="189" fontId="76" fillId="0" borderId="0"/>
    <xf numFmtId="189" fontId="76" fillId="0" borderId="0"/>
    <xf numFmtId="189" fontId="77" fillId="50" borderId="0" applyNumberFormat="0" applyBorder="0" applyAlignment="0" applyProtection="0"/>
    <xf numFmtId="189" fontId="77" fillId="50"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6" fillId="0" borderId="0"/>
    <xf numFmtId="189" fontId="76" fillId="0" borderId="0"/>
    <xf numFmtId="189" fontId="102" fillId="0" borderId="91" applyNumberFormat="0" applyFill="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0" fontId="29" fillId="0" borderId="0"/>
    <xf numFmtId="0" fontId="29" fillId="0" borderId="0"/>
    <xf numFmtId="189" fontId="76" fillId="0" borderId="0"/>
    <xf numFmtId="189" fontId="76" fillId="0" borderId="0"/>
    <xf numFmtId="0" fontId="29" fillId="0" borderId="0"/>
    <xf numFmtId="0" fontId="29" fillId="0" borderId="0"/>
    <xf numFmtId="189" fontId="77" fillId="19" borderId="0" applyNumberFormat="0" applyBorder="0" applyAlignment="0" applyProtection="0"/>
    <xf numFmtId="189" fontId="29" fillId="0" borderId="0"/>
    <xf numFmtId="189" fontId="76" fillId="0" borderId="0"/>
    <xf numFmtId="189" fontId="76" fillId="0" borderId="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0" fontId="29" fillId="0" borderId="0"/>
    <xf numFmtId="189" fontId="77" fillId="50" borderId="0" applyNumberFormat="0" applyBorder="0" applyAlignment="0" applyProtection="0"/>
    <xf numFmtId="189" fontId="29" fillId="0" borderId="0"/>
    <xf numFmtId="189" fontId="29"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86" fillId="13" borderId="95" applyNumberFormat="0" applyAlignment="0" applyProtection="0"/>
    <xf numFmtId="189" fontId="30" fillId="0" borderId="0"/>
    <xf numFmtId="189" fontId="30"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29" fillId="0" borderId="0"/>
    <xf numFmtId="0" fontId="29" fillId="0" borderId="0"/>
    <xf numFmtId="0" fontId="77" fillId="46" borderId="0" applyNumberFormat="0" applyBorder="0" applyAlignment="0" applyProtection="0"/>
    <xf numFmtId="0" fontId="49" fillId="46"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77" fillId="50" borderId="0" applyNumberFormat="0" applyBorder="0" applyAlignment="0" applyProtection="0"/>
    <xf numFmtId="189" fontId="77" fillId="50" borderId="0" applyNumberFormat="0" applyBorder="0" applyAlignment="0" applyProtection="0"/>
    <xf numFmtId="166" fontId="29" fillId="0" borderId="0" applyFont="0" applyFill="0" applyBorder="0" applyAlignment="0" applyProtection="0"/>
    <xf numFmtId="0" fontId="77" fillId="50" borderId="0" applyNumberFormat="0" applyBorder="0" applyAlignment="0" applyProtection="0"/>
    <xf numFmtId="0" fontId="77" fillId="50" borderId="0" applyNumberFormat="0" applyBorder="0" applyAlignment="0" applyProtection="0"/>
    <xf numFmtId="166" fontId="29" fillId="0" borderId="0" applyFont="0" applyFill="0" applyBorder="0" applyAlignment="0" applyProtection="0"/>
    <xf numFmtId="189" fontId="76" fillId="0" borderId="0"/>
    <xf numFmtId="189" fontId="107" fillId="0" borderId="101" applyNumberFormat="0" applyFill="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84" fillId="37" borderId="0" applyNumberFormat="0" applyBorder="0" applyAlignment="0" applyProtection="0"/>
    <xf numFmtId="0" fontId="77" fillId="50" borderId="0" applyNumberFormat="0" applyBorder="0" applyAlignment="0" applyProtection="0"/>
    <xf numFmtId="189" fontId="84" fillId="37"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0" fontId="29" fillId="0" borderId="0"/>
    <xf numFmtId="189" fontId="77" fillId="50" borderId="0" applyNumberFormat="0" applyBorder="0" applyAlignment="0" applyProtection="0"/>
    <xf numFmtId="189" fontId="29" fillId="0" borderId="0"/>
    <xf numFmtId="189" fontId="84" fillId="37" borderId="0" applyNumberFormat="0" applyBorder="0" applyAlignment="0" applyProtection="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29" fillId="0" borderId="0"/>
    <xf numFmtId="189" fontId="81" fillId="58"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6" fillId="0" borderId="0"/>
    <xf numFmtId="189" fontId="77" fillId="50" borderId="0" applyNumberFormat="0" applyBorder="0" applyAlignment="0" applyProtection="0"/>
    <xf numFmtId="189" fontId="77" fillId="50"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29" fillId="0" borderId="0"/>
    <xf numFmtId="189" fontId="77" fillId="50" borderId="0" applyNumberFormat="0" applyBorder="0" applyAlignment="0" applyProtection="0"/>
    <xf numFmtId="189" fontId="77" fillId="50" borderId="0" applyNumberFormat="0" applyBorder="0" applyAlignment="0" applyProtection="0"/>
    <xf numFmtId="189" fontId="29" fillId="0" borderId="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29" fillId="0" borderId="0"/>
    <xf numFmtId="0" fontId="77" fillId="50" borderId="0" applyNumberFormat="0" applyBorder="0" applyAlignment="0" applyProtection="0"/>
    <xf numFmtId="189" fontId="29" fillId="0" borderId="0"/>
    <xf numFmtId="189" fontId="29" fillId="0" borderId="0"/>
    <xf numFmtId="189" fontId="84" fillId="37" borderId="0" applyNumberFormat="0" applyBorder="0" applyAlignment="0" applyProtection="0"/>
    <xf numFmtId="189" fontId="29" fillId="0" borderId="0"/>
    <xf numFmtId="189" fontId="77" fillId="50" borderId="0" applyNumberFormat="0" applyBorder="0" applyAlignment="0" applyProtection="0"/>
    <xf numFmtId="189" fontId="76" fillId="0" borderId="0"/>
    <xf numFmtId="189" fontId="77" fillId="50" borderId="0" applyNumberFormat="0" applyBorder="0" applyAlignment="0" applyProtection="0"/>
    <xf numFmtId="189" fontId="29" fillId="0" borderId="0"/>
    <xf numFmtId="189" fontId="77" fillId="50" borderId="0" applyNumberFormat="0" applyBorder="0" applyAlignment="0" applyProtection="0"/>
    <xf numFmtId="189" fontId="84" fillId="37" borderId="0" applyNumberFormat="0" applyBorder="0" applyAlignment="0" applyProtection="0"/>
    <xf numFmtId="167" fontId="30" fillId="0" borderId="0" applyFont="0" applyFill="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93" fillId="33" borderId="96" applyNumberFormat="0" applyAlignment="0" applyProtection="0"/>
    <xf numFmtId="189" fontId="76" fillId="0" borderId="0"/>
    <xf numFmtId="189" fontId="76" fillId="0" borderId="0"/>
    <xf numFmtId="0" fontId="77" fillId="50" borderId="0" applyNumberFormat="0" applyBorder="0" applyAlignment="0" applyProtection="0"/>
    <xf numFmtId="0" fontId="77" fillId="50" borderId="0" applyNumberFormat="0" applyBorder="0" applyAlignment="0" applyProtection="0"/>
    <xf numFmtId="189" fontId="29" fillId="0" borderId="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189" fontId="77" fillId="47" borderId="0" applyNumberFormat="0" applyBorder="0" applyAlignment="0" applyProtection="0"/>
    <xf numFmtId="0" fontId="77" fillId="50" borderId="0" applyNumberFormat="0" applyBorder="0" applyAlignment="0" applyProtection="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29" fillId="0" borderId="0"/>
    <xf numFmtId="0" fontId="77" fillId="50" borderId="0" applyNumberFormat="0" applyBorder="0" applyAlignment="0" applyProtection="0"/>
    <xf numFmtId="189" fontId="29" fillId="0" borderId="0"/>
    <xf numFmtId="189" fontId="29" fillId="0" borderId="0"/>
    <xf numFmtId="189" fontId="84" fillId="37" borderId="0" applyNumberFormat="0" applyBorder="0" applyAlignment="0" applyProtection="0"/>
    <xf numFmtId="189" fontId="29" fillId="0" borderId="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76" fillId="0" borderId="0"/>
    <xf numFmtId="0" fontId="87" fillId="38" borderId="90" applyNumberFormat="0" applyAlignment="0" applyProtection="0"/>
    <xf numFmtId="0" fontId="77" fillId="50" borderId="0" applyNumberFormat="0" applyBorder="0" applyAlignment="0" applyProtection="0"/>
    <xf numFmtId="189" fontId="84" fillId="37" borderId="0" applyNumberFormat="0" applyBorder="0" applyAlignment="0" applyProtection="0"/>
    <xf numFmtId="189" fontId="77" fillId="50" borderId="0" applyNumberFormat="0" applyBorder="0" applyAlignment="0" applyProtection="0"/>
    <xf numFmtId="189" fontId="76" fillId="0" borderId="0"/>
    <xf numFmtId="0" fontId="77" fillId="50" borderId="0" applyNumberFormat="0" applyBorder="0" applyAlignment="0" applyProtection="0"/>
    <xf numFmtId="0" fontId="84" fillId="37" borderId="0" applyNumberFormat="0" applyBorder="0" applyAlignment="0" applyProtection="0"/>
    <xf numFmtId="189" fontId="77" fillId="50" borderId="0" applyNumberFormat="0" applyBorder="0" applyAlignment="0" applyProtection="0"/>
    <xf numFmtId="189" fontId="84" fillId="37" borderId="0" applyNumberFormat="0" applyBorder="0" applyAlignment="0" applyProtection="0"/>
    <xf numFmtId="189" fontId="76" fillId="0" borderId="0"/>
    <xf numFmtId="0" fontId="77" fillId="50" borderId="0" applyNumberFormat="0" applyBorder="0" applyAlignment="0" applyProtection="0"/>
    <xf numFmtId="0" fontId="49" fillId="50" borderId="0" applyNumberFormat="0" applyBorder="0" applyAlignment="0" applyProtection="0"/>
    <xf numFmtId="189" fontId="77" fillId="50" borderId="0" applyNumberFormat="0" applyBorder="0" applyAlignment="0" applyProtection="0"/>
    <xf numFmtId="189" fontId="76" fillId="0" borderId="0"/>
    <xf numFmtId="0" fontId="77" fillId="50" borderId="0" applyNumberFormat="0" applyBorder="0" applyAlignment="0" applyProtection="0"/>
    <xf numFmtId="0" fontId="49" fillId="50" borderId="0" applyNumberFormat="0" applyBorder="0" applyAlignment="0" applyProtection="0"/>
    <xf numFmtId="189" fontId="29" fillId="0" borderId="0"/>
    <xf numFmtId="189" fontId="77" fillId="50" borderId="0" applyNumberFormat="0" applyBorder="0" applyAlignment="0" applyProtection="0"/>
    <xf numFmtId="189" fontId="76" fillId="0" borderId="0"/>
    <xf numFmtId="0" fontId="84" fillId="37" borderId="0" applyNumberFormat="0" applyBorder="0" applyAlignment="0" applyProtection="0"/>
    <xf numFmtId="0" fontId="49" fillId="50" borderId="0" applyNumberFormat="0" applyBorder="0" applyAlignment="0" applyProtection="0"/>
    <xf numFmtId="189" fontId="84" fillId="37" borderId="0" applyNumberFormat="0" applyBorder="0" applyAlignment="0" applyProtection="0"/>
    <xf numFmtId="189" fontId="76" fillId="0" borderId="0"/>
    <xf numFmtId="189" fontId="29" fillId="0" borderId="0"/>
    <xf numFmtId="189" fontId="76" fillId="0" borderId="0"/>
    <xf numFmtId="189" fontId="76" fillId="0" borderId="0"/>
    <xf numFmtId="0" fontId="77" fillId="50" borderId="0" applyNumberFormat="0" applyBorder="0" applyAlignment="0" applyProtection="0"/>
    <xf numFmtId="189" fontId="29" fillId="0" borderId="0"/>
    <xf numFmtId="189" fontId="84" fillId="37"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84" fillId="37" borderId="0" applyNumberFormat="0" applyBorder="0" applyAlignment="0" applyProtection="0"/>
    <xf numFmtId="189" fontId="76" fillId="0" borderId="0"/>
    <xf numFmtId="0" fontId="49" fillId="50" borderId="0" applyNumberFormat="0" applyBorder="0" applyAlignment="0" applyProtection="0"/>
    <xf numFmtId="189" fontId="30" fillId="0" borderId="0"/>
    <xf numFmtId="0" fontId="49" fillId="50" borderId="0" applyNumberFormat="0" applyBorder="0" applyAlignment="0" applyProtection="0"/>
    <xf numFmtId="189" fontId="30" fillId="0" borderId="0"/>
    <xf numFmtId="189" fontId="29" fillId="0" borderId="0"/>
    <xf numFmtId="189" fontId="29" fillId="0" borderId="0"/>
    <xf numFmtId="0"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7" fillId="50" borderId="0" applyNumberFormat="0" applyBorder="0" applyAlignment="0" applyProtection="0"/>
    <xf numFmtId="189" fontId="76" fillId="0" borderId="0"/>
    <xf numFmtId="189" fontId="84" fillId="37" borderId="0" applyNumberFormat="0" applyBorder="0" applyAlignment="0" applyProtection="0"/>
    <xf numFmtId="189" fontId="77" fillId="22" borderId="0" applyNumberFormat="0" applyBorder="0" applyAlignment="0" applyProtection="0"/>
    <xf numFmtId="189" fontId="76" fillId="0" borderId="0"/>
    <xf numFmtId="189" fontId="30" fillId="0" borderId="0"/>
    <xf numFmtId="0" fontId="77" fillId="46" borderId="0" applyNumberFormat="0" applyBorder="0" applyAlignment="0" applyProtection="0"/>
    <xf numFmtId="189" fontId="84" fillId="24" borderId="0" applyNumberFormat="0" applyBorder="0" applyAlignment="0" applyProtection="0"/>
    <xf numFmtId="0" fontId="29" fillId="0" borderId="0"/>
    <xf numFmtId="167" fontId="76" fillId="0" borderId="0" applyFont="0" applyFill="0" applyBorder="0" applyAlignment="0" applyProtection="0"/>
    <xf numFmtId="189" fontId="77" fillId="46" borderId="0" applyNumberFormat="0" applyBorder="0" applyAlignment="0" applyProtection="0"/>
    <xf numFmtId="189" fontId="29" fillId="0" borderId="0"/>
    <xf numFmtId="167" fontId="76" fillId="0" borderId="0" applyFont="0" applyFill="0" applyBorder="0" applyAlignment="0" applyProtection="0"/>
    <xf numFmtId="189" fontId="77" fillId="46"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7" fillId="46" borderId="0" applyNumberFormat="0" applyBorder="0" applyAlignment="0" applyProtection="0"/>
    <xf numFmtId="189" fontId="76" fillId="0" borderId="0"/>
    <xf numFmtId="189" fontId="84" fillId="24" borderId="0" applyNumberFormat="0" applyBorder="0" applyAlignment="0" applyProtection="0"/>
    <xf numFmtId="189" fontId="76" fillId="0" borderId="0"/>
    <xf numFmtId="0" fontId="77" fillId="46" borderId="0" applyNumberFormat="0" applyBorder="0" applyAlignment="0" applyProtection="0"/>
    <xf numFmtId="189" fontId="77" fillId="46" borderId="0" applyNumberFormat="0" applyBorder="0" applyAlignment="0" applyProtection="0"/>
    <xf numFmtId="189" fontId="29" fillId="0" borderId="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189" fontId="76" fillId="0" borderId="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189" fontId="76" fillId="0" borderId="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0" fontId="29" fillId="0" borderId="0"/>
    <xf numFmtId="166" fontId="29" fillId="0" borderId="0" applyFont="0" applyFill="0" applyBorder="0" applyAlignment="0" applyProtection="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84" fillId="60"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84" fillId="24" borderId="0" applyNumberFormat="0" applyBorder="0" applyAlignment="0" applyProtection="0"/>
    <xf numFmtId="166" fontId="29" fillId="0" borderId="0" applyFont="0" applyFill="0" applyBorder="0" applyAlignment="0" applyProtection="0"/>
    <xf numFmtId="189" fontId="84" fillId="24" borderId="0" applyNumberFormat="0" applyBorder="0" applyAlignment="0" applyProtection="0"/>
    <xf numFmtId="189" fontId="84" fillId="24" borderId="0" applyNumberFormat="0" applyBorder="0" applyAlignment="0" applyProtection="0"/>
    <xf numFmtId="166" fontId="29" fillId="0" borderId="0" applyFont="0" applyFill="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23" fillId="0" borderId="0"/>
    <xf numFmtId="189" fontId="81" fillId="24" borderId="0" applyNumberFormat="0" applyBorder="0" applyAlignment="0" applyProtection="0"/>
    <xf numFmtId="0" fontId="81" fillId="24" borderId="0" applyNumberFormat="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84" fillId="24" borderId="0" applyNumberFormat="0" applyBorder="0" applyAlignment="0" applyProtection="0"/>
    <xf numFmtId="189" fontId="81" fillId="24" borderId="0" applyNumberFormat="0" applyBorder="0" applyAlignment="0" applyProtection="0"/>
    <xf numFmtId="0" fontId="84"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66" fontId="29" fillId="0" borderId="0" applyFont="0" applyFill="0" applyBorder="0" applyAlignment="0" applyProtection="0"/>
    <xf numFmtId="189" fontId="81" fillId="24" borderId="0" applyNumberFormat="0" applyBorder="0" applyAlignment="0" applyProtection="0"/>
    <xf numFmtId="166" fontId="29" fillId="0" borderId="0" applyFont="0" applyFill="0" applyBorder="0" applyAlignment="0" applyProtection="0"/>
    <xf numFmtId="189" fontId="81" fillId="24" borderId="0" applyNumberFormat="0" applyBorder="0" applyAlignment="0" applyProtection="0"/>
    <xf numFmtId="166" fontId="29" fillId="0" borderId="0" applyFont="0" applyFill="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29" fillId="0" borderId="0"/>
    <xf numFmtId="0" fontId="77" fillId="46" borderId="0" applyNumberFormat="0" applyBorder="0" applyAlignment="0" applyProtection="0"/>
    <xf numFmtId="0" fontId="77" fillId="46" borderId="0" applyNumberFormat="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29" fillId="0" borderId="0"/>
    <xf numFmtId="9" fontId="29" fillId="0" borderId="0" applyFont="0" applyFill="0" applyBorder="0" applyAlignment="0" applyProtection="0"/>
    <xf numFmtId="189" fontId="76" fillId="0" borderId="0"/>
    <xf numFmtId="189" fontId="76" fillId="0" borderId="0"/>
    <xf numFmtId="189" fontId="29"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29" fillId="0" borderId="0"/>
    <xf numFmtId="189" fontId="76" fillId="0" borderId="0"/>
    <xf numFmtId="189" fontId="77" fillId="46" borderId="0" applyNumberFormat="0" applyBorder="0" applyAlignment="0" applyProtection="0"/>
    <xf numFmtId="189" fontId="77" fillId="46"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29"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81" fillId="24" borderId="0" applyNumberFormat="0" applyBorder="0" applyAlignment="0" applyProtection="0"/>
    <xf numFmtId="189" fontId="29" fillId="0" borderId="0"/>
    <xf numFmtId="189" fontId="29" fillId="0" borderId="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23" fillId="0" borderId="0"/>
    <xf numFmtId="189" fontId="81" fillId="24" borderId="0" applyNumberFormat="0" applyBorder="0" applyAlignment="0" applyProtection="0"/>
    <xf numFmtId="189" fontId="23" fillId="0" borderId="0"/>
    <xf numFmtId="189" fontId="81" fillId="24" borderId="0" applyNumberFormat="0" applyBorder="0" applyAlignment="0" applyProtection="0"/>
    <xf numFmtId="189" fontId="23" fillId="0" borderId="0"/>
    <xf numFmtId="189" fontId="81" fillId="24" borderId="0" applyNumberFormat="0" applyBorder="0" applyAlignment="0" applyProtection="0"/>
    <xf numFmtId="0" fontId="23" fillId="0" borderId="0"/>
    <xf numFmtId="166" fontId="29" fillId="0" borderId="0" applyFont="0" applyFill="0" applyBorder="0" applyAlignment="0" applyProtection="0"/>
    <xf numFmtId="189" fontId="81" fillId="24" borderId="0" applyNumberFormat="0" applyBorder="0" applyAlignment="0" applyProtection="0"/>
    <xf numFmtId="189" fontId="23" fillId="0" borderId="0"/>
    <xf numFmtId="166" fontId="29" fillId="0" borderId="0" applyFont="0" applyFill="0" applyBorder="0" applyAlignment="0" applyProtection="0"/>
    <xf numFmtId="189" fontId="81" fillId="24" borderId="0" applyNumberFormat="0" applyBorder="0" applyAlignment="0" applyProtection="0"/>
    <xf numFmtId="166" fontId="29" fillId="0" borderId="0" applyFont="0" applyFill="0" applyBorder="0" applyAlignment="0" applyProtection="0"/>
    <xf numFmtId="189" fontId="81" fillId="24" borderId="0" applyNumberFormat="0" applyBorder="0" applyAlignment="0" applyProtection="0"/>
    <xf numFmtId="189" fontId="81" fillId="24" borderId="0" applyNumberFormat="0" applyBorder="0" applyAlignment="0" applyProtection="0"/>
    <xf numFmtId="189" fontId="76" fillId="0" borderId="0"/>
    <xf numFmtId="189" fontId="81" fillId="24" borderId="0" applyNumberFormat="0" applyBorder="0" applyAlignment="0" applyProtection="0"/>
    <xf numFmtId="189" fontId="76" fillId="0" borderId="0"/>
    <xf numFmtId="189" fontId="86" fillId="13" borderId="95" applyNumberFormat="0" applyAlignment="0" applyProtection="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30" fillId="0" borderId="0"/>
    <xf numFmtId="189" fontId="30"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29"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151" fillId="69" borderId="0">
      <alignment horizontal="center" vertical="top"/>
    </xf>
    <xf numFmtId="0" fontId="29" fillId="0" borderId="0"/>
    <xf numFmtId="166" fontId="29" fillId="0" borderId="0" applyFont="0" applyFill="0" applyBorder="0" applyAlignment="0" applyProtection="0"/>
    <xf numFmtId="0" fontId="77" fillId="46" borderId="0" applyNumberFormat="0" applyBorder="0" applyAlignment="0" applyProtection="0"/>
    <xf numFmtId="0" fontId="77" fillId="46" borderId="0" applyNumberFormat="0" applyBorder="0" applyAlignment="0" applyProtection="0"/>
    <xf numFmtId="0" fontId="29" fillId="0" borderId="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76" fillId="0" borderId="0"/>
    <xf numFmtId="189" fontId="94" fillId="33" borderId="96" applyNumberFormat="0" applyAlignment="0" applyProtection="0"/>
    <xf numFmtId="0" fontId="77" fillId="46" borderId="0" applyNumberFormat="0" applyBorder="0" applyAlignment="0" applyProtection="0"/>
    <xf numFmtId="189" fontId="76" fillId="0" borderId="0"/>
    <xf numFmtId="189" fontId="23" fillId="0" borderId="0"/>
    <xf numFmtId="189" fontId="77" fillId="46" borderId="0" applyNumberFormat="0" applyBorder="0" applyAlignment="0" applyProtection="0"/>
    <xf numFmtId="189" fontId="23" fillId="0" borderId="0"/>
    <xf numFmtId="189" fontId="77" fillId="46" borderId="0" applyNumberFormat="0" applyBorder="0" applyAlignment="0" applyProtection="0"/>
    <xf numFmtId="189" fontId="23" fillId="0" borderId="0"/>
    <xf numFmtId="166" fontId="29" fillId="0" borderId="0" applyFont="0" applyFill="0" applyBorder="0" applyAlignment="0" applyProtection="0"/>
    <xf numFmtId="189" fontId="30" fillId="32" borderId="93" applyNumberFormat="0" applyFont="0" applyAlignment="0" applyProtection="0"/>
    <xf numFmtId="189" fontId="77" fillId="46" borderId="0" applyNumberFormat="0" applyBorder="0" applyAlignment="0" applyProtection="0"/>
    <xf numFmtId="189" fontId="29" fillId="0" borderId="0"/>
    <xf numFmtId="189" fontId="76" fillId="0" borderId="0"/>
    <xf numFmtId="0" fontId="29" fillId="0" borderId="0"/>
    <xf numFmtId="189" fontId="76" fillId="0" borderId="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0" fontId="29" fillId="0" borderId="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76" fillId="0" borderId="0"/>
    <xf numFmtId="0" fontId="29" fillId="0" borderId="0"/>
    <xf numFmtId="0" fontId="77" fillId="46" borderId="0" applyNumberFormat="0" applyBorder="0" applyAlignment="0" applyProtection="0"/>
    <xf numFmtId="0" fontId="77" fillId="46" borderId="0" applyNumberFormat="0" applyBorder="0" applyAlignment="0" applyProtection="0"/>
    <xf numFmtId="189" fontId="29" fillId="0" borderId="0"/>
    <xf numFmtId="189" fontId="77" fillId="46" borderId="0" applyNumberFormat="0" applyBorder="0" applyAlignment="0" applyProtection="0"/>
    <xf numFmtId="189" fontId="77" fillId="46" borderId="0" applyNumberFormat="0" applyBorder="0" applyAlignment="0" applyProtection="0"/>
    <xf numFmtId="189" fontId="29"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0" fontId="77" fillId="46" borderId="0" applyNumberFormat="0" applyBorder="0" applyAlignment="0" applyProtection="0"/>
    <xf numFmtId="189" fontId="23" fillId="0" borderId="0"/>
    <xf numFmtId="189" fontId="29" fillId="0" borderId="0"/>
    <xf numFmtId="189" fontId="84" fillId="24" borderId="0" applyNumberFormat="0" applyBorder="0" applyAlignment="0" applyProtection="0"/>
    <xf numFmtId="189" fontId="76" fillId="0" borderId="0"/>
    <xf numFmtId="189" fontId="23" fillId="0" borderId="0"/>
    <xf numFmtId="189" fontId="77" fillId="46" borderId="0" applyNumberFormat="0" applyBorder="0" applyAlignment="0" applyProtection="0"/>
    <xf numFmtId="189" fontId="23" fillId="0" borderId="0"/>
    <xf numFmtId="189" fontId="77" fillId="46" borderId="0" applyNumberFormat="0" applyBorder="0" applyAlignment="0" applyProtection="0"/>
    <xf numFmtId="166" fontId="29" fillId="0" borderId="0" applyFont="0" applyFill="0" applyBorder="0" applyAlignment="0" applyProtection="0"/>
    <xf numFmtId="189" fontId="77" fillId="46" borderId="0" applyNumberFormat="0" applyBorder="0" applyAlignment="0" applyProtection="0"/>
    <xf numFmtId="189" fontId="84" fillId="24" borderId="0" applyNumberFormat="0" applyBorder="0" applyAlignment="0" applyProtection="0"/>
    <xf numFmtId="189" fontId="76" fillId="0" borderId="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29" fillId="0" borderId="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0" fontId="77" fillId="46" borderId="0" applyNumberFormat="0" applyBorder="0" applyAlignment="0" applyProtection="0"/>
    <xf numFmtId="0" fontId="77" fillId="46" borderId="0" applyNumberFormat="0" applyBorder="0" applyAlignment="0" applyProtection="0"/>
    <xf numFmtId="166" fontId="30" fillId="0" borderId="0" applyFont="0" applyFill="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189" fontId="76" fillId="0" borderId="0"/>
    <xf numFmtId="189" fontId="29" fillId="0" borderId="0"/>
    <xf numFmtId="189" fontId="29" fillId="0" borderId="0"/>
    <xf numFmtId="0" fontId="77" fillId="46" borderId="0" applyNumberFormat="0" applyBorder="0" applyAlignment="0" applyProtection="0"/>
    <xf numFmtId="189" fontId="29" fillId="0" borderId="0"/>
    <xf numFmtId="189" fontId="29" fillId="0" borderId="0"/>
    <xf numFmtId="189" fontId="76" fillId="0" borderId="0"/>
    <xf numFmtId="189" fontId="84" fillId="24"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66" fontId="30" fillId="0" borderId="0" applyFont="0" applyFill="0" applyBorder="0" applyAlignment="0" applyProtection="0"/>
    <xf numFmtId="0" fontId="77" fillId="46" borderId="0" applyNumberFormat="0" applyBorder="0" applyAlignment="0" applyProtection="0"/>
    <xf numFmtId="0" fontId="77" fillId="46" borderId="0" applyNumberFormat="0" applyBorder="0" applyAlignment="0" applyProtection="0"/>
    <xf numFmtId="166" fontId="30" fillId="0" borderId="0" applyFont="0" applyFill="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94" fillId="33" borderId="96" applyNumberFormat="0" applyAlignment="0" applyProtection="0"/>
    <xf numFmtId="0" fontId="77" fillId="46" borderId="0" applyNumberFormat="0" applyBorder="0" applyAlignment="0" applyProtection="0"/>
    <xf numFmtId="0" fontId="77" fillId="46" borderId="0" applyNumberFormat="0" applyBorder="0" applyAlignment="0" applyProtection="0"/>
    <xf numFmtId="189" fontId="94" fillId="33" borderId="96" applyNumberFormat="0" applyAlignment="0" applyProtection="0"/>
    <xf numFmtId="189" fontId="77" fillId="46" borderId="0" applyNumberFormat="0" applyBorder="0" applyAlignment="0" applyProtection="0"/>
    <xf numFmtId="189" fontId="77" fillId="46" borderId="0" applyNumberFormat="0" applyBorder="0" applyAlignment="0" applyProtection="0"/>
    <xf numFmtId="189" fontId="94" fillId="33" borderId="96" applyNumberFormat="0" applyAlignment="0" applyProtection="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29" fillId="0" borderId="0"/>
    <xf numFmtId="189" fontId="76" fillId="0" borderId="0"/>
    <xf numFmtId="189" fontId="76" fillId="0" borderId="0"/>
    <xf numFmtId="0" fontId="77" fillId="46" borderId="0" applyNumberFormat="0" applyBorder="0" applyAlignment="0" applyProtection="0"/>
    <xf numFmtId="0"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29" fillId="0" borderId="0"/>
    <xf numFmtId="0" fontId="77" fillId="46" borderId="0" applyNumberFormat="0" applyBorder="0" applyAlignment="0" applyProtection="0"/>
    <xf numFmtId="189" fontId="29" fillId="0" borderId="0"/>
    <xf numFmtId="189" fontId="84" fillId="24"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6" fillId="0" borderId="0"/>
    <xf numFmtId="0" fontId="29" fillId="0" borderId="0"/>
    <xf numFmtId="0" fontId="77" fillId="46" borderId="0" applyNumberFormat="0" applyBorder="0" applyAlignment="0" applyProtection="0"/>
    <xf numFmtId="189" fontId="84" fillId="24" borderId="0" applyNumberFormat="0" applyBorder="0" applyAlignment="0" applyProtection="0"/>
    <xf numFmtId="0" fontId="29" fillId="0" borderId="0"/>
    <xf numFmtId="189" fontId="77" fillId="46" borderId="0" applyNumberFormat="0" applyBorder="0" applyAlignment="0" applyProtection="0"/>
    <xf numFmtId="0" fontId="29" fillId="0" borderId="0"/>
    <xf numFmtId="0" fontId="77" fillId="46" borderId="0" applyNumberFormat="0" applyBorder="0" applyAlignment="0" applyProtection="0"/>
    <xf numFmtId="0" fontId="84" fillId="24" borderId="0" applyNumberFormat="0" applyBorder="0" applyAlignment="0" applyProtection="0"/>
    <xf numFmtId="0" fontId="29" fillId="0" borderId="0"/>
    <xf numFmtId="189" fontId="77" fillId="46" borderId="0" applyNumberFormat="0" applyBorder="0" applyAlignment="0" applyProtection="0"/>
    <xf numFmtId="189" fontId="84" fillId="24" borderId="0" applyNumberFormat="0" applyBorder="0" applyAlignment="0" applyProtection="0"/>
    <xf numFmtId="189" fontId="76" fillId="0" borderId="0"/>
    <xf numFmtId="189" fontId="76" fillId="0" borderId="0"/>
    <xf numFmtId="189" fontId="29" fillId="0" borderId="0"/>
    <xf numFmtId="189" fontId="29" fillId="0" borderId="0"/>
    <xf numFmtId="189" fontId="77" fillId="46"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29" fillId="0" borderId="0"/>
    <xf numFmtId="189" fontId="29" fillId="0" borderId="0"/>
    <xf numFmtId="0" fontId="77" fillId="46" borderId="0" applyNumberFormat="0" applyBorder="0" applyAlignment="0" applyProtection="0"/>
    <xf numFmtId="0" fontId="49" fillId="46" borderId="0" applyNumberFormat="0" applyBorder="0" applyAlignment="0" applyProtection="0"/>
    <xf numFmtId="189" fontId="76" fillId="0" borderId="0"/>
    <xf numFmtId="189" fontId="76" fillId="0" borderId="0"/>
    <xf numFmtId="189" fontId="77" fillId="46" borderId="0" applyNumberFormat="0" applyBorder="0" applyAlignment="0" applyProtection="0"/>
    <xf numFmtId="189" fontId="76" fillId="0" borderId="0"/>
    <xf numFmtId="0" fontId="84" fillId="24" borderId="0" applyNumberFormat="0" applyBorder="0" applyAlignment="0" applyProtection="0"/>
    <xf numFmtId="0" fontId="49" fillId="46" borderId="0" applyNumberFormat="0" applyBorder="0" applyAlignment="0" applyProtection="0"/>
    <xf numFmtId="189" fontId="84" fillId="24" borderId="0" applyNumberFormat="0" applyBorder="0" applyAlignment="0" applyProtection="0"/>
    <xf numFmtId="189" fontId="76" fillId="0" borderId="0"/>
    <xf numFmtId="0" fontId="77" fillId="46" borderId="0" applyNumberFormat="0" applyBorder="0" applyAlignment="0" applyProtection="0"/>
    <xf numFmtId="189" fontId="76" fillId="0" borderId="0"/>
    <xf numFmtId="189" fontId="84" fillId="24" borderId="0" applyNumberFormat="0" applyBorder="0" applyAlignment="0" applyProtection="0"/>
    <xf numFmtId="189" fontId="76" fillId="0" borderId="0"/>
    <xf numFmtId="189" fontId="76" fillId="0" borderId="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189" fontId="76" fillId="0" borderId="0"/>
    <xf numFmtId="189" fontId="76" fillId="0" borderId="0"/>
    <xf numFmtId="0" fontId="49" fillId="46"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30" fillId="0" borderId="0"/>
    <xf numFmtId="189" fontId="30" fillId="0" borderId="0"/>
    <xf numFmtId="0" fontId="49" fillId="46" borderId="0" applyNumberFormat="0" applyBorder="0" applyAlignment="0" applyProtection="0"/>
    <xf numFmtId="0" fontId="77" fillId="46" borderId="0" applyNumberFormat="0" applyBorder="0" applyAlignment="0" applyProtection="0"/>
    <xf numFmtId="189" fontId="84" fillId="24"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77" fillId="46" borderId="0" applyNumberFormat="0" applyBorder="0" applyAlignment="0" applyProtection="0"/>
    <xf numFmtId="189" fontId="84" fillId="24" borderId="0" applyNumberFormat="0" applyBorder="0" applyAlignment="0" applyProtection="0"/>
    <xf numFmtId="189" fontId="30" fillId="0" borderId="0"/>
    <xf numFmtId="189" fontId="30" fillId="0" borderId="0"/>
    <xf numFmtId="0" fontId="77" fillId="28" borderId="0" applyNumberFormat="0" applyBorder="0" applyAlignment="0" applyProtection="0"/>
    <xf numFmtId="189" fontId="84" fillId="20" borderId="0" applyNumberFormat="0" applyBorder="0" applyAlignment="0" applyProtection="0"/>
    <xf numFmtId="0" fontId="29" fillId="0" borderId="0"/>
    <xf numFmtId="189" fontId="77" fillId="28" borderId="0" applyNumberFormat="0" applyBorder="0" applyAlignment="0" applyProtection="0"/>
    <xf numFmtId="189" fontId="29" fillId="0" borderId="0"/>
    <xf numFmtId="189" fontId="76" fillId="0" borderId="0"/>
    <xf numFmtId="189" fontId="77" fillId="28" borderId="0" applyNumberFormat="0" applyBorder="0" applyAlignment="0" applyProtection="0"/>
    <xf numFmtId="189" fontId="84" fillId="20" borderId="0" applyNumberFormat="0" applyBorder="0" applyAlignment="0" applyProtection="0"/>
    <xf numFmtId="189" fontId="76" fillId="0" borderId="0"/>
    <xf numFmtId="0" fontId="29" fillId="0" borderId="0"/>
    <xf numFmtId="0" fontId="77" fillId="28" borderId="0" applyNumberFormat="0" applyBorder="0" applyAlignment="0" applyProtection="0"/>
    <xf numFmtId="189" fontId="77" fillId="28" borderId="0" applyNumberFormat="0" applyBorder="0" applyAlignment="0" applyProtection="0"/>
    <xf numFmtId="189" fontId="84" fillId="20"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189" fontId="84" fillId="20" borderId="0" applyNumberFormat="0" applyBorder="0" applyAlignment="0" applyProtection="0"/>
    <xf numFmtId="189" fontId="76" fillId="0" borderId="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84" fillId="20" borderId="0" applyNumberFormat="0" applyBorder="0" applyAlignment="0" applyProtection="0"/>
    <xf numFmtId="189" fontId="76" fillId="0" borderId="0"/>
    <xf numFmtId="189" fontId="77" fillId="28" borderId="0" applyNumberFormat="0" applyBorder="0" applyAlignment="0" applyProtection="0"/>
    <xf numFmtId="189" fontId="84" fillId="20"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84" fillId="20" borderId="0" applyNumberFormat="0" applyBorder="0" applyAlignment="0" applyProtection="0"/>
    <xf numFmtId="189" fontId="76" fillId="0" borderId="0"/>
    <xf numFmtId="189" fontId="76" fillId="0" borderId="0"/>
    <xf numFmtId="189" fontId="77" fillId="28" borderId="0" applyNumberFormat="0" applyBorder="0" applyAlignment="0" applyProtection="0"/>
    <xf numFmtId="0" fontId="29" fillId="0" borderId="0"/>
    <xf numFmtId="189" fontId="84" fillId="20" borderId="0" applyNumberFormat="0" applyBorder="0" applyAlignment="0" applyProtection="0"/>
    <xf numFmtId="189" fontId="76" fillId="0" borderId="0"/>
    <xf numFmtId="189" fontId="76" fillId="0" borderId="0"/>
    <xf numFmtId="189" fontId="77" fillId="28" borderId="0" applyNumberFormat="0" applyBorder="0" applyAlignment="0" applyProtection="0"/>
    <xf numFmtId="189" fontId="77" fillId="28" borderId="0" applyNumberFormat="0" applyBorder="0" applyAlignment="0" applyProtection="0"/>
    <xf numFmtId="0" fontId="29" fillId="0" borderId="0"/>
    <xf numFmtId="189" fontId="84" fillId="20" borderId="0" applyNumberFormat="0" applyBorder="0" applyAlignment="0" applyProtection="0"/>
    <xf numFmtId="189" fontId="76" fillId="0" borderId="0"/>
    <xf numFmtId="189" fontId="76" fillId="0" borderId="0"/>
    <xf numFmtId="189" fontId="76" fillId="0" borderId="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0" fontId="81" fillId="56" borderId="0" applyNumberFormat="0" applyBorder="0" applyAlignment="0" applyProtection="0"/>
    <xf numFmtId="189" fontId="81" fillId="37" borderId="0" applyNumberFormat="0" applyBorder="0" applyAlignment="0" applyProtection="0"/>
    <xf numFmtId="189" fontId="81" fillId="56" borderId="0" applyNumberFormat="0" applyBorder="0" applyAlignment="0" applyProtection="0"/>
    <xf numFmtId="189" fontId="81" fillId="37" borderId="0" applyNumberFormat="0" applyBorder="0" applyAlignment="0" applyProtection="0"/>
    <xf numFmtId="189" fontId="81" fillId="56" borderId="0" applyNumberFormat="0" applyBorder="0" applyAlignment="0" applyProtection="0"/>
    <xf numFmtId="189" fontId="81" fillId="37"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4" fillId="20" borderId="0" applyNumberFormat="0" applyBorder="0" applyAlignment="0" applyProtection="0"/>
    <xf numFmtId="189" fontId="84" fillId="20" borderId="0" applyNumberFormat="0" applyBorder="0" applyAlignment="0" applyProtection="0"/>
    <xf numFmtId="189" fontId="29" fillId="0" borderId="0"/>
    <xf numFmtId="189" fontId="84" fillId="20" borderId="0" applyNumberFormat="0" applyBorder="0" applyAlignment="0" applyProtection="0"/>
    <xf numFmtId="189" fontId="84" fillId="20" borderId="0" applyNumberFormat="0" applyBorder="0" applyAlignment="0" applyProtection="0"/>
    <xf numFmtId="189" fontId="29" fillId="0" borderId="0"/>
    <xf numFmtId="166" fontId="29" fillId="0" borderId="0" applyFont="0" applyFill="0" applyBorder="0" applyAlignment="0" applyProtection="0"/>
    <xf numFmtId="189" fontId="84" fillId="20" borderId="0" applyNumberFormat="0" applyBorder="0" applyAlignment="0" applyProtection="0"/>
    <xf numFmtId="189" fontId="84" fillId="20" borderId="0" applyNumberFormat="0" applyBorder="0" applyAlignment="0" applyProtection="0"/>
    <xf numFmtId="0" fontId="23" fillId="0" borderId="0"/>
    <xf numFmtId="0" fontId="23" fillId="0" borderId="0"/>
    <xf numFmtId="189" fontId="81" fillId="56" borderId="0" applyNumberFormat="0" applyBorder="0" applyAlignment="0" applyProtection="0"/>
    <xf numFmtId="0" fontId="81" fillId="56" borderId="0" applyNumberFormat="0" applyBorder="0" applyAlignment="0" applyProtection="0"/>
    <xf numFmtId="189" fontId="84" fillId="20" borderId="0" applyNumberFormat="0" applyBorder="0" applyAlignment="0" applyProtection="0"/>
    <xf numFmtId="0" fontId="23" fillId="0" borderId="0"/>
    <xf numFmtId="0" fontId="23" fillId="0" borderId="0"/>
    <xf numFmtId="189" fontId="81" fillId="56" borderId="0" applyNumberFormat="0" applyBorder="0" applyAlignment="0" applyProtection="0"/>
    <xf numFmtId="189" fontId="76" fillId="0" borderId="0"/>
    <xf numFmtId="189" fontId="76" fillId="0" borderId="0"/>
    <xf numFmtId="0" fontId="23" fillId="0" borderId="0"/>
    <xf numFmtId="0" fontId="23" fillId="0" borderId="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29" fillId="0" borderId="0"/>
    <xf numFmtId="189" fontId="81" fillId="56" borderId="0" applyNumberFormat="0" applyBorder="0" applyAlignment="0" applyProtection="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29" fillId="0" borderId="0"/>
    <xf numFmtId="189" fontId="76" fillId="0" borderId="0"/>
    <xf numFmtId="189" fontId="76" fillId="0" borderId="0"/>
    <xf numFmtId="0" fontId="81" fillId="56" borderId="0" applyNumberFormat="0" applyBorder="0" applyAlignment="0" applyProtection="0"/>
    <xf numFmtId="189" fontId="84" fillId="37"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29" fillId="0" borderId="0"/>
    <xf numFmtId="189" fontId="81" fillId="56" borderId="0" applyNumberFormat="0" applyBorder="0" applyAlignment="0" applyProtection="0"/>
    <xf numFmtId="189" fontId="81" fillId="56" borderId="0" applyNumberFormat="0" applyBorder="0" applyAlignment="0" applyProtection="0"/>
    <xf numFmtId="189" fontId="76" fillId="0" borderId="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81" fillId="56" borderId="0" applyNumberFormat="0" applyBorder="0" applyAlignment="0" applyProtection="0"/>
    <xf numFmtId="189" fontId="29" fillId="0" borderId="0"/>
    <xf numFmtId="189" fontId="81" fillId="56"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9"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30"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66" fontId="29" fillId="0" borderId="0" applyFont="0" applyFill="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189" fontId="76" fillId="0" borderId="0"/>
    <xf numFmtId="189" fontId="76" fillId="0" borderId="0"/>
    <xf numFmtId="189" fontId="76" fillId="0" borderId="0"/>
    <xf numFmtId="0" fontId="29" fillId="0" borderId="0"/>
    <xf numFmtId="189" fontId="84" fillId="20" borderId="0" applyNumberFormat="0" applyBorder="0" applyAlignment="0" applyProtection="0"/>
    <xf numFmtId="0" fontId="29" fillId="0" borderId="0"/>
    <xf numFmtId="189" fontId="77" fillId="28" borderId="0" applyNumberFormat="0" applyBorder="0" applyAlignment="0" applyProtection="0"/>
    <xf numFmtId="0" fontId="29" fillId="0" borderId="0"/>
    <xf numFmtId="189" fontId="77" fillId="28" borderId="0" applyNumberFormat="0" applyBorder="0" applyAlignment="0" applyProtection="0"/>
    <xf numFmtId="189" fontId="77" fillId="28" borderId="0" applyNumberFormat="0" applyBorder="0" applyAlignment="0" applyProtection="0"/>
    <xf numFmtId="189" fontId="84" fillId="20" borderId="0" applyNumberFormat="0" applyBorder="0" applyAlignment="0" applyProtection="0"/>
    <xf numFmtId="166" fontId="29" fillId="0" borderId="0" applyFont="0" applyFill="0" applyBorder="0" applyAlignment="0" applyProtection="0"/>
    <xf numFmtId="189" fontId="86" fillId="13" borderId="95" applyNumberFormat="0" applyAlignment="0" applyProtection="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29" fillId="0" borderId="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29" fillId="0" borderId="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89" fontId="76" fillId="0" borderId="0"/>
    <xf numFmtId="189" fontId="29" fillId="0" borderId="0"/>
    <xf numFmtId="0" fontId="77" fillId="28" borderId="0" applyNumberFormat="0" applyBorder="0" applyAlignment="0" applyProtection="0"/>
    <xf numFmtId="189" fontId="29" fillId="0" borderId="0"/>
    <xf numFmtId="189" fontId="84" fillId="20"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0" fontId="77" fillId="28" borderId="0" applyNumberFormat="0" applyBorder="0" applyAlignment="0" applyProtection="0"/>
    <xf numFmtId="0" fontId="77" fillId="28"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7" fillId="28" borderId="0" applyNumberFormat="0" applyBorder="0" applyAlignment="0" applyProtection="0"/>
    <xf numFmtId="189" fontId="84" fillId="20" borderId="0" applyNumberFormat="0" applyBorder="0" applyAlignment="0" applyProtection="0"/>
    <xf numFmtId="41" fontId="29" fillId="0" borderId="0" applyFont="0" applyFill="0" applyBorder="0" applyAlignment="0" applyProtection="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189" fontId="76" fillId="0" borderId="0"/>
    <xf numFmtId="189" fontId="76" fillId="0" borderId="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89" fontId="77" fillId="28" borderId="0" applyNumberFormat="0" applyBorder="0" applyAlignment="0" applyProtection="0"/>
    <xf numFmtId="189" fontId="77" fillId="28" borderId="0" applyNumberFormat="0" applyBorder="0" applyAlignment="0" applyProtection="0"/>
    <xf numFmtId="166" fontId="29" fillId="0" borderId="0" applyFont="0" applyFill="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76" fillId="44" borderId="97" applyNumberFormat="0" applyFont="0" applyAlignment="0" applyProtection="0"/>
    <xf numFmtId="189" fontId="76" fillId="0" borderId="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76" fillId="0" borderId="0"/>
    <xf numFmtId="189" fontId="76" fillId="0" borderId="0"/>
    <xf numFmtId="189" fontId="29" fillId="0" borderId="0"/>
    <xf numFmtId="0"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7" fillId="28" borderId="0" applyNumberFormat="0" applyBorder="0" applyAlignment="0" applyProtection="0"/>
    <xf numFmtId="189" fontId="76" fillId="0" borderId="0"/>
    <xf numFmtId="189" fontId="77" fillId="28" borderId="0" applyNumberFormat="0" applyBorder="0" applyAlignment="0" applyProtection="0"/>
    <xf numFmtId="189" fontId="84" fillId="20"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66" fontId="29" fillId="0" borderId="0" applyFont="0" applyFill="0" applyBorder="0" applyAlignment="0" applyProtection="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29" fillId="0" borderId="0"/>
    <xf numFmtId="189" fontId="29" fillId="0" borderId="0"/>
    <xf numFmtId="189" fontId="76" fillId="0" borderId="0"/>
    <xf numFmtId="189" fontId="84" fillId="20" borderId="0" applyNumberFormat="0" applyBorder="0" applyAlignment="0" applyProtection="0"/>
    <xf numFmtId="189" fontId="76" fillId="0" borderId="0"/>
    <xf numFmtId="0" fontId="77" fillId="28" borderId="0" applyNumberFormat="0" applyBorder="0" applyAlignment="0" applyProtection="0"/>
    <xf numFmtId="189" fontId="123" fillId="0" borderId="106" applyNumberFormat="0" applyFill="0" applyAlignment="0" applyProtection="0"/>
    <xf numFmtId="189" fontId="84" fillId="20" borderId="0" applyNumberFormat="0" applyBorder="0" applyAlignment="0" applyProtection="0"/>
    <xf numFmtId="189" fontId="123" fillId="0" borderId="106" applyNumberFormat="0" applyFill="0" applyAlignment="0" applyProtection="0"/>
    <xf numFmtId="189" fontId="77" fillId="28" borderId="0" applyNumberFormat="0" applyBorder="0" applyAlignment="0" applyProtection="0"/>
    <xf numFmtId="189" fontId="111" fillId="0" borderId="103" applyNumberFormat="0" applyFill="0" applyAlignment="0" applyProtection="0"/>
    <xf numFmtId="189" fontId="111" fillId="0" borderId="103" applyNumberFormat="0" applyFill="0" applyAlignment="0" applyProtection="0"/>
    <xf numFmtId="189" fontId="77" fillId="28" borderId="0" applyNumberFormat="0" applyBorder="0" applyAlignment="0" applyProtection="0"/>
    <xf numFmtId="189" fontId="111" fillId="0" borderId="103" applyNumberFormat="0" applyFill="0" applyAlignment="0" applyProtection="0"/>
    <xf numFmtId="189" fontId="111" fillId="0" borderId="103" applyNumberFormat="0" applyFill="0" applyAlignment="0" applyProtection="0"/>
    <xf numFmtId="189" fontId="77" fillId="28" borderId="0" applyNumberFormat="0" applyBorder="0" applyAlignment="0" applyProtection="0"/>
    <xf numFmtId="189" fontId="111" fillId="0" borderId="103" applyNumberFormat="0" applyFill="0" applyAlignment="0" applyProtection="0"/>
    <xf numFmtId="189" fontId="111" fillId="0" borderId="103" applyNumberFormat="0" applyFill="0" applyAlignment="0" applyProtection="0"/>
    <xf numFmtId="189" fontId="84" fillId="20" borderId="0" applyNumberFormat="0" applyBorder="0" applyAlignment="0" applyProtection="0"/>
    <xf numFmtId="0" fontId="49" fillId="28" borderId="0" applyNumberFormat="0" applyBorder="0" applyAlignment="0" applyProtection="0"/>
    <xf numFmtId="189" fontId="30" fillId="0" borderId="0"/>
    <xf numFmtId="0" fontId="49" fillId="28" borderId="0" applyNumberFormat="0" applyBorder="0" applyAlignment="0" applyProtection="0"/>
    <xf numFmtId="0" fontId="77" fillId="28" borderId="0" applyNumberFormat="0" applyBorder="0" applyAlignment="0" applyProtection="0"/>
    <xf numFmtId="189" fontId="76" fillId="0" borderId="0"/>
    <xf numFmtId="189" fontId="77" fillId="28" borderId="0" applyNumberFormat="0" applyBorder="0" applyAlignment="0" applyProtection="0"/>
    <xf numFmtId="189" fontId="77" fillId="28" borderId="0" applyNumberFormat="0" applyBorder="0" applyAlignment="0" applyProtection="0"/>
    <xf numFmtId="189" fontId="77" fillId="28" borderId="0" applyNumberFormat="0" applyBorder="0" applyAlignment="0" applyProtection="0"/>
    <xf numFmtId="189" fontId="84" fillId="20" borderId="0" applyNumberFormat="0" applyBorder="0" applyAlignment="0" applyProtection="0"/>
    <xf numFmtId="0" fontId="29" fillId="0" borderId="0"/>
    <xf numFmtId="189" fontId="76" fillId="0" borderId="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0" fontId="77" fillId="22" borderId="0" applyNumberFormat="0" applyBorder="0" applyAlignment="0" applyProtection="0"/>
    <xf numFmtId="189" fontId="84" fillId="8" borderId="0" applyNumberFormat="0" applyBorder="0" applyAlignment="0" applyProtection="0"/>
    <xf numFmtId="0" fontId="77" fillId="22" borderId="0" applyNumberFormat="0" applyBorder="0" applyAlignment="0" applyProtection="0"/>
    <xf numFmtId="189" fontId="84" fillId="8"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0"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189" fontId="77" fillId="22" borderId="0" applyNumberFormat="0" applyBorder="0" applyAlignment="0" applyProtection="0"/>
    <xf numFmtId="189" fontId="29" fillId="0" borderId="0"/>
    <xf numFmtId="189" fontId="76" fillId="0" borderId="0"/>
    <xf numFmtId="189" fontId="84" fillId="8" borderId="0" applyNumberFormat="0" applyBorder="0" applyAlignment="0" applyProtection="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9" fillId="21" borderId="90" applyNumberFormat="0" applyAlignment="0" applyProtection="0"/>
    <xf numFmtId="189" fontId="76" fillId="0" borderId="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189" fontId="76" fillId="0" borderId="0"/>
    <xf numFmtId="189" fontId="76" fillId="0" borderId="0"/>
    <xf numFmtId="189" fontId="76" fillId="0" borderId="0"/>
    <xf numFmtId="189" fontId="77" fillId="19" borderId="0" applyNumberFormat="0" applyBorder="0" applyAlignment="0" applyProtection="0"/>
    <xf numFmtId="189" fontId="77" fillId="19" borderId="0" applyNumberFormat="0" applyBorder="0" applyAlignment="0" applyProtection="0"/>
    <xf numFmtId="0" fontId="81" fillId="54"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76" fillId="0" borderId="0"/>
    <xf numFmtId="189" fontId="76" fillId="0" borderId="0"/>
    <xf numFmtId="189" fontId="81" fillId="54" borderId="0" applyNumberFormat="0" applyBorder="0" applyAlignment="0" applyProtection="0"/>
    <xf numFmtId="189" fontId="81" fillId="54" borderId="0" applyNumberFormat="0" applyBorder="0" applyAlignment="0" applyProtection="0"/>
    <xf numFmtId="189" fontId="29" fillId="0" borderId="0"/>
    <xf numFmtId="189" fontId="84" fillId="8" borderId="0" applyNumberFormat="0" applyBorder="0" applyAlignment="0" applyProtection="0"/>
    <xf numFmtId="189" fontId="84" fillId="8" borderId="0" applyNumberFormat="0" applyBorder="0" applyAlignment="0" applyProtection="0"/>
    <xf numFmtId="189" fontId="29" fillId="0" borderId="0"/>
    <xf numFmtId="189" fontId="84" fillId="8" borderId="0" applyNumberFormat="0" applyBorder="0" applyAlignment="0" applyProtection="0"/>
    <xf numFmtId="189" fontId="84" fillId="8" borderId="0" applyNumberFormat="0" applyBorder="0" applyAlignment="0" applyProtection="0"/>
    <xf numFmtId="189" fontId="133" fillId="34" borderId="0" applyNumberFormat="0" applyBorder="0" applyAlignment="0" applyProtection="0"/>
    <xf numFmtId="0" fontId="23" fillId="0" borderId="0"/>
    <xf numFmtId="0" fontId="23" fillId="0" borderId="0"/>
    <xf numFmtId="189" fontId="81" fillId="54" borderId="0" applyNumberFormat="0" applyBorder="0" applyAlignment="0" applyProtection="0"/>
    <xf numFmtId="0" fontId="81" fillId="54" borderId="0" applyNumberFormat="0" applyBorder="0" applyAlignment="0" applyProtection="0"/>
    <xf numFmtId="189" fontId="84" fillId="8"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133" fillId="34" borderId="0" applyNumberFormat="0" applyBorder="0" applyAlignment="0" applyProtection="0"/>
    <xf numFmtId="0" fontId="23" fillId="0" borderId="0"/>
    <xf numFmtId="0" fontId="23" fillId="0" borderId="0"/>
    <xf numFmtId="189" fontId="81" fillId="54" borderId="0" applyNumberFormat="0" applyBorder="0" applyAlignment="0" applyProtection="0"/>
    <xf numFmtId="189" fontId="133" fillId="34" borderId="0" applyNumberFormat="0" applyBorder="0" applyAlignment="0" applyProtection="0"/>
    <xf numFmtId="0" fontId="23" fillId="0" borderId="0"/>
    <xf numFmtId="0" fontId="23" fillId="0" borderId="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29" fillId="0" borderId="0"/>
    <xf numFmtId="189" fontId="81" fillId="54"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76" fillId="0" borderId="0"/>
    <xf numFmtId="189" fontId="76" fillId="0" borderId="0"/>
    <xf numFmtId="0" fontId="81" fillId="54" borderId="0" applyNumberFormat="0" applyBorder="0" applyAlignment="0" applyProtection="0"/>
    <xf numFmtId="189" fontId="76" fillId="0" borderId="0"/>
    <xf numFmtId="189" fontId="76" fillId="0" borderId="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29" fillId="0" borderId="0"/>
    <xf numFmtId="189" fontId="81" fillId="54"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6" fillId="0" borderId="0"/>
    <xf numFmtId="189" fontId="76" fillId="0" borderId="0"/>
    <xf numFmtId="0" fontId="29" fillId="0" borderId="0"/>
    <xf numFmtId="189" fontId="30" fillId="0" borderId="0"/>
    <xf numFmtId="189" fontId="30" fillId="0" borderId="0"/>
    <xf numFmtId="0" fontId="77" fillId="22" borderId="0" applyNumberFormat="0" applyBorder="0" applyAlignment="0" applyProtection="0"/>
    <xf numFmtId="0" fontId="77" fillId="22"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189" fontId="84" fillId="8" borderId="0" applyNumberFormat="0" applyBorder="0" applyAlignment="0" applyProtection="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0" fontId="77" fillId="22" borderId="0" applyNumberFormat="0" applyBorder="0" applyAlignment="0" applyProtection="0"/>
    <xf numFmtId="0" fontId="77" fillId="22" borderId="0" applyNumberFormat="0" applyBorder="0" applyAlignment="0" applyProtection="0"/>
    <xf numFmtId="189" fontId="76" fillId="0" borderId="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189" fontId="29" fillId="0" borderId="0"/>
    <xf numFmtId="0" fontId="77" fillId="22" borderId="0" applyNumberFormat="0" applyBorder="0" applyAlignment="0" applyProtection="0"/>
    <xf numFmtId="189" fontId="84" fillId="8"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0" fontId="30" fillId="0" borderId="0"/>
    <xf numFmtId="0" fontId="30" fillId="0" borderId="0"/>
    <xf numFmtId="189" fontId="76" fillId="0" borderId="0"/>
    <xf numFmtId="166" fontId="29" fillId="0" borderId="0" applyFont="0" applyFill="0" applyBorder="0" applyAlignment="0" applyProtection="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0" fontId="77" fillId="22"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76" fillId="0" borderId="0"/>
    <xf numFmtId="189" fontId="76" fillId="0" borderId="0"/>
    <xf numFmtId="0" fontId="77" fillId="22" borderId="0" applyNumberFormat="0" applyBorder="0" applyAlignment="0" applyProtection="0"/>
    <xf numFmtId="189" fontId="29" fillId="0" borderId="0"/>
    <xf numFmtId="189" fontId="84" fillId="8"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189" fontId="76" fillId="0" borderId="0"/>
    <xf numFmtId="189" fontId="76" fillId="0" borderId="0"/>
    <xf numFmtId="189" fontId="93" fillId="33" borderId="96" applyNumberFormat="0" applyAlignment="0" applyProtection="0"/>
    <xf numFmtId="189" fontId="77" fillId="22" borderId="0" applyNumberFormat="0" applyBorder="0" applyAlignment="0" applyProtection="0"/>
    <xf numFmtId="189" fontId="77" fillId="22" borderId="0" applyNumberFormat="0" applyBorder="0" applyAlignment="0" applyProtection="0"/>
    <xf numFmtId="189" fontId="80" fillId="0" borderId="91" applyNumberFormat="0" applyFill="0" applyAlignment="0" applyProtection="0"/>
    <xf numFmtId="189" fontId="76" fillId="0" borderId="0"/>
    <xf numFmtId="189" fontId="76" fillId="0" borderId="0"/>
    <xf numFmtId="189" fontId="77" fillId="22" borderId="0" applyNumberFormat="0" applyBorder="0" applyAlignment="0" applyProtection="0"/>
    <xf numFmtId="189" fontId="77" fillId="22"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30" fillId="0" borderId="0"/>
    <xf numFmtId="0" fontId="30" fillId="0" borderId="0"/>
    <xf numFmtId="189" fontId="76" fillId="0" borderId="0"/>
    <xf numFmtId="189" fontId="76" fillId="0" borderId="0"/>
    <xf numFmtId="189" fontId="77" fillId="22" borderId="0" applyNumberFormat="0" applyBorder="0" applyAlignment="0" applyProtection="0"/>
    <xf numFmtId="189" fontId="77" fillId="2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22" borderId="0" applyNumberFormat="0" applyBorder="0" applyAlignment="0" applyProtection="0"/>
    <xf numFmtId="189" fontId="76" fillId="0" borderId="0"/>
    <xf numFmtId="0" fontId="140" fillId="0" borderId="0" applyFont="0" applyFill="0" applyBorder="0" applyAlignment="0" applyProtection="0"/>
    <xf numFmtId="189" fontId="29" fillId="0" borderId="0"/>
    <xf numFmtId="189" fontId="84" fillId="8" borderId="0" applyNumberFormat="0" applyBorder="0" applyAlignment="0" applyProtection="0"/>
    <xf numFmtId="189" fontId="77" fillId="22" borderId="0" applyNumberFormat="0" applyBorder="0" applyAlignment="0" applyProtection="0"/>
    <xf numFmtId="189" fontId="76" fillId="0" borderId="0"/>
    <xf numFmtId="189" fontId="77" fillId="22" borderId="0" applyNumberFormat="0" applyBorder="0" applyAlignment="0" applyProtection="0"/>
    <xf numFmtId="189" fontId="76" fillId="0" borderId="0"/>
    <xf numFmtId="189" fontId="77" fillId="22" borderId="0" applyNumberFormat="0" applyBorder="0" applyAlignment="0" applyProtection="0"/>
    <xf numFmtId="189" fontId="84" fillId="8" borderId="0" applyNumberFormat="0" applyBorder="0" applyAlignment="0" applyProtection="0"/>
    <xf numFmtId="189" fontId="76" fillId="0" borderId="0"/>
    <xf numFmtId="0" fontId="77" fillId="22" borderId="0" applyNumberFormat="0" applyBorder="0" applyAlignment="0" applyProtection="0"/>
    <xf numFmtId="0" fontId="49" fillId="22" borderId="0" applyNumberFormat="0" applyBorder="0" applyAlignment="0" applyProtection="0"/>
    <xf numFmtId="189" fontId="77" fillId="22" borderId="0" applyNumberFormat="0" applyBorder="0" applyAlignment="0" applyProtection="0"/>
    <xf numFmtId="0" fontId="77" fillId="22" borderId="0" applyNumberFormat="0" applyBorder="0" applyAlignment="0" applyProtection="0"/>
    <xf numFmtId="0" fontId="49" fillId="22" borderId="0" applyNumberFormat="0" applyBorder="0" applyAlignment="0" applyProtection="0"/>
    <xf numFmtId="189" fontId="77" fillId="22" borderId="0" applyNumberFormat="0" applyBorder="0" applyAlignment="0" applyProtection="0"/>
    <xf numFmtId="0" fontId="84" fillId="8" borderId="0" applyNumberFormat="0" applyBorder="0" applyAlignment="0" applyProtection="0"/>
    <xf numFmtId="0" fontId="49" fillId="22" borderId="0" applyNumberFormat="0" applyBorder="0" applyAlignment="0" applyProtection="0"/>
    <xf numFmtId="189" fontId="88" fillId="40" borderId="0" applyNumberFormat="0" applyBorder="0" applyAlignment="0" applyProtection="0"/>
    <xf numFmtId="189" fontId="76" fillId="0" borderId="0"/>
    <xf numFmtId="0" fontId="77" fillId="22" borderId="0" applyNumberFormat="0" applyBorder="0" applyAlignment="0" applyProtection="0"/>
    <xf numFmtId="189" fontId="76" fillId="0" borderId="0"/>
    <xf numFmtId="189" fontId="84" fillId="8"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66" fontId="29" fillId="0" borderId="0" applyFont="0" applyFill="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84" fillId="62" borderId="0" applyNumberFormat="0" applyBorder="0" applyAlignment="0" applyProtection="0"/>
    <xf numFmtId="189" fontId="76" fillId="0" borderId="0"/>
    <xf numFmtId="189" fontId="30" fillId="0" borderId="0"/>
    <xf numFmtId="189" fontId="30" fillId="0" borderId="0"/>
    <xf numFmtId="189" fontId="30" fillId="0" borderId="0"/>
    <xf numFmtId="0" fontId="49" fillId="22" borderId="0" applyNumberFormat="0" applyBorder="0" applyAlignment="0" applyProtection="0"/>
    <xf numFmtId="0" fontId="77" fillId="22" borderId="0" applyNumberFormat="0" applyBorder="0" applyAlignment="0" applyProtection="0"/>
    <xf numFmtId="189" fontId="84" fillId="8" borderId="0" applyNumberFormat="0" applyBorder="0" applyAlignment="0" applyProtection="0"/>
    <xf numFmtId="189" fontId="77" fillId="22" borderId="0" applyNumberFormat="0" applyBorder="0" applyAlignment="0" applyProtection="0"/>
    <xf numFmtId="189" fontId="77" fillId="22" borderId="0" applyNumberFormat="0" applyBorder="0" applyAlignment="0" applyProtection="0"/>
    <xf numFmtId="189" fontId="84" fillId="8" borderId="0" applyNumberFormat="0" applyBorder="0" applyAlignment="0" applyProtection="0"/>
    <xf numFmtId="189" fontId="76" fillId="0" borderId="0"/>
    <xf numFmtId="189" fontId="30"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0" fontId="77" fillId="52" borderId="0" applyNumberFormat="0" applyBorder="0" applyAlignment="0" applyProtection="0"/>
    <xf numFmtId="189" fontId="76" fillId="0" borderId="0"/>
    <xf numFmtId="0" fontId="77" fillId="52"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0" fontId="29" fillId="0" borderId="0"/>
    <xf numFmtId="0" fontId="29" fillId="0" borderId="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189" fontId="77" fillId="19" borderId="0" applyNumberFormat="0" applyBorder="0" applyAlignment="0" applyProtection="0"/>
    <xf numFmtId="189" fontId="77" fillId="19" borderId="0" applyNumberFormat="0" applyBorder="0" applyAlignment="0" applyProtection="0"/>
    <xf numFmtId="0" fontId="81" fillId="37" borderId="0" applyNumberFormat="0" applyBorder="0" applyAlignment="0" applyProtection="0"/>
    <xf numFmtId="189" fontId="23" fillId="0" borderId="0"/>
    <xf numFmtId="166" fontId="29" fillId="0" borderId="0" applyFont="0" applyFill="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76" fillId="0" borderId="0"/>
    <xf numFmtId="189" fontId="81" fillId="37" borderId="0" applyNumberFormat="0" applyBorder="0" applyAlignment="0" applyProtection="0"/>
    <xf numFmtId="189" fontId="81"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0" fontId="23" fillId="0" borderId="0"/>
    <xf numFmtId="0" fontId="23" fillId="0" borderId="0"/>
    <xf numFmtId="189" fontId="81" fillId="37" borderId="0" applyNumberFormat="0" applyBorder="0" applyAlignment="0" applyProtection="0"/>
    <xf numFmtId="0" fontId="81" fillId="37" borderId="0" applyNumberFormat="0" applyBorder="0" applyAlignment="0" applyProtection="0"/>
    <xf numFmtId="189" fontId="84" fillId="37" borderId="0" applyNumberFormat="0" applyBorder="0" applyAlignment="0" applyProtection="0"/>
    <xf numFmtId="189" fontId="75" fillId="0" borderId="88" applyNumberFormat="0" applyFill="0" applyAlignment="0" applyProtection="0"/>
    <xf numFmtId="189" fontId="84" fillId="37" borderId="0" applyNumberFormat="0" applyBorder="0" applyAlignment="0" applyProtection="0"/>
    <xf numFmtId="189" fontId="84" fillId="37" borderId="0" applyNumberFormat="0" applyBorder="0" applyAlignment="0" applyProtection="0"/>
    <xf numFmtId="189" fontId="81" fillId="37" borderId="0" applyNumberFormat="0" applyBorder="0" applyAlignment="0" applyProtection="0"/>
    <xf numFmtId="0" fontId="23" fillId="0" borderId="0"/>
    <xf numFmtId="0" fontId="23" fillId="0" borderId="0"/>
    <xf numFmtId="189" fontId="81" fillId="37" borderId="0" applyNumberFormat="0" applyBorder="0" applyAlignment="0" applyProtection="0"/>
    <xf numFmtId="0" fontId="23" fillId="0" borderId="0"/>
    <xf numFmtId="0" fontId="23" fillId="0" borderId="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76" fillId="0" borderId="0"/>
    <xf numFmtId="189" fontId="30"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0" fontId="29" fillId="0" borderId="0"/>
    <xf numFmtId="0" fontId="29"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41" fontId="29" fillId="0" borderId="0" applyFont="0" applyFill="0" applyBorder="0" applyAlignment="0" applyProtection="0"/>
    <xf numFmtId="189" fontId="76" fillId="0" borderId="0"/>
    <xf numFmtId="189" fontId="29" fillId="0" borderId="0"/>
    <xf numFmtId="189" fontId="29"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189" fontId="30"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102" fillId="0" borderId="91" applyNumberFormat="0" applyFill="0" applyAlignment="0" applyProtection="0"/>
    <xf numFmtId="189" fontId="77" fillId="52" borderId="0" applyNumberFormat="0" applyBorder="0" applyAlignment="0" applyProtection="0"/>
    <xf numFmtId="189" fontId="77" fillId="52" borderId="0" applyNumberFormat="0" applyBorder="0" applyAlignment="0" applyProtection="0"/>
    <xf numFmtId="189" fontId="30" fillId="32" borderId="93" applyNumberFormat="0" applyFont="0" applyAlignment="0" applyProtection="0"/>
    <xf numFmtId="189" fontId="76" fillId="0" borderId="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29" fillId="0" borderId="0"/>
    <xf numFmtId="189" fontId="94" fillId="33" borderId="96" applyNumberFormat="0" applyAlignment="0" applyProtection="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189" fontId="76" fillId="0" borderId="0"/>
    <xf numFmtId="189" fontId="76" fillId="0" borderId="0"/>
    <xf numFmtId="0" fontId="77" fillId="52"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84" fillId="37"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67" fontId="76" fillId="0" borderId="0" applyFont="0" applyFill="0" applyBorder="0" applyAlignment="0" applyProtection="0"/>
    <xf numFmtId="166" fontId="29" fillId="0" borderId="0" applyFont="0" applyFill="0" applyBorder="0" applyAlignment="0" applyProtection="0"/>
    <xf numFmtId="0" fontId="77" fillId="52" borderId="0" applyNumberFormat="0" applyBorder="0" applyAlignment="0" applyProtection="0"/>
    <xf numFmtId="0"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0" fontId="29" fillId="0" borderId="0"/>
    <xf numFmtId="189" fontId="76" fillId="0" borderId="0"/>
    <xf numFmtId="189" fontId="76" fillId="0" borderId="0"/>
    <xf numFmtId="0" fontId="77" fillId="52" borderId="0" applyNumberFormat="0" applyBorder="0" applyAlignment="0" applyProtection="0"/>
    <xf numFmtId="189" fontId="84" fillId="37"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84" fillId="37" borderId="0" applyNumberFormat="0" applyBorder="0" applyAlignment="0" applyProtection="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0" fontId="77" fillId="52"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89" fontId="76" fillId="0" borderId="0"/>
    <xf numFmtId="0" fontId="77" fillId="52" borderId="0" applyNumberFormat="0" applyBorder="0" applyAlignment="0" applyProtection="0"/>
    <xf numFmtId="189" fontId="29" fillId="0" borderId="0"/>
    <xf numFmtId="189" fontId="84" fillId="37" borderId="0" applyNumberFormat="0" applyBorder="0" applyAlignment="0" applyProtection="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84" fillId="37"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189" fontId="76" fillId="0" borderId="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0" fontId="77" fillId="52" borderId="0" applyNumberFormat="0" applyBorder="0" applyAlignment="0" applyProtection="0"/>
    <xf numFmtId="0" fontId="77" fillId="52" borderId="0" applyNumberFormat="0" applyBorder="0" applyAlignment="0" applyProtection="0"/>
    <xf numFmtId="189" fontId="76" fillId="0" borderId="0"/>
    <xf numFmtId="189" fontId="76" fillId="0" borderId="0"/>
    <xf numFmtId="189" fontId="77" fillId="52" borderId="0" applyNumberFormat="0" applyBorder="0" applyAlignment="0" applyProtection="0"/>
    <xf numFmtId="189" fontId="77" fillId="52" borderId="0" applyNumberFormat="0" applyBorder="0" applyAlignment="0" applyProtection="0"/>
    <xf numFmtId="189" fontId="76" fillId="0" borderId="0"/>
    <xf numFmtId="189" fontId="76" fillId="0" borderId="0"/>
    <xf numFmtId="189" fontId="76" fillId="0" borderId="0"/>
    <xf numFmtId="0" fontId="77" fillId="52" borderId="0" applyNumberFormat="0" applyBorder="0" applyAlignment="0" applyProtection="0"/>
    <xf numFmtId="189" fontId="29" fillId="0" borderId="0"/>
    <xf numFmtId="189" fontId="84" fillId="37"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6" fillId="0" borderId="0"/>
    <xf numFmtId="0" fontId="77" fillId="52" borderId="0" applyNumberFormat="0" applyBorder="0" applyAlignment="0" applyProtection="0"/>
    <xf numFmtId="189" fontId="84" fillId="37" borderId="0" applyNumberFormat="0" applyBorder="0" applyAlignment="0" applyProtection="0"/>
    <xf numFmtId="189" fontId="77" fillId="52" borderId="0" applyNumberFormat="0" applyBorder="0" applyAlignment="0" applyProtection="0"/>
    <xf numFmtId="189" fontId="76" fillId="0" borderId="0"/>
    <xf numFmtId="166" fontId="29" fillId="0" borderId="0" applyFont="0" applyFill="0" applyBorder="0" applyAlignment="0" applyProtection="0"/>
    <xf numFmtId="0" fontId="77" fillId="52" borderId="0" applyNumberFormat="0" applyBorder="0" applyAlignment="0" applyProtection="0"/>
    <xf numFmtId="0" fontId="84" fillId="37" borderId="0" applyNumberFormat="0" applyBorder="0" applyAlignment="0" applyProtection="0"/>
    <xf numFmtId="189" fontId="77" fillId="52" borderId="0" applyNumberFormat="0" applyBorder="0" applyAlignment="0" applyProtection="0"/>
    <xf numFmtId="189" fontId="84" fillId="37" borderId="0" applyNumberFormat="0" applyBorder="0" applyAlignment="0" applyProtection="0"/>
    <xf numFmtId="189" fontId="76" fillId="0" borderId="0"/>
    <xf numFmtId="0" fontId="77" fillId="52" borderId="0" applyNumberFormat="0" applyBorder="0" applyAlignment="0" applyProtection="0"/>
    <xf numFmtId="0" fontId="49" fillId="52" borderId="0" applyNumberFormat="0" applyBorder="0" applyAlignment="0" applyProtection="0"/>
    <xf numFmtId="189" fontId="77" fillId="19" borderId="0" applyNumberFormat="0" applyBorder="0" applyAlignment="0" applyProtection="0"/>
    <xf numFmtId="189" fontId="77" fillId="52" borderId="0" applyNumberFormat="0" applyBorder="0" applyAlignment="0" applyProtection="0"/>
    <xf numFmtId="189" fontId="76" fillId="0" borderId="0"/>
    <xf numFmtId="0" fontId="77" fillId="52" borderId="0" applyNumberFormat="0" applyBorder="0" applyAlignment="0" applyProtection="0"/>
    <xf numFmtId="0" fontId="49" fillId="52" borderId="0" applyNumberFormat="0" applyBorder="0" applyAlignment="0" applyProtection="0"/>
    <xf numFmtId="189" fontId="77" fillId="19" borderId="0" applyNumberFormat="0" applyBorder="0" applyAlignment="0" applyProtection="0"/>
    <xf numFmtId="189" fontId="77" fillId="52" borderId="0" applyNumberFormat="0" applyBorder="0" applyAlignment="0" applyProtection="0"/>
    <xf numFmtId="189" fontId="76" fillId="0" borderId="0"/>
    <xf numFmtId="0" fontId="29" fillId="0" borderId="0"/>
    <xf numFmtId="0" fontId="29" fillId="0" borderId="0"/>
    <xf numFmtId="0" fontId="84" fillId="37" borderId="0" applyNumberFormat="0" applyBorder="0" applyAlignment="0" applyProtection="0"/>
    <xf numFmtId="0" fontId="49" fillId="52" borderId="0" applyNumberFormat="0" applyBorder="0" applyAlignment="0" applyProtection="0"/>
    <xf numFmtId="189" fontId="77" fillId="19" borderId="0" applyNumberFormat="0" applyBorder="0" applyAlignment="0" applyProtection="0"/>
    <xf numFmtId="189" fontId="29" fillId="0" borderId="0"/>
    <xf numFmtId="189" fontId="29" fillId="0" borderId="0"/>
    <xf numFmtId="189" fontId="84" fillId="37" borderId="0" applyNumberFormat="0" applyBorder="0" applyAlignment="0" applyProtection="0"/>
    <xf numFmtId="189" fontId="76" fillId="0" borderId="0"/>
    <xf numFmtId="0" fontId="77" fillId="52" borderId="0" applyNumberFormat="0" applyBorder="0" applyAlignment="0" applyProtection="0"/>
    <xf numFmtId="189" fontId="84" fillId="37"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66" fontId="29" fillId="0" borderId="0" applyFont="0" applyFill="0" applyBorder="0" applyAlignment="0" applyProtection="0"/>
    <xf numFmtId="189" fontId="77" fillId="52"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29" fillId="0" borderId="0"/>
    <xf numFmtId="0" fontId="49" fillId="52" borderId="0" applyNumberFormat="0" applyBorder="0" applyAlignment="0" applyProtection="0"/>
    <xf numFmtId="189" fontId="30" fillId="0" borderId="0"/>
    <xf numFmtId="189" fontId="30" fillId="0" borderId="0"/>
    <xf numFmtId="189" fontId="30" fillId="0" borderId="0"/>
    <xf numFmtId="189" fontId="30" fillId="0" borderId="0"/>
    <xf numFmtId="0" fontId="49" fillId="52" borderId="0" applyNumberFormat="0" applyBorder="0" applyAlignment="0" applyProtection="0"/>
    <xf numFmtId="0" fontId="77" fillId="52" borderId="0" applyNumberFormat="0" applyBorder="0" applyAlignment="0" applyProtection="0"/>
    <xf numFmtId="189" fontId="84" fillId="37"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77" fillId="52" borderId="0" applyNumberFormat="0" applyBorder="0" applyAlignment="0" applyProtection="0"/>
    <xf numFmtId="189" fontId="84" fillId="37" borderId="0" applyNumberFormat="0" applyBorder="0" applyAlignment="0" applyProtection="0"/>
    <xf numFmtId="189" fontId="90" fillId="9" borderId="96" applyNumberFormat="0" applyAlignment="0" applyProtection="0"/>
    <xf numFmtId="189" fontId="76" fillId="0" borderId="0"/>
    <xf numFmtId="189" fontId="76" fillId="0" borderId="0"/>
    <xf numFmtId="189"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107" fillId="0" borderId="101" applyNumberFormat="0" applyFill="0" applyAlignment="0" applyProtection="0"/>
    <xf numFmtId="189" fontId="84" fillId="33"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84" fillId="33" borderId="0" applyNumberFormat="0" applyBorder="0" applyAlignment="0" applyProtection="0"/>
    <xf numFmtId="189" fontId="76" fillId="0" borderId="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189" fontId="84" fillId="33" borderId="0" applyNumberFormat="0" applyBorder="0" applyAlignment="0" applyProtection="0"/>
    <xf numFmtId="189" fontId="76" fillId="0" borderId="0"/>
    <xf numFmtId="189" fontId="86" fillId="13" borderId="95" applyNumberFormat="0" applyAlignment="0" applyProtection="0"/>
    <xf numFmtId="189" fontId="76" fillId="0" borderId="0"/>
    <xf numFmtId="189" fontId="76" fillId="0" borderId="0"/>
    <xf numFmtId="189" fontId="77" fillId="61" borderId="0" applyNumberFormat="0" applyBorder="0" applyAlignment="0" applyProtection="0"/>
    <xf numFmtId="189" fontId="84" fillId="33" borderId="0" applyNumberFormat="0" applyBorder="0" applyAlignment="0" applyProtection="0"/>
    <xf numFmtId="189" fontId="76" fillId="0" borderId="0"/>
    <xf numFmtId="189" fontId="77" fillId="61" borderId="0" applyNumberFormat="0" applyBorder="0" applyAlignment="0" applyProtection="0"/>
    <xf numFmtId="166" fontId="29" fillId="0" borderId="0" applyFont="0" applyFill="0" applyBorder="0" applyAlignment="0" applyProtection="0"/>
    <xf numFmtId="189" fontId="77" fillId="61" borderId="0" applyNumberFormat="0" applyBorder="0" applyAlignment="0" applyProtection="0"/>
    <xf numFmtId="189" fontId="76" fillId="0" borderId="0"/>
    <xf numFmtId="189" fontId="84" fillId="33" borderId="0" applyNumberFormat="0" applyBorder="0" applyAlignment="0" applyProtection="0"/>
    <xf numFmtId="189" fontId="76" fillId="0" borderId="0"/>
    <xf numFmtId="189" fontId="77" fillId="61" borderId="0" applyNumberFormat="0" applyBorder="0" applyAlignment="0" applyProtection="0"/>
    <xf numFmtId="166" fontId="29" fillId="0" borderId="0" applyFont="0" applyFill="0" applyBorder="0" applyAlignment="0" applyProtection="0"/>
    <xf numFmtId="189" fontId="77" fillId="61" borderId="0" applyNumberFormat="0" applyBorder="0" applyAlignment="0" applyProtection="0"/>
    <xf numFmtId="189" fontId="76" fillId="0" borderId="0"/>
    <xf numFmtId="189" fontId="84" fillId="33" borderId="0" applyNumberFormat="0" applyBorder="0" applyAlignment="0" applyProtection="0"/>
    <xf numFmtId="189" fontId="77" fillId="61" borderId="0" applyNumberFormat="0" applyBorder="0" applyAlignment="0" applyProtection="0"/>
    <xf numFmtId="189" fontId="29" fillId="0" borderId="0"/>
    <xf numFmtId="189" fontId="77" fillId="61" borderId="0" applyNumberFormat="0" applyBorder="0" applyAlignment="0" applyProtection="0"/>
    <xf numFmtId="189" fontId="84" fillId="33" borderId="0" applyNumberFormat="0" applyBorder="0" applyAlignment="0" applyProtection="0"/>
    <xf numFmtId="189" fontId="76" fillId="0" borderId="0"/>
    <xf numFmtId="189" fontId="76" fillId="0" borderId="0"/>
    <xf numFmtId="189" fontId="84" fillId="33"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89" fontId="81" fillId="67" borderId="0" applyNumberFormat="0" applyBorder="0" applyAlignment="0" applyProtection="0"/>
    <xf numFmtId="189" fontId="29" fillId="0" borderId="0"/>
    <xf numFmtId="189" fontId="76" fillId="0" borderId="0"/>
    <xf numFmtId="189" fontId="81" fillId="67" borderId="0" applyNumberFormat="0" applyBorder="0" applyAlignment="0" applyProtection="0"/>
    <xf numFmtId="189" fontId="76" fillId="0" borderId="0"/>
    <xf numFmtId="189" fontId="76" fillId="0" borderId="0"/>
    <xf numFmtId="189" fontId="81" fillId="67" borderId="0" applyNumberFormat="0" applyBorder="0" applyAlignment="0" applyProtection="0"/>
    <xf numFmtId="189" fontId="81" fillId="67" borderId="0" applyNumberFormat="0" applyBorder="0" applyAlignment="0" applyProtection="0"/>
    <xf numFmtId="189" fontId="81" fillId="67"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189" fontId="84" fillId="33" borderId="0" applyNumberFormat="0" applyBorder="0" applyAlignment="0" applyProtection="0"/>
    <xf numFmtId="0" fontId="23" fillId="0" borderId="0"/>
    <xf numFmtId="189" fontId="81" fillId="67" borderId="0" applyNumberFormat="0" applyBorder="0" applyAlignment="0" applyProtection="0"/>
    <xf numFmtId="0" fontId="85" fillId="0" borderId="94" applyNumberFormat="0" applyFill="0" applyAlignment="0" applyProtection="0"/>
    <xf numFmtId="0" fontId="81" fillId="67" borderId="0" applyNumberFormat="0" applyBorder="0" applyAlignment="0" applyProtection="0"/>
    <xf numFmtId="189" fontId="84" fillId="33" borderId="0" applyNumberFormat="0" applyBorder="0" applyAlignment="0" applyProtection="0"/>
    <xf numFmtId="189" fontId="76" fillId="0" borderId="0"/>
    <xf numFmtId="189" fontId="84" fillId="33" borderId="0" applyNumberFormat="0" applyBorder="0" applyAlignment="0" applyProtection="0"/>
    <xf numFmtId="189" fontId="76" fillId="0" borderId="0"/>
    <xf numFmtId="189" fontId="81" fillId="67" borderId="0" applyNumberFormat="0" applyBorder="0" applyAlignment="0" applyProtection="0"/>
    <xf numFmtId="0" fontId="23" fillId="0" borderId="0"/>
    <xf numFmtId="189" fontId="81" fillId="67" borderId="0" applyNumberFormat="0" applyBorder="0" applyAlignment="0" applyProtection="0"/>
    <xf numFmtId="0" fontId="29" fillId="0" borderId="0"/>
    <xf numFmtId="189" fontId="81" fillId="67" borderId="0" applyNumberFormat="0" applyBorder="0" applyAlignment="0" applyProtection="0"/>
    <xf numFmtId="189" fontId="29" fillId="0" borderId="0"/>
    <xf numFmtId="189" fontId="81" fillId="67" borderId="0" applyNumberFormat="0" applyBorder="0" applyAlignment="0" applyProtection="0"/>
    <xf numFmtId="189" fontId="81" fillId="67"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29" fillId="0" borderId="0"/>
    <xf numFmtId="189" fontId="29" fillId="0" borderId="0"/>
    <xf numFmtId="0" fontId="77" fillId="61"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189" fontId="29" fillId="0" borderId="0"/>
    <xf numFmtId="0" fontId="77" fillId="61" borderId="0" applyNumberFormat="0" applyBorder="0" applyAlignment="0" applyProtection="0"/>
    <xf numFmtId="0" fontId="77" fillId="61"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81" fillId="67" borderId="0" applyNumberFormat="0" applyBorder="0" applyAlignment="0" applyProtection="0"/>
    <xf numFmtId="189" fontId="76" fillId="0" borderId="0"/>
    <xf numFmtId="189" fontId="81" fillId="67" borderId="0" applyNumberFormat="0" applyBorder="0" applyAlignment="0" applyProtection="0"/>
    <xf numFmtId="189" fontId="81" fillId="67" borderId="0" applyNumberFormat="0" applyBorder="0" applyAlignment="0" applyProtection="0"/>
    <xf numFmtId="189" fontId="81" fillId="67" borderId="0" applyNumberFormat="0" applyBorder="0" applyAlignment="0" applyProtection="0"/>
    <xf numFmtId="189" fontId="81" fillId="67" borderId="0" applyNumberFormat="0" applyBorder="0" applyAlignment="0" applyProtection="0"/>
    <xf numFmtId="189" fontId="81" fillId="67" borderId="0" applyNumberFormat="0" applyBorder="0" applyAlignment="0" applyProtection="0"/>
    <xf numFmtId="189" fontId="81" fillId="67" borderId="0" applyNumberFormat="0" applyBorder="0" applyAlignment="0" applyProtection="0"/>
    <xf numFmtId="189" fontId="29" fillId="0" borderId="0"/>
    <xf numFmtId="0" fontId="29" fillId="0" borderId="0"/>
    <xf numFmtId="189" fontId="81" fillId="67" borderId="0" applyNumberFormat="0" applyBorder="0" applyAlignment="0" applyProtection="0"/>
    <xf numFmtId="0" fontId="29" fillId="0" borderId="0"/>
    <xf numFmtId="189" fontId="81" fillId="67" borderId="0" applyNumberFormat="0" applyBorder="0" applyAlignment="0" applyProtection="0"/>
    <xf numFmtId="189" fontId="29" fillId="0" borderId="0"/>
    <xf numFmtId="189" fontId="76" fillId="0" borderId="0"/>
    <xf numFmtId="189" fontId="81" fillId="67" borderId="0" applyNumberFormat="0" applyBorder="0" applyAlignment="0" applyProtection="0"/>
    <xf numFmtId="189" fontId="76" fillId="0" borderId="0"/>
    <xf numFmtId="189" fontId="81" fillId="67" borderId="0" applyNumberFormat="0" applyBorder="0" applyAlignment="0" applyProtection="0"/>
    <xf numFmtId="166" fontId="29" fillId="0" borderId="0" applyFont="0" applyFill="0" applyBorder="0" applyAlignment="0" applyProtection="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6" fillId="0" borderId="0"/>
    <xf numFmtId="189" fontId="30" fillId="0" borderId="0"/>
    <xf numFmtId="189" fontId="30" fillId="0" borderId="0"/>
    <xf numFmtId="189" fontId="30" fillId="0" borderId="0"/>
    <xf numFmtId="189" fontId="30" fillId="0" borderId="0"/>
    <xf numFmtId="0" fontId="77" fillId="61" borderId="0" applyNumberFormat="0" applyBorder="0" applyAlignment="0" applyProtection="0"/>
    <xf numFmtId="0" fontId="77" fillId="61" borderId="0" applyNumberFormat="0" applyBorder="0" applyAlignment="0" applyProtection="0"/>
    <xf numFmtId="189" fontId="29" fillId="0" borderId="0"/>
    <xf numFmtId="189" fontId="29" fillId="0" borderId="0"/>
    <xf numFmtId="0" fontId="77" fillId="61" borderId="0" applyNumberFormat="0" applyBorder="0" applyAlignment="0" applyProtection="0"/>
    <xf numFmtId="0" fontId="77" fillId="61" borderId="0" applyNumberFormat="0" applyBorder="0" applyAlignment="0" applyProtection="0"/>
    <xf numFmtId="189" fontId="102" fillId="0" borderId="91" applyNumberFormat="0" applyFill="0" applyAlignment="0" applyProtection="0"/>
    <xf numFmtId="189" fontId="77" fillId="61" borderId="0" applyNumberFormat="0" applyBorder="0" applyAlignment="0" applyProtection="0"/>
    <xf numFmtId="189" fontId="77" fillId="61" borderId="0" applyNumberFormat="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95" fillId="0" borderId="104" applyNumberFormat="0" applyFill="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189" fontId="84" fillId="33" borderId="0" applyNumberFormat="0" applyBorder="0" applyAlignment="0" applyProtection="0"/>
    <xf numFmtId="189" fontId="77" fillId="61" borderId="0" applyNumberFormat="0" applyBorder="0" applyAlignment="0" applyProtection="0"/>
    <xf numFmtId="189" fontId="76" fillId="0" borderId="0"/>
    <xf numFmtId="189" fontId="77" fillId="61" borderId="0" applyNumberFormat="0" applyBorder="0" applyAlignment="0" applyProtection="0"/>
    <xf numFmtId="189" fontId="29" fillId="0" borderId="0"/>
    <xf numFmtId="0" fontId="29" fillId="0" borderId="0"/>
    <xf numFmtId="189" fontId="30" fillId="32" borderId="93" applyNumberFormat="0" applyFont="0" applyAlignment="0" applyProtection="0"/>
    <xf numFmtId="189" fontId="77" fillId="61" borderId="0" applyNumberFormat="0" applyBorder="0" applyAlignment="0" applyProtection="0"/>
    <xf numFmtId="189" fontId="29" fillId="0" borderId="0"/>
    <xf numFmtId="189" fontId="84" fillId="33" borderId="0" applyNumberFormat="0" applyBorder="0" applyAlignment="0" applyProtection="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189" fontId="84" fillId="33"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0" fontId="29" fillId="0" borderId="0"/>
    <xf numFmtId="189" fontId="77" fillId="61" borderId="0" applyNumberFormat="0" applyBorder="0" applyAlignment="0" applyProtection="0"/>
    <xf numFmtId="189" fontId="29" fillId="0" borderId="0"/>
    <xf numFmtId="189" fontId="84" fillId="33" borderId="0" applyNumberFormat="0" applyBorder="0" applyAlignment="0" applyProtection="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6" fillId="0" borderId="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83" fillId="35" borderId="0" applyNumberFormat="0" applyBorder="0" applyAlignment="0" applyProtection="0"/>
    <xf numFmtId="0" fontId="83" fillId="35"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84" fillId="33" borderId="0" applyNumberFormat="0" applyBorder="0" applyAlignment="0" applyProtection="0"/>
    <xf numFmtId="9" fontId="29" fillId="0" borderId="0" applyFont="0" applyFill="0" applyBorder="0" applyAlignment="0" applyProtection="0"/>
    <xf numFmtId="189" fontId="76" fillId="0" borderId="0"/>
    <xf numFmtId="189" fontId="77" fillId="61" borderId="0" applyNumberFormat="0" applyBorder="0" applyAlignment="0" applyProtection="0"/>
    <xf numFmtId="189" fontId="77" fillId="61" borderId="0" applyNumberFormat="0" applyBorder="0" applyAlignment="0" applyProtection="0"/>
    <xf numFmtId="189" fontId="29" fillId="0" borderId="0"/>
    <xf numFmtId="189" fontId="77" fillId="61" borderId="0" applyNumberFormat="0" applyBorder="0" applyAlignment="0" applyProtection="0"/>
    <xf numFmtId="189" fontId="84" fillId="33" borderId="0" applyNumberFormat="0" applyBorder="0" applyAlignment="0" applyProtection="0"/>
    <xf numFmtId="189" fontId="76" fillId="0" borderId="0"/>
    <xf numFmtId="189" fontId="77" fillId="61" borderId="0" applyNumberFormat="0" applyBorder="0" applyAlignment="0" applyProtection="0"/>
    <xf numFmtId="189" fontId="77" fillId="61"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7" fillId="61" borderId="0" applyNumberFormat="0" applyBorder="0" applyAlignment="0" applyProtection="0"/>
    <xf numFmtId="189" fontId="77" fillId="61" borderId="0" applyNumberFormat="0" applyBorder="0" applyAlignment="0" applyProtection="0"/>
    <xf numFmtId="0" fontId="85" fillId="0" borderId="94" applyNumberFormat="0" applyFill="0" applyAlignment="0" applyProtection="0"/>
    <xf numFmtId="0" fontId="85" fillId="0" borderId="94" applyNumberFormat="0" applyFill="0" applyAlignment="0" applyProtection="0"/>
    <xf numFmtId="189" fontId="77" fillId="61" borderId="0" applyNumberFormat="0" applyBorder="0" applyAlignment="0" applyProtection="0"/>
    <xf numFmtId="189" fontId="77" fillId="61" borderId="0" applyNumberFormat="0" applyBorder="0" applyAlignment="0" applyProtection="0"/>
    <xf numFmtId="189" fontId="76" fillId="0" borderId="0"/>
    <xf numFmtId="189" fontId="76" fillId="0" borderId="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0" fontId="29" fillId="0" borderId="0"/>
    <xf numFmtId="0" fontId="29" fillId="0" borderId="0"/>
    <xf numFmtId="189" fontId="23" fillId="0" borderId="0"/>
    <xf numFmtId="189" fontId="76" fillId="0" borderId="0"/>
    <xf numFmtId="189" fontId="76" fillId="0" borderId="0"/>
    <xf numFmtId="0" fontId="77" fillId="61" borderId="0" applyNumberFormat="0" applyBorder="0" applyAlignment="0" applyProtection="0"/>
    <xf numFmtId="0"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84" fillId="33"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84" fillId="33" borderId="0" applyNumberFormat="0" applyBorder="0" applyAlignment="0" applyProtection="0"/>
    <xf numFmtId="189" fontId="76" fillId="0" borderId="0"/>
    <xf numFmtId="0" fontId="77" fillId="61" borderId="0" applyNumberFormat="0" applyBorder="0" applyAlignment="0" applyProtection="0"/>
    <xf numFmtId="189" fontId="84" fillId="33" borderId="0" applyNumberFormat="0" applyBorder="0" applyAlignment="0" applyProtection="0"/>
    <xf numFmtId="189" fontId="77" fillId="61" borderId="0" applyNumberFormat="0" applyBorder="0" applyAlignment="0" applyProtection="0"/>
    <xf numFmtId="0" fontId="77" fillId="61" borderId="0" applyNumberFormat="0" applyBorder="0" applyAlignment="0" applyProtection="0"/>
    <xf numFmtId="0" fontId="84" fillId="33" borderId="0" applyNumberFormat="0" applyBorder="0" applyAlignment="0" applyProtection="0"/>
    <xf numFmtId="189" fontId="77" fillId="61" borderId="0" applyNumberFormat="0" applyBorder="0" applyAlignment="0" applyProtection="0"/>
    <xf numFmtId="189" fontId="84" fillId="33" borderId="0" applyNumberFormat="0" applyBorder="0" applyAlignment="0" applyProtection="0"/>
    <xf numFmtId="189" fontId="76" fillId="0" borderId="0"/>
    <xf numFmtId="0" fontId="77" fillId="61" borderId="0" applyNumberFormat="0" applyBorder="0" applyAlignment="0" applyProtection="0"/>
    <xf numFmtId="0" fontId="49" fillId="61" borderId="0" applyNumberFormat="0" applyBorder="0" applyAlignment="0" applyProtection="0"/>
    <xf numFmtId="189" fontId="76" fillId="0" borderId="0"/>
    <xf numFmtId="0" fontId="77" fillId="61" borderId="0" applyNumberFormat="0" applyBorder="0" applyAlignment="0" applyProtection="0"/>
    <xf numFmtId="0" fontId="49" fillId="61" borderId="0" applyNumberFormat="0" applyBorder="0" applyAlignment="0" applyProtection="0"/>
    <xf numFmtId="189" fontId="77" fillId="47" borderId="0" applyNumberFormat="0" applyBorder="0" applyAlignment="0" applyProtection="0"/>
    <xf numFmtId="0" fontId="30" fillId="0" borderId="0"/>
    <xf numFmtId="0" fontId="30" fillId="0" borderId="0"/>
    <xf numFmtId="189" fontId="77" fillId="61" borderId="0" applyNumberFormat="0" applyBorder="0" applyAlignment="0" applyProtection="0"/>
    <xf numFmtId="189" fontId="75" fillId="0" borderId="0" applyNumberFormat="0" applyFill="0" applyBorder="0" applyAlignment="0" applyProtection="0"/>
    <xf numFmtId="189" fontId="76" fillId="0" borderId="0"/>
    <xf numFmtId="166" fontId="30" fillId="0" borderId="0" applyFont="0" applyFill="0" applyBorder="0" applyAlignment="0" applyProtection="0"/>
    <xf numFmtId="0" fontId="84" fillId="33" borderId="0" applyNumberFormat="0" applyBorder="0" applyAlignment="0" applyProtection="0"/>
    <xf numFmtId="0" fontId="49" fillId="61" borderId="0" applyNumberFormat="0" applyBorder="0" applyAlignment="0" applyProtection="0"/>
    <xf numFmtId="189" fontId="77" fillId="47" borderId="0" applyNumberFormat="0" applyBorder="0" applyAlignment="0" applyProtection="0"/>
    <xf numFmtId="189" fontId="84" fillId="33" borderId="0" applyNumberFormat="0" applyBorder="0" applyAlignment="0" applyProtection="0"/>
    <xf numFmtId="189" fontId="76" fillId="0" borderId="0"/>
    <xf numFmtId="0" fontId="77" fillId="61" borderId="0" applyNumberFormat="0" applyBorder="0" applyAlignment="0" applyProtection="0"/>
    <xf numFmtId="189" fontId="84" fillId="33"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77" fillId="61" borderId="0" applyNumberFormat="0" applyBorder="0" applyAlignment="0" applyProtection="0"/>
    <xf numFmtId="189" fontId="84" fillId="33" borderId="0" applyNumberFormat="0" applyBorder="0" applyAlignment="0" applyProtection="0"/>
    <xf numFmtId="189" fontId="29" fillId="0" borderId="0"/>
    <xf numFmtId="189" fontId="126" fillId="68" borderId="0" applyNumberFormat="0" applyBorder="0" applyAlignment="0" applyProtection="0"/>
    <xf numFmtId="189" fontId="76" fillId="0" borderId="0"/>
    <xf numFmtId="0" fontId="49" fillId="61" borderId="0" applyNumberFormat="0" applyBorder="0" applyAlignment="0" applyProtection="0"/>
    <xf numFmtId="0" fontId="77" fillId="61" borderId="0" applyNumberFormat="0" applyBorder="0" applyAlignment="0" applyProtection="0"/>
    <xf numFmtId="0" fontId="83" fillId="35" borderId="0" applyNumberFormat="0" applyBorder="0" applyAlignment="0" applyProtection="0"/>
    <xf numFmtId="189" fontId="84" fillId="33" borderId="0" applyNumberFormat="0" applyBorder="0" applyAlignment="0" applyProtection="0"/>
    <xf numFmtId="0" fontId="83" fillId="35" borderId="0" applyNumberFormat="0" applyBorder="0" applyAlignment="0" applyProtection="0"/>
    <xf numFmtId="189" fontId="77" fillId="61" borderId="0" applyNumberFormat="0" applyBorder="0" applyAlignment="0" applyProtection="0"/>
    <xf numFmtId="0" fontId="83" fillId="35" borderId="0" applyNumberFormat="0" applyBorder="0" applyAlignment="0" applyProtection="0"/>
    <xf numFmtId="189" fontId="77" fillId="61" borderId="0" applyNumberFormat="0" applyBorder="0" applyAlignment="0" applyProtection="0"/>
    <xf numFmtId="0" fontId="83" fillId="35" borderId="0" applyNumberFormat="0" applyBorder="0" applyAlignment="0" applyProtection="0"/>
    <xf numFmtId="189" fontId="29" fillId="0" borderId="0"/>
    <xf numFmtId="189" fontId="77" fillId="61" borderId="0" applyNumberFormat="0" applyBorder="0" applyAlignment="0" applyProtection="0"/>
    <xf numFmtId="0" fontId="83" fillId="35" borderId="0" applyNumberFormat="0" applyBorder="0" applyAlignment="0" applyProtection="0"/>
    <xf numFmtId="189" fontId="84" fillId="33" borderId="0" applyNumberFormat="0" applyBorder="0" applyAlignment="0" applyProtection="0"/>
    <xf numFmtId="189" fontId="76" fillId="0" borderId="0"/>
    <xf numFmtId="0" fontId="77" fillId="19" borderId="0" applyNumberFormat="0" applyBorder="0" applyAlignment="0" applyProtection="0"/>
    <xf numFmtId="189" fontId="84" fillId="37" borderId="0" applyNumberFormat="0" applyBorder="0" applyAlignment="0" applyProtection="0"/>
    <xf numFmtId="189" fontId="77" fillId="19" borderId="0" applyNumberFormat="0" applyBorder="0" applyAlignment="0" applyProtection="0"/>
    <xf numFmtId="189" fontId="76" fillId="0" borderId="0"/>
    <xf numFmtId="189" fontId="77" fillId="19" borderId="0" applyNumberFormat="0" applyBorder="0" applyAlignment="0" applyProtection="0"/>
    <xf numFmtId="189" fontId="84" fillId="37" borderId="0" applyNumberFormat="0" applyBorder="0" applyAlignment="0" applyProtection="0"/>
    <xf numFmtId="0"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189" fontId="76" fillId="0" borderId="0"/>
    <xf numFmtId="0" fontId="77" fillId="19" borderId="0" applyNumberFormat="0" applyBorder="0" applyAlignment="0" applyProtection="0"/>
    <xf numFmtId="189" fontId="77" fillId="19" borderId="0" applyNumberFormat="0" applyBorder="0" applyAlignment="0" applyProtection="0"/>
    <xf numFmtId="189" fontId="76" fillId="0" borderId="0"/>
    <xf numFmtId="189" fontId="77" fillId="19" borderId="0" applyNumberFormat="0" applyBorder="0" applyAlignment="0" applyProtection="0"/>
    <xf numFmtId="0" fontId="29" fillId="0" borderId="0"/>
    <xf numFmtId="189" fontId="76" fillId="0" borderId="0"/>
    <xf numFmtId="189" fontId="77" fillId="19" borderId="0" applyNumberFormat="0" applyBorder="0" applyAlignment="0" applyProtection="0"/>
    <xf numFmtId="189" fontId="76" fillId="0" borderId="0"/>
    <xf numFmtId="0" fontId="23" fillId="0" borderId="0"/>
    <xf numFmtId="0" fontId="23" fillId="0" borderId="0"/>
    <xf numFmtId="189" fontId="77" fillId="19" borderId="0" applyNumberFormat="0" applyBorder="0" applyAlignment="0" applyProtection="0"/>
    <xf numFmtId="189" fontId="23" fillId="0" borderId="0"/>
    <xf numFmtId="189" fontId="23" fillId="0" borderId="0"/>
    <xf numFmtId="189" fontId="77" fillId="19" borderId="0" applyNumberFormat="0" applyBorder="0" applyAlignment="0" applyProtection="0"/>
    <xf numFmtId="189" fontId="76" fillId="0" borderId="0"/>
    <xf numFmtId="0" fontId="29" fillId="0" borderId="0"/>
    <xf numFmtId="0" fontId="29" fillId="0" borderId="0"/>
    <xf numFmtId="189" fontId="77" fillId="19" borderId="0" applyNumberFormat="0" applyBorder="0" applyAlignment="0" applyProtection="0"/>
    <xf numFmtId="0" fontId="29" fillId="0" borderId="0"/>
    <xf numFmtId="0" fontId="29" fillId="0" borderId="0"/>
    <xf numFmtId="189" fontId="84" fillId="37" borderId="0" applyNumberFormat="0" applyBorder="0" applyAlignment="0" applyProtection="0"/>
    <xf numFmtId="189" fontId="29" fillId="0" borderId="0"/>
    <xf numFmtId="189" fontId="76" fillId="0" borderId="0"/>
    <xf numFmtId="189" fontId="76" fillId="0" borderId="0"/>
    <xf numFmtId="189" fontId="76" fillId="0" borderId="0"/>
    <xf numFmtId="166" fontId="30" fillId="0" borderId="0" applyFont="0" applyFill="0" applyBorder="0" applyAlignment="0" applyProtection="0"/>
    <xf numFmtId="189" fontId="102" fillId="0" borderId="91" applyNumberFormat="0" applyFill="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189" fontId="102" fillId="0" borderId="91" applyNumberFormat="0" applyFill="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102" fillId="0" borderId="91" applyNumberFormat="0" applyFill="0" applyAlignment="0" applyProtection="0"/>
    <xf numFmtId="0" fontId="29" fillId="0" borderId="0"/>
    <xf numFmtId="0" fontId="29" fillId="0" borderId="0"/>
    <xf numFmtId="189" fontId="77" fillId="19" borderId="0" applyNumberFormat="0" applyBorder="0" applyAlignment="0" applyProtection="0"/>
    <xf numFmtId="0" fontId="29" fillId="0" borderId="0"/>
    <xf numFmtId="0" fontId="29" fillId="0" borderId="0"/>
    <xf numFmtId="189" fontId="77" fillId="1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89" fontId="84" fillId="37"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0" fontId="29" fillId="0" borderId="0"/>
    <xf numFmtId="0" fontId="29" fillId="0" borderId="0"/>
    <xf numFmtId="189" fontId="77" fillId="19" borderId="0" applyNumberFormat="0" applyBorder="0" applyAlignment="0" applyProtection="0"/>
    <xf numFmtId="0" fontId="29" fillId="0" borderId="0"/>
    <xf numFmtId="0" fontId="29" fillId="0" borderId="0"/>
    <xf numFmtId="189" fontId="77" fillId="19"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84" fillId="37"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67" fontId="30" fillId="0" borderId="0" applyFont="0" applyFill="0" applyBorder="0" applyAlignment="0" applyProtection="0"/>
    <xf numFmtId="189" fontId="81" fillId="66" borderId="0" applyNumberFormat="0" applyBorder="0" applyAlignment="0" applyProtection="0"/>
    <xf numFmtId="189" fontId="81" fillId="66" borderId="0" applyNumberFormat="0" applyBorder="0" applyAlignment="0" applyProtection="0"/>
    <xf numFmtId="189" fontId="81" fillId="66" borderId="0" applyNumberFormat="0" applyBorder="0" applyAlignment="0" applyProtection="0"/>
    <xf numFmtId="189" fontId="81" fillId="66"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7" fillId="38" borderId="90" applyNumberFormat="0" applyAlignment="0" applyProtection="0"/>
    <xf numFmtId="189" fontId="87" fillId="38" borderId="90" applyNumberFormat="0" applyAlignment="0" applyProtection="0"/>
    <xf numFmtId="189" fontId="29" fillId="0" borderId="0"/>
    <xf numFmtId="189" fontId="84" fillId="37" borderId="0" applyNumberFormat="0" applyBorder="0" applyAlignment="0" applyProtection="0"/>
    <xf numFmtId="189" fontId="84" fillId="37" borderId="0" applyNumberFormat="0" applyBorder="0" applyAlignment="0" applyProtection="0"/>
    <xf numFmtId="41" fontId="30" fillId="0" borderId="0" applyFont="0" applyFill="0" applyBorder="0" applyAlignment="0" applyProtection="0"/>
    <xf numFmtId="189" fontId="81" fillId="66" borderId="0" applyNumberFormat="0" applyBorder="0" applyAlignment="0" applyProtection="0"/>
    <xf numFmtId="166" fontId="30" fillId="0" borderId="0" applyFont="0" applyFill="0" applyBorder="0" applyAlignment="0" applyProtection="0"/>
    <xf numFmtId="0" fontId="81" fillId="66" borderId="0" applyNumberFormat="0" applyBorder="0" applyAlignment="0" applyProtection="0"/>
    <xf numFmtId="189" fontId="29" fillId="0" borderId="0"/>
    <xf numFmtId="189" fontId="84" fillId="37" borderId="0" applyNumberFormat="0" applyBorder="0" applyAlignment="0" applyProtection="0"/>
    <xf numFmtId="189" fontId="84" fillId="37" borderId="0" applyNumberFormat="0" applyBorder="0" applyAlignment="0" applyProtection="0"/>
    <xf numFmtId="166" fontId="30" fillId="0" borderId="0" applyFont="0" applyFill="0" applyBorder="0" applyAlignment="0" applyProtection="0"/>
    <xf numFmtId="189" fontId="84" fillId="37" borderId="0" applyNumberFormat="0" applyBorder="0" applyAlignment="0" applyProtection="0"/>
    <xf numFmtId="166" fontId="30" fillId="0" borderId="0" applyFont="0" applyFill="0" applyBorder="0" applyAlignment="0" applyProtection="0"/>
    <xf numFmtId="189" fontId="76" fillId="0" borderId="0"/>
    <xf numFmtId="189" fontId="81" fillId="66" borderId="0" applyNumberFormat="0" applyBorder="0" applyAlignment="0" applyProtection="0"/>
    <xf numFmtId="0" fontId="84" fillId="37" borderId="0" applyNumberFormat="0" applyBorder="0" applyAlignment="0" applyProtection="0"/>
    <xf numFmtId="41" fontId="30" fillId="0" borderId="0" applyFont="0" applyFill="0" applyBorder="0" applyAlignment="0" applyProtection="0"/>
    <xf numFmtId="189" fontId="81" fillId="6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6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6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6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66"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66" borderId="0" applyNumberFormat="0" applyBorder="0" applyAlignment="0" applyProtection="0"/>
    <xf numFmtId="166" fontId="30" fillId="0" borderId="0" applyFont="0" applyFill="0" applyBorder="0" applyAlignment="0" applyProtection="0"/>
    <xf numFmtId="189" fontId="81" fillId="66" borderId="0" applyNumberFormat="0" applyBorder="0" applyAlignment="0" applyProtection="0"/>
    <xf numFmtId="0" fontId="29" fillId="0" borderId="0"/>
    <xf numFmtId="189" fontId="76" fillId="0" borderId="0"/>
    <xf numFmtId="189" fontId="29" fillId="0" borderId="0"/>
    <xf numFmtId="189" fontId="76" fillId="0" borderId="0"/>
    <xf numFmtId="189" fontId="76" fillId="0" borderId="0"/>
    <xf numFmtId="189" fontId="76" fillId="0" borderId="0"/>
    <xf numFmtId="189" fontId="76" fillId="0" borderId="0"/>
    <xf numFmtId="0" fontId="77" fillId="19" borderId="0" applyNumberFormat="0" applyBorder="0" applyAlignment="0" applyProtection="0"/>
    <xf numFmtId="0" fontId="77" fillId="19" borderId="0" applyNumberFormat="0" applyBorder="0" applyAlignment="0" applyProtection="0"/>
    <xf numFmtId="189" fontId="76" fillId="0" borderId="0"/>
    <xf numFmtId="189" fontId="76" fillId="0" borderId="0"/>
    <xf numFmtId="189" fontId="76" fillId="0" borderId="0"/>
    <xf numFmtId="189" fontId="76" fillId="0" borderId="0"/>
    <xf numFmtId="0" fontId="77" fillId="19" borderId="0" applyNumberFormat="0" applyBorder="0" applyAlignment="0" applyProtection="0"/>
    <xf numFmtId="0" fontId="77" fillId="19" borderId="0" applyNumberFormat="0" applyBorder="0" applyAlignment="0" applyProtection="0"/>
    <xf numFmtId="189" fontId="80" fillId="0" borderId="91" applyNumberFormat="0" applyFill="0" applyAlignment="0" applyProtection="0"/>
    <xf numFmtId="189" fontId="76" fillId="0" borderId="0"/>
    <xf numFmtId="189" fontId="76" fillId="0" borderId="0"/>
    <xf numFmtId="189" fontId="81" fillId="66" borderId="0" applyNumberFormat="0" applyBorder="0" applyAlignment="0" applyProtection="0"/>
    <xf numFmtId="189" fontId="81" fillId="66" borderId="0" applyNumberFormat="0" applyBorder="0" applyAlignment="0" applyProtection="0"/>
    <xf numFmtId="166" fontId="29" fillId="0" borderId="0" applyFont="0" applyFill="0" applyBorder="0" applyAlignment="0" applyProtection="0"/>
    <xf numFmtId="189" fontId="81" fillId="66" borderId="0" applyNumberFormat="0" applyBorder="0" applyAlignment="0" applyProtection="0"/>
    <xf numFmtId="189" fontId="81" fillId="66" borderId="0" applyNumberFormat="0" applyBorder="0" applyAlignment="0" applyProtection="0"/>
    <xf numFmtId="189" fontId="81" fillId="66" borderId="0" applyNumberFormat="0" applyBorder="0" applyAlignment="0" applyProtection="0"/>
    <xf numFmtId="189" fontId="29" fillId="0" borderId="0"/>
    <xf numFmtId="189" fontId="81" fillId="66" borderId="0" applyNumberFormat="0" applyBorder="0" applyAlignment="0" applyProtection="0"/>
    <xf numFmtId="189" fontId="81" fillId="66" borderId="0" applyNumberFormat="0" applyBorder="0" applyAlignment="0" applyProtection="0"/>
    <xf numFmtId="189" fontId="76" fillId="0" borderId="0"/>
    <xf numFmtId="189" fontId="81" fillId="66" borderId="0" applyNumberFormat="0" applyBorder="0" applyAlignment="0" applyProtection="0"/>
    <xf numFmtId="189" fontId="76" fillId="0" borderId="0"/>
    <xf numFmtId="189" fontId="76" fillId="0" borderId="0"/>
    <xf numFmtId="189" fontId="81" fillId="66" borderId="0" applyNumberFormat="0" applyBorder="0" applyAlignment="0" applyProtection="0"/>
    <xf numFmtId="189" fontId="81" fillId="66" borderId="0" applyNumberFormat="0" applyBorder="0" applyAlignment="0" applyProtection="0"/>
    <xf numFmtId="0" fontId="29" fillId="0" borderId="0"/>
    <xf numFmtId="0" fontId="29" fillId="0" borderId="0"/>
    <xf numFmtId="189" fontId="81" fillId="66" borderId="0" applyNumberFormat="0" applyBorder="0" applyAlignment="0" applyProtection="0"/>
    <xf numFmtId="189" fontId="29" fillId="0" borderId="0"/>
    <xf numFmtId="189" fontId="29" fillId="0" borderId="0"/>
    <xf numFmtId="189" fontId="81" fillId="66" borderId="0" applyNumberFormat="0" applyBorder="0" applyAlignment="0" applyProtection="0"/>
    <xf numFmtId="189" fontId="81" fillId="66" borderId="0" applyNumberFormat="0" applyBorder="0" applyAlignment="0" applyProtection="0"/>
    <xf numFmtId="189" fontId="76" fillId="0" borderId="0"/>
    <xf numFmtId="0" fontId="77" fillId="19" borderId="0" applyNumberFormat="0" applyBorder="0" applyAlignment="0" applyProtection="0"/>
    <xf numFmtId="0" fontId="77" fillId="19" borderId="0" applyNumberFormat="0" applyBorder="0" applyAlignment="0" applyProtection="0"/>
    <xf numFmtId="189" fontId="76" fillId="0" borderId="0"/>
    <xf numFmtId="189" fontId="76" fillId="0" borderId="0"/>
    <xf numFmtId="0" fontId="77" fillId="19" borderId="0" applyNumberFormat="0" applyBorder="0" applyAlignment="0" applyProtection="0"/>
    <xf numFmtId="0" fontId="77" fillId="1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9" fillId="0" borderId="0"/>
    <xf numFmtId="189" fontId="76" fillId="0" borderId="0"/>
    <xf numFmtId="189" fontId="76" fillId="0" borderId="0"/>
    <xf numFmtId="41" fontId="29" fillId="0" borderId="0" applyFont="0" applyFill="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29" fillId="0" borderId="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29" fillId="0" borderId="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0" fontId="77" fillId="19" borderId="0" applyNumberFormat="0" applyBorder="0" applyAlignment="0" applyProtection="0"/>
    <xf numFmtId="0"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29" fillId="0" borderId="0"/>
    <xf numFmtId="189" fontId="76" fillId="0" borderId="0"/>
    <xf numFmtId="189" fontId="76" fillId="0" borderId="0"/>
    <xf numFmtId="0" fontId="77" fillId="19" borderId="0" applyNumberFormat="0" applyBorder="0" applyAlignment="0" applyProtection="0"/>
    <xf numFmtId="0"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0" fontId="107" fillId="0" borderId="101" applyNumberFormat="0" applyFill="0" applyAlignment="0" applyProtection="0"/>
    <xf numFmtId="0" fontId="107" fillId="0" borderId="101" applyNumberFormat="0" applyFill="0" applyAlignment="0" applyProtection="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77" fillId="19" borderId="0" applyNumberFormat="0" applyBorder="0" applyAlignment="0" applyProtection="0"/>
    <xf numFmtId="189" fontId="77" fillId="19" borderId="0" applyNumberFormat="0" applyBorder="0" applyAlignment="0" applyProtection="0"/>
    <xf numFmtId="0" fontId="23" fillId="0" borderId="0"/>
    <xf numFmtId="0" fontId="23" fillId="0" borderId="0"/>
    <xf numFmtId="0" fontId="77" fillId="19" borderId="0" applyNumberFormat="0" applyBorder="0" applyAlignment="0" applyProtection="0"/>
    <xf numFmtId="0" fontId="77" fillId="19" borderId="0" applyNumberFormat="0" applyBorder="0" applyAlignment="0" applyProtection="0"/>
    <xf numFmtId="0" fontId="23"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189" fontId="76" fillId="0" borderId="0"/>
    <xf numFmtId="166" fontId="30" fillId="0" borderId="0" applyFont="0" applyFill="0" applyBorder="0" applyAlignment="0" applyProtection="0"/>
    <xf numFmtId="189" fontId="102" fillId="0" borderId="91" applyNumberFormat="0" applyFill="0" applyAlignment="0" applyProtection="0"/>
    <xf numFmtId="0" fontId="30" fillId="0" borderId="0"/>
    <xf numFmtId="189" fontId="23" fillId="0" borderId="0"/>
    <xf numFmtId="0" fontId="77" fillId="19" borderId="0" applyNumberFormat="0" applyBorder="0" applyAlignment="0" applyProtection="0"/>
    <xf numFmtId="0" fontId="77" fillId="19" borderId="0" applyNumberFormat="0" applyBorder="0" applyAlignment="0" applyProtection="0"/>
    <xf numFmtId="189" fontId="102" fillId="0" borderId="91" applyNumberFormat="0" applyFill="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89" fontId="76" fillId="0" borderId="0"/>
    <xf numFmtId="189" fontId="76" fillId="0" borderId="0"/>
    <xf numFmtId="41" fontId="29" fillId="0" borderId="0" applyFont="0" applyFill="0" applyBorder="0" applyAlignment="0" applyProtection="0"/>
    <xf numFmtId="0" fontId="29" fillId="0" borderId="0"/>
    <xf numFmtId="0" fontId="29" fillId="0" borderId="0"/>
    <xf numFmtId="189" fontId="76" fillId="0" borderId="0"/>
    <xf numFmtId="189" fontId="102" fillId="0" borderId="91" applyNumberFormat="0" applyFill="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89" fontId="76" fillId="0" borderId="0"/>
    <xf numFmtId="189" fontId="76" fillId="0" borderId="0"/>
    <xf numFmtId="175" fontId="29" fillId="0" borderId="0"/>
    <xf numFmtId="189" fontId="76" fillId="0" borderId="0"/>
    <xf numFmtId="189" fontId="76" fillId="0" borderId="0"/>
    <xf numFmtId="189" fontId="102" fillId="0" borderId="91" applyNumberFormat="0" applyFill="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0" fontId="29" fillId="0" borderId="0"/>
    <xf numFmtId="0" fontId="29" fillId="0" borderId="0"/>
    <xf numFmtId="0" fontId="77" fillId="19" borderId="0" applyNumberFormat="0" applyBorder="0" applyAlignment="0" applyProtection="0"/>
    <xf numFmtId="0" fontId="77" fillId="19" borderId="0" applyNumberFormat="0" applyBorder="0" applyAlignment="0" applyProtection="0"/>
    <xf numFmtId="0" fontId="29" fillId="0" borderId="0"/>
    <xf numFmtId="0" fontId="29" fillId="0" borderId="0"/>
    <xf numFmtId="189" fontId="77" fillId="19" borderId="0" applyNumberFormat="0" applyBorder="0" applyAlignment="0" applyProtection="0"/>
    <xf numFmtId="189" fontId="77" fillId="19"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89" fontId="76" fillId="0" borderId="0"/>
    <xf numFmtId="41" fontId="29" fillId="0" borderId="0" applyFont="0" applyFill="0" applyBorder="0" applyAlignment="0" applyProtection="0"/>
    <xf numFmtId="189" fontId="84" fillId="37" borderId="0" applyNumberFormat="0" applyBorder="0" applyAlignment="0" applyProtection="0"/>
    <xf numFmtId="41" fontId="29" fillId="0" borderId="0" applyFont="0" applyFill="0" applyBorder="0" applyAlignment="0" applyProtection="0"/>
    <xf numFmtId="189" fontId="77" fillId="19"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7" fillId="19"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7" fillId="19"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84" fillId="37" borderId="0" applyNumberFormat="0" applyBorder="0" applyAlignment="0" applyProtection="0"/>
    <xf numFmtId="189" fontId="76" fillId="0" borderId="0"/>
    <xf numFmtId="189" fontId="77" fillId="19" borderId="0" applyNumberFormat="0" applyBorder="0" applyAlignment="0" applyProtection="0"/>
    <xf numFmtId="189" fontId="76" fillId="0" borderId="0"/>
    <xf numFmtId="0" fontId="23" fillId="0" borderId="0"/>
    <xf numFmtId="0" fontId="77" fillId="19" borderId="0" applyNumberFormat="0" applyBorder="0" applyAlignment="0" applyProtection="0"/>
    <xf numFmtId="0" fontId="84" fillId="37" borderId="0" applyNumberFormat="0" applyBorder="0" applyAlignment="0" applyProtection="0"/>
    <xf numFmtId="189" fontId="76" fillId="0" borderId="0"/>
    <xf numFmtId="189" fontId="76" fillId="0" borderId="0"/>
    <xf numFmtId="0" fontId="54" fillId="0" borderId="29" applyNumberFormat="0" applyAlignment="0" applyProtection="0">
      <alignment horizontal="left" vertical="center"/>
    </xf>
    <xf numFmtId="189" fontId="77" fillId="19" borderId="0" applyNumberFormat="0" applyBorder="0" applyAlignment="0" applyProtection="0"/>
    <xf numFmtId="189" fontId="84" fillId="37" borderId="0" applyNumberFormat="0" applyBorder="0" applyAlignment="0" applyProtection="0"/>
    <xf numFmtId="189" fontId="76" fillId="0" borderId="0"/>
    <xf numFmtId="0" fontId="77" fillId="19" borderId="0" applyNumberFormat="0" applyBorder="0" applyAlignment="0" applyProtection="0"/>
    <xf numFmtId="0" fontId="49" fillId="19" borderId="0" applyNumberFormat="0" applyBorder="0" applyAlignment="0" applyProtection="0"/>
    <xf numFmtId="189" fontId="76" fillId="0" borderId="0"/>
    <xf numFmtId="166" fontId="30" fillId="0" borderId="0" applyFont="0" applyFill="0" applyBorder="0" applyAlignment="0" applyProtection="0"/>
    <xf numFmtId="189" fontId="94" fillId="33" borderId="96" applyNumberFormat="0" applyAlignment="0" applyProtection="0"/>
    <xf numFmtId="189" fontId="76" fillId="0" borderId="0"/>
    <xf numFmtId="0" fontId="77" fillId="19"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84" fillId="37"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7" fillId="19" borderId="0" applyNumberFormat="0" applyBorder="0" applyAlignment="0" applyProtection="0"/>
    <xf numFmtId="189" fontId="29" fillId="0" borderId="0"/>
    <xf numFmtId="41" fontId="30" fillId="0" borderId="0" applyFont="0" applyFill="0" applyBorder="0" applyAlignment="0" applyProtection="0"/>
    <xf numFmtId="41" fontId="30" fillId="0" borderId="0" applyFont="0" applyFill="0" applyBorder="0" applyAlignment="0" applyProtection="0"/>
    <xf numFmtId="189" fontId="77" fillId="19" borderId="0" applyNumberFormat="0" applyBorder="0" applyAlignment="0" applyProtection="0"/>
    <xf numFmtId="189" fontId="76" fillId="0" borderId="0"/>
    <xf numFmtId="0" fontId="49" fillId="19" borderId="0" applyNumberFormat="0" applyBorder="0" applyAlignment="0" applyProtection="0"/>
    <xf numFmtId="189" fontId="76" fillId="0" borderId="0"/>
    <xf numFmtId="0" fontId="77" fillId="19" borderId="0" applyNumberFormat="0" applyBorder="0" applyAlignment="0" applyProtection="0"/>
    <xf numFmtId="0" fontId="107" fillId="0" borderId="101" applyNumberFormat="0" applyFill="0" applyAlignment="0" applyProtection="0"/>
    <xf numFmtId="0" fontId="84" fillId="58" borderId="0" applyNumberFormat="0" applyBorder="0" applyAlignment="0" applyProtection="0"/>
    <xf numFmtId="189" fontId="84" fillId="37" borderId="0" applyNumberFormat="0" applyBorder="0" applyAlignment="0" applyProtection="0"/>
    <xf numFmtId="0" fontId="107" fillId="0" borderId="101" applyNumberFormat="0" applyFill="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7" fillId="19" borderId="0" applyNumberFormat="0" applyBorder="0" applyAlignment="0" applyProtection="0"/>
    <xf numFmtId="0" fontId="107" fillId="0" borderId="101" applyNumberFormat="0" applyFill="0" applyAlignment="0" applyProtection="0"/>
    <xf numFmtId="189" fontId="77" fillId="19" borderId="0" applyNumberFormat="0" applyBorder="0" applyAlignment="0" applyProtection="0"/>
    <xf numFmtId="189" fontId="77" fillId="19" borderId="0" applyNumberFormat="0" applyBorder="0" applyAlignment="0" applyProtection="0"/>
    <xf numFmtId="189" fontId="84" fillId="37" borderId="0" applyNumberFormat="0" applyBorder="0" applyAlignment="0" applyProtection="0"/>
    <xf numFmtId="189" fontId="29" fillId="0" borderId="0"/>
    <xf numFmtId="189" fontId="76" fillId="0" borderId="0"/>
    <xf numFmtId="9" fontId="30" fillId="0" borderId="0" applyFont="0" applyFill="0" applyBorder="0" applyAlignment="0" applyProtection="0"/>
    <xf numFmtId="9" fontId="76" fillId="0" borderId="0" applyFont="0" applyFill="0" applyBorder="0" applyAlignment="0" applyProtection="0"/>
    <xf numFmtId="0" fontId="77" fillId="47" borderId="0" applyNumberFormat="0" applyBorder="0" applyAlignment="0" applyProtection="0"/>
    <xf numFmtId="0" fontId="75" fillId="0" borderId="88" applyNumberFormat="0" applyFill="0" applyAlignment="0" applyProtection="0"/>
    <xf numFmtId="0" fontId="75" fillId="0" borderId="88" applyNumberFormat="0" applyFill="0" applyAlignment="0" applyProtection="0"/>
    <xf numFmtId="189" fontId="77" fillId="47" borderId="0" applyNumberFormat="0" applyBorder="0" applyAlignment="0" applyProtection="0"/>
    <xf numFmtId="0" fontId="75" fillId="0" borderId="88" applyNumberFormat="0" applyFill="0" applyAlignment="0" applyProtection="0"/>
    <xf numFmtId="0" fontId="75" fillId="0" borderId="88" applyNumberFormat="0" applyFill="0" applyAlignment="0" applyProtection="0"/>
    <xf numFmtId="189" fontId="77" fillId="47" borderId="0" applyNumberFormat="0" applyBorder="0" applyAlignment="0" applyProtection="0"/>
    <xf numFmtId="0" fontId="75" fillId="0" borderId="88" applyNumberFormat="0" applyFill="0" applyAlignment="0" applyProtection="0"/>
    <xf numFmtId="0" fontId="75" fillId="0" borderId="88" applyNumberFormat="0" applyFill="0" applyAlignment="0" applyProtection="0"/>
    <xf numFmtId="189" fontId="84" fillId="60" borderId="0" applyNumberFormat="0" applyBorder="0" applyAlignment="0" applyProtection="0"/>
    <xf numFmtId="189" fontId="76" fillId="0" borderId="0"/>
    <xf numFmtId="0" fontId="85" fillId="0" borderId="94" applyNumberFormat="0" applyFill="0" applyAlignment="0" applyProtection="0"/>
    <xf numFmtId="0" fontId="85" fillId="0" borderId="94" applyNumberFormat="0" applyFill="0" applyAlignment="0" applyProtection="0"/>
    <xf numFmtId="166" fontId="29" fillId="0" borderId="0" applyFont="0" applyFill="0" applyBorder="0" applyAlignment="0" applyProtection="0"/>
    <xf numFmtId="9" fontId="30" fillId="0" borderId="0" applyFont="0" applyFill="0" applyBorder="0" applyAlignment="0" applyProtection="0"/>
    <xf numFmtId="9" fontId="76" fillId="0" borderId="0" applyFont="0" applyFill="0" applyBorder="0" applyAlignment="0" applyProtection="0"/>
    <xf numFmtId="0" fontId="77" fillId="47" borderId="0" applyNumberFormat="0" applyBorder="0" applyAlignment="0" applyProtection="0"/>
    <xf numFmtId="189" fontId="76" fillId="0" borderId="0"/>
    <xf numFmtId="0" fontId="134" fillId="0" borderId="88" applyNumberFormat="0" applyFill="0" applyAlignment="0" applyProtection="0"/>
    <xf numFmtId="189" fontId="77" fillId="47"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89" fontId="76" fillId="0" borderId="0"/>
    <xf numFmtId="189" fontId="76"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9" fontId="29" fillId="0" borderId="0" applyFont="0" applyFill="0" applyBorder="0" applyAlignment="0" applyProtection="0"/>
    <xf numFmtId="9" fontId="30" fillId="0" borderId="0" applyFont="0" applyFill="0" applyBorder="0" applyAlignment="0" applyProtection="0"/>
    <xf numFmtId="0" fontId="77" fillId="47" borderId="0" applyNumberFormat="0" applyBorder="0" applyAlignment="0" applyProtection="0"/>
    <xf numFmtId="9" fontId="29" fillId="0" borderId="0" applyFont="0" applyFill="0" applyBorder="0" applyAlignment="0" applyProtection="0"/>
    <xf numFmtId="189" fontId="77" fillId="47" borderId="0" applyNumberFormat="0" applyBorder="0" applyAlignment="0" applyProtection="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0" fontId="23" fillId="0" borderId="0"/>
    <xf numFmtId="0" fontId="23" fillId="0" borderId="0"/>
    <xf numFmtId="0" fontId="77" fillId="47" borderId="0" applyNumberFormat="0" applyBorder="0" applyAlignment="0" applyProtection="0"/>
    <xf numFmtId="0" fontId="29" fillId="0" borderId="0"/>
    <xf numFmtId="189" fontId="23" fillId="0" borderId="0"/>
    <xf numFmtId="189" fontId="77" fillId="47" borderId="0" applyNumberFormat="0" applyBorder="0" applyAlignment="0" applyProtection="0"/>
    <xf numFmtId="0" fontId="29" fillId="0" borderId="0"/>
    <xf numFmtId="189" fontId="77" fillId="47" borderId="0" applyNumberFormat="0" applyBorder="0" applyAlignment="0" applyProtection="0"/>
    <xf numFmtId="0" fontId="29" fillId="0" borderId="0"/>
    <xf numFmtId="189" fontId="77" fillId="47" borderId="0" applyNumberFormat="0" applyBorder="0" applyAlignment="0" applyProtection="0"/>
    <xf numFmtId="0" fontId="29" fillId="0" borderId="0"/>
    <xf numFmtId="189" fontId="84" fillId="60"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76" fillId="0" borderId="0"/>
    <xf numFmtId="9" fontId="23" fillId="0" borderId="0" applyFont="0" applyFill="0" applyBorder="0" applyAlignment="0" applyProtection="0"/>
    <xf numFmtId="189" fontId="23" fillId="0" borderId="0"/>
    <xf numFmtId="189" fontId="23" fillId="0" borderId="0"/>
    <xf numFmtId="0" fontId="77" fillId="47" borderId="0" applyNumberFormat="0" applyBorder="0" applyAlignment="0" applyProtection="0"/>
    <xf numFmtId="0" fontId="77" fillId="47" borderId="0" applyNumberFormat="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29" fillId="0" borderId="0"/>
    <xf numFmtId="189" fontId="77" fillId="47" borderId="0" applyNumberFormat="0" applyBorder="0" applyAlignment="0" applyProtection="0"/>
    <xf numFmtId="189" fontId="77" fillId="47" borderId="0" applyNumberFormat="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29" fillId="0" borderId="0"/>
    <xf numFmtId="189" fontId="77" fillId="47" borderId="0" applyNumberFormat="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7" fillId="4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84" fillId="60" borderId="0" applyNumberFormat="0" applyBorder="0" applyAlignment="0" applyProtection="0"/>
    <xf numFmtId="189" fontId="94" fillId="33" borderId="96" applyNumberFormat="0" applyAlignment="0" applyProtection="0"/>
    <xf numFmtId="189" fontId="74" fillId="32" borderId="93" applyNumberFormat="0" applyFont="0" applyAlignment="0" applyProtection="0"/>
    <xf numFmtId="189" fontId="74" fillId="32" borderId="93" applyNumberFormat="0" applyFont="0" applyAlignment="0" applyProtection="0"/>
    <xf numFmtId="189" fontId="76" fillId="0" borderId="0"/>
    <xf numFmtId="189" fontId="76" fillId="0" borderId="0"/>
    <xf numFmtId="189" fontId="76" fillId="0" borderId="0"/>
    <xf numFmtId="0" fontId="29"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134" fillId="0" borderId="0" applyNumberFormat="0" applyFill="0" applyBorder="0" applyAlignment="0" applyProtection="0"/>
    <xf numFmtId="0" fontId="29" fillId="0" borderId="0"/>
    <xf numFmtId="189" fontId="23" fillId="0" borderId="0"/>
    <xf numFmtId="189" fontId="77" fillId="47" borderId="0" applyNumberFormat="0" applyBorder="0" applyAlignment="0" applyProtection="0"/>
    <xf numFmtId="189" fontId="77" fillId="47" borderId="0" applyNumberFormat="0" applyBorder="0" applyAlignment="0" applyProtection="0"/>
    <xf numFmtId="0" fontId="29" fillId="0" borderId="0"/>
    <xf numFmtId="189" fontId="77" fillId="47" borderId="0" applyNumberFormat="0" applyBorder="0" applyAlignment="0" applyProtection="0"/>
    <xf numFmtId="0" fontId="29" fillId="0" borderId="0"/>
    <xf numFmtId="189" fontId="77" fillId="4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84" fillId="60" borderId="0" applyNumberFormat="0" applyBorder="0" applyAlignment="0" applyProtection="0"/>
    <xf numFmtId="189" fontId="76" fillId="0" borderId="0"/>
    <xf numFmtId="189" fontId="76" fillId="0" borderId="0"/>
    <xf numFmtId="189" fontId="76" fillId="0" borderId="0"/>
    <xf numFmtId="0" fontId="29"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29" fillId="0" borderId="0"/>
    <xf numFmtId="189" fontId="77" fillId="47" borderId="0" applyNumberFormat="0" applyBorder="0" applyAlignment="0" applyProtection="0"/>
    <xf numFmtId="0" fontId="29" fillId="0" borderId="0"/>
    <xf numFmtId="189" fontId="77" fillId="47"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84" fillId="60" borderId="0" applyNumberFormat="0" applyBorder="0" applyAlignment="0" applyProtection="0"/>
    <xf numFmtId="0" fontId="29"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189" fontId="29" fillId="0" borderId="0"/>
    <xf numFmtId="189" fontId="98" fillId="31" borderId="0" applyNumberFormat="0" applyBorder="0" applyAlignment="0" applyProtection="0"/>
    <xf numFmtId="189" fontId="98" fillId="31"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0" fontId="29" fillId="0" borderId="0"/>
    <xf numFmtId="189" fontId="23" fillId="0" borderId="0"/>
    <xf numFmtId="0" fontId="77" fillId="47" borderId="0" applyNumberFormat="0" applyBorder="0" applyAlignment="0" applyProtection="0"/>
    <xf numFmtId="0" fontId="77" fillId="47" borderId="0" applyNumberFormat="0" applyBorder="0" applyAlignment="0" applyProtection="0"/>
    <xf numFmtId="189" fontId="76" fillId="0" borderId="0"/>
    <xf numFmtId="0" fontId="29" fillId="0" borderId="0"/>
    <xf numFmtId="189" fontId="77" fillId="47" borderId="0" applyNumberFormat="0" applyBorder="0" applyAlignment="0" applyProtection="0"/>
    <xf numFmtId="189" fontId="77" fillId="47"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81" fillId="60"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81" fillId="60"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81" fillId="60" borderId="0" applyNumberFormat="0" applyBorder="0" applyAlignment="0" applyProtection="0"/>
    <xf numFmtId="189" fontId="80" fillId="0" borderId="9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81" fillId="60" borderId="0" applyNumberFormat="0" applyBorder="0" applyAlignment="0" applyProtection="0"/>
    <xf numFmtId="189" fontId="80" fillId="0" borderId="9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84" fillId="60" borderId="0" applyNumberFormat="0" applyBorder="0" applyAlignment="0" applyProtection="0"/>
    <xf numFmtId="189" fontId="84" fillId="60" borderId="0" applyNumberFormat="0" applyBorder="0" applyAlignment="0" applyProtection="0"/>
    <xf numFmtId="189" fontId="80" fillId="0" borderId="9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84" fillId="60" borderId="0" applyNumberFormat="0" applyBorder="0" applyAlignment="0" applyProtection="0"/>
    <xf numFmtId="189" fontId="84" fillId="60" borderId="0" applyNumberFormat="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84" fillId="60" borderId="0" applyNumberFormat="0" applyBorder="0" applyAlignment="0" applyProtection="0"/>
    <xf numFmtId="189" fontId="84" fillId="60" borderId="0" applyNumberFormat="0" applyBorder="0" applyAlignment="0" applyProtection="0"/>
    <xf numFmtId="189" fontId="29" fillId="0" borderId="0"/>
    <xf numFmtId="9" fontId="29" fillId="0" borderId="0" applyFont="0" applyFill="0" applyBorder="0" applyAlignment="0" applyProtection="0"/>
    <xf numFmtId="9" fontId="29" fillId="0" borderId="0" applyFont="0" applyFill="0" applyBorder="0" applyAlignment="0" applyProtection="0"/>
    <xf numFmtId="189" fontId="84" fillId="60" borderId="0" applyNumberFormat="0" applyBorder="0" applyAlignment="0" applyProtection="0"/>
    <xf numFmtId="189" fontId="84" fillId="60" borderId="0" applyNumberFormat="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29" fillId="0" borderId="0"/>
    <xf numFmtId="189" fontId="84" fillId="60" borderId="0" applyNumberFormat="0" applyBorder="0" applyAlignment="0" applyProtection="0"/>
    <xf numFmtId="189" fontId="84" fillId="60" borderId="0" applyNumberFormat="0" applyBorder="0" applyAlignment="0" applyProtection="0"/>
    <xf numFmtId="9" fontId="29" fillId="0" borderId="0" applyFont="0" applyFill="0" applyBorder="0" applyAlignment="0" applyProtection="0"/>
    <xf numFmtId="189" fontId="81" fillId="60" borderId="0" applyNumberFormat="0" applyBorder="0" applyAlignment="0" applyProtection="0"/>
    <xf numFmtId="9" fontId="29" fillId="0" borderId="0" applyFont="0" applyFill="0" applyBorder="0" applyAlignment="0" applyProtection="0"/>
    <xf numFmtId="0" fontId="81" fillId="60" borderId="0" applyNumberFormat="0" applyBorder="0" applyAlignment="0" applyProtection="0"/>
    <xf numFmtId="9" fontId="29" fillId="0" borderId="0" applyFont="0" applyFill="0" applyBorder="0" applyAlignment="0" applyProtection="0"/>
    <xf numFmtId="189" fontId="29" fillId="0" borderId="0"/>
    <xf numFmtId="189" fontId="84" fillId="60" borderId="0" applyNumberFormat="0" applyBorder="0" applyAlignment="0" applyProtection="0"/>
    <xf numFmtId="9" fontId="29" fillId="0" borderId="0" applyFont="0" applyFill="0" applyBorder="0" applyAlignment="0" applyProtection="0"/>
    <xf numFmtId="189" fontId="84" fillId="60" borderId="0" applyNumberFormat="0" applyBorder="0" applyAlignment="0" applyProtection="0"/>
    <xf numFmtId="166" fontId="30" fillId="0" borderId="0" applyFont="0" applyFill="0" applyBorder="0" applyAlignment="0" applyProtection="0"/>
    <xf numFmtId="189" fontId="84" fillId="60" borderId="0" applyNumberFormat="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81" fillId="60" borderId="0" applyNumberFormat="0" applyBorder="0" applyAlignment="0" applyProtection="0"/>
    <xf numFmtId="0" fontId="84" fillId="60" borderId="0" applyNumberFormat="0" applyBorder="0" applyAlignment="0" applyProtection="0"/>
    <xf numFmtId="9" fontId="29" fillId="0" borderId="0" applyFont="0" applyFill="0" applyBorder="0" applyAlignment="0" applyProtection="0"/>
    <xf numFmtId="189" fontId="81" fillId="60" borderId="0" applyNumberFormat="0" applyBorder="0" applyAlignment="0" applyProtection="0"/>
    <xf numFmtId="9" fontId="29" fillId="0" borderId="0" applyFont="0" applyFill="0" applyBorder="0" applyAlignment="0" applyProtection="0"/>
    <xf numFmtId="189" fontId="81" fillId="60"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189" fontId="76" fillId="0" borderId="0"/>
    <xf numFmtId="189" fontId="81" fillId="60" borderId="0" applyNumberFormat="0" applyBorder="0" applyAlignment="0" applyProtection="0"/>
    <xf numFmtId="189" fontId="76" fillId="0" borderId="0"/>
    <xf numFmtId="0" fontId="29"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189" fontId="29"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29"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29" fillId="0" borderId="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0" fontId="29" fillId="0" borderId="0"/>
    <xf numFmtId="0" fontId="29"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29" fillId="0" borderId="0"/>
    <xf numFmtId="189" fontId="81" fillId="60" borderId="0" applyNumberFormat="0" applyBorder="0" applyAlignment="0" applyProtection="0"/>
    <xf numFmtId="166" fontId="29" fillId="0" borderId="0" applyFont="0" applyFill="0" applyBorder="0" applyAlignment="0" applyProtection="0"/>
    <xf numFmtId="189" fontId="81" fillId="60" borderId="0" applyNumberFormat="0" applyBorder="0" applyAlignment="0" applyProtection="0"/>
    <xf numFmtId="189" fontId="81" fillId="6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1" fillId="60" borderId="0" applyNumberFormat="0" applyBorder="0" applyAlignment="0" applyProtection="0"/>
    <xf numFmtId="189" fontId="76" fillId="0" borderId="0"/>
    <xf numFmtId="189" fontId="81" fillId="60"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189" fontId="76" fillId="0" borderId="0"/>
    <xf numFmtId="189" fontId="76" fillId="0" borderId="0"/>
    <xf numFmtId="189" fontId="77" fillId="53" borderId="0" applyNumberFormat="0" applyBorder="0" applyAlignment="0" applyProtection="0"/>
    <xf numFmtId="189" fontId="77" fillId="53" borderId="0" applyNumberFormat="0" applyBorder="0" applyAlignment="0" applyProtection="0"/>
    <xf numFmtId="189" fontId="81" fillId="60" borderId="0" applyNumberFormat="0" applyBorder="0" applyAlignment="0" applyProtection="0"/>
    <xf numFmtId="189" fontId="81" fillId="60" borderId="0" applyNumberFormat="0" applyBorder="0" applyAlignment="0" applyProtection="0"/>
    <xf numFmtId="0" fontId="29" fillId="0" borderId="0"/>
    <xf numFmtId="0" fontId="29" fillId="0" borderId="0"/>
    <xf numFmtId="189" fontId="81" fillId="60" borderId="0" applyNumberFormat="0" applyBorder="0" applyAlignment="0" applyProtection="0"/>
    <xf numFmtId="189" fontId="29" fillId="0" borderId="0"/>
    <xf numFmtId="189" fontId="29" fillId="0" borderId="0"/>
    <xf numFmtId="189" fontId="81" fillId="60" borderId="0" applyNumberFormat="0" applyBorder="0" applyAlignment="0" applyProtection="0"/>
    <xf numFmtId="189" fontId="81" fillId="60"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29" fillId="0" borderId="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112" fillId="8" borderId="96" applyNumberFormat="0" applyAlignment="0" applyProtection="0"/>
    <xf numFmtId="189" fontId="76"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80" fillId="0" borderId="91" applyNumberFormat="0" applyFill="0" applyAlignment="0" applyProtection="0"/>
    <xf numFmtId="189" fontId="76" fillId="0" borderId="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29" fillId="0" borderId="0"/>
    <xf numFmtId="189" fontId="76" fillId="0" borderId="0"/>
    <xf numFmtId="189" fontId="84" fillId="60" borderId="0" applyNumberFormat="0" applyBorder="0" applyAlignment="0" applyProtection="0"/>
    <xf numFmtId="189" fontId="76" fillId="0" borderId="0"/>
    <xf numFmtId="166" fontId="29" fillId="0" borderId="0" applyFont="0" applyFill="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7" fillId="47" borderId="0" applyNumberFormat="0" applyBorder="0" applyAlignment="0" applyProtection="0"/>
    <xf numFmtId="189" fontId="77" fillId="47" borderId="0" applyNumberFormat="0" applyBorder="0" applyAlignment="0" applyProtection="0"/>
    <xf numFmtId="0" fontId="77" fillId="47" borderId="0" applyNumberFormat="0" applyBorder="0" applyAlignment="0" applyProtection="0"/>
    <xf numFmtId="0" fontId="77" fillId="47" borderId="0" applyNumberFormat="0" applyBorder="0" applyAlignment="0" applyProtection="0"/>
    <xf numFmtId="189" fontId="76"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29"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84" fillId="60" borderId="0" applyNumberFormat="0" applyBorder="0" applyAlignment="0" applyProtection="0"/>
    <xf numFmtId="189" fontId="77" fillId="47"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77" fillId="47" borderId="0" applyNumberFormat="0" applyBorder="0" applyAlignment="0" applyProtection="0"/>
    <xf numFmtId="0" fontId="77" fillId="47"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0" fontId="23"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23" fillId="0" borderId="0"/>
    <xf numFmtId="189" fontId="23"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76" fillId="0" borderId="0"/>
    <xf numFmtId="189" fontId="84" fillId="60"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89" fontId="76" fillId="0" borderId="0"/>
    <xf numFmtId="0" fontId="23" fillId="0" borderId="0"/>
    <xf numFmtId="189" fontId="23" fillId="0" borderId="0"/>
    <xf numFmtId="0" fontId="77" fillId="47" borderId="0" applyNumberFormat="0" applyBorder="0" applyAlignment="0" applyProtection="0"/>
    <xf numFmtId="0" fontId="77" fillId="47" borderId="0" applyNumberFormat="0" applyBorder="0" applyAlignment="0" applyProtection="0"/>
    <xf numFmtId="189" fontId="23"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23" fillId="0" borderId="0"/>
    <xf numFmtId="189" fontId="77" fillId="47" borderId="0" applyNumberFormat="0" applyBorder="0" applyAlignment="0" applyProtection="0"/>
    <xf numFmtId="189" fontId="77" fillId="47" borderId="0" applyNumberFormat="0" applyBorder="0" applyAlignment="0" applyProtection="0"/>
    <xf numFmtId="0" fontId="23" fillId="0" borderId="0"/>
    <xf numFmtId="189" fontId="23" fillId="0" borderId="0"/>
    <xf numFmtId="0" fontId="77" fillId="47" borderId="0" applyNumberFormat="0" applyBorder="0" applyAlignment="0" applyProtection="0"/>
    <xf numFmtId="0" fontId="77" fillId="47" borderId="0" applyNumberFormat="0" applyBorder="0" applyAlignment="0" applyProtection="0"/>
    <xf numFmtId="189" fontId="23" fillId="0" borderId="0"/>
    <xf numFmtId="189" fontId="77" fillId="47" borderId="0" applyNumberFormat="0" applyBorder="0" applyAlignment="0" applyProtection="0"/>
    <xf numFmtId="189" fontId="77" fillId="47" borderId="0" applyNumberFormat="0" applyBorder="0" applyAlignment="0" applyProtection="0"/>
    <xf numFmtId="0" fontId="23" fillId="0" borderId="0"/>
    <xf numFmtId="0" fontId="77" fillId="47" borderId="0" applyNumberFormat="0" applyBorder="0" applyAlignment="0" applyProtection="0"/>
    <xf numFmtId="0" fontId="77" fillId="47" borderId="0" applyNumberFormat="0" applyBorder="0" applyAlignment="0" applyProtection="0"/>
    <xf numFmtId="189" fontId="23" fillId="0" borderId="0"/>
    <xf numFmtId="189" fontId="77" fillId="47" borderId="0" applyNumberFormat="0" applyBorder="0" applyAlignment="0" applyProtection="0"/>
    <xf numFmtId="189" fontId="77" fillId="47" borderId="0" applyNumberFormat="0" applyBorder="0" applyAlignment="0" applyProtection="0"/>
    <xf numFmtId="189" fontId="76" fillId="0" borderId="0"/>
    <xf numFmtId="189" fontId="76" fillId="0" borderId="0"/>
    <xf numFmtId="189" fontId="76" fillId="0" borderId="0"/>
    <xf numFmtId="189" fontId="30" fillId="0" borderId="0"/>
    <xf numFmtId="0" fontId="77" fillId="47" borderId="0" applyNumberFormat="0" applyBorder="0" applyAlignment="0" applyProtection="0"/>
    <xf numFmtId="0" fontId="77" fillId="47" borderId="0" applyNumberFormat="0" applyBorder="0" applyAlignment="0" applyProtection="0"/>
    <xf numFmtId="189" fontId="76" fillId="0" borderId="0"/>
    <xf numFmtId="189" fontId="76" fillId="0" borderId="0"/>
    <xf numFmtId="189" fontId="84" fillId="60"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89" fontId="76" fillId="0" borderId="0"/>
    <xf numFmtId="189" fontId="29" fillId="0" borderId="0"/>
    <xf numFmtId="0" fontId="77" fillId="47" borderId="0" applyNumberFormat="0" applyBorder="0" applyAlignment="0" applyProtection="0"/>
    <xf numFmtId="189" fontId="84" fillId="6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0" fontId="77" fillId="47" borderId="0" applyNumberFormat="0" applyBorder="0" applyAlignment="0" applyProtection="0"/>
    <xf numFmtId="0" fontId="84" fillId="60"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89" fontId="76" fillId="0" borderId="0"/>
    <xf numFmtId="0" fontId="77" fillId="47" borderId="0" applyNumberFormat="0" applyBorder="0" applyAlignment="0" applyProtection="0"/>
    <xf numFmtId="0" fontId="49" fillId="47" borderId="0" applyNumberFormat="0" applyBorder="0" applyAlignment="0" applyProtection="0"/>
    <xf numFmtId="0" fontId="77" fillId="47" borderId="0" applyNumberFormat="0" applyBorder="0" applyAlignment="0" applyProtection="0"/>
    <xf numFmtId="0" fontId="49" fillId="47" borderId="0" applyNumberFormat="0" applyBorder="0" applyAlignment="0" applyProtection="0"/>
    <xf numFmtId="189" fontId="77" fillId="47" borderId="0" applyNumberFormat="0" applyBorder="0" applyAlignment="0" applyProtection="0"/>
    <xf numFmtId="0" fontId="84" fillId="60" borderId="0" applyNumberFormat="0" applyBorder="0" applyAlignment="0" applyProtection="0"/>
    <xf numFmtId="0" fontId="49" fillId="47" borderId="0" applyNumberFormat="0" applyBorder="0" applyAlignment="0" applyProtection="0"/>
    <xf numFmtId="189" fontId="76" fillId="0" borderId="0"/>
    <xf numFmtId="0" fontId="77" fillId="47" borderId="0" applyNumberFormat="0" applyBorder="0" applyAlignment="0" applyProtection="0"/>
    <xf numFmtId="189" fontId="84" fillId="60" borderId="0" applyNumberFormat="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6" fillId="0" borderId="0"/>
    <xf numFmtId="0" fontId="49" fillId="47" borderId="0" applyNumberFormat="0" applyBorder="0" applyAlignment="0" applyProtection="0"/>
    <xf numFmtId="0" fontId="77" fillId="47" borderId="0" applyNumberFormat="0" applyBorder="0" applyAlignment="0" applyProtection="0"/>
    <xf numFmtId="189" fontId="84" fillId="60" borderId="0" applyNumberFormat="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7" fillId="47" borderId="0" applyNumberFormat="0" applyBorder="0" applyAlignment="0" applyProtection="0"/>
    <xf numFmtId="189" fontId="77" fillId="47"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47" borderId="0" applyNumberFormat="0" applyBorder="0" applyAlignment="0" applyProtection="0"/>
    <xf numFmtId="189" fontId="84" fillId="60" borderId="0" applyNumberFormat="0" applyBorder="0" applyAlignment="0" applyProtection="0"/>
    <xf numFmtId="166" fontId="29" fillId="0" borderId="0" applyFont="0" applyFill="0" applyBorder="0" applyAlignment="0" applyProtection="0"/>
    <xf numFmtId="189" fontId="76" fillId="0" borderId="0"/>
    <xf numFmtId="0" fontId="77" fillId="53" borderId="0" applyNumberFormat="0" applyBorder="0" applyAlignment="0" applyProtection="0"/>
    <xf numFmtId="189" fontId="84" fillId="58" borderId="0" applyNumberFormat="0" applyBorder="0" applyAlignment="0" applyProtection="0"/>
    <xf numFmtId="189" fontId="29" fillId="0" borderId="0"/>
    <xf numFmtId="189" fontId="76" fillId="0" borderId="0"/>
    <xf numFmtId="189"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66" fontId="29" fillId="0" borderId="0" applyFont="0" applyFill="0" applyBorder="0" applyAlignment="0" applyProtection="0"/>
    <xf numFmtId="189" fontId="84" fillId="58" borderId="0" applyNumberFormat="0" applyBorder="0" applyAlignment="0" applyProtection="0"/>
    <xf numFmtId="189" fontId="29" fillId="0" borderId="0"/>
    <xf numFmtId="0"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66" fontId="29" fillId="0" borderId="0" applyFont="0" applyFill="0" applyBorder="0" applyAlignment="0" applyProtection="0"/>
    <xf numFmtId="189" fontId="76" fillId="0" borderId="0"/>
    <xf numFmtId="0"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89" fontId="76" fillId="0" borderId="0"/>
    <xf numFmtId="0" fontId="23" fillId="0" borderId="0"/>
    <xf numFmtId="0" fontId="23" fillId="0" borderId="0"/>
    <xf numFmtId="0" fontId="77" fillId="53" borderId="0" applyNumberFormat="0" applyBorder="0" applyAlignment="0" applyProtection="0"/>
    <xf numFmtId="189" fontId="23" fillId="0" borderId="0"/>
    <xf numFmtId="0" fontId="23" fillId="0" borderId="0"/>
    <xf numFmtId="189" fontId="77" fillId="53" borderId="0" applyNumberFormat="0" applyBorder="0" applyAlignment="0" applyProtection="0"/>
    <xf numFmtId="189" fontId="23" fillId="0" borderId="0"/>
    <xf numFmtId="189" fontId="77" fillId="53" borderId="0" applyNumberFormat="0" applyBorder="0" applyAlignment="0" applyProtection="0"/>
    <xf numFmtId="0" fontId="29" fillId="0" borderId="0"/>
    <xf numFmtId="189" fontId="77" fillId="53" borderId="0" applyNumberFormat="0" applyBorder="0" applyAlignment="0" applyProtection="0"/>
    <xf numFmtId="0" fontId="29" fillId="0" borderId="0"/>
    <xf numFmtId="189" fontId="84" fillId="58"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189" fontId="76" fillId="0" borderId="0"/>
    <xf numFmtId="189" fontId="76" fillId="0" borderId="0"/>
    <xf numFmtId="189"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0" fontId="29" fillId="0" borderId="0"/>
    <xf numFmtId="189" fontId="77" fillId="53" borderId="0" applyNumberFormat="0" applyBorder="0" applyAlignment="0" applyProtection="0"/>
    <xf numFmtId="0" fontId="29" fillId="0" borderId="0"/>
    <xf numFmtId="189" fontId="77" fillId="53" borderId="0" applyNumberFormat="0" applyBorder="0" applyAlignment="0" applyProtection="0"/>
    <xf numFmtId="189" fontId="29" fillId="0" borderId="0"/>
    <xf numFmtId="189" fontId="84" fillId="58" borderId="0" applyNumberFormat="0" applyBorder="0" applyAlignment="0" applyProtection="0"/>
    <xf numFmtId="189" fontId="76" fillId="0" borderId="0"/>
    <xf numFmtId="189" fontId="76" fillId="0" borderId="0"/>
    <xf numFmtId="189" fontId="76" fillId="0" borderId="0"/>
    <xf numFmtId="0"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0" fontId="29" fillId="0" borderId="0"/>
    <xf numFmtId="189" fontId="77" fillId="53" borderId="0" applyNumberFormat="0" applyBorder="0" applyAlignment="0" applyProtection="0"/>
    <xf numFmtId="0" fontId="29" fillId="0" borderId="0"/>
    <xf numFmtId="189" fontId="77" fillId="53" borderId="0" applyNumberFormat="0" applyBorder="0" applyAlignment="0" applyProtection="0"/>
    <xf numFmtId="189" fontId="29" fillId="0" borderId="0"/>
    <xf numFmtId="189" fontId="84" fillId="58" borderId="0" applyNumberFormat="0" applyBorder="0" applyAlignment="0" applyProtection="0"/>
    <xf numFmtId="189"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0" fontId="29" fillId="0" borderId="0"/>
    <xf numFmtId="0" fontId="29" fillId="0" borderId="0"/>
    <xf numFmtId="189" fontId="77" fillId="53" borderId="0" applyNumberFormat="0" applyBorder="0" applyAlignment="0" applyProtection="0"/>
    <xf numFmtId="189" fontId="29" fillId="0" borderId="0"/>
    <xf numFmtId="189" fontId="76" fillId="0" borderId="0"/>
    <xf numFmtId="189" fontId="76" fillId="0" borderId="0"/>
    <xf numFmtId="0" fontId="29" fillId="0" borderId="0"/>
    <xf numFmtId="189" fontId="77" fillId="53" borderId="0" applyNumberFormat="0" applyBorder="0" applyAlignment="0" applyProtection="0"/>
    <xf numFmtId="189" fontId="29" fillId="0" borderId="0"/>
    <xf numFmtId="189" fontId="84" fillId="58" borderId="0" applyNumberFormat="0" applyBorder="0" applyAlignment="0" applyProtection="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89" fontId="76"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89" fontId="76" fillId="0" borderId="0"/>
    <xf numFmtId="189" fontId="81" fillId="58" borderId="0" applyNumberFormat="0" applyBorder="0" applyAlignment="0" applyProtection="0"/>
    <xf numFmtId="189" fontId="76" fillId="0" borderId="0"/>
    <xf numFmtId="189" fontId="76" fillId="0" borderId="0"/>
    <xf numFmtId="189" fontId="76" fillId="0" borderId="0"/>
    <xf numFmtId="189" fontId="81" fillId="58" borderId="0" applyNumberFormat="0" applyBorder="0" applyAlignment="0" applyProtection="0"/>
    <xf numFmtId="166" fontId="29" fillId="0" borderId="0" applyFont="0" applyFill="0" applyBorder="0" applyAlignment="0" applyProtection="0"/>
    <xf numFmtId="0" fontId="29" fillId="0" borderId="0"/>
    <xf numFmtId="189" fontId="81" fillId="58" borderId="0" applyNumberFormat="0" applyBorder="0" applyAlignment="0" applyProtection="0"/>
    <xf numFmtId="166" fontId="29" fillId="0" borderId="0" applyFont="0" applyFill="0" applyBorder="0" applyAlignment="0" applyProtection="0"/>
    <xf numFmtId="0" fontId="29" fillId="0" borderId="0"/>
    <xf numFmtId="189" fontId="81" fillId="58" borderId="0" applyNumberFormat="0" applyBorder="0" applyAlignment="0" applyProtection="0"/>
    <xf numFmtId="166" fontId="29" fillId="0" borderId="0" applyFont="0" applyFill="0" applyBorder="0" applyAlignment="0" applyProtection="0"/>
    <xf numFmtId="0" fontId="29" fillId="0" borderId="0"/>
    <xf numFmtId="189" fontId="81" fillId="58" borderId="0" applyNumberFormat="0" applyBorder="0" applyAlignment="0" applyProtection="0"/>
    <xf numFmtId="189" fontId="29" fillId="0" borderId="0"/>
    <xf numFmtId="189" fontId="84" fillId="58" borderId="0" applyNumberFormat="0" applyBorder="0" applyAlignment="0" applyProtection="0"/>
    <xf numFmtId="189" fontId="84" fillId="58" borderId="0" applyNumberFormat="0" applyBorder="0" applyAlignment="0" applyProtection="0"/>
    <xf numFmtId="189" fontId="76" fillId="0" borderId="0"/>
    <xf numFmtId="189" fontId="84" fillId="58" borderId="0" applyNumberFormat="0" applyBorder="0" applyAlignment="0" applyProtection="0"/>
    <xf numFmtId="189" fontId="84" fillId="58" borderId="0" applyNumberFormat="0" applyBorder="0" applyAlignment="0" applyProtection="0"/>
    <xf numFmtId="189" fontId="84" fillId="58" borderId="0" applyNumberFormat="0" applyBorder="0" applyAlignment="0" applyProtection="0"/>
    <xf numFmtId="189" fontId="84" fillId="58" borderId="0" applyNumberFormat="0" applyBorder="0" applyAlignment="0" applyProtection="0"/>
    <xf numFmtId="0" fontId="102" fillId="0" borderId="91" applyNumberFormat="0" applyFill="0" applyAlignment="0" applyProtection="0"/>
    <xf numFmtId="189" fontId="84" fillId="58" borderId="0" applyNumberFormat="0" applyBorder="0" applyAlignment="0" applyProtection="0"/>
    <xf numFmtId="189" fontId="84" fillId="58" borderId="0" applyNumberFormat="0" applyBorder="0" applyAlignment="0" applyProtection="0"/>
    <xf numFmtId="189" fontId="76" fillId="0" borderId="0"/>
    <xf numFmtId="189" fontId="29" fillId="0" borderId="0"/>
    <xf numFmtId="189" fontId="81" fillId="58" borderId="0" applyNumberFormat="0" applyBorder="0" applyAlignment="0" applyProtection="0"/>
    <xf numFmtId="0" fontId="81" fillId="58" borderId="0" applyNumberFormat="0" applyBorder="0" applyAlignment="0" applyProtection="0"/>
    <xf numFmtId="0" fontId="102" fillId="0" borderId="91" applyNumberFormat="0" applyFill="0" applyAlignment="0" applyProtection="0"/>
    <xf numFmtId="189" fontId="84" fillId="58" borderId="0" applyNumberFormat="0" applyBorder="0" applyAlignment="0" applyProtection="0"/>
    <xf numFmtId="189" fontId="23" fillId="0" borderId="0"/>
    <xf numFmtId="0" fontId="107" fillId="0" borderId="101" applyNumberFormat="0" applyFill="0" applyAlignment="0" applyProtection="0"/>
    <xf numFmtId="189" fontId="84" fillId="58" borderId="0" applyNumberFormat="0" applyBorder="0" applyAlignment="0" applyProtection="0"/>
    <xf numFmtId="0" fontId="107" fillId="0" borderId="101" applyNumberFormat="0" applyFill="0" applyAlignment="0" applyProtection="0"/>
    <xf numFmtId="189" fontId="84" fillId="58" borderId="0" applyNumberFormat="0" applyBorder="0" applyAlignment="0" applyProtection="0"/>
    <xf numFmtId="0" fontId="107" fillId="0" borderId="101" applyNumberFormat="0" applyFill="0" applyAlignment="0" applyProtection="0"/>
    <xf numFmtId="189" fontId="76" fillId="0" borderId="0"/>
    <xf numFmtId="189" fontId="76" fillId="0" borderId="0"/>
    <xf numFmtId="189" fontId="81" fillId="58" borderId="0" applyNumberFormat="0" applyBorder="0" applyAlignment="0" applyProtection="0"/>
    <xf numFmtId="189" fontId="81" fillId="58" borderId="0" applyNumberFormat="0" applyBorder="0" applyAlignment="0" applyProtection="0"/>
    <xf numFmtId="189" fontId="81" fillId="58"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89" fontId="81" fillId="58" borderId="0" applyNumberFormat="0" applyBorder="0" applyAlignment="0" applyProtection="0"/>
    <xf numFmtId="189" fontId="81" fillId="58" borderId="0" applyNumberFormat="0" applyBorder="0" applyAlignment="0" applyProtection="0"/>
    <xf numFmtId="189" fontId="81" fillId="58" borderId="0" applyNumberFormat="0" applyBorder="0" applyAlignment="0" applyProtection="0"/>
    <xf numFmtId="189" fontId="76" fillId="0" borderId="0"/>
    <xf numFmtId="189" fontId="30" fillId="0" borderId="0"/>
    <xf numFmtId="0" fontId="77" fillId="53" borderId="0" applyNumberFormat="0" applyBorder="0" applyAlignment="0" applyProtection="0"/>
    <xf numFmtId="0"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189" fontId="29" fillId="0" borderId="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81" fillId="58" borderId="0" applyNumberFormat="0" applyBorder="0" applyAlignment="0" applyProtection="0"/>
    <xf numFmtId="189" fontId="81" fillId="58" borderId="0" applyNumberFormat="0" applyBorder="0" applyAlignment="0" applyProtection="0"/>
    <xf numFmtId="189" fontId="77" fillId="53" borderId="0" applyNumberFormat="0" applyBorder="0" applyAlignment="0" applyProtection="0"/>
    <xf numFmtId="189" fontId="81" fillId="58"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81" fillId="58" borderId="0" applyNumberFormat="0" applyBorder="0" applyAlignment="0" applyProtection="0"/>
    <xf numFmtId="0" fontId="29" fillId="0" borderId="0"/>
    <xf numFmtId="0" fontId="29" fillId="0" borderId="0"/>
    <xf numFmtId="189" fontId="81" fillId="58" borderId="0" applyNumberFormat="0" applyBorder="0" applyAlignment="0" applyProtection="0"/>
    <xf numFmtId="189" fontId="29" fillId="0" borderId="0"/>
    <xf numFmtId="189" fontId="29" fillId="0" borderId="0"/>
    <xf numFmtId="189" fontId="81" fillId="58" borderId="0" applyNumberFormat="0" applyBorder="0" applyAlignment="0" applyProtection="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89" fontId="76" fillId="0" borderId="0"/>
    <xf numFmtId="189"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77" fillId="53" borderId="0" applyNumberFormat="0" applyBorder="0" applyAlignment="0" applyProtection="0"/>
    <xf numFmtId="189" fontId="29" fillId="0" borderId="0"/>
    <xf numFmtId="189" fontId="76" fillId="0" borderId="0"/>
    <xf numFmtId="189" fontId="84" fillId="58" borderId="0" applyNumberFormat="0" applyBorder="0" applyAlignment="0" applyProtection="0"/>
    <xf numFmtId="189" fontId="76" fillId="0" borderId="0"/>
    <xf numFmtId="189" fontId="29" fillId="0" borderId="0"/>
    <xf numFmtId="189" fontId="76" fillId="0" borderId="0"/>
    <xf numFmtId="189" fontId="29" fillId="0" borderId="0"/>
    <xf numFmtId="0" fontId="77" fillId="53" borderId="0" applyNumberFormat="0" applyBorder="0" applyAlignment="0" applyProtection="0"/>
    <xf numFmtId="0" fontId="77" fillId="53" borderId="0" applyNumberFormat="0" applyBorder="0" applyAlignment="0" applyProtection="0"/>
    <xf numFmtId="189" fontId="29" fillId="0" borderId="0"/>
    <xf numFmtId="166" fontId="29" fillId="0" borderId="0" applyFont="0" applyFill="0" applyBorder="0" applyAlignment="0" applyProtection="0"/>
    <xf numFmtId="189" fontId="29" fillId="0" borderId="0"/>
    <xf numFmtId="189" fontId="77" fillId="53" borderId="0" applyNumberFormat="0" applyBorder="0" applyAlignment="0" applyProtection="0"/>
    <xf numFmtId="189" fontId="77" fillId="53" borderId="0" applyNumberFormat="0" applyBorder="0" applyAlignment="0" applyProtection="0"/>
    <xf numFmtId="41" fontId="29" fillId="0" borderId="0" applyFont="0" applyFill="0" applyBorder="0" applyAlignment="0" applyProtection="0"/>
    <xf numFmtId="189" fontId="112" fillId="8" borderId="96" applyNumberFormat="0" applyAlignment="0" applyProtection="0"/>
    <xf numFmtId="189" fontId="77" fillId="43" borderId="0" applyNumberFormat="0" applyBorder="0" applyAlignment="0" applyProtection="0"/>
    <xf numFmtId="189" fontId="76" fillId="0" borderId="0"/>
    <xf numFmtId="189" fontId="76" fillId="0" borderId="0"/>
    <xf numFmtId="189" fontId="29" fillId="0" borderId="0"/>
    <xf numFmtId="189" fontId="29" fillId="0" borderId="0"/>
    <xf numFmtId="0" fontId="77" fillId="53" borderId="0" applyNumberFormat="0" applyBorder="0" applyAlignment="0" applyProtection="0"/>
    <xf numFmtId="0" fontId="77" fillId="53" borderId="0" applyNumberFormat="0" applyBorder="0" applyAlignment="0" applyProtection="0"/>
    <xf numFmtId="10" fontId="71" fillId="32" borderId="1" applyNumberFormat="0" applyBorder="0" applyAlignment="0" applyProtection="0"/>
    <xf numFmtId="166" fontId="29" fillId="0" borderId="0" applyFont="0" applyFill="0" applyBorder="0" applyAlignment="0" applyProtection="0"/>
    <xf numFmtId="189" fontId="74" fillId="32" borderId="93" applyNumberFormat="0" applyFont="0" applyAlignment="0" applyProtection="0"/>
    <xf numFmtId="0" fontId="30" fillId="32" borderId="93" applyNumberFormat="0" applyFont="0" applyAlignment="0" applyProtection="0"/>
    <xf numFmtId="189" fontId="77" fillId="53" borderId="0" applyNumberFormat="0" applyBorder="0" applyAlignment="0" applyProtection="0"/>
    <xf numFmtId="189" fontId="77" fillId="53" borderId="0" applyNumberFormat="0" applyBorder="0" applyAlignment="0" applyProtection="0"/>
    <xf numFmtId="10" fontId="71" fillId="32" borderId="1" applyNumberFormat="0" applyBorder="0" applyAlignment="0" applyProtection="0"/>
    <xf numFmtId="189" fontId="112" fillId="8" borderId="96" applyNumberFormat="0" applyAlignment="0" applyProtection="0"/>
    <xf numFmtId="189" fontId="76" fillId="0" borderId="0"/>
    <xf numFmtId="189" fontId="76" fillId="0" borderId="0"/>
    <xf numFmtId="189" fontId="76"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89" fontId="84" fillId="58"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89" fontId="76" fillId="0" borderId="0"/>
    <xf numFmtId="189" fontId="76" fillId="0" borderId="0"/>
    <xf numFmtId="189" fontId="77" fillId="53" borderId="0" applyNumberFormat="0" applyBorder="0" applyAlignment="0" applyProtection="0"/>
    <xf numFmtId="189" fontId="84" fillId="58" borderId="0" applyNumberFormat="0" applyBorder="0" applyAlignment="0" applyProtection="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0" fontId="29" fillId="0" borderId="0"/>
    <xf numFmtId="189" fontId="76" fillId="0" borderId="0"/>
    <xf numFmtId="189" fontId="76"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0" fontId="23" fillId="0" borderId="0"/>
    <xf numFmtId="189" fontId="76" fillId="0" borderId="0"/>
    <xf numFmtId="189" fontId="76"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0" fontId="23" fillId="0" borderId="0"/>
    <xf numFmtId="0" fontId="23" fillId="0" borderId="0"/>
    <xf numFmtId="0" fontId="77" fillId="53" borderId="0" applyNumberFormat="0" applyBorder="0" applyAlignment="0" applyProtection="0"/>
    <xf numFmtId="0" fontId="77" fillId="53" borderId="0" applyNumberFormat="0" applyBorder="0" applyAlignment="0" applyProtection="0"/>
    <xf numFmtId="189" fontId="84" fillId="58"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77" fillId="53" borderId="0" applyNumberFormat="0" applyBorder="0" applyAlignment="0" applyProtection="0"/>
    <xf numFmtId="0" fontId="29" fillId="0" borderId="0"/>
    <xf numFmtId="189" fontId="84" fillId="58" borderId="0" applyNumberFormat="0" applyBorder="0" applyAlignment="0" applyProtection="0"/>
    <xf numFmtId="189" fontId="76" fillId="0" borderId="0"/>
    <xf numFmtId="189" fontId="29" fillId="0" borderId="0"/>
    <xf numFmtId="189"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0"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189" fontId="76" fillId="0" borderId="0"/>
    <xf numFmtId="0" fontId="29"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189" fontId="29" fillId="0" borderId="0"/>
    <xf numFmtId="189" fontId="76" fillId="0" borderId="0"/>
    <xf numFmtId="189" fontId="76" fillId="0" borderId="0"/>
    <xf numFmtId="189" fontId="76" fillId="0" borderId="0"/>
    <xf numFmtId="189" fontId="76" fillId="0" borderId="0"/>
    <xf numFmtId="189" fontId="76" fillId="0" borderId="0"/>
    <xf numFmtId="189" fontId="23"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0" fontId="29" fillId="0" borderId="0"/>
    <xf numFmtId="189" fontId="77" fillId="53" borderId="0" applyNumberFormat="0" applyBorder="0" applyAlignment="0" applyProtection="0"/>
    <xf numFmtId="189" fontId="77" fillId="53" borderId="0" applyNumberFormat="0" applyBorder="0" applyAlignment="0" applyProtection="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76" fillId="0" borderId="0"/>
    <xf numFmtId="189" fontId="76" fillId="0" borderId="0"/>
    <xf numFmtId="189" fontId="76" fillId="0" borderId="0"/>
    <xf numFmtId="0" fontId="29" fillId="0" borderId="0"/>
    <xf numFmtId="0" fontId="77" fillId="53" borderId="0" applyNumberFormat="0" applyBorder="0" applyAlignment="0" applyProtection="0"/>
    <xf numFmtId="0" fontId="77" fillId="53" borderId="0" applyNumberFormat="0" applyBorder="0" applyAlignment="0" applyProtection="0"/>
    <xf numFmtId="0" fontId="29" fillId="0" borderId="0"/>
    <xf numFmtId="189" fontId="77" fillId="53" borderId="0" applyNumberFormat="0" applyBorder="0" applyAlignment="0" applyProtection="0"/>
    <xf numFmtId="189" fontId="77" fillId="53" borderId="0" applyNumberFormat="0" applyBorder="0" applyAlignment="0" applyProtection="0"/>
    <xf numFmtId="189" fontId="84" fillId="58"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77" fillId="53" borderId="0" applyNumberFormat="0" applyBorder="0" applyAlignment="0" applyProtection="0"/>
    <xf numFmtId="189" fontId="76" fillId="0" borderId="0"/>
    <xf numFmtId="0" fontId="29" fillId="0" borderId="0"/>
    <xf numFmtId="189" fontId="84" fillId="58" borderId="0" applyNumberFormat="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89" fontId="30" fillId="32" borderId="93" applyNumberFormat="0" applyFont="0" applyAlignment="0" applyProtection="0"/>
    <xf numFmtId="0" fontId="29" fillId="0" borderId="0"/>
    <xf numFmtId="0" fontId="77" fillId="53" borderId="0" applyNumberFormat="0" applyBorder="0" applyAlignment="0" applyProtection="0"/>
    <xf numFmtId="189" fontId="84" fillId="58" borderId="0" applyNumberFormat="0" applyBorder="0" applyAlignment="0" applyProtection="0"/>
    <xf numFmtId="189" fontId="29" fillId="0" borderId="0"/>
    <xf numFmtId="189" fontId="76" fillId="0" borderId="0"/>
    <xf numFmtId="189" fontId="29" fillId="0" borderId="0"/>
    <xf numFmtId="189" fontId="77" fillId="53" borderId="0" applyNumberFormat="0" applyBorder="0" applyAlignment="0" applyProtection="0"/>
    <xf numFmtId="189" fontId="76" fillId="0" borderId="0"/>
    <xf numFmtId="189" fontId="29" fillId="0" borderId="0"/>
    <xf numFmtId="0" fontId="77" fillId="53" borderId="0" applyNumberFormat="0" applyBorder="0" applyAlignment="0" applyProtection="0"/>
    <xf numFmtId="0" fontId="84" fillId="58" borderId="0" applyNumberFormat="0" applyBorder="0" applyAlignment="0" applyProtection="0"/>
    <xf numFmtId="0" fontId="77" fillId="53" borderId="0" applyNumberFormat="0" applyBorder="0" applyAlignment="0" applyProtection="0"/>
    <xf numFmtId="0" fontId="49" fillId="53" borderId="0" applyNumberFormat="0" applyBorder="0" applyAlignment="0" applyProtection="0"/>
    <xf numFmtId="189" fontId="29" fillId="0" borderId="0"/>
    <xf numFmtId="0" fontId="77" fillId="53" borderId="0" applyNumberFormat="0" applyBorder="0" applyAlignment="0" applyProtection="0"/>
    <xf numFmtId="0" fontId="49" fillId="53" borderId="0" applyNumberFormat="0" applyBorder="0" applyAlignment="0" applyProtection="0"/>
    <xf numFmtId="189" fontId="76" fillId="0" borderId="0"/>
    <xf numFmtId="0" fontId="84" fillId="58" borderId="0" applyNumberFormat="0" applyBorder="0" applyAlignment="0" applyProtection="0"/>
    <xf numFmtId="0" fontId="49" fillId="53" borderId="0" applyNumberFormat="0" applyBorder="0" applyAlignment="0" applyProtection="0"/>
    <xf numFmtId="189" fontId="80" fillId="0" borderId="91" applyNumberFormat="0" applyFill="0" applyAlignment="0" applyProtection="0"/>
    <xf numFmtId="189" fontId="76" fillId="0" borderId="0"/>
    <xf numFmtId="189" fontId="76" fillId="0" borderId="0"/>
    <xf numFmtId="166" fontId="29" fillId="0" borderId="0" applyFont="0" applyFill="0" applyBorder="0" applyAlignment="0" applyProtection="0"/>
    <xf numFmtId="0" fontId="77" fillId="53" borderId="0" applyNumberFormat="0" applyBorder="0" applyAlignment="0" applyProtection="0"/>
    <xf numFmtId="189" fontId="84" fillId="58"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76" fillId="0" borderId="0"/>
    <xf numFmtId="0" fontId="49" fillId="53" borderId="0" applyNumberFormat="0" applyBorder="0" applyAlignment="0" applyProtection="0"/>
    <xf numFmtId="0" fontId="29" fillId="0" borderId="0"/>
    <xf numFmtId="189" fontId="76" fillId="0" borderId="0"/>
    <xf numFmtId="189" fontId="76" fillId="0" borderId="0"/>
    <xf numFmtId="0" fontId="77" fillId="53" borderId="0" applyNumberFormat="0" applyBorder="0" applyAlignment="0" applyProtection="0"/>
    <xf numFmtId="189" fontId="84" fillId="58"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94" fillId="33" borderId="96" applyNumberFormat="0" applyAlignment="0" applyProtection="0"/>
    <xf numFmtId="189" fontId="77" fillId="53" borderId="0" applyNumberFormat="0" applyBorder="0" applyAlignment="0" applyProtection="0"/>
    <xf numFmtId="189" fontId="77" fillId="53" borderId="0" applyNumberFormat="0" applyBorder="0" applyAlignment="0" applyProtection="0"/>
    <xf numFmtId="0" fontId="29" fillId="0" borderId="0"/>
    <xf numFmtId="189" fontId="84" fillId="58" borderId="0" applyNumberFormat="0" applyBorder="0" applyAlignment="0" applyProtection="0"/>
    <xf numFmtId="166" fontId="29" fillId="0" borderId="0" applyFont="0" applyFill="0" applyBorder="0" applyAlignment="0" applyProtection="0"/>
    <xf numFmtId="189" fontId="76" fillId="0" borderId="0"/>
    <xf numFmtId="0" fontId="77" fillId="55" borderId="0" applyNumberFormat="0" applyBorder="0" applyAlignment="0" applyProtection="0"/>
    <xf numFmtId="189" fontId="126" fillId="68" borderId="0" applyNumberFormat="0" applyBorder="0" applyAlignment="0" applyProtection="0"/>
    <xf numFmtId="189" fontId="84" fillId="36"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98" fillId="31" borderId="0" applyNumberFormat="0" applyBorder="0" applyAlignment="0" applyProtection="0"/>
    <xf numFmtId="189" fontId="77" fillId="55" borderId="0" applyNumberFormat="0" applyBorder="0" applyAlignment="0" applyProtection="0"/>
    <xf numFmtId="166" fontId="29" fillId="0" borderId="0" applyFont="0" applyFill="0" applyBorder="0" applyAlignment="0" applyProtection="0"/>
    <xf numFmtId="189" fontId="77" fillId="55" borderId="0" applyNumberFormat="0" applyBorder="0" applyAlignment="0" applyProtection="0"/>
    <xf numFmtId="189" fontId="29" fillId="0" borderId="0"/>
    <xf numFmtId="189" fontId="84" fillId="36" borderId="0" applyNumberFormat="0" applyBorder="0" applyAlignment="0" applyProtection="0"/>
    <xf numFmtId="189" fontId="29" fillId="0" borderId="0"/>
    <xf numFmtId="189" fontId="76" fillId="0" borderId="0"/>
    <xf numFmtId="0" fontId="77" fillId="55" borderId="0" applyNumberFormat="0" applyBorder="0" applyAlignment="0" applyProtection="0"/>
    <xf numFmtId="189" fontId="76" fillId="0" borderId="0"/>
    <xf numFmtId="189" fontId="76" fillId="0" borderId="0"/>
    <xf numFmtId="189" fontId="126" fillId="68" borderId="0" applyNumberFormat="0" applyBorder="0" applyAlignment="0" applyProtection="0"/>
    <xf numFmtId="189" fontId="77" fillId="55"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98" fillId="31"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67" fontId="30" fillId="0" borderId="0" applyFont="0" applyFill="0" applyBorder="0" applyAlignment="0" applyProtection="0"/>
    <xf numFmtId="189" fontId="76" fillId="0" borderId="0"/>
    <xf numFmtId="189" fontId="76" fillId="0" borderId="0"/>
    <xf numFmtId="189" fontId="76" fillId="0" borderId="0"/>
    <xf numFmtId="0" fontId="77" fillId="55"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77" fillId="55" borderId="0" applyNumberFormat="0" applyBorder="0" applyAlignment="0" applyProtection="0"/>
    <xf numFmtId="166" fontId="29" fillId="0" borderId="0" applyFont="0" applyFill="0" applyBorder="0" applyAlignment="0" applyProtection="0"/>
    <xf numFmtId="189" fontId="76" fillId="0" borderId="0"/>
    <xf numFmtId="189" fontId="84" fillId="36" borderId="0" applyNumberFormat="0" applyBorder="0" applyAlignment="0" applyProtection="0"/>
    <xf numFmtId="189" fontId="76" fillId="0" borderId="0"/>
    <xf numFmtId="0" fontId="77" fillId="55"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126" fillId="68" borderId="0" applyNumberFormat="0" applyBorder="0" applyAlignment="0" applyProtection="0"/>
    <xf numFmtId="189" fontId="77" fillId="55" borderId="0" applyNumberFormat="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77" fillId="55" borderId="0" applyNumberFormat="0" applyBorder="0" applyAlignment="0" applyProtection="0"/>
    <xf numFmtId="166" fontId="29" fillId="0" borderId="0" applyFont="0" applyFill="0" applyBorder="0" applyAlignment="0" applyProtection="0"/>
    <xf numFmtId="189" fontId="84" fillId="36" borderId="0" applyNumberFormat="0" applyBorder="0" applyAlignment="0" applyProtection="0"/>
    <xf numFmtId="0" fontId="23" fillId="0" borderId="0"/>
    <xf numFmtId="0" fontId="23" fillId="0" borderId="0"/>
    <xf numFmtId="0" fontId="77" fillId="55" borderId="0" applyNumberFormat="0" applyBorder="0" applyAlignment="0" applyProtection="0"/>
    <xf numFmtId="189" fontId="23" fillId="0" borderId="0"/>
    <xf numFmtId="189" fontId="23" fillId="0" borderId="0"/>
    <xf numFmtId="189" fontId="77" fillId="55" borderId="0" applyNumberFormat="0" applyBorder="0" applyAlignment="0" applyProtection="0"/>
    <xf numFmtId="189" fontId="77" fillId="55" borderId="0" applyNumberFormat="0" applyBorder="0" applyAlignment="0" applyProtection="0"/>
    <xf numFmtId="166" fontId="29" fillId="0" borderId="0" applyFont="0" applyFill="0" applyBorder="0" applyAlignment="0" applyProtection="0"/>
    <xf numFmtId="189" fontId="77" fillId="55" borderId="0" applyNumberFormat="0" applyBorder="0" applyAlignment="0" applyProtection="0"/>
    <xf numFmtId="189" fontId="84" fillId="36" borderId="0" applyNumberFormat="0" applyBorder="0" applyAlignment="0" applyProtection="0"/>
    <xf numFmtId="189" fontId="76" fillId="0" borderId="0"/>
    <xf numFmtId="189" fontId="23" fillId="0" borderId="0"/>
    <xf numFmtId="189" fontId="23" fillId="0" borderId="0"/>
    <xf numFmtId="0" fontId="29" fillId="0" borderId="0"/>
    <xf numFmtId="0" fontId="77" fillId="55" borderId="0" applyNumberFormat="0" applyBorder="0" applyAlignment="0" applyProtection="0"/>
    <xf numFmtId="0" fontId="77" fillId="55" borderId="0" applyNumberFormat="0" applyBorder="0" applyAlignment="0" applyProtection="0"/>
    <xf numFmtId="189" fontId="76" fillId="0" borderId="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66" fontId="29" fillId="0" borderId="0" applyFont="0" applyFill="0" applyBorder="0" applyAlignment="0" applyProtection="0"/>
    <xf numFmtId="189" fontId="77" fillId="55" borderId="0" applyNumberFormat="0" applyBorder="0" applyAlignment="0" applyProtection="0"/>
    <xf numFmtId="189" fontId="84" fillId="36" borderId="0" applyNumberFormat="0" applyBorder="0" applyAlignment="0" applyProtection="0"/>
    <xf numFmtId="41" fontId="29" fillId="0" borderId="0" applyFont="0" applyFill="0" applyBorder="0" applyAlignment="0" applyProtection="0"/>
    <xf numFmtId="189" fontId="76" fillId="0" borderId="0"/>
    <xf numFmtId="189" fontId="76" fillId="0" borderId="0"/>
    <xf numFmtId="0" fontId="23" fillId="0" borderId="0"/>
    <xf numFmtId="0" fontId="23"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89" fontId="29" fillId="0" borderId="0"/>
    <xf numFmtId="189" fontId="23" fillId="0" borderId="0"/>
    <xf numFmtId="189" fontId="23"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89" fontId="76" fillId="0" borderId="0"/>
    <xf numFmtId="189" fontId="75" fillId="0" borderId="0" applyNumberFormat="0" applyFill="0" applyBorder="0" applyAlignment="0" applyProtection="0"/>
    <xf numFmtId="189" fontId="95" fillId="0" borderId="0" applyNumberFormat="0" applyFill="0" applyBorder="0" applyAlignment="0" applyProtection="0"/>
    <xf numFmtId="189" fontId="76" fillId="0" borderId="0"/>
    <xf numFmtId="189" fontId="76"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30" fillId="0" borderId="0"/>
    <xf numFmtId="189" fontId="30" fillId="0" borderId="0"/>
    <xf numFmtId="9" fontId="29" fillId="0" borderId="0" applyFont="0" applyFill="0" applyBorder="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81" fillId="54"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1" fillId="54"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189" fontId="84" fillId="36" borderId="0" applyNumberFormat="0" applyBorder="0" applyAlignment="0" applyProtection="0"/>
    <xf numFmtId="0" fontId="81" fillId="54" borderId="0" applyNumberFormat="0" applyBorder="0" applyAlignment="0" applyProtection="0"/>
    <xf numFmtId="189" fontId="84" fillId="36" borderId="0" applyNumberFormat="0" applyBorder="0" applyAlignment="0" applyProtection="0"/>
    <xf numFmtId="189" fontId="76" fillId="0" borderId="0"/>
    <xf numFmtId="189" fontId="76" fillId="0" borderId="0"/>
    <xf numFmtId="189" fontId="84" fillId="36" borderId="0" applyNumberFormat="0" applyBorder="0" applyAlignment="0" applyProtection="0"/>
    <xf numFmtId="189" fontId="84" fillId="36" borderId="0" applyNumberFormat="0" applyBorder="0" applyAlignment="0" applyProtection="0"/>
    <xf numFmtId="189" fontId="81" fillId="54" borderId="0" applyNumberFormat="0" applyBorder="0" applyAlignment="0" applyProtection="0"/>
    <xf numFmtId="166" fontId="29" fillId="0" borderId="0" applyFont="0" applyFill="0" applyBorder="0" applyAlignment="0" applyProtection="0"/>
    <xf numFmtId="189" fontId="84" fillId="62" borderId="0" applyNumberFormat="0" applyBorder="0" applyAlignment="0" applyProtection="0"/>
    <xf numFmtId="0" fontId="84" fillId="36"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29"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9"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0" fontId="29" fillId="0" borderId="0"/>
    <xf numFmtId="189" fontId="76" fillId="0" borderId="0"/>
    <xf numFmtId="189" fontId="76"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1" fillId="54" borderId="0" applyNumberFormat="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166" fontId="29" fillId="0" borderId="0" applyFont="0" applyFill="0" applyBorder="0" applyAlignment="0" applyProtection="0"/>
    <xf numFmtId="189" fontId="81" fillId="54" borderId="0" applyNumberFormat="0" applyBorder="0" applyAlignment="0" applyProtection="0"/>
    <xf numFmtId="189" fontId="81" fillId="54" borderId="0" applyNumberFormat="0" applyBorder="0" applyAlignment="0" applyProtection="0"/>
    <xf numFmtId="189" fontId="81" fillId="54" borderId="0" applyNumberFormat="0" applyBorder="0" applyAlignment="0" applyProtection="0"/>
    <xf numFmtId="0" fontId="29" fillId="0" borderId="0"/>
    <xf numFmtId="0" fontId="29" fillId="0" borderId="0"/>
    <xf numFmtId="189" fontId="81" fillId="54" borderId="0" applyNumberFormat="0" applyBorder="0" applyAlignment="0" applyProtection="0"/>
    <xf numFmtId="189" fontId="29" fillId="0" borderId="0"/>
    <xf numFmtId="189" fontId="29" fillId="0" borderId="0"/>
    <xf numFmtId="189" fontId="81" fillId="54" borderId="0" applyNumberFormat="0" applyBorder="0" applyAlignment="0" applyProtection="0"/>
    <xf numFmtId="189" fontId="81" fillId="54" borderId="0" applyNumberFormat="0" applyBorder="0" applyAlignment="0" applyProtection="0"/>
    <xf numFmtId="189" fontId="76"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89" fontId="29" fillId="0" borderId="0"/>
    <xf numFmtId="189" fontId="76" fillId="0" borderId="0"/>
    <xf numFmtId="189" fontId="76"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41"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9" fillId="0" borderId="0"/>
    <xf numFmtId="166" fontId="29" fillId="0" borderId="0" applyFont="0" applyFill="0" applyBorder="0" applyAlignment="0" applyProtection="0"/>
    <xf numFmtId="189" fontId="77" fillId="55" borderId="0" applyNumberFormat="0" applyBorder="0" applyAlignment="0" applyProtection="0"/>
    <xf numFmtId="189" fontId="77" fillId="55" borderId="0" applyNumberFormat="0" applyBorder="0" applyAlignment="0" applyProtection="0"/>
    <xf numFmtId="41"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9" fillId="0" borderId="0"/>
    <xf numFmtId="166" fontId="29" fillId="0" borderId="0" applyFont="0" applyFill="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66"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76" fillId="0" borderId="0"/>
    <xf numFmtId="189" fontId="29" fillId="0" borderId="0"/>
    <xf numFmtId="166" fontId="29" fillId="0" borderId="0" applyFont="0" applyFill="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9" fillId="0" borderId="0"/>
    <xf numFmtId="166" fontId="29" fillId="0" borderId="0" applyFont="0" applyFill="0" applyBorder="0" applyAlignment="0" applyProtection="0"/>
    <xf numFmtId="189" fontId="77" fillId="55" borderId="0" applyNumberFormat="0" applyBorder="0" applyAlignment="0" applyProtection="0"/>
    <xf numFmtId="189" fontId="77" fillId="5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89" fontId="29" fillId="0" borderId="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0" fontId="23" fillId="0" borderId="0"/>
    <xf numFmtId="0" fontId="23"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23" fillId="0" borderId="0"/>
    <xf numFmtId="189" fontId="23"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89" fontId="77" fillId="55" borderId="0" applyNumberFormat="0" applyBorder="0" applyAlignment="0" applyProtection="0"/>
    <xf numFmtId="189" fontId="84" fillId="36" borderId="0" applyNumberFormat="0" applyBorder="0" applyAlignment="0" applyProtection="0"/>
    <xf numFmtId="189" fontId="76" fillId="0" borderId="0"/>
    <xf numFmtId="189" fontId="23" fillId="0" borderId="0"/>
    <xf numFmtId="189" fontId="23"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0" fontId="23" fillId="0" borderId="0"/>
    <xf numFmtId="0" fontId="23" fillId="0" borderId="0"/>
    <xf numFmtId="0" fontId="77" fillId="55" borderId="0" applyNumberFormat="0" applyBorder="0" applyAlignment="0" applyProtection="0"/>
    <xf numFmtId="0" fontId="77" fillId="55" borderId="0" applyNumberFormat="0" applyBorder="0" applyAlignment="0" applyProtection="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89" fontId="29" fillId="0" borderId="0"/>
    <xf numFmtId="189" fontId="29" fillId="0" borderId="0"/>
    <xf numFmtId="189" fontId="77" fillId="55" borderId="0" applyNumberFormat="0" applyBorder="0" applyAlignment="0" applyProtection="0"/>
    <xf numFmtId="189" fontId="77" fillId="55" borderId="0" applyNumberFormat="0" applyBorder="0" applyAlignment="0" applyProtection="0"/>
    <xf numFmtId="189" fontId="29" fillId="0" borderId="0"/>
    <xf numFmtId="189" fontId="76" fillId="0" borderId="0"/>
    <xf numFmtId="189" fontId="76" fillId="0" borderId="0"/>
    <xf numFmtId="189" fontId="29" fillId="0" borderId="0"/>
    <xf numFmtId="0" fontId="77" fillId="55" borderId="0" applyNumberFormat="0" applyBorder="0" applyAlignment="0" applyProtection="0"/>
    <xf numFmtId="0" fontId="77" fillId="55" borderId="0" applyNumberFormat="0" applyBorder="0" applyAlignment="0" applyProtection="0"/>
    <xf numFmtId="189" fontId="76" fillId="0" borderId="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0" fontId="77" fillId="55" borderId="0" applyNumberFormat="0" applyBorder="0" applyAlignment="0" applyProtection="0"/>
    <xf numFmtId="0" fontId="77" fillId="55" borderId="0" applyNumberFormat="0" applyBorder="0" applyAlignment="0" applyProtection="0"/>
    <xf numFmtId="189" fontId="77" fillId="55" borderId="0" applyNumberFormat="0" applyBorder="0" applyAlignment="0" applyProtection="0"/>
    <xf numFmtId="189" fontId="77" fillId="5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0" fontId="77" fillId="55" borderId="0" applyNumberFormat="0" applyBorder="0" applyAlignment="0" applyProtection="0"/>
    <xf numFmtId="189" fontId="84" fillId="36" borderId="0" applyNumberFormat="0" applyBorder="0" applyAlignment="0" applyProtection="0"/>
    <xf numFmtId="189" fontId="76" fillId="0" borderId="0"/>
    <xf numFmtId="189" fontId="76" fillId="0" borderId="0"/>
    <xf numFmtId="189" fontId="77" fillId="55"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77" fillId="55" borderId="0" applyNumberFormat="0" applyBorder="0" applyAlignment="0" applyProtection="0"/>
    <xf numFmtId="0" fontId="84" fillId="36" borderId="0" applyNumberFormat="0" applyBorder="0" applyAlignment="0" applyProtection="0"/>
    <xf numFmtId="189" fontId="77" fillId="55" borderId="0" applyNumberFormat="0" applyBorder="0" applyAlignment="0" applyProtection="0"/>
    <xf numFmtId="189" fontId="84" fillId="36" borderId="0" applyNumberFormat="0" applyBorder="0" applyAlignment="0" applyProtection="0"/>
    <xf numFmtId="189" fontId="76" fillId="0" borderId="0"/>
    <xf numFmtId="0" fontId="77" fillId="55" borderId="0" applyNumberFormat="0" applyBorder="0" applyAlignment="0" applyProtection="0"/>
    <xf numFmtId="0" fontId="49" fillId="55" borderId="0" applyNumberFormat="0" applyBorder="0" applyAlignment="0" applyProtection="0"/>
    <xf numFmtId="189" fontId="77" fillId="55" borderId="0" applyNumberFormat="0" applyBorder="0" applyAlignment="0" applyProtection="0"/>
    <xf numFmtId="0" fontId="77" fillId="55" borderId="0" applyNumberFormat="0" applyBorder="0" applyAlignment="0" applyProtection="0"/>
    <xf numFmtId="0" fontId="49" fillId="55" borderId="0" applyNumberFormat="0" applyBorder="0" applyAlignment="0" applyProtection="0"/>
    <xf numFmtId="189" fontId="77" fillId="55" borderId="0" applyNumberFormat="0" applyBorder="0" applyAlignment="0" applyProtection="0"/>
    <xf numFmtId="189" fontId="76" fillId="0" borderId="0"/>
    <xf numFmtId="0" fontId="84" fillId="36" borderId="0" applyNumberFormat="0" applyBorder="0" applyAlignment="0" applyProtection="0"/>
    <xf numFmtId="0" fontId="49" fillId="55" borderId="0" applyNumberFormat="0" applyBorder="0" applyAlignment="0" applyProtection="0"/>
    <xf numFmtId="189" fontId="84" fillId="36" borderId="0" applyNumberFormat="0" applyBorder="0" applyAlignment="0" applyProtection="0"/>
    <xf numFmtId="189" fontId="76" fillId="0" borderId="0"/>
    <xf numFmtId="166" fontId="29" fillId="0" borderId="0" applyFont="0" applyFill="0" applyBorder="0" applyAlignment="0" applyProtection="0"/>
    <xf numFmtId="0" fontId="77" fillId="55" borderId="0" applyNumberFormat="0" applyBorder="0" applyAlignment="0" applyProtection="0"/>
    <xf numFmtId="0" fontId="49" fillId="55" borderId="0" applyNumberFormat="0" applyBorder="0" applyAlignment="0" applyProtection="0"/>
    <xf numFmtId="0" fontId="77" fillId="55"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0" fontId="88" fillId="40" borderId="0" applyNumberFormat="0" applyBorder="0" applyAlignment="0" applyProtection="0"/>
    <xf numFmtId="0" fontId="88" fillId="40" borderId="0" applyNumberFormat="0" applyBorder="0" applyAlignment="0" applyProtection="0"/>
    <xf numFmtId="166" fontId="30" fillId="0" borderId="0" applyFont="0" applyFill="0" applyBorder="0" applyAlignment="0" applyProtection="0"/>
    <xf numFmtId="0" fontId="77" fillId="63"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7" fillId="38" borderId="90" applyNumberFormat="0" applyAlignment="0" applyProtection="0"/>
    <xf numFmtId="189" fontId="84" fillId="37" borderId="0" applyNumberFormat="0" applyBorder="0" applyAlignment="0" applyProtection="0"/>
    <xf numFmtId="189" fontId="87" fillId="38" borderId="90" applyNumberFormat="0" applyAlignment="0" applyProtection="0"/>
    <xf numFmtId="189" fontId="77" fillId="63" borderId="0" applyNumberFormat="0" applyBorder="0" applyAlignment="0" applyProtection="0"/>
    <xf numFmtId="189" fontId="87" fillId="38" borderId="90" applyNumberFormat="0" applyAlignment="0" applyProtection="0"/>
    <xf numFmtId="189" fontId="77" fillId="63" borderId="0" applyNumberFormat="0" applyBorder="0" applyAlignment="0" applyProtection="0"/>
    <xf numFmtId="189" fontId="93" fillId="33" borderId="96" applyNumberFormat="0" applyAlignment="0" applyProtection="0"/>
    <xf numFmtId="189" fontId="76" fillId="0" borderId="0"/>
    <xf numFmtId="189" fontId="76" fillId="0" borderId="0"/>
    <xf numFmtId="189" fontId="77" fillId="63" borderId="0" applyNumberFormat="0" applyBorder="0" applyAlignment="0" applyProtection="0"/>
    <xf numFmtId="189" fontId="29" fillId="0" borderId="0"/>
    <xf numFmtId="189" fontId="84" fillId="37" borderId="0" applyNumberFormat="0" applyBorder="0" applyAlignment="0" applyProtection="0"/>
    <xf numFmtId="189" fontId="76" fillId="0" borderId="0"/>
    <xf numFmtId="189" fontId="29" fillId="0" borderId="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0" fontId="88" fillId="40" borderId="0" applyNumberFormat="0" applyBorder="0" applyAlignment="0" applyProtection="0"/>
    <xf numFmtId="0" fontId="88" fillId="40" borderId="0" applyNumberFormat="0" applyBorder="0" applyAlignment="0" applyProtection="0"/>
    <xf numFmtId="0" fontId="77" fillId="63" borderId="0" applyNumberFormat="0" applyBorder="0" applyAlignment="0" applyProtection="0"/>
    <xf numFmtId="9" fontId="29" fillId="0" borderId="0" applyFont="0" applyFill="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7" fillId="38" borderId="90" applyNumberFormat="0" applyAlignment="0" applyProtection="0"/>
    <xf numFmtId="189" fontId="77" fillId="63" borderId="0" applyNumberFormat="0" applyBorder="0" applyAlignment="0" applyProtection="0"/>
    <xf numFmtId="189" fontId="77" fillId="63" borderId="0" applyNumberFormat="0" applyBorder="0" applyAlignment="0" applyProtection="0"/>
    <xf numFmtId="189" fontId="29" fillId="0" borderId="0"/>
    <xf numFmtId="189" fontId="87" fillId="38" borderId="90" applyNumberFormat="0" applyAlignment="0" applyProtection="0"/>
    <xf numFmtId="189" fontId="77" fillId="63" borderId="0" applyNumberFormat="0" applyBorder="0" applyAlignment="0" applyProtection="0"/>
    <xf numFmtId="189" fontId="29" fillId="0" borderId="0"/>
    <xf numFmtId="189" fontId="87" fillId="38" borderId="90" applyNumberFormat="0" applyAlignment="0" applyProtection="0"/>
    <xf numFmtId="189" fontId="93" fillId="33" borderId="96" applyNumberFormat="0" applyAlignment="0" applyProtection="0"/>
    <xf numFmtId="189" fontId="84" fillId="37"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7" fillId="38" borderId="90" applyNumberFormat="0" applyAlignment="0" applyProtection="0"/>
    <xf numFmtId="189" fontId="77" fillId="63" borderId="0" applyNumberFormat="0" applyBorder="0" applyAlignment="0" applyProtection="0"/>
    <xf numFmtId="189" fontId="77" fillId="63" borderId="0" applyNumberFormat="0" applyBorder="0" applyAlignment="0" applyProtection="0"/>
    <xf numFmtId="189" fontId="29" fillId="0" borderId="0"/>
    <xf numFmtId="189" fontId="87" fillId="38" borderId="90" applyNumberFormat="0" applyAlignment="0" applyProtection="0"/>
    <xf numFmtId="189" fontId="77" fillId="63" borderId="0" applyNumberFormat="0" applyBorder="0" applyAlignment="0" applyProtection="0"/>
    <xf numFmtId="189" fontId="29" fillId="0" borderId="0"/>
    <xf numFmtId="189" fontId="87" fillId="38" borderId="90" applyNumberFormat="0" applyAlignment="0" applyProtection="0"/>
    <xf numFmtId="189" fontId="93" fillId="33" borderId="96" applyNumberFormat="0" applyAlignment="0" applyProtection="0"/>
    <xf numFmtId="189" fontId="84" fillId="37" borderId="0" applyNumberFormat="0" applyBorder="0" applyAlignment="0" applyProtection="0"/>
    <xf numFmtId="189" fontId="76" fillId="0" borderId="0"/>
    <xf numFmtId="189" fontId="76" fillId="0" borderId="0"/>
    <xf numFmtId="41" fontId="30" fillId="0" borderId="0" applyFont="0" applyFill="0" applyBorder="0" applyAlignment="0" applyProtection="0"/>
    <xf numFmtId="189" fontId="76" fillId="0" borderId="0"/>
    <xf numFmtId="0" fontId="88" fillId="40" borderId="0" applyNumberFormat="0" applyBorder="0" applyAlignment="0" applyProtection="0"/>
    <xf numFmtId="189" fontId="108" fillId="20" borderId="0" applyNumberFormat="0" applyBorder="0" applyAlignment="0" applyProtection="0"/>
    <xf numFmtId="0" fontId="77" fillId="63" borderId="0" applyNumberFormat="0" applyBorder="0" applyAlignment="0" applyProtection="0"/>
    <xf numFmtId="189" fontId="88" fillId="40"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29" fillId="0" borderId="0"/>
    <xf numFmtId="189" fontId="77" fillId="63"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89" fontId="88" fillId="40" borderId="0" applyNumberFormat="0" applyBorder="0" applyAlignment="0" applyProtection="0"/>
    <xf numFmtId="189" fontId="108" fillId="20" borderId="0" applyNumberFormat="0" applyBorder="0" applyAlignment="0" applyProtection="0"/>
    <xf numFmtId="189" fontId="23" fillId="0" borderId="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89" fontId="23" fillId="0" borderId="0"/>
    <xf numFmtId="189" fontId="23" fillId="0" borderId="0"/>
    <xf numFmtId="0" fontId="77" fillId="63" borderId="0" applyNumberFormat="0" applyBorder="0" applyAlignment="0" applyProtection="0"/>
    <xf numFmtId="0" fontId="77" fillId="63" borderId="0" applyNumberFormat="0" applyBorder="0" applyAlignment="0" applyProtection="0"/>
    <xf numFmtId="189" fontId="29" fillId="0" borderId="0"/>
    <xf numFmtId="0" fontId="88" fillId="40" borderId="0" applyNumberFormat="0" applyBorder="0" applyAlignment="0" applyProtection="0"/>
    <xf numFmtId="0" fontId="116" fillId="40" borderId="0" applyNumberFormat="0" applyBorder="0" applyAlignment="0" applyProtection="0"/>
    <xf numFmtId="189" fontId="88" fillId="40"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29" fillId="0" borderId="0"/>
    <xf numFmtId="189" fontId="76" fillId="0" borderId="0"/>
    <xf numFmtId="0" fontId="88" fillId="40" borderId="0" applyNumberFormat="0" applyBorder="0" applyAlignment="0" applyProtection="0"/>
    <xf numFmtId="0" fontId="116" fillId="40" borderId="0" applyNumberFormat="0" applyBorder="0" applyAlignment="0" applyProtection="0"/>
    <xf numFmtId="0" fontId="23" fillId="0" borderId="0"/>
    <xf numFmtId="0" fontId="23" fillId="0" borderId="0"/>
    <xf numFmtId="0" fontId="77" fillId="63" borderId="0" applyNumberFormat="0" applyBorder="0" applyAlignment="0" applyProtection="0"/>
    <xf numFmtId="0" fontId="77" fillId="63" borderId="0" applyNumberFormat="0" applyBorder="0" applyAlignment="0" applyProtection="0"/>
    <xf numFmtId="189" fontId="88" fillId="40"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84" fillId="37" borderId="0" applyNumberFormat="0" applyBorder="0" applyAlignment="0" applyProtection="0"/>
    <xf numFmtId="189" fontId="76" fillId="0" borderId="0"/>
    <xf numFmtId="189" fontId="76" fillId="0" borderId="0"/>
    <xf numFmtId="189" fontId="76" fillId="0" borderId="0"/>
    <xf numFmtId="0" fontId="108" fillId="20" borderId="0" applyNumberFormat="0" applyBorder="0" applyAlignment="0" applyProtection="0"/>
    <xf numFmtId="0" fontId="116" fillId="40" borderId="0" applyNumberFormat="0" applyBorder="0" applyAlignment="0" applyProtection="0"/>
    <xf numFmtId="189" fontId="23" fillId="0" borderId="0"/>
    <xf numFmtId="0" fontId="23" fillId="0" borderId="0"/>
    <xf numFmtId="0" fontId="77" fillId="63" borderId="0" applyNumberFormat="0" applyBorder="0" applyAlignment="0" applyProtection="0"/>
    <xf numFmtId="0" fontId="77" fillId="63" borderId="0" applyNumberFormat="0" applyBorder="0" applyAlignment="0" applyProtection="0"/>
    <xf numFmtId="189" fontId="108" fillId="20"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29" fillId="0" borderId="0"/>
    <xf numFmtId="189" fontId="76" fillId="0" borderId="0"/>
    <xf numFmtId="189" fontId="76" fillId="0" borderId="0"/>
    <xf numFmtId="189" fontId="76" fillId="0" borderId="0"/>
    <xf numFmtId="0" fontId="116" fillId="40" borderId="0" applyNumberFormat="0" applyBorder="0" applyAlignment="0" applyProtection="0"/>
    <xf numFmtId="0" fontId="23" fillId="0" borderId="0"/>
    <xf numFmtId="0" fontId="77" fillId="63" borderId="0" applyNumberFormat="0" applyBorder="0" applyAlignment="0" applyProtection="0"/>
    <xf numFmtId="0" fontId="77" fillId="63"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0" fontId="116" fillId="40" borderId="0" applyNumberFormat="0" applyBorder="0" applyAlignment="0" applyProtection="0"/>
    <xf numFmtId="189" fontId="76" fillId="0" borderId="0"/>
    <xf numFmtId="189" fontId="23"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29" fillId="0" borderId="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76" fillId="0" borderId="0"/>
    <xf numFmtId="189" fontId="81" fillId="37" borderId="0" applyNumberFormat="0" applyBorder="0" applyAlignment="0" applyProtection="0"/>
    <xf numFmtId="189" fontId="81" fillId="37"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76" fillId="0" borderId="0"/>
    <xf numFmtId="189" fontId="84" fillId="37" borderId="0" applyNumberFormat="0" applyBorder="0" applyAlignment="0" applyProtection="0"/>
    <xf numFmtId="189" fontId="84" fillId="37" borderId="0" applyNumberFormat="0" applyBorder="0" applyAlignment="0" applyProtection="0"/>
    <xf numFmtId="189" fontId="81" fillId="37" borderId="0" applyNumberFormat="0" applyBorder="0" applyAlignment="0" applyProtection="0"/>
    <xf numFmtId="0" fontId="81"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4" fillId="37" borderId="0" applyNumberFormat="0" applyBorder="0" applyAlignment="0" applyProtection="0"/>
    <xf numFmtId="189" fontId="81" fillId="37" borderId="0" applyNumberFormat="0" applyBorder="0" applyAlignment="0" applyProtection="0"/>
    <xf numFmtId="0" fontId="84" fillId="37" borderId="0" applyNumberFormat="0" applyBorder="0" applyAlignment="0" applyProtection="0"/>
    <xf numFmtId="189" fontId="81" fillId="37" borderId="0" applyNumberFormat="0" applyBorder="0" applyAlignment="0" applyProtection="0"/>
    <xf numFmtId="189" fontId="29" fillId="0" borderId="0"/>
    <xf numFmtId="189" fontId="29" fillId="0" borderId="0"/>
    <xf numFmtId="0" fontId="29" fillId="0" borderId="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66" fontId="30" fillId="0" borderId="0" applyFont="0" applyFill="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6" fillId="0" borderId="0"/>
    <xf numFmtId="189" fontId="76" fillId="0" borderId="0"/>
    <xf numFmtId="189" fontId="77" fillId="63" borderId="0" applyNumberFormat="0" applyBorder="0" applyAlignment="0" applyProtection="0"/>
    <xf numFmtId="189" fontId="77" fillId="63" borderId="0" applyNumberFormat="0" applyBorder="0" applyAlignment="0" applyProtection="0"/>
    <xf numFmtId="189" fontId="102" fillId="0" borderId="91" applyNumberFormat="0" applyFill="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9" fillId="21" borderId="90" applyNumberFormat="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1" fillId="37" borderId="0" applyNumberFormat="0" applyBorder="0" applyAlignment="0" applyProtection="0"/>
    <xf numFmtId="166" fontId="30" fillId="0" borderId="0" applyFont="0" applyFill="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189" fontId="81" fillId="37"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81" fillId="37" borderId="0" applyNumberFormat="0" applyBorder="0" applyAlignment="0" applyProtection="0"/>
    <xf numFmtId="189" fontId="81" fillId="37" borderId="0" applyNumberFormat="0" applyBorder="0" applyAlignment="0" applyProtection="0"/>
    <xf numFmtId="0" fontId="29" fillId="0" borderId="0"/>
    <xf numFmtId="0" fontId="29" fillId="0" borderId="0"/>
    <xf numFmtId="189" fontId="81" fillId="37" borderId="0" applyNumberFormat="0" applyBorder="0" applyAlignment="0" applyProtection="0"/>
    <xf numFmtId="189" fontId="29" fillId="0" borderId="0"/>
    <xf numFmtId="189" fontId="29" fillId="0" borderId="0"/>
    <xf numFmtId="189" fontId="81" fillId="37" borderId="0" applyNumberFormat="0" applyBorder="0" applyAlignment="0" applyProtection="0"/>
    <xf numFmtId="189" fontId="81" fillId="37" borderId="0" applyNumberFormat="0" applyBorder="0" applyAlignment="0" applyProtection="0"/>
    <xf numFmtId="189" fontId="100" fillId="20" borderId="0" applyNumberFormat="0" applyBorder="0" applyAlignment="0" applyProtection="0"/>
    <xf numFmtId="189" fontId="29"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0" fontId="30" fillId="0" borderId="0"/>
    <xf numFmtId="0" fontId="30" fillId="0" borderId="0"/>
    <xf numFmtId="0" fontId="30" fillId="0" borderId="0"/>
    <xf numFmtId="189" fontId="76" fillId="0" borderId="0"/>
    <xf numFmtId="189" fontId="76" fillId="0" borderId="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77" fillId="63" borderId="0" applyNumberFormat="0" applyBorder="0" applyAlignment="0" applyProtection="0"/>
    <xf numFmtId="189" fontId="77" fillId="63" borderId="0" applyNumberFormat="0" applyBorder="0" applyAlignment="0" applyProtection="0"/>
    <xf numFmtId="189" fontId="81" fillId="62" borderId="0" applyNumberFormat="0" applyBorder="0" applyAlignment="0" applyProtection="0"/>
    <xf numFmtId="9" fontId="29" fillId="0" borderId="0" applyFont="0" applyFill="0" applyBorder="0" applyAlignment="0" applyProtection="0"/>
    <xf numFmtId="189" fontId="76" fillId="0" borderId="0"/>
    <xf numFmtId="189" fontId="77" fillId="63" borderId="0" applyNumberFormat="0" applyBorder="0" applyAlignment="0" applyProtection="0"/>
    <xf numFmtId="189" fontId="77" fillId="63"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0" fontId="79" fillId="21" borderId="90" applyNumberFormat="0" applyAlignment="0" applyProtection="0"/>
    <xf numFmtId="0" fontId="79" fillId="21" borderId="90" applyNumberFormat="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88" fillId="40" borderId="0" applyNumberFormat="0" applyBorder="0" applyAlignment="0" applyProtection="0"/>
    <xf numFmtId="189" fontId="76" fillId="0" borderId="0"/>
    <xf numFmtId="189" fontId="76" fillId="0" borderId="0"/>
    <xf numFmtId="189" fontId="84" fillId="37" borderId="0" applyNumberFormat="0" applyBorder="0" applyAlignment="0" applyProtection="0"/>
    <xf numFmtId="0" fontId="77" fillId="63" borderId="0" applyNumberFormat="0" applyBorder="0" applyAlignment="0" applyProtection="0"/>
    <xf numFmtId="0" fontId="77" fillId="63" borderId="0" applyNumberFormat="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0" fontId="30" fillId="0" borderId="0"/>
    <xf numFmtId="0" fontId="30" fillId="0" borderId="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30" fillId="0" borderId="0"/>
    <xf numFmtId="0" fontId="23" fillId="0" borderId="0"/>
    <xf numFmtId="0" fontId="77" fillId="63" borderId="0" applyNumberFormat="0" applyBorder="0" applyAlignment="0" applyProtection="0"/>
    <xf numFmtId="0" fontId="77" fillId="63"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23"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79" fillId="21" borderId="90" applyNumberFormat="0" applyAlignment="0" applyProtection="0"/>
    <xf numFmtId="189" fontId="79" fillId="21" borderId="90" applyNumberFormat="0" applyAlignment="0" applyProtection="0"/>
    <xf numFmtId="0" fontId="23" fillId="0" borderId="0"/>
    <xf numFmtId="0" fontId="77" fillId="63" borderId="0" applyNumberFormat="0" applyBorder="0" applyAlignment="0" applyProtection="0"/>
    <xf numFmtId="0" fontId="77" fillId="63"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0" fontId="23" fillId="0" borderId="0"/>
    <xf numFmtId="0" fontId="77" fillId="63" borderId="0" applyNumberFormat="0" applyBorder="0" applyAlignment="0" applyProtection="0"/>
    <xf numFmtId="0" fontId="77" fillId="63"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29" fillId="0" borderId="0"/>
    <xf numFmtId="0" fontId="23" fillId="0" borderId="0"/>
    <xf numFmtId="0" fontId="77" fillId="63" borderId="0" applyNumberFormat="0" applyBorder="0" applyAlignment="0" applyProtection="0"/>
    <xf numFmtId="0" fontId="77" fillId="63" borderId="0" applyNumberFormat="0" applyBorder="0" applyAlignment="0" applyProtection="0"/>
    <xf numFmtId="189" fontId="23" fillId="0" borderId="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23" fillId="0" borderId="0"/>
    <xf numFmtId="0" fontId="77" fillId="63" borderId="0" applyNumberFormat="0" applyBorder="0" applyAlignment="0" applyProtection="0"/>
    <xf numFmtId="0" fontId="77" fillId="63" borderId="0" applyNumberFormat="0" applyBorder="0" applyAlignment="0" applyProtection="0"/>
    <xf numFmtId="189" fontId="77"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189" fontId="84" fillId="37" borderId="0" applyNumberFormat="0" applyBorder="0" applyAlignment="0" applyProtection="0"/>
    <xf numFmtId="41" fontId="23" fillId="0" borderId="0" applyFont="0" applyFill="0" applyBorder="0" applyAlignment="0" applyProtection="0"/>
    <xf numFmtId="41" fontId="30" fillId="0" borderId="0" applyFont="0" applyFill="0" applyBorder="0" applyAlignment="0" applyProtection="0"/>
    <xf numFmtId="189" fontId="76" fillId="0" borderId="0"/>
    <xf numFmtId="0" fontId="77" fillId="63" borderId="0" applyNumberFormat="0" applyBorder="0" applyAlignment="0" applyProtection="0"/>
    <xf numFmtId="189" fontId="84" fillId="37" borderId="0" applyNumberFormat="0" applyBorder="0" applyAlignment="0" applyProtection="0"/>
    <xf numFmtId="0" fontId="30" fillId="0" borderId="0"/>
    <xf numFmtId="0" fontId="30" fillId="0" borderId="0"/>
    <xf numFmtId="189" fontId="76" fillId="0" borderId="0"/>
    <xf numFmtId="189" fontId="77" fillId="63" borderId="0" applyNumberFormat="0" applyBorder="0" applyAlignment="0" applyProtection="0"/>
    <xf numFmtId="0" fontId="77" fillId="63" borderId="0" applyNumberFormat="0" applyBorder="0" applyAlignment="0" applyProtection="0"/>
    <xf numFmtId="0" fontId="84" fillId="37" borderId="0" applyNumberFormat="0" applyBorder="0" applyAlignment="0" applyProtection="0"/>
    <xf numFmtId="189" fontId="77" fillId="63" borderId="0" applyNumberFormat="0" applyBorder="0" applyAlignment="0" applyProtection="0"/>
    <xf numFmtId="189" fontId="84" fillId="37" borderId="0" applyNumberFormat="0" applyBorder="0" applyAlignment="0" applyProtection="0"/>
    <xf numFmtId="175" fontId="29" fillId="0" borderId="0"/>
    <xf numFmtId="189" fontId="76" fillId="0" borderId="0"/>
    <xf numFmtId="189" fontId="136" fillId="31" borderId="0" applyNumberFormat="0" applyBorder="0" applyAlignment="0" applyProtection="0"/>
    <xf numFmtId="0" fontId="77" fillId="63" borderId="0" applyNumberFormat="0" applyBorder="0" applyAlignment="0" applyProtection="0"/>
    <xf numFmtId="0" fontId="49" fillId="63" borderId="0" applyNumberFormat="0" applyBorder="0" applyAlignment="0" applyProtection="0"/>
    <xf numFmtId="189" fontId="77" fillId="63" borderId="0" applyNumberFormat="0" applyBorder="0" applyAlignment="0" applyProtection="0"/>
    <xf numFmtId="0" fontId="23" fillId="0" borderId="0"/>
    <xf numFmtId="189" fontId="76" fillId="0" borderId="0"/>
    <xf numFmtId="0" fontId="77" fillId="63" borderId="0" applyNumberFormat="0" applyBorder="0" applyAlignment="0" applyProtection="0"/>
    <xf numFmtId="0" fontId="49" fillId="63" borderId="0" applyNumberFormat="0" applyBorder="0" applyAlignment="0" applyProtection="0"/>
    <xf numFmtId="189" fontId="77" fillId="63" borderId="0" applyNumberFormat="0" applyBorder="0" applyAlignment="0" applyProtection="0"/>
    <xf numFmtId="189" fontId="76" fillId="0" borderId="0"/>
    <xf numFmtId="189" fontId="76" fillId="0" borderId="0"/>
    <xf numFmtId="0" fontId="84" fillId="37" borderId="0" applyNumberFormat="0" applyBorder="0" applyAlignment="0" applyProtection="0"/>
    <xf numFmtId="0" fontId="49" fillId="63" borderId="0" applyNumberFormat="0" applyBorder="0" applyAlignment="0" applyProtection="0"/>
    <xf numFmtId="0" fontId="140" fillId="0" borderId="0"/>
    <xf numFmtId="189" fontId="84" fillId="37" borderId="0" applyNumberFormat="0" applyBorder="0" applyAlignment="0" applyProtection="0"/>
    <xf numFmtId="189" fontId="76" fillId="0" borderId="0"/>
    <xf numFmtId="0" fontId="77" fillId="63" borderId="0" applyNumberFormat="0" applyBorder="0" applyAlignment="0" applyProtection="0"/>
    <xf numFmtId="189" fontId="84" fillId="37" borderId="0" applyNumberFormat="0" applyBorder="0" applyAlignment="0" applyProtection="0"/>
    <xf numFmtId="189" fontId="76" fillId="0" borderId="0"/>
    <xf numFmtId="0" fontId="49" fillId="63" borderId="0" applyNumberFormat="0" applyBorder="0" applyAlignment="0" applyProtection="0"/>
    <xf numFmtId="0" fontId="77" fillId="63" borderId="0" applyNumberFormat="0" applyBorder="0" applyAlignment="0" applyProtection="0"/>
    <xf numFmtId="189" fontId="84" fillId="37" borderId="0" applyNumberFormat="0" applyBorder="0" applyAlignment="0" applyProtection="0"/>
    <xf numFmtId="189" fontId="76" fillId="0" borderId="0"/>
    <xf numFmtId="189" fontId="76" fillId="0" borderId="0"/>
    <xf numFmtId="0" fontId="77" fillId="43" borderId="0" applyNumberFormat="0" applyBorder="0" applyAlignment="0" applyProtection="0"/>
    <xf numFmtId="189" fontId="84" fillId="62"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0" borderId="0"/>
    <xf numFmtId="189" fontId="77" fillId="43" borderId="0" applyNumberFormat="0" applyBorder="0" applyAlignment="0" applyProtection="0"/>
    <xf numFmtId="189" fontId="29" fillId="0" borderId="0"/>
    <xf numFmtId="189" fontId="76" fillId="0" borderId="0"/>
    <xf numFmtId="9" fontId="29" fillId="0" borderId="0" applyFont="0" applyFill="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0" borderId="0"/>
    <xf numFmtId="189" fontId="112" fillId="8" borderId="96" applyNumberFormat="0" applyAlignment="0" applyProtection="0"/>
    <xf numFmtId="189" fontId="77" fillId="43" borderId="0" applyNumberFormat="0" applyBorder="0" applyAlignment="0" applyProtection="0"/>
    <xf numFmtId="189" fontId="29" fillId="0" borderId="0"/>
    <xf numFmtId="189" fontId="112" fillId="8" borderId="96" applyNumberFormat="0" applyAlignment="0" applyProtection="0"/>
    <xf numFmtId="189" fontId="112" fillId="8" borderId="96" applyNumberFormat="0" applyAlignment="0" applyProtection="0"/>
    <xf numFmtId="189" fontId="84" fillId="62" borderId="0" applyNumberFormat="0" applyBorder="0" applyAlignment="0" applyProtection="0"/>
    <xf numFmtId="189" fontId="76" fillId="0" borderId="0"/>
    <xf numFmtId="189" fontId="77" fillId="43" borderId="0" applyNumberFormat="0" applyBorder="0" applyAlignment="0" applyProtection="0"/>
    <xf numFmtId="189" fontId="29" fillId="0" borderId="0"/>
    <xf numFmtId="189" fontId="84" fillId="62"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89" fontId="76" fillId="0" borderId="0"/>
    <xf numFmtId="166" fontId="30" fillId="0" borderId="0" applyFont="0" applyFill="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29" fillId="0" borderId="0"/>
    <xf numFmtId="189" fontId="77" fillId="43" borderId="0" applyNumberFormat="0" applyBorder="0" applyAlignment="0" applyProtection="0"/>
    <xf numFmtId="189" fontId="77" fillId="43" borderId="0" applyNumberFormat="0" applyBorder="0" applyAlignment="0" applyProtection="0"/>
    <xf numFmtId="41" fontId="29" fillId="0" borderId="0" applyFont="0" applyFill="0" applyBorder="0" applyAlignment="0" applyProtection="0"/>
    <xf numFmtId="189" fontId="77" fillId="43" borderId="0" applyNumberFormat="0" applyBorder="0" applyAlignment="0" applyProtection="0"/>
    <xf numFmtId="41" fontId="29" fillId="0" borderId="0" applyFont="0" applyFill="0" applyBorder="0" applyAlignment="0" applyProtection="0"/>
    <xf numFmtId="189" fontId="77" fillId="43" borderId="0" applyNumberFormat="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84" fillId="62" borderId="0" applyNumberFormat="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41" fontId="29" fillId="0" borderId="0" applyFont="0" applyFill="0" applyBorder="0" applyAlignment="0" applyProtection="0"/>
    <xf numFmtId="189" fontId="77" fillId="43" borderId="0" applyNumberFormat="0" applyBorder="0" applyAlignment="0" applyProtection="0"/>
    <xf numFmtId="41" fontId="29" fillId="0" borderId="0" applyFont="0" applyFill="0" applyBorder="0" applyAlignment="0" applyProtection="0"/>
    <xf numFmtId="189" fontId="77" fillId="4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4" fillId="62" borderId="0" applyNumberFormat="0" applyBorder="0" applyAlignment="0" applyProtection="0"/>
    <xf numFmtId="166" fontId="29" fillId="0" borderId="0" applyFont="0" applyFill="0" applyBorder="0" applyAlignment="0" applyProtection="0"/>
    <xf numFmtId="0" fontId="77" fillId="43" borderId="0" applyNumberFormat="0" applyBorder="0" applyAlignment="0" applyProtection="0"/>
    <xf numFmtId="0" fontId="77" fillId="43" borderId="0" applyNumberFormat="0" applyBorder="0" applyAlignment="0" applyProtection="0"/>
    <xf numFmtId="41" fontId="29" fillId="0" borderId="0" applyFont="0" applyFill="0" applyBorder="0" applyAlignment="0" applyProtection="0"/>
    <xf numFmtId="189" fontId="112" fillId="8" borderId="96" applyNumberFormat="0" applyAlignment="0" applyProtection="0"/>
    <xf numFmtId="189" fontId="77" fillId="43"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12" fillId="8" borderId="96" applyNumberFormat="0" applyAlignment="0" applyProtection="0"/>
    <xf numFmtId="189" fontId="84" fillId="62" borderId="0" applyNumberFormat="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6" fillId="0" borderId="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1"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29" fillId="0" borderId="0"/>
    <xf numFmtId="189" fontId="84" fillId="62" borderId="0" applyNumberFormat="0" applyBorder="0" applyAlignment="0" applyProtection="0"/>
    <xf numFmtId="189" fontId="84" fillId="62" borderId="0" applyNumberFormat="0" applyBorder="0" applyAlignment="0" applyProtection="0"/>
    <xf numFmtId="189" fontId="81" fillId="62" borderId="0" applyNumberFormat="0" applyBorder="0" applyAlignment="0" applyProtection="0"/>
    <xf numFmtId="189" fontId="76" fillId="0" borderId="0"/>
    <xf numFmtId="0" fontId="81" fillId="62" borderId="0" applyNumberFormat="0" applyBorder="0" applyAlignment="0" applyProtection="0"/>
    <xf numFmtId="166" fontId="29" fillId="0" borderId="0" applyFont="0" applyFill="0" applyBorder="0" applyAlignment="0" applyProtection="0"/>
    <xf numFmtId="189" fontId="29" fillId="0" borderId="0"/>
    <xf numFmtId="189" fontId="84" fillId="62" borderId="0" applyNumberFormat="0" applyBorder="0" applyAlignment="0" applyProtection="0"/>
    <xf numFmtId="189" fontId="84" fillId="62" borderId="0" applyNumberFormat="0" applyBorder="0" applyAlignment="0" applyProtection="0"/>
    <xf numFmtId="189" fontId="84" fillId="62" borderId="0" applyNumberFormat="0" applyBorder="0" applyAlignment="0" applyProtection="0"/>
    <xf numFmtId="189" fontId="81" fillId="62" borderId="0" applyNumberFormat="0" applyBorder="0" applyAlignment="0" applyProtection="0"/>
    <xf numFmtId="0" fontId="84" fillId="62" borderId="0" applyNumberFormat="0" applyBorder="0" applyAlignment="0" applyProtection="0"/>
    <xf numFmtId="189" fontId="93" fillId="33" borderId="96" applyNumberFormat="0" applyAlignment="0" applyProtection="0"/>
    <xf numFmtId="189" fontId="81" fillId="62" borderId="0" applyNumberFormat="0" applyBorder="0" applyAlignment="0" applyProtection="0"/>
    <xf numFmtId="189" fontId="93" fillId="33" borderId="96" applyNumberFormat="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0" borderId="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76" fillId="0" borderId="0"/>
    <xf numFmtId="166" fontId="30" fillId="0" borderId="0" applyFont="0" applyFill="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29" fillId="0" borderId="0"/>
    <xf numFmtId="166" fontId="29" fillId="0" borderId="0" applyFont="0" applyFill="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29" fillId="0" borderId="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81" fillId="62" borderId="0" applyNumberFormat="0" applyBorder="0" applyAlignment="0" applyProtection="0"/>
    <xf numFmtId="189" fontId="76" fillId="0" borderId="0"/>
    <xf numFmtId="189" fontId="76" fillId="0" borderId="0"/>
    <xf numFmtId="189" fontId="76" fillId="0" borderId="0"/>
    <xf numFmtId="189" fontId="29" fillId="0" borderId="0"/>
    <xf numFmtId="189" fontId="81" fillId="62" borderId="0" applyNumberFormat="0" applyBorder="0" applyAlignment="0" applyProtection="0"/>
    <xf numFmtId="189" fontId="81" fillId="62" borderId="0" applyNumberFormat="0" applyBorder="0" applyAlignment="0" applyProtection="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6" fillId="0" borderId="0"/>
    <xf numFmtId="0" fontId="77" fillId="43" borderId="0" applyNumberFormat="0" applyBorder="0" applyAlignment="0" applyProtection="0"/>
    <xf numFmtId="0" fontId="77" fillId="43" borderId="0" applyNumberFormat="0" applyBorder="0" applyAlignment="0" applyProtection="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6" fillId="0" borderId="0"/>
    <xf numFmtId="41" fontId="30" fillId="0" borderId="0" applyFont="0" applyFill="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0" fontId="29" fillId="0" borderId="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0" borderId="0"/>
    <xf numFmtId="0" fontId="29" fillId="0" borderId="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9" fillId="0" borderId="0"/>
    <xf numFmtId="189" fontId="29" fillId="0" borderId="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30"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84" fillId="62"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84" fillId="62" borderId="0" applyNumberFormat="0" applyBorder="0" applyAlignment="0" applyProtection="0"/>
    <xf numFmtId="189" fontId="76" fillId="0" borderId="0"/>
    <xf numFmtId="166" fontId="30" fillId="0" borderId="0" applyFont="0" applyFill="0" applyBorder="0" applyAlignment="0" applyProtection="0"/>
    <xf numFmtId="189" fontId="80" fillId="0" borderId="91" applyNumberFormat="0" applyFill="0" applyAlignment="0" applyProtection="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23" fillId="0" borderId="0"/>
    <xf numFmtId="189" fontId="76" fillId="0" borderId="0"/>
    <xf numFmtId="189" fontId="76" fillId="0" borderId="0"/>
    <xf numFmtId="0" fontId="75" fillId="0" borderId="88" applyNumberFormat="0" applyFill="0" applyAlignment="0" applyProtection="0"/>
    <xf numFmtId="189" fontId="76" fillId="0" borderId="0"/>
    <xf numFmtId="189" fontId="80" fillId="0" borderId="91" applyNumberFormat="0" applyFill="0" applyAlignment="0" applyProtection="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0" fillId="0" borderId="91" applyNumberFormat="0" applyFill="0" applyAlignment="0" applyProtection="0"/>
    <xf numFmtId="0" fontId="29" fillId="0" borderId="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6" fillId="0" borderId="0"/>
    <xf numFmtId="189" fontId="76" fillId="0" borderId="0"/>
    <xf numFmtId="0" fontId="77" fillId="43" borderId="0" applyNumberFormat="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6" fillId="0" borderId="0"/>
    <xf numFmtId="189" fontId="76" fillId="0" borderId="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89" fontId="76" fillId="0" borderId="0"/>
    <xf numFmtId="0" fontId="77" fillId="43" borderId="0" applyNumberFormat="0" applyBorder="0" applyAlignment="0" applyProtection="0"/>
    <xf numFmtId="189" fontId="84" fillId="62" borderId="0" applyNumberFormat="0" applyBorder="0" applyAlignment="0" applyProtection="0"/>
    <xf numFmtId="189" fontId="77" fillId="43" borderId="0" applyNumberFormat="0" applyBorder="0" applyAlignment="0" applyProtection="0"/>
    <xf numFmtId="189" fontId="76" fillId="0" borderId="0"/>
    <xf numFmtId="0" fontId="77" fillId="43" borderId="0" applyNumberFormat="0" applyBorder="0" applyAlignment="0" applyProtection="0"/>
    <xf numFmtId="0" fontId="84" fillId="62"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0" fontId="77" fillId="43" borderId="0" applyNumberFormat="0" applyBorder="0" applyAlignment="0" applyProtection="0"/>
    <xf numFmtId="0" fontId="49" fillId="43" borderId="0" applyNumberFormat="0" applyBorder="0" applyAlignment="0" applyProtection="0"/>
    <xf numFmtId="189" fontId="104" fillId="0" borderId="0" applyNumberFormat="0" applyFill="0" applyBorder="0" applyAlignment="0" applyProtection="0"/>
    <xf numFmtId="189" fontId="76" fillId="0" borderId="0"/>
    <xf numFmtId="189" fontId="77" fillId="43" borderId="0" applyNumberFormat="0" applyBorder="0" applyAlignment="0" applyProtection="0"/>
    <xf numFmtId="189" fontId="76" fillId="0" borderId="0"/>
    <xf numFmtId="189" fontId="84" fillId="62" borderId="0" applyNumberFormat="0" applyBorder="0" applyAlignment="0" applyProtection="0"/>
    <xf numFmtId="189" fontId="76" fillId="0" borderId="0"/>
    <xf numFmtId="166" fontId="29" fillId="0" borderId="0" applyFont="0" applyFill="0" applyBorder="0" applyAlignment="0" applyProtection="0"/>
    <xf numFmtId="0" fontId="77" fillId="43" borderId="0" applyNumberFormat="0" applyBorder="0" applyAlignment="0" applyProtection="0"/>
    <xf numFmtId="166" fontId="29" fillId="0" borderId="0" applyFont="0" applyFill="0" applyBorder="0" applyAlignment="0" applyProtection="0"/>
    <xf numFmtId="189" fontId="84" fillId="62"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97" fillId="48" borderId="98" applyNumberFormat="0" applyAlignment="0" applyProtection="0"/>
    <xf numFmtId="189" fontId="76" fillId="0" borderId="0"/>
    <xf numFmtId="0" fontId="49" fillId="43" borderId="0" applyNumberFormat="0" applyBorder="0" applyAlignment="0" applyProtection="0"/>
    <xf numFmtId="166" fontId="29" fillId="0" borderId="0" applyFont="0" applyFill="0" applyBorder="0" applyAlignment="0" applyProtection="0"/>
    <xf numFmtId="0"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77" fillId="43" borderId="0" applyNumberFormat="0" applyBorder="0" applyAlignment="0" applyProtection="0"/>
    <xf numFmtId="189" fontId="84" fillId="62" borderId="0" applyNumberFormat="0" applyBorder="0" applyAlignment="0" applyProtection="0"/>
    <xf numFmtId="195" fontId="30" fillId="0" borderId="0" applyFont="0" applyFill="0" applyBorder="0" applyAlignment="0" applyProtection="0"/>
    <xf numFmtId="0" fontId="140" fillId="0" borderId="0" applyFont="0" applyFill="0" applyBorder="0" applyAlignment="0" applyProtection="0"/>
    <xf numFmtId="0" fontId="140" fillId="0" borderId="0" applyFont="0" applyFill="0" applyBorder="0" applyAlignment="0" applyProtection="0"/>
    <xf numFmtId="0" fontId="153" fillId="0" borderId="0">
      <alignment horizontal="center" wrapText="1"/>
      <protection locked="0"/>
    </xf>
    <xf numFmtId="189" fontId="153" fillId="0" borderId="0">
      <alignment horizontal="center" wrapText="1"/>
      <protection locked="0"/>
    </xf>
    <xf numFmtId="185" fontId="30" fillId="0" borderId="0" applyFont="0" applyFill="0" applyBorder="0" applyAlignment="0" applyProtection="0"/>
    <xf numFmtId="0" fontId="140" fillId="0" borderId="0" applyFont="0" applyFill="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83" fillId="35"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189" fontId="29" fillId="0" borderId="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29" fillId="0" borderId="0"/>
    <xf numFmtId="189" fontId="83" fillId="35" borderId="0" applyNumberFormat="0" applyBorder="0" applyAlignment="0" applyProtection="0"/>
    <xf numFmtId="189" fontId="83" fillId="35" borderId="0" applyNumberFormat="0" applyBorder="0" applyAlignment="0" applyProtection="0"/>
    <xf numFmtId="166" fontId="29" fillId="0" borderId="0" applyFont="0" applyFill="0" applyBorder="0" applyAlignment="0" applyProtection="0"/>
    <xf numFmtId="189" fontId="83" fillId="35" borderId="0" applyNumberFormat="0" applyBorder="0" applyAlignment="0" applyProtection="0"/>
    <xf numFmtId="189" fontId="115" fillId="34" borderId="0" applyNumberFormat="0" applyBorder="0" applyAlignment="0" applyProtection="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189" fontId="29" fillId="0" borderId="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66" fontId="29" fillId="0" borderId="0" applyFont="0" applyFill="0" applyBorder="0" applyAlignment="0" applyProtection="0"/>
    <xf numFmtId="189" fontId="83" fillId="35" borderId="0" applyNumberFormat="0" applyBorder="0" applyAlignment="0" applyProtection="0"/>
    <xf numFmtId="166" fontId="29" fillId="0" borderId="0" applyFont="0" applyFill="0" applyBorder="0" applyAlignment="0" applyProtection="0"/>
    <xf numFmtId="189" fontId="115" fillId="34" borderId="0" applyNumberFormat="0" applyBorder="0" applyAlignment="0" applyProtection="0"/>
    <xf numFmtId="189" fontId="76" fillId="0" borderId="0"/>
    <xf numFmtId="189" fontId="76" fillId="0" borderId="0"/>
    <xf numFmtId="189" fontId="29" fillId="0" borderId="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115" fillId="34"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0"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76" fillId="0" borderId="0"/>
    <xf numFmtId="189" fontId="76" fillId="0" borderId="0"/>
    <xf numFmtId="189" fontId="133"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29" fillId="0" borderId="0"/>
    <xf numFmtId="189" fontId="115" fillId="34" borderId="0" applyNumberFormat="0" applyBorder="0" applyAlignment="0" applyProtection="0"/>
    <xf numFmtId="189" fontId="115" fillId="34" borderId="0" applyNumberFormat="0" applyBorder="0" applyAlignment="0" applyProtection="0"/>
    <xf numFmtId="189" fontId="133" fillId="34" borderId="0" applyNumberFormat="0" applyBorder="0" applyAlignment="0" applyProtection="0"/>
    <xf numFmtId="0" fontId="133"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15" fillId="34" borderId="0" applyNumberFormat="0" applyBorder="0" applyAlignment="0" applyProtection="0"/>
    <xf numFmtId="189" fontId="133" fillId="34" borderId="0" applyNumberFormat="0" applyBorder="0" applyAlignment="0" applyProtection="0"/>
    <xf numFmtId="0" fontId="115"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76" fillId="0" borderId="0"/>
    <xf numFmtId="189" fontId="133" fillId="34" borderId="0" applyNumberFormat="0" applyBorder="0" applyAlignment="0" applyProtection="0"/>
    <xf numFmtId="189" fontId="133" fillId="34" borderId="0" applyNumberFormat="0" applyBorder="0" applyAlignment="0" applyProtection="0"/>
    <xf numFmtId="189" fontId="111" fillId="0" borderId="103" applyNumberFormat="0" applyFill="0" applyAlignment="0" applyProtection="0"/>
    <xf numFmtId="189" fontId="76" fillId="0" borderId="0"/>
    <xf numFmtId="189" fontId="133" fillId="34" borderId="0" applyNumberFormat="0" applyBorder="0" applyAlignment="0" applyProtection="0"/>
    <xf numFmtId="189" fontId="30" fillId="0" borderId="0"/>
    <xf numFmtId="189" fontId="82" fillId="0" borderId="92" applyNumberFormat="0" applyFill="0" applyAlignment="0" applyProtection="0"/>
    <xf numFmtId="189" fontId="133" fillId="34" borderId="0" applyNumberFormat="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29" fillId="0" borderId="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76" fillId="0" borderId="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29"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0" fontId="133" fillId="34" borderId="0" applyNumberFormat="0" applyBorder="0" applyAlignment="0" applyProtection="0"/>
    <xf numFmtId="166" fontId="29" fillId="0" borderId="0" applyFont="0" applyFill="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33" fillId="34" borderId="0" applyNumberFormat="0" applyBorder="0" applyAlignment="0" applyProtection="0"/>
    <xf numFmtId="189" fontId="111" fillId="0" borderId="103" applyNumberFormat="0" applyFill="0" applyAlignment="0" applyProtection="0"/>
    <xf numFmtId="189" fontId="133" fillId="34" borderId="0" applyNumberFormat="0" applyBorder="0" applyAlignment="0" applyProtection="0"/>
    <xf numFmtId="189" fontId="82" fillId="0" borderId="92" applyNumberFormat="0" applyFill="0" applyAlignment="0" applyProtection="0"/>
    <xf numFmtId="189" fontId="133" fillId="34" borderId="0" applyNumberFormat="0" applyBorder="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0" fontId="29" fillId="0" borderId="0"/>
    <xf numFmtId="189" fontId="76" fillId="0" borderId="0"/>
    <xf numFmtId="189" fontId="76" fillId="0" borderId="0"/>
    <xf numFmtId="189" fontId="29"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4" fontId="30" fillId="0" borderId="0" applyNumberFormat="0" applyFill="0" applyBorder="0" applyAlignment="0" applyProtection="0">
      <alignment horizontal="left"/>
    </xf>
    <xf numFmtId="189" fontId="83" fillId="35" borderId="0" applyNumberFormat="0" applyBorder="0" applyAlignment="0" applyProtection="0"/>
    <xf numFmtId="189" fontId="83" fillId="35" borderId="0" applyNumberFormat="0" applyBorder="0" applyAlignment="0" applyProtection="0"/>
    <xf numFmtId="0" fontId="29"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29" fillId="0" borderId="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189" fontId="29"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2" fillId="0" borderId="92" applyNumberFormat="0" applyFill="0" applyAlignment="0" applyProtection="0"/>
    <xf numFmtId="189" fontId="82" fillId="0" borderId="92" applyNumberFormat="0" applyFill="0" applyAlignment="0" applyProtection="0"/>
    <xf numFmtId="189" fontId="83" fillId="35" borderId="0" applyNumberFormat="0" applyBorder="0" applyAlignment="0" applyProtection="0"/>
    <xf numFmtId="189" fontId="83" fillId="35" borderId="0" applyNumberFormat="0" applyBorder="0" applyAlignment="0" applyProtection="0"/>
    <xf numFmtId="189" fontId="115" fillId="34" borderId="0" applyNumberFormat="0" applyBorder="0" applyAlignment="0" applyProtection="0"/>
    <xf numFmtId="189" fontId="76" fillId="0" borderId="0"/>
    <xf numFmtId="189" fontId="83" fillId="35" borderId="0" applyNumberFormat="0" applyBorder="0" applyAlignment="0" applyProtection="0"/>
    <xf numFmtId="189" fontId="83" fillId="35" borderId="0" applyNumberFormat="0" applyBorder="0" applyAlignment="0" applyProtection="0"/>
    <xf numFmtId="189" fontId="76" fillId="0" borderId="0"/>
    <xf numFmtId="0" fontId="82" fillId="0" borderId="92" applyNumberFormat="0" applyFill="0" applyAlignment="0" applyProtection="0"/>
    <xf numFmtId="0" fontId="82"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76" fillId="0" borderId="0"/>
    <xf numFmtId="189" fontId="76" fillId="0" borderId="0"/>
    <xf numFmtId="189" fontId="76" fillId="0" borderId="0"/>
    <xf numFmtId="189" fontId="76" fillId="0" borderId="0"/>
    <xf numFmtId="166" fontId="30" fillId="0" borderId="0" applyFont="0" applyFill="0" applyBorder="0" applyAlignment="0" applyProtection="0"/>
    <xf numFmtId="189" fontId="29" fillId="0" borderId="0"/>
    <xf numFmtId="189" fontId="76" fillId="0" borderId="0"/>
    <xf numFmtId="0" fontId="82" fillId="0" borderId="92" applyNumberFormat="0" applyFill="0" applyAlignment="0" applyProtection="0"/>
    <xf numFmtId="189" fontId="111" fillId="0" borderId="103"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76" fillId="0" borderId="0"/>
    <xf numFmtId="189" fontId="76" fillId="0" borderId="0"/>
    <xf numFmtId="189" fontId="76" fillId="0" borderId="0"/>
    <xf numFmtId="0" fontId="82" fillId="0" borderId="92" applyNumberFormat="0" applyFill="0" applyAlignment="0" applyProtection="0"/>
    <xf numFmtId="0" fontId="111" fillId="0" borderId="103" applyNumberFormat="0" applyFill="0" applyAlignment="0" applyProtection="0"/>
    <xf numFmtId="166" fontId="30" fillId="0" borderId="0" applyFont="0" applyFill="0" applyBorder="0" applyAlignment="0" applyProtection="0"/>
    <xf numFmtId="166" fontId="29" fillId="0" borderId="0" applyFont="0" applyFill="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76" fillId="0" borderId="0"/>
    <xf numFmtId="189" fontId="76" fillId="0" borderId="0"/>
    <xf numFmtId="189" fontId="76" fillId="0" borderId="0"/>
    <xf numFmtId="0" fontId="82" fillId="0" borderId="92" applyNumberFormat="0" applyFill="0" applyAlignment="0" applyProtection="0"/>
    <xf numFmtId="0" fontId="147" fillId="0" borderId="92" applyNumberFormat="0" applyFill="0" applyAlignment="0" applyProtection="0"/>
    <xf numFmtId="166" fontId="29" fillId="0" borderId="0" applyFont="0" applyFill="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76" fillId="0" borderId="0"/>
    <xf numFmtId="189" fontId="76" fillId="0" borderId="0"/>
    <xf numFmtId="189" fontId="76" fillId="0" borderId="0"/>
    <xf numFmtId="0" fontId="82" fillId="0" borderId="92" applyNumberFormat="0" applyFill="0" applyAlignment="0" applyProtection="0"/>
    <xf numFmtId="0" fontId="147" fillId="0" borderId="92" applyNumberFormat="0" applyFill="0" applyAlignment="0" applyProtection="0"/>
    <xf numFmtId="166" fontId="29" fillId="0" borderId="0" applyFont="0" applyFill="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29" fillId="0" borderId="0"/>
    <xf numFmtId="189" fontId="29" fillId="0" borderId="0"/>
    <xf numFmtId="189" fontId="115" fillId="34"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115" fillId="34" borderId="0" applyNumberFormat="0" applyBorder="0" applyAlignment="0" applyProtection="0"/>
    <xf numFmtId="166" fontId="29" fillId="0" borderId="0" applyFont="0" applyFill="0" applyBorder="0" applyAlignment="0" applyProtection="0"/>
    <xf numFmtId="189" fontId="76" fillId="0" borderId="0"/>
    <xf numFmtId="189" fontId="29" fillId="0" borderId="0"/>
    <xf numFmtId="0" fontId="111" fillId="0" borderId="103" applyNumberFormat="0" applyFill="0" applyAlignment="0" applyProtection="0"/>
    <xf numFmtId="0" fontId="147" fillId="0" borderId="92"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29"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166" fontId="29" fillId="0" borderId="0" applyFont="0" applyFill="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29" fillId="0" borderId="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89" fillId="13" borderId="95" applyNumberFormat="0" applyAlignment="0" applyProtection="0"/>
    <xf numFmtId="0" fontId="29" fillId="0" borderId="0"/>
    <xf numFmtId="189" fontId="76" fillId="0" borderId="0"/>
    <xf numFmtId="189" fontId="76" fillId="0" borderId="0"/>
    <xf numFmtId="189" fontId="83" fillId="35" borderId="0" applyNumberFormat="0" applyBorder="0" applyAlignment="0" applyProtection="0"/>
    <xf numFmtId="189" fontId="115" fillId="34" borderId="0" applyNumberFormat="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76" fillId="0" borderId="0"/>
    <xf numFmtId="189" fontId="76" fillId="0" borderId="0"/>
    <xf numFmtId="0" fontId="83" fillId="35" borderId="0" applyNumberFormat="0" applyBorder="0" applyAlignment="0" applyProtection="0"/>
    <xf numFmtId="0"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83" fillId="35" borderId="0" applyNumberFormat="0" applyBorder="0" applyAlignment="0" applyProtection="0"/>
    <xf numFmtId="189" fontId="76" fillId="0" borderId="0"/>
    <xf numFmtId="189" fontId="76" fillId="0" borderId="0"/>
    <xf numFmtId="166" fontId="29" fillId="0" borderId="0" applyFont="0" applyFill="0" applyBorder="0" applyAlignment="0" applyProtection="0"/>
    <xf numFmtId="189" fontId="83" fillId="35" borderId="0" applyNumberFormat="0" applyBorder="0" applyAlignment="0" applyProtection="0"/>
    <xf numFmtId="189" fontId="115" fillId="34" borderId="0" applyNumberFormat="0" applyBorder="0" applyAlignment="0" applyProtection="0"/>
    <xf numFmtId="0" fontId="83" fillId="35" borderId="0" applyNumberFormat="0" applyBorder="0" applyAlignment="0" applyProtection="0"/>
    <xf numFmtId="189" fontId="115" fillId="34" borderId="0" applyNumberFormat="0" applyBorder="0" applyAlignment="0" applyProtection="0"/>
    <xf numFmtId="189" fontId="83" fillId="35" borderId="0" applyNumberFormat="0" applyBorder="0" applyAlignment="0" applyProtection="0"/>
    <xf numFmtId="166" fontId="30" fillId="0" borderId="0" applyFont="0" applyFill="0" applyBorder="0" applyAlignment="0" applyProtection="0"/>
    <xf numFmtId="189" fontId="76" fillId="0" borderId="0"/>
    <xf numFmtId="0" fontId="83" fillId="35" borderId="0" applyNumberFormat="0" applyBorder="0" applyAlignment="0" applyProtection="0"/>
    <xf numFmtId="0" fontId="115" fillId="34" borderId="0" applyNumberFormat="0" applyBorder="0" applyAlignment="0" applyProtection="0"/>
    <xf numFmtId="189" fontId="83" fillId="35" borderId="0" applyNumberFormat="0" applyBorder="0" applyAlignment="0" applyProtection="0"/>
    <xf numFmtId="189" fontId="115" fillId="34" borderId="0" applyNumberFormat="0" applyBorder="0" applyAlignment="0" applyProtection="0"/>
    <xf numFmtId="189" fontId="76" fillId="0" borderId="0"/>
    <xf numFmtId="189" fontId="83" fillId="35" borderId="0" applyNumberFormat="0" applyBorder="0" applyAlignment="0" applyProtection="0"/>
    <xf numFmtId="189" fontId="80" fillId="0" borderId="91" applyNumberFormat="0" applyFill="0" applyAlignment="0" applyProtection="0"/>
    <xf numFmtId="189" fontId="83" fillId="35" borderId="0" applyNumberFormat="0" applyBorder="0" applyAlignment="0" applyProtection="0"/>
    <xf numFmtId="189" fontId="76" fillId="0" borderId="0"/>
    <xf numFmtId="189" fontId="76" fillId="0" borderId="0"/>
    <xf numFmtId="189" fontId="80" fillId="0" borderId="91" applyNumberFormat="0" applyFill="0" applyAlignment="0" applyProtection="0"/>
    <xf numFmtId="0" fontId="115" fillId="34" borderId="0" applyNumberFormat="0" applyBorder="0" applyAlignment="0" applyProtection="0"/>
    <xf numFmtId="0" fontId="139" fillId="35" borderId="0" applyNumberFormat="0" applyBorder="0" applyAlignment="0" applyProtection="0"/>
    <xf numFmtId="189" fontId="115" fillId="34" borderId="0" applyNumberFormat="0" applyBorder="0" applyAlignment="0" applyProtection="0"/>
    <xf numFmtId="189" fontId="29" fillId="0" borderId="0"/>
    <xf numFmtId="9" fontId="29" fillId="0" borderId="0" applyFont="0" applyFill="0" applyBorder="0" applyAlignment="0" applyProtection="0"/>
    <xf numFmtId="189" fontId="76" fillId="0" borderId="0"/>
    <xf numFmtId="189" fontId="29" fillId="0" borderId="0"/>
    <xf numFmtId="189" fontId="115" fillId="34" borderId="0" applyNumberFormat="0" applyBorder="0" applyAlignment="0" applyProtection="0"/>
    <xf numFmtId="166" fontId="29" fillId="0" borderId="0" applyFont="0" applyFill="0" applyBorder="0" applyAlignment="0" applyProtection="0"/>
    <xf numFmtId="189" fontId="83" fillId="35"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189" fontId="83" fillId="35" borderId="0" applyNumberFormat="0" applyBorder="0" applyAlignment="0" applyProtection="0"/>
    <xf numFmtId="166" fontId="29" fillId="0" borderId="0" applyFont="0" applyFill="0" applyBorder="0" applyAlignment="0" applyProtection="0"/>
    <xf numFmtId="189" fontId="83" fillId="35" borderId="0" applyNumberFormat="0" applyBorder="0" applyAlignment="0" applyProtection="0"/>
    <xf numFmtId="189" fontId="76" fillId="0" borderId="0"/>
    <xf numFmtId="189" fontId="115" fillId="34" borderId="0" applyNumberFormat="0" applyBorder="0" applyAlignment="0" applyProtection="0"/>
    <xf numFmtId="189" fontId="76" fillId="0" borderId="0"/>
    <xf numFmtId="189" fontId="80" fillId="0" borderId="91" applyNumberFormat="0" applyFill="0" applyAlignment="0" applyProtection="0"/>
    <xf numFmtId="0" fontId="139" fillId="35" borderId="0" applyNumberFormat="0" applyBorder="0" applyAlignment="0" applyProtection="0"/>
    <xf numFmtId="189" fontId="76" fillId="0" borderId="0"/>
    <xf numFmtId="189" fontId="76" fillId="0" borderId="0"/>
    <xf numFmtId="0" fontId="83" fillId="35" borderId="0" applyNumberFormat="0" applyBorder="0" applyAlignment="0" applyProtection="0"/>
    <xf numFmtId="189" fontId="115" fillId="34"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83" fillId="35" borderId="0" applyNumberFormat="0" applyBorder="0" applyAlignment="0" applyProtection="0"/>
    <xf numFmtId="189" fontId="115" fillId="34" borderId="0" applyNumberFormat="0" applyBorder="0" applyAlignment="0" applyProtection="0"/>
    <xf numFmtId="189" fontId="76" fillId="0" borderId="0"/>
    <xf numFmtId="0" fontId="140" fillId="0" borderId="0"/>
    <xf numFmtId="0" fontId="114" fillId="0" borderId="0"/>
    <xf numFmtId="190" fontId="30" fillId="0" borderId="0" applyFill="0" applyBorder="0" applyAlignment="0"/>
    <xf numFmtId="190" fontId="30" fillId="0" borderId="0" applyFill="0" applyBorder="0" applyAlignment="0"/>
    <xf numFmtId="190" fontId="30" fillId="0" borderId="0" applyFill="0" applyBorder="0" applyAlignment="0"/>
    <xf numFmtId="190" fontId="30" fillId="0" borderId="0" applyFill="0" applyBorder="0" applyAlignment="0"/>
    <xf numFmtId="190" fontId="30" fillId="0" borderId="0" applyFill="0" applyBorder="0" applyAlignment="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6" fillId="0" borderId="0"/>
    <xf numFmtId="189" fontId="76" fillId="0" borderId="0"/>
    <xf numFmtId="0" fontId="79" fillId="21" borderId="90" applyNumberFormat="0" applyAlignment="0" applyProtection="0"/>
    <xf numFmtId="189" fontId="79" fillId="21" borderId="90" applyNumberFormat="0" applyAlignment="0" applyProtection="0"/>
    <xf numFmtId="189" fontId="76" fillId="0" borderId="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66" fontId="29" fillId="0" borderId="0" applyFont="0" applyFill="0" applyBorder="0" applyAlignment="0" applyProtection="0"/>
    <xf numFmtId="189" fontId="76" fillId="0" borderId="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0"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0" fontId="79" fillId="21" borderId="90" applyNumberFormat="0" applyAlignment="0" applyProtection="0"/>
    <xf numFmtId="189" fontId="79" fillId="21" borderId="90" applyNumberFormat="0" applyAlignment="0" applyProtection="0"/>
    <xf numFmtId="189" fontId="29" fillId="0" borderId="0"/>
    <xf numFmtId="189" fontId="29" fillId="0" borderId="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30" fillId="32" borderId="93" applyNumberFormat="0" applyFont="0" applyAlignment="0" applyProtection="0"/>
    <xf numFmtId="189" fontId="30" fillId="32" borderId="93" applyNumberFormat="0" applyFont="0" applyAlignment="0" applyProtection="0"/>
    <xf numFmtId="189" fontId="90" fillId="9" borderId="96" applyNumberFormat="0" applyAlignment="0" applyProtection="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0" fontId="29" fillId="0" borderId="0"/>
    <xf numFmtId="189" fontId="90" fillId="9" borderId="96" applyNumberFormat="0" applyAlignment="0" applyProtection="0"/>
    <xf numFmtId="189" fontId="29" fillId="0" borderId="0"/>
    <xf numFmtId="189" fontId="76"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89"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66" fontId="29" fillId="0" borderId="0" applyFont="0" applyFill="0" applyBorder="0" applyAlignment="0" applyProtection="0"/>
    <xf numFmtId="189" fontId="90" fillId="9" borderId="96" applyNumberFormat="0" applyAlignment="0" applyProtection="0"/>
    <xf numFmtId="166" fontId="29" fillId="0" borderId="0" applyFont="0" applyFill="0" applyBorder="0" applyAlignment="0" applyProtection="0"/>
    <xf numFmtId="189" fontId="90" fillId="9" borderId="96" applyNumberFormat="0" applyAlignment="0" applyProtection="0"/>
    <xf numFmtId="189" fontId="88" fillId="40" borderId="0" applyNumberFormat="0" applyBorder="0" applyAlignment="0" applyProtection="0"/>
    <xf numFmtId="189" fontId="90" fillId="9" borderId="96" applyNumberFormat="0" applyAlignment="0" applyProtection="0"/>
    <xf numFmtId="0" fontId="29" fillId="0" borderId="0"/>
    <xf numFmtId="189" fontId="90" fillId="9" borderId="96" applyNumberFormat="0" applyAlignment="0" applyProtection="0"/>
    <xf numFmtId="189" fontId="29" fillId="0" borderId="0"/>
    <xf numFmtId="189" fontId="76" fillId="0" borderId="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66" fontId="29" fillId="0" borderId="0" applyFont="0" applyFill="0" applyBorder="0" applyAlignment="0" applyProtection="0"/>
    <xf numFmtId="189" fontId="90" fillId="9" borderId="96" applyNumberFormat="0" applyAlignment="0" applyProtection="0"/>
    <xf numFmtId="166" fontId="29" fillId="0" borderId="0" applyFont="0" applyFill="0" applyBorder="0" applyAlignment="0" applyProtection="0"/>
    <xf numFmtId="189" fontId="90" fillId="9" borderId="96" applyNumberFormat="0" applyAlignment="0" applyProtection="0"/>
    <xf numFmtId="189" fontId="76" fillId="0" borderId="0"/>
    <xf numFmtId="189" fontId="90" fillId="9" borderId="96" applyNumberFormat="0" applyAlignment="0" applyProtection="0"/>
    <xf numFmtId="0" fontId="29" fillId="0" borderId="0"/>
    <xf numFmtId="189" fontId="90" fillId="9" borderId="96" applyNumberFormat="0" applyAlignment="0" applyProtection="0"/>
    <xf numFmtId="0" fontId="29"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9" fillId="21" borderId="90" applyNumberFormat="0" applyAlignment="0" applyProtection="0"/>
    <xf numFmtId="189" fontId="79" fillId="21" borderId="90" applyNumberFormat="0" applyAlignment="0" applyProtection="0"/>
    <xf numFmtId="189" fontId="29" fillId="0" borderId="0"/>
    <xf numFmtId="189" fontId="29" fillId="0" borderId="0"/>
    <xf numFmtId="189" fontId="76" fillId="0" borderId="0"/>
    <xf numFmtId="189" fontId="76" fillId="0" borderId="0"/>
    <xf numFmtId="166" fontId="29" fillId="0" borderId="0" applyFont="0" applyFill="0" applyBorder="0" applyAlignment="0" applyProtection="0"/>
    <xf numFmtId="0" fontId="79" fillId="21" borderId="90" applyNumberFormat="0" applyAlignment="0" applyProtection="0"/>
    <xf numFmtId="0" fontId="79" fillId="21" borderId="90" applyNumberFormat="0" applyAlignment="0" applyProtection="0"/>
    <xf numFmtId="166" fontId="29" fillId="0" borderId="0" applyFont="0" applyFill="0" applyBorder="0" applyAlignment="0" applyProtection="0"/>
    <xf numFmtId="189" fontId="79" fillId="21" borderId="90" applyNumberFormat="0" applyAlignment="0" applyProtection="0"/>
    <xf numFmtId="189" fontId="79" fillId="21" borderId="90" applyNumberFormat="0" applyAlignment="0" applyProtection="0"/>
    <xf numFmtId="0" fontId="112" fillId="8" borderId="96" applyNumberFormat="0" applyAlignment="0" applyProtection="0"/>
    <xf numFmtId="189" fontId="29"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76" fillId="0" borderId="0"/>
    <xf numFmtId="189" fontId="76" fillId="0" borderId="0"/>
    <xf numFmtId="189" fontId="112" fillId="8" borderId="96" applyNumberFormat="0" applyAlignment="0" applyProtection="0"/>
    <xf numFmtId="41" fontId="29" fillId="0" borderId="0" applyFont="0" applyFill="0" applyBorder="0" applyAlignment="0" applyProtection="0"/>
    <xf numFmtId="189" fontId="29" fillId="0" borderId="0"/>
    <xf numFmtId="189" fontId="76" fillId="0" borderId="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82" fillId="0" borderId="92" applyNumberFormat="0" applyFill="0" applyAlignment="0" applyProtection="0"/>
    <xf numFmtId="189" fontId="112" fillId="8" borderId="96" applyNumberFormat="0" applyAlignment="0" applyProtection="0"/>
    <xf numFmtId="189" fontId="112" fillId="8" borderId="96" applyNumberFormat="0" applyAlignment="0" applyProtection="0"/>
    <xf numFmtId="189" fontId="29" fillId="0" borderId="0"/>
    <xf numFmtId="189" fontId="76" fillId="0" borderId="0"/>
    <xf numFmtId="189" fontId="29"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6" fillId="0" borderId="0"/>
    <xf numFmtId="189" fontId="76" fillId="0" borderId="0"/>
    <xf numFmtId="189" fontId="76"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6" fillId="0" borderId="0"/>
    <xf numFmtId="189" fontId="76"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80" fillId="0" borderId="91" applyNumberFormat="0" applyFill="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6"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29" fillId="0" borderId="0"/>
    <xf numFmtId="189" fontId="76" fillId="0" borderId="0"/>
    <xf numFmtId="189" fontId="76" fillId="0" borderId="0"/>
    <xf numFmtId="189" fontId="90" fillId="9" borderId="96" applyNumberFormat="0" applyAlignment="0" applyProtection="0"/>
    <xf numFmtId="189" fontId="90" fillId="9" borderId="96" applyNumberFormat="0" applyAlignment="0" applyProtection="0"/>
    <xf numFmtId="0" fontId="136" fillId="31" borderId="0" applyNumberFormat="0" applyBorder="0" applyAlignment="0" applyProtection="0"/>
    <xf numFmtId="189" fontId="85" fillId="0" borderId="94" applyNumberFormat="0" applyFill="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76" fillId="0" borderId="0"/>
    <xf numFmtId="189" fontId="90" fillId="9" borderId="96" applyNumberFormat="0" applyAlignment="0" applyProtection="0"/>
    <xf numFmtId="189" fontId="112" fillId="8"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66" fontId="29" fillId="0" borderId="0" applyFont="0" applyFill="0" applyBorder="0" applyAlignment="0" applyProtection="0"/>
    <xf numFmtId="189" fontId="90" fillId="9" borderId="96" applyNumberFormat="0" applyAlignment="0" applyProtection="0"/>
    <xf numFmtId="0" fontId="90" fillId="9" borderId="96" applyNumberFormat="0" applyAlignment="0" applyProtection="0"/>
    <xf numFmtId="166" fontId="29" fillId="0" borderId="0" applyFont="0" applyFill="0" applyBorder="0" applyAlignment="0" applyProtection="0"/>
    <xf numFmtId="189" fontId="90" fillId="9" borderId="96" applyNumberFormat="0" applyAlignment="0" applyProtection="0"/>
    <xf numFmtId="189" fontId="90" fillId="9" borderId="96" applyNumberFormat="0" applyAlignment="0" applyProtection="0"/>
    <xf numFmtId="189" fontId="80" fillId="0" borderId="91" applyNumberFormat="0" applyFill="0" applyAlignment="0" applyProtection="0"/>
    <xf numFmtId="189" fontId="90" fillId="9" borderId="96" applyNumberFormat="0" applyAlignment="0" applyProtection="0"/>
    <xf numFmtId="189" fontId="76" fillId="0" borderId="0"/>
    <xf numFmtId="166" fontId="29" fillId="0" borderId="0" applyFont="0" applyFill="0" applyBorder="0" applyAlignment="0" applyProtection="0"/>
    <xf numFmtId="189" fontId="76" fillId="0" borderId="0"/>
    <xf numFmtId="189" fontId="90" fillId="9" borderId="96" applyNumberFormat="0" applyAlignment="0" applyProtection="0"/>
    <xf numFmtId="0" fontId="90" fillId="9" borderId="96" applyNumberFormat="0" applyAlignment="0" applyProtection="0"/>
    <xf numFmtId="166" fontId="29" fillId="0" borderId="0" applyFont="0" applyFill="0" applyBorder="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80" fillId="0" borderId="91" applyNumberFormat="0" applyFill="0" applyAlignment="0" applyProtection="0"/>
    <xf numFmtId="189" fontId="90" fillId="9"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0" fontId="90" fillId="9"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29" fillId="0" borderId="0"/>
    <xf numFmtId="189" fontId="76" fillId="0" borderId="0"/>
    <xf numFmtId="0" fontId="112" fillId="8" borderId="96" applyNumberFormat="0" applyAlignment="0" applyProtection="0"/>
    <xf numFmtId="0" fontId="90" fillId="9"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93" fillId="33"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0" fontId="29" fillId="0" borderId="0"/>
    <xf numFmtId="189" fontId="76" fillId="0" borderId="0"/>
    <xf numFmtId="189" fontId="112" fillId="8" borderId="96" applyNumberFormat="0" applyAlignment="0" applyProtection="0"/>
    <xf numFmtId="166" fontId="30" fillId="0" borderId="0" applyFont="0" applyFill="0" applyBorder="0" applyAlignment="0" applyProtection="0"/>
    <xf numFmtId="41" fontId="30"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66" fontId="29" fillId="0" borderId="0" applyFont="0" applyFill="0" applyBorder="0" applyAlignment="0" applyProtection="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29" fillId="0" borderId="0"/>
    <xf numFmtId="189" fontId="29"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0" fontId="112" fillId="8"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189" fontId="76" fillId="0" borderId="0"/>
    <xf numFmtId="189" fontId="76" fillId="0" borderId="0"/>
    <xf numFmtId="166" fontId="29" fillId="0" borderId="0" applyFont="0" applyFill="0" applyBorder="0" applyAlignment="0" applyProtection="0"/>
    <xf numFmtId="189" fontId="112" fillId="8" borderId="96" applyNumberFormat="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0" fontId="23" fillId="0" borderId="0"/>
    <xf numFmtId="189" fontId="112" fillId="8"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0" fontId="30" fillId="0" borderId="0"/>
    <xf numFmtId="189" fontId="112" fillId="8" borderId="96" applyNumberFormat="0" applyAlignment="0" applyProtection="0"/>
    <xf numFmtId="189" fontId="29" fillId="0" borderId="0"/>
    <xf numFmtId="189" fontId="112" fillId="8" borderId="96" applyNumberFormat="0" applyAlignment="0" applyProtection="0"/>
    <xf numFmtId="189" fontId="29" fillId="0" borderId="0"/>
    <xf numFmtId="166" fontId="29" fillId="0" borderId="0" applyFont="0" applyFill="0" applyBorder="0" applyAlignment="0" applyProtection="0"/>
    <xf numFmtId="189" fontId="112" fillId="8" borderId="96" applyNumberFormat="0" applyAlignment="0" applyProtection="0"/>
    <xf numFmtId="166" fontId="29" fillId="0" borderId="0" applyFont="0" applyFill="0" applyBorder="0" applyAlignment="0" applyProtection="0"/>
    <xf numFmtId="189" fontId="112" fillId="8" borderId="96" applyNumberFormat="0" applyAlignment="0" applyProtection="0"/>
    <xf numFmtId="0" fontId="30" fillId="0" borderId="0"/>
    <xf numFmtId="0" fontId="30" fillId="0" borderId="0"/>
    <xf numFmtId="189" fontId="112" fillId="8" borderId="96" applyNumberFormat="0" applyAlignment="0" applyProtection="0"/>
    <xf numFmtId="189" fontId="76" fillId="0" borderId="0"/>
    <xf numFmtId="189" fontId="76" fillId="0" borderId="0"/>
    <xf numFmtId="189" fontId="112" fillId="8" borderId="96" applyNumberFormat="0" applyAlignment="0" applyProtection="0"/>
    <xf numFmtId="189" fontId="76" fillId="0" borderId="0"/>
    <xf numFmtId="189" fontId="76" fillId="0" borderId="0"/>
    <xf numFmtId="166"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76"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189" fontId="112" fillId="8" borderId="96" applyNumberFormat="0" applyAlignment="0" applyProtection="0"/>
    <xf numFmtId="41" fontId="29" fillId="0" borderId="0" applyFont="0" applyFill="0" applyBorder="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01" fillId="0" borderId="99" applyNumberFormat="0" applyFill="0" applyAlignment="0" applyProtection="0"/>
    <xf numFmtId="189" fontId="112" fillId="8" borderId="96" applyNumberFormat="0" applyAlignment="0" applyProtection="0"/>
    <xf numFmtId="9" fontId="29" fillId="0" borderId="0" applyFont="0" applyFill="0" applyBorder="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9" fontId="29" fillId="0" borderId="0" applyFont="0" applyFill="0" applyBorder="0" applyAlignment="0" applyProtection="0"/>
    <xf numFmtId="189" fontId="112" fillId="8" borderId="96" applyNumberFormat="0" applyAlignment="0" applyProtection="0"/>
    <xf numFmtId="189" fontId="76" fillId="0" borderId="0"/>
    <xf numFmtId="189" fontId="29" fillId="0" borderId="0"/>
    <xf numFmtId="189" fontId="112" fillId="8" borderId="96" applyNumberFormat="0" applyAlignment="0" applyProtection="0"/>
    <xf numFmtId="189" fontId="112" fillId="8" borderId="96" applyNumberFormat="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66" fontId="29" fillId="0" borderId="0" applyFont="0" applyFill="0" applyBorder="0" applyAlignment="0" applyProtection="0"/>
    <xf numFmtId="189" fontId="76" fillId="0" borderId="0"/>
    <xf numFmtId="189" fontId="112" fillId="8" borderId="96" applyNumberFormat="0" applyAlignment="0" applyProtection="0"/>
    <xf numFmtId="189" fontId="112" fillId="8" borderId="96"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29" fillId="0" borderId="0"/>
    <xf numFmtId="189" fontId="29" fillId="0" borderId="0"/>
    <xf numFmtId="189" fontId="76" fillId="0" borderId="0"/>
    <xf numFmtId="189" fontId="112" fillId="8" borderId="96" applyNumberFormat="0" applyAlignment="0" applyProtection="0"/>
    <xf numFmtId="189" fontId="112" fillId="8" borderId="96"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76" fillId="0" borderId="0"/>
    <xf numFmtId="189" fontId="112" fillId="8" borderId="96"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189" fontId="112" fillId="8" borderId="96" applyNumberFormat="0" applyAlignment="0" applyProtection="0"/>
    <xf numFmtId="189" fontId="112" fillId="8" borderId="96" applyNumberFormat="0" applyAlignment="0" applyProtection="0"/>
    <xf numFmtId="189" fontId="29" fillId="0" borderId="0"/>
    <xf numFmtId="189" fontId="76" fillId="0" borderId="0"/>
    <xf numFmtId="0" fontId="79" fillId="21" borderId="90" applyNumberFormat="0" applyAlignment="0" applyProtection="0"/>
    <xf numFmtId="0" fontId="79" fillId="21" borderId="90" applyNumberFormat="0" applyAlignment="0" applyProtection="0"/>
    <xf numFmtId="189" fontId="76" fillId="0" borderId="0"/>
    <xf numFmtId="189" fontId="76" fillId="0" borderId="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66" fontId="29" fillId="0" borderId="0" applyFont="0" applyFill="0" applyBorder="0" applyAlignment="0" applyProtection="0"/>
    <xf numFmtId="189" fontId="29" fillId="0" borderId="0"/>
    <xf numFmtId="189" fontId="29" fillId="0" borderId="0"/>
    <xf numFmtId="189" fontId="104" fillId="0" borderId="0" applyNumberFormat="0" applyFill="0" applyBorder="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66" fontId="29" fillId="0" borderId="0" applyFont="0" applyFill="0" applyBorder="0" applyAlignment="0" applyProtection="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76"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9" fillId="21" borderId="90" applyNumberFormat="0" applyAlignment="0" applyProtection="0"/>
    <xf numFmtId="189" fontId="76" fillId="0" borderId="0"/>
    <xf numFmtId="189" fontId="76" fillId="0" borderId="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127" fillId="8" borderId="102" applyNumberFormat="0" applyAlignment="0" applyProtection="0"/>
    <xf numFmtId="189" fontId="76" fillId="0" borderId="0"/>
    <xf numFmtId="0" fontId="79" fillId="21" borderId="90" applyNumberFormat="0" applyAlignment="0" applyProtection="0"/>
    <xf numFmtId="0" fontId="79" fillId="21" borderId="90" applyNumberFormat="0" applyAlignment="0" applyProtection="0"/>
    <xf numFmtId="189" fontId="76" fillId="0" borderId="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43" fontId="30" fillId="0" borderId="0" applyFont="0" applyFill="0" applyBorder="0" applyAlignment="0" applyProtection="0"/>
    <xf numFmtId="189" fontId="79" fillId="21" borderId="90" applyNumberFormat="0" applyAlignment="0" applyProtection="0"/>
    <xf numFmtId="189" fontId="79" fillId="21" borderId="90" applyNumberFormat="0" applyAlignment="0" applyProtection="0"/>
    <xf numFmtId="189" fontId="29"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6" fillId="0" borderId="0" applyNumberFormat="0" applyFill="0" applyBorder="0" applyAlignment="0" applyProtection="0"/>
    <xf numFmtId="189" fontId="90" fillId="9" borderId="96" applyNumberFormat="0" applyAlignment="0" applyProtection="0"/>
    <xf numFmtId="189" fontId="90" fillId="9" borderId="96" applyNumberFormat="0" applyAlignment="0" applyProtection="0"/>
    <xf numFmtId="189" fontId="110" fillId="0" borderId="0" applyNumberFormat="0" applyFill="0" applyBorder="0" applyAlignment="0" applyProtection="0"/>
    <xf numFmtId="189" fontId="90" fillId="9" borderId="96" applyNumberFormat="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76" fillId="0" borderId="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89" fontId="79" fillId="21" borderId="90" applyNumberFormat="0" applyAlignment="0" applyProtection="0"/>
    <xf numFmtId="189" fontId="102" fillId="0" borderId="91" applyNumberFormat="0" applyFill="0" applyAlignment="0" applyProtection="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189" fontId="29" fillId="0" borderId="0"/>
    <xf numFmtId="0" fontId="79" fillId="21" borderId="90" applyNumberFormat="0" applyAlignment="0" applyProtection="0"/>
    <xf numFmtId="0" fontId="79" fillId="21" borderId="90" applyNumberFormat="0" applyAlignment="0" applyProtection="0"/>
    <xf numFmtId="189" fontId="102" fillId="0" borderId="91" applyNumberFormat="0" applyFill="0" applyAlignment="0" applyProtection="0"/>
    <xf numFmtId="166" fontId="29" fillId="0" borderId="0" applyFont="0" applyFill="0" applyBorder="0" applyAlignment="0" applyProtection="0"/>
    <xf numFmtId="189" fontId="79" fillId="21" borderId="90" applyNumberFormat="0" applyAlignment="0" applyProtection="0"/>
    <xf numFmtId="189" fontId="79" fillId="21" borderId="90" applyNumberFormat="0" applyAlignment="0" applyProtection="0"/>
    <xf numFmtId="0" fontId="79" fillId="21" borderId="90" applyNumberFormat="0" applyAlignment="0" applyProtection="0"/>
    <xf numFmtId="0" fontId="79" fillId="21" borderId="90" applyNumberFormat="0" applyAlignment="0" applyProtection="0"/>
    <xf numFmtId="189" fontId="79" fillId="21" borderId="90" applyNumberFormat="0" applyAlignment="0" applyProtection="0"/>
    <xf numFmtId="189" fontId="79" fillId="21" borderId="90" applyNumberFormat="0" applyAlignment="0" applyProtection="0"/>
    <xf numFmtId="189" fontId="76" fillId="0" borderId="0"/>
    <xf numFmtId="189" fontId="76" fillId="0" borderId="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29" fillId="0" borderId="0"/>
    <xf numFmtId="189" fontId="76" fillId="0" borderId="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29" fillId="0" borderId="0"/>
    <xf numFmtId="189" fontId="90" fillId="9" borderId="96" applyNumberFormat="0" applyAlignment="0" applyProtection="0"/>
    <xf numFmtId="189" fontId="29" fillId="0" borderId="0"/>
    <xf numFmtId="189" fontId="90" fillId="9" borderId="96" applyNumberFormat="0" applyAlignment="0" applyProtection="0"/>
    <xf numFmtId="189" fontId="76" fillId="0" borderId="0"/>
    <xf numFmtId="189" fontId="93" fillId="33" borderId="96" applyNumberFormat="0" applyAlignment="0" applyProtection="0"/>
    <xf numFmtId="189" fontId="94"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0" fontId="79" fillId="21" borderId="90" applyNumberFormat="0" applyAlignment="0" applyProtection="0"/>
    <xf numFmtId="189" fontId="90" fillId="9" borderId="96" applyNumberFormat="0" applyAlignment="0" applyProtection="0"/>
    <xf numFmtId="189" fontId="79" fillId="21" borderId="90" applyNumberFormat="0" applyAlignment="0" applyProtection="0"/>
    <xf numFmtId="189" fontId="90" fillId="9" borderId="96" applyNumberFormat="0" applyAlignment="0" applyProtection="0"/>
    <xf numFmtId="189" fontId="79" fillId="21" borderId="90" applyNumberFormat="0" applyAlignment="0" applyProtection="0"/>
    <xf numFmtId="0" fontId="90" fillId="9" borderId="96" applyNumberFormat="0" applyAlignment="0" applyProtection="0"/>
    <xf numFmtId="189" fontId="76" fillId="0" borderId="0"/>
    <xf numFmtId="189" fontId="76" fillId="0" borderId="0"/>
    <xf numFmtId="189" fontId="79" fillId="21" borderId="90" applyNumberFormat="0" applyAlignment="0" applyProtection="0"/>
    <xf numFmtId="0" fontId="79" fillId="21" borderId="90" applyNumberFormat="0" applyAlignment="0" applyProtection="0"/>
    <xf numFmtId="0" fontId="131" fillId="21" borderId="90" applyNumberFormat="0" applyAlignment="0" applyProtection="0"/>
    <xf numFmtId="189" fontId="79" fillId="21" borderId="90"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0" fontId="90" fillId="9" borderId="96" applyNumberFormat="0" applyAlignment="0" applyProtection="0"/>
    <xf numFmtId="0" fontId="131"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0" fontId="90" fillId="9" borderId="96" applyNumberFormat="0" applyAlignment="0" applyProtection="0"/>
    <xf numFmtId="0" fontId="97" fillId="48" borderId="98" applyNumberFormat="0" applyAlignment="0" applyProtection="0"/>
    <xf numFmtId="0" fontId="97" fillId="48" borderId="98" applyNumberFormat="0" applyAlignment="0" applyProtection="0"/>
    <xf numFmtId="189" fontId="90" fillId="9" borderId="96" applyNumberFormat="0" applyAlignment="0" applyProtection="0"/>
    <xf numFmtId="189" fontId="76" fillId="0" borderId="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90" fillId="9" borderId="96" applyNumberFormat="0" applyAlignment="0" applyProtection="0"/>
    <xf numFmtId="189" fontId="90" fillId="9" borderId="96" applyNumberFormat="0" applyAlignment="0" applyProtection="0"/>
    <xf numFmtId="189" fontId="76" fillId="0" borderId="0"/>
    <xf numFmtId="189" fontId="93" fillId="33" borderId="96" applyNumberFormat="0" applyAlignment="0" applyProtection="0"/>
    <xf numFmtId="189" fontId="79" fillId="21" borderId="90" applyNumberFormat="0" applyAlignment="0" applyProtection="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104" fillId="0" borderId="0" applyNumberFormat="0" applyFill="0" applyBorder="0" applyAlignment="0" applyProtection="0"/>
    <xf numFmtId="189" fontId="76" fillId="0" borderId="0"/>
    <xf numFmtId="189" fontId="29" fillId="0" borderId="0"/>
    <xf numFmtId="189" fontId="76" fillId="0" borderId="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0" fontId="131" fillId="21" borderId="90" applyNumberFormat="0" applyAlignment="0" applyProtection="0"/>
    <xf numFmtId="0"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90" fillId="9" borderId="96" applyNumberFormat="0" applyAlignment="0" applyProtection="0"/>
    <xf numFmtId="189" fontId="79" fillId="21" borderId="90" applyNumberFormat="0" applyAlignment="0" applyProtection="0"/>
    <xf numFmtId="0" fontId="29" fillId="0" borderId="0"/>
    <xf numFmtId="189" fontId="79" fillId="21" borderId="90" applyNumberFormat="0" applyAlignment="0" applyProtection="0"/>
    <xf numFmtId="189" fontId="29" fillId="0" borderId="0"/>
    <xf numFmtId="189" fontId="79" fillId="21" borderId="90" applyNumberFormat="0" applyAlignment="0" applyProtection="0"/>
    <xf numFmtId="189" fontId="90" fillId="9" borderId="96" applyNumberFormat="0" applyAlignment="0" applyProtection="0"/>
    <xf numFmtId="189" fontId="90" fillId="9" borderId="96" applyNumberFormat="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90" fillId="9" borderId="96" applyNumberFormat="0" applyAlignment="0" applyProtection="0"/>
    <xf numFmtId="189" fontId="90" fillId="9" borderId="96" applyNumberFormat="0" applyAlignment="0" applyProtection="0"/>
    <xf numFmtId="189" fontId="76" fillId="0" borderId="0"/>
    <xf numFmtId="189" fontId="76" fillId="0" borderId="0"/>
    <xf numFmtId="194" fontId="45" fillId="0" borderId="0" applyFill="0" applyBorder="0"/>
    <xf numFmtId="189" fontId="102" fillId="0" borderId="91" applyNumberFormat="0" applyFill="0" applyAlignment="0" applyProtection="0"/>
    <xf numFmtId="0" fontId="97" fillId="48" borderId="98" applyNumberFormat="0" applyAlignment="0" applyProtection="0"/>
    <xf numFmtId="189" fontId="97" fillId="48" borderId="98" applyNumberFormat="0" applyAlignment="0" applyProtection="0"/>
    <xf numFmtId="189" fontId="97" fillId="48" borderId="98" applyNumberFormat="0" applyAlignment="0" applyProtection="0"/>
    <xf numFmtId="189" fontId="89" fillId="13" borderId="95" applyNumberFormat="0" applyAlignment="0" applyProtection="0"/>
    <xf numFmtId="41" fontId="29" fillId="0" borderId="0" applyFont="0" applyFill="0" applyBorder="0" applyAlignment="0" applyProtection="0"/>
    <xf numFmtId="189" fontId="89" fillId="13" borderId="95" applyNumberFormat="0" applyAlignment="0" applyProtection="0"/>
    <xf numFmtId="41" fontId="29" fillId="0" borderId="0" applyFont="0" applyFill="0" applyBorder="0" applyAlignment="0" applyProtection="0"/>
    <xf numFmtId="189" fontId="89" fillId="13" borderId="95" applyNumberFormat="0" applyAlignment="0" applyProtection="0"/>
    <xf numFmtId="166" fontId="29" fillId="0" borderId="0" applyFont="0" applyFill="0" applyBorder="0" applyAlignment="0" applyProtection="0"/>
    <xf numFmtId="189" fontId="76" fillId="0" borderId="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97" fillId="48" borderId="98" applyNumberFormat="0" applyAlignment="0" applyProtection="0"/>
    <xf numFmtId="189" fontId="76" fillId="0" borderId="0"/>
    <xf numFmtId="189"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166" fontId="29" fillId="0" borderId="0" applyFont="0" applyFill="0" applyBorder="0" applyAlignment="0" applyProtection="0"/>
    <xf numFmtId="0"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166" fontId="29" fillId="0" borderId="0" applyFont="0" applyFill="0" applyBorder="0" applyAlignment="0" applyProtection="0"/>
    <xf numFmtId="0" fontId="97" fillId="48" borderId="98" applyNumberFormat="0" applyAlignment="0" applyProtection="0"/>
    <xf numFmtId="189"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0" fontId="97" fillId="48" borderId="98" applyNumberFormat="0" applyAlignment="0" applyProtection="0"/>
    <xf numFmtId="189" fontId="97" fillId="48" borderId="98" applyNumberFormat="0" applyAlignment="0" applyProtection="0"/>
    <xf numFmtId="189" fontId="97" fillId="48" borderId="98" applyNumberFormat="0" applyAlignment="0" applyProtection="0"/>
    <xf numFmtId="189"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189" fontId="97" fillId="48" borderId="98" applyNumberFormat="0" applyAlignment="0" applyProtection="0"/>
    <xf numFmtId="189" fontId="97" fillId="48" borderId="98" applyNumberFormat="0" applyAlignment="0" applyProtection="0"/>
    <xf numFmtId="166" fontId="29" fillId="0" borderId="0" applyFont="0" applyFill="0" applyBorder="0" applyAlignment="0" applyProtection="0"/>
    <xf numFmtId="189" fontId="97" fillId="48" borderId="98" applyNumberFormat="0" applyAlignment="0" applyProtection="0"/>
    <xf numFmtId="189" fontId="76" fillId="0" borderId="0"/>
    <xf numFmtId="189"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30" fillId="32" borderId="93" applyNumberFormat="0" applyFon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29" fillId="0" borderId="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9" fillId="13" borderId="95" applyNumberFormat="0" applyAlignment="0" applyProtection="0"/>
    <xf numFmtId="189" fontId="89" fillId="13" borderId="95" applyNumberFormat="0" applyAlignment="0" applyProtection="0"/>
    <xf numFmtId="0" fontId="29" fillId="0" borderId="0"/>
    <xf numFmtId="9" fontId="29" fillId="0" borderId="0" applyFont="0" applyFill="0" applyBorder="0" applyAlignment="0" applyProtection="0"/>
    <xf numFmtId="189" fontId="89" fillId="13" borderId="95" applyNumberFormat="0" applyAlignment="0" applyProtection="0"/>
    <xf numFmtId="189" fontId="89" fillId="13" borderId="95" applyNumberFormat="0" applyAlignment="0" applyProtection="0"/>
    <xf numFmtId="0" fontId="29" fillId="0" borderId="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30" fillId="0" borderId="0"/>
    <xf numFmtId="189" fontId="30" fillId="0" borderId="0"/>
    <xf numFmtId="189" fontId="89" fillId="13" borderId="95" applyNumberFormat="0" applyAlignment="0" applyProtection="0"/>
    <xf numFmtId="189" fontId="89" fillId="13" borderId="95" applyNumberFormat="0" applyAlignment="0" applyProtection="0"/>
    <xf numFmtId="0" fontId="29" fillId="0" borderId="0"/>
    <xf numFmtId="189" fontId="89" fillId="13" borderId="95" applyNumberFormat="0" applyAlignment="0" applyProtection="0"/>
    <xf numFmtId="189" fontId="89" fillId="13" borderId="95" applyNumberFormat="0" applyAlignment="0" applyProtection="0"/>
    <xf numFmtId="0" fontId="29" fillId="0" borderId="0"/>
    <xf numFmtId="189" fontId="89" fillId="13" borderId="95" applyNumberFormat="0" applyAlignment="0" applyProtection="0"/>
    <xf numFmtId="189" fontId="89" fillId="13" borderId="95" applyNumberFormat="0" applyAlignment="0" applyProtection="0"/>
    <xf numFmtId="189" fontId="76" fillId="0" borderId="0"/>
    <xf numFmtId="189" fontId="29" fillId="0" borderId="0"/>
    <xf numFmtId="189" fontId="89" fillId="13" borderId="95" applyNumberFormat="0" applyAlignment="0" applyProtection="0"/>
    <xf numFmtId="189" fontId="89" fillId="13" borderId="95" applyNumberFormat="0" applyAlignment="0" applyProtection="0"/>
    <xf numFmtId="0" fontId="29" fillId="0" borderId="0"/>
    <xf numFmtId="189" fontId="89" fillId="13" borderId="95" applyNumberFormat="0" applyAlignment="0" applyProtection="0"/>
    <xf numFmtId="189" fontId="89" fillId="13" borderId="95" applyNumberFormat="0" applyAlignment="0" applyProtection="0"/>
    <xf numFmtId="189" fontId="29" fillId="0" borderId="0"/>
    <xf numFmtId="166" fontId="29" fillId="0" borderId="0" applyFont="0" applyFill="0" applyBorder="0" applyAlignment="0" applyProtection="0"/>
    <xf numFmtId="189" fontId="89" fillId="13" borderId="95" applyNumberFormat="0" applyAlignment="0" applyProtection="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166" fontId="29" fillId="0" borderId="0" applyFont="0" applyFill="0" applyBorder="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0" fontId="86" fillId="13" borderId="95" applyNumberFormat="0" applyAlignment="0" applyProtection="0"/>
    <xf numFmtId="189" fontId="86" fillId="13" borderId="95" applyNumberFormat="0" applyAlignment="0" applyProtection="0"/>
    <xf numFmtId="189" fontId="29" fillId="0" borderId="0"/>
    <xf numFmtId="189" fontId="89" fillId="13" borderId="95" applyNumberFormat="0" applyAlignment="0" applyProtection="0"/>
    <xf numFmtId="189" fontId="86" fillId="13" borderId="95" applyNumberFormat="0" applyAlignment="0" applyProtection="0"/>
    <xf numFmtId="189" fontId="29" fillId="0" borderId="0"/>
    <xf numFmtId="189" fontId="89" fillId="13" borderId="95" applyNumberFormat="0" applyAlignment="0" applyProtection="0"/>
    <xf numFmtId="189" fontId="29" fillId="0" borderId="0"/>
    <xf numFmtId="189" fontId="29" fillId="0" borderId="0"/>
    <xf numFmtId="189" fontId="89" fillId="13" borderId="95" applyNumberFormat="0" applyAlignment="0" applyProtection="0"/>
    <xf numFmtId="189" fontId="89" fillId="13" borderId="95" applyNumberFormat="0" applyAlignment="0" applyProtection="0"/>
    <xf numFmtId="189" fontId="86" fillId="13" borderId="95" applyNumberFormat="0" applyAlignment="0" applyProtection="0"/>
    <xf numFmtId="189" fontId="75" fillId="0" borderId="88" applyNumberFormat="0" applyFill="0" applyAlignment="0" applyProtection="0"/>
    <xf numFmtId="189" fontId="75" fillId="0" borderId="88" applyNumberFormat="0" applyFill="0" applyAlignment="0" applyProtection="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5" fillId="0" borderId="88" applyNumberFormat="0" applyFill="0" applyAlignment="0" applyProtection="0"/>
    <xf numFmtId="189" fontId="76" fillId="0" borderId="0"/>
    <xf numFmtId="189" fontId="76" fillId="0" borderId="0"/>
    <xf numFmtId="189" fontId="89" fillId="13" borderId="95" applyNumberFormat="0" applyAlignment="0" applyProtection="0"/>
    <xf numFmtId="189" fontId="89" fillId="13" borderId="95" applyNumberFormat="0" applyAlignment="0" applyProtection="0"/>
    <xf numFmtId="189" fontId="86" fillId="13" borderId="95" applyNumberFormat="0" applyAlignment="0" applyProtection="0"/>
    <xf numFmtId="189" fontId="75" fillId="0" borderId="88" applyNumberFormat="0" applyFill="0" applyAlignment="0" applyProtection="0"/>
    <xf numFmtId="0" fontId="89" fillId="13" borderId="95" applyNumberFormat="0" applyAlignment="0" applyProtection="0"/>
    <xf numFmtId="189" fontId="95" fillId="0" borderId="104" applyNumberFormat="0" applyFill="0" applyAlignment="0" applyProtection="0"/>
    <xf numFmtId="166" fontId="30"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94" fillId="33" borderId="96" applyNumberFormat="0" applyAlignment="0" applyProtection="0"/>
    <xf numFmtId="189" fontId="76" fillId="0" borderId="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0" fontId="29" fillId="0" borderId="0"/>
    <xf numFmtId="189" fontId="86" fillId="13" borderId="95" applyNumberFormat="0" applyAlignment="0" applyProtection="0"/>
    <xf numFmtId="189" fontId="29" fillId="0" borderId="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29" fillId="0" borderId="0"/>
    <xf numFmtId="189" fontId="86" fillId="13" borderId="95" applyNumberFormat="0" applyAlignment="0" applyProtection="0"/>
    <xf numFmtId="189" fontId="86" fillId="13" borderId="95" applyNumberFormat="0" applyAlignment="0" applyProtection="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29"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29" fillId="0" borderId="0"/>
    <xf numFmtId="189" fontId="29" fillId="0" borderId="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0" fontId="86" fillId="13" borderId="95" applyNumberFormat="0" applyAlignment="0" applyProtection="0"/>
    <xf numFmtId="189" fontId="86" fillId="13" borderId="95" applyNumberFormat="0" applyAlignment="0" applyProtection="0"/>
    <xf numFmtId="189" fontId="29" fillId="0" borderId="0"/>
    <xf numFmtId="189" fontId="86" fillId="13" borderId="95" applyNumberFormat="0" applyAlignment="0" applyProtection="0"/>
    <xf numFmtId="189" fontId="86" fillId="13" borderId="95" applyNumberFormat="0" applyAlignment="0" applyProtection="0"/>
    <xf numFmtId="41" fontId="30" fillId="0" borderId="0" applyFont="0" applyFill="0" applyBorder="0" applyAlignment="0" applyProtection="0"/>
    <xf numFmtId="189" fontId="86" fillId="13" borderId="95" applyNumberFormat="0" applyAlignment="0" applyProtection="0"/>
    <xf numFmtId="166" fontId="30"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41" fontId="74" fillId="0" borderId="0" applyFont="0" applyFill="0" applyBorder="0" applyAlignment="0" applyProtection="0"/>
    <xf numFmtId="189" fontId="86" fillId="13" borderId="95" applyNumberFormat="0" applyAlignment="0" applyProtection="0"/>
    <xf numFmtId="41" fontId="74" fillId="0" borderId="0" applyFont="0" applyFill="0" applyBorder="0" applyAlignment="0" applyProtection="0"/>
    <xf numFmtId="189" fontId="86" fillId="13" borderId="95" applyNumberFormat="0" applyAlignment="0" applyProtection="0"/>
    <xf numFmtId="41" fontId="30" fillId="0" borderId="0" applyFont="0" applyFill="0" applyBorder="0" applyAlignment="0" applyProtection="0"/>
    <xf numFmtId="189" fontId="29" fillId="0" borderId="0"/>
    <xf numFmtId="189" fontId="86" fillId="13" borderId="95" applyNumberFormat="0" applyAlignment="0" applyProtection="0"/>
    <xf numFmtId="41" fontId="30" fillId="0" borderId="0" applyFont="0" applyFill="0" applyBorder="0" applyAlignment="0" applyProtection="0"/>
    <xf numFmtId="189" fontId="29" fillId="0" borderId="0"/>
    <xf numFmtId="189" fontId="86" fillId="13" borderId="95" applyNumberFormat="0" applyAlignment="0" applyProtection="0"/>
    <xf numFmtId="189" fontId="29" fillId="0" borderId="0"/>
    <xf numFmtId="189" fontId="86" fillId="13" borderId="95" applyNumberFormat="0" applyAlignment="0" applyProtection="0"/>
    <xf numFmtId="41" fontId="74" fillId="0" borderId="0" applyFont="0" applyFill="0" applyBorder="0" applyAlignment="0" applyProtection="0"/>
    <xf numFmtId="189" fontId="29" fillId="0" borderId="0"/>
    <xf numFmtId="189" fontId="86" fillId="13" borderId="95" applyNumberFormat="0" applyAlignment="0" applyProtection="0"/>
    <xf numFmtId="41" fontId="30" fillId="0" borderId="0" applyFont="0" applyFill="0" applyBorder="0" applyAlignment="0" applyProtection="0"/>
    <xf numFmtId="189" fontId="29" fillId="0" borderId="0"/>
    <xf numFmtId="166" fontId="29" fillId="0" borderId="0" applyFont="0" applyFill="0" applyBorder="0" applyAlignment="0" applyProtection="0"/>
    <xf numFmtId="189" fontId="86" fillId="13" borderId="95" applyNumberFormat="0" applyAlignment="0" applyProtection="0"/>
    <xf numFmtId="189" fontId="29" fillId="0" borderId="0"/>
    <xf numFmtId="189" fontId="86" fillId="13" borderId="95" applyNumberFormat="0" applyAlignment="0" applyProtection="0"/>
    <xf numFmtId="166" fontId="30" fillId="0" borderId="0" applyFont="0" applyFill="0" applyBorder="0" applyAlignment="0" applyProtection="0"/>
    <xf numFmtId="189" fontId="29" fillId="0" borderId="0"/>
    <xf numFmtId="189" fontId="86" fillId="13" borderId="95" applyNumberFormat="0" applyAlignment="0" applyProtection="0"/>
    <xf numFmtId="166" fontId="30" fillId="0" borderId="0" applyFont="0" applyFill="0" applyBorder="0" applyAlignment="0" applyProtection="0"/>
    <xf numFmtId="166" fontId="29" fillId="0" borderId="0" applyFont="0" applyFill="0" applyBorder="0" applyAlignment="0" applyProtection="0"/>
    <xf numFmtId="189" fontId="86" fillId="13" borderId="95" applyNumberFormat="0" applyAlignment="0" applyProtection="0"/>
    <xf numFmtId="0" fontId="122" fillId="0" borderId="0" applyNumberFormat="0" applyFill="0" applyBorder="0" applyAlignment="0" applyProtection="0">
      <alignment vertical="top"/>
      <protection locked="0"/>
    </xf>
    <xf numFmtId="189" fontId="29" fillId="0" borderId="0"/>
    <xf numFmtId="189" fontId="86" fillId="13" borderId="95" applyNumberFormat="0" applyAlignment="0" applyProtection="0"/>
    <xf numFmtId="189" fontId="29" fillId="0" borderId="0"/>
    <xf numFmtId="189" fontId="86" fillId="13" borderId="95" applyNumberFormat="0" applyAlignment="0" applyProtection="0"/>
    <xf numFmtId="189" fontId="86" fillId="13" borderId="95" applyNumberFormat="0" applyAlignment="0" applyProtection="0"/>
    <xf numFmtId="166" fontId="29" fillId="0" borderId="0" applyFont="0" applyFill="0" applyBorder="0" applyAlignment="0" applyProtection="0"/>
    <xf numFmtId="189" fontId="86" fillId="13" borderId="95" applyNumberFormat="0" applyAlignment="0" applyProtection="0"/>
    <xf numFmtId="189" fontId="86" fillId="13" borderId="95" applyNumberFormat="0" applyAlignment="0" applyProtection="0"/>
    <xf numFmtId="189" fontId="86" fillId="13" borderId="95" applyNumberFormat="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189" fontId="89" fillId="13" borderId="95" applyNumberFormat="0" applyAlignment="0" applyProtection="0"/>
    <xf numFmtId="189" fontId="97" fillId="48" borderId="98" applyNumberFormat="0" applyAlignment="0" applyProtection="0"/>
    <xf numFmtId="189" fontId="29" fillId="0" borderId="0"/>
    <xf numFmtId="189" fontId="29" fillId="0" borderId="0"/>
    <xf numFmtId="189" fontId="97" fillId="48" borderId="98" applyNumberFormat="0" applyAlignment="0" applyProtection="0"/>
    <xf numFmtId="189" fontId="29" fillId="0" borderId="0"/>
    <xf numFmtId="189" fontId="97" fillId="48" borderId="98" applyNumberFormat="0" applyAlignment="0" applyProtection="0"/>
    <xf numFmtId="189" fontId="29"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166" fontId="29" fillId="0" borderId="0" applyFont="0" applyFill="0" applyBorder="0" applyAlignment="0" applyProtection="0"/>
    <xf numFmtId="189" fontId="102" fillId="0" borderId="91" applyNumberFormat="0" applyFill="0" applyAlignment="0" applyProtection="0"/>
    <xf numFmtId="0" fontId="97" fillId="48" borderId="98" applyNumberFormat="0" applyAlignment="0" applyProtection="0"/>
    <xf numFmtId="0" fontId="97" fillId="48" borderId="98" applyNumberFormat="0" applyAlignment="0" applyProtection="0"/>
    <xf numFmtId="0" fontId="29" fillId="0" borderId="0"/>
    <xf numFmtId="0" fontId="29" fillId="0" borderId="0"/>
    <xf numFmtId="189" fontId="76" fillId="0" borderId="0"/>
    <xf numFmtId="189" fontId="76" fillId="0" borderId="0"/>
    <xf numFmtId="189" fontId="76" fillId="0" borderId="0"/>
    <xf numFmtId="189" fontId="89" fillId="13" borderId="95" applyNumberFormat="0" applyAlignment="0" applyProtection="0"/>
    <xf numFmtId="166" fontId="29" fillId="0" borderId="0" applyFont="0" applyFill="0" applyBorder="0" applyAlignment="0" applyProtection="0"/>
    <xf numFmtId="189" fontId="97" fillId="48" borderId="98" applyNumberFormat="0" applyAlignment="0" applyProtection="0"/>
    <xf numFmtId="189" fontId="29" fillId="0" borderId="0"/>
    <xf numFmtId="189" fontId="97" fillId="48" borderId="98" applyNumberFormat="0" applyAlignment="0" applyProtection="0"/>
    <xf numFmtId="189" fontId="29" fillId="0" borderId="0"/>
    <xf numFmtId="189" fontId="97" fillId="48" borderId="98" applyNumberFormat="0" applyAlignment="0" applyProtection="0"/>
    <xf numFmtId="189" fontId="29"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189" fontId="102" fillId="0" borderId="91" applyNumberFormat="0" applyFill="0" applyAlignment="0" applyProtection="0"/>
    <xf numFmtId="0" fontId="97" fillId="48" borderId="98" applyNumberFormat="0" applyAlignment="0" applyProtection="0"/>
    <xf numFmtId="0" fontId="97" fillId="48" borderId="98" applyNumberFormat="0" applyAlignment="0" applyProtection="0"/>
    <xf numFmtId="189" fontId="29" fillId="0" borderId="0"/>
    <xf numFmtId="189" fontId="76" fillId="0" borderId="0"/>
    <xf numFmtId="189" fontId="76" fillId="0" borderId="0"/>
    <xf numFmtId="189" fontId="76" fillId="0" borderId="0"/>
    <xf numFmtId="189" fontId="76" fillId="0" borderId="0"/>
    <xf numFmtId="166" fontId="29" fillId="0" borderId="0" applyFont="0" applyFill="0" applyBorder="0" applyAlignment="0" applyProtection="0"/>
    <xf numFmtId="0" fontId="97" fillId="48" borderId="98" applyNumberFormat="0" applyAlignment="0" applyProtection="0"/>
    <xf numFmtId="0" fontId="97" fillId="48" borderId="98" applyNumberFormat="0" applyAlignment="0" applyProtection="0"/>
    <xf numFmtId="189" fontId="76" fillId="0" borderId="0"/>
    <xf numFmtId="189" fontId="76" fillId="0" borderId="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66" fontId="29" fillId="0" borderId="0" applyFont="0" applyFill="0" applyBorder="0" applyAlignment="0" applyProtection="0"/>
    <xf numFmtId="189" fontId="97" fillId="48" borderId="98" applyNumberFormat="0" applyAlignment="0" applyProtection="0"/>
    <xf numFmtId="189" fontId="29" fillId="0" borderId="0"/>
    <xf numFmtId="189" fontId="76" fillId="0" borderId="0"/>
    <xf numFmtId="189" fontId="76" fillId="0" borderId="0"/>
    <xf numFmtId="189" fontId="97" fillId="48" borderId="98" applyNumberFormat="0" applyAlignment="0" applyProtection="0"/>
    <xf numFmtId="189" fontId="29"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189" fontId="29" fillId="0" borderId="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189" fontId="29" fillId="0" borderId="0"/>
    <xf numFmtId="189" fontId="76" fillId="0" borderId="0"/>
    <xf numFmtId="189" fontId="76" fillId="0" borderId="0"/>
    <xf numFmtId="0" fontId="97" fillId="48" borderId="98" applyNumberFormat="0" applyAlignment="0" applyProtection="0"/>
    <xf numFmtId="0" fontId="97" fillId="48" borderId="98" applyNumberFormat="0" applyAlignment="0" applyProtection="0"/>
    <xf numFmtId="0" fontId="97" fillId="48" borderId="98" applyNumberFormat="0" applyAlignment="0" applyProtection="0"/>
    <xf numFmtId="0"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97" fillId="48" borderId="98" applyNumberFormat="0" applyAlignment="0" applyProtection="0"/>
    <xf numFmtId="189" fontId="29" fillId="0" borderId="0"/>
    <xf numFmtId="189" fontId="97" fillId="48" borderId="98" applyNumberFormat="0" applyAlignment="0" applyProtection="0"/>
    <xf numFmtId="189" fontId="76" fillId="0" borderId="0"/>
    <xf numFmtId="189" fontId="29" fillId="0" borderId="0"/>
    <xf numFmtId="189" fontId="97" fillId="48" borderId="98" applyNumberFormat="0" applyAlignment="0" applyProtection="0"/>
    <xf numFmtId="189" fontId="29"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0" fontId="97" fillId="48" borderId="98" applyNumberFormat="0" applyAlignment="0" applyProtection="0"/>
    <xf numFmtId="189" fontId="89" fillId="13" borderId="95" applyNumberFormat="0" applyAlignment="0" applyProtection="0"/>
    <xf numFmtId="189" fontId="76" fillId="0" borderId="0"/>
    <xf numFmtId="189" fontId="76" fillId="0" borderId="0"/>
    <xf numFmtId="189" fontId="76" fillId="0" borderId="0"/>
    <xf numFmtId="189" fontId="76" fillId="0" borderId="0"/>
    <xf numFmtId="0" fontId="97" fillId="48" borderId="98" applyNumberFormat="0" applyAlignment="0" applyProtection="0"/>
    <xf numFmtId="189" fontId="89" fillId="13" borderId="95" applyNumberFormat="0" applyAlignment="0" applyProtection="0"/>
    <xf numFmtId="189" fontId="89" fillId="13" borderId="95" applyNumberFormat="0" applyAlignment="0" applyProtection="0"/>
    <xf numFmtId="189" fontId="97" fillId="48" borderId="98" applyNumberFormat="0" applyAlignment="0" applyProtection="0"/>
    <xf numFmtId="189" fontId="29" fillId="0" borderId="0"/>
    <xf numFmtId="189" fontId="97" fillId="48" borderId="98" applyNumberFormat="0" applyAlignment="0" applyProtection="0"/>
    <xf numFmtId="189" fontId="29" fillId="0" borderId="0"/>
    <xf numFmtId="189" fontId="76"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189" fontId="76" fillId="0" borderId="0"/>
    <xf numFmtId="0" fontId="97" fillId="48" borderId="98" applyNumberFormat="0" applyAlignment="0" applyProtection="0"/>
    <xf numFmtId="189" fontId="76" fillId="0" borderId="0"/>
    <xf numFmtId="189" fontId="89" fillId="13" borderId="95" applyNumberFormat="0" applyAlignment="0" applyProtection="0"/>
    <xf numFmtId="189" fontId="89" fillId="13" borderId="95" applyNumberFormat="0" applyAlignment="0" applyProtection="0"/>
    <xf numFmtId="189" fontId="89" fillId="13" borderId="95" applyNumberFormat="0" applyAlignment="0" applyProtection="0"/>
    <xf numFmtId="189" fontId="97" fillId="48" borderId="98" applyNumberFormat="0" applyAlignment="0" applyProtection="0"/>
    <xf numFmtId="189" fontId="29" fillId="0" borderId="0"/>
    <xf numFmtId="189" fontId="97" fillId="48" borderId="98" applyNumberFormat="0" applyAlignment="0" applyProtection="0"/>
    <xf numFmtId="166" fontId="29" fillId="0" borderId="0" applyFont="0" applyFill="0" applyBorder="0" applyAlignment="0" applyProtection="0"/>
    <xf numFmtId="189" fontId="29" fillId="0" borderId="0"/>
    <xf numFmtId="189" fontId="97" fillId="48" borderId="98" applyNumberFormat="0" applyAlignment="0" applyProtection="0"/>
    <xf numFmtId="189" fontId="29" fillId="0" borderId="0"/>
    <xf numFmtId="189" fontId="89" fillId="13" borderId="95" applyNumberFormat="0" applyAlignment="0" applyProtection="0"/>
    <xf numFmtId="189" fontId="29" fillId="0" borderId="0"/>
    <xf numFmtId="189" fontId="89" fillId="13" borderId="95" applyNumberFormat="0" applyAlignment="0" applyProtection="0"/>
    <xf numFmtId="189" fontId="89" fillId="13" borderId="95" applyNumberFormat="0" applyAlignment="0" applyProtection="0"/>
    <xf numFmtId="39" fontId="145" fillId="0" borderId="0"/>
    <xf numFmtId="189" fontId="94" fillId="33" borderId="96" applyNumberFormat="0" applyAlignment="0" applyProtection="0"/>
    <xf numFmtId="39" fontId="145" fillId="0" borderId="0"/>
    <xf numFmtId="189" fontId="94" fillId="33" borderId="96" applyNumberFormat="0" applyAlignment="0" applyProtection="0"/>
    <xf numFmtId="39" fontId="154" fillId="0" borderId="0"/>
    <xf numFmtId="0" fontId="94" fillId="33" borderId="96" applyNumberFormat="0" applyAlignment="0" applyProtection="0"/>
    <xf numFmtId="39" fontId="145" fillId="0" borderId="0"/>
    <xf numFmtId="189" fontId="94" fillId="33" borderId="96" applyNumberFormat="0" applyAlignment="0" applyProtection="0"/>
    <xf numFmtId="39" fontId="145" fillId="0" borderId="0"/>
    <xf numFmtId="39" fontId="145" fillId="0" borderId="0"/>
    <xf numFmtId="39" fontId="155" fillId="0" borderId="0"/>
    <xf numFmtId="0" fontId="29" fillId="0" borderId="0"/>
    <xf numFmtId="41" fontId="30" fillId="0" borderId="0" applyFont="0" applyFill="0" applyBorder="0" applyAlignment="0" applyProtection="0"/>
    <xf numFmtId="0" fontId="29" fillId="0" borderId="0"/>
    <xf numFmtId="189" fontId="76" fillId="0" borderId="0"/>
    <xf numFmtId="166" fontId="30" fillId="0" borderId="0" applyFont="0" applyFill="0" applyBorder="0" applyAlignment="0" applyProtection="0"/>
    <xf numFmtId="189" fontId="29" fillId="0" borderId="0"/>
    <xf numFmtId="166" fontId="30" fillId="0" borderId="0" applyFont="0" applyFill="0" applyBorder="0" applyAlignment="0" applyProtection="0"/>
    <xf numFmtId="166" fontId="29" fillId="0" borderId="0" applyFont="0" applyFill="0" applyBorder="0" applyAlignment="0" applyProtection="0"/>
    <xf numFmtId="189" fontId="76" fillId="0" borderId="0"/>
    <xf numFmtId="41" fontId="30"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0" fontId="29" fillId="0" borderId="0"/>
    <xf numFmtId="166" fontId="30" fillId="0" borderId="0" applyFont="0" applyFill="0" applyBorder="0" applyAlignment="0" applyProtection="0"/>
    <xf numFmtId="189" fontId="29" fillId="0" borderId="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89" fontId="76" fillId="0" borderId="0"/>
    <xf numFmtId="189" fontId="29" fillId="0" borderId="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41" fontId="23" fillId="0" borderId="0" applyFont="0" applyFill="0" applyBorder="0" applyAlignment="0" applyProtection="0"/>
    <xf numFmtId="189" fontId="29" fillId="0" borderId="0"/>
    <xf numFmtId="166" fontId="29"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41"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166" fontId="29"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29"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41"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0" fontId="23" fillId="0" borderId="0"/>
    <xf numFmtId="189" fontId="94" fillId="33" borderId="96" applyNumberFormat="0" applyAlignment="0" applyProtection="0"/>
    <xf numFmtId="166" fontId="29" fillId="0" borderId="0" applyFont="0" applyFill="0" applyBorder="0" applyAlignment="0" applyProtection="0"/>
    <xf numFmtId="41" fontId="23" fillId="0" borderId="0" applyFont="0" applyFill="0" applyBorder="0" applyAlignment="0" applyProtection="0"/>
    <xf numFmtId="41" fontId="29" fillId="0" borderId="0" applyFont="0" applyFill="0" applyBorder="0" applyAlignment="0" applyProtection="0"/>
    <xf numFmtId="41" fontId="23" fillId="0" borderId="0" applyFont="0" applyFill="0" applyBorder="0" applyAlignment="0" applyProtection="0"/>
    <xf numFmtId="41" fontId="30"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89" fontId="76" fillId="0" borderId="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41" fontId="23" fillId="0" borderId="0" applyFont="0" applyFill="0" applyBorder="0" applyAlignment="0" applyProtection="0"/>
    <xf numFmtId="189" fontId="76" fillId="0" borderId="0"/>
    <xf numFmtId="189" fontId="76" fillId="0" borderId="0"/>
    <xf numFmtId="41" fontId="23" fillId="0" borderId="0" applyFont="0" applyFill="0" applyBorder="0" applyAlignment="0" applyProtection="0"/>
    <xf numFmtId="41" fontId="30" fillId="0" borderId="0" applyFont="0" applyFill="0" applyBorder="0" applyAlignment="0" applyProtection="0"/>
    <xf numFmtId="41"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89" fontId="76" fillId="0" borderId="0"/>
    <xf numFmtId="166" fontId="23" fillId="0" borderId="0" applyFont="0" applyFill="0" applyBorder="0" applyAlignment="0" applyProtection="0"/>
    <xf numFmtId="166" fontId="23"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23" fillId="0" borderId="0" applyFont="0" applyFill="0" applyBorder="0" applyAlignment="0" applyProtection="0"/>
    <xf numFmtId="189" fontId="76" fillId="0" borderId="0"/>
    <xf numFmtId="166" fontId="23"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9" fillId="0" borderId="0"/>
    <xf numFmtId="189" fontId="76" fillId="0" borderId="0"/>
    <xf numFmtId="189" fontId="76" fillId="0" borderId="0"/>
    <xf numFmtId="41" fontId="23" fillId="0" borderId="0" applyFont="0" applyFill="0" applyBorder="0" applyAlignment="0" applyProtection="0"/>
    <xf numFmtId="41"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66" fontId="30" fillId="0" borderId="0" applyFont="0" applyFill="0" applyBorder="0" applyAlignment="0" applyProtection="0"/>
    <xf numFmtId="166" fontId="23" fillId="0" borderId="0" applyFont="0" applyFill="0" applyBorder="0" applyAlignment="0" applyProtection="0"/>
    <xf numFmtId="189" fontId="76" fillId="0" borderId="0"/>
    <xf numFmtId="166" fontId="23"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123" fillId="0" borderId="106" applyNumberFormat="0" applyFill="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107" fillId="0" borderId="10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80" fillId="0" borderId="91" applyNumberFormat="0" applyFill="0" applyAlignment="0" applyProtection="0"/>
    <xf numFmtId="0" fontId="128" fillId="9" borderId="0">
      <alignment horizontal="center" vertical="top"/>
    </xf>
    <xf numFmtId="166" fontId="30" fillId="0" borderId="0" applyFont="0" applyFill="0" applyBorder="0" applyAlignment="0" applyProtection="0"/>
    <xf numFmtId="166" fontId="30" fillId="0" borderId="0" applyFont="0" applyFill="0" applyBorder="0" applyAlignment="0" applyProtection="0"/>
    <xf numFmtId="189" fontId="80" fillId="0" borderId="91" applyNumberFormat="0" applyFill="0" applyAlignment="0" applyProtection="0"/>
    <xf numFmtId="189" fontId="128" fillId="9" borderId="0">
      <alignment horizontal="center" vertical="top"/>
    </xf>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89" fontId="93" fillId="33" borderId="96" applyNumberFormat="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8" fillId="40" borderId="0" applyNumberFormat="0" applyBorder="0" applyAlignment="0" applyProtection="0"/>
    <xf numFmtId="189" fontId="88" fillId="40" borderId="0" applyNumberFormat="0" applyBorder="0" applyAlignment="0" applyProtection="0"/>
    <xf numFmtId="166" fontId="30" fillId="0" borderId="0" applyFont="0" applyFill="0" applyBorder="0" applyAlignment="0" applyProtection="0"/>
    <xf numFmtId="189" fontId="76" fillId="0" borderId="0"/>
    <xf numFmtId="0" fontId="30" fillId="0" borderId="0" applyFill="0" applyBorder="0" applyAlignment="0" applyProtection="0"/>
    <xf numFmtId="189" fontId="30" fillId="0" borderId="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89" fontId="128" fillId="9" borderId="0">
      <alignment horizontal="center" vertical="top"/>
    </xf>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78" fontId="30" fillId="0" borderId="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0" fontId="29" fillId="0" borderId="0"/>
    <xf numFmtId="189" fontId="76" fillId="0" borderId="0"/>
    <xf numFmtId="0" fontId="30" fillId="0" borderId="0" applyFill="0" applyBorder="0" applyAlignment="0" applyProtection="0"/>
    <xf numFmtId="189" fontId="80" fillId="0" borderId="91" applyNumberFormat="0" applyFill="0" applyAlignment="0" applyProtection="0"/>
    <xf numFmtId="189" fontId="30" fillId="0" borderId="0" applyFill="0" applyBorder="0" applyAlignment="0" applyProtection="0"/>
    <xf numFmtId="189" fontId="30" fillId="0" borderId="0" applyFill="0" applyBorder="0" applyAlignment="0" applyProtection="0"/>
    <xf numFmtId="41"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89" fontId="93" fillId="33" borderId="96" applyNumberFormat="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29" fillId="0" borderId="0"/>
    <xf numFmtId="189" fontId="29" fillId="0" borderId="0"/>
    <xf numFmtId="189" fontId="76" fillId="0" borderId="0"/>
    <xf numFmtId="189" fontId="76" fillId="0" borderId="0"/>
    <xf numFmtId="189" fontId="76" fillId="0" borderId="0"/>
    <xf numFmtId="41"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89" fontId="93"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102"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102"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102"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102" fillId="0" borderId="91" applyNumberFormat="0" applyFill="0" applyAlignment="0" applyProtection="0"/>
    <xf numFmtId="189" fontId="76" fillId="0" borderId="0"/>
    <xf numFmtId="189" fontId="76" fillId="0" borderId="0"/>
    <xf numFmtId="166" fontId="30" fillId="0" borderId="0" applyFont="0" applyFill="0" applyBorder="0" applyAlignment="0" applyProtection="0"/>
    <xf numFmtId="189" fontId="102" fillId="0" borderId="91" applyNumberFormat="0" applyFill="0" applyAlignment="0" applyProtection="0"/>
    <xf numFmtId="189" fontId="29" fillId="0" borderId="0"/>
    <xf numFmtId="189" fontId="76" fillId="0" borderId="0"/>
    <xf numFmtId="166" fontId="30" fillId="0" borderId="0" applyFont="0" applyFill="0" applyBorder="0" applyAlignment="0" applyProtection="0"/>
    <xf numFmtId="189" fontId="80" fillId="0" borderId="91" applyNumberFormat="0" applyFill="0" applyAlignment="0" applyProtection="0"/>
    <xf numFmtId="189" fontId="76" fillId="0" borderId="0"/>
    <xf numFmtId="166" fontId="29" fillId="0" borderId="0" applyFont="0" applyFill="0" applyBorder="0" applyAlignment="0" applyProtection="0"/>
    <xf numFmtId="189" fontId="80" fillId="0" borderId="91" applyNumberFormat="0" applyFill="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89" fontId="80" fillId="0" borderId="91" applyNumberFormat="0" applyFill="0" applyAlignment="0" applyProtection="0"/>
    <xf numFmtId="189" fontId="76" fillId="0" borderId="0"/>
    <xf numFmtId="41"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89" fontId="107" fillId="0" borderId="10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66" fontId="30" fillId="0" borderId="0" applyFont="0" applyFill="0" applyBorder="0" applyAlignment="0" applyProtection="0"/>
    <xf numFmtId="189" fontId="80" fillId="0" borderId="91" applyNumberFormat="0" applyFill="0" applyAlignment="0" applyProtection="0"/>
    <xf numFmtId="189" fontId="76" fillId="0" borderId="0"/>
    <xf numFmtId="41"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7" fontId="76"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7" fontId="76"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7" fontId="74"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7" fontId="74"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7" fontId="74"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7"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29" fillId="0" borderId="0"/>
    <xf numFmtId="189" fontId="29" fillId="0" borderId="0"/>
    <xf numFmtId="189" fontId="76" fillId="0" borderId="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75"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189" fontId="76" fillId="0" borderId="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3" fillId="0" borderId="0"/>
    <xf numFmtId="0" fontId="23"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41"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0" fontId="29" fillId="0" borderId="0"/>
    <xf numFmtId="0" fontId="29" fillId="0" borderId="0"/>
    <xf numFmtId="41"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89"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9" fontId="30" fillId="0" borderId="0" applyFont="0" applyFill="0" applyBorder="0" applyAlignment="0" applyProtection="0"/>
    <xf numFmtId="9"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9"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9"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0" fontId="29" fillId="0" borderId="0"/>
    <xf numFmtId="189" fontId="29" fillId="0" borderId="0"/>
    <xf numFmtId="166" fontId="29" fillId="0" borderId="0" applyFont="0" applyFill="0" applyBorder="0" applyAlignment="0" applyProtection="0"/>
    <xf numFmtId="0" fontId="29" fillId="0" borderId="0"/>
    <xf numFmtId="189" fontId="29" fillId="0" borderId="0"/>
    <xf numFmtId="166" fontId="29" fillId="0" borderId="0" applyFont="0" applyFill="0" applyBorder="0" applyAlignment="0" applyProtection="0"/>
    <xf numFmtId="0" fontId="29" fillId="0" borderId="0"/>
    <xf numFmtId="189" fontId="29" fillId="0" borderId="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0" fontId="75"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75" fontId="29" fillId="0" borderId="0"/>
    <xf numFmtId="175" fontId="29" fillId="0" borderId="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70" fontId="29" fillId="0" borderId="0"/>
    <xf numFmtId="175" fontId="29" fillId="0" borderId="0"/>
    <xf numFmtId="189" fontId="29"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67" fontId="76"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82" fillId="0" borderId="92" applyNumberFormat="0" applyFill="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0" fontId="26" fillId="0" borderId="89" applyNumberFormat="0" applyFill="0" applyAlignment="0" applyProtection="0"/>
    <xf numFmtId="0" fontId="26" fillId="0" borderId="89" applyNumberFormat="0" applyFill="0" applyAlignment="0" applyProtection="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66" fontId="29" fillId="0" borderId="0" applyFont="0" applyFill="0" applyBorder="0" applyAlignment="0" applyProtection="0"/>
    <xf numFmtId="0" fontId="29" fillId="0" borderId="0"/>
    <xf numFmtId="189" fontId="76" fillId="0" borderId="0"/>
    <xf numFmtId="189" fontId="76" fillId="0" borderId="0"/>
    <xf numFmtId="166" fontId="29" fillId="0" borderId="0" applyFont="0" applyFill="0" applyBorder="0" applyAlignment="0" applyProtection="0"/>
    <xf numFmtId="0" fontId="29" fillId="0" borderId="0"/>
    <xf numFmtId="189" fontId="76" fillId="0" borderId="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189" fontId="102" fillId="0" borderId="91" applyNumberFormat="0" applyFill="0" applyAlignment="0" applyProtection="0"/>
    <xf numFmtId="167" fontId="74" fillId="0" borderId="0" applyFont="0" applyFill="0" applyBorder="0" applyAlignment="0" applyProtection="0"/>
    <xf numFmtId="166" fontId="29" fillId="0" borderId="0" applyFont="0" applyFill="0" applyBorder="0" applyAlignment="0" applyProtection="0"/>
    <xf numFmtId="167" fontId="74"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41" fontId="29" fillId="0" borderId="0" applyFon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136" fillId="31" borderId="0" applyNumberFormat="0" applyBorder="0" applyAlignment="0" applyProtection="0"/>
    <xf numFmtId="166" fontId="29" fillId="0" borderId="0" applyFont="0" applyFill="0" applyBorder="0" applyAlignment="0" applyProtection="0"/>
    <xf numFmtId="189" fontId="136" fillId="31" borderId="0" applyNumberFormat="0" applyBorder="0" applyAlignment="0" applyProtection="0"/>
    <xf numFmtId="166" fontId="29" fillId="0" borderId="0" applyFont="0" applyFill="0" applyBorder="0" applyAlignment="0" applyProtection="0"/>
    <xf numFmtId="0" fontId="126" fillId="68" borderId="0" applyNumberFormat="0" applyBorder="0" applyAlignment="0" applyProtection="0"/>
    <xf numFmtId="166" fontId="29" fillId="0" borderId="0" applyFont="0" applyFill="0" applyBorder="0" applyAlignment="0" applyProtection="0"/>
    <xf numFmtId="189" fontId="98" fillId="31" borderId="0" applyNumberFormat="0" applyBorder="0" applyAlignment="0" applyProtection="0"/>
    <xf numFmtId="166" fontId="29" fillId="0" borderId="0" applyFont="0" applyFill="0" applyBorder="0" applyAlignment="0" applyProtection="0"/>
    <xf numFmtId="0" fontId="126" fillId="68" borderId="0" applyNumberFormat="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41" fontId="29" fillId="0" borderId="0" applyFon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189" fontId="76" fillId="0" borderId="0"/>
    <xf numFmtId="189" fontId="76" fillId="0" borderId="0"/>
    <xf numFmtId="189" fontId="29" fillId="0" borderId="0"/>
    <xf numFmtId="0" fontId="96" fillId="0" borderId="0" applyNumberFormat="0" applyFill="0" applyBorder="0" applyAlignment="0" applyProtection="0"/>
    <xf numFmtId="0" fontId="96" fillId="0" borderId="0" applyNumberFormat="0" applyFill="0" applyBorder="0" applyAlignment="0" applyProtection="0"/>
    <xf numFmtId="166" fontId="29" fillId="0" borderId="0" applyFon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66" fontId="29" fillId="0" borderId="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66" fontId="29" fillId="0" borderId="0" applyFon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66" fontId="29" fillId="0" borderId="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66" fontId="29" fillId="0" borderId="0" applyFont="0" applyFill="0" applyBorder="0" applyAlignment="0" applyProtection="0"/>
    <xf numFmtId="189" fontId="29" fillId="0" borderId="0"/>
    <xf numFmtId="189" fontId="76" fillId="0" borderId="0"/>
    <xf numFmtId="41" fontId="29" fillId="0" borderId="0" applyFont="0" applyFill="0" applyBorder="0" applyAlignment="0" applyProtection="0"/>
    <xf numFmtId="0" fontId="96" fillId="0" borderId="0" applyNumberFormat="0" applyFill="0" applyBorder="0" applyAlignment="0" applyProtection="0"/>
    <xf numFmtId="0" fontId="148" fillId="0" borderId="0" applyNumberFormat="0" applyFill="0" applyBorder="0" applyAlignment="0" applyProtection="0"/>
    <xf numFmtId="41" fontId="29" fillId="0" borderId="0" applyFont="0" applyFill="0" applyBorder="0" applyAlignment="0" applyProtection="0"/>
    <xf numFmtId="189" fontId="96" fillId="0" borderId="0" applyNumberForma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110" fillId="0" borderId="0" applyNumberFormat="0" applyFill="0" applyBorder="0" applyAlignment="0" applyProtection="0"/>
    <xf numFmtId="0" fontId="148" fillId="0" borderId="0" applyNumberFormat="0" applyFill="0" applyBorder="0" applyAlignment="0" applyProtection="0"/>
    <xf numFmtId="41"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148"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189" fontId="76" fillId="0" borderId="0"/>
    <xf numFmtId="189" fontId="76" fillId="0" borderId="0"/>
    <xf numFmtId="0" fontId="29"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89" fontId="29" fillId="0" borderId="0"/>
    <xf numFmtId="189" fontId="76" fillId="0" borderId="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32" borderId="93" applyNumberFormat="0" applyFont="0" applyAlignment="0" applyProtection="0"/>
    <xf numFmtId="0" fontId="29" fillId="0" borderId="0"/>
    <xf numFmtId="189" fontId="29" fillId="0" borderId="0"/>
    <xf numFmtId="41" fontId="29" fillId="0" borderId="0" applyFont="0" applyFill="0" applyBorder="0" applyAlignment="0" applyProtection="0"/>
    <xf numFmtId="189" fontId="30" fillId="32" borderId="93" applyNumberFormat="0" applyFont="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30" fillId="32" borderId="93" applyNumberFormat="0" applyFont="0" applyAlignment="0" applyProtection="0"/>
    <xf numFmtId="189" fontId="29"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29"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78" fontId="30" fillId="0" borderId="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0" fillId="0" borderId="91" applyNumberFormat="0" applyFill="0" applyAlignment="0" applyProtection="0"/>
    <xf numFmtId="189" fontId="80" fillId="0" borderId="91" applyNumberFormat="0" applyFill="0" applyAlignment="0" applyProtection="0"/>
    <xf numFmtId="189" fontId="75" fillId="0" borderId="0" applyNumberFormat="0" applyFill="0" applyBorder="0" applyAlignment="0" applyProtection="0"/>
    <xf numFmtId="189" fontId="76" fillId="0" borderId="0"/>
    <xf numFmtId="189" fontId="76" fillId="0" borderId="0"/>
    <xf numFmtId="166" fontId="74" fillId="0" borderId="0" applyFont="0" applyFill="0" applyBorder="0" applyAlignment="0" applyProtection="0"/>
    <xf numFmtId="166" fontId="29" fillId="0" borderId="0" applyFont="0" applyFill="0" applyBorder="0" applyAlignment="0" applyProtection="0"/>
    <xf numFmtId="166" fontId="74"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74" fillId="0" borderId="0" applyFont="0" applyFill="0" applyBorder="0" applyAlignment="0" applyProtection="0"/>
    <xf numFmtId="166" fontId="29" fillId="0" borderId="0" applyFont="0" applyFill="0" applyBorder="0" applyAlignment="0" applyProtection="0"/>
    <xf numFmtId="166" fontId="74"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30"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74" fillId="0" borderId="0" applyFont="0" applyFill="0" applyBorder="0" applyAlignment="0" applyProtection="0"/>
    <xf numFmtId="166" fontId="29" fillId="0" borderId="0" applyFont="0" applyFill="0" applyBorder="0" applyAlignment="0" applyProtection="0"/>
    <xf numFmtId="166" fontId="74" fillId="0" borderId="0" applyFont="0" applyFill="0" applyBorder="0" applyAlignment="0" applyProtection="0"/>
    <xf numFmtId="166" fontId="29"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89" fontId="100"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0"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87" fillId="38" borderId="90"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93" fillId="33" borderId="96" applyNumberFormat="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75"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9" fontId="29" fillId="0" borderId="0" applyFont="0" applyFill="0" applyBorder="0" applyAlignment="0" applyProtection="0"/>
    <xf numFmtId="189" fontId="76" fillId="0" borderId="0"/>
    <xf numFmtId="166" fontId="29" fillId="0" borderId="0" applyFont="0" applyFill="0" applyBorder="0" applyAlignment="0" applyProtection="0"/>
    <xf numFmtId="9"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7" fontId="30"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0"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18" fillId="0" borderId="100"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101" fillId="0" borderId="99" applyNumberFormat="0" applyFill="0" applyAlignment="0" applyProtection="0"/>
    <xf numFmtId="166" fontId="29" fillId="0" borderId="0" applyFont="0" applyFill="0" applyBorder="0" applyAlignment="0" applyProtection="0"/>
    <xf numFmtId="189" fontId="29" fillId="0" borderId="0"/>
    <xf numFmtId="189" fontId="29" fillId="0" borderId="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1"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89" fontId="151" fillId="69" borderId="0">
      <alignment horizontal="center" vertical="top"/>
    </xf>
    <xf numFmtId="0" fontId="29" fillId="0" borderId="0"/>
    <xf numFmtId="166" fontId="29" fillId="0" borderId="0" applyFont="0" applyFill="0" applyBorder="0" applyAlignment="0" applyProtection="0"/>
    <xf numFmtId="189"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29" fillId="0" borderId="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75" fillId="0" borderId="88" applyNumberFormat="0" applyFill="0" applyAlignment="0" applyProtection="0"/>
    <xf numFmtId="0" fontId="134"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89" fontId="76" fillId="0" borderId="0"/>
    <xf numFmtId="189" fontId="93" fillId="33" borderId="96" applyNumberFormat="0" applyAlignment="0" applyProtection="0"/>
    <xf numFmtId="0"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93" fillId="33" borderId="96" applyNumberFormat="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189" fontId="29" fillId="0" borderId="0"/>
    <xf numFmtId="189" fontId="29" fillId="0" borderId="0"/>
    <xf numFmtId="189" fontId="29" fillId="0" borderId="0"/>
    <xf numFmtId="189" fontId="94"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0"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7" fillId="0" borderId="101" applyNumberFormat="0" applyFill="0" applyAlignment="0" applyProtection="0"/>
    <xf numFmtId="189" fontId="107" fillId="0" borderId="10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41" fontId="29" fillId="0" borderId="0" applyFont="0" applyFill="0" applyBorder="0" applyAlignment="0" applyProtection="0"/>
    <xf numFmtId="189" fontId="29" fillId="0" borderId="0"/>
    <xf numFmtId="41" fontId="29" fillId="0" borderId="0" applyFont="0" applyFill="0" applyBorder="0" applyAlignment="0" applyProtection="0"/>
    <xf numFmtId="41" fontId="29" fillId="0" borderId="0" applyFont="0" applyFill="0" applyBorder="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93" fillId="33" borderId="96" applyNumberFormat="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87" fillId="38" borderId="90" applyNumberFormat="0" applyAlignment="0" applyProtection="0"/>
    <xf numFmtId="189" fontId="76" fillId="0" borderId="0"/>
    <xf numFmtId="189" fontId="76"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0" fontId="29" fillId="0" borderId="0"/>
    <xf numFmtId="0" fontId="29" fillId="0" borderId="0"/>
    <xf numFmtId="189" fontId="76" fillId="0" borderId="0"/>
    <xf numFmtId="189" fontId="76" fillId="0" borderId="0"/>
    <xf numFmtId="166" fontId="29" fillId="0" borderId="0" applyFont="0" applyFill="0" applyBorder="0" applyAlignment="0" applyProtection="0"/>
    <xf numFmtId="0" fontId="29" fillId="0" borderId="0"/>
    <xf numFmtId="189" fontId="29" fillId="0" borderId="0"/>
    <xf numFmtId="166" fontId="29" fillId="0" borderId="0" applyFont="0" applyFill="0" applyBorder="0" applyAlignment="0" applyProtection="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41" fontId="29" fillId="0" borderId="0" applyFont="0" applyFill="0" applyBorder="0" applyAlignment="0" applyProtection="0"/>
    <xf numFmtId="0" fontId="29" fillId="0" borderId="0"/>
    <xf numFmtId="189"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189" fontId="85" fillId="0" borderId="94" applyNumberFormat="0" applyFill="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29" fillId="0" borderId="0"/>
    <xf numFmtId="166" fontId="29" fillId="0" borderId="0" applyFont="0" applyFill="0" applyBorder="0" applyAlignment="0" applyProtection="0"/>
    <xf numFmtId="189" fontId="29" fillId="0" borderId="0"/>
    <xf numFmtId="189" fontId="29" fillId="0" borderId="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9"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0" fontId="29"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43" fontId="30" fillId="0" borderId="0" applyFont="0" applyFill="0" applyBorder="0" applyAlignment="0" applyProtection="0"/>
    <xf numFmtId="166" fontId="29" fillId="0" borderId="0" applyFont="0" applyFill="0" applyBorder="0" applyAlignment="0" applyProtection="0"/>
    <xf numFmtId="43" fontId="30" fillId="0" borderId="0" applyFont="0" applyFill="0" applyBorder="0" applyAlignment="0" applyProtection="0"/>
    <xf numFmtId="166" fontId="29" fillId="0" borderId="0" applyFont="0" applyFill="0" applyBorder="0" applyAlignment="0" applyProtection="0"/>
    <xf numFmtId="43" fontId="30"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89" fontId="76" fillId="0" borderId="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95" fillId="0" borderId="0" applyNumberForma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166" fontId="29" fillId="0" borderId="0" applyFont="0" applyFill="0" applyBorder="0" applyAlignment="0" applyProtection="0"/>
    <xf numFmtId="189" fontId="29" fillId="0" borderId="0"/>
    <xf numFmtId="0" fontId="119" fillId="0" borderId="105"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41" fontId="29" fillId="0" borderId="0" applyFont="0" applyFill="0" applyBorder="0" applyAlignment="0" applyProtection="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1" fillId="0" borderId="99"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110" fillId="0" borderId="0" applyNumberFormat="0" applyFill="0" applyBorder="0" applyAlignment="0" applyProtection="0"/>
    <xf numFmtId="189" fontId="110"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0" fontId="23"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30" fillId="32" borderId="93" applyNumberFormat="0" applyFont="0" applyAlignment="0" applyProtection="0"/>
    <xf numFmtId="189" fontId="29" fillId="0" borderId="0"/>
    <xf numFmtId="41" fontId="29" fillId="0" borderId="0" applyFont="0" applyFill="0" applyBorder="0" applyAlignment="0" applyProtection="0"/>
    <xf numFmtId="0" fontId="29" fillId="0" borderId="0"/>
    <xf numFmtId="189" fontId="30" fillId="32" borderId="93" applyNumberFormat="0" applyFont="0" applyAlignment="0" applyProtection="0"/>
    <xf numFmtId="189" fontId="29" fillId="0" borderId="0"/>
    <xf numFmtId="166" fontId="29"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32" borderId="93" applyNumberFormat="0" applyFont="0" applyAlignment="0" applyProtection="0"/>
    <xf numFmtId="189" fontId="29" fillId="0" borderId="0"/>
    <xf numFmtId="41" fontId="29"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102" fillId="0" borderId="91" applyNumberFormat="0" applyFill="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0" fontId="102" fillId="0" borderId="91" applyNumberFormat="0" applyFill="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102"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102" fillId="0" borderId="91" applyNumberFormat="0" applyFill="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0" fontId="29" fillId="0" borderId="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89" fontId="80" fillId="0" borderId="91" applyNumberFormat="0" applyFill="0" applyAlignment="0" applyProtection="0"/>
    <xf numFmtId="189" fontId="29" fillId="0" borderId="0"/>
    <xf numFmtId="166" fontId="29" fillId="0" borderId="0" applyFont="0" applyFill="0" applyBorder="0" applyAlignment="0" applyProtection="0"/>
    <xf numFmtId="10" fontId="71" fillId="32" borderId="1" applyNumberFormat="0" applyBorder="0" applyAlignment="0" applyProtection="0"/>
    <xf numFmtId="166" fontId="29" fillId="0" borderId="0" applyFont="0" applyFill="0" applyBorder="0" applyAlignment="0" applyProtection="0"/>
    <xf numFmtId="10" fontId="71" fillId="32" borderId="1"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89"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89"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29"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80" fillId="0" borderId="91"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89" fontId="29"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3" fillId="0" borderId="0"/>
    <xf numFmtId="166" fontId="29" fillId="0" borderId="0" applyFont="0" applyFill="0" applyBorder="0" applyAlignment="0" applyProtection="0"/>
    <xf numFmtId="189" fontId="76" fillId="0" borderId="0"/>
    <xf numFmtId="189" fontId="76" fillId="0" borderId="0"/>
    <xf numFmtId="0" fontId="128" fillId="9" borderId="0">
      <alignment horizontal="left" vertical="top"/>
    </xf>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5" fillId="0" borderId="88" applyNumberFormat="0" applyFill="0" applyAlignment="0" applyProtection="0"/>
    <xf numFmtId="189" fontId="76"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87" fillId="38" borderId="90" applyNumberFormat="0" applyAlignment="0" applyProtection="0"/>
    <xf numFmtId="189" fontId="76" fillId="0" borderId="0"/>
    <xf numFmtId="189" fontId="76" fillId="0" borderId="0"/>
    <xf numFmtId="189" fontId="128" fillId="9" borderId="0">
      <alignment horizontal="left" vertical="top"/>
    </xf>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7" fontId="76"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88" applyNumberFormat="0" applyFill="0" applyAlignment="0" applyProtection="0"/>
    <xf numFmtId="189" fontId="75" fillId="0" borderId="88" applyNumberFormat="0" applyFill="0" applyAlignment="0" applyProtection="0"/>
    <xf numFmtId="166" fontId="29" fillId="0" borderId="0" applyFont="0" applyFill="0" applyBorder="0" applyAlignment="0" applyProtection="0"/>
    <xf numFmtId="189" fontId="23"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102" fillId="0" borderId="91" applyNumberFormat="0" applyFill="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76" fillId="0" borderId="0"/>
    <xf numFmtId="0" fontId="87" fillId="38" borderId="90" applyNumberFormat="0" applyAlignment="0" applyProtection="0"/>
    <xf numFmtId="41" fontId="29" fillId="0" borderId="0" applyFont="0" applyFill="0" applyBorder="0" applyAlignment="0" applyProtection="0"/>
    <xf numFmtId="189" fontId="93" fillId="33" borderId="96" applyNumberFormat="0" applyAlignment="0" applyProtection="0"/>
    <xf numFmtId="166" fontId="29" fillId="0" borderId="0" applyFont="0" applyFill="0" applyBorder="0" applyAlignment="0" applyProtection="0"/>
    <xf numFmtId="189" fontId="93" fillId="33" borderId="96" applyNumberFormat="0" applyAlignment="0" applyProtection="0"/>
    <xf numFmtId="166" fontId="29" fillId="0" borderId="0" applyFont="0" applyFill="0" applyBorder="0" applyAlignment="0" applyProtection="0"/>
    <xf numFmtId="189" fontId="87" fillId="38" borderId="90"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87" fillId="38" borderId="90" applyNumberFormat="0" applyAlignment="0" applyProtection="0"/>
    <xf numFmtId="166" fontId="29" fillId="0" borderId="0" applyFont="0" applyFill="0" applyBorder="0" applyAlignment="0" applyProtection="0"/>
    <xf numFmtId="189" fontId="76" fillId="0" borderId="0"/>
    <xf numFmtId="189" fontId="76" fillId="0" borderId="0"/>
    <xf numFmtId="0" fontId="87" fillId="38" borderId="90" applyNumberFormat="0" applyAlignment="0" applyProtection="0"/>
    <xf numFmtId="189" fontId="29" fillId="0" borderId="0"/>
    <xf numFmtId="166" fontId="29" fillId="0" borderId="0" applyFont="0" applyFill="0" applyBorder="0" applyAlignment="0" applyProtection="0"/>
    <xf numFmtId="189" fontId="87" fillId="38" borderId="90" applyNumberFormat="0" applyAlignment="0" applyProtection="0"/>
    <xf numFmtId="166" fontId="29" fillId="0" borderId="0" applyFont="0" applyFill="0" applyBorder="0" applyAlignment="0" applyProtection="0"/>
    <xf numFmtId="0" fontId="87" fillId="38" borderId="90" applyNumberFormat="0" applyAlignment="0" applyProtection="0"/>
    <xf numFmtId="166" fontId="29" fillId="0" borderId="0" applyFont="0" applyFill="0" applyBorder="0" applyAlignment="0" applyProtection="0"/>
    <xf numFmtId="189" fontId="87" fillId="38" borderId="90" applyNumberFormat="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41" fontId="29" fillId="0" borderId="0" applyFont="0" applyFill="0" applyBorder="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76" fillId="0" borderId="0"/>
    <xf numFmtId="189" fontId="76" fillId="0" borderId="0"/>
    <xf numFmtId="189" fontId="94" fillId="33" borderId="96" applyNumberFormat="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0" fontId="29" fillId="0" borderId="0"/>
    <xf numFmtId="0" fontId="29" fillId="0" borderId="0"/>
    <xf numFmtId="0" fontId="87" fillId="38" borderId="90" applyNumberFormat="0" applyAlignment="0" applyProtection="0"/>
    <xf numFmtId="0" fontId="87" fillId="38" borderId="90" applyNumberFormat="0" applyAlignment="0" applyProtection="0"/>
    <xf numFmtId="41" fontId="29" fillId="0" borderId="0" applyFont="0" applyFill="0" applyBorder="0" applyAlignment="0" applyProtection="0"/>
    <xf numFmtId="189" fontId="29" fillId="0" borderId="0"/>
    <xf numFmtId="189" fontId="29" fillId="0" borderId="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94" fillId="33" borderId="96" applyNumberFormat="0" applyAlignment="0" applyProtection="0"/>
    <xf numFmtId="166" fontId="29" fillId="0" borderId="0" applyFont="0" applyFill="0" applyBorder="0" applyAlignment="0" applyProtection="0"/>
    <xf numFmtId="189" fontId="29" fillId="0" borderId="0"/>
    <xf numFmtId="189" fontId="29" fillId="0" borderId="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189" fontId="87" fillId="38" borderId="90" applyNumberFormat="0" applyAlignment="0" applyProtection="0"/>
    <xf numFmtId="189" fontId="87" fillId="38" borderId="90" applyNumberFormat="0" applyAlignment="0" applyProtection="0"/>
    <xf numFmtId="166" fontId="29" fillId="0" borderId="0" applyFont="0" applyFill="0" applyBorder="0" applyAlignment="0" applyProtection="0"/>
    <xf numFmtId="0" fontId="87" fillId="38" borderId="90" applyNumberFormat="0" applyAlignment="0" applyProtection="0"/>
    <xf numFmtId="0" fontId="87" fillId="38" borderId="90" applyNumberFormat="0" applyAlignment="0" applyProtection="0"/>
    <xf numFmtId="166" fontId="29" fillId="0" borderId="0" applyFont="0" applyFill="0" applyBorder="0" applyAlignment="0" applyProtection="0"/>
    <xf numFmtId="0" fontId="29" fillId="0" borderId="0"/>
    <xf numFmtId="189" fontId="76" fillId="0" borderId="0"/>
    <xf numFmtId="41" fontId="30"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41"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89" fontId="29" fillId="0" borderId="0"/>
    <xf numFmtId="166" fontId="23"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92"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3" fillId="0" borderId="0"/>
    <xf numFmtId="0" fontId="23" fillId="0" borderId="0"/>
    <xf numFmtId="189" fontId="29" fillId="0" borderId="0"/>
    <xf numFmtId="0" fontId="88" fillId="40" borderId="0" applyNumberFormat="0" applyBorder="0" applyAlignment="0" applyProtection="0"/>
    <xf numFmtId="0" fontId="88" fillId="40" borderId="0" applyNumberFormat="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128" fillId="9" borderId="0">
      <alignment horizontal="left" vertical="top"/>
    </xf>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5" fillId="0" borderId="88" applyNumberFormat="0" applyFill="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118" fillId="0" borderId="100" applyNumberFormat="0" applyFill="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128" fillId="9" borderId="0">
      <alignment horizontal="left" vertical="top"/>
    </xf>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66" fontId="29" fillId="0" borderId="0" applyFon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66" fontId="29" fillId="0" borderId="0" applyFon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30"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41" fontId="29" fillId="0" borderId="0" applyFont="0" applyFill="0" applyBorder="0" applyAlignment="0" applyProtection="0"/>
    <xf numFmtId="166" fontId="30"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70" fontId="29" fillId="0" borderId="0"/>
    <xf numFmtId="170" fontId="29" fillId="0" borderId="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98" fillId="31" borderId="0" applyNumberFormat="0" applyBorder="0" applyAlignment="0" applyProtection="0"/>
    <xf numFmtId="189" fontId="76" fillId="0" borderId="0"/>
    <xf numFmtId="189" fontId="76" fillId="0" borderId="0"/>
    <xf numFmtId="41" fontId="30"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89" fontId="76" fillId="0" borderId="0"/>
    <xf numFmtId="41" fontId="29" fillId="0" borderId="0" applyFont="0" applyFill="0" applyBorder="0" applyAlignment="0" applyProtection="0"/>
    <xf numFmtId="0" fontId="88" fillId="40" borderId="0" applyNumberFormat="0" applyBorder="0" applyAlignment="0" applyProtection="0"/>
    <xf numFmtId="0" fontId="88" fillId="40" borderId="0" applyNumberFormat="0" applyBorder="0" applyAlignment="0" applyProtection="0"/>
    <xf numFmtId="166" fontId="29" fillId="0" borderId="0" applyFont="0" applyFill="0" applyBorder="0" applyAlignment="0" applyProtection="0"/>
    <xf numFmtId="189" fontId="29"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66" fontId="30" fillId="0" borderId="0" applyFont="0" applyFill="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7" fillId="38" borderId="90" applyNumberFormat="0" applyAlignment="0" applyProtection="0"/>
    <xf numFmtId="166" fontId="30" fillId="0" borderId="0" applyFont="0" applyFill="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32" borderId="93" applyNumberFormat="0" applyFont="0" applyAlignment="0" applyProtection="0"/>
    <xf numFmtId="189" fontId="29" fillId="0" borderId="0"/>
    <xf numFmtId="166" fontId="29" fillId="0" borderId="0" applyFont="0" applyFill="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32" borderId="93" applyNumberFormat="0" applyFont="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0" fontId="29"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89" fontId="76" fillId="0" borderId="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166" fontId="29" fillId="0" borderId="0" applyFont="0" applyFill="0" applyBorder="0" applyAlignment="0" applyProtection="0"/>
    <xf numFmtId="166" fontId="23" fillId="0" borderId="0" applyFont="0" applyFill="0" applyBorder="0" applyAlignment="0" applyProtection="0"/>
    <xf numFmtId="41" fontId="30" fillId="0" borderId="0" applyFont="0" applyFill="0" applyBorder="0" applyAlignment="0" applyProtection="0"/>
    <xf numFmtId="189" fontId="29" fillId="0" borderId="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82" fillId="0" borderId="92" applyNumberFormat="0" applyFill="0" applyAlignment="0" applyProtection="0"/>
    <xf numFmtId="0" fontId="82" fillId="0" borderId="92" applyNumberFormat="0" applyFill="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0" fontId="126" fillId="68" borderId="0" applyNumberFormat="0" applyBorder="0" applyAlignment="0" applyProtection="0"/>
    <xf numFmtId="166" fontId="29" fillId="0" borderId="0" applyFont="0" applyFill="0" applyBorder="0" applyAlignment="0" applyProtection="0"/>
    <xf numFmtId="189" fontId="29" fillId="0" borderId="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3" fillId="0" borderId="0" applyFont="0" applyFill="0" applyBorder="0" applyAlignment="0" applyProtection="0"/>
    <xf numFmtId="166" fontId="29" fillId="0" borderId="0" applyFon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0" fontId="85" fillId="0" borderId="94" applyNumberFormat="0" applyFill="0" applyAlignment="0" applyProtection="0"/>
    <xf numFmtId="166" fontId="29" fillId="0" borderId="0" applyFont="0" applyFill="0" applyBorder="0" applyAlignment="0" applyProtection="0"/>
    <xf numFmtId="0" fontId="85"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102" fillId="0" borderId="91" applyNumberFormat="0" applyFill="0" applyAlignment="0" applyProtection="0"/>
    <xf numFmtId="0" fontId="29" fillId="0" borderId="0"/>
    <xf numFmtId="0" fontId="85" fillId="0" borderId="94" applyNumberFormat="0" applyFill="0" applyAlignment="0" applyProtection="0"/>
    <xf numFmtId="189" fontId="76" fillId="0" borderId="0"/>
    <xf numFmtId="189" fontId="29" fillId="0" borderId="0"/>
    <xf numFmtId="189" fontId="29" fillId="0" borderId="0"/>
    <xf numFmtId="41" fontId="29" fillId="0" borderId="0" applyFont="0" applyFill="0" applyBorder="0" applyAlignment="0" applyProtection="0"/>
    <xf numFmtId="0" fontId="85" fillId="0" borderId="94" applyNumberFormat="0" applyFill="0" applyAlignment="0" applyProtection="0"/>
    <xf numFmtId="0" fontId="85" fillId="0" borderId="94" applyNumberFormat="0" applyFill="0" applyAlignment="0" applyProtection="0"/>
    <xf numFmtId="166" fontId="29" fillId="0" borderId="0" applyFont="0" applyFill="0" applyBorder="0" applyAlignment="0" applyProtection="0"/>
    <xf numFmtId="189" fontId="76" fillId="0" borderId="0"/>
    <xf numFmtId="189" fontId="85" fillId="0" borderId="94" applyNumberFormat="0" applyFill="0" applyAlignment="0" applyProtection="0"/>
    <xf numFmtId="189" fontId="85" fillId="0" borderId="94" applyNumberFormat="0" applyFill="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89" fontId="29" fillId="0" borderId="0"/>
    <xf numFmtId="0" fontId="85" fillId="0" borderId="94" applyNumberFormat="0" applyFill="0" applyAlignment="0" applyProtection="0"/>
    <xf numFmtId="0" fontId="85" fillId="0" borderId="94" applyNumberFormat="0" applyFill="0" applyAlignment="0" applyProtection="0"/>
    <xf numFmtId="166" fontId="29" fillId="0" borderId="0" applyFont="0" applyFill="0" applyBorder="0" applyAlignment="0" applyProtection="0"/>
    <xf numFmtId="189" fontId="85" fillId="0" borderId="94" applyNumberFormat="0" applyFill="0" applyAlignment="0" applyProtection="0"/>
    <xf numFmtId="189" fontId="85"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102" fillId="0" borderId="91"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76" fillId="0" borderId="0"/>
    <xf numFmtId="41"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30" fillId="32" borderId="93" applyNumberFormat="0" applyFont="0" applyAlignment="0" applyProtection="0"/>
    <xf numFmtId="166" fontId="29" fillId="0" borderId="0" applyFont="0" applyFill="0" applyBorder="0" applyAlignment="0" applyProtection="0"/>
    <xf numFmtId="189" fontId="74" fillId="32" borderId="93" applyNumberFormat="0" applyFont="0" applyAlignment="0" applyProtection="0"/>
    <xf numFmtId="166" fontId="29" fillId="0" borderId="0" applyFont="0" applyFill="0" applyBorder="0" applyAlignment="0" applyProtection="0"/>
    <xf numFmtId="0" fontId="29" fillId="0" borderId="0"/>
    <xf numFmtId="189" fontId="30" fillId="32" borderId="93" applyNumberFormat="0" applyFont="0" applyAlignment="0" applyProtection="0"/>
    <xf numFmtId="166" fontId="29" fillId="0" borderId="0" applyFont="0" applyFill="0" applyBorder="0" applyAlignment="0" applyProtection="0"/>
    <xf numFmtId="0" fontId="29" fillId="0" borderId="0"/>
    <xf numFmtId="189" fontId="30" fillId="32" borderId="93" applyNumberFormat="0" applyFont="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89" fontId="76" fillId="0" borderId="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104" fillId="0" borderId="0" applyNumberForma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4" fillId="0" borderId="0" applyNumberForma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4" fillId="0" borderId="0" applyNumberForma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103" fillId="0" borderId="100"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103" fillId="0" borderId="100" applyNumberFormat="0" applyFill="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95" fillId="0" borderId="104"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95" fillId="0" borderId="10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136"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76" fillId="0" borderId="0"/>
    <xf numFmtId="189" fontId="29" fillId="0" borderId="0"/>
    <xf numFmtId="189" fontId="29"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3" fillId="0" borderId="0"/>
    <xf numFmtId="41" fontId="29" fillId="0" borderId="0" applyFont="0" applyFill="0" applyBorder="0" applyAlignment="0" applyProtection="0"/>
    <xf numFmtId="0" fontId="23" fillId="0" borderId="0"/>
    <xf numFmtId="166" fontId="29" fillId="0" borderId="0" applyFont="0" applyFill="0" applyBorder="0" applyAlignment="0" applyProtection="0"/>
    <xf numFmtId="189" fontId="23"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0" fontId="126" fillId="68" borderId="0" applyNumberFormat="0" applyBorder="0" applyAlignment="0" applyProtection="0"/>
    <xf numFmtId="41" fontId="29" fillId="0" borderId="0" applyFont="0" applyFill="0" applyBorder="0" applyAlignment="0" applyProtection="0"/>
    <xf numFmtId="189" fontId="98" fillId="31" borderId="0" applyNumberFormat="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126" fillId="68" borderId="0" applyNumberFormat="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94" fillId="33" borderId="96" applyNumberFormat="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76" fillId="0" borderId="0"/>
    <xf numFmtId="0" fontId="29" fillId="0" borderId="0"/>
    <xf numFmtId="189" fontId="76" fillId="0" borderId="0"/>
    <xf numFmtId="189" fontId="75" fillId="0" borderId="0" applyNumberForma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89" fontId="119" fillId="0" borderId="105"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0" fontId="75" fillId="0" borderId="88" applyNumberFormat="0" applyFill="0" applyAlignment="0" applyProtection="0"/>
    <xf numFmtId="0" fontId="75" fillId="0" borderId="88"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41"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82" fillId="0" borderId="92"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89" fontId="85"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85"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93" fillId="33" borderId="96" applyNumberFormat="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0" fontId="29" fillId="0" borderId="0"/>
    <xf numFmtId="166" fontId="29" fillId="0" borderId="0" applyFont="0" applyFill="0" applyBorder="0" applyAlignment="0" applyProtection="0"/>
    <xf numFmtId="189" fontId="93" fillId="33" borderId="96" applyNumberFormat="0" applyAlignment="0" applyProtection="0"/>
    <xf numFmtId="0" fontId="29"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66" fontId="29" fillId="0" borderId="0" applyFont="0" applyFill="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189" fontId="76" fillId="0" borderId="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30"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70" fontId="29" fillId="0" borderId="0"/>
    <xf numFmtId="189" fontId="76" fillId="0" borderId="0"/>
    <xf numFmtId="41" fontId="29" fillId="0" borderId="0" applyFont="0" applyFill="0" applyBorder="0" applyAlignment="0" applyProtection="0"/>
    <xf numFmtId="189" fontId="100" fillId="20" borderId="0" applyNumberFormat="0" applyBorder="0" applyAlignment="0" applyProtection="0"/>
    <xf numFmtId="189" fontId="29" fillId="0" borderId="0"/>
    <xf numFmtId="166" fontId="29" fillId="0" borderId="0" applyFont="0" applyFill="0" applyBorder="0" applyAlignment="0" applyProtection="0"/>
    <xf numFmtId="171" fontId="135" fillId="0" borderId="0">
      <protection locked="0"/>
    </xf>
    <xf numFmtId="189" fontId="100"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71" fontId="135" fillId="0" borderId="0">
      <protection locked="0"/>
    </xf>
    <xf numFmtId="189" fontId="100" fillId="20" borderId="0" applyNumberFormat="0" applyBorder="0" applyAlignment="0" applyProtection="0"/>
    <xf numFmtId="166" fontId="29" fillId="0" borderId="0" applyFont="0" applyFill="0" applyBorder="0" applyAlignment="0" applyProtection="0"/>
    <xf numFmtId="189" fontId="76" fillId="0" borderId="0"/>
    <xf numFmtId="189" fontId="101" fillId="0" borderId="0" applyNumberFormat="0" applyFill="0" applyBorder="0" applyAlignment="0" applyProtection="0"/>
    <xf numFmtId="189" fontId="30" fillId="0" borderId="0"/>
    <xf numFmtId="189" fontId="30" fillId="0" borderId="0"/>
    <xf numFmtId="189" fontId="76" fillId="0" borderId="0"/>
    <xf numFmtId="189" fontId="108"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108" fillId="20" borderId="0" applyNumberFormat="0" applyBorder="0" applyAlignment="0" applyProtection="0"/>
    <xf numFmtId="166" fontId="29" fillId="0" borderId="0" applyFont="0" applyFill="0" applyBorder="0" applyAlignment="0" applyProtection="0"/>
    <xf numFmtId="189" fontId="30" fillId="0" borderId="0"/>
    <xf numFmtId="189" fontId="30" fillId="0" borderId="0"/>
    <xf numFmtId="189" fontId="30" fillId="0" borderId="0"/>
    <xf numFmtId="189" fontId="30" fillId="0" borderId="0"/>
    <xf numFmtId="166" fontId="29" fillId="0" borderId="0" applyFont="0" applyFill="0" applyBorder="0" applyAlignment="0" applyProtection="0"/>
    <xf numFmtId="189" fontId="108" fillId="20" borderId="0" applyNumberFormat="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95" fillId="0" borderId="0" applyNumberForma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29" fillId="0" borderId="0"/>
    <xf numFmtId="166" fontId="29" fillId="0" borderId="0" applyFont="0" applyFill="0" applyBorder="0" applyAlignment="0" applyProtection="0"/>
    <xf numFmtId="189" fontId="95" fillId="0" borderId="104" applyNumberFormat="0" applyFill="0" applyAlignment="0" applyProtection="0"/>
    <xf numFmtId="189" fontId="95" fillId="0" borderId="104" applyNumberFormat="0" applyFill="0" applyAlignment="0" applyProtection="0"/>
    <xf numFmtId="189" fontId="76" fillId="0" borderId="0"/>
    <xf numFmtId="189" fontId="76" fillId="0" borderId="0"/>
    <xf numFmtId="166" fontId="29" fillId="0" borderId="0" applyFont="0" applyFill="0" applyBorder="0" applyAlignment="0" applyProtection="0"/>
    <xf numFmtId="41" fontId="29" fillId="0" borderId="0" applyFont="0" applyFill="0" applyBorder="0" applyAlignment="0" applyProtection="0"/>
    <xf numFmtId="183" fontId="152"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30" fillId="0" borderId="0"/>
    <xf numFmtId="189" fontId="30"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0"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0" fontId="29" fillId="0" borderId="0"/>
    <xf numFmtId="189" fontId="23" fillId="0" borderId="0"/>
    <xf numFmtId="41" fontId="29" fillId="0" borderId="0" applyFont="0" applyFill="0" applyBorder="0" applyAlignment="0" applyProtection="0"/>
    <xf numFmtId="189" fontId="76" fillId="0" borderId="0"/>
    <xf numFmtId="0"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0" fontId="29" fillId="0" borderId="0"/>
    <xf numFmtId="0" fontId="29"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3" fillId="0" borderId="0"/>
    <xf numFmtId="189" fontId="23" fillId="0" borderId="0"/>
    <xf numFmtId="166" fontId="29" fillId="0" borderId="0" applyFont="0" applyFill="0" applyBorder="0" applyAlignment="0" applyProtection="0"/>
    <xf numFmtId="166" fontId="29" fillId="0" borderId="0" applyFont="0" applyFill="0" applyBorder="0" applyAlignment="0" applyProtection="0"/>
    <xf numFmtId="189" fontId="23"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0" fontId="29" fillId="0" borderId="0"/>
    <xf numFmtId="0" fontId="29"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66" fontId="29" fillId="0" borderId="0" applyFont="0" applyFill="0" applyBorder="0" applyAlignment="0" applyProtection="0"/>
    <xf numFmtId="189" fontId="29" fillId="0" borderId="0"/>
    <xf numFmtId="189" fontId="29" fillId="0" borderId="0"/>
    <xf numFmtId="189" fontId="111" fillId="0" borderId="103" applyNumberFormat="0" applyFill="0" applyAlignment="0" applyProtection="0"/>
    <xf numFmtId="189" fontId="76"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41"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0" fontId="29" fillId="0" borderId="0"/>
    <xf numFmtId="0" fontId="29" fillId="0" borderId="0"/>
    <xf numFmtId="166" fontId="29" fillId="0" borderId="0" applyFont="0" applyFill="0" applyBorder="0" applyAlignment="0" applyProtection="0"/>
    <xf numFmtId="0" fontId="29" fillId="0" borderId="0"/>
    <xf numFmtId="189" fontId="23" fillId="0" borderId="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29" fillId="0" borderId="0"/>
    <xf numFmtId="189" fontId="23" fillId="0" borderId="0"/>
    <xf numFmtId="166" fontId="29"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41" fontId="29" fillId="0" borderId="0" applyFont="0" applyFill="0" applyBorder="0" applyAlignment="0" applyProtection="0"/>
    <xf numFmtId="41"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89" fontId="29" fillId="0" borderId="0"/>
    <xf numFmtId="189" fontId="76" fillId="0" borderId="0"/>
    <xf numFmtId="41" fontId="29" fillId="0" borderId="0" applyFont="0" applyFill="0" applyBorder="0" applyAlignment="0" applyProtection="0"/>
    <xf numFmtId="41" fontId="29" fillId="0" borderId="0" applyFont="0" applyFill="0" applyBorder="0" applyAlignment="0" applyProtection="0"/>
    <xf numFmtId="0" fontId="85" fillId="0" borderId="94" applyNumberFormat="0" applyFill="0" applyAlignment="0" applyProtection="0"/>
    <xf numFmtId="0" fontId="85"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0" fontId="85" fillId="0" borderId="94" applyNumberFormat="0" applyFill="0" applyAlignment="0" applyProtection="0"/>
    <xf numFmtId="0" fontId="85" fillId="0" borderId="94" applyNumberFormat="0" applyFill="0" applyAlignment="0" applyProtection="0"/>
    <xf numFmtId="41" fontId="29" fillId="0" borderId="0" applyFont="0" applyFill="0" applyBorder="0" applyAlignment="0" applyProtection="0"/>
    <xf numFmtId="0" fontId="85" fillId="0" borderId="94" applyNumberFormat="0" applyFill="0" applyAlignment="0" applyProtection="0"/>
    <xf numFmtId="0" fontId="150" fillId="0" borderId="94" applyNumberFormat="0" applyFill="0" applyAlignment="0" applyProtection="0"/>
    <xf numFmtId="166" fontId="29" fillId="0" borderId="0" applyFont="0" applyFill="0" applyBorder="0" applyAlignment="0" applyProtection="0"/>
    <xf numFmtId="0" fontId="103" fillId="0" borderId="100" applyNumberFormat="0" applyFill="0" applyAlignment="0" applyProtection="0"/>
    <xf numFmtId="0" fontId="150" fillId="0" borderId="94" applyNumberFormat="0" applyFill="0" applyAlignment="0" applyProtection="0"/>
    <xf numFmtId="166" fontId="29" fillId="0" borderId="0" applyFont="0" applyFill="0" applyBorder="0" applyAlignment="0" applyProtection="0"/>
    <xf numFmtId="0" fontId="150" fillId="0" borderId="94" applyNumberFormat="0" applyFill="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29" fillId="0" borderId="0"/>
    <xf numFmtId="166" fontId="29" fillId="0" borderId="0" applyFont="0" applyFill="0" applyBorder="0" applyAlignment="0" applyProtection="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89" fontId="93" fillId="33" borderId="96" applyNumberFormat="0" applyAlignment="0" applyProtection="0"/>
    <xf numFmtId="189" fontId="93" fillId="33" borderId="96" applyNumberFormat="0" applyAlignment="0" applyProtection="0"/>
    <xf numFmtId="41" fontId="29" fillId="0" borderId="0" applyFont="0" applyFill="0" applyBorder="0" applyAlignment="0" applyProtection="0"/>
    <xf numFmtId="189" fontId="76" fillId="0" borderId="0"/>
    <xf numFmtId="189" fontId="76" fillId="0" borderId="0"/>
    <xf numFmtId="189" fontId="76" fillId="0" borderId="0"/>
    <xf numFmtId="189" fontId="93" fillId="33" borderId="96" applyNumberFormat="0" applyAlignment="0" applyProtection="0"/>
    <xf numFmtId="189" fontId="93" fillId="33" borderId="96" applyNumberFormat="0" applyAlignment="0" applyProtection="0"/>
    <xf numFmtId="41" fontId="29" fillId="0" borderId="0" applyFont="0" applyFill="0" applyBorder="0" applyAlignment="0" applyProtection="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89" fontId="93" fillId="33" borderId="96" applyNumberFormat="0" applyAlignment="0" applyProtection="0"/>
    <xf numFmtId="189" fontId="93" fillId="33" borderId="96" applyNumberFormat="0" applyAlignment="0" applyProtection="0"/>
    <xf numFmtId="166" fontId="29" fillId="0" borderId="0" applyFont="0" applyFill="0" applyBorder="0" applyAlignment="0" applyProtection="0"/>
    <xf numFmtId="189" fontId="76" fillId="0" borderId="0"/>
    <xf numFmtId="41" fontId="29" fillId="0" borderId="0" applyFont="0" applyFill="0" applyBorder="0" applyAlignment="0" applyProtection="0"/>
    <xf numFmtId="189" fontId="76" fillId="0" borderId="0"/>
    <xf numFmtId="189" fontId="76" fillId="0" borderId="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0" fontId="29" fillId="0" borderId="0"/>
    <xf numFmtId="0" fontId="29" fillId="0" borderId="0"/>
    <xf numFmtId="41" fontId="29" fillId="0" borderId="0" applyFont="0" applyFill="0" applyBorder="0" applyAlignment="0" applyProtection="0"/>
    <xf numFmtId="189" fontId="29" fillId="0" borderId="0"/>
    <xf numFmtId="189" fontId="29" fillId="0" borderId="0"/>
    <xf numFmtId="166" fontId="29"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29"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29"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166" fontId="29"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29" fillId="0" borderId="0"/>
    <xf numFmtId="189" fontId="29" fillId="0" borderId="0"/>
    <xf numFmtId="166" fontId="29" fillId="0" borderId="0" applyFont="0" applyFill="0" applyBorder="0" applyAlignment="0" applyProtection="0"/>
    <xf numFmtId="166" fontId="29"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41"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75" fontId="29" fillId="0" borderId="0"/>
    <xf numFmtId="189" fontId="98" fillId="31" borderId="0" applyNumberFormat="0" applyBorder="0" applyAlignment="0" applyProtection="0"/>
    <xf numFmtId="189" fontId="76" fillId="0" borderId="0"/>
    <xf numFmtId="166" fontId="29" fillId="0" borderId="0" applyFont="0" applyFill="0" applyBorder="0" applyAlignment="0" applyProtection="0"/>
    <xf numFmtId="166" fontId="29" fillId="0" borderId="0" applyFont="0" applyFill="0" applyBorder="0" applyAlignment="0" applyProtection="0"/>
    <xf numFmtId="166" fontId="29" fillId="0" borderId="0" applyFont="0" applyFill="0" applyBorder="0" applyAlignment="0" applyProtection="0"/>
    <xf numFmtId="189" fontId="76" fillId="0" borderId="0"/>
    <xf numFmtId="189" fontId="76" fillId="0" borderId="0"/>
    <xf numFmtId="189" fontId="76" fillId="0" borderId="0"/>
    <xf numFmtId="166" fontId="30" fillId="0" borderId="0" applyFont="0" applyFill="0" applyBorder="0" applyAlignment="0" applyProtection="0"/>
    <xf numFmtId="189" fontId="102" fillId="0" borderId="91"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0" fontId="54" fillId="0" borderId="35">
      <alignment horizontal="left" vertical="center"/>
    </xf>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75" fontId="29"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9" fontId="29"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87" fillId="38" borderId="90"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89" fontId="29" fillId="0" borderId="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89" fontId="94" fillId="33" borderId="96" applyNumberFormat="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94" fillId="33" borderId="96"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9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88" fillId="40" borderId="0" applyNumberFormat="0" applyBorder="0" applyAlignment="0" applyProtection="0"/>
    <xf numFmtId="166" fontId="30" fillId="0" borderId="0" applyFont="0" applyFill="0" applyBorder="0" applyAlignment="0" applyProtection="0"/>
    <xf numFmtId="189" fontId="76" fillId="0" borderId="0"/>
    <xf numFmtId="189" fontId="75" fillId="0" borderId="0" applyNumberFormat="0" applyFill="0" applyBorder="0" applyAlignment="0" applyProtection="0"/>
    <xf numFmtId="178" fontId="30" fillId="0" borderId="0" applyFill="0" applyBorder="0" applyAlignment="0" applyProtection="0"/>
    <xf numFmtId="166" fontId="30" fillId="0" borderId="0" applyFont="0" applyFill="0" applyBorder="0" applyAlignment="0" applyProtection="0"/>
    <xf numFmtId="189" fontId="95" fillId="0" borderId="104"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93" fillId="33" borderId="96" applyNumberFormat="0" applyAlignment="0" applyProtection="0"/>
    <xf numFmtId="189" fontId="98" fillId="31" borderId="0" applyNumberFormat="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9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189" fontId="29" fillId="0" borderId="0"/>
    <xf numFmtId="189" fontId="9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89" fontId="29" fillId="0" borderId="0"/>
    <xf numFmtId="189" fontId="29" fillId="0" borderId="0"/>
    <xf numFmtId="189" fontId="76" fillId="0" borderId="0"/>
    <xf numFmtId="166" fontId="30" fillId="0" borderId="0" applyFont="0" applyFill="0" applyBorder="0" applyAlignment="0" applyProtection="0"/>
    <xf numFmtId="189" fontId="29" fillId="0" borderId="0"/>
    <xf numFmtId="189" fontId="29" fillId="0" borderId="0"/>
    <xf numFmtId="41" fontId="30" fillId="0" borderId="0" applyFont="0" applyFill="0" applyBorder="0" applyAlignment="0" applyProtection="0"/>
    <xf numFmtId="178" fontId="30" fillId="0" borderId="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101" fillId="0" borderId="99" applyNumberFormat="0" applyFill="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0" fontId="29" fillId="0" borderId="0"/>
    <xf numFmtId="189" fontId="29" fillId="0" borderId="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6" fillId="0" borderId="89" applyNumberFormat="0" applyFill="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7" fontId="74" fillId="0" borderId="0" applyFont="0" applyFill="0" applyBorder="0" applyAlignment="0" applyProtection="0"/>
    <xf numFmtId="189" fontId="76" fillId="0" borderId="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136"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75" fontId="29" fillId="0" borderId="0"/>
    <xf numFmtId="189" fontId="136"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5" fillId="0" borderId="0" applyNumberFormat="0" applyFill="0" applyBorder="0" applyAlignment="0" applyProtection="0"/>
    <xf numFmtId="189" fontId="76" fillId="0" borderId="0"/>
    <xf numFmtId="189" fontId="76" fillId="0" borderId="0"/>
    <xf numFmtId="189" fontId="94" fillId="33" borderId="96" applyNumberFormat="0" applyAlignment="0" applyProtection="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103" fillId="0" borderId="100"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102" fillId="0" borderId="91" applyNumberFormat="0" applyFill="0" applyAlignment="0" applyProtection="0"/>
    <xf numFmtId="41" fontId="30" fillId="0" borderId="0" applyFont="0" applyFill="0" applyBorder="0" applyAlignment="0" applyProtection="0"/>
    <xf numFmtId="41" fontId="30" fillId="0" borderId="0" applyFont="0" applyFill="0" applyBorder="0" applyAlignment="0" applyProtection="0"/>
    <xf numFmtId="189" fontId="95" fillId="0" borderId="104"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136"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9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5" fillId="0" borderId="0" applyNumberForma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29" fillId="0" borderId="0"/>
    <xf numFmtId="189" fontId="29" fillId="0" borderId="0"/>
    <xf numFmtId="166" fontId="30" fillId="0" borderId="0" applyFont="0" applyFill="0" applyBorder="0" applyAlignment="0" applyProtection="0"/>
    <xf numFmtId="166" fontId="30" fillId="0" borderId="0" applyFont="0" applyFill="0" applyBorder="0" applyAlignment="0" applyProtection="0"/>
    <xf numFmtId="189" fontId="29" fillId="0" borderId="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29" fillId="0" borderId="0"/>
    <xf numFmtId="41"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78" fontId="30" fillId="0" borderId="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41" fontId="30" fillId="0" borderId="0" applyFont="0" applyFill="0" applyBorder="0" applyAlignment="0" applyProtection="0"/>
    <xf numFmtId="41" fontId="30" fillId="0" borderId="0" applyFont="0" applyFill="0" applyBorder="0" applyAlignment="0" applyProtection="0"/>
    <xf numFmtId="166" fontId="30" fillId="0" borderId="0" applyFont="0" applyFill="0" applyBorder="0" applyAlignment="0" applyProtection="0"/>
    <xf numFmtId="189" fontId="98" fillId="31" borderId="0" applyNumberFormat="0" applyBorder="0" applyAlignment="0" applyProtection="0"/>
    <xf numFmtId="189" fontId="98" fillId="31" borderId="0" applyNumberFormat="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74" fillId="0" borderId="0" applyFont="0" applyFill="0" applyBorder="0" applyAlignment="0" applyProtection="0"/>
    <xf numFmtId="166" fontId="74" fillId="0" borderId="0" applyFont="0" applyFill="0" applyBorder="0" applyAlignment="0" applyProtection="0"/>
    <xf numFmtId="189" fontId="76" fillId="0" borderId="0"/>
    <xf numFmtId="166" fontId="74" fillId="0" borderId="0" applyFont="0" applyFill="0" applyBorder="0" applyAlignment="0" applyProtection="0"/>
    <xf numFmtId="166" fontId="74"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29" fillId="0" borderId="0"/>
    <xf numFmtId="41" fontId="30" fillId="0" borderId="0" applyFont="0" applyFill="0" applyBorder="0" applyAlignment="0" applyProtection="0"/>
    <xf numFmtId="0" fontId="82" fillId="0" borderId="92" applyNumberFormat="0" applyFill="0" applyAlignment="0" applyProtection="0"/>
    <xf numFmtId="0" fontId="82" fillId="0" borderId="92" applyNumberFormat="0" applyFill="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89" fontId="76" fillId="0" borderId="0"/>
    <xf numFmtId="189" fontId="76" fillId="0" borderId="0"/>
    <xf numFmtId="166" fontId="30" fillId="0" borderId="0" applyFont="0" applyFill="0" applyBorder="0" applyAlignment="0" applyProtection="0"/>
    <xf numFmtId="189" fontId="76" fillId="0" borderId="0"/>
    <xf numFmtId="166" fontId="30" fillId="0" borderId="0" applyFont="0" applyFill="0" applyBorder="0" applyAlignment="0" applyProtection="0"/>
    <xf numFmtId="189" fontId="76" fillId="0" borderId="0"/>
    <xf numFmtId="189" fontId="76" fillId="0" borderId="0"/>
    <xf numFmtId="189" fontId="76" fillId="0" borderId="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30" fillId="0" borderId="0"/>
    <xf numFmtId="189" fontId="30" fillId="0" borderId="0"/>
    <xf numFmtId="166" fontId="30" fillId="0" borderId="0" applyFont="0" applyFill="0" applyBorder="0" applyAlignment="0" applyProtection="0"/>
    <xf numFmtId="189" fontId="30" fillId="0" borderId="0"/>
    <xf numFmtId="189" fontId="30" fillId="0" borderId="0"/>
    <xf numFmtId="166" fontId="30" fillId="0" borderId="0" applyFont="0" applyFill="0" applyBorder="0" applyAlignment="0" applyProtection="0"/>
    <xf numFmtId="166" fontId="30" fillId="0" borderId="0" applyFont="0" applyFill="0" applyBorder="0" applyAlignment="0" applyProtection="0"/>
    <xf numFmtId="189" fontId="76" fillId="0" borderId="0"/>
    <xf numFmtId="166" fontId="74" fillId="0" borderId="0" applyFont="0" applyFill="0" applyBorder="0" applyAlignment="0" applyProtection="0"/>
    <xf numFmtId="189" fontId="29" fillId="0" borderId="0"/>
    <xf numFmtId="166" fontId="74" fillId="0" borderId="0" applyFont="0" applyFill="0" applyBorder="0" applyAlignment="0" applyProtection="0"/>
    <xf numFmtId="189" fontId="76" fillId="0" borderId="0"/>
    <xf numFmtId="166" fontId="30" fillId="0" borderId="0" applyFont="0" applyFill="0" applyBorder="0" applyAlignment="0" applyProtection="0"/>
    <xf numFmtId="0" fontId="29" fillId="0" borderId="0"/>
    <xf numFmtId="166" fontId="30" fillId="0" borderId="0" applyFont="0" applyFill="0" applyBorder="0" applyAlignment="0" applyProtection="0"/>
    <xf numFmtId="166" fontId="30" fillId="0" borderId="0" applyFont="0" applyFill="0" applyBorder="0" applyAlignment="0" applyProtection="0"/>
    <xf numFmtId="189" fontId="29" fillId="0" borderId="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166" fontId="30" fillId="0" borderId="0" applyFont="0" applyFill="0" applyBorder="0" applyAlignment="0" applyProtection="0"/>
    <xf numFmtId="41" fontId="30" fillId="0" borderId="0" applyFont="0" applyFill="0" applyBorder="0" applyAlignment="0" applyProtection="0"/>
    <xf numFmtId="41" fontId="30" fillId="0" borderId="0" applyFont="0" applyFill="0" applyBorder="0" applyAlignment="0" applyProtection="0"/>
    <xf numFmtId="189" fontId="29" fillId="0" borderId="0"/>
    <xf numFmtId="41" fontId="30" fillId="0" borderId="0" applyFont="0" applyFill="0" applyBorder="0" applyAlignment="0" applyProtection="0"/>
    <xf numFmtId="166" fontId="30" fillId="0" borderId="0" applyFont="0" applyFill="0" applyBorder="0" applyAlignment="0" applyProtection="0"/>
    <xf numFmtId="0" fontId="29" fillId="0" borderId="0"/>
    <xf numFmtId="189" fontId="76" fillId="0" borderId="0"/>
    <xf numFmtId="167" fontId="76" fillId="0" borderId="0" applyFont="0" applyFill="0" applyBorder="0" applyAlignment="0" applyProtection="0"/>
    <xf numFmtId="189" fontId="76" fillId="0" borderId="0"/>
    <xf numFmtId="167" fontId="76" fillId="0" borderId="0" applyFont="0" applyFill="0" applyBorder="0" applyAlignment="0" applyProtection="0"/>
    <xf numFmtId="189" fontId="76" fillId="0" borderId="0"/>
    <xf numFmtId="189" fontId="76" fillId="0" borderId="0"/>
    <xf numFmtId="189" fontId="76" fillId="0" borderId="0"/>
    <xf numFmtId="167" fontId="74"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76" fillId="0" borderId="0"/>
    <xf numFmtId="43" fontId="30" fillId="0" borderId="0" applyFont="0" applyFill="0" applyBorder="0" applyAlignment="0" applyProtection="0"/>
    <xf numFmtId="43" fontId="23"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29" fillId="0" borderId="0"/>
    <xf numFmtId="189" fontId="29" fillId="0" borderId="0"/>
    <xf numFmtId="167" fontId="30" fillId="0" borderId="0" applyFont="0" applyFill="0" applyBorder="0" applyAlignment="0" applyProtection="0"/>
    <xf numFmtId="189" fontId="100" fillId="20" borderId="0" applyNumberFormat="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100" fillId="20" borderId="0" applyNumberFormat="0" applyBorder="0" applyAlignment="0" applyProtection="0"/>
    <xf numFmtId="167" fontId="30" fillId="0" borderId="0" applyFont="0" applyFill="0" applyBorder="0" applyAlignment="0" applyProtection="0"/>
    <xf numFmtId="189" fontId="76" fillId="0" borderId="0"/>
    <xf numFmtId="167" fontId="30" fillId="0" borderId="0" applyFont="0" applyFill="0" applyBorder="0" applyAlignment="0" applyProtection="0"/>
    <xf numFmtId="186" fontId="30" fillId="0" borderId="0" applyFont="0" applyFill="0" applyBorder="0" applyAlignment="0" applyProtection="0"/>
    <xf numFmtId="167" fontId="30" fillId="0" borderId="0" applyFont="0" applyFill="0" applyBorder="0" applyAlignment="0" applyProtection="0"/>
    <xf numFmtId="43"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76" fillId="0" borderId="0"/>
    <xf numFmtId="189" fontId="76" fillId="0" borderId="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43" fontId="30" fillId="0" borderId="0" applyFont="0" applyFill="0" applyBorder="0" applyAlignment="0" applyProtection="0"/>
    <xf numFmtId="167" fontId="30" fillId="0" borderId="0" applyFont="0" applyFill="0" applyBorder="0" applyAlignment="0" applyProtection="0"/>
    <xf numFmtId="189" fontId="29" fillId="0" borderId="0"/>
    <xf numFmtId="189" fontId="76" fillId="0" borderId="0"/>
    <xf numFmtId="43" fontId="74" fillId="0" borderId="0" applyFont="0" applyFill="0" applyBorder="0" applyAlignment="0" applyProtection="0"/>
    <xf numFmtId="167" fontId="74" fillId="0" borderId="0" applyFont="0" applyFill="0" applyBorder="0" applyAlignment="0" applyProtection="0"/>
    <xf numFmtId="167" fontId="74" fillId="0" borderId="0" applyFont="0" applyFill="0" applyBorder="0" applyAlignment="0" applyProtection="0"/>
    <xf numFmtId="167" fontId="74"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23" fillId="0" borderId="0" applyFont="0" applyFill="0" applyBorder="0" applyAlignment="0" applyProtection="0"/>
    <xf numFmtId="189" fontId="76" fillId="0" borderId="0"/>
    <xf numFmtId="189" fontId="29" fillId="0" borderId="0"/>
    <xf numFmtId="43"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43"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29" fillId="0" borderId="0"/>
    <xf numFmtId="189" fontId="29" fillId="0" borderId="0"/>
    <xf numFmtId="189" fontId="76" fillId="0" borderId="0"/>
    <xf numFmtId="43" fontId="30" fillId="0" borderId="0" applyFont="0" applyFill="0" applyBorder="0" applyAlignment="0" applyProtection="0"/>
    <xf numFmtId="189" fontId="29" fillId="0" borderId="0"/>
    <xf numFmtId="167" fontId="30" fillId="0" borderId="0" applyFont="0" applyFill="0" applyBorder="0" applyAlignment="0" applyProtection="0"/>
    <xf numFmtId="189" fontId="76" fillId="0" borderId="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43"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89" fontId="76" fillId="0" borderId="0"/>
    <xf numFmtId="167" fontId="76" fillId="0" borderId="0" applyFont="0" applyFill="0" applyBorder="0" applyAlignment="0" applyProtection="0"/>
    <xf numFmtId="167" fontId="76" fillId="0" borderId="0" applyFont="0" applyFill="0" applyBorder="0" applyAlignment="0" applyProtection="0"/>
    <xf numFmtId="167" fontId="76" fillId="0" borderId="0" applyFont="0" applyFill="0" applyBorder="0" applyAlignment="0" applyProtection="0"/>
    <xf numFmtId="167" fontId="76" fillId="0" borderId="0" applyFont="0" applyFill="0" applyBorder="0" applyAlignment="0" applyProtection="0"/>
    <xf numFmtId="189" fontId="76" fillId="0" borderId="0"/>
    <xf numFmtId="43" fontId="76" fillId="0" borderId="0" applyFont="0" applyFill="0" applyBorder="0" applyAlignment="0" applyProtection="0"/>
    <xf numFmtId="167" fontId="76" fillId="0" borderId="0" applyFont="0" applyFill="0" applyBorder="0" applyAlignment="0" applyProtection="0"/>
    <xf numFmtId="167" fontId="76" fillId="0" borderId="0" applyFont="0" applyFill="0" applyBorder="0" applyAlignment="0" applyProtection="0"/>
    <xf numFmtId="189" fontId="76" fillId="0" borderId="0"/>
    <xf numFmtId="167" fontId="76" fillId="0" borderId="0" applyFont="0" applyFill="0" applyBorder="0" applyAlignment="0" applyProtection="0"/>
    <xf numFmtId="167" fontId="76" fillId="0" borderId="0" applyFont="0" applyFill="0" applyBorder="0" applyAlignment="0" applyProtection="0"/>
    <xf numFmtId="0" fontId="29" fillId="0" borderId="0"/>
    <xf numFmtId="43" fontId="30" fillId="0" borderId="0" applyFont="0" applyFill="0" applyBorder="0" applyAlignment="0" applyProtection="0"/>
    <xf numFmtId="0" fontId="29" fillId="0" borderId="0"/>
    <xf numFmtId="167" fontId="30" fillId="0" borderId="0" applyFont="0" applyFill="0" applyBorder="0" applyAlignment="0" applyProtection="0"/>
    <xf numFmtId="189" fontId="29" fillId="0" borderId="0"/>
    <xf numFmtId="167" fontId="30" fillId="0" borderId="0" applyFont="0" applyFill="0" applyBorder="0" applyAlignment="0" applyProtection="0"/>
    <xf numFmtId="189" fontId="29" fillId="0" borderId="0"/>
    <xf numFmtId="167" fontId="30" fillId="0" borderId="0" applyFont="0" applyFill="0" applyBorder="0" applyAlignment="0" applyProtection="0"/>
    <xf numFmtId="189" fontId="76" fillId="0" borderId="0"/>
    <xf numFmtId="189" fontId="76" fillId="0" borderId="0"/>
    <xf numFmtId="0" fontId="29" fillId="0" borderId="0"/>
    <xf numFmtId="43" fontId="76" fillId="0" borderId="0" applyFont="0" applyFill="0" applyBorder="0" applyAlignment="0" applyProtection="0"/>
    <xf numFmtId="167" fontId="76" fillId="0" borderId="0" applyFont="0" applyFill="0" applyBorder="0" applyAlignment="0" applyProtection="0"/>
    <xf numFmtId="0" fontId="30" fillId="0" borderId="0"/>
    <xf numFmtId="0" fontId="30" fillId="0" borderId="0"/>
    <xf numFmtId="189" fontId="76" fillId="0" borderId="0"/>
    <xf numFmtId="189" fontId="76" fillId="0" borderId="0"/>
    <xf numFmtId="189" fontId="76" fillId="0" borderId="0"/>
    <xf numFmtId="3" fontId="30" fillId="0" borderId="0" applyFont="0" applyFill="0" applyBorder="0" applyAlignment="0" applyProtection="0"/>
    <xf numFmtId="0" fontId="149" fillId="0" borderId="0" applyNumberFormat="0" applyAlignment="0">
      <alignment horizontal="left"/>
    </xf>
    <xf numFmtId="0" fontId="125" fillId="0" borderId="0"/>
    <xf numFmtId="0" fontId="96" fillId="0" borderId="0" applyNumberFormat="0" applyFill="0" applyBorder="0" applyAlignment="0" applyProtection="0"/>
    <xf numFmtId="189" fontId="29" fillId="0" borderId="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76" fillId="0" borderId="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76" fillId="0" borderId="0"/>
    <xf numFmtId="0"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29" fillId="0" borderId="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29"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29" fillId="0" borderId="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189" fontId="93" fillId="33" borderId="96" applyNumberFormat="0" applyAlignment="0" applyProtection="0"/>
    <xf numFmtId="0" fontId="104" fillId="0" borderId="0" applyNumberFormat="0" applyFill="0" applyBorder="0" applyAlignment="0" applyProtection="0"/>
    <xf numFmtId="189" fontId="110" fillId="0" borderId="0" applyNumberFormat="0" applyFill="0" applyBorder="0" applyAlignment="0" applyProtection="0"/>
    <xf numFmtId="189" fontId="110" fillId="0" borderId="0" applyNumberFormat="0" applyFill="0" applyBorder="0" applyAlignment="0" applyProtection="0"/>
    <xf numFmtId="189" fontId="110" fillId="0" borderId="0" applyNumberFormat="0" applyFill="0" applyBorder="0" applyAlignment="0" applyProtection="0"/>
    <xf numFmtId="189" fontId="110" fillId="0" borderId="0" applyNumberFormat="0" applyFill="0" applyBorder="0" applyAlignment="0" applyProtection="0"/>
    <xf numFmtId="0" fontId="29" fillId="0" borderId="0"/>
    <xf numFmtId="189" fontId="110" fillId="0" borderId="0" applyNumberFormat="0" applyFill="0" applyBorder="0" applyAlignment="0" applyProtection="0"/>
    <xf numFmtId="189" fontId="110" fillId="0" borderId="0" applyNumberFormat="0" applyFill="0" applyBorder="0" applyAlignment="0" applyProtection="0"/>
    <xf numFmtId="0" fontId="29" fillId="0" borderId="0"/>
    <xf numFmtId="189" fontId="110" fillId="0" borderId="0" applyNumberFormat="0" applyFill="0" applyBorder="0" applyAlignment="0" applyProtection="0"/>
    <xf numFmtId="189" fontId="110" fillId="0" borderId="0" applyNumberFormat="0" applyFill="0" applyBorder="0" applyAlignment="0" applyProtection="0"/>
    <xf numFmtId="189" fontId="104" fillId="0" borderId="0" applyNumberFormat="0" applyFill="0" applyBorder="0" applyAlignment="0" applyProtection="0"/>
    <xf numFmtId="0" fontId="110"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29" fillId="0" borderId="0"/>
    <xf numFmtId="189" fontId="104" fillId="0" borderId="0" applyNumberFormat="0" applyFill="0" applyBorder="0" applyAlignment="0" applyProtection="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76" fillId="0" borderId="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104" fillId="0" borderId="0" applyNumberFormat="0" applyFill="0" applyBorder="0" applyAlignment="0" applyProtection="0"/>
    <xf numFmtId="189" fontId="76" fillId="0" borderId="0"/>
    <xf numFmtId="189" fontId="104" fillId="0" borderId="0" applyNumberFormat="0" applyFill="0" applyBorder="0" applyAlignment="0" applyProtection="0"/>
    <xf numFmtId="189" fontId="104" fillId="0" borderId="0" applyNumberFormat="0" applyFill="0" applyBorder="0" applyAlignment="0" applyProtection="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29" fillId="0" borderId="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189" fontId="29" fillId="0" borderId="0"/>
    <xf numFmtId="0" fontId="96" fillId="0" borderId="0" applyNumberFormat="0" applyFill="0" applyBorder="0" applyAlignment="0" applyProtection="0"/>
    <xf numFmtId="0" fontId="96" fillId="0" borderId="0" applyNumberFormat="0" applyFill="0" applyBorder="0" applyAlignment="0" applyProtection="0"/>
    <xf numFmtId="189" fontId="29" fillId="0" borderId="0"/>
    <xf numFmtId="189" fontId="96"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189" fontId="76" fillId="0" borderId="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76" fillId="0" borderId="0"/>
    <xf numFmtId="189" fontId="29"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29" fillId="0" borderId="0"/>
    <xf numFmtId="0" fontId="29" fillId="0" borderId="0"/>
    <xf numFmtId="189" fontId="76" fillId="0" borderId="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29" fillId="0" borderId="0"/>
    <xf numFmtId="9" fontId="29" fillId="0" borderId="0" applyFon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189" fontId="96" fillId="0" borderId="0" applyNumberFormat="0" applyFill="0" applyBorder="0" applyAlignment="0" applyProtection="0"/>
    <xf numFmtId="189" fontId="96" fillId="0" borderId="0" applyNumberFormat="0" applyFill="0" applyBorder="0" applyAlignment="0" applyProtection="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29" fillId="0" borderId="0"/>
    <xf numFmtId="189" fontId="76" fillId="0" borderId="0"/>
    <xf numFmtId="189" fontId="76" fillId="0" borderId="0"/>
    <xf numFmtId="0" fontId="96" fillId="0" borderId="0" applyNumberFormat="0" applyFill="0" applyBorder="0" applyAlignment="0" applyProtection="0"/>
    <xf numFmtId="0"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76" fillId="0" borderId="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0" fontId="96" fillId="0" borderId="0" applyNumberFormat="0" applyFill="0" applyBorder="0" applyAlignment="0" applyProtection="0"/>
    <xf numFmtId="0" fontId="110"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76" fillId="0" borderId="0"/>
    <xf numFmtId="189" fontId="96" fillId="0" borderId="0" applyNumberFormat="0" applyFill="0" applyBorder="0" applyAlignment="0" applyProtection="0"/>
    <xf numFmtId="189" fontId="76" fillId="0" borderId="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29" fillId="0" borderId="0"/>
    <xf numFmtId="189" fontId="76" fillId="0" borderId="0"/>
    <xf numFmtId="0" fontId="96" fillId="0" borderId="0" applyNumberFormat="0" applyFill="0" applyBorder="0" applyAlignment="0" applyProtection="0"/>
    <xf numFmtId="189" fontId="110" fillId="0" borderId="0" applyNumberFormat="0" applyFill="0" applyBorder="0" applyAlignment="0" applyProtection="0"/>
    <xf numFmtId="189" fontId="96" fillId="0" borderId="0" applyNumberFormat="0" applyFill="0" applyBorder="0" applyAlignment="0" applyProtection="0"/>
    <xf numFmtId="189" fontId="96" fillId="0" borderId="0" applyNumberFormat="0" applyFill="0" applyBorder="0" applyAlignment="0" applyProtection="0"/>
    <xf numFmtId="189" fontId="110" fillId="0" borderId="0" applyNumberFormat="0" applyFill="0" applyBorder="0" applyAlignment="0" applyProtection="0"/>
    <xf numFmtId="189" fontId="29" fillId="0" borderId="0"/>
    <xf numFmtId="189" fontId="76" fillId="0" borderId="0"/>
    <xf numFmtId="0" fontId="126" fillId="68" borderId="0" applyNumberFormat="0" applyBorder="0" applyAlignment="0" applyProtection="0"/>
    <xf numFmtId="189" fontId="98" fillId="31"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189" fontId="76" fillId="0" borderId="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189" fontId="76" fillId="0" borderId="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0" fontId="126" fillId="68" borderId="0" applyNumberFormat="0" applyBorder="0" applyAlignment="0" applyProtection="0"/>
    <xf numFmtId="189"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29" fillId="0" borderId="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36" fillId="31" borderId="0" applyNumberFormat="0" applyBorder="0" applyAlignment="0" applyProtection="0"/>
    <xf numFmtId="189" fontId="136"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98" fillId="31" borderId="0" applyNumberFormat="0" applyBorder="0" applyAlignment="0" applyProtection="0"/>
    <xf numFmtId="189" fontId="136" fillId="31" borderId="0" applyNumberFormat="0" applyBorder="0" applyAlignment="0" applyProtection="0"/>
    <xf numFmtId="0" fontId="98"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0" fontId="29" fillId="0" borderId="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93" fillId="33" borderId="96" applyNumberFormat="0" applyAlignment="0" applyProtection="0"/>
    <xf numFmtId="189" fontId="126" fillId="68" borderId="0" applyNumberFormat="0" applyBorder="0" applyAlignment="0" applyProtection="0"/>
    <xf numFmtId="189" fontId="126" fillId="68"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189" fontId="136" fillId="31" borderId="0" applyNumberFormat="0" applyBorder="0" applyAlignment="0" applyProtection="0"/>
    <xf numFmtId="0" fontId="29" fillId="0" borderId="0"/>
    <xf numFmtId="189" fontId="136" fillId="31" borderId="0" applyNumberFormat="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29" fillId="0" borderId="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88" fillId="40" borderId="0" applyNumberFormat="0" applyBorder="0" applyAlignment="0" applyProtection="0"/>
    <xf numFmtId="189" fontId="76" fillId="0" borderId="0"/>
    <xf numFmtId="189" fontId="76" fillId="0" borderId="0"/>
    <xf numFmtId="189" fontId="126" fillId="68" borderId="0" applyNumberFormat="0" applyBorder="0" applyAlignment="0" applyProtection="0"/>
    <xf numFmtId="189"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189" fontId="126" fillId="68" borderId="0" applyNumberFormat="0" applyBorder="0" applyAlignment="0" applyProtection="0"/>
    <xf numFmtId="189" fontId="29" fillId="0" borderId="0"/>
    <xf numFmtId="189" fontId="126" fillId="68" borderId="0" applyNumberFormat="0" applyBorder="0" applyAlignment="0" applyProtection="0"/>
    <xf numFmtId="189" fontId="98" fillId="31"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76" fillId="0" borderId="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0" fontId="126" fillId="68" borderId="0" applyNumberFormat="0" applyBorder="0" applyAlignment="0" applyProtection="0"/>
    <xf numFmtId="0" fontId="126" fillId="68" borderId="0" applyNumberFormat="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76" fillId="0" borderId="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29" fillId="0" borderId="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0" fontId="126" fillId="68" borderId="0" applyNumberFormat="0" applyBorder="0" applyAlignment="0" applyProtection="0"/>
    <xf numFmtId="189" fontId="29" fillId="0" borderId="0"/>
    <xf numFmtId="189" fontId="126" fillId="68" borderId="0" applyNumberFormat="0" applyBorder="0" applyAlignment="0" applyProtection="0"/>
    <xf numFmtId="189" fontId="126" fillId="68" borderId="0" applyNumberFormat="0" applyBorder="0" applyAlignment="0" applyProtection="0"/>
    <xf numFmtId="189" fontId="76" fillId="0" borderId="0"/>
    <xf numFmtId="189" fontId="76" fillId="0" borderId="0"/>
    <xf numFmtId="0"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189" fontId="76" fillId="0" borderId="0"/>
    <xf numFmtId="189" fontId="29" fillId="0" borderId="0"/>
    <xf numFmtId="189" fontId="126" fillId="68" borderId="0" applyNumberFormat="0" applyBorder="0" applyAlignment="0" applyProtection="0"/>
    <xf numFmtId="189" fontId="76" fillId="0" borderId="0"/>
    <xf numFmtId="0" fontId="126" fillId="68" borderId="0" applyNumberFormat="0" applyBorder="0" applyAlignment="0" applyProtection="0"/>
    <xf numFmtId="0" fontId="98" fillId="31" borderId="0" applyNumberFormat="0" applyBorder="0" applyAlignment="0" applyProtection="0"/>
    <xf numFmtId="189" fontId="29" fillId="0" borderId="0"/>
    <xf numFmtId="189" fontId="126" fillId="68" borderId="0" applyNumberFormat="0" applyBorder="0" applyAlignment="0" applyProtection="0"/>
    <xf numFmtId="189" fontId="98" fillId="31" borderId="0" applyNumberFormat="0" applyBorder="0" applyAlignment="0" applyProtection="0"/>
    <xf numFmtId="0" fontId="126" fillId="68" borderId="0" applyNumberFormat="0" applyBorder="0" applyAlignment="0" applyProtection="0"/>
    <xf numFmtId="0" fontId="138" fillId="68" borderId="0" applyNumberFormat="0" applyBorder="0" applyAlignment="0" applyProtection="0"/>
    <xf numFmtId="189" fontId="126" fillId="68" borderId="0" applyNumberFormat="0" applyBorder="0" applyAlignment="0" applyProtection="0"/>
    <xf numFmtId="189" fontId="29"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0" fontId="126" fillId="68" borderId="0" applyNumberFormat="0" applyBorder="0" applyAlignment="0" applyProtection="0"/>
    <xf numFmtId="0" fontId="138" fillId="68" borderId="0" applyNumberFormat="0" applyBorder="0" applyAlignment="0" applyProtection="0"/>
    <xf numFmtId="189" fontId="126" fillId="68" borderId="0" applyNumberFormat="0" applyBorder="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0" fontId="98" fillId="31" borderId="0" applyNumberFormat="0" applyBorder="0" applyAlignment="0" applyProtection="0"/>
    <xf numFmtId="0" fontId="138" fillId="68" borderId="0" applyNumberFormat="0" applyBorder="0" applyAlignment="0" applyProtection="0"/>
    <xf numFmtId="189" fontId="76" fillId="0" borderId="0"/>
    <xf numFmtId="0" fontId="126" fillId="68" borderId="0" applyNumberFormat="0" applyBorder="0" applyAlignment="0" applyProtection="0"/>
    <xf numFmtId="189" fontId="98" fillId="31" borderId="0" applyNumberFormat="0" applyBorder="0" applyAlignment="0" applyProtection="0"/>
    <xf numFmtId="189" fontId="76" fillId="0" borderId="0"/>
    <xf numFmtId="189" fontId="126" fillId="68" borderId="0" applyNumberFormat="0" applyBorder="0" applyAlignment="0" applyProtection="0"/>
    <xf numFmtId="189" fontId="126" fillId="68" borderId="0" applyNumberFormat="0" applyBorder="0" applyAlignment="0" applyProtection="0"/>
    <xf numFmtId="189" fontId="126" fillId="68" borderId="0" applyNumberFormat="0" applyBorder="0" applyAlignment="0" applyProtection="0"/>
    <xf numFmtId="189" fontId="98" fillId="31" borderId="0" applyNumberFormat="0" applyBorder="0" applyAlignment="0" applyProtection="0"/>
    <xf numFmtId="0" fontId="138" fillId="68" borderId="0" applyNumberFormat="0" applyBorder="0" applyAlignment="0" applyProtection="0"/>
    <xf numFmtId="189" fontId="126" fillId="68" borderId="0" applyNumberFormat="0" applyBorder="0" applyAlignment="0" applyProtection="0"/>
    <xf numFmtId="189" fontId="29" fillId="0" borderId="0"/>
    <xf numFmtId="189" fontId="29" fillId="0" borderId="0"/>
    <xf numFmtId="189" fontId="54" fillId="0" borderId="29" applyNumberFormat="0" applyAlignment="0" applyProtection="0">
      <alignment horizontal="left" vertical="center"/>
    </xf>
    <xf numFmtId="0" fontId="54" fillId="0" borderId="35">
      <alignment horizontal="left" vertical="center"/>
    </xf>
    <xf numFmtId="189" fontId="29" fillId="0" borderId="0"/>
    <xf numFmtId="189" fontId="29" fillId="0" borderId="0"/>
    <xf numFmtId="189" fontId="54" fillId="0" borderId="35">
      <alignment horizontal="left" vertical="center"/>
    </xf>
    <xf numFmtId="189" fontId="29" fillId="0" borderId="0"/>
    <xf numFmtId="189" fontId="29" fillId="0" borderId="0"/>
    <xf numFmtId="0" fontId="54" fillId="0" borderId="35">
      <alignment horizontal="left" vertical="center"/>
    </xf>
    <xf numFmtId="189" fontId="29" fillId="0" borderId="0"/>
    <xf numFmtId="189" fontId="29" fillId="0" borderId="0"/>
    <xf numFmtId="189" fontId="54" fillId="0" borderId="35">
      <alignment horizontal="left" vertical="center"/>
    </xf>
    <xf numFmtId="189" fontId="29" fillId="0" borderId="0"/>
    <xf numFmtId="189" fontId="29" fillId="0" borderId="0"/>
    <xf numFmtId="189" fontId="54" fillId="0" borderId="35">
      <alignment horizontal="left" vertical="center"/>
    </xf>
    <xf numFmtId="189" fontId="76" fillId="0" borderId="0"/>
    <xf numFmtId="0" fontId="82" fillId="0" borderId="92" applyNumberFormat="0" applyFill="0" applyAlignment="0" applyProtection="0"/>
    <xf numFmtId="189" fontId="111" fillId="0" borderId="103"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111" fillId="0" borderId="103" applyNumberFormat="0" applyFill="0" applyAlignment="0" applyProtection="0"/>
    <xf numFmtId="0" fontId="82" fillId="0" borderId="92"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29" fillId="0" borderId="0"/>
    <xf numFmtId="189" fontId="29" fillId="0" borderId="0"/>
    <xf numFmtId="189" fontId="111" fillId="0" borderId="103"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0" fontId="82" fillId="0" borderId="92"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189" fontId="82" fillId="0" borderId="92"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76" fillId="0" borderId="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0" fontId="82" fillId="0" borderId="92"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189" fontId="29" fillId="0" borderId="0"/>
    <xf numFmtId="189" fontId="29" fillId="0" borderId="0"/>
    <xf numFmtId="189" fontId="111" fillId="0" borderId="103"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0" fontId="82" fillId="0" borderId="92" applyNumberFormat="0" applyFill="0" applyAlignment="0" applyProtection="0"/>
    <xf numFmtId="189" fontId="82" fillId="0" borderId="92" applyNumberFormat="0" applyFill="0" applyAlignment="0" applyProtection="0"/>
    <xf numFmtId="189" fontId="111" fillId="0" borderId="103" applyNumberFormat="0" applyFill="0" applyAlignment="0" applyProtection="0"/>
    <xf numFmtId="189" fontId="76" fillId="0" borderId="0"/>
    <xf numFmtId="189" fontId="82" fillId="0" borderId="92" applyNumberFormat="0" applyFill="0" applyAlignment="0" applyProtection="0"/>
    <xf numFmtId="189" fontId="82" fillId="0" borderId="92" applyNumberFormat="0" applyFill="0" applyAlignment="0" applyProtection="0"/>
    <xf numFmtId="0" fontId="29" fillId="0" borderId="0"/>
    <xf numFmtId="189" fontId="82" fillId="0" borderId="92" applyNumberFormat="0" applyFill="0" applyAlignment="0" applyProtection="0"/>
    <xf numFmtId="189" fontId="29" fillId="0" borderId="0"/>
    <xf numFmtId="189" fontId="82" fillId="0" borderId="92" applyNumberFormat="0" applyFill="0" applyAlignment="0" applyProtection="0"/>
    <xf numFmtId="189" fontId="111" fillId="0" borderId="103" applyNumberFormat="0" applyFill="0" applyAlignment="0" applyProtection="0"/>
    <xf numFmtId="0" fontId="82" fillId="0" borderId="92" applyNumberFormat="0" applyFill="0" applyAlignment="0" applyProtection="0"/>
    <xf numFmtId="0" fontId="82" fillId="0" borderId="92" applyNumberFormat="0" applyFill="0" applyAlignment="0" applyProtection="0"/>
    <xf numFmtId="189" fontId="82" fillId="0" borderId="92" applyNumberFormat="0" applyFill="0" applyAlignment="0" applyProtection="0"/>
    <xf numFmtId="189" fontId="82" fillId="0" borderId="92" applyNumberFormat="0" applyFill="0" applyAlignment="0" applyProtection="0"/>
    <xf numFmtId="0" fontId="29" fillId="0" borderId="0"/>
    <xf numFmtId="189" fontId="82" fillId="0" borderId="92" applyNumberFormat="0" applyFill="0" applyAlignment="0" applyProtection="0"/>
    <xf numFmtId="189" fontId="29" fillId="0" borderId="0"/>
    <xf numFmtId="189" fontId="82" fillId="0" borderId="92" applyNumberFormat="0" applyFill="0" applyAlignment="0" applyProtection="0"/>
    <xf numFmtId="189" fontId="111" fillId="0" borderId="103"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189" fontId="29" fillId="0" borderId="0"/>
    <xf numFmtId="189" fontId="82" fillId="0" borderId="92" applyNumberFormat="0" applyFill="0" applyAlignment="0" applyProtection="0"/>
    <xf numFmtId="189" fontId="82" fillId="0" borderId="92" applyNumberFormat="0" applyFill="0" applyAlignment="0" applyProtection="0"/>
    <xf numFmtId="189" fontId="111" fillId="0" borderId="103" applyNumberFormat="0" applyFill="0" applyAlignment="0" applyProtection="0"/>
    <xf numFmtId="0" fontId="30" fillId="0" borderId="0"/>
    <xf numFmtId="0" fontId="30" fillId="0" borderId="0"/>
    <xf numFmtId="189" fontId="76" fillId="0" borderId="0"/>
    <xf numFmtId="189" fontId="76" fillId="0" borderId="0"/>
    <xf numFmtId="189" fontId="82" fillId="0" borderId="92" applyNumberFormat="0" applyFill="0" applyAlignment="0" applyProtection="0"/>
    <xf numFmtId="189" fontId="82" fillId="0" borderId="92" applyNumberFormat="0" applyFill="0" applyAlignment="0" applyProtection="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0"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29" fillId="0" borderId="0"/>
    <xf numFmtId="189" fontId="29" fillId="0" borderId="0"/>
    <xf numFmtId="189" fontId="29" fillId="0" borderId="0"/>
    <xf numFmtId="189" fontId="76" fillId="0" borderId="0"/>
    <xf numFmtId="189" fontId="76" fillId="0" borderId="0"/>
    <xf numFmtId="189" fontId="123" fillId="0" borderId="106" applyNumberFormat="0" applyFill="0" applyAlignment="0" applyProtection="0"/>
    <xf numFmtId="189" fontId="76" fillId="0" borderId="0"/>
    <xf numFmtId="189" fontId="111" fillId="0" borderId="103" applyNumberFormat="0" applyFill="0" applyAlignment="0" applyProtection="0"/>
    <xf numFmtId="189" fontId="111" fillId="0" borderId="103" applyNumberFormat="0" applyFill="0" applyAlignment="0" applyProtection="0"/>
    <xf numFmtId="189" fontId="111" fillId="0" borderId="103" applyNumberFormat="0" applyFill="0" applyAlignment="0" applyProtection="0"/>
    <xf numFmtId="189" fontId="111" fillId="0" borderId="103" applyNumberFormat="0" applyFill="0" applyAlignment="0" applyProtection="0"/>
    <xf numFmtId="189" fontId="123" fillId="0" borderId="106" applyNumberFormat="0" applyFill="0" applyAlignment="0" applyProtection="0"/>
    <xf numFmtId="0" fontId="123" fillId="0" borderId="106" applyNumberFormat="0" applyFill="0" applyAlignment="0" applyProtection="0"/>
    <xf numFmtId="189" fontId="111" fillId="0" borderId="103" applyNumberFormat="0" applyFill="0" applyAlignment="0" applyProtection="0"/>
    <xf numFmtId="189" fontId="111" fillId="0" borderId="103" applyNumberFormat="0" applyFill="0" applyAlignment="0" applyProtection="0"/>
    <xf numFmtId="189" fontId="123" fillId="0" borderId="106" applyNumberFormat="0" applyFill="0" applyAlignment="0" applyProtection="0"/>
    <xf numFmtId="0" fontId="111" fillId="0" borderId="103" applyNumberFormat="0" applyFill="0" applyAlignment="0" applyProtection="0"/>
    <xf numFmtId="189" fontId="30" fillId="0" borderId="0"/>
    <xf numFmtId="189"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0" fontId="82" fillId="0" borderId="92" applyNumberFormat="0" applyFill="0" applyAlignment="0" applyProtection="0"/>
    <xf numFmtId="0" fontId="82" fillId="0" borderId="92" applyNumberFormat="0" applyFill="0" applyAlignment="0" applyProtection="0"/>
    <xf numFmtId="189" fontId="29"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189" fontId="76" fillId="0" borderId="0"/>
    <xf numFmtId="189" fontId="76" fillId="0" borderId="0"/>
    <xf numFmtId="0"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30" fillId="0" borderId="0"/>
    <xf numFmtId="189" fontId="123" fillId="0" borderId="106" applyNumberFormat="0" applyFill="0" applyAlignment="0" applyProtection="0"/>
    <xf numFmtId="189" fontId="123" fillId="0" borderId="106" applyNumberFormat="0" applyFill="0" applyAlignment="0" applyProtection="0"/>
    <xf numFmtId="189" fontId="123" fillId="0" borderId="106" applyNumberFormat="0" applyFill="0" applyAlignment="0" applyProtection="0"/>
    <xf numFmtId="189" fontId="76" fillId="0" borderId="0"/>
    <xf numFmtId="189" fontId="111" fillId="0" borderId="103" applyNumberFormat="0" applyFill="0" applyAlignment="0" applyProtection="0"/>
    <xf numFmtId="189" fontId="30" fillId="0" borderId="0"/>
    <xf numFmtId="189" fontId="82" fillId="0" borderId="92" applyNumberFormat="0" applyFill="0" applyAlignment="0" applyProtection="0"/>
    <xf numFmtId="0" fontId="29" fillId="0" borderId="0"/>
    <xf numFmtId="189" fontId="29" fillId="0" borderId="0"/>
    <xf numFmtId="189" fontId="76" fillId="0" borderId="0"/>
    <xf numFmtId="189" fontId="76" fillId="0" borderId="0"/>
    <xf numFmtId="0" fontId="82" fillId="0" borderId="92" applyNumberFormat="0" applyFill="0" applyAlignment="0" applyProtection="0"/>
    <xf numFmtId="0" fontId="82" fillId="0" borderId="92" applyNumberFormat="0" applyFill="0" applyAlignment="0" applyProtection="0"/>
    <xf numFmtId="189" fontId="111" fillId="0" borderId="103" applyNumberFormat="0" applyFill="0" applyAlignment="0" applyProtection="0"/>
    <xf numFmtId="0" fontId="82" fillId="0" borderId="92" applyNumberFormat="0" applyFill="0" applyAlignment="0" applyProtection="0"/>
    <xf numFmtId="189" fontId="111" fillId="0" borderId="103" applyNumberFormat="0" applyFill="0" applyAlignment="0" applyProtection="0"/>
    <xf numFmtId="189" fontId="76" fillId="0" borderId="0"/>
    <xf numFmtId="0" fontId="82" fillId="0" borderId="92" applyNumberFormat="0" applyFill="0" applyAlignment="0" applyProtection="0"/>
    <xf numFmtId="189" fontId="82" fillId="0" borderId="92" applyNumberFormat="0" applyFill="0" applyAlignment="0" applyProtection="0"/>
    <xf numFmtId="189" fontId="76" fillId="0" borderId="0"/>
    <xf numFmtId="189" fontId="76" fillId="0" borderId="0"/>
    <xf numFmtId="189" fontId="29" fillId="0" borderId="0"/>
    <xf numFmtId="189" fontId="85" fillId="0" borderId="94" applyNumberFormat="0" applyFill="0" applyAlignment="0" applyProtection="0"/>
    <xf numFmtId="189" fontId="85" fillId="0" borderId="94" applyNumberFormat="0" applyFill="0" applyAlignment="0" applyProtection="0"/>
    <xf numFmtId="189" fontId="29" fillId="0" borderId="0"/>
    <xf numFmtId="189" fontId="29" fillId="0" borderId="0"/>
    <xf numFmtId="189" fontId="103" fillId="0" borderId="100" applyNumberFormat="0" applyFill="0" applyAlignment="0" applyProtection="0"/>
    <xf numFmtId="0" fontId="29" fillId="0" borderId="0"/>
    <xf numFmtId="189" fontId="76" fillId="0" borderId="0"/>
    <xf numFmtId="189" fontId="102" fillId="0" borderId="91" applyNumberFormat="0" applyFill="0" applyAlignment="0" applyProtection="0"/>
    <xf numFmtId="189" fontId="29" fillId="0" borderId="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29" fillId="0" borderId="0"/>
    <xf numFmtId="189" fontId="29" fillId="0" borderId="0"/>
    <xf numFmtId="189" fontId="103" fillId="0" borderId="100" applyNumberFormat="0" applyFill="0" applyAlignment="0" applyProtection="0"/>
    <xf numFmtId="189" fontId="76" fillId="0" borderId="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189" fontId="76" fillId="0" borderId="0"/>
    <xf numFmtId="189" fontId="85" fillId="0" borderId="94" applyNumberFormat="0" applyFill="0" applyAlignment="0" applyProtection="0"/>
    <xf numFmtId="189" fontId="85" fillId="0" borderId="94" applyNumberFormat="0" applyFill="0" applyAlignment="0" applyProtection="0"/>
    <xf numFmtId="0" fontId="29" fillId="0" borderId="0"/>
    <xf numFmtId="189" fontId="85" fillId="0" borderId="94" applyNumberFormat="0" applyFill="0" applyAlignment="0" applyProtection="0"/>
    <xf numFmtId="189" fontId="103" fillId="0" borderId="100"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0" fontId="29" fillId="0" borderId="0"/>
    <xf numFmtId="189" fontId="85" fillId="0" borderId="94" applyNumberFormat="0" applyFill="0" applyAlignment="0" applyProtection="0"/>
    <xf numFmtId="189" fontId="29" fillId="0" borderId="0"/>
    <xf numFmtId="189"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102" fillId="0" borderId="91" applyNumberFormat="0" applyFill="0" applyAlignment="0" applyProtection="0"/>
    <xf numFmtId="0" fontId="102" fillId="0" borderId="91" applyNumberFormat="0" applyFill="0" applyAlignment="0" applyProtection="0"/>
    <xf numFmtId="189" fontId="76" fillId="0" borderId="0"/>
    <xf numFmtId="189" fontId="76" fillId="0" borderId="0"/>
    <xf numFmtId="0"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118" fillId="0" borderId="100" applyNumberFormat="0" applyFill="0" applyAlignment="0" applyProtection="0"/>
    <xf numFmtId="0" fontId="118" fillId="0" borderId="100" applyNumberFormat="0" applyFill="0" applyAlignment="0" applyProtection="0"/>
    <xf numFmtId="189" fontId="103" fillId="0" borderId="100" applyNumberFormat="0" applyFill="0" applyAlignment="0" applyProtection="0"/>
    <xf numFmtId="189" fontId="103" fillId="0" borderId="100" applyNumberFormat="0" applyFill="0" applyAlignment="0" applyProtection="0"/>
    <xf numFmtId="189" fontId="29" fillId="0" borderId="0"/>
    <xf numFmtId="189" fontId="103" fillId="0" borderId="100" applyNumberFormat="0" applyFill="0" applyAlignment="0" applyProtection="0"/>
    <xf numFmtId="189" fontId="118" fillId="0" borderId="100" applyNumberFormat="0" applyFill="0" applyAlignment="0" applyProtection="0"/>
    <xf numFmtId="0" fontId="103"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76" fillId="0" borderId="0"/>
    <xf numFmtId="0"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118" fillId="0" borderId="100" applyNumberFormat="0" applyFill="0" applyAlignment="0" applyProtection="0"/>
    <xf numFmtId="189" fontId="29" fillId="0" borderId="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118" fillId="0" borderId="100" applyNumberFormat="0" applyFill="0" applyAlignment="0" applyProtection="0"/>
    <xf numFmtId="189" fontId="76" fillId="0" borderId="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189" fontId="76" fillId="0" borderId="0"/>
    <xf numFmtId="189" fontId="85" fillId="0" borderId="94" applyNumberFormat="0" applyFill="0" applyAlignment="0" applyProtection="0"/>
    <xf numFmtId="189"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0" fontId="85" fillId="0" borderId="94" applyNumberFormat="0" applyFill="0" applyAlignment="0" applyProtection="0"/>
    <xf numFmtId="189" fontId="103" fillId="0" borderId="100"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189" fontId="29" fillId="0" borderId="0"/>
    <xf numFmtId="189" fontId="29" fillId="0" borderId="0"/>
    <xf numFmtId="189" fontId="76" fillId="0" borderId="0"/>
    <xf numFmtId="189" fontId="76" fillId="0" borderId="0"/>
    <xf numFmtId="189" fontId="76" fillId="0" borderId="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29" fillId="0" borderId="0"/>
    <xf numFmtId="189" fontId="102" fillId="0" borderId="91"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76" fillId="0" borderId="0"/>
    <xf numFmtId="189" fontId="76" fillId="0" borderId="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189" fontId="103" fillId="0" borderId="100"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189" fontId="76" fillId="0" borderId="0"/>
    <xf numFmtId="0" fontId="85" fillId="0" borderId="94" applyNumberFormat="0" applyFill="0" applyAlignment="0" applyProtection="0"/>
    <xf numFmtId="0"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0" fontId="85" fillId="0" borderId="94" applyNumberFormat="0" applyFill="0" applyAlignment="0" applyProtection="0"/>
    <xf numFmtId="0" fontId="85" fillId="0" borderId="94" applyNumberFormat="0" applyFill="0" applyAlignment="0" applyProtection="0"/>
    <xf numFmtId="189" fontId="103" fillId="0" borderId="100"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76" fillId="0" borderId="0"/>
    <xf numFmtId="0" fontId="85" fillId="0" borderId="94" applyNumberFormat="0" applyFill="0" applyAlignment="0" applyProtection="0"/>
    <xf numFmtId="189" fontId="103" fillId="0" borderId="100" applyNumberFormat="0" applyFill="0" applyAlignment="0" applyProtection="0"/>
    <xf numFmtId="0" fontId="85" fillId="0" borderId="94" applyNumberFormat="0" applyFill="0" applyAlignment="0" applyProtection="0"/>
    <xf numFmtId="0" fontId="103" fillId="0" borderId="100" applyNumberFormat="0" applyFill="0" applyAlignment="0" applyProtection="0"/>
    <xf numFmtId="0" fontId="85" fillId="0" borderId="94" applyNumberFormat="0" applyFill="0" applyAlignment="0" applyProtection="0"/>
    <xf numFmtId="0" fontId="150" fillId="0" borderId="94" applyNumberFormat="0" applyFill="0" applyAlignment="0" applyProtection="0"/>
    <xf numFmtId="0" fontId="29" fillId="0" borderId="0"/>
    <xf numFmtId="0" fontId="29" fillId="0" borderId="0"/>
    <xf numFmtId="189" fontId="76" fillId="0" borderId="0"/>
    <xf numFmtId="189" fontId="76" fillId="0" borderId="0"/>
    <xf numFmtId="189" fontId="103" fillId="0" borderId="100" applyNumberFormat="0" applyFill="0" applyAlignment="0" applyProtection="0"/>
    <xf numFmtId="189" fontId="85" fillId="0" borderId="94" applyNumberFormat="0" applyFill="0" applyAlignment="0" applyProtection="0"/>
    <xf numFmtId="189" fontId="76" fillId="0" borderId="0"/>
    <xf numFmtId="0" fontId="85" fillId="0" borderId="94" applyNumberFormat="0" applyFill="0" applyAlignment="0" applyProtection="0"/>
    <xf numFmtId="189" fontId="103" fillId="0" borderId="100" applyNumberFormat="0" applyFill="0" applyAlignment="0" applyProtection="0"/>
    <xf numFmtId="189" fontId="93" fillId="33" borderId="96" applyNumberFormat="0" applyAlignment="0" applyProtection="0"/>
    <xf numFmtId="189" fontId="85" fillId="0" borderId="94" applyNumberFormat="0" applyFill="0" applyAlignment="0" applyProtection="0"/>
    <xf numFmtId="189" fontId="85" fillId="0" borderId="94" applyNumberFormat="0" applyFill="0" applyAlignment="0" applyProtection="0"/>
    <xf numFmtId="189" fontId="85" fillId="0" borderId="94" applyNumberFormat="0" applyFill="0" applyAlignment="0" applyProtection="0"/>
    <xf numFmtId="189" fontId="103" fillId="0" borderId="100" applyNumberFormat="0" applyFill="0" applyAlignment="0" applyProtection="0"/>
    <xf numFmtId="189" fontId="76" fillId="0" borderId="0"/>
    <xf numFmtId="0" fontId="75" fillId="0" borderId="88" applyNumberFormat="0" applyFill="0" applyAlignment="0" applyProtection="0"/>
    <xf numFmtId="189" fontId="76" fillId="0" borderId="0"/>
    <xf numFmtId="189" fontId="76" fillId="0" borderId="0"/>
    <xf numFmtId="189" fontId="95" fillId="0" borderId="104"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29" fillId="0" borderId="0"/>
    <xf numFmtId="189" fontId="95" fillId="0" borderId="104"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76" fillId="0" borderId="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76" fillId="0" borderId="0"/>
    <xf numFmtId="189" fontId="76" fillId="0" borderId="0"/>
    <xf numFmtId="189" fontId="76" fillId="0" borderId="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29" fillId="0" borderId="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101" fillId="0" borderId="99" applyNumberFormat="0" applyFill="0" applyAlignment="0" applyProtection="0"/>
    <xf numFmtId="189" fontId="29" fillId="0" borderId="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95" fillId="0" borderId="104" applyNumberFormat="0" applyFill="0" applyAlignment="0" applyProtection="0"/>
    <xf numFmtId="189" fontId="95" fillId="0" borderId="104" applyNumberFormat="0" applyFill="0" applyAlignment="0" applyProtection="0"/>
    <xf numFmtId="189" fontId="76" fillId="0" borderId="0"/>
    <xf numFmtId="189" fontId="95" fillId="0" borderId="104" applyNumberFormat="0" applyFill="0" applyAlignment="0" applyProtection="0"/>
    <xf numFmtId="189" fontId="95" fillId="0" borderId="104" applyNumberFormat="0" applyFill="0" applyAlignment="0" applyProtection="0"/>
    <xf numFmtId="189" fontId="95" fillId="0" borderId="104" applyNumberFormat="0" applyFill="0" applyAlignment="0" applyProtection="0"/>
    <xf numFmtId="189" fontId="95" fillId="0" borderId="104" applyNumberFormat="0" applyFill="0" applyAlignment="0" applyProtection="0"/>
    <xf numFmtId="189" fontId="95" fillId="0" borderId="104" applyNumberFormat="0" applyFill="0" applyAlignment="0" applyProtection="0"/>
    <xf numFmtId="189" fontId="95" fillId="0" borderId="104" applyNumberFormat="0" applyFill="0" applyAlignment="0" applyProtection="0"/>
    <xf numFmtId="189" fontId="101" fillId="0" borderId="99" applyNumberFormat="0" applyFill="0" applyAlignment="0" applyProtection="0"/>
    <xf numFmtId="0" fontId="101" fillId="0" borderId="99" applyNumberFormat="0" applyFill="0" applyAlignment="0" applyProtection="0"/>
    <xf numFmtId="189" fontId="95" fillId="0" borderId="104" applyNumberFormat="0" applyFill="0" applyAlignment="0" applyProtection="0"/>
    <xf numFmtId="189" fontId="101" fillId="0" borderId="99" applyNumberFormat="0" applyFill="0" applyAlignment="0" applyProtection="0"/>
    <xf numFmtId="0" fontId="95" fillId="0" borderId="104" applyNumberFormat="0" applyFill="0" applyAlignment="0" applyProtection="0"/>
    <xf numFmtId="189" fontId="101" fillId="0" borderId="99" applyNumberFormat="0" applyFill="0" applyAlignment="0" applyProtection="0"/>
    <xf numFmtId="189" fontId="29" fillId="0" borderId="0"/>
    <xf numFmtId="189" fontId="101" fillId="0" borderId="99" applyNumberFormat="0" applyFill="0" applyAlignment="0" applyProtection="0"/>
    <xf numFmtId="189" fontId="101" fillId="0" borderId="99" applyNumberFormat="0" applyFill="0" applyAlignment="0" applyProtection="0"/>
    <xf numFmtId="189" fontId="29" fillId="0" borderId="0"/>
    <xf numFmtId="189" fontId="101" fillId="0" borderId="99" applyNumberFormat="0" applyFill="0" applyAlignment="0" applyProtection="0"/>
    <xf numFmtId="189" fontId="101" fillId="0" borderId="99"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0" fontId="101" fillId="0" borderId="99" applyNumberFormat="0" applyFill="0" applyAlignment="0" applyProtection="0"/>
    <xf numFmtId="0" fontId="29" fillId="0" borderId="0"/>
    <xf numFmtId="189" fontId="101" fillId="0" borderId="99" applyNumberFormat="0" applyFill="0" applyAlignment="0" applyProtection="0"/>
    <xf numFmtId="0" fontId="29" fillId="0" borderId="0"/>
    <xf numFmtId="189" fontId="101" fillId="0" borderId="99" applyNumberFormat="0" applyFill="0" applyAlignment="0" applyProtection="0"/>
    <xf numFmtId="189" fontId="29" fillId="0" borderId="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76" fillId="0" borderId="0"/>
    <xf numFmtId="189" fontId="76" fillId="0" borderId="0"/>
    <xf numFmtId="189" fontId="29" fillId="0" borderId="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101" fillId="0" borderId="99" applyNumberFormat="0" applyFill="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75" fillId="0" borderId="88" applyNumberFormat="0" applyFill="0" applyAlignment="0" applyProtection="0"/>
    <xf numFmtId="189" fontId="75" fillId="0" borderId="88" applyNumberFormat="0" applyFill="0" applyAlignment="0" applyProtection="0"/>
    <xf numFmtId="189" fontId="102" fillId="0" borderId="91" applyNumberFormat="0" applyFill="0" applyAlignment="0" applyProtection="0"/>
    <xf numFmtId="189" fontId="76" fillId="0" borderId="0"/>
    <xf numFmtId="189" fontId="76" fillId="0" borderId="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189" fontId="95" fillId="0" borderId="104"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107" fillId="0" borderId="101"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6" fillId="0" borderId="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189" fontId="95" fillId="0" borderId="104"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76" fillId="0" borderId="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88" fillId="40" borderId="0" applyNumberFormat="0" applyBorder="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88" fillId="40" borderId="0" applyNumberFormat="0" applyBorder="0" applyAlignment="0" applyProtection="0"/>
    <xf numFmtId="0" fontId="88" fillId="40" borderId="0" applyNumberFormat="0" applyBorder="0" applyAlignment="0" applyProtection="0"/>
    <xf numFmtId="189" fontId="76" fillId="0" borderId="0"/>
    <xf numFmtId="189" fontId="76" fillId="0" borderId="0"/>
    <xf numFmtId="0" fontId="75" fillId="0" borderId="88" applyNumberFormat="0" applyFill="0" applyAlignment="0" applyProtection="0"/>
    <xf numFmtId="189" fontId="95" fillId="0" borderId="104"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0"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189" fontId="76" fillId="0" borderId="0"/>
    <xf numFmtId="189" fontId="75" fillId="0" borderId="88"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0" fontId="75" fillId="0" borderId="88" applyNumberFormat="0" applyFill="0" applyAlignment="0" applyProtection="0"/>
    <xf numFmtId="189" fontId="95" fillId="0" borderId="104" applyNumberFormat="0" applyFill="0" applyAlignment="0" applyProtection="0"/>
    <xf numFmtId="189" fontId="75" fillId="0" borderId="88" applyNumberFormat="0" applyFill="0" applyAlignment="0" applyProtection="0"/>
    <xf numFmtId="189" fontId="76" fillId="0" borderId="0"/>
    <xf numFmtId="0" fontId="75" fillId="0" borderId="88" applyNumberFormat="0" applyFill="0" applyAlignment="0" applyProtection="0"/>
    <xf numFmtId="0" fontId="95" fillId="0" borderId="104" applyNumberFormat="0" applyFill="0" applyAlignment="0" applyProtection="0"/>
    <xf numFmtId="189" fontId="76" fillId="0" borderId="0"/>
    <xf numFmtId="189" fontId="75" fillId="0" borderId="88" applyNumberFormat="0" applyFill="0" applyAlignment="0" applyProtection="0"/>
    <xf numFmtId="189" fontId="95" fillId="0" borderId="104" applyNumberFormat="0" applyFill="0" applyAlignment="0" applyProtection="0"/>
    <xf numFmtId="189" fontId="76" fillId="0" borderId="0"/>
    <xf numFmtId="0" fontId="75" fillId="0" borderId="88" applyNumberFormat="0" applyFill="0" applyAlignment="0" applyProtection="0"/>
    <xf numFmtId="0" fontId="134" fillId="0" borderId="88" applyNumberFormat="0" applyFill="0" applyAlignment="0" applyProtection="0"/>
    <xf numFmtId="189" fontId="75" fillId="0" borderId="88" applyNumberFormat="0" applyFill="0" applyAlignment="0" applyProtection="0"/>
    <xf numFmtId="0" fontId="95" fillId="0" borderId="104" applyNumberFormat="0" applyFill="0" applyAlignment="0" applyProtection="0"/>
    <xf numFmtId="0" fontId="134" fillId="0" borderId="88" applyNumberFormat="0" applyFill="0" applyAlignment="0" applyProtection="0"/>
    <xf numFmtId="189" fontId="95" fillId="0" borderId="104" applyNumberFormat="0" applyFill="0" applyAlignment="0" applyProtection="0"/>
    <xf numFmtId="189" fontId="76" fillId="0" borderId="0"/>
    <xf numFmtId="0" fontId="75" fillId="0" borderId="88" applyNumberFormat="0" applyFill="0" applyAlignment="0" applyProtection="0"/>
    <xf numFmtId="189" fontId="95" fillId="0" borderId="104"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76" fillId="0" borderId="0"/>
    <xf numFmtId="0" fontId="75" fillId="0" borderId="88" applyNumberFormat="0" applyFill="0" applyAlignment="0" applyProtection="0"/>
    <xf numFmtId="189" fontId="95" fillId="0" borderId="104" applyNumberFormat="0" applyFill="0" applyAlignment="0" applyProtection="0"/>
    <xf numFmtId="189" fontId="75" fillId="0" borderId="88" applyNumberFormat="0" applyFill="0" applyAlignment="0" applyProtection="0"/>
    <xf numFmtId="189" fontId="75" fillId="0" borderId="88" applyNumberFormat="0" applyFill="0" applyAlignment="0" applyProtection="0"/>
    <xf numFmtId="189" fontId="95" fillId="0" borderId="104" applyNumberFormat="0" applyFill="0" applyAlignment="0" applyProtection="0"/>
    <xf numFmtId="189" fontId="29" fillId="0" borderId="0"/>
    <xf numFmtId="189" fontId="76" fillId="0" borderId="0"/>
    <xf numFmtId="0" fontId="75" fillId="0" borderId="0" applyNumberFormat="0" applyFill="0" applyBorder="0" applyAlignment="0" applyProtection="0"/>
    <xf numFmtId="189" fontId="76" fillId="0" borderId="0"/>
    <xf numFmtId="0" fontId="75" fillId="0" borderId="0" applyNumberFormat="0" applyFill="0" applyBorder="0" applyAlignment="0" applyProtection="0"/>
    <xf numFmtId="189" fontId="75" fillId="0" borderId="0" applyNumberFormat="0" applyFill="0" applyBorder="0" applyAlignment="0" applyProtection="0"/>
    <xf numFmtId="189" fontId="95" fillId="0" borderId="0" applyNumberFormat="0" applyFill="0" applyBorder="0" applyAlignment="0" applyProtection="0"/>
    <xf numFmtId="189" fontId="76" fillId="0" borderId="0"/>
    <xf numFmtId="0" fontId="75" fillId="0" borderId="0" applyNumberFormat="0" applyFill="0" applyBorder="0" applyAlignment="0" applyProtection="0"/>
    <xf numFmtId="189" fontId="9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95" fillId="0" borderId="0" applyNumberFormat="0" applyFill="0" applyBorder="0" applyAlignment="0" applyProtection="0"/>
    <xf numFmtId="0" fontId="29" fillId="0" borderId="0"/>
    <xf numFmtId="189" fontId="76" fillId="0" borderId="0"/>
    <xf numFmtId="189" fontId="75" fillId="0" borderId="0" applyNumberFormat="0" applyFill="0" applyBorder="0" applyAlignment="0" applyProtection="0"/>
    <xf numFmtId="189" fontId="95" fillId="0" borderId="0" applyNumberFormat="0" applyFill="0" applyBorder="0" applyAlignment="0" applyProtection="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0" fontId="29" fillId="0" borderId="0"/>
    <xf numFmtId="189" fontId="75" fillId="0" borderId="0" applyNumberFormat="0" applyFill="0" applyBorder="0" applyAlignment="0" applyProtection="0"/>
    <xf numFmtId="189" fontId="75" fillId="0" borderId="0" applyNumberFormat="0" applyFill="0" applyBorder="0" applyAlignment="0" applyProtection="0"/>
    <xf numFmtId="189" fontId="29" fillId="0" borderId="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29" fillId="0" borderId="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101" fillId="0" borderId="0" applyNumberFormat="0" applyFill="0" applyBorder="0" applyAlignment="0" applyProtection="0"/>
    <xf numFmtId="0" fontId="101"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95" fillId="0" borderId="0" applyNumberFormat="0" applyFill="0" applyBorder="0" applyAlignment="0" applyProtection="0"/>
    <xf numFmtId="189" fontId="101" fillId="0" borderId="0" applyNumberFormat="0" applyFill="0" applyBorder="0" applyAlignment="0" applyProtection="0"/>
    <xf numFmtId="0" fontId="29" fillId="0" borderId="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29" fillId="0" borderId="0"/>
    <xf numFmtId="189" fontId="101" fillId="0" borderId="0" applyNumberFormat="0" applyFill="0" applyBorder="0" applyAlignment="0" applyProtection="0"/>
    <xf numFmtId="189" fontId="101" fillId="0" borderId="0" applyNumberFormat="0" applyFill="0" applyBorder="0" applyAlignment="0" applyProtection="0"/>
    <xf numFmtId="189" fontId="76" fillId="0" borderId="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29" fillId="0" borderId="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93" fillId="33" borderId="96" applyNumberFormat="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101" fillId="0" borderId="0" applyNumberFormat="0" applyFill="0" applyBorder="0" applyAlignment="0" applyProtection="0"/>
    <xf numFmtId="189" fontId="76" fillId="0" borderId="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189" fontId="76" fillId="0" borderId="0"/>
    <xf numFmtId="189" fontId="76" fillId="0" borderId="0"/>
    <xf numFmtId="0" fontId="29" fillId="0" borderId="0"/>
    <xf numFmtId="189" fontId="95" fillId="0" borderId="0" applyNumberFormat="0" applyFill="0" applyBorder="0" applyAlignment="0" applyProtection="0"/>
    <xf numFmtId="0" fontId="29" fillId="0" borderId="0"/>
    <xf numFmtId="189" fontId="75" fillId="0" borderId="0" applyNumberFormat="0" applyFill="0" applyBorder="0" applyAlignment="0" applyProtection="0"/>
    <xf numFmtId="189" fontId="76" fillId="0" borderId="0"/>
    <xf numFmtId="0" fontId="29" fillId="0" borderId="0"/>
    <xf numFmtId="189" fontId="75" fillId="0" borderId="0" applyNumberFormat="0" applyFill="0" applyBorder="0" applyAlignment="0" applyProtection="0"/>
    <xf numFmtId="0" fontId="29" fillId="0" borderId="0"/>
    <xf numFmtId="189" fontId="75" fillId="0" borderId="0" applyNumberFormat="0" applyFill="0" applyBorder="0" applyAlignment="0" applyProtection="0"/>
    <xf numFmtId="0" fontId="29" fillId="0" borderId="0"/>
    <xf numFmtId="189" fontId="9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6" fillId="0" borderId="0"/>
    <xf numFmtId="189" fontId="76" fillId="0" borderId="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29" fillId="0" borderId="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30" fillId="0" borderId="0"/>
    <xf numFmtId="0" fontId="30" fillId="0" borderId="0"/>
    <xf numFmtId="0" fontId="23" fillId="0" borderId="0"/>
    <xf numFmtId="0" fontId="75" fillId="0" borderId="0" applyNumberFormat="0" applyFill="0" applyBorder="0" applyAlignment="0" applyProtection="0"/>
    <xf numFmtId="0" fontId="29" fillId="0" borderId="0"/>
    <xf numFmtId="189" fontId="95" fillId="0" borderId="0" applyNumberFormat="0" applyFill="0" applyBorder="0" applyAlignment="0" applyProtection="0"/>
    <xf numFmtId="189" fontId="29" fillId="0" borderId="0"/>
    <xf numFmtId="189" fontId="75" fillId="0" borderId="0" applyNumberFormat="0" applyFill="0" applyBorder="0" applyAlignment="0" applyProtection="0"/>
    <xf numFmtId="189" fontId="75" fillId="0" borderId="0" applyNumberFormat="0" applyFill="0" applyBorder="0" applyAlignment="0" applyProtection="0"/>
    <xf numFmtId="189" fontId="95" fillId="0" borderId="0" applyNumberFormat="0" applyFill="0" applyBorder="0" applyAlignment="0" applyProtection="0"/>
    <xf numFmtId="189" fontId="76" fillId="0" borderId="0"/>
    <xf numFmtId="189" fontId="76" fillId="0" borderId="0"/>
    <xf numFmtId="189" fontId="76" fillId="0" borderId="0"/>
    <xf numFmtId="189" fontId="75" fillId="0" borderId="0" applyNumberFormat="0" applyFill="0" applyBorder="0" applyAlignment="0" applyProtection="0"/>
    <xf numFmtId="189" fontId="75" fillId="0" borderId="0" applyNumberFormat="0" applyFill="0" applyBorder="0" applyAlignment="0" applyProtection="0"/>
    <xf numFmtId="0" fontId="29" fillId="0" borderId="0"/>
    <xf numFmtId="189" fontId="76" fillId="0" borderId="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30" fillId="0" borderId="0"/>
    <xf numFmtId="0" fontId="30" fillId="0" borderId="0"/>
    <xf numFmtId="0" fontId="23" fillId="0" borderId="0"/>
    <xf numFmtId="0" fontId="75" fillId="0" borderId="0" applyNumberFormat="0" applyFill="0" applyBorder="0" applyAlignment="0" applyProtection="0"/>
    <xf numFmtId="0" fontId="29" fillId="0" borderId="0"/>
    <xf numFmtId="189" fontId="95" fillId="0" borderId="0" applyNumberFormat="0" applyFill="0" applyBorder="0" applyAlignment="0" applyProtection="0"/>
    <xf numFmtId="0" fontId="29" fillId="0" borderId="0"/>
    <xf numFmtId="189" fontId="75" fillId="0" borderId="0" applyNumberFormat="0" applyFill="0" applyBorder="0" applyAlignment="0" applyProtection="0"/>
    <xf numFmtId="189" fontId="29" fillId="0" borderId="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29" fillId="0" borderId="0"/>
    <xf numFmtId="189" fontId="75" fillId="0" borderId="0" applyNumberFormat="0" applyFill="0" applyBorder="0" applyAlignment="0" applyProtection="0"/>
    <xf numFmtId="189" fontId="75" fillId="0" borderId="0" applyNumberFormat="0" applyFill="0" applyBorder="0" applyAlignment="0" applyProtection="0"/>
    <xf numFmtId="189" fontId="29" fillId="0" borderId="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29" fillId="0" borderId="0"/>
    <xf numFmtId="189" fontId="75" fillId="0" borderId="0" applyNumberFormat="0" applyFill="0" applyBorder="0" applyAlignment="0" applyProtection="0"/>
    <xf numFmtId="189"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0" fontId="75" fillId="0" borderId="0" applyNumberFormat="0" applyFill="0" applyBorder="0" applyAlignment="0" applyProtection="0"/>
    <xf numFmtId="0" fontId="75" fillId="0" borderId="0" applyNumberFormat="0" applyFill="0" applyBorder="0" applyAlignment="0" applyProtection="0"/>
    <xf numFmtId="189" fontId="75" fillId="0" borderId="0" applyNumberFormat="0" applyFill="0" applyBorder="0" applyAlignment="0" applyProtection="0"/>
    <xf numFmtId="189" fontId="75" fillId="0" borderId="0" applyNumberFormat="0" applyFill="0" applyBorder="0" applyAlignment="0" applyProtection="0"/>
    <xf numFmtId="189" fontId="76" fillId="0" borderId="0"/>
    <xf numFmtId="0" fontId="29" fillId="0" borderId="0"/>
    <xf numFmtId="189" fontId="95" fillId="0" borderId="0" applyNumberFormat="0" applyFill="0" applyBorder="0" applyAlignment="0" applyProtection="0"/>
    <xf numFmtId="189" fontId="76" fillId="0" borderId="0"/>
    <xf numFmtId="0" fontId="75" fillId="0" borderId="0" applyNumberFormat="0" applyFill="0" applyBorder="0" applyAlignment="0" applyProtection="0"/>
    <xf numFmtId="189" fontId="95" fillId="0" borderId="0" applyNumberFormat="0" applyFill="0" applyBorder="0" applyAlignment="0" applyProtection="0"/>
    <xf numFmtId="189" fontId="75" fillId="0" borderId="0" applyNumberFormat="0" applyFill="0" applyBorder="0" applyAlignment="0" applyProtection="0"/>
    <xf numFmtId="189" fontId="76" fillId="0" borderId="0"/>
    <xf numFmtId="189" fontId="76" fillId="0" borderId="0"/>
    <xf numFmtId="189" fontId="76" fillId="0" borderId="0"/>
    <xf numFmtId="0" fontId="75" fillId="0" borderId="0" applyNumberFormat="0" applyFill="0" applyBorder="0" applyAlignment="0" applyProtection="0"/>
    <xf numFmtId="0" fontId="95" fillId="0" borderId="0" applyNumberFormat="0" applyFill="0" applyBorder="0" applyAlignment="0" applyProtection="0"/>
    <xf numFmtId="189" fontId="76" fillId="0" borderId="0"/>
    <xf numFmtId="0" fontId="75" fillId="0" borderId="0" applyNumberFormat="0" applyFill="0" applyBorder="0" applyAlignment="0" applyProtection="0"/>
    <xf numFmtId="0" fontId="134" fillId="0" borderId="0" applyNumberFormat="0" applyFill="0" applyBorder="0" applyAlignment="0" applyProtection="0"/>
    <xf numFmtId="189" fontId="76" fillId="0" borderId="0"/>
    <xf numFmtId="189" fontId="76" fillId="0" borderId="0"/>
    <xf numFmtId="189" fontId="76" fillId="0" borderId="0"/>
    <xf numFmtId="0" fontId="75" fillId="0" borderId="0" applyNumberFormat="0" applyFill="0" applyBorder="0" applyAlignment="0" applyProtection="0"/>
    <xf numFmtId="0" fontId="134" fillId="0" borderId="0" applyNumberFormat="0" applyFill="0" applyBorder="0" applyAlignment="0" applyProtection="0"/>
    <xf numFmtId="189" fontId="76" fillId="0" borderId="0"/>
    <xf numFmtId="0" fontId="95" fillId="0" borderId="0" applyNumberFormat="0" applyFill="0" applyBorder="0" applyAlignment="0" applyProtection="0"/>
    <xf numFmtId="0" fontId="134" fillId="0" borderId="0" applyNumberFormat="0" applyFill="0" applyBorder="0" applyAlignment="0" applyProtection="0"/>
    <xf numFmtId="189" fontId="93" fillId="33" borderId="96" applyNumberFormat="0" applyAlignment="0" applyProtection="0"/>
    <xf numFmtId="189" fontId="95" fillId="0" borderId="0" applyNumberFormat="0" applyFill="0" applyBorder="0" applyAlignment="0" applyProtection="0"/>
    <xf numFmtId="189" fontId="76" fillId="0" borderId="0"/>
    <xf numFmtId="0" fontId="75" fillId="0" borderId="0" applyNumberFormat="0" applyFill="0" applyBorder="0" applyAlignment="0" applyProtection="0"/>
    <xf numFmtId="189" fontId="29" fillId="0" borderId="0"/>
    <xf numFmtId="189" fontId="95" fillId="0" borderId="0" applyNumberFormat="0" applyFill="0" applyBorder="0" applyAlignment="0" applyProtection="0"/>
    <xf numFmtId="189" fontId="76" fillId="0" borderId="0"/>
    <xf numFmtId="0" fontId="75" fillId="0" borderId="0" applyNumberFormat="0" applyFill="0" applyBorder="0" applyAlignment="0" applyProtection="0"/>
    <xf numFmtId="189" fontId="29" fillId="0" borderId="0"/>
    <xf numFmtId="189" fontId="95" fillId="0" borderId="0" applyNumberFormat="0" applyFill="0" applyBorder="0" applyAlignment="0" applyProtection="0"/>
    <xf numFmtId="189" fontId="76" fillId="0" borderId="0"/>
    <xf numFmtId="10" fontId="71" fillId="32" borderId="1" applyNumberFormat="0" applyBorder="0" applyAlignment="0" applyProtection="0"/>
    <xf numFmtId="0" fontId="30" fillId="0" borderId="0"/>
    <xf numFmtId="0" fontId="30" fillId="0" borderId="0"/>
    <xf numFmtId="189" fontId="76" fillId="0" borderId="0"/>
    <xf numFmtId="10" fontId="71" fillId="32" borderId="1" applyNumberFormat="0" applyBorder="0" applyAlignment="0" applyProtection="0"/>
    <xf numFmtId="10" fontId="71" fillId="32" borderId="1" applyNumberFormat="0" applyBorder="0" applyAlignment="0" applyProtection="0"/>
    <xf numFmtId="10" fontId="71" fillId="32" borderId="1" applyNumberFormat="0" applyBorder="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87" fillId="38" borderId="90" applyNumberFormat="0" applyAlignment="0" applyProtection="0"/>
    <xf numFmtId="189" fontId="93" fillId="33" borderId="96" applyNumberFormat="0" applyAlignment="0" applyProtection="0"/>
    <xf numFmtId="189"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76" fillId="0" borderId="0"/>
    <xf numFmtId="189" fontId="87" fillId="38" borderId="90" applyNumberFormat="0" applyAlignment="0" applyProtection="0"/>
    <xf numFmtId="189"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29" fillId="0" borderId="0"/>
    <xf numFmtId="189" fontId="93" fillId="33" borderId="96" applyNumberFormat="0" applyAlignment="0" applyProtection="0"/>
    <xf numFmtId="189" fontId="93" fillId="33" borderId="96" applyNumberFormat="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76" fillId="0" borderId="0"/>
    <xf numFmtId="189" fontId="76" fillId="0" borderId="0"/>
    <xf numFmtId="0" fontId="94" fillId="33" borderId="96" applyNumberFormat="0" applyAlignment="0" applyProtection="0"/>
    <xf numFmtId="189" fontId="29" fillId="0" borderId="0"/>
    <xf numFmtId="189" fontId="76" fillId="0" borderId="0"/>
    <xf numFmtId="189" fontId="94" fillId="33" borderId="96" applyNumberFormat="0" applyAlignment="0" applyProtection="0"/>
    <xf numFmtId="189" fontId="94" fillId="33" borderId="96" applyNumberFormat="0" applyAlignment="0" applyProtection="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76" fillId="0" borderId="0"/>
    <xf numFmtId="189" fontId="76" fillId="0" borderId="0"/>
    <xf numFmtId="189" fontId="76" fillId="0" borderId="0"/>
    <xf numFmtId="189" fontId="76" fillId="0" borderId="0"/>
    <xf numFmtId="189" fontId="76" fillId="0" borderId="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0" fontId="94" fillId="33" borderId="96" applyNumberFormat="0" applyAlignment="0" applyProtection="0"/>
    <xf numFmtId="189" fontId="76" fillId="0" borderId="0"/>
    <xf numFmtId="9" fontId="29" fillId="0" borderId="0" applyFont="0" applyFill="0" applyBorder="0" applyAlignment="0" applyProtection="0"/>
    <xf numFmtId="189" fontId="76" fillId="0" borderId="0"/>
    <xf numFmtId="189" fontId="76" fillId="0" borderId="0"/>
    <xf numFmtId="189" fontId="93" fillId="33" borderId="96" applyNumberFormat="0" applyAlignment="0" applyProtection="0"/>
    <xf numFmtId="0"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94" fillId="33" borderId="96" applyNumberFormat="0" applyAlignment="0" applyProtection="0"/>
    <xf numFmtId="0" fontId="93" fillId="33" borderId="96" applyNumberFormat="0" applyAlignment="0" applyProtection="0"/>
    <xf numFmtId="189" fontId="94" fillId="33" borderId="96" applyNumberFormat="0" applyAlignment="0" applyProtection="0"/>
    <xf numFmtId="189" fontId="76" fillId="0" borderId="0"/>
    <xf numFmtId="0" fontId="94" fillId="33" borderId="96" applyNumberFormat="0" applyAlignment="0" applyProtection="0"/>
    <xf numFmtId="0" fontId="93" fillId="33" borderId="96" applyNumberFormat="0" applyAlignment="0" applyProtection="0"/>
    <xf numFmtId="189" fontId="88" fillId="40" borderId="0" applyNumberFormat="0" applyBorder="0" applyAlignment="0" applyProtection="0"/>
    <xf numFmtId="189" fontId="88" fillId="40" borderId="0" applyNumberFormat="0" applyBorder="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76" fillId="0" borderId="0"/>
    <xf numFmtId="189" fontId="76" fillId="0" borderId="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189" fontId="94" fillId="33" borderId="96" applyNumberFormat="0" applyAlignment="0" applyProtection="0"/>
    <xf numFmtId="189" fontId="94" fillId="33" borderId="96" applyNumberFormat="0" applyAlignment="0" applyProtection="0"/>
    <xf numFmtId="189" fontId="76" fillId="0" borderId="0"/>
    <xf numFmtId="189" fontId="94" fillId="33" borderId="96" applyNumberFormat="0" applyAlignment="0" applyProtection="0"/>
    <xf numFmtId="189" fontId="29" fillId="0" borderId="0"/>
    <xf numFmtId="189" fontId="29" fillId="0" borderId="0"/>
    <xf numFmtId="189" fontId="94" fillId="33" borderId="96" applyNumberFormat="0" applyAlignment="0" applyProtection="0"/>
    <xf numFmtId="189" fontId="76" fillId="0" borderId="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189" fontId="29" fillId="0" borderId="0"/>
    <xf numFmtId="0" fontId="87" fillId="38" borderId="90" applyNumberFormat="0" applyAlignment="0" applyProtection="0"/>
    <xf numFmtId="0" fontId="87" fillId="38" borderId="90" applyNumberFormat="0" applyAlignment="0" applyProtection="0"/>
    <xf numFmtId="189" fontId="29" fillId="0" borderId="0"/>
    <xf numFmtId="189" fontId="87" fillId="38" borderId="90" applyNumberFormat="0" applyAlignment="0" applyProtection="0"/>
    <xf numFmtId="189" fontId="87" fillId="38" borderId="90" applyNumberFormat="0" applyAlignment="0" applyProtection="0"/>
    <xf numFmtId="189" fontId="29" fillId="0" borderId="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0" fontId="94" fillId="33" borderId="96" applyNumberFormat="0" applyAlignment="0" applyProtection="0"/>
    <xf numFmtId="0" fontId="30" fillId="0" borderId="0"/>
    <xf numFmtId="189" fontId="94" fillId="33" borderId="96" applyNumberFormat="0" applyAlignment="0" applyProtection="0"/>
    <xf numFmtId="189" fontId="23" fillId="0" borderId="0"/>
    <xf numFmtId="189" fontId="76" fillId="0" borderId="0"/>
    <xf numFmtId="0" fontId="29" fillId="0" borderId="0"/>
    <xf numFmtId="0" fontId="29" fillId="0" borderId="0"/>
    <xf numFmtId="189" fontId="29" fillId="0" borderId="0"/>
    <xf numFmtId="189" fontId="94" fillId="33" borderId="96" applyNumberFormat="0" applyAlignment="0" applyProtection="0"/>
    <xf numFmtId="189" fontId="94" fillId="33" borderId="96" applyNumberFormat="0" applyAlignment="0" applyProtection="0"/>
    <xf numFmtId="189" fontId="76" fillId="0" borderId="0"/>
    <xf numFmtId="189" fontId="30" fillId="0" borderId="0"/>
    <xf numFmtId="189" fontId="30" fillId="0" borderId="0"/>
    <xf numFmtId="189" fontId="94" fillId="33" borderId="96" applyNumberFormat="0" applyAlignment="0" applyProtection="0"/>
    <xf numFmtId="189" fontId="29" fillId="0" borderId="0"/>
    <xf numFmtId="0" fontId="23" fillId="0" borderId="0"/>
    <xf numFmtId="189" fontId="30" fillId="0" borderId="0"/>
    <xf numFmtId="189" fontId="30" fillId="0" borderId="0"/>
    <xf numFmtId="189" fontId="76" fillId="0" borderId="0"/>
    <xf numFmtId="189" fontId="76" fillId="0" borderId="0"/>
    <xf numFmtId="189" fontId="29" fillId="0" borderId="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88" fillId="40" borderId="0" applyNumberFormat="0" applyBorder="0" applyAlignment="0" applyProtection="0"/>
    <xf numFmtId="189" fontId="88" fillId="40" borderId="0" applyNumberFormat="0" applyBorder="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76" fillId="0" borderId="0"/>
    <xf numFmtId="189" fontId="76" fillId="0" borderId="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76" fillId="0" borderId="0"/>
    <xf numFmtId="189" fontId="94" fillId="33" borderId="96" applyNumberFormat="0" applyAlignment="0" applyProtection="0"/>
    <xf numFmtId="189" fontId="94" fillId="33" borderId="96" applyNumberFormat="0" applyAlignment="0" applyProtection="0"/>
    <xf numFmtId="189" fontId="94" fillId="33" borderId="96" applyNumberFormat="0" applyAlignment="0" applyProtection="0"/>
    <xf numFmtId="189" fontId="76" fillId="0" borderId="0"/>
    <xf numFmtId="189" fontId="94" fillId="33" borderId="96" applyNumberFormat="0" applyAlignment="0" applyProtection="0"/>
    <xf numFmtId="189" fontId="94" fillId="33" borderId="96" applyNumberFormat="0" applyAlignment="0" applyProtection="0"/>
    <xf numFmtId="189" fontId="76" fillId="0" borderId="0"/>
    <xf numFmtId="189" fontId="94" fillId="33" borderId="96" applyNumberFormat="0" applyAlignment="0" applyProtection="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189" fontId="76" fillId="0" borderId="0"/>
    <xf numFmtId="0" fontId="87" fillId="38" borderId="90" applyNumberFormat="0" applyAlignment="0" applyProtection="0"/>
    <xf numFmtId="0" fontId="87" fillId="38" borderId="90"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189" fontId="76" fillId="0" borderId="0"/>
    <xf numFmtId="189" fontId="76" fillId="0" borderId="0"/>
    <xf numFmtId="0"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88" fillId="40" borderId="0" applyNumberFormat="0" applyBorder="0" applyAlignment="0" applyProtection="0"/>
    <xf numFmtId="189" fontId="88" fillId="40" borderId="0" applyNumberFormat="0" applyBorder="0" applyAlignment="0" applyProtection="0"/>
    <xf numFmtId="189"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76" fillId="0" borderId="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29" fillId="0" borderId="0"/>
    <xf numFmtId="0"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0" fontId="29" fillId="0" borderId="0"/>
    <xf numFmtId="189" fontId="93" fillId="33" borderId="96"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0" fontId="29" fillId="0" borderId="0"/>
    <xf numFmtId="189" fontId="76" fillId="0" borderId="0"/>
    <xf numFmtId="189" fontId="76" fillId="0" borderId="0"/>
    <xf numFmtId="189" fontId="93" fillId="33" borderId="96" applyNumberFormat="0" applyAlignment="0" applyProtection="0"/>
    <xf numFmtId="189" fontId="76" fillId="0" borderId="0"/>
    <xf numFmtId="189" fontId="87" fillId="38" borderId="90" applyNumberFormat="0" applyAlignment="0" applyProtection="0"/>
    <xf numFmtId="189" fontId="87" fillId="38" borderId="90"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76" fillId="0" borderId="0"/>
    <xf numFmtId="189" fontId="87" fillId="38" borderId="90" applyNumberFormat="0" applyAlignment="0" applyProtection="0"/>
    <xf numFmtId="189" fontId="87" fillId="38" borderId="90" applyNumberFormat="0" applyAlignment="0" applyProtection="0"/>
    <xf numFmtId="189" fontId="76" fillId="0" borderId="0"/>
    <xf numFmtId="189" fontId="76" fillId="0" borderId="0"/>
    <xf numFmtId="0" fontId="29" fillId="0" borderId="0"/>
    <xf numFmtId="189" fontId="29" fillId="0" borderId="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0" fontId="87" fillId="38" borderId="90" applyNumberFormat="0" applyAlignment="0" applyProtection="0"/>
    <xf numFmtId="0" fontId="87" fillId="38" borderId="90" applyNumberFormat="0" applyAlignment="0" applyProtection="0"/>
    <xf numFmtId="189" fontId="87" fillId="38" borderId="90" applyNumberFormat="0" applyAlignment="0" applyProtection="0"/>
    <xf numFmtId="189" fontId="87" fillId="38" borderId="90" applyNumberFormat="0" applyAlignment="0" applyProtection="0"/>
    <xf numFmtId="189" fontId="93" fillId="33" borderId="96" applyNumberFormat="0" applyAlignment="0" applyProtection="0"/>
    <xf numFmtId="189" fontId="29" fillId="0" borderId="0"/>
    <xf numFmtId="189" fontId="80" fillId="0" borderId="91" applyNumberFormat="0" applyFill="0" applyAlignment="0" applyProtection="0"/>
    <xf numFmtId="189" fontId="76" fillId="0" borderId="0"/>
    <xf numFmtId="189" fontId="93" fillId="33" borderId="96" applyNumberFormat="0" applyAlignment="0" applyProtection="0"/>
    <xf numFmtId="189" fontId="93" fillId="33" borderId="96" applyNumberFormat="0" applyAlignment="0" applyProtection="0"/>
    <xf numFmtId="0" fontId="87" fillId="38" borderId="90" applyNumberFormat="0" applyAlignment="0" applyProtection="0"/>
    <xf numFmtId="189" fontId="93" fillId="33" borderId="96" applyNumberFormat="0" applyAlignment="0" applyProtection="0"/>
    <xf numFmtId="189" fontId="87" fillId="38" borderId="90" applyNumberFormat="0" applyAlignment="0" applyProtection="0"/>
    <xf numFmtId="189" fontId="93" fillId="33" borderId="96" applyNumberFormat="0" applyAlignment="0" applyProtection="0"/>
    <xf numFmtId="0" fontId="87" fillId="38" borderId="90" applyNumberFormat="0" applyAlignment="0" applyProtection="0"/>
    <xf numFmtId="0" fontId="93" fillId="33" borderId="96" applyNumberFormat="0" applyAlignment="0" applyProtection="0"/>
    <xf numFmtId="189" fontId="87" fillId="38" borderId="90" applyNumberFormat="0" applyAlignment="0" applyProtection="0"/>
    <xf numFmtId="0" fontId="93" fillId="33" borderId="96" applyNumberFormat="0" applyAlignment="0" applyProtection="0"/>
    <xf numFmtId="189" fontId="29" fillId="0" borderId="0"/>
    <xf numFmtId="189" fontId="29" fillId="0" borderId="0"/>
    <xf numFmtId="189" fontId="76" fillId="0" borderId="0"/>
    <xf numFmtId="189" fontId="76" fillId="0" borderId="0"/>
    <xf numFmtId="189" fontId="29" fillId="0" borderId="0"/>
    <xf numFmtId="0" fontId="87" fillId="38" borderId="90" applyNumberFormat="0" applyAlignment="0" applyProtection="0"/>
    <xf numFmtId="0" fontId="93" fillId="33" borderId="96" applyNumberFormat="0" applyAlignment="0" applyProtection="0"/>
    <xf numFmtId="189" fontId="76" fillId="0" borderId="0"/>
    <xf numFmtId="189" fontId="76" fillId="0" borderId="0"/>
    <xf numFmtId="189" fontId="87" fillId="38" borderId="90" applyNumberFormat="0" applyAlignment="0" applyProtection="0"/>
    <xf numFmtId="0" fontId="93" fillId="33" borderId="96" applyNumberFormat="0" applyAlignment="0" applyProtection="0"/>
    <xf numFmtId="189" fontId="76" fillId="0" borderId="0"/>
    <xf numFmtId="189" fontId="76" fillId="0" borderId="0"/>
    <xf numFmtId="0" fontId="93" fillId="33" borderId="96" applyNumberFormat="0" applyAlignment="0" applyProtection="0"/>
    <xf numFmtId="0" fontId="93" fillId="33" borderId="96" applyNumberFormat="0" applyAlignment="0" applyProtection="0"/>
    <xf numFmtId="189" fontId="93" fillId="33" borderId="96" applyNumberFormat="0" applyAlignment="0" applyProtection="0"/>
    <xf numFmtId="0"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0"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0" fontId="29" fillId="0" borderId="0"/>
    <xf numFmtId="189" fontId="93" fillId="33" borderId="96" applyNumberFormat="0" applyAlignment="0" applyProtection="0"/>
    <xf numFmtId="189" fontId="29" fillId="0" borderId="0"/>
    <xf numFmtId="0" fontId="87" fillId="38" borderId="90" applyNumberFormat="0" applyAlignment="0" applyProtection="0"/>
    <xf numFmtId="189" fontId="29" fillId="0" borderId="0"/>
    <xf numFmtId="189" fontId="93" fillId="33" borderId="96" applyNumberFormat="0" applyAlignment="0" applyProtection="0"/>
    <xf numFmtId="189" fontId="93" fillId="33" borderId="96" applyNumberFormat="0" applyAlignment="0" applyProtection="0"/>
    <xf numFmtId="189" fontId="76" fillId="0" borderId="0"/>
    <xf numFmtId="189" fontId="93" fillId="33" borderId="96" applyNumberFormat="0" applyAlignment="0" applyProtection="0"/>
    <xf numFmtId="189" fontId="76" fillId="0" borderId="0"/>
    <xf numFmtId="189" fontId="76" fillId="0" borderId="0"/>
    <xf numFmtId="189" fontId="93" fillId="33" borderId="96" applyNumberFormat="0" applyAlignment="0" applyProtection="0"/>
    <xf numFmtId="189" fontId="76" fillId="0" borderId="0"/>
    <xf numFmtId="189" fontId="76" fillId="0" borderId="0"/>
    <xf numFmtId="0" fontId="29" fillId="0" borderId="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0" fontId="93" fillId="33" borderId="96" applyNumberFormat="0" applyAlignment="0" applyProtection="0"/>
    <xf numFmtId="189" fontId="93" fillId="33" borderId="96" applyNumberFormat="0" applyAlignment="0" applyProtection="0"/>
    <xf numFmtId="189" fontId="93" fillId="33" borderId="96" applyNumberFormat="0" applyAlignment="0" applyProtection="0"/>
    <xf numFmtId="189" fontId="76" fillId="0" borderId="0"/>
    <xf numFmtId="189" fontId="29" fillId="0" borderId="0"/>
    <xf numFmtId="0" fontId="121" fillId="38" borderId="90" applyNumberFormat="0" applyAlignment="0" applyProtection="0"/>
    <xf numFmtId="0" fontId="121" fillId="38" borderId="90" applyNumberFormat="0" applyAlignment="0" applyProtection="0"/>
    <xf numFmtId="189" fontId="29" fillId="0" borderId="0"/>
    <xf numFmtId="0" fontId="87" fillId="38" borderId="90" applyNumberFormat="0" applyAlignment="0" applyProtection="0"/>
    <xf numFmtId="189" fontId="93" fillId="33" borderId="96" applyNumberFormat="0" applyAlignment="0" applyProtection="0"/>
    <xf numFmtId="0" fontId="29" fillId="0" borderId="0"/>
    <xf numFmtId="189" fontId="93" fillId="33" borderId="96" applyNumberFormat="0" applyAlignment="0" applyProtection="0"/>
    <xf numFmtId="189" fontId="76" fillId="0" borderId="0"/>
    <xf numFmtId="189" fontId="93" fillId="33" borderId="96" applyNumberFormat="0" applyAlignment="0" applyProtection="0"/>
    <xf numFmtId="189" fontId="93" fillId="33" borderId="96" applyNumberFormat="0" applyAlignment="0" applyProtection="0"/>
    <xf numFmtId="189" fontId="76" fillId="0" borderId="0"/>
    <xf numFmtId="189" fontId="76" fillId="0" borderId="0"/>
    <xf numFmtId="189" fontId="93" fillId="33" borderId="96" applyNumberFormat="0" applyAlignment="0" applyProtection="0"/>
    <xf numFmtId="189" fontId="76" fillId="0" borderId="0"/>
    <xf numFmtId="176" fontId="125" fillId="71" borderId="0"/>
    <xf numFmtId="0"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77" fontId="141" fillId="0" borderId="0"/>
    <xf numFmtId="189" fontId="80" fillId="0" borderId="9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0" fontId="107" fillId="0" borderId="101" applyNumberFormat="0" applyFill="0" applyAlignment="0" applyProtection="0"/>
    <xf numFmtId="189" fontId="107" fillId="0" borderId="101" applyNumberFormat="0" applyFill="0" applyAlignment="0" applyProtection="0"/>
    <xf numFmtId="189" fontId="76" fillId="0" borderId="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29" fillId="0" borderId="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0" fontId="29" fillId="0" borderId="0"/>
    <xf numFmtId="0" fontId="29" fillId="0" borderId="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76" fillId="0" borderId="0"/>
    <xf numFmtId="189" fontId="76" fillId="0" borderId="0"/>
    <xf numFmtId="189" fontId="80" fillId="0" borderId="91" applyNumberFormat="0" applyFill="0" applyAlignment="0" applyProtection="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29" fillId="0" borderId="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0" fontId="102" fillId="0" borderId="91" applyNumberFormat="0" applyFill="0" applyAlignment="0" applyProtection="0"/>
    <xf numFmtId="0" fontId="102" fillId="0" borderId="91" applyNumberFormat="0" applyFill="0" applyAlignment="0" applyProtection="0"/>
    <xf numFmtId="189" fontId="76" fillId="0" borderId="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29" fillId="0" borderId="0"/>
    <xf numFmtId="189" fontId="102" fillId="0" borderId="91" applyNumberFormat="0" applyFill="0" applyAlignment="0" applyProtection="0"/>
    <xf numFmtId="0" fontId="80" fillId="0" borderId="91" applyNumberFormat="0" applyFill="0" applyAlignment="0" applyProtection="0"/>
    <xf numFmtId="189" fontId="29"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30" fillId="32" borderId="93" applyNumberFormat="0" applyFont="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0" fontId="29" fillId="0" borderId="0"/>
    <xf numFmtId="189" fontId="102" fillId="0" borderId="91" applyNumberFormat="0" applyFill="0" applyAlignment="0" applyProtection="0"/>
    <xf numFmtId="0" fontId="29" fillId="0" borderId="0"/>
    <xf numFmtId="189" fontId="102" fillId="0" borderId="91" applyNumberFormat="0" applyFill="0" applyAlignment="0" applyProtection="0"/>
    <xf numFmtId="189" fontId="29" fillId="0" borderId="0"/>
    <xf numFmtId="189" fontId="102" fillId="0" borderId="91" applyNumberFormat="0" applyFill="0" applyAlignment="0" applyProtection="0"/>
    <xf numFmtId="189" fontId="29"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0" fontId="29" fillId="0" borderId="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9" fontId="29" fillId="0" borderId="0" applyFont="0" applyFill="0" applyBorder="0" applyAlignment="0" applyProtection="0"/>
    <xf numFmtId="189" fontId="102" fillId="0" borderId="91" applyNumberFormat="0" applyFill="0" applyAlignment="0" applyProtection="0"/>
    <xf numFmtId="9" fontId="29" fillId="0" borderId="0" applyFont="0" applyFill="0" applyBorder="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0" fontId="102" fillId="0" borderId="91" applyNumberFormat="0" applyFill="0" applyAlignment="0" applyProtection="0"/>
    <xf numFmtId="0" fontId="29" fillId="0" borderId="0"/>
    <xf numFmtId="189" fontId="102" fillId="0" borderId="91" applyNumberFormat="0" applyFill="0" applyAlignment="0" applyProtection="0"/>
    <xf numFmtId="189" fontId="29" fillId="0" borderId="0"/>
    <xf numFmtId="189" fontId="102" fillId="0" borderId="91" applyNumberFormat="0" applyFill="0" applyAlignment="0" applyProtection="0"/>
    <xf numFmtId="0" fontId="29" fillId="0" borderId="0"/>
    <xf numFmtId="189" fontId="102" fillId="0" borderId="91" applyNumberFormat="0" applyFill="0" applyAlignment="0" applyProtection="0"/>
    <xf numFmtId="189" fontId="29" fillId="0" borderId="0"/>
    <xf numFmtId="189" fontId="102" fillId="0" borderId="91" applyNumberFormat="0" applyFill="0" applyAlignment="0" applyProtection="0"/>
    <xf numFmtId="189" fontId="76" fillId="0" borderId="0"/>
    <xf numFmtId="0" fontId="29" fillId="0" borderId="0"/>
    <xf numFmtId="189" fontId="102" fillId="0" borderId="91" applyNumberFormat="0" applyFill="0" applyAlignment="0" applyProtection="0"/>
    <xf numFmtId="189" fontId="102" fillId="0" borderId="91" applyNumberFormat="0" applyFill="0" applyAlignment="0" applyProtection="0"/>
    <xf numFmtId="0"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76" fillId="0" borderId="0"/>
    <xf numFmtId="189" fontId="102" fillId="0" borderId="91" applyNumberFormat="0" applyFill="0" applyAlignment="0" applyProtection="0"/>
    <xf numFmtId="0" fontId="23" fillId="0" borderId="0"/>
    <xf numFmtId="189" fontId="29" fillId="0" borderId="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102" fillId="0" borderId="91" applyNumberFormat="0" applyFill="0" applyAlignment="0" applyProtection="0"/>
    <xf numFmtId="189" fontId="102" fillId="0" borderId="91" applyNumberFormat="0" applyFill="0" applyAlignment="0" applyProtection="0"/>
    <xf numFmtId="0" fontId="29" fillId="0" borderId="0"/>
    <xf numFmtId="189" fontId="102" fillId="0" borderId="91" applyNumberFormat="0" applyFill="0" applyAlignment="0" applyProtection="0"/>
    <xf numFmtId="189" fontId="29" fillId="0" borderId="0"/>
    <xf numFmtId="189" fontId="102" fillId="0" borderId="91" applyNumberFormat="0" applyFill="0" applyAlignment="0" applyProtection="0"/>
    <xf numFmtId="189" fontId="102" fillId="0" borderId="91" applyNumberFormat="0" applyFill="0" applyAlignment="0" applyProtection="0"/>
    <xf numFmtId="176" fontId="157" fillId="70" borderId="0"/>
    <xf numFmtId="189" fontId="102" fillId="0" borderId="91" applyNumberFormat="0" applyFill="0" applyAlignment="0" applyProtection="0"/>
    <xf numFmtId="189" fontId="102"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189" fontId="29" fillId="0" borderId="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189" fontId="29"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29" fillId="0" borderId="0"/>
    <xf numFmtId="189" fontId="76" fillId="0" borderId="0"/>
    <xf numFmtId="189" fontId="80" fillId="0" borderId="91" applyNumberFormat="0" applyFill="0" applyAlignment="0" applyProtection="0"/>
    <xf numFmtId="189" fontId="29" fillId="0" borderId="0"/>
    <xf numFmtId="189" fontId="107" fillId="0" borderId="101" applyNumberFormat="0" applyFill="0" applyAlignment="0" applyProtection="0"/>
    <xf numFmtId="189" fontId="80" fillId="0" borderId="91" applyNumberFormat="0" applyFill="0" applyAlignment="0" applyProtection="0"/>
    <xf numFmtId="0" fontId="29" fillId="0" borderId="0"/>
    <xf numFmtId="0" fontId="29" fillId="0" borderId="0"/>
    <xf numFmtId="189" fontId="76" fillId="0" borderId="0"/>
    <xf numFmtId="189" fontId="29" fillId="0" borderId="0"/>
    <xf numFmtId="189" fontId="80" fillId="0" borderId="91" applyNumberFormat="0" applyFill="0" applyAlignment="0" applyProtection="0"/>
    <xf numFmtId="189" fontId="80" fillId="0" borderId="91" applyNumberFormat="0" applyFill="0" applyAlignment="0" applyProtection="0"/>
    <xf numFmtId="189" fontId="29" fillId="0" borderId="0"/>
    <xf numFmtId="189" fontId="76" fillId="0" borderId="0"/>
    <xf numFmtId="189" fontId="29"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76" fillId="0" borderId="0"/>
    <xf numFmtId="189" fontId="76" fillId="0" borderId="0"/>
    <xf numFmtId="0" fontId="107" fillId="0" borderId="101" applyNumberFormat="0" applyFill="0" applyAlignment="0" applyProtection="0"/>
    <xf numFmtId="0"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29" fillId="0" borderId="0"/>
    <xf numFmtId="189" fontId="76" fillId="0" borderId="0"/>
    <xf numFmtId="189" fontId="107" fillId="0" borderId="101" applyNumberFormat="0" applyFill="0" applyAlignment="0" applyProtection="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29"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29" fillId="0" borderId="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189" fontId="80" fillId="0" borderId="9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76" fillId="0" borderId="0"/>
    <xf numFmtId="189" fontId="76" fillId="0" borderId="0"/>
    <xf numFmtId="0" fontId="107" fillId="0" borderId="101" applyNumberFormat="0" applyFill="0" applyAlignment="0" applyProtection="0"/>
    <xf numFmtId="0" fontId="80" fillId="0" borderId="91" applyNumberFormat="0" applyFill="0" applyAlignment="0" applyProtection="0"/>
    <xf numFmtId="189" fontId="107" fillId="0" borderId="101" applyNumberFormat="0" applyFill="0" applyAlignment="0" applyProtection="0"/>
    <xf numFmtId="0" fontId="80" fillId="0" borderId="91" applyNumberFormat="0" applyFill="0" applyAlignment="0" applyProtection="0"/>
    <xf numFmtId="0" fontId="107" fillId="0" borderId="101" applyNumberFormat="0" applyFill="0" applyAlignment="0" applyProtection="0"/>
    <xf numFmtId="0" fontId="156" fillId="0" borderId="101" applyNumberFormat="0" applyFill="0" applyAlignment="0" applyProtection="0"/>
    <xf numFmtId="189" fontId="107" fillId="0" borderId="101" applyNumberFormat="0" applyFill="0" applyAlignment="0" applyProtection="0"/>
    <xf numFmtId="189" fontId="29" fillId="0" borderId="0"/>
    <xf numFmtId="189" fontId="76" fillId="0" borderId="0"/>
    <xf numFmtId="0" fontId="107" fillId="0" borderId="101" applyNumberFormat="0" applyFill="0" applyAlignment="0" applyProtection="0"/>
    <xf numFmtId="0" fontId="156" fillId="0" borderId="101" applyNumberFormat="0" applyFill="0" applyAlignment="0" applyProtection="0"/>
    <xf numFmtId="0" fontId="80" fillId="0" borderId="91" applyNumberFormat="0" applyFill="0" applyAlignment="0" applyProtection="0"/>
    <xf numFmtId="0" fontId="156" fillId="0" borderId="10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0"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0" fontId="156" fillId="0" borderId="101" applyNumberFormat="0" applyFill="0" applyAlignment="0" applyProtection="0"/>
    <xf numFmtId="189" fontId="80" fillId="0" borderId="91" applyNumberFormat="0" applyFill="0" applyAlignment="0" applyProtection="0"/>
    <xf numFmtId="189" fontId="80" fillId="0" borderId="91" applyNumberFormat="0" applyFill="0" applyAlignment="0" applyProtection="0"/>
    <xf numFmtId="189" fontId="76" fillId="0" borderId="0"/>
    <xf numFmtId="189" fontId="107" fillId="0" borderId="101" applyNumberFormat="0" applyFill="0" applyAlignment="0" applyProtection="0"/>
    <xf numFmtId="189" fontId="107" fillId="0" borderId="101" applyNumberFormat="0" applyFill="0" applyAlignment="0" applyProtection="0"/>
    <xf numFmtId="189" fontId="107" fillId="0" borderId="101" applyNumberFormat="0" applyFill="0" applyAlignment="0" applyProtection="0"/>
    <xf numFmtId="189" fontId="80" fillId="0" borderId="91" applyNumberFormat="0" applyFill="0" applyAlignment="0" applyProtection="0"/>
    <xf numFmtId="189" fontId="76" fillId="0" borderId="0"/>
    <xf numFmtId="189" fontId="80" fillId="0" borderId="91" applyNumberFormat="0" applyFill="0" applyAlignment="0" applyProtection="0"/>
    <xf numFmtId="189" fontId="80" fillId="0" borderId="91" applyNumberFormat="0" applyFill="0" applyAlignment="0" applyProtection="0"/>
    <xf numFmtId="189" fontId="76" fillId="0" borderId="0"/>
    <xf numFmtId="175" fontId="152" fillId="0" borderId="0" applyFont="0" applyFill="0" applyBorder="0" applyAlignment="0" applyProtection="0"/>
    <xf numFmtId="188" fontId="152" fillId="0" borderId="0" applyFont="0" applyFill="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108" fillId="20" borderId="0" applyNumberFormat="0" applyBorder="0" applyAlignment="0" applyProtection="0"/>
    <xf numFmtId="189" fontId="76" fillId="0" borderId="0"/>
    <xf numFmtId="189" fontId="108" fillId="20" borderId="0" applyNumberFormat="0" applyBorder="0" applyAlignment="0" applyProtection="0"/>
    <xf numFmtId="189" fontId="76" fillId="0" borderId="0"/>
    <xf numFmtId="189" fontId="108" fillId="20" borderId="0" applyNumberFormat="0" applyBorder="0" applyAlignment="0" applyProtection="0"/>
    <xf numFmtId="189" fontId="76" fillId="0" borderId="0"/>
    <xf numFmtId="0" fontId="88" fillId="40" borderId="0" applyNumberFormat="0" applyBorder="0" applyAlignment="0" applyProtection="0"/>
    <xf numFmtId="189" fontId="88" fillId="40" borderId="0" applyNumberFormat="0" applyBorder="0" applyAlignment="0" applyProtection="0"/>
    <xf numFmtId="189" fontId="108" fillId="2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29" fillId="0" borderId="0"/>
    <xf numFmtId="0" fontId="29" fillId="0" borderId="0"/>
    <xf numFmtId="189" fontId="88" fillId="40" borderId="0" applyNumberFormat="0" applyBorder="0" applyAlignment="0" applyProtection="0"/>
    <xf numFmtId="189" fontId="29" fillId="0" borderId="0"/>
    <xf numFmtId="189" fontId="29" fillId="0" borderId="0"/>
    <xf numFmtId="189" fontId="108" fillId="20" borderId="0" applyNumberFormat="0" applyBorder="0" applyAlignment="0" applyProtection="0"/>
    <xf numFmtId="0" fontId="29" fillId="0" borderId="0"/>
    <xf numFmtId="0" fontId="29" fillId="0" borderId="0"/>
    <xf numFmtId="189" fontId="88" fillId="40" borderId="0" applyNumberFormat="0" applyBorder="0" applyAlignment="0" applyProtection="0"/>
    <xf numFmtId="189" fontId="29" fillId="0" borderId="0"/>
    <xf numFmtId="189" fontId="29" fillId="0" borderId="0"/>
    <xf numFmtId="189" fontId="108" fillId="20" borderId="0" applyNumberFormat="0" applyBorder="0" applyAlignment="0" applyProtection="0"/>
    <xf numFmtId="189" fontId="29" fillId="0" borderId="0"/>
    <xf numFmtId="189" fontId="29" fillId="0" borderId="0"/>
    <xf numFmtId="189" fontId="88" fillId="40" borderId="0" applyNumberFormat="0" applyBorder="0" applyAlignment="0" applyProtection="0"/>
    <xf numFmtId="189" fontId="108" fillId="20" borderId="0" applyNumberFormat="0" applyBorder="0" applyAlignment="0" applyProtection="0"/>
    <xf numFmtId="189" fontId="76" fillId="0" borderId="0"/>
    <xf numFmtId="189" fontId="76" fillId="0" borderId="0"/>
    <xf numFmtId="189" fontId="108" fillId="2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108" fillId="20" borderId="0" applyNumberFormat="0" applyBorder="0" applyAlignment="0" applyProtection="0"/>
    <xf numFmtId="189" fontId="108" fillId="20" borderId="0" applyNumberFormat="0" applyBorder="0" applyAlignment="0" applyProtection="0"/>
    <xf numFmtId="189" fontId="29" fillId="0" borderId="0"/>
    <xf numFmtId="189" fontId="108" fillId="20" borderId="0" applyNumberFormat="0" applyBorder="0" applyAlignment="0" applyProtection="0"/>
    <xf numFmtId="189" fontId="108" fillId="20" borderId="0" applyNumberFormat="0" applyBorder="0" applyAlignment="0" applyProtection="0"/>
    <xf numFmtId="189" fontId="29" fillId="0" borderId="0"/>
    <xf numFmtId="189" fontId="108" fillId="20" borderId="0" applyNumberFormat="0" applyBorder="0" applyAlignment="0" applyProtection="0"/>
    <xf numFmtId="189" fontId="108" fillId="20" borderId="0" applyNumberFormat="0" applyBorder="0" applyAlignment="0" applyProtection="0"/>
    <xf numFmtId="189" fontId="100" fillId="20" borderId="0" applyNumberFormat="0" applyBorder="0" applyAlignment="0" applyProtection="0"/>
    <xf numFmtId="0" fontId="100" fillId="20" borderId="0" applyNumberFormat="0" applyBorder="0" applyAlignment="0" applyProtection="0"/>
    <xf numFmtId="189" fontId="108" fillId="20" borderId="0" applyNumberFormat="0" applyBorder="0" applyAlignment="0" applyProtection="0"/>
    <xf numFmtId="189" fontId="108" fillId="20" borderId="0" applyNumberFormat="0" applyBorder="0" applyAlignment="0" applyProtection="0"/>
    <xf numFmtId="189" fontId="108" fillId="20" borderId="0" applyNumberFormat="0" applyBorder="0" applyAlignment="0" applyProtection="0"/>
    <xf numFmtId="189" fontId="100" fillId="20" borderId="0" applyNumberFormat="0" applyBorder="0" applyAlignment="0" applyProtection="0"/>
    <xf numFmtId="189" fontId="100" fillId="20" borderId="0" applyNumberFormat="0" applyBorder="0" applyAlignment="0" applyProtection="0"/>
    <xf numFmtId="189" fontId="100" fillId="20" borderId="0" applyNumberFormat="0" applyBorder="0" applyAlignment="0" applyProtection="0"/>
    <xf numFmtId="189" fontId="29" fillId="0" borderId="0"/>
    <xf numFmtId="189" fontId="100" fillId="20" borderId="0" applyNumberFormat="0" applyBorder="0" applyAlignment="0" applyProtection="0"/>
    <xf numFmtId="189" fontId="29" fillId="0" borderId="0"/>
    <xf numFmtId="189" fontId="100" fillId="20" borderId="0" applyNumberFormat="0" applyBorder="0" applyAlignment="0" applyProtection="0"/>
    <xf numFmtId="189" fontId="76" fillId="0" borderId="0"/>
    <xf numFmtId="189" fontId="29" fillId="0" borderId="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23" fillId="0" borderId="0"/>
    <xf numFmtId="189" fontId="23" fillId="0" borderId="0"/>
    <xf numFmtId="189" fontId="29" fillId="0" borderId="0"/>
    <xf numFmtId="0" fontId="88" fillId="40" borderId="0" applyNumberFormat="0" applyBorder="0" applyAlignment="0" applyProtection="0"/>
    <xf numFmtId="0" fontId="88" fillId="40" borderId="0" applyNumberFormat="0" applyBorder="0" applyAlignment="0" applyProtection="0"/>
    <xf numFmtId="189" fontId="29" fillId="0" borderId="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189" fontId="88" fillId="40" borderId="0" applyNumberFormat="0" applyBorder="0" applyAlignment="0" applyProtection="0"/>
    <xf numFmtId="189" fontId="88" fillId="40" borderId="0" applyNumberFormat="0" applyBorder="0" applyAlignment="0" applyProtection="0"/>
    <xf numFmtId="189" fontId="76" fillId="0" borderId="0"/>
    <xf numFmtId="0" fontId="100" fillId="20" borderId="0" applyNumberFormat="0" applyBorder="0" applyAlignment="0" applyProtection="0"/>
    <xf numFmtId="189" fontId="100" fillId="20" borderId="0" applyNumberFormat="0" applyBorder="0" applyAlignment="0" applyProtection="0"/>
    <xf numFmtId="189" fontId="100" fillId="20" borderId="0" applyNumberFormat="0" applyBorder="0" applyAlignment="0" applyProtection="0"/>
    <xf numFmtId="189" fontId="100" fillId="20" borderId="0" applyNumberFormat="0" applyBorder="0" applyAlignment="0" applyProtection="0"/>
    <xf numFmtId="189" fontId="76" fillId="0" borderId="0"/>
    <xf numFmtId="0" fontId="29" fillId="0" borderId="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189" fontId="88" fillId="40" borderId="0" applyNumberFormat="0" applyBorder="0" applyAlignment="0" applyProtection="0"/>
    <xf numFmtId="189"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189" fontId="108" fillId="2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29" fillId="0" borderId="0"/>
    <xf numFmtId="0" fontId="29" fillId="0" borderId="0"/>
    <xf numFmtId="0" fontId="29"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189" fontId="76" fillId="0" borderId="0"/>
    <xf numFmtId="189" fontId="76" fillId="0" borderId="0"/>
    <xf numFmtId="189" fontId="108" fillId="2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0" fontId="88" fillId="40" borderId="0" applyNumberFormat="0" applyBorder="0" applyAlignment="0" applyProtection="0"/>
    <xf numFmtId="189" fontId="76" fillId="0" borderId="0"/>
    <xf numFmtId="189" fontId="76" fillId="0" borderId="0"/>
    <xf numFmtId="0" fontId="88" fillId="40" borderId="0" applyNumberFormat="0" applyBorder="0" applyAlignment="0" applyProtection="0"/>
    <xf numFmtId="189" fontId="108" fillId="20" borderId="0" applyNumberFormat="0" applyBorder="0" applyAlignment="0" applyProtection="0"/>
    <xf numFmtId="0" fontId="29" fillId="0" borderId="0"/>
    <xf numFmtId="189" fontId="88" fillId="40" borderId="0" applyNumberFormat="0" applyBorder="0" applyAlignment="0" applyProtection="0"/>
    <xf numFmtId="189" fontId="29" fillId="0" borderId="0"/>
    <xf numFmtId="189" fontId="88" fillId="40" borderId="0" applyNumberFormat="0" applyBorder="0" applyAlignment="0" applyProtection="0"/>
    <xf numFmtId="189" fontId="88" fillId="40" borderId="0" applyNumberFormat="0" applyBorder="0" applyAlignment="0" applyProtection="0"/>
    <xf numFmtId="189" fontId="76" fillId="0" borderId="0"/>
    <xf numFmtId="189" fontId="76" fillId="0" borderId="0"/>
    <xf numFmtId="189" fontId="29" fillId="0" borderId="0"/>
    <xf numFmtId="189" fontId="76" fillId="0" borderId="0"/>
    <xf numFmtId="189" fontId="76" fillId="0" borderId="0"/>
    <xf numFmtId="0" fontId="88" fillId="40" borderId="0" applyNumberFormat="0" applyBorder="0" applyAlignment="0" applyProtection="0"/>
    <xf numFmtId="0" fontId="29" fillId="0" borderId="0"/>
    <xf numFmtId="189" fontId="88" fillId="40" borderId="0" applyNumberFormat="0" applyBorder="0" applyAlignment="0" applyProtection="0"/>
    <xf numFmtId="189" fontId="29" fillId="0" borderId="0"/>
    <xf numFmtId="189" fontId="88" fillId="40" borderId="0" applyNumberFormat="0" applyBorder="0" applyAlignment="0" applyProtection="0"/>
    <xf numFmtId="189" fontId="108" fillId="20" borderId="0" applyNumberFormat="0" applyBorder="0" applyAlignment="0" applyProtection="0"/>
    <xf numFmtId="0" fontId="88" fillId="40" borderId="0" applyNumberFormat="0" applyBorder="0" applyAlignment="0" applyProtection="0"/>
    <xf numFmtId="189" fontId="108" fillId="20" borderId="0" applyNumberFormat="0" applyBorder="0" applyAlignment="0" applyProtection="0"/>
    <xf numFmtId="189" fontId="29" fillId="0" borderId="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108" fillId="20" borderId="0" applyNumberFormat="0" applyBorder="0" applyAlignment="0" applyProtection="0"/>
    <xf numFmtId="189" fontId="76" fillId="0" borderId="0"/>
    <xf numFmtId="189" fontId="29" fillId="0" borderId="0"/>
    <xf numFmtId="189" fontId="108" fillId="2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88" fillId="40" borderId="0" applyNumberFormat="0" applyBorder="0" applyAlignment="0" applyProtection="0"/>
    <xf numFmtId="189" fontId="108" fillId="20" borderId="0" applyNumberFormat="0" applyBorder="0" applyAlignment="0" applyProtection="0"/>
    <xf numFmtId="189" fontId="76" fillId="0" borderId="0"/>
    <xf numFmtId="189" fontId="30" fillId="0" borderId="0"/>
    <xf numFmtId="0" fontId="30" fillId="0" borderId="0"/>
    <xf numFmtId="0" fontId="29" fillId="0" borderId="0"/>
    <xf numFmtId="0" fontId="29" fillId="0" borderId="0"/>
    <xf numFmtId="0" fontId="29" fillId="0" borderId="0"/>
    <xf numFmtId="0" fontId="29" fillId="0" borderId="0"/>
    <xf numFmtId="0"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189" fontId="76"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76"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0" fontId="29" fillId="0" borderId="0"/>
    <xf numFmtId="189" fontId="29" fillId="0" borderId="0"/>
    <xf numFmtId="189" fontId="76" fillId="0" borderId="0"/>
    <xf numFmtId="189" fontId="76"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189" fontId="76" fillId="0" borderId="0"/>
    <xf numFmtId="0"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189" fontId="76" fillId="0" borderId="0"/>
    <xf numFmtId="189" fontId="29" fillId="0" borderId="0"/>
    <xf numFmtId="189" fontId="76" fillId="0" borderId="0"/>
    <xf numFmtId="0" fontId="29" fillId="0" borderId="0"/>
    <xf numFmtId="189" fontId="76" fillId="0" borderId="0"/>
    <xf numFmtId="189" fontId="29" fillId="0" borderId="0"/>
    <xf numFmtId="0" fontId="29"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189" fontId="29" fillId="0" borderId="0"/>
    <xf numFmtId="0" fontId="29" fillId="0" borderId="0"/>
    <xf numFmtId="189" fontId="76" fillId="0" borderId="0"/>
    <xf numFmtId="189" fontId="76" fillId="0" borderId="0"/>
    <xf numFmtId="0"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76" fillId="0" borderId="0"/>
    <xf numFmtId="0" fontId="29" fillId="0" borderId="0"/>
    <xf numFmtId="189" fontId="76" fillId="0" borderId="0"/>
    <xf numFmtId="0" fontId="29" fillId="0" borderId="0"/>
    <xf numFmtId="189" fontId="76" fillId="0" borderId="0"/>
    <xf numFmtId="0" fontId="29" fillId="0" borderId="0"/>
    <xf numFmtId="0"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189" fontId="76" fillId="0" borderId="0"/>
    <xf numFmtId="0" fontId="29" fillId="0" borderId="0"/>
    <xf numFmtId="189" fontId="76" fillId="0" borderId="0"/>
    <xf numFmtId="0" fontId="30" fillId="0" borderId="0"/>
    <xf numFmtId="189" fontId="29" fillId="0" borderId="0"/>
    <xf numFmtId="189" fontId="76" fillId="0" borderId="0"/>
    <xf numFmtId="189" fontId="76"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189" fontId="76" fillId="0" borderId="0"/>
    <xf numFmtId="0"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76" fillId="0" borderId="0"/>
    <xf numFmtId="0"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76"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127" fillId="8" borderId="102" applyNumberFormat="0" applyAlignment="0" applyProtection="0"/>
    <xf numFmtId="189" fontId="76" fillId="0" borderId="0"/>
    <xf numFmtId="189" fontId="76" fillId="0" borderId="0"/>
    <xf numFmtId="189" fontId="29" fillId="0" borderId="0"/>
    <xf numFmtId="0" fontId="29" fillId="0" borderId="0"/>
    <xf numFmtId="189" fontId="29" fillId="0" borderId="0"/>
    <xf numFmtId="189" fontId="76" fillId="0" borderId="0"/>
    <xf numFmtId="0"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0" fontId="29" fillId="0" borderId="0"/>
    <xf numFmtId="0"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44" borderId="97" applyNumberFormat="0" applyFont="0" applyAlignment="0" applyProtection="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189" fontId="30" fillId="0" borderId="0"/>
    <xf numFmtId="189" fontId="30" fillId="0" borderId="0"/>
    <xf numFmtId="189" fontId="76" fillId="0" borderId="0"/>
    <xf numFmtId="189" fontId="76" fillId="0" borderId="0"/>
    <xf numFmtId="0" fontId="29" fillId="0" borderId="0"/>
    <xf numFmtId="0" fontId="29" fillId="0" borderId="0"/>
    <xf numFmtId="0" fontId="29" fillId="0" borderId="0"/>
    <xf numFmtId="0" fontId="29" fillId="0" borderId="0"/>
    <xf numFmtId="9" fontId="29" fillId="0" borderId="0" applyFont="0" applyFill="0" applyBorder="0" applyAlignment="0" applyProtection="0"/>
    <xf numFmtId="9" fontId="29" fillId="0" borderId="0" applyFont="0" applyFill="0" applyBorder="0" applyAlignment="0" applyProtection="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76" fillId="0" borderId="0"/>
    <xf numFmtId="0"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76" fillId="0" borderId="0"/>
    <xf numFmtId="189" fontId="29" fillId="0" borderId="0"/>
    <xf numFmtId="0" fontId="29" fillId="0" borderId="0"/>
    <xf numFmtId="0" fontId="29" fillId="0" borderId="0"/>
    <xf numFmtId="0"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189" fontId="76"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76" fillId="0" borderId="0"/>
    <xf numFmtId="189" fontId="29" fillId="0" borderId="0"/>
    <xf numFmtId="0"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0" fontId="29" fillId="0" borderId="0"/>
    <xf numFmtId="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76" fillId="0" borderId="0"/>
    <xf numFmtId="189" fontId="29" fillId="0" borderId="0"/>
    <xf numFmtId="189" fontId="76" fillId="0" borderId="0"/>
    <xf numFmtId="0" fontId="29" fillId="0" borderId="0"/>
    <xf numFmtId="0" fontId="29" fillId="0" borderId="0"/>
    <xf numFmtId="9" fontId="29" fillId="0" borderId="0" applyFont="0" applyFill="0" applyBorder="0" applyAlignment="0" applyProtection="0"/>
    <xf numFmtId="0" fontId="29" fillId="0" borderId="0"/>
    <xf numFmtId="0" fontId="29" fillId="0" borderId="0"/>
    <xf numFmtId="189" fontId="29" fillId="0" borderId="0"/>
    <xf numFmtId="189" fontId="76" fillId="0" borderId="0"/>
    <xf numFmtId="189" fontId="76" fillId="0" borderId="0"/>
    <xf numFmtId="189" fontId="29" fillId="0" borderId="0"/>
    <xf numFmtId="189" fontId="76" fillId="0" borderId="0"/>
    <xf numFmtId="0" fontId="29" fillId="0" borderId="0"/>
    <xf numFmtId="189" fontId="76" fillId="0" borderId="0"/>
    <xf numFmtId="189" fontId="76" fillId="0" borderId="0"/>
    <xf numFmtId="0" fontId="29" fillId="0" borderId="0"/>
    <xf numFmtId="189" fontId="76" fillId="0" borderId="0"/>
    <xf numFmtId="189" fontId="29" fillId="0" borderId="0"/>
    <xf numFmtId="189" fontId="76" fillId="0" borderId="0"/>
    <xf numFmtId="0"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0"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76" fillId="0" borderId="0"/>
    <xf numFmtId="0"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76" fillId="0" borderId="0"/>
    <xf numFmtId="0" fontId="23" fillId="0" borderId="0"/>
    <xf numFmtId="189" fontId="30" fillId="0" borderId="0"/>
    <xf numFmtId="0" fontId="23" fillId="0" borderId="0"/>
    <xf numFmtId="189" fontId="76" fillId="0" borderId="0"/>
    <xf numFmtId="189" fontId="23" fillId="0" borderId="0"/>
    <xf numFmtId="189" fontId="76" fillId="0" borderId="0"/>
    <xf numFmtId="0" fontId="23" fillId="0" borderId="0"/>
    <xf numFmtId="0" fontId="23" fillId="0" borderId="0"/>
    <xf numFmtId="189" fontId="23" fillId="0" borderId="0"/>
    <xf numFmtId="189" fontId="76" fillId="0" borderId="0"/>
    <xf numFmtId="189" fontId="30" fillId="0" borderId="0"/>
    <xf numFmtId="189" fontId="30" fillId="0" borderId="0"/>
    <xf numFmtId="0" fontId="23" fillId="0" borderId="0"/>
    <xf numFmtId="189" fontId="23" fillId="0" borderId="0"/>
    <xf numFmtId="189" fontId="30" fillId="0" borderId="0"/>
    <xf numFmtId="189" fontId="30" fillId="0" borderId="0"/>
    <xf numFmtId="189" fontId="23" fillId="0" borderId="0"/>
    <xf numFmtId="189" fontId="76" fillId="0" borderId="0"/>
    <xf numFmtId="189" fontId="23" fillId="0" borderId="0"/>
    <xf numFmtId="0" fontId="30"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76" fillId="0" borderId="0"/>
    <xf numFmtId="189" fontId="29" fillId="0" borderId="0"/>
    <xf numFmtId="189" fontId="29" fillId="0" borderId="0"/>
    <xf numFmtId="0" fontId="29" fillId="0" borderId="0"/>
    <xf numFmtId="0" fontId="30"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0" fontId="30" fillId="0" borderId="0"/>
    <xf numFmtId="189" fontId="29" fillId="0" borderId="0"/>
    <xf numFmtId="189" fontId="29" fillId="0" borderId="0"/>
    <xf numFmtId="189" fontId="76" fillId="0" borderId="0"/>
    <xf numFmtId="0" fontId="30" fillId="0" borderId="0"/>
    <xf numFmtId="0" fontId="30" fillId="0" borderId="0"/>
    <xf numFmtId="0"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30"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76"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30" fillId="0" borderId="0"/>
    <xf numFmtId="189" fontId="30" fillId="0" borderId="0"/>
    <xf numFmtId="0" fontId="30" fillId="0" borderId="0"/>
    <xf numFmtId="189" fontId="30" fillId="0" borderId="0"/>
    <xf numFmtId="189" fontId="30" fillId="0" borderId="0"/>
    <xf numFmtId="189" fontId="30" fillId="0" borderId="0"/>
    <xf numFmtId="189" fontId="29" fillId="0" borderId="0"/>
    <xf numFmtId="189" fontId="30" fillId="0" borderId="0"/>
    <xf numFmtId="0" fontId="29" fillId="0" borderId="0"/>
    <xf numFmtId="0" fontId="29" fillId="0" borderId="0"/>
    <xf numFmtId="189" fontId="76" fillId="0" borderId="0"/>
    <xf numFmtId="0" fontId="29" fillId="0" borderId="0"/>
    <xf numFmtId="189" fontId="29" fillId="0" borderId="0"/>
    <xf numFmtId="189" fontId="76" fillId="0" borderId="0"/>
    <xf numFmtId="0" fontId="29" fillId="0" borderId="0"/>
    <xf numFmtId="189" fontId="76" fillId="0" borderId="0"/>
    <xf numFmtId="189" fontId="76"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30" fillId="32" borderId="93" applyNumberFormat="0" applyFont="0" applyAlignment="0" applyProtection="0"/>
    <xf numFmtId="189" fontId="29" fillId="0" borderId="0"/>
    <xf numFmtId="0" fontId="29" fillId="0" borderId="0"/>
    <xf numFmtId="189" fontId="30" fillId="32" borderId="93" applyNumberFormat="0" applyFont="0" applyAlignment="0" applyProtection="0"/>
    <xf numFmtId="189" fontId="29" fillId="0" borderId="0"/>
    <xf numFmtId="0" fontId="29" fillId="0" borderId="0"/>
    <xf numFmtId="189" fontId="30" fillId="32" borderId="93" applyNumberFormat="0" applyFont="0" applyAlignment="0" applyProtection="0"/>
    <xf numFmtId="189" fontId="29" fillId="0" borderId="0"/>
    <xf numFmtId="189" fontId="29" fillId="0" borderId="0"/>
    <xf numFmtId="189" fontId="30" fillId="32" borderId="93" applyNumberFormat="0" applyFont="0" applyAlignment="0" applyProtection="0"/>
    <xf numFmtId="189"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0" fontId="30" fillId="0" borderId="0"/>
    <xf numFmtId="189" fontId="29" fillId="0" borderId="0"/>
    <xf numFmtId="0" fontId="30" fillId="0" borderId="0"/>
    <xf numFmtId="0" fontId="30" fillId="0" borderId="0"/>
    <xf numFmtId="0" fontId="30"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189" fontId="29" fillId="0" borderId="0"/>
    <xf numFmtId="0" fontId="29" fillId="0" borderId="0"/>
    <xf numFmtId="189" fontId="76" fillId="0" borderId="0"/>
    <xf numFmtId="189" fontId="76"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30" fillId="32" borderId="93" applyNumberFormat="0" applyFont="0" applyAlignment="0" applyProtection="0"/>
    <xf numFmtId="189" fontId="29" fillId="0" borderId="0"/>
    <xf numFmtId="0" fontId="29" fillId="0" borderId="0"/>
    <xf numFmtId="189" fontId="76" fillId="0" borderId="0"/>
    <xf numFmtId="189" fontId="76"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189" fontId="76" fillId="0" borderId="0"/>
    <xf numFmtId="0" fontId="29" fillId="0" borderId="0"/>
    <xf numFmtId="189" fontId="76" fillId="0" borderId="0"/>
    <xf numFmtId="189" fontId="76"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76" fillId="0" borderId="0"/>
    <xf numFmtId="189" fontId="29"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29" fillId="0" borderId="0"/>
    <xf numFmtId="0" fontId="29" fillId="0" borderId="0"/>
    <xf numFmtId="0" fontId="29" fillId="0" borderId="0"/>
    <xf numFmtId="189" fontId="29" fillId="0" borderId="0"/>
    <xf numFmtId="189" fontId="76" fillId="0" borderId="0"/>
    <xf numFmtId="189" fontId="76" fillId="0" borderId="0"/>
    <xf numFmtId="189" fontId="29" fillId="0" borderId="0"/>
    <xf numFmtId="9" fontId="29" fillId="0" borderId="0" applyFont="0" applyFill="0" applyBorder="0" applyAlignment="0" applyProtection="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0"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9" fontId="29" fillId="0" borderId="0" applyFont="0" applyFill="0" applyBorder="0" applyAlignment="0" applyProtection="0"/>
    <xf numFmtId="189" fontId="76" fillId="0" borderId="0"/>
    <xf numFmtId="0" fontId="29" fillId="0" borderId="0"/>
    <xf numFmtId="0" fontId="29" fillId="0" borderId="0"/>
    <xf numFmtId="189" fontId="29" fillId="0" borderId="0"/>
    <xf numFmtId="189" fontId="29" fillId="0" borderId="0"/>
    <xf numFmtId="189" fontId="119" fillId="0" borderId="105" applyNumberFormat="0" applyFill="0" applyAlignment="0" applyProtection="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29" fillId="0" borderId="0"/>
    <xf numFmtId="189" fontId="29" fillId="0" borderId="0"/>
    <xf numFmtId="189" fontId="128" fillId="9" borderId="0">
      <alignment horizontal="center" vertical="top"/>
    </xf>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76" fillId="0" borderId="0"/>
    <xf numFmtId="189" fontId="76"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127" fillId="8" borderId="102" applyNumberFormat="0" applyAlignment="0" applyProtection="0"/>
    <xf numFmtId="189" fontId="76"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29" fillId="0" borderId="0"/>
    <xf numFmtId="189" fontId="30" fillId="0" borderId="0"/>
    <xf numFmtId="0"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76" fillId="0" borderId="0"/>
    <xf numFmtId="0" fontId="29" fillId="0" borderId="0"/>
    <xf numFmtId="189" fontId="29" fillId="0" borderId="0"/>
    <xf numFmtId="189" fontId="29" fillId="0" borderId="0"/>
    <xf numFmtId="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189" fontId="29" fillId="0" borderId="0"/>
    <xf numFmtId="9" fontId="29" fillId="0" borderId="0" applyFont="0" applyFill="0" applyBorder="0" applyAlignment="0" applyProtection="0"/>
    <xf numFmtId="189" fontId="76" fillId="0" borderId="0"/>
    <xf numFmtId="0"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9" fontId="29" fillId="0" borderId="0" applyFont="0" applyFill="0" applyBorder="0" applyAlignment="0" applyProtection="0"/>
    <xf numFmtId="189" fontId="76" fillId="0" borderId="0"/>
    <xf numFmtId="189" fontId="29" fillId="0" borderId="0"/>
    <xf numFmtId="0"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29" fillId="0" borderId="0"/>
    <xf numFmtId="189" fontId="76" fillId="0" borderId="0"/>
    <xf numFmtId="0" fontId="29" fillId="0" borderId="0"/>
    <xf numFmtId="0"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30" fillId="0" borderId="0"/>
    <xf numFmtId="189" fontId="30" fillId="0" borderId="0"/>
    <xf numFmtId="189" fontId="76" fillId="0" borderId="0"/>
    <xf numFmtId="0" fontId="29" fillId="0" borderId="0"/>
    <xf numFmtId="0"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76" fillId="0" borderId="0"/>
    <xf numFmtId="9" fontId="29" fillId="0" borderId="0" applyFont="0" applyFill="0" applyBorder="0" applyAlignment="0" applyProtection="0"/>
    <xf numFmtId="189" fontId="29" fillId="0" borderId="0"/>
    <xf numFmtId="189" fontId="29" fillId="0" borderId="0"/>
    <xf numFmtId="0"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189" fontId="29" fillId="0" borderId="0"/>
    <xf numFmtId="0" fontId="29" fillId="0" borderId="0"/>
    <xf numFmtId="189" fontId="76" fillId="0" borderId="0"/>
    <xf numFmtId="189" fontId="76" fillId="0" borderId="0"/>
    <xf numFmtId="189"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189" fontId="76" fillId="0" borderId="0"/>
    <xf numFmtId="189" fontId="76" fillId="0" borderId="0"/>
    <xf numFmtId="189" fontId="29" fillId="0" borderId="0"/>
    <xf numFmtId="0" fontId="29" fillId="0" borderId="0"/>
    <xf numFmtId="0" fontId="29" fillId="0" borderId="0"/>
    <xf numFmtId="0" fontId="158" fillId="0" borderId="0" applyNumberFormat="0" applyFill="0" applyBorder="0" applyAlignment="0" applyProtection="0"/>
    <xf numFmtId="189" fontId="76" fillId="0" borderId="0"/>
    <xf numFmtId="0" fontId="29" fillId="0" borderId="0"/>
    <xf numFmtId="189" fontId="29" fillId="0" borderId="0"/>
    <xf numFmtId="0" fontId="30"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29" fillId="0" borderId="0"/>
    <xf numFmtId="189" fontId="29" fillId="0" borderId="0"/>
    <xf numFmtId="0" fontId="29" fillId="0" borderId="0"/>
    <xf numFmtId="0" fontId="29" fillId="0" borderId="0"/>
    <xf numFmtId="189" fontId="76" fillId="0" borderId="0"/>
    <xf numFmtId="0" fontId="29" fillId="0" borderId="0"/>
    <xf numFmtId="189" fontId="76" fillId="0" borderId="0"/>
    <xf numFmtId="189" fontId="29" fillId="0" borderId="0"/>
    <xf numFmtId="189" fontId="29"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0" fontId="30" fillId="0" borderId="0"/>
    <xf numFmtId="37" fontId="145" fillId="0" borderId="0"/>
    <xf numFmtId="0" fontId="29" fillId="0" borderId="0"/>
    <xf numFmtId="189" fontId="30" fillId="0" borderId="0"/>
    <xf numFmtId="189"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0" fontId="30" fillId="0" borderId="0"/>
    <xf numFmtId="189" fontId="23" fillId="0" borderId="0"/>
    <xf numFmtId="0" fontId="29" fillId="0" borderId="0"/>
    <xf numFmtId="0" fontId="30" fillId="0" borderId="0"/>
    <xf numFmtId="0" fontId="30" fillId="0" borderId="0"/>
    <xf numFmtId="189" fontId="30" fillId="0" borderId="0"/>
    <xf numFmtId="189" fontId="30" fillId="0" borderId="0"/>
    <xf numFmtId="0" fontId="30" fillId="0" borderId="0"/>
    <xf numFmtId="0" fontId="29" fillId="0" borderId="0"/>
    <xf numFmtId="0"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76" fillId="0" borderId="0"/>
    <xf numFmtId="189" fontId="30" fillId="0" borderId="0"/>
    <xf numFmtId="189" fontId="30" fillId="0" borderId="0"/>
    <xf numFmtId="0" fontId="30" fillId="0" borderId="0"/>
    <xf numFmtId="0" fontId="30" fillId="0" borderId="0"/>
    <xf numFmtId="0" fontId="30"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0"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0" fontId="30" fillId="0" borderId="0"/>
    <xf numFmtId="189" fontId="30" fillId="0" borderId="0"/>
    <xf numFmtId="189" fontId="29" fillId="0" borderId="0"/>
    <xf numFmtId="189" fontId="29" fillId="0" borderId="0"/>
    <xf numFmtId="0" fontId="29" fillId="0" borderId="0"/>
    <xf numFmtId="0" fontId="29" fillId="0" borderId="0"/>
    <xf numFmtId="189" fontId="29" fillId="0" borderId="0"/>
    <xf numFmtId="0" fontId="23" fillId="0" borderId="0"/>
    <xf numFmtId="189" fontId="29" fillId="0" borderId="0"/>
    <xf numFmtId="175" fontId="29" fillId="0" borderId="0"/>
    <xf numFmtId="0" fontId="29" fillId="0" borderId="0"/>
    <xf numFmtId="189" fontId="29" fillId="0" borderId="0"/>
    <xf numFmtId="189" fontId="76" fillId="0" borderId="0"/>
    <xf numFmtId="0" fontId="23" fillId="0" borderId="0"/>
    <xf numFmtId="189" fontId="29" fillId="0" borderId="0"/>
    <xf numFmtId="189" fontId="23" fillId="0" borderId="0"/>
    <xf numFmtId="175" fontId="29" fillId="0" borderId="0"/>
    <xf numFmtId="189" fontId="29" fillId="0" borderId="0"/>
    <xf numFmtId="0" fontId="23" fillId="0" borderId="0"/>
    <xf numFmtId="189" fontId="29" fillId="0" borderId="0"/>
    <xf numFmtId="189" fontId="76" fillId="0" borderId="0"/>
    <xf numFmtId="189" fontId="29" fillId="0" borderId="0"/>
    <xf numFmtId="189" fontId="29" fillId="0" borderId="0"/>
    <xf numFmtId="189" fontId="23" fillId="0" borderId="0"/>
    <xf numFmtId="189" fontId="23" fillId="0" borderId="0"/>
    <xf numFmtId="189" fontId="29" fillId="0" borderId="0"/>
    <xf numFmtId="0" fontId="23" fillId="0" borderId="0"/>
    <xf numFmtId="0" fontId="23"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0" fontId="30" fillId="0" borderId="0"/>
    <xf numFmtId="0" fontId="29" fillId="0" borderId="0"/>
    <xf numFmtId="189" fontId="29" fillId="0" borderId="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29" fillId="0" borderId="0"/>
    <xf numFmtId="189" fontId="29" fillId="0" borderId="0"/>
    <xf numFmtId="189" fontId="29" fillId="0" borderId="0"/>
    <xf numFmtId="189" fontId="76"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30" fillId="32" borderId="93" applyNumberFormat="0" applyFont="0" applyAlignment="0" applyProtection="0"/>
    <xf numFmtId="189" fontId="29" fillId="0" borderId="0"/>
    <xf numFmtId="189" fontId="30" fillId="32" borderId="93" applyNumberFormat="0" applyFont="0" applyAlignment="0" applyProtection="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3" fillId="0" borderId="0"/>
    <xf numFmtId="189" fontId="29" fillId="0" borderId="0"/>
    <xf numFmtId="0" fontId="23"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109" fillId="9" borderId="102" applyNumberFormat="0" applyAlignment="0" applyProtection="0"/>
    <xf numFmtId="189" fontId="29" fillId="0" borderId="0"/>
    <xf numFmtId="189" fontId="109" fillId="9" borderId="102" applyNumberFormat="0" applyAlignment="0" applyProtection="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9" fontId="29" fillId="0" borderId="0" applyFont="0" applyFill="0" applyBorder="0" applyAlignment="0" applyProtection="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30"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0" fontId="30" fillId="0" borderId="0"/>
    <xf numFmtId="0" fontId="30" fillId="0" borderId="0"/>
    <xf numFmtId="189" fontId="76" fillId="0" borderId="0"/>
    <xf numFmtId="189" fontId="76" fillId="0" borderId="0"/>
    <xf numFmtId="0" fontId="30"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3" fillId="0" borderId="0"/>
    <xf numFmtId="189" fontId="76" fillId="0" borderId="0"/>
    <xf numFmtId="189" fontId="76" fillId="0" borderId="0"/>
    <xf numFmtId="189" fontId="29" fillId="0" borderId="0"/>
    <xf numFmtId="189" fontId="76" fillId="0" borderId="0"/>
    <xf numFmtId="189" fontId="29" fillId="0" borderId="0"/>
    <xf numFmtId="189" fontId="30"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0" fontId="30" fillId="0" borderId="0"/>
    <xf numFmtId="0" fontId="30"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76" fillId="0" borderId="0"/>
    <xf numFmtId="0" fontId="30" fillId="0" borderId="0"/>
    <xf numFmtId="189" fontId="29" fillId="0" borderId="0"/>
    <xf numFmtId="189" fontId="29" fillId="0" borderId="0"/>
    <xf numFmtId="189" fontId="29" fillId="0" borderId="0"/>
    <xf numFmtId="189" fontId="29" fillId="0" borderId="0"/>
    <xf numFmtId="189" fontId="29" fillId="0" borderId="0"/>
    <xf numFmtId="189" fontId="109" fillId="9" borderId="102" applyNumberFormat="0" applyAlignment="0" applyProtection="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0" fontId="30"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30"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30" fillId="32" borderId="93" applyNumberFormat="0" applyFont="0" applyAlignment="0" applyProtection="0"/>
    <xf numFmtId="189" fontId="30" fillId="32" borderId="93" applyNumberFormat="0" applyFont="0" applyAlignment="0" applyProtection="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0" fontId="30" fillId="0" borderId="0"/>
    <xf numFmtId="189"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9" fontId="29" fillId="0" borderId="0" applyFont="0" applyFill="0" applyBorder="0" applyAlignment="0" applyProtection="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0" fontId="23"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3"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0"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109" fillId="9" borderId="102" applyNumberFormat="0" applyAlignment="0" applyProtection="0"/>
    <xf numFmtId="189" fontId="29" fillId="0" borderId="0"/>
    <xf numFmtId="189" fontId="29" fillId="0" borderId="0"/>
    <xf numFmtId="189" fontId="76" fillId="0" borderId="0"/>
    <xf numFmtId="189" fontId="29" fillId="0" borderId="0"/>
    <xf numFmtId="0" fontId="29" fillId="0" borderId="0"/>
    <xf numFmtId="189" fontId="29" fillId="0" borderId="0"/>
    <xf numFmtId="0" fontId="29" fillId="0" borderId="0"/>
    <xf numFmtId="189" fontId="29" fillId="0" borderId="0"/>
    <xf numFmtId="0"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109" fillId="9" borderId="102" applyNumberFormat="0" applyAlignment="0" applyProtection="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0"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119" fillId="0" borderId="105" applyNumberFormat="0" applyFill="0" applyAlignment="0" applyProtection="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0" fontId="69" fillId="69" borderId="0">
      <alignment horizontal="left" vertical="top"/>
    </xf>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9" fontId="29" fillId="0" borderId="0" applyFont="0" applyFill="0" applyBorder="0" applyAlignment="0" applyProtection="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65" fontId="15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76"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76"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30" fillId="0" borderId="0"/>
    <xf numFmtId="0" fontId="29" fillId="0" borderId="0"/>
    <xf numFmtId="189" fontId="30" fillId="0" borderId="0"/>
    <xf numFmtId="0" fontId="29" fillId="0" borderId="0"/>
    <xf numFmtId="0" fontId="30" fillId="0" borderId="0"/>
    <xf numFmtId="0" fontId="29" fillId="0" borderId="0"/>
    <xf numFmtId="189" fontId="30" fillId="0" borderId="0"/>
    <xf numFmtId="0" fontId="30" fillId="0" borderId="0"/>
    <xf numFmtId="189" fontId="30"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9" fontId="29" fillId="0" borderId="0" applyFont="0" applyFill="0" applyBorder="0" applyAlignment="0" applyProtection="0"/>
    <xf numFmtId="189" fontId="76" fillId="0" borderId="0"/>
    <xf numFmtId="0" fontId="29" fillId="0" borderId="0"/>
    <xf numFmtId="0" fontId="29" fillId="0" borderId="0"/>
    <xf numFmtId="189" fontId="29" fillId="0" borderId="0"/>
    <xf numFmtId="189" fontId="29" fillId="0" borderId="0"/>
    <xf numFmtId="9" fontId="29" fillId="0" borderId="0" applyFont="0" applyFill="0" applyBorder="0" applyAlignment="0" applyProtection="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23" fillId="0" borderId="0"/>
    <xf numFmtId="189" fontId="23" fillId="0" borderId="0"/>
    <xf numFmtId="0" fontId="23" fillId="0" borderId="0"/>
    <xf numFmtId="189" fontId="23" fillId="0" borderId="0"/>
    <xf numFmtId="189" fontId="23" fillId="0" borderId="0"/>
    <xf numFmtId="0" fontId="23" fillId="0" borderId="0"/>
    <xf numFmtId="189" fontId="23" fillId="0" borderId="0"/>
    <xf numFmtId="0" fontId="23" fillId="0" borderId="0"/>
    <xf numFmtId="189" fontId="23"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76" fillId="0" borderId="0"/>
    <xf numFmtId="0" fontId="30" fillId="0" borderId="0"/>
    <xf numFmtId="0" fontId="30" fillId="0" borderId="0"/>
    <xf numFmtId="189" fontId="30" fillId="0" borderId="0"/>
    <xf numFmtId="189" fontId="30" fillId="0" borderId="0"/>
    <xf numFmtId="189"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189" fontId="30" fillId="0" borderId="0"/>
    <xf numFmtId="0" fontId="29" fillId="0" borderId="0"/>
    <xf numFmtId="0" fontId="30" fillId="0" borderId="0"/>
    <xf numFmtId="0" fontId="29" fillId="0" borderId="0"/>
    <xf numFmtId="189" fontId="30" fillId="0" borderId="0"/>
    <xf numFmtId="0" fontId="29" fillId="0" borderId="0"/>
    <xf numFmtId="0" fontId="30" fillId="0" borderId="0"/>
    <xf numFmtId="0" fontId="29" fillId="0" borderId="0"/>
    <xf numFmtId="189" fontId="30" fillId="0" borderId="0"/>
    <xf numFmtId="0" fontId="30"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76" fillId="0" borderId="0"/>
    <xf numFmtId="189" fontId="30" fillId="0" borderId="0"/>
    <xf numFmtId="189" fontId="30" fillId="0" borderId="0"/>
    <xf numFmtId="189" fontId="30" fillId="0" borderId="0"/>
    <xf numFmtId="0" fontId="29" fillId="0" borderId="0"/>
    <xf numFmtId="0" fontId="29" fillId="0" borderId="0"/>
    <xf numFmtId="189" fontId="29" fillId="0" borderId="0"/>
    <xf numFmtId="189" fontId="76"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0" fontId="29" fillId="0" borderId="0"/>
    <xf numFmtId="0" fontId="29" fillId="0" borderId="0"/>
    <xf numFmtId="0" fontId="30" fillId="0" borderId="0"/>
    <xf numFmtId="0" fontId="30" fillId="0" borderId="0"/>
    <xf numFmtId="0" fontId="29" fillId="0" borderId="0"/>
    <xf numFmtId="0" fontId="29" fillId="0" borderId="0"/>
    <xf numFmtId="189" fontId="30" fillId="0" borderId="0"/>
    <xf numFmtId="189" fontId="30" fillId="0" borderId="0"/>
    <xf numFmtId="0" fontId="29" fillId="0" borderId="0"/>
    <xf numFmtId="0" fontId="29" fillId="0" borderId="0"/>
    <xf numFmtId="0" fontId="30" fillId="0" borderId="0"/>
    <xf numFmtId="0" fontId="30" fillId="0" borderId="0"/>
    <xf numFmtId="0" fontId="29" fillId="0" borderId="0"/>
    <xf numFmtId="0" fontId="29" fillId="0" borderId="0"/>
    <xf numFmtId="189" fontId="30" fillId="0" borderId="0"/>
    <xf numFmtId="189" fontId="30" fillId="0" borderId="0"/>
    <xf numFmtId="189" fontId="29" fillId="0" borderId="0"/>
    <xf numFmtId="189" fontId="30" fillId="0" borderId="0"/>
    <xf numFmtId="189" fontId="30" fillId="0" borderId="0"/>
    <xf numFmtId="189" fontId="29"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29" fillId="0" borderId="0"/>
    <xf numFmtId="0" fontId="29" fillId="0" borderId="0"/>
    <xf numFmtId="0" fontId="30" fillId="0" borderId="0"/>
    <xf numFmtId="0" fontId="30" fillId="0" borderId="0"/>
    <xf numFmtId="0" fontId="29" fillId="0" borderId="0"/>
    <xf numFmtId="0" fontId="29" fillId="0" borderId="0"/>
    <xf numFmtId="189" fontId="30" fillId="0" borderId="0"/>
    <xf numFmtId="189" fontId="30" fillId="0" borderId="0"/>
    <xf numFmtId="0" fontId="29" fillId="0" borderId="0"/>
    <xf numFmtId="0" fontId="29" fillId="0" borderId="0"/>
    <xf numFmtId="0" fontId="30" fillId="0" borderId="0"/>
    <xf numFmtId="0" fontId="30" fillId="0" borderId="0"/>
    <xf numFmtId="0" fontId="29" fillId="0" borderId="0"/>
    <xf numFmtId="0" fontId="29" fillId="0" borderId="0"/>
    <xf numFmtId="189" fontId="30" fillId="0" borderId="0"/>
    <xf numFmtId="189" fontId="30" fillId="0" borderId="0"/>
    <xf numFmtId="189" fontId="29" fillId="0" borderId="0"/>
    <xf numFmtId="189" fontId="30" fillId="0" borderId="0"/>
    <xf numFmtId="189" fontId="30" fillId="0" borderId="0"/>
    <xf numFmtId="189" fontId="29"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29" fillId="0" borderId="0"/>
    <xf numFmtId="0" fontId="29" fillId="0" borderId="0"/>
    <xf numFmtId="0" fontId="30" fillId="0" borderId="0"/>
    <xf numFmtId="0" fontId="30" fillId="0" borderId="0"/>
    <xf numFmtId="0" fontId="23" fillId="0" borderId="0"/>
    <xf numFmtId="0" fontId="23" fillId="0" borderId="0"/>
    <xf numFmtId="189" fontId="30" fillId="0" borderId="0"/>
    <xf numFmtId="189" fontId="30" fillId="0" borderId="0"/>
    <xf numFmtId="189" fontId="30" fillId="0" borderId="0"/>
    <xf numFmtId="0" fontId="23" fillId="0" borderId="0"/>
    <xf numFmtId="189" fontId="23" fillId="0" borderId="0"/>
    <xf numFmtId="189" fontId="23" fillId="0" borderId="0"/>
    <xf numFmtId="0"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189" fontId="23" fillId="0" borderId="0"/>
    <xf numFmtId="189" fontId="23" fillId="0" borderId="0"/>
    <xf numFmtId="189" fontId="76" fillId="0" borderId="0"/>
    <xf numFmtId="189" fontId="23"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76" fillId="0" borderId="0"/>
    <xf numFmtId="189" fontId="23"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76"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30" fillId="0" borderId="0"/>
    <xf numFmtId="0" fontId="30" fillId="0" borderId="0"/>
    <xf numFmtId="0" fontId="29" fillId="0" borderId="0"/>
    <xf numFmtId="189" fontId="30" fillId="0" borderId="0"/>
    <xf numFmtId="189" fontId="30"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0"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0" fontId="29" fillId="0" borderId="0"/>
    <xf numFmtId="0" fontId="29" fillId="0" borderId="0"/>
    <xf numFmtId="0"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76" fillId="0" borderId="0"/>
    <xf numFmtId="0" fontId="29" fillId="0" borderId="0"/>
    <xf numFmtId="189" fontId="29" fillId="0" borderId="0"/>
    <xf numFmtId="0" fontId="29" fillId="0" borderId="0"/>
    <xf numFmtId="189" fontId="29" fillId="0" borderId="0"/>
    <xf numFmtId="0" fontId="29" fillId="0" borderId="0"/>
    <xf numFmtId="0" fontId="29" fillId="0" borderId="0"/>
    <xf numFmtId="0" fontId="29" fillId="0" borderId="0"/>
    <xf numFmtId="189" fontId="76" fillId="0" borderId="0"/>
    <xf numFmtId="0" fontId="29" fillId="0" borderId="0"/>
    <xf numFmtId="189" fontId="29" fillId="0" borderId="0"/>
    <xf numFmtId="0" fontId="29" fillId="0" borderId="0"/>
    <xf numFmtId="0" fontId="29" fillId="0" borderId="0"/>
    <xf numFmtId="0" fontId="29" fillId="0" borderId="0"/>
    <xf numFmtId="0" fontId="29" fillId="0" borderId="0"/>
    <xf numFmtId="189" fontId="76" fillId="0" borderId="0"/>
    <xf numFmtId="0"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76" fillId="0" borderId="0"/>
    <xf numFmtId="0" fontId="29" fillId="0" borderId="0"/>
    <xf numFmtId="189" fontId="29" fillId="0" borderId="0"/>
    <xf numFmtId="189" fontId="29" fillId="0" borderId="0"/>
    <xf numFmtId="0" fontId="29" fillId="0" borderId="0"/>
    <xf numFmtId="189" fontId="76" fillId="0" borderId="0"/>
    <xf numFmtId="0" fontId="30" fillId="0" borderId="0"/>
    <xf numFmtId="0" fontId="30" fillId="0" borderId="0"/>
    <xf numFmtId="189" fontId="30" fillId="0" borderId="0"/>
    <xf numFmtId="189" fontId="30"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0" fontId="29" fillId="0" borderId="0"/>
    <xf numFmtId="189" fontId="76" fillId="0" borderId="0"/>
    <xf numFmtId="0" fontId="30" fillId="0" borderId="0"/>
    <xf numFmtId="0" fontId="29"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30" fillId="0" borderId="0"/>
    <xf numFmtId="0" fontId="29" fillId="0" borderId="0"/>
    <xf numFmtId="189" fontId="30" fillId="0" borderId="0"/>
    <xf numFmtId="0" fontId="29" fillId="0" borderId="0"/>
    <xf numFmtId="189" fontId="29" fillId="0" borderId="0"/>
    <xf numFmtId="189" fontId="29" fillId="0" borderId="0"/>
    <xf numFmtId="189" fontId="76" fillId="0" borderId="0"/>
    <xf numFmtId="0" fontId="30" fillId="0" borderId="0"/>
    <xf numFmtId="0" fontId="29" fillId="0" borderId="0"/>
    <xf numFmtId="189" fontId="30" fillId="0" borderId="0"/>
    <xf numFmtId="0" fontId="29" fillId="0" borderId="0"/>
    <xf numFmtId="189" fontId="29" fillId="0" borderId="0"/>
    <xf numFmtId="189" fontId="76" fillId="0" borderId="0"/>
    <xf numFmtId="0" fontId="30" fillId="0" borderId="0"/>
    <xf numFmtId="0" fontId="29" fillId="0" borderId="0"/>
    <xf numFmtId="189" fontId="30" fillId="0" borderId="0"/>
    <xf numFmtId="189" fontId="29" fillId="0" borderId="0"/>
    <xf numFmtId="0" fontId="30" fillId="0" borderId="0"/>
    <xf numFmtId="189" fontId="29" fillId="0" borderId="0"/>
    <xf numFmtId="0" fontId="30" fillId="0" borderId="0"/>
    <xf numFmtId="0" fontId="30" fillId="0" borderId="0"/>
    <xf numFmtId="0" fontId="30" fillId="0" borderId="0"/>
    <xf numFmtId="0" fontId="30" fillId="0" borderId="0"/>
    <xf numFmtId="189" fontId="76"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3" fillId="0" borderId="0"/>
    <xf numFmtId="0" fontId="23" fillId="0" borderId="0"/>
    <xf numFmtId="0" fontId="30" fillId="0" borderId="0"/>
    <xf numFmtId="0" fontId="23" fillId="0" borderId="0"/>
    <xf numFmtId="0" fontId="23" fillId="0" borderId="0"/>
    <xf numFmtId="0" fontId="23" fillId="0" borderId="0"/>
    <xf numFmtId="0" fontId="23" fillId="0" borderId="0"/>
    <xf numFmtId="189" fontId="30" fillId="0" borderId="0"/>
    <xf numFmtId="189" fontId="23"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76" fillId="0" borderId="0"/>
    <xf numFmtId="189" fontId="23"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0" fontId="26" fillId="0" borderId="89" applyNumberFormat="0" applyFill="0" applyAlignment="0" applyProtection="0"/>
    <xf numFmtId="0" fontId="26" fillId="0" borderId="89" applyNumberFormat="0" applyFill="0" applyAlignment="0" applyProtection="0"/>
    <xf numFmtId="189" fontId="29" fillId="0" borderId="0"/>
    <xf numFmtId="189" fontId="76" fillId="0" borderId="0"/>
    <xf numFmtId="0" fontId="29" fillId="0" borderId="0"/>
    <xf numFmtId="189" fontId="76" fillId="0" borderId="0"/>
    <xf numFmtId="189" fontId="29" fillId="0" borderId="0"/>
    <xf numFmtId="189" fontId="29" fillId="0" borderId="0"/>
    <xf numFmtId="189" fontId="76" fillId="0" borderId="0"/>
    <xf numFmtId="0" fontId="23"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0" fontId="23" fillId="0" borderId="0"/>
    <xf numFmtId="189" fontId="23" fillId="0" borderId="0"/>
    <xf numFmtId="189" fontId="29" fillId="0" borderId="0"/>
    <xf numFmtId="189" fontId="29" fillId="0" borderId="0"/>
    <xf numFmtId="189" fontId="23" fillId="0" borderId="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0" fontId="23" fillId="0" borderId="0"/>
    <xf numFmtId="189" fontId="23" fillId="0" borderId="0"/>
    <xf numFmtId="189" fontId="23" fillId="0" borderId="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189" fontId="76" fillId="0" borderId="0"/>
    <xf numFmtId="0" fontId="23" fillId="0" borderId="0"/>
    <xf numFmtId="189" fontId="23" fillId="0" borderId="0"/>
    <xf numFmtId="189" fontId="23" fillId="0" borderId="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23" fillId="0" borderId="0"/>
    <xf numFmtId="189" fontId="23" fillId="0" borderId="0"/>
    <xf numFmtId="189" fontId="23" fillId="0" borderId="0"/>
    <xf numFmtId="189" fontId="76" fillId="0" borderId="0"/>
    <xf numFmtId="189" fontId="30" fillId="0" borderId="0"/>
    <xf numFmtId="189" fontId="30" fillId="0" borderId="0"/>
    <xf numFmtId="0" fontId="30" fillId="0" borderId="0"/>
    <xf numFmtId="0" fontId="29" fillId="0" borderId="0"/>
    <xf numFmtId="0" fontId="29" fillId="0" borderId="0"/>
    <xf numFmtId="189" fontId="29" fillId="0" borderId="0"/>
    <xf numFmtId="189" fontId="29" fillId="0" borderId="0"/>
    <xf numFmtId="0" fontId="30" fillId="0" borderId="0"/>
    <xf numFmtId="0" fontId="23" fillId="0" borderId="0"/>
    <xf numFmtId="0" fontId="30" fillId="0" borderId="0"/>
    <xf numFmtId="0" fontId="23" fillId="0" borderId="0"/>
    <xf numFmtId="189" fontId="76" fillId="0" borderId="0"/>
    <xf numFmtId="0" fontId="29" fillId="0" borderId="0"/>
    <xf numFmtId="189" fontId="76"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23" fillId="0" borderId="0"/>
    <xf numFmtId="0" fontId="29" fillId="0" borderId="0"/>
    <xf numFmtId="0" fontId="30" fillId="0" borderId="0"/>
    <xf numFmtId="0" fontId="29" fillId="0" borderId="0"/>
    <xf numFmtId="0" fontId="23" fillId="0" borderId="0"/>
    <xf numFmtId="0" fontId="23" fillId="0" borderId="0"/>
    <xf numFmtId="0" fontId="23" fillId="0" borderId="0"/>
    <xf numFmtId="0" fontId="23" fillId="0" borderId="0"/>
    <xf numFmtId="189" fontId="23" fillId="0" borderId="0"/>
    <xf numFmtId="189" fontId="30" fillId="0" borderId="0"/>
    <xf numFmtId="0" fontId="23" fillId="0" borderId="0"/>
    <xf numFmtId="0" fontId="23" fillId="0" borderId="0"/>
    <xf numFmtId="189" fontId="23"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189" fontId="23"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0" fontId="29" fillId="0" borderId="0"/>
    <xf numFmtId="189" fontId="23" fillId="0" borderId="0"/>
    <xf numFmtId="189" fontId="23"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23" fillId="0" borderId="0"/>
    <xf numFmtId="189" fontId="76" fillId="0" borderId="0"/>
    <xf numFmtId="189" fontId="23" fillId="0" borderId="0"/>
    <xf numFmtId="189" fontId="76" fillId="0" borderId="0"/>
    <xf numFmtId="189" fontId="76" fillId="0" borderId="0"/>
    <xf numFmtId="0" fontId="29"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30" fillId="0" borderId="0"/>
    <xf numFmtId="0" fontId="45" fillId="0" borderId="0"/>
    <xf numFmtId="0" fontId="29" fillId="0" borderId="0"/>
    <xf numFmtId="0" fontId="29" fillId="0" borderId="0"/>
    <xf numFmtId="0" fontId="29" fillId="0" borderId="0"/>
    <xf numFmtId="0" fontId="29" fillId="0" borderId="0"/>
    <xf numFmtId="189" fontId="76" fillId="0" borderId="0"/>
    <xf numFmtId="189" fontId="76" fillId="0" borderId="0"/>
    <xf numFmtId="189" fontId="30" fillId="0" borderId="0"/>
    <xf numFmtId="189" fontId="45" fillId="0" borderId="0"/>
    <xf numFmtId="189" fontId="76" fillId="0" borderId="0"/>
    <xf numFmtId="189" fontId="76" fillId="0" borderId="0"/>
    <xf numFmtId="189" fontId="30"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189" fontId="29" fillId="0" borderId="0"/>
    <xf numFmtId="0" fontId="29" fillId="0" borderId="0"/>
    <xf numFmtId="189" fontId="76" fillId="0" borderId="0"/>
    <xf numFmtId="189" fontId="76" fillId="0" borderId="0"/>
    <xf numFmtId="0" fontId="29"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0" fontId="30" fillId="0" borderId="0"/>
    <xf numFmtId="189" fontId="29" fillId="0" borderId="0"/>
    <xf numFmtId="189" fontId="76" fillId="0" borderId="0"/>
    <xf numFmtId="189" fontId="76"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189" fontId="30" fillId="0" borderId="0"/>
    <xf numFmtId="189" fontId="30" fillId="0" borderId="0"/>
    <xf numFmtId="0" fontId="30" fillId="0" borderId="0"/>
    <xf numFmtId="0" fontId="29" fillId="0" borderId="0"/>
    <xf numFmtId="0" fontId="30" fillId="0" borderId="0"/>
    <xf numFmtId="0" fontId="30" fillId="0" borderId="0"/>
    <xf numFmtId="189" fontId="30" fillId="0" borderId="0"/>
    <xf numFmtId="0" fontId="29" fillId="0" borderId="0"/>
    <xf numFmtId="189" fontId="30" fillId="0" borderId="0"/>
    <xf numFmtId="189" fontId="30" fillId="0" borderId="0"/>
    <xf numFmtId="0" fontId="30" fillId="0" borderId="0"/>
    <xf numFmtId="0" fontId="29" fillId="0" borderId="0"/>
    <xf numFmtId="0" fontId="30" fillId="0" borderId="0"/>
    <xf numFmtId="0" fontId="30" fillId="0" borderId="0"/>
    <xf numFmtId="0" fontId="30" fillId="0" borderId="0"/>
    <xf numFmtId="0" fontId="29" fillId="0" borderId="0"/>
    <xf numFmtId="189" fontId="30" fillId="0" borderId="0"/>
    <xf numFmtId="189" fontId="30" fillId="0" borderId="0"/>
    <xf numFmtId="0" fontId="30" fillId="0" borderId="0"/>
    <xf numFmtId="0" fontId="45" fillId="0" borderId="0"/>
    <xf numFmtId="0" fontId="23" fillId="0" borderId="0"/>
    <xf numFmtId="0" fontId="23" fillId="0" borderId="0"/>
    <xf numFmtId="0" fontId="23" fillId="0" borderId="0"/>
    <xf numFmtId="0" fontId="23" fillId="0" borderId="0"/>
    <xf numFmtId="189" fontId="23" fillId="0" borderId="0"/>
    <xf numFmtId="189" fontId="30" fillId="0" borderId="0"/>
    <xf numFmtId="0" fontId="23" fillId="0" borderId="0"/>
    <xf numFmtId="0" fontId="23" fillId="0" borderId="0"/>
    <xf numFmtId="189" fontId="23" fillId="0" borderId="0"/>
    <xf numFmtId="0" fontId="29"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30"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30" fillId="0" borderId="0"/>
    <xf numFmtId="189" fontId="30"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0" fontId="29"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30" fillId="0" borderId="0"/>
    <xf numFmtId="189" fontId="29" fillId="0" borderId="0"/>
    <xf numFmtId="189" fontId="29" fillId="0" borderId="0"/>
    <xf numFmtId="189" fontId="76" fillId="0" borderId="0"/>
    <xf numFmtId="189" fontId="76" fillId="0" borderId="0"/>
    <xf numFmtId="0" fontId="29" fillId="0" borderId="0"/>
    <xf numFmtId="189" fontId="23" fillId="0" borderId="0"/>
    <xf numFmtId="189" fontId="29" fillId="0" borderId="0"/>
    <xf numFmtId="189" fontId="23" fillId="0" borderId="0"/>
    <xf numFmtId="189" fontId="23" fillId="0" borderId="0"/>
    <xf numFmtId="189" fontId="119" fillId="0" borderId="105" applyNumberFormat="0" applyFill="0" applyAlignment="0" applyProtection="0"/>
    <xf numFmtId="189" fontId="23" fillId="0" borderId="0"/>
    <xf numFmtId="189" fontId="119" fillId="0" borderId="105" applyNumberFormat="0" applyFill="0" applyAlignment="0" applyProtection="0"/>
    <xf numFmtId="189" fontId="23" fillId="0" borderId="0"/>
    <xf numFmtId="189" fontId="23" fillId="0" borderId="0"/>
    <xf numFmtId="189" fontId="76" fillId="0" borderId="0"/>
    <xf numFmtId="189" fontId="76" fillId="0" borderId="0"/>
    <xf numFmtId="0" fontId="29"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45"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23" fillId="0" borderId="0"/>
    <xf numFmtId="0" fontId="30" fillId="0" borderId="0"/>
    <xf numFmtId="0" fontId="23" fillId="0" borderId="0"/>
    <xf numFmtId="0" fontId="23" fillId="0" borderId="0"/>
    <xf numFmtId="0" fontId="23" fillId="0" borderId="0"/>
    <xf numFmtId="189" fontId="30" fillId="0" borderId="0"/>
    <xf numFmtId="0" fontId="23" fillId="0" borderId="0"/>
    <xf numFmtId="0" fontId="23" fillId="0" borderId="0"/>
    <xf numFmtId="0" fontId="29" fillId="0" borderId="0"/>
    <xf numFmtId="189" fontId="23" fillId="0" borderId="0"/>
    <xf numFmtId="189" fontId="76" fillId="0" borderId="0"/>
    <xf numFmtId="0" fontId="29" fillId="0" borderId="0"/>
    <xf numFmtId="189" fontId="23" fillId="0" borderId="0"/>
    <xf numFmtId="189" fontId="76" fillId="0" borderId="0"/>
    <xf numFmtId="189" fontId="76" fillId="0" borderId="0"/>
    <xf numFmtId="0" fontId="23" fillId="0" borderId="0"/>
    <xf numFmtId="189" fontId="23" fillId="0" borderId="0"/>
    <xf numFmtId="0" fontId="29" fillId="0" borderId="0"/>
    <xf numFmtId="189" fontId="23" fillId="0" borderId="0"/>
    <xf numFmtId="189" fontId="23" fillId="0" borderId="0"/>
    <xf numFmtId="189" fontId="23" fillId="0" borderId="0"/>
    <xf numFmtId="0" fontId="29" fillId="0" borderId="0"/>
    <xf numFmtId="189" fontId="23" fillId="0" borderId="0"/>
    <xf numFmtId="0" fontId="29" fillId="0" borderId="0"/>
    <xf numFmtId="189" fontId="30" fillId="0" borderId="0"/>
    <xf numFmtId="0" fontId="29" fillId="0" borderId="0"/>
    <xf numFmtId="0" fontId="23" fillId="0" borderId="0"/>
    <xf numFmtId="189" fontId="76" fillId="0" borderId="0"/>
    <xf numFmtId="189" fontId="76" fillId="0" borderId="0"/>
    <xf numFmtId="0" fontId="30" fillId="0" borderId="0"/>
    <xf numFmtId="189" fontId="30" fillId="0" borderId="0"/>
    <xf numFmtId="0" fontId="29"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23"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189" fontId="30" fillId="0" borderId="0"/>
    <xf numFmtId="189" fontId="30" fillId="0" borderId="0"/>
    <xf numFmtId="0" fontId="23" fillId="0" borderId="0"/>
    <xf numFmtId="0" fontId="23" fillId="0" borderId="0"/>
    <xf numFmtId="0" fontId="30" fillId="0" borderId="0"/>
    <xf numFmtId="189" fontId="30" fillId="0" borderId="0"/>
    <xf numFmtId="0" fontId="23" fillId="0" borderId="0"/>
    <xf numFmtId="0" fontId="23" fillId="0" borderId="0"/>
    <xf numFmtId="189" fontId="30" fillId="0" borderId="0"/>
    <xf numFmtId="0" fontId="23" fillId="0" borderId="0"/>
    <xf numFmtId="0" fontId="23" fillId="0" borderId="0"/>
    <xf numFmtId="189" fontId="23" fillId="0" borderId="0"/>
    <xf numFmtId="189" fontId="23" fillId="0" borderId="0"/>
    <xf numFmtId="189" fontId="23" fillId="0" borderId="0"/>
    <xf numFmtId="189" fontId="76" fillId="0" borderId="0"/>
    <xf numFmtId="0" fontId="23"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30" fillId="0" borderId="0"/>
    <xf numFmtId="0" fontId="23" fillId="0" borderId="0"/>
    <xf numFmtId="9" fontId="29" fillId="0" borderId="0" applyFont="0" applyFill="0" applyBorder="0" applyAlignment="0" applyProtection="0"/>
    <xf numFmtId="189" fontId="76" fillId="0" borderId="0"/>
    <xf numFmtId="189" fontId="76" fillId="0" borderId="0"/>
    <xf numFmtId="0" fontId="29" fillId="0" borderId="0"/>
    <xf numFmtId="0" fontId="30" fillId="0" borderId="0"/>
    <xf numFmtId="0" fontId="23" fillId="0" borderId="0"/>
    <xf numFmtId="0" fontId="29" fillId="0" borderId="0"/>
    <xf numFmtId="189" fontId="30" fillId="0" borderId="0"/>
    <xf numFmtId="189" fontId="23" fillId="0" borderId="0"/>
    <xf numFmtId="189" fontId="29" fillId="0" borderId="0"/>
    <xf numFmtId="0" fontId="29" fillId="0" borderId="0"/>
    <xf numFmtId="0" fontId="29" fillId="0" borderId="0"/>
    <xf numFmtId="0" fontId="29" fillId="0" borderId="0"/>
    <xf numFmtId="0" fontId="23" fillId="0" borderId="0"/>
    <xf numFmtId="0" fontId="29" fillId="0" borderId="0"/>
    <xf numFmtId="0" fontId="23" fillId="0" borderId="0"/>
    <xf numFmtId="189" fontId="29" fillId="0" borderId="0"/>
    <xf numFmtId="189" fontId="23" fillId="0" borderId="0"/>
    <xf numFmtId="189" fontId="29" fillId="0" borderId="0"/>
    <xf numFmtId="189" fontId="23" fillId="0" borderId="0"/>
    <xf numFmtId="189" fontId="76" fillId="0" borderId="0"/>
    <xf numFmtId="189" fontId="76" fillId="0" borderId="0"/>
    <xf numFmtId="189" fontId="23" fillId="0" borderId="0"/>
    <xf numFmtId="0" fontId="29" fillId="0" borderId="0"/>
    <xf numFmtId="189" fontId="30" fillId="0" borderId="0"/>
    <xf numFmtId="0" fontId="29" fillId="0" borderId="0"/>
    <xf numFmtId="0" fontId="29" fillId="0" borderId="0"/>
    <xf numFmtId="0" fontId="29" fillId="0" borderId="0"/>
    <xf numFmtId="0" fontId="29" fillId="0" borderId="0"/>
    <xf numFmtId="0" fontId="30" fillId="0" borderId="0"/>
    <xf numFmtId="0" fontId="29" fillId="0" borderId="0"/>
    <xf numFmtId="0" fontId="30" fillId="0" borderId="0"/>
    <xf numFmtId="0" fontId="29" fillId="0" borderId="0"/>
    <xf numFmtId="189" fontId="76" fillId="0" borderId="0"/>
    <xf numFmtId="189" fontId="76"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0" fontId="30" fillId="0" borderId="0"/>
    <xf numFmtId="189" fontId="30" fillId="0" borderId="0"/>
    <xf numFmtId="0" fontId="30" fillId="0" borderId="0"/>
    <xf numFmtId="189" fontId="30" fillId="0" borderId="0"/>
    <xf numFmtId="189" fontId="76" fillId="0" borderId="0"/>
    <xf numFmtId="0" fontId="29" fillId="0" borderId="0"/>
    <xf numFmtId="189" fontId="76" fillId="0" borderId="0"/>
    <xf numFmtId="0" fontId="29" fillId="0" borderId="0"/>
    <xf numFmtId="189" fontId="30" fillId="0" borderId="0"/>
    <xf numFmtId="0" fontId="29" fillId="0" borderId="0"/>
    <xf numFmtId="189" fontId="29" fillId="0" borderId="0"/>
    <xf numFmtId="189" fontId="29" fillId="0" borderId="0"/>
    <xf numFmtId="0" fontId="29" fillId="0" borderId="0"/>
    <xf numFmtId="189" fontId="76" fillId="0" borderId="0"/>
    <xf numFmtId="0" fontId="29" fillId="0" borderId="0"/>
    <xf numFmtId="189" fontId="30" fillId="0" borderId="0"/>
    <xf numFmtId="0" fontId="29" fillId="0" borderId="0"/>
    <xf numFmtId="189" fontId="29" fillId="0" borderId="0"/>
    <xf numFmtId="189" fontId="29" fillId="0" borderId="0"/>
    <xf numFmtId="189" fontId="76" fillId="0" borderId="0"/>
    <xf numFmtId="0" fontId="29" fillId="0" borderId="0"/>
    <xf numFmtId="189" fontId="30" fillId="0" borderId="0"/>
    <xf numFmtId="0" fontId="29" fillId="0" borderId="0"/>
    <xf numFmtId="189" fontId="29" fillId="0" borderId="0"/>
    <xf numFmtId="189" fontId="29"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189" fontId="76"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3" fillId="0" borderId="0"/>
    <xf numFmtId="0" fontId="30" fillId="0" borderId="0"/>
    <xf numFmtId="189" fontId="23" fillId="0" borderId="0"/>
    <xf numFmtId="189" fontId="30" fillId="0" borderId="0"/>
    <xf numFmtId="0" fontId="29" fillId="0" borderId="0"/>
    <xf numFmtId="0" fontId="30" fillId="0" borderId="0"/>
    <xf numFmtId="0" fontId="29" fillId="0" borderId="0"/>
    <xf numFmtId="189" fontId="30" fillId="0" borderId="0"/>
    <xf numFmtId="0" fontId="29" fillId="0" borderId="0"/>
    <xf numFmtId="0" fontId="29" fillId="0" borderId="0"/>
    <xf numFmtId="189" fontId="30"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9" fontId="30" fillId="0" borderId="0" applyFont="0" applyFill="0" applyBorder="0" applyAlignment="0" applyProtection="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189" fontId="30"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3" fillId="0" borderId="0"/>
    <xf numFmtId="189" fontId="76" fillId="0" borderId="0"/>
    <xf numFmtId="189" fontId="76" fillId="0" borderId="0"/>
    <xf numFmtId="189" fontId="30"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30" fillId="0" borderId="0"/>
    <xf numFmtId="0" fontId="30" fillId="0" borderId="0"/>
    <xf numFmtId="0" fontId="30"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9" fontId="29" fillId="0" borderId="0" applyFont="0" applyFill="0" applyBorder="0" applyAlignment="0" applyProtection="0"/>
    <xf numFmtId="0" fontId="29" fillId="0" borderId="0"/>
    <xf numFmtId="9" fontId="29" fillId="0" borderId="0" applyFont="0" applyFill="0" applyBorder="0" applyAlignment="0" applyProtection="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9" fontId="29" fillId="0" borderId="0" applyFont="0" applyFill="0" applyBorder="0" applyAlignment="0" applyProtection="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189" fontId="30" fillId="0" borderId="0"/>
    <xf numFmtId="0" fontId="29" fillId="0" borderId="0"/>
    <xf numFmtId="0" fontId="30" fillId="0" borderId="0"/>
    <xf numFmtId="189" fontId="30" fillId="0" borderId="0"/>
    <xf numFmtId="0" fontId="29" fillId="0" borderId="0"/>
    <xf numFmtId="0" fontId="30" fillId="0" borderId="0"/>
    <xf numFmtId="189" fontId="30" fillId="0" borderId="0"/>
    <xf numFmtId="0" fontId="29" fillId="0" borderId="0"/>
    <xf numFmtId="0" fontId="30" fillId="0" borderId="0"/>
    <xf numFmtId="189" fontId="30" fillId="0" borderId="0"/>
    <xf numFmtId="0" fontId="29" fillId="0" borderId="0"/>
    <xf numFmtId="0" fontId="30" fillId="0" borderId="0"/>
    <xf numFmtId="189" fontId="30" fillId="0" borderId="0"/>
    <xf numFmtId="0" fontId="76" fillId="0" borderId="0"/>
    <xf numFmtId="0" fontId="30" fillId="0" borderId="0"/>
    <xf numFmtId="189" fontId="30"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76"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30" fillId="0" borderId="0"/>
    <xf numFmtId="189" fontId="30" fillId="0" borderId="0"/>
    <xf numFmtId="0" fontId="29" fillId="0" borderId="0"/>
    <xf numFmtId="0" fontId="29" fillId="0" borderId="0"/>
    <xf numFmtId="0" fontId="28" fillId="0" borderId="0" applyNumberFormat="0" applyFill="0" applyBorder="0" applyAlignment="0" applyProtection="0"/>
    <xf numFmtId="0" fontId="28" fillId="0" borderId="0" applyNumberFormat="0" applyFill="0" applyBorder="0" applyAlignment="0" applyProtection="0"/>
    <xf numFmtId="189" fontId="29" fillId="0" borderId="0"/>
    <xf numFmtId="189" fontId="29" fillId="0" borderId="0"/>
    <xf numFmtId="189" fontId="76" fillId="0" borderId="0"/>
    <xf numFmtId="189" fontId="76" fillId="0" borderId="0"/>
    <xf numFmtId="0" fontId="30"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189" fontId="30" fillId="0" borderId="0"/>
    <xf numFmtId="0" fontId="30" fillId="0" borderId="0"/>
    <xf numFmtId="0" fontId="23" fillId="0" borderId="0"/>
    <xf numFmtId="189" fontId="23" fillId="0" borderId="0"/>
    <xf numFmtId="0" fontId="23" fillId="0" borderId="0"/>
    <xf numFmtId="189" fontId="23" fillId="0" borderId="0"/>
    <xf numFmtId="189" fontId="23" fillId="0" borderId="0"/>
    <xf numFmtId="0" fontId="23"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30" fillId="0" borderId="0"/>
    <xf numFmtId="189" fontId="30" fillId="0" borderId="0"/>
    <xf numFmtId="0" fontId="30" fillId="0" borderId="0"/>
    <xf numFmtId="189" fontId="76" fillId="0" borderId="0"/>
    <xf numFmtId="0" fontId="30" fillId="0" borderId="0"/>
    <xf numFmtId="189" fontId="30" fillId="0" borderId="0"/>
    <xf numFmtId="0" fontId="30" fillId="0" borderId="0"/>
    <xf numFmtId="0" fontId="30" fillId="0" borderId="0"/>
    <xf numFmtId="189" fontId="30" fillId="0" borderId="0"/>
    <xf numFmtId="0" fontId="30"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30" fillId="0" borderId="0"/>
    <xf numFmtId="189" fontId="30" fillId="0" borderId="0"/>
    <xf numFmtId="0" fontId="29" fillId="0" borderId="0"/>
    <xf numFmtId="0" fontId="29" fillId="0" borderId="0"/>
    <xf numFmtId="189" fontId="29" fillId="0" borderId="0"/>
    <xf numFmtId="189" fontId="29" fillId="0" borderId="0"/>
    <xf numFmtId="189" fontId="76"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189" fontId="76" fillId="0" borderId="0"/>
    <xf numFmtId="0" fontId="29" fillId="0" borderId="0"/>
    <xf numFmtId="189" fontId="30" fillId="0" borderId="0"/>
    <xf numFmtId="189" fontId="30" fillId="0" borderId="0"/>
    <xf numFmtId="189" fontId="30" fillId="0" borderId="0"/>
    <xf numFmtId="189" fontId="30" fillId="0" borderId="0"/>
    <xf numFmtId="189" fontId="30" fillId="0" borderId="0"/>
    <xf numFmtId="0" fontId="29" fillId="0" borderId="0"/>
    <xf numFmtId="189" fontId="30"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189" fontId="76" fillId="0" borderId="0"/>
    <xf numFmtId="189" fontId="76" fillId="0" borderId="0"/>
    <xf numFmtId="189" fontId="23"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189" fontId="30" fillId="0" borderId="0"/>
    <xf numFmtId="189" fontId="76" fillId="0" borderId="0"/>
    <xf numFmtId="0" fontId="30" fillId="0" borderId="0"/>
    <xf numFmtId="0" fontId="30" fillId="0" borderId="0"/>
    <xf numFmtId="0" fontId="30" fillId="0" borderId="0"/>
    <xf numFmtId="0" fontId="30" fillId="0" borderId="0"/>
    <xf numFmtId="189" fontId="29" fillId="0" borderId="0"/>
    <xf numFmtId="189" fontId="29" fillId="0" borderId="0"/>
    <xf numFmtId="189" fontId="76" fillId="0" borderId="0"/>
    <xf numFmtId="189" fontId="30" fillId="0" borderId="0"/>
    <xf numFmtId="189" fontId="29" fillId="0" borderId="0"/>
    <xf numFmtId="189" fontId="30" fillId="0" borderId="0"/>
    <xf numFmtId="189" fontId="29" fillId="0" borderId="0"/>
    <xf numFmtId="189" fontId="76" fillId="0" borderId="0"/>
    <xf numFmtId="189" fontId="76" fillId="0" borderId="0"/>
    <xf numFmtId="189" fontId="23" fillId="0" borderId="0"/>
    <xf numFmtId="0" fontId="29" fillId="0" borderId="0"/>
    <xf numFmtId="189" fontId="29" fillId="0" borderId="0"/>
    <xf numFmtId="189" fontId="29" fillId="0" borderId="0"/>
    <xf numFmtId="189" fontId="76" fillId="0" borderId="0"/>
    <xf numFmtId="189" fontId="29" fillId="0" borderId="0"/>
    <xf numFmtId="0" fontId="29" fillId="0" borderId="0"/>
    <xf numFmtId="189" fontId="29" fillId="0" borderId="0"/>
    <xf numFmtId="189" fontId="29" fillId="0" borderId="0"/>
    <xf numFmtId="189" fontId="76" fillId="44" borderId="97" applyNumberFormat="0" applyFont="0" applyAlignment="0" applyProtection="0"/>
    <xf numFmtId="189" fontId="76" fillId="44" borderId="97" applyNumberFormat="0" applyFont="0" applyAlignment="0" applyProtection="0"/>
    <xf numFmtId="189" fontId="76" fillId="0" borderId="0"/>
    <xf numFmtId="0" fontId="29" fillId="0" borderId="0"/>
    <xf numFmtId="189" fontId="29" fillId="0" borderId="0"/>
    <xf numFmtId="189" fontId="29" fillId="0" borderId="0"/>
    <xf numFmtId="189" fontId="30" fillId="0" borderId="0"/>
    <xf numFmtId="189" fontId="76" fillId="0" borderId="0"/>
    <xf numFmtId="0" fontId="30" fillId="0" borderId="0"/>
    <xf numFmtId="0" fontId="30" fillId="0" borderId="0"/>
    <xf numFmtId="189" fontId="23" fillId="0" borderId="0"/>
    <xf numFmtId="189" fontId="23"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189" fontId="23"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0" fontId="23" fillId="0" borderId="0"/>
    <xf numFmtId="0" fontId="23" fillId="0" borderId="0"/>
    <xf numFmtId="0" fontId="23" fillId="0" borderId="0"/>
    <xf numFmtId="0" fontId="23"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30"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76"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30" fillId="0" borderId="0"/>
    <xf numFmtId="0" fontId="30" fillId="0" borderId="0"/>
    <xf numFmtId="189" fontId="23" fillId="0" borderId="0"/>
    <xf numFmtId="189" fontId="30" fillId="0" borderId="0"/>
    <xf numFmtId="189" fontId="30" fillId="0" borderId="0"/>
    <xf numFmtId="189" fontId="76"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76" fillId="0" borderId="0"/>
    <xf numFmtId="189" fontId="30" fillId="0" borderId="0"/>
    <xf numFmtId="189" fontId="30" fillId="0" borderId="0"/>
    <xf numFmtId="189" fontId="76"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23" fillId="0" borderId="0"/>
    <xf numFmtId="0" fontId="23" fillId="0" borderId="0"/>
    <xf numFmtId="0" fontId="23" fillId="0" borderId="0"/>
    <xf numFmtId="0" fontId="23" fillId="0" borderId="0"/>
    <xf numFmtId="0" fontId="29" fillId="0" borderId="0"/>
    <xf numFmtId="189" fontId="23" fillId="0" borderId="0"/>
    <xf numFmtId="189" fontId="23" fillId="0" borderId="0"/>
    <xf numFmtId="189" fontId="23" fillId="0" borderId="0"/>
    <xf numFmtId="0" fontId="29" fillId="0" borderId="0"/>
    <xf numFmtId="0" fontId="23" fillId="0" borderId="0"/>
    <xf numFmtId="0" fontId="29" fillId="0" borderId="0"/>
    <xf numFmtId="189" fontId="23" fillId="0" borderId="0"/>
    <xf numFmtId="189" fontId="76" fillId="0" borderId="0"/>
    <xf numFmtId="189" fontId="76" fillId="0" borderId="0"/>
    <xf numFmtId="0" fontId="29"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170" fontId="29" fillId="0" borderId="0"/>
    <xf numFmtId="170" fontId="29" fillId="0" borderId="0"/>
    <xf numFmtId="0" fontId="30" fillId="0" borderId="0"/>
    <xf numFmtId="0" fontId="30" fillId="0" borderId="0"/>
    <xf numFmtId="189" fontId="30" fillId="0" borderId="0"/>
    <xf numFmtId="189" fontId="30" fillId="0" borderId="0"/>
    <xf numFmtId="189" fontId="29" fillId="0" borderId="0"/>
    <xf numFmtId="189" fontId="29" fillId="0" borderId="0"/>
    <xf numFmtId="170" fontId="29" fillId="0" borderId="0"/>
    <xf numFmtId="170" fontId="29"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189" fontId="76" fillId="0" borderId="0"/>
    <xf numFmtId="189" fontId="76" fillId="0" borderId="0"/>
    <xf numFmtId="0" fontId="30" fillId="0" borderId="0"/>
    <xf numFmtId="189" fontId="30" fillId="0" borderId="0"/>
    <xf numFmtId="189" fontId="30" fillId="0" borderId="0"/>
    <xf numFmtId="0" fontId="30" fillId="0" borderId="0"/>
    <xf numFmtId="0" fontId="23" fillId="0" borderId="0"/>
    <xf numFmtId="0" fontId="23" fillId="0" borderId="0"/>
    <xf numFmtId="0" fontId="23" fillId="0" borderId="0"/>
    <xf numFmtId="0" fontId="23" fillId="0" borderId="0"/>
    <xf numFmtId="0" fontId="29" fillId="0" borderId="0"/>
    <xf numFmtId="189" fontId="23" fillId="0" borderId="0"/>
    <xf numFmtId="189" fontId="76" fillId="0" borderId="0"/>
    <xf numFmtId="189" fontId="23" fillId="0" borderId="0"/>
    <xf numFmtId="189" fontId="23" fillId="0" borderId="0"/>
    <xf numFmtId="0" fontId="29" fillId="0" borderId="0"/>
    <xf numFmtId="0" fontId="23" fillId="0" borderId="0"/>
    <xf numFmtId="0" fontId="29" fillId="0" borderId="0"/>
    <xf numFmtId="189" fontId="23" fillId="0" borderId="0"/>
    <xf numFmtId="189" fontId="76" fillId="0" borderId="0"/>
    <xf numFmtId="189" fontId="76" fillId="0" borderId="0"/>
    <xf numFmtId="0" fontId="29" fillId="0" borderId="0"/>
    <xf numFmtId="189" fontId="30" fillId="0" borderId="0"/>
    <xf numFmtId="0" fontId="30" fillId="0" borderId="0"/>
    <xf numFmtId="0" fontId="29" fillId="0" borderId="0"/>
    <xf numFmtId="0" fontId="29" fillId="0" borderId="0"/>
    <xf numFmtId="189" fontId="30" fillId="0" borderId="0"/>
    <xf numFmtId="0" fontId="29" fillId="0" borderId="0"/>
    <xf numFmtId="0" fontId="29" fillId="0" borderId="0"/>
    <xf numFmtId="0" fontId="30" fillId="0" borderId="0"/>
    <xf numFmtId="0" fontId="29" fillId="0" borderId="0"/>
    <xf numFmtId="0" fontId="29" fillId="0" borderId="0"/>
    <xf numFmtId="0" fontId="30" fillId="0" borderId="0"/>
    <xf numFmtId="189" fontId="29" fillId="0" borderId="0"/>
    <xf numFmtId="0" fontId="29" fillId="0" borderId="0"/>
    <xf numFmtId="0" fontId="30" fillId="0" borderId="0"/>
    <xf numFmtId="0" fontId="29" fillId="0" borderId="0"/>
    <xf numFmtId="0" fontId="30" fillId="0" borderId="0"/>
    <xf numFmtId="189" fontId="30" fillId="0" borderId="0"/>
    <xf numFmtId="0" fontId="30" fillId="0" borderId="0"/>
    <xf numFmtId="189" fontId="30" fillId="0" borderId="0"/>
    <xf numFmtId="0"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0" fontId="29" fillId="0" borderId="0"/>
    <xf numFmtId="0" fontId="29" fillId="0" borderId="0"/>
    <xf numFmtId="0" fontId="29" fillId="0" borderId="0"/>
    <xf numFmtId="0" fontId="29" fillId="0" borderId="0"/>
    <xf numFmtId="0" fontId="29" fillId="0" borderId="0"/>
    <xf numFmtId="0"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170" fontId="29" fillId="0" borderId="0"/>
    <xf numFmtId="170" fontId="29" fillId="0" borderId="0"/>
    <xf numFmtId="189" fontId="30" fillId="0" borderId="0"/>
    <xf numFmtId="0" fontId="30" fillId="0" borderId="0"/>
    <xf numFmtId="170" fontId="29" fillId="0" borderId="0"/>
    <xf numFmtId="170" fontId="29" fillId="0" borderId="0"/>
    <xf numFmtId="189" fontId="30" fillId="0" borderId="0"/>
    <xf numFmtId="189" fontId="76" fillId="0" borderId="0"/>
    <xf numFmtId="0" fontId="30" fillId="0" borderId="0"/>
    <xf numFmtId="0" fontId="30" fillId="0" borderId="0"/>
    <xf numFmtId="0" fontId="30" fillId="0" borderId="0"/>
    <xf numFmtId="0" fontId="30" fillId="0" borderId="0"/>
    <xf numFmtId="189" fontId="30" fillId="0" borderId="0"/>
    <xf numFmtId="0" fontId="30" fillId="0" borderId="0"/>
    <xf numFmtId="189" fontId="30" fillId="0" borderId="0"/>
    <xf numFmtId="189" fontId="30" fillId="0" borderId="0"/>
    <xf numFmtId="189" fontId="76" fillId="0" borderId="0"/>
    <xf numFmtId="0" fontId="30" fillId="0" borderId="0"/>
    <xf numFmtId="0" fontId="30"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119" fillId="0" borderId="105" applyNumberFormat="0" applyFill="0" applyAlignment="0" applyProtection="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0" fontId="23" fillId="0" borderId="0"/>
    <xf numFmtId="0" fontId="23" fillId="0" borderId="0"/>
    <xf numFmtId="0" fontId="23" fillId="0" borderId="0"/>
    <xf numFmtId="0" fontId="23" fillId="0" borderId="0"/>
    <xf numFmtId="0" fontId="23" fillId="0" borderId="0"/>
    <xf numFmtId="189" fontId="76" fillId="0" borderId="0"/>
    <xf numFmtId="189" fontId="76" fillId="0" borderId="0"/>
    <xf numFmtId="0" fontId="29" fillId="0" borderId="0"/>
    <xf numFmtId="189" fontId="30" fillId="0" borderId="0"/>
    <xf numFmtId="189" fontId="30"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189"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9" fontId="30" fillId="0" borderId="0" applyFont="0" applyFill="0" applyBorder="0" applyAlignment="0" applyProtection="0"/>
    <xf numFmtId="9" fontId="30" fillId="0" borderId="0" applyFont="0" applyFill="0" applyBorder="0" applyAlignment="0" applyProtection="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189" fontId="30" fillId="0" borderId="0"/>
    <xf numFmtId="189" fontId="30" fillId="0" borderId="0"/>
    <xf numFmtId="189" fontId="30" fillId="0" borderId="0"/>
    <xf numFmtId="189" fontId="76"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170" fontId="29" fillId="0" borderId="0"/>
    <xf numFmtId="170" fontId="29" fillId="0" borderId="0"/>
    <xf numFmtId="189" fontId="30" fillId="0" borderId="0"/>
    <xf numFmtId="0" fontId="30" fillId="0" borderId="0"/>
    <xf numFmtId="189" fontId="30" fillId="0" borderId="0"/>
    <xf numFmtId="170" fontId="29" fillId="0" borderId="0"/>
    <xf numFmtId="170" fontId="29" fillId="0" borderId="0"/>
    <xf numFmtId="189" fontId="30" fillId="0" borderId="0"/>
    <xf numFmtId="189" fontId="76" fillId="0" borderId="0"/>
    <xf numFmtId="0" fontId="30" fillId="0" borderId="0"/>
    <xf numFmtId="0" fontId="30" fillId="0" borderId="0"/>
    <xf numFmtId="0" fontId="23" fillId="0" borderId="0"/>
    <xf numFmtId="0" fontId="30" fillId="0" borderId="0"/>
    <xf numFmtId="189" fontId="23" fillId="0" borderId="0"/>
    <xf numFmtId="0" fontId="30" fillId="0" borderId="0"/>
    <xf numFmtId="189" fontId="30" fillId="0" borderId="0"/>
    <xf numFmtId="189" fontId="30" fillId="0" borderId="0"/>
    <xf numFmtId="189" fontId="30" fillId="0" borderId="0"/>
    <xf numFmtId="189" fontId="76" fillId="0" borderId="0"/>
    <xf numFmtId="189" fontId="76" fillId="0" borderId="0"/>
    <xf numFmtId="0" fontId="30" fillId="0" borderId="0"/>
    <xf numFmtId="0" fontId="30" fillId="0" borderId="0"/>
    <xf numFmtId="189" fontId="30"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0" fontId="23" fillId="0" borderId="0"/>
    <xf numFmtId="0" fontId="23" fillId="0" borderId="0"/>
    <xf numFmtId="0" fontId="23" fillId="0" borderId="0"/>
    <xf numFmtId="0" fontId="23" fillId="0" borderId="0"/>
    <xf numFmtId="0" fontId="23"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189" fontId="30" fillId="0" borderId="0"/>
    <xf numFmtId="189" fontId="76" fillId="0" borderId="0"/>
    <xf numFmtId="189" fontId="76" fillId="0" borderId="0"/>
    <xf numFmtId="189" fontId="30" fillId="0" borderId="0"/>
    <xf numFmtId="189" fontId="30" fillId="0" borderId="0"/>
    <xf numFmtId="189" fontId="76" fillId="0" borderId="0"/>
    <xf numFmtId="0" fontId="30" fillId="0" borderId="0"/>
    <xf numFmtId="0" fontId="30" fillId="0" borderId="0"/>
    <xf numFmtId="0" fontId="30" fillId="0" borderId="0"/>
    <xf numFmtId="0" fontId="23" fillId="0" borderId="0"/>
    <xf numFmtId="0" fontId="30" fillId="0" borderId="0"/>
    <xf numFmtId="189" fontId="23" fillId="0" borderId="0"/>
    <xf numFmtId="189" fontId="30" fillId="0" borderId="0"/>
    <xf numFmtId="189" fontId="76" fillId="0" borderId="0"/>
    <xf numFmtId="0" fontId="30" fillId="0" borderId="0"/>
    <xf numFmtId="0" fontId="30" fillId="0" borderId="0"/>
    <xf numFmtId="0" fontId="30" fillId="0" borderId="0"/>
    <xf numFmtId="0" fontId="29" fillId="0" borderId="0"/>
    <xf numFmtId="189" fontId="29" fillId="0" borderId="0"/>
    <xf numFmtId="189" fontId="30" fillId="0" borderId="0"/>
    <xf numFmtId="189" fontId="76" fillId="0" borderId="0"/>
    <xf numFmtId="0" fontId="30" fillId="0" borderId="0"/>
    <xf numFmtId="0" fontId="30" fillId="0" borderId="0"/>
    <xf numFmtId="0" fontId="30" fillId="0" borderId="0"/>
    <xf numFmtId="0" fontId="30" fillId="0" borderId="0"/>
    <xf numFmtId="0" fontId="30" fillId="0" borderId="0"/>
    <xf numFmtId="189" fontId="30" fillId="0" borderId="0"/>
    <xf numFmtId="181" fontId="29" fillId="0" borderId="0"/>
    <xf numFmtId="189" fontId="23" fillId="0" borderId="0"/>
    <xf numFmtId="189"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189" fontId="76" fillId="0" borderId="0"/>
    <xf numFmtId="0" fontId="30" fillId="0" borderId="0"/>
    <xf numFmtId="0" fontId="30" fillId="0" borderId="0"/>
    <xf numFmtId="0" fontId="30" fillId="0" borderId="0"/>
    <xf numFmtId="0" fontId="30" fillId="0" borderId="0"/>
    <xf numFmtId="189" fontId="29" fillId="0" borderId="0"/>
    <xf numFmtId="0" fontId="30" fillId="0" borderId="0"/>
    <xf numFmtId="0" fontId="30" fillId="0" borderId="0"/>
    <xf numFmtId="175" fontId="29" fillId="0" borderId="0"/>
    <xf numFmtId="189" fontId="30"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0" fontId="23" fillId="0" borderId="0"/>
    <xf numFmtId="0" fontId="23" fillId="0" borderId="0"/>
    <xf numFmtId="0" fontId="23" fillId="0" borderId="0"/>
    <xf numFmtId="0" fontId="23" fillId="0" borderId="0"/>
    <xf numFmtId="0" fontId="23" fillId="0" borderId="0"/>
    <xf numFmtId="189" fontId="76" fillId="0" borderId="0"/>
    <xf numFmtId="189" fontId="76" fillId="0" borderId="0"/>
    <xf numFmtId="175" fontId="29" fillId="0" borderId="0"/>
    <xf numFmtId="0" fontId="29" fillId="0" borderId="0"/>
    <xf numFmtId="175" fontId="29" fillId="0" borderId="0"/>
    <xf numFmtId="189" fontId="29" fillId="0" borderId="0"/>
    <xf numFmtId="175"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75" fontId="29" fillId="0" borderId="0"/>
    <xf numFmtId="189" fontId="30" fillId="0" borderId="0"/>
    <xf numFmtId="175" fontId="29" fillId="0" borderId="0"/>
    <xf numFmtId="189" fontId="30" fillId="0" borderId="0"/>
    <xf numFmtId="189" fontId="76" fillId="0" borderId="0"/>
    <xf numFmtId="189" fontId="76" fillId="0" borderId="0"/>
    <xf numFmtId="0" fontId="29" fillId="0" borderId="0"/>
    <xf numFmtId="181" fontId="29" fillId="0" borderId="0"/>
    <xf numFmtId="181" fontId="29" fillId="0" borderId="0"/>
    <xf numFmtId="181" fontId="29" fillId="0" borderId="0"/>
    <xf numFmtId="181" fontId="29"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2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29"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76" fillId="0" borderId="0"/>
    <xf numFmtId="0" fontId="29"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189" fontId="30" fillId="0" borderId="0"/>
    <xf numFmtId="189" fontId="76" fillId="0" borderId="0"/>
    <xf numFmtId="189" fontId="76"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76" fillId="0" borderId="0"/>
    <xf numFmtId="189" fontId="30" fillId="0" borderId="0"/>
    <xf numFmtId="0" fontId="30"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189" fontId="30" fillId="0" borderId="0"/>
    <xf numFmtId="0" fontId="30" fillId="0" borderId="0"/>
    <xf numFmtId="189" fontId="76"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9" fontId="29" fillId="0" borderId="0" applyFont="0" applyFill="0" applyBorder="0" applyAlignment="0" applyProtection="0"/>
    <xf numFmtId="9" fontId="29" fillId="0" borderId="0" applyFont="0" applyFill="0" applyBorder="0" applyAlignment="0" applyProtection="0"/>
    <xf numFmtId="0" fontId="30" fillId="0" borderId="0"/>
    <xf numFmtId="189" fontId="30" fillId="0" borderId="0"/>
    <xf numFmtId="0" fontId="30"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189" fontId="76" fillId="0" borderId="0"/>
    <xf numFmtId="9" fontId="29" fillId="0" borderId="0" applyFont="0" applyFill="0" applyBorder="0" applyAlignment="0" applyProtection="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29" fillId="0" borderId="0"/>
    <xf numFmtId="0" fontId="29"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29"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189" fontId="30" fillId="0" borderId="0"/>
    <xf numFmtId="0" fontId="23" fillId="0" borderId="0"/>
    <xf numFmtId="189" fontId="23"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3" fillId="0" borderId="0"/>
    <xf numFmtId="0" fontId="23" fillId="0" borderId="0"/>
    <xf numFmtId="0" fontId="23"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30" fillId="0" borderId="0"/>
    <xf numFmtId="189" fontId="30" fillId="0" borderId="0"/>
    <xf numFmtId="0" fontId="23" fillId="0" borderId="0"/>
    <xf numFmtId="189" fontId="23" fillId="0" borderId="0"/>
    <xf numFmtId="189" fontId="23"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29" fillId="0" borderId="0"/>
    <xf numFmtId="189" fontId="76" fillId="0" borderId="0"/>
    <xf numFmtId="189" fontId="23"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3" fillId="0" borderId="0"/>
    <xf numFmtId="0" fontId="23" fillId="0" borderId="0"/>
    <xf numFmtId="0" fontId="23"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30" fillId="0" borderId="0"/>
    <xf numFmtId="175" fontId="29" fillId="0" borderId="0"/>
    <xf numFmtId="175" fontId="29" fillId="0" borderId="0"/>
    <xf numFmtId="175"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70" fontId="29" fillId="0" borderId="0"/>
    <xf numFmtId="170" fontId="29" fillId="0" borderId="0"/>
    <xf numFmtId="170" fontId="29" fillId="0" borderId="0"/>
    <xf numFmtId="170" fontId="29" fillId="0" borderId="0"/>
    <xf numFmtId="189" fontId="76" fillId="0" borderId="0"/>
    <xf numFmtId="189" fontId="30"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0" fontId="29" fillId="0" borderId="0"/>
    <xf numFmtId="175" fontId="29" fillId="0" borderId="0"/>
    <xf numFmtId="170" fontId="29" fillId="0" borderId="0"/>
    <xf numFmtId="175" fontId="29" fillId="0" borderId="0"/>
    <xf numFmtId="170" fontId="29" fillId="0" borderId="0"/>
    <xf numFmtId="175" fontId="29" fillId="0" borderId="0"/>
    <xf numFmtId="170" fontId="29" fillId="0" borderId="0"/>
    <xf numFmtId="175" fontId="29" fillId="0" borderId="0"/>
    <xf numFmtId="170" fontId="29" fillId="0" borderId="0"/>
    <xf numFmtId="170" fontId="29" fillId="0" borderId="0"/>
    <xf numFmtId="175" fontId="29" fillId="0" borderId="0"/>
    <xf numFmtId="175" fontId="29" fillId="0" borderId="0"/>
    <xf numFmtId="175" fontId="29" fillId="0" borderId="0"/>
    <xf numFmtId="175" fontId="29" fillId="0" borderId="0"/>
    <xf numFmtId="175" fontId="29" fillId="0" borderId="0"/>
    <xf numFmtId="189" fontId="76"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5" fontId="29" fillId="0" borderId="0"/>
    <xf numFmtId="175" fontId="29" fillId="0" borderId="0"/>
    <xf numFmtId="175" fontId="29" fillId="0" borderId="0"/>
    <xf numFmtId="175" fontId="29" fillId="0" borderId="0"/>
    <xf numFmtId="175" fontId="29" fillId="0" borderId="0"/>
    <xf numFmtId="170" fontId="29" fillId="0" borderId="0"/>
    <xf numFmtId="170" fontId="29" fillId="0" borderId="0"/>
    <xf numFmtId="170" fontId="29" fillId="0" borderId="0"/>
    <xf numFmtId="170" fontId="29" fillId="0" borderId="0"/>
    <xf numFmtId="170" fontId="29" fillId="0" borderId="0"/>
    <xf numFmtId="175" fontId="29" fillId="0" borderId="0"/>
    <xf numFmtId="175" fontId="29" fillId="0" borderId="0"/>
    <xf numFmtId="189" fontId="76" fillId="0" borderId="0"/>
    <xf numFmtId="175" fontId="29" fillId="0" borderId="0"/>
    <xf numFmtId="175" fontId="29" fillId="0" borderId="0"/>
    <xf numFmtId="175" fontId="29" fillId="0" borderId="0"/>
    <xf numFmtId="189" fontId="76" fillId="0" borderId="0"/>
    <xf numFmtId="0" fontId="23" fillId="0" borderId="0"/>
    <xf numFmtId="0" fontId="30" fillId="0" borderId="0"/>
    <xf numFmtId="0" fontId="23" fillId="0" borderId="0"/>
    <xf numFmtId="175" fontId="29" fillId="0" borderId="0"/>
    <xf numFmtId="175" fontId="29" fillId="0" borderId="0"/>
    <xf numFmtId="175" fontId="29" fillId="0" borderId="0"/>
    <xf numFmtId="175" fontId="29" fillId="0" borderId="0"/>
    <xf numFmtId="189" fontId="76" fillId="0" borderId="0"/>
    <xf numFmtId="189" fontId="23" fillId="0" borderId="0"/>
    <xf numFmtId="189" fontId="29" fillId="0" borderId="0"/>
    <xf numFmtId="189" fontId="29" fillId="0" borderId="0"/>
    <xf numFmtId="189" fontId="29" fillId="0" borderId="0"/>
    <xf numFmtId="189" fontId="76" fillId="0" borderId="0"/>
    <xf numFmtId="189" fontId="23" fillId="0" borderId="0"/>
    <xf numFmtId="170" fontId="29" fillId="0" borderId="0"/>
    <xf numFmtId="170" fontId="29" fillId="0" borderId="0"/>
    <xf numFmtId="170" fontId="29" fillId="0" borderId="0"/>
    <xf numFmtId="170" fontId="29" fillId="0" borderId="0"/>
    <xf numFmtId="189" fontId="76" fillId="0" borderId="0"/>
    <xf numFmtId="189" fontId="30"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0" fontId="23" fillId="0" borderId="0"/>
    <xf numFmtId="0" fontId="23" fillId="0" borderId="0"/>
    <xf numFmtId="0" fontId="23" fillId="0" borderId="0"/>
    <xf numFmtId="189" fontId="23" fillId="0" borderId="0"/>
    <xf numFmtId="0" fontId="29" fillId="0" borderId="0"/>
    <xf numFmtId="0"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89" fontId="23" fillId="0" borderId="0"/>
    <xf numFmtId="189" fontId="76" fillId="0" borderId="0"/>
    <xf numFmtId="189" fontId="76" fillId="0" borderId="0"/>
    <xf numFmtId="0" fontId="29"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0" fontId="23" fillId="0" borderId="0"/>
    <xf numFmtId="0" fontId="23" fillId="0" borderId="0"/>
    <xf numFmtId="0" fontId="23" fillId="0" borderId="0"/>
    <xf numFmtId="189" fontId="76" fillId="0" borderId="0"/>
    <xf numFmtId="189" fontId="76" fillId="0" borderId="0"/>
    <xf numFmtId="170" fontId="29" fillId="0" borderId="0"/>
    <xf numFmtId="175" fontId="29" fillId="0" borderId="0"/>
    <xf numFmtId="170" fontId="29" fillId="0" borderId="0"/>
    <xf numFmtId="175" fontId="29" fillId="0" borderId="0"/>
    <xf numFmtId="170" fontId="29" fillId="0" borderId="0"/>
    <xf numFmtId="175" fontId="29" fillId="0" borderId="0"/>
    <xf numFmtId="170" fontId="29" fillId="0" borderId="0"/>
    <xf numFmtId="175" fontId="29" fillId="0" borderId="0"/>
    <xf numFmtId="170" fontId="29" fillId="0" borderId="0"/>
    <xf numFmtId="170" fontId="29" fillId="0" borderId="0"/>
    <xf numFmtId="0" fontId="29" fillId="0" borderId="0"/>
    <xf numFmtId="175" fontId="29" fillId="0" borderId="0"/>
    <xf numFmtId="0" fontId="29" fillId="0" borderId="0"/>
    <xf numFmtId="175" fontId="29" fillId="0" borderId="0"/>
    <xf numFmtId="189" fontId="29" fillId="0" borderId="0"/>
    <xf numFmtId="175" fontId="29" fillId="0" borderId="0"/>
    <xf numFmtId="189" fontId="29" fillId="0" borderId="0"/>
    <xf numFmtId="175"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75" fontId="29" fillId="0" borderId="0"/>
    <xf numFmtId="189" fontId="76"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89" fontId="76" fillId="0" borderId="0"/>
    <xf numFmtId="189" fontId="76"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30" fillId="0" borderId="0"/>
    <xf numFmtId="0" fontId="30" fillId="0" borderId="0"/>
    <xf numFmtId="189" fontId="76" fillId="0" borderId="0"/>
    <xf numFmtId="0" fontId="30" fillId="0" borderId="0"/>
    <xf numFmtId="0" fontId="30"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75" fontId="29" fillId="0" borderId="0"/>
    <xf numFmtId="175" fontId="29" fillId="0" borderId="0"/>
    <xf numFmtId="175" fontId="29" fillId="0" borderId="0"/>
    <xf numFmtId="175" fontId="29" fillId="0" borderId="0"/>
    <xf numFmtId="189" fontId="76" fillId="0" borderId="0"/>
    <xf numFmtId="189" fontId="76" fillId="0" borderId="0"/>
    <xf numFmtId="170" fontId="29" fillId="0" borderId="0"/>
    <xf numFmtId="170" fontId="29" fillId="0" borderId="0"/>
    <xf numFmtId="170" fontId="29" fillId="0" borderId="0"/>
    <xf numFmtId="170" fontId="29" fillId="0" borderId="0"/>
    <xf numFmtId="17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175" fontId="29" fillId="0" borderId="0"/>
    <xf numFmtId="175" fontId="29" fillId="0" borderId="0"/>
    <xf numFmtId="175" fontId="29" fillId="0" borderId="0"/>
    <xf numFmtId="189" fontId="76" fillId="0" borderId="0"/>
    <xf numFmtId="0" fontId="23" fillId="0" borderId="0"/>
    <xf numFmtId="175" fontId="29" fillId="0" borderId="0"/>
    <xf numFmtId="175" fontId="29" fillId="0" borderId="0"/>
    <xf numFmtId="175" fontId="29" fillId="0" borderId="0"/>
    <xf numFmtId="175" fontId="29" fillId="0" borderId="0"/>
    <xf numFmtId="189" fontId="76" fillId="0" borderId="0"/>
    <xf numFmtId="9" fontId="29" fillId="0" borderId="0" applyFont="0" applyFill="0" applyBorder="0" applyAlignment="0" applyProtection="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29" fillId="0" borderId="0"/>
    <xf numFmtId="175" fontId="29" fillId="0" borderId="0"/>
    <xf numFmtId="175" fontId="29" fillId="0" borderId="0"/>
    <xf numFmtId="175" fontId="29" fillId="0" borderId="0"/>
    <xf numFmtId="175" fontId="29" fillId="0" borderId="0"/>
    <xf numFmtId="189" fontId="76" fillId="0" borderId="0"/>
    <xf numFmtId="189" fontId="29" fillId="0" borderId="0"/>
    <xf numFmtId="189" fontId="29" fillId="0" borderId="0"/>
    <xf numFmtId="189" fontId="29" fillId="0" borderId="0"/>
    <xf numFmtId="189" fontId="76" fillId="0" borderId="0"/>
    <xf numFmtId="170" fontId="29" fillId="0" borderId="0"/>
    <xf numFmtId="170" fontId="29" fillId="0" borderId="0"/>
    <xf numFmtId="170" fontId="29" fillId="0" borderId="0"/>
    <xf numFmtId="17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75" fontId="29" fillId="0" borderId="0"/>
    <xf numFmtId="189" fontId="29" fillId="0" borderId="0"/>
    <xf numFmtId="175" fontId="29" fillId="0" borderId="0"/>
    <xf numFmtId="0" fontId="29" fillId="0" borderId="0"/>
    <xf numFmtId="175" fontId="29" fillId="0" borderId="0"/>
    <xf numFmtId="0" fontId="29" fillId="0" borderId="0"/>
    <xf numFmtId="175" fontId="29" fillId="0" borderId="0"/>
    <xf numFmtId="0" fontId="29" fillId="0" borderId="0"/>
    <xf numFmtId="175" fontId="29" fillId="0" borderId="0"/>
    <xf numFmtId="0" fontId="29"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189" fontId="23" fillId="0" borderId="0"/>
    <xf numFmtId="189" fontId="76" fillId="0" borderId="0"/>
    <xf numFmtId="189" fontId="76"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0" fontId="23" fillId="0" borderId="0"/>
    <xf numFmtId="189" fontId="23" fillId="0" borderId="0"/>
    <xf numFmtId="0" fontId="23" fillId="0" borderId="0"/>
    <xf numFmtId="0" fontId="29" fillId="0" borderId="0"/>
    <xf numFmtId="189" fontId="29" fillId="0" borderId="0"/>
    <xf numFmtId="0" fontId="23" fillId="0" borderId="0"/>
    <xf numFmtId="189" fontId="29" fillId="0" borderId="0"/>
    <xf numFmtId="189" fontId="76" fillId="0" borderId="0"/>
    <xf numFmtId="189" fontId="76"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0" fontId="29" fillId="0" borderId="0"/>
    <xf numFmtId="0" fontId="29" fillId="0" borderId="0"/>
    <xf numFmtId="0" fontId="29" fillId="0" borderId="0"/>
    <xf numFmtId="175"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175" fontId="29" fillId="0" borderId="0"/>
    <xf numFmtId="189" fontId="29" fillId="0" borderId="0"/>
    <xf numFmtId="175" fontId="29" fillId="0" borderId="0"/>
    <xf numFmtId="0" fontId="30" fillId="0" borderId="0"/>
    <xf numFmtId="0" fontId="30" fillId="0" borderId="0"/>
    <xf numFmtId="175" fontId="29" fillId="0" borderId="0"/>
    <xf numFmtId="189" fontId="76" fillId="0" borderId="0"/>
    <xf numFmtId="189" fontId="29"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76" fillId="0" borderId="0"/>
    <xf numFmtId="189" fontId="76"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0" fontId="29" fillId="0" borderId="0"/>
    <xf numFmtId="0" fontId="29" fillId="0" borderId="0"/>
    <xf numFmtId="175"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75" fontId="29" fillId="0" borderId="0"/>
    <xf numFmtId="175" fontId="29" fillId="0" borderId="0"/>
    <xf numFmtId="175" fontId="29" fillId="0" borderId="0"/>
    <xf numFmtId="175"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0" fontId="29" fillId="0" borderId="0"/>
    <xf numFmtId="175" fontId="29" fillId="0" borderId="0"/>
    <xf numFmtId="0" fontId="29" fillId="0" borderId="0"/>
    <xf numFmtId="175" fontId="29" fillId="0" borderId="0"/>
    <xf numFmtId="189" fontId="29" fillId="0" borderId="0"/>
    <xf numFmtId="175" fontId="29" fillId="0" borderId="0"/>
    <xf numFmtId="189" fontId="29" fillId="0" borderId="0"/>
    <xf numFmtId="175"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124" fillId="21" borderId="107" applyNumberFormat="0" applyAlignment="0" applyProtection="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75" fontId="29" fillId="0" borderId="0"/>
    <xf numFmtId="189" fontId="29" fillId="0" borderId="0"/>
    <xf numFmtId="175" fontId="29" fillId="0" borderId="0"/>
    <xf numFmtId="189" fontId="29" fillId="0" borderId="0"/>
    <xf numFmtId="175"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175" fontId="29" fillId="0" borderId="0"/>
    <xf numFmtId="189" fontId="30" fillId="0" borderId="0"/>
    <xf numFmtId="175" fontId="29" fillId="0" borderId="0"/>
    <xf numFmtId="175" fontId="29" fillId="0" borderId="0"/>
    <xf numFmtId="175" fontId="29" fillId="0" borderId="0"/>
    <xf numFmtId="189" fontId="76" fillId="0" borderId="0"/>
    <xf numFmtId="189" fontId="30" fillId="0" borderId="0"/>
    <xf numFmtId="175" fontId="29" fillId="0" borderId="0"/>
    <xf numFmtId="189" fontId="76" fillId="0" borderId="0"/>
    <xf numFmtId="175" fontId="29" fillId="0" borderId="0"/>
    <xf numFmtId="175" fontId="29" fillId="0" borderId="0"/>
    <xf numFmtId="175" fontId="29"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29" fillId="0" borderId="0"/>
    <xf numFmtId="0" fontId="30" fillId="0" borderId="0"/>
    <xf numFmtId="0" fontId="30" fillId="0" borderId="0"/>
    <xf numFmtId="0" fontId="23" fillId="0" borderId="0"/>
    <xf numFmtId="0" fontId="30" fillId="0" borderId="0"/>
    <xf numFmtId="0" fontId="30" fillId="0" borderId="0"/>
    <xf numFmtId="0" fontId="23"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0" fontId="29" fillId="0" borderId="0"/>
    <xf numFmtId="189" fontId="30"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29"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23"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76"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29" fillId="0" borderId="0"/>
    <xf numFmtId="0" fontId="30" fillId="0" borderId="0"/>
    <xf numFmtId="0" fontId="29" fillId="0" borderId="0"/>
    <xf numFmtId="0" fontId="30" fillId="0" borderId="0"/>
    <xf numFmtId="0" fontId="29" fillId="0" borderId="0"/>
    <xf numFmtId="189" fontId="30" fillId="0" borderId="0"/>
    <xf numFmtId="0" fontId="29" fillId="0" borderId="0"/>
    <xf numFmtId="189" fontId="30" fillId="0" borderId="0"/>
    <xf numFmtId="0" fontId="30" fillId="0" borderId="0"/>
    <xf numFmtId="0"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119" fillId="0" borderId="105" applyNumberFormat="0" applyFill="0" applyAlignment="0" applyProtection="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189" fontId="30" fillId="0" borderId="0"/>
    <xf numFmtId="189" fontId="30" fillId="0" borderId="0"/>
    <xf numFmtId="0" fontId="29" fillId="0" borderId="0"/>
    <xf numFmtId="189" fontId="30"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29" fillId="0" borderId="0"/>
    <xf numFmtId="0" fontId="30" fillId="0" borderId="0"/>
    <xf numFmtId="0" fontId="30" fillId="0" borderId="0"/>
    <xf numFmtId="0" fontId="30" fillId="0" borderId="0"/>
    <xf numFmtId="0" fontId="30" fillId="0" borderId="0"/>
    <xf numFmtId="189" fontId="29" fillId="0" borderId="0"/>
    <xf numFmtId="189" fontId="29"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29" fillId="0" borderId="0"/>
    <xf numFmtId="0" fontId="29" fillId="0" borderId="0"/>
    <xf numFmtId="0" fontId="30" fillId="0" borderId="0"/>
    <xf numFmtId="0" fontId="30" fillId="0" borderId="0"/>
    <xf numFmtId="0" fontId="30" fillId="0" borderId="0"/>
    <xf numFmtId="0" fontId="30" fillId="0" borderId="0"/>
    <xf numFmtId="189" fontId="29" fillId="0" borderId="0"/>
    <xf numFmtId="189" fontId="29" fillId="0" borderId="0"/>
    <xf numFmtId="189" fontId="30" fillId="0" borderId="0"/>
    <xf numFmtId="189" fontId="30" fillId="0" borderId="0"/>
    <xf numFmtId="189" fontId="30" fillId="0" borderId="0"/>
    <xf numFmtId="189" fontId="30" fillId="0" borderId="0"/>
    <xf numFmtId="189" fontId="29" fillId="0" borderId="0"/>
    <xf numFmtId="189" fontId="29"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76" fillId="0" borderId="0"/>
    <xf numFmtId="189" fontId="76" fillId="0" borderId="0"/>
    <xf numFmtId="0" fontId="30" fillId="0" borderId="0"/>
    <xf numFmtId="0" fontId="30" fillId="0" borderId="0"/>
    <xf numFmtId="0" fontId="30" fillId="0" borderId="0"/>
    <xf numFmtId="0" fontId="30" fillId="0" borderId="0"/>
    <xf numFmtId="0" fontId="30"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76" fillId="0" borderId="0"/>
    <xf numFmtId="189" fontId="76" fillId="0" borderId="0"/>
    <xf numFmtId="0" fontId="30" fillId="0" borderId="0"/>
    <xf numFmtId="0" fontId="30" fillId="0" borderId="0"/>
    <xf numFmtId="0" fontId="29" fillId="0" borderId="0"/>
    <xf numFmtId="0" fontId="29" fillId="0" borderId="0"/>
    <xf numFmtId="189" fontId="30" fillId="0" borderId="0"/>
    <xf numFmtId="189" fontId="30" fillId="0" borderId="0"/>
    <xf numFmtId="0" fontId="29" fillId="0" borderId="0"/>
    <xf numFmtId="0" fontId="29" fillId="0" borderId="0"/>
    <xf numFmtId="0" fontId="29" fillId="0" borderId="0"/>
    <xf numFmtId="0" fontId="29" fillId="0" borderId="0"/>
    <xf numFmtId="189" fontId="76"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0" fontId="30" fillId="0" borderId="0"/>
    <xf numFmtId="0" fontId="29" fillId="0" borderId="0"/>
    <xf numFmtId="0" fontId="29" fillId="0" borderId="0"/>
    <xf numFmtId="189" fontId="30"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8" fillId="0" borderId="0" applyNumberFormat="0" applyFill="0" applyBorder="0" applyAlignment="0" applyProtection="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0" fontId="29" fillId="0" borderId="0"/>
    <xf numFmtId="0" fontId="29" fillId="0" borderId="0"/>
    <xf numFmtId="189" fontId="30"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9" fontId="30" fillId="0" borderId="0" applyFont="0" applyFill="0" applyBorder="0" applyAlignment="0" applyProtection="0"/>
    <xf numFmtId="9" fontId="30" fillId="0" borderId="0" applyFont="0" applyFill="0" applyBorder="0" applyAlignment="0" applyProtection="0"/>
    <xf numFmtId="0"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30" fillId="0" borderId="0"/>
    <xf numFmtId="0" fontId="29" fillId="0" borderId="0"/>
    <xf numFmtId="0" fontId="29" fillId="0" borderId="0"/>
    <xf numFmtId="189" fontId="30" fillId="0" borderId="0"/>
    <xf numFmtId="0" fontId="29" fillId="0" borderId="0"/>
    <xf numFmtId="0" fontId="29" fillId="0" borderId="0"/>
    <xf numFmtId="189" fontId="29" fillId="0" borderId="0"/>
    <xf numFmtId="189" fontId="29" fillId="0" borderId="0"/>
    <xf numFmtId="0" fontId="30" fillId="0" borderId="0"/>
    <xf numFmtId="0" fontId="29" fillId="0" borderId="0"/>
    <xf numFmtId="0" fontId="29" fillId="0" borderId="0"/>
    <xf numFmtId="189" fontId="76" fillId="0" borderId="0"/>
    <xf numFmtId="189" fontId="76" fillId="0" borderId="0"/>
    <xf numFmtId="0" fontId="30" fillId="0" borderId="0"/>
    <xf numFmtId="189" fontId="30" fillId="0" borderId="0"/>
    <xf numFmtId="189" fontId="30" fillId="0" borderId="0"/>
    <xf numFmtId="189" fontId="76" fillId="0" borderId="0"/>
    <xf numFmtId="189" fontId="76" fillId="0" borderId="0"/>
    <xf numFmtId="0" fontId="29"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30" fillId="0" borderId="0"/>
    <xf numFmtId="0" fontId="29" fillId="0" borderId="0"/>
    <xf numFmtId="189" fontId="30" fillId="0" borderId="0"/>
    <xf numFmtId="189" fontId="30"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70" fontId="29" fillId="0" borderId="0"/>
    <xf numFmtId="0" fontId="29" fillId="0" borderId="0"/>
    <xf numFmtId="170" fontId="29" fillId="0" borderId="0"/>
    <xf numFmtId="0" fontId="29" fillId="0" borderId="0"/>
    <xf numFmtId="170" fontId="29" fillId="0" borderId="0"/>
    <xf numFmtId="0" fontId="29" fillId="0" borderId="0"/>
    <xf numFmtId="189" fontId="29" fillId="0" borderId="0"/>
    <xf numFmtId="189" fontId="29" fillId="0" borderId="0"/>
    <xf numFmtId="189" fontId="76" fillId="0" borderId="0"/>
    <xf numFmtId="17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30" fillId="0" borderId="0"/>
    <xf numFmtId="0" fontId="29" fillId="0" borderId="0"/>
    <xf numFmtId="189" fontId="30"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189" fontId="29" fillId="0" borderId="0"/>
    <xf numFmtId="0" fontId="23" fillId="0" borderId="0"/>
    <xf numFmtId="0" fontId="29" fillId="0" borderId="0"/>
    <xf numFmtId="189" fontId="23" fillId="0" borderId="0"/>
    <xf numFmtId="0" fontId="29" fillId="0" borderId="0"/>
    <xf numFmtId="189" fontId="29" fillId="0" borderId="0"/>
    <xf numFmtId="189" fontId="29" fillId="0" borderId="0"/>
    <xf numFmtId="189" fontId="76" fillId="0" borderId="0"/>
    <xf numFmtId="189" fontId="23" fillId="0" borderId="0"/>
    <xf numFmtId="0" fontId="29" fillId="0" borderId="0"/>
    <xf numFmtId="0" fontId="29" fillId="0" borderId="0"/>
    <xf numFmtId="189" fontId="29" fillId="0" borderId="0"/>
    <xf numFmtId="189" fontId="76" fillId="0" borderId="0"/>
    <xf numFmtId="189" fontId="76" fillId="0" borderId="0"/>
    <xf numFmtId="189" fontId="29" fillId="0" borderId="0"/>
    <xf numFmtId="189" fontId="76" fillId="0" borderId="0"/>
    <xf numFmtId="189" fontId="30" fillId="0" borderId="0"/>
    <xf numFmtId="175" fontId="29" fillId="0" borderId="0"/>
    <xf numFmtId="0"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175" fontId="29" fillId="0" borderId="0"/>
    <xf numFmtId="0" fontId="30" fillId="0" borderId="0"/>
    <xf numFmtId="189" fontId="30" fillId="0" borderId="0"/>
    <xf numFmtId="170" fontId="29" fillId="0" borderId="0"/>
    <xf numFmtId="175" fontId="29" fillId="0" borderId="0"/>
    <xf numFmtId="170" fontId="29" fillId="0" borderId="0"/>
    <xf numFmtId="175" fontId="29" fillId="0" borderId="0"/>
    <xf numFmtId="170" fontId="29" fillId="0" borderId="0"/>
    <xf numFmtId="175" fontId="29" fillId="0" borderId="0"/>
    <xf numFmtId="0" fontId="30" fillId="0" borderId="0"/>
    <xf numFmtId="189" fontId="30"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0" fontId="30" fillId="0" borderId="0"/>
    <xf numFmtId="189" fontId="30"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170" fontId="29" fillId="0" borderId="0"/>
    <xf numFmtId="0" fontId="30" fillId="0" borderId="0"/>
    <xf numFmtId="175" fontId="29" fillId="0" borderId="0"/>
    <xf numFmtId="175" fontId="29" fillId="0" borderId="0"/>
    <xf numFmtId="189" fontId="30" fillId="0" borderId="0"/>
    <xf numFmtId="175" fontId="29" fillId="0" borderId="0"/>
    <xf numFmtId="175" fontId="29" fillId="0" borderId="0"/>
    <xf numFmtId="189" fontId="76" fillId="0" borderId="0"/>
    <xf numFmtId="189" fontId="76" fillId="0" borderId="0"/>
    <xf numFmtId="175" fontId="29" fillId="0" borderId="0"/>
    <xf numFmtId="175" fontId="29" fillId="0" borderId="0"/>
    <xf numFmtId="189" fontId="76" fillId="0" borderId="0"/>
    <xf numFmtId="175" fontId="29" fillId="0" borderId="0"/>
    <xf numFmtId="175" fontId="29" fillId="0" borderId="0"/>
    <xf numFmtId="175" fontId="29" fillId="0" borderId="0"/>
    <xf numFmtId="175" fontId="29" fillId="0" borderId="0"/>
    <xf numFmtId="189" fontId="76" fillId="0" borderId="0"/>
    <xf numFmtId="175" fontId="29" fillId="0" borderId="0"/>
    <xf numFmtId="175" fontId="29" fillId="0" borderId="0"/>
    <xf numFmtId="175" fontId="29" fillId="0" borderId="0"/>
    <xf numFmtId="175" fontId="29" fillId="0" borderId="0"/>
    <xf numFmtId="175" fontId="29" fillId="0" borderId="0"/>
    <xf numFmtId="189" fontId="76" fillId="0" borderId="0"/>
    <xf numFmtId="189" fontId="30" fillId="0" borderId="0"/>
    <xf numFmtId="189" fontId="30" fillId="0" borderId="0"/>
    <xf numFmtId="175" fontId="29" fillId="0" borderId="0"/>
    <xf numFmtId="0" fontId="30" fillId="0" borderId="0"/>
    <xf numFmtId="189" fontId="30" fillId="0" borderId="0"/>
    <xf numFmtId="0" fontId="29" fillId="0" borderId="0"/>
    <xf numFmtId="0" fontId="160" fillId="0" borderId="0"/>
    <xf numFmtId="0" fontId="29" fillId="0" borderId="0"/>
    <xf numFmtId="0" fontId="160" fillId="0" borderId="0"/>
    <xf numFmtId="189" fontId="76"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76" fillId="0" borderId="0"/>
    <xf numFmtId="189" fontId="29" fillId="0" borderId="0"/>
    <xf numFmtId="0" fontId="29" fillId="0" borderId="0"/>
    <xf numFmtId="189" fontId="29" fillId="0" borderId="0"/>
    <xf numFmtId="189" fontId="29" fillId="0" borderId="0"/>
    <xf numFmtId="0" fontId="29" fillId="0" borderId="0"/>
    <xf numFmtId="0" fontId="30" fillId="0" borderId="0"/>
    <xf numFmtId="0" fontId="30"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23" fillId="0" borderId="0"/>
    <xf numFmtId="189" fontId="23"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3" fillId="0" borderId="0"/>
    <xf numFmtId="0" fontId="23" fillId="0" borderId="0"/>
    <xf numFmtId="0" fontId="23" fillId="0" borderId="0"/>
    <xf numFmtId="0" fontId="23" fillId="0" borderId="0"/>
    <xf numFmtId="0" fontId="23" fillId="0" borderId="0"/>
    <xf numFmtId="0" fontId="23"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0" fontId="23" fillId="0" borderId="0"/>
    <xf numFmtId="0" fontId="23" fillId="0" borderId="0"/>
    <xf numFmtId="189" fontId="23" fillId="0" borderId="0"/>
    <xf numFmtId="189" fontId="23"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189" fontId="23"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189" fontId="23" fillId="0" borderId="0"/>
    <xf numFmtId="189" fontId="76" fillId="0" borderId="0"/>
    <xf numFmtId="189" fontId="76" fillId="0" borderId="0"/>
    <xf numFmtId="0" fontId="29" fillId="0" borderId="0"/>
    <xf numFmtId="0"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76"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30" fillId="0" borderId="0"/>
    <xf numFmtId="0" fontId="23" fillId="0" borderId="0"/>
    <xf numFmtId="189" fontId="23" fillId="0" borderId="0"/>
    <xf numFmtId="189" fontId="23" fillId="0" borderId="0"/>
    <xf numFmtId="0" fontId="23"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23" fillId="0" borderId="0"/>
    <xf numFmtId="0" fontId="29" fillId="0" borderId="0"/>
    <xf numFmtId="189" fontId="29" fillId="0" borderId="0"/>
    <xf numFmtId="189" fontId="29" fillId="0" borderId="0"/>
    <xf numFmtId="189" fontId="76" fillId="0" borderId="0"/>
    <xf numFmtId="189" fontId="76" fillId="0" borderId="0"/>
    <xf numFmtId="189" fontId="23"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189" fontId="23" fillId="0" borderId="0"/>
    <xf numFmtId="0" fontId="30" fillId="0" borderId="0"/>
    <xf numFmtId="189" fontId="23"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9" fillId="0" borderId="0"/>
    <xf numFmtId="0" fontId="29" fillId="0" borderId="0"/>
    <xf numFmtId="0" fontId="29" fillId="0" borderId="0"/>
    <xf numFmtId="0" fontId="29"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189" fontId="30" fillId="0" borderId="0"/>
    <xf numFmtId="0" fontId="23" fillId="0" borderId="0"/>
    <xf numFmtId="0" fontId="23" fillId="0" borderId="0"/>
    <xf numFmtId="189" fontId="76" fillId="0" borderId="0"/>
    <xf numFmtId="189" fontId="76" fillId="0" borderId="0"/>
    <xf numFmtId="0" fontId="23" fillId="0" borderId="0"/>
    <xf numFmtId="0" fontId="23" fillId="0" borderId="0"/>
    <xf numFmtId="0" fontId="23" fillId="0" borderId="0"/>
    <xf numFmtId="189" fontId="23" fillId="0" borderId="0"/>
    <xf numFmtId="189" fontId="23" fillId="0" borderId="0"/>
    <xf numFmtId="0" fontId="23" fillId="0" borderId="0"/>
    <xf numFmtId="0" fontId="23" fillId="0" borderId="0"/>
    <xf numFmtId="189"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109" fillId="9" borderId="102" applyNumberFormat="0" applyAlignment="0" applyProtection="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76" fillId="0" borderId="0"/>
    <xf numFmtId="189" fontId="23" fillId="0" borderId="0"/>
    <xf numFmtId="189" fontId="23" fillId="0" borderId="0"/>
    <xf numFmtId="0" fontId="29" fillId="0" borderId="0"/>
    <xf numFmtId="0" fontId="29" fillId="0" borderId="0"/>
    <xf numFmtId="189" fontId="29" fillId="0" borderId="0"/>
    <xf numFmtId="189" fontId="29" fillId="0" borderId="0"/>
    <xf numFmtId="0" fontId="29" fillId="0" borderId="0"/>
    <xf numFmtId="189" fontId="76" fillId="0" borderId="0"/>
    <xf numFmtId="189" fontId="76" fillId="0" borderId="0"/>
    <xf numFmtId="0"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3" fillId="0" borderId="0"/>
    <xf numFmtId="0" fontId="23" fillId="0" borderId="0"/>
    <xf numFmtId="189" fontId="76" fillId="0" borderId="0"/>
    <xf numFmtId="189" fontId="76" fillId="0" borderId="0"/>
    <xf numFmtId="0" fontId="23" fillId="0" borderId="0"/>
    <xf numFmtId="0" fontId="23" fillId="0" borderId="0"/>
    <xf numFmtId="0" fontId="23" fillId="0" borderId="0"/>
    <xf numFmtId="189" fontId="23" fillId="0" borderId="0"/>
    <xf numFmtId="9" fontId="30" fillId="0" borderId="0" applyFont="0" applyFill="0" applyBorder="0" applyAlignment="0" applyProtection="0"/>
    <xf numFmtId="189" fontId="23" fillId="0" borderId="0"/>
    <xf numFmtId="0" fontId="23" fillId="0" borderId="0"/>
    <xf numFmtId="0" fontId="23" fillId="0" borderId="0"/>
    <xf numFmtId="189"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23" fillId="0" borderId="0"/>
    <xf numFmtId="189" fontId="23" fillId="0" borderId="0"/>
    <xf numFmtId="0" fontId="29" fillId="0" borderId="0"/>
    <xf numFmtId="0" fontId="29" fillId="0" borderId="0"/>
    <xf numFmtId="189"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189" fontId="76" fillId="0" borderId="0"/>
    <xf numFmtId="0"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76"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3" fillId="0" borderId="0"/>
    <xf numFmtId="0" fontId="29" fillId="0" borderId="0"/>
    <xf numFmtId="0" fontId="29" fillId="0" borderId="0"/>
    <xf numFmtId="189" fontId="29" fillId="0" borderId="0"/>
    <xf numFmtId="189" fontId="29" fillId="0" borderId="0"/>
    <xf numFmtId="189" fontId="76" fillId="0" borderId="0"/>
    <xf numFmtId="9" fontId="30" fillId="0" borderId="0" applyFont="0" applyFill="0" applyBorder="0" applyAlignment="0" applyProtection="0"/>
    <xf numFmtId="9" fontId="30" fillId="0" borderId="0" applyFont="0" applyFill="0" applyBorder="0" applyAlignment="0" applyProtection="0"/>
    <xf numFmtId="0" fontId="29" fillId="0" borderId="0"/>
    <xf numFmtId="0" fontId="29" fillId="0" borderId="0"/>
    <xf numFmtId="189" fontId="29" fillId="0" borderId="0"/>
    <xf numFmtId="189" fontId="29" fillId="0" borderId="0"/>
    <xf numFmtId="189" fontId="76" fillId="0" borderId="0"/>
    <xf numFmtId="9" fontId="30" fillId="0" borderId="0" applyFont="0" applyFill="0" applyBorder="0" applyAlignment="0" applyProtection="0"/>
    <xf numFmtId="9" fontId="30" fillId="0" borderId="0" applyFont="0" applyFill="0" applyBorder="0" applyAlignment="0" applyProtection="0"/>
    <xf numFmtId="0" fontId="29" fillId="0" borderId="0"/>
    <xf numFmtId="189" fontId="29" fillId="0" borderId="0"/>
    <xf numFmtId="9" fontId="30" fillId="0" borderId="0" applyFont="0" applyFill="0" applyBorder="0" applyAlignment="0" applyProtection="0"/>
    <xf numFmtId="9" fontId="30" fillId="0" borderId="0" applyFont="0" applyFill="0" applyBorder="0" applyAlignment="0" applyProtection="0"/>
    <xf numFmtId="189" fontId="29" fillId="0" borderId="0"/>
    <xf numFmtId="189" fontId="76" fillId="0" borderId="0"/>
    <xf numFmtId="0" fontId="29" fillId="0" borderId="0"/>
    <xf numFmtId="9" fontId="30" fillId="0" borderId="0" applyFont="0" applyFill="0" applyBorder="0" applyAlignment="0" applyProtection="0"/>
    <xf numFmtId="9" fontId="30" fillId="0" borderId="0" applyFont="0" applyFill="0" applyBorder="0" applyAlignment="0" applyProtection="0"/>
    <xf numFmtId="0" fontId="29" fillId="0" borderId="0"/>
    <xf numFmtId="189" fontId="29" fillId="0" borderId="0"/>
    <xf numFmtId="9" fontId="30" fillId="0" borderId="0" applyFont="0" applyFill="0" applyBorder="0" applyAlignment="0" applyProtection="0"/>
    <xf numFmtId="9" fontId="30" fillId="0" borderId="0" applyFont="0" applyFill="0" applyBorder="0" applyAlignment="0" applyProtection="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3" fillId="0" borderId="0"/>
    <xf numFmtId="0" fontId="23" fillId="0" borderId="0"/>
    <xf numFmtId="189" fontId="76" fillId="0" borderId="0"/>
    <xf numFmtId="189" fontId="76"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29"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132" fillId="0" borderId="0"/>
    <xf numFmtId="0" fontId="30" fillId="0" borderId="0"/>
    <xf numFmtId="189" fontId="132" fillId="0" borderId="0"/>
    <xf numFmtId="189" fontId="30" fillId="0" borderId="0"/>
    <xf numFmtId="0" fontId="29" fillId="0" borderId="0"/>
    <xf numFmtId="0" fontId="29" fillId="0" borderId="0"/>
    <xf numFmtId="189" fontId="76" fillId="0" borderId="0"/>
    <xf numFmtId="9" fontId="29" fillId="0" borderId="0" applyFont="0" applyFill="0" applyBorder="0" applyAlignment="0" applyProtection="0"/>
    <xf numFmtId="0" fontId="23" fillId="0" borderId="0"/>
    <xf numFmtId="189" fontId="23" fillId="0" borderId="0"/>
    <xf numFmtId="189" fontId="23" fillId="0" borderId="0"/>
    <xf numFmtId="0" fontId="23" fillId="0" borderId="0"/>
    <xf numFmtId="0" fontId="23" fillId="0" borderId="0"/>
    <xf numFmtId="189" fontId="30" fillId="0" borderId="0"/>
    <xf numFmtId="9" fontId="29" fillId="0" borderId="0" applyFont="0" applyFill="0" applyBorder="0" applyAlignment="0" applyProtection="0"/>
    <xf numFmtId="9" fontId="29" fillId="0" borderId="0" applyFont="0" applyFill="0" applyBorder="0" applyAlignment="0" applyProtection="0"/>
    <xf numFmtId="0" fontId="23" fillId="0" borderId="0"/>
    <xf numFmtId="189" fontId="23" fillId="0" borderId="0"/>
    <xf numFmtId="189" fontId="23" fillId="0" borderId="0"/>
    <xf numFmtId="0" fontId="23" fillId="0" borderId="0"/>
    <xf numFmtId="0" fontId="23" fillId="0" borderId="0"/>
    <xf numFmtId="189" fontId="30" fillId="0" borderId="0"/>
    <xf numFmtId="0" fontId="23" fillId="0" borderId="0"/>
    <xf numFmtId="0" fontId="23" fillId="0" borderId="0"/>
    <xf numFmtId="189" fontId="76" fillId="0" borderId="0"/>
    <xf numFmtId="189" fontId="76" fillId="0" borderId="0"/>
    <xf numFmtId="0" fontId="30" fillId="0" borderId="0"/>
    <xf numFmtId="0"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0" fontId="23" fillId="0" borderId="0"/>
    <xf numFmtId="189" fontId="23" fillId="0" borderId="0"/>
    <xf numFmtId="189" fontId="76" fillId="0" borderId="0"/>
    <xf numFmtId="189" fontId="76" fillId="0" borderId="0"/>
    <xf numFmtId="0" fontId="23" fillId="0" borderId="0"/>
    <xf numFmtId="0" fontId="30" fillId="0" borderId="0"/>
    <xf numFmtId="0" fontId="23" fillId="0" borderId="0"/>
    <xf numFmtId="0" fontId="23" fillId="0" borderId="0"/>
    <xf numFmtId="189" fontId="23" fillId="0" borderId="0"/>
    <xf numFmtId="0" fontId="23" fillId="0" borderId="0"/>
    <xf numFmtId="189" fontId="23" fillId="0" borderId="0"/>
    <xf numFmtId="189" fontId="23" fillId="0" borderId="0"/>
    <xf numFmtId="0" fontId="23" fillId="0" borderId="0"/>
    <xf numFmtId="189" fontId="23" fillId="0" borderId="0"/>
    <xf numFmtId="189" fontId="23" fillId="0" borderId="0"/>
    <xf numFmtId="189" fontId="30" fillId="0" borderId="0"/>
    <xf numFmtId="189" fontId="76" fillId="0" borderId="0"/>
    <xf numFmtId="189" fontId="76" fillId="0" borderId="0"/>
    <xf numFmtId="0" fontId="30" fillId="0" borderId="0"/>
    <xf numFmtId="0" fontId="30"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189" fontId="23" fillId="0" borderId="0"/>
    <xf numFmtId="189" fontId="23" fillId="0" borderId="0"/>
    <xf numFmtId="189" fontId="76" fillId="0" borderId="0"/>
    <xf numFmtId="189" fontId="76" fillId="0" borderId="0"/>
    <xf numFmtId="0" fontId="23" fillId="0" borderId="0"/>
    <xf numFmtId="189" fontId="30" fillId="0" borderId="0"/>
    <xf numFmtId="189" fontId="76" fillId="0" borderId="0"/>
    <xf numFmtId="189" fontId="76"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189" fontId="30" fillId="0" borderId="0"/>
    <xf numFmtId="0" fontId="29" fillId="0" borderId="0"/>
    <xf numFmtId="0" fontId="29" fillId="0" borderId="0"/>
    <xf numFmtId="189" fontId="23" fillId="0" borderId="0"/>
    <xf numFmtId="0" fontId="23" fillId="0" borderId="0"/>
    <xf numFmtId="189" fontId="23" fillId="0" borderId="0"/>
    <xf numFmtId="0" fontId="23" fillId="0" borderId="0"/>
    <xf numFmtId="189" fontId="23" fillId="0" borderId="0"/>
    <xf numFmtId="0" fontId="23" fillId="0" borderId="0"/>
    <xf numFmtId="189" fontId="23" fillId="0" borderId="0"/>
    <xf numFmtId="0" fontId="29" fillId="0" borderId="0"/>
    <xf numFmtId="0" fontId="30" fillId="0" borderId="0"/>
    <xf numFmtId="189" fontId="76" fillId="0" borderId="0"/>
    <xf numFmtId="0" fontId="23" fillId="0" borderId="0"/>
    <xf numFmtId="189" fontId="23" fillId="0" borderId="0"/>
    <xf numFmtId="9" fontId="30" fillId="0" borderId="0" applyFont="0" applyFill="0" applyBorder="0" applyAlignment="0" applyProtection="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189"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29" fillId="0" borderId="0"/>
    <xf numFmtId="189" fontId="23" fillId="0" borderId="0"/>
    <xf numFmtId="189" fontId="23" fillId="0" borderId="0"/>
    <xf numFmtId="0" fontId="23" fillId="0" borderId="0"/>
    <xf numFmtId="189" fontId="23" fillId="0" borderId="0"/>
    <xf numFmtId="189" fontId="23" fillId="0" borderId="0"/>
    <xf numFmtId="189" fontId="23" fillId="0" borderId="0"/>
    <xf numFmtId="0" fontId="23" fillId="0" borderId="0"/>
    <xf numFmtId="189" fontId="23" fillId="0" borderId="0"/>
    <xf numFmtId="189" fontId="23" fillId="0" borderId="0"/>
    <xf numFmtId="0" fontId="23" fillId="0" borderId="0"/>
    <xf numFmtId="189" fontId="23" fillId="0" borderId="0"/>
    <xf numFmtId="0" fontId="23" fillId="0" borderId="0"/>
    <xf numFmtId="189" fontId="23" fillId="0" borderId="0"/>
    <xf numFmtId="0" fontId="23" fillId="0" borderId="0"/>
    <xf numFmtId="189" fontId="23" fillId="0" borderId="0"/>
    <xf numFmtId="189" fontId="23" fillId="0" borderId="0"/>
    <xf numFmtId="189" fontId="23" fillId="0" borderId="0"/>
    <xf numFmtId="0" fontId="23" fillId="0" borderId="0"/>
    <xf numFmtId="189" fontId="23" fillId="0" borderId="0"/>
    <xf numFmtId="0" fontId="23" fillId="0" borderId="0"/>
    <xf numFmtId="189" fontId="23" fillId="0" borderId="0"/>
    <xf numFmtId="0" fontId="23" fillId="0" borderId="0"/>
    <xf numFmtId="189" fontId="23" fillId="0" borderId="0"/>
    <xf numFmtId="189" fontId="30" fillId="0" borderId="0"/>
    <xf numFmtId="0" fontId="23" fillId="0" borderId="0"/>
    <xf numFmtId="0" fontId="30" fillId="0" borderId="0"/>
    <xf numFmtId="0" fontId="23" fillId="0" borderId="0"/>
    <xf numFmtId="189" fontId="23" fillId="0" borderId="0"/>
    <xf numFmtId="189" fontId="23" fillId="0" borderId="0"/>
    <xf numFmtId="189" fontId="29" fillId="0" borderId="0"/>
    <xf numFmtId="189" fontId="76" fillId="0" borderId="0"/>
    <xf numFmtId="189" fontId="76" fillId="0" borderId="0"/>
    <xf numFmtId="189" fontId="76" fillId="0" borderId="0"/>
    <xf numFmtId="189" fontId="76" fillId="0" borderId="0"/>
    <xf numFmtId="189" fontId="23" fillId="0" borderId="0"/>
    <xf numFmtId="189" fontId="23" fillId="0" borderId="0"/>
    <xf numFmtId="0" fontId="29" fillId="0" borderId="0"/>
    <xf numFmtId="189" fontId="29" fillId="0" borderId="0"/>
    <xf numFmtId="0" fontId="23" fillId="0" borderId="0"/>
    <xf numFmtId="0" fontId="23" fillId="0" borderId="0"/>
    <xf numFmtId="189" fontId="29" fillId="0" borderId="0"/>
    <xf numFmtId="189" fontId="76" fillId="0" borderId="0"/>
    <xf numFmtId="189" fontId="76"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189"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29" fillId="0" borderId="0"/>
    <xf numFmtId="189" fontId="29" fillId="0" borderId="0"/>
    <xf numFmtId="189" fontId="29" fillId="0" borderId="0"/>
    <xf numFmtId="189" fontId="29" fillId="0" borderId="0"/>
    <xf numFmtId="189" fontId="76" fillId="0" borderId="0"/>
    <xf numFmtId="189" fontId="76" fillId="0" borderId="0"/>
    <xf numFmtId="0" fontId="23" fillId="0" borderId="0"/>
    <xf numFmtId="0" fontId="29" fillId="0" borderId="0"/>
    <xf numFmtId="189" fontId="23" fillId="0" borderId="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76" fillId="0" borderId="0"/>
    <xf numFmtId="189" fontId="23" fillId="0" borderId="0"/>
    <xf numFmtId="189" fontId="76" fillId="44" borderId="97" applyNumberFormat="0" applyFont="0" applyAlignment="0" applyProtection="0"/>
    <xf numFmtId="189" fontId="76" fillId="44" borderId="97" applyNumberFormat="0" applyFont="0" applyAlignment="0" applyProtection="0"/>
    <xf numFmtId="189" fontId="23"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76" fillId="0" borderId="0"/>
    <xf numFmtId="189" fontId="76" fillId="44" borderId="97" applyNumberFormat="0" applyFont="0" applyAlignment="0" applyProtection="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189" fontId="76" fillId="44" borderId="97" applyNumberFormat="0" applyFont="0" applyAlignment="0" applyProtection="0"/>
    <xf numFmtId="0" fontId="29" fillId="0" borderId="0"/>
    <xf numFmtId="0" fontId="29" fillId="0" borderId="0"/>
    <xf numFmtId="189" fontId="29" fillId="0" borderId="0"/>
    <xf numFmtId="189" fontId="29" fillId="0" borderId="0"/>
    <xf numFmtId="0" fontId="29" fillId="0" borderId="0"/>
    <xf numFmtId="189" fontId="29" fillId="0" borderId="0"/>
    <xf numFmtId="189" fontId="29" fillId="0" borderId="0"/>
    <xf numFmtId="189" fontId="76" fillId="0" borderId="0"/>
    <xf numFmtId="189" fontId="76" fillId="44" borderId="97" applyNumberFormat="0" applyFont="0" applyAlignment="0" applyProtection="0"/>
    <xf numFmtId="189" fontId="76" fillId="44" borderId="97" applyNumberFormat="0" applyFont="0" applyAlignment="0" applyProtection="0"/>
    <xf numFmtId="0" fontId="29" fillId="0" borderId="0"/>
    <xf numFmtId="0" fontId="29" fillId="0" borderId="0"/>
    <xf numFmtId="189" fontId="29" fillId="0" borderId="0"/>
    <xf numFmtId="189" fontId="76" fillId="0" borderId="0"/>
    <xf numFmtId="189" fontId="76" fillId="44" borderId="97" applyNumberFormat="0" applyFont="0" applyAlignment="0" applyProtection="0"/>
    <xf numFmtId="0" fontId="29" fillId="0" borderId="0"/>
    <xf numFmtId="189" fontId="29" fillId="0" borderId="0"/>
    <xf numFmtId="189" fontId="76" fillId="44" borderId="97" applyNumberFormat="0" applyFont="0" applyAlignment="0" applyProtection="0"/>
    <xf numFmtId="189" fontId="29" fillId="0" borderId="0"/>
    <xf numFmtId="0" fontId="29" fillId="0" borderId="0"/>
    <xf numFmtId="189" fontId="29" fillId="0" borderId="0"/>
    <xf numFmtId="189" fontId="29" fillId="0" borderId="0"/>
    <xf numFmtId="189" fontId="76" fillId="44" borderId="97" applyNumberFormat="0" applyFont="0" applyAlignment="0" applyProtection="0"/>
    <xf numFmtId="189" fontId="76" fillId="44" borderId="97" applyNumberFormat="0" applyFont="0" applyAlignment="0" applyProtection="0"/>
    <xf numFmtId="0" fontId="29" fillId="0" borderId="0"/>
    <xf numFmtId="0" fontId="29" fillId="0" borderId="0"/>
    <xf numFmtId="189" fontId="29" fillId="0" borderId="0"/>
    <xf numFmtId="189" fontId="76" fillId="0" borderId="0"/>
    <xf numFmtId="189" fontId="76" fillId="44" borderId="97" applyNumberFormat="0" applyFont="0" applyAlignment="0" applyProtection="0"/>
    <xf numFmtId="0" fontId="29" fillId="0" borderId="0"/>
    <xf numFmtId="189" fontId="29" fillId="0" borderId="0"/>
    <xf numFmtId="189" fontId="76" fillId="44" borderId="97" applyNumberFormat="0" applyFont="0" applyAlignment="0" applyProtection="0"/>
    <xf numFmtId="189" fontId="29" fillId="0" borderId="0"/>
    <xf numFmtId="0" fontId="29" fillId="0" borderId="0"/>
    <xf numFmtId="189" fontId="76" fillId="0" borderId="0"/>
    <xf numFmtId="189" fontId="29" fillId="0" borderId="0"/>
    <xf numFmtId="189" fontId="29" fillId="0" borderId="0"/>
    <xf numFmtId="189" fontId="76" fillId="0" borderId="0"/>
    <xf numFmtId="189" fontId="76" fillId="44" borderId="97" applyNumberFormat="0" applyFont="0" applyAlignment="0" applyProtection="0"/>
    <xf numFmtId="189" fontId="76" fillId="44" borderId="97" applyNumberFormat="0" applyFont="0" applyAlignment="0" applyProtection="0"/>
    <xf numFmtId="0" fontId="29" fillId="0" borderId="0"/>
    <xf numFmtId="0" fontId="29" fillId="0" borderId="0"/>
    <xf numFmtId="189" fontId="29" fillId="0" borderId="0"/>
    <xf numFmtId="189" fontId="29" fillId="0" borderId="0"/>
    <xf numFmtId="189" fontId="76" fillId="0" borderId="0"/>
    <xf numFmtId="189" fontId="76" fillId="0" borderId="0"/>
    <xf numFmtId="0" fontId="29" fillId="0" borderId="0"/>
    <xf numFmtId="189" fontId="29" fillId="0" borderId="0"/>
    <xf numFmtId="189" fontId="29" fillId="0" borderId="0"/>
    <xf numFmtId="189" fontId="29" fillId="0" borderId="0"/>
    <xf numFmtId="189" fontId="76" fillId="44" borderId="97" applyNumberFormat="0" applyFont="0" applyAlignment="0" applyProtection="0"/>
    <xf numFmtId="189" fontId="76" fillId="44" borderId="97" applyNumberFormat="0" applyFont="0" applyAlignment="0" applyProtection="0"/>
    <xf numFmtId="189" fontId="29" fillId="0" borderId="0"/>
    <xf numFmtId="189" fontId="29" fillId="0" borderId="0"/>
    <xf numFmtId="189" fontId="76" fillId="44" borderId="97" applyNumberFormat="0" applyFont="0" applyAlignment="0" applyProtection="0"/>
    <xf numFmtId="189" fontId="76" fillId="44" borderId="97" applyNumberFormat="0" applyFont="0" applyAlignment="0" applyProtection="0"/>
    <xf numFmtId="189" fontId="29"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189" fontId="23" fillId="0" borderId="0"/>
    <xf numFmtId="189"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189" fontId="23" fillId="0" borderId="0"/>
    <xf numFmtId="189"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0" fontId="30" fillId="0" borderId="0"/>
    <xf numFmtId="0" fontId="30" fillId="0" borderId="0"/>
    <xf numFmtId="189"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3" fillId="0" borderId="0"/>
    <xf numFmtId="0" fontId="30" fillId="0" borderId="0"/>
    <xf numFmtId="189" fontId="23" fillId="0" borderId="0"/>
    <xf numFmtId="189" fontId="30" fillId="0" borderId="0"/>
    <xf numFmtId="0" fontId="23" fillId="0" borderId="0"/>
    <xf numFmtId="0" fontId="30" fillId="0" borderId="0"/>
    <xf numFmtId="189" fontId="23" fillId="0" borderId="0"/>
    <xf numFmtId="189" fontId="30" fillId="0" borderId="0"/>
    <xf numFmtId="0" fontId="23" fillId="0" borderId="0"/>
    <xf numFmtId="0" fontId="30" fillId="0" borderId="0"/>
    <xf numFmtId="189" fontId="23" fillId="0" borderId="0"/>
    <xf numFmtId="189" fontId="30" fillId="0" borderId="0"/>
    <xf numFmtId="0" fontId="30" fillId="0" borderId="0"/>
    <xf numFmtId="189" fontId="30" fillId="0" borderId="0"/>
    <xf numFmtId="0" fontId="23" fillId="0" borderId="0"/>
    <xf numFmtId="189" fontId="23" fillId="0" borderId="0"/>
    <xf numFmtId="0" fontId="23" fillId="0" borderId="0"/>
    <xf numFmtId="189" fontId="23" fillId="0" borderId="0"/>
    <xf numFmtId="189" fontId="23" fillId="0" borderId="0"/>
    <xf numFmtId="0" fontId="23" fillId="0" borderId="0"/>
    <xf numFmtId="189" fontId="23" fillId="0" borderId="0"/>
    <xf numFmtId="0" fontId="29" fillId="0" borderId="0"/>
    <xf numFmtId="0"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9"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189" fontId="30" fillId="0" borderId="0"/>
    <xf numFmtId="0" fontId="30" fillId="0" borderId="0"/>
    <xf numFmtId="189" fontId="30" fillId="0" borderId="0"/>
    <xf numFmtId="189" fontId="76" fillId="0" borderId="0"/>
    <xf numFmtId="0" fontId="23" fillId="0" borderId="0"/>
    <xf numFmtId="0" fontId="23" fillId="0" borderId="0"/>
    <xf numFmtId="189" fontId="76" fillId="0" borderId="0"/>
    <xf numFmtId="189" fontId="76" fillId="0" borderId="0"/>
    <xf numFmtId="0" fontId="23" fillId="0" borderId="0"/>
    <xf numFmtId="0"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0" fontId="23" fillId="0" borderId="0"/>
    <xf numFmtId="0" fontId="23" fillId="0" borderId="0"/>
    <xf numFmtId="189" fontId="23" fillId="0" borderId="0"/>
    <xf numFmtId="189"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0" fontId="23" fillId="0" borderId="0"/>
    <xf numFmtId="0" fontId="23" fillId="0" borderId="0"/>
    <xf numFmtId="0" fontId="23" fillId="0" borderId="0"/>
    <xf numFmtId="0" fontId="23" fillId="0" borderId="0"/>
    <xf numFmtId="189" fontId="23" fillId="0" borderId="0"/>
    <xf numFmtId="189" fontId="23" fillId="0" borderId="0"/>
    <xf numFmtId="189" fontId="23" fillId="0" borderId="0"/>
    <xf numFmtId="189" fontId="23" fillId="0" borderId="0"/>
    <xf numFmtId="189" fontId="76" fillId="0" borderId="0"/>
    <xf numFmtId="189" fontId="76" fillId="0" borderId="0"/>
    <xf numFmtId="0" fontId="30" fillId="0" borderId="0"/>
    <xf numFmtId="189" fontId="30" fillId="0" borderId="0"/>
    <xf numFmtId="0" fontId="29" fillId="0" borderId="0"/>
    <xf numFmtId="0" fontId="29" fillId="0" borderId="0"/>
    <xf numFmtId="0" fontId="29" fillId="0" borderId="0"/>
    <xf numFmtId="189" fontId="76" fillId="0" borderId="0"/>
    <xf numFmtId="0" fontId="23" fillId="0" borderId="0"/>
    <xf numFmtId="0" fontId="23" fillId="0" borderId="0"/>
    <xf numFmtId="189" fontId="76" fillId="0" borderId="0"/>
    <xf numFmtId="189" fontId="76" fillId="0" borderId="0"/>
    <xf numFmtId="0" fontId="30" fillId="0" borderId="0"/>
    <xf numFmtId="0" fontId="23" fillId="0" borderId="0"/>
    <xf numFmtId="189" fontId="76" fillId="0" borderId="0"/>
    <xf numFmtId="0" fontId="30" fillId="0" borderId="0"/>
    <xf numFmtId="0" fontId="23" fillId="0" borderId="0"/>
    <xf numFmtId="189" fontId="23" fillId="0" borderId="0"/>
    <xf numFmtId="189" fontId="23" fillId="0" borderId="0"/>
    <xf numFmtId="189" fontId="30" fillId="0" borderId="0"/>
    <xf numFmtId="0" fontId="23"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189" fontId="23" fillId="0" borderId="0"/>
    <xf numFmtId="189" fontId="76" fillId="0" borderId="0"/>
    <xf numFmtId="189" fontId="23" fillId="0" borderId="0"/>
    <xf numFmtId="0" fontId="29" fillId="0" borderId="0"/>
    <xf numFmtId="189"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29" fillId="0" borderId="0"/>
    <xf numFmtId="189" fontId="76" fillId="0" borderId="0"/>
    <xf numFmtId="0" fontId="29"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76" fillId="0" borderId="0"/>
    <xf numFmtId="0" fontId="29" fillId="0" borderId="0"/>
    <xf numFmtId="0" fontId="29" fillId="0" borderId="0"/>
    <xf numFmtId="189" fontId="29" fillId="0" borderId="0"/>
    <xf numFmtId="189" fontId="29" fillId="0" borderId="0"/>
    <xf numFmtId="189" fontId="76" fillId="0" borderId="0"/>
    <xf numFmtId="0" fontId="23" fillId="0" borderId="0"/>
    <xf numFmtId="0" fontId="23" fillId="0" borderId="0"/>
    <xf numFmtId="189" fontId="76" fillId="0" borderId="0"/>
    <xf numFmtId="0" fontId="30" fillId="0" borderId="0"/>
    <xf numFmtId="0" fontId="23" fillId="0" borderId="0"/>
    <xf numFmtId="189" fontId="30" fillId="0" borderId="0"/>
    <xf numFmtId="0" fontId="23" fillId="0" borderId="0"/>
    <xf numFmtId="189" fontId="23" fillId="0" borderId="0"/>
    <xf numFmtId="0" fontId="29" fillId="0" borderId="0"/>
    <xf numFmtId="189" fontId="23" fillId="0" borderId="0"/>
    <xf numFmtId="0" fontId="23" fillId="0" borderId="0"/>
    <xf numFmtId="189" fontId="23" fillId="0" borderId="0"/>
    <xf numFmtId="189" fontId="76" fillId="0" borderId="0"/>
    <xf numFmtId="0" fontId="30" fillId="0" borderId="0"/>
    <xf numFmtId="0" fontId="23" fillId="0" borderId="0"/>
    <xf numFmtId="189" fontId="30" fillId="0" borderId="0"/>
    <xf numFmtId="0" fontId="23" fillId="0" borderId="0"/>
    <xf numFmtId="189" fontId="23" fillId="0" borderId="0"/>
    <xf numFmtId="189" fontId="23" fillId="0" borderId="0"/>
    <xf numFmtId="0" fontId="23" fillId="0" borderId="0"/>
    <xf numFmtId="189" fontId="23" fillId="0" borderId="0"/>
    <xf numFmtId="189" fontId="76" fillId="0" borderId="0"/>
    <xf numFmtId="189" fontId="76" fillId="0" borderId="0"/>
    <xf numFmtId="189" fontId="76"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2" fontId="161" fillId="0" borderId="0" applyFont="0" applyFill="0" applyBorder="0" applyAlignment="0" applyProtection="0"/>
    <xf numFmtId="189" fontId="30" fillId="0" borderId="0"/>
    <xf numFmtId="0" fontId="30" fillId="0" borderId="0"/>
    <xf numFmtId="0" fontId="30" fillId="0" borderId="0"/>
    <xf numFmtId="0" fontId="76" fillId="44" borderId="97" applyNumberFormat="0" applyFont="0" applyAlignment="0" applyProtection="0"/>
    <xf numFmtId="0" fontId="76" fillId="44" borderId="97" applyNumberFormat="0" applyFont="0" applyAlignment="0" applyProtection="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23" fillId="0" borderId="0"/>
    <xf numFmtId="0" fontId="23" fillId="0" borderId="0"/>
    <xf numFmtId="189" fontId="30" fillId="0" borderId="0"/>
    <xf numFmtId="0" fontId="23" fillId="0" borderId="0"/>
    <xf numFmtId="189" fontId="23" fillId="0" borderId="0"/>
    <xf numFmtId="189" fontId="23" fillId="0" borderId="0"/>
    <xf numFmtId="189" fontId="23" fillId="0" borderId="0"/>
    <xf numFmtId="189" fontId="23" fillId="0" borderId="0"/>
    <xf numFmtId="189" fontId="23" fillId="0" borderId="0"/>
    <xf numFmtId="189" fontId="23" fillId="0" borderId="0"/>
    <xf numFmtId="189" fontId="30" fillId="0" borderId="0"/>
    <xf numFmtId="0" fontId="30" fillId="0" borderId="0"/>
    <xf numFmtId="189" fontId="30" fillId="0" borderId="0"/>
    <xf numFmtId="189" fontId="76" fillId="0" borderId="0"/>
    <xf numFmtId="0" fontId="23" fillId="0" borderId="0"/>
    <xf numFmtId="0" fontId="23" fillId="0" borderId="0"/>
    <xf numFmtId="0" fontId="23" fillId="0" borderId="0"/>
    <xf numFmtId="0" fontId="23" fillId="0" borderId="0"/>
    <xf numFmtId="0" fontId="23" fillId="0" borderId="0"/>
    <xf numFmtId="189" fontId="76"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0" fontId="30" fillId="0" borderId="0"/>
    <xf numFmtId="189" fontId="30" fillId="0" borderId="0"/>
    <xf numFmtId="189" fontId="30" fillId="0" borderId="0"/>
    <xf numFmtId="0" fontId="30" fillId="0" borderId="0"/>
    <xf numFmtId="189" fontId="30" fillId="0" borderId="0"/>
    <xf numFmtId="189" fontId="30" fillId="0" borderId="0"/>
    <xf numFmtId="0" fontId="29"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189" fontId="76" fillId="0" borderId="0"/>
    <xf numFmtId="0" fontId="29" fillId="0" borderId="0"/>
    <xf numFmtId="0" fontId="30" fillId="0" borderId="0"/>
    <xf numFmtId="0" fontId="30" fillId="0" borderId="0"/>
    <xf numFmtId="0" fontId="30" fillId="0" borderId="0"/>
    <xf numFmtId="189" fontId="30" fillId="0" borderId="0"/>
    <xf numFmtId="0" fontId="30" fillId="0" borderId="0"/>
    <xf numFmtId="189" fontId="30" fillId="0" borderId="0"/>
    <xf numFmtId="0" fontId="30" fillId="0" borderId="0"/>
    <xf numFmtId="189" fontId="30" fillId="0" borderId="0"/>
    <xf numFmtId="0" fontId="30" fillId="0" borderId="0"/>
    <xf numFmtId="0" fontId="45" fillId="0" borderId="0"/>
    <xf numFmtId="0" fontId="45" fillId="0" borderId="0"/>
    <xf numFmtId="0"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0" fontId="30" fillId="32" borderId="93" applyNumberFormat="0" applyFont="0" applyAlignment="0" applyProtection="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74"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0" fontId="74"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0" fontId="30" fillId="32" borderId="93" applyNumberFormat="0" applyFont="0" applyAlignment="0" applyProtection="0"/>
    <xf numFmtId="189" fontId="76" fillId="0" borderId="0"/>
    <xf numFmtId="0" fontId="30" fillId="32" borderId="93" applyNumberFormat="0" applyFont="0" applyAlignment="0" applyProtection="0"/>
    <xf numFmtId="0" fontId="30" fillId="32" borderId="93" applyNumberFormat="0" applyFont="0" applyAlignment="0" applyProtection="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9" fontId="29" fillId="0" borderId="0" applyFont="0" applyFill="0" applyBorder="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74"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9" fontId="29" fillId="0" borderId="0" applyFont="0" applyFill="0" applyBorder="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4" fillId="32" borderId="93" applyNumberFormat="0" applyFont="0" applyAlignment="0" applyProtection="0"/>
    <xf numFmtId="0" fontId="30" fillId="32" borderId="93" applyNumberFormat="0" applyFont="0" applyAlignment="0" applyProtection="0"/>
    <xf numFmtId="189" fontId="74" fillId="32" borderId="93" applyNumberFormat="0" applyFont="0" applyAlignment="0" applyProtection="0"/>
    <xf numFmtId="0" fontId="30"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74"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0" fontId="76" fillId="44" borderId="97" applyNumberFormat="0" applyFont="0" applyAlignment="0" applyProtection="0"/>
    <xf numFmtId="0"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0" borderId="0"/>
    <xf numFmtId="189" fontId="76" fillId="0" borderId="0"/>
    <xf numFmtId="0" fontId="76"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0"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0" fontId="76" fillId="44" borderId="97" applyNumberFormat="0" applyFont="0" applyAlignment="0" applyProtection="0"/>
    <xf numFmtId="189" fontId="30" fillId="32" borderId="93" applyNumberFormat="0" applyFont="0" applyAlignment="0" applyProtection="0"/>
    <xf numFmtId="189" fontId="76" fillId="44" borderId="97" applyNumberFormat="0" applyFont="0" applyAlignment="0" applyProtection="0"/>
    <xf numFmtId="189" fontId="76" fillId="0" borderId="0"/>
    <xf numFmtId="189" fontId="76" fillId="0" borderId="0"/>
    <xf numFmtId="0" fontId="30" fillId="32" borderId="93" applyNumberFormat="0" applyFont="0" applyAlignment="0" applyProtection="0"/>
    <xf numFmtId="0" fontId="76" fillId="44" borderId="97" applyNumberFormat="0" applyFont="0" applyAlignment="0" applyProtection="0"/>
    <xf numFmtId="0" fontId="30" fillId="32" borderId="93" applyNumberFormat="0" applyFont="0" applyAlignment="0" applyProtection="0"/>
    <xf numFmtId="189" fontId="76" fillId="44" borderId="97" applyNumberFormat="0" applyFont="0" applyAlignment="0" applyProtection="0"/>
    <xf numFmtId="189" fontId="76" fillId="0" borderId="0"/>
    <xf numFmtId="189" fontId="76" fillId="0" borderId="0"/>
    <xf numFmtId="0" fontId="29"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0" borderId="0"/>
    <xf numFmtId="0" fontId="29" fillId="44" borderId="97" applyNumberFormat="0" applyFont="0" applyAlignment="0" applyProtection="0"/>
    <xf numFmtId="0" fontId="76" fillId="44" borderId="97" applyNumberFormat="0" applyFont="0" applyAlignment="0" applyProtection="0"/>
    <xf numFmtId="189" fontId="76" fillId="44" borderId="97" applyNumberFormat="0" applyFont="0" applyAlignment="0" applyProtection="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0" fontId="29" fillId="44" borderId="97" applyNumberFormat="0" applyFont="0" applyAlignment="0" applyProtection="0"/>
    <xf numFmtId="189" fontId="76" fillId="0" borderId="0"/>
    <xf numFmtId="0"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0" fontId="29" fillId="44" borderId="97" applyNumberFormat="0" applyFont="0" applyAlignment="0" applyProtection="0"/>
    <xf numFmtId="0"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30" fillId="32" borderId="93" applyNumberFormat="0" applyFont="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0"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76" fillId="44" borderId="97"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30" fillId="32" borderId="93" applyNumberFormat="0" applyFont="0" applyAlignment="0" applyProtection="0"/>
    <xf numFmtId="189" fontId="76" fillId="0" borderId="0"/>
    <xf numFmtId="189" fontId="76" fillId="0" borderId="0"/>
    <xf numFmtId="43" fontId="30" fillId="0" borderId="0" applyFont="0" applyFill="0" applyBorder="0" applyAlignment="0" applyProtection="0"/>
    <xf numFmtId="41" fontId="30" fillId="0" borderId="0" applyFont="0" applyFill="0" applyBorder="0" applyAlignment="0" applyProtection="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76" fillId="0" borderId="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76" fillId="0" borderId="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0" fontId="124" fillId="21" borderId="107" applyNumberFormat="0" applyAlignment="0" applyProtection="0"/>
    <xf numFmtId="0"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0" fontId="127" fillId="8" borderId="102" applyNumberFormat="0" applyAlignment="0" applyProtection="0"/>
    <xf numFmtId="189" fontId="76" fillId="0" borderId="0"/>
    <xf numFmtId="189" fontId="127" fillId="8"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0"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0"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0" fontId="109" fillId="9"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0" fontId="109" fillId="9" borderId="102" applyNumberFormat="0" applyAlignment="0" applyProtection="0"/>
    <xf numFmtId="0"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76" fillId="0" borderId="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9" fontId="74" fillId="0" borderId="0" applyFont="0" applyFill="0" applyBorder="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0"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127" fillId="8" borderId="102"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76" fillId="0" borderId="0"/>
    <xf numFmtId="189" fontId="76" fillId="0" borderId="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09" fillId="9" borderId="102" applyNumberFormat="0" applyAlignment="0" applyProtection="0"/>
    <xf numFmtId="0" fontId="124" fillId="21" borderId="107" applyNumberFormat="0" applyAlignment="0" applyProtection="0"/>
    <xf numFmtId="189" fontId="109" fillId="9" borderId="102" applyNumberFormat="0" applyAlignment="0" applyProtection="0"/>
    <xf numFmtId="189" fontId="124" fillId="21" borderId="107" applyNumberFormat="0" applyAlignment="0" applyProtection="0"/>
    <xf numFmtId="189" fontId="76" fillId="0" borderId="0"/>
    <xf numFmtId="189" fontId="76" fillId="0" borderId="0"/>
    <xf numFmtId="0" fontId="109" fillId="9" borderId="102" applyNumberFormat="0" applyAlignment="0" applyProtection="0"/>
    <xf numFmtId="0" fontId="124" fillId="21" borderId="107" applyNumberFormat="0" applyAlignment="0" applyProtection="0"/>
    <xf numFmtId="0" fontId="109" fillId="9" borderId="102" applyNumberFormat="0" applyAlignment="0" applyProtection="0"/>
    <xf numFmtId="189" fontId="124" fillId="21" borderId="107" applyNumberFormat="0" applyAlignment="0" applyProtection="0"/>
    <xf numFmtId="0" fontId="130"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76" fillId="0" borderId="0"/>
    <xf numFmtId="0" fontId="130" fillId="21" borderId="107" applyNumberFormat="0" applyAlignment="0" applyProtection="0"/>
    <xf numFmtId="0" fontId="124" fillId="21" borderId="107" applyNumberFormat="0" applyAlignment="0" applyProtection="0"/>
    <xf numFmtId="189" fontId="124" fillId="21" borderId="107" applyNumberFormat="0" applyAlignment="0" applyProtection="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0"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9" fontId="29" fillId="0" borderId="0" applyFont="0" applyFill="0" applyBorder="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0" fontId="130" fillId="21" borderId="107" applyNumberFormat="0" applyAlignment="0" applyProtection="0"/>
    <xf numFmtId="0"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89" fontId="124" fillId="21" borderId="107" applyNumberFormat="0" applyAlignment="0" applyProtection="0"/>
    <xf numFmtId="189" fontId="124" fillId="21" borderId="107" applyNumberFormat="0" applyAlignment="0" applyProtection="0"/>
    <xf numFmtId="189" fontId="124" fillId="21" borderId="107"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109" fillId="9" borderId="102" applyNumberFormat="0" applyAlignment="0" applyProtection="0"/>
    <xf numFmtId="189" fontId="76" fillId="0" borderId="0"/>
    <xf numFmtId="14" fontId="153" fillId="0" borderId="0">
      <alignment horizontal="center" wrapText="1"/>
      <protection locked="0"/>
    </xf>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0" fontId="30" fillId="0" borderId="0" applyFont="0" applyFill="0" applyBorder="0" applyAlignment="0" applyProtection="0"/>
    <xf numFmtId="189" fontId="76" fillId="0" borderId="0"/>
    <xf numFmtId="9" fontId="30" fillId="0" borderId="0" applyFont="0" applyFill="0" applyBorder="0" applyAlignment="0" applyProtection="0"/>
    <xf numFmtId="9" fontId="30" fillId="0" borderId="0" applyFont="0" applyFill="0" applyBorder="0" applyAlignment="0" applyProtection="0"/>
    <xf numFmtId="189" fontId="76" fillId="0" borderId="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76" fillId="0" borderId="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30"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6"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76" fillId="0" borderId="0"/>
    <xf numFmtId="9" fontId="30" fillId="0" borderId="0" applyFont="0" applyFill="0" applyBorder="0" applyAlignment="0" applyProtection="0"/>
    <xf numFmtId="9" fontId="74"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76" fillId="0" borderId="0"/>
    <xf numFmtId="9" fontId="3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119" fillId="0" borderId="105" applyNumberFormat="0" applyFill="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9" fontId="3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30" fillId="0" borderId="0" applyFont="0" applyFill="0" applyBorder="0" applyAlignment="0" applyProtection="0"/>
    <xf numFmtId="9" fontId="29" fillId="0" borderId="0" applyFont="0" applyFill="0" applyBorder="0" applyAlignment="0" applyProtection="0"/>
    <xf numFmtId="9" fontId="30" fillId="0" borderId="0" applyFont="0" applyFill="0" applyBorder="0" applyAlignment="0" applyProtection="0"/>
    <xf numFmtId="9" fontId="29"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71" fontId="91" fillId="0" borderId="48">
      <protection locked="0"/>
    </xf>
    <xf numFmtId="171" fontId="91" fillId="0" borderId="48">
      <protection locked="0"/>
    </xf>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9" fontId="29"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189" fontId="76" fillId="0" borderId="0"/>
    <xf numFmtId="189" fontId="76" fillId="0" borderId="0"/>
    <xf numFmtId="189" fontId="76" fillId="0" borderId="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76" fillId="0" borderId="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89" fontId="76" fillId="0" borderId="0"/>
    <xf numFmtId="9" fontId="30" fillId="0" borderId="0" applyFont="0" applyFill="0" applyBorder="0" applyAlignment="0" applyProtection="0"/>
    <xf numFmtId="9" fontId="30" fillId="0" borderId="0" applyFont="0" applyFill="0" applyBorder="0" applyAlignment="0" applyProtection="0"/>
    <xf numFmtId="189" fontId="76" fillId="0" borderId="0"/>
    <xf numFmtId="9" fontId="132" fillId="0" borderId="73" applyNumberFormat="0" applyBorder="0"/>
    <xf numFmtId="2" fontId="30" fillId="0" borderId="0"/>
    <xf numFmtId="2" fontId="30" fillId="0" borderId="0"/>
    <xf numFmtId="189" fontId="26" fillId="0" borderId="89" applyNumberFormat="0" applyFill="0" applyAlignment="0" applyProtection="0"/>
    <xf numFmtId="2" fontId="30" fillId="0" borderId="0"/>
    <xf numFmtId="171" fontId="91" fillId="0" borderId="48">
      <protection locked="0"/>
    </xf>
    <xf numFmtId="2" fontId="30" fillId="0" borderId="0"/>
    <xf numFmtId="2" fontId="30" fillId="0" borderId="0"/>
    <xf numFmtId="2" fontId="30" fillId="0" borderId="0"/>
    <xf numFmtId="2" fontId="30" fillId="0" borderId="0"/>
    <xf numFmtId="2" fontId="30" fillId="0" borderId="0"/>
    <xf numFmtId="2" fontId="30" fillId="0" borderId="0"/>
    <xf numFmtId="164" fontId="159" fillId="0" borderId="0"/>
    <xf numFmtId="164" fontId="159" fillId="0" borderId="0"/>
    <xf numFmtId="165" fontId="159" fillId="0" borderId="0"/>
    <xf numFmtId="165" fontId="159" fillId="0" borderId="0"/>
    <xf numFmtId="165" fontId="159" fillId="0" borderId="0"/>
    <xf numFmtId="165" fontId="159" fillId="0" borderId="0"/>
    <xf numFmtId="165" fontId="159" fillId="0" borderId="0"/>
    <xf numFmtId="189" fontId="76" fillId="0" borderId="0"/>
    <xf numFmtId="189" fontId="76" fillId="0" borderId="0"/>
    <xf numFmtId="0" fontId="132" fillId="0" borderId="0" applyNumberFormat="0" applyFon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184" fontId="30" fillId="0" borderId="0" applyNumberFormat="0" applyFill="0" applyBorder="0" applyAlignment="0" applyProtection="0">
      <alignment horizontal="left"/>
    </xf>
    <xf numFmtId="0" fontId="69" fillId="9" borderId="0">
      <alignment horizontal="left" vertical="top"/>
    </xf>
    <xf numFmtId="0" fontId="69" fillId="9" borderId="0">
      <alignment horizontal="left" vertical="top"/>
    </xf>
    <xf numFmtId="0" fontId="69" fillId="9" borderId="0">
      <alignment horizontal="left" vertical="top"/>
    </xf>
    <xf numFmtId="189" fontId="69" fillId="9" borderId="0">
      <alignment horizontal="left" vertical="top"/>
    </xf>
    <xf numFmtId="189" fontId="69" fillId="9" borderId="0">
      <alignment horizontal="left" vertical="top"/>
    </xf>
    <xf numFmtId="189" fontId="76" fillId="0" borderId="0"/>
    <xf numFmtId="0" fontId="69" fillId="9" borderId="0">
      <alignment horizontal="left" vertical="top"/>
    </xf>
    <xf numFmtId="189" fontId="69" fillId="9" borderId="0">
      <alignment horizontal="left" vertical="top"/>
    </xf>
    <xf numFmtId="189" fontId="69" fillId="9" borderId="0">
      <alignment horizontal="left" vertical="top"/>
    </xf>
    <xf numFmtId="189" fontId="76" fillId="0" borderId="0"/>
    <xf numFmtId="0" fontId="69" fillId="9" borderId="0">
      <alignment horizontal="left" vertical="top"/>
    </xf>
    <xf numFmtId="0" fontId="69" fillId="9" borderId="0">
      <alignment horizontal="left" vertical="top"/>
    </xf>
    <xf numFmtId="0" fontId="69" fillId="9" borderId="0">
      <alignment horizontal="left" vertical="top"/>
    </xf>
    <xf numFmtId="189" fontId="69" fillId="9" borderId="0">
      <alignment horizontal="left" vertical="top"/>
    </xf>
    <xf numFmtId="189" fontId="69" fillId="9" borderId="0">
      <alignment horizontal="left" vertical="top"/>
    </xf>
    <xf numFmtId="189" fontId="76" fillId="0" borderId="0"/>
    <xf numFmtId="0" fontId="69" fillId="9" borderId="0">
      <alignment horizontal="left" vertical="top"/>
    </xf>
    <xf numFmtId="189" fontId="69" fillId="9" borderId="0">
      <alignment horizontal="left" vertical="top"/>
    </xf>
    <xf numFmtId="189" fontId="69" fillId="9" borderId="0">
      <alignment horizontal="left" vertical="top"/>
    </xf>
    <xf numFmtId="189" fontId="76" fillId="0" borderId="0"/>
    <xf numFmtId="0" fontId="128" fillId="9" borderId="0">
      <alignment horizontal="center" vertical="top"/>
    </xf>
    <xf numFmtId="0" fontId="128" fillId="9" borderId="0">
      <alignment horizontal="center" vertical="top"/>
    </xf>
    <xf numFmtId="189" fontId="128" fillId="9" borderId="0">
      <alignment horizontal="center" vertical="top"/>
    </xf>
    <xf numFmtId="189" fontId="76" fillId="0" borderId="0"/>
    <xf numFmtId="0" fontId="128" fillId="9" borderId="0">
      <alignment horizontal="center" vertical="top"/>
    </xf>
    <xf numFmtId="189" fontId="128" fillId="9" borderId="0">
      <alignment horizontal="center" vertical="top"/>
    </xf>
    <xf numFmtId="189" fontId="76" fillId="0" borderId="0"/>
    <xf numFmtId="0" fontId="69" fillId="9" borderId="0">
      <alignment horizontal="center" vertical="top"/>
    </xf>
    <xf numFmtId="0" fontId="69" fillId="9" borderId="0">
      <alignment horizontal="center" vertical="top"/>
    </xf>
    <xf numFmtId="189" fontId="69" fillId="9" borderId="0">
      <alignment horizontal="center" vertical="top"/>
    </xf>
    <xf numFmtId="189" fontId="69" fillId="9" borderId="0">
      <alignment horizontal="center" vertical="top"/>
    </xf>
    <xf numFmtId="189" fontId="76" fillId="0" borderId="0"/>
    <xf numFmtId="0" fontId="69" fillId="8" borderId="0">
      <alignment horizontal="center" vertical="top"/>
    </xf>
    <xf numFmtId="0" fontId="69" fillId="8" borderId="0">
      <alignment horizontal="center" vertical="top"/>
    </xf>
    <xf numFmtId="189" fontId="69" fillId="8" borderId="0">
      <alignment horizontal="center" vertical="top"/>
    </xf>
    <xf numFmtId="189" fontId="69" fillId="8" borderId="0">
      <alignment horizontal="center" vertical="top"/>
    </xf>
    <xf numFmtId="189" fontId="76" fillId="0" borderId="0"/>
    <xf numFmtId="0" fontId="151" fillId="69" borderId="0">
      <alignment horizontal="center" vertical="top"/>
    </xf>
    <xf numFmtId="0" fontId="151" fillId="69" borderId="0">
      <alignment horizontal="center" vertical="top"/>
    </xf>
    <xf numFmtId="0" fontId="151" fillId="69" borderId="0">
      <alignment horizontal="center" vertical="top"/>
    </xf>
    <xf numFmtId="189" fontId="151" fillId="69" borderId="0">
      <alignment horizontal="center" vertical="top"/>
    </xf>
    <xf numFmtId="189" fontId="76" fillId="0" borderId="0"/>
    <xf numFmtId="189" fontId="151" fillId="69" borderId="0">
      <alignment horizontal="center" vertical="top"/>
    </xf>
    <xf numFmtId="189" fontId="76" fillId="0" borderId="0"/>
    <xf numFmtId="0" fontId="151" fillId="69" borderId="0">
      <alignment horizontal="center" vertical="top"/>
    </xf>
    <xf numFmtId="0" fontId="151" fillId="69" borderId="0">
      <alignment horizontal="center" vertical="top"/>
    </xf>
    <xf numFmtId="0" fontId="151" fillId="69" borderId="0">
      <alignment horizontal="center" vertical="top"/>
    </xf>
    <xf numFmtId="189" fontId="151" fillId="69" borderId="0">
      <alignment horizontal="center" vertical="top"/>
    </xf>
    <xf numFmtId="189" fontId="151" fillId="69" borderId="0">
      <alignment horizontal="center" vertical="top"/>
    </xf>
    <xf numFmtId="189" fontId="76" fillId="0" borderId="0"/>
    <xf numFmtId="0" fontId="162" fillId="9" borderId="0">
      <alignment horizontal="center" vertical="top"/>
    </xf>
    <xf numFmtId="0" fontId="128" fillId="9" borderId="0">
      <alignment horizontal="left" vertical="top"/>
    </xf>
    <xf numFmtId="189" fontId="162" fillId="9" borderId="0">
      <alignment horizontal="center" vertical="top"/>
    </xf>
    <xf numFmtId="0" fontId="128" fillId="9" borderId="0">
      <alignment horizontal="left" vertical="top"/>
    </xf>
    <xf numFmtId="189" fontId="76" fillId="0" borderId="0"/>
    <xf numFmtId="0" fontId="128" fillId="9" borderId="0">
      <alignment horizontal="left" vertical="top"/>
    </xf>
    <xf numFmtId="0" fontId="128" fillId="9" borderId="0">
      <alignment horizontal="left" vertical="top"/>
    </xf>
    <xf numFmtId="189" fontId="128" fillId="9" borderId="0">
      <alignment horizontal="left" vertical="top"/>
    </xf>
    <xf numFmtId="189" fontId="76" fillId="0" borderId="0"/>
    <xf numFmtId="0" fontId="162" fillId="9" borderId="0">
      <alignment horizontal="center" vertical="top"/>
    </xf>
    <xf numFmtId="0" fontId="128" fillId="9" borderId="0">
      <alignment horizontal="center" vertical="top"/>
    </xf>
    <xf numFmtId="189" fontId="162" fillId="9" borderId="0">
      <alignment horizontal="center" vertical="top"/>
    </xf>
    <xf numFmtId="0" fontId="128" fillId="9" borderId="0">
      <alignment horizontal="center" vertical="top"/>
    </xf>
    <xf numFmtId="0" fontId="128" fillId="9" borderId="0">
      <alignment horizontal="center" vertical="top"/>
    </xf>
    <xf numFmtId="189" fontId="128" fillId="9" borderId="0">
      <alignment horizontal="center" vertical="top"/>
    </xf>
    <xf numFmtId="189" fontId="76" fillId="0" borderId="0"/>
    <xf numFmtId="0" fontId="128" fillId="9" borderId="0">
      <alignment horizontal="center" vertical="top"/>
    </xf>
    <xf numFmtId="189" fontId="128" fillId="9" borderId="0">
      <alignment horizontal="center" vertical="top"/>
    </xf>
    <xf numFmtId="189" fontId="128" fillId="9" borderId="0">
      <alignment horizontal="center" vertical="top"/>
    </xf>
    <xf numFmtId="189" fontId="76" fillId="0" borderId="0"/>
    <xf numFmtId="0" fontId="69" fillId="8" borderId="0">
      <alignment horizontal="center" vertical="top"/>
    </xf>
    <xf numFmtId="0" fontId="69" fillId="8" borderId="0">
      <alignment horizontal="center" vertical="top"/>
    </xf>
    <xf numFmtId="189" fontId="69" fillId="8" borderId="0">
      <alignment horizontal="center" vertical="top"/>
    </xf>
    <xf numFmtId="189" fontId="69" fillId="8" borderId="0">
      <alignment horizontal="center" vertical="top"/>
    </xf>
    <xf numFmtId="189" fontId="76" fillId="0" borderId="0"/>
    <xf numFmtId="0" fontId="69" fillId="9" borderId="0">
      <alignment horizontal="center" vertical="top"/>
    </xf>
    <xf numFmtId="0" fontId="69" fillId="9" borderId="0">
      <alignment horizontal="center" vertical="top"/>
    </xf>
    <xf numFmtId="189" fontId="69" fillId="9" borderId="0">
      <alignment horizontal="center" vertical="top"/>
    </xf>
    <xf numFmtId="189" fontId="69" fillId="9" borderId="0">
      <alignment horizontal="center" vertical="top"/>
    </xf>
    <xf numFmtId="0" fontId="69" fillId="9" borderId="0">
      <alignment horizontal="center" vertical="top"/>
    </xf>
    <xf numFmtId="0" fontId="69" fillId="9" borderId="0">
      <alignment horizontal="center" vertical="top"/>
    </xf>
    <xf numFmtId="189" fontId="69" fillId="9" borderId="0">
      <alignment horizontal="center" vertical="top"/>
    </xf>
    <xf numFmtId="189" fontId="69" fillId="9" borderId="0">
      <alignment horizontal="center" vertical="top"/>
    </xf>
    <xf numFmtId="189" fontId="76" fillId="0" borderId="0"/>
    <xf numFmtId="0" fontId="163" fillId="9" borderId="0">
      <alignment horizontal="center" vertical="top"/>
    </xf>
    <xf numFmtId="0" fontId="163" fillId="9" borderId="0">
      <alignment horizontal="center" vertical="top"/>
    </xf>
    <xf numFmtId="0" fontId="163" fillId="9" borderId="0">
      <alignment horizontal="center" vertical="top"/>
    </xf>
    <xf numFmtId="189" fontId="163" fillId="9" borderId="0">
      <alignment horizontal="center" vertical="top"/>
    </xf>
    <xf numFmtId="189" fontId="163" fillId="9" borderId="0">
      <alignment horizontal="center" vertical="top"/>
    </xf>
    <xf numFmtId="189" fontId="76" fillId="0" borderId="0"/>
    <xf numFmtId="189" fontId="163" fillId="9" borderId="0">
      <alignment horizontal="center" vertical="top"/>
    </xf>
    <xf numFmtId="189" fontId="76" fillId="0" borderId="0"/>
    <xf numFmtId="0" fontId="143" fillId="9" borderId="0">
      <alignment horizontal="center" vertical="top"/>
    </xf>
    <xf numFmtId="0" fontId="143" fillId="9" borderId="0">
      <alignment horizontal="center" vertical="top"/>
    </xf>
    <xf numFmtId="0" fontId="143" fillId="9" borderId="0">
      <alignment horizontal="center" vertical="top"/>
    </xf>
    <xf numFmtId="189" fontId="143" fillId="9" borderId="0">
      <alignment horizontal="center" vertical="top"/>
    </xf>
    <xf numFmtId="189" fontId="76" fillId="0" borderId="0"/>
    <xf numFmtId="0" fontId="143" fillId="9" borderId="0">
      <alignment horizontal="center" vertical="top"/>
    </xf>
    <xf numFmtId="189" fontId="143" fillId="9" borderId="0">
      <alignment horizontal="center" vertical="top"/>
    </xf>
    <xf numFmtId="189" fontId="143" fillId="9" borderId="0">
      <alignment horizontal="center" vertical="top"/>
    </xf>
    <xf numFmtId="189" fontId="76" fillId="0" borderId="0"/>
    <xf numFmtId="0" fontId="69" fillId="69" borderId="0">
      <alignment horizontal="left" vertical="top"/>
    </xf>
    <xf numFmtId="189" fontId="69" fillId="69" borderId="0">
      <alignment horizontal="left" vertical="top"/>
    </xf>
    <xf numFmtId="189" fontId="69" fillId="69" borderId="0">
      <alignment horizontal="left" vertical="top"/>
    </xf>
    <xf numFmtId="189" fontId="76" fillId="0" borderId="0"/>
    <xf numFmtId="0" fontId="151" fillId="9" borderId="0">
      <alignment horizontal="center" vertical="top"/>
    </xf>
    <xf numFmtId="0" fontId="151" fillId="9" borderId="0">
      <alignment horizontal="center" vertical="top"/>
    </xf>
    <xf numFmtId="189" fontId="151" fillId="9" borderId="0">
      <alignment horizontal="center" vertical="top"/>
    </xf>
    <xf numFmtId="189" fontId="151" fillId="9" borderId="0">
      <alignment horizontal="center" vertical="top"/>
    </xf>
    <xf numFmtId="189" fontId="76" fillId="0" borderId="0"/>
    <xf numFmtId="0" fontId="151" fillId="9" borderId="0">
      <alignment horizontal="center" vertical="top"/>
    </xf>
    <xf numFmtId="0" fontId="151" fillId="9" borderId="0">
      <alignment horizontal="center" vertical="top"/>
    </xf>
    <xf numFmtId="189" fontId="151" fillId="9" borderId="0">
      <alignment horizontal="center" vertical="top"/>
    </xf>
    <xf numFmtId="189" fontId="151" fillId="9" borderId="0">
      <alignment horizontal="center" vertical="top"/>
    </xf>
    <xf numFmtId="189" fontId="76" fillId="0" borderId="0"/>
    <xf numFmtId="0" fontId="69" fillId="9" borderId="0">
      <alignment horizontal="right" vertical="top"/>
    </xf>
    <xf numFmtId="0" fontId="69" fillId="9" borderId="0">
      <alignment horizontal="right" vertical="top"/>
    </xf>
    <xf numFmtId="0" fontId="69" fillId="9" borderId="0">
      <alignment horizontal="right" vertical="top"/>
    </xf>
    <xf numFmtId="189" fontId="69" fillId="9" borderId="0">
      <alignment horizontal="right" vertical="top"/>
    </xf>
    <xf numFmtId="189" fontId="69" fillId="9" borderId="0">
      <alignment horizontal="right" vertical="top"/>
    </xf>
    <xf numFmtId="189" fontId="76" fillId="0" borderId="0"/>
    <xf numFmtId="0" fontId="69" fillId="9" borderId="0">
      <alignment horizontal="right" vertical="top"/>
    </xf>
    <xf numFmtId="189" fontId="69" fillId="9" borderId="0">
      <alignment horizontal="right" vertical="top"/>
    </xf>
    <xf numFmtId="189" fontId="69" fillId="9" borderId="0">
      <alignment horizontal="right" vertical="top"/>
    </xf>
    <xf numFmtId="0" fontId="162" fillId="9" borderId="0">
      <alignment horizontal="center" vertical="top"/>
    </xf>
    <xf numFmtId="0" fontId="162" fillId="9" borderId="0">
      <alignment horizontal="center" vertical="top"/>
    </xf>
    <xf numFmtId="189" fontId="162" fillId="9" borderId="0">
      <alignment horizontal="center" vertical="top"/>
    </xf>
    <xf numFmtId="189" fontId="162" fillId="9" borderId="0">
      <alignment horizontal="center" vertical="top"/>
    </xf>
    <xf numFmtId="189" fontId="76" fillId="0" borderId="0"/>
    <xf numFmtId="0" fontId="128" fillId="9" borderId="0">
      <alignment horizontal="left" vertical="top"/>
    </xf>
    <xf numFmtId="0" fontId="128" fillId="9" borderId="0">
      <alignment horizontal="left" vertical="top"/>
    </xf>
    <xf numFmtId="0" fontId="128" fillId="9" borderId="0">
      <alignment horizontal="left" vertical="top"/>
    </xf>
    <xf numFmtId="189" fontId="128" fillId="9" borderId="0">
      <alignment horizontal="left" vertical="top"/>
    </xf>
    <xf numFmtId="189" fontId="128" fillId="9" borderId="0">
      <alignment horizontal="left" vertical="top"/>
    </xf>
    <xf numFmtId="189" fontId="76" fillId="0" borderId="0"/>
    <xf numFmtId="0" fontId="128" fillId="9" borderId="0">
      <alignment horizontal="left" vertical="top"/>
    </xf>
    <xf numFmtId="189" fontId="128" fillId="9" borderId="0">
      <alignment horizontal="left" vertical="top"/>
    </xf>
    <xf numFmtId="189" fontId="128" fillId="9" borderId="0">
      <alignment horizontal="left" vertical="top"/>
    </xf>
    <xf numFmtId="189" fontId="76" fillId="0" borderId="0"/>
    <xf numFmtId="40" fontId="164" fillId="0" borderId="0" applyBorder="0">
      <alignment horizontal="right"/>
    </xf>
    <xf numFmtId="49" fontId="155" fillId="8" borderId="0" applyFont="0" applyBorder="0">
      <alignment horizontal="left"/>
    </xf>
    <xf numFmtId="189" fontId="92"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129" fillId="0" borderId="0" applyNumberFormat="0" applyFill="0" applyBorder="0" applyAlignment="0" applyProtection="0"/>
    <xf numFmtId="0" fontId="129"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92" fillId="0" borderId="0" applyNumberFormat="0" applyFill="0" applyBorder="0" applyAlignment="0" applyProtection="0"/>
    <xf numFmtId="189" fontId="129" fillId="0" borderId="0" applyNumberFormat="0" applyFill="0" applyBorder="0" applyAlignment="0" applyProtection="0"/>
    <xf numFmtId="0" fontId="92"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189" fontId="129"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76" fillId="0" borderId="0"/>
    <xf numFmtId="189" fontId="76" fillId="0" borderId="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189" fontId="92"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76" fillId="0" borderId="0"/>
    <xf numFmtId="0" fontId="92" fillId="0" borderId="0" applyNumberFormat="0" applyFill="0" applyBorder="0" applyAlignment="0" applyProtection="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76" fillId="0" borderId="0"/>
    <xf numFmtId="0" fontId="158"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76" fillId="0" borderId="0"/>
    <xf numFmtId="0" fontId="158" fillId="0" borderId="0" applyNumberFormat="0" applyFill="0" applyBorder="0" applyAlignment="0" applyProtection="0"/>
    <xf numFmtId="0" fontId="106" fillId="0" borderId="0" applyNumberFormat="0" applyFill="0" applyBorder="0" applyAlignment="0" applyProtection="0"/>
    <xf numFmtId="189" fontId="106" fillId="0" borderId="0" applyNumberFormat="0" applyFill="0" applyBorder="0" applyAlignment="0" applyProtection="0"/>
    <xf numFmtId="189" fontId="76" fillId="0" borderId="0"/>
    <xf numFmtId="0" fontId="158" fillId="0" borderId="0" applyNumberFormat="0" applyFill="0" applyBorder="0" applyAlignment="0" applyProtection="0"/>
    <xf numFmtId="0" fontId="92" fillId="0" borderId="0" applyNumberFormat="0" applyFill="0" applyBorder="0" applyAlignment="0" applyProtection="0"/>
    <xf numFmtId="189" fontId="92" fillId="0" borderId="0" applyNumberFormat="0" applyFill="0" applyBorder="0" applyAlignment="0" applyProtection="0"/>
    <xf numFmtId="189" fontId="76" fillId="0" borderId="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0" fontId="158" fillId="0" borderId="0" applyNumberFormat="0" applyFill="0" applyBorder="0" applyAlignment="0" applyProtection="0"/>
    <xf numFmtId="0" fontId="106" fillId="0" borderId="0" applyNumberFormat="0" applyFill="0" applyBorder="0" applyAlignment="0" applyProtection="0"/>
    <xf numFmtId="189" fontId="92"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106" fillId="0" borderId="0" applyNumberFormat="0" applyFill="0" applyBorder="0" applyAlignment="0" applyProtection="0"/>
    <xf numFmtId="189" fontId="92" fillId="0" borderId="0" applyNumberFormat="0" applyFill="0" applyBorder="0" applyAlignment="0" applyProtection="0"/>
    <xf numFmtId="189" fontId="76" fillId="0" borderId="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76" fillId="0" borderId="0"/>
    <xf numFmtId="171" fontId="91" fillId="0" borderId="48">
      <protection locked="0"/>
    </xf>
    <xf numFmtId="171" fontId="91" fillId="0" borderId="48">
      <protection locked="0"/>
    </xf>
    <xf numFmtId="171" fontId="91" fillId="0" borderId="48">
      <protection locked="0"/>
    </xf>
    <xf numFmtId="171" fontId="91" fillId="0" borderId="48">
      <protection locked="0"/>
    </xf>
    <xf numFmtId="171" fontId="91" fillId="0" borderId="48">
      <protection locked="0"/>
    </xf>
    <xf numFmtId="171" fontId="91" fillId="0" borderId="48">
      <protection locked="0"/>
    </xf>
    <xf numFmtId="171" fontId="91" fillId="0" borderId="48">
      <protection locked="0"/>
    </xf>
    <xf numFmtId="171" fontId="91" fillId="0" borderId="48">
      <protection locked="0"/>
    </xf>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119" fillId="0" borderId="105" applyNumberFormat="0" applyFill="0" applyAlignment="0" applyProtection="0"/>
    <xf numFmtId="171" fontId="91" fillId="0" borderId="48">
      <protection locked="0"/>
    </xf>
    <xf numFmtId="189" fontId="119" fillId="0" borderId="105" applyNumberFormat="0" applyFill="0" applyAlignment="0" applyProtection="0"/>
    <xf numFmtId="171" fontId="91" fillId="0" borderId="48">
      <protection locked="0"/>
    </xf>
    <xf numFmtId="171" fontId="91" fillId="0" borderId="48">
      <protection locked="0"/>
    </xf>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119" fillId="0" borderId="105" applyNumberFormat="0" applyFill="0" applyAlignment="0" applyProtection="0"/>
    <xf numFmtId="0"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119" fillId="0" borderId="105" applyNumberFormat="0" applyFill="0" applyAlignment="0" applyProtection="0"/>
    <xf numFmtId="0"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189" fontId="119" fillId="0" borderId="105" applyNumberFormat="0" applyFill="0" applyAlignment="0" applyProtection="0"/>
    <xf numFmtId="189" fontId="119" fillId="0" borderId="105" applyNumberFormat="0" applyFill="0" applyAlignment="0" applyProtection="0"/>
    <xf numFmtId="189" fontId="119" fillId="0" borderId="105" applyNumberFormat="0" applyFill="0" applyAlignment="0" applyProtection="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89" fontId="76" fillId="0" borderId="0"/>
    <xf numFmtId="189" fontId="76" fillId="0" borderId="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171" fontId="91" fillId="0" borderId="48">
      <protection locked="0"/>
    </xf>
    <xf numFmtId="0" fontId="26" fillId="0" borderId="89" applyNumberFormat="0" applyFill="0" applyAlignment="0" applyProtection="0"/>
    <xf numFmtId="189" fontId="26" fillId="0" borderId="89" applyNumberFormat="0" applyFill="0" applyAlignment="0" applyProtection="0"/>
    <xf numFmtId="189" fontId="76" fillId="0" borderId="0"/>
    <xf numFmtId="171" fontId="91" fillId="0" borderId="48">
      <protection locked="0"/>
    </xf>
    <xf numFmtId="0" fontId="26" fillId="0" borderId="89" applyNumberFormat="0" applyFill="0" applyAlignment="0" applyProtection="0"/>
    <xf numFmtId="189" fontId="26" fillId="0" borderId="89" applyNumberFormat="0" applyFill="0" applyAlignment="0" applyProtection="0"/>
    <xf numFmtId="189" fontId="76" fillId="0" borderId="0"/>
    <xf numFmtId="0" fontId="26" fillId="0" borderId="89" applyNumberFormat="0" applyFill="0" applyAlignment="0" applyProtection="0"/>
    <xf numFmtId="189" fontId="26" fillId="0" borderId="89" applyNumberFormat="0" applyFill="0" applyAlignment="0" applyProtection="0"/>
    <xf numFmtId="0" fontId="26" fillId="0" borderId="89" applyNumberFormat="0" applyFill="0" applyAlignment="0" applyProtection="0"/>
    <xf numFmtId="189" fontId="26" fillId="0" borderId="89" applyNumberFormat="0" applyFill="0" applyAlignment="0" applyProtection="0"/>
    <xf numFmtId="189" fontId="76" fillId="0" borderId="0"/>
    <xf numFmtId="171" fontId="91" fillId="0" borderId="48">
      <protection locked="0"/>
    </xf>
    <xf numFmtId="0" fontId="165" fillId="0" borderId="89" applyNumberFormat="0" applyFill="0" applyAlignment="0" applyProtection="0"/>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0" fontId="26" fillId="0" borderId="89" applyNumberFormat="0" applyFill="0" applyAlignment="0" applyProtection="0"/>
    <xf numFmtId="171" fontId="91" fillId="0" borderId="48">
      <protection locked="0"/>
    </xf>
    <xf numFmtId="189" fontId="26" fillId="0" borderId="89" applyNumberFormat="0" applyFill="0" applyAlignment="0" applyProtection="0"/>
    <xf numFmtId="189" fontId="26" fillId="0" borderId="89" applyNumberFormat="0" applyFill="0" applyAlignment="0" applyProtection="0"/>
    <xf numFmtId="189" fontId="26" fillId="0" borderId="89" applyNumberFormat="0" applyFill="0" applyAlignment="0" applyProtection="0"/>
    <xf numFmtId="171" fontId="91" fillId="0" borderId="48">
      <protection locked="0"/>
    </xf>
    <xf numFmtId="189" fontId="76" fillId="0" borderId="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46" fillId="0" borderId="0" applyNumberFormat="0" applyFill="0" applyBorder="0" applyAlignment="0" applyProtection="0"/>
    <xf numFmtId="0" fontId="146"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05" fillId="0" borderId="0" applyNumberFormat="0" applyFill="0" applyBorder="0" applyAlignment="0" applyProtection="0"/>
    <xf numFmtId="189" fontId="146" fillId="0" borderId="0" applyNumberFormat="0" applyFill="0" applyBorder="0" applyAlignment="0" applyProtection="0"/>
    <xf numFmtId="0" fontId="105"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146"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76" fillId="0" borderId="0"/>
    <xf numFmtId="189" fontId="76" fillId="0" borderId="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189" fontId="105"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76" fillId="0" borderId="0"/>
    <xf numFmtId="0" fontId="105" fillId="0" borderId="0" applyNumberFormat="0" applyFill="0" applyBorder="0" applyAlignment="0" applyProtection="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76" fillId="0" borderId="0"/>
    <xf numFmtId="0" fontId="166"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76" fillId="0" borderId="0"/>
    <xf numFmtId="0" fontId="166" fillId="0" borderId="0" applyNumberFormat="0" applyFill="0" applyBorder="0" applyAlignment="0" applyProtection="0"/>
    <xf numFmtId="0" fontId="28" fillId="0" borderId="0" applyNumberFormat="0" applyFill="0" applyBorder="0" applyAlignment="0" applyProtection="0"/>
    <xf numFmtId="189" fontId="28" fillId="0" borderId="0" applyNumberFormat="0" applyFill="0" applyBorder="0" applyAlignment="0" applyProtection="0"/>
    <xf numFmtId="189" fontId="76" fillId="0" borderId="0"/>
    <xf numFmtId="0" fontId="166" fillId="0" borderId="0" applyNumberFormat="0" applyFill="0" applyBorder="0" applyAlignment="0" applyProtection="0"/>
    <xf numFmtId="0" fontId="105" fillId="0" borderId="0" applyNumberFormat="0" applyFill="0" applyBorder="0" applyAlignment="0" applyProtection="0"/>
    <xf numFmtId="189" fontId="105" fillId="0" borderId="0" applyNumberFormat="0" applyFill="0" applyBorder="0" applyAlignment="0" applyProtection="0"/>
    <xf numFmtId="189" fontId="76" fillId="0" borderId="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0" fontId="166" fillId="0" borderId="0" applyNumberFormat="0" applyFill="0" applyBorder="0" applyAlignment="0" applyProtection="0"/>
    <xf numFmtId="0" fontId="28" fillId="0" borderId="0" applyNumberFormat="0" applyFill="0" applyBorder="0" applyAlignment="0" applyProtection="0"/>
    <xf numFmtId="189" fontId="105"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28" fillId="0" borderId="0" applyNumberFormat="0" applyFill="0" applyBorder="0" applyAlignment="0" applyProtection="0"/>
    <xf numFmtId="189" fontId="105" fillId="0" borderId="0" applyNumberFormat="0" applyFill="0" applyBorder="0" applyAlignment="0" applyProtection="0"/>
    <xf numFmtId="189" fontId="76" fillId="0" borderId="0"/>
    <xf numFmtId="40" fontId="167" fillId="0" borderId="0" applyFont="0" applyFill="0" applyBorder="0" applyAlignment="0" applyProtection="0"/>
    <xf numFmtId="38" fontId="167" fillId="0" borderId="0" applyFont="0" applyFill="0" applyBorder="0" applyAlignment="0" applyProtection="0"/>
    <xf numFmtId="0" fontId="167" fillId="0" borderId="0" applyFont="0" applyFill="0" applyBorder="0" applyAlignment="0" applyProtection="0"/>
    <xf numFmtId="0" fontId="167" fillId="0" borderId="0" applyFont="0" applyFill="0" applyBorder="0" applyAlignment="0" applyProtection="0"/>
    <xf numFmtId="10" fontId="30" fillId="0" borderId="0" applyFont="0" applyFill="0" applyBorder="0" applyAlignment="0" applyProtection="0"/>
    <xf numFmtId="0" fontId="168" fillId="0" borderId="0"/>
    <xf numFmtId="193" fontId="30" fillId="0" borderId="0" applyFont="0" applyFill="0" applyBorder="0" applyAlignment="0" applyProtection="0"/>
    <xf numFmtId="180" fontId="30" fillId="0" borderId="0" applyFont="0" applyFill="0" applyBorder="0" applyAlignment="0" applyProtection="0"/>
    <xf numFmtId="168" fontId="161" fillId="0" borderId="0" applyFont="0" applyFill="0" applyBorder="0" applyAlignment="0" applyProtection="0"/>
    <xf numFmtId="0" fontId="169" fillId="0" borderId="0"/>
    <xf numFmtId="181" fontId="170" fillId="0" borderId="0"/>
    <xf numFmtId="0" fontId="170" fillId="0" borderId="0"/>
    <xf numFmtId="0" fontId="22" fillId="0" borderId="0"/>
    <xf numFmtId="0" fontId="22" fillId="0" borderId="0"/>
    <xf numFmtId="0" fontId="22" fillId="0" borderId="0"/>
    <xf numFmtId="0" fontId="22" fillId="0" borderId="0"/>
    <xf numFmtId="0" fontId="22" fillId="0" borderId="0"/>
    <xf numFmtId="41" fontId="22" fillId="0" borderId="0" applyFont="0" applyFill="0" applyBorder="0" applyAlignment="0" applyProtection="0"/>
    <xf numFmtId="41" fontId="22" fillId="0" borderId="0" applyFont="0" applyFill="0" applyBorder="0" applyAlignment="0" applyProtection="0"/>
    <xf numFmtId="0" fontId="30" fillId="0" borderId="0"/>
    <xf numFmtId="196" fontId="30" fillId="0" borderId="0"/>
    <xf numFmtId="196" fontId="30" fillId="0" borderId="0"/>
    <xf numFmtId="196" fontId="30" fillId="0" borderId="0"/>
    <xf numFmtId="196" fontId="30" fillId="0" borderId="0"/>
    <xf numFmtId="196" fontId="30" fillId="0" borderId="0"/>
    <xf numFmtId="166" fontId="22"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41" fontId="21" fillId="0" borderId="0" applyFont="0" applyFill="0" applyBorder="0" applyAlignment="0" applyProtection="0"/>
    <xf numFmtId="41" fontId="21" fillId="0" borderId="0" applyFont="0" applyFill="0" applyBorder="0" applyAlignment="0" applyProtection="0"/>
    <xf numFmtId="181" fontId="170" fillId="0" borderId="0"/>
    <xf numFmtId="0" fontId="20" fillId="0" borderId="0"/>
    <xf numFmtId="0" fontId="20" fillId="0" borderId="0"/>
    <xf numFmtId="0" fontId="20" fillId="0" borderId="0"/>
    <xf numFmtId="0" fontId="20" fillId="0" borderId="0"/>
    <xf numFmtId="0" fontId="20" fillId="0" borderId="0"/>
    <xf numFmtId="41" fontId="20" fillId="0" borderId="0" applyFont="0" applyFill="0" applyBorder="0" applyAlignment="0" applyProtection="0"/>
    <xf numFmtId="41" fontId="20"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41" fontId="19" fillId="0" borderId="0" applyFont="0" applyFill="0" applyBorder="0" applyAlignment="0" applyProtection="0"/>
    <xf numFmtId="41" fontId="19" fillId="0" borderId="0" applyFont="0" applyFill="0" applyBorder="0" applyAlignment="0" applyProtection="0"/>
    <xf numFmtId="0" fontId="176" fillId="0" borderId="0"/>
    <xf numFmtId="0" fontId="74" fillId="51" borderId="0" applyNumberFormat="0" applyBorder="0" applyAlignment="0" applyProtection="0"/>
    <xf numFmtId="0" fontId="74" fillId="34" borderId="0" applyNumberFormat="0" applyBorder="0" applyAlignment="0" applyProtection="0"/>
    <xf numFmtId="0" fontId="74" fillId="31" borderId="0" applyNumberFormat="0" applyBorder="0" applyAlignment="0" applyProtection="0"/>
    <xf numFmtId="0" fontId="74" fillId="42" borderId="0" applyNumberFormat="0" applyBorder="0" applyAlignment="0" applyProtection="0"/>
    <xf numFmtId="0" fontId="74" fillId="59" borderId="0" applyNumberFormat="0" applyBorder="0" applyAlignment="0" applyProtection="0"/>
    <xf numFmtId="0" fontId="74" fillId="33" borderId="0" applyNumberFormat="0" applyBorder="0" applyAlignment="0" applyProtection="0"/>
    <xf numFmtId="0" fontId="74" fillId="57" borderId="0" applyNumberFormat="0" applyBorder="0" applyAlignment="0" applyProtection="0"/>
    <xf numFmtId="0" fontId="74" fillId="24" borderId="0" applyNumberFormat="0" applyBorder="0" applyAlignment="0" applyProtection="0"/>
    <xf numFmtId="0" fontId="74" fillId="56" borderId="0" applyNumberFormat="0" applyBorder="0" applyAlignment="0" applyProtection="0"/>
    <xf numFmtId="0" fontId="74" fillId="42" borderId="0" applyNumberFormat="0" applyBorder="0" applyAlignment="0" applyProtection="0"/>
    <xf numFmtId="0" fontId="74" fillId="57" borderId="0" applyNumberFormat="0" applyBorder="0" applyAlignment="0" applyProtection="0"/>
    <xf numFmtId="0" fontId="74" fillId="65" borderId="0" applyNumberFormat="0" applyBorder="0" applyAlignment="0" applyProtection="0"/>
    <xf numFmtId="0" fontId="81" fillId="64" borderId="0" applyNumberFormat="0" applyBorder="0" applyAlignment="0" applyProtection="0"/>
    <xf numFmtId="0" fontId="81" fillId="24" borderId="0" applyNumberFormat="0" applyBorder="0" applyAlignment="0" applyProtection="0"/>
    <xf numFmtId="0" fontId="81" fillId="56" borderId="0" applyNumberFormat="0" applyBorder="0" applyAlignment="0" applyProtection="0"/>
    <xf numFmtId="0" fontId="81" fillId="54" borderId="0" applyNumberFormat="0" applyBorder="0" applyAlignment="0" applyProtection="0"/>
    <xf numFmtId="0" fontId="81" fillId="37" borderId="0" applyNumberFormat="0" applyBorder="0" applyAlignment="0" applyProtection="0"/>
    <xf numFmtId="0" fontId="81" fillId="67" borderId="0" applyNumberFormat="0" applyBorder="0" applyAlignment="0" applyProtection="0"/>
    <xf numFmtId="0" fontId="81" fillId="66" borderId="0" applyNumberFormat="0" applyBorder="0" applyAlignment="0" applyProtection="0"/>
    <xf numFmtId="0" fontId="81" fillId="60" borderId="0" applyNumberFormat="0" applyBorder="0" applyAlignment="0" applyProtection="0"/>
    <xf numFmtId="0" fontId="81" fillId="58" borderId="0" applyNumberFormat="0" applyBorder="0" applyAlignment="0" applyProtection="0"/>
    <xf numFmtId="0" fontId="81" fillId="54" borderId="0" applyNumberFormat="0" applyBorder="0" applyAlignment="0" applyProtection="0"/>
    <xf numFmtId="0" fontId="81" fillId="37" borderId="0" applyNumberFormat="0" applyBorder="0" applyAlignment="0" applyProtection="0"/>
    <xf numFmtId="0" fontId="81" fillId="62" borderId="0" applyNumberFormat="0" applyBorder="0" applyAlignment="0" applyProtection="0"/>
    <xf numFmtId="0" fontId="115" fillId="34" borderId="0" applyNumberFormat="0" applyBorder="0" applyAlignment="0" applyProtection="0"/>
    <xf numFmtId="0" fontId="90" fillId="8" borderId="113" applyNumberFormat="0" applyAlignment="0" applyProtection="0"/>
    <xf numFmtId="0" fontId="86" fillId="13" borderId="95" applyNumberFormat="0" applyAlignment="0" applyProtection="0"/>
    <xf numFmtId="0" fontId="104" fillId="0" borderId="0" applyNumberFormat="0" applyFill="0" applyBorder="0" applyAlignment="0" applyProtection="0"/>
    <xf numFmtId="0" fontId="98" fillId="31" borderId="0" applyNumberFormat="0" applyBorder="0" applyAlignment="0" applyProtection="0"/>
    <xf numFmtId="0" fontId="123" fillId="0" borderId="106" applyNumberFormat="0" applyFill="0" applyAlignment="0" applyProtection="0"/>
    <xf numFmtId="0" fontId="118" fillId="0" borderId="100" applyNumberFormat="0" applyFill="0" applyAlignment="0" applyProtection="0"/>
    <xf numFmtId="0" fontId="101" fillId="0" borderId="99" applyNumberFormat="0" applyFill="0" applyAlignment="0" applyProtection="0"/>
    <xf numFmtId="0" fontId="101" fillId="0" borderId="0" applyNumberFormat="0" applyFill="0" applyBorder="0" applyAlignment="0" applyProtection="0"/>
    <xf numFmtId="0" fontId="93" fillId="33" borderId="113" applyNumberFormat="0" applyAlignment="0" applyProtection="0"/>
    <xf numFmtId="0" fontId="80" fillId="0" borderId="91" applyNumberFormat="0" applyFill="0" applyAlignment="0" applyProtection="0"/>
    <xf numFmtId="0" fontId="100" fillId="20" borderId="0" applyNumberFormat="0" applyBorder="0" applyAlignment="0" applyProtection="0"/>
    <xf numFmtId="0" fontId="30" fillId="32" borderId="114" applyNumberFormat="0" applyFont="0" applyAlignment="0" applyProtection="0"/>
    <xf numFmtId="0" fontId="109" fillId="8" borderId="115" applyNumberFormat="0" applyAlignment="0" applyProtection="0"/>
    <xf numFmtId="0" fontId="129" fillId="0" borderId="0" applyNumberFormat="0" applyFill="0" applyBorder="0" applyAlignment="0" applyProtection="0"/>
    <xf numFmtId="0" fontId="119" fillId="0" borderId="116" applyNumberFormat="0" applyFill="0" applyAlignment="0" applyProtection="0"/>
    <xf numFmtId="0" fontId="105" fillId="0" borderId="0" applyNumberFormat="0" applyFill="0" applyBorder="0" applyAlignment="0" applyProtection="0"/>
    <xf numFmtId="0" fontId="30" fillId="0" borderId="0" applyFill="0" applyBorder="0" applyAlignment="0" applyProtection="0"/>
    <xf numFmtId="22" fontId="30" fillId="0" borderId="0" applyFill="0" applyBorder="0" applyAlignment="0" applyProtection="0"/>
    <xf numFmtId="0" fontId="170" fillId="0" borderId="0"/>
    <xf numFmtId="178" fontId="30" fillId="0" borderId="0" applyFill="0" applyBorder="0" applyAlignment="0" applyProtection="0"/>
    <xf numFmtId="178" fontId="30" fillId="0" borderId="0" applyFill="0" applyBorder="0" applyAlignment="0" applyProtection="0"/>
    <xf numFmtId="178" fontId="30" fillId="0" borderId="0" applyFill="0" applyBorder="0" applyAlignment="0" applyProtection="0"/>
    <xf numFmtId="178" fontId="30" fillId="0" borderId="0" applyFill="0" applyBorder="0" applyAlignment="0" applyProtection="0"/>
    <xf numFmtId="189" fontId="30" fillId="0" borderId="0"/>
    <xf numFmtId="189" fontId="170" fillId="0" borderId="0"/>
    <xf numFmtId="41" fontId="170" fillId="0" borderId="0" applyFont="0" applyFill="0" applyBorder="0" applyAlignment="0" applyProtection="0"/>
    <xf numFmtId="189" fontId="30" fillId="0" borderId="0"/>
    <xf numFmtId="189" fontId="30" fillId="0" borderId="0"/>
    <xf numFmtId="189" fontId="30" fillId="0" borderId="0"/>
    <xf numFmtId="9" fontId="30" fillId="0" borderId="0" applyFill="0" applyBorder="0" applyAlignment="0" applyProtection="0"/>
    <xf numFmtId="189" fontId="177" fillId="0" borderId="0"/>
    <xf numFmtId="197" fontId="170" fillId="0" borderId="0"/>
    <xf numFmtId="181" fontId="170" fillId="0" borderId="0"/>
    <xf numFmtId="41" fontId="170" fillId="0" borderId="0" applyFont="0" applyFill="0" applyBorder="0" applyAlignment="0" applyProtection="0"/>
    <xf numFmtId="181" fontId="170" fillId="0" borderId="0"/>
    <xf numFmtId="181" fontId="30" fillId="0" borderId="0"/>
    <xf numFmtId="181" fontId="18" fillId="0" borderId="0"/>
    <xf numFmtId="181" fontId="18" fillId="0" borderId="0"/>
    <xf numFmtId="181" fontId="74" fillId="0" borderId="0"/>
    <xf numFmtId="181" fontId="18" fillId="0" borderId="0"/>
    <xf numFmtId="181" fontId="18" fillId="0" borderId="0"/>
    <xf numFmtId="181" fontId="170" fillId="0" borderId="0"/>
    <xf numFmtId="41" fontId="170" fillId="0" borderId="0" applyFont="0" applyFill="0" applyBorder="0" applyAlignment="0" applyProtection="0"/>
    <xf numFmtId="0" fontId="30" fillId="0" borderId="0"/>
    <xf numFmtId="0" fontId="30" fillId="0" borderId="0"/>
    <xf numFmtId="0" fontId="170" fillId="0" borderId="0"/>
    <xf numFmtId="0" fontId="170" fillId="0" borderId="0"/>
    <xf numFmtId="0" fontId="74" fillId="0" borderId="0" applyFill="0" applyProtection="0"/>
    <xf numFmtId="178" fontId="18" fillId="0" borderId="0"/>
    <xf numFmtId="178" fontId="30" fillId="0" borderId="0"/>
    <xf numFmtId="178" fontId="30" fillId="0" borderId="0"/>
    <xf numFmtId="178" fontId="30" fillId="0" borderId="0"/>
    <xf numFmtId="41" fontId="18" fillId="0" borderId="0" applyFont="0" applyFill="0" applyBorder="0" applyAlignment="0" applyProtection="0"/>
    <xf numFmtId="178" fontId="30" fillId="0" borderId="0"/>
    <xf numFmtId="178" fontId="30"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70" fillId="0" borderId="0"/>
    <xf numFmtId="189" fontId="170" fillId="0" borderId="0"/>
    <xf numFmtId="0" fontId="74" fillId="0" borderId="0" applyFill="0" applyProtection="0"/>
    <xf numFmtId="0" fontId="74" fillId="0" borderId="0" applyFill="0" applyProtection="0"/>
    <xf numFmtId="0" fontId="74" fillId="0" borderId="0" applyFill="0" applyProtection="0"/>
    <xf numFmtId="178" fontId="18" fillId="0" borderId="0"/>
    <xf numFmtId="0" fontId="74" fillId="0" borderId="0" applyFill="0" applyProtection="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0" fontId="74" fillId="0" borderId="0" applyFill="0" applyProtection="0"/>
    <xf numFmtId="178" fontId="18" fillId="0" borderId="0"/>
    <xf numFmtId="178" fontId="18" fillId="0" borderId="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41" fontId="170" fillId="0" borderId="0" applyFont="0" applyFill="0" applyBorder="0" applyAlignment="0" applyProtection="0"/>
    <xf numFmtId="41" fontId="170" fillId="0" borderId="0" applyFont="0" applyFill="0" applyBorder="0" applyAlignment="0" applyProtection="0"/>
    <xf numFmtId="181" fontId="170" fillId="0" borderId="0"/>
    <xf numFmtId="181" fontId="170" fillId="0" borderId="0"/>
    <xf numFmtId="0" fontId="170" fillId="0" borderId="0"/>
    <xf numFmtId="189" fontId="170" fillId="0" borderId="0"/>
    <xf numFmtId="189" fontId="170" fillId="0" borderId="0"/>
    <xf numFmtId="41" fontId="170" fillId="0" borderId="0" applyFont="0" applyFill="0" applyBorder="0" applyAlignment="0" applyProtection="0"/>
    <xf numFmtId="189" fontId="170" fillId="0" borderId="0"/>
    <xf numFmtId="197" fontId="170" fillId="0" borderId="0"/>
    <xf numFmtId="181" fontId="170" fillId="0" borderId="0"/>
    <xf numFmtId="181" fontId="170" fillId="0" borderId="0"/>
    <xf numFmtId="0" fontId="170" fillId="0" borderId="0"/>
    <xf numFmtId="0" fontId="170" fillId="0" borderId="0"/>
    <xf numFmtId="181" fontId="170" fillId="0" borderId="0"/>
    <xf numFmtId="181" fontId="170" fillId="0" borderId="0"/>
    <xf numFmtId="181" fontId="170" fillId="0" borderId="0"/>
    <xf numFmtId="0" fontId="170" fillId="0" borderId="0"/>
    <xf numFmtId="189" fontId="170" fillId="0" borderId="0"/>
    <xf numFmtId="189" fontId="170" fillId="0" borderId="0"/>
    <xf numFmtId="189" fontId="170" fillId="0" borderId="0"/>
    <xf numFmtId="41" fontId="170" fillId="0" borderId="0" applyFont="0" applyFill="0" applyBorder="0" applyAlignment="0" applyProtection="0"/>
    <xf numFmtId="197" fontId="170" fillId="0" borderId="0"/>
    <xf numFmtId="181" fontId="170" fillId="0" borderId="0"/>
    <xf numFmtId="181" fontId="170" fillId="0" borderId="0"/>
    <xf numFmtId="0" fontId="170" fillId="0" borderId="0"/>
    <xf numFmtId="0" fontId="170" fillId="0" borderId="0"/>
    <xf numFmtId="181" fontId="170" fillId="0" borderId="0"/>
    <xf numFmtId="181" fontId="170" fillId="0" borderId="0"/>
    <xf numFmtId="181" fontId="170" fillId="0" borderId="0"/>
    <xf numFmtId="0" fontId="170" fillId="0" borderId="0"/>
    <xf numFmtId="189" fontId="170" fillId="0" borderId="0"/>
    <xf numFmtId="189" fontId="170" fillId="0" borderId="0"/>
    <xf numFmtId="189" fontId="170" fillId="0" borderId="0"/>
    <xf numFmtId="197" fontId="170" fillId="0" borderId="0"/>
    <xf numFmtId="181" fontId="170" fillId="0" borderId="0"/>
    <xf numFmtId="181" fontId="170" fillId="0" borderId="0"/>
    <xf numFmtId="0" fontId="170" fillId="0" borderId="0"/>
    <xf numFmtId="0" fontId="170" fillId="0" borderId="0"/>
    <xf numFmtId="0" fontId="178" fillId="0" borderId="0"/>
    <xf numFmtId="0" fontId="178" fillId="0" borderId="0"/>
    <xf numFmtId="0" fontId="178" fillId="0" borderId="0"/>
    <xf numFmtId="0" fontId="74" fillId="0" borderId="0" applyFill="0" applyProtection="0"/>
    <xf numFmtId="0" fontId="74" fillId="0" borderId="0" applyFill="0" applyProtection="0"/>
    <xf numFmtId="0" fontId="74" fillId="0" borderId="0" applyFill="0" applyProtection="0"/>
    <xf numFmtId="181" fontId="170" fillId="0" borderId="0"/>
    <xf numFmtId="0" fontId="18" fillId="0" borderId="0"/>
    <xf numFmtId="0" fontId="18" fillId="0" borderId="0"/>
    <xf numFmtId="0" fontId="18" fillId="0" borderId="0"/>
    <xf numFmtId="9" fontId="18" fillId="0" borderId="0" applyFont="0" applyFill="0" applyBorder="0" applyAlignment="0" applyProtection="0"/>
    <xf numFmtId="9" fontId="170" fillId="0" borderId="0" applyFont="0" applyFill="0" applyBorder="0" applyAlignment="0" applyProtection="0"/>
    <xf numFmtId="0" fontId="74" fillId="0" borderId="0" applyFill="0" applyProtection="0"/>
    <xf numFmtId="0" fontId="18" fillId="0" borderId="0"/>
    <xf numFmtId="0" fontId="74" fillId="0" borderId="0" applyFill="0" applyProtection="0"/>
    <xf numFmtId="0" fontId="74" fillId="0" borderId="0" applyFill="0" applyProtection="0"/>
    <xf numFmtId="0" fontId="74" fillId="0" borderId="0" applyFill="0" applyProtection="0"/>
    <xf numFmtId="196" fontId="18" fillId="0" borderId="0"/>
    <xf numFmtId="196" fontId="30" fillId="0" borderId="0"/>
    <xf numFmtId="196" fontId="30" fillId="0" borderId="0"/>
    <xf numFmtId="196" fontId="30" fillId="0" borderId="0"/>
    <xf numFmtId="196" fontId="30" fillId="0" borderId="0"/>
    <xf numFmtId="0" fontId="18" fillId="0" borderId="0"/>
    <xf numFmtId="0" fontId="18" fillId="0" borderId="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90" fillId="8" borderId="113" applyNumberFormat="0" applyAlignment="0" applyProtection="0"/>
    <xf numFmtId="0" fontId="109" fillId="8" borderId="115" applyNumberFormat="0" applyAlignment="0" applyProtection="0"/>
    <xf numFmtId="0" fontId="93" fillId="33" borderId="113" applyNumberFormat="0" applyAlignment="0" applyProtection="0"/>
    <xf numFmtId="0" fontId="30" fillId="0" borderId="0"/>
    <xf numFmtId="0" fontId="170" fillId="0" borderId="0"/>
    <xf numFmtId="189" fontId="170" fillId="0" borderId="0"/>
    <xf numFmtId="41" fontId="170" fillId="0" borderId="0" applyFont="0" applyFill="0" applyBorder="0" applyAlignment="0" applyProtection="0"/>
    <xf numFmtId="197" fontId="170" fillId="0" borderId="0"/>
    <xf numFmtId="181" fontId="170" fillId="0" borderId="0"/>
    <xf numFmtId="41" fontId="170" fillId="0" borderId="0" applyFont="0" applyFill="0" applyBorder="0" applyAlignment="0" applyProtection="0"/>
    <xf numFmtId="181" fontId="170" fillId="0" borderId="0"/>
    <xf numFmtId="181" fontId="18" fillId="0" borderId="0"/>
    <xf numFmtId="181" fontId="18" fillId="0" borderId="0"/>
    <xf numFmtId="181" fontId="18" fillId="0" borderId="0"/>
    <xf numFmtId="181" fontId="18" fillId="0" borderId="0"/>
    <xf numFmtId="181" fontId="170" fillId="0" borderId="0"/>
    <xf numFmtId="41" fontId="170" fillId="0" borderId="0" applyFont="0" applyFill="0" applyBorder="0" applyAlignment="0" applyProtection="0"/>
    <xf numFmtId="0" fontId="30" fillId="32" borderId="114" applyNumberFormat="0" applyFont="0" applyAlignment="0" applyProtection="0"/>
    <xf numFmtId="0" fontId="119" fillId="0" borderId="116" applyNumberFormat="0" applyFill="0" applyAlignment="0" applyProtection="0"/>
    <xf numFmtId="0" fontId="170" fillId="0" borderId="0"/>
    <xf numFmtId="0" fontId="170" fillId="0" borderId="0"/>
    <xf numFmtId="0" fontId="80" fillId="0" borderId="91" applyNumberFormat="0" applyFill="0" applyAlignment="0" applyProtection="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70" fillId="0" borderId="0"/>
    <xf numFmtId="189" fontId="170" fillId="0" borderId="0"/>
    <xf numFmtId="0" fontId="74" fillId="0" borderId="0" applyFill="0" applyProtection="0"/>
    <xf numFmtId="0" fontId="74" fillId="0" borderId="0" applyFill="0" applyProtection="0"/>
    <xf numFmtId="178" fontId="18" fillId="0" borderId="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41" fontId="170" fillId="0" borderId="0" applyFont="0" applyFill="0" applyBorder="0" applyAlignment="0" applyProtection="0"/>
    <xf numFmtId="178" fontId="18" fillId="0" borderId="0"/>
    <xf numFmtId="178" fontId="18" fillId="0" borderId="0"/>
    <xf numFmtId="0" fontId="119" fillId="0" borderId="116" applyNumberFormat="0" applyFill="0" applyAlignment="0" applyProtection="0"/>
    <xf numFmtId="41" fontId="170" fillId="0" borderId="0" applyFont="0" applyFill="0" applyBorder="0" applyAlignment="0" applyProtection="0"/>
    <xf numFmtId="41" fontId="170" fillId="0" borderId="0" applyFont="0" applyFill="0" applyBorder="0" applyAlignment="0" applyProtection="0"/>
    <xf numFmtId="181" fontId="170" fillId="0" borderId="0"/>
    <xf numFmtId="181" fontId="170" fillId="0" borderId="0"/>
    <xf numFmtId="181" fontId="170" fillId="0" borderId="0"/>
    <xf numFmtId="0" fontId="170" fillId="0" borderId="0"/>
    <xf numFmtId="189" fontId="170" fillId="0" borderId="0"/>
    <xf numFmtId="189" fontId="170" fillId="0" borderId="0"/>
    <xf numFmtId="41" fontId="170" fillId="0" borderId="0" applyFont="0" applyFill="0" applyBorder="0" applyAlignment="0" applyProtection="0"/>
    <xf numFmtId="189" fontId="170" fillId="0" borderId="0"/>
    <xf numFmtId="197" fontId="170" fillId="0" borderId="0"/>
    <xf numFmtId="181" fontId="170" fillId="0" borderId="0"/>
    <xf numFmtId="181" fontId="170" fillId="0" borderId="0"/>
    <xf numFmtId="0" fontId="170" fillId="0" borderId="0"/>
    <xf numFmtId="0" fontId="170" fillId="0" borderId="0"/>
    <xf numFmtId="181" fontId="170" fillId="0" borderId="0"/>
    <xf numFmtId="181" fontId="170" fillId="0" borderId="0"/>
    <xf numFmtId="181" fontId="170" fillId="0" borderId="0"/>
    <xf numFmtId="0" fontId="170" fillId="0" borderId="0"/>
    <xf numFmtId="189" fontId="170" fillId="0" borderId="0"/>
    <xf numFmtId="189" fontId="170" fillId="0" borderId="0"/>
    <xf numFmtId="189" fontId="170" fillId="0" borderId="0"/>
    <xf numFmtId="41" fontId="170" fillId="0" borderId="0" applyFont="0" applyFill="0" applyBorder="0" applyAlignment="0" applyProtection="0"/>
    <xf numFmtId="197" fontId="170" fillId="0" borderId="0"/>
    <xf numFmtId="181" fontId="170" fillId="0" borderId="0"/>
    <xf numFmtId="181" fontId="170" fillId="0" borderId="0"/>
    <xf numFmtId="0" fontId="170" fillId="0" borderId="0"/>
    <xf numFmtId="0" fontId="170" fillId="0" borderId="0"/>
    <xf numFmtId="181" fontId="170" fillId="0" borderId="0"/>
    <xf numFmtId="181" fontId="170" fillId="0" borderId="0"/>
    <xf numFmtId="181" fontId="170" fillId="0" borderId="0"/>
    <xf numFmtId="0" fontId="170" fillId="0" borderId="0"/>
    <xf numFmtId="189" fontId="170" fillId="0" borderId="0"/>
    <xf numFmtId="189" fontId="170" fillId="0" borderId="0"/>
    <xf numFmtId="189" fontId="170" fillId="0" borderId="0"/>
    <xf numFmtId="197" fontId="170" fillId="0" borderId="0"/>
    <xf numFmtId="181" fontId="170" fillId="0" borderId="0"/>
    <xf numFmtId="181" fontId="170" fillId="0" borderId="0"/>
    <xf numFmtId="0" fontId="170" fillId="0" borderId="0"/>
    <xf numFmtId="0" fontId="170" fillId="0" borderId="0"/>
    <xf numFmtId="0" fontId="109" fillId="8" borderId="115" applyNumberFormat="0" applyAlignment="0" applyProtection="0"/>
    <xf numFmtId="0" fontId="74" fillId="0" borderId="0" applyFill="0" applyProtection="0"/>
    <xf numFmtId="0" fontId="74" fillId="0" borderId="0" applyFill="0" applyProtection="0"/>
    <xf numFmtId="0" fontId="74" fillId="0" borderId="0" applyFill="0" applyProtection="0"/>
    <xf numFmtId="0" fontId="18" fillId="0" borderId="0"/>
    <xf numFmtId="0" fontId="18" fillId="0" borderId="0"/>
    <xf numFmtId="0" fontId="18" fillId="0" borderId="0"/>
    <xf numFmtId="9" fontId="18" fillId="0" borderId="0" applyFont="0" applyFill="0" applyBorder="0" applyAlignment="0" applyProtection="0"/>
    <xf numFmtId="0" fontId="74" fillId="0" borderId="0" applyFill="0" applyProtection="0"/>
    <xf numFmtId="0" fontId="18" fillId="0" borderId="0"/>
    <xf numFmtId="0" fontId="74" fillId="0" borderId="0" applyFill="0" applyProtection="0"/>
    <xf numFmtId="0" fontId="74" fillId="0" borderId="0" applyFill="0" applyProtection="0"/>
    <xf numFmtId="0" fontId="74" fillId="0" borderId="0" applyFill="0" applyProtection="0"/>
    <xf numFmtId="196" fontId="18" fillId="0" borderId="0"/>
    <xf numFmtId="0" fontId="18" fillId="0" borderId="0"/>
    <xf numFmtId="0" fontId="18" fillId="0" borderId="0"/>
    <xf numFmtId="0" fontId="74" fillId="0" borderId="0" applyFill="0" applyProtection="0"/>
    <xf numFmtId="0" fontId="74" fillId="0" borderId="0" applyFill="0" applyProtection="0"/>
    <xf numFmtId="0" fontId="74" fillId="0" borderId="0" applyFill="0" applyProtection="0"/>
    <xf numFmtId="0" fontId="93" fillId="33" borderId="113" applyNumberFormat="0" applyAlignment="0" applyProtection="0"/>
    <xf numFmtId="0" fontId="90" fillId="8" borderId="113" applyNumberFormat="0" applyAlignment="0" applyProtection="0"/>
    <xf numFmtId="0" fontId="74" fillId="0" borderId="0" applyFill="0" applyProtection="0"/>
    <xf numFmtId="0" fontId="30" fillId="0" borderId="0"/>
    <xf numFmtId="0" fontId="74" fillId="0" borderId="0" applyFill="0" applyProtection="0"/>
    <xf numFmtId="9" fontId="30" fillId="0" borderId="0" applyFont="0" applyFill="0" applyBorder="0" applyAlignment="0" applyProtection="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0" fontId="74" fillId="0" borderId="0" applyFill="0" applyProtection="0"/>
    <xf numFmtId="0" fontId="74" fillId="0" borderId="0" applyFill="0" applyProtection="0"/>
    <xf numFmtId="0" fontId="74" fillId="0" borderId="0" applyFill="0" applyProtection="0"/>
    <xf numFmtId="0" fontId="74" fillId="79" borderId="0" applyNumberFormat="0" applyBorder="0" applyAlignment="0" applyProtection="0"/>
    <xf numFmtId="0" fontId="74" fillId="80" borderId="0" applyNumberFormat="0" applyBorder="0" applyAlignment="0" applyProtection="0"/>
    <xf numFmtId="0" fontId="74" fillId="81" borderId="0" applyNumberFormat="0" applyBorder="0" applyAlignment="0" applyProtection="0"/>
    <xf numFmtId="0" fontId="74" fillId="82" borderId="0" applyNumberFormat="0" applyBorder="0" applyAlignment="0" applyProtection="0"/>
    <xf numFmtId="0" fontId="74" fillId="93" borderId="0" applyNumberFormat="0" applyBorder="0" applyAlignment="0" applyProtection="0"/>
    <xf numFmtId="0" fontId="74" fillId="81" borderId="0" applyNumberFormat="0" applyBorder="0" applyAlignment="0" applyProtection="0"/>
    <xf numFmtId="0" fontId="74" fillId="83" borderId="0" applyNumberFormat="0" applyBorder="0" applyAlignment="0" applyProtection="0"/>
    <xf numFmtId="0" fontId="74" fillId="94" borderId="0" applyNumberFormat="0" applyBorder="0" applyAlignment="0" applyProtection="0"/>
    <xf numFmtId="0" fontId="74" fillId="84" borderId="0" applyNumberFormat="0" applyBorder="0" applyAlignment="0" applyProtection="0"/>
    <xf numFmtId="0" fontId="74" fillId="85" borderId="0" applyNumberFormat="0" applyBorder="0" applyAlignment="0" applyProtection="0"/>
    <xf numFmtId="0" fontId="74" fillId="83" borderId="0" applyNumberFormat="0" applyBorder="0" applyAlignment="0" applyProtection="0"/>
    <xf numFmtId="0" fontId="74" fillId="81" borderId="0" applyNumberFormat="0" applyBorder="0" applyAlignment="0" applyProtection="0"/>
    <xf numFmtId="0" fontId="81" fillId="83" borderId="0" applyNumberFormat="0" applyBorder="0" applyAlignment="0" applyProtection="0"/>
    <xf numFmtId="0" fontId="81" fillId="86" borderId="0" applyNumberFormat="0" applyBorder="0" applyAlignment="0" applyProtection="0"/>
    <xf numFmtId="0" fontId="81" fillId="87" borderId="0" applyNumberFormat="0" applyBorder="0" applyAlignment="0" applyProtection="0"/>
    <xf numFmtId="0" fontId="81" fillId="85" borderId="0" applyNumberFormat="0" applyBorder="0" applyAlignment="0" applyProtection="0"/>
    <xf numFmtId="0" fontId="81" fillId="83" borderId="0" applyNumberFormat="0" applyBorder="0" applyAlignment="0" applyProtection="0"/>
    <xf numFmtId="0" fontId="81" fillId="80" borderId="0" applyNumberFormat="0" applyBorder="0" applyAlignment="0" applyProtection="0"/>
    <xf numFmtId="0" fontId="81" fillId="88" borderId="0" applyNumberFormat="0" applyBorder="0" applyAlignment="0" applyProtection="0"/>
    <xf numFmtId="0" fontId="81" fillId="86" borderId="0" applyNumberFormat="0" applyBorder="0" applyAlignment="0" applyProtection="0"/>
    <xf numFmtId="0" fontId="81" fillId="87" borderId="0" applyNumberFormat="0" applyBorder="0" applyAlignment="0" applyProtection="0"/>
    <xf numFmtId="0" fontId="81" fillId="89" borderId="0" applyNumberFormat="0" applyBorder="0" applyAlignment="0" applyProtection="0"/>
    <xf numFmtId="0" fontId="81" fillId="95" borderId="0" applyNumberFormat="0" applyBorder="0" applyAlignment="0" applyProtection="0"/>
    <xf numFmtId="0" fontId="81" fillId="90" borderId="0" applyNumberFormat="0" applyBorder="0" applyAlignment="0" applyProtection="0"/>
    <xf numFmtId="0" fontId="189" fillId="91" borderId="0" applyNumberFormat="0" applyBorder="0" applyAlignment="0" applyProtection="0"/>
    <xf numFmtId="198" fontId="69" fillId="0" borderId="0" applyFill="0" applyBorder="0" applyAlignment="0"/>
    <xf numFmtId="0" fontId="187" fillId="92" borderId="90" applyNumberFormat="0" applyAlignment="0" applyProtection="0"/>
    <xf numFmtId="0" fontId="86" fillId="77" borderId="98" applyNumberFormat="0" applyAlignment="0" applyProtection="0"/>
    <xf numFmtId="43" fontId="30" fillId="0" borderId="0" applyFont="0" applyFill="0" applyBorder="0" applyAlignment="0" applyProtection="0"/>
    <xf numFmtId="41" fontId="30" fillId="0" borderId="0" applyFont="0" applyFill="0" applyBorder="0" applyAlignment="0" applyProtection="0"/>
    <xf numFmtId="166" fontId="185" fillId="0" borderId="0" applyFont="0" applyFill="0" applyBorder="0" applyAlignment="0" applyProtection="0"/>
    <xf numFmtId="166" fontId="185" fillId="0" borderId="0" applyFont="0" applyFill="0" applyBorder="0" applyAlignment="0" applyProtection="0"/>
    <xf numFmtId="166" fontId="30" fillId="0" borderId="0" applyFont="0" applyFill="0" applyBorder="0" applyAlignment="0" applyProtection="0"/>
    <xf numFmtId="166" fontId="18"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18"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0" fontId="180" fillId="0" borderId="0" applyNumberFormat="0" applyAlignment="0">
      <alignment horizontal="left"/>
    </xf>
    <xf numFmtId="0" fontId="181" fillId="0" borderId="0" applyNumberFormat="0" applyAlignment="0">
      <alignment horizontal="left"/>
    </xf>
    <xf numFmtId="0" fontId="190" fillId="83" borderId="0" applyNumberFormat="0" applyBorder="0" applyAlignment="0" applyProtection="0"/>
    <xf numFmtId="0" fontId="54" fillId="0" borderId="112">
      <alignment horizontal="left" vertical="center"/>
    </xf>
    <xf numFmtId="0" fontId="111" fillId="0" borderId="117" applyNumberFormat="0" applyFill="0" applyAlignment="0" applyProtection="0"/>
    <xf numFmtId="0" fontId="103" fillId="0" borderId="118" applyNumberFormat="0" applyFill="0" applyAlignment="0" applyProtection="0"/>
    <xf numFmtId="0" fontId="95" fillId="0" borderId="119" applyNumberFormat="0" applyFill="0" applyAlignment="0" applyProtection="0"/>
    <xf numFmtId="0" fontId="95" fillId="0" borderId="0" applyNumberFormat="0" applyFill="0" applyBorder="0" applyAlignment="0" applyProtection="0"/>
    <xf numFmtId="0" fontId="184" fillId="0" borderId="0" applyNumberFormat="0" applyFill="0" applyBorder="0" applyAlignment="0" applyProtection="0">
      <alignment vertical="top"/>
      <protection locked="0"/>
    </xf>
    <xf numFmtId="0" fontId="184" fillId="0" borderId="0" applyNumberFormat="0" applyFill="0" applyBorder="0" applyAlignment="0" applyProtection="0">
      <alignment vertical="top"/>
      <protection locked="0"/>
    </xf>
    <xf numFmtId="10" fontId="71" fillId="32" borderId="108" applyNumberFormat="0" applyBorder="0" applyAlignment="0" applyProtection="0"/>
    <xf numFmtId="0" fontId="191" fillId="84" borderId="90" applyNumberFormat="0" applyAlignment="0" applyProtection="0"/>
    <xf numFmtId="166" fontId="30" fillId="0" borderId="0" applyFont="0" applyFill="0" applyBorder="0" applyAlignment="0" applyProtection="0"/>
    <xf numFmtId="166"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0" fontId="105" fillId="0" borderId="120" applyNumberFormat="0" applyFill="0" applyAlignment="0" applyProtection="0"/>
    <xf numFmtId="0" fontId="188" fillId="76" borderId="0" applyNumberFormat="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37" fontId="17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8" fillId="0" borderId="0"/>
    <xf numFmtId="0" fontId="74" fillId="0" borderId="0"/>
    <xf numFmtId="0" fontId="30" fillId="0" borderId="0"/>
    <xf numFmtId="0" fontId="18" fillId="0" borderId="0"/>
    <xf numFmtId="0" fontId="30" fillId="0" borderId="0"/>
    <xf numFmtId="0" fontId="30" fillId="0" borderId="0"/>
    <xf numFmtId="0" fontId="30" fillId="0" borderId="0"/>
    <xf numFmtId="0" fontId="185" fillId="92"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8" fillId="0" borderId="0"/>
    <xf numFmtId="0" fontId="18" fillId="0" borderId="0"/>
    <xf numFmtId="0" fontId="18" fillId="0" borderId="0"/>
    <xf numFmtId="0" fontId="30"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8" fillId="0" borderId="0"/>
    <xf numFmtId="0" fontId="18" fillId="0" borderId="0"/>
    <xf numFmtId="0" fontId="74" fillId="0" borderId="0"/>
    <xf numFmtId="0" fontId="18"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178" fillId="0" borderId="0"/>
    <xf numFmtId="0" fontId="69"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30" fillId="0" borderId="0"/>
    <xf numFmtId="0" fontId="18" fillId="0" borderId="0"/>
    <xf numFmtId="0" fontId="30" fillId="0" borderId="0"/>
    <xf numFmtId="0" fontId="30" fillId="0" borderId="0"/>
    <xf numFmtId="0" fontId="30" fillId="78" borderId="97" applyNumberFormat="0" applyFont="0" applyAlignment="0" applyProtection="0"/>
    <xf numFmtId="0" fontId="192" fillId="92" borderId="107" applyNumberFormat="0" applyAlignment="0" applyProtection="0"/>
    <xf numFmtId="0" fontId="74" fillId="0" borderId="0" applyFill="0" applyProtection="0"/>
    <xf numFmtId="199" fontId="182" fillId="0" borderId="0" applyNumberFormat="0" applyFill="0" applyBorder="0" applyAlignment="0" applyProtection="0">
      <alignment horizontal="left"/>
    </xf>
    <xf numFmtId="40" fontId="183" fillId="0" borderId="0" applyBorder="0">
      <alignment horizontal="right"/>
    </xf>
    <xf numFmtId="0" fontId="186" fillId="0" borderId="0" applyNumberFormat="0" applyFill="0" applyBorder="0" applyAlignment="0" applyProtection="0"/>
    <xf numFmtId="0" fontId="119" fillId="0" borderId="121" applyNumberFormat="0" applyFill="0" applyAlignment="0" applyProtection="0"/>
    <xf numFmtId="0" fontId="74" fillId="0" borderId="0" applyFill="0" applyProtection="0"/>
    <xf numFmtId="0" fontId="30" fillId="0" borderId="0"/>
    <xf numFmtId="0" fontId="115" fillId="34" borderId="0" applyNumberFormat="0" applyBorder="0" applyAlignment="0" applyProtection="0"/>
    <xf numFmtId="0" fontId="90" fillId="8" borderId="113" applyNumberFormat="0" applyAlignment="0" applyProtection="0"/>
    <xf numFmtId="0" fontId="98" fillId="31" borderId="0" applyNumberFormat="0" applyBorder="0" applyAlignment="0" applyProtection="0"/>
    <xf numFmtId="0" fontId="93" fillId="33" borderId="113" applyNumberFormat="0" applyAlignment="0" applyProtection="0"/>
    <xf numFmtId="0" fontId="80" fillId="0" borderId="91" applyNumberFormat="0" applyFill="0" applyAlignment="0" applyProtection="0"/>
    <xf numFmtId="0" fontId="30" fillId="32" borderId="114" applyNumberFormat="0" applyFont="0" applyAlignment="0" applyProtection="0"/>
    <xf numFmtId="0" fontId="109" fillId="8" borderId="115" applyNumberFormat="0" applyAlignment="0" applyProtection="0"/>
    <xf numFmtId="0" fontId="119" fillId="0" borderId="116" applyNumberFormat="0" applyFill="0" applyAlignment="0" applyProtection="0"/>
    <xf numFmtId="0" fontId="105" fillId="0" borderId="0" applyNumberFormat="0" applyFill="0" applyBorder="0" applyAlignment="0" applyProtection="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0" fontId="74" fillId="0" borderId="0" applyFill="0" applyProtection="0"/>
    <xf numFmtId="0" fontId="74" fillId="0" borderId="0" applyFill="0" applyProtection="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93" fillId="33" borderId="113" applyNumberFormat="0" applyAlignment="0" applyProtection="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93" fillId="33" borderId="113" applyNumberFormat="0" applyAlignment="0" applyProtection="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81" fontId="18" fillId="0" borderId="0"/>
    <xf numFmtId="181" fontId="18" fillId="0" borderId="0"/>
    <xf numFmtId="181" fontId="18" fillId="0" borderId="0"/>
    <xf numFmtId="181" fontId="18" fillId="0" borderId="0"/>
    <xf numFmtId="178" fontId="18" fillId="0" borderId="0"/>
    <xf numFmtId="41" fontId="18" fillId="0" borderId="0" applyFont="0" applyFill="0" applyBorder="0" applyAlignment="0" applyProtection="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89" fontId="18" fillId="0" borderId="0"/>
    <xf numFmtId="178" fontId="18" fillId="0" borderId="0"/>
    <xf numFmtId="178" fontId="18" fillId="0" borderId="0"/>
    <xf numFmtId="178" fontId="18" fillId="0" borderId="0"/>
    <xf numFmtId="0" fontId="18" fillId="0" borderId="0"/>
    <xf numFmtId="0" fontId="18" fillId="0" borderId="0"/>
    <xf numFmtId="0" fontId="18" fillId="0" borderId="0"/>
    <xf numFmtId="9" fontId="18" fillId="0" borderId="0" applyFont="0" applyFill="0" applyBorder="0" applyAlignment="0" applyProtection="0"/>
    <xf numFmtId="0" fontId="18" fillId="0" borderId="0"/>
    <xf numFmtId="196" fontId="18" fillId="0" borderId="0"/>
    <xf numFmtId="0" fontId="18" fillId="0" borderId="0"/>
    <xf numFmtId="0" fontId="18" fillId="0" borderId="0"/>
    <xf numFmtId="166" fontId="18" fillId="0" borderId="0" applyFont="0" applyFill="0" applyBorder="0" applyAlignment="0" applyProtection="0"/>
    <xf numFmtId="167"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0" fontId="74" fillId="0" borderId="0" applyFill="0" applyProtection="0"/>
    <xf numFmtId="189" fontId="30" fillId="0" borderId="0">
      <protection locked="0"/>
    </xf>
    <xf numFmtId="0" fontId="74" fillId="0" borderId="0" applyFill="0" applyProtection="0"/>
    <xf numFmtId="0" fontId="74" fillId="0" borderId="0" applyFill="0" applyProtection="0"/>
    <xf numFmtId="0" fontId="18" fillId="0" borderId="0"/>
    <xf numFmtId="0" fontId="17" fillId="0" borderId="0"/>
    <xf numFmtId="0" fontId="17" fillId="0" borderId="0"/>
    <xf numFmtId="0" fontId="17" fillId="0" borderId="0"/>
    <xf numFmtId="0" fontId="17" fillId="0" borderId="0"/>
    <xf numFmtId="0" fontId="17" fillId="0" borderId="0"/>
    <xf numFmtId="41" fontId="17" fillId="0" borderId="0" applyFont="0" applyFill="0" applyBorder="0" applyAlignment="0" applyProtection="0"/>
    <xf numFmtId="41" fontId="17"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41" fontId="16" fillId="0" borderId="0" applyFont="0" applyFill="0" applyBorder="0" applyAlignment="0" applyProtection="0"/>
    <xf numFmtId="41" fontId="16"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41" fontId="15" fillId="0" borderId="0" applyFont="0" applyFill="0" applyBorder="0" applyAlignment="0" applyProtection="0"/>
    <xf numFmtId="41" fontId="15" fillId="0" borderId="0" applyFont="0" applyFill="0" applyBorder="0" applyAlignment="0" applyProtection="0"/>
    <xf numFmtId="0" fontId="14" fillId="0" borderId="0"/>
    <xf numFmtId="0" fontId="14" fillId="0" borderId="0"/>
    <xf numFmtId="0" fontId="14" fillId="0" borderId="0"/>
    <xf numFmtId="0" fontId="14" fillId="0" borderId="0"/>
    <xf numFmtId="41" fontId="14" fillId="0" borderId="0" applyFont="0" applyFill="0" applyBorder="0" applyAlignment="0" applyProtection="0"/>
    <xf numFmtId="41" fontId="14" fillId="0" borderId="0" applyFont="0" applyFill="0" applyBorder="0" applyAlignment="0" applyProtection="0"/>
    <xf numFmtId="0" fontId="14" fillId="0" borderId="0"/>
    <xf numFmtId="0" fontId="14" fillId="0" borderId="0"/>
    <xf numFmtId="0" fontId="195" fillId="0" borderId="0"/>
    <xf numFmtId="0" fontId="13" fillId="0" borderId="0"/>
    <xf numFmtId="0" fontId="13" fillId="0" borderId="0"/>
    <xf numFmtId="0" fontId="13" fillId="0" borderId="0"/>
    <xf numFmtId="0" fontId="13" fillId="0" borderId="0"/>
    <xf numFmtId="0" fontId="13" fillId="0" borderId="0"/>
    <xf numFmtId="41" fontId="13" fillId="0" borderId="0" applyFont="0" applyFill="0" applyBorder="0" applyAlignment="0" applyProtection="0"/>
    <xf numFmtId="41" fontId="13"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41" fontId="12" fillId="0" borderId="0" applyFont="0" applyFill="0" applyBorder="0" applyAlignment="0" applyProtection="0"/>
    <xf numFmtId="41" fontId="12" fillId="0" borderId="0" applyFont="0" applyFill="0" applyBorder="0" applyAlignment="0" applyProtection="0"/>
    <xf numFmtId="0" fontId="197" fillId="0" borderId="0"/>
    <xf numFmtId="170" fontId="11" fillId="0" borderId="0"/>
    <xf numFmtId="170" fontId="11" fillId="0" borderId="0"/>
    <xf numFmtId="170" fontId="11" fillId="0" borderId="0"/>
    <xf numFmtId="170" fontId="11" fillId="0" borderId="0"/>
    <xf numFmtId="0" fontId="10" fillId="0" borderId="0"/>
    <xf numFmtId="0" fontId="10" fillId="0" borderId="0"/>
    <xf numFmtId="0" fontId="10" fillId="0" borderId="0"/>
    <xf numFmtId="0" fontId="10" fillId="0" borderId="0"/>
    <xf numFmtId="0" fontId="10" fillId="0" borderId="0"/>
    <xf numFmtId="41" fontId="10" fillId="0" borderId="0" applyFont="0" applyFill="0" applyBorder="0" applyAlignment="0" applyProtection="0"/>
    <xf numFmtId="41" fontId="10" fillId="0" borderId="0" applyFont="0" applyFill="0" applyBorder="0" applyAlignment="0" applyProtection="0"/>
    <xf numFmtId="170" fontId="9" fillId="0" borderId="0"/>
    <xf numFmtId="170" fontId="9" fillId="0" borderId="0"/>
    <xf numFmtId="170" fontId="9" fillId="0" borderId="0"/>
    <xf numFmtId="170" fontId="9" fillId="0" borderId="0"/>
    <xf numFmtId="0" fontId="9" fillId="0" borderId="0"/>
    <xf numFmtId="0" fontId="9" fillId="0" borderId="0"/>
    <xf numFmtId="0" fontId="9" fillId="0" borderId="0"/>
    <xf numFmtId="0" fontId="9" fillId="0" borderId="0"/>
    <xf numFmtId="0" fontId="9" fillId="0" borderId="0"/>
    <xf numFmtId="41" fontId="9" fillId="0" borderId="0" applyFont="0" applyFill="0" applyBorder="0" applyAlignment="0" applyProtection="0"/>
    <xf numFmtId="41" fontId="9" fillId="0" borderId="0" applyFont="0" applyFill="0" applyBorder="0" applyAlignment="0" applyProtection="0"/>
    <xf numFmtId="170" fontId="8" fillId="0" borderId="0"/>
    <xf numFmtId="170" fontId="8" fillId="0" borderId="0"/>
    <xf numFmtId="170" fontId="8" fillId="0" borderId="0"/>
    <xf numFmtId="170" fontId="8" fillId="0" borderId="0"/>
    <xf numFmtId="0" fontId="8" fillId="0" borderId="0"/>
    <xf numFmtId="0" fontId="8" fillId="0" borderId="0"/>
    <xf numFmtId="0" fontId="8" fillId="0" borderId="0"/>
    <xf numFmtId="0" fontId="8" fillId="0" borderId="0"/>
    <xf numFmtId="0" fontId="8" fillId="0" borderId="0"/>
    <xf numFmtId="41" fontId="8" fillId="0" borderId="0" applyFont="0" applyFill="0" applyBorder="0" applyAlignment="0" applyProtection="0"/>
    <xf numFmtId="41" fontId="8"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41" fontId="7" fillId="0" borderId="0" applyFont="0" applyFill="0" applyBorder="0" applyAlignment="0" applyProtection="0"/>
    <xf numFmtId="41" fontId="7" fillId="0" borderId="0" applyFont="0" applyFill="0" applyBorder="0" applyAlignment="0" applyProtection="0"/>
    <xf numFmtId="170" fontId="6" fillId="0" borderId="0"/>
    <xf numFmtId="170" fontId="6" fillId="0" borderId="0"/>
    <xf numFmtId="170" fontId="6" fillId="0" borderId="0"/>
    <xf numFmtId="170" fontId="6" fillId="0" borderId="0"/>
    <xf numFmtId="0" fontId="5" fillId="0" borderId="0"/>
    <xf numFmtId="0" fontId="5" fillId="0" borderId="0"/>
    <xf numFmtId="0" fontId="5" fillId="0" borderId="0"/>
    <xf numFmtId="0" fontId="5" fillId="0" borderId="0"/>
    <xf numFmtId="0" fontId="5" fillId="0" borderId="0"/>
    <xf numFmtId="41" fontId="5" fillId="0" borderId="0" applyFont="0" applyFill="0" applyBorder="0" applyAlignment="0" applyProtection="0"/>
    <xf numFmtId="41" fontId="5"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41" fontId="4" fillId="0" borderId="0" applyFont="0" applyFill="0" applyBorder="0" applyAlignment="0" applyProtection="0"/>
    <xf numFmtId="41" fontId="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41" fontId="3" fillId="0" borderId="0" applyFont="0" applyFill="0" applyBorder="0" applyAlignment="0" applyProtection="0"/>
    <xf numFmtId="41" fontId="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41" fontId="2" fillId="0" borderId="0" applyFont="0" applyFill="0" applyBorder="0" applyAlignment="0" applyProtection="0"/>
    <xf numFmtId="41" fontId="2" fillId="0" borderId="0" applyFont="0" applyFill="0" applyBorder="0" applyAlignment="0" applyProtection="0"/>
  </cellStyleXfs>
  <cellXfs count="1259">
    <xf numFmtId="0" fontId="0" fillId="0" borderId="0" xfId="0"/>
    <xf numFmtId="0" fontId="31" fillId="0" borderId="0" xfId="27425" applyFont="1" applyAlignment="1">
      <alignment horizontal="center" vertical="top"/>
    </xf>
    <xf numFmtId="1" fontId="35" fillId="5" borderId="31" xfId="27425" applyNumberFormat="1" applyFont="1" applyFill="1" applyBorder="1" applyAlignment="1">
      <alignment horizontal="center" vertical="center"/>
    </xf>
    <xf numFmtId="0" fontId="36" fillId="0" borderId="31" xfId="27425" applyFont="1" applyBorder="1" applyAlignment="1">
      <alignment horizontal="left" vertical="center"/>
    </xf>
    <xf numFmtId="1" fontId="36" fillId="0" borderId="31" xfId="27425" applyNumberFormat="1" applyFont="1" applyBorder="1" applyAlignment="1">
      <alignment horizontal="center" vertical="center"/>
    </xf>
    <xf numFmtId="1" fontId="36" fillId="0" borderId="31" xfId="27425" applyNumberFormat="1" applyFont="1" applyBorder="1" applyAlignment="1">
      <alignment horizontal="center"/>
    </xf>
    <xf numFmtId="0" fontId="35" fillId="5" borderId="31" xfId="27425" applyFont="1" applyFill="1" applyBorder="1" applyAlignment="1">
      <alignment horizontal="center" vertical="center"/>
    </xf>
    <xf numFmtId="1" fontId="35" fillId="0" borderId="31" xfId="27425" applyNumberFormat="1" applyFont="1" applyBorder="1" applyAlignment="1">
      <alignment horizontal="center"/>
    </xf>
    <xf numFmtId="1" fontId="35" fillId="5" borderId="31" xfId="27425" applyNumberFormat="1" applyFont="1" applyFill="1" applyBorder="1" applyAlignment="1">
      <alignment horizontal="center"/>
    </xf>
    <xf numFmtId="0" fontId="50" fillId="0" borderId="0" xfId="37608" applyFont="1"/>
    <xf numFmtId="4" fontId="50" fillId="0" borderId="0" xfId="37608" applyNumberFormat="1" applyFont="1" applyAlignment="1">
      <alignment horizontal="center" vertical="center"/>
    </xf>
    <xf numFmtId="0" fontId="32" fillId="8" borderId="39" xfId="37608" applyFont="1" applyFill="1" applyBorder="1" applyAlignment="1">
      <alignment horizontal="center" vertical="center"/>
    </xf>
    <xf numFmtId="0" fontId="30" fillId="0" borderId="1" xfId="37608" applyBorder="1" applyAlignment="1">
      <alignment horizontal="center" vertical="center"/>
    </xf>
    <xf numFmtId="0" fontId="30" fillId="0" borderId="44" xfId="37608" applyBorder="1" applyAlignment="1">
      <alignment horizontal="left" vertical="center"/>
    </xf>
    <xf numFmtId="192" fontId="0" fillId="0" borderId="4" xfId="17" applyNumberFormat="1" applyFont="1" applyBorder="1"/>
    <xf numFmtId="167" fontId="30" fillId="0" borderId="45" xfId="17" applyNumberFormat="1" applyFont="1" applyFill="1" applyBorder="1" applyAlignment="1">
      <alignment horizontal="center" vertical="center"/>
    </xf>
    <xf numFmtId="0" fontId="30" fillId="0" borderId="46" xfId="22960" applyNumberFormat="1" applyFont="1" applyFill="1" applyBorder="1" applyAlignment="1">
      <alignment horizontal="center" vertical="center"/>
    </xf>
    <xf numFmtId="0" fontId="30" fillId="0" borderId="38" xfId="37608" applyBorder="1" applyAlignment="1">
      <alignment horizontal="center" vertical="center"/>
    </xf>
    <xf numFmtId="0" fontId="30" fillId="0" borderId="35" xfId="37608" applyBorder="1" applyAlignment="1">
      <alignment horizontal="left" vertical="center"/>
    </xf>
    <xf numFmtId="192" fontId="0" fillId="0" borderId="1" xfId="17" applyNumberFormat="1" applyFont="1" applyBorder="1"/>
    <xf numFmtId="167" fontId="30" fillId="0" borderId="7" xfId="17" applyNumberFormat="1" applyFont="1" applyFill="1" applyBorder="1" applyAlignment="1">
      <alignment horizontal="center" vertical="center"/>
    </xf>
    <xf numFmtId="0" fontId="30" fillId="0" borderId="47" xfId="22960" applyNumberFormat="1" applyFont="1" applyFill="1" applyBorder="1" applyAlignment="1">
      <alignment horizontal="center" vertical="center"/>
    </xf>
    <xf numFmtId="0" fontId="30" fillId="0" borderId="47" xfId="37608" applyBorder="1" applyAlignment="1">
      <alignment horizontal="center" vertical="center"/>
    </xf>
    <xf numFmtId="37" fontId="30" fillId="0" borderId="47" xfId="37608" applyNumberFormat="1" applyBorder="1" applyAlignment="1">
      <alignment horizontal="center" vertical="center"/>
    </xf>
    <xf numFmtId="0" fontId="30" fillId="0" borderId="48" xfId="37608" applyBorder="1" applyAlignment="1">
      <alignment horizontal="left" vertical="center"/>
    </xf>
    <xf numFmtId="192" fontId="0" fillId="0" borderId="8" xfId="17" applyNumberFormat="1" applyFont="1" applyBorder="1"/>
    <xf numFmtId="167" fontId="30" fillId="0" borderId="49" xfId="17" applyNumberFormat="1" applyFont="1" applyFill="1" applyBorder="1" applyAlignment="1">
      <alignment horizontal="center" vertical="center"/>
    </xf>
    <xf numFmtId="0" fontId="30" fillId="0" borderId="50" xfId="22960" applyNumberFormat="1" applyFont="1" applyFill="1" applyBorder="1" applyAlignment="1">
      <alignment horizontal="center" vertical="center"/>
    </xf>
    <xf numFmtId="0" fontId="30" fillId="0" borderId="50" xfId="37608" applyBorder="1" applyAlignment="1">
      <alignment horizontal="center" vertical="center"/>
    </xf>
    <xf numFmtId="37" fontId="30" fillId="0" borderId="50" xfId="37608" applyNumberFormat="1" applyBorder="1" applyAlignment="1">
      <alignment horizontal="center" vertical="center"/>
    </xf>
    <xf numFmtId="192" fontId="32" fillId="0" borderId="43" xfId="17" applyNumberFormat="1" applyFont="1" applyFill="1" applyBorder="1" applyAlignment="1">
      <alignment horizontal="center" vertical="center"/>
    </xf>
    <xf numFmtId="3" fontId="32" fillId="0" borderId="43" xfId="37608" applyNumberFormat="1" applyFont="1" applyBorder="1" applyAlignment="1">
      <alignment horizontal="center" vertical="center"/>
    </xf>
    <xf numFmtId="0" fontId="51" fillId="0" borderId="0" xfId="37608" applyFont="1"/>
    <xf numFmtId="4" fontId="51" fillId="0" borderId="0" xfId="37608" applyNumberFormat="1" applyFont="1" applyAlignment="1">
      <alignment horizontal="center" vertical="center"/>
    </xf>
    <xf numFmtId="10" fontId="51" fillId="0" borderId="0" xfId="37608" applyNumberFormat="1" applyFont="1"/>
    <xf numFmtId="4" fontId="51" fillId="0" borderId="0" xfId="37608" applyNumberFormat="1" applyFont="1"/>
    <xf numFmtId="3" fontId="51" fillId="0" borderId="0" xfId="37608" applyNumberFormat="1" applyFont="1"/>
    <xf numFmtId="0" fontId="30" fillId="0" borderId="1" xfId="32556" applyBorder="1" applyAlignment="1">
      <alignment horizontal="center"/>
    </xf>
    <xf numFmtId="0" fontId="30" fillId="0" borderId="1" xfId="32556" applyBorder="1" applyAlignment="1">
      <alignment horizontal="center" vertical="center"/>
    </xf>
    <xf numFmtId="0" fontId="24" fillId="0" borderId="0" xfId="37608" applyFont="1"/>
    <xf numFmtId="0" fontId="48" fillId="0" borderId="0" xfId="37608" applyFont="1"/>
    <xf numFmtId="3" fontId="30" fillId="0" borderId="52" xfId="37608" applyNumberFormat="1" applyBorder="1" applyAlignment="1">
      <alignment horizontal="center" vertical="center"/>
    </xf>
    <xf numFmtId="4" fontId="30" fillId="9" borderId="38" xfId="37608" applyNumberFormat="1" applyFill="1" applyBorder="1" applyAlignment="1">
      <alignment horizontal="center" vertical="center"/>
    </xf>
    <xf numFmtId="4" fontId="30" fillId="0" borderId="52" xfId="37608" applyNumberFormat="1" applyBorder="1" applyAlignment="1">
      <alignment horizontal="center" vertical="center"/>
    </xf>
    <xf numFmtId="4" fontId="51" fillId="0" borderId="46" xfId="37608" applyNumberFormat="1" applyFont="1" applyBorder="1" applyAlignment="1">
      <alignment horizontal="center" vertical="center"/>
    </xf>
    <xf numFmtId="3" fontId="30" fillId="0" borderId="53" xfId="37608" applyNumberFormat="1" applyBorder="1" applyAlignment="1">
      <alignment horizontal="center" vertical="center"/>
    </xf>
    <xf numFmtId="4" fontId="30" fillId="9" borderId="54" xfId="37608" applyNumberFormat="1" applyFill="1" applyBorder="1" applyAlignment="1">
      <alignment horizontal="center" vertical="center"/>
    </xf>
    <xf numFmtId="4" fontId="30" fillId="0" borderId="53" xfId="37608" applyNumberFormat="1" applyBorder="1" applyAlignment="1">
      <alignment horizontal="center" vertical="center"/>
    </xf>
    <xf numFmtId="4" fontId="51" fillId="0" borderId="47" xfId="37608" applyNumberFormat="1" applyFont="1" applyBorder="1" applyAlignment="1">
      <alignment horizontal="center" vertical="center"/>
    </xf>
    <xf numFmtId="4" fontId="30" fillId="9" borderId="47" xfId="37608" applyNumberFormat="1" applyFill="1" applyBorder="1" applyAlignment="1">
      <alignment horizontal="center" vertical="center"/>
    </xf>
    <xf numFmtId="2" fontId="51" fillId="0" borderId="0" xfId="37608" applyNumberFormat="1" applyFont="1"/>
    <xf numFmtId="3" fontId="32" fillId="0" borderId="40" xfId="37608" applyNumberFormat="1" applyFont="1" applyBorder="1" applyAlignment="1">
      <alignment horizontal="center" vertical="center"/>
    </xf>
    <xf numFmtId="4" fontId="32" fillId="0" borderId="39" xfId="37608" applyNumberFormat="1" applyFont="1" applyBorder="1" applyAlignment="1">
      <alignment horizontal="center" vertical="center"/>
    </xf>
    <xf numFmtId="0" fontId="24" fillId="0" borderId="0" xfId="32556" applyFont="1"/>
    <xf numFmtId="0" fontId="25" fillId="0" borderId="0" xfId="44091" applyFont="1"/>
    <xf numFmtId="17" fontId="25" fillId="0" borderId="0" xfId="44091" applyNumberFormat="1" applyFont="1"/>
    <xf numFmtId="0" fontId="0" fillId="0" borderId="72" xfId="0" applyBorder="1"/>
    <xf numFmtId="0" fontId="0" fillId="0" borderId="73" xfId="0" applyBorder="1"/>
    <xf numFmtId="0" fontId="0" fillId="0" borderId="55" xfId="0"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51" fillId="9" borderId="0" xfId="1167" applyFont="1" applyFill="1"/>
    <xf numFmtId="0" fontId="30" fillId="0" borderId="23" xfId="1167" applyBorder="1"/>
    <xf numFmtId="0" fontId="30" fillId="0" borderId="23" xfId="1167" applyBorder="1" applyAlignment="1">
      <alignment horizontal="center"/>
    </xf>
    <xf numFmtId="0" fontId="30" fillId="0" borderId="0" xfId="32556" applyAlignment="1">
      <alignment horizontal="center"/>
    </xf>
    <xf numFmtId="41" fontId="51" fillId="0" borderId="0" xfId="17" applyFont="1" applyFill="1" applyBorder="1" applyAlignment="1">
      <alignment horizontal="center"/>
    </xf>
    <xf numFmtId="41" fontId="0" fillId="0" borderId="0" xfId="17" applyFont="1" applyAlignment="1">
      <alignment horizontal="center"/>
    </xf>
    <xf numFmtId="0" fontId="30" fillId="0" borderId="3" xfId="32556" applyBorder="1"/>
    <xf numFmtId="0" fontId="30" fillId="2" borderId="0" xfId="32556" applyFill="1"/>
    <xf numFmtId="0" fontId="30" fillId="3" borderId="0" xfId="32556" applyFill="1"/>
    <xf numFmtId="0" fontId="30" fillId="0" borderId="0" xfId="32556" applyAlignment="1">
      <alignment horizontal="center" vertical="center"/>
    </xf>
    <xf numFmtId="1" fontId="24" fillId="0" borderId="0" xfId="32556" applyNumberFormat="1" applyFont="1" applyAlignment="1">
      <alignment horizontal="center"/>
    </xf>
    <xf numFmtId="0" fontId="30" fillId="2" borderId="4" xfId="32556" applyFill="1" applyBorder="1"/>
    <xf numFmtId="0" fontId="30" fillId="2" borderId="4" xfId="32556" applyFill="1" applyBorder="1" applyAlignment="1">
      <alignment horizontal="center"/>
    </xf>
    <xf numFmtId="0" fontId="30" fillId="0" borderId="4" xfId="32556" applyBorder="1" applyAlignment="1">
      <alignment horizontal="center"/>
    </xf>
    <xf numFmtId="1" fontId="30" fillId="0" borderId="4" xfId="32556" applyNumberFormat="1" applyBorder="1" applyAlignment="1">
      <alignment horizontal="center"/>
    </xf>
    <xf numFmtId="0" fontId="30" fillId="0" borderId="80" xfId="32556" applyBorder="1"/>
    <xf numFmtId="0" fontId="51" fillId="9" borderId="0" xfId="32556" applyFont="1" applyFill="1"/>
    <xf numFmtId="0" fontId="45" fillId="9" borderId="0" xfId="32556" applyFont="1" applyFill="1"/>
    <xf numFmtId="1" fontId="51" fillId="9" borderId="0" xfId="17" applyNumberFormat="1" applyFont="1" applyFill="1" applyBorder="1" applyAlignment="1">
      <alignment horizontal="center"/>
    </xf>
    <xf numFmtId="0" fontId="51" fillId="9" borderId="0" xfId="32556" applyFont="1" applyFill="1" applyAlignment="1">
      <alignment horizontal="center"/>
    </xf>
    <xf numFmtId="1" fontId="46" fillId="9" borderId="0" xfId="17" applyNumberFormat="1" applyFont="1" applyFill="1" applyBorder="1" applyAlignment="1">
      <alignment horizontal="right"/>
    </xf>
    <xf numFmtId="187" fontId="51" fillId="9" borderId="0" xfId="17" applyNumberFormat="1" applyFont="1" applyFill="1" applyBorder="1" applyAlignment="1">
      <alignment horizontal="center"/>
    </xf>
    <xf numFmtId="14" fontId="45" fillId="9" borderId="0" xfId="32556" applyNumberFormat="1" applyFont="1" applyFill="1"/>
    <xf numFmtId="14" fontId="45" fillId="2" borderId="0" xfId="32556" applyNumberFormat="1" applyFont="1" applyFill="1"/>
    <xf numFmtId="0" fontId="45" fillId="9" borderId="0" xfId="32556" applyFont="1" applyFill="1" applyAlignment="1">
      <alignment horizontal="center"/>
    </xf>
    <xf numFmtId="1" fontId="51" fillId="9" borderId="0" xfId="17" applyNumberFormat="1" applyFont="1" applyFill="1" applyBorder="1"/>
    <xf numFmtId="0" fontId="71" fillId="9" borderId="0" xfId="32556" applyFont="1" applyFill="1"/>
    <xf numFmtId="187" fontId="51" fillId="9" borderId="0" xfId="32556" applyNumberFormat="1" applyFont="1" applyFill="1" applyAlignment="1">
      <alignment horizontal="center"/>
    </xf>
    <xf numFmtId="0" fontId="51" fillId="4" borderId="0" xfId="32556" applyFont="1" applyFill="1"/>
    <xf numFmtId="187" fontId="51" fillId="4" borderId="0" xfId="32556" applyNumberFormat="1" applyFont="1" applyFill="1" applyAlignment="1">
      <alignment horizontal="center"/>
    </xf>
    <xf numFmtId="0" fontId="51" fillId="4" borderId="0" xfId="32556" applyFont="1" applyFill="1" applyAlignment="1">
      <alignment horizontal="center"/>
    </xf>
    <xf numFmtId="0" fontId="32" fillId="16" borderId="0" xfId="32556" applyFont="1" applyFill="1" applyAlignment="1">
      <alignment horizontal="center"/>
    </xf>
    <xf numFmtId="41" fontId="30" fillId="0" borderId="0" xfId="32556" applyNumberFormat="1"/>
    <xf numFmtId="1" fontId="30" fillId="0" borderId="0" xfId="32556" applyNumberFormat="1"/>
    <xf numFmtId="179" fontId="51" fillId="9" borderId="0" xfId="32556" applyNumberFormat="1" applyFont="1" applyFill="1"/>
    <xf numFmtId="1" fontId="48" fillId="0" borderId="4" xfId="49845" applyNumberFormat="1" applyFont="1" applyBorder="1" applyAlignment="1">
      <alignment horizontal="center"/>
    </xf>
    <xf numFmtId="2" fontId="48" fillId="75" borderId="4" xfId="49845" applyNumberFormat="1" applyFont="1" applyFill="1" applyBorder="1" applyAlignment="1">
      <alignment horizontal="center"/>
    </xf>
    <xf numFmtId="2" fontId="48" fillId="0" borderId="4" xfId="49845" applyNumberFormat="1" applyFont="1" applyBorder="1" applyAlignment="1">
      <alignment horizontal="center"/>
    </xf>
    <xf numFmtId="0" fontId="30" fillId="9" borderId="4" xfId="49845" applyFill="1" applyBorder="1" applyAlignment="1">
      <alignment horizontal="center"/>
    </xf>
    <xf numFmtId="1" fontId="48" fillId="0" borderId="4" xfId="49845" quotePrefix="1" applyNumberFormat="1" applyFont="1" applyBorder="1" applyAlignment="1">
      <alignment horizontal="center"/>
    </xf>
    <xf numFmtId="170" fontId="0" fillId="0" borderId="0" xfId="45350" applyNumberFormat="1" applyFont="1"/>
    <xf numFmtId="181" fontId="170" fillId="0" borderId="0" xfId="49859"/>
    <xf numFmtId="0" fontId="170" fillId="0" borderId="0" xfId="49859" applyNumberFormat="1"/>
    <xf numFmtId="0" fontId="30" fillId="0" borderId="0" xfId="27425" quotePrefix="1"/>
    <xf numFmtId="0" fontId="30" fillId="0" borderId="0" xfId="27425"/>
    <xf numFmtId="0" fontId="171" fillId="0" borderId="0" xfId="27425" applyFont="1"/>
    <xf numFmtId="0" fontId="37" fillId="0" borderId="0" xfId="27425" applyFont="1"/>
    <xf numFmtId="0" fontId="38" fillId="0" borderId="0" xfId="27425" applyFont="1"/>
    <xf numFmtId="0" fontId="172" fillId="73" borderId="0" xfId="27425" applyFont="1" applyFill="1" applyAlignment="1">
      <alignment horizontal="center"/>
    </xf>
    <xf numFmtId="0" fontId="39" fillId="73" borderId="0" xfId="27425" applyFont="1" applyFill="1"/>
    <xf numFmtId="0" fontId="30" fillId="0" borderId="0" xfId="27425" applyAlignment="1">
      <alignment horizontal="center"/>
    </xf>
    <xf numFmtId="0" fontId="171" fillId="0" borderId="0" xfId="27425" applyFont="1" applyAlignment="1">
      <alignment horizontal="center"/>
    </xf>
    <xf numFmtId="0" fontId="40" fillId="0" borderId="0" xfId="27425" applyFont="1" applyAlignment="1">
      <alignment horizontal="left" vertical="center"/>
    </xf>
    <xf numFmtId="0" fontId="32" fillId="0" borderId="0" xfId="27425" applyFont="1" applyAlignment="1">
      <alignment horizontal="left" vertical="center"/>
    </xf>
    <xf numFmtId="0" fontId="173" fillId="0" borderId="0" xfId="27425" applyFont="1" applyAlignment="1">
      <alignment horizontal="left" vertical="center"/>
    </xf>
    <xf numFmtId="0" fontId="26" fillId="74" borderId="1" xfId="27425" applyFont="1" applyFill="1" applyBorder="1" applyAlignment="1">
      <alignment horizontal="center" vertical="center"/>
    </xf>
    <xf numFmtId="0" fontId="26" fillId="74" borderId="1" xfId="27425" applyFont="1" applyFill="1" applyBorder="1" applyAlignment="1">
      <alignment horizontal="center" vertical="center" wrapText="1"/>
    </xf>
    <xf numFmtId="0" fontId="30" fillId="0" borderId="1" xfId="37607" applyBorder="1" applyAlignment="1">
      <alignment horizontal="left" vertical="center"/>
    </xf>
    <xf numFmtId="0" fontId="30" fillId="0" borderId="1" xfId="27425" applyBorder="1" applyAlignment="1">
      <alignment horizontal="center" vertical="center"/>
    </xf>
    <xf numFmtId="1" fontId="30" fillId="0" borderId="1" xfId="27425" applyNumberFormat="1" applyBorder="1" applyAlignment="1">
      <alignment horizontal="center" vertical="center"/>
    </xf>
    <xf numFmtId="0" fontId="32" fillId="2" borderId="1" xfId="27425" applyFont="1" applyFill="1" applyBorder="1" applyAlignment="1">
      <alignment horizontal="center" vertical="center"/>
    </xf>
    <xf numFmtId="1" fontId="37" fillId="0" borderId="0" xfId="27425" applyNumberFormat="1" applyFont="1"/>
    <xf numFmtId="0" fontId="32" fillId="2" borderId="1" xfId="37607" applyFont="1" applyFill="1" applyBorder="1" applyAlignment="1">
      <alignment horizontal="center" vertical="center"/>
    </xf>
    <xf numFmtId="1" fontId="26" fillId="74" borderId="1" xfId="27425" applyNumberFormat="1" applyFont="1" applyFill="1" applyBorder="1" applyAlignment="1">
      <alignment horizontal="center" vertical="center"/>
    </xf>
    <xf numFmtId="1" fontId="175" fillId="74" borderId="1" xfId="27425" applyNumberFormat="1" applyFont="1" applyFill="1" applyBorder="1" applyAlignment="1">
      <alignment horizontal="center" vertical="center"/>
    </xf>
    <xf numFmtId="0" fontId="30" fillId="0" borderId="0" xfId="27425" applyAlignment="1">
      <alignment vertical="center"/>
    </xf>
    <xf numFmtId="1" fontId="30" fillId="0" borderId="0" xfId="27425" applyNumberFormat="1"/>
    <xf numFmtId="1" fontId="171" fillId="0" borderId="0" xfId="27425" applyNumberFormat="1" applyFont="1"/>
    <xf numFmtId="0" fontId="30" fillId="0" borderId="1" xfId="27425" applyBorder="1" applyAlignment="1">
      <alignment horizontal="left" vertical="center"/>
    </xf>
    <xf numFmtId="0" fontId="171" fillId="0" borderId="0" xfId="27425" applyFont="1" applyAlignment="1">
      <alignment vertical="center"/>
    </xf>
    <xf numFmtId="0" fontId="45" fillId="0" borderId="109" xfId="27425" applyFont="1" applyBorder="1" applyAlignment="1">
      <alignment horizontal="center" vertical="center"/>
    </xf>
    <xf numFmtId="1" fontId="45" fillId="0" borderId="1" xfId="27425" applyNumberFormat="1" applyFont="1" applyBorder="1" applyAlignment="1">
      <alignment horizontal="center" vertical="center"/>
    </xf>
    <xf numFmtId="0" fontId="41" fillId="74" borderId="1" xfId="27425" applyFont="1" applyFill="1" applyBorder="1" applyAlignment="1">
      <alignment horizontal="center" vertical="center"/>
    </xf>
    <xf numFmtId="1" fontId="41" fillId="74" borderId="1" xfId="27425" applyNumberFormat="1" applyFont="1" applyFill="1" applyBorder="1" applyAlignment="1">
      <alignment horizontal="center" vertical="center"/>
    </xf>
    <xf numFmtId="1" fontId="38" fillId="0" borderId="0" xfId="27425" applyNumberFormat="1" applyFont="1"/>
    <xf numFmtId="0" fontId="30" fillId="0" borderId="1" xfId="27425" applyBorder="1" applyAlignment="1">
      <alignment horizontal="center"/>
    </xf>
    <xf numFmtId="0" fontId="30" fillId="0" borderId="1" xfId="27425" applyBorder="1"/>
    <xf numFmtId="17" fontId="38" fillId="0" borderId="0" xfId="27425" applyNumberFormat="1" applyFont="1"/>
    <xf numFmtId="0" fontId="32" fillId="74" borderId="1" xfId="27425" applyFont="1" applyFill="1" applyBorder="1" applyAlignment="1">
      <alignment horizontal="center" vertical="center"/>
    </xf>
    <xf numFmtId="1" fontId="48" fillId="0" borderId="124" xfId="49845" applyNumberFormat="1" applyFont="1" applyBorder="1" applyAlignment="1">
      <alignment horizontal="center"/>
    </xf>
    <xf numFmtId="0" fontId="48" fillId="0" borderId="124" xfId="32556" applyFont="1" applyBorder="1" applyAlignment="1">
      <alignment horizontal="center" vertical="center"/>
    </xf>
    <xf numFmtId="1" fontId="48" fillId="0" borderId="124" xfId="32556" applyNumberFormat="1" applyFont="1" applyBorder="1" applyAlignment="1">
      <alignment horizontal="center"/>
    </xf>
    <xf numFmtId="0" fontId="33" fillId="0" borderId="124" xfId="32556" applyFont="1" applyBorder="1" applyAlignment="1">
      <alignment horizontal="center" vertical="center"/>
    </xf>
    <xf numFmtId="1" fontId="33" fillId="0" borderId="124" xfId="22962" applyNumberFormat="1" applyFont="1" applyFill="1" applyBorder="1" applyAlignment="1">
      <alignment horizontal="center" vertical="center"/>
    </xf>
    <xf numFmtId="0" fontId="193" fillId="0" borderId="124" xfId="32556" applyFont="1" applyBorder="1" applyAlignment="1">
      <alignment horizontal="center" vertical="center"/>
    </xf>
    <xf numFmtId="0" fontId="33" fillId="0" borderId="124" xfId="27425" applyFont="1" applyBorder="1" applyAlignment="1">
      <alignment horizontal="center" vertical="center"/>
    </xf>
    <xf numFmtId="187" fontId="33" fillId="0" borderId="124" xfId="27425" applyNumberFormat="1" applyFont="1" applyBorder="1" applyAlignment="1">
      <alignment horizontal="center" vertical="center"/>
    </xf>
    <xf numFmtId="1" fontId="33" fillId="0" borderId="124" xfId="27425" applyNumberFormat="1" applyFont="1" applyBorder="1" applyAlignment="1">
      <alignment horizontal="center" vertical="center"/>
    </xf>
    <xf numFmtId="0" fontId="51" fillId="0" borderId="0" xfId="1167" applyFont="1"/>
    <xf numFmtId="0" fontId="51" fillId="9" borderId="0" xfId="1167" applyFont="1" applyFill="1" applyAlignment="1">
      <alignment horizontal="center"/>
    </xf>
    <xf numFmtId="2" fontId="14" fillId="0" borderId="5" xfId="51144" applyNumberFormat="1" applyBorder="1"/>
    <xf numFmtId="0" fontId="48" fillId="7" borderId="124" xfId="49845" applyFont="1" applyFill="1" applyBorder="1" applyAlignment="1">
      <alignment horizontal="center" vertical="center"/>
    </xf>
    <xf numFmtId="0" fontId="30" fillId="9" borderId="3" xfId="1167" applyFill="1" applyBorder="1"/>
    <xf numFmtId="0" fontId="30" fillId="9" borderId="4" xfId="1167" applyFill="1" applyBorder="1"/>
    <xf numFmtId="0" fontId="30" fillId="0" borderId="4" xfId="1167" applyBorder="1" applyAlignment="1">
      <alignment horizontal="left"/>
    </xf>
    <xf numFmtId="0" fontId="30" fillId="9" borderId="4" xfId="1167" applyFill="1" applyBorder="1" applyAlignment="1">
      <alignment horizontal="center"/>
    </xf>
    <xf numFmtId="0" fontId="30" fillId="9" borderId="124" xfId="1167" applyFill="1" applyBorder="1"/>
    <xf numFmtId="0" fontId="30" fillId="0" borderId="124" xfId="1167" applyBorder="1" applyAlignment="1">
      <alignment horizontal="left"/>
    </xf>
    <xf numFmtId="0" fontId="30" fillId="9" borderId="124" xfId="1167" applyFill="1" applyBorder="1" applyAlignment="1">
      <alignment horizontal="center"/>
    </xf>
    <xf numFmtId="0" fontId="30" fillId="9" borderId="126" xfId="1167" applyFill="1" applyBorder="1"/>
    <xf numFmtId="0" fontId="30" fillId="0" borderId="124" xfId="1167" applyBorder="1"/>
    <xf numFmtId="0" fontId="30" fillId="9" borderId="127" xfId="1167" applyFill="1" applyBorder="1"/>
    <xf numFmtId="0" fontId="32" fillId="7" borderId="20" xfId="49845" applyFont="1" applyFill="1" applyBorder="1" applyAlignment="1">
      <alignment horizontal="center" vertical="center"/>
    </xf>
    <xf numFmtId="0" fontId="32" fillId="7" borderId="15" xfId="49845" applyFont="1" applyFill="1" applyBorder="1" applyAlignment="1">
      <alignment horizontal="center" vertical="center"/>
    </xf>
    <xf numFmtId="0" fontId="32" fillId="7" borderId="4" xfId="49845" applyFont="1" applyFill="1" applyBorder="1" applyAlignment="1">
      <alignment horizontal="center" vertical="center"/>
    </xf>
    <xf numFmtId="0" fontId="30" fillId="0" borderId="0" xfId="13045" applyAlignment="1">
      <alignment horizontal="center"/>
    </xf>
    <xf numFmtId="0" fontId="30" fillId="0" borderId="0" xfId="13045"/>
    <xf numFmtId="0" fontId="33" fillId="0" borderId="124" xfId="27425" applyFont="1" applyBorder="1" applyAlignment="1">
      <alignment horizontal="center"/>
    </xf>
    <xf numFmtId="187" fontId="33" fillId="0" borderId="124" xfId="27425" applyNumberFormat="1" applyFont="1" applyBorder="1" applyAlignment="1">
      <alignment horizontal="center"/>
    </xf>
    <xf numFmtId="0" fontId="33" fillId="0" borderId="0" xfId="27425" applyFont="1" applyAlignment="1">
      <alignment horizontal="center"/>
    </xf>
    <xf numFmtId="1" fontId="51" fillId="9" borderId="0" xfId="32556" applyNumberFormat="1" applyFont="1" applyFill="1"/>
    <xf numFmtId="0" fontId="48" fillId="9" borderId="0" xfId="32556" applyFont="1" applyFill="1" applyAlignment="1">
      <alignment horizontal="center"/>
    </xf>
    <xf numFmtId="0" fontId="30" fillId="9" borderId="3" xfId="32556" applyFill="1" applyBorder="1"/>
    <xf numFmtId="14" fontId="51" fillId="0" borderId="0" xfId="32556" applyNumberFormat="1" applyFont="1"/>
    <xf numFmtId="0" fontId="51" fillId="0" borderId="0" xfId="32556" applyFont="1"/>
    <xf numFmtId="187" fontId="51" fillId="0" borderId="0" xfId="32556" applyNumberFormat="1" applyFont="1" applyAlignment="1">
      <alignment horizontal="center"/>
    </xf>
    <xf numFmtId="0" fontId="51" fillId="0" borderId="0" xfId="32556" applyFont="1" applyAlignment="1">
      <alignment horizontal="center"/>
    </xf>
    <xf numFmtId="0" fontId="54" fillId="9" borderId="0" xfId="32556" applyFont="1" applyFill="1"/>
    <xf numFmtId="0" fontId="46" fillId="9" borderId="0" xfId="32556" applyFont="1" applyFill="1"/>
    <xf numFmtId="17" fontId="46" fillId="9" borderId="0" xfId="32556" applyNumberFormat="1" applyFont="1" applyFill="1"/>
    <xf numFmtId="1" fontId="51" fillId="0" borderId="0" xfId="32556" applyNumberFormat="1" applyFont="1" applyAlignment="1">
      <alignment horizontal="center"/>
    </xf>
    <xf numFmtId="0" fontId="30" fillId="2" borderId="0" xfId="38036" applyFill="1"/>
    <xf numFmtId="0" fontId="30" fillId="2" borderId="0" xfId="38036" applyFill="1" applyAlignment="1">
      <alignment horizontal="center"/>
    </xf>
    <xf numFmtId="1" fontId="30" fillId="2" borderId="0" xfId="38036" applyNumberFormat="1" applyFill="1"/>
    <xf numFmtId="1" fontId="51" fillId="9" borderId="0" xfId="32556" applyNumberFormat="1" applyFont="1" applyFill="1" applyAlignment="1">
      <alignment horizontal="center"/>
    </xf>
    <xf numFmtId="0" fontId="51" fillId="0" borderId="4" xfId="32556" applyFont="1" applyBorder="1"/>
    <xf numFmtId="0" fontId="51" fillId="0" borderId="4" xfId="32556" applyFont="1" applyBorder="1" applyAlignment="1">
      <alignment horizontal="center"/>
    </xf>
    <xf numFmtId="1" fontId="30" fillId="0" borderId="45" xfId="32556" applyNumberFormat="1" applyBorder="1" applyAlignment="1">
      <alignment horizontal="left"/>
    </xf>
    <xf numFmtId="14" fontId="30" fillId="0" borderId="4" xfId="32556" applyNumberFormat="1" applyBorder="1" applyAlignment="1">
      <alignment horizontal="left"/>
    </xf>
    <xf numFmtId="0" fontId="32" fillId="0" borderId="0" xfId="32556" applyFont="1"/>
    <xf numFmtId="0" fontId="25" fillId="9" borderId="0" xfId="32556" applyFont="1" applyFill="1"/>
    <xf numFmtId="49" fontId="25" fillId="9" borderId="0" xfId="32556" applyNumberFormat="1" applyFont="1" applyFill="1"/>
    <xf numFmtId="17" fontId="46" fillId="9" borderId="0" xfId="32556" applyNumberFormat="1" applyFont="1" applyFill="1" applyAlignment="1">
      <alignment horizontal="center"/>
    </xf>
    <xf numFmtId="17" fontId="46" fillId="9" borderId="0" xfId="32556" applyNumberFormat="1" applyFont="1" applyFill="1" applyAlignment="1">
      <alignment horizontal="right"/>
    </xf>
    <xf numFmtId="17" fontId="46" fillId="0" borderId="0" xfId="32556" applyNumberFormat="1" applyFont="1" applyAlignment="1">
      <alignment horizontal="right"/>
    </xf>
    <xf numFmtId="0" fontId="46" fillId="9" borderId="0" xfId="32556" applyFont="1" applyFill="1" applyAlignment="1">
      <alignment horizontal="left"/>
    </xf>
    <xf numFmtId="0" fontId="45" fillId="0" borderId="0" xfId="32556" applyFont="1"/>
    <xf numFmtId="1" fontId="45" fillId="0" borderId="0" xfId="32556" applyNumberFormat="1" applyFont="1" applyAlignment="1">
      <alignment horizontal="center"/>
    </xf>
    <xf numFmtId="0" fontId="45" fillId="0" borderId="0" xfId="32556" applyFont="1" applyAlignment="1">
      <alignment horizontal="center"/>
    </xf>
    <xf numFmtId="1" fontId="51" fillId="0" borderId="0" xfId="32556" applyNumberFormat="1" applyFont="1"/>
    <xf numFmtId="1" fontId="30" fillId="0" borderId="16" xfId="32556" applyNumberFormat="1" applyBorder="1" applyAlignment="1">
      <alignment horizontal="center"/>
    </xf>
    <xf numFmtId="0" fontId="48" fillId="0" borderId="0" xfId="32556" applyFont="1" applyAlignment="1">
      <alignment horizontal="center" vertical="center"/>
    </xf>
    <xf numFmtId="1" fontId="34" fillId="0" borderId="0" xfId="32556" applyNumberFormat="1" applyFont="1" applyAlignment="1">
      <alignment horizontal="center"/>
    </xf>
    <xf numFmtId="1" fontId="30" fillId="2" borderId="16" xfId="43445" applyNumberFormat="1" applyFill="1" applyBorder="1"/>
    <xf numFmtId="0" fontId="51" fillId="3" borderId="0" xfId="32556" applyFont="1" applyFill="1"/>
    <xf numFmtId="1" fontId="51" fillId="3" borderId="0" xfId="32556" applyNumberFormat="1" applyFont="1" applyFill="1" applyAlignment="1">
      <alignment horizontal="center"/>
    </xf>
    <xf numFmtId="0" fontId="51" fillId="3" borderId="0" xfId="32556" applyFont="1" applyFill="1" applyAlignment="1">
      <alignment horizontal="center"/>
    </xf>
    <xf numFmtId="0" fontId="70" fillId="0" borderId="0" xfId="32556" applyFont="1"/>
    <xf numFmtId="1" fontId="70" fillId="0" borderId="0" xfId="32556" applyNumberFormat="1" applyFont="1" applyAlignment="1">
      <alignment horizontal="center"/>
    </xf>
    <xf numFmtId="0" fontId="70" fillId="0" borderId="0" xfId="32556" applyFont="1" applyAlignment="1">
      <alignment horizontal="center"/>
    </xf>
    <xf numFmtId="0" fontId="51" fillId="2" borderId="0" xfId="32556" applyFont="1" applyFill="1"/>
    <xf numFmtId="1" fontId="51" fillId="2" borderId="0" xfId="32556" applyNumberFormat="1" applyFont="1" applyFill="1" applyAlignment="1">
      <alignment horizontal="center"/>
    </xf>
    <xf numFmtId="0" fontId="51" fillId="2" borderId="0" xfId="32556" applyFont="1" applyFill="1" applyAlignment="1">
      <alignment horizontal="center"/>
    </xf>
    <xf numFmtId="17" fontId="46" fillId="0" borderId="0" xfId="32556" applyNumberFormat="1" applyFont="1"/>
    <xf numFmtId="0" fontId="51" fillId="0" borderId="34" xfId="32556" applyFont="1" applyBorder="1"/>
    <xf numFmtId="187" fontId="9" fillId="0" borderId="124" xfId="51143" applyNumberFormat="1" applyFont="1" applyBorder="1" applyAlignment="1">
      <alignment horizontal="center" vertical="center"/>
    </xf>
    <xf numFmtId="0" fontId="9" fillId="0" borderId="124" xfId="51143" applyFont="1" applyBorder="1" applyAlignment="1">
      <alignment horizontal="center" vertical="center"/>
    </xf>
    <xf numFmtId="0" fontId="31" fillId="9" borderId="23" xfId="32556" applyFont="1" applyFill="1" applyBorder="1" applyAlignment="1">
      <alignment horizontal="center" vertical="center"/>
    </xf>
    <xf numFmtId="1" fontId="31" fillId="9" borderId="23" xfId="32556" applyNumberFormat="1" applyFont="1" applyFill="1" applyBorder="1" applyAlignment="1">
      <alignment horizontal="center" vertical="center"/>
    </xf>
    <xf numFmtId="0" fontId="33" fillId="0" borderId="133" xfId="32556" applyFont="1" applyBorder="1" applyAlignment="1">
      <alignment horizontal="center" vertical="center"/>
    </xf>
    <xf numFmtId="1" fontId="33" fillId="0" borderId="133" xfId="22962" applyNumberFormat="1" applyFont="1" applyFill="1" applyBorder="1" applyAlignment="1">
      <alignment horizontal="center" vertical="center"/>
    </xf>
    <xf numFmtId="187" fontId="33" fillId="0" borderId="133" xfId="27425" applyNumberFormat="1" applyFont="1" applyBorder="1" applyAlignment="1">
      <alignment horizontal="center" vertical="center"/>
    </xf>
    <xf numFmtId="187" fontId="9" fillId="0" borderId="133" xfId="51143" applyNumberFormat="1" applyFont="1" applyBorder="1" applyAlignment="1">
      <alignment horizontal="center" vertical="center"/>
    </xf>
    <xf numFmtId="0" fontId="30" fillId="0" borderId="0" xfId="32556"/>
    <xf numFmtId="0" fontId="31" fillId="9" borderId="147" xfId="32556" applyFont="1" applyFill="1" applyBorder="1" applyAlignment="1">
      <alignment horizontal="center" vertical="center"/>
    </xf>
    <xf numFmtId="1" fontId="31" fillId="9" borderId="147" xfId="32556" applyNumberFormat="1" applyFont="1" applyFill="1" applyBorder="1" applyAlignment="1">
      <alignment horizontal="center" vertical="center"/>
    </xf>
    <xf numFmtId="0" fontId="30" fillId="9" borderId="149" xfId="32556" applyFill="1" applyBorder="1" applyAlignment="1">
      <alignment horizontal="center"/>
    </xf>
    <xf numFmtId="1" fontId="30" fillId="0" borderId="149" xfId="32556" applyNumberFormat="1" applyBorder="1" applyAlignment="1">
      <alignment horizontal="right"/>
    </xf>
    <xf numFmtId="0" fontId="30" fillId="9" borderId="150" xfId="32556" applyFill="1" applyBorder="1"/>
    <xf numFmtId="0" fontId="30" fillId="0" borderId="149" xfId="27425" applyBorder="1" applyAlignment="1">
      <alignment horizontal="center"/>
    </xf>
    <xf numFmtId="0" fontId="30" fillId="0" borderId="149" xfId="32556" applyBorder="1"/>
    <xf numFmtId="1" fontId="30" fillId="0" borderId="149" xfId="32556" applyNumberFormat="1" applyBorder="1"/>
    <xf numFmtId="0" fontId="30" fillId="0" borderId="149" xfId="32556" applyBorder="1" applyAlignment="1">
      <alignment horizontal="center"/>
    </xf>
    <xf numFmtId="0" fontId="51" fillId="0" borderId="152" xfId="32556" applyFont="1" applyBorder="1" applyAlignment="1">
      <alignment horizontal="center"/>
    </xf>
    <xf numFmtId="192" fontId="51" fillId="0" borderId="152" xfId="32556" applyNumberFormat="1" applyFont="1" applyBorder="1" applyAlignment="1">
      <alignment horizontal="center"/>
    </xf>
    <xf numFmtId="187" fontId="51" fillId="0" borderId="152" xfId="32556" applyNumberFormat="1" applyFont="1" applyBorder="1" applyAlignment="1">
      <alignment horizontal="center"/>
    </xf>
    <xf numFmtId="0" fontId="51" fillId="0" borderId="149" xfId="32556" applyFont="1" applyBorder="1"/>
    <xf numFmtId="0" fontId="51" fillId="0" borderId="149" xfId="32556" applyFont="1" applyBorder="1" applyAlignment="1">
      <alignment horizontal="center"/>
    </xf>
    <xf numFmtId="0" fontId="32" fillId="0" borderId="144" xfId="32556" applyFont="1" applyBorder="1" applyAlignment="1">
      <alignment vertical="center"/>
    </xf>
    <xf numFmtId="0" fontId="32" fillId="0" borderId="151" xfId="32556" applyFont="1" applyBorder="1" applyAlignment="1">
      <alignment vertical="center"/>
    </xf>
    <xf numFmtId="0" fontId="32" fillId="0" borderId="147" xfId="32556" applyFont="1" applyBorder="1" applyAlignment="1">
      <alignment horizontal="center" vertical="center"/>
    </xf>
    <xf numFmtId="41" fontId="32" fillId="0" borderId="147" xfId="17" applyFont="1" applyBorder="1" applyAlignment="1">
      <alignment horizontal="center" vertical="center"/>
    </xf>
    <xf numFmtId="41" fontId="32" fillId="0" borderId="155" xfId="17" applyFont="1" applyBorder="1" applyAlignment="1">
      <alignment horizontal="center" vertical="center"/>
    </xf>
    <xf numFmtId="0" fontId="30" fillId="0" borderId="149" xfId="13045" applyBorder="1"/>
    <xf numFmtId="0" fontId="30" fillId="0" borderId="149" xfId="44089" applyBorder="1" applyAlignment="1">
      <alignment horizontal="center"/>
    </xf>
    <xf numFmtId="1" fontId="30" fillId="0" borderId="149" xfId="13045" applyNumberFormat="1" applyBorder="1"/>
    <xf numFmtId="0" fontId="30" fillId="0" borderId="145" xfId="13045" applyBorder="1"/>
    <xf numFmtId="0" fontId="30" fillId="0" borderId="149" xfId="13045" applyBorder="1" applyAlignment="1">
      <alignment horizontal="center"/>
    </xf>
    <xf numFmtId="1" fontId="30" fillId="0" borderId="149" xfId="32556" applyNumberFormat="1" applyBorder="1" applyAlignment="1">
      <alignment horizontal="center"/>
    </xf>
    <xf numFmtId="0" fontId="31" fillId="9" borderId="149" xfId="32556" applyFont="1" applyFill="1" applyBorder="1" applyAlignment="1">
      <alignment horizontal="center" vertical="center"/>
    </xf>
    <xf numFmtId="1" fontId="31" fillId="9" borderId="149" xfId="32556" applyNumberFormat="1" applyFont="1" applyFill="1" applyBorder="1" applyAlignment="1">
      <alignment horizontal="center" vertical="center"/>
    </xf>
    <xf numFmtId="49" fontId="51" fillId="0" borderId="152" xfId="32556" applyNumberFormat="1" applyFont="1" applyBorder="1" applyAlignment="1">
      <alignment horizontal="center"/>
    </xf>
    <xf numFmtId="1" fontId="30" fillId="0" borderId="149" xfId="45350" applyNumberFormat="1" applyFont="1" applyFill="1" applyBorder="1" applyAlignment="1">
      <alignment horizontal="center"/>
    </xf>
    <xf numFmtId="14" fontId="30" fillId="0" borderId="149" xfId="32556" applyNumberFormat="1" applyBorder="1" applyAlignment="1">
      <alignment horizontal="left"/>
    </xf>
    <xf numFmtId="192" fontId="51" fillId="4" borderId="152" xfId="32556" applyNumberFormat="1" applyFont="1" applyFill="1" applyBorder="1" applyAlignment="1">
      <alignment horizontal="center"/>
    </xf>
    <xf numFmtId="0" fontId="30" fillId="0" borderId="150" xfId="32556" applyBorder="1"/>
    <xf numFmtId="0" fontId="45" fillId="0" borderId="149" xfId="32556" applyFont="1" applyBorder="1" applyAlignment="1">
      <alignment horizontal="center"/>
    </xf>
    <xf numFmtId="0" fontId="45" fillId="2" borderId="149" xfId="32556" applyFont="1" applyFill="1" applyBorder="1" applyAlignment="1">
      <alignment horizontal="center"/>
    </xf>
    <xf numFmtId="187" fontId="45" fillId="0" borderId="149" xfId="32556" applyNumberFormat="1" applyFont="1" applyBorder="1" applyAlignment="1">
      <alignment horizontal="center"/>
    </xf>
    <xf numFmtId="192" fontId="45" fillId="0" borderId="149" xfId="32556" applyNumberFormat="1" applyFont="1" applyBorder="1" applyAlignment="1">
      <alignment horizontal="center"/>
    </xf>
    <xf numFmtId="0" fontId="45" fillId="0" borderId="149" xfId="32556" applyFont="1" applyBorder="1"/>
    <xf numFmtId="192" fontId="45" fillId="2" borderId="149" xfId="32556" applyNumberFormat="1" applyFont="1" applyFill="1" applyBorder="1" applyAlignment="1">
      <alignment horizontal="center"/>
    </xf>
    <xf numFmtId="192" fontId="45" fillId="3" borderId="149" xfId="32556" applyNumberFormat="1" applyFont="1" applyFill="1" applyBorder="1" applyAlignment="1">
      <alignment horizontal="center"/>
    </xf>
    <xf numFmtId="187" fontId="45" fillId="2" borderId="149" xfId="32556" applyNumberFormat="1" applyFont="1" applyFill="1" applyBorder="1" applyAlignment="1">
      <alignment horizontal="center"/>
    </xf>
    <xf numFmtId="1" fontId="32" fillId="0" borderId="156" xfId="32556" applyNumberFormat="1" applyFont="1" applyBorder="1" applyAlignment="1">
      <alignment horizontal="center" vertical="center"/>
    </xf>
    <xf numFmtId="0" fontId="24" fillId="0" borderId="149" xfId="32556" applyFont="1" applyBorder="1" applyAlignment="1">
      <alignment horizontal="center"/>
    </xf>
    <xf numFmtId="0" fontId="34" fillId="0" borderId="149" xfId="32556" applyFont="1" applyBorder="1" applyAlignment="1">
      <alignment horizontal="center"/>
    </xf>
    <xf numFmtId="1" fontId="34" fillId="0" borderId="149" xfId="32556" applyNumberFormat="1" applyFont="1" applyBorder="1" applyAlignment="1">
      <alignment horizontal="center"/>
    </xf>
    <xf numFmtId="1" fontId="30" fillId="0" borderId="146" xfId="32556" applyNumberFormat="1" applyBorder="1" applyAlignment="1">
      <alignment horizontal="right"/>
    </xf>
    <xf numFmtId="1" fontId="30" fillId="0" borderId="150" xfId="32556" applyNumberFormat="1" applyBorder="1"/>
    <xf numFmtId="0" fontId="68" fillId="0" borderId="149" xfId="32556" applyFont="1" applyBorder="1" applyAlignment="1">
      <alignment horizontal="center"/>
    </xf>
    <xf numFmtId="1" fontId="51" fillId="0" borderId="149" xfId="32556" applyNumberFormat="1" applyFont="1" applyBorder="1" applyAlignment="1">
      <alignment horizontal="left"/>
    </xf>
    <xf numFmtId="0" fontId="68" fillId="0" borderId="149" xfId="32556" applyFont="1" applyBorder="1"/>
    <xf numFmtId="1" fontId="32" fillId="0" borderId="155" xfId="32556" applyNumberFormat="1" applyFont="1" applyBorder="1" applyAlignment="1">
      <alignment horizontal="center" vertical="center"/>
    </xf>
    <xf numFmtId="0" fontId="32" fillId="0" borderId="153" xfId="32556" applyFont="1" applyBorder="1" applyAlignment="1">
      <alignment horizontal="center"/>
    </xf>
    <xf numFmtId="0" fontId="30" fillId="0" borderId="144" xfId="32556" applyBorder="1" applyAlignment="1">
      <alignment horizontal="center"/>
    </xf>
    <xf numFmtId="0" fontId="30" fillId="2" borderId="149" xfId="38036" applyFill="1" applyBorder="1"/>
    <xf numFmtId="0" fontId="30" fillId="2" borderId="149" xfId="38036" applyFill="1" applyBorder="1" applyAlignment="1">
      <alignment horizontal="center"/>
    </xf>
    <xf numFmtId="0" fontId="47" fillId="2" borderId="149" xfId="38036" applyFont="1" applyFill="1" applyBorder="1" applyAlignment="1">
      <alignment horizontal="center"/>
    </xf>
    <xf numFmtId="1" fontId="51" fillId="0" borderId="149" xfId="38036" applyNumberFormat="1" applyFont="1" applyBorder="1" applyAlignment="1">
      <alignment horizontal="right"/>
    </xf>
    <xf numFmtId="1" fontId="30" fillId="2" borderId="149" xfId="38036" applyNumberFormat="1" applyFill="1" applyBorder="1"/>
    <xf numFmtId="0" fontId="30" fillId="2" borderId="149" xfId="38036" applyFill="1" applyBorder="1" applyAlignment="1">
      <alignment horizontal="center" vertical="center"/>
    </xf>
    <xf numFmtId="0" fontId="34" fillId="2" borderId="149" xfId="38036" applyFont="1" applyFill="1" applyBorder="1" applyAlignment="1">
      <alignment horizontal="center"/>
    </xf>
    <xf numFmtId="0" fontId="72" fillId="2" borderId="149" xfId="38036" applyFont="1" applyFill="1" applyBorder="1" applyAlignment="1">
      <alignment horizontal="center"/>
    </xf>
    <xf numFmtId="1" fontId="198" fillId="0" borderId="149" xfId="38036" applyNumberFormat="1" applyFont="1" applyBorder="1" applyAlignment="1">
      <alignment vertical="center"/>
    </xf>
    <xf numFmtId="0" fontId="30" fillId="4" borderId="149" xfId="38036" applyFill="1" applyBorder="1" applyAlignment="1">
      <alignment horizontal="center"/>
    </xf>
    <xf numFmtId="1" fontId="32" fillId="0" borderId="153" xfId="32556" applyNumberFormat="1" applyFont="1" applyBorder="1" applyAlignment="1">
      <alignment horizontal="center" vertical="center"/>
    </xf>
    <xf numFmtId="0" fontId="30" fillId="2" borderId="144" xfId="32556" applyFill="1" applyBorder="1" applyAlignment="1">
      <alignment horizontal="center"/>
    </xf>
    <xf numFmtId="0" fontId="30" fillId="0" borderId="149" xfId="42089" applyBorder="1"/>
    <xf numFmtId="0" fontId="30" fillId="0" borderId="149" xfId="42089" applyBorder="1" applyAlignment="1">
      <alignment horizontal="center"/>
    </xf>
    <xf numFmtId="1" fontId="51" fillId="0" borderId="149" xfId="42089" applyNumberFormat="1" applyFont="1" applyBorder="1" applyAlignment="1">
      <alignment horizontal="right"/>
    </xf>
    <xf numFmtId="0" fontId="30" fillId="0" borderId="144" xfId="32556" applyBorder="1"/>
    <xf numFmtId="0" fontId="30" fillId="0" borderId="149" xfId="42090" applyBorder="1"/>
    <xf numFmtId="0" fontId="30" fillId="0" borderId="149" xfId="42090" applyBorder="1" applyAlignment="1">
      <alignment horizontal="center"/>
    </xf>
    <xf numFmtId="1" fontId="51" fillId="0" borderId="149" xfId="42090" applyNumberFormat="1" applyFont="1" applyBorder="1" applyAlignment="1">
      <alignment horizontal="right"/>
    </xf>
    <xf numFmtId="1" fontId="32" fillId="0" borderId="156" xfId="32556" applyNumberFormat="1" applyFont="1" applyBorder="1" applyAlignment="1">
      <alignment horizontal="center"/>
    </xf>
    <xf numFmtId="0" fontId="30" fillId="0" borderId="149" xfId="37933" applyBorder="1"/>
    <xf numFmtId="0" fontId="30" fillId="0" borderId="149" xfId="37933" applyBorder="1" applyAlignment="1">
      <alignment horizontal="center"/>
    </xf>
    <xf numFmtId="1" fontId="51" fillId="0" borderId="149" xfId="37933" applyNumberFormat="1" applyFont="1" applyBorder="1" applyAlignment="1">
      <alignment horizontal="right"/>
    </xf>
    <xf numFmtId="1" fontId="34" fillId="0" borderId="149" xfId="37607" applyNumberFormat="1" applyFont="1" applyBorder="1" applyAlignment="1">
      <alignment vertical="center"/>
    </xf>
    <xf numFmtId="1" fontId="34" fillId="0" borderId="149" xfId="37607" applyNumberFormat="1" applyFont="1" applyBorder="1" applyAlignment="1">
      <alignment horizontal="center" vertical="center"/>
    </xf>
    <xf numFmtId="0" fontId="30" fillId="0" borderId="149" xfId="41919" applyBorder="1"/>
    <xf numFmtId="0" fontId="30" fillId="0" borderId="149" xfId="41919" applyBorder="1" applyAlignment="1">
      <alignment horizontal="center"/>
    </xf>
    <xf numFmtId="1" fontId="51" fillId="0" borderId="149" xfId="41919" applyNumberFormat="1" applyFont="1" applyBorder="1" applyAlignment="1">
      <alignment horizontal="right"/>
    </xf>
    <xf numFmtId="0" fontId="30" fillId="0" borderId="144" xfId="44089" applyBorder="1" applyAlignment="1">
      <alignment horizontal="center"/>
    </xf>
    <xf numFmtId="0" fontId="30" fillId="0" borderId="144" xfId="32556" applyBorder="1" applyAlignment="1">
      <alignment horizontal="center" vertical="center"/>
    </xf>
    <xf numFmtId="0" fontId="30" fillId="0" borderId="149" xfId="42091" applyBorder="1"/>
    <xf numFmtId="0" fontId="30" fillId="0" borderId="149" xfId="42091" applyBorder="1" applyAlignment="1">
      <alignment horizontal="center"/>
    </xf>
    <xf numFmtId="1" fontId="51" fillId="0" borderId="149" xfId="42091" applyNumberFormat="1" applyFont="1" applyBorder="1" applyAlignment="1">
      <alignment horizontal="right"/>
    </xf>
    <xf numFmtId="1" fontId="34" fillId="0" borderId="149" xfId="37168" applyNumberFormat="1" applyFont="1" applyBorder="1" applyAlignment="1">
      <alignment vertical="center"/>
    </xf>
    <xf numFmtId="1" fontId="34" fillId="0" borderId="149" xfId="37168" applyNumberFormat="1" applyFont="1" applyBorder="1" applyAlignment="1">
      <alignment horizontal="center" vertical="center"/>
    </xf>
    <xf numFmtId="0" fontId="30" fillId="0" borderId="149" xfId="32556" applyBorder="1" applyAlignment="1">
      <alignment horizontal="center" vertical="center"/>
    </xf>
    <xf numFmtId="0" fontId="30" fillId="0" borderId="149" xfId="39323" applyBorder="1"/>
    <xf numFmtId="0" fontId="30" fillId="0" borderId="149" xfId="39323" applyBorder="1" applyAlignment="1">
      <alignment horizontal="center"/>
    </xf>
    <xf numFmtId="1" fontId="51" fillId="0" borderId="149" xfId="39323" applyNumberFormat="1" applyFont="1" applyBorder="1" applyAlignment="1">
      <alignment horizontal="right"/>
    </xf>
    <xf numFmtId="0" fontId="30" fillId="0" borderId="149" xfId="39336" applyBorder="1"/>
    <xf numFmtId="0" fontId="30" fillId="0" borderId="149" xfId="39336" applyBorder="1" applyAlignment="1">
      <alignment horizontal="center"/>
    </xf>
    <xf numFmtId="1" fontId="51" fillId="0" borderId="149" xfId="39336" applyNumberFormat="1" applyFont="1" applyBorder="1" applyAlignment="1">
      <alignment horizontal="right"/>
    </xf>
    <xf numFmtId="0" fontId="30" fillId="3" borderId="149" xfId="38036" applyFill="1" applyBorder="1"/>
    <xf numFmtId="0" fontId="72" fillId="2" borderId="149" xfId="38036" applyFont="1" applyFill="1" applyBorder="1" applyAlignment="1">
      <alignment horizontal="center" vertical="center"/>
    </xf>
    <xf numFmtId="0" fontId="30" fillId="15" borderId="149" xfId="38036" applyFill="1" applyBorder="1" applyAlignment="1">
      <alignment horizontal="center"/>
    </xf>
    <xf numFmtId="0" fontId="72" fillId="3" borderId="149" xfId="38036" applyFont="1" applyFill="1" applyBorder="1" applyAlignment="1">
      <alignment horizontal="center" vertical="center"/>
    </xf>
    <xf numFmtId="0" fontId="30" fillId="0" borderId="149" xfId="39341" applyBorder="1"/>
    <xf numFmtId="0" fontId="30" fillId="0" borderId="149" xfId="39341" applyBorder="1" applyAlignment="1">
      <alignment horizontal="center"/>
    </xf>
    <xf numFmtId="1" fontId="51" fillId="0" borderId="149" xfId="39341" applyNumberFormat="1" applyFont="1" applyBorder="1" applyAlignment="1">
      <alignment horizontal="right"/>
    </xf>
    <xf numFmtId="1" fontId="34" fillId="0" borderId="149" xfId="38470" applyNumberFormat="1" applyFont="1" applyBorder="1" applyAlignment="1">
      <alignment vertical="center"/>
    </xf>
    <xf numFmtId="1" fontId="34" fillId="0" borderId="149" xfId="38470" applyNumberFormat="1" applyFont="1" applyBorder="1" applyAlignment="1">
      <alignment horizontal="center" vertical="center"/>
    </xf>
    <xf numFmtId="0" fontId="30" fillId="0" borderId="149" xfId="42087" applyBorder="1"/>
    <xf numFmtId="0" fontId="30" fillId="0" borderId="149" xfId="42087" applyBorder="1" applyAlignment="1">
      <alignment horizontal="center"/>
    </xf>
    <xf numFmtId="1" fontId="51" fillId="0" borderId="149" xfId="42087" applyNumberFormat="1" applyFont="1" applyBorder="1" applyAlignment="1">
      <alignment horizontal="right"/>
    </xf>
    <xf numFmtId="0" fontId="30" fillId="0" borderId="149" xfId="39346" applyBorder="1"/>
    <xf numFmtId="0" fontId="30" fillId="0" borderId="149" xfId="39346" applyBorder="1" applyAlignment="1">
      <alignment horizontal="center"/>
    </xf>
    <xf numFmtId="1" fontId="51" fillId="0" borderId="149" xfId="39346" applyNumberFormat="1" applyFont="1" applyBorder="1" applyAlignment="1">
      <alignment horizontal="right"/>
    </xf>
    <xf numFmtId="0" fontId="30" fillId="0" borderId="149" xfId="40188" applyBorder="1"/>
    <xf numFmtId="0" fontId="30" fillId="0" borderId="149" xfId="40188" applyBorder="1" applyAlignment="1">
      <alignment horizontal="center"/>
    </xf>
    <xf numFmtId="1" fontId="51" fillId="0" borderId="149" xfId="40188" applyNumberFormat="1" applyFont="1" applyBorder="1" applyAlignment="1">
      <alignment horizontal="right"/>
    </xf>
    <xf numFmtId="0" fontId="30" fillId="0" borderId="149" xfId="42088" applyBorder="1"/>
    <xf numFmtId="0" fontId="30" fillId="0" borderId="149" xfId="42088" applyBorder="1" applyAlignment="1">
      <alignment horizontal="center"/>
    </xf>
    <xf numFmtId="1" fontId="51" fillId="0" borderId="149" xfId="42088" applyNumberFormat="1" applyFont="1" applyBorder="1" applyAlignment="1">
      <alignment horizontal="right"/>
    </xf>
    <xf numFmtId="0" fontId="30" fillId="0" borderId="149" xfId="40192" applyBorder="1"/>
    <xf numFmtId="0" fontId="30" fillId="0" borderId="149" xfId="40192" applyBorder="1" applyAlignment="1">
      <alignment horizontal="center"/>
    </xf>
    <xf numFmtId="1" fontId="51" fillId="0" borderId="149" xfId="40192" applyNumberFormat="1" applyFont="1" applyBorder="1" applyAlignment="1">
      <alignment horizontal="right"/>
    </xf>
    <xf numFmtId="0" fontId="32" fillId="0" borderId="158" xfId="32556" applyFont="1" applyBorder="1" applyAlignment="1">
      <alignment horizontal="center" vertical="center" wrapText="1"/>
    </xf>
    <xf numFmtId="0" fontId="32" fillId="0" borderId="155" xfId="32556" applyFont="1" applyBorder="1" applyAlignment="1">
      <alignment horizontal="center" vertical="center" wrapText="1"/>
    </xf>
    <xf numFmtId="1" fontId="51" fillId="0" borderId="149" xfId="32556" applyNumberFormat="1" applyFont="1" applyBorder="1"/>
    <xf numFmtId="41" fontId="32" fillId="0" borderId="147" xfId="17" applyFont="1" applyBorder="1" applyAlignment="1">
      <alignment horizontal="center" vertical="center" wrapText="1"/>
    </xf>
    <xf numFmtId="0" fontId="26" fillId="10" borderId="57" xfId="51206" applyFont="1" applyFill="1" applyBorder="1" applyAlignment="1">
      <alignment horizontal="center" vertical="center"/>
    </xf>
    <xf numFmtId="0" fontId="26" fillId="10" borderId="27" xfId="51206" applyFont="1" applyFill="1" applyBorder="1" applyAlignment="1">
      <alignment horizontal="center"/>
    </xf>
    <xf numFmtId="0" fontId="26" fillId="10" borderId="61" xfId="51206" applyFont="1" applyFill="1" applyBorder="1" applyAlignment="1">
      <alignment horizontal="center" vertical="center"/>
    </xf>
    <xf numFmtId="0" fontId="26" fillId="10" borderId="130" xfId="51206" applyFont="1" applyFill="1" applyBorder="1" applyAlignment="1">
      <alignment horizontal="center" vertical="center"/>
    </xf>
    <xf numFmtId="0" fontId="26" fillId="10" borderId="32" xfId="51206" applyFont="1" applyFill="1" applyBorder="1" applyAlignment="1">
      <alignment horizontal="center"/>
    </xf>
    <xf numFmtId="0" fontId="26" fillId="10" borderId="131" xfId="51206" applyFont="1" applyFill="1" applyBorder="1" applyAlignment="1">
      <alignment horizontal="center" vertical="center"/>
    </xf>
    <xf numFmtId="14" fontId="5" fillId="0" borderId="149" xfId="51208" applyNumberFormat="1" applyBorder="1" applyAlignment="1">
      <alignment horizontal="center" vertical="center"/>
    </xf>
    <xf numFmtId="0" fontId="0" fillId="0" borderId="149" xfId="51209" applyFont="1" applyBorder="1" applyAlignment="1">
      <alignment horizontal="center"/>
    </xf>
    <xf numFmtId="0" fontId="0" fillId="0" borderId="149" xfId="51209" applyFont="1" applyBorder="1" applyAlignment="1">
      <alignment horizontal="center" vertical="center"/>
    </xf>
    <xf numFmtId="0" fontId="5" fillId="0" borderId="149" xfId="51209" applyBorder="1" applyAlignment="1">
      <alignment horizontal="center" vertical="center"/>
    </xf>
    <xf numFmtId="173" fontId="5" fillId="0" borderId="149" xfId="51209" applyNumberFormat="1" applyBorder="1" applyAlignment="1">
      <alignment horizontal="center" vertical="center"/>
    </xf>
    <xf numFmtId="14" fontId="5" fillId="0" borderId="149" xfId="51207" applyNumberFormat="1" applyBorder="1" applyAlignment="1">
      <alignment horizontal="center" vertical="center"/>
    </xf>
    <xf numFmtId="0" fontId="51" fillId="13" borderId="149" xfId="44090" applyFont="1" applyFill="1" applyBorder="1" applyAlignment="1">
      <alignment horizontal="center"/>
    </xf>
    <xf numFmtId="14" fontId="5" fillId="0" borderId="149" xfId="51206" applyNumberFormat="1" applyBorder="1" applyAlignment="1">
      <alignment horizontal="center" vertical="center"/>
    </xf>
    <xf numFmtId="0" fontId="5" fillId="0" borderId="149" xfId="51206" applyBorder="1" applyAlignment="1">
      <alignment horizontal="center" vertical="center"/>
    </xf>
    <xf numFmtId="0" fontId="5" fillId="0" borderId="4" xfId="51206" applyBorder="1" applyAlignment="1">
      <alignment horizontal="center" vertical="center"/>
    </xf>
    <xf numFmtId="14" fontId="0" fillId="0" borderId="149" xfId="51207" applyNumberFormat="1" applyFont="1" applyBorder="1" applyAlignment="1">
      <alignment horizontal="center" vertical="center"/>
    </xf>
    <xf numFmtId="0" fontId="5" fillId="0" borderId="0" xfId="51206" applyAlignment="1">
      <alignment horizontal="center"/>
    </xf>
    <xf numFmtId="0" fontId="53" fillId="10" borderId="27" xfId="51206" applyFont="1" applyFill="1" applyBorder="1" applyAlignment="1">
      <alignment horizontal="center"/>
    </xf>
    <xf numFmtId="0" fontId="53" fillId="10" borderId="32" xfId="51206" applyFont="1" applyFill="1" applyBorder="1" applyAlignment="1">
      <alignment horizontal="center"/>
    </xf>
    <xf numFmtId="0" fontId="5" fillId="0" borderId="149" xfId="51206" applyBorder="1" applyAlignment="1">
      <alignment horizontal="center"/>
    </xf>
    <xf numFmtId="14" fontId="26" fillId="10" borderId="149" xfId="51207" applyNumberFormat="1" applyFont="1" applyFill="1" applyBorder="1" applyAlignment="1">
      <alignment horizontal="center" vertical="center"/>
    </xf>
    <xf numFmtId="173" fontId="5" fillId="0" borderId="149" xfId="51206" applyNumberFormat="1" applyBorder="1" applyAlignment="1">
      <alignment horizontal="center"/>
    </xf>
    <xf numFmtId="3" fontId="54" fillId="0" borderId="149" xfId="51206" applyNumberFormat="1" applyFont="1" applyBorder="1" applyAlignment="1">
      <alignment horizontal="center" vertical="center"/>
    </xf>
    <xf numFmtId="0" fontId="5" fillId="0" borderId="149" xfId="51206" applyBorder="1" applyAlignment="1">
      <alignment horizontal="left" vertical="center" wrapText="1"/>
    </xf>
    <xf numFmtId="0" fontId="26" fillId="10" borderId="149" xfId="51207" applyFont="1" applyFill="1" applyBorder="1" applyAlignment="1">
      <alignment horizontal="center" vertical="center"/>
    </xf>
    <xf numFmtId="20" fontId="5" fillId="0" borderId="149" xfId="51206" applyNumberFormat="1" applyBorder="1" applyAlignment="1">
      <alignment horizontal="center"/>
    </xf>
    <xf numFmtId="173" fontId="5" fillId="0" borderId="149" xfId="51206" applyNumberFormat="1" applyBorder="1" applyAlignment="1">
      <alignment horizontal="center" vertical="center"/>
    </xf>
    <xf numFmtId="0" fontId="5" fillId="0" borderId="149" xfId="51206" applyBorder="1" applyAlignment="1">
      <alignment horizontal="center" vertical="center" wrapText="1"/>
    </xf>
    <xf numFmtId="3" fontId="5" fillId="2" borderId="149" xfId="51206" applyNumberFormat="1" applyFill="1" applyBorder="1" applyAlignment="1">
      <alignment horizontal="center" vertical="center"/>
    </xf>
    <xf numFmtId="0" fontId="5" fillId="0" borderId="4" xfId="51206" applyBorder="1" applyAlignment="1">
      <alignment horizontal="center"/>
    </xf>
    <xf numFmtId="0" fontId="5" fillId="0" borderId="0" xfId="51206"/>
    <xf numFmtId="14" fontId="5" fillId="0" borderId="0" xfId="51206" applyNumberFormat="1"/>
    <xf numFmtId="0" fontId="5" fillId="0" borderId="0" xfId="51206" applyAlignment="1">
      <alignment horizontal="center" vertical="center"/>
    </xf>
    <xf numFmtId="20" fontId="5" fillId="0" borderId="0" xfId="51206" applyNumberFormat="1"/>
    <xf numFmtId="0" fontId="5" fillId="0" borderId="0" xfId="51206" applyAlignment="1">
      <alignment wrapText="1"/>
    </xf>
    <xf numFmtId="14" fontId="53" fillId="10" borderId="27" xfId="51206" applyNumberFormat="1" applyFont="1" applyFill="1" applyBorder="1" applyAlignment="1">
      <alignment horizontal="center"/>
    </xf>
    <xf numFmtId="14" fontId="53" fillId="10" borderId="32" xfId="51206" applyNumberFormat="1" applyFont="1" applyFill="1" applyBorder="1" applyAlignment="1">
      <alignment horizontal="center"/>
    </xf>
    <xf numFmtId="0" fontId="5" fillId="0" borderId="149" xfId="51206" applyBorder="1"/>
    <xf numFmtId="1" fontId="5" fillId="0" borderId="149" xfId="51206" applyNumberFormat="1" applyBorder="1"/>
    <xf numFmtId="1" fontId="5" fillId="0" borderId="149" xfId="51206" applyNumberFormat="1" applyBorder="1" applyAlignment="1">
      <alignment horizontal="center"/>
    </xf>
    <xf numFmtId="20" fontId="5" fillId="0" borderId="149" xfId="51206" applyNumberFormat="1" applyBorder="1"/>
    <xf numFmtId="0" fontId="5" fillId="0" borderId="149" xfId="51206" applyBorder="1" applyAlignment="1">
      <alignment wrapText="1"/>
    </xf>
    <xf numFmtId="1" fontId="5" fillId="0" borderId="149" xfId="51209" applyNumberFormat="1" applyBorder="1" applyAlignment="1">
      <alignment horizontal="center" vertical="center"/>
    </xf>
    <xf numFmtId="20" fontId="5" fillId="0" borderId="149" xfId="51209" applyNumberFormat="1" applyBorder="1" applyAlignment="1">
      <alignment horizontal="center" vertical="center"/>
    </xf>
    <xf numFmtId="1" fontId="26" fillId="10" borderId="149" xfId="51207" applyNumberFormat="1" applyFont="1" applyFill="1" applyBorder="1" applyAlignment="1">
      <alignment horizontal="center" vertical="center"/>
    </xf>
    <xf numFmtId="0" fontId="5" fillId="0" borderId="149" xfId="51209" applyBorder="1" applyAlignment="1">
      <alignment horizontal="center"/>
    </xf>
    <xf numFmtId="20" fontId="5" fillId="0" borderId="149" xfId="51206" applyNumberFormat="1" applyBorder="1" applyAlignment="1">
      <alignment horizontal="center" vertical="center"/>
    </xf>
    <xf numFmtId="1" fontId="5" fillId="0" borderId="4" xfId="51209" applyNumberFormat="1" applyBorder="1" applyAlignment="1">
      <alignment horizontal="center" vertical="center"/>
    </xf>
    <xf numFmtId="3" fontId="33" fillId="0" borderId="149" xfId="51206" applyNumberFormat="1" applyFont="1" applyBorder="1" applyAlignment="1">
      <alignment horizontal="center" vertical="center"/>
    </xf>
    <xf numFmtId="0" fontId="5" fillId="0" borderId="122" xfId="51209" applyBorder="1" applyAlignment="1">
      <alignment horizontal="center" vertical="center"/>
    </xf>
    <xf numFmtId="49" fontId="5" fillId="0" borderId="149" xfId="51206" applyNumberFormat="1" applyBorder="1" applyAlignment="1">
      <alignment horizontal="left" vertical="center"/>
    </xf>
    <xf numFmtId="1" fontId="5" fillId="0" borderId="4" xfId="51206" applyNumberFormat="1" applyBorder="1" applyAlignment="1">
      <alignment horizontal="center"/>
    </xf>
    <xf numFmtId="14" fontId="5" fillId="0" borderId="149" xfId="51206" applyNumberFormat="1" applyBorder="1"/>
    <xf numFmtId="21" fontId="5" fillId="0" borderId="0" xfId="51206" applyNumberFormat="1"/>
    <xf numFmtId="14" fontId="0" fillId="0" borderId="149" xfId="51208" applyNumberFormat="1" applyFont="1" applyBorder="1" applyAlignment="1">
      <alignment horizontal="center" vertical="center"/>
    </xf>
    <xf numFmtId="0" fontId="5" fillId="0" borderId="149" xfId="51206" applyBorder="1" applyAlignment="1">
      <alignment vertical="center"/>
    </xf>
    <xf numFmtId="0" fontId="5" fillId="0" borderId="59" xfId="51206" applyBorder="1" applyAlignment="1">
      <alignment horizontal="center"/>
    </xf>
    <xf numFmtId="0" fontId="5" fillId="0" borderId="60" xfId="51206" applyBorder="1" applyAlignment="1">
      <alignment horizontal="center"/>
    </xf>
    <xf numFmtId="0" fontId="5" fillId="0" borderId="62" xfId="51206" applyBorder="1" applyAlignment="1">
      <alignment horizontal="center"/>
    </xf>
    <xf numFmtId="0" fontId="5" fillId="0" borderId="63" xfId="51206" applyBorder="1" applyAlignment="1">
      <alignment horizontal="center"/>
    </xf>
    <xf numFmtId="0" fontId="5" fillId="0" borderId="64" xfId="51206" applyBorder="1" applyAlignment="1">
      <alignment horizontal="center"/>
    </xf>
    <xf numFmtId="1" fontId="5" fillId="0" borderId="149" xfId="51209" applyNumberFormat="1" applyBorder="1" applyAlignment="1">
      <alignment horizontal="center"/>
    </xf>
    <xf numFmtId="14" fontId="5" fillId="0" borderId="149" xfId="51207" applyNumberFormat="1" applyBorder="1" applyAlignment="1">
      <alignment horizontal="center"/>
    </xf>
    <xf numFmtId="173" fontId="61" fillId="0" borderId="149" xfId="38397" applyNumberFormat="1" applyFont="1" applyBorder="1" applyAlignment="1" applyProtection="1">
      <alignment horizontal="center" vertical="center"/>
      <protection locked="0"/>
    </xf>
    <xf numFmtId="173" fontId="61" fillId="0" borderId="149" xfId="38411" applyNumberFormat="1" applyFont="1" applyBorder="1" applyAlignment="1" applyProtection="1">
      <alignment horizontal="center" vertical="center"/>
      <protection locked="0"/>
    </xf>
    <xf numFmtId="173" fontId="61" fillId="0" borderId="149" xfId="51206" applyNumberFormat="1" applyFont="1" applyBorder="1" applyAlignment="1" applyProtection="1">
      <alignment horizontal="center" vertical="center"/>
      <protection locked="0"/>
    </xf>
    <xf numFmtId="0" fontId="53" fillId="10" borderId="27" xfId="51206" applyFont="1" applyFill="1" applyBorder="1" applyAlignment="1">
      <alignment horizontal="center" wrapText="1"/>
    </xf>
    <xf numFmtId="0" fontId="53" fillId="10" borderId="32" xfId="51206" applyFont="1" applyFill="1" applyBorder="1" applyAlignment="1">
      <alignment horizontal="center" wrapText="1"/>
    </xf>
    <xf numFmtId="1" fontId="54" fillId="0" borderId="149" xfId="51206" applyNumberFormat="1" applyFont="1" applyBorder="1" applyAlignment="1">
      <alignment horizontal="center" vertical="center"/>
    </xf>
    <xf numFmtId="1" fontId="5" fillId="0" borderId="149" xfId="51206" applyNumberFormat="1" applyBorder="1" applyAlignment="1">
      <alignment wrapText="1"/>
    </xf>
    <xf numFmtId="1" fontId="26" fillId="0" borderId="149" xfId="51206" applyNumberFormat="1" applyFont="1" applyBorder="1" applyAlignment="1">
      <alignment horizontal="center" wrapText="1"/>
    </xf>
    <xf numFmtId="20" fontId="5" fillId="0" borderId="149" xfId="51209" applyNumberFormat="1" applyBorder="1" applyAlignment="1">
      <alignment horizontal="center"/>
    </xf>
    <xf numFmtId="20" fontId="59" fillId="0" borderId="149" xfId="51206" quotePrefix="1" applyNumberFormat="1" applyFont="1" applyBorder="1" applyAlignment="1" applyProtection="1">
      <alignment horizontal="center" vertical="center"/>
      <protection locked="0"/>
    </xf>
    <xf numFmtId="0" fontId="63" fillId="0" borderId="149" xfId="51206" applyFont="1" applyBorder="1" applyAlignment="1">
      <alignment horizontal="center"/>
    </xf>
    <xf numFmtId="173" fontId="27" fillId="0" borderId="149" xfId="51206" applyNumberFormat="1" applyFont="1" applyBorder="1" applyAlignment="1" applyProtection="1">
      <alignment horizontal="center" vertical="center"/>
      <protection locked="0"/>
    </xf>
    <xf numFmtId="1" fontId="0" fillId="0" borderId="149" xfId="51209" applyNumberFormat="1" applyFont="1" applyBorder="1" applyAlignment="1">
      <alignment horizontal="center"/>
    </xf>
    <xf numFmtId="173" fontId="59" fillId="0" borderId="149" xfId="51206" quotePrefix="1" applyNumberFormat="1" applyFont="1" applyBorder="1" applyAlignment="1" applyProtection="1">
      <alignment horizontal="center" vertical="center"/>
      <protection locked="0"/>
    </xf>
    <xf numFmtId="173" fontId="60" fillId="0" borderId="149" xfId="51206" quotePrefix="1" applyNumberFormat="1" applyFont="1" applyBorder="1" applyAlignment="1" applyProtection="1">
      <alignment horizontal="center" vertical="center"/>
      <protection locked="0"/>
    </xf>
    <xf numFmtId="20" fontId="61" fillId="0" borderId="149" xfId="51206" quotePrefix="1" applyNumberFormat="1" applyFont="1" applyBorder="1" applyAlignment="1" applyProtection="1">
      <alignment horizontal="center" vertical="center"/>
      <protection locked="0"/>
    </xf>
    <xf numFmtId="20" fontId="60" fillId="0" borderId="15" xfId="51206" quotePrefix="1" applyNumberFormat="1" applyFont="1" applyBorder="1" applyAlignment="1" applyProtection="1">
      <alignment horizontal="center" vertical="center"/>
      <protection locked="0"/>
    </xf>
    <xf numFmtId="173" fontId="27" fillId="0" borderId="58" xfId="51206" quotePrefix="1" applyNumberFormat="1" applyFont="1" applyBorder="1" applyAlignment="1" applyProtection="1">
      <alignment horizontal="center" vertical="center"/>
      <protection locked="0"/>
    </xf>
    <xf numFmtId="1" fontId="5" fillId="0" borderId="122" xfId="51209" applyNumberFormat="1" applyBorder="1" applyAlignment="1">
      <alignment horizontal="center"/>
    </xf>
    <xf numFmtId="14" fontId="33" fillId="0" borderId="149" xfId="51207" applyNumberFormat="1" applyFont="1" applyBorder="1" applyAlignment="1">
      <alignment horizontal="center"/>
    </xf>
    <xf numFmtId="0" fontId="33" fillId="0" borderId="149" xfId="51206" applyFont="1" applyBorder="1" applyAlignment="1">
      <alignment horizontal="center"/>
    </xf>
    <xf numFmtId="1" fontId="33" fillId="0" borderId="149" xfId="51209" applyNumberFormat="1" applyFont="1" applyBorder="1" applyAlignment="1">
      <alignment horizontal="center"/>
    </xf>
    <xf numFmtId="173" fontId="33" fillId="0" borderId="149" xfId="51206" applyNumberFormat="1" applyFont="1" applyBorder="1" applyAlignment="1">
      <alignment horizontal="center"/>
    </xf>
    <xf numFmtId="20" fontId="33" fillId="0" borderId="149" xfId="51206" quotePrefix="1" applyNumberFormat="1" applyFont="1" applyBorder="1" applyAlignment="1" applyProtection="1">
      <alignment horizontal="center"/>
      <protection locked="0"/>
    </xf>
    <xf numFmtId="173" fontId="33" fillId="0" borderId="149" xfId="51206" quotePrefix="1" applyNumberFormat="1" applyFont="1" applyBorder="1" applyAlignment="1" applyProtection="1">
      <alignment horizontal="center"/>
      <protection locked="0"/>
    </xf>
    <xf numFmtId="0" fontId="33" fillId="0" borderId="149" xfId="51206" applyFont="1" applyBorder="1" applyAlignment="1">
      <alignment horizontal="center" wrapText="1"/>
    </xf>
    <xf numFmtId="173" fontId="5" fillId="0" borderId="149" xfId="51206" applyNumberFormat="1" applyBorder="1"/>
    <xf numFmtId="1" fontId="33" fillId="0" borderId="149" xfId="51206" applyNumberFormat="1" applyFont="1" applyBorder="1" applyAlignment="1">
      <alignment horizontal="center" vertical="center"/>
    </xf>
    <xf numFmtId="14" fontId="26" fillId="0" borderId="149" xfId="51207" applyNumberFormat="1" applyFont="1" applyBorder="1" applyAlignment="1">
      <alignment horizontal="center" vertical="center"/>
    </xf>
    <xf numFmtId="0" fontId="5" fillId="0" borderId="0" xfId="51209"/>
    <xf numFmtId="20" fontId="62" fillId="0" borderId="65" xfId="51206" applyNumberFormat="1" applyFont="1" applyBorder="1" applyAlignment="1">
      <alignment horizontal="center" vertical="center"/>
    </xf>
    <xf numFmtId="20" fontId="59" fillId="0" borderId="4" xfId="51206" applyNumberFormat="1" applyFont="1" applyBorder="1" applyAlignment="1">
      <alignment horizontal="center" vertical="center" wrapText="1"/>
    </xf>
    <xf numFmtId="20" fontId="64" fillId="0" borderId="149" xfId="39064" quotePrefix="1" applyNumberFormat="1" applyFont="1" applyBorder="1" applyAlignment="1" applyProtection="1">
      <alignment horizontal="center" vertical="center"/>
      <protection locked="0"/>
    </xf>
    <xf numFmtId="1" fontId="65" fillId="0" borderId="149" xfId="51206" applyNumberFormat="1" applyFont="1" applyBorder="1" applyAlignment="1">
      <alignment horizontal="center" vertical="center"/>
    </xf>
    <xf numFmtId="22" fontId="5" fillId="0" borderId="0" xfId="51206" applyNumberFormat="1"/>
    <xf numFmtId="0" fontId="57" fillId="0" borderId="10" xfId="51206" applyFont="1" applyBorder="1" applyAlignment="1">
      <alignment vertical="center"/>
    </xf>
    <xf numFmtId="0" fontId="57" fillId="0" borderId="12" xfId="51206" applyFont="1" applyBorder="1" applyAlignment="1">
      <alignment vertical="center"/>
    </xf>
    <xf numFmtId="0" fontId="57" fillId="0" borderId="0" xfId="51206" applyFont="1" applyAlignment="1">
      <alignment vertical="center"/>
    </xf>
    <xf numFmtId="0" fontId="57" fillId="0" borderId="13" xfId="51206" applyFont="1" applyBorder="1" applyAlignment="1">
      <alignment vertical="center"/>
    </xf>
    <xf numFmtId="0" fontId="57" fillId="0" borderId="5" xfId="51206" applyFont="1" applyBorder="1" applyAlignment="1">
      <alignment vertical="center"/>
    </xf>
    <xf numFmtId="0" fontId="57" fillId="0" borderId="14" xfId="51206" applyFont="1" applyBorder="1" applyAlignment="1">
      <alignment vertical="center"/>
    </xf>
    <xf numFmtId="0" fontId="53" fillId="10" borderId="123" xfId="51206" applyFont="1" applyFill="1" applyBorder="1" applyAlignment="1">
      <alignment horizontal="center"/>
    </xf>
    <xf numFmtId="14" fontId="53" fillId="10" borderId="123" xfId="51206" applyNumberFormat="1" applyFont="1" applyFill="1" applyBorder="1" applyAlignment="1">
      <alignment horizontal="center"/>
    </xf>
    <xf numFmtId="0" fontId="53" fillId="10" borderId="31" xfId="51206" applyFont="1" applyFill="1" applyBorder="1" applyAlignment="1">
      <alignment horizontal="center"/>
    </xf>
    <xf numFmtId="0" fontId="53" fillId="10" borderId="123" xfId="51206" applyFont="1" applyFill="1" applyBorder="1" applyAlignment="1">
      <alignment horizontal="center" wrapText="1"/>
    </xf>
    <xf numFmtId="0" fontId="5" fillId="0" borderId="56" xfId="51206" applyBorder="1" applyAlignment="1">
      <alignment horizontal="center"/>
    </xf>
    <xf numFmtId="14" fontId="26" fillId="10" borderId="122" xfId="51207" applyNumberFormat="1" applyFont="1" applyFill="1" applyBorder="1" applyAlignment="1">
      <alignment horizontal="center" vertical="center"/>
    </xf>
    <xf numFmtId="0" fontId="5" fillId="0" borderId="57" xfId="51206" applyBorder="1"/>
    <xf numFmtId="0" fontId="5" fillId="0" borderId="57" xfId="51206" applyBorder="1" applyAlignment="1">
      <alignment horizontal="center"/>
    </xf>
    <xf numFmtId="1" fontId="5" fillId="0" borderId="122" xfId="51206" applyNumberFormat="1" applyBorder="1" applyAlignment="1">
      <alignment horizontal="center"/>
    </xf>
    <xf numFmtId="0" fontId="5" fillId="0" borderId="58" xfId="51206" applyBorder="1" applyAlignment="1">
      <alignment horizontal="center"/>
    </xf>
    <xf numFmtId="173" fontId="5" fillId="0" borderId="57" xfId="51206" applyNumberFormat="1" applyBorder="1" applyAlignment="1">
      <alignment horizontal="center"/>
    </xf>
    <xf numFmtId="1" fontId="5" fillId="0" borderId="122" xfId="51206" applyNumberFormat="1" applyBorder="1"/>
    <xf numFmtId="1" fontId="54" fillId="0" borderId="122" xfId="51206" applyNumberFormat="1" applyFont="1" applyBorder="1" applyAlignment="1">
      <alignment horizontal="center" vertical="center"/>
    </xf>
    <xf numFmtId="0" fontId="5" fillId="0" borderId="57" xfId="51206" applyBorder="1" applyAlignment="1">
      <alignment wrapText="1"/>
    </xf>
    <xf numFmtId="0" fontId="5" fillId="0" borderId="149" xfId="51209" applyBorder="1" applyAlignment="1">
      <alignment vertical="center"/>
    </xf>
    <xf numFmtId="0" fontId="0" fillId="0" borderId="149" xfId="51209" applyFont="1" applyBorder="1" applyAlignment="1">
      <alignment horizontal="left" wrapText="1"/>
    </xf>
    <xf numFmtId="0" fontId="5" fillId="0" borderId="149" xfId="51209" applyBorder="1" applyAlignment="1">
      <alignment horizontal="left" wrapText="1"/>
    </xf>
    <xf numFmtId="14" fontId="5" fillId="0" borderId="4" xfId="51206" applyNumberFormat="1" applyBorder="1" applyAlignment="1">
      <alignment horizontal="center" vertical="center"/>
    </xf>
    <xf numFmtId="1" fontId="26" fillId="10" borderId="4" xfId="51207" applyNumberFormat="1" applyFont="1" applyFill="1" applyBorder="1" applyAlignment="1">
      <alignment horizontal="center" vertical="center"/>
    </xf>
    <xf numFmtId="173" fontId="5" fillId="0" borderId="59" xfId="51206" applyNumberFormat="1" applyBorder="1" applyAlignment="1">
      <alignment horizontal="center"/>
    </xf>
    <xf numFmtId="0" fontId="5" fillId="0" borderId="59" xfId="51206" applyBorder="1" applyAlignment="1">
      <alignment wrapText="1"/>
    </xf>
    <xf numFmtId="173" fontId="5" fillId="0" borderId="58" xfId="51206" applyNumberFormat="1" applyBorder="1" applyAlignment="1">
      <alignment horizontal="center"/>
    </xf>
    <xf numFmtId="0" fontId="5" fillId="0" borderId="60" xfId="51206" applyBorder="1" applyAlignment="1">
      <alignment wrapText="1"/>
    </xf>
    <xf numFmtId="173" fontId="5" fillId="0" borderId="60" xfId="51206" applyNumberFormat="1" applyBorder="1" applyAlignment="1">
      <alignment horizontal="center"/>
    </xf>
    <xf numFmtId="0" fontId="0" fillId="0" borderId="149" xfId="51209" applyFont="1" applyBorder="1" applyAlignment="1">
      <alignment wrapText="1"/>
    </xf>
    <xf numFmtId="173" fontId="0" fillId="0" borderId="149" xfId="51209" applyNumberFormat="1" applyFont="1" applyBorder="1" applyAlignment="1">
      <alignment horizontal="center" vertical="center"/>
    </xf>
    <xf numFmtId="173" fontId="5" fillId="0" borderId="15" xfId="51209" applyNumberFormat="1" applyBorder="1" applyAlignment="1">
      <alignment horizontal="center" vertical="center"/>
    </xf>
    <xf numFmtId="0" fontId="5" fillId="0" borderId="15" xfId="51206" applyBorder="1" applyAlignment="1">
      <alignment vertical="center"/>
    </xf>
    <xf numFmtId="0" fontId="0" fillId="0" borderId="15" xfId="51209" applyFont="1" applyBorder="1" applyAlignment="1">
      <alignment horizontal="left" wrapText="1"/>
    </xf>
    <xf numFmtId="0" fontId="5" fillId="0" borderId="58" xfId="51206" applyBorder="1" applyAlignment="1">
      <alignment wrapText="1"/>
    </xf>
    <xf numFmtId="20" fontId="5" fillId="0" borderId="15" xfId="51206" applyNumberFormat="1" applyBorder="1" applyAlignment="1">
      <alignment horizontal="center" vertical="center"/>
    </xf>
    <xf numFmtId="0" fontId="5" fillId="0" borderId="15" xfId="51206" applyBorder="1" applyAlignment="1">
      <alignment horizontal="center" vertical="center"/>
    </xf>
    <xf numFmtId="0" fontId="5" fillId="0" borderId="15" xfId="51206" applyBorder="1" applyAlignment="1">
      <alignment horizontal="center" vertical="center" wrapText="1"/>
    </xf>
    <xf numFmtId="0" fontId="5" fillId="0" borderId="122" xfId="51206" applyBorder="1" applyAlignment="1">
      <alignment horizontal="center"/>
    </xf>
    <xf numFmtId="0" fontId="5" fillId="0" borderId="122" xfId="51206" applyBorder="1" applyAlignment="1">
      <alignment horizontal="center" vertical="center"/>
    </xf>
    <xf numFmtId="0" fontId="5" fillId="0" borderId="122" xfId="51209" applyBorder="1" applyAlignment="1">
      <alignment vertical="center"/>
    </xf>
    <xf numFmtId="173" fontId="5" fillId="0" borderId="122" xfId="51206" applyNumberFormat="1" applyBorder="1" applyAlignment="1">
      <alignment horizontal="center" vertical="center"/>
    </xf>
    <xf numFmtId="1" fontId="5" fillId="0" borderId="122" xfId="51209" applyNumberFormat="1" applyBorder="1" applyAlignment="1">
      <alignment horizontal="center" vertical="center"/>
    </xf>
    <xf numFmtId="0" fontId="5" fillId="0" borderId="4" xfId="51206" applyBorder="1"/>
    <xf numFmtId="0" fontId="0" fillId="0" borderId="149" xfId="51209" applyFont="1" applyBorder="1" applyAlignment="1">
      <alignment horizontal="center" wrapText="1"/>
    </xf>
    <xf numFmtId="0" fontId="0" fillId="0" borderId="15" xfId="51206" applyFont="1" applyBorder="1" applyAlignment="1">
      <alignment wrapText="1"/>
    </xf>
    <xf numFmtId="0" fontId="5" fillId="0" borderId="60" xfId="51206" applyBorder="1"/>
    <xf numFmtId="1" fontId="5" fillId="0" borderId="60" xfId="51206" applyNumberFormat="1" applyBorder="1"/>
    <xf numFmtId="14" fontId="5" fillId="0" borderId="60" xfId="51206" applyNumberFormat="1" applyBorder="1"/>
    <xf numFmtId="0" fontId="5" fillId="0" borderId="64" xfId="51206" applyBorder="1"/>
    <xf numFmtId="0" fontId="5" fillId="0" borderId="58" xfId="51206" applyBorder="1"/>
    <xf numFmtId="173" fontId="5" fillId="0" borderId="64" xfId="51206" applyNumberFormat="1" applyBorder="1" applyAlignment="1">
      <alignment horizontal="center"/>
    </xf>
    <xf numFmtId="0" fontId="5" fillId="0" borderId="64" xfId="51206" applyBorder="1" applyAlignment="1">
      <alignment wrapText="1"/>
    </xf>
    <xf numFmtId="0" fontId="57" fillId="0" borderId="11" xfId="51206" applyFont="1" applyBorder="1" applyAlignment="1">
      <alignment vertical="center"/>
    </xf>
    <xf numFmtId="0" fontId="52" fillId="10" borderId="27" xfId="51206" applyFont="1" applyFill="1" applyBorder="1" applyAlignment="1">
      <alignment horizontal="center" vertical="center"/>
    </xf>
    <xf numFmtId="0" fontId="52" fillId="10" borderId="27" xfId="51206" applyFont="1" applyFill="1" applyBorder="1" applyAlignment="1">
      <alignment horizontal="center" vertical="center" wrapText="1"/>
    </xf>
    <xf numFmtId="0" fontId="52" fillId="10" borderId="32" xfId="51206" applyFont="1" applyFill="1" applyBorder="1" applyAlignment="1">
      <alignment horizontal="center" vertical="center"/>
    </xf>
    <xf numFmtId="0" fontId="52" fillId="10" borderId="32" xfId="51206" applyFont="1" applyFill="1" applyBorder="1" applyAlignment="1">
      <alignment horizontal="center" vertical="center" wrapText="1"/>
    </xf>
    <xf numFmtId="1" fontId="33" fillId="0" borderId="149" xfId="51206" applyNumberFormat="1" applyFont="1" applyBorder="1" applyAlignment="1">
      <alignment horizontal="center"/>
    </xf>
    <xf numFmtId="1" fontId="26" fillId="10" borderId="149" xfId="51206" applyNumberFormat="1" applyFont="1" applyFill="1" applyBorder="1" applyAlignment="1">
      <alignment horizontal="center"/>
    </xf>
    <xf numFmtId="3" fontId="26" fillId="10" borderId="149" xfId="51206" applyNumberFormat="1" applyFont="1" applyFill="1" applyBorder="1" applyAlignment="1">
      <alignment horizontal="center"/>
    </xf>
    <xf numFmtId="0" fontId="5" fillId="0" borderId="144" xfId="51206" applyBorder="1" applyAlignment="1">
      <alignment horizontal="center"/>
    </xf>
    <xf numFmtId="20" fontId="5" fillId="0" borderId="4" xfId="51206" applyNumberFormat="1" applyBorder="1" applyAlignment="1">
      <alignment horizontal="center" vertical="center"/>
    </xf>
    <xf numFmtId="3" fontId="179" fillId="0" borderId="149" xfId="51206" applyNumberFormat="1" applyFont="1" applyBorder="1" applyAlignment="1">
      <alignment horizontal="center" vertical="center"/>
    </xf>
    <xf numFmtId="3" fontId="55" fillId="0" borderId="149" xfId="51206" applyNumberFormat="1" applyFont="1" applyBorder="1" applyAlignment="1">
      <alignment horizontal="center" vertical="center"/>
    </xf>
    <xf numFmtId="2" fontId="56" fillId="2" borderId="149" xfId="51206" applyNumberFormat="1" applyFont="1" applyFill="1" applyBorder="1" applyAlignment="1">
      <alignment horizontal="center" vertical="center"/>
    </xf>
    <xf numFmtId="3" fontId="56" fillId="2" borderId="149" xfId="51206" applyNumberFormat="1" applyFont="1" applyFill="1" applyBorder="1" applyAlignment="1">
      <alignment horizontal="center" vertical="center"/>
    </xf>
    <xf numFmtId="0" fontId="0" fillId="0" borderId="149" xfId="51209" applyFont="1" applyBorder="1" applyAlignment="1">
      <alignment horizontal="left"/>
    </xf>
    <xf numFmtId="2" fontId="5" fillId="2" borderId="149" xfId="51206" applyNumberFormat="1" applyFill="1" applyBorder="1" applyAlignment="1">
      <alignment horizontal="center" vertical="center"/>
    </xf>
    <xf numFmtId="0" fontId="5" fillId="0" borderId="149" xfId="51206" applyBorder="1" applyAlignment="1">
      <alignment horizontal="right" vertical="center"/>
    </xf>
    <xf numFmtId="1" fontId="5" fillId="10" borderId="149" xfId="51206" applyNumberFormat="1" applyFill="1" applyBorder="1"/>
    <xf numFmtId="1" fontId="5" fillId="10" borderId="149" xfId="51206" applyNumberFormat="1" applyFill="1" applyBorder="1" applyAlignment="1">
      <alignment horizontal="center"/>
    </xf>
    <xf numFmtId="1" fontId="26" fillId="10" borderId="149" xfId="51206" applyNumberFormat="1" applyFont="1" applyFill="1" applyBorder="1" applyAlignment="1">
      <alignment horizontal="center" wrapText="1"/>
    </xf>
    <xf numFmtId="0" fontId="0" fillId="0" borderId="149" xfId="51206" applyFont="1" applyBorder="1" applyAlignment="1">
      <alignment wrapText="1"/>
    </xf>
    <xf numFmtId="0" fontId="5" fillId="0" borderId="122" xfId="51206" applyBorder="1"/>
    <xf numFmtId="0" fontId="5" fillId="0" borderId="142" xfId="51206" applyBorder="1"/>
    <xf numFmtId="1" fontId="5" fillId="0" borderId="142" xfId="51206" applyNumberFormat="1" applyBorder="1" applyAlignment="1">
      <alignment horizontal="center"/>
    </xf>
    <xf numFmtId="0" fontId="5" fillId="0" borderId="142" xfId="51206" applyBorder="1" applyAlignment="1">
      <alignment horizontal="center"/>
    </xf>
    <xf numFmtId="20" fontId="5" fillId="0" borderId="0" xfId="51206" applyNumberFormat="1" applyAlignment="1">
      <alignment horizontal="center"/>
    </xf>
    <xf numFmtId="0" fontId="51" fillId="0" borderId="149" xfId="0" applyFont="1" applyBorder="1"/>
    <xf numFmtId="0" fontId="51" fillId="0" borderId="149" xfId="0" applyFont="1" applyBorder="1" applyAlignment="1">
      <alignment horizontal="center"/>
    </xf>
    <xf numFmtId="1" fontId="51" fillId="0" borderId="149" xfId="0" applyNumberFormat="1" applyFont="1" applyBorder="1" applyAlignment="1">
      <alignment horizontal="center"/>
    </xf>
    <xf numFmtId="1" fontId="32" fillId="0" borderId="122" xfId="32556" applyNumberFormat="1" applyFont="1" applyBorder="1" applyAlignment="1">
      <alignment horizontal="center" vertical="center"/>
    </xf>
    <xf numFmtId="0" fontId="32" fillId="0" borderId="143" xfId="32556" applyFont="1" applyBorder="1" applyAlignment="1">
      <alignment horizontal="center" vertical="center"/>
    </xf>
    <xf numFmtId="1" fontId="32" fillId="0" borderId="141" xfId="32556" applyNumberFormat="1" applyFont="1" applyBorder="1" applyAlignment="1">
      <alignment horizontal="center" vertical="center"/>
    </xf>
    <xf numFmtId="0" fontId="32" fillId="0" borderId="148" xfId="32556" applyFont="1" applyBorder="1" applyAlignment="1">
      <alignment horizontal="center"/>
    </xf>
    <xf numFmtId="1" fontId="32" fillId="0" borderId="122" xfId="32556" applyNumberFormat="1" applyFont="1" applyBorder="1" applyAlignment="1">
      <alignment horizontal="center"/>
    </xf>
    <xf numFmtId="0" fontId="32" fillId="0" borderId="122" xfId="32556" applyFont="1" applyBorder="1" applyAlignment="1">
      <alignment horizontal="center"/>
    </xf>
    <xf numFmtId="0" fontId="32" fillId="0" borderId="141" xfId="32556" applyFont="1" applyBorder="1" applyAlignment="1">
      <alignment horizontal="center"/>
    </xf>
    <xf numFmtId="41" fontId="32" fillId="0" borderId="122" xfId="17" applyFont="1" applyBorder="1" applyAlignment="1">
      <alignment horizontal="center" vertical="center"/>
    </xf>
    <xf numFmtId="1" fontId="32" fillId="0" borderId="122" xfId="17" applyNumberFormat="1" applyFont="1" applyBorder="1" applyAlignment="1">
      <alignment horizontal="center" vertical="center"/>
    </xf>
    <xf numFmtId="0" fontId="51" fillId="0" borderId="142" xfId="32556" applyFont="1" applyBorder="1"/>
    <xf numFmtId="0" fontId="32" fillId="0" borderId="143" xfId="32556" applyFont="1" applyBorder="1" applyAlignment="1">
      <alignment horizontal="center" vertical="center" wrapText="1"/>
    </xf>
    <xf numFmtId="0" fontId="32" fillId="0" borderId="141" xfId="32556" applyFont="1" applyBorder="1" applyAlignment="1">
      <alignment horizontal="center" vertical="center" wrapText="1"/>
    </xf>
    <xf numFmtId="41" fontId="32" fillId="0" borderId="148" xfId="17" applyFont="1" applyBorder="1" applyAlignment="1">
      <alignment horizontal="center" vertical="center" wrapText="1"/>
    </xf>
    <xf numFmtId="0" fontId="54" fillId="0" borderId="0" xfId="32556" applyFont="1" applyAlignment="1">
      <alignment horizontal="center"/>
    </xf>
    <xf numFmtId="0" fontId="32" fillId="0" borderId="146" xfId="32556" applyFont="1" applyBorder="1" applyAlignment="1">
      <alignment horizontal="center" vertical="center"/>
    </xf>
    <xf numFmtId="0" fontId="32" fillId="0" borderId="149" xfId="32556" applyFont="1" applyBorder="1" applyAlignment="1">
      <alignment horizontal="center" vertical="center"/>
    </xf>
    <xf numFmtId="0" fontId="24" fillId="0" borderId="0" xfId="32556" applyFont="1" applyAlignment="1">
      <alignment horizontal="center"/>
    </xf>
    <xf numFmtId="0" fontId="32" fillId="0" borderId="150" xfId="32556" applyFont="1" applyBorder="1" applyAlignment="1">
      <alignment horizontal="center" vertical="center"/>
    </xf>
    <xf numFmtId="1" fontId="32" fillId="0" borderId="149" xfId="32556" applyNumberFormat="1" applyFont="1" applyBorder="1" applyAlignment="1">
      <alignment horizontal="center" vertical="center"/>
    </xf>
    <xf numFmtId="0" fontId="24" fillId="0" borderId="0" xfId="32556" applyFont="1" applyAlignment="1">
      <alignment horizontal="center" vertical="center"/>
    </xf>
    <xf numFmtId="0" fontId="32" fillId="0" borderId="153" xfId="32556" applyFont="1" applyBorder="1" applyAlignment="1">
      <alignment horizontal="center" vertical="center"/>
    </xf>
    <xf numFmtId="0" fontId="32" fillId="0" borderId="122" xfId="32556" applyFont="1" applyBorder="1" applyAlignment="1">
      <alignment horizontal="center" vertical="center"/>
    </xf>
    <xf numFmtId="0" fontId="32" fillId="0" borderId="156" xfId="32556" applyFont="1" applyBorder="1" applyAlignment="1">
      <alignment horizontal="center" vertical="center"/>
    </xf>
    <xf numFmtId="1" fontId="32" fillId="0" borderId="146" xfId="32556" applyNumberFormat="1" applyFont="1" applyBorder="1" applyAlignment="1">
      <alignment horizontal="center" vertical="center"/>
    </xf>
    <xf numFmtId="0" fontId="32" fillId="0" borderId="156" xfId="32556" applyFont="1" applyBorder="1" applyAlignment="1">
      <alignment horizontal="center" vertical="center" wrapText="1"/>
    </xf>
    <xf numFmtId="0" fontId="32" fillId="0" borderId="153" xfId="32556" applyFont="1" applyBorder="1" applyAlignment="1">
      <alignment horizontal="center" vertical="center" wrapText="1"/>
    </xf>
    <xf numFmtId="0" fontId="32" fillId="0" borderId="122" xfId="32556" applyFont="1" applyBorder="1" applyAlignment="1">
      <alignment horizontal="center" vertical="center" wrapText="1"/>
    </xf>
    <xf numFmtId="0" fontId="32" fillId="0" borderId="148" xfId="32556" applyFont="1" applyBorder="1" applyAlignment="1">
      <alignment horizontal="center" vertical="center" wrapText="1"/>
    </xf>
    <xf numFmtId="0" fontId="32" fillId="0" borderId="128" xfId="32556" applyFont="1" applyBorder="1" applyAlignment="1">
      <alignment horizontal="center" vertical="center" wrapText="1"/>
    </xf>
    <xf numFmtId="0" fontId="32" fillId="0" borderId="147" xfId="32556" applyFont="1" applyBorder="1" applyAlignment="1">
      <alignment horizontal="center" vertical="center" wrapText="1"/>
    </xf>
    <xf numFmtId="0" fontId="51" fillId="13" borderId="18" xfId="44090" applyFont="1" applyFill="1" applyBorder="1" applyAlignment="1">
      <alignment horizontal="center"/>
    </xf>
    <xf numFmtId="0" fontId="33" fillId="0" borderId="133" xfId="27425" applyFont="1" applyBorder="1" applyAlignment="1">
      <alignment horizontal="center"/>
    </xf>
    <xf numFmtId="0" fontId="194" fillId="0" borderId="133" xfId="32556" applyFont="1" applyBorder="1" applyAlignment="1">
      <alignment horizontal="center" vertical="center"/>
    </xf>
    <xf numFmtId="1" fontId="194" fillId="0" borderId="133" xfId="22962" applyNumberFormat="1" applyFont="1" applyFill="1" applyBorder="1" applyAlignment="1">
      <alignment horizontal="center" vertical="center"/>
    </xf>
    <xf numFmtId="187" fontId="33" fillId="0" borderId="133" xfId="27425" applyNumberFormat="1" applyFont="1" applyBorder="1" applyAlignment="1">
      <alignment horizontal="center"/>
    </xf>
    <xf numFmtId="0" fontId="33" fillId="0" borderId="149" xfId="32556" applyFont="1" applyBorder="1" applyAlignment="1">
      <alignment horizontal="center" vertical="center"/>
    </xf>
    <xf numFmtId="1" fontId="33" fillId="0" borderId="149" xfId="22962" applyNumberFormat="1" applyFont="1" applyFill="1" applyBorder="1" applyAlignment="1">
      <alignment horizontal="center" vertical="center"/>
    </xf>
    <xf numFmtId="187" fontId="9" fillId="0" borderId="149" xfId="51143" applyNumberFormat="1" applyFont="1" applyBorder="1" applyAlignment="1">
      <alignment horizontal="center" vertical="center"/>
    </xf>
    <xf numFmtId="0" fontId="31" fillId="9" borderId="122" xfId="32556" applyFont="1" applyFill="1" applyBorder="1" applyAlignment="1">
      <alignment horizontal="center" vertical="center"/>
    </xf>
    <xf numFmtId="1" fontId="31" fillId="9" borderId="122" xfId="32556" applyNumberFormat="1" applyFont="1" applyFill="1" applyBorder="1" applyAlignment="1">
      <alignment horizontal="center" vertical="center"/>
    </xf>
    <xf numFmtId="1" fontId="30" fillId="0" borderId="4" xfId="45350" applyNumberFormat="1" applyFont="1" applyFill="1" applyBorder="1" applyAlignment="1">
      <alignment horizontal="center"/>
    </xf>
    <xf numFmtId="1" fontId="31" fillId="9" borderId="141" xfId="32556" applyNumberFormat="1" applyFont="1" applyFill="1" applyBorder="1" applyAlignment="1">
      <alignment horizontal="center" vertical="center"/>
    </xf>
    <xf numFmtId="1" fontId="51" fillId="0" borderId="0" xfId="0" applyNumberFormat="1" applyFont="1" applyAlignment="1">
      <alignment horizontal="center"/>
    </xf>
    <xf numFmtId="187" fontId="51" fillId="0" borderId="0" xfId="0" applyNumberFormat="1" applyFont="1" applyAlignment="1">
      <alignment horizontal="center"/>
    </xf>
    <xf numFmtId="0" fontId="46" fillId="0" borderId="0" xfId="0" applyFont="1" applyAlignment="1">
      <alignment horizontal="center"/>
    </xf>
    <xf numFmtId="187" fontId="46" fillId="0" borderId="0" xfId="0" applyNumberFormat="1" applyFont="1" applyAlignment="1">
      <alignment horizontal="center"/>
    </xf>
    <xf numFmtId="1" fontId="46" fillId="0" borderId="0" xfId="0" applyNumberFormat="1" applyFont="1" applyAlignment="1">
      <alignment horizontal="center"/>
    </xf>
    <xf numFmtId="172" fontId="46" fillId="0" borderId="0" xfId="0" applyNumberFormat="1" applyFont="1" applyAlignment="1">
      <alignment horizontal="center"/>
    </xf>
    <xf numFmtId="0" fontId="48" fillId="9" borderId="122" xfId="32556" applyFont="1" applyFill="1" applyBorder="1" applyAlignment="1">
      <alignment horizontal="center" vertical="center"/>
    </xf>
    <xf numFmtId="1" fontId="31" fillId="0" borderId="122" xfId="0" applyNumberFormat="1" applyFont="1" applyBorder="1" applyAlignment="1">
      <alignment horizontal="center" vertical="center"/>
    </xf>
    <xf numFmtId="187" fontId="31" fillId="0" borderId="122" xfId="0" applyNumberFormat="1" applyFont="1" applyBorder="1" applyAlignment="1">
      <alignment horizontal="center" vertical="center"/>
    </xf>
    <xf numFmtId="0" fontId="0" fillId="0" borderId="149" xfId="0" applyBorder="1" applyAlignment="1">
      <alignment horizontal="center"/>
    </xf>
    <xf numFmtId="0" fontId="30" fillId="0" borderId="149" xfId="0" applyFont="1" applyBorder="1"/>
    <xf numFmtId="0" fontId="30" fillId="0" borderId="149" xfId="0" applyFont="1" applyBorder="1" applyAlignment="1">
      <alignment horizontal="center"/>
    </xf>
    <xf numFmtId="0" fontId="30" fillId="3" borderId="149" xfId="0" applyFont="1" applyFill="1" applyBorder="1" applyAlignment="1">
      <alignment horizontal="center"/>
    </xf>
    <xf numFmtId="1" fontId="196" fillId="0" borderId="145" xfId="0" applyNumberFormat="1" applyFont="1" applyBorder="1" applyAlignment="1">
      <alignment vertical="center"/>
    </xf>
    <xf numFmtId="1" fontId="34" fillId="0" borderId="149" xfId="0" applyNumberFormat="1" applyFont="1" applyBorder="1" applyAlignment="1">
      <alignment vertical="center"/>
    </xf>
    <xf numFmtId="0" fontId="0" fillId="0" borderId="0" xfId="0" applyAlignment="1">
      <alignment horizontal="center"/>
    </xf>
    <xf numFmtId="0" fontId="0" fillId="0" borderId="145" xfId="0" applyBorder="1"/>
    <xf numFmtId="0" fontId="30" fillId="72" borderId="149" xfId="0" applyFont="1" applyFill="1" applyBorder="1" applyAlignment="1">
      <alignment horizontal="center"/>
    </xf>
    <xf numFmtId="1" fontId="34" fillId="0" borderId="149" xfId="0" applyNumberFormat="1" applyFont="1" applyBorder="1" applyAlignment="1">
      <alignment horizontal="center" vertical="center"/>
    </xf>
    <xf numFmtId="0" fontId="25" fillId="0" borderId="0" xfId="44091" applyFont="1" applyAlignment="1">
      <alignment horizontal="center"/>
    </xf>
    <xf numFmtId="0" fontId="2" fillId="0" borderId="0" xfId="51226" applyAlignment="1">
      <alignment horizontal="center" vertical="center"/>
    </xf>
    <xf numFmtId="0" fontId="26" fillId="96" borderId="149" xfId="51226" applyFont="1" applyFill="1" applyBorder="1" applyAlignment="1">
      <alignment horizontal="center" vertical="center"/>
    </xf>
    <xf numFmtId="201" fontId="28" fillId="0" borderId="0" xfId="51226" applyNumberFormat="1" applyFont="1" applyAlignment="1">
      <alignment horizontal="center" vertical="center"/>
    </xf>
    <xf numFmtId="14" fontId="28" fillId="0" borderId="0" xfId="51226" applyNumberFormat="1" applyFont="1" applyAlignment="1">
      <alignment horizontal="center" vertical="center"/>
    </xf>
    <xf numFmtId="0" fontId="26" fillId="10" borderId="56" xfId="51227" applyFont="1" applyFill="1" applyBorder="1" applyAlignment="1">
      <alignment horizontal="center" vertical="center"/>
    </xf>
    <xf numFmtId="0" fontId="26" fillId="10" borderId="57" xfId="51227" applyFont="1" applyFill="1" applyBorder="1" applyAlignment="1">
      <alignment horizontal="center" vertical="center"/>
    </xf>
    <xf numFmtId="0" fontId="26" fillId="10" borderId="27" xfId="51227" applyFont="1" applyFill="1" applyBorder="1" applyAlignment="1">
      <alignment horizontal="center"/>
    </xf>
    <xf numFmtId="0" fontId="26" fillId="10" borderId="73" xfId="51227" applyFont="1" applyFill="1" applyBorder="1" applyAlignment="1">
      <alignment horizontal="center"/>
    </xf>
    <xf numFmtId="0" fontId="26" fillId="3" borderId="73" xfId="51227" applyFont="1" applyFill="1" applyBorder="1" applyAlignment="1">
      <alignment horizontal="center"/>
    </xf>
    <xf numFmtId="0" fontId="26" fillId="10" borderId="61" xfId="51227" applyFont="1" applyFill="1" applyBorder="1" applyAlignment="1">
      <alignment horizontal="center" vertical="center"/>
    </xf>
    <xf numFmtId="0" fontId="26" fillId="10" borderId="125" xfId="51227" applyFont="1" applyFill="1" applyBorder="1" applyAlignment="1">
      <alignment horizontal="center" vertical="center"/>
    </xf>
    <xf numFmtId="0" fontId="26" fillId="10" borderId="130" xfId="51227" applyFont="1" applyFill="1" applyBorder="1" applyAlignment="1">
      <alignment horizontal="center" vertical="center"/>
    </xf>
    <xf numFmtId="0" fontId="26" fillId="10" borderId="15" xfId="51227" applyFont="1" applyFill="1" applyBorder="1" applyAlignment="1">
      <alignment horizontal="center" vertical="center"/>
    </xf>
    <xf numFmtId="0" fontId="26" fillId="10" borderId="135" xfId="51227" applyFont="1" applyFill="1" applyBorder="1" applyAlignment="1">
      <alignment horizontal="center" vertical="center"/>
    </xf>
    <xf numFmtId="0" fontId="26" fillId="10" borderId="130" xfId="51227" applyFont="1" applyFill="1" applyBorder="1" applyAlignment="1">
      <alignment horizontal="center" vertical="center" wrapText="1"/>
    </xf>
    <xf numFmtId="0" fontId="26" fillId="10" borderId="32" xfId="51227" applyFont="1" applyFill="1" applyBorder="1" applyAlignment="1">
      <alignment horizontal="center"/>
    </xf>
    <xf numFmtId="0" fontId="26" fillId="10" borderId="0" xfId="51227" applyFont="1" applyFill="1" applyAlignment="1">
      <alignment horizontal="center"/>
    </xf>
    <xf numFmtId="0" fontId="26" fillId="3" borderId="0" xfId="51227" applyFont="1" applyFill="1" applyAlignment="1">
      <alignment horizontal="center"/>
    </xf>
    <xf numFmtId="0" fontId="26" fillId="10" borderId="131" xfId="51227" applyFont="1" applyFill="1" applyBorder="1" applyAlignment="1">
      <alignment horizontal="center" vertical="center"/>
    </xf>
    <xf numFmtId="0" fontId="2" fillId="3" borderId="0" xfId="51226" applyFill="1" applyAlignment="1">
      <alignment horizontal="center" vertical="center"/>
    </xf>
    <xf numFmtId="0" fontId="2" fillId="0" borderId="0" xfId="51226"/>
    <xf numFmtId="0" fontId="2" fillId="0" borderId="70" xfId="51226" applyBorder="1" applyAlignment="1">
      <alignment horizontal="center" vertical="center"/>
    </xf>
    <xf numFmtId="14" fontId="26" fillId="10" borderId="15" xfId="51228" applyNumberFormat="1" applyFont="1" applyFill="1" applyBorder="1" applyAlignment="1">
      <alignment horizontal="center" vertical="center"/>
    </xf>
    <xf numFmtId="0" fontId="2" fillId="0" borderId="122" xfId="51226" applyBorder="1" applyAlignment="1">
      <alignment horizontal="center" vertical="center"/>
    </xf>
    <xf numFmtId="0" fontId="2" fillId="0" borderId="15" xfId="51226" applyBorder="1" applyAlignment="1">
      <alignment horizontal="center" vertical="center"/>
    </xf>
    <xf numFmtId="173" fontId="2" fillId="0" borderId="15" xfId="51226" applyNumberFormat="1" applyBorder="1" applyAlignment="1">
      <alignment horizontal="center" vertical="center"/>
    </xf>
    <xf numFmtId="0" fontId="2" fillId="0" borderId="4" xfId="51226" applyBorder="1" applyAlignment="1">
      <alignment horizontal="center" vertical="center"/>
    </xf>
    <xf numFmtId="0" fontId="2" fillId="0" borderId="149" xfId="51229" applyBorder="1" applyAlignment="1">
      <alignment horizontal="center" vertical="center"/>
    </xf>
    <xf numFmtId="0" fontId="2" fillId="0" borderId="17" xfId="51226" applyBorder="1" applyAlignment="1">
      <alignment horizontal="center" vertical="center"/>
    </xf>
    <xf numFmtId="0" fontId="2" fillId="0" borderId="71" xfId="51226" applyBorder="1" applyAlignment="1">
      <alignment horizontal="center" vertical="center"/>
    </xf>
    <xf numFmtId="201" fontId="2" fillId="0" borderId="0" xfId="51226" applyNumberFormat="1" applyAlignment="1">
      <alignment horizontal="center" vertical="center"/>
    </xf>
    <xf numFmtId="14" fontId="2" fillId="0" borderId="0" xfId="51226" applyNumberFormat="1" applyAlignment="1">
      <alignment horizontal="center" vertical="center"/>
    </xf>
    <xf numFmtId="0" fontId="2" fillId="0" borderId="149" xfId="51226" applyBorder="1" applyAlignment="1">
      <alignment horizontal="center" vertical="center"/>
    </xf>
    <xf numFmtId="14" fontId="2" fillId="0" borderId="149" xfId="51230" applyNumberFormat="1" applyBorder="1" applyAlignment="1">
      <alignment horizontal="center" vertical="center"/>
    </xf>
    <xf numFmtId="14" fontId="0" fillId="0" borderId="149" xfId="51228" applyNumberFormat="1" applyFont="1" applyBorder="1" applyAlignment="1">
      <alignment horizontal="center" vertical="center"/>
    </xf>
    <xf numFmtId="0" fontId="0" fillId="0" borderId="149" xfId="51229" applyFont="1" applyBorder="1" applyAlignment="1">
      <alignment horizontal="center"/>
    </xf>
    <xf numFmtId="0" fontId="0" fillId="0" borderId="149" xfId="51229" applyFont="1" applyBorder="1" applyAlignment="1">
      <alignment horizontal="center" vertical="center"/>
    </xf>
    <xf numFmtId="173" fontId="2" fillId="0" borderId="149" xfId="51229" applyNumberFormat="1" applyBorder="1" applyAlignment="1">
      <alignment horizontal="center" vertical="center"/>
    </xf>
    <xf numFmtId="0" fontId="0" fillId="0" borderId="149" xfId="51229" applyFont="1" applyBorder="1" applyAlignment="1">
      <alignment horizontal="left" vertical="center"/>
    </xf>
    <xf numFmtId="0" fontId="2" fillId="0" borderId="0" xfId="51226" applyAlignment="1">
      <alignment horizontal="left"/>
    </xf>
    <xf numFmtId="0" fontId="2" fillId="0" borderId="149" xfId="51226" applyBorder="1" applyAlignment="1">
      <alignment horizontal="left"/>
    </xf>
    <xf numFmtId="0" fontId="2" fillId="0" borderId="149" xfId="51226" applyBorder="1" applyAlignment="1">
      <alignment horizontal="left" vertical="center"/>
    </xf>
    <xf numFmtId="14" fontId="2" fillId="0" borderId="149" xfId="51226" applyNumberFormat="1" applyBorder="1" applyAlignment="1">
      <alignment horizontal="center" vertical="center"/>
    </xf>
    <xf numFmtId="0" fontId="2" fillId="0" borderId="149" xfId="51226" applyBorder="1" applyAlignment="1">
      <alignment horizontal="center"/>
    </xf>
    <xf numFmtId="0" fontId="2" fillId="10" borderId="4" xfId="51226" applyFill="1" applyBorder="1" applyAlignment="1">
      <alignment horizontal="center" vertical="center"/>
    </xf>
    <xf numFmtId="0" fontId="2" fillId="10" borderId="18" xfId="51226" applyFill="1" applyBorder="1" applyAlignment="1">
      <alignment horizontal="center" vertical="center"/>
    </xf>
    <xf numFmtId="0" fontId="2" fillId="0" borderId="18" xfId="51226" applyBorder="1" applyAlignment="1">
      <alignment horizontal="left" vertical="center"/>
    </xf>
    <xf numFmtId="0" fontId="2" fillId="0" borderId="136" xfId="51226" applyBorder="1" applyAlignment="1">
      <alignment horizontal="left" vertical="center"/>
    </xf>
    <xf numFmtId="0" fontId="2" fillId="0" borderId="137" xfId="51226" applyBorder="1" applyAlignment="1">
      <alignment horizontal="center" vertical="center"/>
    </xf>
    <xf numFmtId="0" fontId="2" fillId="0" borderId="18" xfId="51226" applyBorder="1" applyAlignment="1">
      <alignment horizontal="center" vertical="center"/>
    </xf>
    <xf numFmtId="14" fontId="0" fillId="0" borderId="149" xfId="51230" applyNumberFormat="1" applyFont="1" applyBorder="1" applyAlignment="1">
      <alignment horizontal="center" vertical="center"/>
    </xf>
    <xf numFmtId="173" fontId="2" fillId="0" borderId="149" xfId="51226" applyNumberFormat="1" applyBorder="1" applyAlignment="1">
      <alignment horizontal="center" vertical="center"/>
    </xf>
    <xf numFmtId="0" fontId="2" fillId="0" borderId="145" xfId="51226" applyBorder="1" applyAlignment="1">
      <alignment horizontal="center" vertical="center"/>
    </xf>
    <xf numFmtId="173" fontId="2" fillId="0" borderId="4" xfId="51226" applyNumberFormat="1" applyBorder="1" applyAlignment="1">
      <alignment horizontal="center" vertical="center"/>
    </xf>
    <xf numFmtId="0" fontId="2" fillId="0" borderId="144" xfId="51226" applyBorder="1" applyAlignment="1">
      <alignment horizontal="left" vertical="center"/>
    </xf>
    <xf numFmtId="0" fontId="2" fillId="0" borderId="4" xfId="51229" applyBorder="1" applyAlignment="1">
      <alignment horizontal="center" vertical="center"/>
    </xf>
    <xf numFmtId="0" fontId="2" fillId="0" borderId="18" xfId="51229" applyBorder="1" applyAlignment="1">
      <alignment horizontal="center" vertical="center"/>
    </xf>
    <xf numFmtId="0" fontId="2" fillId="0" borderId="136" xfId="51226" applyBorder="1" applyAlignment="1">
      <alignment horizontal="center" vertical="center"/>
    </xf>
    <xf numFmtId="0" fontId="26" fillId="3" borderId="149" xfId="51226" applyFont="1" applyFill="1" applyBorder="1" applyAlignment="1">
      <alignment horizontal="center" vertical="center"/>
    </xf>
    <xf numFmtId="14" fontId="2" fillId="0" borderId="4" xfId="51230" applyNumberFormat="1" applyBorder="1" applyAlignment="1">
      <alignment horizontal="center"/>
    </xf>
    <xf numFmtId="0" fontId="2" fillId="0" borderId="122" xfId="51229" applyBorder="1" applyAlignment="1">
      <alignment horizontal="center" vertical="center"/>
    </xf>
    <xf numFmtId="0" fontId="2" fillId="0" borderId="15" xfId="51229" applyBorder="1" applyAlignment="1">
      <alignment horizontal="center" vertical="center"/>
    </xf>
    <xf numFmtId="14" fontId="0" fillId="0" borderId="4" xfId="51230" applyNumberFormat="1" applyFont="1" applyBorder="1" applyAlignment="1">
      <alignment horizontal="center"/>
    </xf>
    <xf numFmtId="14" fontId="2" fillId="0" borderId="149" xfId="51228" applyNumberFormat="1" applyBorder="1" applyAlignment="1">
      <alignment horizontal="center" vertical="center"/>
    </xf>
    <xf numFmtId="0" fontId="2" fillId="0" borderId="18" xfId="51226" applyBorder="1" applyAlignment="1">
      <alignment vertical="center"/>
    </xf>
    <xf numFmtId="14" fontId="2" fillId="0" borderId="149" xfId="51227" applyNumberFormat="1" applyBorder="1" applyAlignment="1">
      <alignment horizontal="center" vertical="center"/>
    </xf>
    <xf numFmtId="0" fontId="2" fillId="0" borderId="149" xfId="51227" applyBorder="1" applyAlignment="1">
      <alignment horizontal="center" vertical="center"/>
    </xf>
    <xf numFmtId="0" fontId="2" fillId="0" borderId="4" xfId="51227" applyBorder="1" applyAlignment="1">
      <alignment horizontal="center" vertical="center"/>
    </xf>
    <xf numFmtId="0" fontId="2" fillId="0" borderId="18" xfId="51227" applyBorder="1" applyAlignment="1">
      <alignment horizontal="center" vertical="center"/>
    </xf>
    <xf numFmtId="0" fontId="2" fillId="0" borderId="136" xfId="51227" applyBorder="1" applyAlignment="1">
      <alignment horizontal="center" vertical="center"/>
    </xf>
    <xf numFmtId="20" fontId="2" fillId="0" borderId="4" xfId="51226" applyNumberFormat="1" applyBorder="1" applyAlignment="1">
      <alignment horizontal="center" vertical="center"/>
    </xf>
    <xf numFmtId="41" fontId="0" fillId="0" borderId="149" xfId="51231" applyFont="1" applyBorder="1" applyAlignment="1">
      <alignment horizontal="center" vertical="center"/>
    </xf>
    <xf numFmtId="0" fontId="2" fillId="0" borderId="149" xfId="51226" applyBorder="1" applyAlignment="1">
      <alignment vertical="center"/>
    </xf>
    <xf numFmtId="0" fontId="2" fillId="0" borderId="122" xfId="51226" applyBorder="1" applyAlignment="1">
      <alignment vertical="center"/>
    </xf>
    <xf numFmtId="0" fontId="2" fillId="0" borderId="4" xfId="51226" applyBorder="1" applyAlignment="1">
      <alignment vertical="center"/>
    </xf>
    <xf numFmtId="0" fontId="2" fillId="0" borderId="144" xfId="51226" applyBorder="1" applyAlignment="1">
      <alignment vertical="center"/>
    </xf>
    <xf numFmtId="0" fontId="2" fillId="0" borderId="144" xfId="51226" applyBorder="1" applyAlignment="1">
      <alignment horizontal="center" vertical="center"/>
    </xf>
    <xf numFmtId="3" fontId="2" fillId="14" borderId="136" xfId="51226" applyNumberFormat="1" applyFill="1" applyBorder="1" applyAlignment="1">
      <alignment horizontal="center" vertical="center"/>
    </xf>
    <xf numFmtId="3" fontId="2" fillId="14" borderId="18" xfId="51226" applyNumberFormat="1" applyFill="1" applyBorder="1" applyAlignment="1">
      <alignment horizontal="center" vertical="center"/>
    </xf>
    <xf numFmtId="14" fontId="2" fillId="0" borderId="122" xfId="51226" applyNumberFormat="1" applyBorder="1" applyAlignment="1">
      <alignment horizontal="center" vertical="center"/>
    </xf>
    <xf numFmtId="0" fontId="2" fillId="0" borderId="138" xfId="51226" applyBorder="1" applyAlignment="1">
      <alignment horizontal="center" vertical="center"/>
    </xf>
    <xf numFmtId="14" fontId="2" fillId="0" borderId="15" xfId="51226" applyNumberFormat="1" applyBorder="1" applyAlignment="1">
      <alignment horizontal="center" vertical="center"/>
    </xf>
    <xf numFmtId="0" fontId="2" fillId="0" borderId="139" xfId="51226" applyBorder="1" applyAlignment="1">
      <alignment horizontal="center" vertical="center"/>
    </xf>
    <xf numFmtId="14" fontId="2" fillId="0" borderId="135" xfId="51226" applyNumberFormat="1" applyBorder="1" applyAlignment="1">
      <alignment horizontal="center" vertical="center"/>
    </xf>
    <xf numFmtId="0" fontId="2" fillId="0" borderId="135" xfId="51226" applyBorder="1" applyAlignment="1">
      <alignment horizontal="center" vertical="center"/>
    </xf>
    <xf numFmtId="173" fontId="2" fillId="0" borderId="135" xfId="51226" applyNumberFormat="1" applyBorder="1" applyAlignment="1">
      <alignment horizontal="center" vertical="center"/>
    </xf>
    <xf numFmtId="0" fontId="2" fillId="0" borderId="140" xfId="51226" applyBorder="1" applyAlignment="1">
      <alignment horizontal="center" vertical="center"/>
    </xf>
    <xf numFmtId="0" fontId="2" fillId="0" borderId="0" xfId="51227"/>
    <xf numFmtId="0" fontId="26" fillId="96" borderId="149" xfId="51227" applyFont="1" applyFill="1" applyBorder="1" applyAlignment="1">
      <alignment horizontal="center" vertical="center"/>
    </xf>
    <xf numFmtId="201" fontId="28" fillId="0" borderId="0" xfId="51227" applyNumberFormat="1" applyFont="1" applyAlignment="1">
      <alignment horizontal="center" vertical="center"/>
    </xf>
    <xf numFmtId="14" fontId="28" fillId="0" borderId="0" xfId="51227" applyNumberFormat="1" applyFont="1" applyAlignment="1">
      <alignment horizontal="center" vertical="center"/>
    </xf>
    <xf numFmtId="14" fontId="2" fillId="0" borderId="0" xfId="51227" applyNumberFormat="1"/>
    <xf numFmtId="0" fontId="2" fillId="0" borderId="0" xfId="51227" applyAlignment="1">
      <alignment horizontal="center" vertical="center"/>
    </xf>
    <xf numFmtId="20" fontId="2" fillId="0" borderId="0" xfId="51227" applyNumberFormat="1"/>
    <xf numFmtId="41" fontId="0" fillId="0" borderId="0" xfId="51231" applyFont="1"/>
    <xf numFmtId="0" fontId="2" fillId="0" borderId="0" xfId="51227" applyAlignment="1">
      <alignment wrapText="1"/>
    </xf>
    <xf numFmtId="0" fontId="53" fillId="10" borderId="27" xfId="51227" applyFont="1" applyFill="1" applyBorder="1" applyAlignment="1">
      <alignment horizontal="center"/>
    </xf>
    <xf numFmtId="14" fontId="53" fillId="10" borderId="27" xfId="51227" applyNumberFormat="1" applyFont="1" applyFill="1" applyBorder="1" applyAlignment="1">
      <alignment horizontal="center"/>
    </xf>
    <xf numFmtId="0" fontId="53" fillId="10" borderId="27" xfId="51227" applyFont="1" applyFill="1" applyBorder="1" applyAlignment="1">
      <alignment horizontal="center" vertical="center"/>
    </xf>
    <xf numFmtId="0" fontId="53" fillId="10" borderId="32" xfId="51227" applyFont="1" applyFill="1" applyBorder="1" applyAlignment="1">
      <alignment horizontal="center"/>
    </xf>
    <xf numFmtId="14" fontId="53" fillId="10" borderId="32" xfId="51227" applyNumberFormat="1" applyFont="1" applyFill="1" applyBorder="1" applyAlignment="1">
      <alignment horizontal="center"/>
    </xf>
    <xf numFmtId="0" fontId="53" fillId="10" borderId="32" xfId="51227" applyFont="1" applyFill="1" applyBorder="1" applyAlignment="1">
      <alignment horizontal="center" vertical="center"/>
    </xf>
    <xf numFmtId="20" fontId="53" fillId="10" borderId="27" xfId="51227" applyNumberFormat="1" applyFont="1" applyFill="1" applyBorder="1" applyAlignment="1">
      <alignment horizontal="center"/>
    </xf>
    <xf numFmtId="0" fontId="2" fillId="0" borderId="0" xfId="51227" applyAlignment="1">
      <alignment horizontal="left" vertical="center"/>
    </xf>
    <xf numFmtId="0" fontId="2" fillId="0" borderId="149" xfId="51227" applyBorder="1" applyAlignment="1">
      <alignment horizontal="center"/>
    </xf>
    <xf numFmtId="14" fontId="26" fillId="10" borderId="149" xfId="51228" applyNumberFormat="1" applyFont="1" applyFill="1" applyBorder="1" applyAlignment="1">
      <alignment horizontal="center" vertical="center"/>
    </xf>
    <xf numFmtId="0" fontId="2" fillId="0" borderId="149" xfId="51227" applyBorder="1"/>
    <xf numFmtId="1" fontId="2" fillId="0" borderId="149" xfId="51227" applyNumberFormat="1" applyBorder="1"/>
    <xf numFmtId="1" fontId="2" fillId="0" borderId="149" xfId="51227" applyNumberFormat="1" applyBorder="1" applyAlignment="1">
      <alignment horizontal="center"/>
    </xf>
    <xf numFmtId="20" fontId="2" fillId="0" borderId="149" xfId="51227" applyNumberFormat="1" applyBorder="1"/>
    <xf numFmtId="41" fontId="54" fillId="0" borderId="149" xfId="51231" applyFont="1" applyBorder="1" applyAlignment="1">
      <alignment horizontal="center" vertical="center"/>
    </xf>
    <xf numFmtId="0" fontId="2" fillId="0" borderId="149" xfId="51227" applyBorder="1" applyAlignment="1">
      <alignment wrapText="1"/>
    </xf>
    <xf numFmtId="201" fontId="2" fillId="0" borderId="0" xfId="51227" applyNumberFormat="1" applyAlignment="1">
      <alignment horizontal="center"/>
    </xf>
    <xf numFmtId="14" fontId="2" fillId="0" borderId="0" xfId="51227" applyNumberFormat="1" applyAlignment="1">
      <alignment horizontal="left" vertical="center"/>
    </xf>
    <xf numFmtId="0" fontId="2" fillId="0" borderId="0" xfId="51227" applyAlignment="1">
      <alignment horizontal="left"/>
    </xf>
    <xf numFmtId="1" fontId="2" fillId="0" borderId="149" xfId="51229" applyNumberFormat="1" applyBorder="1" applyAlignment="1">
      <alignment horizontal="center" vertical="center"/>
    </xf>
    <xf numFmtId="41" fontId="179" fillId="0" borderId="149" xfId="51231" applyFont="1" applyBorder="1" applyAlignment="1">
      <alignment horizontal="center" vertical="center"/>
    </xf>
    <xf numFmtId="0" fontId="2" fillId="0" borderId="149" xfId="51227" applyBorder="1" applyAlignment="1">
      <alignment horizontal="left"/>
    </xf>
    <xf numFmtId="0" fontId="2" fillId="0" borderId="149" xfId="51227" applyBorder="1" applyAlignment="1">
      <alignment horizontal="left" vertical="center"/>
    </xf>
    <xf numFmtId="20" fontId="0" fillId="0" borderId="149" xfId="51229" applyNumberFormat="1" applyFont="1" applyBorder="1" applyAlignment="1">
      <alignment horizontal="center" vertical="center"/>
    </xf>
    <xf numFmtId="20" fontId="2" fillId="0" borderId="149" xfId="51229" applyNumberFormat="1" applyBorder="1" applyAlignment="1">
      <alignment horizontal="center" vertical="center"/>
    </xf>
    <xf numFmtId="0" fontId="2" fillId="0" borderId="149" xfId="51229" applyBorder="1" applyAlignment="1">
      <alignment horizontal="left" vertical="center" wrapText="1"/>
    </xf>
    <xf numFmtId="0" fontId="0" fillId="0" borderId="0" xfId="51229" applyFont="1"/>
    <xf numFmtId="1" fontId="26" fillId="10" borderId="149" xfId="51228" applyNumberFormat="1" applyFont="1" applyFill="1" applyBorder="1" applyAlignment="1">
      <alignment horizontal="center" vertical="center"/>
    </xf>
    <xf numFmtId="41" fontId="30" fillId="0" borderId="149" xfId="51231" applyFont="1" applyBorder="1" applyAlignment="1">
      <alignment horizontal="center" vertical="center"/>
    </xf>
    <xf numFmtId="0" fontId="26" fillId="3" borderId="149" xfId="51227" applyFont="1" applyFill="1" applyBorder="1" applyAlignment="1">
      <alignment horizontal="center" vertical="center"/>
    </xf>
    <xf numFmtId="41" fontId="2" fillId="0" borderId="0" xfId="51227" applyNumberFormat="1"/>
    <xf numFmtId="0" fontId="0" fillId="0" borderId="149" xfId="51229" applyFont="1" applyBorder="1" applyAlignment="1">
      <alignment horizontal="left" vertical="center" wrapText="1"/>
    </xf>
    <xf numFmtId="0" fontId="2" fillId="0" borderId="149" xfId="51229" applyBorder="1" applyAlignment="1">
      <alignment horizontal="center"/>
    </xf>
    <xf numFmtId="173" fontId="2" fillId="0" borderId="149" xfId="51227" applyNumberFormat="1" applyBorder="1" applyAlignment="1">
      <alignment horizontal="center" vertical="center"/>
    </xf>
    <xf numFmtId="20" fontId="2" fillId="0" borderId="149" xfId="51227" applyNumberFormat="1" applyBorder="1" applyAlignment="1">
      <alignment horizontal="center" vertical="center"/>
    </xf>
    <xf numFmtId="0" fontId="2" fillId="0" borderId="149" xfId="51227" applyBorder="1" applyAlignment="1">
      <alignment horizontal="left" vertical="center" wrapText="1"/>
    </xf>
    <xf numFmtId="0" fontId="2" fillId="0" borderId="149" xfId="51227" applyBorder="1" applyAlignment="1">
      <alignment horizontal="center" wrapText="1"/>
    </xf>
    <xf numFmtId="0" fontId="2" fillId="0" borderId="122" xfId="51227" applyBorder="1" applyAlignment="1">
      <alignment horizontal="center" vertical="center"/>
    </xf>
    <xf numFmtId="201" fontId="2" fillId="0" borderId="0" xfId="51227" applyNumberFormat="1"/>
    <xf numFmtId="1" fontId="2" fillId="0" borderId="4" xfId="51229" applyNumberFormat="1" applyBorder="1" applyAlignment="1">
      <alignment horizontal="center" vertical="center"/>
    </xf>
    <xf numFmtId="3" fontId="61" fillId="0" borderId="149" xfId="51227" applyNumberFormat="1" applyFont="1" applyBorder="1" applyAlignment="1">
      <alignment horizontal="center" vertical="center"/>
    </xf>
    <xf numFmtId="3" fontId="33" fillId="0" borderId="149" xfId="51227" applyNumberFormat="1" applyFont="1" applyBorder="1" applyAlignment="1">
      <alignment horizontal="center" vertical="center"/>
    </xf>
    <xf numFmtId="41" fontId="0" fillId="0" borderId="149" xfId="51231" applyFont="1" applyFill="1" applyBorder="1" applyAlignment="1">
      <alignment horizontal="center" vertical="center"/>
    </xf>
    <xf numFmtId="49" fontId="2" fillId="0" borderId="149" xfId="51227" applyNumberFormat="1" applyBorder="1" applyAlignment="1">
      <alignment horizontal="left" vertical="center"/>
    </xf>
    <xf numFmtId="1" fontId="2" fillId="0" borderId="4" xfId="51227" applyNumberFormat="1" applyBorder="1" applyAlignment="1">
      <alignment horizontal="center"/>
    </xf>
    <xf numFmtId="0" fontId="2" fillId="0" borderId="0" xfId="51227" quotePrefix="1"/>
    <xf numFmtId="0" fontId="2" fillId="0" borderId="149" xfId="51227" quotePrefix="1" applyBorder="1"/>
    <xf numFmtId="1" fontId="2" fillId="0" borderId="149" xfId="51227" quotePrefix="1" applyNumberFormat="1" applyBorder="1"/>
    <xf numFmtId="3" fontId="33" fillId="0" borderId="122" xfId="51227" applyNumberFormat="1" applyFont="1" applyBorder="1" applyAlignment="1">
      <alignment vertical="center"/>
    </xf>
    <xf numFmtId="3" fontId="33" fillId="0" borderId="4" xfId="51227" applyNumberFormat="1" applyFont="1" applyBorder="1" applyAlignment="1">
      <alignment vertical="center"/>
    </xf>
    <xf numFmtId="0" fontId="2" fillId="0" borderId="149" xfId="51227" quotePrefix="1" applyBorder="1" applyAlignment="1">
      <alignment horizontal="center" vertical="center" wrapText="1"/>
    </xf>
    <xf numFmtId="14" fontId="2" fillId="0" borderId="149" xfId="51227" applyNumberFormat="1" applyBorder="1"/>
    <xf numFmtId="1" fontId="2" fillId="0" borderId="149" xfId="51227" applyNumberFormat="1" applyBorder="1" applyAlignment="1">
      <alignment horizontal="center" vertical="center"/>
    </xf>
    <xf numFmtId="0" fontId="2" fillId="0" borderId="149" xfId="51227" applyBorder="1" applyAlignment="1">
      <alignment horizontal="center" vertical="center" wrapText="1"/>
    </xf>
    <xf numFmtId="3" fontId="26" fillId="10" borderId="149" xfId="51228" applyNumberFormat="1" applyFont="1" applyFill="1" applyBorder="1" applyAlignment="1">
      <alignment horizontal="center" vertical="center"/>
    </xf>
    <xf numFmtId="0" fontId="2" fillId="0" borderId="0" xfId="51227" applyAlignment="1">
      <alignment horizontal="center"/>
    </xf>
    <xf numFmtId="21" fontId="2" fillId="0" borderId="0" xfId="51227" applyNumberFormat="1"/>
    <xf numFmtId="14" fontId="2" fillId="0" borderId="0" xfId="51227" applyNumberFormat="1" applyAlignment="1">
      <alignment horizontal="center"/>
    </xf>
    <xf numFmtId="0" fontId="67" fillId="12" borderId="0" xfId="51227" applyFont="1" applyFill="1" applyAlignment="1">
      <alignment horizontal="center"/>
    </xf>
    <xf numFmtId="0" fontId="67" fillId="0" borderId="0" xfId="51227" applyFont="1" applyAlignment="1">
      <alignment horizontal="center"/>
    </xf>
    <xf numFmtId="0" fontId="26" fillId="10" borderId="15" xfId="51227" applyFont="1" applyFill="1" applyBorder="1" applyAlignment="1">
      <alignment horizontal="center" vertical="center" wrapText="1"/>
    </xf>
    <xf numFmtId="0" fontId="67" fillId="3" borderId="0" xfId="51227" applyFont="1" applyFill="1" applyAlignment="1">
      <alignment horizontal="center"/>
    </xf>
    <xf numFmtId="173" fontId="2" fillId="0" borderId="149" xfId="51227" applyNumberFormat="1" applyBorder="1" applyAlignment="1">
      <alignment horizontal="center"/>
    </xf>
    <xf numFmtId="3" fontId="54" fillId="0" borderId="149" xfId="51227" applyNumberFormat="1" applyFont="1" applyBorder="1" applyAlignment="1">
      <alignment horizontal="center" vertical="center"/>
    </xf>
    <xf numFmtId="0" fontId="26" fillId="10" borderId="149" xfId="51228" applyFont="1" applyFill="1" applyBorder="1" applyAlignment="1">
      <alignment horizontal="center" vertical="center"/>
    </xf>
    <xf numFmtId="0" fontId="2" fillId="0" borderId="149" xfId="51229" applyBorder="1" applyAlignment="1">
      <alignment horizontal="left" vertical="center"/>
    </xf>
    <xf numFmtId="49" fontId="2" fillId="0" borderId="149" xfId="51227" applyNumberFormat="1" applyBorder="1" applyAlignment="1">
      <alignment horizontal="center"/>
    </xf>
    <xf numFmtId="0" fontId="26" fillId="0" borderId="149" xfId="51228" applyFont="1" applyBorder="1" applyAlignment="1">
      <alignment horizontal="center" vertical="center"/>
    </xf>
    <xf numFmtId="20" fontId="2" fillId="0" borderId="149" xfId="51227" applyNumberFormat="1" applyBorder="1" applyAlignment="1">
      <alignment horizontal="center"/>
    </xf>
    <xf numFmtId="2" fontId="2" fillId="0" borderId="149" xfId="51228" applyNumberFormat="1" applyBorder="1" applyAlignment="1">
      <alignment horizontal="center" vertical="center"/>
    </xf>
    <xf numFmtId="14" fontId="2" fillId="0" borderId="149" xfId="51228" applyNumberFormat="1" applyBorder="1" applyAlignment="1">
      <alignment vertical="center"/>
    </xf>
    <xf numFmtId="14" fontId="2" fillId="0" borderId="149" xfId="51227" applyNumberFormat="1" applyBorder="1" applyAlignment="1">
      <alignment horizontal="center"/>
    </xf>
    <xf numFmtId="201" fontId="2" fillId="0" borderId="0" xfId="51227" quotePrefix="1" applyNumberFormat="1" applyAlignment="1">
      <alignment horizontal="center"/>
    </xf>
    <xf numFmtId="14" fontId="0" fillId="0" borderId="122" xfId="51228" applyNumberFormat="1" applyFont="1" applyBorder="1" applyAlignment="1">
      <alignment horizontal="center" vertical="center"/>
    </xf>
    <xf numFmtId="0" fontId="2" fillId="0" borderId="122" xfId="51227" applyBorder="1" applyAlignment="1">
      <alignment horizontal="center"/>
    </xf>
    <xf numFmtId="0" fontId="2" fillId="0" borderId="4" xfId="51227" applyBorder="1" applyAlignment="1">
      <alignment horizontal="center"/>
    </xf>
    <xf numFmtId="0" fontId="2" fillId="0" borderId="149" xfId="51227" quotePrefix="1" applyBorder="1" applyAlignment="1">
      <alignment horizontal="center"/>
    </xf>
    <xf numFmtId="1" fontId="2" fillId="0" borderId="0" xfId="51227" applyNumberFormat="1" applyAlignment="1">
      <alignment horizontal="center"/>
    </xf>
    <xf numFmtId="3" fontId="2" fillId="2" borderId="149" xfId="51227" applyNumberFormat="1" applyFill="1" applyBorder="1" applyAlignment="1">
      <alignment horizontal="center" vertical="center"/>
    </xf>
    <xf numFmtId="0" fontId="2" fillId="0" borderId="149" xfId="51227" quotePrefix="1" applyBorder="1" applyAlignment="1">
      <alignment horizontal="center" wrapText="1"/>
    </xf>
    <xf numFmtId="41" fontId="0" fillId="0" borderId="149" xfId="51231" applyFont="1" applyBorder="1" applyAlignment="1">
      <alignment horizontal="center"/>
    </xf>
    <xf numFmtId="173" fontId="2" fillId="0" borderId="4" xfId="51227" applyNumberFormat="1" applyBorder="1" applyAlignment="1">
      <alignment horizontal="center" vertical="center"/>
    </xf>
    <xf numFmtId="0" fontId="2" fillId="0" borderId="4" xfId="51227" applyBorder="1" applyAlignment="1">
      <alignment horizontal="center" wrapText="1"/>
    </xf>
    <xf numFmtId="0" fontId="2" fillId="0" borderId="67" xfId="51227" applyBorder="1" applyAlignment="1">
      <alignment horizontal="center"/>
    </xf>
    <xf numFmtId="14" fontId="2" fillId="0" borderId="4" xfId="51227" applyNumberFormat="1" applyBorder="1" applyAlignment="1">
      <alignment horizontal="center"/>
    </xf>
    <xf numFmtId="173" fontId="2" fillId="0" borderId="4" xfId="51227" applyNumberFormat="1" applyBorder="1" applyAlignment="1">
      <alignment horizontal="center"/>
    </xf>
    <xf numFmtId="0" fontId="2" fillId="0" borderId="69" xfId="51227" applyBorder="1" applyAlignment="1">
      <alignment horizontal="center"/>
    </xf>
    <xf numFmtId="0" fontId="2" fillId="0" borderId="0" xfId="51227" applyAlignment="1">
      <alignment horizontal="center" wrapText="1"/>
    </xf>
    <xf numFmtId="0" fontId="2" fillId="0" borderId="137" xfId="51227" applyBorder="1" applyAlignment="1">
      <alignment horizontal="center"/>
    </xf>
    <xf numFmtId="0" fontId="2" fillId="0" borderId="68" xfId="51227" applyBorder="1" applyAlignment="1">
      <alignment horizontal="center"/>
    </xf>
    <xf numFmtId="0" fontId="2" fillId="0" borderId="136" xfId="51227" applyBorder="1" applyAlignment="1">
      <alignment horizontal="center"/>
    </xf>
    <xf numFmtId="0" fontId="2" fillId="0" borderId="139" xfId="51227" applyBorder="1" applyAlignment="1">
      <alignment horizontal="center"/>
    </xf>
    <xf numFmtId="14" fontId="2" fillId="0" borderId="135" xfId="51227" applyNumberFormat="1" applyBorder="1" applyAlignment="1">
      <alignment horizontal="center"/>
    </xf>
    <xf numFmtId="0" fontId="2" fillId="0" borderId="135" xfId="51227" applyBorder="1" applyAlignment="1">
      <alignment horizontal="center"/>
    </xf>
    <xf numFmtId="173" fontId="2" fillId="0" borderId="135" xfId="51227" applyNumberFormat="1" applyBorder="1" applyAlignment="1">
      <alignment horizontal="center"/>
    </xf>
    <xf numFmtId="0" fontId="2" fillId="0" borderId="140" xfId="51227" applyBorder="1" applyAlignment="1">
      <alignment horizontal="center"/>
    </xf>
    <xf numFmtId="21" fontId="2" fillId="0" borderId="0" xfId="51227" applyNumberFormat="1" applyAlignment="1">
      <alignment horizontal="center"/>
    </xf>
    <xf numFmtId="22" fontId="2" fillId="0" borderId="0" xfId="51227" applyNumberFormat="1" applyAlignment="1">
      <alignment horizontal="center"/>
    </xf>
    <xf numFmtId="0" fontId="57" fillId="0" borderId="0" xfId="51227" applyFont="1" applyAlignment="1">
      <alignment horizontal="center" vertical="center"/>
    </xf>
    <xf numFmtId="14" fontId="57" fillId="0" borderId="0" xfId="51227" applyNumberFormat="1" applyFont="1" applyAlignment="1">
      <alignment horizontal="center" vertical="center"/>
    </xf>
    <xf numFmtId="0" fontId="57" fillId="0" borderId="0" xfId="51227" applyFont="1" applyAlignment="1">
      <alignment horizontal="center" vertical="center" wrapText="1"/>
    </xf>
    <xf numFmtId="14" fontId="26" fillId="10" borderId="27" xfId="51227" applyNumberFormat="1" applyFont="1" applyFill="1" applyBorder="1" applyAlignment="1">
      <alignment horizontal="center"/>
    </xf>
    <xf numFmtId="14" fontId="26" fillId="10" borderId="32" xfId="51227" applyNumberFormat="1" applyFont="1" applyFill="1" applyBorder="1" applyAlignment="1">
      <alignment horizontal="center"/>
    </xf>
    <xf numFmtId="173" fontId="2" fillId="0" borderId="149" xfId="51229" applyNumberFormat="1" applyBorder="1" applyAlignment="1">
      <alignment vertical="center"/>
    </xf>
    <xf numFmtId="0" fontId="2" fillId="0" borderId="149" xfId="51229" applyBorder="1" applyAlignment="1">
      <alignment vertical="center"/>
    </xf>
    <xf numFmtId="0" fontId="52" fillId="0" borderId="149" xfId="51229" applyFont="1" applyBorder="1" applyAlignment="1">
      <alignment vertical="center"/>
    </xf>
    <xf numFmtId="0" fontId="52" fillId="0" borderId="122" xfId="51229" applyFont="1" applyBorder="1" applyAlignment="1">
      <alignment horizontal="center" vertical="center"/>
    </xf>
    <xf numFmtId="0" fontId="0" fillId="0" borderId="122" xfId="51229" applyFont="1" applyBorder="1" applyAlignment="1">
      <alignment vertical="center"/>
    </xf>
    <xf numFmtId="0" fontId="2" fillId="0" borderId="0" xfId="51229" applyAlignment="1">
      <alignment horizontal="center"/>
    </xf>
    <xf numFmtId="173" fontId="0" fillId="0" borderId="149" xfId="51229" applyNumberFormat="1" applyFont="1" applyBorder="1" applyAlignment="1">
      <alignment horizontal="center" vertical="center"/>
    </xf>
    <xf numFmtId="0" fontId="2" fillId="0" borderId="149" xfId="51227" applyBorder="1" applyAlignment="1">
      <alignment horizontal="left" wrapText="1"/>
    </xf>
    <xf numFmtId="0" fontId="52" fillId="0" borderId="149" xfId="51227" applyFont="1" applyBorder="1" applyAlignment="1">
      <alignment horizontal="center" vertical="center"/>
    </xf>
    <xf numFmtId="0" fontId="52" fillId="0" borderId="149" xfId="51229" applyFont="1" applyBorder="1" applyAlignment="1">
      <alignment horizontal="center" vertical="center"/>
    </xf>
    <xf numFmtId="0" fontId="2" fillId="0" borderId="122" xfId="51227" quotePrefix="1" applyBorder="1" applyAlignment="1">
      <alignment vertical="center" wrapText="1"/>
    </xf>
    <xf numFmtId="0" fontId="33" fillId="0" borderId="149" xfId="51227" applyFont="1" applyBorder="1" applyAlignment="1">
      <alignment horizontal="center" vertical="center"/>
    </xf>
    <xf numFmtId="0" fontId="2" fillId="0" borderId="122" xfId="51227" applyBorder="1" applyAlignment="1">
      <alignment vertical="center"/>
    </xf>
    <xf numFmtId="0" fontId="2" fillId="0" borderId="149" xfId="51227" applyBorder="1" applyAlignment="1">
      <alignment vertical="center"/>
    </xf>
    <xf numFmtId="0" fontId="2" fillId="10" borderId="149" xfId="51227" applyFill="1" applyBorder="1" applyAlignment="1">
      <alignment horizontal="center"/>
    </xf>
    <xf numFmtId="4" fontId="2" fillId="0" borderId="149" xfId="51227" applyNumberFormat="1" applyBorder="1" applyAlignment="1">
      <alignment horizontal="center"/>
    </xf>
    <xf numFmtId="3" fontId="2" fillId="0" borderId="149" xfId="51227" applyNumberFormat="1" applyBorder="1" applyAlignment="1">
      <alignment horizontal="center"/>
    </xf>
    <xf numFmtId="0" fontId="2" fillId="0" borderId="149" xfId="51227" quotePrefix="1" applyBorder="1" applyAlignment="1">
      <alignment horizontal="center" vertical="center"/>
    </xf>
    <xf numFmtId="20" fontId="2" fillId="0" borderId="149" xfId="51227" applyNumberFormat="1" applyBorder="1" applyAlignment="1">
      <alignment vertical="center"/>
    </xf>
    <xf numFmtId="1" fontId="2" fillId="0" borderId="149" xfId="51227" applyNumberFormat="1" applyBorder="1" applyAlignment="1">
      <alignment vertical="center"/>
    </xf>
    <xf numFmtId="0" fontId="2" fillId="0" borderId="149" xfId="51227" quotePrefix="1" applyBorder="1" applyAlignment="1">
      <alignment vertical="center"/>
    </xf>
    <xf numFmtId="173" fontId="30" fillId="0" borderId="149" xfId="51227" applyNumberFormat="1" applyFont="1" applyBorder="1" applyAlignment="1">
      <alignment horizontal="center" vertical="center"/>
    </xf>
    <xf numFmtId="0" fontId="66" fillId="0" borderId="149" xfId="51227" applyFont="1" applyBorder="1"/>
    <xf numFmtId="14" fontId="2" fillId="0" borderId="59" xfId="51227" applyNumberFormat="1" applyBorder="1" applyAlignment="1">
      <alignment horizontal="center"/>
    </xf>
    <xf numFmtId="0" fontId="2" fillId="0" borderId="59" xfId="51227" applyBorder="1" applyAlignment="1">
      <alignment horizontal="center"/>
    </xf>
    <xf numFmtId="3" fontId="54" fillId="0" borderId="4" xfId="51227" applyNumberFormat="1" applyFont="1" applyBorder="1" applyAlignment="1">
      <alignment horizontal="center" vertical="center"/>
    </xf>
    <xf numFmtId="14" fontId="2" fillId="0" borderId="60" xfId="51227" applyNumberFormat="1" applyBorder="1" applyAlignment="1">
      <alignment horizontal="center"/>
    </xf>
    <xf numFmtId="0" fontId="2" fillId="0" borderId="60" xfId="51227" applyBorder="1" applyAlignment="1">
      <alignment horizontal="center"/>
    </xf>
    <xf numFmtId="0" fontId="2" fillId="0" borderId="62" xfId="51227" applyBorder="1" applyAlignment="1">
      <alignment horizontal="center"/>
    </xf>
    <xf numFmtId="0" fontId="2" fillId="0" borderId="63" xfId="51227" applyBorder="1" applyAlignment="1">
      <alignment horizontal="center"/>
    </xf>
    <xf numFmtId="14" fontId="2" fillId="0" borderId="64" xfId="51227" applyNumberFormat="1" applyBorder="1" applyAlignment="1">
      <alignment horizontal="center"/>
    </xf>
    <xf numFmtId="0" fontId="2" fillId="0" borderId="64" xfId="51227" applyBorder="1" applyAlignment="1">
      <alignment horizontal="center"/>
    </xf>
    <xf numFmtId="41" fontId="53" fillId="10" borderId="27" xfId="51231" applyFont="1" applyFill="1" applyBorder="1" applyAlignment="1">
      <alignment horizontal="center"/>
    </xf>
    <xf numFmtId="41" fontId="53" fillId="10" borderId="32" xfId="51231" applyFont="1" applyFill="1" applyBorder="1" applyAlignment="1">
      <alignment horizontal="center"/>
    </xf>
    <xf numFmtId="14" fontId="2" fillId="0" borderId="149" xfId="51230" applyNumberFormat="1" applyBorder="1" applyAlignment="1">
      <alignment horizontal="center"/>
    </xf>
    <xf numFmtId="14" fontId="0" fillId="0" borderId="149" xfId="51230" applyNumberFormat="1" applyFont="1" applyBorder="1" applyAlignment="1">
      <alignment horizontal="center"/>
    </xf>
    <xf numFmtId="1" fontId="2" fillId="0" borderId="149" xfId="51229" applyNumberFormat="1" applyBorder="1" applyAlignment="1">
      <alignment horizontal="center"/>
    </xf>
    <xf numFmtId="200" fontId="2" fillId="0" borderId="149" xfId="51229" applyNumberFormat="1" applyBorder="1" applyAlignment="1">
      <alignment horizontal="center"/>
    </xf>
    <xf numFmtId="2" fontId="2" fillId="0" borderId="149" xfId="51229" applyNumberFormat="1" applyBorder="1" applyAlignment="1">
      <alignment horizontal="center"/>
    </xf>
    <xf numFmtId="41" fontId="2" fillId="2" borderId="149" xfId="51231" applyFont="1" applyFill="1" applyBorder="1" applyAlignment="1">
      <alignment horizontal="center" vertical="center"/>
    </xf>
    <xf numFmtId="0" fontId="2" fillId="0" borderId="149" xfId="51229" applyBorder="1"/>
    <xf numFmtId="14" fontId="2" fillId="0" borderId="149" xfId="51228" applyNumberFormat="1" applyBorder="1" applyAlignment="1">
      <alignment horizontal="center"/>
    </xf>
    <xf numFmtId="14" fontId="0" fillId="0" borderId="149" xfId="51228" applyNumberFormat="1" applyFont="1" applyBorder="1" applyAlignment="1">
      <alignment horizontal="center"/>
    </xf>
    <xf numFmtId="200" fontId="2" fillId="0" borderId="149" xfId="51227" applyNumberFormat="1" applyBorder="1" applyAlignment="1">
      <alignment horizontal="center"/>
    </xf>
    <xf numFmtId="2" fontId="2" fillId="0" borderId="149" xfId="51227" applyNumberFormat="1" applyBorder="1" applyAlignment="1">
      <alignment horizontal="center"/>
    </xf>
    <xf numFmtId="41" fontId="30" fillId="0" borderId="149" xfId="51231" applyFont="1" applyFill="1" applyBorder="1" applyAlignment="1">
      <alignment horizontal="center" vertical="center"/>
    </xf>
    <xf numFmtId="2" fontId="60" fillId="0" borderId="66" xfId="51227" applyNumberFormat="1" applyFont="1" applyBorder="1" applyAlignment="1" applyProtection="1">
      <alignment horizontal="left" vertical="center" wrapText="1"/>
      <protection locked="0"/>
    </xf>
    <xf numFmtId="1" fontId="30" fillId="0" borderId="149" xfId="51231" applyNumberFormat="1" applyFont="1" applyFill="1" applyBorder="1" applyAlignment="1">
      <alignment horizontal="center" vertical="center"/>
    </xf>
    <xf numFmtId="173" fontId="2" fillId="0" borderId="4" xfId="51229" applyNumberFormat="1" applyBorder="1" applyAlignment="1">
      <alignment horizontal="center"/>
    </xf>
    <xf numFmtId="173" fontId="0" fillId="0" borderId="4" xfId="51229" applyNumberFormat="1" applyFont="1" applyBorder="1" applyAlignment="1">
      <alignment horizontal="center"/>
    </xf>
    <xf numFmtId="0" fontId="0" fillId="0" borderId="149" xfId="51229" applyFont="1" applyBorder="1"/>
    <xf numFmtId="4" fontId="54" fillId="0" borderId="149" xfId="51227" applyNumberFormat="1" applyFont="1" applyBorder="1" applyAlignment="1">
      <alignment horizontal="center" vertical="center"/>
    </xf>
    <xf numFmtId="1" fontId="2" fillId="0" borderId="149" xfId="51228" applyNumberFormat="1" applyBorder="1" applyAlignment="1">
      <alignment horizontal="center"/>
    </xf>
    <xf numFmtId="1" fontId="0" fillId="0" borderId="149" xfId="51228" applyNumberFormat="1" applyFont="1" applyBorder="1" applyAlignment="1">
      <alignment horizontal="center"/>
    </xf>
    <xf numFmtId="2" fontId="2" fillId="0" borderId="149" xfId="51228" applyNumberFormat="1" applyBorder="1" applyAlignment="1">
      <alignment horizontal="center"/>
    </xf>
    <xf numFmtId="1" fontId="2" fillId="0" borderId="149" xfId="51231" applyNumberFormat="1" applyFont="1" applyFill="1" applyBorder="1" applyAlignment="1">
      <alignment horizontal="center"/>
    </xf>
    <xf numFmtId="1" fontId="30" fillId="0" borderId="149" xfId="51228" applyNumberFormat="1" applyFont="1" applyBorder="1" applyAlignment="1">
      <alignment horizontal="center"/>
    </xf>
    <xf numFmtId="1" fontId="2" fillId="0" borderId="149" xfId="51232" applyNumberFormat="1" applyFont="1" applyFill="1" applyBorder="1" applyAlignment="1">
      <alignment horizontal="center"/>
    </xf>
    <xf numFmtId="2" fontId="59" fillId="0" borderId="149" xfId="51227" applyNumberFormat="1" applyFont="1" applyBorder="1" applyAlignment="1" applyProtection="1">
      <alignment horizontal="left" vertical="center" wrapText="1"/>
      <protection locked="0"/>
    </xf>
    <xf numFmtId="0" fontId="2" fillId="0" borderId="145" xfId="51227" applyBorder="1" applyAlignment="1">
      <alignment wrapText="1"/>
    </xf>
    <xf numFmtId="0" fontId="2" fillId="0" borderId="144" xfId="51227" applyBorder="1" applyAlignment="1">
      <alignment horizontal="center" vertical="center"/>
    </xf>
    <xf numFmtId="0" fontId="2" fillId="0" borderId="145" xfId="51227" applyBorder="1" applyAlignment="1">
      <alignment horizontal="center" vertical="center"/>
    </xf>
    <xf numFmtId="0" fontId="0" fillId="0" borderId="149" xfId="51227" applyFont="1" applyBorder="1" applyAlignment="1">
      <alignment horizontal="center" wrapText="1"/>
    </xf>
    <xf numFmtId="2" fontId="59" fillId="0" borderId="136" xfId="51227" applyNumberFormat="1" applyFont="1" applyBorder="1" applyAlignment="1" applyProtection="1">
      <alignment horizontal="left" vertical="center" wrapText="1"/>
      <protection locked="0"/>
    </xf>
    <xf numFmtId="173" fontId="61" fillId="0" borderId="149" xfId="51227" applyNumberFormat="1" applyFont="1" applyBorder="1" applyAlignment="1" applyProtection="1">
      <alignment horizontal="center" vertical="center"/>
      <protection locked="0"/>
    </xf>
    <xf numFmtId="14" fontId="0" fillId="0" borderId="149" xfId="51227" applyNumberFormat="1" applyFont="1" applyBorder="1" applyAlignment="1">
      <alignment horizontal="center" vertical="center"/>
    </xf>
    <xf numFmtId="0" fontId="0" fillId="0" borderId="149" xfId="51227" applyFont="1" applyBorder="1" applyAlignment="1">
      <alignment horizontal="center" vertical="center"/>
    </xf>
    <xf numFmtId="1" fontId="2" fillId="0" borderId="149" xfId="51228" applyNumberFormat="1" applyBorder="1" applyAlignment="1">
      <alignment horizontal="center" vertical="center"/>
    </xf>
    <xf numFmtId="1" fontId="0" fillId="0" borderId="149" xfId="51228" applyNumberFormat="1" applyFont="1" applyBorder="1" applyAlignment="1">
      <alignment horizontal="center" vertical="center"/>
    </xf>
    <xf numFmtId="41" fontId="45" fillId="0" borderId="149" xfId="51231" applyFont="1" applyBorder="1" applyAlignment="1">
      <alignment horizontal="center" vertical="center"/>
    </xf>
    <xf numFmtId="1" fontId="2" fillId="0" borderId="122" xfId="51228" applyNumberFormat="1" applyBorder="1" applyAlignment="1">
      <alignment horizontal="center" vertical="center"/>
    </xf>
    <xf numFmtId="1" fontId="2" fillId="0" borderId="15" xfId="51228" applyNumberFormat="1" applyBorder="1" applyAlignment="1">
      <alignment horizontal="center" vertical="center"/>
    </xf>
    <xf numFmtId="1" fontId="2" fillId="0" borderId="4" xfId="51228" applyNumberFormat="1" applyBorder="1" applyAlignment="1">
      <alignment horizontal="center" vertical="center"/>
    </xf>
    <xf numFmtId="1" fontId="2" fillId="0" borderId="149" xfId="28534" applyNumberFormat="1" applyFont="1" applyFill="1" applyBorder="1" applyAlignment="1">
      <alignment horizontal="center"/>
    </xf>
    <xf numFmtId="0" fontId="48" fillId="9" borderId="149" xfId="1167" applyFont="1" applyFill="1" applyBorder="1" applyAlignment="1">
      <alignment horizontal="center" vertical="center"/>
    </xf>
    <xf numFmtId="0" fontId="48" fillId="0" borderId="149" xfId="1167" applyFont="1" applyBorder="1" applyAlignment="1">
      <alignment horizontal="center" vertical="center"/>
    </xf>
    <xf numFmtId="0" fontId="48" fillId="0" borderId="149" xfId="27425" applyFont="1" applyBorder="1" applyAlignment="1">
      <alignment horizontal="center" vertical="center"/>
    </xf>
    <xf numFmtId="2" fontId="48" fillId="75" borderId="149" xfId="27425" applyNumberFormat="1" applyFont="1" applyFill="1" applyBorder="1" applyAlignment="1">
      <alignment horizontal="center" vertical="center"/>
    </xf>
    <xf numFmtId="2" fontId="48" fillId="0" borderId="149" xfId="27425" applyNumberFormat="1" applyFont="1" applyBorder="1" applyAlignment="1">
      <alignment horizontal="center" vertical="center"/>
    </xf>
    <xf numFmtId="0" fontId="30" fillId="9" borderId="22" xfId="32556" applyFill="1" applyBorder="1"/>
    <xf numFmtId="0" fontId="30" fillId="2" borderId="4" xfId="32556" applyFill="1" applyBorder="1" applyAlignment="1">
      <alignment horizontal="left"/>
    </xf>
    <xf numFmtId="2" fontId="48" fillId="7" borderId="4" xfId="49845" applyNumberFormat="1" applyFont="1" applyFill="1" applyBorder="1" applyAlignment="1">
      <alignment horizontal="center" vertical="center"/>
    </xf>
    <xf numFmtId="14" fontId="1" fillId="0" borderId="149" xfId="38252" applyNumberFormat="1" applyFont="1" applyBorder="1" applyAlignment="1">
      <alignment horizontal="center" vertical="center"/>
    </xf>
    <xf numFmtId="14" fontId="0" fillId="0" borderId="149" xfId="38252" applyNumberFormat="1" applyFont="1" applyBorder="1" applyAlignment="1">
      <alignment horizontal="center" vertical="center"/>
    </xf>
    <xf numFmtId="20" fontId="0" fillId="0" borderId="149" xfId="0" applyNumberFormat="1" applyBorder="1" applyAlignment="1">
      <alignment horizontal="center"/>
    </xf>
    <xf numFmtId="0" fontId="0" fillId="0" borderId="149" xfId="0" applyBorder="1" applyAlignment="1">
      <alignment horizontal="center" vertical="center"/>
    </xf>
    <xf numFmtId="0" fontId="0" fillId="0" borderId="149" xfId="9498" applyFont="1" applyBorder="1" applyAlignment="1">
      <alignment horizontal="center" vertical="center"/>
    </xf>
    <xf numFmtId="0" fontId="23" fillId="0" borderId="149" xfId="9498" applyBorder="1" applyAlignment="1">
      <alignment horizontal="center" vertical="center"/>
    </xf>
    <xf numFmtId="173" fontId="0" fillId="0" borderId="149" xfId="0" applyNumberFormat="1" applyBorder="1" applyAlignment="1">
      <alignment horizontal="center" vertical="center"/>
    </xf>
    <xf numFmtId="0" fontId="0" fillId="0" borderId="4" xfId="0" applyBorder="1" applyAlignment="1">
      <alignment horizontal="center" vertical="center"/>
    </xf>
    <xf numFmtId="0" fontId="0" fillId="0" borderId="149" xfId="9498" applyFont="1" applyBorder="1" applyAlignment="1">
      <alignment horizontal="left" vertical="center"/>
    </xf>
    <xf numFmtId="173" fontId="0" fillId="0" borderId="4" xfId="0" applyNumberFormat="1" applyBorder="1" applyAlignment="1">
      <alignment horizontal="center" vertical="center"/>
    </xf>
    <xf numFmtId="1" fontId="23" fillId="0" borderId="149" xfId="9498" applyNumberFormat="1" applyBorder="1" applyAlignment="1">
      <alignment horizontal="center" vertical="center"/>
    </xf>
    <xf numFmtId="20" fontId="23" fillId="0" borderId="149" xfId="9498" applyNumberFormat="1" applyBorder="1" applyAlignment="1">
      <alignment horizontal="center" vertical="center"/>
    </xf>
    <xf numFmtId="41" fontId="23" fillId="0" borderId="149" xfId="9498" applyNumberFormat="1" applyBorder="1" applyAlignment="1">
      <alignment horizontal="center" vertical="center"/>
    </xf>
    <xf numFmtId="0" fontId="23" fillId="0" borderId="149" xfId="9498" applyBorder="1" applyAlignment="1">
      <alignment horizontal="left" vertical="center" wrapText="1"/>
    </xf>
    <xf numFmtId="173" fontId="23" fillId="0" borderId="149" xfId="9498" applyNumberFormat="1" applyBorder="1" applyAlignment="1">
      <alignment horizontal="center" vertical="center"/>
    </xf>
    <xf numFmtId="0" fontId="23" fillId="0" borderId="149" xfId="9498" applyBorder="1" applyAlignment="1">
      <alignment horizontal="left" vertical="center"/>
    </xf>
    <xf numFmtId="0" fontId="0" fillId="0" borderId="149" xfId="9498" applyFont="1" applyBorder="1" applyAlignment="1">
      <alignment horizontal="left" vertical="center" wrapText="1"/>
    </xf>
    <xf numFmtId="0" fontId="30" fillId="0" borderId="149" xfId="32556" applyBorder="1" applyAlignment="1">
      <alignment vertical="center"/>
    </xf>
    <xf numFmtId="1" fontId="2" fillId="0" borderId="122" xfId="51227" applyNumberFormat="1" applyBorder="1" applyAlignment="1">
      <alignment horizontal="center"/>
    </xf>
    <xf numFmtId="173" fontId="2" fillId="0" borderId="122" xfId="51229" applyNumberFormat="1" applyBorder="1" applyAlignment="1">
      <alignment horizontal="center" vertical="center"/>
    </xf>
    <xf numFmtId="173" fontId="2" fillId="0" borderId="4" xfId="51229" applyNumberFormat="1" applyBorder="1" applyAlignment="1">
      <alignment horizontal="center" vertical="center"/>
    </xf>
    <xf numFmtId="0" fontId="2" fillId="0" borderId="122" xfId="51229" applyBorder="1" applyAlignment="1">
      <alignment vertical="center"/>
    </xf>
    <xf numFmtId="0" fontId="2" fillId="0" borderId="4" xfId="51229" applyBorder="1" applyAlignment="1">
      <alignment vertical="center"/>
    </xf>
    <xf numFmtId="173" fontId="2" fillId="0" borderId="122" xfId="51229" applyNumberFormat="1" applyBorder="1" applyAlignment="1">
      <alignment vertical="center"/>
    </xf>
    <xf numFmtId="173" fontId="2" fillId="0" borderId="4" xfId="51229" applyNumberFormat="1" applyBorder="1" applyAlignment="1">
      <alignment vertical="center"/>
    </xf>
    <xf numFmtId="0" fontId="2" fillId="0" borderId="122" xfId="51227" applyBorder="1" applyAlignment="1">
      <alignment vertical="center" wrapText="1"/>
    </xf>
    <xf numFmtId="0" fontId="2" fillId="0" borderId="4" xfId="51227" applyBorder="1" applyAlignment="1">
      <alignment vertical="center" wrapText="1"/>
    </xf>
    <xf numFmtId="184" fontId="54" fillId="0" borderId="149" xfId="51227" applyNumberFormat="1" applyFont="1" applyBorder="1" applyAlignment="1">
      <alignment horizontal="center" vertical="center"/>
    </xf>
    <xf numFmtId="187" fontId="26" fillId="10" borderId="149" xfId="51228" applyNumberFormat="1" applyFont="1" applyFill="1" applyBorder="1" applyAlignment="1">
      <alignment horizontal="center" vertical="center"/>
    </xf>
    <xf numFmtId="0" fontId="51" fillId="0" borderId="149" xfId="0" applyFont="1" applyBorder="1" applyAlignment="1">
      <alignment horizontal="left"/>
    </xf>
    <xf numFmtId="187" fontId="51" fillId="0" borderId="149" xfId="0" applyNumberFormat="1" applyFont="1" applyBorder="1" applyAlignment="1">
      <alignment horizontal="left"/>
    </xf>
    <xf numFmtId="1" fontId="51" fillId="3" borderId="149" xfId="0" applyNumberFormat="1" applyFont="1" applyFill="1" applyBorder="1" applyAlignment="1">
      <alignment horizontal="right"/>
    </xf>
    <xf numFmtId="1" fontId="51" fillId="0" borderId="0" xfId="0" applyNumberFormat="1" applyFont="1"/>
    <xf numFmtId="1" fontId="51" fillId="0" borderId="149" xfId="0" applyNumberFormat="1" applyFont="1" applyBorder="1" applyAlignment="1">
      <alignment horizontal="right"/>
    </xf>
    <xf numFmtId="187" fontId="51" fillId="0" borderId="149" xfId="0" applyNumberFormat="1" applyFont="1" applyBorder="1" applyAlignment="1">
      <alignment horizontal="right"/>
    </xf>
    <xf numFmtId="0" fontId="51" fillId="2" borderId="149" xfId="0" applyFont="1" applyFill="1" applyBorder="1" applyAlignment="1">
      <alignment horizontal="center"/>
    </xf>
    <xf numFmtId="1" fontId="51" fillId="4" borderId="149" xfId="0" applyNumberFormat="1" applyFont="1" applyFill="1" applyBorder="1" applyAlignment="1">
      <alignment horizontal="center"/>
    </xf>
    <xf numFmtId="0" fontId="51" fillId="2" borderId="149" xfId="0" applyFont="1" applyFill="1" applyBorder="1" applyAlignment="1">
      <alignment horizontal="left"/>
    </xf>
    <xf numFmtId="192" fontId="51" fillId="0" borderId="149" xfId="0" applyNumberFormat="1" applyFont="1" applyBorder="1" applyAlignment="1">
      <alignment horizontal="left"/>
    </xf>
    <xf numFmtId="0" fontId="51" fillId="2" borderId="149" xfId="0" applyFont="1" applyFill="1" applyBorder="1"/>
    <xf numFmtId="1" fontId="51" fillId="2" borderId="149" xfId="0" applyNumberFormat="1" applyFont="1" applyFill="1" applyBorder="1" applyAlignment="1">
      <alignment horizontal="center"/>
    </xf>
    <xf numFmtId="0" fontId="51" fillId="3" borderId="149" xfId="0" applyFont="1" applyFill="1" applyBorder="1"/>
    <xf numFmtId="0" fontId="51" fillId="3" borderId="149" xfId="0" applyFont="1" applyFill="1" applyBorder="1" applyAlignment="1">
      <alignment horizontal="center"/>
    </xf>
    <xf numFmtId="1" fontId="51" fillId="3" borderId="149" xfId="0" applyNumberFormat="1" applyFont="1" applyFill="1" applyBorder="1" applyAlignment="1">
      <alignment horizontal="center"/>
    </xf>
    <xf numFmtId="0" fontId="51" fillId="0" borderId="149" xfId="1167" applyFont="1" applyBorder="1"/>
    <xf numFmtId="0" fontId="51" fillId="0" borderId="149" xfId="17" applyNumberFormat="1" applyFont="1" applyFill="1" applyBorder="1" applyAlignment="1">
      <alignment horizontal="left"/>
    </xf>
    <xf numFmtId="0" fontId="51" fillId="9" borderId="149" xfId="0" applyFont="1" applyFill="1" applyBorder="1" applyAlignment="1">
      <alignment horizontal="left"/>
    </xf>
    <xf numFmtId="0" fontId="51" fillId="9" borderId="149" xfId="0" applyFont="1" applyFill="1" applyBorder="1" applyAlignment="1">
      <alignment horizontal="center"/>
    </xf>
    <xf numFmtId="1" fontId="30" fillId="0" borderId="149" xfId="0" applyNumberFormat="1" applyFont="1" applyBorder="1" applyAlignment="1">
      <alignment horizontal="center" vertical="center" wrapText="1"/>
    </xf>
    <xf numFmtId="0" fontId="51" fillId="3" borderId="149" xfId="0" applyFont="1" applyFill="1" applyBorder="1" applyAlignment="1">
      <alignment horizontal="left"/>
    </xf>
    <xf numFmtId="49" fontId="73" fillId="0" borderId="149" xfId="0" applyNumberFormat="1" applyFont="1" applyBorder="1"/>
    <xf numFmtId="0" fontId="199" fillId="2" borderId="149" xfId="0" applyFont="1" applyFill="1" applyBorder="1" applyAlignment="1">
      <alignment horizontal="left"/>
    </xf>
    <xf numFmtId="0" fontId="199" fillId="2" borderId="149" xfId="0" applyFont="1" applyFill="1" applyBorder="1" applyAlignment="1">
      <alignment horizontal="center"/>
    </xf>
    <xf numFmtId="0" fontId="51" fillId="0" borderId="122" xfId="0" applyFont="1" applyBorder="1"/>
    <xf numFmtId="0" fontId="51" fillId="0" borderId="122" xfId="0" applyFont="1" applyBorder="1" applyAlignment="1">
      <alignment horizontal="left"/>
    </xf>
    <xf numFmtId="0" fontId="51" fillId="0" borderId="122" xfId="0" applyFont="1" applyBorder="1" applyAlignment="1">
      <alignment horizontal="center"/>
    </xf>
    <xf numFmtId="1" fontId="51" fillId="0" borderId="122" xfId="0" applyNumberFormat="1" applyFont="1" applyBorder="1" applyAlignment="1">
      <alignment horizontal="center"/>
    </xf>
    <xf numFmtId="187" fontId="51" fillId="0" borderId="122" xfId="0" applyNumberFormat="1" applyFont="1" applyBorder="1" applyAlignment="1">
      <alignment horizontal="right"/>
    </xf>
    <xf numFmtId="187" fontId="51" fillId="0" borderId="149" xfId="0" applyNumberFormat="1" applyFont="1" applyBorder="1"/>
    <xf numFmtId="0" fontId="51" fillId="0" borderId="149" xfId="31224" applyFont="1" applyBorder="1"/>
    <xf numFmtId="0" fontId="51" fillId="2" borderId="149" xfId="31224" applyFont="1" applyFill="1" applyBorder="1" applyAlignment="1">
      <alignment horizontal="left"/>
    </xf>
    <xf numFmtId="0" fontId="51" fillId="0" borderId="149" xfId="31224" applyFont="1" applyBorder="1" applyAlignment="1">
      <alignment horizontal="center"/>
    </xf>
    <xf numFmtId="0" fontId="51" fillId="3" borderId="149" xfId="31224" applyFont="1" applyFill="1" applyBorder="1"/>
    <xf numFmtId="0" fontId="51" fillId="2" borderId="149" xfId="31224" applyFont="1" applyFill="1" applyBorder="1"/>
    <xf numFmtId="0" fontId="51" fillId="3" borderId="149" xfId="31224" applyFont="1" applyFill="1" applyBorder="1" applyAlignment="1">
      <alignment horizontal="center"/>
    </xf>
    <xf numFmtId="0" fontId="51" fillId="0" borderId="149" xfId="31224" applyFont="1" applyBorder="1" applyAlignment="1">
      <alignment horizontal="left"/>
    </xf>
    <xf numFmtId="0" fontId="199" fillId="2" borderId="149" xfId="31224" applyFont="1" applyFill="1" applyBorder="1" applyAlignment="1">
      <alignment horizontal="left"/>
    </xf>
    <xf numFmtId="0" fontId="199" fillId="0" borderId="149" xfId="31224" applyFont="1" applyBorder="1" applyAlignment="1">
      <alignment horizontal="center"/>
    </xf>
    <xf numFmtId="0" fontId="51" fillId="3" borderId="149" xfId="31224" applyFont="1" applyFill="1" applyBorder="1" applyAlignment="1">
      <alignment horizontal="left"/>
    </xf>
    <xf numFmtId="0" fontId="51" fillId="2" borderId="149" xfId="31224" applyFont="1" applyFill="1" applyBorder="1" applyAlignment="1">
      <alignment horizontal="center"/>
    </xf>
    <xf numFmtId="0" fontId="199" fillId="3" borderId="149" xfId="31224" applyFont="1" applyFill="1" applyBorder="1" applyAlignment="1">
      <alignment horizontal="left"/>
    </xf>
    <xf numFmtId="0" fontId="34" fillId="0" borderId="15" xfId="32556" applyFont="1" applyBorder="1" applyAlignment="1">
      <alignment horizontal="center"/>
    </xf>
    <xf numFmtId="0" fontId="32" fillId="0" borderId="149" xfId="32556" applyFont="1" applyBorder="1" applyAlignment="1">
      <alignment horizontal="center" vertical="center"/>
    </xf>
    <xf numFmtId="1" fontId="32" fillId="0" borderId="149" xfId="17" applyNumberFormat="1" applyFont="1" applyBorder="1" applyAlignment="1">
      <alignment horizontal="center" vertical="center"/>
    </xf>
    <xf numFmtId="1" fontId="32" fillId="0" borderId="122" xfId="17" applyNumberFormat="1" applyFont="1" applyBorder="1" applyAlignment="1">
      <alignment horizontal="center" vertical="center"/>
    </xf>
    <xf numFmtId="190" fontId="31" fillId="0" borderId="149" xfId="0" applyNumberFormat="1" applyFont="1" applyBorder="1" applyAlignment="1">
      <alignment horizontal="center" vertical="center"/>
    </xf>
    <xf numFmtId="0" fontId="32" fillId="0" borderId="6" xfId="32556" applyFont="1" applyBorder="1" applyAlignment="1">
      <alignment horizontal="center" vertical="center"/>
    </xf>
    <xf numFmtId="0" fontId="32" fillId="0" borderId="152" xfId="32556" applyFont="1" applyBorder="1" applyAlignment="1">
      <alignment horizontal="center" vertical="center"/>
    </xf>
    <xf numFmtId="0" fontId="32" fillId="0" borderId="134" xfId="32556" applyFont="1" applyBorder="1" applyAlignment="1">
      <alignment horizontal="center" vertical="center"/>
    </xf>
    <xf numFmtId="0" fontId="30" fillId="0" borderId="12" xfId="32556" applyBorder="1"/>
    <xf numFmtId="0" fontId="30" fillId="0" borderId="13" xfId="32556" applyBorder="1"/>
    <xf numFmtId="0" fontId="31" fillId="0" borderId="149" xfId="0" applyFont="1" applyBorder="1" applyAlignment="1">
      <alignment horizontal="center" vertical="center"/>
    </xf>
    <xf numFmtId="179" fontId="31" fillId="0" borderId="149" xfId="0" applyNumberFormat="1" applyFont="1" applyBorder="1" applyAlignment="1">
      <alignment horizontal="center" vertical="center"/>
    </xf>
    <xf numFmtId="0" fontId="31" fillId="0" borderId="149" xfId="0" applyFont="1" applyBorder="1" applyAlignment="1">
      <alignment horizontal="center" vertical="center" wrapText="1"/>
    </xf>
    <xf numFmtId="0" fontId="31" fillId="0" borderId="122" xfId="0" applyFont="1" applyBorder="1" applyAlignment="1">
      <alignment horizontal="center" vertical="center" wrapText="1"/>
    </xf>
    <xf numFmtId="0" fontId="30" fillId="0" borderId="0" xfId="32556"/>
    <xf numFmtId="0" fontId="32" fillId="0" borderId="0" xfId="32556" applyFont="1" applyAlignment="1">
      <alignment horizontal="center"/>
    </xf>
    <xf numFmtId="0" fontId="24" fillId="0" borderId="0" xfId="32556" applyFont="1" applyAlignment="1">
      <alignment horizontal="center"/>
    </xf>
    <xf numFmtId="17" fontId="24" fillId="0" borderId="0" xfId="32556" quotePrefix="1" applyNumberFormat="1" applyFont="1" applyAlignment="1">
      <alignment horizontal="center"/>
    </xf>
    <xf numFmtId="17" fontId="24" fillId="0" borderId="0" xfId="32556" applyNumberFormat="1" applyFont="1" applyAlignment="1">
      <alignment horizontal="center"/>
    </xf>
    <xf numFmtId="0" fontId="32" fillId="0" borderId="122" xfId="32556" applyFont="1" applyBorder="1" applyAlignment="1">
      <alignment horizontal="center" vertical="center"/>
    </xf>
    <xf numFmtId="0" fontId="32" fillId="0" borderId="19" xfId="32556" applyFont="1" applyBorder="1" applyAlignment="1">
      <alignment horizontal="center" vertical="center"/>
    </xf>
    <xf numFmtId="0" fontId="32" fillId="0" borderId="22" xfId="32556" applyFont="1" applyBorder="1" applyAlignment="1">
      <alignment horizontal="center" vertical="center"/>
    </xf>
    <xf numFmtId="0" fontId="32" fillId="0" borderId="82" xfId="32556" applyFont="1" applyBorder="1" applyAlignment="1">
      <alignment horizontal="center" vertical="center"/>
    </xf>
    <xf numFmtId="0" fontId="32" fillId="0" borderId="20" xfId="32556" applyFont="1" applyBorder="1" applyAlignment="1">
      <alignment horizontal="center" vertical="center"/>
    </xf>
    <xf numFmtId="0" fontId="32" fillId="0" borderId="15" xfId="32556" applyFont="1" applyBorder="1" applyAlignment="1">
      <alignment horizontal="center" vertical="center"/>
    </xf>
    <xf numFmtId="0" fontId="32" fillId="0" borderId="85" xfId="32556" applyFont="1" applyBorder="1" applyAlignment="1">
      <alignment horizontal="center" vertical="center"/>
    </xf>
    <xf numFmtId="0" fontId="54" fillId="0" borderId="0" xfId="32556" applyFont="1" applyAlignment="1">
      <alignment horizontal="center"/>
    </xf>
    <xf numFmtId="17" fontId="54" fillId="0" borderId="0" xfId="32556" quotePrefix="1" applyNumberFormat="1" applyFont="1" applyAlignment="1">
      <alignment horizontal="center"/>
    </xf>
    <xf numFmtId="17" fontId="54" fillId="0" borderId="0" xfId="32556" applyNumberFormat="1" applyFont="1" applyAlignment="1">
      <alignment horizontal="center"/>
    </xf>
    <xf numFmtId="0" fontId="32" fillId="0" borderId="21" xfId="32556" applyFont="1" applyBorder="1" applyAlignment="1">
      <alignment horizontal="center" vertical="center"/>
    </xf>
    <xf numFmtId="0" fontId="32" fillId="0" borderId="133" xfId="32556" applyFont="1" applyBorder="1" applyAlignment="1">
      <alignment horizontal="center" vertical="center"/>
    </xf>
    <xf numFmtId="0" fontId="32" fillId="0" borderId="25" xfId="32556" applyFont="1" applyBorder="1" applyAlignment="1">
      <alignment horizontal="center" vertical="center"/>
    </xf>
    <xf numFmtId="0" fontId="32" fillId="0" borderId="26" xfId="32556" applyFont="1" applyBorder="1" applyAlignment="1">
      <alignment horizontal="center" vertical="center"/>
    </xf>
    <xf numFmtId="0" fontId="32" fillId="0" borderId="83" xfId="32556" applyFont="1" applyBorder="1" applyAlignment="1">
      <alignment horizontal="center" vertical="center"/>
    </xf>
    <xf numFmtId="0" fontId="32" fillId="0" borderId="79" xfId="32556" applyFont="1" applyBorder="1" applyAlignment="1">
      <alignment horizontal="center" vertical="center"/>
    </xf>
    <xf numFmtId="0" fontId="32" fillId="0" borderId="81" xfId="32556" applyFont="1" applyBorder="1" applyAlignment="1">
      <alignment horizontal="center" vertical="center"/>
    </xf>
    <xf numFmtId="0" fontId="32" fillId="0" borderId="146" xfId="32556" applyFont="1" applyBorder="1" applyAlignment="1">
      <alignment horizontal="center" vertical="center"/>
    </xf>
    <xf numFmtId="0" fontId="32" fillId="0" borderId="148" xfId="32556" applyFont="1" applyBorder="1" applyAlignment="1">
      <alignment horizontal="center" vertical="center"/>
    </xf>
    <xf numFmtId="0" fontId="32" fillId="0" borderId="144" xfId="32556" applyFont="1" applyBorder="1" applyAlignment="1">
      <alignment horizontal="center" vertical="center"/>
    </xf>
    <xf numFmtId="0" fontId="32" fillId="0" borderId="145" xfId="32556" applyFont="1" applyBorder="1" applyAlignment="1">
      <alignment horizontal="center" vertical="center"/>
    </xf>
    <xf numFmtId="0" fontId="32" fillId="0" borderId="151" xfId="32556" applyFont="1" applyBorder="1" applyAlignment="1">
      <alignment horizontal="center" vertical="center"/>
    </xf>
    <xf numFmtId="1" fontId="32" fillId="0" borderId="25" xfId="32556" applyNumberFormat="1" applyFont="1" applyBorder="1" applyAlignment="1">
      <alignment horizontal="center" vertical="center"/>
    </xf>
    <xf numFmtId="1" fontId="32" fillId="0" borderId="26" xfId="32556" applyNumberFormat="1" applyFont="1" applyBorder="1" applyAlignment="1">
      <alignment horizontal="center" vertical="center"/>
    </xf>
    <xf numFmtId="1" fontId="32" fillId="0" borderId="83" xfId="32556" applyNumberFormat="1" applyFont="1" applyBorder="1" applyAlignment="1">
      <alignment horizontal="center" vertical="center"/>
    </xf>
    <xf numFmtId="0" fontId="32" fillId="0" borderId="24" xfId="32556" applyFont="1" applyBorder="1" applyAlignment="1">
      <alignment horizontal="center" vertical="center"/>
    </xf>
    <xf numFmtId="0" fontId="32" fillId="0" borderId="10" xfId="32556" applyFont="1" applyBorder="1" applyAlignment="1">
      <alignment horizontal="center" vertical="center"/>
    </xf>
    <xf numFmtId="0" fontId="32" fillId="0" borderId="12" xfId="32556" applyFont="1" applyBorder="1" applyAlignment="1">
      <alignment horizontal="center" vertical="center"/>
    </xf>
    <xf numFmtId="0" fontId="32" fillId="0" borderId="13" xfId="32556" applyFont="1" applyBorder="1" applyAlignment="1">
      <alignment horizontal="center" vertical="center"/>
    </xf>
    <xf numFmtId="0" fontId="32" fillId="0" borderId="14" xfId="32556" applyFont="1" applyBorder="1" applyAlignment="1">
      <alignment horizontal="center" vertical="center"/>
    </xf>
    <xf numFmtId="1" fontId="32" fillId="0" borderId="149" xfId="32556" applyNumberFormat="1" applyFont="1" applyBorder="1" applyAlignment="1">
      <alignment horizontal="center" vertical="center"/>
    </xf>
    <xf numFmtId="0" fontId="54" fillId="0" borderId="0" xfId="32556" applyFont="1" applyAlignment="1">
      <alignment horizontal="center" wrapText="1"/>
    </xf>
    <xf numFmtId="1" fontId="32" fillId="0" borderId="24" xfId="32556" applyNumberFormat="1" applyFont="1" applyBorder="1" applyAlignment="1">
      <alignment horizontal="center" vertical="center"/>
    </xf>
    <xf numFmtId="1" fontId="32" fillId="0" borderId="17" xfId="32556" applyNumberFormat="1" applyFont="1" applyBorder="1" applyAlignment="1">
      <alignment horizontal="center" vertical="center"/>
    </xf>
    <xf numFmtId="1" fontId="32" fillId="0" borderId="86" xfId="32556" applyNumberFormat="1" applyFont="1" applyBorder="1" applyAlignment="1">
      <alignment horizontal="center" vertical="center"/>
    </xf>
    <xf numFmtId="0" fontId="32" fillId="0" borderId="84" xfId="32556" applyFont="1" applyBorder="1" applyAlignment="1">
      <alignment horizontal="center" vertical="center"/>
    </xf>
    <xf numFmtId="0" fontId="32" fillId="0" borderId="87" xfId="32556" applyFont="1" applyBorder="1" applyAlignment="1">
      <alignment horizontal="center" vertical="center"/>
    </xf>
    <xf numFmtId="0" fontId="54" fillId="0" borderId="0" xfId="32556" applyFont="1" applyAlignment="1">
      <alignment horizontal="center" vertical="center" wrapText="1"/>
    </xf>
    <xf numFmtId="0" fontId="48" fillId="0" borderId="38" xfId="32556" applyFont="1" applyBorder="1" applyAlignment="1">
      <alignment horizontal="center" vertical="center"/>
    </xf>
    <xf numFmtId="0" fontId="48" fillId="0" borderId="42" xfId="32556" applyFont="1" applyBorder="1" applyAlignment="1">
      <alignment horizontal="center" vertical="center"/>
    </xf>
    <xf numFmtId="0" fontId="48" fillId="0" borderId="43" xfId="32556" applyFont="1" applyBorder="1" applyAlignment="1">
      <alignment horizontal="center" vertical="center"/>
    </xf>
    <xf numFmtId="0" fontId="32" fillId="0" borderId="157" xfId="32556" applyFont="1" applyBorder="1" applyAlignment="1">
      <alignment horizontal="center" vertical="center"/>
    </xf>
    <xf numFmtId="0" fontId="48" fillId="0" borderId="52" xfId="32556" applyFont="1" applyBorder="1" applyAlignment="1">
      <alignment horizontal="center"/>
    </xf>
    <xf numFmtId="0" fontId="48" fillId="0" borderId="44" xfId="32556" applyFont="1" applyBorder="1" applyAlignment="1">
      <alignment horizontal="center"/>
    </xf>
    <xf numFmtId="0" fontId="48" fillId="0" borderId="6" xfId="32556" applyFont="1" applyBorder="1" applyAlignment="1">
      <alignment horizontal="center"/>
    </xf>
    <xf numFmtId="0" fontId="32" fillId="0" borderId="4" xfId="32556" applyFont="1" applyBorder="1" applyAlignment="1">
      <alignment horizontal="center" vertical="center"/>
    </xf>
    <xf numFmtId="0" fontId="24" fillId="0" borderId="0" xfId="32556" applyFont="1" applyAlignment="1">
      <alignment horizontal="center" vertical="center"/>
    </xf>
    <xf numFmtId="0" fontId="24" fillId="0" borderId="144" xfId="32556" applyFont="1" applyBorder="1" applyAlignment="1">
      <alignment horizontal="center"/>
    </xf>
    <xf numFmtId="0" fontId="24" fillId="0" borderId="151" xfId="32556" applyFont="1" applyBorder="1" applyAlignment="1">
      <alignment horizontal="center"/>
    </xf>
    <xf numFmtId="0" fontId="24" fillId="0" borderId="145" xfId="32556" applyFont="1" applyBorder="1" applyAlignment="1">
      <alignment horizontal="center"/>
    </xf>
    <xf numFmtId="0" fontId="68" fillId="0" borderId="144" xfId="32556" applyFont="1" applyBorder="1" applyAlignment="1">
      <alignment horizontal="center"/>
    </xf>
    <xf numFmtId="0" fontId="68" fillId="0" borderId="151" xfId="32556" applyFont="1" applyBorder="1" applyAlignment="1">
      <alignment horizontal="center"/>
    </xf>
    <xf numFmtId="0" fontId="68" fillId="0" borderId="145" xfId="32556" applyFont="1" applyBorder="1" applyAlignment="1">
      <alignment horizontal="center"/>
    </xf>
    <xf numFmtId="0" fontId="48" fillId="0" borderId="144" xfId="32556" applyFont="1" applyBorder="1" applyAlignment="1">
      <alignment horizontal="center"/>
    </xf>
    <xf numFmtId="0" fontId="48" fillId="0" borderId="151" xfId="32556" applyFont="1" applyBorder="1" applyAlignment="1">
      <alignment horizontal="center"/>
    </xf>
    <xf numFmtId="0" fontId="48" fillId="0" borderId="145" xfId="32556" applyFont="1" applyBorder="1" applyAlignment="1">
      <alignment horizontal="center"/>
    </xf>
    <xf numFmtId="0" fontId="48" fillId="0" borderId="149" xfId="32556" applyFont="1" applyBorder="1" applyAlignment="1">
      <alignment horizontal="center" vertical="center"/>
    </xf>
    <xf numFmtId="0" fontId="32" fillId="0" borderId="46" xfId="32556" applyFont="1" applyBorder="1" applyAlignment="1">
      <alignment horizontal="center" vertical="center"/>
    </xf>
    <xf numFmtId="0" fontId="32" fillId="0" borderId="154" xfId="32556" applyFont="1" applyBorder="1" applyAlignment="1">
      <alignment horizontal="center" vertical="center"/>
    </xf>
    <xf numFmtId="0" fontId="32" fillId="0" borderId="129" xfId="32556" applyFont="1" applyBorder="1" applyAlignment="1">
      <alignment horizontal="center" vertical="center"/>
    </xf>
    <xf numFmtId="0" fontId="32" fillId="0" borderId="150" xfId="32556" applyFont="1" applyBorder="1" applyAlignment="1">
      <alignment horizontal="center" vertical="center"/>
    </xf>
    <xf numFmtId="0" fontId="32" fillId="0" borderId="128" xfId="32556" applyFont="1" applyBorder="1" applyAlignment="1">
      <alignment horizontal="center" vertical="center"/>
    </xf>
    <xf numFmtId="0" fontId="32" fillId="0" borderId="147" xfId="32556" applyFont="1" applyBorder="1" applyAlignment="1">
      <alignment horizontal="center" vertical="center"/>
    </xf>
    <xf numFmtId="0" fontId="32" fillId="0" borderId="132" xfId="32556" applyFont="1" applyBorder="1" applyAlignment="1">
      <alignment horizontal="center" vertical="center"/>
    </xf>
    <xf numFmtId="0" fontId="32" fillId="0" borderId="44" xfId="32556" applyFont="1" applyBorder="1" applyAlignment="1">
      <alignment horizontal="center" vertical="center"/>
    </xf>
    <xf numFmtId="0" fontId="32" fillId="0" borderId="38" xfId="32556" applyFont="1" applyBorder="1" applyAlignment="1">
      <alignment horizontal="center" vertical="center"/>
    </xf>
    <xf numFmtId="0" fontId="32" fillId="0" borderId="42" xfId="32556" applyFont="1" applyBorder="1" applyAlignment="1">
      <alignment horizontal="center" vertical="center"/>
    </xf>
    <xf numFmtId="14" fontId="24" fillId="0" borderId="0" xfId="32556" quotePrefix="1" applyNumberFormat="1" applyFont="1" applyAlignment="1">
      <alignment horizontal="center"/>
    </xf>
    <xf numFmtId="14" fontId="24" fillId="0" borderId="0" xfId="32556" applyNumberFormat="1" applyFont="1" applyAlignment="1">
      <alignment horizontal="center"/>
    </xf>
    <xf numFmtId="0" fontId="32" fillId="0" borderId="153" xfId="32556" applyFont="1" applyBorder="1" applyAlignment="1">
      <alignment horizontal="center" vertical="center"/>
    </xf>
    <xf numFmtId="0" fontId="32" fillId="0" borderId="156" xfId="32556" applyFont="1" applyBorder="1" applyAlignment="1">
      <alignment horizontal="center" vertical="center"/>
    </xf>
    <xf numFmtId="1" fontId="32" fillId="0" borderId="150" xfId="32556" applyNumberFormat="1" applyFont="1" applyBorder="1" applyAlignment="1">
      <alignment horizontal="center" vertical="center"/>
    </xf>
    <xf numFmtId="1" fontId="32" fillId="0" borderId="146" xfId="32556" applyNumberFormat="1" applyFont="1" applyBorder="1" applyAlignment="1">
      <alignment horizontal="center" vertical="center"/>
    </xf>
    <xf numFmtId="0" fontId="32" fillId="0" borderId="17" xfId="32556" applyFont="1" applyBorder="1" applyAlignment="1">
      <alignment horizontal="center" vertical="center"/>
    </xf>
    <xf numFmtId="1" fontId="32" fillId="0" borderId="79" xfId="32556" applyNumberFormat="1" applyFont="1" applyBorder="1" applyAlignment="1">
      <alignment horizontal="center" vertical="center"/>
    </xf>
    <xf numFmtId="1" fontId="32" fillId="0" borderId="21" xfId="32556" applyNumberFormat="1" applyFont="1" applyBorder="1" applyAlignment="1">
      <alignment horizontal="center" vertical="center"/>
    </xf>
    <xf numFmtId="1" fontId="32" fillId="0" borderId="81" xfId="32556" applyNumberFormat="1" applyFont="1" applyBorder="1" applyAlignment="1">
      <alignment horizontal="center" vertical="center"/>
    </xf>
    <xf numFmtId="0" fontId="32" fillId="0" borderId="141" xfId="32556" applyFont="1" applyBorder="1" applyAlignment="1">
      <alignment horizontal="center" vertical="center"/>
    </xf>
    <xf numFmtId="0" fontId="0" fillId="0" borderId="0" xfId="0"/>
    <xf numFmtId="0" fontId="32" fillId="0" borderId="18" xfId="32556" applyFont="1" applyBorder="1" applyAlignment="1">
      <alignment horizontal="center" vertical="center"/>
    </xf>
    <xf numFmtId="0" fontId="32" fillId="0" borderId="21" xfId="32556" applyFont="1" applyBorder="1" applyAlignment="1">
      <alignment vertical="center"/>
    </xf>
    <xf numFmtId="0" fontId="32" fillId="0" borderId="149" xfId="32556" applyFont="1" applyBorder="1" applyAlignment="1">
      <alignment vertical="center"/>
    </xf>
    <xf numFmtId="0" fontId="32" fillId="0" borderId="122" xfId="32556" applyFont="1" applyBorder="1" applyAlignment="1">
      <alignment vertical="center"/>
    </xf>
    <xf numFmtId="0" fontId="32" fillId="0" borderId="149" xfId="32556" applyFont="1" applyBorder="1" applyAlignment="1">
      <alignment horizontal="center" vertical="center" wrapText="1"/>
    </xf>
    <xf numFmtId="0" fontId="32" fillId="0" borderId="146" xfId="32556" applyFont="1" applyBorder="1" applyAlignment="1">
      <alignment horizontal="center" vertical="center" wrapText="1"/>
    </xf>
    <xf numFmtId="0" fontId="32" fillId="0" borderId="145" xfId="32556" applyFont="1" applyBorder="1" applyAlignment="1">
      <alignment horizontal="center" vertical="center" wrapText="1"/>
    </xf>
    <xf numFmtId="0" fontId="32" fillId="0" borderId="144" xfId="32556" applyFont="1" applyBorder="1" applyAlignment="1">
      <alignment horizontal="center" vertical="center" wrapText="1"/>
    </xf>
    <xf numFmtId="0" fontId="32" fillId="0" borderId="150" xfId="32556" applyFont="1" applyBorder="1" applyAlignment="1">
      <alignment horizontal="center" vertical="center" wrapText="1"/>
    </xf>
    <xf numFmtId="0" fontId="32" fillId="0" borderId="21" xfId="32556" applyFont="1" applyBorder="1" applyAlignment="1">
      <alignment horizontal="center" vertical="center" wrapText="1"/>
    </xf>
    <xf numFmtId="0" fontId="32" fillId="0" borderId="122" xfId="32556" applyFont="1" applyBorder="1" applyAlignment="1">
      <alignment horizontal="center" vertical="center" wrapText="1"/>
    </xf>
    <xf numFmtId="0" fontId="32" fillId="0" borderId="25" xfId="32556" applyFont="1" applyBorder="1" applyAlignment="1">
      <alignment horizontal="center" vertical="center" wrapText="1"/>
    </xf>
    <xf numFmtId="0" fontId="32" fillId="0" borderId="26" xfId="32556" applyFont="1" applyBorder="1" applyAlignment="1">
      <alignment horizontal="center" vertical="center" wrapText="1"/>
    </xf>
    <xf numFmtId="0" fontId="32" fillId="0" borderId="83" xfId="32556" applyFont="1" applyBorder="1" applyAlignment="1">
      <alignment horizontal="center" vertical="center" wrapText="1"/>
    </xf>
    <xf numFmtId="0" fontId="32" fillId="0" borderId="52" xfId="32556" applyFont="1" applyBorder="1" applyAlignment="1">
      <alignment horizontal="center" vertical="center"/>
    </xf>
    <xf numFmtId="0" fontId="32" fillId="0" borderId="81" xfId="32556" applyFont="1" applyBorder="1" applyAlignment="1">
      <alignment horizontal="center" vertical="center" wrapText="1"/>
    </xf>
    <xf numFmtId="0" fontId="32" fillId="0" borderId="156" xfId="32556" applyFont="1" applyBorder="1" applyAlignment="1">
      <alignment horizontal="center" vertical="center" wrapText="1"/>
    </xf>
    <xf numFmtId="0" fontId="24" fillId="0" borderId="9" xfId="32556" applyFont="1" applyBorder="1" applyAlignment="1">
      <alignment horizontal="center"/>
    </xf>
    <xf numFmtId="0" fontId="24" fillId="0" borderId="10" xfId="32556" applyFont="1" applyBorder="1" applyAlignment="1">
      <alignment horizontal="center"/>
    </xf>
    <xf numFmtId="0" fontId="24" fillId="0" borderId="12" xfId="32556" applyFont="1" applyBorder="1" applyAlignment="1">
      <alignment horizontal="center"/>
    </xf>
    <xf numFmtId="0" fontId="24" fillId="0" borderId="52" xfId="32556" applyFont="1" applyBorder="1" applyAlignment="1">
      <alignment horizontal="center"/>
    </xf>
    <xf numFmtId="0" fontId="24" fillId="0" borderId="44" xfId="32556" applyFont="1" applyBorder="1" applyAlignment="1">
      <alignment horizontal="center"/>
    </xf>
    <xf numFmtId="0" fontId="24" fillId="0" borderId="6" xfId="32556" applyFont="1" applyBorder="1" applyAlignment="1">
      <alignment horizontal="center"/>
    </xf>
    <xf numFmtId="0" fontId="32" fillId="0" borderId="148" xfId="32556" applyFont="1" applyBorder="1" applyAlignment="1">
      <alignment horizontal="center" vertical="center" wrapText="1"/>
    </xf>
    <xf numFmtId="0" fontId="32" fillId="0" borderId="79" xfId="32556" applyFont="1" applyBorder="1" applyAlignment="1">
      <alignment horizontal="center" vertical="center" wrapText="1"/>
    </xf>
    <xf numFmtId="0" fontId="32" fillId="0" borderId="128" xfId="32556" applyFont="1" applyBorder="1" applyAlignment="1">
      <alignment horizontal="center" vertical="center" wrapText="1"/>
    </xf>
    <xf numFmtId="0" fontId="32" fillId="0" borderId="147" xfId="32556" applyFont="1" applyBorder="1" applyAlignment="1">
      <alignment horizontal="center" vertical="center" wrapText="1"/>
    </xf>
    <xf numFmtId="1" fontId="48" fillId="0" borderId="124" xfId="32556" applyNumberFormat="1" applyFont="1" applyBorder="1" applyAlignment="1">
      <alignment horizontal="center" vertical="center"/>
    </xf>
    <xf numFmtId="0" fontId="32" fillId="0" borderId="124" xfId="32556" applyFont="1" applyBorder="1" applyAlignment="1">
      <alignment horizontal="center" vertical="center"/>
    </xf>
    <xf numFmtId="1" fontId="32" fillId="0" borderId="124" xfId="22962" applyNumberFormat="1" applyFont="1" applyFill="1" applyBorder="1" applyAlignment="1">
      <alignment horizontal="center" vertical="center"/>
    </xf>
    <xf numFmtId="0" fontId="32" fillId="7" borderId="24" xfId="49845" applyFont="1" applyFill="1" applyBorder="1" applyAlignment="1">
      <alignment horizontal="center" vertical="center"/>
    </xf>
    <xf numFmtId="0" fontId="32" fillId="7" borderId="18" xfId="49845" applyFont="1" applyFill="1" applyBorder="1" applyAlignment="1">
      <alignment horizontal="center" vertical="center"/>
    </xf>
    <xf numFmtId="2" fontId="48" fillId="7" borderId="24" xfId="49845" applyNumberFormat="1" applyFont="1" applyFill="1" applyBorder="1" applyAlignment="1">
      <alignment horizontal="center" vertical="center"/>
    </xf>
    <xf numFmtId="2" fontId="48" fillId="7" borderId="10" xfId="49845" applyNumberFormat="1" applyFont="1" applyFill="1" applyBorder="1" applyAlignment="1">
      <alignment horizontal="center" vertical="center"/>
    </xf>
    <xf numFmtId="2" fontId="48" fillId="7" borderId="18" xfId="49845" applyNumberFormat="1" applyFont="1" applyFill="1" applyBorder="1" applyAlignment="1">
      <alignment horizontal="center" vertical="center"/>
    </xf>
    <xf numFmtId="2" fontId="48" fillId="7" borderId="34" xfId="49845" applyNumberFormat="1" applyFont="1" applyFill="1" applyBorder="1" applyAlignment="1">
      <alignment horizontal="center" vertical="center"/>
    </xf>
    <xf numFmtId="17" fontId="24" fillId="0" borderId="0" xfId="1167" quotePrefix="1" applyNumberFormat="1" applyFont="1" applyAlignment="1">
      <alignment horizontal="center"/>
    </xf>
    <xf numFmtId="0" fontId="24" fillId="0" borderId="0" xfId="1167" applyFont="1" applyAlignment="1">
      <alignment horizontal="center"/>
    </xf>
    <xf numFmtId="0" fontId="68" fillId="0" borderId="0" xfId="51144" applyFont="1" applyAlignment="1">
      <alignment horizontal="center"/>
    </xf>
    <xf numFmtId="0" fontId="32" fillId="7" borderId="19" xfId="49845" applyFont="1" applyFill="1" applyBorder="1" applyAlignment="1">
      <alignment horizontal="center" vertical="center"/>
    </xf>
    <xf numFmtId="0" fontId="32" fillId="7" borderId="22" xfId="49845" applyFont="1" applyFill="1" applyBorder="1" applyAlignment="1">
      <alignment horizontal="center" vertical="center"/>
    </xf>
    <xf numFmtId="0" fontId="32" fillId="7" borderId="3" xfId="49845" applyFont="1" applyFill="1" applyBorder="1" applyAlignment="1">
      <alignment horizontal="center" vertical="center"/>
    </xf>
    <xf numFmtId="0" fontId="32" fillId="7" borderId="20" xfId="49845" applyFont="1" applyFill="1" applyBorder="1" applyAlignment="1">
      <alignment horizontal="center" vertical="center"/>
    </xf>
    <xf numFmtId="0" fontId="32" fillId="7" borderId="15" xfId="49845" applyFont="1" applyFill="1" applyBorder="1" applyAlignment="1">
      <alignment horizontal="center" vertical="center"/>
    </xf>
    <xf numFmtId="0" fontId="32" fillId="7" borderId="4" xfId="49845" applyFont="1" applyFill="1" applyBorder="1" applyAlignment="1">
      <alignment horizontal="center" vertical="center"/>
    </xf>
    <xf numFmtId="41" fontId="32" fillId="0" borderId="43" xfId="22960" applyFont="1" applyFill="1" applyBorder="1" applyAlignment="1">
      <alignment horizontal="center" vertical="center"/>
    </xf>
    <xf numFmtId="0" fontId="32" fillId="8" borderId="38" xfId="37608" applyFont="1" applyFill="1" applyBorder="1" applyAlignment="1">
      <alignment horizontal="center" vertical="center"/>
    </xf>
    <xf numFmtId="0" fontId="32" fillId="8" borderId="42" xfId="37608" applyFont="1" applyFill="1" applyBorder="1" applyAlignment="1">
      <alignment horizontal="center" vertical="center"/>
    </xf>
    <xf numFmtId="0" fontId="32" fillId="8" borderId="43" xfId="37608" applyFont="1" applyFill="1" applyBorder="1" applyAlignment="1">
      <alignment horizontal="center" vertical="center"/>
    </xf>
    <xf numFmtId="0" fontId="32" fillId="8" borderId="39" xfId="37608" applyFont="1" applyFill="1" applyBorder="1" applyAlignment="1">
      <alignment horizontal="center" vertical="center" wrapText="1"/>
    </xf>
    <xf numFmtId="0" fontId="24" fillId="0" borderId="0" xfId="37608" applyFont="1" applyAlignment="1">
      <alignment horizontal="center"/>
    </xf>
    <xf numFmtId="17" fontId="24" fillId="0" borderId="0" xfId="37608" applyNumberFormat="1" applyFont="1" applyAlignment="1">
      <alignment horizontal="center"/>
    </xf>
    <xf numFmtId="0" fontId="32" fillId="8" borderId="39" xfId="37608" applyFont="1" applyFill="1" applyBorder="1" applyAlignment="1">
      <alignment horizontal="center" vertical="center"/>
    </xf>
    <xf numFmtId="0" fontId="32" fillId="8" borderId="40" xfId="37608" applyFont="1" applyFill="1" applyBorder="1" applyAlignment="1">
      <alignment horizontal="center" vertical="center"/>
    </xf>
    <xf numFmtId="0" fontId="32" fillId="8" borderId="41" xfId="37608" applyFont="1" applyFill="1" applyBorder="1" applyAlignment="1">
      <alignment horizontal="center" vertical="center"/>
    </xf>
    <xf numFmtId="0" fontId="32" fillId="8" borderId="51" xfId="37608" applyFont="1" applyFill="1" applyBorder="1" applyAlignment="1">
      <alignment horizontal="center" vertical="center"/>
    </xf>
    <xf numFmtId="0" fontId="32" fillId="8" borderId="38" xfId="37608" applyFont="1" applyFill="1" applyBorder="1" applyAlignment="1">
      <alignment horizontal="center" vertical="center" wrapText="1"/>
    </xf>
    <xf numFmtId="0" fontId="32" fillId="8" borderId="43" xfId="37608" applyFont="1" applyFill="1" applyBorder="1" applyAlignment="1">
      <alignment horizontal="center" vertical="center" wrapText="1"/>
    </xf>
    <xf numFmtId="0" fontId="39" fillId="73" borderId="0" xfId="27425" applyFont="1" applyFill="1" applyAlignment="1">
      <alignment horizontal="center"/>
    </xf>
    <xf numFmtId="0" fontId="30" fillId="0" borderId="0" xfId="27425" applyAlignment="1">
      <alignment horizontal="center"/>
    </xf>
    <xf numFmtId="0" fontId="40" fillId="0" borderId="34" xfId="27425" applyFont="1" applyBorder="1" applyAlignment="1">
      <alignment horizontal="left" vertical="center"/>
    </xf>
    <xf numFmtId="0" fontId="26" fillId="74" borderId="111" xfId="27425" applyFont="1" applyFill="1" applyBorder="1" applyAlignment="1">
      <alignment horizontal="center" vertical="center"/>
    </xf>
    <xf numFmtId="0" fontId="26" fillId="74" borderId="67" xfId="27425" applyFont="1" applyFill="1" applyBorder="1" applyAlignment="1">
      <alignment horizontal="center" vertical="center"/>
    </xf>
    <xf numFmtId="0" fontId="41" fillId="74" borderId="122" xfId="27425" applyFont="1" applyFill="1" applyBorder="1" applyAlignment="1">
      <alignment horizontal="center" vertical="center"/>
    </xf>
    <xf numFmtId="0" fontId="41" fillId="74" borderId="4" xfId="27425" applyFont="1" applyFill="1" applyBorder="1" applyAlignment="1">
      <alignment horizontal="center" vertical="center"/>
    </xf>
    <xf numFmtId="0" fontId="42" fillId="74" borderId="122" xfId="27425" applyFont="1" applyFill="1" applyBorder="1" applyAlignment="1">
      <alignment horizontal="center" vertical="center" wrapText="1"/>
    </xf>
    <xf numFmtId="0" fontId="42" fillId="74" borderId="4" xfId="27425" applyFont="1" applyFill="1" applyBorder="1" applyAlignment="1">
      <alignment horizontal="center" vertical="center" wrapText="1"/>
    </xf>
    <xf numFmtId="0" fontId="41" fillId="74" borderId="109" xfId="27425" applyFont="1" applyFill="1" applyBorder="1" applyAlignment="1">
      <alignment horizontal="center" vertical="center"/>
    </xf>
    <xf numFmtId="0" fontId="41" fillId="74" borderId="112" xfId="27425" applyFont="1" applyFill="1" applyBorder="1" applyAlignment="1">
      <alignment horizontal="center" vertical="center"/>
    </xf>
    <xf numFmtId="0" fontId="41" fillId="74" borderId="110" xfId="27425" applyFont="1" applyFill="1" applyBorder="1" applyAlignment="1">
      <alignment horizontal="center" vertical="center"/>
    </xf>
    <xf numFmtId="0" fontId="26" fillId="74" borderId="109" xfId="27425" quotePrefix="1" applyFont="1" applyFill="1" applyBorder="1" applyAlignment="1">
      <alignment horizontal="center" vertical="center" wrapText="1"/>
    </xf>
    <xf numFmtId="0" fontId="26" fillId="74" borderId="110" xfId="27425" quotePrefix="1" applyFont="1" applyFill="1" applyBorder="1" applyAlignment="1">
      <alignment horizontal="center" vertical="center" wrapText="1"/>
    </xf>
    <xf numFmtId="0" fontId="26" fillId="74" borderId="122" xfId="27425" quotePrefix="1" applyFont="1" applyFill="1" applyBorder="1" applyAlignment="1">
      <alignment horizontal="center" vertical="center" wrapText="1"/>
    </xf>
    <xf numFmtId="0" fontId="26" fillId="74" borderId="4" xfId="27425" quotePrefix="1" applyFont="1" applyFill="1" applyBorder="1" applyAlignment="1">
      <alignment horizontal="center" vertical="center" wrapText="1"/>
    </xf>
    <xf numFmtId="0" fontId="30" fillId="0" borderId="122" xfId="27425" applyBorder="1" applyAlignment="1">
      <alignment horizontal="center" vertical="center"/>
    </xf>
    <xf numFmtId="0" fontId="30" fillId="0" borderId="15" xfId="27425" applyBorder="1" applyAlignment="1">
      <alignment horizontal="center" vertical="center"/>
    </xf>
    <xf numFmtId="0" fontId="30" fillId="0" borderId="4" xfId="27425" applyBorder="1" applyAlignment="1">
      <alignment horizontal="center" vertical="center"/>
    </xf>
    <xf numFmtId="0" fontId="32" fillId="2" borderId="122" xfId="27425" applyFont="1" applyFill="1" applyBorder="1" applyAlignment="1">
      <alignment horizontal="center" vertical="center"/>
    </xf>
    <xf numFmtId="0" fontId="32" fillId="2" borderId="15" xfId="27425" applyFont="1" applyFill="1" applyBorder="1" applyAlignment="1">
      <alignment horizontal="center" vertical="center"/>
    </xf>
    <xf numFmtId="0" fontId="32" fillId="2" borderId="4" xfId="27425" applyFont="1" applyFill="1" applyBorder="1" applyAlignment="1">
      <alignment horizontal="center" vertical="center"/>
    </xf>
    <xf numFmtId="9" fontId="174" fillId="74" borderId="1" xfId="27425" applyNumberFormat="1" applyFont="1" applyFill="1" applyBorder="1" applyAlignment="1">
      <alignment horizontal="center" vertical="center" wrapText="1"/>
    </xf>
    <xf numFmtId="0" fontId="174" fillId="74" borderId="1" xfId="27425" applyFont="1" applyFill="1" applyBorder="1" applyAlignment="1">
      <alignment horizontal="center" vertical="center" wrapText="1"/>
    </xf>
    <xf numFmtId="1" fontId="32" fillId="2" borderId="122" xfId="27425" applyNumberFormat="1" applyFont="1" applyFill="1" applyBorder="1" applyAlignment="1">
      <alignment horizontal="center" vertical="center"/>
    </xf>
    <xf numFmtId="0" fontId="43" fillId="74" borderId="122" xfId="27425" applyFont="1" applyFill="1" applyBorder="1" applyAlignment="1">
      <alignment horizontal="center" vertical="center" wrapText="1"/>
    </xf>
    <xf numFmtId="0" fontId="43" fillId="74" borderId="4" xfId="27425" applyFont="1" applyFill="1" applyBorder="1" applyAlignment="1">
      <alignment horizontal="center" vertical="center" wrapText="1"/>
    </xf>
    <xf numFmtId="0" fontId="43" fillId="74" borderId="109" xfId="27425" applyFont="1" applyFill="1" applyBorder="1" applyAlignment="1">
      <alignment horizontal="center" vertical="center" wrapText="1"/>
    </xf>
    <xf numFmtId="0" fontId="43" fillId="74" borderId="110" xfId="27425" applyFont="1" applyFill="1" applyBorder="1" applyAlignment="1">
      <alignment horizontal="center" vertical="center" wrapText="1"/>
    </xf>
    <xf numFmtId="0" fontId="27" fillId="74" borderId="122" xfId="27425" applyFont="1" applyFill="1" applyBorder="1" applyAlignment="1">
      <alignment horizontal="center" vertical="center" wrapText="1"/>
    </xf>
    <xf numFmtId="0" fontId="27" fillId="74" borderId="4" xfId="27425" applyFont="1" applyFill="1" applyBorder="1" applyAlignment="1">
      <alignment horizontal="center" vertical="center" wrapText="1"/>
    </xf>
    <xf numFmtId="0" fontId="173" fillId="2" borderId="122" xfId="27425" applyFont="1" applyFill="1" applyBorder="1" applyAlignment="1">
      <alignment horizontal="center" vertical="center"/>
    </xf>
    <xf numFmtId="0" fontId="173" fillId="2" borderId="15" xfId="27425" applyFont="1" applyFill="1" applyBorder="1" applyAlignment="1">
      <alignment horizontal="center" vertical="center"/>
    </xf>
    <xf numFmtId="0" fontId="173" fillId="2" borderId="4" xfId="27425" applyFont="1" applyFill="1" applyBorder="1" applyAlignment="1">
      <alignment horizontal="center" vertical="center"/>
    </xf>
    <xf numFmtId="0" fontId="26" fillId="74" borderId="109" xfId="27425" applyFont="1" applyFill="1" applyBorder="1" applyAlignment="1">
      <alignment horizontal="center" vertical="center"/>
    </xf>
    <xf numFmtId="0" fontId="26" fillId="74" borderId="112" xfId="27425" applyFont="1" applyFill="1" applyBorder="1" applyAlignment="1">
      <alignment horizontal="center" vertical="center"/>
    </xf>
    <xf numFmtId="0" fontId="26" fillId="74" borderId="110" xfId="27425" applyFont="1" applyFill="1" applyBorder="1" applyAlignment="1">
      <alignment horizontal="center" vertical="center"/>
    </xf>
    <xf numFmtId="1" fontId="26" fillId="74" borderId="109" xfId="27425" applyNumberFormat="1" applyFont="1" applyFill="1" applyBorder="1" applyAlignment="1">
      <alignment horizontal="center" vertical="center"/>
    </xf>
    <xf numFmtId="1" fontId="26" fillId="74" borderId="110" xfId="27425" applyNumberFormat="1" applyFont="1" applyFill="1" applyBorder="1" applyAlignment="1">
      <alignment horizontal="center" vertical="center"/>
    </xf>
    <xf numFmtId="0" fontId="30" fillId="0" borderId="2" xfId="27425" applyBorder="1" applyAlignment="1">
      <alignment horizontal="center"/>
    </xf>
    <xf numFmtId="0" fontId="26" fillId="74" borderId="122" xfId="27425" applyFont="1" applyFill="1" applyBorder="1" applyAlignment="1">
      <alignment horizontal="center" vertical="center"/>
    </xf>
    <xf numFmtId="0" fontId="26" fillId="74" borderId="4" xfId="27425" applyFont="1" applyFill="1" applyBorder="1" applyAlignment="1">
      <alignment horizontal="center" vertical="center"/>
    </xf>
    <xf numFmtId="0" fontId="44" fillId="74" borderId="36" xfId="27425" applyFont="1" applyFill="1" applyBorder="1" applyAlignment="1">
      <alignment horizontal="center" vertical="center"/>
    </xf>
    <xf numFmtId="0" fontId="44" fillId="74" borderId="37" xfId="27425" applyFont="1" applyFill="1" applyBorder="1" applyAlignment="1">
      <alignment horizontal="center" vertical="center"/>
    </xf>
    <xf numFmtId="0" fontId="44" fillId="74" borderId="18" xfId="27425" applyFont="1" applyFill="1" applyBorder="1" applyAlignment="1">
      <alignment horizontal="center" vertical="center"/>
    </xf>
    <xf numFmtId="0" fontId="44" fillId="74" borderId="16" xfId="27425" applyFont="1" applyFill="1" applyBorder="1" applyAlignment="1">
      <alignment horizontal="center" vertical="center"/>
    </xf>
    <xf numFmtId="0" fontId="44" fillId="74" borderId="109" xfId="27425" applyFont="1" applyFill="1" applyBorder="1" applyAlignment="1">
      <alignment horizontal="center" vertical="center"/>
    </xf>
    <xf numFmtId="0" fontId="44" fillId="74" borderId="112" xfId="27425" applyFont="1" applyFill="1" applyBorder="1" applyAlignment="1">
      <alignment horizontal="center" vertical="center"/>
    </xf>
    <xf numFmtId="0" fontId="44" fillId="74" borderId="110" xfId="27425" applyFont="1" applyFill="1" applyBorder="1" applyAlignment="1">
      <alignment horizontal="center" vertical="center"/>
    </xf>
    <xf numFmtId="0" fontId="26" fillId="74" borderId="36" xfId="27425" quotePrefix="1" applyFont="1" applyFill="1" applyBorder="1" applyAlignment="1">
      <alignment horizontal="center" vertical="center" wrapText="1"/>
    </xf>
    <xf numFmtId="0" fontId="26" fillId="74" borderId="18" xfId="27425" quotePrefix="1" applyFont="1" applyFill="1" applyBorder="1" applyAlignment="1">
      <alignment horizontal="center" vertical="center" wrapText="1"/>
    </xf>
    <xf numFmtId="1" fontId="45" fillId="0" borderId="109" xfId="27425" applyNumberFormat="1" applyFont="1" applyBorder="1" applyAlignment="1">
      <alignment horizontal="center" vertical="center"/>
    </xf>
    <xf numFmtId="1" fontId="45" fillId="0" borderId="110" xfId="27425" applyNumberFormat="1" applyFont="1" applyBorder="1" applyAlignment="1">
      <alignment horizontal="center" vertical="center"/>
    </xf>
    <xf numFmtId="1" fontId="41" fillId="74" borderId="109" xfId="27425" applyNumberFormat="1" applyFont="1" applyFill="1" applyBorder="1" applyAlignment="1">
      <alignment horizontal="center" vertical="center"/>
    </xf>
    <xf numFmtId="1" fontId="41" fillId="74" borderId="110" xfId="27425" applyNumberFormat="1" applyFont="1" applyFill="1" applyBorder="1" applyAlignment="1">
      <alignment horizontal="center" vertical="center"/>
    </xf>
    <xf numFmtId="0" fontId="30" fillId="0" borderId="109" xfId="27425" applyBorder="1" applyAlignment="1">
      <alignment horizontal="center" vertical="center"/>
    </xf>
    <xf numFmtId="0" fontId="30" fillId="0" borderId="110" xfId="27425" applyBorder="1" applyAlignment="1">
      <alignment horizontal="center" vertical="center"/>
    </xf>
    <xf numFmtId="0" fontId="45" fillId="0" borderId="109" xfId="27425" applyFont="1" applyBorder="1" applyAlignment="1">
      <alignment horizontal="center" vertical="center"/>
    </xf>
    <xf numFmtId="0" fontId="45" fillId="0" borderId="110" xfId="27425" applyFont="1" applyBorder="1" applyAlignment="1">
      <alignment horizontal="center" vertical="center"/>
    </xf>
    <xf numFmtId="0" fontId="44" fillId="74" borderId="36" xfId="27425" applyFont="1" applyFill="1" applyBorder="1" applyAlignment="1">
      <alignment horizontal="center" vertical="center" wrapText="1"/>
    </xf>
    <xf numFmtId="0" fontId="44" fillId="74" borderId="37" xfId="27425" applyFont="1" applyFill="1" applyBorder="1" applyAlignment="1">
      <alignment horizontal="center" vertical="center" wrapText="1"/>
    </xf>
    <xf numFmtId="0" fontId="44" fillId="74" borderId="18" xfId="27425" applyFont="1" applyFill="1" applyBorder="1" applyAlignment="1">
      <alignment horizontal="center" vertical="center" wrapText="1"/>
    </xf>
    <xf numFmtId="0" fontId="44" fillId="74" borderId="16" xfId="27425" applyFont="1" applyFill="1" applyBorder="1" applyAlignment="1">
      <alignment horizontal="center" vertical="center" wrapText="1"/>
    </xf>
    <xf numFmtId="0" fontId="44" fillId="74" borderId="1" xfId="27425" applyFont="1" applyFill="1" applyBorder="1" applyAlignment="1">
      <alignment horizontal="center" vertical="center" wrapText="1"/>
    </xf>
    <xf numFmtId="0" fontId="32" fillId="74" borderId="109" xfId="27425" applyFont="1" applyFill="1" applyBorder="1" applyAlignment="1">
      <alignment horizontal="center" vertical="center"/>
    </xf>
    <xf numFmtId="0" fontId="32" fillId="74" borderId="112" xfId="27425" applyFont="1" applyFill="1" applyBorder="1" applyAlignment="1">
      <alignment horizontal="center" vertical="center"/>
    </xf>
    <xf numFmtId="0" fontId="32" fillId="74" borderId="110" xfId="27425" applyFont="1" applyFill="1" applyBorder="1" applyAlignment="1">
      <alignment horizontal="center" vertical="center"/>
    </xf>
    <xf numFmtId="0" fontId="44" fillId="74" borderId="122" xfId="27425" applyFont="1" applyFill="1" applyBorder="1" applyAlignment="1">
      <alignment horizontal="center" vertical="center"/>
    </xf>
    <xf numFmtId="0" fontId="44" fillId="74" borderId="4" xfId="27425" applyFont="1" applyFill="1" applyBorder="1" applyAlignment="1">
      <alignment horizontal="center" vertical="center"/>
    </xf>
    <xf numFmtId="1" fontId="35" fillId="6" borderId="27" xfId="27425" applyNumberFormat="1" applyFont="1" applyFill="1" applyBorder="1" applyAlignment="1">
      <alignment horizontal="center" vertical="center"/>
    </xf>
    <xf numFmtId="1" fontId="35" fillId="6" borderId="32" xfId="27425" applyNumberFormat="1" applyFont="1" applyFill="1" applyBorder="1" applyAlignment="1">
      <alignment horizontal="center" vertical="center"/>
    </xf>
    <xf numFmtId="1" fontId="35" fillId="6" borderId="30" xfId="27425" applyNumberFormat="1" applyFont="1" applyFill="1" applyBorder="1" applyAlignment="1">
      <alignment horizontal="center" vertical="center"/>
    </xf>
    <xf numFmtId="0" fontId="35" fillId="6" borderId="32" xfId="27425" applyFont="1" applyFill="1" applyBorder="1" applyAlignment="1">
      <alignment horizontal="center" vertical="center"/>
    </xf>
    <xf numFmtId="0" fontId="35" fillId="6" borderId="30" xfId="27425" applyFont="1" applyFill="1" applyBorder="1" applyAlignment="1">
      <alignment horizontal="center" vertical="center"/>
    </xf>
    <xf numFmtId="1" fontId="35" fillId="5" borderId="28" xfId="27425" applyNumberFormat="1" applyFont="1" applyFill="1" applyBorder="1" applyAlignment="1">
      <alignment horizontal="center" vertical="center"/>
    </xf>
    <xf numFmtId="1" fontId="35" fillId="5" borderId="33" xfId="27425" applyNumberFormat="1" applyFont="1" applyFill="1" applyBorder="1" applyAlignment="1">
      <alignment horizontal="center" vertical="center"/>
    </xf>
    <xf numFmtId="0" fontId="36" fillId="0" borderId="27" xfId="27425" applyFont="1" applyBorder="1" applyAlignment="1">
      <alignment horizontal="center" vertical="center"/>
    </xf>
    <xf numFmtId="0" fontId="36" fillId="0" borderId="32" xfId="27425" applyFont="1" applyBorder="1" applyAlignment="1">
      <alignment horizontal="center" vertical="center"/>
    </xf>
    <xf numFmtId="0" fontId="36" fillId="0" borderId="30" xfId="27425" applyFont="1" applyBorder="1" applyAlignment="1">
      <alignment horizontal="center" vertical="center"/>
    </xf>
    <xf numFmtId="0" fontId="35" fillId="5" borderId="27" xfId="27425" applyFont="1" applyFill="1" applyBorder="1" applyAlignment="1">
      <alignment horizontal="center" vertical="center"/>
    </xf>
    <xf numFmtId="0" fontId="35" fillId="5" borderId="30" xfId="27425" applyFont="1" applyFill="1" applyBorder="1" applyAlignment="1">
      <alignment horizontal="center" vertical="center"/>
    </xf>
    <xf numFmtId="0" fontId="35" fillId="5" borderId="28" xfId="27425" applyFont="1" applyFill="1" applyBorder="1" applyAlignment="1">
      <alignment horizontal="center" vertical="center"/>
    </xf>
    <xf numFmtId="0" fontId="35" fillId="5" borderId="29" xfId="27425" applyFont="1" applyFill="1" applyBorder="1" applyAlignment="1">
      <alignment horizontal="center" vertical="center"/>
    </xf>
    <xf numFmtId="0" fontId="35" fillId="5" borderId="33" xfId="27425" applyFont="1" applyFill="1" applyBorder="1" applyAlignment="1">
      <alignment horizontal="center" vertical="center"/>
    </xf>
    <xf numFmtId="0" fontId="35" fillId="0" borderId="0" xfId="27425" applyFont="1" applyAlignment="1">
      <alignment horizontal="center" vertical="top"/>
    </xf>
    <xf numFmtId="0" fontId="35" fillId="5" borderId="27" xfId="27425" applyFont="1" applyFill="1" applyBorder="1" applyAlignment="1">
      <alignment horizontal="center" vertical="center" wrapText="1"/>
    </xf>
    <xf numFmtId="0" fontId="35" fillId="5" borderId="30" xfId="27425" applyFont="1" applyFill="1" applyBorder="1" applyAlignment="1">
      <alignment horizontal="center" vertical="center" wrapText="1"/>
    </xf>
    <xf numFmtId="1" fontId="36" fillId="0" borderId="27" xfId="27425" applyNumberFormat="1" applyFont="1" applyBorder="1" applyAlignment="1">
      <alignment horizontal="left" vertical="center"/>
    </xf>
    <xf numFmtId="1" fontId="36" fillId="0" borderId="32" xfId="27425" applyNumberFormat="1" applyFont="1" applyBorder="1" applyAlignment="1">
      <alignment horizontal="left" vertical="center"/>
    </xf>
    <xf numFmtId="1" fontId="36" fillId="0" borderId="30" xfId="27425" applyNumberFormat="1" applyFont="1" applyBorder="1" applyAlignment="1">
      <alignment horizontal="left" vertical="center"/>
    </xf>
    <xf numFmtId="1" fontId="36" fillId="0" borderId="27" xfId="27425" applyNumberFormat="1" applyFont="1" applyBorder="1" applyAlignment="1">
      <alignment horizontal="center" vertical="center"/>
    </xf>
    <xf numFmtId="1" fontId="36" fillId="0" borderId="32" xfId="27425" applyNumberFormat="1" applyFont="1" applyBorder="1" applyAlignment="1">
      <alignment horizontal="center" vertical="center"/>
    </xf>
    <xf numFmtId="1" fontId="36" fillId="0" borderId="30" xfId="27425" applyNumberFormat="1" applyFont="1" applyBorder="1" applyAlignment="1">
      <alignment horizontal="center" vertical="center"/>
    </xf>
    <xf numFmtId="1" fontId="35" fillId="5" borderId="28" xfId="27425" applyNumberFormat="1" applyFont="1" applyFill="1" applyBorder="1" applyAlignment="1">
      <alignment horizontal="center"/>
    </xf>
    <xf numFmtId="1" fontId="35" fillId="5" borderId="33" xfId="27425" applyNumberFormat="1" applyFont="1" applyFill="1" applyBorder="1" applyAlignment="1">
      <alignment horizontal="center"/>
    </xf>
    <xf numFmtId="0" fontId="31" fillId="0" borderId="0" xfId="27425" applyFont="1" applyAlignment="1">
      <alignment horizontal="center" vertical="top"/>
    </xf>
    <xf numFmtId="0" fontId="5" fillId="0" borderId="55" xfId="51206" applyBorder="1" applyAlignment="1">
      <alignment horizontal="center" vertical="center"/>
    </xf>
    <xf numFmtId="0" fontId="24" fillId="0" borderId="0" xfId="32556" applyFont="1" applyAlignment="1">
      <alignment horizontal="center" wrapText="1"/>
    </xf>
    <xf numFmtId="0" fontId="25" fillId="0" borderId="0" xfId="44091" applyFont="1" applyAlignment="1">
      <alignment horizontal="center"/>
    </xf>
    <xf numFmtId="0" fontId="25" fillId="0" borderId="0" xfId="44091" applyFont="1" applyAlignment="1">
      <alignment horizontal="center" wrapText="1"/>
    </xf>
    <xf numFmtId="17" fontId="25" fillId="0" borderId="0" xfId="44091" applyNumberFormat="1" applyFont="1" applyAlignment="1">
      <alignment horizontal="center"/>
    </xf>
    <xf numFmtId="17" fontId="25" fillId="0" borderId="0" xfId="44091" applyNumberFormat="1" applyFont="1" applyAlignment="1">
      <alignment horizontal="center" wrapText="1"/>
    </xf>
    <xf numFmtId="0" fontId="53" fillId="10" borderId="28" xfId="51206" applyFont="1" applyFill="1" applyBorder="1" applyAlignment="1">
      <alignment horizontal="center"/>
    </xf>
    <xf numFmtId="0" fontId="53" fillId="10" borderId="33" xfId="51206" applyFont="1" applyFill="1" applyBorder="1" applyAlignment="1">
      <alignment horizontal="center"/>
    </xf>
    <xf numFmtId="0" fontId="53" fillId="10" borderId="31" xfId="51206" applyFont="1" applyFill="1" applyBorder="1" applyAlignment="1">
      <alignment horizontal="center"/>
    </xf>
    <xf numFmtId="0" fontId="52" fillId="10" borderId="28" xfId="51206" applyFont="1" applyFill="1" applyBorder="1" applyAlignment="1">
      <alignment horizontal="center" vertical="center"/>
    </xf>
    <xf numFmtId="0" fontId="52" fillId="10" borderId="33" xfId="51206" applyFont="1" applyFill="1" applyBorder="1" applyAlignment="1">
      <alignment horizontal="center" vertical="center"/>
    </xf>
    <xf numFmtId="0" fontId="58" fillId="11" borderId="55" xfId="51206" applyFont="1" applyFill="1" applyBorder="1" applyAlignment="1">
      <alignment horizontal="center" vertical="center"/>
    </xf>
    <xf numFmtId="0" fontId="2" fillId="0" borderId="122" xfId="51229" applyBorder="1" applyAlignment="1">
      <alignment horizontal="center" vertical="center"/>
    </xf>
    <xf numFmtId="0" fontId="2" fillId="0" borderId="4" xfId="51229" applyBorder="1" applyAlignment="1">
      <alignment horizontal="center" vertical="center"/>
    </xf>
    <xf numFmtId="0" fontId="2" fillId="0" borderId="122" xfId="51226" applyBorder="1" applyAlignment="1">
      <alignment horizontal="center" vertical="center"/>
    </xf>
    <xf numFmtId="0" fontId="2" fillId="0" borderId="4" xfId="51226" applyBorder="1" applyAlignment="1">
      <alignment horizontal="center" vertical="center"/>
    </xf>
    <xf numFmtId="0" fontId="26" fillId="10" borderId="57" xfId="51227" applyFont="1" applyFill="1" applyBorder="1" applyAlignment="1">
      <alignment horizontal="center" vertical="center" wrapText="1"/>
    </xf>
    <xf numFmtId="0" fontId="26" fillId="10" borderId="130" xfId="51227" applyFont="1" applyFill="1" applyBorder="1" applyAlignment="1">
      <alignment horizontal="center" vertical="center" wrapText="1"/>
    </xf>
    <xf numFmtId="0" fontId="26" fillId="10" borderId="68" xfId="51227" applyFont="1" applyFill="1" applyBorder="1" applyAlignment="1">
      <alignment horizontal="center" vertical="center"/>
    </xf>
    <xf numFmtId="0" fontId="2" fillId="0" borderId="122" xfId="51227" applyBorder="1" applyAlignment="1">
      <alignment horizontal="center" vertical="center"/>
    </xf>
    <xf numFmtId="0" fontId="2" fillId="0" borderId="4" xfId="51227" applyBorder="1" applyAlignment="1">
      <alignment horizontal="center" vertical="center"/>
    </xf>
    <xf numFmtId="0" fontId="2" fillId="0" borderId="55" xfId="51227" applyBorder="1" applyAlignment="1">
      <alignment horizontal="center" vertical="center"/>
    </xf>
    <xf numFmtId="0" fontId="0" fillId="0" borderId="122" xfId="51229" applyFont="1" applyBorder="1" applyAlignment="1">
      <alignment horizontal="center" vertical="center"/>
    </xf>
    <xf numFmtId="0" fontId="0" fillId="0" borderId="4" xfId="51229" applyFont="1" applyBorder="1" applyAlignment="1">
      <alignment horizontal="center" vertical="center"/>
    </xf>
    <xf numFmtId="0" fontId="2" fillId="0" borderId="15" xfId="51229" applyBorder="1" applyAlignment="1">
      <alignment horizontal="center" vertical="center"/>
    </xf>
    <xf numFmtId="0" fontId="0" fillId="0" borderId="122" xfId="51229" applyFont="1" applyBorder="1" applyAlignment="1">
      <alignment horizontal="left" vertical="center"/>
    </xf>
    <xf numFmtId="0" fontId="0" fillId="0" borderId="15" xfId="51229" applyFont="1" applyBorder="1" applyAlignment="1">
      <alignment horizontal="left" vertical="center"/>
    </xf>
    <xf numFmtId="0" fontId="0" fillId="0" borderId="4" xfId="51229" applyFont="1" applyBorder="1" applyAlignment="1">
      <alignment horizontal="left" vertical="center"/>
    </xf>
    <xf numFmtId="0" fontId="53" fillId="10" borderId="28" xfId="51227" applyFont="1" applyFill="1" applyBorder="1" applyAlignment="1">
      <alignment horizontal="center"/>
    </xf>
    <xf numFmtId="0" fontId="53" fillId="10" borderId="33" xfId="51227" applyFont="1" applyFill="1" applyBorder="1" applyAlignment="1">
      <alignment horizontal="center"/>
    </xf>
    <xf numFmtId="20" fontId="53" fillId="10" borderId="28" xfId="51227" applyNumberFormat="1" applyFont="1" applyFill="1" applyBorder="1" applyAlignment="1">
      <alignment horizontal="center"/>
    </xf>
    <xf numFmtId="20" fontId="53" fillId="10" borderId="33" xfId="51227" applyNumberFormat="1" applyFont="1" applyFill="1" applyBorder="1" applyAlignment="1">
      <alignment horizontal="center"/>
    </xf>
    <xf numFmtId="0" fontId="2" fillId="0" borderId="122" xfId="51227" applyBorder="1" applyAlignment="1">
      <alignment horizontal="center" wrapText="1"/>
    </xf>
    <xf numFmtId="0" fontId="2" fillId="0" borderId="4" xfId="51227" applyBorder="1" applyAlignment="1">
      <alignment horizontal="center" wrapText="1"/>
    </xf>
    <xf numFmtId="173" fontId="2" fillId="0" borderId="122" xfId="51227" applyNumberFormat="1" applyBorder="1" applyAlignment="1">
      <alignment horizontal="center" vertical="center"/>
    </xf>
    <xf numFmtId="173" fontId="2" fillId="0" borderId="4" xfId="51227" applyNumberFormat="1" applyBorder="1" applyAlignment="1">
      <alignment horizontal="center" vertical="center"/>
    </xf>
    <xf numFmtId="0" fontId="2" fillId="0" borderId="0" xfId="51227" applyAlignment="1">
      <alignment horizontal="center"/>
    </xf>
    <xf numFmtId="173" fontId="2" fillId="0" borderId="122" xfId="51227" applyNumberFormat="1" applyBorder="1" applyAlignment="1">
      <alignment horizontal="center"/>
    </xf>
    <xf numFmtId="173" fontId="2" fillId="0" borderId="4" xfId="51227" applyNumberFormat="1" applyBorder="1" applyAlignment="1">
      <alignment horizontal="center"/>
    </xf>
    <xf numFmtId="1" fontId="2" fillId="0" borderId="122" xfId="51227" applyNumberFormat="1" applyBorder="1" applyAlignment="1">
      <alignment horizontal="center"/>
    </xf>
    <xf numFmtId="1" fontId="2" fillId="0" borderId="4" xfId="51227" applyNumberFormat="1" applyBorder="1" applyAlignment="1">
      <alignment horizontal="center"/>
    </xf>
    <xf numFmtId="0" fontId="2" fillId="0" borderId="122" xfId="51227" applyBorder="1" applyAlignment="1">
      <alignment horizontal="center"/>
    </xf>
    <xf numFmtId="0" fontId="2" fillId="0" borderId="4" xfId="51227" applyBorder="1" applyAlignment="1">
      <alignment horizontal="center"/>
    </xf>
    <xf numFmtId="0" fontId="53" fillId="10" borderId="31" xfId="51227" applyFont="1" applyFill="1" applyBorder="1" applyAlignment="1">
      <alignment horizontal="center"/>
    </xf>
    <xf numFmtId="0" fontId="53" fillId="10" borderId="27" xfId="51227" applyFont="1" applyFill="1" applyBorder="1" applyAlignment="1">
      <alignment horizontal="center" vertical="center" wrapText="1"/>
    </xf>
    <xf numFmtId="0" fontId="53" fillId="10" borderId="32" xfId="51227" applyFont="1" applyFill="1" applyBorder="1" applyAlignment="1">
      <alignment horizontal="center" vertical="center" wrapText="1"/>
    </xf>
    <xf numFmtId="20" fontId="2" fillId="0" borderId="122" xfId="51227" applyNumberFormat="1" applyBorder="1" applyAlignment="1">
      <alignment horizontal="center" vertical="center"/>
    </xf>
    <xf numFmtId="20" fontId="2" fillId="0" borderId="4" xfId="51227" applyNumberFormat="1" applyBorder="1" applyAlignment="1">
      <alignment horizontal="center" vertical="center"/>
    </xf>
    <xf numFmtId="1" fontId="2" fillId="0" borderId="122" xfId="51227" applyNumberFormat="1" applyBorder="1" applyAlignment="1">
      <alignment horizontal="center" vertical="center"/>
    </xf>
    <xf numFmtId="1" fontId="2" fillId="0" borderId="4" xfId="51227" applyNumberFormat="1" applyBorder="1" applyAlignment="1">
      <alignment horizontal="center" vertical="center"/>
    </xf>
    <xf numFmtId="41" fontId="0" fillId="0" borderId="122" xfId="51231" applyFont="1" applyBorder="1" applyAlignment="1">
      <alignment horizontal="center" vertical="center"/>
    </xf>
    <xf numFmtId="41" fontId="0" fillId="0" borderId="4" xfId="51231" applyFont="1" applyBorder="1" applyAlignment="1">
      <alignment horizontal="center" vertical="center"/>
    </xf>
    <xf numFmtId="0" fontId="26" fillId="10" borderId="31" xfId="51227" applyFont="1" applyFill="1" applyBorder="1" applyAlignment="1">
      <alignment horizontal="center"/>
    </xf>
    <xf numFmtId="3" fontId="54" fillId="0" borderId="122" xfId="51227" applyNumberFormat="1" applyFont="1" applyBorder="1" applyAlignment="1">
      <alignment horizontal="center" vertical="center"/>
    </xf>
    <xf numFmtId="3" fontId="54" fillId="0" borderId="15" xfId="51227" applyNumberFormat="1" applyFont="1" applyBorder="1" applyAlignment="1">
      <alignment horizontal="center" vertical="center"/>
    </xf>
    <xf numFmtId="3" fontId="54" fillId="0" borderId="4" xfId="51227" applyNumberFormat="1" applyFont="1" applyBorder="1" applyAlignment="1">
      <alignment horizontal="center" vertical="center"/>
    </xf>
    <xf numFmtId="0" fontId="0" fillId="0" borderId="122" xfId="51227" applyFont="1" applyBorder="1" applyAlignment="1">
      <alignment horizontal="center" vertical="center" wrapText="1"/>
    </xf>
    <xf numFmtId="0" fontId="0" fillId="0" borderId="15" xfId="51227" applyFont="1" applyBorder="1" applyAlignment="1">
      <alignment horizontal="center" vertical="center" wrapText="1"/>
    </xf>
    <xf numFmtId="0" fontId="0" fillId="0" borderId="4" xfId="51227" applyFont="1" applyBorder="1" applyAlignment="1">
      <alignment horizontal="center" vertical="center" wrapText="1"/>
    </xf>
    <xf numFmtId="0" fontId="52" fillId="10" borderId="27" xfId="51227" applyFont="1" applyFill="1" applyBorder="1" applyAlignment="1">
      <alignment horizontal="center" vertical="center" wrapText="1"/>
    </xf>
    <xf numFmtId="0" fontId="52" fillId="10" borderId="32" xfId="51227" applyFont="1" applyFill="1" applyBorder="1" applyAlignment="1">
      <alignment horizontal="center" vertical="center" wrapText="1"/>
    </xf>
  </cellXfs>
  <cellStyles count="51233">
    <cellStyle name="¹éºÐÀ² - Style1" xfId="290" xr:uid="{00000000-0005-0000-0000-000000000000}"/>
    <cellStyle name="¹éºÐÀ² - Style2" xfId="293" xr:uid="{00000000-0005-0000-0000-000001000000}"/>
    <cellStyle name="¹éºÐÀ² - Style3" xfId="156" xr:uid="{00000000-0005-0000-0000-000002000000}"/>
    <cellStyle name="¹éºÐÀ² - Style4" xfId="302" xr:uid="{00000000-0005-0000-0000-000003000000}"/>
    <cellStyle name="¹éºÐÀ² - Style5" xfId="307" xr:uid="{00000000-0005-0000-0000-000004000000}"/>
    <cellStyle name="¹éºÐÀ² - Style6" xfId="310" xr:uid="{00000000-0005-0000-0000-000005000000}"/>
    <cellStyle name="¹éºÐÀ² - Style7" xfId="180" xr:uid="{00000000-0005-0000-0000-000006000000}"/>
    <cellStyle name="¹éºÐÀ² - Style8" xfId="210" xr:uid="{00000000-0005-0000-0000-000007000000}"/>
    <cellStyle name="¹éºÐÀ²_±âÅ¸" xfId="229" xr:uid="{00000000-0005-0000-0000-000008000000}"/>
    <cellStyle name="20% - Accent1 10" xfId="312" xr:uid="{00000000-0005-0000-0000-000009000000}"/>
    <cellStyle name="20% - Accent1 10 10" xfId="43" xr:uid="{00000000-0005-0000-0000-00000A000000}"/>
    <cellStyle name="20% - Accent1 10 2" xfId="61" xr:uid="{00000000-0005-0000-0000-00000B000000}"/>
    <cellStyle name="20% - Accent1 10 2 2" xfId="314" xr:uid="{00000000-0005-0000-0000-00000C000000}"/>
    <cellStyle name="20% - Accent1 10 2 3" xfId="285" xr:uid="{00000000-0005-0000-0000-00000D000000}"/>
    <cellStyle name="20% - Accent1 10 2_REKAP IBT" xfId="318" xr:uid="{00000000-0005-0000-0000-00000E000000}"/>
    <cellStyle name="20% - Accent1 10 3" xfId="123" xr:uid="{00000000-0005-0000-0000-00000F000000}"/>
    <cellStyle name="20% - Accent1 10 3 2" xfId="321" xr:uid="{00000000-0005-0000-0000-000010000000}"/>
    <cellStyle name="20% - Accent1 10 4" xfId="324" xr:uid="{00000000-0005-0000-0000-000011000000}"/>
    <cellStyle name="20% - Accent1 10 4 2" xfId="330" xr:uid="{00000000-0005-0000-0000-000012000000}"/>
    <cellStyle name="20% - Accent1 10 5" xfId="39" xr:uid="{00000000-0005-0000-0000-000013000000}"/>
    <cellStyle name="20% - Accent1 10 5 2" xfId="331" xr:uid="{00000000-0005-0000-0000-000014000000}"/>
    <cellStyle name="20% - Accent1 10 6" xfId="337" xr:uid="{00000000-0005-0000-0000-000015000000}"/>
    <cellStyle name="20% - Accent1 10 7" xfId="345" xr:uid="{00000000-0005-0000-0000-000016000000}"/>
    <cellStyle name="20% - Accent1 10 8" xfId="348" xr:uid="{00000000-0005-0000-0000-000017000000}"/>
    <cellStyle name="20% - Accent1 10 9" xfId="360" xr:uid="{00000000-0005-0000-0000-000018000000}"/>
    <cellStyle name="20% - Accent1 10_REKAP IBT" xfId="365" xr:uid="{00000000-0005-0000-0000-000019000000}"/>
    <cellStyle name="20% - Accent1 11" xfId="369" xr:uid="{00000000-0005-0000-0000-00001A000000}"/>
    <cellStyle name="20% - Accent1 11 10" xfId="382" xr:uid="{00000000-0005-0000-0000-00001B000000}"/>
    <cellStyle name="20% - Accent1 11 2" xfId="385" xr:uid="{00000000-0005-0000-0000-00001C000000}"/>
    <cellStyle name="20% - Accent1 11 2 2" xfId="390" xr:uid="{00000000-0005-0000-0000-00001D000000}"/>
    <cellStyle name="20% - Accent1 11 2 3" xfId="391" xr:uid="{00000000-0005-0000-0000-00001E000000}"/>
    <cellStyle name="20% - Accent1 11 2_REKAP IBT" xfId="406" xr:uid="{00000000-0005-0000-0000-00001F000000}"/>
    <cellStyle name="20% - Accent1 11 3" xfId="411" xr:uid="{00000000-0005-0000-0000-000020000000}"/>
    <cellStyle name="20% - Accent1 11 3 2" xfId="422" xr:uid="{00000000-0005-0000-0000-000021000000}"/>
    <cellStyle name="20% - Accent1 11 4" xfId="431" xr:uid="{00000000-0005-0000-0000-000022000000}"/>
    <cellStyle name="20% - Accent1 11 4 2" xfId="448" xr:uid="{00000000-0005-0000-0000-000023000000}"/>
    <cellStyle name="20% - Accent1 11 5" xfId="450" xr:uid="{00000000-0005-0000-0000-000024000000}"/>
    <cellStyle name="20% - Accent1 11 6" xfId="457" xr:uid="{00000000-0005-0000-0000-000025000000}"/>
    <cellStyle name="20% - Accent1 11 7" xfId="471" xr:uid="{00000000-0005-0000-0000-000026000000}"/>
    <cellStyle name="20% - Accent1 11 8" xfId="474" xr:uid="{00000000-0005-0000-0000-000027000000}"/>
    <cellStyle name="20% - Accent1 11 9" xfId="481" xr:uid="{00000000-0005-0000-0000-000028000000}"/>
    <cellStyle name="20% - Accent1 11_REKAP IBT" xfId="485" xr:uid="{00000000-0005-0000-0000-000029000000}"/>
    <cellStyle name="20% - Accent1 12" xfId="487" xr:uid="{00000000-0005-0000-0000-00002A000000}"/>
    <cellStyle name="20% - Accent1 12 10" xfId="260" xr:uid="{00000000-0005-0000-0000-00002B000000}"/>
    <cellStyle name="20% - Accent1 12 2" xfId="490" xr:uid="{00000000-0005-0000-0000-00002C000000}"/>
    <cellStyle name="20% - Accent1 12 2 2" xfId="494" xr:uid="{00000000-0005-0000-0000-00002D000000}"/>
    <cellStyle name="20% - Accent1 12 2 3" xfId="499" xr:uid="{00000000-0005-0000-0000-00002E000000}"/>
    <cellStyle name="20% - Accent1 12 2_REKAP IBT" xfId="502" xr:uid="{00000000-0005-0000-0000-00002F000000}"/>
    <cellStyle name="20% - Accent1 12 3" xfId="515" xr:uid="{00000000-0005-0000-0000-000030000000}"/>
    <cellStyle name="20% - Accent1 12 3 2" xfId="520" xr:uid="{00000000-0005-0000-0000-000031000000}"/>
    <cellStyle name="20% - Accent1 12 4" xfId="524" xr:uid="{00000000-0005-0000-0000-000032000000}"/>
    <cellStyle name="20% - Accent1 12 4 2" xfId="531" xr:uid="{00000000-0005-0000-0000-000033000000}"/>
    <cellStyle name="20% - Accent1 12 5" xfId="535" xr:uid="{00000000-0005-0000-0000-000034000000}"/>
    <cellStyle name="20% - Accent1 12 6" xfId="541" xr:uid="{00000000-0005-0000-0000-000035000000}"/>
    <cellStyle name="20% - Accent1 12 7" xfId="546" xr:uid="{00000000-0005-0000-0000-000036000000}"/>
    <cellStyle name="20% - Accent1 12 8" xfId="547" xr:uid="{00000000-0005-0000-0000-000037000000}"/>
    <cellStyle name="20% - Accent1 12 9" xfId="552" xr:uid="{00000000-0005-0000-0000-000038000000}"/>
    <cellStyle name="20% - Accent1 12_REKAP IBT" xfId="558" xr:uid="{00000000-0005-0000-0000-000039000000}"/>
    <cellStyle name="20% - Accent1 13" xfId="560" xr:uid="{00000000-0005-0000-0000-00003A000000}"/>
    <cellStyle name="20% - Accent1 13 10" xfId="561" xr:uid="{00000000-0005-0000-0000-00003B000000}"/>
    <cellStyle name="20% - Accent1 13 2" xfId="565" xr:uid="{00000000-0005-0000-0000-00003C000000}"/>
    <cellStyle name="20% - Accent1 13 2 2" xfId="141" xr:uid="{00000000-0005-0000-0000-00003D000000}"/>
    <cellStyle name="20% - Accent1 13 2 3" xfId="566" xr:uid="{00000000-0005-0000-0000-00003E000000}"/>
    <cellStyle name="20% - Accent1 13 2_REKAP IBT" xfId="573" xr:uid="{00000000-0005-0000-0000-00003F000000}"/>
    <cellStyle name="20% - Accent1 13 3" xfId="580" xr:uid="{00000000-0005-0000-0000-000040000000}"/>
    <cellStyle name="20% - Accent1 13 3 2" xfId="594" xr:uid="{00000000-0005-0000-0000-000041000000}"/>
    <cellStyle name="20% - Accent1 13 4" xfId="599" xr:uid="{00000000-0005-0000-0000-000042000000}"/>
    <cellStyle name="20% - Accent1 13 4 2" xfId="608" xr:uid="{00000000-0005-0000-0000-000043000000}"/>
    <cellStyle name="20% - Accent1 13 5" xfId="610" xr:uid="{00000000-0005-0000-0000-000044000000}"/>
    <cellStyle name="20% - Accent1 13 6" xfId="614" xr:uid="{00000000-0005-0000-0000-000045000000}"/>
    <cellStyle name="20% - Accent1 13 7" xfId="625" xr:uid="{00000000-0005-0000-0000-000046000000}"/>
    <cellStyle name="20% - Accent1 13 8" xfId="626" xr:uid="{00000000-0005-0000-0000-000047000000}"/>
    <cellStyle name="20% - Accent1 13 9" xfId="630" xr:uid="{00000000-0005-0000-0000-000048000000}"/>
    <cellStyle name="20% - Accent1 13_REKAP IBT" xfId="641" xr:uid="{00000000-0005-0000-0000-000049000000}"/>
    <cellStyle name="20% - Accent1 14" xfId="644" xr:uid="{00000000-0005-0000-0000-00004A000000}"/>
    <cellStyle name="20% - Accent1 14 10" xfId="647" xr:uid="{00000000-0005-0000-0000-00004B000000}"/>
    <cellStyle name="20% - Accent1 14 2" xfId="655" xr:uid="{00000000-0005-0000-0000-00004C000000}"/>
    <cellStyle name="20% - Accent1 14 2 2" xfId="297" xr:uid="{00000000-0005-0000-0000-00004D000000}"/>
    <cellStyle name="20% - Accent1 14 2 3" xfId="304" xr:uid="{00000000-0005-0000-0000-00004E000000}"/>
    <cellStyle name="20% - Accent1 14 2_REKAP IBT" xfId="657" xr:uid="{00000000-0005-0000-0000-00004F000000}"/>
    <cellStyle name="20% - Accent1 14 3" xfId="161" xr:uid="{00000000-0005-0000-0000-000050000000}"/>
    <cellStyle name="20% - Accent1 14 3 2" xfId="663" xr:uid="{00000000-0005-0000-0000-000051000000}"/>
    <cellStyle name="20% - Accent1 14 4" xfId="668" xr:uid="{00000000-0005-0000-0000-000052000000}"/>
    <cellStyle name="20% - Accent1 14 4 2" xfId="673" xr:uid="{00000000-0005-0000-0000-000053000000}"/>
    <cellStyle name="20% - Accent1 14 5" xfId="685" xr:uid="{00000000-0005-0000-0000-000054000000}"/>
    <cellStyle name="20% - Accent1 14 6" xfId="694" xr:uid="{00000000-0005-0000-0000-000055000000}"/>
    <cellStyle name="20% - Accent1 14 7" xfId="702" xr:uid="{00000000-0005-0000-0000-000056000000}"/>
    <cellStyle name="20% - Accent1 14 8" xfId="708" xr:uid="{00000000-0005-0000-0000-000057000000}"/>
    <cellStyle name="20% - Accent1 14 9" xfId="723" xr:uid="{00000000-0005-0000-0000-000058000000}"/>
    <cellStyle name="20% - Accent1 14_REKAP IBT" xfId="735" xr:uid="{00000000-0005-0000-0000-000059000000}"/>
    <cellStyle name="20% - Accent1 15" xfId="737" xr:uid="{00000000-0005-0000-0000-00005A000000}"/>
    <cellStyle name="20% - Accent1 15 10" xfId="748" xr:uid="{00000000-0005-0000-0000-00005B000000}"/>
    <cellStyle name="20% - Accent1 15 2" xfId="757" xr:uid="{00000000-0005-0000-0000-00005C000000}"/>
    <cellStyle name="20% - Accent1 15 2 2" xfId="769" xr:uid="{00000000-0005-0000-0000-00005D000000}"/>
    <cellStyle name="20% - Accent1 15 2 3" xfId="775" xr:uid="{00000000-0005-0000-0000-00005E000000}"/>
    <cellStyle name="20% - Accent1 15 2_REKAP IBT" xfId="781" xr:uid="{00000000-0005-0000-0000-00005F000000}"/>
    <cellStyle name="20% - Accent1 15 3" xfId="790" xr:uid="{00000000-0005-0000-0000-000060000000}"/>
    <cellStyle name="20% - Accent1 15 3 2" xfId="801" xr:uid="{00000000-0005-0000-0000-000061000000}"/>
    <cellStyle name="20% - Accent1 15 4" xfId="807" xr:uid="{00000000-0005-0000-0000-000062000000}"/>
    <cellStyle name="20% - Accent1 15 4 2" xfId="815" xr:uid="{00000000-0005-0000-0000-000063000000}"/>
    <cellStyle name="20% - Accent1 15 5" xfId="375" xr:uid="{00000000-0005-0000-0000-000064000000}"/>
    <cellStyle name="20% - Accent1 15 6" xfId="820" xr:uid="{00000000-0005-0000-0000-000065000000}"/>
    <cellStyle name="20% - Accent1 15 7" xfId="830" xr:uid="{00000000-0005-0000-0000-000066000000}"/>
    <cellStyle name="20% - Accent1 15 8" xfId="55" xr:uid="{00000000-0005-0000-0000-000067000000}"/>
    <cellStyle name="20% - Accent1 15 9" xfId="843" xr:uid="{00000000-0005-0000-0000-000068000000}"/>
    <cellStyle name="20% - Accent1 15_REKAP IBT" xfId="845" xr:uid="{00000000-0005-0000-0000-000069000000}"/>
    <cellStyle name="20% - Accent1 16" xfId="847" xr:uid="{00000000-0005-0000-0000-00006A000000}"/>
    <cellStyle name="20% - Accent1 16 10" xfId="850" xr:uid="{00000000-0005-0000-0000-00006B000000}"/>
    <cellStyle name="20% - Accent1 16 2" xfId="403" xr:uid="{00000000-0005-0000-0000-00006C000000}"/>
    <cellStyle name="20% - Accent1 16 2 2" xfId="861" xr:uid="{00000000-0005-0000-0000-00006D000000}"/>
    <cellStyle name="20% - Accent1 16 2 3" xfId="870" xr:uid="{00000000-0005-0000-0000-00006E000000}"/>
    <cellStyle name="20% - Accent1 16 2_REKAP IBT" xfId="875" xr:uid="{00000000-0005-0000-0000-00006F000000}"/>
    <cellStyle name="20% - Accent1 16 3" xfId="885" xr:uid="{00000000-0005-0000-0000-000070000000}"/>
    <cellStyle name="20% - Accent1 16 3 2" xfId="899" xr:uid="{00000000-0005-0000-0000-000071000000}"/>
    <cellStyle name="20% - Accent1 16 4" xfId="903" xr:uid="{00000000-0005-0000-0000-000072000000}"/>
    <cellStyle name="20% - Accent1 16 4 2" xfId="909" xr:uid="{00000000-0005-0000-0000-000073000000}"/>
    <cellStyle name="20% - Accent1 16 5" xfId="911" xr:uid="{00000000-0005-0000-0000-000074000000}"/>
    <cellStyle name="20% - Accent1 16 6" xfId="917" xr:uid="{00000000-0005-0000-0000-000075000000}"/>
    <cellStyle name="20% - Accent1 16 7" xfId="929" xr:uid="{00000000-0005-0000-0000-000076000000}"/>
    <cellStyle name="20% - Accent1 16 8" xfId="932" xr:uid="{00000000-0005-0000-0000-000077000000}"/>
    <cellStyle name="20% - Accent1 16 9" xfId="150" xr:uid="{00000000-0005-0000-0000-000078000000}"/>
    <cellStyle name="20% - Accent1 16_REKAP IBT" xfId="940" xr:uid="{00000000-0005-0000-0000-000079000000}"/>
    <cellStyle name="20% - Accent1 17" xfId="942" xr:uid="{00000000-0005-0000-0000-00007A000000}"/>
    <cellStyle name="20% - Accent1 17 10" xfId="945" xr:uid="{00000000-0005-0000-0000-00007B000000}"/>
    <cellStyle name="20% - Accent1 17 2" xfId="960" xr:uid="{00000000-0005-0000-0000-00007C000000}"/>
    <cellStyle name="20% - Accent1 17 2 2" xfId="196" xr:uid="{00000000-0005-0000-0000-00007D000000}"/>
    <cellStyle name="20% - Accent1 17 2 3" xfId="225" xr:uid="{00000000-0005-0000-0000-00007E000000}"/>
    <cellStyle name="20% - Accent1 17 2_REKAP IBT" xfId="971" xr:uid="{00000000-0005-0000-0000-00007F000000}"/>
    <cellStyle name="20% - Accent1 17 3" xfId="977" xr:uid="{00000000-0005-0000-0000-000080000000}"/>
    <cellStyle name="20% - Accent1 17 3 2" xfId="980" xr:uid="{00000000-0005-0000-0000-000081000000}"/>
    <cellStyle name="20% - Accent1 17 4" xfId="983" xr:uid="{00000000-0005-0000-0000-000082000000}"/>
    <cellStyle name="20% - Accent1 17 4 2" xfId="986" xr:uid="{00000000-0005-0000-0000-000083000000}"/>
    <cellStyle name="20% - Accent1 17 5" xfId="988" xr:uid="{00000000-0005-0000-0000-000084000000}"/>
    <cellStyle name="20% - Accent1 17 6" xfId="990" xr:uid="{00000000-0005-0000-0000-000085000000}"/>
    <cellStyle name="20% - Accent1 17 7" xfId="992" xr:uid="{00000000-0005-0000-0000-000086000000}"/>
    <cellStyle name="20% - Accent1 17 8" xfId="993" xr:uid="{00000000-0005-0000-0000-000087000000}"/>
    <cellStyle name="20% - Accent1 17 9" xfId="996" xr:uid="{00000000-0005-0000-0000-000088000000}"/>
    <cellStyle name="20% - Accent1 17_REKAP IBT" xfId="999" xr:uid="{00000000-0005-0000-0000-000089000000}"/>
    <cellStyle name="20% - Accent1 18" xfId="1001" xr:uid="{00000000-0005-0000-0000-00008A000000}"/>
    <cellStyle name="20% - Accent1 18 2" xfId="1020" xr:uid="{00000000-0005-0000-0000-00008B000000}"/>
    <cellStyle name="20% - Accent1 18 2 2" xfId="1029" xr:uid="{00000000-0005-0000-0000-00008C000000}"/>
    <cellStyle name="20% - Accent1 18 3" xfId="1044" xr:uid="{00000000-0005-0000-0000-00008D000000}"/>
    <cellStyle name="20% - Accent1 18 4" xfId="1047" xr:uid="{00000000-0005-0000-0000-00008E000000}"/>
    <cellStyle name="20% - Accent1 18 5" xfId="1056" xr:uid="{00000000-0005-0000-0000-00008F000000}"/>
    <cellStyle name="20% - Accent1 18_REKAP IBT" xfId="720" xr:uid="{00000000-0005-0000-0000-000090000000}"/>
    <cellStyle name="20% - Accent1 19" xfId="1060" xr:uid="{00000000-0005-0000-0000-000091000000}"/>
    <cellStyle name="20% - Accent1 19 2" xfId="1068" xr:uid="{00000000-0005-0000-0000-000092000000}"/>
    <cellStyle name="20% - Accent1 19 2 2" xfId="1073" xr:uid="{00000000-0005-0000-0000-000093000000}"/>
    <cellStyle name="20% - Accent1 19 3" xfId="1077" xr:uid="{00000000-0005-0000-0000-000094000000}"/>
    <cellStyle name="20% - Accent1 19 4" xfId="1079" xr:uid="{00000000-0005-0000-0000-000095000000}"/>
    <cellStyle name="20% - Accent1 19 5" xfId="1081" xr:uid="{00000000-0005-0000-0000-000096000000}"/>
    <cellStyle name="20% - Accent1 19_REKAP IBT" xfId="1084" xr:uid="{00000000-0005-0000-0000-000097000000}"/>
    <cellStyle name="20% - Accent1 2" xfId="1088" xr:uid="{00000000-0005-0000-0000-000098000000}"/>
    <cellStyle name="20% - Accent1 2 10" xfId="1093" xr:uid="{00000000-0005-0000-0000-000099000000}"/>
    <cellStyle name="20% - Accent1 2 11" xfId="1094" xr:uid="{00000000-0005-0000-0000-00009A000000}"/>
    <cellStyle name="20% - Accent1 2 12" xfId="1095" xr:uid="{00000000-0005-0000-0000-00009B000000}"/>
    <cellStyle name="20% - Accent1 2 13" xfId="1106" xr:uid="{00000000-0005-0000-0000-00009C000000}"/>
    <cellStyle name="20% - Accent1 2 14" xfId="1107" xr:uid="{00000000-0005-0000-0000-00009D000000}"/>
    <cellStyle name="20% - Accent1 2 15" xfId="1114" xr:uid="{00000000-0005-0000-0000-00009E000000}"/>
    <cellStyle name="20% - Accent1 2 16" xfId="1124" xr:uid="{00000000-0005-0000-0000-00009F000000}"/>
    <cellStyle name="20% - Accent1 2 17" xfId="1133" xr:uid="{00000000-0005-0000-0000-0000A0000000}"/>
    <cellStyle name="20% - Accent1 2 18" xfId="1141" xr:uid="{00000000-0005-0000-0000-0000A1000000}"/>
    <cellStyle name="20% - Accent1 2 19" xfId="1148" xr:uid="{00000000-0005-0000-0000-0000A2000000}"/>
    <cellStyle name="20% - Accent1 2 2" xfId="1157" xr:uid="{00000000-0005-0000-0000-0000A3000000}"/>
    <cellStyle name="20% - Accent1 2 2 2" xfId="1161" xr:uid="{00000000-0005-0000-0000-0000A4000000}"/>
    <cellStyle name="20% - Accent1 2 2 3" xfId="326" xr:uid="{00000000-0005-0000-0000-0000A5000000}"/>
    <cellStyle name="20% - Accent1 2 2 4" xfId="50300" xr:uid="{00000000-0005-0000-0000-0000A6000000}"/>
    <cellStyle name="20% - Accent1 2 20" xfId="1115" xr:uid="{00000000-0005-0000-0000-0000A7000000}"/>
    <cellStyle name="20% - Accent1 2 21" xfId="1125" xr:uid="{00000000-0005-0000-0000-0000A8000000}"/>
    <cellStyle name="20% - Accent1 2 22" xfId="1134" xr:uid="{00000000-0005-0000-0000-0000A9000000}"/>
    <cellStyle name="20% - Accent1 2 23" xfId="1142" xr:uid="{00000000-0005-0000-0000-0000AA000000}"/>
    <cellStyle name="20% - Accent1 2 24" xfId="1149" xr:uid="{00000000-0005-0000-0000-0000AB000000}"/>
    <cellStyle name="20% - Accent1 2 25" xfId="1163" xr:uid="{00000000-0005-0000-0000-0000AC000000}"/>
    <cellStyle name="20% - Accent1 2 26" xfId="1166" xr:uid="{00000000-0005-0000-0000-0000AD000000}"/>
    <cellStyle name="20% - Accent1 2 27" xfId="1172" xr:uid="{00000000-0005-0000-0000-0000AE000000}"/>
    <cellStyle name="20% - Accent1 2 28" xfId="1181" xr:uid="{00000000-0005-0000-0000-0000AF000000}"/>
    <cellStyle name="20% - Accent1 2 28 10" xfId="347" xr:uid="{00000000-0005-0000-0000-0000B0000000}"/>
    <cellStyle name="20% - Accent1 2 28 10 2" xfId="1184" xr:uid="{00000000-0005-0000-0000-0000B1000000}"/>
    <cellStyle name="20% - Accent1 2 28 10 2 2" xfId="1189" xr:uid="{00000000-0005-0000-0000-0000B2000000}"/>
    <cellStyle name="20% - Accent1 2 28 10 2 2 2" xfId="1192" xr:uid="{00000000-0005-0000-0000-0000B3000000}"/>
    <cellStyle name="20% - Accent1 2 28 10 2 3" xfId="1201" xr:uid="{00000000-0005-0000-0000-0000B4000000}"/>
    <cellStyle name="20% - Accent1 2 28 10 2_REKAP IBT" xfId="253" xr:uid="{00000000-0005-0000-0000-0000B5000000}"/>
    <cellStyle name="20% - Accent1 2 28 10 3" xfId="936" xr:uid="{00000000-0005-0000-0000-0000B6000000}"/>
    <cellStyle name="20% - Accent1 2 28 10 3 2" xfId="1205" xr:uid="{00000000-0005-0000-0000-0000B7000000}"/>
    <cellStyle name="20% - Accent1 2 28 10 3 2 2" xfId="1210" xr:uid="{00000000-0005-0000-0000-0000B8000000}"/>
    <cellStyle name="20% - Accent1 2 28 10 3 3" xfId="1216" xr:uid="{00000000-0005-0000-0000-0000B9000000}"/>
    <cellStyle name="20% - Accent1 2 28 10 3_REKAP IBT" xfId="1219" xr:uid="{00000000-0005-0000-0000-0000BA000000}"/>
    <cellStyle name="20% - Accent1 2 28 10 4" xfId="1227" xr:uid="{00000000-0005-0000-0000-0000BB000000}"/>
    <cellStyle name="20% - Accent1 2 28 10 4 2" xfId="1229" xr:uid="{00000000-0005-0000-0000-0000BC000000}"/>
    <cellStyle name="20% - Accent1 2 28 10 5" xfId="1238" xr:uid="{00000000-0005-0000-0000-0000BD000000}"/>
    <cellStyle name="20% - Accent1 2 28 10_REKAP IBT" xfId="426" xr:uid="{00000000-0005-0000-0000-0000BE000000}"/>
    <cellStyle name="20% - Accent1 2 28 11" xfId="353" xr:uid="{00000000-0005-0000-0000-0000BF000000}"/>
    <cellStyle name="20% - Accent1 2 28 11 2" xfId="1243" xr:uid="{00000000-0005-0000-0000-0000C0000000}"/>
    <cellStyle name="20% - Accent1 2 28 11 2 2" xfId="1252" xr:uid="{00000000-0005-0000-0000-0000C1000000}"/>
    <cellStyle name="20% - Accent1 2 28 11 2 2 2" xfId="1259" xr:uid="{00000000-0005-0000-0000-0000C2000000}"/>
    <cellStyle name="20% - Accent1 2 28 11 2 3" xfId="1267" xr:uid="{00000000-0005-0000-0000-0000C3000000}"/>
    <cellStyle name="20% - Accent1 2 28 11 2_REKAP IBT" xfId="590" xr:uid="{00000000-0005-0000-0000-0000C4000000}"/>
    <cellStyle name="20% - Accent1 2 28 11 3" xfId="1269" xr:uid="{00000000-0005-0000-0000-0000C5000000}"/>
    <cellStyle name="20% - Accent1 2 28 11 3 2" xfId="1273" xr:uid="{00000000-0005-0000-0000-0000C6000000}"/>
    <cellStyle name="20% - Accent1 2 28 11 3 2 2" xfId="1280" xr:uid="{00000000-0005-0000-0000-0000C7000000}"/>
    <cellStyle name="20% - Accent1 2 28 11 3 3" xfId="1282" xr:uid="{00000000-0005-0000-0000-0000C8000000}"/>
    <cellStyle name="20% - Accent1 2 28 11 3_REKAP IBT" xfId="1290" xr:uid="{00000000-0005-0000-0000-0000C9000000}"/>
    <cellStyle name="20% - Accent1 2 28 11 4" xfId="1293" xr:uid="{00000000-0005-0000-0000-0000CA000000}"/>
    <cellStyle name="20% - Accent1 2 28 11 4 2" xfId="1301" xr:uid="{00000000-0005-0000-0000-0000CB000000}"/>
    <cellStyle name="20% - Accent1 2 28 11 5" xfId="1305" xr:uid="{00000000-0005-0000-0000-0000CC000000}"/>
    <cellStyle name="20% - Accent1 2 28 11_REKAP IBT" xfId="1307" xr:uid="{00000000-0005-0000-0000-0000CD000000}"/>
    <cellStyle name="20% - Accent1 2 28 12" xfId="1312" xr:uid="{00000000-0005-0000-0000-0000CE000000}"/>
    <cellStyle name="20% - Accent1 2 28 12 2" xfId="1314" xr:uid="{00000000-0005-0000-0000-0000CF000000}"/>
    <cellStyle name="20% - Accent1 2 28 12 2 2" xfId="966" xr:uid="{00000000-0005-0000-0000-0000D0000000}"/>
    <cellStyle name="20% - Accent1 2 28 12 3" xfId="1317" xr:uid="{00000000-0005-0000-0000-0000D1000000}"/>
    <cellStyle name="20% - Accent1 2 28 12_REKAP IBT" xfId="1327" xr:uid="{00000000-0005-0000-0000-0000D2000000}"/>
    <cellStyle name="20% - Accent1 2 28 13" xfId="1330" xr:uid="{00000000-0005-0000-0000-0000D3000000}"/>
    <cellStyle name="20% - Accent1 2 28 13 2" xfId="1332" xr:uid="{00000000-0005-0000-0000-0000D4000000}"/>
    <cellStyle name="20% - Accent1 2 28 13 2 2" xfId="1336" xr:uid="{00000000-0005-0000-0000-0000D5000000}"/>
    <cellStyle name="20% - Accent1 2 28 13 3" xfId="492" xr:uid="{00000000-0005-0000-0000-0000D6000000}"/>
    <cellStyle name="20% - Accent1 2 28 13_REKAP IBT" xfId="1342" xr:uid="{00000000-0005-0000-0000-0000D7000000}"/>
    <cellStyle name="20% - Accent1 2 28 2" xfId="684" xr:uid="{00000000-0005-0000-0000-0000D8000000}"/>
    <cellStyle name="20% - Accent1 2 28 2 2" xfId="1346" xr:uid="{00000000-0005-0000-0000-0000D9000000}"/>
    <cellStyle name="20% - Accent1 2 28 2 2 2" xfId="716" xr:uid="{00000000-0005-0000-0000-0000DA000000}"/>
    <cellStyle name="20% - Accent1 2 28 2 2 2 2" xfId="115" xr:uid="{00000000-0005-0000-0000-0000DB000000}"/>
    <cellStyle name="20% - Accent1 2 28 2 2 3" xfId="419" xr:uid="{00000000-0005-0000-0000-0000DC000000}"/>
    <cellStyle name="20% - Accent1 2 28 2 2_REKAP IBT" xfId="271" xr:uid="{00000000-0005-0000-0000-0000DD000000}"/>
    <cellStyle name="20% - Accent1 2 28 2 3" xfId="1349" xr:uid="{00000000-0005-0000-0000-0000DE000000}"/>
    <cellStyle name="20% - Accent1 2 28 2 3 2" xfId="834" xr:uid="{00000000-0005-0000-0000-0000DF000000}"/>
    <cellStyle name="20% - Accent1 2 28 2 3 2 2" xfId="1356" xr:uid="{00000000-0005-0000-0000-0000E0000000}"/>
    <cellStyle name="20% - Accent1 2 28 2 3 3" xfId="436" xr:uid="{00000000-0005-0000-0000-0000E1000000}"/>
    <cellStyle name="20% - Accent1 2 28 2 3_REKAP IBT" xfId="1363" xr:uid="{00000000-0005-0000-0000-0000E2000000}"/>
    <cellStyle name="20% - Accent1 2 28 2 4" xfId="1369" xr:uid="{00000000-0005-0000-0000-0000E3000000}"/>
    <cellStyle name="20% - Accent1 2 28 2 4 2" xfId="146" xr:uid="{00000000-0005-0000-0000-0000E4000000}"/>
    <cellStyle name="20% - Accent1 2 28 2 5" xfId="1373" xr:uid="{00000000-0005-0000-0000-0000E5000000}"/>
    <cellStyle name="20% - Accent1 2 28 2_REKAP IBT" xfId="746" xr:uid="{00000000-0005-0000-0000-0000E6000000}"/>
    <cellStyle name="20% - Accent1 2 28 3" xfId="693" xr:uid="{00000000-0005-0000-0000-0000E7000000}"/>
    <cellStyle name="20% - Accent1 2 28 3 2" xfId="1378" xr:uid="{00000000-0005-0000-0000-0000E8000000}"/>
    <cellStyle name="20% - Accent1 2 28 3 2 2" xfId="1380" xr:uid="{00000000-0005-0000-0000-0000E9000000}"/>
    <cellStyle name="20% - Accent1 2 28 3 2 2 2" xfId="1383" xr:uid="{00000000-0005-0000-0000-0000EA000000}"/>
    <cellStyle name="20% - Accent1 2 28 3 2 3" xfId="517" xr:uid="{00000000-0005-0000-0000-0000EB000000}"/>
    <cellStyle name="20% - Accent1 2 28 3 2_REKAP IBT" xfId="1388" xr:uid="{00000000-0005-0000-0000-0000EC000000}"/>
    <cellStyle name="20% - Accent1 2 28 3 3" xfId="1246" xr:uid="{00000000-0005-0000-0000-0000ED000000}"/>
    <cellStyle name="20% - Accent1 2 28 3 3 2" xfId="1257" xr:uid="{00000000-0005-0000-0000-0000EE000000}"/>
    <cellStyle name="20% - Accent1 2 28 3 3 2 2" xfId="1392" xr:uid="{00000000-0005-0000-0000-0000EF000000}"/>
    <cellStyle name="20% - Accent1 2 28 3 3 3" xfId="529" xr:uid="{00000000-0005-0000-0000-0000F0000000}"/>
    <cellStyle name="20% - Accent1 2 28 3 3_REKAP IBT" xfId="1401" xr:uid="{00000000-0005-0000-0000-0000F1000000}"/>
    <cellStyle name="20% - Accent1 2 28 3 4" xfId="1265" xr:uid="{00000000-0005-0000-0000-0000F2000000}"/>
    <cellStyle name="20% - Accent1 2 28 3 4 2" xfId="1406" xr:uid="{00000000-0005-0000-0000-0000F3000000}"/>
    <cellStyle name="20% - Accent1 2 28 3 5" xfId="1323" xr:uid="{00000000-0005-0000-0000-0000F4000000}"/>
    <cellStyle name="20% - Accent1 2 28 3_REKAP IBT" xfId="1408" xr:uid="{00000000-0005-0000-0000-0000F5000000}"/>
    <cellStyle name="20% - Accent1 2 28 4" xfId="699" xr:uid="{00000000-0005-0000-0000-0000F6000000}"/>
    <cellStyle name="20% - Accent1 2 28 4 2" xfId="1411" xr:uid="{00000000-0005-0000-0000-0000F7000000}"/>
    <cellStyle name="20% - Accent1 2 28 4 2 2" xfId="1175" xr:uid="{00000000-0005-0000-0000-0000F8000000}"/>
    <cellStyle name="20% - Accent1 2 28 4 2 2 2" xfId="679" xr:uid="{00000000-0005-0000-0000-0000F9000000}"/>
    <cellStyle name="20% - Accent1 2 28 4 2 3" xfId="588" xr:uid="{00000000-0005-0000-0000-0000FA000000}"/>
    <cellStyle name="20% - Accent1 2 28 4 2_REKAP IBT" xfId="624" xr:uid="{00000000-0005-0000-0000-0000FB000000}"/>
    <cellStyle name="20% - Accent1 2 28 4 3" xfId="1271" xr:uid="{00000000-0005-0000-0000-0000FC000000}"/>
    <cellStyle name="20% - Accent1 2 28 4 3 2" xfId="1276" xr:uid="{00000000-0005-0000-0000-0000FD000000}"/>
    <cellStyle name="20% - Accent1 2 28 4 3 2 2" xfId="105" xr:uid="{00000000-0005-0000-0000-0000FE000000}"/>
    <cellStyle name="20% - Accent1 2 28 4 3 3" xfId="607" xr:uid="{00000000-0005-0000-0000-0000FF000000}"/>
    <cellStyle name="20% - Accent1 2 28 4 3_REKAP IBT" xfId="1147" xr:uid="{00000000-0005-0000-0000-000000010000}"/>
    <cellStyle name="20% - Accent1 2 28 4 4" xfId="1288" xr:uid="{00000000-0005-0000-0000-000001010000}"/>
    <cellStyle name="20% - Accent1 2 28 4 4 2" xfId="1415" xr:uid="{00000000-0005-0000-0000-000002010000}"/>
    <cellStyle name="20% - Accent1 2 28 4 5" xfId="1419" xr:uid="{00000000-0005-0000-0000-000003010000}"/>
    <cellStyle name="20% - Accent1 2 28 4_REKAP IBT" xfId="665" xr:uid="{00000000-0005-0000-0000-000004010000}"/>
    <cellStyle name="20% - Accent1 2 28 5" xfId="707" xr:uid="{00000000-0005-0000-0000-000005010000}"/>
    <cellStyle name="20% - Accent1 2 28 5 2" xfId="87" xr:uid="{00000000-0005-0000-0000-000006010000}"/>
    <cellStyle name="20% - Accent1 2 28 5 2 2" xfId="1426" xr:uid="{00000000-0005-0000-0000-000007010000}"/>
    <cellStyle name="20% - Accent1 2 28 5 2 2 2" xfId="1428" xr:uid="{00000000-0005-0000-0000-000008010000}"/>
    <cellStyle name="20% - Accent1 2 28 5 2 3" xfId="659" xr:uid="{00000000-0005-0000-0000-000009010000}"/>
    <cellStyle name="20% - Accent1 2 28 5 2_REKAP IBT" xfId="896" xr:uid="{00000000-0005-0000-0000-00000A010000}"/>
    <cellStyle name="20% - Accent1 2 28 5 3" xfId="1298" xr:uid="{00000000-0005-0000-0000-00000B010000}"/>
    <cellStyle name="20% - Accent1 2 28 5 3 2" xfId="1430" xr:uid="{00000000-0005-0000-0000-00000C010000}"/>
    <cellStyle name="20% - Accent1 2 28 5 3 2 2" xfId="1432" xr:uid="{00000000-0005-0000-0000-00000D010000}"/>
    <cellStyle name="20% - Accent1 2 28 5 3 3" xfId="671" xr:uid="{00000000-0005-0000-0000-00000E010000}"/>
    <cellStyle name="20% - Accent1 2 28 5 3_REKAP IBT" xfId="1186" xr:uid="{00000000-0005-0000-0000-00000F010000}"/>
    <cellStyle name="20% - Accent1 2 28 5 4" xfId="1436" xr:uid="{00000000-0005-0000-0000-000010010000}"/>
    <cellStyle name="20% - Accent1 2 28 5 4 2" xfId="1438" xr:uid="{00000000-0005-0000-0000-000011010000}"/>
    <cellStyle name="20% - Accent1 2 28 5 5" xfId="1440" xr:uid="{00000000-0005-0000-0000-000012010000}"/>
    <cellStyle name="20% - Accent1 2 28 5_REKAP IBT" xfId="1446" xr:uid="{00000000-0005-0000-0000-000013010000}"/>
    <cellStyle name="20% - Accent1 2 28 6" xfId="712" xr:uid="{00000000-0005-0000-0000-000014010000}"/>
    <cellStyle name="20% - Accent1 2 28 6 2" xfId="111" xr:uid="{00000000-0005-0000-0000-000015010000}"/>
    <cellStyle name="20% - Accent1 2 28 6 2 2" xfId="1451" xr:uid="{00000000-0005-0000-0000-000016010000}"/>
    <cellStyle name="20% - Accent1 2 28 6 2 2 2" xfId="934" xr:uid="{00000000-0005-0000-0000-000017010000}"/>
    <cellStyle name="20% - Accent1 2 28 6 2 3" xfId="794" xr:uid="{00000000-0005-0000-0000-000018010000}"/>
    <cellStyle name="20% - Accent1 2 28 6 2_REKAP IBT" xfId="1455" xr:uid="{00000000-0005-0000-0000-000019010000}"/>
    <cellStyle name="20% - Accent1 2 28 6 3" xfId="1460" xr:uid="{00000000-0005-0000-0000-00001A010000}"/>
    <cellStyle name="20% - Accent1 2 28 6 3 2" xfId="1464" xr:uid="{00000000-0005-0000-0000-00001B010000}"/>
    <cellStyle name="20% - Accent1 2 28 6 3 2 2" xfId="1471" xr:uid="{00000000-0005-0000-0000-00001C010000}"/>
    <cellStyle name="20% - Accent1 2 28 6 3 3" xfId="809" xr:uid="{00000000-0005-0000-0000-00001D010000}"/>
    <cellStyle name="20% - Accent1 2 28 6 3_REKAP IBT" xfId="1476" xr:uid="{00000000-0005-0000-0000-00001E010000}"/>
    <cellStyle name="20% - Accent1 2 28 6 4" xfId="6" xr:uid="{00000000-0005-0000-0000-00001F010000}"/>
    <cellStyle name="20% - Accent1 2 28 6 4 2" xfId="1478" xr:uid="{00000000-0005-0000-0000-000020010000}"/>
    <cellStyle name="20% - Accent1 2 28 6 5" xfId="96" xr:uid="{00000000-0005-0000-0000-000021010000}"/>
    <cellStyle name="20% - Accent1 2 28 6_REKAP IBT" xfId="94" xr:uid="{00000000-0005-0000-0000-000022010000}"/>
    <cellStyle name="20% - Accent1 2 28 7" xfId="413" xr:uid="{00000000-0005-0000-0000-000023010000}"/>
    <cellStyle name="20% - Accent1 2 28 7 2" xfId="1487" xr:uid="{00000000-0005-0000-0000-000024010000}"/>
    <cellStyle name="20% - Accent1 2 28 7 2 2" xfId="1493" xr:uid="{00000000-0005-0000-0000-000025010000}"/>
    <cellStyle name="20% - Accent1 2 28 7 2 2 2" xfId="1497" xr:uid="{00000000-0005-0000-0000-000026010000}"/>
    <cellStyle name="20% - Accent1 2 28 7 2 3" xfId="894" xr:uid="{00000000-0005-0000-0000-000027010000}"/>
    <cellStyle name="20% - Accent1 2 28 7 2_REKAP IBT" xfId="1104" xr:uid="{00000000-0005-0000-0000-000028010000}"/>
    <cellStyle name="20% - Accent1 2 28 7 3" xfId="1502" xr:uid="{00000000-0005-0000-0000-000029010000}"/>
    <cellStyle name="20% - Accent1 2 28 7 3 2" xfId="1509" xr:uid="{00000000-0005-0000-0000-00002A010000}"/>
    <cellStyle name="20% - Accent1 2 28 7 3 2 2" xfId="1365" xr:uid="{00000000-0005-0000-0000-00002B010000}"/>
    <cellStyle name="20% - Accent1 2 28 7 3 3" xfId="906" xr:uid="{00000000-0005-0000-0000-00002C010000}"/>
    <cellStyle name="20% - Accent1 2 28 7 3_REKAP IBT" xfId="83" xr:uid="{00000000-0005-0000-0000-00002D010000}"/>
    <cellStyle name="20% - Accent1 2 28 7 4" xfId="1517" xr:uid="{00000000-0005-0000-0000-00002E010000}"/>
    <cellStyle name="20% - Accent1 2 28 7 4 2" xfId="643" xr:uid="{00000000-0005-0000-0000-00002F010000}"/>
    <cellStyle name="20% - Accent1 2 28 7 5" xfId="37" xr:uid="{00000000-0005-0000-0000-000030010000}"/>
    <cellStyle name="20% - Accent1 2 28 7_REKAP IBT" xfId="34" xr:uid="{00000000-0005-0000-0000-000031010000}"/>
    <cellStyle name="20% - Accent1 2 28 8" xfId="1519" xr:uid="{00000000-0005-0000-0000-000032010000}"/>
    <cellStyle name="20% - Accent1 2 28 8 2" xfId="733" xr:uid="{00000000-0005-0000-0000-000033010000}"/>
    <cellStyle name="20% - Accent1 2 28 8 2 2" xfId="1525" xr:uid="{00000000-0005-0000-0000-000034010000}"/>
    <cellStyle name="20% - Accent1 2 28 8 2 2 2" xfId="1527" xr:uid="{00000000-0005-0000-0000-000035010000}"/>
    <cellStyle name="20% - Accent1 2 28 8 2 3" xfId="979" xr:uid="{00000000-0005-0000-0000-000036010000}"/>
    <cellStyle name="20% - Accent1 2 28 8 2_REKAP IBT" xfId="1532" xr:uid="{00000000-0005-0000-0000-000037010000}"/>
    <cellStyle name="20% - Accent1 2 28 8 3" xfId="857" xr:uid="{00000000-0005-0000-0000-000038010000}"/>
    <cellStyle name="20% - Accent1 2 28 8 3 2" xfId="1536" xr:uid="{00000000-0005-0000-0000-000039010000}"/>
    <cellStyle name="20% - Accent1 2 28 8 3 2 2" xfId="75" xr:uid="{00000000-0005-0000-0000-00003A010000}"/>
    <cellStyle name="20% - Accent1 2 28 8 3 3" xfId="985" xr:uid="{00000000-0005-0000-0000-00003B010000}"/>
    <cellStyle name="20% - Accent1 2 28 8 3_REKAP IBT" xfId="1543" xr:uid="{00000000-0005-0000-0000-00003C010000}"/>
    <cellStyle name="20% - Accent1 2 28 8 4" xfId="866" xr:uid="{00000000-0005-0000-0000-00003D010000}"/>
    <cellStyle name="20% - Accent1 2 28 8 4 2" xfId="1100" xr:uid="{00000000-0005-0000-0000-00003E010000}"/>
    <cellStyle name="20% - Accent1 2 28 8 5" xfId="1551" xr:uid="{00000000-0005-0000-0000-00003F010000}"/>
    <cellStyle name="20% - Accent1 2 28 8_REKAP IBT" xfId="1560" xr:uid="{00000000-0005-0000-0000-000040010000}"/>
    <cellStyle name="20% - Accent1 2 28 9" xfId="1480" xr:uid="{00000000-0005-0000-0000-000041010000}"/>
    <cellStyle name="20% - Accent1 2 28 9 2" xfId="1489" xr:uid="{00000000-0005-0000-0000-000042010000}"/>
    <cellStyle name="20% - Accent1 2 28 9 2 2" xfId="1495" xr:uid="{00000000-0005-0000-0000-000043010000}"/>
    <cellStyle name="20% - Accent1 2 28 9 2 2 2" xfId="1530" xr:uid="{00000000-0005-0000-0000-000044010000}"/>
    <cellStyle name="20% - Accent1 2 28 9 2 3" xfId="1571" xr:uid="{00000000-0005-0000-0000-000045010000}"/>
    <cellStyle name="20% - Accent1 2 28 9 2_REKAP IBT" xfId="1580" xr:uid="{00000000-0005-0000-0000-000046010000}"/>
    <cellStyle name="20% - Accent1 2 28 9 3" xfId="892" xr:uid="{00000000-0005-0000-0000-000047010000}"/>
    <cellStyle name="20% - Accent1 2 28 9 3 2" xfId="1199" xr:uid="{00000000-0005-0000-0000-000048010000}"/>
    <cellStyle name="20% - Accent1 2 28 9 3 2 2" xfId="342" xr:uid="{00000000-0005-0000-0000-000049010000}"/>
    <cellStyle name="20% - Accent1 2 28 9 3 3" xfId="484" xr:uid="{00000000-0005-0000-0000-00004A010000}"/>
    <cellStyle name="20% - Accent1 2 28 9 3_REKAP IBT" xfId="1584" xr:uid="{00000000-0005-0000-0000-00004B010000}"/>
    <cellStyle name="20% - Accent1 2 28 9 4" xfId="1591" xr:uid="{00000000-0005-0000-0000-00004C010000}"/>
    <cellStyle name="20% - Accent1 2 28 9 4 2" xfId="1213" xr:uid="{00000000-0005-0000-0000-00004D010000}"/>
    <cellStyle name="20% - Accent1 2 28 9 5" xfId="363" xr:uid="{00000000-0005-0000-0000-00004E010000}"/>
    <cellStyle name="20% - Accent1 2 28 9_REKAP IBT" xfId="1097" xr:uid="{00000000-0005-0000-0000-00004F010000}"/>
    <cellStyle name="20% - Accent1 2 29" xfId="585" xr:uid="{00000000-0005-0000-0000-000050010000}"/>
    <cellStyle name="20% - Accent1 2 29 10" xfId="48" xr:uid="{00000000-0005-0000-0000-000051010000}"/>
    <cellStyle name="20% - Accent1 2 29 10 2" xfId="1598" xr:uid="{00000000-0005-0000-0000-000052010000}"/>
    <cellStyle name="20% - Accent1 2 29 10 2 2" xfId="1617" xr:uid="{00000000-0005-0000-0000-000053010000}"/>
    <cellStyle name="20% - Accent1 2 29 10 2 2 2" xfId="31" xr:uid="{00000000-0005-0000-0000-000054010000}"/>
    <cellStyle name="20% - Accent1 2 29 10 2 3" xfId="1018" xr:uid="{00000000-0005-0000-0000-000055010000}"/>
    <cellStyle name="20% - Accent1 2 29 10 2_REKAP IBT" xfId="1549" xr:uid="{00000000-0005-0000-0000-000056010000}"/>
    <cellStyle name="20% - Accent1 2 29 10 3" xfId="1621" xr:uid="{00000000-0005-0000-0000-000057010000}"/>
    <cellStyle name="20% - Accent1 2 29 10 3 2" xfId="1631" xr:uid="{00000000-0005-0000-0000-000058010000}"/>
    <cellStyle name="20% - Accent1 2 29 10 3 2 2" xfId="1641" xr:uid="{00000000-0005-0000-0000-000059010000}"/>
    <cellStyle name="20% - Accent1 2 29 10 3 3" xfId="1066" xr:uid="{00000000-0005-0000-0000-00005A010000}"/>
    <cellStyle name="20% - Accent1 2 29 10 3_REKAP IBT" xfId="1567" xr:uid="{00000000-0005-0000-0000-00005B010000}"/>
    <cellStyle name="20% - Accent1 2 29 10 4" xfId="958" xr:uid="{00000000-0005-0000-0000-00005C010000}"/>
    <cellStyle name="20% - Accent1 2 29 10 4 2" xfId="194" xr:uid="{00000000-0005-0000-0000-00005D010000}"/>
    <cellStyle name="20% - Accent1 2 29 10 5" xfId="975" xr:uid="{00000000-0005-0000-0000-00005E010000}"/>
    <cellStyle name="20% - Accent1 2 29 10_REKAP IBT" xfId="1649" xr:uid="{00000000-0005-0000-0000-00005F010000}"/>
    <cellStyle name="20% - Accent1 2 29 11" xfId="837" xr:uid="{00000000-0005-0000-0000-000060010000}"/>
    <cellStyle name="20% - Accent1 2 29 11 2" xfId="1359" xr:uid="{00000000-0005-0000-0000-000061010000}"/>
    <cellStyle name="20% - Accent1 2 29 11 2 2" xfId="572" xr:uid="{00000000-0005-0000-0000-000062010000}"/>
    <cellStyle name="20% - Accent1 2 29 11 2 2 2" xfId="249" xr:uid="{00000000-0005-0000-0000-000063010000}"/>
    <cellStyle name="20% - Accent1 2 29 11 2 3" xfId="1654" xr:uid="{00000000-0005-0000-0000-000064010000}"/>
    <cellStyle name="20% - Accent1 2 29 11 2_REKAP IBT" xfId="1661" xr:uid="{00000000-0005-0000-0000-000065010000}"/>
    <cellStyle name="20% - Accent1 2 29 11 3" xfId="1614" xr:uid="{00000000-0005-0000-0000-000066010000}"/>
    <cellStyle name="20% - Accent1 2 29 11 3 2" xfId="27" xr:uid="{00000000-0005-0000-0000-000067010000}"/>
    <cellStyle name="20% - Accent1 2 29 11 3 2 2" xfId="1054" xr:uid="{00000000-0005-0000-0000-000068010000}"/>
    <cellStyle name="20% - Accent1 2 29 11 3 3" xfId="1665" xr:uid="{00000000-0005-0000-0000-000069010000}"/>
    <cellStyle name="20% - Accent1 2 29 11 3_REKAP IBT" xfId="1675" xr:uid="{00000000-0005-0000-0000-00006A010000}"/>
    <cellStyle name="20% - Accent1 2 29 11 4" xfId="1015" xr:uid="{00000000-0005-0000-0000-00006B010000}"/>
    <cellStyle name="20% - Accent1 2 29 11 4 2" xfId="1027" xr:uid="{00000000-0005-0000-0000-00006C010000}"/>
    <cellStyle name="20% - Accent1 2 29 11 5" xfId="1040" xr:uid="{00000000-0005-0000-0000-00006D010000}"/>
    <cellStyle name="20% - Accent1 2 29 11_REKAP IBT" xfId="1684" xr:uid="{00000000-0005-0000-0000-00006E010000}"/>
    <cellStyle name="20% - Accent1 2 29 12" xfId="440" xr:uid="{00000000-0005-0000-0000-00006F010000}"/>
    <cellStyle name="20% - Accent1 2 29 12 2" xfId="1689" xr:uid="{00000000-0005-0000-0000-000070010000}"/>
    <cellStyle name="20% - Accent1 2 29 12 2 2" xfId="175" xr:uid="{00000000-0005-0000-0000-000071010000}"/>
    <cellStyle name="20% - Accent1 2 29 12 3" xfId="1629" xr:uid="{00000000-0005-0000-0000-000072010000}"/>
    <cellStyle name="20% - Accent1 2 29 12_REKAP IBT" xfId="1691" xr:uid="{00000000-0005-0000-0000-000073010000}"/>
    <cellStyle name="20% - Accent1 2 29 13" xfId="1700" xr:uid="{00000000-0005-0000-0000-000074010000}"/>
    <cellStyle name="20% - Accent1 2 29 13 2" xfId="1394" xr:uid="{00000000-0005-0000-0000-000075010000}"/>
    <cellStyle name="20% - Accent1 2 29 13 2 2" xfId="408" xr:uid="{00000000-0005-0000-0000-000076010000}"/>
    <cellStyle name="20% - Accent1 2 29 13 3" xfId="190" xr:uid="{00000000-0005-0000-0000-000077010000}"/>
    <cellStyle name="20% - Accent1 2 29 13_REKAP IBT" xfId="926" xr:uid="{00000000-0005-0000-0000-000078010000}"/>
    <cellStyle name="20% - Accent1 2 29 14" xfId="728" xr:uid="{00000000-0005-0000-0000-000079010000}"/>
    <cellStyle name="20% - Accent1 2 29 14 2" xfId="1521" xr:uid="{00000000-0005-0000-0000-00007A010000}"/>
    <cellStyle name="20% - Accent1 2 29 15" xfId="855" xr:uid="{00000000-0005-0000-0000-00007B010000}"/>
    <cellStyle name="20% - Accent1 2 29 2" xfId="373" xr:uid="{00000000-0005-0000-0000-00007C010000}"/>
    <cellStyle name="20% - Accent1 2 29 2 2" xfId="1703" xr:uid="{00000000-0005-0000-0000-00007D010000}"/>
    <cellStyle name="20% - Accent1 2 29 2 2 2" xfId="1707" xr:uid="{00000000-0005-0000-0000-00007E010000}"/>
    <cellStyle name="20% - Accent1 2 29 2 2 2 2" xfId="540" xr:uid="{00000000-0005-0000-0000-00007F010000}"/>
    <cellStyle name="20% - Accent1 2 29 2 2 3" xfId="1711" xr:uid="{00000000-0005-0000-0000-000080010000}"/>
    <cellStyle name="20% - Accent1 2 29 2 2_REKAP IBT" xfId="11" xr:uid="{00000000-0005-0000-0000-000081010000}"/>
    <cellStyle name="20% - Accent1 2 29 2 3" xfId="1714" xr:uid="{00000000-0005-0000-0000-000082010000}"/>
    <cellStyle name="20% - Accent1 2 29 2 3 2" xfId="1716" xr:uid="{00000000-0005-0000-0000-000083010000}"/>
    <cellStyle name="20% - Accent1 2 29 2 3 2 2" xfId="1361" xr:uid="{00000000-0005-0000-0000-000084010000}"/>
    <cellStyle name="20% - Accent1 2 29 2 3 3" xfId="635" xr:uid="{00000000-0005-0000-0000-000085010000}"/>
    <cellStyle name="20% - Accent1 2 29 2 3_REKAP IBT" xfId="1718" xr:uid="{00000000-0005-0000-0000-000086010000}"/>
    <cellStyle name="20% - Accent1 2 29 2 4" xfId="653" xr:uid="{00000000-0005-0000-0000-000087010000}"/>
    <cellStyle name="20% - Accent1 2 29 2 4 2" xfId="295" xr:uid="{00000000-0005-0000-0000-000088010000}"/>
    <cellStyle name="20% - Accent1 2 29 2 5" xfId="160" xr:uid="{00000000-0005-0000-0000-000089010000}"/>
    <cellStyle name="20% - Accent1 2 29 2_REKAP IBT" xfId="498" xr:uid="{00000000-0005-0000-0000-00008A010000}"/>
    <cellStyle name="20% - Accent1 2 29 3" xfId="819" xr:uid="{00000000-0005-0000-0000-00008B010000}"/>
    <cellStyle name="20% - Accent1 2 29 3 2" xfId="1233" xr:uid="{00000000-0005-0000-0000-00008C010000}"/>
    <cellStyle name="20% - Accent1 2 29 3 2 2" xfId="1575" xr:uid="{00000000-0005-0000-0000-00008D010000}"/>
    <cellStyle name="20% - Accent1 2 29 3 2 2 2" xfId="1721" xr:uid="{00000000-0005-0000-0000-00008E010000}"/>
    <cellStyle name="20% - Accent1 2 29 3 2 3" xfId="1723" xr:uid="{00000000-0005-0000-0000-00008F010000}"/>
    <cellStyle name="20% - Accent1 2 29 3 2_REKAP IBT" xfId="1725" xr:uid="{00000000-0005-0000-0000-000090010000}"/>
    <cellStyle name="20% - Accent1 2 29 3 3" xfId="964" xr:uid="{00000000-0005-0000-0000-000091010000}"/>
    <cellStyle name="20% - Accent1 2 29 3 3 2" xfId="1727" xr:uid="{00000000-0005-0000-0000-000092010000}"/>
    <cellStyle name="20% - Accent1 2 29 3 3 2 2" xfId="1646" xr:uid="{00000000-0005-0000-0000-000093010000}"/>
    <cellStyle name="20% - Accent1 2 29 3 3 3" xfId="1386" xr:uid="{00000000-0005-0000-0000-000094010000}"/>
    <cellStyle name="20% - Accent1 2 29 3 3_REKAP IBT" xfId="1064" xr:uid="{00000000-0005-0000-0000-000095010000}"/>
    <cellStyle name="20% - Accent1 2 29 3 4" xfId="755" xr:uid="{00000000-0005-0000-0000-000096010000}"/>
    <cellStyle name="20% - Accent1 2 29 3 4 2" xfId="765" xr:uid="{00000000-0005-0000-0000-000097010000}"/>
    <cellStyle name="20% - Accent1 2 29 3 5" xfId="786" xr:uid="{00000000-0005-0000-0000-000098010000}"/>
    <cellStyle name="20% - Accent1 2 29 3_REKAP IBT" xfId="1421" xr:uid="{00000000-0005-0000-0000-000099010000}"/>
    <cellStyle name="20% - Accent1 2 29 4" xfId="827" xr:uid="{00000000-0005-0000-0000-00009A010000}"/>
    <cellStyle name="20% - Accent1 2 29 4 2" xfId="1303" xr:uid="{00000000-0005-0000-0000-00009B010000}"/>
    <cellStyle name="20% - Accent1 2 29 4 2 2" xfId="1457" xr:uid="{00000000-0005-0000-0000-00009C010000}"/>
    <cellStyle name="20% - Accent1 2 29 4 2 2 2" xfId="1462" xr:uid="{00000000-0005-0000-0000-00009D010000}"/>
    <cellStyle name="20% - Accent1 2 29 4 2 3" xfId="2" xr:uid="{00000000-0005-0000-0000-00009E010000}"/>
    <cellStyle name="20% - Accent1 2 29 4 2_REKAP IBT" xfId="549" xr:uid="{00000000-0005-0000-0000-00009F010000}"/>
    <cellStyle name="20% - Accent1 2 29 4 3" xfId="554" xr:uid="{00000000-0005-0000-0000-0000A0010000}"/>
    <cellStyle name="20% - Accent1 2 29 4 3 2" xfId="1499" xr:uid="{00000000-0005-0000-0000-0000A1010000}"/>
    <cellStyle name="20% - Accent1 2 29 4 3 2 2" xfId="1507" xr:uid="{00000000-0005-0000-0000-0000A2010000}"/>
    <cellStyle name="20% - Accent1 2 29 4 3 3" xfId="1512" xr:uid="{00000000-0005-0000-0000-0000A3010000}"/>
    <cellStyle name="20% - Accent1 2 29 4 3_REKAP IBT" xfId="1729" xr:uid="{00000000-0005-0000-0000-0000A4010000}"/>
    <cellStyle name="20% - Accent1 2 29 4 4" xfId="399" xr:uid="{00000000-0005-0000-0000-0000A5010000}"/>
    <cellStyle name="20% - Accent1 2 29 4 4 2" xfId="852" xr:uid="{00000000-0005-0000-0000-0000A6010000}"/>
    <cellStyle name="20% - Accent1 2 29 4 5" xfId="881" xr:uid="{00000000-0005-0000-0000-0000A7010000}"/>
    <cellStyle name="20% - Accent1 2 29 4_REKAP IBT" xfId="1732" xr:uid="{00000000-0005-0000-0000-0000A8010000}"/>
    <cellStyle name="20% - Accent1 2 29 5" xfId="46" xr:uid="{00000000-0005-0000-0000-0000A9010000}"/>
    <cellStyle name="20% - Accent1 2 29 5 2" xfId="1595" xr:uid="{00000000-0005-0000-0000-0000AA010000}"/>
    <cellStyle name="20% - Accent1 2 29 5 2 2" xfId="1612" xr:uid="{00000000-0005-0000-0000-0000AB010000}"/>
    <cellStyle name="20% - Accent1 2 29 5 2 2 2" xfId="25" xr:uid="{00000000-0005-0000-0000-0000AC010000}"/>
    <cellStyle name="20% - Accent1 2 29 5 2 3" xfId="1013" xr:uid="{00000000-0005-0000-0000-0000AD010000}"/>
    <cellStyle name="20% - Accent1 2 29 5 2_REKAP IBT" xfId="1545" xr:uid="{00000000-0005-0000-0000-0000AE010000}"/>
    <cellStyle name="20% - Accent1 2 29 5 3" xfId="1619" xr:uid="{00000000-0005-0000-0000-0000AF010000}"/>
    <cellStyle name="20% - Accent1 2 29 5 3 2" xfId="1627" xr:uid="{00000000-0005-0000-0000-0000B0010000}"/>
    <cellStyle name="20% - Accent1 2 29 5 3 2 2" xfId="1636" xr:uid="{00000000-0005-0000-0000-0000B1010000}"/>
    <cellStyle name="20% - Accent1 2 29 5 3 3" xfId="1062" xr:uid="{00000000-0005-0000-0000-0000B2010000}"/>
    <cellStyle name="20% - Accent1 2 29 5 3_REKAP IBT" xfId="1564" xr:uid="{00000000-0005-0000-0000-0000B3010000}"/>
    <cellStyle name="20% - Accent1 2 29 5 4" xfId="951" xr:uid="{00000000-0005-0000-0000-0000B4010000}"/>
    <cellStyle name="20% - Accent1 2 29 5 4 2" xfId="188" xr:uid="{00000000-0005-0000-0000-0000B5010000}"/>
    <cellStyle name="20% - Accent1 2 29 5 5" xfId="973" xr:uid="{00000000-0005-0000-0000-0000B6010000}"/>
    <cellStyle name="20% - Accent1 2 29 5_REKAP IBT" xfId="1643" xr:uid="{00000000-0005-0000-0000-0000B7010000}"/>
    <cellStyle name="20% - Accent1 2 29 6" xfId="832" xr:uid="{00000000-0005-0000-0000-0000B8010000}"/>
    <cellStyle name="20% - Accent1 2 29 6 2" xfId="1354" xr:uid="{00000000-0005-0000-0000-0000B9010000}"/>
    <cellStyle name="20% - Accent1 2 29 6 2 2" xfId="569" xr:uid="{00000000-0005-0000-0000-0000BA010000}"/>
    <cellStyle name="20% - Accent1 2 29 6 2 2 2" xfId="245" xr:uid="{00000000-0005-0000-0000-0000BB010000}"/>
    <cellStyle name="20% - Accent1 2 29 6 2 3" xfId="1652" xr:uid="{00000000-0005-0000-0000-0000BC010000}"/>
    <cellStyle name="20% - Accent1 2 29 6 2_REKAP IBT" xfId="1656" xr:uid="{00000000-0005-0000-0000-0000BD010000}"/>
    <cellStyle name="20% - Accent1 2 29 6 3" xfId="1605" xr:uid="{00000000-0005-0000-0000-0000BE010000}"/>
    <cellStyle name="20% - Accent1 2 29 6 3 2" xfId="23" xr:uid="{00000000-0005-0000-0000-0000BF010000}"/>
    <cellStyle name="20% - Accent1 2 29 6 3 2 2" xfId="1052" xr:uid="{00000000-0005-0000-0000-0000C0010000}"/>
    <cellStyle name="20% - Accent1 2 29 6 3 3" xfId="1663" xr:uid="{00000000-0005-0000-0000-0000C1010000}"/>
    <cellStyle name="20% - Accent1 2 29 6 3_REKAP IBT" xfId="1673" xr:uid="{00000000-0005-0000-0000-0000C2010000}"/>
    <cellStyle name="20% - Accent1 2 29 6 4" xfId="1010" xr:uid="{00000000-0005-0000-0000-0000C3010000}"/>
    <cellStyle name="20% - Accent1 2 29 6 4 2" xfId="1024" xr:uid="{00000000-0005-0000-0000-0000C4010000}"/>
    <cellStyle name="20% - Accent1 2 29 6 5" xfId="1034" xr:uid="{00000000-0005-0000-0000-0000C5010000}"/>
    <cellStyle name="20% - Accent1 2 29 6_REKAP IBT" xfId="1677" xr:uid="{00000000-0005-0000-0000-0000C6010000}"/>
    <cellStyle name="20% - Accent1 2 29 7" xfId="433" xr:uid="{00000000-0005-0000-0000-0000C7010000}"/>
    <cellStyle name="20% - Accent1 2 29 7 2" xfId="1687" xr:uid="{00000000-0005-0000-0000-0000C8010000}"/>
    <cellStyle name="20% - Accent1 2 29 7 2 2" xfId="169" xr:uid="{00000000-0005-0000-0000-0000C9010000}"/>
    <cellStyle name="20% - Accent1 2 29 7 2 2 2" xfId="1738" xr:uid="{00000000-0005-0000-0000-0000CA010000}"/>
    <cellStyle name="20% - Accent1 2 29 7 2 3" xfId="207" xr:uid="{00000000-0005-0000-0000-0000CB010000}"/>
    <cellStyle name="20% - Accent1 2 29 7 2_REKAP IBT" xfId="1740" xr:uid="{00000000-0005-0000-0000-0000CC010000}"/>
    <cellStyle name="20% - Accent1 2 29 7 3" xfId="1624" xr:uid="{00000000-0005-0000-0000-0000CD010000}"/>
    <cellStyle name="20% - Accent1 2 29 7 3 2" xfId="1633" xr:uid="{00000000-0005-0000-0000-0000CE010000}"/>
    <cellStyle name="20% - Accent1 2 29 7 3 2 2" xfId="1669" xr:uid="{00000000-0005-0000-0000-0000CF010000}"/>
    <cellStyle name="20% - Accent1 2 29 7 3 3" xfId="1742" xr:uid="{00000000-0005-0000-0000-0000D0010000}"/>
    <cellStyle name="20% - Accent1 2 29 7 3_REKAP IBT" xfId="1284" xr:uid="{00000000-0005-0000-0000-0000D1010000}"/>
    <cellStyle name="20% - Accent1 2 29 7 4" xfId="1747" xr:uid="{00000000-0005-0000-0000-0000D2010000}"/>
    <cellStyle name="20% - Accent1 2 29 7 4 2" xfId="1749" xr:uid="{00000000-0005-0000-0000-0000D3010000}"/>
    <cellStyle name="20% - Accent1 2 29 7 5" xfId="1753" xr:uid="{00000000-0005-0000-0000-0000D4010000}"/>
    <cellStyle name="20% - Accent1 2 29 7_REKAP IBT" xfId="1757" xr:uid="{00000000-0005-0000-0000-0000D5010000}"/>
    <cellStyle name="20% - Accent1 2 29 8" xfId="1760" xr:uid="{00000000-0005-0000-0000-0000D6010000}"/>
    <cellStyle name="20% - Accent1 2 29 8 2" xfId="1762" xr:uid="{00000000-0005-0000-0000-0000D7010000}"/>
    <cellStyle name="20% - Accent1 2 29 8 2 2" xfId="1764" xr:uid="{00000000-0005-0000-0000-0000D8010000}"/>
    <cellStyle name="20% - Accent1 2 29 8 2 2 2" xfId="1766" xr:uid="{00000000-0005-0000-0000-0000D9010000}"/>
    <cellStyle name="20% - Accent1 2 29 8 2 3" xfId="1768" xr:uid="{00000000-0005-0000-0000-0000DA010000}"/>
    <cellStyle name="20% - Accent1 2 29 8 2_REKAP IBT" xfId="1770" xr:uid="{00000000-0005-0000-0000-0000DB010000}"/>
    <cellStyle name="20% - Accent1 2 29 8 3" xfId="1773" xr:uid="{00000000-0005-0000-0000-0000DC010000}"/>
    <cellStyle name="20% - Accent1 2 29 8 3 2" xfId="1775" xr:uid="{00000000-0005-0000-0000-0000DD010000}"/>
    <cellStyle name="20% - Accent1 2 29 8 3 2 2" xfId="1780" xr:uid="{00000000-0005-0000-0000-0000DE010000}"/>
    <cellStyle name="20% - Accent1 2 29 8 3 3" xfId="1782" xr:uid="{00000000-0005-0000-0000-0000DF010000}"/>
    <cellStyle name="20% - Accent1 2 29 8 3_REKAP IBT" xfId="1789" xr:uid="{00000000-0005-0000-0000-0000E0010000}"/>
    <cellStyle name="20% - Accent1 2 29 8 4" xfId="1795" xr:uid="{00000000-0005-0000-0000-0000E1010000}"/>
    <cellStyle name="20% - Accent1 2 29 8 4 2" xfId="1797" xr:uid="{00000000-0005-0000-0000-0000E2010000}"/>
    <cellStyle name="20% - Accent1 2 29 8 5" xfId="1800" xr:uid="{00000000-0005-0000-0000-0000E3010000}"/>
    <cellStyle name="20% - Accent1 2 29 8_REKAP IBT" xfId="1802" xr:uid="{00000000-0005-0000-0000-0000E4010000}"/>
    <cellStyle name="20% - Accent1 2 29 9" xfId="1805" xr:uid="{00000000-0005-0000-0000-0000E5010000}"/>
    <cellStyle name="20% - Accent1 2 29 9 2" xfId="1809" xr:uid="{00000000-0005-0000-0000-0000E6010000}"/>
    <cellStyle name="20% - Accent1 2 29 9 2 2" xfId="1811" xr:uid="{00000000-0005-0000-0000-0000E7010000}"/>
    <cellStyle name="20% - Accent1 2 29 9 2 2 2" xfId="1813" xr:uid="{00000000-0005-0000-0000-0000E8010000}"/>
    <cellStyle name="20% - Accent1 2 29 9 2 3" xfId="1815" xr:uid="{00000000-0005-0000-0000-0000E9010000}"/>
    <cellStyle name="20% - Accent1 2 29 9 2_REKAP IBT" xfId="1821" xr:uid="{00000000-0005-0000-0000-0000EA010000}"/>
    <cellStyle name="20% - Accent1 2 29 9 3" xfId="1826" xr:uid="{00000000-0005-0000-0000-0000EB010000}"/>
    <cellStyle name="20% - Accent1 2 29 9 3 2" xfId="1831" xr:uid="{00000000-0005-0000-0000-0000EC010000}"/>
    <cellStyle name="20% - Accent1 2 29 9 3 2 2" xfId="1833" xr:uid="{00000000-0005-0000-0000-0000ED010000}"/>
    <cellStyle name="20% - Accent1 2 29 9 3 3" xfId="1835" xr:uid="{00000000-0005-0000-0000-0000EE010000}"/>
    <cellStyle name="20% - Accent1 2 29 9 3_REKAP IBT" xfId="1842" xr:uid="{00000000-0005-0000-0000-0000EF010000}"/>
    <cellStyle name="20% - Accent1 2 29 9 4" xfId="1851" xr:uid="{00000000-0005-0000-0000-0000F0010000}"/>
    <cellStyle name="20% - Accent1 2 29 9 4 2" xfId="1853" xr:uid="{00000000-0005-0000-0000-0000F1010000}"/>
    <cellStyle name="20% - Accent1 2 29 9 5" xfId="1310" xr:uid="{00000000-0005-0000-0000-0000F2010000}"/>
    <cellStyle name="20% - Accent1 2 29 9_REKAP IBT" xfId="1855" xr:uid="{00000000-0005-0000-0000-0000F3010000}"/>
    <cellStyle name="20% - Accent1 2 29_REKAP IBT" xfId="1861" xr:uid="{00000000-0005-0000-0000-0000F4010000}"/>
    <cellStyle name="20% - Accent1 2 3" xfId="1865" xr:uid="{00000000-0005-0000-0000-0000F5010000}"/>
    <cellStyle name="20% - Accent1 2 30" xfId="1162" xr:uid="{00000000-0005-0000-0000-0000F6010000}"/>
    <cellStyle name="20% - Accent1 2 30 10" xfId="1085" xr:uid="{00000000-0005-0000-0000-0000F7010000}"/>
    <cellStyle name="20% - Accent1 2 30 10 2" xfId="1156" xr:uid="{00000000-0005-0000-0000-0000F8010000}"/>
    <cellStyle name="20% - Accent1 2 30 10 2 2" xfId="1160" xr:uid="{00000000-0005-0000-0000-0000F9010000}"/>
    <cellStyle name="20% - Accent1 2 30 10 2 2 2" xfId="1870" xr:uid="{00000000-0005-0000-0000-0000FA010000}"/>
    <cellStyle name="20% - Accent1 2 30 10 2 3" xfId="325" xr:uid="{00000000-0005-0000-0000-0000FB010000}"/>
    <cellStyle name="20% - Accent1 2 30 10 2_REKAP IBT" xfId="1873" xr:uid="{00000000-0005-0000-0000-0000FC010000}"/>
    <cellStyle name="20% - Accent1 2 30 10 3" xfId="1864" xr:uid="{00000000-0005-0000-0000-0000FD010000}"/>
    <cellStyle name="20% - Accent1 2 30 10 3 2" xfId="1874" xr:uid="{00000000-0005-0000-0000-0000FE010000}"/>
    <cellStyle name="20% - Accent1 2 30 10 3 2 2" xfId="1882" xr:uid="{00000000-0005-0000-0000-0000FF010000}"/>
    <cellStyle name="20% - Accent1 2 30 10 3 3" xfId="1885" xr:uid="{00000000-0005-0000-0000-000000020000}"/>
    <cellStyle name="20% - Accent1 2 30 10 3_REKAP IBT" xfId="1886" xr:uid="{00000000-0005-0000-0000-000001020000}"/>
    <cellStyle name="20% - Accent1 2 30 10 4" xfId="1075" xr:uid="{00000000-0005-0000-0000-000002020000}"/>
    <cellStyle name="20% - Accent1 2 30 10 4 2" xfId="1888" xr:uid="{00000000-0005-0000-0000-000003020000}"/>
    <cellStyle name="20% - Accent1 2 30 10 5" xfId="1890" xr:uid="{00000000-0005-0000-0000-000004020000}"/>
    <cellStyle name="20% - Accent1 2 30 10_REKAP IBT" xfId="1891" xr:uid="{00000000-0005-0000-0000-000005020000}"/>
    <cellStyle name="20% - Accent1 2 30 11" xfId="1893" xr:uid="{00000000-0005-0000-0000-000006020000}"/>
    <cellStyle name="20% - Accent1 2 30 11 2" xfId="1898" xr:uid="{00000000-0005-0000-0000-000007020000}"/>
    <cellStyle name="20% - Accent1 2 30 11 2 2" xfId="1901" xr:uid="{00000000-0005-0000-0000-000008020000}"/>
    <cellStyle name="20% - Accent1 2 30 11 2 2 2" xfId="1902" xr:uid="{00000000-0005-0000-0000-000009020000}"/>
    <cellStyle name="20% - Accent1 2 30 11 2 3" xfId="1904" xr:uid="{00000000-0005-0000-0000-00000A020000}"/>
    <cellStyle name="20% - Accent1 2 30 11 2_REKAP IBT" xfId="1908" xr:uid="{00000000-0005-0000-0000-00000B020000}"/>
    <cellStyle name="20% - Accent1 2 30 11 3" xfId="1913" xr:uid="{00000000-0005-0000-0000-00000C020000}"/>
    <cellStyle name="20% - Accent1 2 30 11 3 2" xfId="1914" xr:uid="{00000000-0005-0000-0000-00000D020000}"/>
    <cellStyle name="20% - Accent1 2 30 11 3 2 2" xfId="1915" xr:uid="{00000000-0005-0000-0000-00000E020000}"/>
    <cellStyle name="20% - Accent1 2 30 11 3 3" xfId="1917" xr:uid="{00000000-0005-0000-0000-00000F020000}"/>
    <cellStyle name="20% - Accent1 2 30 11 3_REKAP IBT" xfId="1922" xr:uid="{00000000-0005-0000-0000-000010020000}"/>
    <cellStyle name="20% - Accent1 2 30 11 4" xfId="1924" xr:uid="{00000000-0005-0000-0000-000011020000}"/>
    <cellStyle name="20% - Accent1 2 30 11 4 2" xfId="1926" xr:uid="{00000000-0005-0000-0000-000012020000}"/>
    <cellStyle name="20% - Accent1 2 30 11 5" xfId="1930" xr:uid="{00000000-0005-0000-0000-000013020000}"/>
    <cellStyle name="20% - Accent1 2 30 11_REKAP IBT" xfId="116" xr:uid="{00000000-0005-0000-0000-000014020000}"/>
    <cellStyle name="20% - Accent1 2 30 12" xfId="1933" xr:uid="{00000000-0005-0000-0000-000015020000}"/>
    <cellStyle name="20% - Accent1 2 30 12 2" xfId="1936" xr:uid="{00000000-0005-0000-0000-000016020000}"/>
    <cellStyle name="20% - Accent1 2 30 12 2 2" xfId="1939" xr:uid="{00000000-0005-0000-0000-000017020000}"/>
    <cellStyle name="20% - Accent1 2 30 12 3" xfId="1941" xr:uid="{00000000-0005-0000-0000-000018020000}"/>
    <cellStyle name="20% - Accent1 2 30 12_REKAP IBT" xfId="593" xr:uid="{00000000-0005-0000-0000-000019020000}"/>
    <cellStyle name="20% - Accent1 2 30 13" xfId="1948" xr:uid="{00000000-0005-0000-0000-00001A020000}"/>
    <cellStyle name="20% - Accent1 2 30 13 2" xfId="1950" xr:uid="{00000000-0005-0000-0000-00001B020000}"/>
    <cellStyle name="20% - Accent1 2 30 13 2 2" xfId="1952" xr:uid="{00000000-0005-0000-0000-00001C020000}"/>
    <cellStyle name="20% - Accent1 2 30 13 3" xfId="1955" xr:uid="{00000000-0005-0000-0000-00001D020000}"/>
    <cellStyle name="20% - Accent1 2 30 13_REKAP IBT" xfId="1958" xr:uid="{00000000-0005-0000-0000-00001E020000}"/>
    <cellStyle name="20% - Accent1 2 30 14" xfId="1962" xr:uid="{00000000-0005-0000-0000-00001F020000}"/>
    <cellStyle name="20% - Accent1 2 30 14 2" xfId="1968" xr:uid="{00000000-0005-0000-0000-000020020000}"/>
    <cellStyle name="20% - Accent1 2 30 15" xfId="1972" xr:uid="{00000000-0005-0000-0000-000021020000}"/>
    <cellStyle name="20% - Accent1 2 30 2" xfId="1975" xr:uid="{00000000-0005-0000-0000-000022020000}"/>
    <cellStyle name="20% - Accent1 2 30 2 2" xfId="1976" xr:uid="{00000000-0005-0000-0000-000023020000}"/>
    <cellStyle name="20% - Accent1 2 30 2 2 2" xfId="1977" xr:uid="{00000000-0005-0000-0000-000024020000}"/>
    <cellStyle name="20% - Accent1 2 30 2 2 2 2" xfId="1984" xr:uid="{00000000-0005-0000-0000-000025020000}"/>
    <cellStyle name="20% - Accent1 2 30 2 2 3" xfId="1989" xr:uid="{00000000-0005-0000-0000-000026020000}"/>
    <cellStyle name="20% - Accent1 2 30 2 2_REKAP IBT" xfId="1994" xr:uid="{00000000-0005-0000-0000-000027020000}"/>
    <cellStyle name="20% - Accent1 2 30 2 3" xfId="1995" xr:uid="{00000000-0005-0000-0000-000028020000}"/>
    <cellStyle name="20% - Accent1 2 30 2 3 2" xfId="1996" xr:uid="{00000000-0005-0000-0000-000029020000}"/>
    <cellStyle name="20% - Accent1 2 30 2 3 2 2" xfId="2000" xr:uid="{00000000-0005-0000-0000-00002A020000}"/>
    <cellStyle name="20% - Accent1 2 30 2 3 3" xfId="2006" xr:uid="{00000000-0005-0000-0000-00002B020000}"/>
    <cellStyle name="20% - Accent1 2 30 2 3_REKAP IBT" xfId="2012" xr:uid="{00000000-0005-0000-0000-00002C020000}"/>
    <cellStyle name="20% - Accent1 2 30 2 4" xfId="2013" xr:uid="{00000000-0005-0000-0000-00002D020000}"/>
    <cellStyle name="20% - Accent1 2 30 2 4 2" xfId="2018" xr:uid="{00000000-0005-0000-0000-00002E020000}"/>
    <cellStyle name="20% - Accent1 2 30 2 5" xfId="2024" xr:uid="{00000000-0005-0000-0000-00002F020000}"/>
    <cellStyle name="20% - Accent1 2 30 2_REKAP IBT" xfId="2025" xr:uid="{00000000-0005-0000-0000-000030020000}"/>
    <cellStyle name="20% - Accent1 2 30 3" xfId="2028" xr:uid="{00000000-0005-0000-0000-000031020000}"/>
    <cellStyle name="20% - Accent1 2 30 3 2" xfId="1734" xr:uid="{00000000-0005-0000-0000-000032020000}"/>
    <cellStyle name="20% - Accent1 2 30 3 2 2" xfId="2029" xr:uid="{00000000-0005-0000-0000-000033020000}"/>
    <cellStyle name="20% - Accent1 2 30 3 2 2 2" xfId="2032" xr:uid="{00000000-0005-0000-0000-000034020000}"/>
    <cellStyle name="20% - Accent1 2 30 3 2 3" xfId="2036" xr:uid="{00000000-0005-0000-0000-000035020000}"/>
    <cellStyle name="20% - Accent1 2 30 3 2_REKAP IBT" xfId="2037" xr:uid="{00000000-0005-0000-0000-000036020000}"/>
    <cellStyle name="20% - Accent1 2 30 3 3" xfId="2038" xr:uid="{00000000-0005-0000-0000-000037020000}"/>
    <cellStyle name="20% - Accent1 2 30 3 3 2" xfId="2039" xr:uid="{00000000-0005-0000-0000-000038020000}"/>
    <cellStyle name="20% - Accent1 2 30 3 3 2 2" xfId="2044" xr:uid="{00000000-0005-0000-0000-000039020000}"/>
    <cellStyle name="20% - Accent1 2 30 3 3 3" xfId="2045" xr:uid="{00000000-0005-0000-0000-00003A020000}"/>
    <cellStyle name="20% - Accent1 2 30 3 3_REKAP IBT" xfId="2046" xr:uid="{00000000-0005-0000-0000-00003B020000}"/>
    <cellStyle name="20% - Accent1 2 30 3 4" xfId="2049" xr:uid="{00000000-0005-0000-0000-00003C020000}"/>
    <cellStyle name="20% - Accent1 2 30 3 4 2" xfId="2055" xr:uid="{00000000-0005-0000-0000-00003D020000}"/>
    <cellStyle name="20% - Accent1 2 30 3 5" xfId="2059" xr:uid="{00000000-0005-0000-0000-00003E020000}"/>
    <cellStyle name="20% - Accent1 2 30 3_REKAP IBT" xfId="2066" xr:uid="{00000000-0005-0000-0000-00003F020000}"/>
    <cellStyle name="20% - Accent1 2 30 4" xfId="2068" xr:uid="{00000000-0005-0000-0000-000040020000}"/>
    <cellStyle name="20% - Accent1 2 30 4 2" xfId="486" xr:uid="{00000000-0005-0000-0000-000041020000}"/>
    <cellStyle name="20% - Accent1 2 30 4 2 2" xfId="489" xr:uid="{00000000-0005-0000-0000-000042020000}"/>
    <cellStyle name="20% - Accent1 2 30 4 2 2 2" xfId="493" xr:uid="{00000000-0005-0000-0000-000043020000}"/>
    <cellStyle name="20% - Accent1 2 30 4 2 3" xfId="513" xr:uid="{00000000-0005-0000-0000-000044020000}"/>
    <cellStyle name="20% - Accent1 2 30 4 2_REKAP IBT" xfId="557" xr:uid="{00000000-0005-0000-0000-000045020000}"/>
    <cellStyle name="20% - Accent1 2 30 4 3" xfId="559" xr:uid="{00000000-0005-0000-0000-000046020000}"/>
    <cellStyle name="20% - Accent1 2 30 4 3 2" xfId="564" xr:uid="{00000000-0005-0000-0000-000047020000}"/>
    <cellStyle name="20% - Accent1 2 30 4 3 2 2" xfId="140" xr:uid="{00000000-0005-0000-0000-000048020000}"/>
    <cellStyle name="20% - Accent1 2 30 4 3 3" xfId="579" xr:uid="{00000000-0005-0000-0000-000049020000}"/>
    <cellStyle name="20% - Accent1 2 30 4 3_REKAP IBT" xfId="638" xr:uid="{00000000-0005-0000-0000-00004A020000}"/>
    <cellStyle name="20% - Accent1 2 30 4 4" xfId="646" xr:uid="{00000000-0005-0000-0000-00004B020000}"/>
    <cellStyle name="20% - Accent1 2 30 4 4 2" xfId="654" xr:uid="{00000000-0005-0000-0000-00004C020000}"/>
    <cellStyle name="20% - Accent1 2 30 4 5" xfId="739" xr:uid="{00000000-0005-0000-0000-00004D020000}"/>
    <cellStyle name="20% - Accent1 2 30 4_REKAP IBT" xfId="2069" xr:uid="{00000000-0005-0000-0000-00004E020000}"/>
    <cellStyle name="20% - Accent1 2 30 5" xfId="2077" xr:uid="{00000000-0005-0000-0000-00004F020000}"/>
    <cellStyle name="20% - Accent1 2 30 5 2" xfId="2085" xr:uid="{00000000-0005-0000-0000-000050020000}"/>
    <cellStyle name="20% - Accent1 2 30 5 2 2" xfId="2088" xr:uid="{00000000-0005-0000-0000-000051020000}"/>
    <cellStyle name="20% - Accent1 2 30 5 2 2 2" xfId="2094" xr:uid="{00000000-0005-0000-0000-000052020000}"/>
    <cellStyle name="20% - Accent1 2 30 5 2 3" xfId="2101" xr:uid="{00000000-0005-0000-0000-000053020000}"/>
    <cellStyle name="20% - Accent1 2 30 5 2_REKAP IBT" xfId="2105" xr:uid="{00000000-0005-0000-0000-000054020000}"/>
    <cellStyle name="20% - Accent1 2 30 5 3" xfId="2108" xr:uid="{00000000-0005-0000-0000-000055020000}"/>
    <cellStyle name="20% - Accent1 2 30 5 3 2" xfId="2114" xr:uid="{00000000-0005-0000-0000-000056020000}"/>
    <cellStyle name="20% - Accent1 2 30 5 3 2 2" xfId="2119" xr:uid="{00000000-0005-0000-0000-000057020000}"/>
    <cellStyle name="20% - Accent1 2 30 5 3 3" xfId="2128" xr:uid="{00000000-0005-0000-0000-000058020000}"/>
    <cellStyle name="20% - Accent1 2 30 5 3_REKAP IBT" xfId="2138" xr:uid="{00000000-0005-0000-0000-000059020000}"/>
    <cellStyle name="20% - Accent1 2 30 5 4" xfId="2142" xr:uid="{00000000-0005-0000-0000-00005A020000}"/>
    <cellStyle name="20% - Accent1 2 30 5 4 2" xfId="2147" xr:uid="{00000000-0005-0000-0000-00005B020000}"/>
    <cellStyle name="20% - Accent1 2 30 5 5" xfId="2153" xr:uid="{00000000-0005-0000-0000-00005C020000}"/>
    <cellStyle name="20% - Accent1 2 30 5_REKAP IBT" xfId="414" xr:uid="{00000000-0005-0000-0000-00005D020000}"/>
    <cellStyle name="20% - Accent1 2 30 6" xfId="2159" xr:uid="{00000000-0005-0000-0000-00005E020000}"/>
    <cellStyle name="20% - Accent1 2 30 6 2" xfId="2161" xr:uid="{00000000-0005-0000-0000-00005F020000}"/>
    <cellStyle name="20% - Accent1 2 30 6 2 2" xfId="2163" xr:uid="{00000000-0005-0000-0000-000060020000}"/>
    <cellStyle name="20% - Accent1 2 30 6 2 2 2" xfId="2167" xr:uid="{00000000-0005-0000-0000-000061020000}"/>
    <cellStyle name="20% - Accent1 2 30 6 2 3" xfId="2168" xr:uid="{00000000-0005-0000-0000-000062020000}"/>
    <cellStyle name="20% - Accent1 2 30 6 2_REKAP IBT" xfId="2170" xr:uid="{00000000-0005-0000-0000-000063020000}"/>
    <cellStyle name="20% - Accent1 2 30 6 3" xfId="2173" xr:uid="{00000000-0005-0000-0000-000064020000}"/>
    <cellStyle name="20% - Accent1 2 30 6 3 2" xfId="2174" xr:uid="{00000000-0005-0000-0000-000065020000}"/>
    <cellStyle name="20% - Accent1 2 30 6 3 2 2" xfId="2175" xr:uid="{00000000-0005-0000-0000-000066020000}"/>
    <cellStyle name="20% - Accent1 2 30 6 3 3" xfId="2176" xr:uid="{00000000-0005-0000-0000-000067020000}"/>
    <cellStyle name="20% - Accent1 2 30 6 3_REKAP IBT" xfId="2178" xr:uid="{00000000-0005-0000-0000-000068020000}"/>
    <cellStyle name="20% - Accent1 2 30 6 4" xfId="2181" xr:uid="{00000000-0005-0000-0000-000069020000}"/>
    <cellStyle name="20% - Accent1 2 30 6 4 2" xfId="2182" xr:uid="{00000000-0005-0000-0000-00006A020000}"/>
    <cellStyle name="20% - Accent1 2 30 6 5" xfId="2183" xr:uid="{00000000-0005-0000-0000-00006B020000}"/>
    <cellStyle name="20% - Accent1 2 30 6_REKAP IBT" xfId="2184" xr:uid="{00000000-0005-0000-0000-00006C020000}"/>
    <cellStyle name="20% - Accent1 2 30 7" xfId="2185" xr:uid="{00000000-0005-0000-0000-00006D020000}"/>
    <cellStyle name="20% - Accent1 2 30 7 2" xfId="2187" xr:uid="{00000000-0005-0000-0000-00006E020000}"/>
    <cellStyle name="20% - Accent1 2 30 7 2 2" xfId="2189" xr:uid="{00000000-0005-0000-0000-00006F020000}"/>
    <cellStyle name="20% - Accent1 2 30 7 2 2 2" xfId="2193" xr:uid="{00000000-0005-0000-0000-000070020000}"/>
    <cellStyle name="20% - Accent1 2 30 7 2 3" xfId="2194" xr:uid="{00000000-0005-0000-0000-000071020000}"/>
    <cellStyle name="20% - Accent1 2 30 7 2_REKAP IBT" xfId="2198" xr:uid="{00000000-0005-0000-0000-000072020000}"/>
    <cellStyle name="20% - Accent1 2 30 7 3" xfId="2200" xr:uid="{00000000-0005-0000-0000-000073020000}"/>
    <cellStyle name="20% - Accent1 2 30 7 3 2" xfId="2201" xr:uid="{00000000-0005-0000-0000-000074020000}"/>
    <cellStyle name="20% - Accent1 2 30 7 3 2 2" xfId="2207" xr:uid="{00000000-0005-0000-0000-000075020000}"/>
    <cellStyle name="20% - Accent1 2 30 7 3 3" xfId="2208" xr:uid="{00000000-0005-0000-0000-000076020000}"/>
    <cellStyle name="20% - Accent1 2 30 7 3_REKAP IBT" xfId="2218" xr:uid="{00000000-0005-0000-0000-000077020000}"/>
    <cellStyle name="20% - Accent1 2 30 7 4" xfId="2219" xr:uid="{00000000-0005-0000-0000-000078020000}"/>
    <cellStyle name="20% - Accent1 2 30 7 4 2" xfId="2222" xr:uid="{00000000-0005-0000-0000-000079020000}"/>
    <cellStyle name="20% - Accent1 2 30 7 5" xfId="2227" xr:uid="{00000000-0005-0000-0000-00007A020000}"/>
    <cellStyle name="20% - Accent1 2 30 7_REKAP IBT" xfId="2230" xr:uid="{00000000-0005-0000-0000-00007B020000}"/>
    <cellStyle name="20% - Accent1 2 30 8" xfId="2233" xr:uid="{00000000-0005-0000-0000-00007C020000}"/>
    <cellStyle name="20% - Accent1 2 30 8 2" xfId="2234" xr:uid="{00000000-0005-0000-0000-00007D020000}"/>
    <cellStyle name="20% - Accent1 2 30 8 2 2" xfId="1221" xr:uid="{00000000-0005-0000-0000-00007E020000}"/>
    <cellStyle name="20% - Accent1 2 30 8 2 2 2" xfId="2237" xr:uid="{00000000-0005-0000-0000-00007F020000}"/>
    <cellStyle name="20% - Accent1 2 30 8 2 3" xfId="2240" xr:uid="{00000000-0005-0000-0000-000080020000}"/>
    <cellStyle name="20% - Accent1 2 30 8 2_REKAP IBT" xfId="2241" xr:uid="{00000000-0005-0000-0000-000081020000}"/>
    <cellStyle name="20% - Accent1 2 30 8 3" xfId="2243" xr:uid="{00000000-0005-0000-0000-000082020000}"/>
    <cellStyle name="20% - Accent1 2 30 8 3 2" xfId="2246" xr:uid="{00000000-0005-0000-0000-000083020000}"/>
    <cellStyle name="20% - Accent1 2 30 8 3 2 2" xfId="2252" xr:uid="{00000000-0005-0000-0000-000084020000}"/>
    <cellStyle name="20% - Accent1 2 30 8 3 3" xfId="2254" xr:uid="{00000000-0005-0000-0000-000085020000}"/>
    <cellStyle name="20% - Accent1 2 30 8 3_REKAP IBT" xfId="2258" xr:uid="{00000000-0005-0000-0000-000086020000}"/>
    <cellStyle name="20% - Accent1 2 30 8 4" xfId="2259" xr:uid="{00000000-0005-0000-0000-000087020000}"/>
    <cellStyle name="20% - Accent1 2 30 8 4 2" xfId="2265" xr:uid="{00000000-0005-0000-0000-000088020000}"/>
    <cellStyle name="20% - Accent1 2 30 8 5" xfId="2266" xr:uid="{00000000-0005-0000-0000-000089020000}"/>
    <cellStyle name="20% - Accent1 2 30 8_REKAP IBT" xfId="2268" xr:uid="{00000000-0005-0000-0000-00008A020000}"/>
    <cellStyle name="20% - Accent1 2 30 9" xfId="2269" xr:uid="{00000000-0005-0000-0000-00008B020000}"/>
    <cellStyle name="20% - Accent1 2 30 9 2" xfId="2271" xr:uid="{00000000-0005-0000-0000-00008C020000}"/>
    <cellStyle name="20% - Accent1 2 30 9 2 2" xfId="2272" xr:uid="{00000000-0005-0000-0000-00008D020000}"/>
    <cellStyle name="20% - Accent1 2 30 9 2 2 2" xfId="2275" xr:uid="{00000000-0005-0000-0000-00008E020000}"/>
    <cellStyle name="20% - Accent1 2 30 9 2 3" xfId="2284" xr:uid="{00000000-0005-0000-0000-00008F020000}"/>
    <cellStyle name="20% - Accent1 2 30 9 2_REKAP IBT" xfId="2289" xr:uid="{00000000-0005-0000-0000-000090020000}"/>
    <cellStyle name="20% - Accent1 2 30 9 3" xfId="2291" xr:uid="{00000000-0005-0000-0000-000091020000}"/>
    <cellStyle name="20% - Accent1 2 30 9 3 2" xfId="2292" xr:uid="{00000000-0005-0000-0000-000092020000}"/>
    <cellStyle name="20% - Accent1 2 30 9 3 2 2" xfId="2294" xr:uid="{00000000-0005-0000-0000-000093020000}"/>
    <cellStyle name="20% - Accent1 2 30 9 3 3" xfId="2299" xr:uid="{00000000-0005-0000-0000-000094020000}"/>
    <cellStyle name="20% - Accent1 2 30 9 3_REKAP IBT" xfId="2301" xr:uid="{00000000-0005-0000-0000-000095020000}"/>
    <cellStyle name="20% - Accent1 2 30 9 4" xfId="2302" xr:uid="{00000000-0005-0000-0000-000096020000}"/>
    <cellStyle name="20% - Accent1 2 30 9 4 2" xfId="2303" xr:uid="{00000000-0005-0000-0000-000097020000}"/>
    <cellStyle name="20% - Accent1 2 30 9 5" xfId="2304" xr:uid="{00000000-0005-0000-0000-000098020000}"/>
    <cellStyle name="20% - Accent1 2 30 9_REKAP IBT" xfId="2305" xr:uid="{00000000-0005-0000-0000-000099020000}"/>
    <cellStyle name="20% - Accent1 2 30_REKAP IBT" xfId="2308" xr:uid="{00000000-0005-0000-0000-00009A020000}"/>
    <cellStyle name="20% - Accent1 2 31" xfId="1165" xr:uid="{00000000-0005-0000-0000-00009B020000}"/>
    <cellStyle name="20% - Accent1 2 31 10" xfId="2312" xr:uid="{00000000-0005-0000-0000-00009C020000}"/>
    <cellStyle name="20% - Accent1 2 31 10 2" xfId="2313" xr:uid="{00000000-0005-0000-0000-00009D020000}"/>
    <cellStyle name="20% - Accent1 2 31 10 2 2" xfId="2314" xr:uid="{00000000-0005-0000-0000-00009E020000}"/>
    <cellStyle name="20% - Accent1 2 31 10 2 2 2" xfId="2316" xr:uid="{00000000-0005-0000-0000-00009F020000}"/>
    <cellStyle name="20% - Accent1 2 31 10 2 3" xfId="2320" xr:uid="{00000000-0005-0000-0000-0000A0020000}"/>
    <cellStyle name="20% - Accent1 2 31 10 2_REKAP IBT" xfId="280" xr:uid="{00000000-0005-0000-0000-0000A1020000}"/>
    <cellStyle name="20% - Accent1 2 31 10 3" xfId="2327" xr:uid="{00000000-0005-0000-0000-0000A2020000}"/>
    <cellStyle name="20% - Accent1 2 31 10 3 2" xfId="2328" xr:uid="{00000000-0005-0000-0000-0000A3020000}"/>
    <cellStyle name="20% - Accent1 2 31 10 3 2 2" xfId="2333" xr:uid="{00000000-0005-0000-0000-0000A4020000}"/>
    <cellStyle name="20% - Accent1 2 31 10 3 3" xfId="2337" xr:uid="{00000000-0005-0000-0000-0000A5020000}"/>
    <cellStyle name="20% - Accent1 2 31 10 3_REKAP IBT" xfId="2338" xr:uid="{00000000-0005-0000-0000-0000A6020000}"/>
    <cellStyle name="20% - Accent1 2 31 10 4" xfId="2344" xr:uid="{00000000-0005-0000-0000-0000A7020000}"/>
    <cellStyle name="20% - Accent1 2 31 10 4 2" xfId="2349" xr:uid="{00000000-0005-0000-0000-0000A8020000}"/>
    <cellStyle name="20% - Accent1 2 31 10 5" xfId="2350" xr:uid="{00000000-0005-0000-0000-0000A9020000}"/>
    <cellStyle name="20% - Accent1 2 31 10_REKAP IBT" xfId="2353" xr:uid="{00000000-0005-0000-0000-0000AA020000}"/>
    <cellStyle name="20% - Accent1 2 31 11" xfId="2354" xr:uid="{00000000-0005-0000-0000-0000AB020000}"/>
    <cellStyle name="20% - Accent1 2 31 11 2" xfId="2355" xr:uid="{00000000-0005-0000-0000-0000AC020000}"/>
    <cellStyle name="20% - Accent1 2 31 11 2 2" xfId="2356" xr:uid="{00000000-0005-0000-0000-0000AD020000}"/>
    <cellStyle name="20% - Accent1 2 31 11 2 2 2" xfId="2361" xr:uid="{00000000-0005-0000-0000-0000AE020000}"/>
    <cellStyle name="20% - Accent1 2 31 11 2 3" xfId="2364" xr:uid="{00000000-0005-0000-0000-0000AF020000}"/>
    <cellStyle name="20% - Accent1 2 31 11 2_REKAP IBT" xfId="1785" xr:uid="{00000000-0005-0000-0000-0000B0020000}"/>
    <cellStyle name="20% - Accent1 2 31 11 3" xfId="2365" xr:uid="{00000000-0005-0000-0000-0000B1020000}"/>
    <cellStyle name="20% - Accent1 2 31 11 3 2" xfId="2366" xr:uid="{00000000-0005-0000-0000-0000B2020000}"/>
    <cellStyle name="20% - Accent1 2 31 11 3 2 2" xfId="2371" xr:uid="{00000000-0005-0000-0000-0000B3020000}"/>
    <cellStyle name="20% - Accent1 2 31 11 3 3" xfId="2374" xr:uid="{00000000-0005-0000-0000-0000B4020000}"/>
    <cellStyle name="20% - Accent1 2 31 11 3_REKAP IBT" xfId="2378" xr:uid="{00000000-0005-0000-0000-0000B5020000}"/>
    <cellStyle name="20% - Accent1 2 31 11 4" xfId="2382" xr:uid="{00000000-0005-0000-0000-0000B6020000}"/>
    <cellStyle name="20% - Accent1 2 31 11 4 2" xfId="2385" xr:uid="{00000000-0005-0000-0000-0000B7020000}"/>
    <cellStyle name="20% - Accent1 2 31 11 5" xfId="2387" xr:uid="{00000000-0005-0000-0000-0000B8020000}"/>
    <cellStyle name="20% - Accent1 2 31 11_REKAP IBT" xfId="2388" xr:uid="{00000000-0005-0000-0000-0000B9020000}"/>
    <cellStyle name="20% - Accent1 2 31 12" xfId="2389" xr:uid="{00000000-0005-0000-0000-0000BA020000}"/>
    <cellStyle name="20% - Accent1 2 31 12 2" xfId="2390" xr:uid="{00000000-0005-0000-0000-0000BB020000}"/>
    <cellStyle name="20% - Accent1 2 31 12 2 2" xfId="2398" xr:uid="{00000000-0005-0000-0000-0000BC020000}"/>
    <cellStyle name="20% - Accent1 2 31 12 3" xfId="2401" xr:uid="{00000000-0005-0000-0000-0000BD020000}"/>
    <cellStyle name="20% - Accent1 2 31 12_REKAP IBT" xfId="2404" xr:uid="{00000000-0005-0000-0000-0000BE020000}"/>
    <cellStyle name="20% - Accent1 2 31 13" xfId="2405" xr:uid="{00000000-0005-0000-0000-0000BF020000}"/>
    <cellStyle name="20% - Accent1 2 31 13 2" xfId="2406" xr:uid="{00000000-0005-0000-0000-0000C0020000}"/>
    <cellStyle name="20% - Accent1 2 31 13 2 2" xfId="2407" xr:uid="{00000000-0005-0000-0000-0000C1020000}"/>
    <cellStyle name="20% - Accent1 2 31 13 3" xfId="2416" xr:uid="{00000000-0005-0000-0000-0000C2020000}"/>
    <cellStyle name="20% - Accent1 2 31 13_REKAP IBT" xfId="2420" xr:uid="{00000000-0005-0000-0000-0000C3020000}"/>
    <cellStyle name="20% - Accent1 2 31 14" xfId="2421" xr:uid="{00000000-0005-0000-0000-0000C4020000}"/>
    <cellStyle name="20% - Accent1 2 31 14 2" xfId="2422" xr:uid="{00000000-0005-0000-0000-0000C5020000}"/>
    <cellStyle name="20% - Accent1 2 31 15" xfId="2425" xr:uid="{00000000-0005-0000-0000-0000C6020000}"/>
    <cellStyle name="20% - Accent1 2 31 2" xfId="2428" xr:uid="{00000000-0005-0000-0000-0000C7020000}"/>
    <cellStyle name="20% - Accent1 2 31 2 2" xfId="2430" xr:uid="{00000000-0005-0000-0000-0000C8020000}"/>
    <cellStyle name="20% - Accent1 2 31 2 2 2" xfId="2433" xr:uid="{00000000-0005-0000-0000-0000C9020000}"/>
    <cellStyle name="20% - Accent1 2 31 2 2 2 2" xfId="2435" xr:uid="{00000000-0005-0000-0000-0000CA020000}"/>
    <cellStyle name="20% - Accent1 2 31 2 2 3" xfId="2440" xr:uid="{00000000-0005-0000-0000-0000CB020000}"/>
    <cellStyle name="20% - Accent1 2 31 2 2_REKAP IBT" xfId="2443" xr:uid="{00000000-0005-0000-0000-0000CC020000}"/>
    <cellStyle name="20% - Accent1 2 31 2 3" xfId="2445" xr:uid="{00000000-0005-0000-0000-0000CD020000}"/>
    <cellStyle name="20% - Accent1 2 31 2 3 2" xfId="2447" xr:uid="{00000000-0005-0000-0000-0000CE020000}"/>
    <cellStyle name="20% - Accent1 2 31 2 3 2 2" xfId="2450" xr:uid="{00000000-0005-0000-0000-0000CF020000}"/>
    <cellStyle name="20% - Accent1 2 31 2 3 3" xfId="2453" xr:uid="{00000000-0005-0000-0000-0000D0020000}"/>
    <cellStyle name="20% - Accent1 2 31 2 3_REKAP IBT" xfId="2455" xr:uid="{00000000-0005-0000-0000-0000D1020000}"/>
    <cellStyle name="20% - Accent1 2 31 2 4" xfId="1523" xr:uid="{00000000-0005-0000-0000-0000D2020000}"/>
    <cellStyle name="20% - Accent1 2 31 2 4 2" xfId="2457" xr:uid="{00000000-0005-0000-0000-0000D3020000}"/>
    <cellStyle name="20% - Accent1 2 31 2 5" xfId="2459" xr:uid="{00000000-0005-0000-0000-0000D4020000}"/>
    <cellStyle name="20% - Accent1 2 31 2_REKAP IBT" xfId="2466" xr:uid="{00000000-0005-0000-0000-0000D5020000}"/>
    <cellStyle name="20% - Accent1 2 31 3" xfId="2469" xr:uid="{00000000-0005-0000-0000-0000D6020000}"/>
    <cellStyle name="20% - Accent1 2 31 3 2" xfId="2475" xr:uid="{00000000-0005-0000-0000-0000D7020000}"/>
    <cellStyle name="20% - Accent1 2 31 3 2 2" xfId="2482" xr:uid="{00000000-0005-0000-0000-0000D8020000}"/>
    <cellStyle name="20% - Accent1 2 31 3 2 2 2" xfId="2488" xr:uid="{00000000-0005-0000-0000-0000D9020000}"/>
    <cellStyle name="20% - Accent1 2 31 3 2 3" xfId="2489" xr:uid="{00000000-0005-0000-0000-0000DA020000}"/>
    <cellStyle name="20% - Accent1 2 31 3 2_REKAP IBT" xfId="2490" xr:uid="{00000000-0005-0000-0000-0000DB020000}"/>
    <cellStyle name="20% - Accent1 2 31 3 3" xfId="2500" xr:uid="{00000000-0005-0000-0000-0000DC020000}"/>
    <cellStyle name="20% - Accent1 2 31 3 3 2" xfId="2501" xr:uid="{00000000-0005-0000-0000-0000DD020000}"/>
    <cellStyle name="20% - Accent1 2 31 3 3 2 2" xfId="2503" xr:uid="{00000000-0005-0000-0000-0000DE020000}"/>
    <cellStyle name="20% - Accent1 2 31 3 3 3" xfId="2504" xr:uid="{00000000-0005-0000-0000-0000DF020000}"/>
    <cellStyle name="20% - Accent1 2 31 3 3_REKAP IBT" xfId="2505" xr:uid="{00000000-0005-0000-0000-0000E0020000}"/>
    <cellStyle name="20% - Accent1 2 31 3 4" xfId="2507" xr:uid="{00000000-0005-0000-0000-0000E1020000}"/>
    <cellStyle name="20% - Accent1 2 31 3 4 2" xfId="2510" xr:uid="{00000000-0005-0000-0000-0000E2020000}"/>
    <cellStyle name="20% - Accent1 2 31 3 5" xfId="2512" xr:uid="{00000000-0005-0000-0000-0000E3020000}"/>
    <cellStyle name="20% - Accent1 2 31 3_REKAP IBT" xfId="2514" xr:uid="{00000000-0005-0000-0000-0000E4020000}"/>
    <cellStyle name="20% - Accent1 2 31 4" xfId="2517" xr:uid="{00000000-0005-0000-0000-0000E5020000}"/>
    <cellStyle name="20% - Accent1 2 31 4 2" xfId="2319" xr:uid="{00000000-0005-0000-0000-0000E6020000}"/>
    <cellStyle name="20% - Accent1 2 31 4 2 2" xfId="2520" xr:uid="{00000000-0005-0000-0000-0000E7020000}"/>
    <cellStyle name="20% - Accent1 2 31 4 2 2 2" xfId="2521" xr:uid="{00000000-0005-0000-0000-0000E8020000}"/>
    <cellStyle name="20% - Accent1 2 31 4 2 3" xfId="2524" xr:uid="{00000000-0005-0000-0000-0000E9020000}"/>
    <cellStyle name="20% - Accent1 2 31 4 2_REKAP IBT" xfId="2525" xr:uid="{00000000-0005-0000-0000-0000EA020000}"/>
    <cellStyle name="20% - Accent1 2 31 4 3" xfId="2528" xr:uid="{00000000-0005-0000-0000-0000EB020000}"/>
    <cellStyle name="20% - Accent1 2 31 4 3 2" xfId="2529" xr:uid="{00000000-0005-0000-0000-0000EC020000}"/>
    <cellStyle name="20% - Accent1 2 31 4 3 2 2" xfId="2534" xr:uid="{00000000-0005-0000-0000-0000ED020000}"/>
    <cellStyle name="20% - Accent1 2 31 4 3 3" xfId="2537" xr:uid="{00000000-0005-0000-0000-0000EE020000}"/>
    <cellStyle name="20% - Accent1 2 31 4 3_REKAP IBT" xfId="2543" xr:uid="{00000000-0005-0000-0000-0000EF020000}"/>
    <cellStyle name="20% - Accent1 2 31 4 4" xfId="1105" xr:uid="{00000000-0005-0000-0000-0000F0020000}"/>
    <cellStyle name="20% - Accent1 2 31 4 4 2" xfId="2544" xr:uid="{00000000-0005-0000-0000-0000F1020000}"/>
    <cellStyle name="20% - Accent1 2 31 4 5" xfId="2545" xr:uid="{00000000-0005-0000-0000-0000F2020000}"/>
    <cellStyle name="20% - Accent1 2 31 4_REKAP IBT" xfId="2547" xr:uid="{00000000-0005-0000-0000-0000F3020000}"/>
    <cellStyle name="20% - Accent1 2 31 5" xfId="2554" xr:uid="{00000000-0005-0000-0000-0000F4020000}"/>
    <cellStyle name="20% - Accent1 2 31 5 2" xfId="2335" xr:uid="{00000000-0005-0000-0000-0000F5020000}"/>
    <cellStyle name="20% - Accent1 2 31 5 2 2" xfId="2555" xr:uid="{00000000-0005-0000-0000-0000F6020000}"/>
    <cellStyle name="20% - Accent1 2 31 5 2 2 2" xfId="2557" xr:uid="{00000000-0005-0000-0000-0000F7020000}"/>
    <cellStyle name="20% - Accent1 2 31 5 2 3" xfId="2560" xr:uid="{00000000-0005-0000-0000-0000F8020000}"/>
    <cellStyle name="20% - Accent1 2 31 5 2_REKAP IBT" xfId="2566" xr:uid="{00000000-0005-0000-0000-0000F9020000}"/>
    <cellStyle name="20% - Accent1 2 31 5 3" xfId="2572" xr:uid="{00000000-0005-0000-0000-0000FA020000}"/>
    <cellStyle name="20% - Accent1 2 31 5 3 2" xfId="2573" xr:uid="{00000000-0005-0000-0000-0000FB020000}"/>
    <cellStyle name="20% - Accent1 2 31 5 3 2 2" xfId="2576" xr:uid="{00000000-0005-0000-0000-0000FC020000}"/>
    <cellStyle name="20% - Accent1 2 31 5 3 3" xfId="2579" xr:uid="{00000000-0005-0000-0000-0000FD020000}"/>
    <cellStyle name="20% - Accent1 2 31 5 3_REKAP IBT" xfId="2580" xr:uid="{00000000-0005-0000-0000-0000FE020000}"/>
    <cellStyle name="20% - Accent1 2 31 5 4" xfId="2584" xr:uid="{00000000-0005-0000-0000-0000FF020000}"/>
    <cellStyle name="20% - Accent1 2 31 5 4 2" xfId="2585" xr:uid="{00000000-0005-0000-0000-000000030000}"/>
    <cellStyle name="20% - Accent1 2 31 5 5" xfId="2586" xr:uid="{00000000-0005-0000-0000-000001030000}"/>
    <cellStyle name="20% - Accent1 2 31 5_REKAP IBT" xfId="2592" xr:uid="{00000000-0005-0000-0000-000002030000}"/>
    <cellStyle name="20% - Accent1 2 31 6" xfId="2595" xr:uid="{00000000-0005-0000-0000-000003030000}"/>
    <cellStyle name="20% - Accent1 2 31 6 2" xfId="2597" xr:uid="{00000000-0005-0000-0000-000004030000}"/>
    <cellStyle name="20% - Accent1 2 31 6 2 2" xfId="2027" xr:uid="{00000000-0005-0000-0000-000005030000}"/>
    <cellStyle name="20% - Accent1 2 31 6 2 2 2" xfId="1733" xr:uid="{00000000-0005-0000-0000-000006030000}"/>
    <cellStyle name="20% - Accent1 2 31 6 2 3" xfId="2067" xr:uid="{00000000-0005-0000-0000-000007030000}"/>
    <cellStyle name="20% - Accent1 2 31 6 2_REKAP IBT" xfId="2602" xr:uid="{00000000-0005-0000-0000-000008030000}"/>
    <cellStyle name="20% - Accent1 2 31 6 3" xfId="2606" xr:uid="{00000000-0005-0000-0000-000009030000}"/>
    <cellStyle name="20% - Accent1 2 31 6 3 2" xfId="2467" xr:uid="{00000000-0005-0000-0000-00000A030000}"/>
    <cellStyle name="20% - Accent1 2 31 6 3 2 2" xfId="2472" xr:uid="{00000000-0005-0000-0000-00000B030000}"/>
    <cellStyle name="20% - Accent1 2 31 6 3 3" xfId="2515" xr:uid="{00000000-0005-0000-0000-00000C030000}"/>
    <cellStyle name="20% - Accent1 2 31 6 3_REKAP IBT" xfId="387" xr:uid="{00000000-0005-0000-0000-00000D030000}"/>
    <cellStyle name="20% - Accent1 2 31 6 4" xfId="2610" xr:uid="{00000000-0005-0000-0000-00000E030000}"/>
    <cellStyle name="20% - Accent1 2 31 6 4 2" xfId="2617" xr:uid="{00000000-0005-0000-0000-00000F030000}"/>
    <cellStyle name="20% - Accent1 2 31 6 5" xfId="2619" xr:uid="{00000000-0005-0000-0000-000010030000}"/>
    <cellStyle name="20% - Accent1 2 31 6_REKAP IBT" xfId="2621" xr:uid="{00000000-0005-0000-0000-000011030000}"/>
    <cellStyle name="20% - Accent1 2 31 7" xfId="2622" xr:uid="{00000000-0005-0000-0000-000012030000}"/>
    <cellStyle name="20% - Accent1 2 31 7 2" xfId="2626" xr:uid="{00000000-0005-0000-0000-000013030000}"/>
    <cellStyle name="20% - Accent1 2 31 7 2 2" xfId="2628" xr:uid="{00000000-0005-0000-0000-000014030000}"/>
    <cellStyle name="20% - Accent1 2 31 7 2 2 2" xfId="2629" xr:uid="{00000000-0005-0000-0000-000015030000}"/>
    <cellStyle name="20% - Accent1 2 31 7 2 3" xfId="2630" xr:uid="{00000000-0005-0000-0000-000016030000}"/>
    <cellStyle name="20% - Accent1 2 31 7 2_REKAP IBT" xfId="2632" xr:uid="{00000000-0005-0000-0000-000017030000}"/>
    <cellStyle name="20% - Accent1 2 31 7 3" xfId="2634" xr:uid="{00000000-0005-0000-0000-000018030000}"/>
    <cellStyle name="20% - Accent1 2 31 7 3 2" xfId="1905" xr:uid="{00000000-0005-0000-0000-000019030000}"/>
    <cellStyle name="20% - Accent1 2 31 7 3 2 2" xfId="2635" xr:uid="{00000000-0005-0000-0000-00001A030000}"/>
    <cellStyle name="20% - Accent1 2 31 7 3 3" xfId="2636" xr:uid="{00000000-0005-0000-0000-00001B030000}"/>
    <cellStyle name="20% - Accent1 2 31 7 3_REKAP IBT" xfId="2640" xr:uid="{00000000-0005-0000-0000-00001C030000}"/>
    <cellStyle name="20% - Accent1 2 31 7 4" xfId="2645" xr:uid="{00000000-0005-0000-0000-00001D030000}"/>
    <cellStyle name="20% - Accent1 2 31 7 4 2" xfId="2648" xr:uid="{00000000-0005-0000-0000-00001E030000}"/>
    <cellStyle name="20% - Accent1 2 31 7 5" xfId="2652" xr:uid="{00000000-0005-0000-0000-00001F030000}"/>
    <cellStyle name="20% - Accent1 2 31 7_REKAP IBT" xfId="952" xr:uid="{00000000-0005-0000-0000-000020030000}"/>
    <cellStyle name="20% - Accent1 2 31 8" xfId="2653" xr:uid="{00000000-0005-0000-0000-000021030000}"/>
    <cellStyle name="20% - Accent1 2 31 8 2" xfId="2654" xr:uid="{00000000-0005-0000-0000-000022030000}"/>
    <cellStyle name="20% - Accent1 2 31 8 2 2" xfId="2656" xr:uid="{00000000-0005-0000-0000-000023030000}"/>
    <cellStyle name="20% - Accent1 2 31 8 2 2 2" xfId="1038" xr:uid="{00000000-0005-0000-0000-000024030000}"/>
    <cellStyle name="20% - Accent1 2 31 8 2 3" xfId="2657" xr:uid="{00000000-0005-0000-0000-000025030000}"/>
    <cellStyle name="20% - Accent1 2 31 8 2_REKAP IBT" xfId="2662" xr:uid="{00000000-0005-0000-0000-000026030000}"/>
    <cellStyle name="20% - Accent1 2 31 8 3" xfId="2663" xr:uid="{00000000-0005-0000-0000-000027030000}"/>
    <cellStyle name="20% - Accent1 2 31 8 3 2" xfId="2664" xr:uid="{00000000-0005-0000-0000-000028030000}"/>
    <cellStyle name="20% - Accent1 2 31 8 3 2 2" xfId="2668" xr:uid="{00000000-0005-0000-0000-000029030000}"/>
    <cellStyle name="20% - Accent1 2 31 8 3 3" xfId="2669" xr:uid="{00000000-0005-0000-0000-00002A030000}"/>
    <cellStyle name="20% - Accent1 2 31 8 3_REKAP IBT" xfId="2673" xr:uid="{00000000-0005-0000-0000-00002B030000}"/>
    <cellStyle name="20% - Accent1 2 31 8 4" xfId="2678" xr:uid="{00000000-0005-0000-0000-00002C030000}"/>
    <cellStyle name="20% - Accent1 2 31 8 4 2" xfId="2679" xr:uid="{00000000-0005-0000-0000-00002D030000}"/>
    <cellStyle name="20% - Accent1 2 31 8 5" xfId="2680" xr:uid="{00000000-0005-0000-0000-00002E030000}"/>
    <cellStyle name="20% - Accent1 2 31 8_REKAP IBT" xfId="2681" xr:uid="{00000000-0005-0000-0000-00002F030000}"/>
    <cellStyle name="20% - Accent1 2 31 9" xfId="2682" xr:uid="{00000000-0005-0000-0000-000030030000}"/>
    <cellStyle name="20% - Accent1 2 31 9 2" xfId="2684" xr:uid="{00000000-0005-0000-0000-000031030000}"/>
    <cellStyle name="20% - Accent1 2 31 9 2 2" xfId="2685" xr:uid="{00000000-0005-0000-0000-000032030000}"/>
    <cellStyle name="20% - Accent1 2 31 9 2 2 2" xfId="2687" xr:uid="{00000000-0005-0000-0000-000033030000}"/>
    <cellStyle name="20% - Accent1 2 31 9 2 3" xfId="2688" xr:uid="{00000000-0005-0000-0000-000034030000}"/>
    <cellStyle name="20% - Accent1 2 31 9 2_REKAP IBT" xfId="2689" xr:uid="{00000000-0005-0000-0000-000035030000}"/>
    <cellStyle name="20% - Accent1 2 31 9 3" xfId="2691" xr:uid="{00000000-0005-0000-0000-000036030000}"/>
    <cellStyle name="20% - Accent1 2 31 9 3 2" xfId="2694" xr:uid="{00000000-0005-0000-0000-000037030000}"/>
    <cellStyle name="20% - Accent1 2 31 9 3 2 2" xfId="2696" xr:uid="{00000000-0005-0000-0000-000038030000}"/>
    <cellStyle name="20% - Accent1 2 31 9 3 3" xfId="2697" xr:uid="{00000000-0005-0000-0000-000039030000}"/>
    <cellStyle name="20% - Accent1 2 31 9 3_REKAP IBT" xfId="2702" xr:uid="{00000000-0005-0000-0000-00003A030000}"/>
    <cellStyle name="20% - Accent1 2 31 9 4" xfId="2703" xr:uid="{00000000-0005-0000-0000-00003B030000}"/>
    <cellStyle name="20% - Accent1 2 31 9 4 2" xfId="1694" xr:uid="{00000000-0005-0000-0000-00003C030000}"/>
    <cellStyle name="20% - Accent1 2 31 9 5" xfId="2704" xr:uid="{00000000-0005-0000-0000-00003D030000}"/>
    <cellStyle name="20% - Accent1 2 31 9_REKAP IBT" xfId="2022" xr:uid="{00000000-0005-0000-0000-00003E030000}"/>
    <cellStyle name="20% - Accent1 2 31_REKAP IBT" xfId="2705" xr:uid="{00000000-0005-0000-0000-00003F030000}"/>
    <cellStyle name="20% - Accent1 2 32" xfId="1171" xr:uid="{00000000-0005-0000-0000-000040030000}"/>
    <cellStyle name="20% - Accent1 2 32 10" xfId="2693" xr:uid="{00000000-0005-0000-0000-000041030000}"/>
    <cellStyle name="20% - Accent1 2 32 10 2" xfId="2695" xr:uid="{00000000-0005-0000-0000-000042030000}"/>
    <cellStyle name="20% - Accent1 2 32 10 2 2" xfId="2706" xr:uid="{00000000-0005-0000-0000-000043030000}"/>
    <cellStyle name="20% - Accent1 2 32 10 2 2 2" xfId="730" xr:uid="{00000000-0005-0000-0000-000044030000}"/>
    <cellStyle name="20% - Accent1 2 32 10 2 3" xfId="2707" xr:uid="{00000000-0005-0000-0000-000045030000}"/>
    <cellStyle name="20% - Accent1 2 32 10 2_REKAP IBT" xfId="2710" xr:uid="{00000000-0005-0000-0000-000046030000}"/>
    <cellStyle name="20% - Accent1 2 32 10 3" xfId="2712" xr:uid="{00000000-0005-0000-0000-000047030000}"/>
    <cellStyle name="20% - Accent1 2 32 10 3 2" xfId="2717" xr:uid="{00000000-0005-0000-0000-000048030000}"/>
    <cellStyle name="20% - Accent1 2 32 10 3 2 2" xfId="2722" xr:uid="{00000000-0005-0000-0000-000049030000}"/>
    <cellStyle name="20% - Accent1 2 32 10 3 3" xfId="734" xr:uid="{00000000-0005-0000-0000-00004A030000}"/>
    <cellStyle name="20% - Accent1 2 32 10 3_REKAP IBT" xfId="700" xr:uid="{00000000-0005-0000-0000-00004B030000}"/>
    <cellStyle name="20% - Accent1 2 32 10 4" xfId="2727" xr:uid="{00000000-0005-0000-0000-00004C030000}"/>
    <cellStyle name="20% - Accent1 2 32 10 4 2" xfId="2729" xr:uid="{00000000-0005-0000-0000-00004D030000}"/>
    <cellStyle name="20% - Accent1 2 32 10 5" xfId="2730" xr:uid="{00000000-0005-0000-0000-00004E030000}"/>
    <cellStyle name="20% - Accent1 2 32 10_REKAP IBT" xfId="2716" xr:uid="{00000000-0005-0000-0000-00004F030000}"/>
    <cellStyle name="20% - Accent1 2 32 11" xfId="2700" xr:uid="{00000000-0005-0000-0000-000050030000}"/>
    <cellStyle name="20% - Accent1 2 32 11 2" xfId="2731" xr:uid="{00000000-0005-0000-0000-000051030000}"/>
    <cellStyle name="20% - Accent1 2 32 11 2 2" xfId="2732" xr:uid="{00000000-0005-0000-0000-000052030000}"/>
    <cellStyle name="20% - Accent1 2 32 11 2 2 2" xfId="2735" xr:uid="{00000000-0005-0000-0000-000053030000}"/>
    <cellStyle name="20% - Accent1 2 32 11 2 3" xfId="2736" xr:uid="{00000000-0005-0000-0000-000054030000}"/>
    <cellStyle name="20% - Accent1 2 32 11 2_REKAP IBT" xfId="2742" xr:uid="{00000000-0005-0000-0000-000055030000}"/>
    <cellStyle name="20% - Accent1 2 32 11 3" xfId="2743" xr:uid="{00000000-0005-0000-0000-000056030000}"/>
    <cellStyle name="20% - Accent1 2 32 11 3 2" xfId="2745" xr:uid="{00000000-0005-0000-0000-000057030000}"/>
    <cellStyle name="20% - Accent1 2 32 11 3 2 2" xfId="2749" xr:uid="{00000000-0005-0000-0000-000058030000}"/>
    <cellStyle name="20% - Accent1 2 32 11 3 3" xfId="2754" xr:uid="{00000000-0005-0000-0000-000059030000}"/>
    <cellStyle name="20% - Accent1 2 32 11 3_REKAP IBT" xfId="2755" xr:uid="{00000000-0005-0000-0000-00005A030000}"/>
    <cellStyle name="20% - Accent1 2 32 11 4" xfId="2756" xr:uid="{00000000-0005-0000-0000-00005B030000}"/>
    <cellStyle name="20% - Accent1 2 32 11 4 2" xfId="2759" xr:uid="{00000000-0005-0000-0000-00005C030000}"/>
    <cellStyle name="20% - Accent1 2 32 11 5" xfId="2760" xr:uid="{00000000-0005-0000-0000-00005D030000}"/>
    <cellStyle name="20% - Accent1 2 32 11_REKAP IBT" xfId="2767" xr:uid="{00000000-0005-0000-0000-00005E030000}"/>
    <cellStyle name="20% - Accent1 2 32 12" xfId="2768" xr:uid="{00000000-0005-0000-0000-00005F030000}"/>
    <cellStyle name="20% - Accent1 2 32 12 2" xfId="2771" xr:uid="{00000000-0005-0000-0000-000060030000}"/>
    <cellStyle name="20% - Accent1 2 32 12 2 2" xfId="2773" xr:uid="{00000000-0005-0000-0000-000061030000}"/>
    <cellStyle name="20% - Accent1 2 32 12 3" xfId="2774" xr:uid="{00000000-0005-0000-0000-000062030000}"/>
    <cellStyle name="20% - Accent1 2 32 12_REKAP IBT" xfId="2775" xr:uid="{00000000-0005-0000-0000-000063030000}"/>
    <cellStyle name="20% - Accent1 2 32 13" xfId="2776" xr:uid="{00000000-0005-0000-0000-000064030000}"/>
    <cellStyle name="20% - Accent1 2 32 13 2" xfId="2778" xr:uid="{00000000-0005-0000-0000-000065030000}"/>
    <cellStyle name="20% - Accent1 2 32 13 2 2" xfId="2781" xr:uid="{00000000-0005-0000-0000-000066030000}"/>
    <cellStyle name="20% - Accent1 2 32 13 3" xfId="2783" xr:uid="{00000000-0005-0000-0000-000067030000}"/>
    <cellStyle name="20% - Accent1 2 32 13_REKAP IBT" xfId="2787" xr:uid="{00000000-0005-0000-0000-000068030000}"/>
    <cellStyle name="20% - Accent1 2 32 14" xfId="2788" xr:uid="{00000000-0005-0000-0000-000069030000}"/>
    <cellStyle name="20% - Accent1 2 32 14 2" xfId="2791" xr:uid="{00000000-0005-0000-0000-00006A030000}"/>
    <cellStyle name="20% - Accent1 2 32 15" xfId="636" xr:uid="{00000000-0005-0000-0000-00006B030000}"/>
    <cellStyle name="20% - Accent1 2 32 2" xfId="2797" xr:uid="{00000000-0005-0000-0000-00006C030000}"/>
    <cellStyle name="20% - Accent1 2 32 2 2" xfId="2800" xr:uid="{00000000-0005-0000-0000-00006D030000}"/>
    <cellStyle name="20% - Accent1 2 32 2 2 2" xfId="2802" xr:uid="{00000000-0005-0000-0000-00006E030000}"/>
    <cellStyle name="20% - Accent1 2 32 2 2 2 2" xfId="2805" xr:uid="{00000000-0005-0000-0000-00006F030000}"/>
    <cellStyle name="20% - Accent1 2 32 2 2 3" xfId="2807" xr:uid="{00000000-0005-0000-0000-000070030000}"/>
    <cellStyle name="20% - Accent1 2 32 2 2_REKAP IBT" xfId="2808" xr:uid="{00000000-0005-0000-0000-000071030000}"/>
    <cellStyle name="20% - Accent1 2 32 2 3" xfId="2809" xr:uid="{00000000-0005-0000-0000-000072030000}"/>
    <cellStyle name="20% - Accent1 2 32 2 3 2" xfId="2810" xr:uid="{00000000-0005-0000-0000-000073030000}"/>
    <cellStyle name="20% - Accent1 2 32 2 3 2 2" xfId="2811" xr:uid="{00000000-0005-0000-0000-000074030000}"/>
    <cellStyle name="20% - Accent1 2 32 2 3 3" xfId="2813" xr:uid="{00000000-0005-0000-0000-000075030000}"/>
    <cellStyle name="20% - Accent1 2 32 2 3_REKAP IBT" xfId="2814" xr:uid="{00000000-0005-0000-0000-000076030000}"/>
    <cellStyle name="20% - Accent1 2 32 2 4" xfId="2815" xr:uid="{00000000-0005-0000-0000-000077030000}"/>
    <cellStyle name="20% - Accent1 2 32 2 4 2" xfId="1533" xr:uid="{00000000-0005-0000-0000-000078030000}"/>
    <cellStyle name="20% - Accent1 2 32 2 5" xfId="2816" xr:uid="{00000000-0005-0000-0000-000079030000}"/>
    <cellStyle name="20% - Accent1 2 32 2_REKAP IBT" xfId="2820" xr:uid="{00000000-0005-0000-0000-00007A030000}"/>
    <cellStyle name="20% - Accent1 2 32 3" xfId="2614" xr:uid="{00000000-0005-0000-0000-00007B030000}"/>
    <cellStyle name="20% - Accent1 2 32 3 2" xfId="2824" xr:uid="{00000000-0005-0000-0000-00007C030000}"/>
    <cellStyle name="20% - Accent1 2 32 3 2 2" xfId="2825" xr:uid="{00000000-0005-0000-0000-00007D030000}"/>
    <cellStyle name="20% - Accent1 2 32 3 2 2 2" xfId="1771" xr:uid="{00000000-0005-0000-0000-00007E030000}"/>
    <cellStyle name="20% - Accent1 2 32 3 2 3" xfId="2827" xr:uid="{00000000-0005-0000-0000-00007F030000}"/>
    <cellStyle name="20% - Accent1 2 32 3 2_REKAP IBT" xfId="2830" xr:uid="{00000000-0005-0000-0000-000080030000}"/>
    <cellStyle name="20% - Accent1 2 32 3 3" xfId="1190" xr:uid="{00000000-0005-0000-0000-000081030000}"/>
    <cellStyle name="20% - Accent1 2 32 3 3 2" xfId="1194" xr:uid="{00000000-0005-0000-0000-000082030000}"/>
    <cellStyle name="20% - Accent1 2 32 3 3 2 2" xfId="2833" xr:uid="{00000000-0005-0000-0000-000083030000}"/>
    <cellStyle name="20% - Accent1 2 32 3 3 3" xfId="2837" xr:uid="{00000000-0005-0000-0000-000084030000}"/>
    <cellStyle name="20% - Accent1 2 32 3 3_REKAP IBT" xfId="2838" xr:uid="{00000000-0005-0000-0000-000085030000}"/>
    <cellStyle name="20% - Accent1 2 32 3 4" xfId="1203" xr:uid="{00000000-0005-0000-0000-000086030000}"/>
    <cellStyle name="20% - Accent1 2 32 3 4 2" xfId="2840" xr:uid="{00000000-0005-0000-0000-000087030000}"/>
    <cellStyle name="20% - Accent1 2 32 3 5" xfId="2841" xr:uid="{00000000-0005-0000-0000-000088030000}"/>
    <cellStyle name="20% - Accent1 2 32 3_REKAP IBT" xfId="2844" xr:uid="{00000000-0005-0000-0000-000089030000}"/>
    <cellStyle name="20% - Accent1 2 32 4" xfId="2205" xr:uid="{00000000-0005-0000-0000-00008A030000}"/>
    <cellStyle name="20% - Accent1 2 32 4 2" xfId="2362" xr:uid="{00000000-0005-0000-0000-00008B030000}"/>
    <cellStyle name="20% - Accent1 2 32 4 2 2" xfId="2847" xr:uid="{00000000-0005-0000-0000-00008C030000}"/>
    <cellStyle name="20% - Accent1 2 32 4 2 2 2" xfId="2848" xr:uid="{00000000-0005-0000-0000-00008D030000}"/>
    <cellStyle name="20% - Accent1 2 32 4 2 3" xfId="1887" xr:uid="{00000000-0005-0000-0000-00008E030000}"/>
    <cellStyle name="20% - Accent1 2 32 4 2_REKAP IBT" xfId="680" xr:uid="{00000000-0005-0000-0000-00008F030000}"/>
    <cellStyle name="20% - Accent1 2 32 4 3" xfId="1206" xr:uid="{00000000-0005-0000-0000-000090030000}"/>
    <cellStyle name="20% - Accent1 2 32 4 3 2" xfId="1211" xr:uid="{00000000-0005-0000-0000-000091030000}"/>
    <cellStyle name="20% - Accent1 2 32 4 3 2 2" xfId="2849" xr:uid="{00000000-0005-0000-0000-000092030000}"/>
    <cellStyle name="20% - Accent1 2 32 4 3 3" xfId="2850" xr:uid="{00000000-0005-0000-0000-000093030000}"/>
    <cellStyle name="20% - Accent1 2 32 4 3_REKAP IBT" xfId="2851" xr:uid="{00000000-0005-0000-0000-000094030000}"/>
    <cellStyle name="20% - Accent1 2 32 4 4" xfId="1217" xr:uid="{00000000-0005-0000-0000-000095030000}"/>
    <cellStyle name="20% - Accent1 2 32 4 4 2" xfId="1791" xr:uid="{00000000-0005-0000-0000-000096030000}"/>
    <cellStyle name="20% - Accent1 2 32 4 5" xfId="2852" xr:uid="{00000000-0005-0000-0000-000097030000}"/>
    <cellStyle name="20% - Accent1 2 32 4_REKAP IBT" xfId="2853" xr:uid="{00000000-0005-0000-0000-000098030000}"/>
    <cellStyle name="20% - Accent1 2 32 5" xfId="2857" xr:uid="{00000000-0005-0000-0000-000099030000}"/>
    <cellStyle name="20% - Accent1 2 32 5 2" xfId="2372" xr:uid="{00000000-0005-0000-0000-00009A030000}"/>
    <cellStyle name="20% - Accent1 2 32 5 2 2" xfId="2858" xr:uid="{00000000-0005-0000-0000-00009B030000}"/>
    <cellStyle name="20% - Accent1 2 32 5 2 2 2" xfId="2859" xr:uid="{00000000-0005-0000-0000-00009C030000}"/>
    <cellStyle name="20% - Accent1 2 32 5 2 3" xfId="1925" xr:uid="{00000000-0005-0000-0000-00009D030000}"/>
    <cellStyle name="20% - Accent1 2 32 5 2_REKAP IBT" xfId="2861" xr:uid="{00000000-0005-0000-0000-00009E030000}"/>
    <cellStyle name="20% - Accent1 2 32 5 3" xfId="1230" xr:uid="{00000000-0005-0000-0000-00009F030000}"/>
    <cellStyle name="20% - Accent1 2 32 5 3 2" xfId="2862" xr:uid="{00000000-0005-0000-0000-0000A0030000}"/>
    <cellStyle name="20% - Accent1 2 32 5 3 2 2" xfId="2864" xr:uid="{00000000-0005-0000-0000-0000A1030000}"/>
    <cellStyle name="20% - Accent1 2 32 5 3 3" xfId="2865" xr:uid="{00000000-0005-0000-0000-0000A2030000}"/>
    <cellStyle name="20% - Accent1 2 32 5 3_REKAP IBT" xfId="2866" xr:uid="{00000000-0005-0000-0000-0000A3030000}"/>
    <cellStyle name="20% - Accent1 2 32 5 4" xfId="2868" xr:uid="{00000000-0005-0000-0000-0000A4030000}"/>
    <cellStyle name="20% - Accent1 2 32 5 4 2" xfId="2871" xr:uid="{00000000-0005-0000-0000-0000A5030000}"/>
    <cellStyle name="20% - Accent1 2 32 5 5" xfId="2872" xr:uid="{00000000-0005-0000-0000-0000A6030000}"/>
    <cellStyle name="20% - Accent1 2 32 5_REKAP IBT" xfId="2873" xr:uid="{00000000-0005-0000-0000-0000A7030000}"/>
    <cellStyle name="20% - Accent1 2 32 6" xfId="2875" xr:uid="{00000000-0005-0000-0000-0000A8030000}"/>
    <cellStyle name="20% - Accent1 2 32 6 2" xfId="2880" xr:uid="{00000000-0005-0000-0000-0000A9030000}"/>
    <cellStyle name="20% - Accent1 2 32 6 2 2" xfId="2882" xr:uid="{00000000-0005-0000-0000-0000AA030000}"/>
    <cellStyle name="20% - Accent1 2 32 6 2 2 2" xfId="2887" xr:uid="{00000000-0005-0000-0000-0000AB030000}"/>
    <cellStyle name="20% - Accent1 2 32 6 2 3" xfId="2889" xr:uid="{00000000-0005-0000-0000-0000AC030000}"/>
    <cellStyle name="20% - Accent1 2 32 6 2_REKAP IBT" xfId="2892" xr:uid="{00000000-0005-0000-0000-0000AD030000}"/>
    <cellStyle name="20% - Accent1 2 32 6 3" xfId="2894" xr:uid="{00000000-0005-0000-0000-0000AE030000}"/>
    <cellStyle name="20% - Accent1 2 32 6 3 2" xfId="2895" xr:uid="{00000000-0005-0000-0000-0000AF030000}"/>
    <cellStyle name="20% - Accent1 2 32 6 3 2 2" xfId="2901" xr:uid="{00000000-0005-0000-0000-0000B0030000}"/>
    <cellStyle name="20% - Accent1 2 32 6 3 3" xfId="1091" xr:uid="{00000000-0005-0000-0000-0000B1030000}"/>
    <cellStyle name="20% - Accent1 2 32 6 3_REKAP IBT" xfId="2905" xr:uid="{00000000-0005-0000-0000-0000B2030000}"/>
    <cellStyle name="20% - Accent1 2 32 6 4" xfId="2906" xr:uid="{00000000-0005-0000-0000-0000B3030000}"/>
    <cellStyle name="20% - Accent1 2 32 6 4 2" xfId="2911" xr:uid="{00000000-0005-0000-0000-0000B4030000}"/>
    <cellStyle name="20% - Accent1 2 32 6 5" xfId="2913" xr:uid="{00000000-0005-0000-0000-0000B5030000}"/>
    <cellStyle name="20% - Accent1 2 32 6_REKAP IBT" xfId="354" xr:uid="{00000000-0005-0000-0000-0000B6030000}"/>
    <cellStyle name="20% - Accent1 2 32 7" xfId="2914" xr:uid="{00000000-0005-0000-0000-0000B7030000}"/>
    <cellStyle name="20% - Accent1 2 32 7 2" xfId="2916" xr:uid="{00000000-0005-0000-0000-0000B8030000}"/>
    <cellStyle name="20% - Accent1 2 32 7 2 2" xfId="14" xr:uid="{00000000-0005-0000-0000-0000B9030000}"/>
    <cellStyle name="20% - Accent1 2 32 7 2 2 2" xfId="2917" xr:uid="{00000000-0005-0000-0000-0000BA030000}"/>
    <cellStyle name="20% - Accent1 2 32 7 2 3" xfId="2919" xr:uid="{00000000-0005-0000-0000-0000BB030000}"/>
    <cellStyle name="20% - Accent1 2 32 7 2_REKAP IBT" xfId="2921" xr:uid="{00000000-0005-0000-0000-0000BC030000}"/>
    <cellStyle name="20% - Accent1 2 32 7 3" xfId="2923" xr:uid="{00000000-0005-0000-0000-0000BD030000}"/>
    <cellStyle name="20% - Accent1 2 32 7 3 2" xfId="2924" xr:uid="{00000000-0005-0000-0000-0000BE030000}"/>
    <cellStyle name="20% - Accent1 2 32 7 3 2 2" xfId="2925" xr:uid="{00000000-0005-0000-0000-0000BF030000}"/>
    <cellStyle name="20% - Accent1 2 32 7 3 3" xfId="2929" xr:uid="{00000000-0005-0000-0000-0000C0030000}"/>
    <cellStyle name="20% - Accent1 2 32 7 3_REKAP IBT" xfId="2930" xr:uid="{00000000-0005-0000-0000-0000C1030000}"/>
    <cellStyle name="20% - Accent1 2 32 7 4" xfId="2932" xr:uid="{00000000-0005-0000-0000-0000C2030000}"/>
    <cellStyle name="20% - Accent1 2 32 7 4 2" xfId="2933" xr:uid="{00000000-0005-0000-0000-0000C3030000}"/>
    <cellStyle name="20% - Accent1 2 32 7 5" xfId="2935" xr:uid="{00000000-0005-0000-0000-0000C4030000}"/>
    <cellStyle name="20% - Accent1 2 32 7_REKAP IBT" xfId="2936" xr:uid="{00000000-0005-0000-0000-0000C5030000}"/>
    <cellStyle name="20% - Accent1 2 32 8" xfId="2937" xr:uid="{00000000-0005-0000-0000-0000C6030000}"/>
    <cellStyle name="20% - Accent1 2 32 8 2" xfId="2938" xr:uid="{00000000-0005-0000-0000-0000C7030000}"/>
    <cellStyle name="20% - Accent1 2 32 8 2 2" xfId="2941" xr:uid="{00000000-0005-0000-0000-0000C8030000}"/>
    <cellStyle name="20% - Accent1 2 32 8 2 2 2" xfId="2942" xr:uid="{00000000-0005-0000-0000-0000C9030000}"/>
    <cellStyle name="20% - Accent1 2 32 8 2 3" xfId="2944" xr:uid="{00000000-0005-0000-0000-0000CA030000}"/>
    <cellStyle name="20% - Accent1 2 32 8 2_REKAP IBT" xfId="2951" xr:uid="{00000000-0005-0000-0000-0000CB030000}"/>
    <cellStyle name="20% - Accent1 2 32 8 3" xfId="2952" xr:uid="{00000000-0005-0000-0000-0000CC030000}"/>
    <cellStyle name="20% - Accent1 2 32 8 3 2" xfId="2953" xr:uid="{00000000-0005-0000-0000-0000CD030000}"/>
    <cellStyle name="20% - Accent1 2 32 8 3 2 2" xfId="2954" xr:uid="{00000000-0005-0000-0000-0000CE030000}"/>
    <cellStyle name="20% - Accent1 2 32 8 3 3" xfId="2958" xr:uid="{00000000-0005-0000-0000-0000CF030000}"/>
    <cellStyle name="20% - Accent1 2 32 8 3_REKAP IBT" xfId="2959" xr:uid="{00000000-0005-0000-0000-0000D0030000}"/>
    <cellStyle name="20% - Accent1 2 32 8 4" xfId="2960" xr:uid="{00000000-0005-0000-0000-0000D1030000}"/>
    <cellStyle name="20% - Accent1 2 32 8 4 2" xfId="2962" xr:uid="{00000000-0005-0000-0000-0000D2030000}"/>
    <cellStyle name="20% - Accent1 2 32 8 5" xfId="2963" xr:uid="{00000000-0005-0000-0000-0000D3030000}"/>
    <cellStyle name="20% - Accent1 2 32 8_REKAP IBT" xfId="2964" xr:uid="{00000000-0005-0000-0000-0000D4030000}"/>
    <cellStyle name="20% - Accent1 2 32 9" xfId="2965" xr:uid="{00000000-0005-0000-0000-0000D5030000}"/>
    <cellStyle name="20% - Accent1 2 32 9 2" xfId="2966" xr:uid="{00000000-0005-0000-0000-0000D6030000}"/>
    <cellStyle name="20% - Accent1 2 32 9 2 2" xfId="2967" xr:uid="{00000000-0005-0000-0000-0000D7030000}"/>
    <cellStyle name="20% - Accent1 2 32 9 2 2 2" xfId="2968" xr:uid="{00000000-0005-0000-0000-0000D8030000}"/>
    <cellStyle name="20% - Accent1 2 32 9 2 3" xfId="2970" xr:uid="{00000000-0005-0000-0000-0000D9030000}"/>
    <cellStyle name="20% - Accent1 2 32 9 2_REKAP IBT" xfId="2971" xr:uid="{00000000-0005-0000-0000-0000DA030000}"/>
    <cellStyle name="20% - Accent1 2 32 9 3" xfId="2177" xr:uid="{00000000-0005-0000-0000-0000DB030000}"/>
    <cellStyle name="20% - Accent1 2 32 9 3 2" xfId="2975" xr:uid="{00000000-0005-0000-0000-0000DC030000}"/>
    <cellStyle name="20% - Accent1 2 32 9 3 2 2" xfId="2976" xr:uid="{00000000-0005-0000-0000-0000DD030000}"/>
    <cellStyle name="20% - Accent1 2 32 9 3 3" xfId="2979" xr:uid="{00000000-0005-0000-0000-0000DE030000}"/>
    <cellStyle name="20% - Accent1 2 32 9 3_REKAP IBT" xfId="2980" xr:uid="{00000000-0005-0000-0000-0000DF030000}"/>
    <cellStyle name="20% - Accent1 2 32 9 4" xfId="2981" xr:uid="{00000000-0005-0000-0000-0000E0030000}"/>
    <cellStyle name="20% - Accent1 2 32 9 4 2" xfId="2983" xr:uid="{00000000-0005-0000-0000-0000E1030000}"/>
    <cellStyle name="20% - Accent1 2 32 9 5" xfId="2984" xr:uid="{00000000-0005-0000-0000-0000E2030000}"/>
    <cellStyle name="20% - Accent1 2 32 9_REKAP IBT" xfId="2985" xr:uid="{00000000-0005-0000-0000-0000E3030000}"/>
    <cellStyle name="20% - Accent1 2 32_REKAP IBT" xfId="2989" xr:uid="{00000000-0005-0000-0000-0000E4030000}"/>
    <cellStyle name="20% - Accent1 2 33" xfId="1180" xr:uid="{00000000-0005-0000-0000-0000E5030000}"/>
    <cellStyle name="20% - Accent1 2 33 10" xfId="346" xr:uid="{00000000-0005-0000-0000-0000E6030000}"/>
    <cellStyle name="20% - Accent1 2 33 10 2" xfId="1183" xr:uid="{00000000-0005-0000-0000-0000E7030000}"/>
    <cellStyle name="20% - Accent1 2 33 10 2 2" xfId="1188" xr:uid="{00000000-0005-0000-0000-0000E8030000}"/>
    <cellStyle name="20% - Accent1 2 33 10 2 2 2" xfId="1191" xr:uid="{00000000-0005-0000-0000-0000E9030000}"/>
    <cellStyle name="20% - Accent1 2 33 10 2 3" xfId="1200" xr:uid="{00000000-0005-0000-0000-0000EA030000}"/>
    <cellStyle name="20% - Accent1 2 33 10 2_REKAP IBT" xfId="252" xr:uid="{00000000-0005-0000-0000-0000EB030000}"/>
    <cellStyle name="20% - Accent1 2 33 10 3" xfId="935" xr:uid="{00000000-0005-0000-0000-0000EC030000}"/>
    <cellStyle name="20% - Accent1 2 33 10 3 2" xfId="1204" xr:uid="{00000000-0005-0000-0000-0000ED030000}"/>
    <cellStyle name="20% - Accent1 2 33 10 3 2 2" xfId="1209" xr:uid="{00000000-0005-0000-0000-0000EE030000}"/>
    <cellStyle name="20% - Accent1 2 33 10 3 3" xfId="1215" xr:uid="{00000000-0005-0000-0000-0000EF030000}"/>
    <cellStyle name="20% - Accent1 2 33 10 3_REKAP IBT" xfId="1218" xr:uid="{00000000-0005-0000-0000-0000F0030000}"/>
    <cellStyle name="20% - Accent1 2 33 10 4" xfId="1226" xr:uid="{00000000-0005-0000-0000-0000F1030000}"/>
    <cellStyle name="20% - Accent1 2 33 10 4 2" xfId="1228" xr:uid="{00000000-0005-0000-0000-0000F2030000}"/>
    <cellStyle name="20% - Accent1 2 33 10 5" xfId="1237" xr:uid="{00000000-0005-0000-0000-0000F3030000}"/>
    <cellStyle name="20% - Accent1 2 33 10_REKAP IBT" xfId="425" xr:uid="{00000000-0005-0000-0000-0000F4030000}"/>
    <cellStyle name="20% - Accent1 2 33 11" xfId="352" xr:uid="{00000000-0005-0000-0000-0000F5030000}"/>
    <cellStyle name="20% - Accent1 2 33 11 2" xfId="1242" xr:uid="{00000000-0005-0000-0000-0000F6030000}"/>
    <cellStyle name="20% - Accent1 2 33 11 2 2" xfId="1251" xr:uid="{00000000-0005-0000-0000-0000F7030000}"/>
    <cellStyle name="20% - Accent1 2 33 11 2 2 2" xfId="1258" xr:uid="{00000000-0005-0000-0000-0000F8030000}"/>
    <cellStyle name="20% - Accent1 2 33 11 2 3" xfId="1266" xr:uid="{00000000-0005-0000-0000-0000F9030000}"/>
    <cellStyle name="20% - Accent1 2 33 11 2_REKAP IBT" xfId="589" xr:uid="{00000000-0005-0000-0000-0000FA030000}"/>
    <cellStyle name="20% - Accent1 2 33 11 3" xfId="1268" xr:uid="{00000000-0005-0000-0000-0000FB030000}"/>
    <cellStyle name="20% - Accent1 2 33 11 3 2" xfId="1272" xr:uid="{00000000-0005-0000-0000-0000FC030000}"/>
    <cellStyle name="20% - Accent1 2 33 11 3 2 2" xfId="1279" xr:uid="{00000000-0005-0000-0000-0000FD030000}"/>
    <cellStyle name="20% - Accent1 2 33 11 3 3" xfId="1281" xr:uid="{00000000-0005-0000-0000-0000FE030000}"/>
    <cellStyle name="20% - Accent1 2 33 11 3_REKAP IBT" xfId="1289" xr:uid="{00000000-0005-0000-0000-0000FF030000}"/>
    <cellStyle name="20% - Accent1 2 33 11 4" xfId="1292" xr:uid="{00000000-0005-0000-0000-000000040000}"/>
    <cellStyle name="20% - Accent1 2 33 11 4 2" xfId="1300" xr:uid="{00000000-0005-0000-0000-000001040000}"/>
    <cellStyle name="20% - Accent1 2 33 11 5" xfId="1304" xr:uid="{00000000-0005-0000-0000-000002040000}"/>
    <cellStyle name="20% - Accent1 2 33 11_REKAP IBT" xfId="1306" xr:uid="{00000000-0005-0000-0000-000003040000}"/>
    <cellStyle name="20% - Accent1 2 33 12" xfId="1311" xr:uid="{00000000-0005-0000-0000-000004040000}"/>
    <cellStyle name="20% - Accent1 2 33 12 2" xfId="1313" xr:uid="{00000000-0005-0000-0000-000005040000}"/>
    <cellStyle name="20% - Accent1 2 33 12 2 2" xfId="965" xr:uid="{00000000-0005-0000-0000-000006040000}"/>
    <cellStyle name="20% - Accent1 2 33 12 3" xfId="1316" xr:uid="{00000000-0005-0000-0000-000007040000}"/>
    <cellStyle name="20% - Accent1 2 33 12_REKAP IBT" xfId="1326" xr:uid="{00000000-0005-0000-0000-000008040000}"/>
    <cellStyle name="20% - Accent1 2 33 13" xfId="1329" xr:uid="{00000000-0005-0000-0000-000009040000}"/>
    <cellStyle name="20% - Accent1 2 33 13 2" xfId="1331" xr:uid="{00000000-0005-0000-0000-00000A040000}"/>
    <cellStyle name="20% - Accent1 2 33 13 2 2" xfId="1335" xr:uid="{00000000-0005-0000-0000-00000B040000}"/>
    <cellStyle name="20% - Accent1 2 33 13 3" xfId="491" xr:uid="{00000000-0005-0000-0000-00000C040000}"/>
    <cellStyle name="20% - Accent1 2 33 13_REKAP IBT" xfId="1341" xr:uid="{00000000-0005-0000-0000-00000D040000}"/>
    <cellStyle name="20% - Accent1 2 33 14" xfId="2990" xr:uid="{00000000-0005-0000-0000-00000E040000}"/>
    <cellStyle name="20% - Accent1 2 33 14 2" xfId="2991" xr:uid="{00000000-0005-0000-0000-00000F040000}"/>
    <cellStyle name="20% - Accent1 2 33 15" xfId="1935" xr:uid="{00000000-0005-0000-0000-000010040000}"/>
    <cellStyle name="20% - Accent1 2 33 2" xfId="683" xr:uid="{00000000-0005-0000-0000-000011040000}"/>
    <cellStyle name="20% - Accent1 2 33 2 2" xfId="1345" xr:uid="{00000000-0005-0000-0000-000012040000}"/>
    <cellStyle name="20% - Accent1 2 33 2 2 2" xfId="715" xr:uid="{00000000-0005-0000-0000-000013040000}"/>
    <cellStyle name="20% - Accent1 2 33 2 2 2 2" xfId="114" xr:uid="{00000000-0005-0000-0000-000014040000}"/>
    <cellStyle name="20% - Accent1 2 33 2 2 3" xfId="418" xr:uid="{00000000-0005-0000-0000-000015040000}"/>
    <cellStyle name="20% - Accent1 2 33 2 2_REKAP IBT" xfId="270" xr:uid="{00000000-0005-0000-0000-000016040000}"/>
    <cellStyle name="20% - Accent1 2 33 2 3" xfId="1348" xr:uid="{00000000-0005-0000-0000-000017040000}"/>
    <cellStyle name="20% - Accent1 2 33 2 3 2" xfId="833" xr:uid="{00000000-0005-0000-0000-000018040000}"/>
    <cellStyle name="20% - Accent1 2 33 2 3 2 2" xfId="1355" xr:uid="{00000000-0005-0000-0000-000019040000}"/>
    <cellStyle name="20% - Accent1 2 33 2 3 3" xfId="435" xr:uid="{00000000-0005-0000-0000-00001A040000}"/>
    <cellStyle name="20% - Accent1 2 33 2 3_REKAP IBT" xfId="1362" xr:uid="{00000000-0005-0000-0000-00001B040000}"/>
    <cellStyle name="20% - Accent1 2 33 2 4" xfId="1368" xr:uid="{00000000-0005-0000-0000-00001C040000}"/>
    <cellStyle name="20% - Accent1 2 33 2 4 2" xfId="145" xr:uid="{00000000-0005-0000-0000-00001D040000}"/>
    <cellStyle name="20% - Accent1 2 33 2 5" xfId="1372" xr:uid="{00000000-0005-0000-0000-00001E040000}"/>
    <cellStyle name="20% - Accent1 2 33 2_REKAP IBT" xfId="745" xr:uid="{00000000-0005-0000-0000-00001F040000}"/>
    <cellStyle name="20% - Accent1 2 33 3" xfId="692" xr:uid="{00000000-0005-0000-0000-000020040000}"/>
    <cellStyle name="20% - Accent1 2 33 3 2" xfId="1377" xr:uid="{00000000-0005-0000-0000-000021040000}"/>
    <cellStyle name="20% - Accent1 2 33 3 2 2" xfId="1379" xr:uid="{00000000-0005-0000-0000-000022040000}"/>
    <cellStyle name="20% - Accent1 2 33 3 2 2 2" xfId="1382" xr:uid="{00000000-0005-0000-0000-000023040000}"/>
    <cellStyle name="20% - Accent1 2 33 3 2 3" xfId="516" xr:uid="{00000000-0005-0000-0000-000024040000}"/>
    <cellStyle name="20% - Accent1 2 33 3 2_REKAP IBT" xfId="1387" xr:uid="{00000000-0005-0000-0000-000025040000}"/>
    <cellStyle name="20% - Accent1 2 33 3 3" xfId="1245" xr:uid="{00000000-0005-0000-0000-000026040000}"/>
    <cellStyle name="20% - Accent1 2 33 3 3 2" xfId="1256" xr:uid="{00000000-0005-0000-0000-000027040000}"/>
    <cellStyle name="20% - Accent1 2 33 3 3 2 2" xfId="1391" xr:uid="{00000000-0005-0000-0000-000028040000}"/>
    <cellStyle name="20% - Accent1 2 33 3 3 3" xfId="528" xr:uid="{00000000-0005-0000-0000-000029040000}"/>
    <cellStyle name="20% - Accent1 2 33 3 3_REKAP IBT" xfId="1400" xr:uid="{00000000-0005-0000-0000-00002A040000}"/>
    <cellStyle name="20% - Accent1 2 33 3 4" xfId="1264" xr:uid="{00000000-0005-0000-0000-00002B040000}"/>
    <cellStyle name="20% - Accent1 2 33 3 4 2" xfId="1405" xr:uid="{00000000-0005-0000-0000-00002C040000}"/>
    <cellStyle name="20% - Accent1 2 33 3 5" xfId="1322" xr:uid="{00000000-0005-0000-0000-00002D040000}"/>
    <cellStyle name="20% - Accent1 2 33 3_REKAP IBT" xfId="1407" xr:uid="{00000000-0005-0000-0000-00002E040000}"/>
    <cellStyle name="20% - Accent1 2 33 4" xfId="698" xr:uid="{00000000-0005-0000-0000-00002F040000}"/>
    <cellStyle name="20% - Accent1 2 33 4 2" xfId="1410" xr:uid="{00000000-0005-0000-0000-000030040000}"/>
    <cellStyle name="20% - Accent1 2 33 4 2 2" xfId="1174" xr:uid="{00000000-0005-0000-0000-000031040000}"/>
    <cellStyle name="20% - Accent1 2 33 4 2 2 2" xfId="678" xr:uid="{00000000-0005-0000-0000-000032040000}"/>
    <cellStyle name="20% - Accent1 2 33 4 2 3" xfId="587" xr:uid="{00000000-0005-0000-0000-000033040000}"/>
    <cellStyle name="20% - Accent1 2 33 4 2_REKAP IBT" xfId="623" xr:uid="{00000000-0005-0000-0000-000034040000}"/>
    <cellStyle name="20% - Accent1 2 33 4 3" xfId="1270" xr:uid="{00000000-0005-0000-0000-000035040000}"/>
    <cellStyle name="20% - Accent1 2 33 4 3 2" xfId="1275" xr:uid="{00000000-0005-0000-0000-000036040000}"/>
    <cellStyle name="20% - Accent1 2 33 4 3 2 2" xfId="104" xr:uid="{00000000-0005-0000-0000-000037040000}"/>
    <cellStyle name="20% - Accent1 2 33 4 3 3" xfId="606" xr:uid="{00000000-0005-0000-0000-000038040000}"/>
    <cellStyle name="20% - Accent1 2 33 4 3_REKAP IBT" xfId="1146" xr:uid="{00000000-0005-0000-0000-000039040000}"/>
    <cellStyle name="20% - Accent1 2 33 4 4" xfId="1287" xr:uid="{00000000-0005-0000-0000-00003A040000}"/>
    <cellStyle name="20% - Accent1 2 33 4 4 2" xfId="1414" xr:uid="{00000000-0005-0000-0000-00003B040000}"/>
    <cellStyle name="20% - Accent1 2 33 4 5" xfId="1418" xr:uid="{00000000-0005-0000-0000-00003C040000}"/>
    <cellStyle name="20% - Accent1 2 33 4_REKAP IBT" xfId="664" xr:uid="{00000000-0005-0000-0000-00003D040000}"/>
    <cellStyle name="20% - Accent1 2 33 5" xfId="706" xr:uid="{00000000-0005-0000-0000-00003E040000}"/>
    <cellStyle name="20% - Accent1 2 33 5 2" xfId="86" xr:uid="{00000000-0005-0000-0000-00003F040000}"/>
    <cellStyle name="20% - Accent1 2 33 5 2 2" xfId="1425" xr:uid="{00000000-0005-0000-0000-000040040000}"/>
    <cellStyle name="20% - Accent1 2 33 5 2 2 2" xfId="1427" xr:uid="{00000000-0005-0000-0000-000041040000}"/>
    <cellStyle name="20% - Accent1 2 33 5 2 3" xfId="658" xr:uid="{00000000-0005-0000-0000-000042040000}"/>
    <cellStyle name="20% - Accent1 2 33 5 2_REKAP IBT" xfId="895" xr:uid="{00000000-0005-0000-0000-000043040000}"/>
    <cellStyle name="20% - Accent1 2 33 5 3" xfId="1297" xr:uid="{00000000-0005-0000-0000-000044040000}"/>
    <cellStyle name="20% - Accent1 2 33 5 3 2" xfId="1429" xr:uid="{00000000-0005-0000-0000-000045040000}"/>
    <cellStyle name="20% - Accent1 2 33 5 3 2 2" xfId="1431" xr:uid="{00000000-0005-0000-0000-000046040000}"/>
    <cellStyle name="20% - Accent1 2 33 5 3 3" xfId="670" xr:uid="{00000000-0005-0000-0000-000047040000}"/>
    <cellStyle name="20% - Accent1 2 33 5 3_REKAP IBT" xfId="1185" xr:uid="{00000000-0005-0000-0000-000048040000}"/>
    <cellStyle name="20% - Accent1 2 33 5 4" xfId="1435" xr:uid="{00000000-0005-0000-0000-000049040000}"/>
    <cellStyle name="20% - Accent1 2 33 5 4 2" xfId="1437" xr:uid="{00000000-0005-0000-0000-00004A040000}"/>
    <cellStyle name="20% - Accent1 2 33 5 5" xfId="1439" xr:uid="{00000000-0005-0000-0000-00004B040000}"/>
    <cellStyle name="20% - Accent1 2 33 5_REKAP IBT" xfId="1445" xr:uid="{00000000-0005-0000-0000-00004C040000}"/>
    <cellStyle name="20% - Accent1 2 33 6" xfId="711" xr:uid="{00000000-0005-0000-0000-00004D040000}"/>
    <cellStyle name="20% - Accent1 2 33 6 2" xfId="110" xr:uid="{00000000-0005-0000-0000-00004E040000}"/>
    <cellStyle name="20% - Accent1 2 33 6 2 2" xfId="1450" xr:uid="{00000000-0005-0000-0000-00004F040000}"/>
    <cellStyle name="20% - Accent1 2 33 6 2 2 2" xfId="933" xr:uid="{00000000-0005-0000-0000-000050040000}"/>
    <cellStyle name="20% - Accent1 2 33 6 2 3" xfId="793" xr:uid="{00000000-0005-0000-0000-000051040000}"/>
    <cellStyle name="20% - Accent1 2 33 6 2_REKAP IBT" xfId="1454" xr:uid="{00000000-0005-0000-0000-000052040000}"/>
    <cellStyle name="20% - Accent1 2 33 6 3" xfId="1459" xr:uid="{00000000-0005-0000-0000-000053040000}"/>
    <cellStyle name="20% - Accent1 2 33 6 3 2" xfId="1463" xr:uid="{00000000-0005-0000-0000-000054040000}"/>
    <cellStyle name="20% - Accent1 2 33 6 3 2 2" xfId="1470" xr:uid="{00000000-0005-0000-0000-000055040000}"/>
    <cellStyle name="20% - Accent1 2 33 6 3 3" xfId="808" xr:uid="{00000000-0005-0000-0000-000056040000}"/>
    <cellStyle name="20% - Accent1 2 33 6 3_REKAP IBT" xfId="1475" xr:uid="{00000000-0005-0000-0000-000057040000}"/>
    <cellStyle name="20% - Accent1 2 33 6 4" xfId="5" xr:uid="{00000000-0005-0000-0000-000058040000}"/>
    <cellStyle name="20% - Accent1 2 33 6 4 2" xfId="1477" xr:uid="{00000000-0005-0000-0000-000059040000}"/>
    <cellStyle name="20% - Accent1 2 33 6 5" xfId="95" xr:uid="{00000000-0005-0000-0000-00005A040000}"/>
    <cellStyle name="20% - Accent1 2 33 6_REKAP IBT" xfId="93" xr:uid="{00000000-0005-0000-0000-00005B040000}"/>
    <cellStyle name="20% - Accent1 2 33 7" xfId="412" xr:uid="{00000000-0005-0000-0000-00005C040000}"/>
    <cellStyle name="20% - Accent1 2 33 7 2" xfId="1486" xr:uid="{00000000-0005-0000-0000-00005D040000}"/>
    <cellStyle name="20% - Accent1 2 33 7 2 2" xfId="1492" xr:uid="{00000000-0005-0000-0000-00005E040000}"/>
    <cellStyle name="20% - Accent1 2 33 7 2 2 2" xfId="1496" xr:uid="{00000000-0005-0000-0000-00005F040000}"/>
    <cellStyle name="20% - Accent1 2 33 7 2 3" xfId="893" xr:uid="{00000000-0005-0000-0000-000060040000}"/>
    <cellStyle name="20% - Accent1 2 33 7 2_REKAP IBT" xfId="1103" xr:uid="{00000000-0005-0000-0000-000061040000}"/>
    <cellStyle name="20% - Accent1 2 33 7 3" xfId="1501" xr:uid="{00000000-0005-0000-0000-000062040000}"/>
    <cellStyle name="20% - Accent1 2 33 7 3 2" xfId="1508" xr:uid="{00000000-0005-0000-0000-000063040000}"/>
    <cellStyle name="20% - Accent1 2 33 7 3 2 2" xfId="1364" xr:uid="{00000000-0005-0000-0000-000064040000}"/>
    <cellStyle name="20% - Accent1 2 33 7 3 3" xfId="905" xr:uid="{00000000-0005-0000-0000-000065040000}"/>
    <cellStyle name="20% - Accent1 2 33 7 3_REKAP IBT" xfId="82" xr:uid="{00000000-0005-0000-0000-000066040000}"/>
    <cellStyle name="20% - Accent1 2 33 7 4" xfId="1516" xr:uid="{00000000-0005-0000-0000-000067040000}"/>
    <cellStyle name="20% - Accent1 2 33 7 4 2" xfId="642" xr:uid="{00000000-0005-0000-0000-000068040000}"/>
    <cellStyle name="20% - Accent1 2 33 7 5" xfId="36" xr:uid="{00000000-0005-0000-0000-000069040000}"/>
    <cellStyle name="20% - Accent1 2 33 7_REKAP IBT" xfId="33" xr:uid="{00000000-0005-0000-0000-00006A040000}"/>
    <cellStyle name="20% - Accent1 2 33 8" xfId="1518" xr:uid="{00000000-0005-0000-0000-00006B040000}"/>
    <cellStyle name="20% - Accent1 2 33 8 2" xfId="732" xr:uid="{00000000-0005-0000-0000-00006C040000}"/>
    <cellStyle name="20% - Accent1 2 33 8 2 2" xfId="1524" xr:uid="{00000000-0005-0000-0000-00006D040000}"/>
    <cellStyle name="20% - Accent1 2 33 8 2 2 2" xfId="1526" xr:uid="{00000000-0005-0000-0000-00006E040000}"/>
    <cellStyle name="20% - Accent1 2 33 8 2 3" xfId="978" xr:uid="{00000000-0005-0000-0000-00006F040000}"/>
    <cellStyle name="20% - Accent1 2 33 8 2_REKAP IBT" xfId="1531" xr:uid="{00000000-0005-0000-0000-000070040000}"/>
    <cellStyle name="20% - Accent1 2 33 8 3" xfId="856" xr:uid="{00000000-0005-0000-0000-000071040000}"/>
    <cellStyle name="20% - Accent1 2 33 8 3 2" xfId="1535" xr:uid="{00000000-0005-0000-0000-000072040000}"/>
    <cellStyle name="20% - Accent1 2 33 8 3 2 2" xfId="74" xr:uid="{00000000-0005-0000-0000-000073040000}"/>
    <cellStyle name="20% - Accent1 2 33 8 3 3" xfId="984" xr:uid="{00000000-0005-0000-0000-000074040000}"/>
    <cellStyle name="20% - Accent1 2 33 8 3_REKAP IBT" xfId="1542" xr:uid="{00000000-0005-0000-0000-000075040000}"/>
    <cellStyle name="20% - Accent1 2 33 8 4" xfId="865" xr:uid="{00000000-0005-0000-0000-000076040000}"/>
    <cellStyle name="20% - Accent1 2 33 8 4 2" xfId="1099" xr:uid="{00000000-0005-0000-0000-000077040000}"/>
    <cellStyle name="20% - Accent1 2 33 8 5" xfId="1550" xr:uid="{00000000-0005-0000-0000-000078040000}"/>
    <cellStyle name="20% - Accent1 2 33 8_REKAP IBT" xfId="1559" xr:uid="{00000000-0005-0000-0000-000079040000}"/>
    <cellStyle name="20% - Accent1 2 33 9" xfId="1479" xr:uid="{00000000-0005-0000-0000-00007A040000}"/>
    <cellStyle name="20% - Accent1 2 33 9 2" xfId="1488" xr:uid="{00000000-0005-0000-0000-00007B040000}"/>
    <cellStyle name="20% - Accent1 2 33 9 2 2" xfId="1494" xr:uid="{00000000-0005-0000-0000-00007C040000}"/>
    <cellStyle name="20% - Accent1 2 33 9 2 2 2" xfId="1529" xr:uid="{00000000-0005-0000-0000-00007D040000}"/>
    <cellStyle name="20% - Accent1 2 33 9 2 3" xfId="1570" xr:uid="{00000000-0005-0000-0000-00007E040000}"/>
    <cellStyle name="20% - Accent1 2 33 9 2_REKAP IBT" xfId="1579" xr:uid="{00000000-0005-0000-0000-00007F040000}"/>
    <cellStyle name="20% - Accent1 2 33 9 3" xfId="891" xr:uid="{00000000-0005-0000-0000-000080040000}"/>
    <cellStyle name="20% - Accent1 2 33 9 3 2" xfId="1198" xr:uid="{00000000-0005-0000-0000-000081040000}"/>
    <cellStyle name="20% - Accent1 2 33 9 3 2 2" xfId="341" xr:uid="{00000000-0005-0000-0000-000082040000}"/>
    <cellStyle name="20% - Accent1 2 33 9 3 3" xfId="483" xr:uid="{00000000-0005-0000-0000-000083040000}"/>
    <cellStyle name="20% - Accent1 2 33 9 3_REKAP IBT" xfId="1583" xr:uid="{00000000-0005-0000-0000-000084040000}"/>
    <cellStyle name="20% - Accent1 2 33 9 4" xfId="1590" xr:uid="{00000000-0005-0000-0000-000085040000}"/>
    <cellStyle name="20% - Accent1 2 33 9 4 2" xfId="1212" xr:uid="{00000000-0005-0000-0000-000086040000}"/>
    <cellStyle name="20% - Accent1 2 33 9 5" xfId="362" xr:uid="{00000000-0005-0000-0000-000087040000}"/>
    <cellStyle name="20% - Accent1 2 33 9_REKAP IBT" xfId="1096" xr:uid="{00000000-0005-0000-0000-000088040000}"/>
    <cellStyle name="20% - Accent1 2 33_REKAP IBT" xfId="2995" xr:uid="{00000000-0005-0000-0000-000089040000}"/>
    <cellStyle name="20% - Accent1 2 34" xfId="584" xr:uid="{00000000-0005-0000-0000-00008A040000}"/>
    <cellStyle name="20% - Accent1 2 34 10" xfId="47" xr:uid="{00000000-0005-0000-0000-00008B040000}"/>
    <cellStyle name="20% - Accent1 2 34 10 2" xfId="1597" xr:uid="{00000000-0005-0000-0000-00008C040000}"/>
    <cellStyle name="20% - Accent1 2 34 10 2 2" xfId="1616" xr:uid="{00000000-0005-0000-0000-00008D040000}"/>
    <cellStyle name="20% - Accent1 2 34 10 2 2 2" xfId="30" xr:uid="{00000000-0005-0000-0000-00008E040000}"/>
    <cellStyle name="20% - Accent1 2 34 10 2 3" xfId="1017" xr:uid="{00000000-0005-0000-0000-00008F040000}"/>
    <cellStyle name="20% - Accent1 2 34 10 2_REKAP IBT" xfId="1548" xr:uid="{00000000-0005-0000-0000-000090040000}"/>
    <cellStyle name="20% - Accent1 2 34 10 3" xfId="1620" xr:uid="{00000000-0005-0000-0000-000091040000}"/>
    <cellStyle name="20% - Accent1 2 34 10 3 2" xfId="1630" xr:uid="{00000000-0005-0000-0000-000092040000}"/>
    <cellStyle name="20% - Accent1 2 34 10 3 2 2" xfId="1640" xr:uid="{00000000-0005-0000-0000-000093040000}"/>
    <cellStyle name="20% - Accent1 2 34 10 3 3" xfId="1065" xr:uid="{00000000-0005-0000-0000-000094040000}"/>
    <cellStyle name="20% - Accent1 2 34 10 3_REKAP IBT" xfId="1566" xr:uid="{00000000-0005-0000-0000-000095040000}"/>
    <cellStyle name="20% - Accent1 2 34 10 4" xfId="957" xr:uid="{00000000-0005-0000-0000-000096040000}"/>
    <cellStyle name="20% - Accent1 2 34 10 4 2" xfId="193" xr:uid="{00000000-0005-0000-0000-000097040000}"/>
    <cellStyle name="20% - Accent1 2 34 10 5" xfId="974" xr:uid="{00000000-0005-0000-0000-000098040000}"/>
    <cellStyle name="20% - Accent1 2 34 10_REKAP IBT" xfId="1648" xr:uid="{00000000-0005-0000-0000-000099040000}"/>
    <cellStyle name="20% - Accent1 2 34 11" xfId="836" xr:uid="{00000000-0005-0000-0000-00009A040000}"/>
    <cellStyle name="20% - Accent1 2 34 11 2" xfId="1358" xr:uid="{00000000-0005-0000-0000-00009B040000}"/>
    <cellStyle name="20% - Accent1 2 34 11 2 2" xfId="571" xr:uid="{00000000-0005-0000-0000-00009C040000}"/>
    <cellStyle name="20% - Accent1 2 34 11 2 2 2" xfId="248" xr:uid="{00000000-0005-0000-0000-00009D040000}"/>
    <cellStyle name="20% - Accent1 2 34 11 2 3" xfId="1653" xr:uid="{00000000-0005-0000-0000-00009E040000}"/>
    <cellStyle name="20% - Accent1 2 34 11 2_REKAP IBT" xfId="1660" xr:uid="{00000000-0005-0000-0000-00009F040000}"/>
    <cellStyle name="20% - Accent1 2 34 11 3" xfId="1613" xr:uid="{00000000-0005-0000-0000-0000A0040000}"/>
    <cellStyle name="20% - Accent1 2 34 11 3 2" xfId="26" xr:uid="{00000000-0005-0000-0000-0000A1040000}"/>
    <cellStyle name="20% - Accent1 2 34 11 3 2 2" xfId="1053" xr:uid="{00000000-0005-0000-0000-0000A2040000}"/>
    <cellStyle name="20% - Accent1 2 34 11 3 3" xfId="1664" xr:uid="{00000000-0005-0000-0000-0000A3040000}"/>
    <cellStyle name="20% - Accent1 2 34 11 3_REKAP IBT" xfId="1674" xr:uid="{00000000-0005-0000-0000-0000A4040000}"/>
    <cellStyle name="20% - Accent1 2 34 11 4" xfId="1014" xr:uid="{00000000-0005-0000-0000-0000A5040000}"/>
    <cellStyle name="20% - Accent1 2 34 11 4 2" xfId="1026" xr:uid="{00000000-0005-0000-0000-0000A6040000}"/>
    <cellStyle name="20% - Accent1 2 34 11 5" xfId="1039" xr:uid="{00000000-0005-0000-0000-0000A7040000}"/>
    <cellStyle name="20% - Accent1 2 34 11_REKAP IBT" xfId="1683" xr:uid="{00000000-0005-0000-0000-0000A8040000}"/>
    <cellStyle name="20% - Accent1 2 34 12" xfId="439" xr:uid="{00000000-0005-0000-0000-0000A9040000}"/>
    <cellStyle name="20% - Accent1 2 34 12 2" xfId="1688" xr:uid="{00000000-0005-0000-0000-0000AA040000}"/>
    <cellStyle name="20% - Accent1 2 34 12 2 2" xfId="174" xr:uid="{00000000-0005-0000-0000-0000AB040000}"/>
    <cellStyle name="20% - Accent1 2 34 12 3" xfId="1628" xr:uid="{00000000-0005-0000-0000-0000AC040000}"/>
    <cellStyle name="20% - Accent1 2 34 12_REKAP IBT" xfId="1690" xr:uid="{00000000-0005-0000-0000-0000AD040000}"/>
    <cellStyle name="20% - Accent1 2 34 13" xfId="1699" xr:uid="{00000000-0005-0000-0000-0000AE040000}"/>
    <cellStyle name="20% - Accent1 2 34 13 2" xfId="1393" xr:uid="{00000000-0005-0000-0000-0000AF040000}"/>
    <cellStyle name="20% - Accent1 2 34 13 2 2" xfId="407" xr:uid="{00000000-0005-0000-0000-0000B0040000}"/>
    <cellStyle name="20% - Accent1 2 34 13 3" xfId="189" xr:uid="{00000000-0005-0000-0000-0000B1040000}"/>
    <cellStyle name="20% - Accent1 2 34 13_REKAP IBT" xfId="925" xr:uid="{00000000-0005-0000-0000-0000B2040000}"/>
    <cellStyle name="20% - Accent1 2 34 14" xfId="727" xr:uid="{00000000-0005-0000-0000-0000B3040000}"/>
    <cellStyle name="20% - Accent1 2 34 14 2" xfId="1520" xr:uid="{00000000-0005-0000-0000-0000B4040000}"/>
    <cellStyle name="20% - Accent1 2 34 15" xfId="854" xr:uid="{00000000-0005-0000-0000-0000B5040000}"/>
    <cellStyle name="20% - Accent1 2 34 2" xfId="372" xr:uid="{00000000-0005-0000-0000-0000B6040000}"/>
    <cellStyle name="20% - Accent1 2 34 2 2" xfId="1702" xr:uid="{00000000-0005-0000-0000-0000B7040000}"/>
    <cellStyle name="20% - Accent1 2 34 2 2 2" xfId="1706" xr:uid="{00000000-0005-0000-0000-0000B8040000}"/>
    <cellStyle name="20% - Accent1 2 34 2 2 2 2" xfId="539" xr:uid="{00000000-0005-0000-0000-0000B9040000}"/>
    <cellStyle name="20% - Accent1 2 34 2 2 3" xfId="1710" xr:uid="{00000000-0005-0000-0000-0000BA040000}"/>
    <cellStyle name="20% - Accent1 2 34 2 2_REKAP IBT" xfId="10" xr:uid="{00000000-0005-0000-0000-0000BB040000}"/>
    <cellStyle name="20% - Accent1 2 34 2 3" xfId="1713" xr:uid="{00000000-0005-0000-0000-0000BC040000}"/>
    <cellStyle name="20% - Accent1 2 34 2 3 2" xfId="1715" xr:uid="{00000000-0005-0000-0000-0000BD040000}"/>
    <cellStyle name="20% - Accent1 2 34 2 3 2 2" xfId="1360" xr:uid="{00000000-0005-0000-0000-0000BE040000}"/>
    <cellStyle name="20% - Accent1 2 34 2 3 3" xfId="634" xr:uid="{00000000-0005-0000-0000-0000BF040000}"/>
    <cellStyle name="20% - Accent1 2 34 2 3_REKAP IBT" xfId="1717" xr:uid="{00000000-0005-0000-0000-0000C0040000}"/>
    <cellStyle name="20% - Accent1 2 34 2 4" xfId="652" xr:uid="{00000000-0005-0000-0000-0000C1040000}"/>
    <cellStyle name="20% - Accent1 2 34 2 4 2" xfId="294" xr:uid="{00000000-0005-0000-0000-0000C2040000}"/>
    <cellStyle name="20% - Accent1 2 34 2 5" xfId="159" xr:uid="{00000000-0005-0000-0000-0000C3040000}"/>
    <cellStyle name="20% - Accent1 2 34 2_REKAP IBT" xfId="497" xr:uid="{00000000-0005-0000-0000-0000C4040000}"/>
    <cellStyle name="20% - Accent1 2 34 3" xfId="818" xr:uid="{00000000-0005-0000-0000-0000C5040000}"/>
    <cellStyle name="20% - Accent1 2 34 3 2" xfId="1232" xr:uid="{00000000-0005-0000-0000-0000C6040000}"/>
    <cellStyle name="20% - Accent1 2 34 3 2 2" xfId="1574" xr:uid="{00000000-0005-0000-0000-0000C7040000}"/>
    <cellStyle name="20% - Accent1 2 34 3 2 2 2" xfId="1720" xr:uid="{00000000-0005-0000-0000-0000C8040000}"/>
    <cellStyle name="20% - Accent1 2 34 3 2 3" xfId="1722" xr:uid="{00000000-0005-0000-0000-0000C9040000}"/>
    <cellStyle name="20% - Accent1 2 34 3 2_REKAP IBT" xfId="1724" xr:uid="{00000000-0005-0000-0000-0000CA040000}"/>
    <cellStyle name="20% - Accent1 2 34 3 3" xfId="963" xr:uid="{00000000-0005-0000-0000-0000CB040000}"/>
    <cellStyle name="20% - Accent1 2 34 3 3 2" xfId="1726" xr:uid="{00000000-0005-0000-0000-0000CC040000}"/>
    <cellStyle name="20% - Accent1 2 34 3 3 2 2" xfId="1645" xr:uid="{00000000-0005-0000-0000-0000CD040000}"/>
    <cellStyle name="20% - Accent1 2 34 3 3 3" xfId="1385" xr:uid="{00000000-0005-0000-0000-0000CE040000}"/>
    <cellStyle name="20% - Accent1 2 34 3 3_REKAP IBT" xfId="1063" xr:uid="{00000000-0005-0000-0000-0000CF040000}"/>
    <cellStyle name="20% - Accent1 2 34 3 4" xfId="754" xr:uid="{00000000-0005-0000-0000-0000D0040000}"/>
    <cellStyle name="20% - Accent1 2 34 3 4 2" xfId="764" xr:uid="{00000000-0005-0000-0000-0000D1040000}"/>
    <cellStyle name="20% - Accent1 2 34 3 5" xfId="785" xr:uid="{00000000-0005-0000-0000-0000D2040000}"/>
    <cellStyle name="20% - Accent1 2 34 3_REKAP IBT" xfId="1420" xr:uid="{00000000-0005-0000-0000-0000D3040000}"/>
    <cellStyle name="20% - Accent1 2 34 4" xfId="826" xr:uid="{00000000-0005-0000-0000-0000D4040000}"/>
    <cellStyle name="20% - Accent1 2 34 4 2" xfId="1302" xr:uid="{00000000-0005-0000-0000-0000D5040000}"/>
    <cellStyle name="20% - Accent1 2 34 4 2 2" xfId="1456" xr:uid="{00000000-0005-0000-0000-0000D6040000}"/>
    <cellStyle name="20% - Accent1 2 34 4 2 2 2" xfId="1461" xr:uid="{00000000-0005-0000-0000-0000D7040000}"/>
    <cellStyle name="20% - Accent1 2 34 4 2 3" xfId="1" xr:uid="{00000000-0005-0000-0000-0000D8040000}"/>
    <cellStyle name="20% - Accent1 2 34 4 2_REKAP IBT" xfId="548" xr:uid="{00000000-0005-0000-0000-0000D9040000}"/>
    <cellStyle name="20% - Accent1 2 34 4 3" xfId="553" xr:uid="{00000000-0005-0000-0000-0000DA040000}"/>
    <cellStyle name="20% - Accent1 2 34 4 3 2" xfId="1498" xr:uid="{00000000-0005-0000-0000-0000DB040000}"/>
    <cellStyle name="20% - Accent1 2 34 4 3 2 2" xfId="1506" xr:uid="{00000000-0005-0000-0000-0000DC040000}"/>
    <cellStyle name="20% - Accent1 2 34 4 3 3" xfId="1511" xr:uid="{00000000-0005-0000-0000-0000DD040000}"/>
    <cellStyle name="20% - Accent1 2 34 4 3_REKAP IBT" xfId="1728" xr:uid="{00000000-0005-0000-0000-0000DE040000}"/>
    <cellStyle name="20% - Accent1 2 34 4 4" xfId="398" xr:uid="{00000000-0005-0000-0000-0000DF040000}"/>
    <cellStyle name="20% - Accent1 2 34 4 4 2" xfId="851" xr:uid="{00000000-0005-0000-0000-0000E0040000}"/>
    <cellStyle name="20% - Accent1 2 34 4 5" xfId="880" xr:uid="{00000000-0005-0000-0000-0000E1040000}"/>
    <cellStyle name="20% - Accent1 2 34 4_REKAP IBT" xfId="1731" xr:uid="{00000000-0005-0000-0000-0000E2040000}"/>
    <cellStyle name="20% - Accent1 2 34 5" xfId="45" xr:uid="{00000000-0005-0000-0000-0000E3040000}"/>
    <cellStyle name="20% - Accent1 2 34 5 2" xfId="1594" xr:uid="{00000000-0005-0000-0000-0000E4040000}"/>
    <cellStyle name="20% - Accent1 2 34 5 2 2" xfId="1611" xr:uid="{00000000-0005-0000-0000-0000E5040000}"/>
    <cellStyle name="20% - Accent1 2 34 5 2 2 2" xfId="24" xr:uid="{00000000-0005-0000-0000-0000E6040000}"/>
    <cellStyle name="20% - Accent1 2 34 5 2 3" xfId="1012" xr:uid="{00000000-0005-0000-0000-0000E7040000}"/>
    <cellStyle name="20% - Accent1 2 34 5 2_REKAP IBT" xfId="1544" xr:uid="{00000000-0005-0000-0000-0000E8040000}"/>
    <cellStyle name="20% - Accent1 2 34 5 3" xfId="1618" xr:uid="{00000000-0005-0000-0000-0000E9040000}"/>
    <cellStyle name="20% - Accent1 2 34 5 3 2" xfId="1626" xr:uid="{00000000-0005-0000-0000-0000EA040000}"/>
    <cellStyle name="20% - Accent1 2 34 5 3 2 2" xfId="1635" xr:uid="{00000000-0005-0000-0000-0000EB040000}"/>
    <cellStyle name="20% - Accent1 2 34 5 3 3" xfId="1061" xr:uid="{00000000-0005-0000-0000-0000EC040000}"/>
    <cellStyle name="20% - Accent1 2 34 5 3_REKAP IBT" xfId="1563" xr:uid="{00000000-0005-0000-0000-0000ED040000}"/>
    <cellStyle name="20% - Accent1 2 34 5 4" xfId="950" xr:uid="{00000000-0005-0000-0000-0000EE040000}"/>
    <cellStyle name="20% - Accent1 2 34 5 4 2" xfId="187" xr:uid="{00000000-0005-0000-0000-0000EF040000}"/>
    <cellStyle name="20% - Accent1 2 34 5 5" xfId="972" xr:uid="{00000000-0005-0000-0000-0000F0040000}"/>
    <cellStyle name="20% - Accent1 2 34 5_REKAP IBT" xfId="1642" xr:uid="{00000000-0005-0000-0000-0000F1040000}"/>
    <cellStyle name="20% - Accent1 2 34 6" xfId="831" xr:uid="{00000000-0005-0000-0000-0000F2040000}"/>
    <cellStyle name="20% - Accent1 2 34 6 2" xfId="1353" xr:uid="{00000000-0005-0000-0000-0000F3040000}"/>
    <cellStyle name="20% - Accent1 2 34 6 2 2" xfId="568" xr:uid="{00000000-0005-0000-0000-0000F4040000}"/>
    <cellStyle name="20% - Accent1 2 34 6 2 2 2" xfId="244" xr:uid="{00000000-0005-0000-0000-0000F5040000}"/>
    <cellStyle name="20% - Accent1 2 34 6 2 3" xfId="1651" xr:uid="{00000000-0005-0000-0000-0000F6040000}"/>
    <cellStyle name="20% - Accent1 2 34 6 2_REKAP IBT" xfId="1655" xr:uid="{00000000-0005-0000-0000-0000F7040000}"/>
    <cellStyle name="20% - Accent1 2 34 6 3" xfId="1604" xr:uid="{00000000-0005-0000-0000-0000F8040000}"/>
    <cellStyle name="20% - Accent1 2 34 6 3 2" xfId="22" xr:uid="{00000000-0005-0000-0000-0000F9040000}"/>
    <cellStyle name="20% - Accent1 2 34 6 3 2 2" xfId="1051" xr:uid="{00000000-0005-0000-0000-0000FA040000}"/>
    <cellStyle name="20% - Accent1 2 34 6 3 3" xfId="1662" xr:uid="{00000000-0005-0000-0000-0000FB040000}"/>
    <cellStyle name="20% - Accent1 2 34 6 3_REKAP IBT" xfId="1672" xr:uid="{00000000-0005-0000-0000-0000FC040000}"/>
    <cellStyle name="20% - Accent1 2 34 6 4" xfId="1009" xr:uid="{00000000-0005-0000-0000-0000FD040000}"/>
    <cellStyle name="20% - Accent1 2 34 6 4 2" xfId="1023" xr:uid="{00000000-0005-0000-0000-0000FE040000}"/>
    <cellStyle name="20% - Accent1 2 34 6 5" xfId="1033" xr:uid="{00000000-0005-0000-0000-0000FF040000}"/>
    <cellStyle name="20% - Accent1 2 34 6_REKAP IBT" xfId="1676" xr:uid="{00000000-0005-0000-0000-000000050000}"/>
    <cellStyle name="20% - Accent1 2 34 7" xfId="432" xr:uid="{00000000-0005-0000-0000-000001050000}"/>
    <cellStyle name="20% - Accent1 2 34 7 2" xfId="1686" xr:uid="{00000000-0005-0000-0000-000002050000}"/>
    <cellStyle name="20% - Accent1 2 34 7 2 2" xfId="168" xr:uid="{00000000-0005-0000-0000-000003050000}"/>
    <cellStyle name="20% - Accent1 2 34 7 2 2 2" xfId="1737" xr:uid="{00000000-0005-0000-0000-000004050000}"/>
    <cellStyle name="20% - Accent1 2 34 7 2 3" xfId="206" xr:uid="{00000000-0005-0000-0000-000005050000}"/>
    <cellStyle name="20% - Accent1 2 34 7 2_REKAP IBT" xfId="1739" xr:uid="{00000000-0005-0000-0000-000006050000}"/>
    <cellStyle name="20% - Accent1 2 34 7 3" xfId="1623" xr:uid="{00000000-0005-0000-0000-000007050000}"/>
    <cellStyle name="20% - Accent1 2 34 7 3 2" xfId="1632" xr:uid="{00000000-0005-0000-0000-000008050000}"/>
    <cellStyle name="20% - Accent1 2 34 7 3 2 2" xfId="1668" xr:uid="{00000000-0005-0000-0000-000009050000}"/>
    <cellStyle name="20% - Accent1 2 34 7 3 3" xfId="1741" xr:uid="{00000000-0005-0000-0000-00000A050000}"/>
    <cellStyle name="20% - Accent1 2 34 7 3_REKAP IBT" xfId="1283" xr:uid="{00000000-0005-0000-0000-00000B050000}"/>
    <cellStyle name="20% - Accent1 2 34 7 4" xfId="1746" xr:uid="{00000000-0005-0000-0000-00000C050000}"/>
    <cellStyle name="20% - Accent1 2 34 7 4 2" xfId="1748" xr:uid="{00000000-0005-0000-0000-00000D050000}"/>
    <cellStyle name="20% - Accent1 2 34 7 5" xfId="1752" xr:uid="{00000000-0005-0000-0000-00000E050000}"/>
    <cellStyle name="20% - Accent1 2 34 7_REKAP IBT" xfId="1756" xr:uid="{00000000-0005-0000-0000-00000F050000}"/>
    <cellStyle name="20% - Accent1 2 34 8" xfId="1759" xr:uid="{00000000-0005-0000-0000-000010050000}"/>
    <cellStyle name="20% - Accent1 2 34 8 2" xfId="1761" xr:uid="{00000000-0005-0000-0000-000011050000}"/>
    <cellStyle name="20% - Accent1 2 34 8 2 2" xfId="1763" xr:uid="{00000000-0005-0000-0000-000012050000}"/>
    <cellStyle name="20% - Accent1 2 34 8 2 2 2" xfId="1765" xr:uid="{00000000-0005-0000-0000-000013050000}"/>
    <cellStyle name="20% - Accent1 2 34 8 2 3" xfId="1767" xr:uid="{00000000-0005-0000-0000-000014050000}"/>
    <cellStyle name="20% - Accent1 2 34 8 2_REKAP IBT" xfId="1769" xr:uid="{00000000-0005-0000-0000-000015050000}"/>
    <cellStyle name="20% - Accent1 2 34 8 3" xfId="1772" xr:uid="{00000000-0005-0000-0000-000016050000}"/>
    <cellStyle name="20% - Accent1 2 34 8 3 2" xfId="1774" xr:uid="{00000000-0005-0000-0000-000017050000}"/>
    <cellStyle name="20% - Accent1 2 34 8 3 2 2" xfId="1779" xr:uid="{00000000-0005-0000-0000-000018050000}"/>
    <cellStyle name="20% - Accent1 2 34 8 3 3" xfId="1781" xr:uid="{00000000-0005-0000-0000-000019050000}"/>
    <cellStyle name="20% - Accent1 2 34 8 3_REKAP IBT" xfId="1788" xr:uid="{00000000-0005-0000-0000-00001A050000}"/>
    <cellStyle name="20% - Accent1 2 34 8 4" xfId="1794" xr:uid="{00000000-0005-0000-0000-00001B050000}"/>
    <cellStyle name="20% - Accent1 2 34 8 4 2" xfId="1796" xr:uid="{00000000-0005-0000-0000-00001C050000}"/>
    <cellStyle name="20% - Accent1 2 34 8 5" xfId="1799" xr:uid="{00000000-0005-0000-0000-00001D050000}"/>
    <cellStyle name="20% - Accent1 2 34 8_REKAP IBT" xfId="1801" xr:uid="{00000000-0005-0000-0000-00001E050000}"/>
    <cellStyle name="20% - Accent1 2 34 9" xfId="1804" xr:uid="{00000000-0005-0000-0000-00001F050000}"/>
    <cellStyle name="20% - Accent1 2 34 9 2" xfId="1808" xr:uid="{00000000-0005-0000-0000-000020050000}"/>
    <cellStyle name="20% - Accent1 2 34 9 2 2" xfId="1810" xr:uid="{00000000-0005-0000-0000-000021050000}"/>
    <cellStyle name="20% - Accent1 2 34 9 2 2 2" xfId="1812" xr:uid="{00000000-0005-0000-0000-000022050000}"/>
    <cellStyle name="20% - Accent1 2 34 9 2 3" xfId="1814" xr:uid="{00000000-0005-0000-0000-000023050000}"/>
    <cellStyle name="20% - Accent1 2 34 9 2_REKAP IBT" xfId="1820" xr:uid="{00000000-0005-0000-0000-000024050000}"/>
    <cellStyle name="20% - Accent1 2 34 9 3" xfId="1825" xr:uid="{00000000-0005-0000-0000-000025050000}"/>
    <cellStyle name="20% - Accent1 2 34 9 3 2" xfId="1830" xr:uid="{00000000-0005-0000-0000-000026050000}"/>
    <cellStyle name="20% - Accent1 2 34 9 3 2 2" xfId="1832" xr:uid="{00000000-0005-0000-0000-000027050000}"/>
    <cellStyle name="20% - Accent1 2 34 9 3 3" xfId="1834" xr:uid="{00000000-0005-0000-0000-000028050000}"/>
    <cellStyle name="20% - Accent1 2 34 9 3_REKAP IBT" xfId="1841" xr:uid="{00000000-0005-0000-0000-000029050000}"/>
    <cellStyle name="20% - Accent1 2 34 9 4" xfId="1850" xr:uid="{00000000-0005-0000-0000-00002A050000}"/>
    <cellStyle name="20% - Accent1 2 34 9 4 2" xfId="1852" xr:uid="{00000000-0005-0000-0000-00002B050000}"/>
    <cellStyle name="20% - Accent1 2 34 9 5" xfId="1309" xr:uid="{00000000-0005-0000-0000-00002C050000}"/>
    <cellStyle name="20% - Accent1 2 34 9_REKAP IBT" xfId="1854" xr:uid="{00000000-0005-0000-0000-00002D050000}"/>
    <cellStyle name="20% - Accent1 2 34_REKAP IBT" xfId="1860" xr:uid="{00000000-0005-0000-0000-00002E050000}"/>
    <cellStyle name="20% - Accent1 2 35" xfId="2999" xr:uid="{00000000-0005-0000-0000-00002F050000}"/>
    <cellStyle name="20% - Accent1 2 35 10" xfId="3002" xr:uid="{00000000-0005-0000-0000-000030050000}"/>
    <cellStyle name="20% - Accent1 2 35 10 2" xfId="3004" xr:uid="{00000000-0005-0000-0000-000031050000}"/>
    <cellStyle name="20% - Accent1 2 35 10 2 2" xfId="1371" xr:uid="{00000000-0005-0000-0000-000032050000}"/>
    <cellStyle name="20% - Accent1 2 35 10 2 2 2" xfId="3008" xr:uid="{00000000-0005-0000-0000-000033050000}"/>
    <cellStyle name="20% - Accent1 2 35 10 2 3" xfId="3010" xr:uid="{00000000-0005-0000-0000-000034050000}"/>
    <cellStyle name="20% - Accent1 2 35 10 2_REKAP IBT" xfId="3012" xr:uid="{00000000-0005-0000-0000-000035050000}"/>
    <cellStyle name="20% - Accent1 2 35 10 3" xfId="3014" xr:uid="{00000000-0005-0000-0000-000036050000}"/>
    <cellStyle name="20% - Accent1 2 35 10 3 2" xfId="1319" xr:uid="{00000000-0005-0000-0000-000037050000}"/>
    <cellStyle name="20% - Accent1 2 35 10 3 2 2" xfId="3016" xr:uid="{00000000-0005-0000-0000-000038050000}"/>
    <cellStyle name="20% - Accent1 2 35 10 3 3" xfId="3018" xr:uid="{00000000-0005-0000-0000-000039050000}"/>
    <cellStyle name="20% - Accent1 2 35 10 3_REKAP IBT" xfId="3020" xr:uid="{00000000-0005-0000-0000-00003A050000}"/>
    <cellStyle name="20% - Accent1 2 35 10 4" xfId="3027" xr:uid="{00000000-0005-0000-0000-00003B050000}"/>
    <cellStyle name="20% - Accent1 2 35 10 4 2" xfId="1417" xr:uid="{00000000-0005-0000-0000-00003C050000}"/>
    <cellStyle name="20% - Accent1 2 35 10 5" xfId="3029" xr:uid="{00000000-0005-0000-0000-00003D050000}"/>
    <cellStyle name="20% - Accent1 2 35 10_REKAP IBT" xfId="3036" xr:uid="{00000000-0005-0000-0000-00003E050000}"/>
    <cellStyle name="20% - Accent1 2 35 11" xfId="3038" xr:uid="{00000000-0005-0000-0000-00003F050000}"/>
    <cellStyle name="20% - Accent1 2 35 11 2" xfId="3040" xr:uid="{00000000-0005-0000-0000-000040050000}"/>
    <cellStyle name="20% - Accent1 2 35 11 2 2" xfId="158" xr:uid="{00000000-0005-0000-0000-000041050000}"/>
    <cellStyle name="20% - Accent1 2 35 11 2 2 2" xfId="3043" xr:uid="{00000000-0005-0000-0000-000042050000}"/>
    <cellStyle name="20% - Accent1 2 35 11 2 3" xfId="3045" xr:uid="{00000000-0005-0000-0000-000043050000}"/>
    <cellStyle name="20% - Accent1 2 35 11 2_REKAP IBT" xfId="3047" xr:uid="{00000000-0005-0000-0000-000044050000}"/>
    <cellStyle name="20% - Accent1 2 35 11 3" xfId="3049" xr:uid="{00000000-0005-0000-0000-000045050000}"/>
    <cellStyle name="20% - Accent1 2 35 11 3 2" xfId="783" xr:uid="{00000000-0005-0000-0000-000046050000}"/>
    <cellStyle name="20% - Accent1 2 35 11 3 2 2" xfId="3052" xr:uid="{00000000-0005-0000-0000-000047050000}"/>
    <cellStyle name="20% - Accent1 2 35 11 3 3" xfId="3054" xr:uid="{00000000-0005-0000-0000-000048050000}"/>
    <cellStyle name="20% - Accent1 2 35 11 3_REKAP IBT" xfId="3056" xr:uid="{00000000-0005-0000-0000-000049050000}"/>
    <cellStyle name="20% - Accent1 2 35 11 4" xfId="251" xr:uid="{00000000-0005-0000-0000-00004A050000}"/>
    <cellStyle name="20% - Accent1 2 35 11 4 2" xfId="879" xr:uid="{00000000-0005-0000-0000-00004B050000}"/>
    <cellStyle name="20% - Accent1 2 35 11 5" xfId="3059" xr:uid="{00000000-0005-0000-0000-00004C050000}"/>
    <cellStyle name="20% - Accent1 2 35 11_REKAP IBT" xfId="3062" xr:uid="{00000000-0005-0000-0000-00004D050000}"/>
    <cellStyle name="20% - Accent1 2 35 12" xfId="3064" xr:uid="{00000000-0005-0000-0000-00004E050000}"/>
    <cellStyle name="20% - Accent1 2 35 12 2" xfId="3066" xr:uid="{00000000-0005-0000-0000-00004F050000}"/>
    <cellStyle name="20% - Accent1 2 35 12 2 2" xfId="3073" xr:uid="{00000000-0005-0000-0000-000050050000}"/>
    <cellStyle name="20% - Accent1 2 35 12 3" xfId="3075" xr:uid="{00000000-0005-0000-0000-000051050000}"/>
    <cellStyle name="20% - Accent1 2 35 12_REKAP IBT" xfId="3080" xr:uid="{00000000-0005-0000-0000-000052050000}"/>
    <cellStyle name="20% - Accent1 2 35 13" xfId="3082" xr:uid="{00000000-0005-0000-0000-000053050000}"/>
    <cellStyle name="20% - Accent1 2 35 13 2" xfId="3087" xr:uid="{00000000-0005-0000-0000-000054050000}"/>
    <cellStyle name="20% - Accent1 2 35 13 2 2" xfId="3091" xr:uid="{00000000-0005-0000-0000-000055050000}"/>
    <cellStyle name="20% - Accent1 2 35 13 3" xfId="3094" xr:uid="{00000000-0005-0000-0000-000056050000}"/>
    <cellStyle name="20% - Accent1 2 35 13_REKAP IBT" xfId="796" xr:uid="{00000000-0005-0000-0000-000057050000}"/>
    <cellStyle name="20% - Accent1 2 35 14" xfId="3103" xr:uid="{00000000-0005-0000-0000-000058050000}"/>
    <cellStyle name="20% - Accent1 2 35 14 2" xfId="3110" xr:uid="{00000000-0005-0000-0000-000059050000}"/>
    <cellStyle name="20% - Accent1 2 35 15" xfId="3115" xr:uid="{00000000-0005-0000-0000-00005A050000}"/>
    <cellStyle name="20% - Accent1 2 35 2" xfId="3117" xr:uid="{00000000-0005-0000-0000-00005B050000}"/>
    <cellStyle name="20% - Accent1 2 35 2 2" xfId="3120" xr:uid="{00000000-0005-0000-0000-00005C050000}"/>
    <cellStyle name="20% - Accent1 2 35 2 2 2" xfId="3126" xr:uid="{00000000-0005-0000-0000-00005D050000}"/>
    <cellStyle name="20% - Accent1 2 35 2 2 2 2" xfId="3134" xr:uid="{00000000-0005-0000-0000-00005E050000}"/>
    <cellStyle name="20% - Accent1 2 35 2 2 3" xfId="3139" xr:uid="{00000000-0005-0000-0000-00005F050000}"/>
    <cellStyle name="20% - Accent1 2 35 2 2_REKAP IBT" xfId="3145" xr:uid="{00000000-0005-0000-0000-000060050000}"/>
    <cellStyle name="20% - Accent1 2 35 2 3" xfId="3148" xr:uid="{00000000-0005-0000-0000-000061050000}"/>
    <cellStyle name="20% - Accent1 2 35 2 3 2" xfId="3150" xr:uid="{00000000-0005-0000-0000-000062050000}"/>
    <cellStyle name="20% - Accent1 2 35 2 3 2 2" xfId="3152" xr:uid="{00000000-0005-0000-0000-000063050000}"/>
    <cellStyle name="20% - Accent1 2 35 2 3 3" xfId="3155" xr:uid="{00000000-0005-0000-0000-000064050000}"/>
    <cellStyle name="20% - Accent1 2 35 2 3_REKAP IBT" xfId="938" xr:uid="{00000000-0005-0000-0000-000065050000}"/>
    <cellStyle name="20% - Accent1 2 35 2 4" xfId="3161" xr:uid="{00000000-0005-0000-0000-000066050000}"/>
    <cellStyle name="20% - Accent1 2 35 2 4 2" xfId="3165" xr:uid="{00000000-0005-0000-0000-000067050000}"/>
    <cellStyle name="20% - Accent1 2 35 2 5" xfId="3071" xr:uid="{00000000-0005-0000-0000-000068050000}"/>
    <cellStyle name="20% - Accent1 2 35 2_REKAP IBT" xfId="3168" xr:uid="{00000000-0005-0000-0000-000069050000}"/>
    <cellStyle name="20% - Accent1 2 35 3" xfId="3170" xr:uid="{00000000-0005-0000-0000-00006A050000}"/>
    <cellStyle name="20% - Accent1 2 35 3 2" xfId="2010" xr:uid="{00000000-0005-0000-0000-00006B050000}"/>
    <cellStyle name="20% - Accent1 2 35 3 2 2" xfId="3172" xr:uid="{00000000-0005-0000-0000-00006C050000}"/>
    <cellStyle name="20% - Accent1 2 35 3 2 2 2" xfId="3175" xr:uid="{00000000-0005-0000-0000-00006D050000}"/>
    <cellStyle name="20% - Accent1 2 35 3 2 3" xfId="20" xr:uid="{00000000-0005-0000-0000-00006E050000}"/>
    <cellStyle name="20% - Accent1 2 35 3 2_REKAP IBT" xfId="3179" xr:uid="{00000000-0005-0000-0000-00006F050000}"/>
    <cellStyle name="20% - Accent1 2 35 3 3" xfId="1334" xr:uid="{00000000-0005-0000-0000-000070050000}"/>
    <cellStyle name="20% - Accent1 2 35 3 3 2" xfId="3183" xr:uid="{00000000-0005-0000-0000-000071050000}"/>
    <cellStyle name="20% - Accent1 2 35 3 3 2 2" xfId="3187" xr:uid="{00000000-0005-0000-0000-000072050000}"/>
    <cellStyle name="20% - Accent1 2 35 3 3 3" xfId="3189" xr:uid="{00000000-0005-0000-0000-000073050000}"/>
    <cellStyle name="20% - Accent1 2 35 3 3_REKAP IBT" xfId="3191" xr:uid="{00000000-0005-0000-0000-000074050000}"/>
    <cellStyle name="20% - Accent1 2 35 3 4" xfId="3196" xr:uid="{00000000-0005-0000-0000-000075050000}"/>
    <cellStyle name="20% - Accent1 2 35 3 4 2" xfId="3201" xr:uid="{00000000-0005-0000-0000-000076050000}"/>
    <cellStyle name="20% - Accent1 2 35 3 5" xfId="3205" xr:uid="{00000000-0005-0000-0000-000077050000}"/>
    <cellStyle name="20% - Accent1 2 35 3_REKAP IBT" xfId="3208" xr:uid="{00000000-0005-0000-0000-000078050000}"/>
    <cellStyle name="20% - Accent1 2 35 4" xfId="3212" xr:uid="{00000000-0005-0000-0000-000079050000}"/>
    <cellStyle name="20% - Accent1 2 35 4 2" xfId="3215" xr:uid="{00000000-0005-0000-0000-00007A050000}"/>
    <cellStyle name="20% - Accent1 2 35 4 2 2" xfId="1448" xr:uid="{00000000-0005-0000-0000-00007B050000}"/>
    <cellStyle name="20% - Accent1 2 35 4 2 2 2" xfId="2380" xr:uid="{00000000-0005-0000-0000-00007C050000}"/>
    <cellStyle name="20% - Accent1 2 35 4 2 3" xfId="3220" xr:uid="{00000000-0005-0000-0000-00007D050000}"/>
    <cellStyle name="20% - Accent1 2 35 4 2_REKAP IBT" xfId="2396" xr:uid="{00000000-0005-0000-0000-00007E050000}"/>
    <cellStyle name="20% - Accent1 2 35 4 3" xfId="3222" xr:uid="{00000000-0005-0000-0000-00007F050000}"/>
    <cellStyle name="20% - Accent1 2 35 4 3 2" xfId="3228" xr:uid="{00000000-0005-0000-0000-000080050000}"/>
    <cellStyle name="20% - Accent1 2 35 4 3 2 2" xfId="3230" xr:uid="{00000000-0005-0000-0000-000081050000}"/>
    <cellStyle name="20% - Accent1 2 35 4 3 3" xfId="3236" xr:uid="{00000000-0005-0000-0000-000082050000}"/>
    <cellStyle name="20% - Accent1 2 35 4 3_REKAP IBT" xfId="3242" xr:uid="{00000000-0005-0000-0000-000083050000}"/>
    <cellStyle name="20% - Accent1 2 35 4 4" xfId="3248" xr:uid="{00000000-0005-0000-0000-000084050000}"/>
    <cellStyle name="20% - Accent1 2 35 4 4 2" xfId="3256" xr:uid="{00000000-0005-0000-0000-000085050000}"/>
    <cellStyle name="20% - Accent1 2 35 4 5" xfId="3260" xr:uid="{00000000-0005-0000-0000-000086050000}"/>
    <cellStyle name="20% - Accent1 2 35 4_REKAP IBT" xfId="3267" xr:uid="{00000000-0005-0000-0000-000087050000}"/>
    <cellStyle name="20% - Accent1 2 35 5" xfId="3269" xr:uid="{00000000-0005-0000-0000-000088050000}"/>
    <cellStyle name="20% - Accent1 2 35 5 2" xfId="3273" xr:uid="{00000000-0005-0000-0000-000089050000}"/>
    <cellStyle name="20% - Accent1 2 35 5 2 2" xfId="3275" xr:uid="{00000000-0005-0000-0000-00008A050000}"/>
    <cellStyle name="20% - Accent1 2 35 5 2 2 2" xfId="3282" xr:uid="{00000000-0005-0000-0000-00008B050000}"/>
    <cellStyle name="20% - Accent1 2 35 5 2 3" xfId="3284" xr:uid="{00000000-0005-0000-0000-00008C050000}"/>
    <cellStyle name="20% - Accent1 2 35 5 2_REKAP IBT" xfId="3288" xr:uid="{00000000-0005-0000-0000-00008D050000}"/>
    <cellStyle name="20% - Accent1 2 35 5 3" xfId="3290" xr:uid="{00000000-0005-0000-0000-00008E050000}"/>
    <cellStyle name="20% - Accent1 2 35 5 3 2" xfId="3294" xr:uid="{00000000-0005-0000-0000-00008F050000}"/>
    <cellStyle name="20% - Accent1 2 35 5 3 2 2" xfId="3296" xr:uid="{00000000-0005-0000-0000-000090050000}"/>
    <cellStyle name="20% - Accent1 2 35 5 3 3" xfId="3299" xr:uid="{00000000-0005-0000-0000-000091050000}"/>
    <cellStyle name="20% - Accent1 2 35 5 3_REKAP IBT" xfId="3303" xr:uid="{00000000-0005-0000-0000-000092050000}"/>
    <cellStyle name="20% - Accent1 2 35 5 4" xfId="3308" xr:uid="{00000000-0005-0000-0000-000093050000}"/>
    <cellStyle name="20% - Accent1 2 35 5 4 2" xfId="3312" xr:uid="{00000000-0005-0000-0000-000094050000}"/>
    <cellStyle name="20% - Accent1 2 35 5 5" xfId="3317" xr:uid="{00000000-0005-0000-0000-000095050000}"/>
    <cellStyle name="20% - Accent1 2 35 5_REKAP IBT" xfId="3320" xr:uid="{00000000-0005-0000-0000-000096050000}"/>
    <cellStyle name="20% - Accent1 2 35 6" xfId="144" xr:uid="{00000000-0005-0000-0000-000097050000}"/>
    <cellStyle name="20% - Accent1 2 35 6 2" xfId="3327" xr:uid="{00000000-0005-0000-0000-000098050000}"/>
    <cellStyle name="20% - Accent1 2 35 6 2 2" xfId="2400" xr:uid="{00000000-0005-0000-0000-000099050000}"/>
    <cellStyle name="20% - Accent1 2 35 6 2 2 2" xfId="3332" xr:uid="{00000000-0005-0000-0000-00009A050000}"/>
    <cellStyle name="20% - Accent1 2 35 6 2 3" xfId="3334" xr:uid="{00000000-0005-0000-0000-00009B050000}"/>
    <cellStyle name="20% - Accent1 2 35 6 2_REKAP IBT" xfId="3336" xr:uid="{00000000-0005-0000-0000-00009C050000}"/>
    <cellStyle name="20% - Accent1 2 35 6 3" xfId="3338" xr:uid="{00000000-0005-0000-0000-00009D050000}"/>
    <cellStyle name="20% - Accent1 2 35 6 3 2" xfId="2415" xr:uid="{00000000-0005-0000-0000-00009E050000}"/>
    <cellStyle name="20% - Accent1 2 35 6 3 2 2" xfId="3340" xr:uid="{00000000-0005-0000-0000-00009F050000}"/>
    <cellStyle name="20% - Accent1 2 35 6 3 3" xfId="3342" xr:uid="{00000000-0005-0000-0000-0000A0050000}"/>
    <cellStyle name="20% - Accent1 2 35 6 3_REKAP IBT" xfId="3344" xr:uid="{00000000-0005-0000-0000-0000A1050000}"/>
    <cellStyle name="20% - Accent1 2 35 6 4" xfId="3347" xr:uid="{00000000-0005-0000-0000-0000A2050000}"/>
    <cellStyle name="20% - Accent1 2 35 6 4 2" xfId="3353" xr:uid="{00000000-0005-0000-0000-0000A3050000}"/>
    <cellStyle name="20% - Accent1 2 35 6 5" xfId="2667" xr:uid="{00000000-0005-0000-0000-0000A4050000}"/>
    <cellStyle name="20% - Accent1 2 35 6_REKAP IBT" xfId="3355" xr:uid="{00000000-0005-0000-0000-0000A5050000}"/>
    <cellStyle name="20% - Accent1 2 35 7" xfId="3357" xr:uid="{00000000-0005-0000-0000-0000A6050000}"/>
    <cellStyle name="20% - Accent1 2 35 7 2" xfId="3359" xr:uid="{00000000-0005-0000-0000-0000A7050000}"/>
    <cellStyle name="20% - Accent1 2 35 7 2 2" xfId="3361" xr:uid="{00000000-0005-0000-0000-0000A8050000}"/>
    <cellStyle name="20% - Accent1 2 35 7 2 2 2" xfId="3365" xr:uid="{00000000-0005-0000-0000-0000A9050000}"/>
    <cellStyle name="20% - Accent1 2 35 7 2 3" xfId="3367" xr:uid="{00000000-0005-0000-0000-0000AA050000}"/>
    <cellStyle name="20% - Accent1 2 35 7 2_REKAP IBT" xfId="3372" xr:uid="{00000000-0005-0000-0000-0000AB050000}"/>
    <cellStyle name="20% - Accent1 2 35 7 3" xfId="29" xr:uid="{00000000-0005-0000-0000-0000AC050000}"/>
    <cellStyle name="20% - Accent1 2 35 7 3 2" xfId="3374" xr:uid="{00000000-0005-0000-0000-0000AD050000}"/>
    <cellStyle name="20% - Accent1 2 35 7 3 2 2" xfId="3378" xr:uid="{00000000-0005-0000-0000-0000AE050000}"/>
    <cellStyle name="20% - Accent1 2 35 7 3 3" xfId="3380" xr:uid="{00000000-0005-0000-0000-0000AF050000}"/>
    <cellStyle name="20% - Accent1 2 35 7 3_REKAP IBT" xfId="3384" xr:uid="{00000000-0005-0000-0000-0000B0050000}"/>
    <cellStyle name="20% - Accent1 2 35 7 4" xfId="3387" xr:uid="{00000000-0005-0000-0000-0000B1050000}"/>
    <cellStyle name="20% - Accent1 2 35 7 4 2" xfId="3394" xr:uid="{00000000-0005-0000-0000-0000B2050000}"/>
    <cellStyle name="20% - Accent1 2 35 7 5" xfId="3400" xr:uid="{00000000-0005-0000-0000-0000B3050000}"/>
    <cellStyle name="20% - Accent1 2 35 7_REKAP IBT" xfId="3402" xr:uid="{00000000-0005-0000-0000-0000B4050000}"/>
    <cellStyle name="20% - Accent1 2 35 8" xfId="3407" xr:uid="{00000000-0005-0000-0000-0000B5050000}"/>
    <cellStyle name="20% - Accent1 2 35 8 2" xfId="3409" xr:uid="{00000000-0005-0000-0000-0000B6050000}"/>
    <cellStyle name="20% - Accent1 2 35 8 2 2" xfId="3411" xr:uid="{00000000-0005-0000-0000-0000B7050000}"/>
    <cellStyle name="20% - Accent1 2 35 8 2 2 2" xfId="3418" xr:uid="{00000000-0005-0000-0000-0000B8050000}"/>
    <cellStyle name="20% - Accent1 2 35 8 2 3" xfId="3420" xr:uid="{00000000-0005-0000-0000-0000B9050000}"/>
    <cellStyle name="20% - Accent1 2 35 8 2_REKAP IBT" xfId="3424" xr:uid="{00000000-0005-0000-0000-0000BA050000}"/>
    <cellStyle name="20% - Accent1 2 35 8 3" xfId="3426" xr:uid="{00000000-0005-0000-0000-0000BB050000}"/>
    <cellStyle name="20% - Accent1 2 35 8 3 2" xfId="3428" xr:uid="{00000000-0005-0000-0000-0000BC050000}"/>
    <cellStyle name="20% - Accent1 2 35 8 3 2 2" xfId="3436" xr:uid="{00000000-0005-0000-0000-0000BD050000}"/>
    <cellStyle name="20% - Accent1 2 35 8 3 3" xfId="3438" xr:uid="{00000000-0005-0000-0000-0000BE050000}"/>
    <cellStyle name="20% - Accent1 2 35 8 3_REKAP IBT" xfId="3440" xr:uid="{00000000-0005-0000-0000-0000BF050000}"/>
    <cellStyle name="20% - Accent1 2 35 8 4" xfId="3442" xr:uid="{00000000-0005-0000-0000-0000C0050000}"/>
    <cellStyle name="20% - Accent1 2 35 8 4 2" xfId="3445" xr:uid="{00000000-0005-0000-0000-0000C1050000}"/>
    <cellStyle name="20% - Accent1 2 35 8 5" xfId="3447" xr:uid="{00000000-0005-0000-0000-0000C2050000}"/>
    <cellStyle name="20% - Accent1 2 35 8_REKAP IBT" xfId="3452" xr:uid="{00000000-0005-0000-0000-0000C3050000}"/>
    <cellStyle name="20% - Accent1 2 35 9" xfId="3454" xr:uid="{00000000-0005-0000-0000-0000C4050000}"/>
    <cellStyle name="20% - Accent1 2 35 9 2" xfId="3456" xr:uid="{00000000-0005-0000-0000-0000C5050000}"/>
    <cellStyle name="20% - Accent1 2 35 9 2 2" xfId="3459" xr:uid="{00000000-0005-0000-0000-0000C6050000}"/>
    <cellStyle name="20% - Accent1 2 35 9 2 2 2" xfId="3461" xr:uid="{00000000-0005-0000-0000-0000C7050000}"/>
    <cellStyle name="20% - Accent1 2 35 9 2 3" xfId="3469" xr:uid="{00000000-0005-0000-0000-0000C8050000}"/>
    <cellStyle name="20% - Accent1 2 35 9 2_REKAP IBT" xfId="3474" xr:uid="{00000000-0005-0000-0000-0000C9050000}"/>
    <cellStyle name="20% - Accent1 2 35 9 3" xfId="3478" xr:uid="{00000000-0005-0000-0000-0000CA050000}"/>
    <cellStyle name="20% - Accent1 2 35 9 3 2" xfId="3485" xr:uid="{00000000-0005-0000-0000-0000CB050000}"/>
    <cellStyle name="20% - Accent1 2 35 9 3 2 2" xfId="3487" xr:uid="{00000000-0005-0000-0000-0000CC050000}"/>
    <cellStyle name="20% - Accent1 2 35 9 3 3" xfId="3489" xr:uid="{00000000-0005-0000-0000-0000CD050000}"/>
    <cellStyle name="20% - Accent1 2 35 9 3_REKAP IBT" xfId="3491" xr:uid="{00000000-0005-0000-0000-0000CE050000}"/>
    <cellStyle name="20% - Accent1 2 35 9 4" xfId="3495" xr:uid="{00000000-0005-0000-0000-0000CF050000}"/>
    <cellStyle name="20% - Accent1 2 35 9 4 2" xfId="3498" xr:uid="{00000000-0005-0000-0000-0000D0050000}"/>
    <cellStyle name="20% - Accent1 2 35 9 5" xfId="3503" xr:uid="{00000000-0005-0000-0000-0000D1050000}"/>
    <cellStyle name="20% - Accent1 2 35 9_REKAP IBT" xfId="1573" xr:uid="{00000000-0005-0000-0000-0000D2050000}"/>
    <cellStyle name="20% - Accent1 2 35_REKAP IBT" xfId="3510" xr:uid="{00000000-0005-0000-0000-0000D3050000}"/>
    <cellStyle name="20% - Accent1 2 36" xfId="3512" xr:uid="{00000000-0005-0000-0000-0000D4050000}"/>
    <cellStyle name="20% - Accent1 2 36 10" xfId="3514" xr:uid="{00000000-0005-0000-0000-0000D5050000}"/>
    <cellStyle name="20% - Accent1 2 36 10 2" xfId="3518" xr:uid="{00000000-0005-0000-0000-0000D6050000}"/>
    <cellStyle name="20% - Accent1 2 36 10 2 2" xfId="3522" xr:uid="{00000000-0005-0000-0000-0000D7050000}"/>
    <cellStyle name="20% - Accent1 2 36 10 2 2 2" xfId="428" xr:uid="{00000000-0005-0000-0000-0000D8050000}"/>
    <cellStyle name="20% - Accent1 2 36 10 2 3" xfId="3526" xr:uid="{00000000-0005-0000-0000-0000D9050000}"/>
    <cellStyle name="20% - Accent1 2 36 10 2_REKAP IBT" xfId="3533" xr:uid="{00000000-0005-0000-0000-0000DA050000}"/>
    <cellStyle name="20% - Accent1 2 36 10 3" xfId="3541" xr:uid="{00000000-0005-0000-0000-0000DB050000}"/>
    <cellStyle name="20% - Accent1 2 36 10 3 2" xfId="3545" xr:uid="{00000000-0005-0000-0000-0000DC050000}"/>
    <cellStyle name="20% - Accent1 2 36 10 3 2 2" xfId="3552" xr:uid="{00000000-0005-0000-0000-0000DD050000}"/>
    <cellStyle name="20% - Accent1 2 36 10 3 3" xfId="3555" xr:uid="{00000000-0005-0000-0000-0000DE050000}"/>
    <cellStyle name="20% - Accent1 2 36 10 3_REKAP IBT" xfId="3562" xr:uid="{00000000-0005-0000-0000-0000DF050000}"/>
    <cellStyle name="20% - Accent1 2 36 10 4" xfId="3569" xr:uid="{00000000-0005-0000-0000-0000E0050000}"/>
    <cellStyle name="20% - Accent1 2 36 10 4 2" xfId="3573" xr:uid="{00000000-0005-0000-0000-0000E1050000}"/>
    <cellStyle name="20% - Accent1 2 36 10 5" xfId="3577" xr:uid="{00000000-0005-0000-0000-0000E2050000}"/>
    <cellStyle name="20% - Accent1 2 36 10_REKAP IBT" xfId="3580" xr:uid="{00000000-0005-0000-0000-0000E3050000}"/>
    <cellStyle name="20% - Accent1 2 36 11" xfId="3582" xr:uid="{00000000-0005-0000-0000-0000E4050000}"/>
    <cellStyle name="20% - Accent1 2 36 11 2" xfId="3587" xr:uid="{00000000-0005-0000-0000-0000E5050000}"/>
    <cellStyle name="20% - Accent1 2 36 11 2 2" xfId="3592" xr:uid="{00000000-0005-0000-0000-0000E6050000}"/>
    <cellStyle name="20% - Accent1 2 36 11 2 2 2" xfId="3597" xr:uid="{00000000-0005-0000-0000-0000E7050000}"/>
    <cellStyle name="20% - Accent1 2 36 11 2 3" xfId="3603" xr:uid="{00000000-0005-0000-0000-0000E8050000}"/>
    <cellStyle name="20% - Accent1 2 36 11 2_REKAP IBT" xfId="3613" xr:uid="{00000000-0005-0000-0000-0000E9050000}"/>
    <cellStyle name="20% - Accent1 2 36 11 3" xfId="3618" xr:uid="{00000000-0005-0000-0000-0000EA050000}"/>
    <cellStyle name="20% - Accent1 2 36 11 3 2" xfId="2950" xr:uid="{00000000-0005-0000-0000-0000EB050000}"/>
    <cellStyle name="20% - Accent1 2 36 11 3 2 2" xfId="3622" xr:uid="{00000000-0005-0000-0000-0000EC050000}"/>
    <cellStyle name="20% - Accent1 2 36 11 3 3" xfId="3630" xr:uid="{00000000-0005-0000-0000-0000ED050000}"/>
    <cellStyle name="20% - Accent1 2 36 11 3_REKAP IBT" xfId="3634" xr:uid="{00000000-0005-0000-0000-0000EE050000}"/>
    <cellStyle name="20% - Accent1 2 36 11 4" xfId="3280" xr:uid="{00000000-0005-0000-0000-0000EF050000}"/>
    <cellStyle name="20% - Accent1 2 36 11 4 2" xfId="3638" xr:uid="{00000000-0005-0000-0000-0000F0050000}"/>
    <cellStyle name="20% - Accent1 2 36 11 5" xfId="3643" xr:uid="{00000000-0005-0000-0000-0000F1050000}"/>
    <cellStyle name="20% - Accent1 2 36 11_REKAP IBT" xfId="3645" xr:uid="{00000000-0005-0000-0000-0000F2050000}"/>
    <cellStyle name="20% - Accent1 2 36 12" xfId="3647" xr:uid="{00000000-0005-0000-0000-0000F3050000}"/>
    <cellStyle name="20% - Accent1 2 36 12 2" xfId="3651" xr:uid="{00000000-0005-0000-0000-0000F4050000}"/>
    <cellStyle name="20% - Accent1 2 36 12 2 2" xfId="3660" xr:uid="{00000000-0005-0000-0000-0000F5050000}"/>
    <cellStyle name="20% - Accent1 2 36 12 3" xfId="3668" xr:uid="{00000000-0005-0000-0000-0000F6050000}"/>
    <cellStyle name="20% - Accent1 2 36 12_REKAP IBT" xfId="3671" xr:uid="{00000000-0005-0000-0000-0000F7050000}"/>
    <cellStyle name="20% - Accent1 2 36 13" xfId="3141" xr:uid="{00000000-0005-0000-0000-0000F8050000}"/>
    <cellStyle name="20% - Accent1 2 36 13 2" xfId="3675" xr:uid="{00000000-0005-0000-0000-0000F9050000}"/>
    <cellStyle name="20% - Accent1 2 36 13 2 2" xfId="744" xr:uid="{00000000-0005-0000-0000-0000FA050000}"/>
    <cellStyle name="20% - Accent1 2 36 13 3" xfId="3682" xr:uid="{00000000-0005-0000-0000-0000FB050000}"/>
    <cellStyle name="20% - Accent1 2 36 13_REKAP IBT" xfId="3688" xr:uid="{00000000-0005-0000-0000-0000FC050000}"/>
    <cellStyle name="20% - Accent1 2 36 14" xfId="3690" xr:uid="{00000000-0005-0000-0000-0000FD050000}"/>
    <cellStyle name="20% - Accent1 2 36 14 2" xfId="3697" xr:uid="{00000000-0005-0000-0000-0000FE050000}"/>
    <cellStyle name="20% - Accent1 2 36 15" xfId="2015" xr:uid="{00000000-0005-0000-0000-0000FF050000}"/>
    <cellStyle name="20% - Accent1 2 36 2" xfId="3702" xr:uid="{00000000-0005-0000-0000-000000060000}"/>
    <cellStyle name="20% - Accent1 2 36 2 2" xfId="3705" xr:uid="{00000000-0005-0000-0000-000001060000}"/>
    <cellStyle name="20% - Accent1 2 36 2 2 2" xfId="3708" xr:uid="{00000000-0005-0000-0000-000002060000}"/>
    <cellStyle name="20% - Accent1 2 36 2 2 2 2" xfId="3710" xr:uid="{00000000-0005-0000-0000-000003060000}"/>
    <cellStyle name="20% - Accent1 2 36 2 2 3" xfId="3713" xr:uid="{00000000-0005-0000-0000-000004060000}"/>
    <cellStyle name="20% - Accent1 2 36 2 2_REKAP IBT" xfId="3717" xr:uid="{00000000-0005-0000-0000-000005060000}"/>
    <cellStyle name="20% - Accent1 2 36 2 3" xfId="3032" xr:uid="{00000000-0005-0000-0000-000006060000}"/>
    <cellStyle name="20% - Accent1 2 36 2 3 2" xfId="3719" xr:uid="{00000000-0005-0000-0000-000007060000}"/>
    <cellStyle name="20% - Accent1 2 36 2 3 2 2" xfId="3722" xr:uid="{00000000-0005-0000-0000-000008060000}"/>
    <cellStyle name="20% - Accent1 2 36 2 3 3" xfId="3725" xr:uid="{00000000-0005-0000-0000-000009060000}"/>
    <cellStyle name="20% - Accent1 2 36 2 3_REKAP IBT" xfId="3727" xr:uid="{00000000-0005-0000-0000-00000A060000}"/>
    <cellStyle name="20% - Accent1 2 36 2 4" xfId="3107" xr:uid="{00000000-0005-0000-0000-00000B060000}"/>
    <cellStyle name="20% - Accent1 2 36 2 4 2" xfId="3731" xr:uid="{00000000-0005-0000-0000-00000C060000}"/>
    <cellStyle name="20% - Accent1 2 36 2 5" xfId="3089" xr:uid="{00000000-0005-0000-0000-00000D060000}"/>
    <cellStyle name="20% - Accent1 2 36 2_REKAP IBT" xfId="603" xr:uid="{00000000-0005-0000-0000-00000E060000}"/>
    <cellStyle name="20% - Accent1 2 36 3" xfId="3733" xr:uid="{00000000-0005-0000-0000-00000F060000}"/>
    <cellStyle name="20% - Accent1 2 36 3 2" xfId="3738" xr:uid="{00000000-0005-0000-0000-000010060000}"/>
    <cellStyle name="20% - Accent1 2 36 3 2 2" xfId="3742" xr:uid="{00000000-0005-0000-0000-000011060000}"/>
    <cellStyle name="20% - Accent1 2 36 3 2 2 2" xfId="3744" xr:uid="{00000000-0005-0000-0000-000012060000}"/>
    <cellStyle name="20% - Accent1 2 36 3 2 3" xfId="3749" xr:uid="{00000000-0005-0000-0000-000013060000}"/>
    <cellStyle name="20% - Accent1 2 36 3 2_REKAP IBT" xfId="3751" xr:uid="{00000000-0005-0000-0000-000014060000}"/>
    <cellStyle name="20% - Accent1 2 36 3 3" xfId="3754" xr:uid="{00000000-0005-0000-0000-000015060000}"/>
    <cellStyle name="20% - Accent1 2 36 3 3 2" xfId="3758" xr:uid="{00000000-0005-0000-0000-000016060000}"/>
    <cellStyle name="20% - Accent1 2 36 3 3 2 2" xfId="3760" xr:uid="{00000000-0005-0000-0000-000017060000}"/>
    <cellStyle name="20% - Accent1 2 36 3 3 3" xfId="3762" xr:uid="{00000000-0005-0000-0000-000018060000}"/>
    <cellStyle name="20% - Accent1 2 36 3 3_REKAP IBT" xfId="3767" xr:uid="{00000000-0005-0000-0000-000019060000}"/>
    <cellStyle name="20% - Accent1 2 36 3 4" xfId="3770" xr:uid="{00000000-0005-0000-0000-00001A060000}"/>
    <cellStyle name="20% - Accent1 2 36 3 4 2" xfId="3774" xr:uid="{00000000-0005-0000-0000-00001B060000}"/>
    <cellStyle name="20% - Accent1 2 36 3 5" xfId="3776" xr:uid="{00000000-0005-0000-0000-00001C060000}"/>
    <cellStyle name="20% - Accent1 2 36 3_REKAP IBT" xfId="3780" xr:uid="{00000000-0005-0000-0000-00001D060000}"/>
    <cellStyle name="20% - Accent1 2 36 4" xfId="3782" xr:uid="{00000000-0005-0000-0000-00001E060000}"/>
    <cellStyle name="20% - Accent1 2 36 4 2" xfId="3785" xr:uid="{00000000-0005-0000-0000-00001F060000}"/>
    <cellStyle name="20% - Accent1 2 36 4 2 2" xfId="3788" xr:uid="{00000000-0005-0000-0000-000020060000}"/>
    <cellStyle name="20% - Accent1 2 36 4 2 2 2" xfId="3791" xr:uid="{00000000-0005-0000-0000-000021060000}"/>
    <cellStyle name="20% - Accent1 2 36 4 2 3" xfId="3793" xr:uid="{00000000-0005-0000-0000-000022060000}"/>
    <cellStyle name="20% - Accent1 2 36 4 2_REKAP IBT" xfId="3795" xr:uid="{00000000-0005-0000-0000-000023060000}"/>
    <cellStyle name="20% - Accent1 2 36 4 3" xfId="3799" xr:uid="{00000000-0005-0000-0000-000024060000}"/>
    <cellStyle name="20% - Accent1 2 36 4 3 2" xfId="3801" xr:uid="{00000000-0005-0000-0000-000025060000}"/>
    <cellStyle name="20% - Accent1 2 36 4 3 2 2" xfId="1236" xr:uid="{00000000-0005-0000-0000-000026060000}"/>
    <cellStyle name="20% - Accent1 2 36 4 3 3" xfId="3805" xr:uid="{00000000-0005-0000-0000-000027060000}"/>
    <cellStyle name="20% - Accent1 2 36 4 3_REKAP IBT" xfId="3807" xr:uid="{00000000-0005-0000-0000-000028060000}"/>
    <cellStyle name="20% - Accent1 2 36 4 4" xfId="3810" xr:uid="{00000000-0005-0000-0000-000029060000}"/>
    <cellStyle name="20% - Accent1 2 36 4 4 2" xfId="3814" xr:uid="{00000000-0005-0000-0000-00002A060000}"/>
    <cellStyle name="20% - Accent1 2 36 4 5" xfId="3816" xr:uid="{00000000-0005-0000-0000-00002B060000}"/>
    <cellStyle name="20% - Accent1 2 36 4_REKAP IBT" xfId="3821" xr:uid="{00000000-0005-0000-0000-00002C060000}"/>
    <cellStyle name="20% - Accent1 2 36 5" xfId="3826" xr:uid="{00000000-0005-0000-0000-00002D060000}"/>
    <cellStyle name="20% - Accent1 2 36 5 2" xfId="3828" xr:uid="{00000000-0005-0000-0000-00002E060000}"/>
    <cellStyle name="20% - Accent1 2 36 5 2 2" xfId="3830" xr:uid="{00000000-0005-0000-0000-00002F060000}"/>
    <cellStyle name="20% - Accent1 2 36 5 2 2 2" xfId="3834" xr:uid="{00000000-0005-0000-0000-000030060000}"/>
    <cellStyle name="20% - Accent1 2 36 5 2 3" xfId="3836" xr:uid="{00000000-0005-0000-0000-000031060000}"/>
    <cellStyle name="20% - Accent1 2 36 5 2_REKAP IBT" xfId="3838" xr:uid="{00000000-0005-0000-0000-000032060000}"/>
    <cellStyle name="20% - Accent1 2 36 5 3" xfId="2734" xr:uid="{00000000-0005-0000-0000-000033060000}"/>
    <cellStyle name="20% - Accent1 2 36 5 3 2" xfId="1453" xr:uid="{00000000-0005-0000-0000-000034060000}"/>
    <cellStyle name="20% - Accent1 2 36 5 3 2 2" xfId="3843" xr:uid="{00000000-0005-0000-0000-000035060000}"/>
    <cellStyle name="20% - Accent1 2 36 5 3 3" xfId="3845" xr:uid="{00000000-0005-0000-0000-000036060000}"/>
    <cellStyle name="20% - Accent1 2 36 5 3_REKAP IBT" xfId="3847" xr:uid="{00000000-0005-0000-0000-000037060000}"/>
    <cellStyle name="20% - Accent1 2 36 5 4" xfId="3851" xr:uid="{00000000-0005-0000-0000-000038060000}"/>
    <cellStyle name="20% - Accent1 2 36 5 4 2" xfId="3854" xr:uid="{00000000-0005-0000-0000-000039060000}"/>
    <cellStyle name="20% - Accent1 2 36 5 5" xfId="3856" xr:uid="{00000000-0005-0000-0000-00003A060000}"/>
    <cellStyle name="20% - Accent1 2 36 5_REKAP IBT" xfId="632" xr:uid="{00000000-0005-0000-0000-00003B060000}"/>
    <cellStyle name="20% - Accent1 2 36 6" xfId="3007" xr:uid="{00000000-0005-0000-0000-00003C060000}"/>
    <cellStyle name="20% - Accent1 2 36 6 2" xfId="3858" xr:uid="{00000000-0005-0000-0000-00003D060000}"/>
    <cellStyle name="20% - Accent1 2 36 6 2 2" xfId="3665" xr:uid="{00000000-0005-0000-0000-00003E060000}"/>
    <cellStyle name="20% - Accent1 2 36 6 2 2 2" xfId="3507" xr:uid="{00000000-0005-0000-0000-00003F060000}"/>
    <cellStyle name="20% - Accent1 2 36 6 2 3" xfId="3866" xr:uid="{00000000-0005-0000-0000-000040060000}"/>
    <cellStyle name="20% - Accent1 2 36 6 2_REKAP IBT" xfId="3870" xr:uid="{00000000-0005-0000-0000-000041060000}"/>
    <cellStyle name="20% - Accent1 2 36 6 3" xfId="3874" xr:uid="{00000000-0005-0000-0000-000042060000}"/>
    <cellStyle name="20% - Accent1 2 36 6 3 2" xfId="3680" xr:uid="{00000000-0005-0000-0000-000043060000}"/>
    <cellStyle name="20% - Accent1 2 36 6 3 2 2" xfId="1541" xr:uid="{00000000-0005-0000-0000-000044060000}"/>
    <cellStyle name="20% - Accent1 2 36 6 3 3" xfId="3879" xr:uid="{00000000-0005-0000-0000-000045060000}"/>
    <cellStyle name="20% - Accent1 2 36 6 3_REKAP IBT" xfId="299" xr:uid="{00000000-0005-0000-0000-000046060000}"/>
    <cellStyle name="20% - Accent1 2 36 6 4" xfId="3884" xr:uid="{00000000-0005-0000-0000-000047060000}"/>
    <cellStyle name="20% - Accent1 2 36 6 4 2" xfId="3889" xr:uid="{00000000-0005-0000-0000-000048060000}"/>
    <cellStyle name="20% - Accent1 2 36 6 5" xfId="3895" xr:uid="{00000000-0005-0000-0000-000049060000}"/>
    <cellStyle name="20% - Accent1 2 36 6_REKAP IBT" xfId="3864" xr:uid="{00000000-0005-0000-0000-00004A060000}"/>
    <cellStyle name="20% - Accent1 2 36 7" xfId="3899" xr:uid="{00000000-0005-0000-0000-00004B060000}"/>
    <cellStyle name="20% - Accent1 2 36 7 2" xfId="2740" xr:uid="{00000000-0005-0000-0000-00004C060000}"/>
    <cellStyle name="20% - Accent1 2 36 7 2 2" xfId="3901" xr:uid="{00000000-0005-0000-0000-00004D060000}"/>
    <cellStyle name="20% - Accent1 2 36 7 2 2 2" xfId="3905" xr:uid="{00000000-0005-0000-0000-00004E060000}"/>
    <cellStyle name="20% - Accent1 2 36 7 2 3" xfId="3907" xr:uid="{00000000-0005-0000-0000-00004F060000}"/>
    <cellStyle name="20% - Accent1 2 36 7 2_REKAP IBT" xfId="3909" xr:uid="{00000000-0005-0000-0000-000050060000}"/>
    <cellStyle name="20% - Accent1 2 36 7 3" xfId="1639" xr:uid="{00000000-0005-0000-0000-000051060000}"/>
    <cellStyle name="20% - Accent1 2 36 7 3 2" xfId="1671" xr:uid="{00000000-0005-0000-0000-000052060000}"/>
    <cellStyle name="20% - Accent1 2 36 7 3 2 2" xfId="3911" xr:uid="{00000000-0005-0000-0000-000053060000}"/>
    <cellStyle name="20% - Accent1 2 36 7 3 3" xfId="3913" xr:uid="{00000000-0005-0000-0000-000054060000}"/>
    <cellStyle name="20% - Accent1 2 36 7 3_REKAP IBT" xfId="3918" xr:uid="{00000000-0005-0000-0000-000055060000}"/>
    <cellStyle name="20% - Accent1 2 36 7 4" xfId="3922" xr:uid="{00000000-0005-0000-0000-000056060000}"/>
    <cellStyle name="20% - Accent1 2 36 7 4 2" xfId="3930" xr:uid="{00000000-0005-0000-0000-000057060000}"/>
    <cellStyle name="20% - Accent1 2 36 7 5" xfId="3934" xr:uid="{00000000-0005-0000-0000-000058060000}"/>
    <cellStyle name="20% - Accent1 2 36 7_REKAP IBT" xfId="3936" xr:uid="{00000000-0005-0000-0000-000059060000}"/>
    <cellStyle name="20% - Accent1 2 36 8" xfId="3940" xr:uid="{00000000-0005-0000-0000-00005A060000}"/>
    <cellStyle name="20% - Accent1 2 36 8 2" xfId="777" xr:uid="{00000000-0005-0000-0000-00005B060000}"/>
    <cellStyle name="20% - Accent1 2 36 8 2 2" xfId="3943" xr:uid="{00000000-0005-0000-0000-00005C060000}"/>
    <cellStyle name="20% - Accent1 2 36 8 2 2 2" xfId="3945" xr:uid="{00000000-0005-0000-0000-00005D060000}"/>
    <cellStyle name="20% - Accent1 2 36 8 2 3" xfId="3950" xr:uid="{00000000-0005-0000-0000-00005E060000}"/>
    <cellStyle name="20% - Accent1 2 36 8 2_REKAP IBT" xfId="3954" xr:uid="{00000000-0005-0000-0000-00005F060000}"/>
    <cellStyle name="20% - Accent1 2 36 8 3" xfId="3956" xr:uid="{00000000-0005-0000-0000-000060060000}"/>
    <cellStyle name="20% - Accent1 2 36 8 3 2" xfId="3958" xr:uid="{00000000-0005-0000-0000-000061060000}"/>
    <cellStyle name="20% - Accent1 2 36 8 3 2 2" xfId="3404" xr:uid="{00000000-0005-0000-0000-000062060000}"/>
    <cellStyle name="20% - Accent1 2 36 8 3 3" xfId="3964" xr:uid="{00000000-0005-0000-0000-000063060000}"/>
    <cellStyle name="20% - Accent1 2 36 8 3_REKAP IBT" xfId="3967" xr:uid="{00000000-0005-0000-0000-000064060000}"/>
    <cellStyle name="20% - Accent1 2 36 8 4" xfId="3969" xr:uid="{00000000-0005-0000-0000-000065060000}"/>
    <cellStyle name="20% - Accent1 2 36 8 4 2" xfId="2229" xr:uid="{00000000-0005-0000-0000-000066060000}"/>
    <cellStyle name="20% - Accent1 2 36 8 5" xfId="3971" xr:uid="{00000000-0005-0000-0000-000067060000}"/>
    <cellStyle name="20% - Accent1 2 36 8_REKAP IBT" xfId="3974" xr:uid="{00000000-0005-0000-0000-000068060000}"/>
    <cellStyle name="20% - Accent1 2 36 9" xfId="1504" xr:uid="{00000000-0005-0000-0000-000069060000}"/>
    <cellStyle name="20% - Accent1 2 36 9 2" xfId="3978" xr:uid="{00000000-0005-0000-0000-00006A060000}"/>
    <cellStyle name="20% - Accent1 2 36 9 2 2" xfId="3980" xr:uid="{00000000-0005-0000-0000-00006B060000}"/>
    <cellStyle name="20% - Accent1 2 36 9 2 2 2" xfId="3077" xr:uid="{00000000-0005-0000-0000-00006C060000}"/>
    <cellStyle name="20% - Accent1 2 36 9 2 3" xfId="3982" xr:uid="{00000000-0005-0000-0000-00006D060000}"/>
    <cellStyle name="20% - Accent1 2 36 9 2_REKAP IBT" xfId="3984" xr:uid="{00000000-0005-0000-0000-00006E060000}"/>
    <cellStyle name="20% - Accent1 2 36 9 3" xfId="3990" xr:uid="{00000000-0005-0000-0000-00006F060000}"/>
    <cellStyle name="20% - Accent1 2 36 9 3 2" xfId="3995" xr:uid="{00000000-0005-0000-0000-000070060000}"/>
    <cellStyle name="20% - Accent1 2 36 9 3 2 2" xfId="3997" xr:uid="{00000000-0005-0000-0000-000071060000}"/>
    <cellStyle name="20% - Accent1 2 36 9 3 3" xfId="3999" xr:uid="{00000000-0005-0000-0000-000072060000}"/>
    <cellStyle name="20% - Accent1 2 36 9 3_REKAP IBT" xfId="4002" xr:uid="{00000000-0005-0000-0000-000073060000}"/>
    <cellStyle name="20% - Accent1 2 36 9 4" xfId="4006" xr:uid="{00000000-0005-0000-0000-000074060000}"/>
    <cellStyle name="20% - Accent1 2 36 9 4 2" xfId="4008" xr:uid="{00000000-0005-0000-0000-000075060000}"/>
    <cellStyle name="20% - Accent1 2 36 9 5" xfId="4012" xr:uid="{00000000-0005-0000-0000-000076060000}"/>
    <cellStyle name="20% - Accent1 2 36 9_REKAP IBT" xfId="4014" xr:uid="{00000000-0005-0000-0000-000077060000}"/>
    <cellStyle name="20% - Accent1 2 36_REKAP IBT" xfId="4017" xr:uid="{00000000-0005-0000-0000-000078060000}"/>
    <cellStyle name="20% - Accent1 2 37" xfId="4019" xr:uid="{00000000-0005-0000-0000-000079060000}"/>
    <cellStyle name="20% - Accent1 2 37 10" xfId="4021" xr:uid="{00000000-0005-0000-0000-00007A060000}"/>
    <cellStyle name="20% - Accent1 2 37 10 2" xfId="1169" xr:uid="{00000000-0005-0000-0000-00007B060000}"/>
    <cellStyle name="20% - Accent1 2 37 10 2 2" xfId="2794" xr:uid="{00000000-0005-0000-0000-00007C060000}"/>
    <cellStyle name="20% - Accent1 2 37 10 2 2 2" xfId="2799" xr:uid="{00000000-0005-0000-0000-00007D060000}"/>
    <cellStyle name="20% - Accent1 2 37 10 2 3" xfId="2612" xr:uid="{00000000-0005-0000-0000-00007E060000}"/>
    <cellStyle name="20% - Accent1 2 37 10 2_REKAP IBT" xfId="2988" xr:uid="{00000000-0005-0000-0000-00007F060000}"/>
    <cellStyle name="20% - Accent1 2 37 10 3" xfId="1177" xr:uid="{00000000-0005-0000-0000-000080060000}"/>
    <cellStyle name="20% - Accent1 2 37 10 3 2" xfId="682" xr:uid="{00000000-0005-0000-0000-000081060000}"/>
    <cellStyle name="20% - Accent1 2 37 10 3 2 2" xfId="1344" xr:uid="{00000000-0005-0000-0000-000082060000}"/>
    <cellStyle name="20% - Accent1 2 37 10 3 3" xfId="690" xr:uid="{00000000-0005-0000-0000-000083060000}"/>
    <cellStyle name="20% - Accent1 2 37 10 3_REKAP IBT" xfId="2994" xr:uid="{00000000-0005-0000-0000-000084060000}"/>
    <cellStyle name="20% - Accent1 2 37 10 4" xfId="583" xr:uid="{00000000-0005-0000-0000-000085060000}"/>
    <cellStyle name="20% - Accent1 2 37 10 4 2" xfId="371" xr:uid="{00000000-0005-0000-0000-000086060000}"/>
    <cellStyle name="20% - Accent1 2 37 10 5" xfId="2997" xr:uid="{00000000-0005-0000-0000-000087060000}"/>
    <cellStyle name="20% - Accent1 2 37 10_REKAP IBT" xfId="4023" xr:uid="{00000000-0005-0000-0000-000088060000}"/>
    <cellStyle name="20% - Accent1 2 37 11" xfId="4027" xr:uid="{00000000-0005-0000-0000-000089060000}"/>
    <cellStyle name="20% - Accent1 2 37 11 2" xfId="4029" xr:uid="{00000000-0005-0000-0000-00008A060000}"/>
    <cellStyle name="20% - Accent1 2 37 11 2 2" xfId="4031" xr:uid="{00000000-0005-0000-0000-00008B060000}"/>
    <cellStyle name="20% - Accent1 2 37 11 2 2 2" xfId="4034" xr:uid="{00000000-0005-0000-0000-00008C060000}"/>
    <cellStyle name="20% - Accent1 2 37 11 2 3" xfId="2647" xr:uid="{00000000-0005-0000-0000-00008D060000}"/>
    <cellStyle name="20% - Accent1 2 37 11 2_REKAP IBT" xfId="4036" xr:uid="{00000000-0005-0000-0000-00008E060000}"/>
    <cellStyle name="20% - Accent1 2 37 11 3" xfId="4041" xr:uid="{00000000-0005-0000-0000-00008F060000}"/>
    <cellStyle name="20% - Accent1 2 37 11 3 2" xfId="4044" xr:uid="{00000000-0005-0000-0000-000090060000}"/>
    <cellStyle name="20% - Accent1 2 37 11 3 2 2" xfId="4048" xr:uid="{00000000-0005-0000-0000-000091060000}"/>
    <cellStyle name="20% - Accent1 2 37 11 3 3" xfId="4051" xr:uid="{00000000-0005-0000-0000-000092060000}"/>
    <cellStyle name="20% - Accent1 2 37 11 3_REKAP IBT" xfId="4053" xr:uid="{00000000-0005-0000-0000-000093060000}"/>
    <cellStyle name="20% - Accent1 2 37 11 4" xfId="4056" xr:uid="{00000000-0005-0000-0000-000094060000}"/>
    <cellStyle name="20% - Accent1 2 37 11 4 2" xfId="4060" xr:uid="{00000000-0005-0000-0000-000095060000}"/>
    <cellStyle name="20% - Accent1 2 37 11 5" xfId="4064" xr:uid="{00000000-0005-0000-0000-000096060000}"/>
    <cellStyle name="20% - Accent1 2 37 11_REKAP IBT" xfId="4066" xr:uid="{00000000-0005-0000-0000-000097060000}"/>
    <cellStyle name="20% - Accent1 2 37 12" xfId="4069" xr:uid="{00000000-0005-0000-0000-000098060000}"/>
    <cellStyle name="20% - Accent1 2 37 12 2" xfId="4073" xr:uid="{00000000-0005-0000-0000-000099060000}"/>
    <cellStyle name="20% - Accent1 2 37 12 2 2" xfId="4075" xr:uid="{00000000-0005-0000-0000-00009A060000}"/>
    <cellStyle name="20% - Accent1 2 37 12 3" xfId="2765" xr:uid="{00000000-0005-0000-0000-00009B060000}"/>
    <cellStyle name="20% - Accent1 2 37 12_REKAP IBT" xfId="4078" xr:uid="{00000000-0005-0000-0000-00009C060000}"/>
    <cellStyle name="20% - Accent1 2 37 13" xfId="4084" xr:uid="{00000000-0005-0000-0000-00009D060000}"/>
    <cellStyle name="20% - Accent1 2 37 13 2" xfId="4086" xr:uid="{00000000-0005-0000-0000-00009E060000}"/>
    <cellStyle name="20% - Accent1 2 37 13 2 2" xfId="4088" xr:uid="{00000000-0005-0000-0000-00009F060000}"/>
    <cellStyle name="20% - Accent1 2 37 13 3" xfId="4090" xr:uid="{00000000-0005-0000-0000-0000A0060000}"/>
    <cellStyle name="20% - Accent1 2 37 13_REKAP IBT" xfId="4093" xr:uid="{00000000-0005-0000-0000-0000A1060000}"/>
    <cellStyle name="20% - Accent1 2 37 14" xfId="4098" xr:uid="{00000000-0005-0000-0000-0000A2060000}"/>
    <cellStyle name="20% - Accent1 2 37 14 2" xfId="4101" xr:uid="{00000000-0005-0000-0000-0000A3060000}"/>
    <cellStyle name="20% - Accent1 2 37 15" xfId="4103" xr:uid="{00000000-0005-0000-0000-0000A4060000}"/>
    <cellStyle name="20% - Accent1 2 37 2" xfId="4105" xr:uid="{00000000-0005-0000-0000-0000A5060000}"/>
    <cellStyle name="20% - Accent1 2 37 2 2" xfId="4108" xr:uid="{00000000-0005-0000-0000-0000A6060000}"/>
    <cellStyle name="20% - Accent1 2 37 2 2 2" xfId="4115" xr:uid="{00000000-0005-0000-0000-0000A7060000}"/>
    <cellStyle name="20% - Accent1 2 37 2 2 2 2" xfId="4118" xr:uid="{00000000-0005-0000-0000-0000A8060000}"/>
    <cellStyle name="20% - Accent1 2 37 2 2 3" xfId="4122" xr:uid="{00000000-0005-0000-0000-0000A9060000}"/>
    <cellStyle name="20% - Accent1 2 37 2 2_REKAP IBT" xfId="4126" xr:uid="{00000000-0005-0000-0000-0000AA060000}"/>
    <cellStyle name="20% - Accent1 2 37 2 3" xfId="4129" xr:uid="{00000000-0005-0000-0000-0000AB060000}"/>
    <cellStyle name="20% - Accent1 2 37 2 3 2" xfId="4135" xr:uid="{00000000-0005-0000-0000-0000AC060000}"/>
    <cellStyle name="20% - Accent1 2 37 2 3 2 2" xfId="1558" xr:uid="{00000000-0005-0000-0000-0000AD060000}"/>
    <cellStyle name="20% - Accent1 2 37 2 3 3" xfId="1681" xr:uid="{00000000-0005-0000-0000-0000AE060000}"/>
    <cellStyle name="20% - Accent1 2 37 2 3_REKAP IBT" xfId="4139" xr:uid="{00000000-0005-0000-0000-0000AF060000}"/>
    <cellStyle name="20% - Accent1 2 37 2 4" xfId="4143" xr:uid="{00000000-0005-0000-0000-0000B0060000}"/>
    <cellStyle name="20% - Accent1 2 37 2 4 2" xfId="4147" xr:uid="{00000000-0005-0000-0000-0000B1060000}"/>
    <cellStyle name="20% - Accent1 2 37 2 5" xfId="3730" xr:uid="{00000000-0005-0000-0000-0000B2060000}"/>
    <cellStyle name="20% - Accent1 2 37 2_REKAP IBT" xfId="4155" xr:uid="{00000000-0005-0000-0000-0000B3060000}"/>
    <cellStyle name="20% - Accent1 2 37 3" xfId="4157" xr:uid="{00000000-0005-0000-0000-0000B4060000}"/>
    <cellStyle name="20% - Accent1 2 37 3 2" xfId="4161" xr:uid="{00000000-0005-0000-0000-0000B5060000}"/>
    <cellStyle name="20% - Accent1 2 37 3 2 2" xfId="4165" xr:uid="{00000000-0005-0000-0000-0000B6060000}"/>
    <cellStyle name="20% - Accent1 2 37 3 2 2 2" xfId="4171" xr:uid="{00000000-0005-0000-0000-0000B7060000}"/>
    <cellStyle name="20% - Accent1 2 37 3 2 3" xfId="4175" xr:uid="{00000000-0005-0000-0000-0000B8060000}"/>
    <cellStyle name="20% - Accent1 2 37 3 2_REKAP IBT" xfId="289" xr:uid="{00000000-0005-0000-0000-0000B9060000}"/>
    <cellStyle name="20% - Accent1 2 37 3 3" xfId="4179" xr:uid="{00000000-0005-0000-0000-0000BA060000}"/>
    <cellStyle name="20% - Accent1 2 37 3 3 2" xfId="4185" xr:uid="{00000000-0005-0000-0000-0000BB060000}"/>
    <cellStyle name="20% - Accent1 2 37 3 3 2 2" xfId="4189" xr:uid="{00000000-0005-0000-0000-0000BC060000}"/>
    <cellStyle name="20% - Accent1 2 37 3 3 3" xfId="4193" xr:uid="{00000000-0005-0000-0000-0000BD060000}"/>
    <cellStyle name="20% - Accent1 2 37 3 3_REKAP IBT" xfId="2370" xr:uid="{00000000-0005-0000-0000-0000BE060000}"/>
    <cellStyle name="20% - Accent1 2 37 3 4" xfId="4198" xr:uid="{00000000-0005-0000-0000-0000BF060000}"/>
    <cellStyle name="20% - Accent1 2 37 3 4 2" xfId="4202" xr:uid="{00000000-0005-0000-0000-0000C0060000}"/>
    <cellStyle name="20% - Accent1 2 37 3 5" xfId="4208" xr:uid="{00000000-0005-0000-0000-0000C1060000}"/>
    <cellStyle name="20% - Accent1 2 37 3_REKAP IBT" xfId="4210" xr:uid="{00000000-0005-0000-0000-0000C2060000}"/>
    <cellStyle name="20% - Accent1 2 37 4" xfId="4212" xr:uid="{00000000-0005-0000-0000-0000C3060000}"/>
    <cellStyle name="20% - Accent1 2 37 4 2" xfId="4216" xr:uid="{00000000-0005-0000-0000-0000C4060000}"/>
    <cellStyle name="20% - Accent1 2 37 4 2 2" xfId="4220" xr:uid="{00000000-0005-0000-0000-0000C5060000}"/>
    <cellStyle name="20% - Accent1 2 37 4 2 2 2" xfId="4224" xr:uid="{00000000-0005-0000-0000-0000C6060000}"/>
    <cellStyle name="20% - Accent1 2 37 4 2 3" xfId="2348" xr:uid="{00000000-0005-0000-0000-0000C7060000}"/>
    <cellStyle name="20% - Accent1 2 37 4 2_REKAP IBT" xfId="4232" xr:uid="{00000000-0005-0000-0000-0000C8060000}"/>
    <cellStyle name="20% - Accent1 2 37 4 3" xfId="4236" xr:uid="{00000000-0005-0000-0000-0000C9060000}"/>
    <cellStyle name="20% - Accent1 2 37 4 3 2" xfId="4240" xr:uid="{00000000-0005-0000-0000-0000CA060000}"/>
    <cellStyle name="20% - Accent1 2 37 4 3 2 2" xfId="4247" xr:uid="{00000000-0005-0000-0000-0000CB060000}"/>
    <cellStyle name="20% - Accent1 2 37 4 3 3" xfId="4256" xr:uid="{00000000-0005-0000-0000-0000CC060000}"/>
    <cellStyle name="20% - Accent1 2 37 4 3_REKAP IBT" xfId="4260" xr:uid="{00000000-0005-0000-0000-0000CD060000}"/>
    <cellStyle name="20% - Accent1 2 37 4 4" xfId="4265" xr:uid="{00000000-0005-0000-0000-0000CE060000}"/>
    <cellStyle name="20% - Accent1 2 37 4 4 2" xfId="4269" xr:uid="{00000000-0005-0000-0000-0000CF060000}"/>
    <cellStyle name="20% - Accent1 2 37 4 5" xfId="4273" xr:uid="{00000000-0005-0000-0000-0000D0060000}"/>
    <cellStyle name="20% - Accent1 2 37 4_REKAP IBT" xfId="3882" xr:uid="{00000000-0005-0000-0000-0000D1060000}"/>
    <cellStyle name="20% - Accent1 2 37 5" xfId="4275" xr:uid="{00000000-0005-0000-0000-0000D2060000}"/>
    <cellStyle name="20% - Accent1 2 37 5 2" xfId="4277" xr:uid="{00000000-0005-0000-0000-0000D3060000}"/>
    <cellStyle name="20% - Accent1 2 37 5 2 2" xfId="4279" xr:uid="{00000000-0005-0000-0000-0000D4060000}"/>
    <cellStyle name="20% - Accent1 2 37 5 2 2 2" xfId="4282" xr:uid="{00000000-0005-0000-0000-0000D5060000}"/>
    <cellStyle name="20% - Accent1 2 37 5 2 3" xfId="2384" xr:uid="{00000000-0005-0000-0000-0000D6060000}"/>
    <cellStyle name="20% - Accent1 2 37 5 2_REKAP IBT" xfId="4284" xr:uid="{00000000-0005-0000-0000-0000D7060000}"/>
    <cellStyle name="20% - Accent1 2 37 5 3" xfId="2747" xr:uid="{00000000-0005-0000-0000-0000D8060000}"/>
    <cellStyle name="20% - Accent1 2 37 5 3 2" xfId="4286" xr:uid="{00000000-0005-0000-0000-0000D9060000}"/>
    <cellStyle name="20% - Accent1 2 37 5 3 2 2" xfId="4289" xr:uid="{00000000-0005-0000-0000-0000DA060000}"/>
    <cellStyle name="20% - Accent1 2 37 5 3 3" xfId="2974" xr:uid="{00000000-0005-0000-0000-0000DB060000}"/>
    <cellStyle name="20% - Accent1 2 37 5 3_REKAP IBT" xfId="4292" xr:uid="{00000000-0005-0000-0000-0000DC060000}"/>
    <cellStyle name="20% - Accent1 2 37 5 4" xfId="4294" xr:uid="{00000000-0005-0000-0000-0000DD060000}"/>
    <cellStyle name="20% - Accent1 2 37 5 4 2" xfId="4296" xr:uid="{00000000-0005-0000-0000-0000DE060000}"/>
    <cellStyle name="20% - Accent1 2 37 5 5" xfId="4298" xr:uid="{00000000-0005-0000-0000-0000DF060000}"/>
    <cellStyle name="20% - Accent1 2 37 5_REKAP IBT" xfId="4300" xr:uid="{00000000-0005-0000-0000-0000E0060000}"/>
    <cellStyle name="20% - Accent1 2 37 6" xfId="2564" xr:uid="{00000000-0005-0000-0000-0000E1060000}"/>
    <cellStyle name="20% - Accent1 2 37 6 2" xfId="4304" xr:uid="{00000000-0005-0000-0000-0000E2060000}"/>
    <cellStyle name="20% - Accent1 2 37 6 2 2" xfId="4308" xr:uid="{00000000-0005-0000-0000-0000E3060000}"/>
    <cellStyle name="20% - Accent1 2 37 6 2 2 2" xfId="4081" xr:uid="{00000000-0005-0000-0000-0000E4060000}"/>
    <cellStyle name="20% - Accent1 2 37 6 2 3" xfId="4310" xr:uid="{00000000-0005-0000-0000-0000E5060000}"/>
    <cellStyle name="20% - Accent1 2 37 6 2_REKAP IBT" xfId="4314" xr:uid="{00000000-0005-0000-0000-0000E6060000}"/>
    <cellStyle name="20% - Accent1 2 37 6 3" xfId="4317" xr:uid="{00000000-0005-0000-0000-0000E7060000}"/>
    <cellStyle name="20% - Accent1 2 37 6 3 2" xfId="4321" xr:uid="{00000000-0005-0000-0000-0000E8060000}"/>
    <cellStyle name="20% - Accent1 2 37 6 3 2 2" xfId="4323" xr:uid="{00000000-0005-0000-0000-0000E9060000}"/>
    <cellStyle name="20% - Accent1 2 37 6 3 3" xfId="4325" xr:uid="{00000000-0005-0000-0000-0000EA060000}"/>
    <cellStyle name="20% - Accent1 2 37 6 3_REKAP IBT" xfId="2651" xr:uid="{00000000-0005-0000-0000-0000EB060000}"/>
    <cellStyle name="20% - Accent1 2 37 6 4" xfId="4327" xr:uid="{00000000-0005-0000-0000-0000EC060000}"/>
    <cellStyle name="20% - Accent1 2 37 6 4 2" xfId="4329" xr:uid="{00000000-0005-0000-0000-0000ED060000}"/>
    <cellStyle name="20% - Accent1 2 37 6 5" xfId="4331" xr:uid="{00000000-0005-0000-0000-0000EE060000}"/>
    <cellStyle name="20% - Accent1 2 37 6_REKAP IBT" xfId="2843" xr:uid="{00000000-0005-0000-0000-0000EF060000}"/>
    <cellStyle name="20% - Accent1 2 37 7" xfId="4333" xr:uid="{00000000-0005-0000-0000-0000F0060000}"/>
    <cellStyle name="20% - Accent1 2 37 7 2" xfId="4336" xr:uid="{00000000-0005-0000-0000-0000F1060000}"/>
    <cellStyle name="20% - Accent1 2 37 7 2 2" xfId="4338" xr:uid="{00000000-0005-0000-0000-0000F2060000}"/>
    <cellStyle name="20% - Accent1 2 37 7 2 2 2" xfId="1339" xr:uid="{00000000-0005-0000-0000-0000F3060000}"/>
    <cellStyle name="20% - Accent1 2 37 7 2 3" xfId="496" xr:uid="{00000000-0005-0000-0000-0000F4060000}"/>
    <cellStyle name="20% - Accent1 2 37 7 2_REKAP IBT" xfId="4343" xr:uid="{00000000-0005-0000-0000-0000F5060000}"/>
    <cellStyle name="20% - Accent1 2 37 7 3" xfId="4346" xr:uid="{00000000-0005-0000-0000-0000F6060000}"/>
    <cellStyle name="20% - Accent1 2 37 7 3 2" xfId="4348" xr:uid="{00000000-0005-0000-0000-0000F7060000}"/>
    <cellStyle name="20% - Accent1 2 37 7 3 2 2" xfId="2542" xr:uid="{00000000-0005-0000-0000-0000F8060000}"/>
    <cellStyle name="20% - Accent1 2 37 7 3 3" xfId="1582" xr:uid="{00000000-0005-0000-0000-0000F9060000}"/>
    <cellStyle name="20% - Accent1 2 37 7 3_REKAP IBT" xfId="4350" xr:uid="{00000000-0005-0000-0000-0000FA060000}"/>
    <cellStyle name="20% - Accent1 2 37 7 4" xfId="4352" xr:uid="{00000000-0005-0000-0000-0000FB060000}"/>
    <cellStyle name="20% - Accent1 2 37 7 4 2" xfId="4355" xr:uid="{00000000-0005-0000-0000-0000FC060000}"/>
    <cellStyle name="20% - Accent1 2 37 7 5" xfId="4357" xr:uid="{00000000-0005-0000-0000-0000FD060000}"/>
    <cellStyle name="20% - Accent1 2 37 7_REKAP IBT" xfId="4359" xr:uid="{00000000-0005-0000-0000-0000FE060000}"/>
    <cellStyle name="20% - Accent1 2 37 8" xfId="4362" xr:uid="{00000000-0005-0000-0000-0000FF060000}"/>
    <cellStyle name="20% - Accent1 2 37 8 2" xfId="4367" xr:uid="{00000000-0005-0000-0000-000000070000}"/>
    <cellStyle name="20% - Accent1 2 37 8 2 2" xfId="4372" xr:uid="{00000000-0005-0000-0000-000001070000}"/>
    <cellStyle name="20% - Accent1 2 37 8 2 2 2" xfId="2322" xr:uid="{00000000-0005-0000-0000-000002070000}"/>
    <cellStyle name="20% - Accent1 2 37 8 2 3" xfId="4377" xr:uid="{00000000-0005-0000-0000-000003070000}"/>
    <cellStyle name="20% - Accent1 2 37 8 2_REKAP IBT" xfId="4384" xr:uid="{00000000-0005-0000-0000-000004070000}"/>
    <cellStyle name="20% - Accent1 2 37 8 3" xfId="4388" xr:uid="{00000000-0005-0000-0000-000005070000}"/>
    <cellStyle name="20% - Accent1 2 37 8 3 2" xfId="4393" xr:uid="{00000000-0005-0000-0000-000006070000}"/>
    <cellStyle name="20% - Accent1 2 37 8 3 2 2" xfId="4399" xr:uid="{00000000-0005-0000-0000-000007070000}"/>
    <cellStyle name="20% - Accent1 2 37 8 3 3" xfId="4403" xr:uid="{00000000-0005-0000-0000-000008070000}"/>
    <cellStyle name="20% - Accent1 2 37 8 3_REKAP IBT" xfId="4407" xr:uid="{00000000-0005-0000-0000-000009070000}"/>
    <cellStyle name="20% - Accent1 2 37 8 4" xfId="3415" xr:uid="{00000000-0005-0000-0000-00000A070000}"/>
    <cellStyle name="20% - Accent1 2 37 8 4 2" xfId="4411" xr:uid="{00000000-0005-0000-0000-00000B070000}"/>
    <cellStyle name="20% - Accent1 2 37 8 5" xfId="4415" xr:uid="{00000000-0005-0000-0000-00000C070000}"/>
    <cellStyle name="20% - Accent1 2 37 8_REKAP IBT" xfId="4418" xr:uid="{00000000-0005-0000-0000-00000D070000}"/>
    <cellStyle name="20% - Accent1 2 37 9" xfId="2256" xr:uid="{00000000-0005-0000-0000-00000E070000}"/>
    <cellStyle name="20% - Accent1 2 37 9 2" xfId="4422" xr:uid="{00000000-0005-0000-0000-00000F070000}"/>
    <cellStyle name="20% - Accent1 2 37 9 2 2" xfId="4426" xr:uid="{00000000-0005-0000-0000-000010070000}"/>
    <cellStyle name="20% - Accent1 2 37 9 2 2 2" xfId="3539" xr:uid="{00000000-0005-0000-0000-000011070000}"/>
    <cellStyle name="20% - Accent1 2 37 9 2 3" xfId="4430" xr:uid="{00000000-0005-0000-0000-000012070000}"/>
    <cellStyle name="20% - Accent1 2 37 9 2_REKAP IBT" xfId="4434" xr:uid="{00000000-0005-0000-0000-000013070000}"/>
    <cellStyle name="20% - Accent1 2 37 9 3" xfId="4443" xr:uid="{00000000-0005-0000-0000-000014070000}"/>
    <cellStyle name="20% - Accent1 2 37 9 3 2" xfId="4451" xr:uid="{00000000-0005-0000-0000-000015070000}"/>
    <cellStyle name="20% - Accent1 2 37 9 3 2 2" xfId="4455" xr:uid="{00000000-0005-0000-0000-000016070000}"/>
    <cellStyle name="20% - Accent1 2 37 9 3 3" xfId="4459" xr:uid="{00000000-0005-0000-0000-000017070000}"/>
    <cellStyle name="20% - Accent1 2 37 9 3_REKAP IBT" xfId="4463" xr:uid="{00000000-0005-0000-0000-000018070000}"/>
    <cellStyle name="20% - Accent1 2 37 9 4" xfId="4470" xr:uid="{00000000-0005-0000-0000-000019070000}"/>
    <cellStyle name="20% - Accent1 2 37 9 4 2" xfId="4474" xr:uid="{00000000-0005-0000-0000-00001A070000}"/>
    <cellStyle name="20% - Accent1 2 37 9 5" xfId="677" xr:uid="{00000000-0005-0000-0000-00001B070000}"/>
    <cellStyle name="20% - Accent1 2 37 9_REKAP IBT" xfId="4476" xr:uid="{00000000-0005-0000-0000-00001C070000}"/>
    <cellStyle name="20% - Accent1 2 37_REKAP IBT" xfId="4478" xr:uid="{00000000-0005-0000-0000-00001D070000}"/>
    <cellStyle name="20% - Accent1 2 38" xfId="4124" xr:uid="{00000000-0005-0000-0000-00001E070000}"/>
    <cellStyle name="20% - Accent1 2 38 10" xfId="4480" xr:uid="{00000000-0005-0000-0000-00001F070000}"/>
    <cellStyle name="20% - Accent1 2 38 10 2" xfId="3692" xr:uid="{00000000-0005-0000-0000-000020070000}"/>
    <cellStyle name="20% - Accent1 2 38 10 2 2" xfId="3700" xr:uid="{00000000-0005-0000-0000-000021070000}"/>
    <cellStyle name="20% - Accent1 2 38 10 2 2 2" xfId="4491" xr:uid="{00000000-0005-0000-0000-000022070000}"/>
    <cellStyle name="20% - Accent1 2 38 10 2 3" xfId="3892" xr:uid="{00000000-0005-0000-0000-000023070000}"/>
    <cellStyle name="20% - Accent1 2 38 10 2_REKAP IBT" xfId="4495" xr:uid="{00000000-0005-0000-0000-000024070000}"/>
    <cellStyle name="20% - Accent1 2 38 10 3" xfId="2017" xr:uid="{00000000-0005-0000-0000-000025070000}"/>
    <cellStyle name="20% - Accent1 2 38 10 3 2" xfId="4500" xr:uid="{00000000-0005-0000-0000-000026070000}"/>
    <cellStyle name="20% - Accent1 2 38 10 3 2 2" xfId="4505" xr:uid="{00000000-0005-0000-0000-000027070000}"/>
    <cellStyle name="20% - Accent1 2 38 10 3 3" xfId="4510" xr:uid="{00000000-0005-0000-0000-000028070000}"/>
    <cellStyle name="20% - Accent1 2 38 10 3_REKAP IBT" xfId="4141" xr:uid="{00000000-0005-0000-0000-000029070000}"/>
    <cellStyle name="20% - Accent1 2 38 10 4" xfId="1562" xr:uid="{00000000-0005-0000-0000-00002A070000}"/>
    <cellStyle name="20% - Accent1 2 38 10 4 2" xfId="4519" xr:uid="{00000000-0005-0000-0000-00002B070000}"/>
    <cellStyle name="20% - Accent1 2 38 10 5" xfId="3840" xr:uid="{00000000-0005-0000-0000-00002C070000}"/>
    <cellStyle name="20% - Accent1 2 38 10_REKAP IBT" xfId="4521" xr:uid="{00000000-0005-0000-0000-00002D070000}"/>
    <cellStyle name="20% - Accent1 2 38 11" xfId="4524" xr:uid="{00000000-0005-0000-0000-00002E070000}"/>
    <cellStyle name="20% - Accent1 2 38 11 2" xfId="4526" xr:uid="{00000000-0005-0000-0000-00002F070000}"/>
    <cellStyle name="20% - Accent1 2 38 11 2 2" xfId="4533" xr:uid="{00000000-0005-0000-0000-000030070000}"/>
    <cellStyle name="20% - Accent1 2 38 11 2 2 2" xfId="4539" xr:uid="{00000000-0005-0000-0000-000031070000}"/>
    <cellStyle name="20% - Accent1 2 38 11 2 3" xfId="3928" xr:uid="{00000000-0005-0000-0000-000032070000}"/>
    <cellStyle name="20% - Accent1 2 38 11 2_REKAP IBT" xfId="4541" xr:uid="{00000000-0005-0000-0000-000033070000}"/>
    <cellStyle name="20% - Accent1 2 38 11 3" xfId="4544" xr:uid="{00000000-0005-0000-0000-000034070000}"/>
    <cellStyle name="20% - Accent1 2 38 11 3 2" xfId="4549" xr:uid="{00000000-0005-0000-0000-000035070000}"/>
    <cellStyle name="20% - Accent1 2 38 11 3 2 2" xfId="4553" xr:uid="{00000000-0005-0000-0000-000036070000}"/>
    <cellStyle name="20% - Accent1 2 38 11 3 3" xfId="4557" xr:uid="{00000000-0005-0000-0000-000037070000}"/>
    <cellStyle name="20% - Accent1 2 38 11 3_REKAP IBT" xfId="2940" xr:uid="{00000000-0005-0000-0000-000038070000}"/>
    <cellStyle name="20% - Accent1 2 38 11 4" xfId="4560" xr:uid="{00000000-0005-0000-0000-000039070000}"/>
    <cellStyle name="20% - Accent1 2 38 11 4 2" xfId="4562" xr:uid="{00000000-0005-0000-0000-00003A070000}"/>
    <cellStyle name="20% - Accent1 2 38 11 5" xfId="4564" xr:uid="{00000000-0005-0000-0000-00003B070000}"/>
    <cellStyle name="20% - Accent1 2 38 11_REKAP IBT" xfId="263" xr:uid="{00000000-0005-0000-0000-00003C070000}"/>
    <cellStyle name="20% - Accent1 2 38 12" xfId="4568" xr:uid="{00000000-0005-0000-0000-00003D070000}"/>
    <cellStyle name="20% - Accent1 2 38 12 2" xfId="4572" xr:uid="{00000000-0005-0000-0000-00003E070000}"/>
    <cellStyle name="20% - Accent1 2 38 12 2 2" xfId="4577" xr:uid="{00000000-0005-0000-0000-00003F070000}"/>
    <cellStyle name="20% - Accent1 2 38 12 3" xfId="4582" xr:uid="{00000000-0005-0000-0000-000040070000}"/>
    <cellStyle name="20% - Accent1 2 38 12_REKAP IBT" xfId="4011" xr:uid="{00000000-0005-0000-0000-000041070000}"/>
    <cellStyle name="20% - Accent1 2 38 13" xfId="2062" xr:uid="{00000000-0005-0000-0000-000042070000}"/>
    <cellStyle name="20% - Accent1 2 38 13 2" xfId="4586" xr:uid="{00000000-0005-0000-0000-000043070000}"/>
    <cellStyle name="20% - Accent1 2 38 13 2 2" xfId="4589" xr:uid="{00000000-0005-0000-0000-000044070000}"/>
    <cellStyle name="20% - Accent1 2 38 13 3" xfId="4593" xr:uid="{00000000-0005-0000-0000-000045070000}"/>
    <cellStyle name="20% - Accent1 2 38 13_REKAP IBT" xfId="4595" xr:uid="{00000000-0005-0000-0000-000046070000}"/>
    <cellStyle name="20% - Accent1 2 38 14" xfId="4598" xr:uid="{00000000-0005-0000-0000-000047070000}"/>
    <cellStyle name="20% - Accent1 2 38 14 2" xfId="4600" xr:uid="{00000000-0005-0000-0000-000048070000}"/>
    <cellStyle name="20% - Accent1 2 38 15" xfId="969" xr:uid="{00000000-0005-0000-0000-000049070000}"/>
    <cellStyle name="20% - Accent1 2 38 2" xfId="4602" xr:uid="{00000000-0005-0000-0000-00004A070000}"/>
    <cellStyle name="20% - Accent1 2 38 2 2" xfId="4605" xr:uid="{00000000-0005-0000-0000-00004B070000}"/>
    <cellStyle name="20% - Accent1 2 38 2 2 2" xfId="4610" xr:uid="{00000000-0005-0000-0000-00004C070000}"/>
    <cellStyle name="20% - Accent1 2 38 2 2 2 2" xfId="4612" xr:uid="{00000000-0005-0000-0000-00004D070000}"/>
    <cellStyle name="20% - Accent1 2 38 2 2 3" xfId="4615" xr:uid="{00000000-0005-0000-0000-00004E070000}"/>
    <cellStyle name="20% - Accent1 2 38 2 2_REKAP IBT" xfId="3557" xr:uid="{00000000-0005-0000-0000-00004F070000}"/>
    <cellStyle name="20% - Accent1 2 38 2 3" xfId="4621" xr:uid="{00000000-0005-0000-0000-000050070000}"/>
    <cellStyle name="20% - Accent1 2 38 2 3 2" xfId="4624" xr:uid="{00000000-0005-0000-0000-000051070000}"/>
    <cellStyle name="20% - Accent1 2 38 2 3 2 2" xfId="4626" xr:uid="{00000000-0005-0000-0000-000052070000}"/>
    <cellStyle name="20% - Accent1 2 38 2 3 3" xfId="4629" xr:uid="{00000000-0005-0000-0000-000053070000}"/>
    <cellStyle name="20% - Accent1 2 38 2 3_REKAP IBT" xfId="4631" xr:uid="{00000000-0005-0000-0000-000054070000}"/>
    <cellStyle name="20% - Accent1 2 38 2 4" xfId="4635" xr:uid="{00000000-0005-0000-0000-000055070000}"/>
    <cellStyle name="20% - Accent1 2 38 2 4 2" xfId="4638" xr:uid="{00000000-0005-0000-0000-000056070000}"/>
    <cellStyle name="20% - Accent1 2 38 2 5" xfId="3773" xr:uid="{00000000-0005-0000-0000-000057070000}"/>
    <cellStyle name="20% - Accent1 2 38 2_REKAP IBT" xfId="4646" xr:uid="{00000000-0005-0000-0000-000058070000}"/>
    <cellStyle name="20% - Accent1 2 38 3" xfId="4649" xr:uid="{00000000-0005-0000-0000-000059070000}"/>
    <cellStyle name="20% - Accent1 2 38 3 2" xfId="4652" xr:uid="{00000000-0005-0000-0000-00005A070000}"/>
    <cellStyle name="20% - Accent1 2 38 3 2 2" xfId="4654" xr:uid="{00000000-0005-0000-0000-00005B070000}"/>
    <cellStyle name="20% - Accent1 2 38 3 2 2 2" xfId="4656" xr:uid="{00000000-0005-0000-0000-00005C070000}"/>
    <cellStyle name="20% - Accent1 2 38 3 2 3" xfId="4661" xr:uid="{00000000-0005-0000-0000-00005D070000}"/>
    <cellStyle name="20% - Accent1 2 38 3 2_REKAP IBT" xfId="2624" xr:uid="{00000000-0005-0000-0000-00005E070000}"/>
    <cellStyle name="20% - Accent1 2 38 3 3" xfId="4664" xr:uid="{00000000-0005-0000-0000-00005F070000}"/>
    <cellStyle name="20% - Accent1 2 38 3 3 2" xfId="4666" xr:uid="{00000000-0005-0000-0000-000060070000}"/>
    <cellStyle name="20% - Accent1 2 38 3 3 2 2" xfId="4668" xr:uid="{00000000-0005-0000-0000-000061070000}"/>
    <cellStyle name="20% - Accent1 2 38 3 3 3" xfId="4670" xr:uid="{00000000-0005-0000-0000-000062070000}"/>
    <cellStyle name="20% - Accent1 2 38 3 3_REKAP IBT" xfId="4674" xr:uid="{00000000-0005-0000-0000-000063070000}"/>
    <cellStyle name="20% - Accent1 2 38 3 4" xfId="4679" xr:uid="{00000000-0005-0000-0000-000064070000}"/>
    <cellStyle name="20% - Accent1 2 38 3 4 2" xfId="4681" xr:uid="{00000000-0005-0000-0000-000065070000}"/>
    <cellStyle name="20% - Accent1 2 38 3 5" xfId="4684" xr:uid="{00000000-0005-0000-0000-000066070000}"/>
    <cellStyle name="20% - Accent1 2 38 3_REKAP IBT" xfId="4687" xr:uid="{00000000-0005-0000-0000-000067070000}"/>
    <cellStyle name="20% - Accent1 2 38 4" xfId="4690" xr:uid="{00000000-0005-0000-0000-000068070000}"/>
    <cellStyle name="20% - Accent1 2 38 4 2" xfId="4693" xr:uid="{00000000-0005-0000-0000-000069070000}"/>
    <cellStyle name="20% - Accent1 2 38 4 2 2" xfId="4695" xr:uid="{00000000-0005-0000-0000-00006A070000}"/>
    <cellStyle name="20% - Accent1 2 38 4 2 2 2" xfId="4699" xr:uid="{00000000-0005-0000-0000-00006B070000}"/>
    <cellStyle name="20% - Accent1 2 38 4 2 3" xfId="4701" xr:uid="{00000000-0005-0000-0000-00006C070000}"/>
    <cellStyle name="20% - Accent1 2 38 4 2_REKAP IBT" xfId="4703" xr:uid="{00000000-0005-0000-0000-00006D070000}"/>
    <cellStyle name="20% - Accent1 2 38 4 3" xfId="4707" xr:uid="{00000000-0005-0000-0000-00006E070000}"/>
    <cellStyle name="20% - Accent1 2 38 4 3 2" xfId="1961" xr:uid="{00000000-0005-0000-0000-00006F070000}"/>
    <cellStyle name="20% - Accent1 2 38 4 3 2 2" xfId="1967" xr:uid="{00000000-0005-0000-0000-000070070000}"/>
    <cellStyle name="20% - Accent1 2 38 4 3 3" xfId="1971" xr:uid="{00000000-0005-0000-0000-000071070000}"/>
    <cellStyle name="20% - Accent1 2 38 4 3_REKAP IBT" xfId="1004" xr:uid="{00000000-0005-0000-0000-000072070000}"/>
    <cellStyle name="20% - Accent1 2 38 4 4" xfId="4712" xr:uid="{00000000-0005-0000-0000-000073070000}"/>
    <cellStyle name="20% - Accent1 2 38 4 4 2" xfId="4717" xr:uid="{00000000-0005-0000-0000-000074070000}"/>
    <cellStyle name="20% - Accent1 2 38 4 5" xfId="4720" xr:uid="{00000000-0005-0000-0000-000075070000}"/>
    <cellStyle name="20% - Accent1 2 38 4_REKAP IBT" xfId="4723" xr:uid="{00000000-0005-0000-0000-000076070000}"/>
    <cellStyle name="20% - Accent1 2 38 5" xfId="4341" xr:uid="{00000000-0005-0000-0000-000077070000}"/>
    <cellStyle name="20% - Accent1 2 38 5 2" xfId="4727" xr:uid="{00000000-0005-0000-0000-000078070000}"/>
    <cellStyle name="20% - Accent1 2 38 5 2 2" xfId="4731" xr:uid="{00000000-0005-0000-0000-000079070000}"/>
    <cellStyle name="20% - Accent1 2 38 5 2 2 2" xfId="3157" xr:uid="{00000000-0005-0000-0000-00007A070000}"/>
    <cellStyle name="20% - Accent1 2 38 5 2 3" xfId="4734" xr:uid="{00000000-0005-0000-0000-00007B070000}"/>
    <cellStyle name="20% - Accent1 2 38 5 2_REKAP IBT" xfId="3947" xr:uid="{00000000-0005-0000-0000-00007C070000}"/>
    <cellStyle name="20% - Accent1 2 38 5 3" xfId="4737" xr:uid="{00000000-0005-0000-0000-00007D070000}"/>
    <cellStyle name="20% - Accent1 2 38 5 3 2" xfId="3097" xr:uid="{00000000-0005-0000-0000-00007E070000}"/>
    <cellStyle name="20% - Accent1 2 38 5 3 2 2" xfId="3105" xr:uid="{00000000-0005-0000-0000-00007F070000}"/>
    <cellStyle name="20% - Accent1 2 38 5 3 3" xfId="3113" xr:uid="{00000000-0005-0000-0000-000080070000}"/>
    <cellStyle name="20% - Accent1 2 38 5 3_REKAP IBT" xfId="4739" xr:uid="{00000000-0005-0000-0000-000081070000}"/>
    <cellStyle name="20% - Accent1 2 38 5 4" xfId="4744" xr:uid="{00000000-0005-0000-0000-000082070000}"/>
    <cellStyle name="20% - Accent1 2 38 5 4 2" xfId="4746" xr:uid="{00000000-0005-0000-0000-000083070000}"/>
    <cellStyle name="20% - Accent1 2 38 5 5" xfId="4749" xr:uid="{00000000-0005-0000-0000-000084070000}"/>
    <cellStyle name="20% - Accent1 2 38 5_REKAP IBT" xfId="4752" xr:uid="{00000000-0005-0000-0000-000085070000}"/>
    <cellStyle name="20% - Accent1 2 38 6" xfId="4755" xr:uid="{00000000-0005-0000-0000-000086070000}"/>
    <cellStyle name="20% - Accent1 2 38 6 2" xfId="4759" xr:uid="{00000000-0005-0000-0000-000087070000}"/>
    <cellStyle name="20% - Accent1 2 38 6 2 2" xfId="4763" xr:uid="{00000000-0005-0000-0000-000088070000}"/>
    <cellStyle name="20% - Accent1 2 38 6 2 2 2" xfId="4768" xr:uid="{00000000-0005-0000-0000-000089070000}"/>
    <cellStyle name="20% - Accent1 2 38 6 2 3" xfId="4770" xr:uid="{00000000-0005-0000-0000-00008A070000}"/>
    <cellStyle name="20% - Accent1 2 38 6 2_REKAP IBT" xfId="4778" xr:uid="{00000000-0005-0000-0000-00008B070000}"/>
    <cellStyle name="20% - Accent1 2 38 6 3" xfId="4781" xr:uid="{00000000-0005-0000-0000-00008C070000}"/>
    <cellStyle name="20% - Accent1 2 38 6 3 2" xfId="4786" xr:uid="{00000000-0005-0000-0000-00008D070000}"/>
    <cellStyle name="20% - Accent1 2 38 6 3 2 2" xfId="4791" xr:uid="{00000000-0005-0000-0000-00008E070000}"/>
    <cellStyle name="20% - Accent1 2 38 6 3 3" xfId="4796" xr:uid="{00000000-0005-0000-0000-00008F070000}"/>
    <cellStyle name="20% - Accent1 2 38 6 3_REKAP IBT" xfId="4800" xr:uid="{00000000-0005-0000-0000-000090070000}"/>
    <cellStyle name="20% - Accent1 2 38 6 4" xfId="4807" xr:uid="{00000000-0005-0000-0000-000091070000}"/>
    <cellStyle name="20% - Accent1 2 38 6 4 2" xfId="4810" xr:uid="{00000000-0005-0000-0000-000092070000}"/>
    <cellStyle name="20% - Accent1 2 38 6 5" xfId="4813" xr:uid="{00000000-0005-0000-0000-000093070000}"/>
    <cellStyle name="20% - Accent1 2 38 6_REKAP IBT" xfId="2836" xr:uid="{00000000-0005-0000-0000-000094070000}"/>
    <cellStyle name="20% - Accent1 2 38 7" xfId="4816" xr:uid="{00000000-0005-0000-0000-000095070000}"/>
    <cellStyle name="20% - Accent1 2 38 7 2" xfId="4819" xr:uid="{00000000-0005-0000-0000-000096070000}"/>
    <cellStyle name="20% - Accent1 2 38 7 2 2" xfId="4822" xr:uid="{00000000-0005-0000-0000-000097070000}"/>
    <cellStyle name="20% - Accent1 2 38 7 2 2 2" xfId="4824" xr:uid="{00000000-0005-0000-0000-000098070000}"/>
    <cellStyle name="20% - Accent1 2 38 7 2 3" xfId="4829" xr:uid="{00000000-0005-0000-0000-000099070000}"/>
    <cellStyle name="20% - Accent1 2 38 7 2_REKAP IBT" xfId="4831" xr:uid="{00000000-0005-0000-0000-00009A070000}"/>
    <cellStyle name="20% - Accent1 2 38 7 3" xfId="4834" xr:uid="{00000000-0005-0000-0000-00009B070000}"/>
    <cellStyle name="20% - Accent1 2 38 7 3 2" xfId="4837" xr:uid="{00000000-0005-0000-0000-00009C070000}"/>
    <cellStyle name="20% - Accent1 2 38 7 3 2 2" xfId="4840" xr:uid="{00000000-0005-0000-0000-00009D070000}"/>
    <cellStyle name="20% - Accent1 2 38 7 3 3" xfId="4843" xr:uid="{00000000-0005-0000-0000-00009E070000}"/>
    <cellStyle name="20% - Accent1 2 38 7 3_REKAP IBT" xfId="4845" xr:uid="{00000000-0005-0000-0000-00009F070000}"/>
    <cellStyle name="20% - Accent1 2 38 7 4" xfId="4852" xr:uid="{00000000-0005-0000-0000-0000A0070000}"/>
    <cellStyle name="20% - Accent1 2 38 7 4 2" xfId="4856" xr:uid="{00000000-0005-0000-0000-0000A1070000}"/>
    <cellStyle name="20% - Accent1 2 38 7 5" xfId="4859" xr:uid="{00000000-0005-0000-0000-0000A2070000}"/>
    <cellStyle name="20% - Accent1 2 38 7_REKAP IBT" xfId="4864" xr:uid="{00000000-0005-0000-0000-0000A3070000}"/>
    <cellStyle name="20% - Accent1 2 38 8" xfId="4868" xr:uid="{00000000-0005-0000-0000-0000A4070000}"/>
    <cellStyle name="20% - Accent1 2 38 8 2" xfId="4872" xr:uid="{00000000-0005-0000-0000-0000A5070000}"/>
    <cellStyle name="20% - Accent1 2 38 8 2 2" xfId="4874" xr:uid="{00000000-0005-0000-0000-0000A6070000}"/>
    <cellStyle name="20% - Accent1 2 38 8 2 2 2" xfId="4882" xr:uid="{00000000-0005-0000-0000-0000A7070000}"/>
    <cellStyle name="20% - Accent1 2 38 8 2 3" xfId="4890" xr:uid="{00000000-0005-0000-0000-0000A8070000}"/>
    <cellStyle name="20% - Accent1 2 38 8 2_REKAP IBT" xfId="4892" xr:uid="{00000000-0005-0000-0000-0000A9070000}"/>
    <cellStyle name="20% - Accent1 2 38 8 3" xfId="2589" xr:uid="{00000000-0005-0000-0000-0000AA070000}"/>
    <cellStyle name="20% - Accent1 2 38 8 3 2" xfId="4895" xr:uid="{00000000-0005-0000-0000-0000AB070000}"/>
    <cellStyle name="20% - Accent1 2 38 8 3 2 2" xfId="4899" xr:uid="{00000000-0005-0000-0000-0000AC070000}"/>
    <cellStyle name="20% - Accent1 2 38 8 3 3" xfId="4904" xr:uid="{00000000-0005-0000-0000-0000AD070000}"/>
    <cellStyle name="20% - Accent1 2 38 8 3_REKAP IBT" xfId="4906" xr:uid="{00000000-0005-0000-0000-0000AE070000}"/>
    <cellStyle name="20% - Accent1 2 38 8 4" xfId="3433" xr:uid="{00000000-0005-0000-0000-0000AF070000}"/>
    <cellStyle name="20% - Accent1 2 38 8 4 2" xfId="4908" xr:uid="{00000000-0005-0000-0000-0000B0070000}"/>
    <cellStyle name="20% - Accent1 2 38 8 5" xfId="119" xr:uid="{00000000-0005-0000-0000-0000B1070000}"/>
    <cellStyle name="20% - Accent1 2 38 8_REKAP IBT" xfId="4914" xr:uid="{00000000-0005-0000-0000-0000B2070000}"/>
    <cellStyle name="20% - Accent1 2 38 9" xfId="4918" xr:uid="{00000000-0005-0000-0000-0000B3070000}"/>
    <cellStyle name="20% - Accent1 2 38 9 2" xfId="4925" xr:uid="{00000000-0005-0000-0000-0000B4070000}"/>
    <cellStyle name="20% - Accent1 2 38 9 2 2" xfId="4928" xr:uid="{00000000-0005-0000-0000-0000B5070000}"/>
    <cellStyle name="20% - Accent1 2 38 9 2 2 2" xfId="4930" xr:uid="{00000000-0005-0000-0000-0000B6070000}"/>
    <cellStyle name="20% - Accent1 2 38 9 2 3" xfId="4932" xr:uid="{00000000-0005-0000-0000-0000B7070000}"/>
    <cellStyle name="20% - Accent1 2 38 9 2_REKAP IBT" xfId="4935" xr:uid="{00000000-0005-0000-0000-0000B8070000}"/>
    <cellStyle name="20% - Accent1 2 38 9 3" xfId="4941" xr:uid="{00000000-0005-0000-0000-0000B9070000}"/>
    <cellStyle name="20% - Accent1 2 38 9 3 2" xfId="4951" xr:uid="{00000000-0005-0000-0000-0000BA070000}"/>
    <cellStyle name="20% - Accent1 2 38 9 3 2 2" xfId="2002" xr:uid="{00000000-0005-0000-0000-0000BB070000}"/>
    <cellStyle name="20% - Accent1 2 38 9 3 3" xfId="4953" xr:uid="{00000000-0005-0000-0000-0000BC070000}"/>
    <cellStyle name="20% - Accent1 2 38 9 3_REKAP IBT" xfId="4957" xr:uid="{00000000-0005-0000-0000-0000BD070000}"/>
    <cellStyle name="20% - Accent1 2 38 9 4" xfId="4967" xr:uid="{00000000-0005-0000-0000-0000BE070000}"/>
    <cellStyle name="20% - Accent1 2 38 9 4 2" xfId="4970" xr:uid="{00000000-0005-0000-0000-0000BF070000}"/>
    <cellStyle name="20% - Accent1 2 38 9 5" xfId="102" xr:uid="{00000000-0005-0000-0000-0000C0070000}"/>
    <cellStyle name="20% - Accent1 2 38 9_REKAP IBT" xfId="4976" xr:uid="{00000000-0005-0000-0000-0000C1070000}"/>
    <cellStyle name="20% - Accent1 2 38_REKAP IBT" xfId="3181" xr:uid="{00000000-0005-0000-0000-0000C2070000}"/>
    <cellStyle name="20% - Accent1 2 39" xfId="4979" xr:uid="{00000000-0005-0000-0000-0000C3070000}"/>
    <cellStyle name="20% - Accent1 2 39 10" xfId="4981" xr:uid="{00000000-0005-0000-0000-0000C4070000}"/>
    <cellStyle name="20% - Accent1 2 39 10 2" xfId="4983" xr:uid="{00000000-0005-0000-0000-0000C5070000}"/>
    <cellStyle name="20% - Accent1 2 39 10 2 2" xfId="2639" xr:uid="{00000000-0005-0000-0000-0000C6070000}"/>
    <cellStyle name="20% - Accent1 2 39 10 2 2 2" xfId="4985" xr:uid="{00000000-0005-0000-0000-0000C7070000}"/>
    <cellStyle name="20% - Accent1 2 39 10 2 3" xfId="4990" xr:uid="{00000000-0005-0000-0000-0000C8070000}"/>
    <cellStyle name="20% - Accent1 2 39 10 2_REKAP IBT" xfId="563" xr:uid="{00000000-0005-0000-0000-0000C9070000}"/>
    <cellStyle name="20% - Accent1 2 39 10 3" xfId="2221" xr:uid="{00000000-0005-0000-0000-0000CA070000}"/>
    <cellStyle name="20% - Accent1 2 39 10 3 2" xfId="4992" xr:uid="{00000000-0005-0000-0000-0000CB070000}"/>
    <cellStyle name="20% - Accent1 2 39 10 3 2 2" xfId="4996" xr:uid="{00000000-0005-0000-0000-0000CC070000}"/>
    <cellStyle name="20% - Accent1 2 39 10 3 3" xfId="4999" xr:uid="{00000000-0005-0000-0000-0000CD070000}"/>
    <cellStyle name="20% - Accent1 2 39 10 3_REKAP IBT" xfId="5003" xr:uid="{00000000-0005-0000-0000-0000CE070000}"/>
    <cellStyle name="20% - Accent1 2 39 10 4" xfId="5005" xr:uid="{00000000-0005-0000-0000-0000CF070000}"/>
    <cellStyle name="20% - Accent1 2 39 10 4 2" xfId="5007" xr:uid="{00000000-0005-0000-0000-0000D0070000}"/>
    <cellStyle name="20% - Accent1 2 39 10 5" xfId="5009" xr:uid="{00000000-0005-0000-0000-0000D1070000}"/>
    <cellStyle name="20% - Accent1 2 39 10_REKAP IBT" xfId="5011" xr:uid="{00000000-0005-0000-0000-0000D2070000}"/>
    <cellStyle name="20% - Accent1 2 39 11" xfId="5015" xr:uid="{00000000-0005-0000-0000-0000D3070000}"/>
    <cellStyle name="20% - Accent1 2 39 11 2" xfId="5018" xr:uid="{00000000-0005-0000-0000-0000D4070000}"/>
    <cellStyle name="20% - Accent1 2 39 11 2 2" xfId="2671" xr:uid="{00000000-0005-0000-0000-0000D5070000}"/>
    <cellStyle name="20% - Accent1 2 39 11 2 2 2" xfId="3396" xr:uid="{00000000-0005-0000-0000-0000D6070000}"/>
    <cellStyle name="20% - Accent1 2 39 11 2 3" xfId="5023" xr:uid="{00000000-0005-0000-0000-0000D7070000}"/>
    <cellStyle name="20% - Accent1 2 39 11 2_REKAP IBT" xfId="5025" xr:uid="{00000000-0005-0000-0000-0000D8070000}"/>
    <cellStyle name="20% - Accent1 2 39 11 3" xfId="5028" xr:uid="{00000000-0005-0000-0000-0000D9070000}"/>
    <cellStyle name="20% - Accent1 2 39 11 3 2" xfId="5032" xr:uid="{00000000-0005-0000-0000-0000DA070000}"/>
    <cellStyle name="20% - Accent1 2 39 11 3 2 2" xfId="3932" xr:uid="{00000000-0005-0000-0000-0000DB070000}"/>
    <cellStyle name="20% - Accent1 2 39 11 3 3" xfId="5035" xr:uid="{00000000-0005-0000-0000-0000DC070000}"/>
    <cellStyle name="20% - Accent1 2 39 11 3_REKAP IBT" xfId="3466" xr:uid="{00000000-0005-0000-0000-0000DD070000}"/>
    <cellStyle name="20% - Accent1 2 39 11 4" xfId="5039" xr:uid="{00000000-0005-0000-0000-0000DE070000}"/>
    <cellStyle name="20% - Accent1 2 39 11 4 2" xfId="5041" xr:uid="{00000000-0005-0000-0000-0000DF070000}"/>
    <cellStyle name="20% - Accent1 2 39 11 5" xfId="5043" xr:uid="{00000000-0005-0000-0000-0000E0070000}"/>
    <cellStyle name="20% - Accent1 2 39 11_REKAP IBT" xfId="1945" xr:uid="{00000000-0005-0000-0000-0000E1070000}"/>
    <cellStyle name="20% - Accent1 2 39 12" xfId="5047" xr:uid="{00000000-0005-0000-0000-0000E2070000}"/>
    <cellStyle name="20% - Accent1 2 39 12 2" xfId="5049" xr:uid="{00000000-0005-0000-0000-0000E3070000}"/>
    <cellStyle name="20% - Accent1 2 39 12 2 2" xfId="2699" xr:uid="{00000000-0005-0000-0000-0000E4070000}"/>
    <cellStyle name="20% - Accent1 2 39 12 3" xfId="5052" xr:uid="{00000000-0005-0000-0000-0000E5070000}"/>
    <cellStyle name="20% - Accent1 2 39 12_REKAP IBT" xfId="4250" xr:uid="{00000000-0005-0000-0000-0000E6070000}"/>
    <cellStyle name="20% - Accent1 2 39 13" xfId="5055" xr:uid="{00000000-0005-0000-0000-0000E7070000}"/>
    <cellStyle name="20% - Accent1 2 39 13 2" xfId="5057" xr:uid="{00000000-0005-0000-0000-0000E8070000}"/>
    <cellStyle name="20% - Accent1 2 39 13 2 2" xfId="4025" xr:uid="{00000000-0005-0000-0000-0000E9070000}"/>
    <cellStyle name="20% - Accent1 2 39 13 3" xfId="5059" xr:uid="{00000000-0005-0000-0000-0000EA070000}"/>
    <cellStyle name="20% - Accent1 2 39 13_REKAP IBT" xfId="5062" xr:uid="{00000000-0005-0000-0000-0000EB070000}"/>
    <cellStyle name="20% - Accent1 2 39 14" xfId="2721" xr:uid="{00000000-0005-0000-0000-0000EC070000}"/>
    <cellStyle name="20% - Accent1 2 39 14 2" xfId="5064" xr:uid="{00000000-0005-0000-0000-0000ED070000}"/>
    <cellStyle name="20% - Accent1 2 39 15" xfId="5067" xr:uid="{00000000-0005-0000-0000-0000EE070000}"/>
    <cellStyle name="20% - Accent1 2 39 2" xfId="5071" xr:uid="{00000000-0005-0000-0000-0000EF070000}"/>
    <cellStyle name="20% - Accent1 2 39 2 2" xfId="5077" xr:uid="{00000000-0005-0000-0000-0000F0070000}"/>
    <cellStyle name="20% - Accent1 2 39 2 2 2" xfId="890" xr:uid="{00000000-0005-0000-0000-0000F1070000}"/>
    <cellStyle name="20% - Accent1 2 39 2 2 2 2" xfId="1197" xr:uid="{00000000-0005-0000-0000-0000F2070000}"/>
    <cellStyle name="20% - Accent1 2 39 2 2 3" xfId="1586" xr:uid="{00000000-0005-0000-0000-0000F3070000}"/>
    <cellStyle name="20% - Accent1 2 39 2 2_REKAP IBT" xfId="5079" xr:uid="{00000000-0005-0000-0000-0000F4070000}"/>
    <cellStyle name="20% - Accent1 2 39 2 3" xfId="2886" xr:uid="{00000000-0005-0000-0000-0000F5070000}"/>
    <cellStyle name="20% - Accent1 2 39 2 3 2" xfId="5082" xr:uid="{00000000-0005-0000-0000-0000F6070000}"/>
    <cellStyle name="20% - Accent1 2 39 2 3 2 2" xfId="5086" xr:uid="{00000000-0005-0000-0000-0000F7070000}"/>
    <cellStyle name="20% - Accent1 2 39 2 3 3" xfId="5088" xr:uid="{00000000-0005-0000-0000-0000F8070000}"/>
    <cellStyle name="20% - Accent1 2 39 2 3_REKAP IBT" xfId="5090" xr:uid="{00000000-0005-0000-0000-0000F9070000}"/>
    <cellStyle name="20% - Accent1 2 39 2 4" xfId="5094" xr:uid="{00000000-0005-0000-0000-0000FA070000}"/>
    <cellStyle name="20% - Accent1 2 39 2 4 2" xfId="5096" xr:uid="{00000000-0005-0000-0000-0000FB070000}"/>
    <cellStyle name="20% - Accent1 2 39 2 5" xfId="3813" xr:uid="{00000000-0005-0000-0000-0000FC070000}"/>
    <cellStyle name="20% - Accent1 2 39 2_REKAP IBT" xfId="2412" xr:uid="{00000000-0005-0000-0000-0000FD070000}"/>
    <cellStyle name="20% - Accent1 2 39 3" xfId="5102" xr:uid="{00000000-0005-0000-0000-0000FE070000}"/>
    <cellStyle name="20% - Accent1 2 39 3 2" xfId="5106" xr:uid="{00000000-0005-0000-0000-0000FF070000}"/>
    <cellStyle name="20% - Accent1 2 39 3 2 2" xfId="1824" xr:uid="{00000000-0005-0000-0000-000000080000}"/>
    <cellStyle name="20% - Accent1 2 39 3 2 2 2" xfId="1829" xr:uid="{00000000-0005-0000-0000-000001080000}"/>
    <cellStyle name="20% - Accent1 2 39 3 2 3" xfId="1847" xr:uid="{00000000-0005-0000-0000-000002080000}"/>
    <cellStyle name="20% - Accent1 2 39 3 2_REKAP IBT" xfId="4784" xr:uid="{00000000-0005-0000-0000-000003080000}"/>
    <cellStyle name="20% - Accent1 2 39 3 3" xfId="5109" xr:uid="{00000000-0005-0000-0000-000004080000}"/>
    <cellStyle name="20% - Accent1 2 39 3 3 2" xfId="5111" xr:uid="{00000000-0005-0000-0000-000005080000}"/>
    <cellStyle name="20% - Accent1 2 39 3 3 2 2" xfId="5117" xr:uid="{00000000-0005-0000-0000-000006080000}"/>
    <cellStyle name="20% - Accent1 2 39 3 3 3" xfId="5124" xr:uid="{00000000-0005-0000-0000-000007080000}"/>
    <cellStyle name="20% - Accent1 2 39 3 3_REKAP IBT" xfId="1484" xr:uid="{00000000-0005-0000-0000-000008080000}"/>
    <cellStyle name="20% - Accent1 2 39 3 4" xfId="1982" xr:uid="{00000000-0005-0000-0000-000009080000}"/>
    <cellStyle name="20% - Accent1 2 39 3 4 2" xfId="5001" xr:uid="{00000000-0005-0000-0000-00000A080000}"/>
    <cellStyle name="20% - Accent1 2 39 3 5" xfId="5126" xr:uid="{00000000-0005-0000-0000-00000B080000}"/>
    <cellStyle name="20% - Accent1 2 39 3_REKAP IBT" xfId="5132" xr:uid="{00000000-0005-0000-0000-00000C080000}"/>
    <cellStyle name="20% - Accent1 2 39 4" xfId="5138" xr:uid="{00000000-0005-0000-0000-00000D080000}"/>
    <cellStyle name="20% - Accent1 2 39 4 2" xfId="5142" xr:uid="{00000000-0005-0000-0000-00000E080000}"/>
    <cellStyle name="20% - Accent1 2 39 4 2 2" xfId="3476" xr:uid="{00000000-0005-0000-0000-00000F080000}"/>
    <cellStyle name="20% - Accent1 2 39 4 2 2 2" xfId="3482" xr:uid="{00000000-0005-0000-0000-000010080000}"/>
    <cellStyle name="20% - Accent1 2 39 4 2 3" xfId="3493" xr:uid="{00000000-0005-0000-0000-000011080000}"/>
    <cellStyle name="20% - Accent1 2 39 4 2_REKAP IBT" xfId="5145" xr:uid="{00000000-0005-0000-0000-000012080000}"/>
    <cellStyle name="20% - Accent1 2 39 4 3" xfId="5147" xr:uid="{00000000-0005-0000-0000-000013080000}"/>
    <cellStyle name="20% - Accent1 2 39 4 3 2" xfId="5150" xr:uid="{00000000-0005-0000-0000-000014080000}"/>
    <cellStyle name="20% - Accent1 2 39 4 3 2 2" xfId="467" xr:uid="{00000000-0005-0000-0000-000015080000}"/>
    <cellStyle name="20% - Accent1 2 39 4 3 3" xfId="5153" xr:uid="{00000000-0005-0000-0000-000016080000}"/>
    <cellStyle name="20% - Accent1 2 39 4 3_REKAP IBT" xfId="5155" xr:uid="{00000000-0005-0000-0000-000017080000}"/>
    <cellStyle name="20% - Accent1 2 39 4 4" xfId="5162" xr:uid="{00000000-0005-0000-0000-000018080000}"/>
    <cellStyle name="20% - Accent1 2 39 4 4 2" xfId="5164" xr:uid="{00000000-0005-0000-0000-000019080000}"/>
    <cellStyle name="20% - Accent1 2 39 4 5" xfId="5168" xr:uid="{00000000-0005-0000-0000-00001A080000}"/>
    <cellStyle name="20% - Accent1 2 39 4_REKAP IBT" xfId="5181" xr:uid="{00000000-0005-0000-0000-00001B080000}"/>
    <cellStyle name="20% - Accent1 2 39 5" xfId="5186" xr:uid="{00000000-0005-0000-0000-00001C080000}"/>
    <cellStyle name="20% - Accent1 2 39 5 2" xfId="5190" xr:uid="{00000000-0005-0000-0000-00001D080000}"/>
    <cellStyle name="20% - Accent1 2 39 5 2 2" xfId="3986" xr:uid="{00000000-0005-0000-0000-00001E080000}"/>
    <cellStyle name="20% - Accent1 2 39 5 2 2 2" xfId="3993" xr:uid="{00000000-0005-0000-0000-00001F080000}"/>
    <cellStyle name="20% - Accent1 2 39 5 2 3" xfId="4004" xr:uid="{00000000-0005-0000-0000-000020080000}"/>
    <cellStyle name="20% - Accent1 2 39 5 2_REKAP IBT" xfId="763" xr:uid="{00000000-0005-0000-0000-000021080000}"/>
    <cellStyle name="20% - Accent1 2 39 5 3" xfId="2403" xr:uid="{00000000-0005-0000-0000-000022080000}"/>
    <cellStyle name="20% - Accent1 2 39 5 3 2" xfId="5193" xr:uid="{00000000-0005-0000-0000-000023080000}"/>
    <cellStyle name="20% - Accent1 2 39 5 3 2 2" xfId="5198" xr:uid="{00000000-0005-0000-0000-000024080000}"/>
    <cellStyle name="20% - Accent1 2 39 5 3 3" xfId="5201" xr:uid="{00000000-0005-0000-0000-000025080000}"/>
    <cellStyle name="20% - Accent1 2 39 5 3_REKAP IBT" xfId="5204" xr:uid="{00000000-0005-0000-0000-000026080000}"/>
    <cellStyle name="20% - Accent1 2 39 5 4" xfId="5207" xr:uid="{00000000-0005-0000-0000-000027080000}"/>
    <cellStyle name="20% - Accent1 2 39 5 4 2" xfId="5210" xr:uid="{00000000-0005-0000-0000-000028080000}"/>
    <cellStyle name="20% - Accent1 2 39 5 5" xfId="5214" xr:uid="{00000000-0005-0000-0000-000029080000}"/>
    <cellStyle name="20% - Accent1 2 39 5_REKAP IBT" xfId="1113" xr:uid="{00000000-0005-0000-0000-00002A080000}"/>
    <cellStyle name="20% - Accent1 2 39 6" xfId="5218" xr:uid="{00000000-0005-0000-0000-00002B080000}"/>
    <cellStyle name="20% - Accent1 2 39 6 2" xfId="5225" xr:uid="{00000000-0005-0000-0000-00002C080000}"/>
    <cellStyle name="20% - Accent1 2 39 6 2 2" xfId="4437" xr:uid="{00000000-0005-0000-0000-00002D080000}"/>
    <cellStyle name="20% - Accent1 2 39 6 2 2 2" xfId="4447" xr:uid="{00000000-0005-0000-0000-00002E080000}"/>
    <cellStyle name="20% - Accent1 2 39 6 2 3" xfId="4466" xr:uid="{00000000-0005-0000-0000-00002F080000}"/>
    <cellStyle name="20% - Accent1 2 39 6 2_REKAP IBT" xfId="2279" xr:uid="{00000000-0005-0000-0000-000030080000}"/>
    <cellStyle name="20% - Accent1 2 39 6 3" xfId="5229" xr:uid="{00000000-0005-0000-0000-000031080000}"/>
    <cellStyle name="20% - Accent1 2 39 6 3 2" xfId="5232" xr:uid="{00000000-0005-0000-0000-000032080000}"/>
    <cellStyle name="20% - Accent1 2 39 6 3 2 2" xfId="5236" xr:uid="{00000000-0005-0000-0000-000033080000}"/>
    <cellStyle name="20% - Accent1 2 39 6 3 3" xfId="4773" xr:uid="{00000000-0005-0000-0000-000034080000}"/>
    <cellStyle name="20% - Accent1 2 39 6 3_REKAP IBT" xfId="5242" xr:uid="{00000000-0005-0000-0000-000035080000}"/>
    <cellStyle name="20% - Accent1 2 39 6 4" xfId="258" xr:uid="{00000000-0005-0000-0000-000036080000}"/>
    <cellStyle name="20% - Accent1 2 39 6 4 2" xfId="5246" xr:uid="{00000000-0005-0000-0000-000037080000}"/>
    <cellStyle name="20% - Accent1 2 39 6 5" xfId="5249" xr:uid="{00000000-0005-0000-0000-000038080000}"/>
    <cellStyle name="20% - Accent1 2 39 6_REKAP IBT" xfId="4878" xr:uid="{00000000-0005-0000-0000-000039080000}"/>
    <cellStyle name="20% - Accent1 2 39 7" xfId="5253" xr:uid="{00000000-0005-0000-0000-00003A080000}"/>
    <cellStyle name="20% - Accent1 2 39 7 2" xfId="5257" xr:uid="{00000000-0005-0000-0000-00003B080000}"/>
    <cellStyle name="20% - Accent1 2 39 7 2 2" xfId="4937" xr:uid="{00000000-0005-0000-0000-00003C080000}"/>
    <cellStyle name="20% - Accent1 2 39 7 2 2 2" xfId="4948" xr:uid="{00000000-0005-0000-0000-00003D080000}"/>
    <cellStyle name="20% - Accent1 2 39 7 2 3" xfId="4961" xr:uid="{00000000-0005-0000-0000-00003E080000}"/>
    <cellStyle name="20% - Accent1 2 39 7 2_REKAP IBT" xfId="5259" xr:uid="{00000000-0005-0000-0000-00003F080000}"/>
    <cellStyle name="20% - Accent1 2 39 7 3" xfId="3369" xr:uid="{00000000-0005-0000-0000-000040080000}"/>
    <cellStyle name="20% - Accent1 2 39 7 3 2" xfId="5263" xr:uid="{00000000-0005-0000-0000-000041080000}"/>
    <cellStyle name="20% - Accent1 2 39 7 3 2 2" xfId="5268" xr:uid="{00000000-0005-0000-0000-000042080000}"/>
    <cellStyle name="20% - Accent1 2 39 7 3 3" xfId="5270" xr:uid="{00000000-0005-0000-0000-000043080000}"/>
    <cellStyle name="20% - Accent1 2 39 7 3_REKAP IBT" xfId="5272" xr:uid="{00000000-0005-0000-0000-000044080000}"/>
    <cellStyle name="20% - Accent1 2 39 7 4" xfId="5276" xr:uid="{00000000-0005-0000-0000-000045080000}"/>
    <cellStyle name="20% - Accent1 2 39 7 4 2" xfId="5278" xr:uid="{00000000-0005-0000-0000-000046080000}"/>
    <cellStyle name="20% - Accent1 2 39 7 5" xfId="5280" xr:uid="{00000000-0005-0000-0000-000047080000}"/>
    <cellStyle name="20% - Accent1 2 39 7_REKAP IBT" xfId="3325" xr:uid="{00000000-0005-0000-0000-000048080000}"/>
    <cellStyle name="20% - Accent1 2 39 8" xfId="5284" xr:uid="{00000000-0005-0000-0000-000049080000}"/>
    <cellStyle name="20% - Accent1 2 39 8 2" xfId="5289" xr:uid="{00000000-0005-0000-0000-00004A080000}"/>
    <cellStyle name="20% - Accent1 2 39 8 2 2" xfId="1132" xr:uid="{00000000-0005-0000-0000-00004B080000}"/>
    <cellStyle name="20% - Accent1 2 39 8 2 2 2" xfId="5295" xr:uid="{00000000-0005-0000-0000-00004C080000}"/>
    <cellStyle name="20% - Accent1 2 39 8 2 3" xfId="1140" xr:uid="{00000000-0005-0000-0000-00004D080000}"/>
    <cellStyle name="20% - Accent1 2 39 8 2_REKAP IBT" xfId="5300" xr:uid="{00000000-0005-0000-0000-00004E080000}"/>
    <cellStyle name="20% - Accent1 2 39 8 3" xfId="5302" xr:uid="{00000000-0005-0000-0000-00004F080000}"/>
    <cellStyle name="20% - Accent1 2 39 8 3 2" xfId="5304" xr:uid="{00000000-0005-0000-0000-000050080000}"/>
    <cellStyle name="20% - Accent1 2 39 8 3 2 2" xfId="5307" xr:uid="{00000000-0005-0000-0000-000051080000}"/>
    <cellStyle name="20% - Accent1 2 39 8 3 3" xfId="5238" xr:uid="{00000000-0005-0000-0000-000052080000}"/>
    <cellStyle name="20% - Accent1 2 39 8 3_REKAP IBT" xfId="5310" xr:uid="{00000000-0005-0000-0000-000053080000}"/>
    <cellStyle name="20% - Accent1 2 39 8 4" xfId="5312" xr:uid="{00000000-0005-0000-0000-000054080000}"/>
    <cellStyle name="20% - Accent1 2 39 8 4 2" xfId="5314" xr:uid="{00000000-0005-0000-0000-000055080000}"/>
    <cellStyle name="20% - Accent1 2 39 8 5" xfId="5316" xr:uid="{00000000-0005-0000-0000-000056080000}"/>
    <cellStyle name="20% - Accent1 2 39 8_REKAP IBT" xfId="5322" xr:uid="{00000000-0005-0000-0000-000057080000}"/>
    <cellStyle name="20% - Accent1 2 39 9" xfId="5328" xr:uid="{00000000-0005-0000-0000-000058080000}"/>
    <cellStyle name="20% - Accent1 2 39 9 2" xfId="1123" xr:uid="{00000000-0005-0000-0000-000059080000}"/>
    <cellStyle name="20% - Accent1 2 39 9 2 2" xfId="4152" xr:uid="{00000000-0005-0000-0000-00005A080000}"/>
    <cellStyle name="20% - Accent1 2 39 9 2 2 2" xfId="5334" xr:uid="{00000000-0005-0000-0000-00005B080000}"/>
    <cellStyle name="20% - Accent1 2 39 9 2 3" xfId="5338" xr:uid="{00000000-0005-0000-0000-00005C080000}"/>
    <cellStyle name="20% - Accent1 2 39 9 2_REKAP IBT" xfId="2568" xr:uid="{00000000-0005-0000-0000-00005D080000}"/>
    <cellStyle name="20% - Accent1 2 39 9 3" xfId="1130" xr:uid="{00000000-0005-0000-0000-00005E080000}"/>
    <cellStyle name="20% - Accent1 2 39 9 3 2" xfId="5292" xr:uid="{00000000-0005-0000-0000-00005F080000}"/>
    <cellStyle name="20% - Accent1 2 39 9 3 2 2" xfId="5340" xr:uid="{00000000-0005-0000-0000-000060080000}"/>
    <cellStyle name="20% - Accent1 2 39 9 3 3" xfId="5342" xr:uid="{00000000-0005-0000-0000-000061080000}"/>
    <cellStyle name="20% - Accent1 2 39 9 3_REKAP IBT" xfId="5344" xr:uid="{00000000-0005-0000-0000-000062080000}"/>
    <cellStyle name="20% - Accent1 2 39 9 4" xfId="1138" xr:uid="{00000000-0005-0000-0000-000063080000}"/>
    <cellStyle name="20% - Accent1 2 39 9 4 2" xfId="5346" xr:uid="{00000000-0005-0000-0000-000064080000}"/>
    <cellStyle name="20% - Accent1 2 39 9 5" xfId="1145" xr:uid="{00000000-0005-0000-0000-000065080000}"/>
    <cellStyle name="20% - Accent1 2 39 9_REKAP IBT" xfId="2496" xr:uid="{00000000-0005-0000-0000-000066080000}"/>
    <cellStyle name="20% - Accent1 2 39_REKAP IBT" xfId="5350" xr:uid="{00000000-0005-0000-0000-000067080000}"/>
    <cellStyle name="20% - Accent1 2 4" xfId="1074" xr:uid="{00000000-0005-0000-0000-000068080000}"/>
    <cellStyle name="20% - Accent1 2 40" xfId="2998" xr:uid="{00000000-0005-0000-0000-000069080000}"/>
    <cellStyle name="20% - Accent1 2 40 10" xfId="3001" xr:uid="{00000000-0005-0000-0000-00006A080000}"/>
    <cellStyle name="20% - Accent1 2 40 10 2" xfId="3003" xr:uid="{00000000-0005-0000-0000-00006B080000}"/>
    <cellStyle name="20% - Accent1 2 40 10 2 2" xfId="1370" xr:uid="{00000000-0005-0000-0000-00006C080000}"/>
    <cellStyle name="20% - Accent1 2 40 10 2 2 2" xfId="3006" xr:uid="{00000000-0005-0000-0000-00006D080000}"/>
    <cellStyle name="20% - Accent1 2 40 10 2 3" xfId="3009" xr:uid="{00000000-0005-0000-0000-00006E080000}"/>
    <cellStyle name="20% - Accent1 2 40 10 2_REKAP IBT" xfId="3011" xr:uid="{00000000-0005-0000-0000-00006F080000}"/>
    <cellStyle name="20% - Accent1 2 40 10 3" xfId="3013" xr:uid="{00000000-0005-0000-0000-000070080000}"/>
    <cellStyle name="20% - Accent1 2 40 10 3 2" xfId="1318" xr:uid="{00000000-0005-0000-0000-000071080000}"/>
    <cellStyle name="20% - Accent1 2 40 10 3 2 2" xfId="3015" xr:uid="{00000000-0005-0000-0000-000072080000}"/>
    <cellStyle name="20% - Accent1 2 40 10 3 3" xfId="3017" xr:uid="{00000000-0005-0000-0000-000073080000}"/>
    <cellStyle name="20% - Accent1 2 40 10 3_REKAP IBT" xfId="3019" xr:uid="{00000000-0005-0000-0000-000074080000}"/>
    <cellStyle name="20% - Accent1 2 40 10 4" xfId="3026" xr:uid="{00000000-0005-0000-0000-000075080000}"/>
    <cellStyle name="20% - Accent1 2 40 10 4 2" xfId="1416" xr:uid="{00000000-0005-0000-0000-000076080000}"/>
    <cellStyle name="20% - Accent1 2 40 10 5" xfId="3028" xr:uid="{00000000-0005-0000-0000-000077080000}"/>
    <cellStyle name="20% - Accent1 2 40 10_REKAP IBT" xfId="3035" xr:uid="{00000000-0005-0000-0000-000078080000}"/>
    <cellStyle name="20% - Accent1 2 40 11" xfId="3037" xr:uid="{00000000-0005-0000-0000-000079080000}"/>
    <cellStyle name="20% - Accent1 2 40 11 2" xfId="3039" xr:uid="{00000000-0005-0000-0000-00007A080000}"/>
    <cellStyle name="20% - Accent1 2 40 11 2 2" xfId="157" xr:uid="{00000000-0005-0000-0000-00007B080000}"/>
    <cellStyle name="20% - Accent1 2 40 11 2 2 2" xfId="3042" xr:uid="{00000000-0005-0000-0000-00007C080000}"/>
    <cellStyle name="20% - Accent1 2 40 11 2 3" xfId="3044" xr:uid="{00000000-0005-0000-0000-00007D080000}"/>
    <cellStyle name="20% - Accent1 2 40 11 2_REKAP IBT" xfId="3046" xr:uid="{00000000-0005-0000-0000-00007E080000}"/>
    <cellStyle name="20% - Accent1 2 40 11 3" xfId="3048" xr:uid="{00000000-0005-0000-0000-00007F080000}"/>
    <cellStyle name="20% - Accent1 2 40 11 3 2" xfId="782" xr:uid="{00000000-0005-0000-0000-000080080000}"/>
    <cellStyle name="20% - Accent1 2 40 11 3 2 2" xfId="3051" xr:uid="{00000000-0005-0000-0000-000081080000}"/>
    <cellStyle name="20% - Accent1 2 40 11 3 3" xfId="3053" xr:uid="{00000000-0005-0000-0000-000082080000}"/>
    <cellStyle name="20% - Accent1 2 40 11 3_REKAP IBT" xfId="3055" xr:uid="{00000000-0005-0000-0000-000083080000}"/>
    <cellStyle name="20% - Accent1 2 40 11 4" xfId="250" xr:uid="{00000000-0005-0000-0000-000084080000}"/>
    <cellStyle name="20% - Accent1 2 40 11 4 2" xfId="878" xr:uid="{00000000-0005-0000-0000-000085080000}"/>
    <cellStyle name="20% - Accent1 2 40 11 5" xfId="3058" xr:uid="{00000000-0005-0000-0000-000086080000}"/>
    <cellStyle name="20% - Accent1 2 40 11_REKAP IBT" xfId="3061" xr:uid="{00000000-0005-0000-0000-000087080000}"/>
    <cellStyle name="20% - Accent1 2 40 12" xfId="3063" xr:uid="{00000000-0005-0000-0000-000088080000}"/>
    <cellStyle name="20% - Accent1 2 40 12 2" xfId="3065" xr:uid="{00000000-0005-0000-0000-000089080000}"/>
    <cellStyle name="20% - Accent1 2 40 12 2 2" xfId="3072" xr:uid="{00000000-0005-0000-0000-00008A080000}"/>
    <cellStyle name="20% - Accent1 2 40 12 3" xfId="3074" xr:uid="{00000000-0005-0000-0000-00008B080000}"/>
    <cellStyle name="20% - Accent1 2 40 12_REKAP IBT" xfId="3079" xr:uid="{00000000-0005-0000-0000-00008C080000}"/>
    <cellStyle name="20% - Accent1 2 40 13" xfId="3081" xr:uid="{00000000-0005-0000-0000-00008D080000}"/>
    <cellStyle name="20% - Accent1 2 40 13 2" xfId="3086" xr:uid="{00000000-0005-0000-0000-00008E080000}"/>
    <cellStyle name="20% - Accent1 2 40 13 2 2" xfId="3090" xr:uid="{00000000-0005-0000-0000-00008F080000}"/>
    <cellStyle name="20% - Accent1 2 40 13 3" xfId="3093" xr:uid="{00000000-0005-0000-0000-000090080000}"/>
    <cellStyle name="20% - Accent1 2 40 13_REKAP IBT" xfId="795" xr:uid="{00000000-0005-0000-0000-000091080000}"/>
    <cellStyle name="20% - Accent1 2 40 14" xfId="3102" xr:uid="{00000000-0005-0000-0000-000092080000}"/>
    <cellStyle name="20% - Accent1 2 40 14 2" xfId="3109" xr:uid="{00000000-0005-0000-0000-000093080000}"/>
    <cellStyle name="20% - Accent1 2 40 15" xfId="3114" xr:uid="{00000000-0005-0000-0000-000094080000}"/>
    <cellStyle name="20% - Accent1 2 40 2" xfId="3116" xr:uid="{00000000-0005-0000-0000-000095080000}"/>
    <cellStyle name="20% - Accent1 2 40 2 2" xfId="3119" xr:uid="{00000000-0005-0000-0000-000096080000}"/>
    <cellStyle name="20% - Accent1 2 40 2 2 2" xfId="3125" xr:uid="{00000000-0005-0000-0000-000097080000}"/>
    <cellStyle name="20% - Accent1 2 40 2 2 2 2" xfId="3133" xr:uid="{00000000-0005-0000-0000-000098080000}"/>
    <cellStyle name="20% - Accent1 2 40 2 2 3" xfId="3138" xr:uid="{00000000-0005-0000-0000-000099080000}"/>
    <cellStyle name="20% - Accent1 2 40 2 2_REKAP IBT" xfId="3144" xr:uid="{00000000-0005-0000-0000-00009A080000}"/>
    <cellStyle name="20% - Accent1 2 40 2 3" xfId="3147" xr:uid="{00000000-0005-0000-0000-00009B080000}"/>
    <cellStyle name="20% - Accent1 2 40 2 3 2" xfId="3149" xr:uid="{00000000-0005-0000-0000-00009C080000}"/>
    <cellStyle name="20% - Accent1 2 40 2 3 2 2" xfId="3151" xr:uid="{00000000-0005-0000-0000-00009D080000}"/>
    <cellStyle name="20% - Accent1 2 40 2 3 3" xfId="3154" xr:uid="{00000000-0005-0000-0000-00009E080000}"/>
    <cellStyle name="20% - Accent1 2 40 2 3_REKAP IBT" xfId="937" xr:uid="{00000000-0005-0000-0000-00009F080000}"/>
    <cellStyle name="20% - Accent1 2 40 2 4" xfId="3160" xr:uid="{00000000-0005-0000-0000-0000A0080000}"/>
    <cellStyle name="20% - Accent1 2 40 2 4 2" xfId="3164" xr:uid="{00000000-0005-0000-0000-0000A1080000}"/>
    <cellStyle name="20% - Accent1 2 40 2 5" xfId="3070" xr:uid="{00000000-0005-0000-0000-0000A2080000}"/>
    <cellStyle name="20% - Accent1 2 40 2_REKAP IBT" xfId="3167" xr:uid="{00000000-0005-0000-0000-0000A3080000}"/>
    <cellStyle name="20% - Accent1 2 40 3" xfId="3169" xr:uid="{00000000-0005-0000-0000-0000A4080000}"/>
    <cellStyle name="20% - Accent1 2 40 3 2" xfId="2009" xr:uid="{00000000-0005-0000-0000-0000A5080000}"/>
    <cellStyle name="20% - Accent1 2 40 3 2 2" xfId="3171" xr:uid="{00000000-0005-0000-0000-0000A6080000}"/>
    <cellStyle name="20% - Accent1 2 40 3 2 2 2" xfId="3174" xr:uid="{00000000-0005-0000-0000-0000A7080000}"/>
    <cellStyle name="20% - Accent1 2 40 3 2 3" xfId="19" xr:uid="{00000000-0005-0000-0000-0000A8080000}"/>
    <cellStyle name="20% - Accent1 2 40 3 2_REKAP IBT" xfId="3178" xr:uid="{00000000-0005-0000-0000-0000A9080000}"/>
    <cellStyle name="20% - Accent1 2 40 3 3" xfId="1333" xr:uid="{00000000-0005-0000-0000-0000AA080000}"/>
    <cellStyle name="20% - Accent1 2 40 3 3 2" xfId="3182" xr:uid="{00000000-0005-0000-0000-0000AB080000}"/>
    <cellStyle name="20% - Accent1 2 40 3 3 2 2" xfId="3186" xr:uid="{00000000-0005-0000-0000-0000AC080000}"/>
    <cellStyle name="20% - Accent1 2 40 3 3 3" xfId="3188" xr:uid="{00000000-0005-0000-0000-0000AD080000}"/>
    <cellStyle name="20% - Accent1 2 40 3 3_REKAP IBT" xfId="3190" xr:uid="{00000000-0005-0000-0000-0000AE080000}"/>
    <cellStyle name="20% - Accent1 2 40 3 4" xfId="3195" xr:uid="{00000000-0005-0000-0000-0000AF080000}"/>
    <cellStyle name="20% - Accent1 2 40 3 4 2" xfId="3200" xr:uid="{00000000-0005-0000-0000-0000B0080000}"/>
    <cellStyle name="20% - Accent1 2 40 3 5" xfId="3204" xr:uid="{00000000-0005-0000-0000-0000B1080000}"/>
    <cellStyle name="20% - Accent1 2 40 3_REKAP IBT" xfId="3207" xr:uid="{00000000-0005-0000-0000-0000B2080000}"/>
    <cellStyle name="20% - Accent1 2 40 4" xfId="3211" xr:uid="{00000000-0005-0000-0000-0000B3080000}"/>
    <cellStyle name="20% - Accent1 2 40 4 2" xfId="3214" xr:uid="{00000000-0005-0000-0000-0000B4080000}"/>
    <cellStyle name="20% - Accent1 2 40 4 2 2" xfId="1447" xr:uid="{00000000-0005-0000-0000-0000B5080000}"/>
    <cellStyle name="20% - Accent1 2 40 4 2 2 2" xfId="2379" xr:uid="{00000000-0005-0000-0000-0000B6080000}"/>
    <cellStyle name="20% - Accent1 2 40 4 2 3" xfId="3219" xr:uid="{00000000-0005-0000-0000-0000B7080000}"/>
    <cellStyle name="20% - Accent1 2 40 4 2_REKAP IBT" xfId="2395" xr:uid="{00000000-0005-0000-0000-0000B8080000}"/>
    <cellStyle name="20% - Accent1 2 40 4 3" xfId="3221" xr:uid="{00000000-0005-0000-0000-0000B9080000}"/>
    <cellStyle name="20% - Accent1 2 40 4 3 2" xfId="3227" xr:uid="{00000000-0005-0000-0000-0000BA080000}"/>
    <cellStyle name="20% - Accent1 2 40 4 3 2 2" xfId="3229" xr:uid="{00000000-0005-0000-0000-0000BB080000}"/>
    <cellStyle name="20% - Accent1 2 40 4 3 3" xfId="3235" xr:uid="{00000000-0005-0000-0000-0000BC080000}"/>
    <cellStyle name="20% - Accent1 2 40 4 3_REKAP IBT" xfId="3241" xr:uid="{00000000-0005-0000-0000-0000BD080000}"/>
    <cellStyle name="20% - Accent1 2 40 4 4" xfId="3247" xr:uid="{00000000-0005-0000-0000-0000BE080000}"/>
    <cellStyle name="20% - Accent1 2 40 4 4 2" xfId="3255" xr:uid="{00000000-0005-0000-0000-0000BF080000}"/>
    <cellStyle name="20% - Accent1 2 40 4 5" xfId="3259" xr:uid="{00000000-0005-0000-0000-0000C0080000}"/>
    <cellStyle name="20% - Accent1 2 40 4_REKAP IBT" xfId="3266" xr:uid="{00000000-0005-0000-0000-0000C1080000}"/>
    <cellStyle name="20% - Accent1 2 40 5" xfId="3268" xr:uid="{00000000-0005-0000-0000-0000C2080000}"/>
    <cellStyle name="20% - Accent1 2 40 5 2" xfId="3272" xr:uid="{00000000-0005-0000-0000-0000C3080000}"/>
    <cellStyle name="20% - Accent1 2 40 5 2 2" xfId="3274" xr:uid="{00000000-0005-0000-0000-0000C4080000}"/>
    <cellStyle name="20% - Accent1 2 40 5 2 2 2" xfId="3281" xr:uid="{00000000-0005-0000-0000-0000C5080000}"/>
    <cellStyle name="20% - Accent1 2 40 5 2 3" xfId="3283" xr:uid="{00000000-0005-0000-0000-0000C6080000}"/>
    <cellStyle name="20% - Accent1 2 40 5 2_REKAP IBT" xfId="3287" xr:uid="{00000000-0005-0000-0000-0000C7080000}"/>
    <cellStyle name="20% - Accent1 2 40 5 3" xfId="3289" xr:uid="{00000000-0005-0000-0000-0000C8080000}"/>
    <cellStyle name="20% - Accent1 2 40 5 3 2" xfId="3293" xr:uid="{00000000-0005-0000-0000-0000C9080000}"/>
    <cellStyle name="20% - Accent1 2 40 5 3 2 2" xfId="3295" xr:uid="{00000000-0005-0000-0000-0000CA080000}"/>
    <cellStyle name="20% - Accent1 2 40 5 3 3" xfId="3298" xr:uid="{00000000-0005-0000-0000-0000CB080000}"/>
    <cellStyle name="20% - Accent1 2 40 5 3_REKAP IBT" xfId="3302" xr:uid="{00000000-0005-0000-0000-0000CC080000}"/>
    <cellStyle name="20% - Accent1 2 40 5 4" xfId="3307" xr:uid="{00000000-0005-0000-0000-0000CD080000}"/>
    <cellStyle name="20% - Accent1 2 40 5 4 2" xfId="3311" xr:uid="{00000000-0005-0000-0000-0000CE080000}"/>
    <cellStyle name="20% - Accent1 2 40 5 5" xfId="3316" xr:uid="{00000000-0005-0000-0000-0000CF080000}"/>
    <cellStyle name="20% - Accent1 2 40 5_REKAP IBT" xfId="3319" xr:uid="{00000000-0005-0000-0000-0000D0080000}"/>
    <cellStyle name="20% - Accent1 2 40 6" xfId="143" xr:uid="{00000000-0005-0000-0000-0000D1080000}"/>
    <cellStyle name="20% - Accent1 2 40 6 2" xfId="3326" xr:uid="{00000000-0005-0000-0000-0000D2080000}"/>
    <cellStyle name="20% - Accent1 2 40 6 2 2" xfId="2399" xr:uid="{00000000-0005-0000-0000-0000D3080000}"/>
    <cellStyle name="20% - Accent1 2 40 6 2 2 2" xfId="3331" xr:uid="{00000000-0005-0000-0000-0000D4080000}"/>
    <cellStyle name="20% - Accent1 2 40 6 2 3" xfId="3333" xr:uid="{00000000-0005-0000-0000-0000D5080000}"/>
    <cellStyle name="20% - Accent1 2 40 6 2_REKAP IBT" xfId="3335" xr:uid="{00000000-0005-0000-0000-0000D6080000}"/>
    <cellStyle name="20% - Accent1 2 40 6 3" xfId="3337" xr:uid="{00000000-0005-0000-0000-0000D7080000}"/>
    <cellStyle name="20% - Accent1 2 40 6 3 2" xfId="2414" xr:uid="{00000000-0005-0000-0000-0000D8080000}"/>
    <cellStyle name="20% - Accent1 2 40 6 3 2 2" xfId="3339" xr:uid="{00000000-0005-0000-0000-0000D9080000}"/>
    <cellStyle name="20% - Accent1 2 40 6 3 3" xfId="3341" xr:uid="{00000000-0005-0000-0000-0000DA080000}"/>
    <cellStyle name="20% - Accent1 2 40 6 3_REKAP IBT" xfId="3343" xr:uid="{00000000-0005-0000-0000-0000DB080000}"/>
    <cellStyle name="20% - Accent1 2 40 6 4" xfId="3346" xr:uid="{00000000-0005-0000-0000-0000DC080000}"/>
    <cellStyle name="20% - Accent1 2 40 6 4 2" xfId="3352" xr:uid="{00000000-0005-0000-0000-0000DD080000}"/>
    <cellStyle name="20% - Accent1 2 40 6 5" xfId="2666" xr:uid="{00000000-0005-0000-0000-0000DE080000}"/>
    <cellStyle name="20% - Accent1 2 40 6_REKAP IBT" xfId="3354" xr:uid="{00000000-0005-0000-0000-0000DF080000}"/>
    <cellStyle name="20% - Accent1 2 40 7" xfId="3356" xr:uid="{00000000-0005-0000-0000-0000E0080000}"/>
    <cellStyle name="20% - Accent1 2 40 7 2" xfId="3358" xr:uid="{00000000-0005-0000-0000-0000E1080000}"/>
    <cellStyle name="20% - Accent1 2 40 7 2 2" xfId="3360" xr:uid="{00000000-0005-0000-0000-0000E2080000}"/>
    <cellStyle name="20% - Accent1 2 40 7 2 2 2" xfId="3364" xr:uid="{00000000-0005-0000-0000-0000E3080000}"/>
    <cellStyle name="20% - Accent1 2 40 7 2 3" xfId="3366" xr:uid="{00000000-0005-0000-0000-0000E4080000}"/>
    <cellStyle name="20% - Accent1 2 40 7 2_REKAP IBT" xfId="3371" xr:uid="{00000000-0005-0000-0000-0000E5080000}"/>
    <cellStyle name="20% - Accent1 2 40 7 3" xfId="28" xr:uid="{00000000-0005-0000-0000-0000E6080000}"/>
    <cellStyle name="20% - Accent1 2 40 7 3 2" xfId="3373" xr:uid="{00000000-0005-0000-0000-0000E7080000}"/>
    <cellStyle name="20% - Accent1 2 40 7 3 2 2" xfId="3377" xr:uid="{00000000-0005-0000-0000-0000E8080000}"/>
    <cellStyle name="20% - Accent1 2 40 7 3 3" xfId="3379" xr:uid="{00000000-0005-0000-0000-0000E9080000}"/>
    <cellStyle name="20% - Accent1 2 40 7 3_REKAP IBT" xfId="3383" xr:uid="{00000000-0005-0000-0000-0000EA080000}"/>
    <cellStyle name="20% - Accent1 2 40 7 4" xfId="3386" xr:uid="{00000000-0005-0000-0000-0000EB080000}"/>
    <cellStyle name="20% - Accent1 2 40 7 4 2" xfId="3393" xr:uid="{00000000-0005-0000-0000-0000EC080000}"/>
    <cellStyle name="20% - Accent1 2 40 7 5" xfId="3399" xr:uid="{00000000-0005-0000-0000-0000ED080000}"/>
    <cellStyle name="20% - Accent1 2 40 7_REKAP IBT" xfId="3401" xr:uid="{00000000-0005-0000-0000-0000EE080000}"/>
    <cellStyle name="20% - Accent1 2 40 8" xfId="3406" xr:uid="{00000000-0005-0000-0000-0000EF080000}"/>
    <cellStyle name="20% - Accent1 2 40 8 2" xfId="3408" xr:uid="{00000000-0005-0000-0000-0000F0080000}"/>
    <cellStyle name="20% - Accent1 2 40 8 2 2" xfId="3410" xr:uid="{00000000-0005-0000-0000-0000F1080000}"/>
    <cellStyle name="20% - Accent1 2 40 8 2 2 2" xfId="3417" xr:uid="{00000000-0005-0000-0000-0000F2080000}"/>
    <cellStyle name="20% - Accent1 2 40 8 2 3" xfId="3419" xr:uid="{00000000-0005-0000-0000-0000F3080000}"/>
    <cellStyle name="20% - Accent1 2 40 8 2_REKAP IBT" xfId="3423" xr:uid="{00000000-0005-0000-0000-0000F4080000}"/>
    <cellStyle name="20% - Accent1 2 40 8 3" xfId="3425" xr:uid="{00000000-0005-0000-0000-0000F5080000}"/>
    <cellStyle name="20% - Accent1 2 40 8 3 2" xfId="3427" xr:uid="{00000000-0005-0000-0000-0000F6080000}"/>
    <cellStyle name="20% - Accent1 2 40 8 3 2 2" xfId="3435" xr:uid="{00000000-0005-0000-0000-0000F7080000}"/>
    <cellStyle name="20% - Accent1 2 40 8 3 3" xfId="3437" xr:uid="{00000000-0005-0000-0000-0000F8080000}"/>
    <cellStyle name="20% - Accent1 2 40 8 3_REKAP IBT" xfId="3439" xr:uid="{00000000-0005-0000-0000-0000F9080000}"/>
    <cellStyle name="20% - Accent1 2 40 8 4" xfId="3441" xr:uid="{00000000-0005-0000-0000-0000FA080000}"/>
    <cellStyle name="20% - Accent1 2 40 8 4 2" xfId="3444" xr:uid="{00000000-0005-0000-0000-0000FB080000}"/>
    <cellStyle name="20% - Accent1 2 40 8 5" xfId="3446" xr:uid="{00000000-0005-0000-0000-0000FC080000}"/>
    <cellStyle name="20% - Accent1 2 40 8_REKAP IBT" xfId="3451" xr:uid="{00000000-0005-0000-0000-0000FD080000}"/>
    <cellStyle name="20% - Accent1 2 40 9" xfId="3453" xr:uid="{00000000-0005-0000-0000-0000FE080000}"/>
    <cellStyle name="20% - Accent1 2 40 9 2" xfId="3455" xr:uid="{00000000-0005-0000-0000-0000FF080000}"/>
    <cellStyle name="20% - Accent1 2 40 9 2 2" xfId="3458" xr:uid="{00000000-0005-0000-0000-000000090000}"/>
    <cellStyle name="20% - Accent1 2 40 9 2 2 2" xfId="3460" xr:uid="{00000000-0005-0000-0000-000001090000}"/>
    <cellStyle name="20% - Accent1 2 40 9 2 3" xfId="3468" xr:uid="{00000000-0005-0000-0000-000002090000}"/>
    <cellStyle name="20% - Accent1 2 40 9 2_REKAP IBT" xfId="3473" xr:uid="{00000000-0005-0000-0000-000003090000}"/>
    <cellStyle name="20% - Accent1 2 40 9 3" xfId="3477" xr:uid="{00000000-0005-0000-0000-000004090000}"/>
    <cellStyle name="20% - Accent1 2 40 9 3 2" xfId="3484" xr:uid="{00000000-0005-0000-0000-000005090000}"/>
    <cellStyle name="20% - Accent1 2 40 9 3 2 2" xfId="3486" xr:uid="{00000000-0005-0000-0000-000006090000}"/>
    <cellStyle name="20% - Accent1 2 40 9 3 3" xfId="3488" xr:uid="{00000000-0005-0000-0000-000007090000}"/>
    <cellStyle name="20% - Accent1 2 40 9 3_REKAP IBT" xfId="3490" xr:uid="{00000000-0005-0000-0000-000008090000}"/>
    <cellStyle name="20% - Accent1 2 40 9 4" xfId="3494" xr:uid="{00000000-0005-0000-0000-000009090000}"/>
    <cellStyle name="20% - Accent1 2 40 9 4 2" xfId="3497" xr:uid="{00000000-0005-0000-0000-00000A090000}"/>
    <cellStyle name="20% - Accent1 2 40 9 5" xfId="3502" xr:uid="{00000000-0005-0000-0000-00000B090000}"/>
    <cellStyle name="20% - Accent1 2 40 9_REKAP IBT" xfId="1572" xr:uid="{00000000-0005-0000-0000-00000C090000}"/>
    <cellStyle name="20% - Accent1 2 40_REKAP IBT" xfId="3509" xr:uid="{00000000-0005-0000-0000-00000D090000}"/>
    <cellStyle name="20% - Accent1 2 41" xfId="3511" xr:uid="{00000000-0005-0000-0000-00000E090000}"/>
    <cellStyle name="20% - Accent1 2 41 10" xfId="3513" xr:uid="{00000000-0005-0000-0000-00000F090000}"/>
    <cellStyle name="20% - Accent1 2 41 10 2" xfId="3517" xr:uid="{00000000-0005-0000-0000-000010090000}"/>
    <cellStyle name="20% - Accent1 2 41 10 2 2" xfId="3521" xr:uid="{00000000-0005-0000-0000-000011090000}"/>
    <cellStyle name="20% - Accent1 2 41 10 2 2 2" xfId="427" xr:uid="{00000000-0005-0000-0000-000012090000}"/>
    <cellStyle name="20% - Accent1 2 41 10 2 3" xfId="3525" xr:uid="{00000000-0005-0000-0000-000013090000}"/>
    <cellStyle name="20% - Accent1 2 41 10 2_REKAP IBT" xfId="3532" xr:uid="{00000000-0005-0000-0000-000014090000}"/>
    <cellStyle name="20% - Accent1 2 41 10 3" xfId="3540" xr:uid="{00000000-0005-0000-0000-000015090000}"/>
    <cellStyle name="20% - Accent1 2 41 10 3 2" xfId="3544" xr:uid="{00000000-0005-0000-0000-000016090000}"/>
    <cellStyle name="20% - Accent1 2 41 10 3 2 2" xfId="3551" xr:uid="{00000000-0005-0000-0000-000017090000}"/>
    <cellStyle name="20% - Accent1 2 41 10 3 3" xfId="3554" xr:uid="{00000000-0005-0000-0000-000018090000}"/>
    <cellStyle name="20% - Accent1 2 41 10 3_REKAP IBT" xfId="3561" xr:uid="{00000000-0005-0000-0000-000019090000}"/>
    <cellStyle name="20% - Accent1 2 41 10 4" xfId="3568" xr:uid="{00000000-0005-0000-0000-00001A090000}"/>
    <cellStyle name="20% - Accent1 2 41 10 4 2" xfId="3572" xr:uid="{00000000-0005-0000-0000-00001B090000}"/>
    <cellStyle name="20% - Accent1 2 41 10 5" xfId="3576" xr:uid="{00000000-0005-0000-0000-00001C090000}"/>
    <cellStyle name="20% - Accent1 2 41 10_REKAP IBT" xfId="3579" xr:uid="{00000000-0005-0000-0000-00001D090000}"/>
    <cellStyle name="20% - Accent1 2 41 11" xfId="3581" xr:uid="{00000000-0005-0000-0000-00001E090000}"/>
    <cellStyle name="20% - Accent1 2 41 11 2" xfId="3586" xr:uid="{00000000-0005-0000-0000-00001F090000}"/>
    <cellStyle name="20% - Accent1 2 41 11 2 2" xfId="3591" xr:uid="{00000000-0005-0000-0000-000020090000}"/>
    <cellStyle name="20% - Accent1 2 41 11 2 2 2" xfId="3596" xr:uid="{00000000-0005-0000-0000-000021090000}"/>
    <cellStyle name="20% - Accent1 2 41 11 2 3" xfId="3602" xr:uid="{00000000-0005-0000-0000-000022090000}"/>
    <cellStyle name="20% - Accent1 2 41 11 2_REKAP IBT" xfId="3612" xr:uid="{00000000-0005-0000-0000-000023090000}"/>
    <cellStyle name="20% - Accent1 2 41 11 3" xfId="3617" xr:uid="{00000000-0005-0000-0000-000024090000}"/>
    <cellStyle name="20% - Accent1 2 41 11 3 2" xfId="2949" xr:uid="{00000000-0005-0000-0000-000025090000}"/>
    <cellStyle name="20% - Accent1 2 41 11 3 2 2" xfId="3621" xr:uid="{00000000-0005-0000-0000-000026090000}"/>
    <cellStyle name="20% - Accent1 2 41 11 3 3" xfId="3629" xr:uid="{00000000-0005-0000-0000-000027090000}"/>
    <cellStyle name="20% - Accent1 2 41 11 3_REKAP IBT" xfId="3633" xr:uid="{00000000-0005-0000-0000-000028090000}"/>
    <cellStyle name="20% - Accent1 2 41 11 4" xfId="3279" xr:uid="{00000000-0005-0000-0000-000029090000}"/>
    <cellStyle name="20% - Accent1 2 41 11 4 2" xfId="3637" xr:uid="{00000000-0005-0000-0000-00002A090000}"/>
    <cellStyle name="20% - Accent1 2 41 11 5" xfId="3642" xr:uid="{00000000-0005-0000-0000-00002B090000}"/>
    <cellStyle name="20% - Accent1 2 41 11_REKAP IBT" xfId="3644" xr:uid="{00000000-0005-0000-0000-00002C090000}"/>
    <cellStyle name="20% - Accent1 2 41 12" xfId="3646" xr:uid="{00000000-0005-0000-0000-00002D090000}"/>
    <cellStyle name="20% - Accent1 2 41 12 2" xfId="3650" xr:uid="{00000000-0005-0000-0000-00002E090000}"/>
    <cellStyle name="20% - Accent1 2 41 12 2 2" xfId="3659" xr:uid="{00000000-0005-0000-0000-00002F090000}"/>
    <cellStyle name="20% - Accent1 2 41 12 3" xfId="3667" xr:uid="{00000000-0005-0000-0000-000030090000}"/>
    <cellStyle name="20% - Accent1 2 41 12_REKAP IBT" xfId="3670" xr:uid="{00000000-0005-0000-0000-000031090000}"/>
    <cellStyle name="20% - Accent1 2 41 13" xfId="3140" xr:uid="{00000000-0005-0000-0000-000032090000}"/>
    <cellStyle name="20% - Accent1 2 41 13 2" xfId="3674" xr:uid="{00000000-0005-0000-0000-000033090000}"/>
    <cellStyle name="20% - Accent1 2 41 13 2 2" xfId="743" xr:uid="{00000000-0005-0000-0000-000034090000}"/>
    <cellStyle name="20% - Accent1 2 41 13 3" xfId="3681" xr:uid="{00000000-0005-0000-0000-000035090000}"/>
    <cellStyle name="20% - Accent1 2 41 13_REKAP IBT" xfId="3687" xr:uid="{00000000-0005-0000-0000-000036090000}"/>
    <cellStyle name="20% - Accent1 2 41 14" xfId="3689" xr:uid="{00000000-0005-0000-0000-000037090000}"/>
    <cellStyle name="20% - Accent1 2 41 14 2" xfId="3696" xr:uid="{00000000-0005-0000-0000-000038090000}"/>
    <cellStyle name="20% - Accent1 2 41 15" xfId="2014" xr:uid="{00000000-0005-0000-0000-000039090000}"/>
    <cellStyle name="20% - Accent1 2 41 2" xfId="3701" xr:uid="{00000000-0005-0000-0000-00003A090000}"/>
    <cellStyle name="20% - Accent1 2 41 2 2" xfId="3704" xr:uid="{00000000-0005-0000-0000-00003B090000}"/>
    <cellStyle name="20% - Accent1 2 41 2 2 2" xfId="3707" xr:uid="{00000000-0005-0000-0000-00003C090000}"/>
    <cellStyle name="20% - Accent1 2 41 2 2 2 2" xfId="3709" xr:uid="{00000000-0005-0000-0000-00003D090000}"/>
    <cellStyle name="20% - Accent1 2 41 2 2 3" xfId="3712" xr:uid="{00000000-0005-0000-0000-00003E090000}"/>
    <cellStyle name="20% - Accent1 2 41 2 2_REKAP IBT" xfId="3716" xr:uid="{00000000-0005-0000-0000-00003F090000}"/>
    <cellStyle name="20% - Accent1 2 41 2 3" xfId="3031" xr:uid="{00000000-0005-0000-0000-000040090000}"/>
    <cellStyle name="20% - Accent1 2 41 2 3 2" xfId="3718" xr:uid="{00000000-0005-0000-0000-000041090000}"/>
    <cellStyle name="20% - Accent1 2 41 2 3 2 2" xfId="3721" xr:uid="{00000000-0005-0000-0000-000042090000}"/>
    <cellStyle name="20% - Accent1 2 41 2 3 3" xfId="3724" xr:uid="{00000000-0005-0000-0000-000043090000}"/>
    <cellStyle name="20% - Accent1 2 41 2 3_REKAP IBT" xfId="3726" xr:uid="{00000000-0005-0000-0000-000044090000}"/>
    <cellStyle name="20% - Accent1 2 41 2 4" xfId="3106" xr:uid="{00000000-0005-0000-0000-000045090000}"/>
    <cellStyle name="20% - Accent1 2 41 2 4 2" xfId="3729" xr:uid="{00000000-0005-0000-0000-000046090000}"/>
    <cellStyle name="20% - Accent1 2 41 2 5" xfId="3088" xr:uid="{00000000-0005-0000-0000-000047090000}"/>
    <cellStyle name="20% - Accent1 2 41 2_REKAP IBT" xfId="602" xr:uid="{00000000-0005-0000-0000-000048090000}"/>
    <cellStyle name="20% - Accent1 2 41 3" xfId="3732" xr:uid="{00000000-0005-0000-0000-000049090000}"/>
    <cellStyle name="20% - Accent1 2 41 3 2" xfId="3737" xr:uid="{00000000-0005-0000-0000-00004A090000}"/>
    <cellStyle name="20% - Accent1 2 41 3 2 2" xfId="3741" xr:uid="{00000000-0005-0000-0000-00004B090000}"/>
    <cellStyle name="20% - Accent1 2 41 3 2 2 2" xfId="3743" xr:uid="{00000000-0005-0000-0000-00004C090000}"/>
    <cellStyle name="20% - Accent1 2 41 3 2 3" xfId="3748" xr:uid="{00000000-0005-0000-0000-00004D090000}"/>
    <cellStyle name="20% - Accent1 2 41 3 2_REKAP IBT" xfId="3750" xr:uid="{00000000-0005-0000-0000-00004E090000}"/>
    <cellStyle name="20% - Accent1 2 41 3 3" xfId="3753" xr:uid="{00000000-0005-0000-0000-00004F090000}"/>
    <cellStyle name="20% - Accent1 2 41 3 3 2" xfId="3757" xr:uid="{00000000-0005-0000-0000-000050090000}"/>
    <cellStyle name="20% - Accent1 2 41 3 3 2 2" xfId="3759" xr:uid="{00000000-0005-0000-0000-000051090000}"/>
    <cellStyle name="20% - Accent1 2 41 3 3 3" xfId="3761" xr:uid="{00000000-0005-0000-0000-000052090000}"/>
    <cellStyle name="20% - Accent1 2 41 3 3_REKAP IBT" xfId="3766" xr:uid="{00000000-0005-0000-0000-000053090000}"/>
    <cellStyle name="20% - Accent1 2 41 3 4" xfId="3769" xr:uid="{00000000-0005-0000-0000-000054090000}"/>
    <cellStyle name="20% - Accent1 2 41 3 4 2" xfId="3772" xr:uid="{00000000-0005-0000-0000-000055090000}"/>
    <cellStyle name="20% - Accent1 2 41 3 5" xfId="3775" xr:uid="{00000000-0005-0000-0000-000056090000}"/>
    <cellStyle name="20% - Accent1 2 41 3_REKAP IBT" xfId="3779" xr:uid="{00000000-0005-0000-0000-000057090000}"/>
    <cellStyle name="20% - Accent1 2 41 4" xfId="3781" xr:uid="{00000000-0005-0000-0000-000058090000}"/>
    <cellStyle name="20% - Accent1 2 41 4 2" xfId="3784" xr:uid="{00000000-0005-0000-0000-000059090000}"/>
    <cellStyle name="20% - Accent1 2 41 4 2 2" xfId="3787" xr:uid="{00000000-0005-0000-0000-00005A090000}"/>
    <cellStyle name="20% - Accent1 2 41 4 2 2 2" xfId="3790" xr:uid="{00000000-0005-0000-0000-00005B090000}"/>
    <cellStyle name="20% - Accent1 2 41 4 2 3" xfId="3792" xr:uid="{00000000-0005-0000-0000-00005C090000}"/>
    <cellStyle name="20% - Accent1 2 41 4 2_REKAP IBT" xfId="3794" xr:uid="{00000000-0005-0000-0000-00005D090000}"/>
    <cellStyle name="20% - Accent1 2 41 4 3" xfId="3798" xr:uid="{00000000-0005-0000-0000-00005E090000}"/>
    <cellStyle name="20% - Accent1 2 41 4 3 2" xfId="3800" xr:uid="{00000000-0005-0000-0000-00005F090000}"/>
    <cellStyle name="20% - Accent1 2 41 4 3 2 2" xfId="1235" xr:uid="{00000000-0005-0000-0000-000060090000}"/>
    <cellStyle name="20% - Accent1 2 41 4 3 3" xfId="3804" xr:uid="{00000000-0005-0000-0000-000061090000}"/>
    <cellStyle name="20% - Accent1 2 41 4 3_REKAP IBT" xfId="3806" xr:uid="{00000000-0005-0000-0000-000062090000}"/>
    <cellStyle name="20% - Accent1 2 41 4 4" xfId="3809" xr:uid="{00000000-0005-0000-0000-000063090000}"/>
    <cellStyle name="20% - Accent1 2 41 4 4 2" xfId="3812" xr:uid="{00000000-0005-0000-0000-000064090000}"/>
    <cellStyle name="20% - Accent1 2 41 4 5" xfId="3815" xr:uid="{00000000-0005-0000-0000-000065090000}"/>
    <cellStyle name="20% - Accent1 2 41 4_REKAP IBT" xfId="3820" xr:uid="{00000000-0005-0000-0000-000066090000}"/>
    <cellStyle name="20% - Accent1 2 41 5" xfId="3825" xr:uid="{00000000-0005-0000-0000-000067090000}"/>
    <cellStyle name="20% - Accent1 2 41 5 2" xfId="3827" xr:uid="{00000000-0005-0000-0000-000068090000}"/>
    <cellStyle name="20% - Accent1 2 41 5 2 2" xfId="3829" xr:uid="{00000000-0005-0000-0000-000069090000}"/>
    <cellStyle name="20% - Accent1 2 41 5 2 2 2" xfId="3833" xr:uid="{00000000-0005-0000-0000-00006A090000}"/>
    <cellStyle name="20% - Accent1 2 41 5 2 3" xfId="3835" xr:uid="{00000000-0005-0000-0000-00006B090000}"/>
    <cellStyle name="20% - Accent1 2 41 5 2_REKAP IBT" xfId="3837" xr:uid="{00000000-0005-0000-0000-00006C090000}"/>
    <cellStyle name="20% - Accent1 2 41 5 3" xfId="2733" xr:uid="{00000000-0005-0000-0000-00006D090000}"/>
    <cellStyle name="20% - Accent1 2 41 5 3 2" xfId="1452" xr:uid="{00000000-0005-0000-0000-00006E090000}"/>
    <cellStyle name="20% - Accent1 2 41 5 3 2 2" xfId="3842" xr:uid="{00000000-0005-0000-0000-00006F090000}"/>
    <cellStyle name="20% - Accent1 2 41 5 3 3" xfId="3844" xr:uid="{00000000-0005-0000-0000-000070090000}"/>
    <cellStyle name="20% - Accent1 2 41 5 3_REKAP IBT" xfId="3846" xr:uid="{00000000-0005-0000-0000-000071090000}"/>
    <cellStyle name="20% - Accent1 2 41 5 4" xfId="3850" xr:uid="{00000000-0005-0000-0000-000072090000}"/>
    <cellStyle name="20% - Accent1 2 41 5 4 2" xfId="3853" xr:uid="{00000000-0005-0000-0000-000073090000}"/>
    <cellStyle name="20% - Accent1 2 41 5 5" xfId="3855" xr:uid="{00000000-0005-0000-0000-000074090000}"/>
    <cellStyle name="20% - Accent1 2 41 5_REKAP IBT" xfId="631" xr:uid="{00000000-0005-0000-0000-000075090000}"/>
    <cellStyle name="20% - Accent1 2 41 6" xfId="3005" xr:uid="{00000000-0005-0000-0000-000076090000}"/>
    <cellStyle name="20% - Accent1 2 41 6 2" xfId="3857" xr:uid="{00000000-0005-0000-0000-000077090000}"/>
    <cellStyle name="20% - Accent1 2 41 6 2 2" xfId="3664" xr:uid="{00000000-0005-0000-0000-000078090000}"/>
    <cellStyle name="20% - Accent1 2 41 6 2 2 2" xfId="3506" xr:uid="{00000000-0005-0000-0000-000079090000}"/>
    <cellStyle name="20% - Accent1 2 41 6 2 3" xfId="3865" xr:uid="{00000000-0005-0000-0000-00007A090000}"/>
    <cellStyle name="20% - Accent1 2 41 6 2_REKAP IBT" xfId="3869" xr:uid="{00000000-0005-0000-0000-00007B090000}"/>
    <cellStyle name="20% - Accent1 2 41 6 3" xfId="3873" xr:uid="{00000000-0005-0000-0000-00007C090000}"/>
    <cellStyle name="20% - Accent1 2 41 6 3 2" xfId="3679" xr:uid="{00000000-0005-0000-0000-00007D090000}"/>
    <cellStyle name="20% - Accent1 2 41 6 3 2 2" xfId="1540" xr:uid="{00000000-0005-0000-0000-00007E090000}"/>
    <cellStyle name="20% - Accent1 2 41 6 3 3" xfId="3878" xr:uid="{00000000-0005-0000-0000-00007F090000}"/>
    <cellStyle name="20% - Accent1 2 41 6 3_REKAP IBT" xfId="298" xr:uid="{00000000-0005-0000-0000-000080090000}"/>
    <cellStyle name="20% - Accent1 2 41 6 4" xfId="3883" xr:uid="{00000000-0005-0000-0000-000081090000}"/>
    <cellStyle name="20% - Accent1 2 41 6 4 2" xfId="3888" xr:uid="{00000000-0005-0000-0000-000082090000}"/>
    <cellStyle name="20% - Accent1 2 41 6 5" xfId="3894" xr:uid="{00000000-0005-0000-0000-000083090000}"/>
    <cellStyle name="20% - Accent1 2 41 6_REKAP IBT" xfId="3863" xr:uid="{00000000-0005-0000-0000-000084090000}"/>
    <cellStyle name="20% - Accent1 2 41 7" xfId="3898" xr:uid="{00000000-0005-0000-0000-000085090000}"/>
    <cellStyle name="20% - Accent1 2 41 7 2" xfId="2739" xr:uid="{00000000-0005-0000-0000-000086090000}"/>
    <cellStyle name="20% - Accent1 2 41 7 2 2" xfId="3900" xr:uid="{00000000-0005-0000-0000-000087090000}"/>
    <cellStyle name="20% - Accent1 2 41 7 2 2 2" xfId="3904" xr:uid="{00000000-0005-0000-0000-000088090000}"/>
    <cellStyle name="20% - Accent1 2 41 7 2 3" xfId="3906" xr:uid="{00000000-0005-0000-0000-000089090000}"/>
    <cellStyle name="20% - Accent1 2 41 7 2_REKAP IBT" xfId="3908" xr:uid="{00000000-0005-0000-0000-00008A090000}"/>
    <cellStyle name="20% - Accent1 2 41 7 3" xfId="1638" xr:uid="{00000000-0005-0000-0000-00008B090000}"/>
    <cellStyle name="20% - Accent1 2 41 7 3 2" xfId="1670" xr:uid="{00000000-0005-0000-0000-00008C090000}"/>
    <cellStyle name="20% - Accent1 2 41 7 3 2 2" xfId="3910" xr:uid="{00000000-0005-0000-0000-00008D090000}"/>
    <cellStyle name="20% - Accent1 2 41 7 3 3" xfId="3912" xr:uid="{00000000-0005-0000-0000-00008E090000}"/>
    <cellStyle name="20% - Accent1 2 41 7 3_REKAP IBT" xfId="3917" xr:uid="{00000000-0005-0000-0000-00008F090000}"/>
    <cellStyle name="20% - Accent1 2 41 7 4" xfId="3921" xr:uid="{00000000-0005-0000-0000-000090090000}"/>
    <cellStyle name="20% - Accent1 2 41 7 4 2" xfId="3929" xr:uid="{00000000-0005-0000-0000-000091090000}"/>
    <cellStyle name="20% - Accent1 2 41 7 5" xfId="3933" xr:uid="{00000000-0005-0000-0000-000092090000}"/>
    <cellStyle name="20% - Accent1 2 41 7_REKAP IBT" xfId="3935" xr:uid="{00000000-0005-0000-0000-000093090000}"/>
    <cellStyle name="20% - Accent1 2 41 8" xfId="3939" xr:uid="{00000000-0005-0000-0000-000094090000}"/>
    <cellStyle name="20% - Accent1 2 41 8 2" xfId="776" xr:uid="{00000000-0005-0000-0000-000095090000}"/>
    <cellStyle name="20% - Accent1 2 41 8 2 2" xfId="3942" xr:uid="{00000000-0005-0000-0000-000096090000}"/>
    <cellStyle name="20% - Accent1 2 41 8 2 2 2" xfId="3944" xr:uid="{00000000-0005-0000-0000-000097090000}"/>
    <cellStyle name="20% - Accent1 2 41 8 2 3" xfId="3949" xr:uid="{00000000-0005-0000-0000-000098090000}"/>
    <cellStyle name="20% - Accent1 2 41 8 2_REKAP IBT" xfId="3953" xr:uid="{00000000-0005-0000-0000-000099090000}"/>
    <cellStyle name="20% - Accent1 2 41 8 3" xfId="3955" xr:uid="{00000000-0005-0000-0000-00009A090000}"/>
    <cellStyle name="20% - Accent1 2 41 8 3 2" xfId="3957" xr:uid="{00000000-0005-0000-0000-00009B090000}"/>
    <cellStyle name="20% - Accent1 2 41 8 3 2 2" xfId="3403" xr:uid="{00000000-0005-0000-0000-00009C090000}"/>
    <cellStyle name="20% - Accent1 2 41 8 3 3" xfId="3963" xr:uid="{00000000-0005-0000-0000-00009D090000}"/>
    <cellStyle name="20% - Accent1 2 41 8 3_REKAP IBT" xfId="3966" xr:uid="{00000000-0005-0000-0000-00009E090000}"/>
    <cellStyle name="20% - Accent1 2 41 8 4" xfId="3968" xr:uid="{00000000-0005-0000-0000-00009F090000}"/>
    <cellStyle name="20% - Accent1 2 41 8 4 2" xfId="2228" xr:uid="{00000000-0005-0000-0000-0000A0090000}"/>
    <cellStyle name="20% - Accent1 2 41 8 5" xfId="3970" xr:uid="{00000000-0005-0000-0000-0000A1090000}"/>
    <cellStyle name="20% - Accent1 2 41 8_REKAP IBT" xfId="3973" xr:uid="{00000000-0005-0000-0000-0000A2090000}"/>
    <cellStyle name="20% - Accent1 2 41 9" xfId="1503" xr:uid="{00000000-0005-0000-0000-0000A3090000}"/>
    <cellStyle name="20% - Accent1 2 41 9 2" xfId="3977" xr:uid="{00000000-0005-0000-0000-0000A4090000}"/>
    <cellStyle name="20% - Accent1 2 41 9 2 2" xfId="3979" xr:uid="{00000000-0005-0000-0000-0000A5090000}"/>
    <cellStyle name="20% - Accent1 2 41 9 2 2 2" xfId="3076" xr:uid="{00000000-0005-0000-0000-0000A6090000}"/>
    <cellStyle name="20% - Accent1 2 41 9 2 3" xfId="3981" xr:uid="{00000000-0005-0000-0000-0000A7090000}"/>
    <cellStyle name="20% - Accent1 2 41 9 2_REKAP IBT" xfId="3983" xr:uid="{00000000-0005-0000-0000-0000A8090000}"/>
    <cellStyle name="20% - Accent1 2 41 9 3" xfId="3989" xr:uid="{00000000-0005-0000-0000-0000A9090000}"/>
    <cellStyle name="20% - Accent1 2 41 9 3 2" xfId="3994" xr:uid="{00000000-0005-0000-0000-0000AA090000}"/>
    <cellStyle name="20% - Accent1 2 41 9 3 2 2" xfId="3996" xr:uid="{00000000-0005-0000-0000-0000AB090000}"/>
    <cellStyle name="20% - Accent1 2 41 9 3 3" xfId="3998" xr:uid="{00000000-0005-0000-0000-0000AC090000}"/>
    <cellStyle name="20% - Accent1 2 41 9 3_REKAP IBT" xfId="4001" xr:uid="{00000000-0005-0000-0000-0000AD090000}"/>
    <cellStyle name="20% - Accent1 2 41 9 4" xfId="4005" xr:uid="{00000000-0005-0000-0000-0000AE090000}"/>
    <cellStyle name="20% - Accent1 2 41 9 4 2" xfId="4007" xr:uid="{00000000-0005-0000-0000-0000AF090000}"/>
    <cellStyle name="20% - Accent1 2 41 9 5" xfId="4010" xr:uid="{00000000-0005-0000-0000-0000B0090000}"/>
    <cellStyle name="20% - Accent1 2 41 9_REKAP IBT" xfId="4013" xr:uid="{00000000-0005-0000-0000-0000B1090000}"/>
    <cellStyle name="20% - Accent1 2 41_REKAP IBT" xfId="4016" xr:uid="{00000000-0005-0000-0000-0000B2090000}"/>
    <cellStyle name="20% - Accent1 2 42" xfId="4018" xr:uid="{00000000-0005-0000-0000-0000B3090000}"/>
    <cellStyle name="20% - Accent1 2 42 10" xfId="4020" xr:uid="{00000000-0005-0000-0000-0000B4090000}"/>
    <cellStyle name="20% - Accent1 2 42 10 2" xfId="1168" xr:uid="{00000000-0005-0000-0000-0000B5090000}"/>
    <cellStyle name="20% - Accent1 2 42 10 2 2" xfId="2793" xr:uid="{00000000-0005-0000-0000-0000B6090000}"/>
    <cellStyle name="20% - Accent1 2 42 10 2 2 2" xfId="2798" xr:uid="{00000000-0005-0000-0000-0000B7090000}"/>
    <cellStyle name="20% - Accent1 2 42 10 2 3" xfId="2611" xr:uid="{00000000-0005-0000-0000-0000B8090000}"/>
    <cellStyle name="20% - Accent1 2 42 10 2_REKAP IBT" xfId="2987" xr:uid="{00000000-0005-0000-0000-0000B9090000}"/>
    <cellStyle name="20% - Accent1 2 42 10 3" xfId="1176" xr:uid="{00000000-0005-0000-0000-0000BA090000}"/>
    <cellStyle name="20% - Accent1 2 42 10 3 2" xfId="681" xr:uid="{00000000-0005-0000-0000-0000BB090000}"/>
    <cellStyle name="20% - Accent1 2 42 10 3 2 2" xfId="1343" xr:uid="{00000000-0005-0000-0000-0000BC090000}"/>
    <cellStyle name="20% - Accent1 2 42 10 3 3" xfId="689" xr:uid="{00000000-0005-0000-0000-0000BD090000}"/>
    <cellStyle name="20% - Accent1 2 42 10 3_REKAP IBT" xfId="2993" xr:uid="{00000000-0005-0000-0000-0000BE090000}"/>
    <cellStyle name="20% - Accent1 2 42 10 4" xfId="582" xr:uid="{00000000-0005-0000-0000-0000BF090000}"/>
    <cellStyle name="20% - Accent1 2 42 10 4 2" xfId="370" xr:uid="{00000000-0005-0000-0000-0000C0090000}"/>
    <cellStyle name="20% - Accent1 2 42 10 5" xfId="2996" xr:uid="{00000000-0005-0000-0000-0000C1090000}"/>
    <cellStyle name="20% - Accent1 2 42 10_REKAP IBT" xfId="4022" xr:uid="{00000000-0005-0000-0000-0000C2090000}"/>
    <cellStyle name="20% - Accent1 2 42 11" xfId="4026" xr:uid="{00000000-0005-0000-0000-0000C3090000}"/>
    <cellStyle name="20% - Accent1 2 42 11 2" xfId="4028" xr:uid="{00000000-0005-0000-0000-0000C4090000}"/>
    <cellStyle name="20% - Accent1 2 42 11 2 2" xfId="4030" xr:uid="{00000000-0005-0000-0000-0000C5090000}"/>
    <cellStyle name="20% - Accent1 2 42 11 2 2 2" xfId="4033" xr:uid="{00000000-0005-0000-0000-0000C6090000}"/>
    <cellStyle name="20% - Accent1 2 42 11 2 3" xfId="2646" xr:uid="{00000000-0005-0000-0000-0000C7090000}"/>
    <cellStyle name="20% - Accent1 2 42 11 2_REKAP IBT" xfId="4035" xr:uid="{00000000-0005-0000-0000-0000C8090000}"/>
    <cellStyle name="20% - Accent1 2 42 11 3" xfId="4040" xr:uid="{00000000-0005-0000-0000-0000C9090000}"/>
    <cellStyle name="20% - Accent1 2 42 11 3 2" xfId="4043" xr:uid="{00000000-0005-0000-0000-0000CA090000}"/>
    <cellStyle name="20% - Accent1 2 42 11 3 2 2" xfId="4047" xr:uid="{00000000-0005-0000-0000-0000CB090000}"/>
    <cellStyle name="20% - Accent1 2 42 11 3 3" xfId="4050" xr:uid="{00000000-0005-0000-0000-0000CC090000}"/>
    <cellStyle name="20% - Accent1 2 42 11 3_REKAP IBT" xfId="4052" xr:uid="{00000000-0005-0000-0000-0000CD090000}"/>
    <cellStyle name="20% - Accent1 2 42 11 4" xfId="4055" xr:uid="{00000000-0005-0000-0000-0000CE090000}"/>
    <cellStyle name="20% - Accent1 2 42 11 4 2" xfId="4059" xr:uid="{00000000-0005-0000-0000-0000CF090000}"/>
    <cellStyle name="20% - Accent1 2 42 11 5" xfId="4063" xr:uid="{00000000-0005-0000-0000-0000D0090000}"/>
    <cellStyle name="20% - Accent1 2 42 11_REKAP IBT" xfId="4065" xr:uid="{00000000-0005-0000-0000-0000D1090000}"/>
    <cellStyle name="20% - Accent1 2 42 12" xfId="4068" xr:uid="{00000000-0005-0000-0000-0000D2090000}"/>
    <cellStyle name="20% - Accent1 2 42 12 2" xfId="4072" xr:uid="{00000000-0005-0000-0000-0000D3090000}"/>
    <cellStyle name="20% - Accent1 2 42 12 2 2" xfId="4074" xr:uid="{00000000-0005-0000-0000-0000D4090000}"/>
    <cellStyle name="20% - Accent1 2 42 12 3" xfId="2764" xr:uid="{00000000-0005-0000-0000-0000D5090000}"/>
    <cellStyle name="20% - Accent1 2 42 12_REKAP IBT" xfId="4077" xr:uid="{00000000-0005-0000-0000-0000D6090000}"/>
    <cellStyle name="20% - Accent1 2 42 13" xfId="4083" xr:uid="{00000000-0005-0000-0000-0000D7090000}"/>
    <cellStyle name="20% - Accent1 2 42 13 2" xfId="4085" xr:uid="{00000000-0005-0000-0000-0000D8090000}"/>
    <cellStyle name="20% - Accent1 2 42 13 2 2" xfId="4087" xr:uid="{00000000-0005-0000-0000-0000D9090000}"/>
    <cellStyle name="20% - Accent1 2 42 13 3" xfId="4089" xr:uid="{00000000-0005-0000-0000-0000DA090000}"/>
    <cellStyle name="20% - Accent1 2 42 13_REKAP IBT" xfId="4092" xr:uid="{00000000-0005-0000-0000-0000DB090000}"/>
    <cellStyle name="20% - Accent1 2 42 14" xfId="4097" xr:uid="{00000000-0005-0000-0000-0000DC090000}"/>
    <cellStyle name="20% - Accent1 2 42 14 2" xfId="4100" xr:uid="{00000000-0005-0000-0000-0000DD090000}"/>
    <cellStyle name="20% - Accent1 2 42 15" xfId="4102" xr:uid="{00000000-0005-0000-0000-0000DE090000}"/>
    <cellStyle name="20% - Accent1 2 42 2" xfId="4104" xr:uid="{00000000-0005-0000-0000-0000DF090000}"/>
    <cellStyle name="20% - Accent1 2 42 2 2" xfId="4107" xr:uid="{00000000-0005-0000-0000-0000E0090000}"/>
    <cellStyle name="20% - Accent1 2 42 2 2 2" xfId="4114" xr:uid="{00000000-0005-0000-0000-0000E1090000}"/>
    <cellStyle name="20% - Accent1 2 42 2 2 2 2" xfId="4117" xr:uid="{00000000-0005-0000-0000-0000E2090000}"/>
    <cellStyle name="20% - Accent1 2 42 2 2 3" xfId="4121" xr:uid="{00000000-0005-0000-0000-0000E3090000}"/>
    <cellStyle name="20% - Accent1 2 42 2 2_REKAP IBT" xfId="4125" xr:uid="{00000000-0005-0000-0000-0000E4090000}"/>
    <cellStyle name="20% - Accent1 2 42 2 3" xfId="4128" xr:uid="{00000000-0005-0000-0000-0000E5090000}"/>
    <cellStyle name="20% - Accent1 2 42 2 3 2" xfId="4134" xr:uid="{00000000-0005-0000-0000-0000E6090000}"/>
    <cellStyle name="20% - Accent1 2 42 2 3 2 2" xfId="1557" xr:uid="{00000000-0005-0000-0000-0000E7090000}"/>
    <cellStyle name="20% - Accent1 2 42 2 3 3" xfId="1680" xr:uid="{00000000-0005-0000-0000-0000E8090000}"/>
    <cellStyle name="20% - Accent1 2 42 2 3_REKAP IBT" xfId="4138" xr:uid="{00000000-0005-0000-0000-0000E9090000}"/>
    <cellStyle name="20% - Accent1 2 42 2 4" xfId="4142" xr:uid="{00000000-0005-0000-0000-0000EA090000}"/>
    <cellStyle name="20% - Accent1 2 42 2 4 2" xfId="4146" xr:uid="{00000000-0005-0000-0000-0000EB090000}"/>
    <cellStyle name="20% - Accent1 2 42 2 5" xfId="3728" xr:uid="{00000000-0005-0000-0000-0000EC090000}"/>
    <cellStyle name="20% - Accent1 2 42 2_REKAP IBT" xfId="4154" xr:uid="{00000000-0005-0000-0000-0000ED090000}"/>
    <cellStyle name="20% - Accent1 2 42 3" xfId="4156" xr:uid="{00000000-0005-0000-0000-0000EE090000}"/>
    <cellStyle name="20% - Accent1 2 42 3 2" xfId="4160" xr:uid="{00000000-0005-0000-0000-0000EF090000}"/>
    <cellStyle name="20% - Accent1 2 42 3 2 2" xfId="4164" xr:uid="{00000000-0005-0000-0000-0000F0090000}"/>
    <cellStyle name="20% - Accent1 2 42 3 2 2 2" xfId="4170" xr:uid="{00000000-0005-0000-0000-0000F1090000}"/>
    <cellStyle name="20% - Accent1 2 42 3 2 3" xfId="4174" xr:uid="{00000000-0005-0000-0000-0000F2090000}"/>
    <cellStyle name="20% - Accent1 2 42 3 2_REKAP IBT" xfId="288" xr:uid="{00000000-0005-0000-0000-0000F3090000}"/>
    <cellStyle name="20% - Accent1 2 42 3 3" xfId="4178" xr:uid="{00000000-0005-0000-0000-0000F4090000}"/>
    <cellStyle name="20% - Accent1 2 42 3 3 2" xfId="4184" xr:uid="{00000000-0005-0000-0000-0000F5090000}"/>
    <cellStyle name="20% - Accent1 2 42 3 3 2 2" xfId="4188" xr:uid="{00000000-0005-0000-0000-0000F6090000}"/>
    <cellStyle name="20% - Accent1 2 42 3 3 3" xfId="4192" xr:uid="{00000000-0005-0000-0000-0000F7090000}"/>
    <cellStyle name="20% - Accent1 2 42 3 3_REKAP IBT" xfId="2369" xr:uid="{00000000-0005-0000-0000-0000F8090000}"/>
    <cellStyle name="20% - Accent1 2 42 3 4" xfId="4197" xr:uid="{00000000-0005-0000-0000-0000F9090000}"/>
    <cellStyle name="20% - Accent1 2 42 3 4 2" xfId="4201" xr:uid="{00000000-0005-0000-0000-0000FA090000}"/>
    <cellStyle name="20% - Accent1 2 42 3 5" xfId="4207" xr:uid="{00000000-0005-0000-0000-0000FB090000}"/>
    <cellStyle name="20% - Accent1 2 42 3_REKAP IBT" xfId="4209" xr:uid="{00000000-0005-0000-0000-0000FC090000}"/>
    <cellStyle name="20% - Accent1 2 42 4" xfId="4211" xr:uid="{00000000-0005-0000-0000-0000FD090000}"/>
    <cellStyle name="20% - Accent1 2 42 4 2" xfId="4215" xr:uid="{00000000-0005-0000-0000-0000FE090000}"/>
    <cellStyle name="20% - Accent1 2 42 4 2 2" xfId="4219" xr:uid="{00000000-0005-0000-0000-0000FF090000}"/>
    <cellStyle name="20% - Accent1 2 42 4 2 2 2" xfId="4223" xr:uid="{00000000-0005-0000-0000-0000000A0000}"/>
    <cellStyle name="20% - Accent1 2 42 4 2 3" xfId="2347" xr:uid="{00000000-0005-0000-0000-0000010A0000}"/>
    <cellStyle name="20% - Accent1 2 42 4 2_REKAP IBT" xfId="4231" xr:uid="{00000000-0005-0000-0000-0000020A0000}"/>
    <cellStyle name="20% - Accent1 2 42 4 3" xfId="4235" xr:uid="{00000000-0005-0000-0000-0000030A0000}"/>
    <cellStyle name="20% - Accent1 2 42 4 3 2" xfId="4239" xr:uid="{00000000-0005-0000-0000-0000040A0000}"/>
    <cellStyle name="20% - Accent1 2 42 4 3 2 2" xfId="4246" xr:uid="{00000000-0005-0000-0000-0000050A0000}"/>
    <cellStyle name="20% - Accent1 2 42 4 3 3" xfId="4255" xr:uid="{00000000-0005-0000-0000-0000060A0000}"/>
    <cellStyle name="20% - Accent1 2 42 4 3_REKAP IBT" xfId="4259" xr:uid="{00000000-0005-0000-0000-0000070A0000}"/>
    <cellStyle name="20% - Accent1 2 42 4 4" xfId="4264" xr:uid="{00000000-0005-0000-0000-0000080A0000}"/>
    <cellStyle name="20% - Accent1 2 42 4 4 2" xfId="4268" xr:uid="{00000000-0005-0000-0000-0000090A0000}"/>
    <cellStyle name="20% - Accent1 2 42 4 5" xfId="4272" xr:uid="{00000000-0005-0000-0000-00000A0A0000}"/>
    <cellStyle name="20% - Accent1 2 42 4_REKAP IBT" xfId="3881" xr:uid="{00000000-0005-0000-0000-00000B0A0000}"/>
    <cellStyle name="20% - Accent1 2 42 5" xfId="4274" xr:uid="{00000000-0005-0000-0000-00000C0A0000}"/>
    <cellStyle name="20% - Accent1 2 42 5 2" xfId="4276" xr:uid="{00000000-0005-0000-0000-00000D0A0000}"/>
    <cellStyle name="20% - Accent1 2 42 5 2 2" xfId="4278" xr:uid="{00000000-0005-0000-0000-00000E0A0000}"/>
    <cellStyle name="20% - Accent1 2 42 5 2 2 2" xfId="4281" xr:uid="{00000000-0005-0000-0000-00000F0A0000}"/>
    <cellStyle name="20% - Accent1 2 42 5 2 3" xfId="2383" xr:uid="{00000000-0005-0000-0000-0000100A0000}"/>
    <cellStyle name="20% - Accent1 2 42 5 2_REKAP IBT" xfId="4283" xr:uid="{00000000-0005-0000-0000-0000110A0000}"/>
    <cellStyle name="20% - Accent1 2 42 5 3" xfId="2746" xr:uid="{00000000-0005-0000-0000-0000120A0000}"/>
    <cellStyle name="20% - Accent1 2 42 5 3 2" xfId="4285" xr:uid="{00000000-0005-0000-0000-0000130A0000}"/>
    <cellStyle name="20% - Accent1 2 42 5 3 2 2" xfId="4288" xr:uid="{00000000-0005-0000-0000-0000140A0000}"/>
    <cellStyle name="20% - Accent1 2 42 5 3 3" xfId="2973" xr:uid="{00000000-0005-0000-0000-0000150A0000}"/>
    <cellStyle name="20% - Accent1 2 42 5 3_REKAP IBT" xfId="4291" xr:uid="{00000000-0005-0000-0000-0000160A0000}"/>
    <cellStyle name="20% - Accent1 2 42 5 4" xfId="4293" xr:uid="{00000000-0005-0000-0000-0000170A0000}"/>
    <cellStyle name="20% - Accent1 2 42 5 4 2" xfId="4295" xr:uid="{00000000-0005-0000-0000-0000180A0000}"/>
    <cellStyle name="20% - Accent1 2 42 5 5" xfId="4297" xr:uid="{00000000-0005-0000-0000-0000190A0000}"/>
    <cellStyle name="20% - Accent1 2 42 5_REKAP IBT" xfId="4299" xr:uid="{00000000-0005-0000-0000-00001A0A0000}"/>
    <cellStyle name="20% - Accent1 2 42 6" xfId="2563" xr:uid="{00000000-0005-0000-0000-00001B0A0000}"/>
    <cellStyle name="20% - Accent1 2 42 6 2" xfId="4303" xr:uid="{00000000-0005-0000-0000-00001C0A0000}"/>
    <cellStyle name="20% - Accent1 2 42 6 2 2" xfId="4307" xr:uid="{00000000-0005-0000-0000-00001D0A0000}"/>
    <cellStyle name="20% - Accent1 2 42 6 2 2 2" xfId="4080" xr:uid="{00000000-0005-0000-0000-00001E0A0000}"/>
    <cellStyle name="20% - Accent1 2 42 6 2 3" xfId="4309" xr:uid="{00000000-0005-0000-0000-00001F0A0000}"/>
    <cellStyle name="20% - Accent1 2 42 6 2_REKAP IBT" xfId="4313" xr:uid="{00000000-0005-0000-0000-0000200A0000}"/>
    <cellStyle name="20% - Accent1 2 42 6 3" xfId="4316" xr:uid="{00000000-0005-0000-0000-0000210A0000}"/>
    <cellStyle name="20% - Accent1 2 42 6 3 2" xfId="4320" xr:uid="{00000000-0005-0000-0000-0000220A0000}"/>
    <cellStyle name="20% - Accent1 2 42 6 3 2 2" xfId="4322" xr:uid="{00000000-0005-0000-0000-0000230A0000}"/>
    <cellStyle name="20% - Accent1 2 42 6 3 3" xfId="4324" xr:uid="{00000000-0005-0000-0000-0000240A0000}"/>
    <cellStyle name="20% - Accent1 2 42 6 3_REKAP IBT" xfId="2650" xr:uid="{00000000-0005-0000-0000-0000250A0000}"/>
    <cellStyle name="20% - Accent1 2 42 6 4" xfId="4326" xr:uid="{00000000-0005-0000-0000-0000260A0000}"/>
    <cellStyle name="20% - Accent1 2 42 6 4 2" xfId="4328" xr:uid="{00000000-0005-0000-0000-0000270A0000}"/>
    <cellStyle name="20% - Accent1 2 42 6 5" xfId="4330" xr:uid="{00000000-0005-0000-0000-0000280A0000}"/>
    <cellStyle name="20% - Accent1 2 42 6_REKAP IBT" xfId="2842" xr:uid="{00000000-0005-0000-0000-0000290A0000}"/>
    <cellStyle name="20% - Accent1 2 42 7" xfId="4332" xr:uid="{00000000-0005-0000-0000-00002A0A0000}"/>
    <cellStyle name="20% - Accent1 2 42 7 2" xfId="4335" xr:uid="{00000000-0005-0000-0000-00002B0A0000}"/>
    <cellStyle name="20% - Accent1 2 42 7 2 2" xfId="4337" xr:uid="{00000000-0005-0000-0000-00002C0A0000}"/>
    <cellStyle name="20% - Accent1 2 42 7 2 2 2" xfId="1338" xr:uid="{00000000-0005-0000-0000-00002D0A0000}"/>
    <cellStyle name="20% - Accent1 2 42 7 2 3" xfId="495" xr:uid="{00000000-0005-0000-0000-00002E0A0000}"/>
    <cellStyle name="20% - Accent1 2 42 7 2_REKAP IBT" xfId="4342" xr:uid="{00000000-0005-0000-0000-00002F0A0000}"/>
    <cellStyle name="20% - Accent1 2 42 7 3" xfId="4345" xr:uid="{00000000-0005-0000-0000-0000300A0000}"/>
    <cellStyle name="20% - Accent1 2 42 7 3 2" xfId="4347" xr:uid="{00000000-0005-0000-0000-0000310A0000}"/>
    <cellStyle name="20% - Accent1 2 42 7 3 2 2" xfId="2541" xr:uid="{00000000-0005-0000-0000-0000320A0000}"/>
    <cellStyle name="20% - Accent1 2 42 7 3 3" xfId="1581" xr:uid="{00000000-0005-0000-0000-0000330A0000}"/>
    <cellStyle name="20% - Accent1 2 42 7 3_REKAP IBT" xfId="4349" xr:uid="{00000000-0005-0000-0000-0000340A0000}"/>
    <cellStyle name="20% - Accent1 2 42 7 4" xfId="4351" xr:uid="{00000000-0005-0000-0000-0000350A0000}"/>
    <cellStyle name="20% - Accent1 2 42 7 4 2" xfId="4354" xr:uid="{00000000-0005-0000-0000-0000360A0000}"/>
    <cellStyle name="20% - Accent1 2 42 7 5" xfId="4356" xr:uid="{00000000-0005-0000-0000-0000370A0000}"/>
    <cellStyle name="20% - Accent1 2 42 7_REKAP IBT" xfId="4358" xr:uid="{00000000-0005-0000-0000-0000380A0000}"/>
    <cellStyle name="20% - Accent1 2 42 8" xfId="4361" xr:uid="{00000000-0005-0000-0000-0000390A0000}"/>
    <cellStyle name="20% - Accent1 2 42 8 2" xfId="4366" xr:uid="{00000000-0005-0000-0000-00003A0A0000}"/>
    <cellStyle name="20% - Accent1 2 42 8 2 2" xfId="4371" xr:uid="{00000000-0005-0000-0000-00003B0A0000}"/>
    <cellStyle name="20% - Accent1 2 42 8 2 2 2" xfId="2321" xr:uid="{00000000-0005-0000-0000-00003C0A0000}"/>
    <cellStyle name="20% - Accent1 2 42 8 2 3" xfId="4376" xr:uid="{00000000-0005-0000-0000-00003D0A0000}"/>
    <cellStyle name="20% - Accent1 2 42 8 2_REKAP IBT" xfId="4383" xr:uid="{00000000-0005-0000-0000-00003E0A0000}"/>
    <cellStyle name="20% - Accent1 2 42 8 3" xfId="4387" xr:uid="{00000000-0005-0000-0000-00003F0A0000}"/>
    <cellStyle name="20% - Accent1 2 42 8 3 2" xfId="4392" xr:uid="{00000000-0005-0000-0000-0000400A0000}"/>
    <cellStyle name="20% - Accent1 2 42 8 3 2 2" xfId="4398" xr:uid="{00000000-0005-0000-0000-0000410A0000}"/>
    <cellStyle name="20% - Accent1 2 42 8 3 3" xfId="4402" xr:uid="{00000000-0005-0000-0000-0000420A0000}"/>
    <cellStyle name="20% - Accent1 2 42 8 3_REKAP IBT" xfId="4406" xr:uid="{00000000-0005-0000-0000-0000430A0000}"/>
    <cellStyle name="20% - Accent1 2 42 8 4" xfId="3414" xr:uid="{00000000-0005-0000-0000-0000440A0000}"/>
    <cellStyle name="20% - Accent1 2 42 8 4 2" xfId="4410" xr:uid="{00000000-0005-0000-0000-0000450A0000}"/>
    <cellStyle name="20% - Accent1 2 42 8 5" xfId="4414" xr:uid="{00000000-0005-0000-0000-0000460A0000}"/>
    <cellStyle name="20% - Accent1 2 42 8_REKAP IBT" xfId="4417" xr:uid="{00000000-0005-0000-0000-0000470A0000}"/>
    <cellStyle name="20% - Accent1 2 42 9" xfId="2255" xr:uid="{00000000-0005-0000-0000-0000480A0000}"/>
    <cellStyle name="20% - Accent1 2 42 9 2" xfId="4421" xr:uid="{00000000-0005-0000-0000-0000490A0000}"/>
    <cellStyle name="20% - Accent1 2 42 9 2 2" xfId="4425" xr:uid="{00000000-0005-0000-0000-00004A0A0000}"/>
    <cellStyle name="20% - Accent1 2 42 9 2 2 2" xfId="3538" xr:uid="{00000000-0005-0000-0000-00004B0A0000}"/>
    <cellStyle name="20% - Accent1 2 42 9 2 3" xfId="4429" xr:uid="{00000000-0005-0000-0000-00004C0A0000}"/>
    <cellStyle name="20% - Accent1 2 42 9 2_REKAP IBT" xfId="4433" xr:uid="{00000000-0005-0000-0000-00004D0A0000}"/>
    <cellStyle name="20% - Accent1 2 42 9 3" xfId="4442" xr:uid="{00000000-0005-0000-0000-00004E0A0000}"/>
    <cellStyle name="20% - Accent1 2 42 9 3 2" xfId="4450" xr:uid="{00000000-0005-0000-0000-00004F0A0000}"/>
    <cellStyle name="20% - Accent1 2 42 9 3 2 2" xfId="4454" xr:uid="{00000000-0005-0000-0000-0000500A0000}"/>
    <cellStyle name="20% - Accent1 2 42 9 3 3" xfId="4458" xr:uid="{00000000-0005-0000-0000-0000510A0000}"/>
    <cellStyle name="20% - Accent1 2 42 9 3_REKAP IBT" xfId="4462" xr:uid="{00000000-0005-0000-0000-0000520A0000}"/>
    <cellStyle name="20% - Accent1 2 42 9 4" xfId="4469" xr:uid="{00000000-0005-0000-0000-0000530A0000}"/>
    <cellStyle name="20% - Accent1 2 42 9 4 2" xfId="4473" xr:uid="{00000000-0005-0000-0000-0000540A0000}"/>
    <cellStyle name="20% - Accent1 2 42 9 5" xfId="676" xr:uid="{00000000-0005-0000-0000-0000550A0000}"/>
    <cellStyle name="20% - Accent1 2 42 9_REKAP IBT" xfId="4475" xr:uid="{00000000-0005-0000-0000-0000560A0000}"/>
    <cellStyle name="20% - Accent1 2 42_REKAP IBT" xfId="4477" xr:uid="{00000000-0005-0000-0000-0000570A0000}"/>
    <cellStyle name="20% - Accent1 2 43" xfId="4123" xr:uid="{00000000-0005-0000-0000-0000580A0000}"/>
    <cellStyle name="20% - Accent1 2 43 10" xfId="4479" xr:uid="{00000000-0005-0000-0000-0000590A0000}"/>
    <cellStyle name="20% - Accent1 2 43 10 2" xfId="3691" xr:uid="{00000000-0005-0000-0000-00005A0A0000}"/>
    <cellStyle name="20% - Accent1 2 43 10 2 2" xfId="3699" xr:uid="{00000000-0005-0000-0000-00005B0A0000}"/>
    <cellStyle name="20% - Accent1 2 43 10 2 2 2" xfId="4490" xr:uid="{00000000-0005-0000-0000-00005C0A0000}"/>
    <cellStyle name="20% - Accent1 2 43 10 2 3" xfId="3891" xr:uid="{00000000-0005-0000-0000-00005D0A0000}"/>
    <cellStyle name="20% - Accent1 2 43 10 2_REKAP IBT" xfId="4494" xr:uid="{00000000-0005-0000-0000-00005E0A0000}"/>
    <cellStyle name="20% - Accent1 2 43 10 3" xfId="2016" xr:uid="{00000000-0005-0000-0000-00005F0A0000}"/>
    <cellStyle name="20% - Accent1 2 43 10 3 2" xfId="4499" xr:uid="{00000000-0005-0000-0000-0000600A0000}"/>
    <cellStyle name="20% - Accent1 2 43 10 3 2 2" xfId="4504" xr:uid="{00000000-0005-0000-0000-0000610A0000}"/>
    <cellStyle name="20% - Accent1 2 43 10 3 3" xfId="4509" xr:uid="{00000000-0005-0000-0000-0000620A0000}"/>
    <cellStyle name="20% - Accent1 2 43 10 3_REKAP IBT" xfId="4140" xr:uid="{00000000-0005-0000-0000-0000630A0000}"/>
    <cellStyle name="20% - Accent1 2 43 10 4" xfId="1561" xr:uid="{00000000-0005-0000-0000-0000640A0000}"/>
    <cellStyle name="20% - Accent1 2 43 10 4 2" xfId="4518" xr:uid="{00000000-0005-0000-0000-0000650A0000}"/>
    <cellStyle name="20% - Accent1 2 43 10 5" xfId="3839" xr:uid="{00000000-0005-0000-0000-0000660A0000}"/>
    <cellStyle name="20% - Accent1 2 43 10_REKAP IBT" xfId="4520" xr:uid="{00000000-0005-0000-0000-0000670A0000}"/>
    <cellStyle name="20% - Accent1 2 43 11" xfId="4523" xr:uid="{00000000-0005-0000-0000-0000680A0000}"/>
    <cellStyle name="20% - Accent1 2 43 11 2" xfId="4525" xr:uid="{00000000-0005-0000-0000-0000690A0000}"/>
    <cellStyle name="20% - Accent1 2 43 11 2 2" xfId="4532" xr:uid="{00000000-0005-0000-0000-00006A0A0000}"/>
    <cellStyle name="20% - Accent1 2 43 11 2 2 2" xfId="4538" xr:uid="{00000000-0005-0000-0000-00006B0A0000}"/>
    <cellStyle name="20% - Accent1 2 43 11 2 3" xfId="3927" xr:uid="{00000000-0005-0000-0000-00006C0A0000}"/>
    <cellStyle name="20% - Accent1 2 43 11 2_REKAP IBT" xfId="4540" xr:uid="{00000000-0005-0000-0000-00006D0A0000}"/>
    <cellStyle name="20% - Accent1 2 43 11 3" xfId="4543" xr:uid="{00000000-0005-0000-0000-00006E0A0000}"/>
    <cellStyle name="20% - Accent1 2 43 11 3 2" xfId="4548" xr:uid="{00000000-0005-0000-0000-00006F0A0000}"/>
    <cellStyle name="20% - Accent1 2 43 11 3 2 2" xfId="4552" xr:uid="{00000000-0005-0000-0000-0000700A0000}"/>
    <cellStyle name="20% - Accent1 2 43 11 3 3" xfId="4556" xr:uid="{00000000-0005-0000-0000-0000710A0000}"/>
    <cellStyle name="20% - Accent1 2 43 11 3_REKAP IBT" xfId="2939" xr:uid="{00000000-0005-0000-0000-0000720A0000}"/>
    <cellStyle name="20% - Accent1 2 43 11 4" xfId="4559" xr:uid="{00000000-0005-0000-0000-0000730A0000}"/>
    <cellStyle name="20% - Accent1 2 43 11 4 2" xfId="4561" xr:uid="{00000000-0005-0000-0000-0000740A0000}"/>
    <cellStyle name="20% - Accent1 2 43 11 5" xfId="4563" xr:uid="{00000000-0005-0000-0000-0000750A0000}"/>
    <cellStyle name="20% - Accent1 2 43 11_REKAP IBT" xfId="262" xr:uid="{00000000-0005-0000-0000-0000760A0000}"/>
    <cellStyle name="20% - Accent1 2 43 12" xfId="4567" xr:uid="{00000000-0005-0000-0000-0000770A0000}"/>
    <cellStyle name="20% - Accent1 2 43 12 2" xfId="4571" xr:uid="{00000000-0005-0000-0000-0000780A0000}"/>
    <cellStyle name="20% - Accent1 2 43 12 2 2" xfId="4576" xr:uid="{00000000-0005-0000-0000-0000790A0000}"/>
    <cellStyle name="20% - Accent1 2 43 12 3" xfId="4581" xr:uid="{00000000-0005-0000-0000-00007A0A0000}"/>
    <cellStyle name="20% - Accent1 2 43 12_REKAP IBT" xfId="4009" xr:uid="{00000000-0005-0000-0000-00007B0A0000}"/>
    <cellStyle name="20% - Accent1 2 43 13" xfId="2061" xr:uid="{00000000-0005-0000-0000-00007C0A0000}"/>
    <cellStyle name="20% - Accent1 2 43 13 2" xfId="4585" xr:uid="{00000000-0005-0000-0000-00007D0A0000}"/>
    <cellStyle name="20% - Accent1 2 43 13 2 2" xfId="4588" xr:uid="{00000000-0005-0000-0000-00007E0A0000}"/>
    <cellStyle name="20% - Accent1 2 43 13 3" xfId="4592" xr:uid="{00000000-0005-0000-0000-00007F0A0000}"/>
    <cellStyle name="20% - Accent1 2 43 13_REKAP IBT" xfId="4594" xr:uid="{00000000-0005-0000-0000-0000800A0000}"/>
    <cellStyle name="20% - Accent1 2 43 14" xfId="4597" xr:uid="{00000000-0005-0000-0000-0000810A0000}"/>
    <cellStyle name="20% - Accent1 2 43 14 2" xfId="4599" xr:uid="{00000000-0005-0000-0000-0000820A0000}"/>
    <cellStyle name="20% - Accent1 2 43 15" xfId="968" xr:uid="{00000000-0005-0000-0000-0000830A0000}"/>
    <cellStyle name="20% - Accent1 2 43 2" xfId="4601" xr:uid="{00000000-0005-0000-0000-0000840A0000}"/>
    <cellStyle name="20% - Accent1 2 43 2 2" xfId="4604" xr:uid="{00000000-0005-0000-0000-0000850A0000}"/>
    <cellStyle name="20% - Accent1 2 43 2 2 2" xfId="4609" xr:uid="{00000000-0005-0000-0000-0000860A0000}"/>
    <cellStyle name="20% - Accent1 2 43 2 2 2 2" xfId="4611" xr:uid="{00000000-0005-0000-0000-0000870A0000}"/>
    <cellStyle name="20% - Accent1 2 43 2 2 3" xfId="4614" xr:uid="{00000000-0005-0000-0000-0000880A0000}"/>
    <cellStyle name="20% - Accent1 2 43 2 2_REKAP IBT" xfId="3556" xr:uid="{00000000-0005-0000-0000-0000890A0000}"/>
    <cellStyle name="20% - Accent1 2 43 2 3" xfId="4620" xr:uid="{00000000-0005-0000-0000-00008A0A0000}"/>
    <cellStyle name="20% - Accent1 2 43 2 3 2" xfId="4623" xr:uid="{00000000-0005-0000-0000-00008B0A0000}"/>
    <cellStyle name="20% - Accent1 2 43 2 3 2 2" xfId="4625" xr:uid="{00000000-0005-0000-0000-00008C0A0000}"/>
    <cellStyle name="20% - Accent1 2 43 2 3 3" xfId="4628" xr:uid="{00000000-0005-0000-0000-00008D0A0000}"/>
    <cellStyle name="20% - Accent1 2 43 2 3_REKAP IBT" xfId="4630" xr:uid="{00000000-0005-0000-0000-00008E0A0000}"/>
    <cellStyle name="20% - Accent1 2 43 2 4" xfId="4634" xr:uid="{00000000-0005-0000-0000-00008F0A0000}"/>
    <cellStyle name="20% - Accent1 2 43 2 4 2" xfId="4637" xr:uid="{00000000-0005-0000-0000-0000900A0000}"/>
    <cellStyle name="20% - Accent1 2 43 2 5" xfId="3771" xr:uid="{00000000-0005-0000-0000-0000910A0000}"/>
    <cellStyle name="20% - Accent1 2 43 2_REKAP IBT" xfId="4645" xr:uid="{00000000-0005-0000-0000-0000920A0000}"/>
    <cellStyle name="20% - Accent1 2 43 3" xfId="4648" xr:uid="{00000000-0005-0000-0000-0000930A0000}"/>
    <cellStyle name="20% - Accent1 2 43 3 2" xfId="4651" xr:uid="{00000000-0005-0000-0000-0000940A0000}"/>
    <cellStyle name="20% - Accent1 2 43 3 2 2" xfId="4653" xr:uid="{00000000-0005-0000-0000-0000950A0000}"/>
    <cellStyle name="20% - Accent1 2 43 3 2 2 2" xfId="4655" xr:uid="{00000000-0005-0000-0000-0000960A0000}"/>
    <cellStyle name="20% - Accent1 2 43 3 2 3" xfId="4660" xr:uid="{00000000-0005-0000-0000-0000970A0000}"/>
    <cellStyle name="20% - Accent1 2 43 3 2_REKAP IBT" xfId="2623" xr:uid="{00000000-0005-0000-0000-0000980A0000}"/>
    <cellStyle name="20% - Accent1 2 43 3 3" xfId="4663" xr:uid="{00000000-0005-0000-0000-0000990A0000}"/>
    <cellStyle name="20% - Accent1 2 43 3 3 2" xfId="4665" xr:uid="{00000000-0005-0000-0000-00009A0A0000}"/>
    <cellStyle name="20% - Accent1 2 43 3 3 2 2" xfId="4667" xr:uid="{00000000-0005-0000-0000-00009B0A0000}"/>
    <cellStyle name="20% - Accent1 2 43 3 3 3" xfId="4669" xr:uid="{00000000-0005-0000-0000-00009C0A0000}"/>
    <cellStyle name="20% - Accent1 2 43 3 3_REKAP IBT" xfId="4673" xr:uid="{00000000-0005-0000-0000-00009D0A0000}"/>
    <cellStyle name="20% - Accent1 2 43 3 4" xfId="4678" xr:uid="{00000000-0005-0000-0000-00009E0A0000}"/>
    <cellStyle name="20% - Accent1 2 43 3 4 2" xfId="4680" xr:uid="{00000000-0005-0000-0000-00009F0A0000}"/>
    <cellStyle name="20% - Accent1 2 43 3 5" xfId="4683" xr:uid="{00000000-0005-0000-0000-0000A00A0000}"/>
    <cellStyle name="20% - Accent1 2 43 3_REKAP IBT" xfId="4686" xr:uid="{00000000-0005-0000-0000-0000A10A0000}"/>
    <cellStyle name="20% - Accent1 2 43 4" xfId="4689" xr:uid="{00000000-0005-0000-0000-0000A20A0000}"/>
    <cellStyle name="20% - Accent1 2 43 4 2" xfId="4692" xr:uid="{00000000-0005-0000-0000-0000A30A0000}"/>
    <cellStyle name="20% - Accent1 2 43 4 2 2" xfId="4694" xr:uid="{00000000-0005-0000-0000-0000A40A0000}"/>
    <cellStyle name="20% - Accent1 2 43 4 2 2 2" xfId="4698" xr:uid="{00000000-0005-0000-0000-0000A50A0000}"/>
    <cellStyle name="20% - Accent1 2 43 4 2 3" xfId="4700" xr:uid="{00000000-0005-0000-0000-0000A60A0000}"/>
    <cellStyle name="20% - Accent1 2 43 4 2_REKAP IBT" xfId="4702" xr:uid="{00000000-0005-0000-0000-0000A70A0000}"/>
    <cellStyle name="20% - Accent1 2 43 4 3" xfId="4706" xr:uid="{00000000-0005-0000-0000-0000A80A0000}"/>
    <cellStyle name="20% - Accent1 2 43 4 3 2" xfId="1960" xr:uid="{00000000-0005-0000-0000-0000A90A0000}"/>
    <cellStyle name="20% - Accent1 2 43 4 3 2 2" xfId="1966" xr:uid="{00000000-0005-0000-0000-0000AA0A0000}"/>
    <cellStyle name="20% - Accent1 2 43 4 3 3" xfId="1970" xr:uid="{00000000-0005-0000-0000-0000AB0A0000}"/>
    <cellStyle name="20% - Accent1 2 43 4 3_REKAP IBT" xfId="1003" xr:uid="{00000000-0005-0000-0000-0000AC0A0000}"/>
    <cellStyle name="20% - Accent1 2 43 4 4" xfId="4711" xr:uid="{00000000-0005-0000-0000-0000AD0A0000}"/>
    <cellStyle name="20% - Accent1 2 43 4 4 2" xfId="4716" xr:uid="{00000000-0005-0000-0000-0000AE0A0000}"/>
    <cellStyle name="20% - Accent1 2 43 4 5" xfId="4719" xr:uid="{00000000-0005-0000-0000-0000AF0A0000}"/>
    <cellStyle name="20% - Accent1 2 43 4_REKAP IBT" xfId="4722" xr:uid="{00000000-0005-0000-0000-0000B00A0000}"/>
    <cellStyle name="20% - Accent1 2 43 5" xfId="4340" xr:uid="{00000000-0005-0000-0000-0000B10A0000}"/>
    <cellStyle name="20% - Accent1 2 43 5 2" xfId="4726" xr:uid="{00000000-0005-0000-0000-0000B20A0000}"/>
    <cellStyle name="20% - Accent1 2 43 5 2 2" xfId="4730" xr:uid="{00000000-0005-0000-0000-0000B30A0000}"/>
    <cellStyle name="20% - Accent1 2 43 5 2 2 2" xfId="3156" xr:uid="{00000000-0005-0000-0000-0000B40A0000}"/>
    <cellStyle name="20% - Accent1 2 43 5 2 3" xfId="4733" xr:uid="{00000000-0005-0000-0000-0000B50A0000}"/>
    <cellStyle name="20% - Accent1 2 43 5 2_REKAP IBT" xfId="3946" xr:uid="{00000000-0005-0000-0000-0000B60A0000}"/>
    <cellStyle name="20% - Accent1 2 43 5 3" xfId="4736" xr:uid="{00000000-0005-0000-0000-0000B70A0000}"/>
    <cellStyle name="20% - Accent1 2 43 5 3 2" xfId="3096" xr:uid="{00000000-0005-0000-0000-0000B80A0000}"/>
    <cellStyle name="20% - Accent1 2 43 5 3 2 2" xfId="3104" xr:uid="{00000000-0005-0000-0000-0000B90A0000}"/>
    <cellStyle name="20% - Accent1 2 43 5 3 3" xfId="3112" xr:uid="{00000000-0005-0000-0000-0000BA0A0000}"/>
    <cellStyle name="20% - Accent1 2 43 5 3_REKAP IBT" xfId="4738" xr:uid="{00000000-0005-0000-0000-0000BB0A0000}"/>
    <cellStyle name="20% - Accent1 2 43 5 4" xfId="4743" xr:uid="{00000000-0005-0000-0000-0000BC0A0000}"/>
    <cellStyle name="20% - Accent1 2 43 5 4 2" xfId="4745" xr:uid="{00000000-0005-0000-0000-0000BD0A0000}"/>
    <cellStyle name="20% - Accent1 2 43 5 5" xfId="4748" xr:uid="{00000000-0005-0000-0000-0000BE0A0000}"/>
    <cellStyle name="20% - Accent1 2 43 5_REKAP IBT" xfId="4751" xr:uid="{00000000-0005-0000-0000-0000BF0A0000}"/>
    <cellStyle name="20% - Accent1 2 43 6" xfId="4754" xr:uid="{00000000-0005-0000-0000-0000C00A0000}"/>
    <cellStyle name="20% - Accent1 2 43 6 2" xfId="4758" xr:uid="{00000000-0005-0000-0000-0000C10A0000}"/>
    <cellStyle name="20% - Accent1 2 43 6 2 2" xfId="4762" xr:uid="{00000000-0005-0000-0000-0000C20A0000}"/>
    <cellStyle name="20% - Accent1 2 43 6 2 2 2" xfId="4767" xr:uid="{00000000-0005-0000-0000-0000C30A0000}"/>
    <cellStyle name="20% - Accent1 2 43 6 2 3" xfId="4769" xr:uid="{00000000-0005-0000-0000-0000C40A0000}"/>
    <cellStyle name="20% - Accent1 2 43 6 2_REKAP IBT" xfId="4777" xr:uid="{00000000-0005-0000-0000-0000C50A0000}"/>
    <cellStyle name="20% - Accent1 2 43 6 3" xfId="4780" xr:uid="{00000000-0005-0000-0000-0000C60A0000}"/>
    <cellStyle name="20% - Accent1 2 43 6 3 2" xfId="4785" xr:uid="{00000000-0005-0000-0000-0000C70A0000}"/>
    <cellStyle name="20% - Accent1 2 43 6 3 2 2" xfId="4790" xr:uid="{00000000-0005-0000-0000-0000C80A0000}"/>
    <cellStyle name="20% - Accent1 2 43 6 3 3" xfId="4795" xr:uid="{00000000-0005-0000-0000-0000C90A0000}"/>
    <cellStyle name="20% - Accent1 2 43 6 3_REKAP IBT" xfId="4799" xr:uid="{00000000-0005-0000-0000-0000CA0A0000}"/>
    <cellStyle name="20% - Accent1 2 43 6 4" xfId="4806" xr:uid="{00000000-0005-0000-0000-0000CB0A0000}"/>
    <cellStyle name="20% - Accent1 2 43 6 4 2" xfId="4809" xr:uid="{00000000-0005-0000-0000-0000CC0A0000}"/>
    <cellStyle name="20% - Accent1 2 43 6 5" xfId="4812" xr:uid="{00000000-0005-0000-0000-0000CD0A0000}"/>
    <cellStyle name="20% - Accent1 2 43 6_REKAP IBT" xfId="2835" xr:uid="{00000000-0005-0000-0000-0000CE0A0000}"/>
    <cellStyle name="20% - Accent1 2 43 7" xfId="4815" xr:uid="{00000000-0005-0000-0000-0000CF0A0000}"/>
    <cellStyle name="20% - Accent1 2 43 7 2" xfId="4818" xr:uid="{00000000-0005-0000-0000-0000D00A0000}"/>
    <cellStyle name="20% - Accent1 2 43 7 2 2" xfId="4821" xr:uid="{00000000-0005-0000-0000-0000D10A0000}"/>
    <cellStyle name="20% - Accent1 2 43 7 2 2 2" xfId="4823" xr:uid="{00000000-0005-0000-0000-0000D20A0000}"/>
    <cellStyle name="20% - Accent1 2 43 7 2 3" xfId="4828" xr:uid="{00000000-0005-0000-0000-0000D30A0000}"/>
    <cellStyle name="20% - Accent1 2 43 7 2_REKAP IBT" xfId="4830" xr:uid="{00000000-0005-0000-0000-0000D40A0000}"/>
    <cellStyle name="20% - Accent1 2 43 7 3" xfId="4833" xr:uid="{00000000-0005-0000-0000-0000D50A0000}"/>
    <cellStyle name="20% - Accent1 2 43 7 3 2" xfId="4836" xr:uid="{00000000-0005-0000-0000-0000D60A0000}"/>
    <cellStyle name="20% - Accent1 2 43 7 3 2 2" xfId="4839" xr:uid="{00000000-0005-0000-0000-0000D70A0000}"/>
    <cellStyle name="20% - Accent1 2 43 7 3 3" xfId="4842" xr:uid="{00000000-0005-0000-0000-0000D80A0000}"/>
    <cellStyle name="20% - Accent1 2 43 7 3_REKAP IBT" xfId="4844" xr:uid="{00000000-0005-0000-0000-0000D90A0000}"/>
    <cellStyle name="20% - Accent1 2 43 7 4" xfId="4851" xr:uid="{00000000-0005-0000-0000-0000DA0A0000}"/>
    <cellStyle name="20% - Accent1 2 43 7 4 2" xfId="4855" xr:uid="{00000000-0005-0000-0000-0000DB0A0000}"/>
    <cellStyle name="20% - Accent1 2 43 7 5" xfId="4858" xr:uid="{00000000-0005-0000-0000-0000DC0A0000}"/>
    <cellStyle name="20% - Accent1 2 43 7_REKAP IBT" xfId="4863" xr:uid="{00000000-0005-0000-0000-0000DD0A0000}"/>
    <cellStyle name="20% - Accent1 2 43 8" xfId="4867" xr:uid="{00000000-0005-0000-0000-0000DE0A0000}"/>
    <cellStyle name="20% - Accent1 2 43 8 2" xfId="4871" xr:uid="{00000000-0005-0000-0000-0000DF0A0000}"/>
    <cellStyle name="20% - Accent1 2 43 8 2 2" xfId="4873" xr:uid="{00000000-0005-0000-0000-0000E00A0000}"/>
    <cellStyle name="20% - Accent1 2 43 8 2 2 2" xfId="4881" xr:uid="{00000000-0005-0000-0000-0000E10A0000}"/>
    <cellStyle name="20% - Accent1 2 43 8 2 3" xfId="4889" xr:uid="{00000000-0005-0000-0000-0000E20A0000}"/>
    <cellStyle name="20% - Accent1 2 43 8 2_REKAP IBT" xfId="4891" xr:uid="{00000000-0005-0000-0000-0000E30A0000}"/>
    <cellStyle name="20% - Accent1 2 43 8 3" xfId="2588" xr:uid="{00000000-0005-0000-0000-0000E40A0000}"/>
    <cellStyle name="20% - Accent1 2 43 8 3 2" xfId="4894" xr:uid="{00000000-0005-0000-0000-0000E50A0000}"/>
    <cellStyle name="20% - Accent1 2 43 8 3 2 2" xfId="4898" xr:uid="{00000000-0005-0000-0000-0000E60A0000}"/>
    <cellStyle name="20% - Accent1 2 43 8 3 3" xfId="4903" xr:uid="{00000000-0005-0000-0000-0000E70A0000}"/>
    <cellStyle name="20% - Accent1 2 43 8 3_REKAP IBT" xfId="4905" xr:uid="{00000000-0005-0000-0000-0000E80A0000}"/>
    <cellStyle name="20% - Accent1 2 43 8 4" xfId="3432" xr:uid="{00000000-0005-0000-0000-0000E90A0000}"/>
    <cellStyle name="20% - Accent1 2 43 8 4 2" xfId="4907" xr:uid="{00000000-0005-0000-0000-0000EA0A0000}"/>
    <cellStyle name="20% - Accent1 2 43 8 5" xfId="118" xr:uid="{00000000-0005-0000-0000-0000EB0A0000}"/>
    <cellStyle name="20% - Accent1 2 43 8_REKAP IBT" xfId="4913" xr:uid="{00000000-0005-0000-0000-0000EC0A0000}"/>
    <cellStyle name="20% - Accent1 2 43 9" xfId="4917" xr:uid="{00000000-0005-0000-0000-0000ED0A0000}"/>
    <cellStyle name="20% - Accent1 2 43 9 2" xfId="4924" xr:uid="{00000000-0005-0000-0000-0000EE0A0000}"/>
    <cellStyle name="20% - Accent1 2 43 9 2 2" xfId="4927" xr:uid="{00000000-0005-0000-0000-0000EF0A0000}"/>
    <cellStyle name="20% - Accent1 2 43 9 2 2 2" xfId="4929" xr:uid="{00000000-0005-0000-0000-0000F00A0000}"/>
    <cellStyle name="20% - Accent1 2 43 9 2 3" xfId="4931" xr:uid="{00000000-0005-0000-0000-0000F10A0000}"/>
    <cellStyle name="20% - Accent1 2 43 9 2_REKAP IBT" xfId="4934" xr:uid="{00000000-0005-0000-0000-0000F20A0000}"/>
    <cellStyle name="20% - Accent1 2 43 9 3" xfId="4940" xr:uid="{00000000-0005-0000-0000-0000F30A0000}"/>
    <cellStyle name="20% - Accent1 2 43 9 3 2" xfId="4950" xr:uid="{00000000-0005-0000-0000-0000F40A0000}"/>
    <cellStyle name="20% - Accent1 2 43 9 3 2 2" xfId="2001" xr:uid="{00000000-0005-0000-0000-0000F50A0000}"/>
    <cellStyle name="20% - Accent1 2 43 9 3 3" xfId="4952" xr:uid="{00000000-0005-0000-0000-0000F60A0000}"/>
    <cellStyle name="20% - Accent1 2 43 9 3_REKAP IBT" xfId="4956" xr:uid="{00000000-0005-0000-0000-0000F70A0000}"/>
    <cellStyle name="20% - Accent1 2 43 9 4" xfId="4966" xr:uid="{00000000-0005-0000-0000-0000F80A0000}"/>
    <cellStyle name="20% - Accent1 2 43 9 4 2" xfId="4969" xr:uid="{00000000-0005-0000-0000-0000F90A0000}"/>
    <cellStyle name="20% - Accent1 2 43 9 5" xfId="101" xr:uid="{00000000-0005-0000-0000-0000FA0A0000}"/>
    <cellStyle name="20% - Accent1 2 43 9_REKAP IBT" xfId="4975" xr:uid="{00000000-0005-0000-0000-0000FB0A0000}"/>
    <cellStyle name="20% - Accent1 2 43_REKAP IBT" xfId="3180" xr:uid="{00000000-0005-0000-0000-0000FC0A0000}"/>
    <cellStyle name="20% - Accent1 2 44" xfId="4978" xr:uid="{00000000-0005-0000-0000-0000FD0A0000}"/>
    <cellStyle name="20% - Accent1 2 44 10" xfId="4980" xr:uid="{00000000-0005-0000-0000-0000FE0A0000}"/>
    <cellStyle name="20% - Accent1 2 44 10 2" xfId="4982" xr:uid="{00000000-0005-0000-0000-0000FF0A0000}"/>
    <cellStyle name="20% - Accent1 2 44 10 2 2" xfId="2638" xr:uid="{00000000-0005-0000-0000-0000000B0000}"/>
    <cellStyle name="20% - Accent1 2 44 10 2 2 2" xfId="4984" xr:uid="{00000000-0005-0000-0000-0000010B0000}"/>
    <cellStyle name="20% - Accent1 2 44 10 2 3" xfId="4989" xr:uid="{00000000-0005-0000-0000-0000020B0000}"/>
    <cellStyle name="20% - Accent1 2 44 10 2_REKAP IBT" xfId="562" xr:uid="{00000000-0005-0000-0000-0000030B0000}"/>
    <cellStyle name="20% - Accent1 2 44 10 3" xfId="2220" xr:uid="{00000000-0005-0000-0000-0000040B0000}"/>
    <cellStyle name="20% - Accent1 2 44 10 3 2" xfId="4991" xr:uid="{00000000-0005-0000-0000-0000050B0000}"/>
    <cellStyle name="20% - Accent1 2 44 10 3 2 2" xfId="4995" xr:uid="{00000000-0005-0000-0000-0000060B0000}"/>
    <cellStyle name="20% - Accent1 2 44 10 3 3" xfId="4998" xr:uid="{00000000-0005-0000-0000-0000070B0000}"/>
    <cellStyle name="20% - Accent1 2 44 10 3_REKAP IBT" xfId="5002" xr:uid="{00000000-0005-0000-0000-0000080B0000}"/>
    <cellStyle name="20% - Accent1 2 44 10 4" xfId="5004" xr:uid="{00000000-0005-0000-0000-0000090B0000}"/>
    <cellStyle name="20% - Accent1 2 44 10 4 2" xfId="5006" xr:uid="{00000000-0005-0000-0000-00000A0B0000}"/>
    <cellStyle name="20% - Accent1 2 44 10 5" xfId="5008" xr:uid="{00000000-0005-0000-0000-00000B0B0000}"/>
    <cellStyle name="20% - Accent1 2 44 10_REKAP IBT" xfId="5010" xr:uid="{00000000-0005-0000-0000-00000C0B0000}"/>
    <cellStyle name="20% - Accent1 2 44 11" xfId="5014" xr:uid="{00000000-0005-0000-0000-00000D0B0000}"/>
    <cellStyle name="20% - Accent1 2 44 11 2" xfId="5017" xr:uid="{00000000-0005-0000-0000-00000E0B0000}"/>
    <cellStyle name="20% - Accent1 2 44 11 2 2" xfId="2670" xr:uid="{00000000-0005-0000-0000-00000F0B0000}"/>
    <cellStyle name="20% - Accent1 2 44 11 2 2 2" xfId="3395" xr:uid="{00000000-0005-0000-0000-0000100B0000}"/>
    <cellStyle name="20% - Accent1 2 44 11 2 3" xfId="5022" xr:uid="{00000000-0005-0000-0000-0000110B0000}"/>
    <cellStyle name="20% - Accent1 2 44 11 2_REKAP IBT" xfId="5024" xr:uid="{00000000-0005-0000-0000-0000120B0000}"/>
    <cellStyle name="20% - Accent1 2 44 11 3" xfId="5027" xr:uid="{00000000-0005-0000-0000-0000130B0000}"/>
    <cellStyle name="20% - Accent1 2 44 11 3 2" xfId="5031" xr:uid="{00000000-0005-0000-0000-0000140B0000}"/>
    <cellStyle name="20% - Accent1 2 44 11 3 2 2" xfId="3931" xr:uid="{00000000-0005-0000-0000-0000150B0000}"/>
    <cellStyle name="20% - Accent1 2 44 11 3 3" xfId="5034" xr:uid="{00000000-0005-0000-0000-0000160B0000}"/>
    <cellStyle name="20% - Accent1 2 44 11 3_REKAP IBT" xfId="3465" xr:uid="{00000000-0005-0000-0000-0000170B0000}"/>
    <cellStyle name="20% - Accent1 2 44 11 4" xfId="5038" xr:uid="{00000000-0005-0000-0000-0000180B0000}"/>
    <cellStyle name="20% - Accent1 2 44 11 4 2" xfId="5040" xr:uid="{00000000-0005-0000-0000-0000190B0000}"/>
    <cellStyle name="20% - Accent1 2 44 11 5" xfId="5042" xr:uid="{00000000-0005-0000-0000-00001A0B0000}"/>
    <cellStyle name="20% - Accent1 2 44 11_REKAP IBT" xfId="1944" xr:uid="{00000000-0005-0000-0000-00001B0B0000}"/>
    <cellStyle name="20% - Accent1 2 44 12" xfId="5046" xr:uid="{00000000-0005-0000-0000-00001C0B0000}"/>
    <cellStyle name="20% - Accent1 2 44 12 2" xfId="5048" xr:uid="{00000000-0005-0000-0000-00001D0B0000}"/>
    <cellStyle name="20% - Accent1 2 44 12 2 2" xfId="2698" xr:uid="{00000000-0005-0000-0000-00001E0B0000}"/>
    <cellStyle name="20% - Accent1 2 44 12 3" xfId="5051" xr:uid="{00000000-0005-0000-0000-00001F0B0000}"/>
    <cellStyle name="20% - Accent1 2 44 12_REKAP IBT" xfId="4249" xr:uid="{00000000-0005-0000-0000-0000200B0000}"/>
    <cellStyle name="20% - Accent1 2 44 13" xfId="5054" xr:uid="{00000000-0005-0000-0000-0000210B0000}"/>
    <cellStyle name="20% - Accent1 2 44 13 2" xfId="5056" xr:uid="{00000000-0005-0000-0000-0000220B0000}"/>
    <cellStyle name="20% - Accent1 2 44 13 2 2" xfId="4024" xr:uid="{00000000-0005-0000-0000-0000230B0000}"/>
    <cellStyle name="20% - Accent1 2 44 13 3" xfId="5058" xr:uid="{00000000-0005-0000-0000-0000240B0000}"/>
    <cellStyle name="20% - Accent1 2 44 13_REKAP IBT" xfId="5061" xr:uid="{00000000-0005-0000-0000-0000250B0000}"/>
    <cellStyle name="20% - Accent1 2 44 14" xfId="2720" xr:uid="{00000000-0005-0000-0000-0000260B0000}"/>
    <cellStyle name="20% - Accent1 2 44 14 2" xfId="5063" xr:uid="{00000000-0005-0000-0000-0000270B0000}"/>
    <cellStyle name="20% - Accent1 2 44 15" xfId="5066" xr:uid="{00000000-0005-0000-0000-0000280B0000}"/>
    <cellStyle name="20% - Accent1 2 44 2" xfId="5070" xr:uid="{00000000-0005-0000-0000-0000290B0000}"/>
    <cellStyle name="20% - Accent1 2 44 2 2" xfId="5076" xr:uid="{00000000-0005-0000-0000-00002A0B0000}"/>
    <cellStyle name="20% - Accent1 2 44 2 2 2" xfId="889" xr:uid="{00000000-0005-0000-0000-00002B0B0000}"/>
    <cellStyle name="20% - Accent1 2 44 2 2 2 2" xfId="1196" xr:uid="{00000000-0005-0000-0000-00002C0B0000}"/>
    <cellStyle name="20% - Accent1 2 44 2 2 3" xfId="1585" xr:uid="{00000000-0005-0000-0000-00002D0B0000}"/>
    <cellStyle name="20% - Accent1 2 44 2 2_REKAP IBT" xfId="5078" xr:uid="{00000000-0005-0000-0000-00002E0B0000}"/>
    <cellStyle name="20% - Accent1 2 44 2 3" xfId="2885" xr:uid="{00000000-0005-0000-0000-00002F0B0000}"/>
    <cellStyle name="20% - Accent1 2 44 2 3 2" xfId="5081" xr:uid="{00000000-0005-0000-0000-0000300B0000}"/>
    <cellStyle name="20% - Accent1 2 44 2 3 2 2" xfId="5085" xr:uid="{00000000-0005-0000-0000-0000310B0000}"/>
    <cellStyle name="20% - Accent1 2 44 2 3 3" xfId="5087" xr:uid="{00000000-0005-0000-0000-0000320B0000}"/>
    <cellStyle name="20% - Accent1 2 44 2 3_REKAP IBT" xfId="5089" xr:uid="{00000000-0005-0000-0000-0000330B0000}"/>
    <cellStyle name="20% - Accent1 2 44 2 4" xfId="5093" xr:uid="{00000000-0005-0000-0000-0000340B0000}"/>
    <cellStyle name="20% - Accent1 2 44 2 4 2" xfId="5095" xr:uid="{00000000-0005-0000-0000-0000350B0000}"/>
    <cellStyle name="20% - Accent1 2 44 2 5" xfId="3811" xr:uid="{00000000-0005-0000-0000-0000360B0000}"/>
    <cellStyle name="20% - Accent1 2 44 2_REKAP IBT" xfId="2411" xr:uid="{00000000-0005-0000-0000-0000370B0000}"/>
    <cellStyle name="20% - Accent1 2 44 3" xfId="5101" xr:uid="{00000000-0005-0000-0000-0000380B0000}"/>
    <cellStyle name="20% - Accent1 2 44 3 2" xfId="5105" xr:uid="{00000000-0005-0000-0000-0000390B0000}"/>
    <cellStyle name="20% - Accent1 2 44 3 2 2" xfId="1823" xr:uid="{00000000-0005-0000-0000-00003A0B0000}"/>
    <cellStyle name="20% - Accent1 2 44 3 2 2 2" xfId="1828" xr:uid="{00000000-0005-0000-0000-00003B0B0000}"/>
    <cellStyle name="20% - Accent1 2 44 3 2 3" xfId="1846" xr:uid="{00000000-0005-0000-0000-00003C0B0000}"/>
    <cellStyle name="20% - Accent1 2 44 3 2_REKAP IBT" xfId="4783" xr:uid="{00000000-0005-0000-0000-00003D0B0000}"/>
    <cellStyle name="20% - Accent1 2 44 3 3" xfId="5108" xr:uid="{00000000-0005-0000-0000-00003E0B0000}"/>
    <cellStyle name="20% - Accent1 2 44 3 3 2" xfId="5110" xr:uid="{00000000-0005-0000-0000-00003F0B0000}"/>
    <cellStyle name="20% - Accent1 2 44 3 3 2 2" xfId="5116" xr:uid="{00000000-0005-0000-0000-0000400B0000}"/>
    <cellStyle name="20% - Accent1 2 44 3 3 3" xfId="5123" xr:uid="{00000000-0005-0000-0000-0000410B0000}"/>
    <cellStyle name="20% - Accent1 2 44 3 3_REKAP IBT" xfId="1483" xr:uid="{00000000-0005-0000-0000-0000420B0000}"/>
    <cellStyle name="20% - Accent1 2 44 3 4" xfId="1981" xr:uid="{00000000-0005-0000-0000-0000430B0000}"/>
    <cellStyle name="20% - Accent1 2 44 3 4 2" xfId="5000" xr:uid="{00000000-0005-0000-0000-0000440B0000}"/>
    <cellStyle name="20% - Accent1 2 44 3 5" xfId="5125" xr:uid="{00000000-0005-0000-0000-0000450B0000}"/>
    <cellStyle name="20% - Accent1 2 44 3_REKAP IBT" xfId="5131" xr:uid="{00000000-0005-0000-0000-0000460B0000}"/>
    <cellStyle name="20% - Accent1 2 44 4" xfId="5137" xr:uid="{00000000-0005-0000-0000-0000470B0000}"/>
    <cellStyle name="20% - Accent1 2 44 4 2" xfId="5141" xr:uid="{00000000-0005-0000-0000-0000480B0000}"/>
    <cellStyle name="20% - Accent1 2 44 4 2 2" xfId="3475" xr:uid="{00000000-0005-0000-0000-0000490B0000}"/>
    <cellStyle name="20% - Accent1 2 44 4 2 2 2" xfId="3481" xr:uid="{00000000-0005-0000-0000-00004A0B0000}"/>
    <cellStyle name="20% - Accent1 2 44 4 2 3" xfId="3492" xr:uid="{00000000-0005-0000-0000-00004B0B0000}"/>
    <cellStyle name="20% - Accent1 2 44 4 2_REKAP IBT" xfId="5144" xr:uid="{00000000-0005-0000-0000-00004C0B0000}"/>
    <cellStyle name="20% - Accent1 2 44 4 3" xfId="5146" xr:uid="{00000000-0005-0000-0000-00004D0B0000}"/>
    <cellStyle name="20% - Accent1 2 44 4 3 2" xfId="5149" xr:uid="{00000000-0005-0000-0000-00004E0B0000}"/>
    <cellStyle name="20% - Accent1 2 44 4 3 2 2" xfId="466" xr:uid="{00000000-0005-0000-0000-00004F0B0000}"/>
    <cellStyle name="20% - Accent1 2 44 4 3 3" xfId="5152" xr:uid="{00000000-0005-0000-0000-0000500B0000}"/>
    <cellStyle name="20% - Accent1 2 44 4 3_REKAP IBT" xfId="5154" xr:uid="{00000000-0005-0000-0000-0000510B0000}"/>
    <cellStyle name="20% - Accent1 2 44 4 4" xfId="5161" xr:uid="{00000000-0005-0000-0000-0000520B0000}"/>
    <cellStyle name="20% - Accent1 2 44 4 4 2" xfId="5163" xr:uid="{00000000-0005-0000-0000-0000530B0000}"/>
    <cellStyle name="20% - Accent1 2 44 4 5" xfId="5167" xr:uid="{00000000-0005-0000-0000-0000540B0000}"/>
    <cellStyle name="20% - Accent1 2 44 4_REKAP IBT" xfId="5180" xr:uid="{00000000-0005-0000-0000-0000550B0000}"/>
    <cellStyle name="20% - Accent1 2 44 5" xfId="5185" xr:uid="{00000000-0005-0000-0000-0000560B0000}"/>
    <cellStyle name="20% - Accent1 2 44 5 2" xfId="5189" xr:uid="{00000000-0005-0000-0000-0000570B0000}"/>
    <cellStyle name="20% - Accent1 2 44 5 2 2" xfId="3985" xr:uid="{00000000-0005-0000-0000-0000580B0000}"/>
    <cellStyle name="20% - Accent1 2 44 5 2 2 2" xfId="3992" xr:uid="{00000000-0005-0000-0000-0000590B0000}"/>
    <cellStyle name="20% - Accent1 2 44 5 2 3" xfId="4003" xr:uid="{00000000-0005-0000-0000-00005A0B0000}"/>
    <cellStyle name="20% - Accent1 2 44 5 2_REKAP IBT" xfId="762" xr:uid="{00000000-0005-0000-0000-00005B0B0000}"/>
    <cellStyle name="20% - Accent1 2 44 5 3" xfId="2402" xr:uid="{00000000-0005-0000-0000-00005C0B0000}"/>
    <cellStyle name="20% - Accent1 2 44 5 3 2" xfId="5192" xr:uid="{00000000-0005-0000-0000-00005D0B0000}"/>
    <cellStyle name="20% - Accent1 2 44 5 3 2 2" xfId="5197" xr:uid="{00000000-0005-0000-0000-00005E0B0000}"/>
    <cellStyle name="20% - Accent1 2 44 5 3 3" xfId="5200" xr:uid="{00000000-0005-0000-0000-00005F0B0000}"/>
    <cellStyle name="20% - Accent1 2 44 5 3_REKAP IBT" xfId="5203" xr:uid="{00000000-0005-0000-0000-0000600B0000}"/>
    <cellStyle name="20% - Accent1 2 44 5 4" xfId="5206" xr:uid="{00000000-0005-0000-0000-0000610B0000}"/>
    <cellStyle name="20% - Accent1 2 44 5 4 2" xfId="5209" xr:uid="{00000000-0005-0000-0000-0000620B0000}"/>
    <cellStyle name="20% - Accent1 2 44 5 5" xfId="5213" xr:uid="{00000000-0005-0000-0000-0000630B0000}"/>
    <cellStyle name="20% - Accent1 2 44 5_REKAP IBT" xfId="1112" xr:uid="{00000000-0005-0000-0000-0000640B0000}"/>
    <cellStyle name="20% - Accent1 2 44 6" xfId="5217" xr:uid="{00000000-0005-0000-0000-0000650B0000}"/>
    <cellStyle name="20% - Accent1 2 44 6 2" xfId="5224" xr:uid="{00000000-0005-0000-0000-0000660B0000}"/>
    <cellStyle name="20% - Accent1 2 44 6 2 2" xfId="4436" xr:uid="{00000000-0005-0000-0000-0000670B0000}"/>
    <cellStyle name="20% - Accent1 2 44 6 2 2 2" xfId="4446" xr:uid="{00000000-0005-0000-0000-0000680B0000}"/>
    <cellStyle name="20% - Accent1 2 44 6 2 3" xfId="4465" xr:uid="{00000000-0005-0000-0000-0000690B0000}"/>
    <cellStyle name="20% - Accent1 2 44 6 2_REKAP IBT" xfId="2278" xr:uid="{00000000-0005-0000-0000-00006A0B0000}"/>
    <cellStyle name="20% - Accent1 2 44 6 3" xfId="5228" xr:uid="{00000000-0005-0000-0000-00006B0B0000}"/>
    <cellStyle name="20% - Accent1 2 44 6 3 2" xfId="5231" xr:uid="{00000000-0005-0000-0000-00006C0B0000}"/>
    <cellStyle name="20% - Accent1 2 44 6 3 2 2" xfId="5235" xr:uid="{00000000-0005-0000-0000-00006D0B0000}"/>
    <cellStyle name="20% - Accent1 2 44 6 3 3" xfId="4772" xr:uid="{00000000-0005-0000-0000-00006E0B0000}"/>
    <cellStyle name="20% - Accent1 2 44 6 3_REKAP IBT" xfId="5241" xr:uid="{00000000-0005-0000-0000-00006F0B0000}"/>
    <cellStyle name="20% - Accent1 2 44 6 4" xfId="257" xr:uid="{00000000-0005-0000-0000-0000700B0000}"/>
    <cellStyle name="20% - Accent1 2 44 6 4 2" xfId="5245" xr:uid="{00000000-0005-0000-0000-0000710B0000}"/>
    <cellStyle name="20% - Accent1 2 44 6 5" xfId="5248" xr:uid="{00000000-0005-0000-0000-0000720B0000}"/>
    <cellStyle name="20% - Accent1 2 44 6_REKAP IBT" xfId="4877" xr:uid="{00000000-0005-0000-0000-0000730B0000}"/>
    <cellStyle name="20% - Accent1 2 44 7" xfId="5252" xr:uid="{00000000-0005-0000-0000-0000740B0000}"/>
    <cellStyle name="20% - Accent1 2 44 7 2" xfId="5256" xr:uid="{00000000-0005-0000-0000-0000750B0000}"/>
    <cellStyle name="20% - Accent1 2 44 7 2 2" xfId="4936" xr:uid="{00000000-0005-0000-0000-0000760B0000}"/>
    <cellStyle name="20% - Accent1 2 44 7 2 2 2" xfId="4947" xr:uid="{00000000-0005-0000-0000-0000770B0000}"/>
    <cellStyle name="20% - Accent1 2 44 7 2 3" xfId="4960" xr:uid="{00000000-0005-0000-0000-0000780B0000}"/>
    <cellStyle name="20% - Accent1 2 44 7 2_REKAP IBT" xfId="5258" xr:uid="{00000000-0005-0000-0000-0000790B0000}"/>
    <cellStyle name="20% - Accent1 2 44 7 3" xfId="3368" xr:uid="{00000000-0005-0000-0000-00007A0B0000}"/>
    <cellStyle name="20% - Accent1 2 44 7 3 2" xfId="5262" xr:uid="{00000000-0005-0000-0000-00007B0B0000}"/>
    <cellStyle name="20% - Accent1 2 44 7 3 2 2" xfId="5267" xr:uid="{00000000-0005-0000-0000-00007C0B0000}"/>
    <cellStyle name="20% - Accent1 2 44 7 3 3" xfId="5269" xr:uid="{00000000-0005-0000-0000-00007D0B0000}"/>
    <cellStyle name="20% - Accent1 2 44 7 3_REKAP IBT" xfId="5271" xr:uid="{00000000-0005-0000-0000-00007E0B0000}"/>
    <cellStyle name="20% - Accent1 2 44 7 4" xfId="5275" xr:uid="{00000000-0005-0000-0000-00007F0B0000}"/>
    <cellStyle name="20% - Accent1 2 44 7 4 2" xfId="5277" xr:uid="{00000000-0005-0000-0000-0000800B0000}"/>
    <cellStyle name="20% - Accent1 2 44 7 5" xfId="5279" xr:uid="{00000000-0005-0000-0000-0000810B0000}"/>
    <cellStyle name="20% - Accent1 2 44 7_REKAP IBT" xfId="3324" xr:uid="{00000000-0005-0000-0000-0000820B0000}"/>
    <cellStyle name="20% - Accent1 2 44 8" xfId="5283" xr:uid="{00000000-0005-0000-0000-0000830B0000}"/>
    <cellStyle name="20% - Accent1 2 44 8 2" xfId="5288" xr:uid="{00000000-0005-0000-0000-0000840B0000}"/>
    <cellStyle name="20% - Accent1 2 44 8 2 2" xfId="1131" xr:uid="{00000000-0005-0000-0000-0000850B0000}"/>
    <cellStyle name="20% - Accent1 2 44 8 2 2 2" xfId="5294" xr:uid="{00000000-0005-0000-0000-0000860B0000}"/>
    <cellStyle name="20% - Accent1 2 44 8 2 3" xfId="1139" xr:uid="{00000000-0005-0000-0000-0000870B0000}"/>
    <cellStyle name="20% - Accent1 2 44 8 2_REKAP IBT" xfId="5299" xr:uid="{00000000-0005-0000-0000-0000880B0000}"/>
    <cellStyle name="20% - Accent1 2 44 8 3" xfId="5301" xr:uid="{00000000-0005-0000-0000-0000890B0000}"/>
    <cellStyle name="20% - Accent1 2 44 8 3 2" xfId="5303" xr:uid="{00000000-0005-0000-0000-00008A0B0000}"/>
    <cellStyle name="20% - Accent1 2 44 8 3 2 2" xfId="5306" xr:uid="{00000000-0005-0000-0000-00008B0B0000}"/>
    <cellStyle name="20% - Accent1 2 44 8 3 3" xfId="5237" xr:uid="{00000000-0005-0000-0000-00008C0B0000}"/>
    <cellStyle name="20% - Accent1 2 44 8 3_REKAP IBT" xfId="5309" xr:uid="{00000000-0005-0000-0000-00008D0B0000}"/>
    <cellStyle name="20% - Accent1 2 44 8 4" xfId="5311" xr:uid="{00000000-0005-0000-0000-00008E0B0000}"/>
    <cellStyle name="20% - Accent1 2 44 8 4 2" xfId="5313" xr:uid="{00000000-0005-0000-0000-00008F0B0000}"/>
    <cellStyle name="20% - Accent1 2 44 8 5" xfId="5315" xr:uid="{00000000-0005-0000-0000-0000900B0000}"/>
    <cellStyle name="20% - Accent1 2 44 8_REKAP IBT" xfId="5321" xr:uid="{00000000-0005-0000-0000-0000910B0000}"/>
    <cellStyle name="20% - Accent1 2 44 9" xfId="5327" xr:uid="{00000000-0005-0000-0000-0000920B0000}"/>
    <cellStyle name="20% - Accent1 2 44 9 2" xfId="1122" xr:uid="{00000000-0005-0000-0000-0000930B0000}"/>
    <cellStyle name="20% - Accent1 2 44 9 2 2" xfId="4151" xr:uid="{00000000-0005-0000-0000-0000940B0000}"/>
    <cellStyle name="20% - Accent1 2 44 9 2 2 2" xfId="5333" xr:uid="{00000000-0005-0000-0000-0000950B0000}"/>
    <cellStyle name="20% - Accent1 2 44 9 2 3" xfId="5337" xr:uid="{00000000-0005-0000-0000-0000960B0000}"/>
    <cellStyle name="20% - Accent1 2 44 9 2_REKAP IBT" xfId="2567" xr:uid="{00000000-0005-0000-0000-0000970B0000}"/>
    <cellStyle name="20% - Accent1 2 44 9 3" xfId="1129" xr:uid="{00000000-0005-0000-0000-0000980B0000}"/>
    <cellStyle name="20% - Accent1 2 44 9 3 2" xfId="5291" xr:uid="{00000000-0005-0000-0000-0000990B0000}"/>
    <cellStyle name="20% - Accent1 2 44 9 3 2 2" xfId="5339" xr:uid="{00000000-0005-0000-0000-00009A0B0000}"/>
    <cellStyle name="20% - Accent1 2 44 9 3 3" xfId="5341" xr:uid="{00000000-0005-0000-0000-00009B0B0000}"/>
    <cellStyle name="20% - Accent1 2 44 9 3_REKAP IBT" xfId="5343" xr:uid="{00000000-0005-0000-0000-00009C0B0000}"/>
    <cellStyle name="20% - Accent1 2 44 9 4" xfId="1137" xr:uid="{00000000-0005-0000-0000-00009D0B0000}"/>
    <cellStyle name="20% - Accent1 2 44 9 4 2" xfId="5345" xr:uid="{00000000-0005-0000-0000-00009E0B0000}"/>
    <cellStyle name="20% - Accent1 2 44 9 5" xfId="1144" xr:uid="{00000000-0005-0000-0000-00009F0B0000}"/>
    <cellStyle name="20% - Accent1 2 44 9_REKAP IBT" xfId="2495" xr:uid="{00000000-0005-0000-0000-0000A00B0000}"/>
    <cellStyle name="20% - Accent1 2 44_REKAP IBT" xfId="5349" xr:uid="{00000000-0005-0000-0000-0000A10B0000}"/>
    <cellStyle name="20% - Accent1 2 45" xfId="5352" xr:uid="{00000000-0005-0000-0000-0000A20B0000}"/>
    <cellStyle name="20% - Accent1 2 45 10" xfId="5353" xr:uid="{00000000-0005-0000-0000-0000A30B0000}"/>
    <cellStyle name="20% - Accent1 2 45 10 2" xfId="1472" xr:uid="{00000000-0005-0000-0000-0000A40B0000}"/>
    <cellStyle name="20% - Accent1 2 45 10 2 2" xfId="3914" xr:uid="{00000000-0005-0000-0000-0000A50B0000}"/>
    <cellStyle name="20% - Accent1 2 45 10 2 2 2" xfId="5354" xr:uid="{00000000-0005-0000-0000-0000A60B0000}"/>
    <cellStyle name="20% - Accent1 2 45 10 2 3" xfId="5356" xr:uid="{00000000-0005-0000-0000-0000A70B0000}"/>
    <cellStyle name="20% - Accent1 2 45 10 2_REKAP IBT" xfId="669" xr:uid="{00000000-0005-0000-0000-0000A80B0000}"/>
    <cellStyle name="20% - Accent1 2 45 10 3" xfId="5359" xr:uid="{00000000-0005-0000-0000-0000A90B0000}"/>
    <cellStyle name="20% - Accent1 2 45 10 3 2" xfId="5362" xr:uid="{00000000-0005-0000-0000-0000AA0B0000}"/>
    <cellStyle name="20% - Accent1 2 45 10 3 2 2" xfId="5363" xr:uid="{00000000-0005-0000-0000-0000AB0B0000}"/>
    <cellStyle name="20% - Accent1 2 45 10 3 3" xfId="5365" xr:uid="{00000000-0005-0000-0000-0000AC0B0000}"/>
    <cellStyle name="20% - Accent1 2 45 10 3_REKAP IBT" xfId="5367" xr:uid="{00000000-0005-0000-0000-0000AD0B0000}"/>
    <cellStyle name="20% - Accent1 2 45 10 4" xfId="5370" xr:uid="{00000000-0005-0000-0000-0000AE0B0000}"/>
    <cellStyle name="20% - Accent1 2 45 10 4 2" xfId="5372" xr:uid="{00000000-0005-0000-0000-0000AF0B0000}"/>
    <cellStyle name="20% - Accent1 2 45 10 5" xfId="5375" xr:uid="{00000000-0005-0000-0000-0000B00B0000}"/>
    <cellStyle name="20% - Accent1 2 45 10_REKAP IBT" xfId="5377" xr:uid="{00000000-0005-0000-0000-0000B10B0000}"/>
    <cellStyle name="20% - Accent1 2 45 11" xfId="5379" xr:uid="{00000000-0005-0000-0000-0000B20B0000}"/>
    <cellStyle name="20% - Accent1 2 45 11 2" xfId="5380" xr:uid="{00000000-0005-0000-0000-0000B30B0000}"/>
    <cellStyle name="20% - Accent1 2 45 11 2 2" xfId="3965" xr:uid="{00000000-0005-0000-0000-0000B40B0000}"/>
    <cellStyle name="20% - Accent1 2 45 11 2 2 2" xfId="3937" xr:uid="{00000000-0005-0000-0000-0000B50B0000}"/>
    <cellStyle name="20% - Accent1 2 45 11 2 3" xfId="5382" xr:uid="{00000000-0005-0000-0000-0000B60B0000}"/>
    <cellStyle name="20% - Accent1 2 45 11 2_REKAP IBT" xfId="5387" xr:uid="{00000000-0005-0000-0000-0000B70B0000}"/>
    <cellStyle name="20% - Accent1 2 45 11 3" xfId="5390" xr:uid="{00000000-0005-0000-0000-0000B80B0000}"/>
    <cellStyle name="20% - Accent1 2 45 11 3 2" xfId="5391" xr:uid="{00000000-0005-0000-0000-0000B90B0000}"/>
    <cellStyle name="20% - Accent1 2 45 11 3 2 2" xfId="5392" xr:uid="{00000000-0005-0000-0000-0000BA0B0000}"/>
    <cellStyle name="20% - Accent1 2 45 11 3 3" xfId="5393" xr:uid="{00000000-0005-0000-0000-0000BB0B0000}"/>
    <cellStyle name="20% - Accent1 2 45 11 3_REKAP IBT" xfId="5394" xr:uid="{00000000-0005-0000-0000-0000BC0B0000}"/>
    <cellStyle name="20% - Accent1 2 45 11 4" xfId="5395" xr:uid="{00000000-0005-0000-0000-0000BD0B0000}"/>
    <cellStyle name="20% - Accent1 2 45 11 4 2" xfId="5397" xr:uid="{00000000-0005-0000-0000-0000BE0B0000}"/>
    <cellStyle name="20% - Accent1 2 45 11 5" xfId="5399" xr:uid="{00000000-0005-0000-0000-0000BF0B0000}"/>
    <cellStyle name="20% - Accent1 2 45 11_REKAP IBT" xfId="4618" xr:uid="{00000000-0005-0000-0000-0000C00B0000}"/>
    <cellStyle name="20% - Accent1 2 45 12" xfId="5401" xr:uid="{00000000-0005-0000-0000-0000C10B0000}"/>
    <cellStyle name="20% - Accent1 2 45 12 2" xfId="5402" xr:uid="{00000000-0005-0000-0000-0000C20B0000}"/>
    <cellStyle name="20% - Accent1 2 45 12 2 2" xfId="4000" xr:uid="{00000000-0005-0000-0000-0000C30B0000}"/>
    <cellStyle name="20% - Accent1 2 45 12 3" xfId="5403" xr:uid="{00000000-0005-0000-0000-0000C40B0000}"/>
    <cellStyle name="20% - Accent1 2 45 12_REKAP IBT" xfId="3197" xr:uid="{00000000-0005-0000-0000-0000C50B0000}"/>
    <cellStyle name="20% - Accent1 2 45 13" xfId="5404" xr:uid="{00000000-0005-0000-0000-0000C60B0000}"/>
    <cellStyle name="20% - Accent1 2 45 13 2" xfId="5405" xr:uid="{00000000-0005-0000-0000-0000C70B0000}"/>
    <cellStyle name="20% - Accent1 2 45 13 2 2" xfId="5406" xr:uid="{00000000-0005-0000-0000-0000C80B0000}"/>
    <cellStyle name="20% - Accent1 2 45 13 3" xfId="5407" xr:uid="{00000000-0005-0000-0000-0000C90B0000}"/>
    <cellStyle name="20% - Accent1 2 45 13_REKAP IBT" xfId="5408" xr:uid="{00000000-0005-0000-0000-0000CA0B0000}"/>
    <cellStyle name="20% - Accent1 2 45 14" xfId="4782" xr:uid="{00000000-0005-0000-0000-0000CB0B0000}"/>
    <cellStyle name="20% - Accent1 2 45 14 2" xfId="4789" xr:uid="{00000000-0005-0000-0000-0000CC0B0000}"/>
    <cellStyle name="20% - Accent1 2 45 15" xfId="4794" xr:uid="{00000000-0005-0000-0000-0000CD0B0000}"/>
    <cellStyle name="20% - Accent1 2 45 2" xfId="5410" xr:uid="{00000000-0005-0000-0000-0000CE0B0000}"/>
    <cellStyle name="20% - Accent1 2 45 2 2" xfId="5414" xr:uid="{00000000-0005-0000-0000-0000CF0B0000}"/>
    <cellStyle name="20% - Accent1 2 45 2 2 2" xfId="5418" xr:uid="{00000000-0005-0000-0000-0000D00B0000}"/>
    <cellStyle name="20% - Accent1 2 45 2 2 2 2" xfId="5420" xr:uid="{00000000-0005-0000-0000-0000D10B0000}"/>
    <cellStyle name="20% - Accent1 2 45 2 2 3" xfId="5421" xr:uid="{00000000-0005-0000-0000-0000D20B0000}"/>
    <cellStyle name="20% - Accent1 2 45 2 2_REKAP IBT" xfId="5424" xr:uid="{00000000-0005-0000-0000-0000D30B0000}"/>
    <cellStyle name="20% - Accent1 2 45 2 3" xfId="2899" xr:uid="{00000000-0005-0000-0000-0000D40B0000}"/>
    <cellStyle name="20% - Accent1 2 45 2 3 2" xfId="5426" xr:uid="{00000000-0005-0000-0000-0000D50B0000}"/>
    <cellStyle name="20% - Accent1 2 45 2 3 2 2" xfId="5431" xr:uid="{00000000-0005-0000-0000-0000D60B0000}"/>
    <cellStyle name="20% - Accent1 2 45 2 3 3" xfId="5433" xr:uid="{00000000-0005-0000-0000-0000D70B0000}"/>
    <cellStyle name="20% - Accent1 2 45 2 3_REKAP IBT" xfId="5434" xr:uid="{00000000-0005-0000-0000-0000D80B0000}"/>
    <cellStyle name="20% - Accent1 2 45 2 4" xfId="5297" xr:uid="{00000000-0005-0000-0000-0000D90B0000}"/>
    <cellStyle name="20% - Accent1 2 45 2 4 2" xfId="5436" xr:uid="{00000000-0005-0000-0000-0000DA0B0000}"/>
    <cellStyle name="20% - Accent1 2 45 2 5" xfId="3852" xr:uid="{00000000-0005-0000-0000-0000DB0B0000}"/>
    <cellStyle name="20% - Accent1 2 45 2_REKAP IBT" xfId="5439" xr:uid="{00000000-0005-0000-0000-0000DC0B0000}"/>
    <cellStyle name="20% - Accent1 2 45 3" xfId="3516" xr:uid="{00000000-0005-0000-0000-0000DD0B0000}"/>
    <cellStyle name="20% - Accent1 2 45 3 2" xfId="3520" xr:uid="{00000000-0005-0000-0000-0000DE0B0000}"/>
    <cellStyle name="20% - Accent1 2 45 3 2 2" xfId="424" xr:uid="{00000000-0005-0000-0000-0000DF0B0000}"/>
    <cellStyle name="20% - Accent1 2 45 3 2 2 2" xfId="443" xr:uid="{00000000-0005-0000-0000-0000E00B0000}"/>
    <cellStyle name="20% - Accent1 2 45 3 2 3" xfId="449" xr:uid="{00000000-0005-0000-0000-0000E10B0000}"/>
    <cellStyle name="20% - Accent1 2 45 3 2_REKAP IBT" xfId="5440" xr:uid="{00000000-0005-0000-0000-0000E20B0000}"/>
    <cellStyle name="20% - Accent1 2 45 3 3" xfId="3524" xr:uid="{00000000-0005-0000-0000-0000E30B0000}"/>
    <cellStyle name="20% - Accent1 2 45 3 3 2" xfId="523" xr:uid="{00000000-0005-0000-0000-0000E40B0000}"/>
    <cellStyle name="20% - Accent1 2 45 3 3 2 2" xfId="532" xr:uid="{00000000-0005-0000-0000-0000E50B0000}"/>
    <cellStyle name="20% - Accent1 2 45 3 3 3" xfId="534" xr:uid="{00000000-0005-0000-0000-0000E60B0000}"/>
    <cellStyle name="20% - Accent1 2 45 3 3_REKAP IBT" xfId="4893" xr:uid="{00000000-0005-0000-0000-0000E70B0000}"/>
    <cellStyle name="20% - Accent1 2 45 3 4" xfId="1999" xr:uid="{00000000-0005-0000-0000-0000E80B0000}"/>
    <cellStyle name="20% - Accent1 2 45 3 4 2" xfId="598" xr:uid="{00000000-0005-0000-0000-0000E90B0000}"/>
    <cellStyle name="20% - Accent1 2 45 3 5" xfId="5441" xr:uid="{00000000-0005-0000-0000-0000EA0B0000}"/>
    <cellStyle name="20% - Accent1 2 45 3_REKAP IBT" xfId="3528" xr:uid="{00000000-0005-0000-0000-0000EB0B0000}"/>
    <cellStyle name="20% - Accent1 2 45 4" xfId="3535" xr:uid="{00000000-0005-0000-0000-0000EC0B0000}"/>
    <cellStyle name="20% - Accent1 2 45 4 2" xfId="3543" xr:uid="{00000000-0005-0000-0000-0000ED0B0000}"/>
    <cellStyle name="20% - Accent1 2 45 4 2 2" xfId="3548" xr:uid="{00000000-0005-0000-0000-0000EE0B0000}"/>
    <cellStyle name="20% - Accent1 2 45 4 2 2 2" xfId="4416" xr:uid="{00000000-0005-0000-0000-0000EF0B0000}"/>
    <cellStyle name="20% - Accent1 2 45 4 2 3" xfId="5447" xr:uid="{00000000-0005-0000-0000-0000F00B0000}"/>
    <cellStyle name="20% - Accent1 2 45 4 2_REKAP IBT" xfId="5448" xr:uid="{00000000-0005-0000-0000-0000F10B0000}"/>
    <cellStyle name="20% - Accent1 2 45 4 3" xfId="3553" xr:uid="{00000000-0005-0000-0000-0000F20B0000}"/>
    <cellStyle name="20% - Accent1 2 45 4 3 2" xfId="5453" xr:uid="{00000000-0005-0000-0000-0000F30B0000}"/>
    <cellStyle name="20% - Accent1 2 45 4 3 2 2" xfId="5454" xr:uid="{00000000-0005-0000-0000-0000F40B0000}"/>
    <cellStyle name="20% - Accent1 2 45 4 3 3" xfId="5461" xr:uid="{00000000-0005-0000-0000-0000F50B0000}"/>
    <cellStyle name="20% - Accent1 2 45 4 3_REKAP IBT" xfId="5462" xr:uid="{00000000-0005-0000-0000-0000F60B0000}"/>
    <cellStyle name="20% - Accent1 2 45 4 4" xfId="5463" xr:uid="{00000000-0005-0000-0000-0000F70B0000}"/>
    <cellStyle name="20% - Accent1 2 45 4 4 2" xfId="5469" xr:uid="{00000000-0005-0000-0000-0000F80B0000}"/>
    <cellStyle name="20% - Accent1 2 45 4 5" xfId="5470" xr:uid="{00000000-0005-0000-0000-0000F90B0000}"/>
    <cellStyle name="20% - Accent1 2 45 4_REKAP IBT" xfId="3560" xr:uid="{00000000-0005-0000-0000-0000FA0B0000}"/>
    <cellStyle name="20% - Accent1 2 45 5" xfId="3565" xr:uid="{00000000-0005-0000-0000-0000FB0B0000}"/>
    <cellStyle name="20% - Accent1 2 45 5 2" xfId="3571" xr:uid="{00000000-0005-0000-0000-0000FC0B0000}"/>
    <cellStyle name="20% - Accent1 2 45 5 2 2" xfId="264" xr:uid="{00000000-0005-0000-0000-0000FD0B0000}"/>
    <cellStyle name="20% - Accent1 2 45 5 2 2 2" xfId="886" xr:uid="{00000000-0005-0000-0000-0000FE0B0000}"/>
    <cellStyle name="20% - Accent1 2 45 5 2 3" xfId="276" xr:uid="{00000000-0005-0000-0000-0000FF0B0000}"/>
    <cellStyle name="20% - Accent1 2 45 5 2_REKAP IBT" xfId="2863" xr:uid="{00000000-0005-0000-0000-0000000C0000}"/>
    <cellStyle name="20% - Accent1 2 45 5 3" xfId="5472" xr:uid="{00000000-0005-0000-0000-0000010C0000}"/>
    <cellStyle name="20% - Accent1 2 45 5 3 2" xfId="5476" xr:uid="{00000000-0005-0000-0000-0000020C0000}"/>
    <cellStyle name="20% - Accent1 2 45 5 3 2 2" xfId="3265" xr:uid="{00000000-0005-0000-0000-0000030C0000}"/>
    <cellStyle name="20% - Accent1 2 45 5 3 3" xfId="5479" xr:uid="{00000000-0005-0000-0000-0000040C0000}"/>
    <cellStyle name="20% - Accent1 2 45 5 3_REKAP IBT" xfId="186" xr:uid="{00000000-0005-0000-0000-0000050C0000}"/>
    <cellStyle name="20% - Accent1 2 45 5 4" xfId="5481" xr:uid="{00000000-0005-0000-0000-0000060C0000}"/>
    <cellStyle name="20% - Accent1 2 45 5 4 2" xfId="5484" xr:uid="{00000000-0005-0000-0000-0000070C0000}"/>
    <cellStyle name="20% - Accent1 2 45 5 5" xfId="5487" xr:uid="{00000000-0005-0000-0000-0000080C0000}"/>
    <cellStyle name="20% - Accent1 2 45 5_REKAP IBT" xfId="5488" xr:uid="{00000000-0005-0000-0000-0000090C0000}"/>
    <cellStyle name="20% - Accent1 2 45 6" xfId="3575" xr:uid="{00000000-0005-0000-0000-00000A0C0000}"/>
    <cellStyle name="20% - Accent1 2 45 6 2" xfId="5489" xr:uid="{00000000-0005-0000-0000-00000B0C0000}"/>
    <cellStyle name="20% - Accent1 2 45 6 2 2" xfId="5491" xr:uid="{00000000-0005-0000-0000-00000C0C0000}"/>
    <cellStyle name="20% - Accent1 2 45 6 2 2 2" xfId="5493" xr:uid="{00000000-0005-0000-0000-00000D0C0000}"/>
    <cellStyle name="20% - Accent1 2 45 6 2 3" xfId="5495" xr:uid="{00000000-0005-0000-0000-00000E0C0000}"/>
    <cellStyle name="20% - Accent1 2 45 6 2_REKAP IBT" xfId="5501" xr:uid="{00000000-0005-0000-0000-00000F0C0000}"/>
    <cellStyle name="20% - Accent1 2 45 6 3" xfId="5502" xr:uid="{00000000-0005-0000-0000-0000100C0000}"/>
    <cellStyle name="20% - Accent1 2 45 6 3 2" xfId="5504" xr:uid="{00000000-0005-0000-0000-0000110C0000}"/>
    <cellStyle name="20% - Accent1 2 45 6 3 2 2" xfId="5506" xr:uid="{00000000-0005-0000-0000-0000120C0000}"/>
    <cellStyle name="20% - Accent1 2 45 6 3 3" xfId="5508" xr:uid="{00000000-0005-0000-0000-0000130C0000}"/>
    <cellStyle name="20% - Accent1 2 45 6 3_REKAP IBT" xfId="5509" xr:uid="{00000000-0005-0000-0000-0000140C0000}"/>
    <cellStyle name="20% - Accent1 2 45 6 4" xfId="943" xr:uid="{00000000-0005-0000-0000-0000150C0000}"/>
    <cellStyle name="20% - Accent1 2 45 6 4 2" xfId="1919" xr:uid="{00000000-0005-0000-0000-0000160C0000}"/>
    <cellStyle name="20% - Accent1 2 45 6 5" xfId="5510" xr:uid="{00000000-0005-0000-0000-0000170C0000}"/>
    <cellStyle name="20% - Accent1 2 45 6_REKAP IBT" xfId="5512" xr:uid="{00000000-0005-0000-0000-0000180C0000}"/>
    <cellStyle name="20% - Accent1 2 45 7" xfId="3239" xr:uid="{00000000-0005-0000-0000-0000190C0000}"/>
    <cellStyle name="20% - Accent1 2 45 7 2" xfId="5513" xr:uid="{00000000-0005-0000-0000-00001A0C0000}"/>
    <cellStyle name="20% - Accent1 2 45 7 2 2" xfId="5518" xr:uid="{00000000-0005-0000-0000-00001B0C0000}"/>
    <cellStyle name="20% - Accent1 2 45 7 2 2 2" xfId="5521" xr:uid="{00000000-0005-0000-0000-00001C0C0000}"/>
    <cellStyle name="20% - Accent1 2 45 7 2 3" xfId="5527" xr:uid="{00000000-0005-0000-0000-00001D0C0000}"/>
    <cellStyle name="20% - Accent1 2 45 7 2_REKAP IBT" xfId="5528" xr:uid="{00000000-0005-0000-0000-00001E0C0000}"/>
    <cellStyle name="20% - Accent1 2 45 7 3" xfId="5531" xr:uid="{00000000-0005-0000-0000-00001F0C0000}"/>
    <cellStyle name="20% - Accent1 2 45 7 3 2" xfId="5534" xr:uid="{00000000-0005-0000-0000-0000200C0000}"/>
    <cellStyle name="20% - Accent1 2 45 7 3 2 2" xfId="5535" xr:uid="{00000000-0005-0000-0000-0000210C0000}"/>
    <cellStyle name="20% - Accent1 2 45 7 3 3" xfId="5538" xr:uid="{00000000-0005-0000-0000-0000220C0000}"/>
    <cellStyle name="20% - Accent1 2 45 7 3_REKAP IBT" xfId="4545" xr:uid="{00000000-0005-0000-0000-0000230C0000}"/>
    <cellStyle name="20% - Accent1 2 45 7 4" xfId="5539" xr:uid="{00000000-0005-0000-0000-0000240C0000}"/>
    <cellStyle name="20% - Accent1 2 45 7 4 2" xfId="5541" xr:uid="{00000000-0005-0000-0000-0000250C0000}"/>
    <cellStyle name="20% - Accent1 2 45 7 5" xfId="5542" xr:uid="{00000000-0005-0000-0000-0000260C0000}"/>
    <cellStyle name="20% - Accent1 2 45 7_REKAP IBT" xfId="5543" xr:uid="{00000000-0005-0000-0000-0000270C0000}"/>
    <cellStyle name="20% - Accent1 2 45 8" xfId="5544" xr:uid="{00000000-0005-0000-0000-0000280C0000}"/>
    <cellStyle name="20% - Accent1 2 45 8 2" xfId="5545" xr:uid="{00000000-0005-0000-0000-0000290C0000}"/>
    <cellStyle name="20% - Accent1 2 45 8 2 2" xfId="621" xr:uid="{00000000-0005-0000-0000-00002A0C0000}"/>
    <cellStyle name="20% - Accent1 2 45 8 2 2 2" xfId="5551" xr:uid="{00000000-0005-0000-0000-00002B0C0000}"/>
    <cellStyle name="20% - Accent1 2 45 8 2 3" xfId="5556" xr:uid="{00000000-0005-0000-0000-00002C0C0000}"/>
    <cellStyle name="20% - Accent1 2 45 8 2_REKAP IBT" xfId="5558" xr:uid="{00000000-0005-0000-0000-00002D0C0000}"/>
    <cellStyle name="20% - Accent1 2 45 8 3" xfId="5559" xr:uid="{00000000-0005-0000-0000-00002E0C0000}"/>
    <cellStyle name="20% - Accent1 2 45 8 3 2" xfId="5561" xr:uid="{00000000-0005-0000-0000-00002F0C0000}"/>
    <cellStyle name="20% - Accent1 2 45 8 3 2 2" xfId="5562" xr:uid="{00000000-0005-0000-0000-0000300C0000}"/>
    <cellStyle name="20% - Accent1 2 45 8 3 3" xfId="5563" xr:uid="{00000000-0005-0000-0000-0000310C0000}"/>
    <cellStyle name="20% - Accent1 2 45 8 3_REKAP IBT" xfId="4527" xr:uid="{00000000-0005-0000-0000-0000320C0000}"/>
    <cellStyle name="20% - Accent1 2 45 8 4" xfId="5564" xr:uid="{00000000-0005-0000-0000-0000330C0000}"/>
    <cellStyle name="20% - Accent1 2 45 8 4 2" xfId="5567" xr:uid="{00000000-0005-0000-0000-0000340C0000}"/>
    <cellStyle name="20% - Accent1 2 45 8 5" xfId="5568" xr:uid="{00000000-0005-0000-0000-0000350C0000}"/>
    <cellStyle name="20% - Accent1 2 45 8_REKAP IBT" xfId="816" xr:uid="{00000000-0005-0000-0000-0000360C0000}"/>
    <cellStyle name="20% - Accent1 2 45 9" xfId="5572" xr:uid="{00000000-0005-0000-0000-0000370C0000}"/>
    <cellStyle name="20% - Accent1 2 45 9 2" xfId="5576" xr:uid="{00000000-0005-0000-0000-0000380C0000}"/>
    <cellStyle name="20% - Accent1 2 45 9 2 2" xfId="5579" xr:uid="{00000000-0005-0000-0000-0000390C0000}"/>
    <cellStyle name="20% - Accent1 2 45 9 2 2 2" xfId="2674" xr:uid="{00000000-0005-0000-0000-00003A0C0000}"/>
    <cellStyle name="20% - Accent1 2 45 9 2 3" xfId="5580" xr:uid="{00000000-0005-0000-0000-00003B0C0000}"/>
    <cellStyle name="20% - Accent1 2 45 9 2_REKAP IBT" xfId="3362" xr:uid="{00000000-0005-0000-0000-00003C0C0000}"/>
    <cellStyle name="20% - Accent1 2 45 9 3" xfId="4149" xr:uid="{00000000-0005-0000-0000-00003D0C0000}"/>
    <cellStyle name="20% - Accent1 2 45 9 3 2" xfId="5332" xr:uid="{00000000-0005-0000-0000-00003E0C0000}"/>
    <cellStyle name="20% - Accent1 2 45 9 3 2 2" xfId="5581" xr:uid="{00000000-0005-0000-0000-00003F0C0000}"/>
    <cellStyle name="20% - Accent1 2 45 9 3 3" xfId="5582" xr:uid="{00000000-0005-0000-0000-0000400C0000}"/>
    <cellStyle name="20% - Accent1 2 45 9 3_REKAP IBT" xfId="1294" xr:uid="{00000000-0005-0000-0000-0000410C0000}"/>
    <cellStyle name="20% - Accent1 2 45 9 4" xfId="5336" xr:uid="{00000000-0005-0000-0000-0000420C0000}"/>
    <cellStyle name="20% - Accent1 2 45 9 4 2" xfId="5586" xr:uid="{00000000-0005-0000-0000-0000430C0000}"/>
    <cellStyle name="20% - Accent1 2 45 9 5" xfId="5587" xr:uid="{00000000-0005-0000-0000-0000440C0000}"/>
    <cellStyle name="20% - Accent1 2 45 9_REKAP IBT" xfId="5589" xr:uid="{00000000-0005-0000-0000-0000450C0000}"/>
    <cellStyle name="20% - Accent1 2 45_REKAP IBT" xfId="199" xr:uid="{00000000-0005-0000-0000-0000460C0000}"/>
    <cellStyle name="20% - Accent1 2 46" xfId="3849" xr:uid="{00000000-0005-0000-0000-0000470C0000}"/>
    <cellStyle name="20% - Accent1 2 46 10" xfId="5591" xr:uid="{00000000-0005-0000-0000-0000480C0000}"/>
    <cellStyle name="20% - Accent1 2 46 10 2" xfId="475" xr:uid="{00000000-0005-0000-0000-0000490C0000}"/>
    <cellStyle name="20% - Accent1 2 46 10 2 2" xfId="5592" xr:uid="{00000000-0005-0000-0000-00004A0C0000}"/>
    <cellStyle name="20% - Accent1 2 46 10 2 2 2" xfId="1308" xr:uid="{00000000-0005-0000-0000-00004B0C0000}"/>
    <cellStyle name="20% - Accent1 2 46 10 2 3" xfId="5594" xr:uid="{00000000-0005-0000-0000-00004C0C0000}"/>
    <cellStyle name="20% - Accent1 2 46 10 2_REKAP IBT" xfId="5595" xr:uid="{00000000-0005-0000-0000-00004D0C0000}"/>
    <cellStyle name="20% - Accent1 2 46 10 3" xfId="5596" xr:uid="{00000000-0005-0000-0000-00004E0C0000}"/>
    <cellStyle name="20% - Accent1 2 46 10 3 2" xfId="5597" xr:uid="{00000000-0005-0000-0000-00004F0C0000}"/>
    <cellStyle name="20% - Accent1 2 46 10 3 2 2" xfId="3501" xr:uid="{00000000-0005-0000-0000-0000500C0000}"/>
    <cellStyle name="20% - Accent1 2 46 10 3 3" xfId="5598" xr:uid="{00000000-0005-0000-0000-0000510C0000}"/>
    <cellStyle name="20% - Accent1 2 46 10 3_REKAP IBT" xfId="5600" xr:uid="{00000000-0005-0000-0000-0000520C0000}"/>
    <cellStyle name="20% - Accent1 2 46 10 4" xfId="2393" xr:uid="{00000000-0005-0000-0000-0000530C0000}"/>
    <cellStyle name="20% - Accent1 2 46 10 4 2" xfId="5601" xr:uid="{00000000-0005-0000-0000-0000540C0000}"/>
    <cellStyle name="20% - Accent1 2 46 10 5" xfId="1409" xr:uid="{00000000-0005-0000-0000-0000550C0000}"/>
    <cellStyle name="20% - Accent1 2 46 10_REKAP IBT" xfId="5602" xr:uid="{00000000-0005-0000-0000-0000560C0000}"/>
    <cellStyle name="20% - Accent1 2 46 11" xfId="5605" xr:uid="{00000000-0005-0000-0000-0000570C0000}"/>
    <cellStyle name="20% - Accent1 2 46 11 2" xfId="550" xr:uid="{00000000-0005-0000-0000-0000580C0000}"/>
    <cellStyle name="20% - Accent1 2 46 11 2 2" xfId="5606" xr:uid="{00000000-0005-0000-0000-0000590C0000}"/>
    <cellStyle name="20% - Accent1 2 46 11 2 2 2" xfId="456" xr:uid="{00000000-0005-0000-0000-00005A0C0000}"/>
    <cellStyle name="20% - Accent1 2 46 11 2 3" xfId="5608" xr:uid="{00000000-0005-0000-0000-00005B0C0000}"/>
    <cellStyle name="20% - Accent1 2 46 11 2_REKAP IBT" xfId="5612" xr:uid="{00000000-0005-0000-0000-00005C0C0000}"/>
    <cellStyle name="20% - Accent1 2 46 11 3" xfId="5618" xr:uid="{00000000-0005-0000-0000-00005D0C0000}"/>
    <cellStyle name="20% - Accent1 2 46 11 3 2" xfId="2777" xr:uid="{00000000-0005-0000-0000-00005E0C0000}"/>
    <cellStyle name="20% - Accent1 2 46 11 3 2 2" xfId="2779" xr:uid="{00000000-0005-0000-0000-00005F0C0000}"/>
    <cellStyle name="20% - Accent1 2 46 11 3 3" xfId="2789" xr:uid="{00000000-0005-0000-0000-0000600C0000}"/>
    <cellStyle name="20% - Accent1 2 46 11 3_REKAP IBT" xfId="962" xr:uid="{00000000-0005-0000-0000-0000610C0000}"/>
    <cellStyle name="20% - Accent1 2 46 11 4" xfId="3328" xr:uid="{00000000-0005-0000-0000-0000620C0000}"/>
    <cellStyle name="20% - Accent1 2 46 11 4 2" xfId="152" xr:uid="{00000000-0005-0000-0000-0000630C0000}"/>
    <cellStyle name="20% - Accent1 2 46 11 5" xfId="85" xr:uid="{00000000-0005-0000-0000-0000640C0000}"/>
    <cellStyle name="20% - Accent1 2 46 11_REKAP IBT" xfId="5619" xr:uid="{00000000-0005-0000-0000-0000650C0000}"/>
    <cellStyle name="20% - Accent1 2 46 12" xfId="5621" xr:uid="{00000000-0005-0000-0000-0000660C0000}"/>
    <cellStyle name="20% - Accent1 2 46 12 2" xfId="628" xr:uid="{00000000-0005-0000-0000-0000670C0000}"/>
    <cellStyle name="20% - Accent1 2 46 12 2 2" xfId="5624" xr:uid="{00000000-0005-0000-0000-0000680C0000}"/>
    <cellStyle name="20% - Accent1 2 46 12 3" xfId="4306" xr:uid="{00000000-0005-0000-0000-0000690C0000}"/>
    <cellStyle name="20% - Accent1 2 46 12_REKAP IBT" xfId="3824" xr:uid="{00000000-0005-0000-0000-00006A0C0000}"/>
    <cellStyle name="20% - Accent1 2 46 13" xfId="5626" xr:uid="{00000000-0005-0000-0000-00006B0C0000}"/>
    <cellStyle name="20% - Accent1 2 46 13 2" xfId="722" xr:uid="{00000000-0005-0000-0000-00006C0C0000}"/>
    <cellStyle name="20% - Accent1 2 46 13 2 2" xfId="5628" xr:uid="{00000000-0005-0000-0000-00006D0C0000}"/>
    <cellStyle name="20% - Accent1 2 46 13 3" xfId="4319" xr:uid="{00000000-0005-0000-0000-00006E0C0000}"/>
    <cellStyle name="20% - Accent1 2 46 13_REKAP IBT" xfId="273" xr:uid="{00000000-0005-0000-0000-00006F0C0000}"/>
    <cellStyle name="20% - Accent1 2 46 14" xfId="5630" xr:uid="{00000000-0005-0000-0000-0000700C0000}"/>
    <cellStyle name="20% - Accent1 2 46 14 2" xfId="840" xr:uid="{00000000-0005-0000-0000-0000710C0000}"/>
    <cellStyle name="20% - Accent1 2 46 15" xfId="2052" xr:uid="{00000000-0005-0000-0000-0000720C0000}"/>
    <cellStyle name="20% - Accent1 2 46 2" xfId="5632" xr:uid="{00000000-0005-0000-0000-0000730C0000}"/>
    <cellStyle name="20% - Accent1 2 46 2 2" xfId="5636" xr:uid="{00000000-0005-0000-0000-0000740C0000}"/>
    <cellStyle name="20% - Accent1 2 46 2 2 2" xfId="3765" xr:uid="{00000000-0005-0000-0000-0000750C0000}"/>
    <cellStyle name="20% - Accent1 2 46 2 2 2 2" xfId="5638" xr:uid="{00000000-0005-0000-0000-0000760C0000}"/>
    <cellStyle name="20% - Accent1 2 46 2 2 3" xfId="5639" xr:uid="{00000000-0005-0000-0000-0000770C0000}"/>
    <cellStyle name="20% - Accent1 2 46 2 2_REKAP IBT" xfId="5641" xr:uid="{00000000-0005-0000-0000-0000780C0000}"/>
    <cellStyle name="20% - Accent1 2 46 2 3" xfId="5648" xr:uid="{00000000-0005-0000-0000-0000790C0000}"/>
    <cellStyle name="20% - Accent1 2 46 2 3 2" xfId="5652" xr:uid="{00000000-0005-0000-0000-00007A0C0000}"/>
    <cellStyle name="20% - Accent1 2 46 2 3 2 2" xfId="1819" xr:uid="{00000000-0005-0000-0000-00007B0C0000}"/>
    <cellStyle name="20% - Accent1 2 46 2 3 3" xfId="5657" xr:uid="{00000000-0005-0000-0000-00007C0C0000}"/>
    <cellStyle name="20% - Accent1 2 46 2 3_REKAP IBT" xfId="5662" xr:uid="{00000000-0005-0000-0000-00007D0C0000}"/>
    <cellStyle name="20% - Accent1 2 46 2 4" xfId="3695" xr:uid="{00000000-0005-0000-0000-00007E0C0000}"/>
    <cellStyle name="20% - Accent1 2 46 2 4 2" xfId="4485" xr:uid="{00000000-0005-0000-0000-00007F0C0000}"/>
    <cellStyle name="20% - Accent1 2 46 2 5" xfId="3887" xr:uid="{00000000-0005-0000-0000-0000800C0000}"/>
    <cellStyle name="20% - Accent1 2 46 2_REKAP IBT" xfId="2509" xr:uid="{00000000-0005-0000-0000-0000810C0000}"/>
    <cellStyle name="20% - Accent1 2 46 3" xfId="3585" xr:uid="{00000000-0005-0000-0000-0000820C0000}"/>
    <cellStyle name="20% - Accent1 2 46 3 2" xfId="3590" xr:uid="{00000000-0005-0000-0000-0000830C0000}"/>
    <cellStyle name="20% - Accent1 2 46 3 2 2" xfId="3595" xr:uid="{00000000-0005-0000-0000-0000840C0000}"/>
    <cellStyle name="20% - Accent1 2 46 3 2 2 2" xfId="5664" xr:uid="{00000000-0005-0000-0000-0000850C0000}"/>
    <cellStyle name="20% - Accent1 2 46 3 2 3" xfId="5665" xr:uid="{00000000-0005-0000-0000-0000860C0000}"/>
    <cellStyle name="20% - Accent1 2 46 3 2_REKAP IBT" xfId="5669" xr:uid="{00000000-0005-0000-0000-0000870C0000}"/>
    <cellStyle name="20% - Accent1 2 46 3 3" xfId="3601" xr:uid="{00000000-0005-0000-0000-0000880C0000}"/>
    <cellStyle name="20% - Accent1 2 46 3 3 2" xfId="5671" xr:uid="{00000000-0005-0000-0000-0000890C0000}"/>
    <cellStyle name="20% - Accent1 2 46 3 3 2 2" xfId="5674" xr:uid="{00000000-0005-0000-0000-00008A0C0000}"/>
    <cellStyle name="20% - Accent1 2 46 3 3 3" xfId="5676" xr:uid="{00000000-0005-0000-0000-00008B0C0000}"/>
    <cellStyle name="20% - Accent1 2 46 3 3_REKAP IBT" xfId="65" xr:uid="{00000000-0005-0000-0000-00008C0C0000}"/>
    <cellStyle name="20% - Accent1 2 46 3 4" xfId="4497" xr:uid="{00000000-0005-0000-0000-00008D0C0000}"/>
    <cellStyle name="20% - Accent1 2 46 3 4 2" xfId="4502" xr:uid="{00000000-0005-0000-0000-00008E0C0000}"/>
    <cellStyle name="20% - Accent1 2 46 3 5" xfId="4507" xr:uid="{00000000-0005-0000-0000-00008F0C0000}"/>
    <cellStyle name="20% - Accent1 2 46 3_REKAP IBT" xfId="3611" xr:uid="{00000000-0005-0000-0000-0000900C0000}"/>
    <cellStyle name="20% - Accent1 2 46 4" xfId="3615" xr:uid="{00000000-0005-0000-0000-0000910C0000}"/>
    <cellStyle name="20% - Accent1 2 46 4 2" xfId="2948" xr:uid="{00000000-0005-0000-0000-0000920C0000}"/>
    <cellStyle name="20% - Accent1 2 46 4 2 2" xfId="3620" xr:uid="{00000000-0005-0000-0000-0000930C0000}"/>
    <cellStyle name="20% - Accent1 2 46 4 2 2 2" xfId="5679" xr:uid="{00000000-0005-0000-0000-0000940C0000}"/>
    <cellStyle name="20% - Accent1 2 46 4 2 3" xfId="5680" xr:uid="{00000000-0005-0000-0000-0000950C0000}"/>
    <cellStyle name="20% - Accent1 2 46 4 2_REKAP IBT" xfId="5681" xr:uid="{00000000-0005-0000-0000-0000960C0000}"/>
    <cellStyle name="20% - Accent1 2 46 4 3" xfId="3628" xr:uid="{00000000-0005-0000-0000-0000970C0000}"/>
    <cellStyle name="20% - Accent1 2 46 4 3 2" xfId="5685" xr:uid="{00000000-0005-0000-0000-0000980C0000}"/>
    <cellStyle name="20% - Accent1 2 46 4 3 2 2" xfId="5689" xr:uid="{00000000-0005-0000-0000-0000990C0000}"/>
    <cellStyle name="20% - Accent1 2 46 4 3 3" xfId="5691" xr:uid="{00000000-0005-0000-0000-00009A0C0000}"/>
    <cellStyle name="20% - Accent1 2 46 4 3_REKAP IBT" xfId="1244" xr:uid="{00000000-0005-0000-0000-00009B0C0000}"/>
    <cellStyle name="20% - Accent1 2 46 4 4" xfId="4516" xr:uid="{00000000-0005-0000-0000-00009C0C0000}"/>
    <cellStyle name="20% - Accent1 2 46 4 4 2" xfId="5698" xr:uid="{00000000-0005-0000-0000-00009D0C0000}"/>
    <cellStyle name="20% - Accent1 2 46 4 5" xfId="5704" xr:uid="{00000000-0005-0000-0000-00009E0C0000}"/>
    <cellStyle name="20% - Accent1 2 46 4_REKAP IBT" xfId="3631" xr:uid="{00000000-0005-0000-0000-00009F0C0000}"/>
    <cellStyle name="20% - Accent1 2 46 5" xfId="3278" xr:uid="{00000000-0005-0000-0000-0000A00C0000}"/>
    <cellStyle name="20% - Accent1 2 46 5 2" xfId="3636" xr:uid="{00000000-0005-0000-0000-0000A10C0000}"/>
    <cellStyle name="20% - Accent1 2 46 5 2 2" xfId="5708" xr:uid="{00000000-0005-0000-0000-0000A20C0000}"/>
    <cellStyle name="20% - Accent1 2 46 5 2 2 2" xfId="5709" xr:uid="{00000000-0005-0000-0000-0000A30C0000}"/>
    <cellStyle name="20% - Accent1 2 46 5 2 3" xfId="5714" xr:uid="{00000000-0005-0000-0000-0000A40C0000}"/>
    <cellStyle name="20% - Accent1 2 46 5 2_REKAP IBT" xfId="5715" xr:uid="{00000000-0005-0000-0000-0000A50C0000}"/>
    <cellStyle name="20% - Accent1 2 46 5 3" xfId="3686" xr:uid="{00000000-0005-0000-0000-0000A60C0000}"/>
    <cellStyle name="20% - Accent1 2 46 5 3 2" xfId="2076" xr:uid="{00000000-0005-0000-0000-0000A70C0000}"/>
    <cellStyle name="20% - Accent1 2 46 5 3 2 2" xfId="2084" xr:uid="{00000000-0005-0000-0000-0000A80C0000}"/>
    <cellStyle name="20% - Accent1 2 46 5 3 3" xfId="2156" xr:uid="{00000000-0005-0000-0000-0000A90C0000}"/>
    <cellStyle name="20% - Accent1 2 46 5 3_REKAP IBT" xfId="5721" xr:uid="{00000000-0005-0000-0000-0000AA0C0000}"/>
    <cellStyle name="20% - Accent1 2 46 5 4" xfId="5726" xr:uid="{00000000-0005-0000-0000-0000AB0C0000}"/>
    <cellStyle name="20% - Accent1 2 46 5 4 2" xfId="2552" xr:uid="{00000000-0005-0000-0000-0000AC0C0000}"/>
    <cellStyle name="20% - Accent1 2 46 5 5" xfId="5729" xr:uid="{00000000-0005-0000-0000-0000AD0C0000}"/>
    <cellStyle name="20% - Accent1 2 46 5_REKAP IBT" xfId="5730" xr:uid="{00000000-0005-0000-0000-0000AE0C0000}"/>
    <cellStyle name="20% - Accent1 2 46 6" xfId="3640" xr:uid="{00000000-0005-0000-0000-0000AF0C0000}"/>
    <cellStyle name="20% - Accent1 2 46 6 2" xfId="5731" xr:uid="{00000000-0005-0000-0000-0000B00C0000}"/>
    <cellStyle name="20% - Accent1 2 46 6 2 2" xfId="5735" xr:uid="{00000000-0005-0000-0000-0000B10C0000}"/>
    <cellStyle name="20% - Accent1 2 46 6 2 2 2" xfId="5737" xr:uid="{00000000-0005-0000-0000-0000B20C0000}"/>
    <cellStyle name="20% - Accent1 2 46 6 2 3" xfId="5739" xr:uid="{00000000-0005-0000-0000-0000B30C0000}"/>
    <cellStyle name="20% - Accent1 2 46 6 2_REKAP IBT" xfId="5617" xr:uid="{00000000-0005-0000-0000-0000B40C0000}"/>
    <cellStyle name="20% - Accent1 2 46 6 3" xfId="5741" xr:uid="{00000000-0005-0000-0000-0000B50C0000}"/>
    <cellStyle name="20% - Accent1 2 46 6 3 2" xfId="5747" xr:uid="{00000000-0005-0000-0000-0000B60C0000}"/>
    <cellStyle name="20% - Accent1 2 46 6 3 2 2" xfId="5750" xr:uid="{00000000-0005-0000-0000-0000B70C0000}"/>
    <cellStyle name="20% - Accent1 2 46 6 3 3" xfId="5751" xr:uid="{00000000-0005-0000-0000-0000B80C0000}"/>
    <cellStyle name="20% - Accent1 2 46 6 3_REKAP IBT" xfId="3639" xr:uid="{00000000-0005-0000-0000-0000B90C0000}"/>
    <cellStyle name="20% - Accent1 2 46 6 4" xfId="2136" xr:uid="{00000000-0005-0000-0000-0000BA0C0000}"/>
    <cellStyle name="20% - Accent1 2 46 6 4 2" xfId="4987" xr:uid="{00000000-0005-0000-0000-0000BB0C0000}"/>
    <cellStyle name="20% - Accent1 2 46 6 5" xfId="5752" xr:uid="{00000000-0005-0000-0000-0000BC0C0000}"/>
    <cellStyle name="20% - Accent1 2 46 6_REKAP IBT" xfId="1625" xr:uid="{00000000-0005-0000-0000-0000BD0C0000}"/>
    <cellStyle name="20% - Accent1 2 46 7" xfId="5753" xr:uid="{00000000-0005-0000-0000-0000BE0C0000}"/>
    <cellStyle name="20% - Accent1 2 46 7 2" xfId="5754" xr:uid="{00000000-0005-0000-0000-0000BF0C0000}"/>
    <cellStyle name="20% - Accent1 2 46 7 2 2" xfId="5755" xr:uid="{00000000-0005-0000-0000-0000C00C0000}"/>
    <cellStyle name="20% - Accent1 2 46 7 2 2 2" xfId="1546" xr:uid="{00000000-0005-0000-0000-0000C10C0000}"/>
    <cellStyle name="20% - Accent1 2 46 7 2 3" xfId="5756" xr:uid="{00000000-0005-0000-0000-0000C20C0000}"/>
    <cellStyle name="20% - Accent1 2 46 7 2_REKAP IBT" xfId="5761" xr:uid="{00000000-0005-0000-0000-0000C30C0000}"/>
    <cellStyle name="20% - Accent1 2 46 7 3" xfId="3915" xr:uid="{00000000-0005-0000-0000-0000C40C0000}"/>
    <cellStyle name="20% - Accent1 2 46 7 3 2" xfId="5763" xr:uid="{00000000-0005-0000-0000-0000C50C0000}"/>
    <cellStyle name="20% - Accent1 2 46 7 3 2 2" xfId="1798" xr:uid="{00000000-0005-0000-0000-0000C60C0000}"/>
    <cellStyle name="20% - Accent1 2 46 7 3 3" xfId="5593" xr:uid="{00000000-0005-0000-0000-0000C70C0000}"/>
    <cellStyle name="20% - Accent1 2 46 7 3_REKAP IBT" xfId="5766" xr:uid="{00000000-0005-0000-0000-0000C80C0000}"/>
    <cellStyle name="20% - Accent1 2 46 7 4" xfId="5767" xr:uid="{00000000-0005-0000-0000-0000C90C0000}"/>
    <cellStyle name="20% - Accent1 2 46 7 4 2" xfId="5020" xr:uid="{00000000-0005-0000-0000-0000CA0C0000}"/>
    <cellStyle name="20% - Accent1 2 46 7 5" xfId="5768" xr:uid="{00000000-0005-0000-0000-0000CB0C0000}"/>
    <cellStyle name="20% - Accent1 2 46 7_REKAP IBT" xfId="1153" xr:uid="{00000000-0005-0000-0000-0000CC0C0000}"/>
    <cellStyle name="20% - Accent1 2 46 8" xfId="142" xr:uid="{00000000-0005-0000-0000-0000CD0C0000}"/>
    <cellStyle name="20% - Accent1 2 46 8 2" xfId="5769" xr:uid="{00000000-0005-0000-0000-0000CE0C0000}"/>
    <cellStyle name="20% - Accent1 2 46 8 2 2" xfId="5770" xr:uid="{00000000-0005-0000-0000-0000CF0C0000}"/>
    <cellStyle name="20% - Accent1 2 46 8 2 2 2" xfId="5771" xr:uid="{00000000-0005-0000-0000-0000D00C0000}"/>
    <cellStyle name="20% - Accent1 2 46 8 2 3" xfId="2920" xr:uid="{00000000-0005-0000-0000-0000D10C0000}"/>
    <cellStyle name="20% - Accent1 2 46 8 2_REKAP IBT" xfId="1381" xr:uid="{00000000-0005-0000-0000-0000D20C0000}"/>
    <cellStyle name="20% - Accent1 2 46 8 3" xfId="5772" xr:uid="{00000000-0005-0000-0000-0000D30C0000}"/>
    <cellStyle name="20% - Accent1 2 46 8 3 2" xfId="4933" xr:uid="{00000000-0005-0000-0000-0000D40C0000}"/>
    <cellStyle name="20% - Accent1 2 46 8 3 2 2" xfId="336" xr:uid="{00000000-0005-0000-0000-0000D50C0000}"/>
    <cellStyle name="20% - Accent1 2 46 8 3 3" xfId="5607" xr:uid="{00000000-0005-0000-0000-0000D60C0000}"/>
    <cellStyle name="20% - Accent1 2 46 8 3_REKAP IBT" xfId="5773" xr:uid="{00000000-0005-0000-0000-0000D70C0000}"/>
    <cellStyle name="20% - Accent1 2 46 8 4" xfId="5774" xr:uid="{00000000-0005-0000-0000-0000D80C0000}"/>
    <cellStyle name="20% - Accent1 2 46 8 4 2" xfId="2770" xr:uid="{00000000-0005-0000-0000-0000D90C0000}"/>
    <cellStyle name="20% - Accent1 2 46 8 5" xfId="5775" xr:uid="{00000000-0005-0000-0000-0000DA0C0000}"/>
    <cellStyle name="20% - Accent1 2 46 8_REKAP IBT" xfId="5776" xr:uid="{00000000-0005-0000-0000-0000DB0C0000}"/>
    <cellStyle name="20% - Accent1 2 46 9" xfId="5780" xr:uid="{00000000-0005-0000-0000-0000DC0C0000}"/>
    <cellStyle name="20% - Accent1 2 46 9 2" xfId="5783" xr:uid="{00000000-0005-0000-0000-0000DD0C0000}"/>
    <cellStyle name="20% - Accent1 2 46 9 2 2" xfId="5789" xr:uid="{00000000-0005-0000-0000-0000DE0C0000}"/>
    <cellStyle name="20% - Accent1 2 46 9 2 2 2" xfId="5026" xr:uid="{00000000-0005-0000-0000-0000DF0C0000}"/>
    <cellStyle name="20% - Accent1 2 46 9 2 3" xfId="5792" xr:uid="{00000000-0005-0000-0000-0000E00C0000}"/>
    <cellStyle name="20% - Accent1 2 46 9 2_REKAP IBT" xfId="5285" xr:uid="{00000000-0005-0000-0000-0000E10C0000}"/>
    <cellStyle name="20% - Accent1 2 46 9 3" xfId="5384" xr:uid="{00000000-0005-0000-0000-0000E20C0000}"/>
    <cellStyle name="20% - Accent1 2 46 9 3 2" xfId="5794" xr:uid="{00000000-0005-0000-0000-0000E30C0000}"/>
    <cellStyle name="20% - Accent1 2 46 9 3 2 2" xfId="5795" xr:uid="{00000000-0005-0000-0000-0000E40C0000}"/>
    <cellStyle name="20% - Accent1 2 46 9 3 3" xfId="5622" xr:uid="{00000000-0005-0000-0000-0000E50C0000}"/>
    <cellStyle name="20% - Accent1 2 46 9 3_REKAP IBT" xfId="5798" xr:uid="{00000000-0005-0000-0000-0000E60C0000}"/>
    <cellStyle name="20% - Accent1 2 46 9 4" xfId="5802" xr:uid="{00000000-0005-0000-0000-0000E70C0000}"/>
    <cellStyle name="20% - Accent1 2 46 9 4 2" xfId="4071" xr:uid="{00000000-0005-0000-0000-0000E80C0000}"/>
    <cellStyle name="20% - Accent1 2 46 9 5" xfId="5803" xr:uid="{00000000-0005-0000-0000-0000E90C0000}"/>
    <cellStyle name="20% - Accent1 2 46 9_REKAP IBT" xfId="5806" xr:uid="{00000000-0005-0000-0000-0000EA0C0000}"/>
    <cellStyle name="20% - Accent1 2 46_REKAP IBT" xfId="5809" xr:uid="{00000000-0005-0000-0000-0000EB0C0000}"/>
    <cellStyle name="20% - Accent1 2 47" xfId="5812" xr:uid="{00000000-0005-0000-0000-0000EC0C0000}"/>
    <cellStyle name="20% - Accent1 2 47 2" xfId="5814" xr:uid="{00000000-0005-0000-0000-0000ED0C0000}"/>
    <cellStyle name="20% - Accent1 2 47 2 2" xfId="5817" xr:uid="{00000000-0005-0000-0000-0000EE0C0000}"/>
    <cellStyle name="20% - Accent1 2 47 2 2 2" xfId="5820" xr:uid="{00000000-0005-0000-0000-0000EF0C0000}"/>
    <cellStyle name="20% - Accent1 2 47 2 3" xfId="5823" xr:uid="{00000000-0005-0000-0000-0000F00C0000}"/>
    <cellStyle name="20% - Accent1 2 47 2_REKAP IBT" xfId="5825" xr:uid="{00000000-0005-0000-0000-0000F10C0000}"/>
    <cellStyle name="20% - Accent1 2 47 3" xfId="3649" xr:uid="{00000000-0005-0000-0000-0000F20C0000}"/>
    <cellStyle name="20% - Accent1 2 47 3 2" xfId="3653" xr:uid="{00000000-0005-0000-0000-0000F30C0000}"/>
    <cellStyle name="20% - Accent1 2 47 3 2 2" xfId="1884" xr:uid="{00000000-0005-0000-0000-0000F40C0000}"/>
    <cellStyle name="20% - Accent1 2 47 3 3" xfId="5827" xr:uid="{00000000-0005-0000-0000-0000F50C0000}"/>
    <cellStyle name="20% - Accent1 2 47 3_REKAP IBT" xfId="3960" xr:uid="{00000000-0005-0000-0000-0000F60C0000}"/>
    <cellStyle name="20% - Accent1 2 47 4" xfId="3663" xr:uid="{00000000-0005-0000-0000-0000F70C0000}"/>
    <cellStyle name="20% - Accent1 2 47 4 2" xfId="3505" xr:uid="{00000000-0005-0000-0000-0000F80C0000}"/>
    <cellStyle name="20% - Accent1 2 47 5" xfId="3861" xr:uid="{00000000-0005-0000-0000-0000F90C0000}"/>
    <cellStyle name="20% - Accent1 2 47_REKAP IBT" xfId="4729" xr:uid="{00000000-0005-0000-0000-0000FA0C0000}"/>
    <cellStyle name="20% - Accent1 2 48" xfId="5830" xr:uid="{00000000-0005-0000-0000-0000FB0C0000}"/>
    <cellStyle name="20% - Accent1 2 48 2" xfId="5832" xr:uid="{00000000-0005-0000-0000-0000FC0C0000}"/>
    <cellStyle name="20% - Accent1 2 48 2 2" xfId="5837" xr:uid="{00000000-0005-0000-0000-0000FD0C0000}"/>
    <cellStyle name="20% - Accent1 2 48 2 2 2" xfId="5841" xr:uid="{00000000-0005-0000-0000-0000FE0C0000}"/>
    <cellStyle name="20% - Accent1 2 48 2 3" xfId="5844" xr:uid="{00000000-0005-0000-0000-0000FF0C0000}"/>
    <cellStyle name="20% - Accent1 2 48 2_REKAP IBT" xfId="5846" xr:uid="{00000000-0005-0000-0000-0000000D0000}"/>
    <cellStyle name="20% - Accent1 2 48 3" xfId="3673" xr:uid="{00000000-0005-0000-0000-0000010D0000}"/>
    <cellStyle name="20% - Accent1 2 48 3 2" xfId="742" xr:uid="{00000000-0005-0000-0000-0000020D0000}"/>
    <cellStyle name="20% - Accent1 2 48 3 2 2" xfId="5852" xr:uid="{00000000-0005-0000-0000-0000030D0000}"/>
    <cellStyle name="20% - Accent1 2 48 3 3" xfId="5854" xr:uid="{00000000-0005-0000-0000-0000040D0000}"/>
    <cellStyle name="20% - Accent1 2 48 3_REKAP IBT" xfId="877" xr:uid="{00000000-0005-0000-0000-0000050D0000}"/>
    <cellStyle name="20% - Accent1 2 48 4" xfId="3678" xr:uid="{00000000-0005-0000-0000-0000060D0000}"/>
    <cellStyle name="20% - Accent1 2 48 4 2" xfId="1538" xr:uid="{00000000-0005-0000-0000-0000070D0000}"/>
    <cellStyle name="20% - Accent1 2 48 5" xfId="3877" xr:uid="{00000000-0005-0000-0000-0000080D0000}"/>
    <cellStyle name="20% - Accent1 2 48_REKAP IBT" xfId="2878" xr:uid="{00000000-0005-0000-0000-0000090D0000}"/>
    <cellStyle name="20% - Accent1 2 49" xfId="2910" xr:uid="{00000000-0005-0000-0000-00000A0D0000}"/>
    <cellStyle name="20% - Accent1 2 49 2" xfId="5645" xr:uid="{00000000-0005-0000-0000-00000B0D0000}"/>
    <cellStyle name="20% - Accent1 2 49 2 2" xfId="5651" xr:uid="{00000000-0005-0000-0000-00000C0D0000}"/>
    <cellStyle name="20% - Accent1 2 49 2 2 2" xfId="1817" xr:uid="{00000000-0005-0000-0000-00000D0D0000}"/>
    <cellStyle name="20% - Accent1 2 49 2 3" xfId="5654" xr:uid="{00000000-0005-0000-0000-00000E0D0000}"/>
    <cellStyle name="20% - Accent1 2 49 2_REKAP IBT" xfId="5661" xr:uid="{00000000-0005-0000-0000-00000F0D0000}"/>
    <cellStyle name="20% - Accent1 2 49 3" xfId="3694" xr:uid="{00000000-0005-0000-0000-0000100D0000}"/>
    <cellStyle name="20% - Accent1 2 49 3 2" xfId="4484" xr:uid="{00000000-0005-0000-0000-0000110D0000}"/>
    <cellStyle name="20% - Accent1 2 49 3 2 2" xfId="5856" xr:uid="{00000000-0005-0000-0000-0000120D0000}"/>
    <cellStyle name="20% - Accent1 2 49 3 3" xfId="4861" xr:uid="{00000000-0005-0000-0000-0000130D0000}"/>
    <cellStyle name="20% - Accent1 2 49 3_REKAP IBT" xfId="2236" xr:uid="{00000000-0005-0000-0000-0000140D0000}"/>
    <cellStyle name="20% - Accent1 2 49 4" xfId="3886" xr:uid="{00000000-0005-0000-0000-0000150D0000}"/>
    <cellStyle name="20% - Accent1 2 49 4 2" xfId="5859" xr:uid="{00000000-0005-0000-0000-0000160D0000}"/>
    <cellStyle name="20% - Accent1 2 49 5" xfId="5861" xr:uid="{00000000-0005-0000-0000-0000170D0000}"/>
    <cellStyle name="20% - Accent1 2 49_REKAP IBT" xfId="5863" xr:uid="{00000000-0005-0000-0000-0000180D0000}"/>
    <cellStyle name="20% - Accent1 2 5" xfId="1889" xr:uid="{00000000-0005-0000-0000-0000190D0000}"/>
    <cellStyle name="20% - Accent1 2 50" xfId="5351" xr:uid="{00000000-0005-0000-0000-00001A0D0000}"/>
    <cellStyle name="20% - Accent1 2 50 2" xfId="5409" xr:uid="{00000000-0005-0000-0000-00001B0D0000}"/>
    <cellStyle name="20% - Accent1 2 50 2 2" xfId="5413" xr:uid="{00000000-0005-0000-0000-00001C0D0000}"/>
    <cellStyle name="20% - Accent1 2 50 2 2 2" xfId="5417" xr:uid="{00000000-0005-0000-0000-00001D0D0000}"/>
    <cellStyle name="20% - Accent1 2 50 2 3" xfId="2898" xr:uid="{00000000-0005-0000-0000-00001E0D0000}"/>
    <cellStyle name="20% - Accent1 2 50 2_REKAP IBT" xfId="5438" xr:uid="{00000000-0005-0000-0000-00001F0D0000}"/>
    <cellStyle name="20% - Accent1 2 50 3" xfId="3515" xr:uid="{00000000-0005-0000-0000-0000200D0000}"/>
    <cellStyle name="20% - Accent1 2 50 3 2" xfId="3519" xr:uid="{00000000-0005-0000-0000-0000210D0000}"/>
    <cellStyle name="20% - Accent1 2 50 3 2 2" xfId="423" xr:uid="{00000000-0005-0000-0000-0000220D0000}"/>
    <cellStyle name="20% - Accent1 2 50 3 3" xfId="3523" xr:uid="{00000000-0005-0000-0000-0000230D0000}"/>
    <cellStyle name="20% - Accent1 2 50 3_REKAP IBT" xfId="3527" xr:uid="{00000000-0005-0000-0000-0000240D0000}"/>
    <cellStyle name="20% - Accent1 2 50 4" xfId="3534" xr:uid="{00000000-0005-0000-0000-0000250D0000}"/>
    <cellStyle name="20% - Accent1 2 50 4 2" xfId="3542" xr:uid="{00000000-0005-0000-0000-0000260D0000}"/>
    <cellStyle name="20% - Accent1 2 50 5" xfId="3564" xr:uid="{00000000-0005-0000-0000-0000270D0000}"/>
    <cellStyle name="20% - Accent1 2 50_REKAP IBT" xfId="198" xr:uid="{00000000-0005-0000-0000-0000280D0000}"/>
    <cellStyle name="20% - Accent1 2 51" xfId="3848" xr:uid="{00000000-0005-0000-0000-0000290D0000}"/>
    <cellStyle name="20% - Accent1 2 51 2" xfId="5631" xr:uid="{00000000-0005-0000-0000-00002A0D0000}"/>
    <cellStyle name="20% - Accent1 2 51 2 2" xfId="5635" xr:uid="{00000000-0005-0000-0000-00002B0D0000}"/>
    <cellStyle name="20% - Accent1 2 51 2 2 2" xfId="3764" xr:uid="{00000000-0005-0000-0000-00002C0D0000}"/>
    <cellStyle name="20% - Accent1 2 51 2 3" xfId="5647" xr:uid="{00000000-0005-0000-0000-00002D0D0000}"/>
    <cellStyle name="20% - Accent1 2 51 2_REKAP IBT" xfId="2508" xr:uid="{00000000-0005-0000-0000-00002E0D0000}"/>
    <cellStyle name="20% - Accent1 2 51 3" xfId="3584" xr:uid="{00000000-0005-0000-0000-00002F0D0000}"/>
    <cellStyle name="20% - Accent1 2 51 3 2" xfId="3589" xr:uid="{00000000-0005-0000-0000-0000300D0000}"/>
    <cellStyle name="20% - Accent1 2 51 3 2 2" xfId="3594" xr:uid="{00000000-0005-0000-0000-0000310D0000}"/>
    <cellStyle name="20% - Accent1 2 51 3 3" xfId="3600" xr:uid="{00000000-0005-0000-0000-0000320D0000}"/>
    <cellStyle name="20% - Accent1 2 51 3_REKAP IBT" xfId="3610" xr:uid="{00000000-0005-0000-0000-0000330D0000}"/>
    <cellStyle name="20% - Accent1 2 51 4" xfId="3614" xr:uid="{00000000-0005-0000-0000-0000340D0000}"/>
    <cellStyle name="20% - Accent1 2 51 4 2" xfId="2947" xr:uid="{00000000-0005-0000-0000-0000350D0000}"/>
    <cellStyle name="20% - Accent1 2 51 5" xfId="3277" xr:uid="{00000000-0005-0000-0000-0000360D0000}"/>
    <cellStyle name="20% - Accent1 2 51_REKAP IBT" xfId="5808" xr:uid="{00000000-0005-0000-0000-0000370D0000}"/>
    <cellStyle name="20% - Accent1 2 52" xfId="5811" xr:uid="{00000000-0005-0000-0000-0000380D0000}"/>
    <cellStyle name="20% - Accent1 2 52 2" xfId="5813" xr:uid="{00000000-0005-0000-0000-0000390D0000}"/>
    <cellStyle name="20% - Accent1 2 52 2 2" xfId="5816" xr:uid="{00000000-0005-0000-0000-00003A0D0000}"/>
    <cellStyle name="20% - Accent1 2 52 2 2 2" xfId="5819" xr:uid="{00000000-0005-0000-0000-00003B0D0000}"/>
    <cellStyle name="20% - Accent1 2 52 2 3" xfId="5822" xr:uid="{00000000-0005-0000-0000-00003C0D0000}"/>
    <cellStyle name="20% - Accent1 2 52 2_REKAP IBT" xfId="5824" xr:uid="{00000000-0005-0000-0000-00003D0D0000}"/>
    <cellStyle name="20% - Accent1 2 52 3" xfId="3648" xr:uid="{00000000-0005-0000-0000-00003E0D0000}"/>
    <cellStyle name="20% - Accent1 2 52 3 2" xfId="3652" xr:uid="{00000000-0005-0000-0000-00003F0D0000}"/>
    <cellStyle name="20% - Accent1 2 52 3 2 2" xfId="1883" xr:uid="{00000000-0005-0000-0000-0000400D0000}"/>
    <cellStyle name="20% - Accent1 2 52 3 3" xfId="5826" xr:uid="{00000000-0005-0000-0000-0000410D0000}"/>
    <cellStyle name="20% - Accent1 2 52 3_REKAP IBT" xfId="3959" xr:uid="{00000000-0005-0000-0000-0000420D0000}"/>
    <cellStyle name="20% - Accent1 2 52 4" xfId="3662" xr:uid="{00000000-0005-0000-0000-0000430D0000}"/>
    <cellStyle name="20% - Accent1 2 52 4 2" xfId="3504" xr:uid="{00000000-0005-0000-0000-0000440D0000}"/>
    <cellStyle name="20% - Accent1 2 52 5" xfId="3860" xr:uid="{00000000-0005-0000-0000-0000450D0000}"/>
    <cellStyle name="20% - Accent1 2 52_REKAP IBT" xfId="4728" xr:uid="{00000000-0005-0000-0000-0000460D0000}"/>
    <cellStyle name="20% - Accent1 2 53" xfId="5829" xr:uid="{00000000-0005-0000-0000-0000470D0000}"/>
    <cellStyle name="20% - Accent1 2 53 2" xfId="5831" xr:uid="{00000000-0005-0000-0000-0000480D0000}"/>
    <cellStyle name="20% - Accent1 2 53 2 2" xfId="5836" xr:uid="{00000000-0005-0000-0000-0000490D0000}"/>
    <cellStyle name="20% - Accent1 2 53 2 2 2" xfId="5840" xr:uid="{00000000-0005-0000-0000-00004A0D0000}"/>
    <cellStyle name="20% - Accent1 2 53 2 3" xfId="5843" xr:uid="{00000000-0005-0000-0000-00004B0D0000}"/>
    <cellStyle name="20% - Accent1 2 53 2_REKAP IBT" xfId="5845" xr:uid="{00000000-0005-0000-0000-00004C0D0000}"/>
    <cellStyle name="20% - Accent1 2 53 3" xfId="3672" xr:uid="{00000000-0005-0000-0000-00004D0D0000}"/>
    <cellStyle name="20% - Accent1 2 53 3 2" xfId="741" xr:uid="{00000000-0005-0000-0000-00004E0D0000}"/>
    <cellStyle name="20% - Accent1 2 53 3 2 2" xfId="5851" xr:uid="{00000000-0005-0000-0000-00004F0D0000}"/>
    <cellStyle name="20% - Accent1 2 53 3 3" xfId="5853" xr:uid="{00000000-0005-0000-0000-0000500D0000}"/>
    <cellStyle name="20% - Accent1 2 53 3_REKAP IBT" xfId="876" xr:uid="{00000000-0005-0000-0000-0000510D0000}"/>
    <cellStyle name="20% - Accent1 2 53 4" xfId="3677" xr:uid="{00000000-0005-0000-0000-0000520D0000}"/>
    <cellStyle name="20% - Accent1 2 53 4 2" xfId="1537" xr:uid="{00000000-0005-0000-0000-0000530D0000}"/>
    <cellStyle name="20% - Accent1 2 53 5" xfId="3876" xr:uid="{00000000-0005-0000-0000-0000540D0000}"/>
    <cellStyle name="20% - Accent1 2 53_REKAP IBT" xfId="2877" xr:uid="{00000000-0005-0000-0000-0000550D0000}"/>
    <cellStyle name="20% - Accent1 2 54" xfId="2909" xr:uid="{00000000-0005-0000-0000-0000560D0000}"/>
    <cellStyle name="20% - Accent1 2 54 2" xfId="5644" xr:uid="{00000000-0005-0000-0000-0000570D0000}"/>
    <cellStyle name="20% - Accent1 2 54 2 2" xfId="5650" xr:uid="{00000000-0005-0000-0000-0000580D0000}"/>
    <cellStyle name="20% - Accent1 2 54 2 2 2" xfId="1816" xr:uid="{00000000-0005-0000-0000-0000590D0000}"/>
    <cellStyle name="20% - Accent1 2 54 2 3" xfId="5653" xr:uid="{00000000-0005-0000-0000-00005A0D0000}"/>
    <cellStyle name="20% - Accent1 2 54 2_REKAP IBT" xfId="5660" xr:uid="{00000000-0005-0000-0000-00005B0D0000}"/>
    <cellStyle name="20% - Accent1 2 54 3" xfId="3693" xr:uid="{00000000-0005-0000-0000-00005C0D0000}"/>
    <cellStyle name="20% - Accent1 2 54 3 2" xfId="4483" xr:uid="{00000000-0005-0000-0000-00005D0D0000}"/>
    <cellStyle name="20% - Accent1 2 54 3 2 2" xfId="5855" xr:uid="{00000000-0005-0000-0000-00005E0D0000}"/>
    <cellStyle name="20% - Accent1 2 54 3 3" xfId="4860" xr:uid="{00000000-0005-0000-0000-00005F0D0000}"/>
    <cellStyle name="20% - Accent1 2 54 3_REKAP IBT" xfId="2235" xr:uid="{00000000-0005-0000-0000-0000600D0000}"/>
    <cellStyle name="20% - Accent1 2 54 4" xfId="3885" xr:uid="{00000000-0005-0000-0000-0000610D0000}"/>
    <cellStyle name="20% - Accent1 2 54 4 2" xfId="5858" xr:uid="{00000000-0005-0000-0000-0000620D0000}"/>
    <cellStyle name="20% - Accent1 2 54 5" xfId="5860" xr:uid="{00000000-0005-0000-0000-0000630D0000}"/>
    <cellStyle name="20% - Accent1 2 54_REKAP IBT" xfId="5862" xr:uid="{00000000-0005-0000-0000-0000640D0000}"/>
    <cellStyle name="20% - Accent1 2 55" xfId="2251" xr:uid="{00000000-0005-0000-0000-0000650D0000}"/>
    <cellStyle name="20% - Accent1 2 55 2" xfId="3598" xr:uid="{00000000-0005-0000-0000-0000660D0000}"/>
    <cellStyle name="20% - Accent1 2 55 2 2" xfId="5670" xr:uid="{00000000-0005-0000-0000-0000670D0000}"/>
    <cellStyle name="20% - Accent1 2 55 2 2 2" xfId="5672" xr:uid="{00000000-0005-0000-0000-0000680D0000}"/>
    <cellStyle name="20% - Accent1 2 55 2 3" xfId="5675" xr:uid="{00000000-0005-0000-0000-0000690D0000}"/>
    <cellStyle name="20% - Accent1 2 55 2_REKAP IBT" xfId="63" xr:uid="{00000000-0005-0000-0000-00006A0D0000}"/>
    <cellStyle name="20% - Accent1 2 55 3" xfId="4496" xr:uid="{00000000-0005-0000-0000-00006B0D0000}"/>
    <cellStyle name="20% - Accent1 2 55 3 2" xfId="4501" xr:uid="{00000000-0005-0000-0000-00006C0D0000}"/>
    <cellStyle name="20% - Accent1 2 55 3 2 2" xfId="5866" xr:uid="{00000000-0005-0000-0000-00006D0D0000}"/>
    <cellStyle name="20% - Accent1 2 55 3 3" xfId="5868" xr:uid="{00000000-0005-0000-0000-00006E0D0000}"/>
    <cellStyle name="20% - Accent1 2 55 3_REKAP IBT" xfId="5265" xr:uid="{00000000-0005-0000-0000-00006F0D0000}"/>
    <cellStyle name="20% - Accent1 2 55 4" xfId="4506" xr:uid="{00000000-0005-0000-0000-0000700D0000}"/>
    <cellStyle name="20% - Accent1 2 55 4 2" xfId="5872" xr:uid="{00000000-0005-0000-0000-0000710D0000}"/>
    <cellStyle name="20% - Accent1 2 55 5" xfId="5873" xr:uid="{00000000-0005-0000-0000-0000720D0000}"/>
    <cellStyle name="20% - Accent1 2 55_REKAP IBT" xfId="5874" xr:uid="{00000000-0005-0000-0000-0000730D0000}"/>
    <cellStyle name="20% - Accent1 2 56" xfId="5876" xr:uid="{00000000-0005-0000-0000-0000740D0000}"/>
    <cellStyle name="20% - Accent1 2 56 2" xfId="3623" xr:uid="{00000000-0005-0000-0000-0000750D0000}"/>
    <cellStyle name="20% - Accent1 2 56 2 2" xfId="5682" xr:uid="{00000000-0005-0000-0000-0000760D0000}"/>
    <cellStyle name="20% - Accent1 2 56 2 2 2" xfId="5686" xr:uid="{00000000-0005-0000-0000-0000770D0000}"/>
    <cellStyle name="20% - Accent1 2 56 2 3" xfId="5690" xr:uid="{00000000-0005-0000-0000-0000780D0000}"/>
    <cellStyle name="20% - Accent1 2 56 2_REKAP IBT" xfId="1239" xr:uid="{00000000-0005-0000-0000-0000790D0000}"/>
    <cellStyle name="20% - Accent1 2 56 3" xfId="4511" xr:uid="{00000000-0005-0000-0000-00007A0D0000}"/>
    <cellStyle name="20% - Accent1 2 56 3 2" xfId="5693" xr:uid="{00000000-0005-0000-0000-00007B0D0000}"/>
    <cellStyle name="20% - Accent1 2 56 3 2 2" xfId="5496" xr:uid="{00000000-0005-0000-0000-00007C0D0000}"/>
    <cellStyle name="20% - Accent1 2 56 3 3" xfId="5878" xr:uid="{00000000-0005-0000-0000-00007D0D0000}"/>
    <cellStyle name="20% - Accent1 2 56 3_REKAP IBT" xfId="5879" xr:uid="{00000000-0005-0000-0000-00007E0D0000}"/>
    <cellStyle name="20% - Accent1 2 56 4" xfId="5699" xr:uid="{00000000-0005-0000-0000-00007F0D0000}"/>
    <cellStyle name="20% - Accent1 2 56 4 2" xfId="5884" xr:uid="{00000000-0005-0000-0000-0000800D0000}"/>
    <cellStyle name="20% - Accent1 2 56 5" xfId="5887" xr:uid="{00000000-0005-0000-0000-0000810D0000}"/>
    <cellStyle name="20% - Accent1 2 56_REKAP IBT" xfId="5891" xr:uid="{00000000-0005-0000-0000-0000820D0000}"/>
    <cellStyle name="20% - Accent1 2 57" xfId="5894" xr:uid="{00000000-0005-0000-0000-0000830D0000}"/>
    <cellStyle name="20% - Accent1 2 57 2" xfId="3683" xr:uid="{00000000-0005-0000-0000-0000840D0000}"/>
    <cellStyle name="20% - Accent1 2 57 2 2" xfId="2072" xr:uid="{00000000-0005-0000-0000-0000850D0000}"/>
    <cellStyle name="20% - Accent1 2 57 3" xfId="5722" xr:uid="{00000000-0005-0000-0000-0000860D0000}"/>
    <cellStyle name="20% - Accent1 2 57_REKAP IBT" xfId="5895" xr:uid="{00000000-0005-0000-0000-0000870D0000}"/>
    <cellStyle name="20% - Accent1 2 58" xfId="5897" xr:uid="{00000000-0005-0000-0000-0000880D0000}"/>
    <cellStyle name="20% - Accent1 2 58 2" xfId="5740" xr:uid="{00000000-0005-0000-0000-0000890D0000}"/>
    <cellStyle name="20% - Accent1 2 58 2 2" xfId="5742" xr:uid="{00000000-0005-0000-0000-00008A0D0000}"/>
    <cellStyle name="20% - Accent1 2 58 3" xfId="2134" xr:uid="{00000000-0005-0000-0000-00008B0D0000}"/>
    <cellStyle name="20% - Accent1 2 58_REKAP IBT" xfId="125" xr:uid="{00000000-0005-0000-0000-00008C0D0000}"/>
    <cellStyle name="20% - Accent1 2 59" xfId="5637" xr:uid="{00000000-0005-0000-0000-00008D0D0000}"/>
    <cellStyle name="20% - Accent1 2 6" xfId="5898" xr:uid="{00000000-0005-0000-0000-00008E0D0000}"/>
    <cellStyle name="20% - Accent1 2 60" xfId="2250" xr:uid="{00000000-0005-0000-0000-00008F0D0000}"/>
    <cellStyle name="20% - Accent1 2 61" xfId="5875" xr:uid="{00000000-0005-0000-0000-0000900D0000}"/>
    <cellStyle name="20% - Accent1 2 62" xfId="5893" xr:uid="{00000000-0005-0000-0000-0000910D0000}"/>
    <cellStyle name="20% - Accent1 2 63" xfId="5896" xr:uid="{00000000-0005-0000-0000-0000920D0000}"/>
    <cellStyle name="20% - Accent1 2 7" xfId="5899" xr:uid="{00000000-0005-0000-0000-0000930D0000}"/>
    <cellStyle name="20% - Accent1 2 8" xfId="5515" xr:uid="{00000000-0005-0000-0000-0000940D0000}"/>
    <cellStyle name="20% - Accent1 2 9" xfId="5524" xr:uid="{00000000-0005-0000-0000-0000950D0000}"/>
    <cellStyle name="20% - Accent1 20" xfId="736" xr:uid="{00000000-0005-0000-0000-0000960D0000}"/>
    <cellStyle name="20% - Accent1 20 2" xfId="756" xr:uid="{00000000-0005-0000-0000-0000970D0000}"/>
    <cellStyle name="20% - Accent1 20 2 2" xfId="768" xr:uid="{00000000-0005-0000-0000-0000980D0000}"/>
    <cellStyle name="20% - Accent1 20 3" xfId="789" xr:uid="{00000000-0005-0000-0000-0000990D0000}"/>
    <cellStyle name="20% - Accent1 20 4" xfId="806" xr:uid="{00000000-0005-0000-0000-00009A0D0000}"/>
    <cellStyle name="20% - Accent1 20 5" xfId="374" xr:uid="{00000000-0005-0000-0000-00009B0D0000}"/>
    <cellStyle name="20% - Accent1 20_REKAP IBT" xfId="844" xr:uid="{00000000-0005-0000-0000-00009C0D0000}"/>
    <cellStyle name="20% - Accent1 21" xfId="846" xr:uid="{00000000-0005-0000-0000-00009D0D0000}"/>
    <cellStyle name="20% - Accent1 21 2" xfId="402" xr:uid="{00000000-0005-0000-0000-00009E0D0000}"/>
    <cellStyle name="20% - Accent1 21 2 2" xfId="860" xr:uid="{00000000-0005-0000-0000-00009F0D0000}"/>
    <cellStyle name="20% - Accent1 21 3" xfId="884" xr:uid="{00000000-0005-0000-0000-0000A00D0000}"/>
    <cellStyle name="20% - Accent1 21 4" xfId="902" xr:uid="{00000000-0005-0000-0000-0000A10D0000}"/>
    <cellStyle name="20% - Accent1 21 5" xfId="910" xr:uid="{00000000-0005-0000-0000-0000A20D0000}"/>
    <cellStyle name="20% - Accent1 21_REKAP IBT" xfId="939" xr:uid="{00000000-0005-0000-0000-0000A30D0000}"/>
    <cellStyle name="20% - Accent1 22" xfId="941" xr:uid="{00000000-0005-0000-0000-0000A40D0000}"/>
    <cellStyle name="20% - Accent1 22 2" xfId="959" xr:uid="{00000000-0005-0000-0000-0000A50D0000}"/>
    <cellStyle name="20% - Accent1 22 2 2" xfId="195" xr:uid="{00000000-0005-0000-0000-0000A60D0000}"/>
    <cellStyle name="20% - Accent1 22 3" xfId="976" xr:uid="{00000000-0005-0000-0000-0000A70D0000}"/>
    <cellStyle name="20% - Accent1 22 4" xfId="982" xr:uid="{00000000-0005-0000-0000-0000A80D0000}"/>
    <cellStyle name="20% - Accent1 22 5" xfId="987" xr:uid="{00000000-0005-0000-0000-0000A90D0000}"/>
    <cellStyle name="20% - Accent1 22_REKAP IBT" xfId="998" xr:uid="{00000000-0005-0000-0000-0000AA0D0000}"/>
    <cellStyle name="20% - Accent1 23" xfId="1000" xr:uid="{00000000-0005-0000-0000-0000AB0D0000}"/>
    <cellStyle name="20% - Accent1 23 2" xfId="1019" xr:uid="{00000000-0005-0000-0000-0000AC0D0000}"/>
    <cellStyle name="20% - Accent1 23 2 2" xfId="1028" xr:uid="{00000000-0005-0000-0000-0000AD0D0000}"/>
    <cellStyle name="20% - Accent1 23 3" xfId="1043" xr:uid="{00000000-0005-0000-0000-0000AE0D0000}"/>
    <cellStyle name="20% - Accent1 23 4" xfId="1046" xr:uid="{00000000-0005-0000-0000-0000AF0D0000}"/>
    <cellStyle name="20% - Accent1 23 5" xfId="1055" xr:uid="{00000000-0005-0000-0000-0000B00D0000}"/>
    <cellStyle name="20% - Accent1 23_REKAP IBT" xfId="719" xr:uid="{00000000-0005-0000-0000-0000B10D0000}"/>
    <cellStyle name="20% - Accent1 24" xfId="1059" xr:uid="{00000000-0005-0000-0000-0000B20D0000}"/>
    <cellStyle name="20% - Accent1 24 2" xfId="1067" xr:uid="{00000000-0005-0000-0000-0000B30D0000}"/>
    <cellStyle name="20% - Accent1 24 2 2" xfId="1072" xr:uid="{00000000-0005-0000-0000-0000B40D0000}"/>
    <cellStyle name="20% - Accent1 24 3" xfId="1076" xr:uid="{00000000-0005-0000-0000-0000B50D0000}"/>
    <cellStyle name="20% - Accent1 24 4" xfId="1078" xr:uid="{00000000-0005-0000-0000-0000B60D0000}"/>
    <cellStyle name="20% - Accent1 24 5" xfId="1080" xr:uid="{00000000-0005-0000-0000-0000B70D0000}"/>
    <cellStyle name="20% - Accent1 24_REKAP IBT" xfId="1083" xr:uid="{00000000-0005-0000-0000-0000B80D0000}"/>
    <cellStyle name="20% - Accent1 25" xfId="107" xr:uid="{00000000-0005-0000-0000-0000B90D0000}"/>
    <cellStyle name="20% - Accent1 25 2" xfId="5902" xr:uid="{00000000-0005-0000-0000-0000BA0D0000}"/>
    <cellStyle name="20% - Accent1 25 2 2" xfId="5175" xr:uid="{00000000-0005-0000-0000-0000BB0D0000}"/>
    <cellStyle name="20% - Accent1 25 3" xfId="5906" xr:uid="{00000000-0005-0000-0000-0000BC0D0000}"/>
    <cellStyle name="20% - Accent1 25 4" xfId="73" xr:uid="{00000000-0005-0000-0000-0000BD0D0000}"/>
    <cellStyle name="20% - Accent1 25 5" xfId="5908" xr:uid="{00000000-0005-0000-0000-0000BE0D0000}"/>
    <cellStyle name="20% - Accent1 25_REKAP IBT" xfId="5915" xr:uid="{00000000-0005-0000-0000-0000BF0D0000}"/>
    <cellStyle name="20% - Accent1 26" xfId="5918" xr:uid="{00000000-0005-0000-0000-0000C00D0000}"/>
    <cellStyle name="20% - Accent1 26 2" xfId="5922" xr:uid="{00000000-0005-0000-0000-0000C10D0000}"/>
    <cellStyle name="20% - Accent1 26 2 2" xfId="5928" xr:uid="{00000000-0005-0000-0000-0000C20D0000}"/>
    <cellStyle name="20% - Accent1 26 3" xfId="5933" xr:uid="{00000000-0005-0000-0000-0000C30D0000}"/>
    <cellStyle name="20% - Accent1 26 4" xfId="5937" xr:uid="{00000000-0005-0000-0000-0000C40D0000}"/>
    <cellStyle name="20% - Accent1 26 5" xfId="2533" xr:uid="{00000000-0005-0000-0000-0000C50D0000}"/>
    <cellStyle name="20% - Accent1 26_REKAP IBT" xfId="5486" xr:uid="{00000000-0005-0000-0000-0000C60D0000}"/>
    <cellStyle name="20% - Accent1 27" xfId="5939" xr:uid="{00000000-0005-0000-0000-0000C70D0000}"/>
    <cellStyle name="20% - Accent1 27 2" xfId="5941" xr:uid="{00000000-0005-0000-0000-0000C80D0000}"/>
    <cellStyle name="20% - Accent1 27 2 2" xfId="5950" xr:uid="{00000000-0005-0000-0000-0000C90D0000}"/>
    <cellStyle name="20% - Accent1 27 3" xfId="2376" xr:uid="{00000000-0005-0000-0000-0000CA0D0000}"/>
    <cellStyle name="20% - Accent1 27 4" xfId="5945" xr:uid="{00000000-0005-0000-0000-0000CB0D0000}"/>
    <cellStyle name="20% - Accent1 27 5" xfId="5953" xr:uid="{00000000-0005-0000-0000-0000CC0D0000}"/>
    <cellStyle name="20% - Accent1 27_REKAP IBT" xfId="4788" xr:uid="{00000000-0005-0000-0000-0000CD0D0000}"/>
    <cellStyle name="20% - Accent1 28" xfId="5955" xr:uid="{00000000-0005-0000-0000-0000CE0D0000}"/>
    <cellStyle name="20% - Accent1 28 2" xfId="5957" xr:uid="{00000000-0005-0000-0000-0000CF0D0000}"/>
    <cellStyle name="20% - Accent1 28 2 2" xfId="5961" xr:uid="{00000000-0005-0000-0000-0000D00D0000}"/>
    <cellStyle name="20% - Accent1 28 3" xfId="5967" xr:uid="{00000000-0005-0000-0000-0000D10D0000}"/>
    <cellStyle name="20% - Accent1 28 4" xfId="5667" xr:uid="{00000000-0005-0000-0000-0000D20D0000}"/>
    <cellStyle name="20% - Accent1 28 5" xfId="5865" xr:uid="{00000000-0005-0000-0000-0000D30D0000}"/>
    <cellStyle name="20% - Accent1 28_REKAP IBT" xfId="5970" xr:uid="{00000000-0005-0000-0000-0000D40D0000}"/>
    <cellStyle name="20% - Accent1 29" xfId="5972" xr:uid="{00000000-0005-0000-0000-0000D50D0000}"/>
    <cellStyle name="20% - Accent1 29 2" xfId="5974" xr:uid="{00000000-0005-0000-0000-0000D60D0000}"/>
    <cellStyle name="20% - Accent1 29 2 2" xfId="2343" xr:uid="{00000000-0005-0000-0000-0000D70D0000}"/>
    <cellStyle name="20% - Accent1 29 3" xfId="1444" xr:uid="{00000000-0005-0000-0000-0000D80D0000}"/>
    <cellStyle name="20% - Accent1 29 4" xfId="3217" xr:uid="{00000000-0005-0000-0000-0000D90D0000}"/>
    <cellStyle name="20% - Accent1 29 5" xfId="5977" xr:uid="{00000000-0005-0000-0000-0000DA0D0000}"/>
    <cellStyle name="20% - Accent1 29_REKAP IBT" xfId="5983" xr:uid="{00000000-0005-0000-0000-0000DB0D0000}"/>
    <cellStyle name="20% - Accent1 3" xfId="1892" xr:uid="{00000000-0005-0000-0000-0000DC0D0000}"/>
    <cellStyle name="20% - Accent1 3 10" xfId="1868" xr:uid="{00000000-0005-0000-0000-0000DD0D0000}"/>
    <cellStyle name="20% - Accent1 3 11" xfId="5984" xr:uid="{00000000-0005-0000-0000-0000DE0D0000}"/>
    <cellStyle name="20% - Accent1 3 12" xfId="3041" xr:uid="{00000000-0005-0000-0000-0000DF0D0000}"/>
    <cellStyle name="20% - Accent1 3 13" xfId="68" xr:uid="{00000000-0005-0000-0000-0000E00D0000}"/>
    <cellStyle name="20% - Accent1 3 14" xfId="5987" xr:uid="{00000000-0005-0000-0000-0000E10D0000}"/>
    <cellStyle name="20% - Accent1 3 15" xfId="1634" xr:uid="{00000000-0005-0000-0000-0000E20D0000}"/>
    <cellStyle name="20% - Accent1 3 16" xfId="5993" xr:uid="{00000000-0005-0000-0000-0000E30D0000}"/>
    <cellStyle name="20% - Accent1 3 2" xfId="1895" xr:uid="{00000000-0005-0000-0000-0000E40D0000}"/>
    <cellStyle name="20% - Accent1 3 3" xfId="1910" xr:uid="{00000000-0005-0000-0000-0000E50D0000}"/>
    <cellStyle name="20% - Accent1 3 4" xfId="1923" xr:uid="{00000000-0005-0000-0000-0000E60D0000}"/>
    <cellStyle name="20% - Accent1 3 5" xfId="1928" xr:uid="{00000000-0005-0000-0000-0000E70D0000}"/>
    <cellStyle name="20% - Accent1 3 6" xfId="1220" xr:uid="{00000000-0005-0000-0000-0000E80D0000}"/>
    <cellStyle name="20% - Accent1 3 7" xfId="2238" xr:uid="{00000000-0005-0000-0000-0000E90D0000}"/>
    <cellStyle name="20% - Accent1 3 8" xfId="5533" xr:uid="{00000000-0005-0000-0000-0000EA0D0000}"/>
    <cellStyle name="20% - Accent1 3 9" xfId="5537" xr:uid="{00000000-0005-0000-0000-0000EB0D0000}"/>
    <cellStyle name="20% - Accent1 30" xfId="106" xr:uid="{00000000-0005-0000-0000-0000EC0D0000}"/>
    <cellStyle name="20% - Accent1 30 2" xfId="5901" xr:uid="{00000000-0005-0000-0000-0000ED0D0000}"/>
    <cellStyle name="20% - Accent1 30 2 2" xfId="5174" xr:uid="{00000000-0005-0000-0000-0000EE0D0000}"/>
    <cellStyle name="20% - Accent1 30 3" xfId="5905" xr:uid="{00000000-0005-0000-0000-0000EF0D0000}"/>
    <cellStyle name="20% - Accent1 30 4" xfId="72" xr:uid="{00000000-0005-0000-0000-0000F00D0000}"/>
    <cellStyle name="20% - Accent1 30 5" xfId="5907" xr:uid="{00000000-0005-0000-0000-0000F10D0000}"/>
    <cellStyle name="20% - Accent1 30_REKAP IBT" xfId="5914" xr:uid="{00000000-0005-0000-0000-0000F20D0000}"/>
    <cellStyle name="20% - Accent1 31" xfId="5917" xr:uid="{00000000-0005-0000-0000-0000F30D0000}"/>
    <cellStyle name="20% - Accent1 31 2" xfId="5921" xr:uid="{00000000-0005-0000-0000-0000F40D0000}"/>
    <cellStyle name="20% - Accent1 31 2 2" xfId="5927" xr:uid="{00000000-0005-0000-0000-0000F50D0000}"/>
    <cellStyle name="20% - Accent1 31 3" xfId="5932" xr:uid="{00000000-0005-0000-0000-0000F60D0000}"/>
    <cellStyle name="20% - Accent1 31 4" xfId="5936" xr:uid="{00000000-0005-0000-0000-0000F70D0000}"/>
    <cellStyle name="20% - Accent1 31 5" xfId="2532" xr:uid="{00000000-0005-0000-0000-0000F80D0000}"/>
    <cellStyle name="20% - Accent1 31_REKAP IBT" xfId="5485" xr:uid="{00000000-0005-0000-0000-0000F90D0000}"/>
    <cellStyle name="20% - Accent1 32" xfId="5938" xr:uid="{00000000-0005-0000-0000-0000FA0D0000}"/>
    <cellStyle name="20% - Accent1 32 2" xfId="5940" xr:uid="{00000000-0005-0000-0000-0000FB0D0000}"/>
    <cellStyle name="20% - Accent1 32 2 2" xfId="5949" xr:uid="{00000000-0005-0000-0000-0000FC0D0000}"/>
    <cellStyle name="20% - Accent1 32 3" xfId="2375" xr:uid="{00000000-0005-0000-0000-0000FD0D0000}"/>
    <cellStyle name="20% - Accent1 32 4" xfId="5944" xr:uid="{00000000-0005-0000-0000-0000FE0D0000}"/>
    <cellStyle name="20% - Accent1 32 5" xfId="5952" xr:uid="{00000000-0005-0000-0000-0000FF0D0000}"/>
    <cellStyle name="20% - Accent1 32_REKAP IBT" xfId="4787" xr:uid="{00000000-0005-0000-0000-0000000E0000}"/>
    <cellStyle name="20% - Accent1 33" xfId="5954" xr:uid="{00000000-0005-0000-0000-0000010E0000}"/>
    <cellStyle name="20% - Accent1 33 2" xfId="5956" xr:uid="{00000000-0005-0000-0000-0000020E0000}"/>
    <cellStyle name="20% - Accent1 33 2 2" xfId="5960" xr:uid="{00000000-0005-0000-0000-0000030E0000}"/>
    <cellStyle name="20% - Accent1 33 3" xfId="5966" xr:uid="{00000000-0005-0000-0000-0000040E0000}"/>
    <cellStyle name="20% - Accent1 33 4" xfId="5666" xr:uid="{00000000-0005-0000-0000-0000050E0000}"/>
    <cellStyle name="20% - Accent1 33 5" xfId="5864" xr:uid="{00000000-0005-0000-0000-0000060E0000}"/>
    <cellStyle name="20% - Accent1 33_REKAP IBT" xfId="5969" xr:uid="{00000000-0005-0000-0000-0000070E0000}"/>
    <cellStyle name="20% - Accent1 34" xfId="5971" xr:uid="{00000000-0005-0000-0000-0000080E0000}"/>
    <cellStyle name="20% - Accent1 34 2" xfId="5973" xr:uid="{00000000-0005-0000-0000-0000090E0000}"/>
    <cellStyle name="20% - Accent1 34 2 2" xfId="2342" xr:uid="{00000000-0005-0000-0000-00000A0E0000}"/>
    <cellStyle name="20% - Accent1 34 3" xfId="1443" xr:uid="{00000000-0005-0000-0000-00000B0E0000}"/>
    <cellStyle name="20% - Accent1 34 4" xfId="3216" xr:uid="{00000000-0005-0000-0000-00000C0E0000}"/>
    <cellStyle name="20% - Accent1 34 5" xfId="5976" xr:uid="{00000000-0005-0000-0000-00000D0E0000}"/>
    <cellStyle name="20% - Accent1 34_REKAP IBT" xfId="5982" xr:uid="{00000000-0005-0000-0000-00000E0E0000}"/>
    <cellStyle name="20% - Accent1 35" xfId="519" xr:uid="{00000000-0005-0000-0000-00000F0E0000}"/>
    <cellStyle name="20% - Accent1 35 2" xfId="5997" xr:uid="{00000000-0005-0000-0000-0000100E0000}"/>
    <cellStyle name="20% - Accent1 35 2 2" xfId="2216" xr:uid="{00000000-0005-0000-0000-0000110E0000}"/>
    <cellStyle name="20% - Accent1 35 3" xfId="3226" xr:uid="{00000000-0005-0000-0000-0000120E0000}"/>
    <cellStyle name="20% - Accent1 35 4" xfId="3234" xr:uid="{00000000-0005-0000-0000-0000130E0000}"/>
    <cellStyle name="20% - Accent1 35 5" xfId="6001" xr:uid="{00000000-0005-0000-0000-0000140E0000}"/>
    <cellStyle name="20% - Accent1 35_REKAP IBT" xfId="6005" xr:uid="{00000000-0005-0000-0000-0000150E0000}"/>
    <cellStyle name="20% - Accent1 36" xfId="6008" xr:uid="{00000000-0005-0000-0000-0000160E0000}"/>
    <cellStyle name="20% - Accent1 36 2" xfId="6012" xr:uid="{00000000-0005-0000-0000-0000170E0000}"/>
    <cellStyle name="20% - Accent1 36 2 2" xfId="6016" xr:uid="{00000000-0005-0000-0000-0000180E0000}"/>
    <cellStyle name="20% - Accent1 36 3" xfId="3252" xr:uid="{00000000-0005-0000-0000-0000190E0000}"/>
    <cellStyle name="20% - Accent1 36 4" xfId="6020" xr:uid="{00000000-0005-0000-0000-00001A0E0000}"/>
    <cellStyle name="20% - Accent1 36 5" xfId="6024" xr:uid="{00000000-0005-0000-0000-00001B0E0000}"/>
    <cellStyle name="20% - Accent1 36_REKAP IBT" xfId="505" xr:uid="{00000000-0005-0000-0000-00001C0E0000}"/>
    <cellStyle name="20% - Accent1 37" xfId="6026" xr:uid="{00000000-0005-0000-0000-00001D0E0000}"/>
    <cellStyle name="20% - Accent1 37 2" xfId="6029" xr:uid="{00000000-0005-0000-0000-00001E0E0000}"/>
    <cellStyle name="20% - Accent1 37 2 2" xfId="6031" xr:uid="{00000000-0005-0000-0000-00001F0E0000}"/>
    <cellStyle name="20% - Accent1 37 3" xfId="6033" xr:uid="{00000000-0005-0000-0000-0000200E0000}"/>
    <cellStyle name="20% - Accent1 37 4" xfId="6035" xr:uid="{00000000-0005-0000-0000-0000210E0000}"/>
    <cellStyle name="20% - Accent1 37 5" xfId="6037" xr:uid="{00000000-0005-0000-0000-0000220E0000}"/>
    <cellStyle name="20% - Accent1 37_REKAP IBT" xfId="5122" xr:uid="{00000000-0005-0000-0000-0000230E0000}"/>
    <cellStyle name="20% - Accent1 38" xfId="6039" xr:uid="{00000000-0005-0000-0000-0000240E0000}"/>
    <cellStyle name="20% - Accent1 38 2" xfId="2659" xr:uid="{00000000-0005-0000-0000-0000250E0000}"/>
    <cellStyle name="20% - Accent1 38 2 2" xfId="6041" xr:uid="{00000000-0005-0000-0000-0000260E0000}"/>
    <cellStyle name="20% - Accent1 38 3" xfId="6044" xr:uid="{00000000-0005-0000-0000-0000270E0000}"/>
    <cellStyle name="20% - Accent1 38 4" xfId="6048" xr:uid="{00000000-0005-0000-0000-0000280E0000}"/>
    <cellStyle name="20% - Accent1 38 5" xfId="6051" xr:uid="{00000000-0005-0000-0000-0000290E0000}"/>
    <cellStyle name="20% - Accent1 38_REKAP IBT" xfId="6054" xr:uid="{00000000-0005-0000-0000-00002A0E0000}"/>
    <cellStyle name="20% - Accent1 39" xfId="6056" xr:uid="{00000000-0005-0000-0000-00002B0E0000}"/>
    <cellStyle name="20% - Accent1 39 2" xfId="6059" xr:uid="{00000000-0005-0000-0000-00002C0E0000}"/>
    <cellStyle name="20% - Accent1 39 2 2" xfId="2726" xr:uid="{00000000-0005-0000-0000-00002D0E0000}"/>
    <cellStyle name="20% - Accent1 39 3" xfId="2419" xr:uid="{00000000-0005-0000-0000-00002E0E0000}"/>
    <cellStyle name="20% - Accent1 39 4" xfId="6063" xr:uid="{00000000-0005-0000-0000-00002F0E0000}"/>
    <cellStyle name="20% - Accent1 39 5" xfId="4766" xr:uid="{00000000-0005-0000-0000-0000300E0000}"/>
    <cellStyle name="20% - Accent1 39_REKAP IBT" xfId="2226" xr:uid="{00000000-0005-0000-0000-0000310E0000}"/>
    <cellStyle name="20% - Accent1 4" xfId="1932" xr:uid="{00000000-0005-0000-0000-0000320E0000}"/>
    <cellStyle name="20% - Accent1 4 10" xfId="5614" xr:uid="{00000000-0005-0000-0000-0000330E0000}"/>
    <cellStyle name="20% - Accent1 4 2" xfId="1934" xr:uid="{00000000-0005-0000-0000-0000340E0000}"/>
    <cellStyle name="20% - Accent1 4 2 2" xfId="1938" xr:uid="{00000000-0005-0000-0000-0000350E0000}"/>
    <cellStyle name="20% - Accent1 4 2 3" xfId="6064" xr:uid="{00000000-0005-0000-0000-0000360E0000}"/>
    <cellStyle name="20% - Accent1 4 2_REKAP IBT" xfId="2751" xr:uid="{00000000-0005-0000-0000-0000370E0000}"/>
    <cellStyle name="20% - Accent1 4 3" xfId="1940" xr:uid="{00000000-0005-0000-0000-0000380E0000}"/>
    <cellStyle name="20% - Accent1 4 3 2" xfId="6065" xr:uid="{00000000-0005-0000-0000-0000390E0000}"/>
    <cellStyle name="20% - Accent1 4 4" xfId="6066" xr:uid="{00000000-0005-0000-0000-00003A0E0000}"/>
    <cellStyle name="20% - Accent1 4 4 2" xfId="2888" xr:uid="{00000000-0005-0000-0000-00003B0E0000}"/>
    <cellStyle name="20% - Accent1 4 5" xfId="6067" xr:uid="{00000000-0005-0000-0000-00003C0E0000}"/>
    <cellStyle name="20% - Accent1 4 5 2" xfId="1090" xr:uid="{00000000-0005-0000-0000-00003D0E0000}"/>
    <cellStyle name="20% - Accent1 4 6" xfId="2245" xr:uid="{00000000-0005-0000-0000-00003E0E0000}"/>
    <cellStyle name="20% - Accent1 4 7" xfId="2253" xr:uid="{00000000-0005-0000-0000-00003F0E0000}"/>
    <cellStyle name="20% - Accent1 4 8" xfId="5540" xr:uid="{00000000-0005-0000-0000-0000400E0000}"/>
    <cellStyle name="20% - Accent1 4 9" xfId="6069" xr:uid="{00000000-0005-0000-0000-0000410E0000}"/>
    <cellStyle name="20% - Accent1 4_REKAP IBT" xfId="592" xr:uid="{00000000-0005-0000-0000-0000420E0000}"/>
    <cellStyle name="20% - Accent1 40" xfId="518" xr:uid="{00000000-0005-0000-0000-0000430E0000}"/>
    <cellStyle name="20% - Accent1 40 2" xfId="5996" xr:uid="{00000000-0005-0000-0000-0000440E0000}"/>
    <cellStyle name="20% - Accent1 40 2 2" xfId="2215" xr:uid="{00000000-0005-0000-0000-0000450E0000}"/>
    <cellStyle name="20% - Accent1 40 3" xfId="3225" xr:uid="{00000000-0005-0000-0000-0000460E0000}"/>
    <cellStyle name="20% - Accent1 40 4" xfId="3233" xr:uid="{00000000-0005-0000-0000-0000470E0000}"/>
    <cellStyle name="20% - Accent1 40 5" xfId="6000" xr:uid="{00000000-0005-0000-0000-0000480E0000}"/>
    <cellStyle name="20% - Accent1 40_REKAP IBT" xfId="6004" xr:uid="{00000000-0005-0000-0000-0000490E0000}"/>
    <cellStyle name="20% - Accent1 41" xfId="6007" xr:uid="{00000000-0005-0000-0000-00004A0E0000}"/>
    <cellStyle name="20% - Accent1 41 2" xfId="6011" xr:uid="{00000000-0005-0000-0000-00004B0E0000}"/>
    <cellStyle name="20% - Accent1 41 2 2" xfId="6015" xr:uid="{00000000-0005-0000-0000-00004C0E0000}"/>
    <cellStyle name="20% - Accent1 41 3" xfId="3251" xr:uid="{00000000-0005-0000-0000-00004D0E0000}"/>
    <cellStyle name="20% - Accent1 41 4" xfId="6019" xr:uid="{00000000-0005-0000-0000-00004E0E0000}"/>
    <cellStyle name="20% - Accent1 41 5" xfId="6023" xr:uid="{00000000-0005-0000-0000-00004F0E0000}"/>
    <cellStyle name="20% - Accent1 41_REKAP IBT" xfId="504" xr:uid="{00000000-0005-0000-0000-0000500E0000}"/>
    <cellStyle name="20% - Accent1 42" xfId="6025" xr:uid="{00000000-0005-0000-0000-0000510E0000}"/>
    <cellStyle name="20% - Accent1 42 2" xfId="6028" xr:uid="{00000000-0005-0000-0000-0000520E0000}"/>
    <cellStyle name="20% - Accent1 42 2 2" xfId="6030" xr:uid="{00000000-0005-0000-0000-0000530E0000}"/>
    <cellStyle name="20% - Accent1 42 3" xfId="6032" xr:uid="{00000000-0005-0000-0000-0000540E0000}"/>
    <cellStyle name="20% - Accent1 42 4" xfId="6034" xr:uid="{00000000-0005-0000-0000-0000550E0000}"/>
    <cellStyle name="20% - Accent1 42 5" xfId="6036" xr:uid="{00000000-0005-0000-0000-0000560E0000}"/>
    <cellStyle name="20% - Accent1 42_REKAP IBT" xfId="5121" xr:uid="{00000000-0005-0000-0000-0000570E0000}"/>
    <cellStyle name="20% - Accent1 43" xfId="6038" xr:uid="{00000000-0005-0000-0000-0000580E0000}"/>
    <cellStyle name="20% - Accent1 43 2" xfId="2658" xr:uid="{00000000-0005-0000-0000-0000590E0000}"/>
    <cellStyle name="20% - Accent1 43 2 2" xfId="6040" xr:uid="{00000000-0005-0000-0000-00005A0E0000}"/>
    <cellStyle name="20% - Accent1 43 3" xfId="6043" xr:uid="{00000000-0005-0000-0000-00005B0E0000}"/>
    <cellStyle name="20% - Accent1 43 4" xfId="6047" xr:uid="{00000000-0005-0000-0000-00005C0E0000}"/>
    <cellStyle name="20% - Accent1 43 5" xfId="6050" xr:uid="{00000000-0005-0000-0000-00005D0E0000}"/>
    <cellStyle name="20% - Accent1 43_REKAP IBT" xfId="6053" xr:uid="{00000000-0005-0000-0000-00005E0E0000}"/>
    <cellStyle name="20% - Accent1 44" xfId="6055" xr:uid="{00000000-0005-0000-0000-00005F0E0000}"/>
    <cellStyle name="20% - Accent1 44 2" xfId="6058" xr:uid="{00000000-0005-0000-0000-0000600E0000}"/>
    <cellStyle name="20% - Accent1 44 2 2" xfId="2725" xr:uid="{00000000-0005-0000-0000-0000610E0000}"/>
    <cellStyle name="20% - Accent1 44 3" xfId="2418" xr:uid="{00000000-0005-0000-0000-0000620E0000}"/>
    <cellStyle name="20% - Accent1 44 4" xfId="6062" xr:uid="{00000000-0005-0000-0000-0000630E0000}"/>
    <cellStyle name="20% - Accent1 44 5" xfId="4765" xr:uid="{00000000-0005-0000-0000-0000640E0000}"/>
    <cellStyle name="20% - Accent1 44_REKAP IBT" xfId="2225" xr:uid="{00000000-0005-0000-0000-0000650E0000}"/>
    <cellStyle name="20% - Accent1 45" xfId="5718" xr:uid="{00000000-0005-0000-0000-0000660E0000}"/>
    <cellStyle name="20% - Accent1 45 2" xfId="6071" xr:uid="{00000000-0005-0000-0000-0000670E0000}"/>
    <cellStyle name="20% - Accent1 45 2 2" xfId="6077" xr:uid="{00000000-0005-0000-0000-0000680E0000}"/>
    <cellStyle name="20% - Accent1 45 3" xfId="6079" xr:uid="{00000000-0005-0000-0000-0000690E0000}"/>
    <cellStyle name="20% - Accent1 45 4" xfId="6082" xr:uid="{00000000-0005-0000-0000-00006A0E0000}"/>
    <cellStyle name="20% - Accent1 45 5" xfId="6084" xr:uid="{00000000-0005-0000-0000-00006B0E0000}"/>
    <cellStyle name="20% - Accent1 45_REKAP IBT" xfId="3132" xr:uid="{00000000-0005-0000-0000-00006C0E0000}"/>
    <cellStyle name="20% - Accent1 46" xfId="6086" xr:uid="{00000000-0005-0000-0000-00006D0E0000}"/>
    <cellStyle name="20% - Accent1 46 2" xfId="6088" xr:uid="{00000000-0005-0000-0000-00006E0E0000}"/>
    <cellStyle name="20% - Accent1 46 2 2" xfId="6093" xr:uid="{00000000-0005-0000-0000-00006F0E0000}"/>
    <cellStyle name="20% - Accent1 46 3" xfId="3382" xr:uid="{00000000-0005-0000-0000-0000700E0000}"/>
    <cellStyle name="20% - Accent1 46 4" xfId="6095" xr:uid="{00000000-0005-0000-0000-0000710E0000}"/>
    <cellStyle name="20% - Accent1 46 5" xfId="6097" xr:uid="{00000000-0005-0000-0000-0000720E0000}"/>
    <cellStyle name="20% - Accent1 46_REKAP IBT" xfId="2758" xr:uid="{00000000-0005-0000-0000-0000730E0000}"/>
    <cellStyle name="20% - Accent1 47" xfId="3391" xr:uid="{00000000-0005-0000-0000-0000740E0000}"/>
    <cellStyle name="20% - Accent1 47 2" xfId="5797" xr:uid="{00000000-0005-0000-0000-0000750E0000}"/>
    <cellStyle name="20% - Accent1 47 2 2" xfId="6100" xr:uid="{00000000-0005-0000-0000-0000760E0000}"/>
    <cellStyle name="20% - Accent1 47 3" xfId="6103" xr:uid="{00000000-0005-0000-0000-0000770E0000}"/>
    <cellStyle name="20% - Accent1 47 4" xfId="6106" xr:uid="{00000000-0005-0000-0000-0000780E0000}"/>
    <cellStyle name="20% - Accent1 47 5" xfId="6110" xr:uid="{00000000-0005-0000-0000-0000790E0000}"/>
    <cellStyle name="20% - Accent1 47_REKAP IBT" xfId="6112" xr:uid="{00000000-0005-0000-0000-00007A0E0000}"/>
    <cellStyle name="20% - Accent1 48" xfId="6116" xr:uid="{00000000-0005-0000-0000-00007B0E0000}"/>
    <cellStyle name="20% - Accent1 48 2" xfId="4884" xr:uid="{00000000-0005-0000-0000-00007C0E0000}"/>
    <cellStyle name="20% - Accent1 48 2 2" xfId="4640" xr:uid="{00000000-0005-0000-0000-00007D0E0000}"/>
    <cellStyle name="20% - Accent1 48 3" xfId="6118" xr:uid="{00000000-0005-0000-0000-00007E0E0000}"/>
    <cellStyle name="20% - Accent1 48 4" xfId="6122" xr:uid="{00000000-0005-0000-0000-00007F0E0000}"/>
    <cellStyle name="20% - Accent1 48 5" xfId="6126" xr:uid="{00000000-0005-0000-0000-0000800E0000}"/>
    <cellStyle name="20% - Accent1 48_REKAP IBT" xfId="6131" xr:uid="{00000000-0005-0000-0000-0000810E0000}"/>
    <cellStyle name="20% - Accent1 49" xfId="6133" xr:uid="{00000000-0005-0000-0000-0000820E0000}"/>
    <cellStyle name="20% - Accent1 49 2" xfId="4901" xr:uid="{00000000-0005-0000-0000-0000830E0000}"/>
    <cellStyle name="20% - Accent1 49 2 2" xfId="1225" xr:uid="{00000000-0005-0000-0000-0000840E0000}"/>
    <cellStyle name="20% - Accent1 49 3" xfId="6136" xr:uid="{00000000-0005-0000-0000-0000850E0000}"/>
    <cellStyle name="20% - Accent1 49 4" xfId="247" xr:uid="{00000000-0005-0000-0000-0000860E0000}"/>
    <cellStyle name="20% - Accent1 49 5" xfId="6139" xr:uid="{00000000-0005-0000-0000-0000870E0000}"/>
    <cellStyle name="20% - Accent1 49_REKAP IBT" xfId="6141" xr:uid="{00000000-0005-0000-0000-0000880E0000}"/>
    <cellStyle name="20% - Accent1 5" xfId="1942" xr:uid="{00000000-0005-0000-0000-0000890E0000}"/>
    <cellStyle name="20% - Accent1 5 10" xfId="6142" xr:uid="{00000000-0005-0000-0000-00008A0E0000}"/>
    <cellStyle name="20% - Accent1 5 2" xfId="1949" xr:uid="{00000000-0005-0000-0000-00008B0E0000}"/>
    <cellStyle name="20% - Accent1 5 2 2" xfId="1951" xr:uid="{00000000-0005-0000-0000-00008C0E0000}"/>
    <cellStyle name="20% - Accent1 5 2 3" xfId="6144" xr:uid="{00000000-0005-0000-0000-00008D0E0000}"/>
    <cellStyle name="20% - Accent1 5 2_REKAP IBT" xfId="6145" xr:uid="{00000000-0005-0000-0000-00008E0E0000}"/>
    <cellStyle name="20% - Accent1 5 3" xfId="1953" xr:uid="{00000000-0005-0000-0000-00008F0E0000}"/>
    <cellStyle name="20% - Accent1 5 3 2" xfId="6146" xr:uid="{00000000-0005-0000-0000-0000900E0000}"/>
    <cellStyle name="20% - Accent1 5 4" xfId="6149" xr:uid="{00000000-0005-0000-0000-0000910E0000}"/>
    <cellStyle name="20% - Accent1 5 4 2" xfId="2918" xr:uid="{00000000-0005-0000-0000-0000920E0000}"/>
    <cellStyle name="20% - Accent1 5 5" xfId="6150" xr:uid="{00000000-0005-0000-0000-0000930E0000}"/>
    <cellStyle name="20% - Accent1 5 5 2" xfId="2927" xr:uid="{00000000-0005-0000-0000-0000940E0000}"/>
    <cellStyle name="20% - Accent1 5 6" xfId="2261" xr:uid="{00000000-0005-0000-0000-0000950E0000}"/>
    <cellStyle name="20% - Accent1 5 7" xfId="6153" xr:uid="{00000000-0005-0000-0000-0000960E0000}"/>
    <cellStyle name="20% - Accent1 5 8" xfId="2285" xr:uid="{00000000-0005-0000-0000-0000970E0000}"/>
    <cellStyle name="20% - Accent1 5 9" xfId="2358" xr:uid="{00000000-0005-0000-0000-0000980E0000}"/>
    <cellStyle name="20% - Accent1 5_REKAP IBT" xfId="1957" xr:uid="{00000000-0005-0000-0000-0000990E0000}"/>
    <cellStyle name="20% - Accent1 50" xfId="5717" xr:uid="{00000000-0005-0000-0000-00009A0E0000}"/>
    <cellStyle name="20% - Accent1 50 2" xfId="6070" xr:uid="{00000000-0005-0000-0000-00009B0E0000}"/>
    <cellStyle name="20% - Accent1 50 2 2" xfId="6076" xr:uid="{00000000-0005-0000-0000-00009C0E0000}"/>
    <cellStyle name="20% - Accent1 50 3" xfId="6078" xr:uid="{00000000-0005-0000-0000-00009D0E0000}"/>
    <cellStyle name="20% - Accent1 50 4" xfId="6081" xr:uid="{00000000-0005-0000-0000-00009E0E0000}"/>
    <cellStyle name="20% - Accent1 50 5" xfId="6083" xr:uid="{00000000-0005-0000-0000-00009F0E0000}"/>
    <cellStyle name="20% - Accent1 50_REKAP IBT" xfId="3131" xr:uid="{00000000-0005-0000-0000-0000A00E0000}"/>
    <cellStyle name="20% - Accent1 51" xfId="6085" xr:uid="{00000000-0005-0000-0000-0000A10E0000}"/>
    <cellStyle name="20% - Accent1 51 2" xfId="6087" xr:uid="{00000000-0005-0000-0000-0000A20E0000}"/>
    <cellStyle name="20% - Accent1 51 2 2" xfId="6092" xr:uid="{00000000-0005-0000-0000-0000A30E0000}"/>
    <cellStyle name="20% - Accent1 51 3" xfId="3381" xr:uid="{00000000-0005-0000-0000-0000A40E0000}"/>
    <cellStyle name="20% - Accent1 51 4" xfId="6094" xr:uid="{00000000-0005-0000-0000-0000A50E0000}"/>
    <cellStyle name="20% - Accent1 51 5" xfId="6096" xr:uid="{00000000-0005-0000-0000-0000A60E0000}"/>
    <cellStyle name="20% - Accent1 51_REKAP IBT" xfId="2757" xr:uid="{00000000-0005-0000-0000-0000A70E0000}"/>
    <cellStyle name="20% - Accent1 52" xfId="3390" xr:uid="{00000000-0005-0000-0000-0000A80E0000}"/>
    <cellStyle name="20% - Accent1 52 2" xfId="5796" xr:uid="{00000000-0005-0000-0000-0000A90E0000}"/>
    <cellStyle name="20% - Accent1 52 2 2" xfId="6099" xr:uid="{00000000-0005-0000-0000-0000AA0E0000}"/>
    <cellStyle name="20% - Accent1 52 3" xfId="6102" xr:uid="{00000000-0005-0000-0000-0000AB0E0000}"/>
    <cellStyle name="20% - Accent1 52 4" xfId="6105" xr:uid="{00000000-0005-0000-0000-0000AC0E0000}"/>
    <cellStyle name="20% - Accent1 52 5" xfId="6109" xr:uid="{00000000-0005-0000-0000-0000AD0E0000}"/>
    <cellStyle name="20% - Accent1 52_REKAP IBT" xfId="6111" xr:uid="{00000000-0005-0000-0000-0000AE0E0000}"/>
    <cellStyle name="20% - Accent1 53" xfId="6115" xr:uid="{00000000-0005-0000-0000-0000AF0E0000}"/>
    <cellStyle name="20% - Accent1 53 2" xfId="4883" xr:uid="{00000000-0005-0000-0000-0000B00E0000}"/>
    <cellStyle name="20% - Accent1 53 2 2" xfId="4639" xr:uid="{00000000-0005-0000-0000-0000B10E0000}"/>
    <cellStyle name="20% - Accent1 53 3" xfId="6117" xr:uid="{00000000-0005-0000-0000-0000B20E0000}"/>
    <cellStyle name="20% - Accent1 53 4" xfId="6121" xr:uid="{00000000-0005-0000-0000-0000B30E0000}"/>
    <cellStyle name="20% - Accent1 53 5" xfId="6125" xr:uid="{00000000-0005-0000-0000-0000B40E0000}"/>
    <cellStyle name="20% - Accent1 53_REKAP IBT" xfId="6130" xr:uid="{00000000-0005-0000-0000-0000B50E0000}"/>
    <cellStyle name="20% - Accent1 54" xfId="6132" xr:uid="{00000000-0005-0000-0000-0000B60E0000}"/>
    <cellStyle name="20% - Accent1 54 2" xfId="4900" xr:uid="{00000000-0005-0000-0000-0000B70E0000}"/>
    <cellStyle name="20% - Accent1 54 2 2" xfId="1224" xr:uid="{00000000-0005-0000-0000-0000B80E0000}"/>
    <cellStyle name="20% - Accent1 54 3" xfId="6135" xr:uid="{00000000-0005-0000-0000-0000B90E0000}"/>
    <cellStyle name="20% - Accent1 54 4" xfId="246" xr:uid="{00000000-0005-0000-0000-0000BA0E0000}"/>
    <cellStyle name="20% - Accent1 54 5" xfId="6138" xr:uid="{00000000-0005-0000-0000-0000BB0E0000}"/>
    <cellStyle name="20% - Accent1 54_REKAP IBT" xfId="6140" xr:uid="{00000000-0005-0000-0000-0000BC0E0000}"/>
    <cellStyle name="20% - Accent1 55" xfId="501" xr:uid="{00000000-0005-0000-0000-0000BD0E0000}"/>
    <cellStyle name="20% - Accent1 55 2" xfId="6156" xr:uid="{00000000-0005-0000-0000-0000BE0E0000}"/>
    <cellStyle name="20% - Accent1 55 2 2" xfId="6161" xr:uid="{00000000-0005-0000-0000-0000BF0E0000}"/>
    <cellStyle name="20% - Accent1 55 3" xfId="6164" xr:uid="{00000000-0005-0000-0000-0000C00E0000}"/>
    <cellStyle name="20% - Accent1 55 4" xfId="6166" xr:uid="{00000000-0005-0000-0000-0000C10E0000}"/>
    <cellStyle name="20% - Accent1 55 5" xfId="6169" xr:uid="{00000000-0005-0000-0000-0000C20E0000}"/>
    <cellStyle name="20% - Accent1 55_REKAP IBT" xfId="6171" xr:uid="{00000000-0005-0000-0000-0000C30E0000}"/>
    <cellStyle name="20% - Accent1 56" xfId="6175" xr:uid="{00000000-0005-0000-0000-0000C40E0000}"/>
    <cellStyle name="20% - Accent1 56 2" xfId="6177" xr:uid="{00000000-0005-0000-0000-0000C50E0000}"/>
    <cellStyle name="20% - Accent1 56 2 2" xfId="6180" xr:uid="{00000000-0005-0000-0000-0000C60E0000}"/>
    <cellStyle name="20% - Accent1 56 3" xfId="6182" xr:uid="{00000000-0005-0000-0000-0000C70E0000}"/>
    <cellStyle name="20% - Accent1 56 4" xfId="3547" xr:uid="{00000000-0005-0000-0000-0000C80E0000}"/>
    <cellStyle name="20% - Accent1 56 5" xfId="5446" xr:uid="{00000000-0005-0000-0000-0000C90E0000}"/>
    <cellStyle name="20% - Accent1 56_REKAP IBT" xfId="6186" xr:uid="{00000000-0005-0000-0000-0000CA0E0000}"/>
    <cellStyle name="20% - Accent1 57" xfId="2079" xr:uid="{00000000-0005-0000-0000-0000CB0E0000}"/>
    <cellStyle name="20% - Accent1 57 2" xfId="2087" xr:uid="{00000000-0005-0000-0000-0000CC0E0000}"/>
    <cellStyle name="20% - Accent1 57 2 2" xfId="2090" xr:uid="{00000000-0005-0000-0000-0000CD0E0000}"/>
    <cellStyle name="20% - Accent1 57 3" xfId="2096" xr:uid="{00000000-0005-0000-0000-0000CE0E0000}"/>
    <cellStyle name="20% - Accent1 57 4" xfId="5451" xr:uid="{00000000-0005-0000-0000-0000CF0E0000}"/>
    <cellStyle name="20% - Accent1 57 5" xfId="5459" xr:uid="{00000000-0005-0000-0000-0000D00E0000}"/>
    <cellStyle name="20% - Accent1 57_REKAP IBT" xfId="2103" xr:uid="{00000000-0005-0000-0000-0000D10E0000}"/>
    <cellStyle name="20% - Accent1 58" xfId="2107" xr:uid="{00000000-0005-0000-0000-0000D20E0000}"/>
    <cellStyle name="20% - Accent1 58 2" xfId="2112" xr:uid="{00000000-0005-0000-0000-0000D30E0000}"/>
    <cellStyle name="20% - Accent1 58 2 2" xfId="2116" xr:uid="{00000000-0005-0000-0000-0000D40E0000}"/>
    <cellStyle name="20% - Accent1 58 3" xfId="2121" xr:uid="{00000000-0005-0000-0000-0000D50E0000}"/>
    <cellStyle name="20% - Accent1 58 4" xfId="5465" xr:uid="{00000000-0005-0000-0000-0000D60E0000}"/>
    <cellStyle name="20% - Accent1 58 5" xfId="6188" xr:uid="{00000000-0005-0000-0000-0000D70E0000}"/>
    <cellStyle name="20% - Accent1 58_REKAP IBT" xfId="2133" xr:uid="{00000000-0005-0000-0000-0000D80E0000}"/>
    <cellStyle name="20% - Accent1 59" xfId="2140" xr:uid="{00000000-0005-0000-0000-0000D90E0000}"/>
    <cellStyle name="20% - Accent1 59 2" xfId="2144" xr:uid="{00000000-0005-0000-0000-0000DA0E0000}"/>
    <cellStyle name="20% - Accent1 59 2 2" xfId="954" xr:uid="{00000000-0005-0000-0000-0000DB0E0000}"/>
    <cellStyle name="20% - Accent1 59 3" xfId="2165" xr:uid="{00000000-0005-0000-0000-0000DC0E0000}"/>
    <cellStyle name="20% - Accent1 59 4" xfId="6197" xr:uid="{00000000-0005-0000-0000-0000DD0E0000}"/>
    <cellStyle name="20% - Accent1 59 5" xfId="6203" xr:uid="{00000000-0005-0000-0000-0000DE0E0000}"/>
    <cellStyle name="20% - Accent1 59_REKAP IBT" xfId="6206" xr:uid="{00000000-0005-0000-0000-0000DF0E0000}"/>
    <cellStyle name="20% - Accent1 6" xfId="1959" xr:uid="{00000000-0005-0000-0000-0000E00E0000}"/>
    <cellStyle name="20% - Accent1 6 10" xfId="6207" xr:uid="{00000000-0005-0000-0000-0000E10E0000}"/>
    <cellStyle name="20% - Accent1 6 2" xfId="1963" xr:uid="{00000000-0005-0000-0000-0000E20E0000}"/>
    <cellStyle name="20% - Accent1 6 2 2" xfId="6208" xr:uid="{00000000-0005-0000-0000-0000E30E0000}"/>
    <cellStyle name="20% - Accent1 6 2 3" xfId="6209" xr:uid="{00000000-0005-0000-0000-0000E40E0000}"/>
    <cellStyle name="20% - Accent1 6 2_REKAP IBT" xfId="6210" xr:uid="{00000000-0005-0000-0000-0000E50E0000}"/>
    <cellStyle name="20% - Accent1 6 3" xfId="3060" xr:uid="{00000000-0005-0000-0000-0000E60E0000}"/>
    <cellStyle name="20% - Accent1 6 3 2" xfId="6211" xr:uid="{00000000-0005-0000-0000-0000E70E0000}"/>
    <cellStyle name="20% - Accent1 6 4" xfId="6214" xr:uid="{00000000-0005-0000-0000-0000E80E0000}"/>
    <cellStyle name="20% - Accent1 6 4 2" xfId="2943" xr:uid="{00000000-0005-0000-0000-0000E90E0000}"/>
    <cellStyle name="20% - Accent1 6 5" xfId="6215" xr:uid="{00000000-0005-0000-0000-0000EA0E0000}"/>
    <cellStyle name="20% - Accent1 6 5 2" xfId="2956" xr:uid="{00000000-0005-0000-0000-0000EB0E0000}"/>
    <cellStyle name="20% - Accent1 6 6" xfId="5979" xr:uid="{00000000-0005-0000-0000-0000EC0E0000}"/>
    <cellStyle name="20% - Accent1 6 7" xfId="6218" xr:uid="{00000000-0005-0000-0000-0000ED0E0000}"/>
    <cellStyle name="20% - Accent1 6 8" xfId="6220" xr:uid="{00000000-0005-0000-0000-0000EE0E0000}"/>
    <cellStyle name="20% - Accent1 6 9" xfId="2845" xr:uid="{00000000-0005-0000-0000-0000EF0E0000}"/>
    <cellStyle name="20% - Accent1 6_REKAP IBT" xfId="6224" xr:uid="{00000000-0005-0000-0000-0000F00E0000}"/>
    <cellStyle name="20% - Accent1 60" xfId="500" xr:uid="{00000000-0005-0000-0000-0000F10E0000}"/>
    <cellStyle name="20% - Accent1 60 2" xfId="6155" xr:uid="{00000000-0005-0000-0000-0000F20E0000}"/>
    <cellStyle name="20% - Accent1 60 2 2" xfId="6160" xr:uid="{00000000-0005-0000-0000-0000F30E0000}"/>
    <cellStyle name="20% - Accent1 60 3" xfId="6163" xr:uid="{00000000-0005-0000-0000-0000F40E0000}"/>
    <cellStyle name="20% - Accent1 60 4" xfId="6165" xr:uid="{00000000-0005-0000-0000-0000F50E0000}"/>
    <cellStyle name="20% - Accent1 60 5" xfId="6168" xr:uid="{00000000-0005-0000-0000-0000F60E0000}"/>
    <cellStyle name="20% - Accent1 60_REKAP IBT" xfId="6170" xr:uid="{00000000-0005-0000-0000-0000F70E0000}"/>
    <cellStyle name="20% - Accent1 61" xfId="6174" xr:uid="{00000000-0005-0000-0000-0000F80E0000}"/>
    <cellStyle name="20% - Accent1 61 2" xfId="6176" xr:uid="{00000000-0005-0000-0000-0000F90E0000}"/>
    <cellStyle name="20% - Accent1 61 2 2" xfId="6179" xr:uid="{00000000-0005-0000-0000-0000FA0E0000}"/>
    <cellStyle name="20% - Accent1 61 3" xfId="6181" xr:uid="{00000000-0005-0000-0000-0000FB0E0000}"/>
    <cellStyle name="20% - Accent1 61 4" xfId="3546" xr:uid="{00000000-0005-0000-0000-0000FC0E0000}"/>
    <cellStyle name="20% - Accent1 61 5" xfId="5445" xr:uid="{00000000-0005-0000-0000-0000FD0E0000}"/>
    <cellStyle name="20% - Accent1 61_REKAP IBT" xfId="6185" xr:uid="{00000000-0005-0000-0000-0000FE0E0000}"/>
    <cellStyle name="20% - Accent1 62" xfId="2078" xr:uid="{00000000-0005-0000-0000-0000FF0E0000}"/>
    <cellStyle name="20% - Accent1 62 2" xfId="2086" xr:uid="{00000000-0005-0000-0000-0000000F0000}"/>
    <cellStyle name="20% - Accent1 62 2 2" xfId="2089" xr:uid="{00000000-0005-0000-0000-0000010F0000}"/>
    <cellStyle name="20% - Accent1 62 3" xfId="2095" xr:uid="{00000000-0005-0000-0000-0000020F0000}"/>
    <cellStyle name="20% - Accent1 62 4" xfId="5450" xr:uid="{00000000-0005-0000-0000-0000030F0000}"/>
    <cellStyle name="20% - Accent1 62 5" xfId="5458" xr:uid="{00000000-0005-0000-0000-0000040F0000}"/>
    <cellStyle name="20% - Accent1 62_REKAP IBT" xfId="2102" xr:uid="{00000000-0005-0000-0000-0000050F0000}"/>
    <cellStyle name="20% - Accent1 63" xfId="2106" xr:uid="{00000000-0005-0000-0000-0000060F0000}"/>
    <cellStyle name="20% - Accent1 63 2" xfId="2111" xr:uid="{00000000-0005-0000-0000-0000070F0000}"/>
    <cellStyle name="20% - Accent1 63 2 2" xfId="2115" xr:uid="{00000000-0005-0000-0000-0000080F0000}"/>
    <cellStyle name="20% - Accent1 63 3" xfId="2120" xr:uid="{00000000-0005-0000-0000-0000090F0000}"/>
    <cellStyle name="20% - Accent1 63 4" xfId="5464" xr:uid="{00000000-0005-0000-0000-00000A0F0000}"/>
    <cellStyle name="20% - Accent1 63 5" xfId="6187" xr:uid="{00000000-0005-0000-0000-00000B0F0000}"/>
    <cellStyle name="20% - Accent1 63_REKAP IBT" xfId="2132" xr:uid="{00000000-0005-0000-0000-00000C0F0000}"/>
    <cellStyle name="20% - Accent1 64" xfId="2139" xr:uid="{00000000-0005-0000-0000-00000D0F0000}"/>
    <cellStyle name="20% - Accent1 64 2" xfId="2143" xr:uid="{00000000-0005-0000-0000-00000E0F0000}"/>
    <cellStyle name="20% - Accent1 64 2 2" xfId="953" xr:uid="{00000000-0005-0000-0000-00000F0F0000}"/>
    <cellStyle name="20% - Accent1 64 3" xfId="2164" xr:uid="{00000000-0005-0000-0000-0000100F0000}"/>
    <cellStyle name="20% - Accent1 64 4" xfId="6196" xr:uid="{00000000-0005-0000-0000-0000110F0000}"/>
    <cellStyle name="20% - Accent1 64 5" xfId="6202" xr:uid="{00000000-0005-0000-0000-0000120F0000}"/>
    <cellStyle name="20% - Accent1 64_REKAP IBT" xfId="6205" xr:uid="{00000000-0005-0000-0000-0000130F0000}"/>
    <cellStyle name="20% - Accent1 65" xfId="2149" xr:uid="{00000000-0005-0000-0000-0000140F0000}"/>
    <cellStyle name="20% - Accent1 65 2" xfId="6226" xr:uid="{00000000-0005-0000-0000-0000150F0000}"/>
    <cellStyle name="20% - Accent1 65 2 2" xfId="2601" xr:uid="{00000000-0005-0000-0000-0000160F0000}"/>
    <cellStyle name="20% - Accent1 65 3" xfId="6228" xr:uid="{00000000-0005-0000-0000-0000170F0000}"/>
    <cellStyle name="20% - Accent1 65 4" xfId="6232" xr:uid="{00000000-0005-0000-0000-0000180F0000}"/>
    <cellStyle name="20% - Accent1 65 5" xfId="6236" xr:uid="{00000000-0005-0000-0000-0000190F0000}"/>
    <cellStyle name="20% - Accent1 65_REKAP IBT" xfId="4204" xr:uid="{00000000-0005-0000-0000-00001A0F0000}"/>
    <cellStyle name="20% - Accent1 66" xfId="6238" xr:uid="{00000000-0005-0000-0000-00001B0F0000}"/>
    <cellStyle name="20% - Accent1 66 2" xfId="6240" xr:uid="{00000000-0005-0000-0000-00001C0F0000}"/>
    <cellStyle name="20% - Accent1 66 2 2" xfId="6242" xr:uid="{00000000-0005-0000-0000-00001D0F0000}"/>
    <cellStyle name="20% - Accent1 66 3" xfId="3262" xr:uid="{00000000-0005-0000-0000-00001E0F0000}"/>
    <cellStyle name="20% - Accent1 66 4" xfId="6244" xr:uid="{00000000-0005-0000-0000-00001F0F0000}"/>
    <cellStyle name="20% - Accent1 66 5" xfId="6248" xr:uid="{00000000-0005-0000-0000-0000200F0000}"/>
    <cellStyle name="20% - Accent1 66_REKAP IBT" xfId="6251" xr:uid="{00000000-0005-0000-0000-0000210F0000}"/>
    <cellStyle name="20% - Accent1 67" xfId="6253" xr:uid="{00000000-0005-0000-0000-0000220F0000}"/>
    <cellStyle name="20% - Accent1 67 2" xfId="6256" xr:uid="{00000000-0005-0000-0000-0000230F0000}"/>
    <cellStyle name="20% - Accent1 67 2 2" xfId="2903" xr:uid="{00000000-0005-0000-0000-0000240F0000}"/>
    <cellStyle name="20% - Accent1 67 3" xfId="6258" xr:uid="{00000000-0005-0000-0000-0000250F0000}"/>
    <cellStyle name="20% - Accent1 67 4" xfId="6260" xr:uid="{00000000-0005-0000-0000-0000260F0000}"/>
    <cellStyle name="20% - Accent1 67 5" xfId="1859" xr:uid="{00000000-0005-0000-0000-0000270F0000}"/>
    <cellStyle name="20% - Accent1 67_REKAP IBT" xfId="5992" xr:uid="{00000000-0005-0000-0000-0000280F0000}"/>
    <cellStyle name="20% - Accent1 68" xfId="6262" xr:uid="{00000000-0005-0000-0000-0000290F0000}"/>
    <cellStyle name="20% - Accent1 68 2" xfId="6264" xr:uid="{00000000-0005-0000-0000-00002A0F0000}"/>
    <cellStyle name="20% - Accent1 68 2 2" xfId="6268" xr:uid="{00000000-0005-0000-0000-00002B0F0000}"/>
    <cellStyle name="20% - Accent1 68 3" xfId="6272" xr:uid="{00000000-0005-0000-0000-00002C0F0000}"/>
    <cellStyle name="20% - Accent1 68 4" xfId="6276" xr:uid="{00000000-0005-0000-0000-00002D0F0000}"/>
    <cellStyle name="20% - Accent1 68 5" xfId="6280" xr:uid="{00000000-0005-0000-0000-00002E0F0000}"/>
    <cellStyle name="20% - Accent1 68_REKAP IBT" xfId="2110" xr:uid="{00000000-0005-0000-0000-00002F0F0000}"/>
    <cellStyle name="20% - Accent1 69" xfId="6288" xr:uid="{00000000-0005-0000-0000-0000300F0000}"/>
    <cellStyle name="20% - Accent1 69 2" xfId="6290" xr:uid="{00000000-0005-0000-0000-0000310F0000}"/>
    <cellStyle name="20% - Accent1 69 2 2" xfId="3024" xr:uid="{00000000-0005-0000-0000-0000320F0000}"/>
    <cellStyle name="20% - Accent1 69 3" xfId="6293" xr:uid="{00000000-0005-0000-0000-0000330F0000}"/>
    <cellStyle name="20% - Accent1 69 4" xfId="6295" xr:uid="{00000000-0005-0000-0000-0000340F0000}"/>
    <cellStyle name="20% - Accent1 69 5" xfId="6299" xr:uid="{00000000-0005-0000-0000-0000350F0000}"/>
    <cellStyle name="20% - Accent1 69_REKAP IBT" xfId="5166" xr:uid="{00000000-0005-0000-0000-0000360F0000}"/>
    <cellStyle name="20% - Accent1 7" xfId="1969" xr:uid="{00000000-0005-0000-0000-0000370F0000}"/>
    <cellStyle name="20% - Accent1 7 10" xfId="2926" xr:uid="{00000000-0005-0000-0000-0000380F0000}"/>
    <cellStyle name="20% - Accent1 7 2" xfId="1871" xr:uid="{00000000-0005-0000-0000-0000390F0000}"/>
    <cellStyle name="20% - Accent1 7 2 2" xfId="6300" xr:uid="{00000000-0005-0000-0000-00003A0F0000}"/>
    <cellStyle name="20% - Accent1 7 2 3" xfId="6301" xr:uid="{00000000-0005-0000-0000-00003B0F0000}"/>
    <cellStyle name="20% - Accent1 7 2_REKAP IBT" xfId="6304" xr:uid="{00000000-0005-0000-0000-00003C0F0000}"/>
    <cellStyle name="20% - Accent1 7 3" xfId="6305" xr:uid="{00000000-0005-0000-0000-00003D0F0000}"/>
    <cellStyle name="20% - Accent1 7 3 2" xfId="6306" xr:uid="{00000000-0005-0000-0000-00003E0F0000}"/>
    <cellStyle name="20% - Accent1 7 4" xfId="6307" xr:uid="{00000000-0005-0000-0000-00003F0F0000}"/>
    <cellStyle name="20% - Accent1 7 4 2" xfId="2969" xr:uid="{00000000-0005-0000-0000-0000400F0000}"/>
    <cellStyle name="20% - Accent1 7 5" xfId="6308" xr:uid="{00000000-0005-0000-0000-0000410F0000}"/>
    <cellStyle name="20% - Accent1 7 5 2" xfId="2977" xr:uid="{00000000-0005-0000-0000-0000420F0000}"/>
    <cellStyle name="20% - Accent1 7 6" xfId="240" xr:uid="{00000000-0005-0000-0000-0000430F0000}"/>
    <cellStyle name="20% - Accent1 7 7" xfId="6310" xr:uid="{00000000-0005-0000-0000-0000440F0000}"/>
    <cellStyle name="20% - Accent1 7 8" xfId="6312" xr:uid="{00000000-0005-0000-0000-0000450F0000}"/>
    <cellStyle name="20% - Accent1 7 9" xfId="1207" xr:uid="{00000000-0005-0000-0000-0000460F0000}"/>
    <cellStyle name="20% - Accent1 7_REKAP IBT" xfId="6315" xr:uid="{00000000-0005-0000-0000-0000470F0000}"/>
    <cellStyle name="20% - Accent1 70" xfId="2148" xr:uid="{00000000-0005-0000-0000-0000480F0000}"/>
    <cellStyle name="20% - Accent1 70 2" xfId="6225" xr:uid="{00000000-0005-0000-0000-0000490F0000}"/>
    <cellStyle name="20% - Accent1 70 2 2" xfId="2600" xr:uid="{00000000-0005-0000-0000-00004A0F0000}"/>
    <cellStyle name="20% - Accent1 70 3" xfId="6227" xr:uid="{00000000-0005-0000-0000-00004B0F0000}"/>
    <cellStyle name="20% - Accent1 70 4" xfId="6231" xr:uid="{00000000-0005-0000-0000-00004C0F0000}"/>
    <cellStyle name="20% - Accent1 70 5" xfId="6235" xr:uid="{00000000-0005-0000-0000-00004D0F0000}"/>
    <cellStyle name="20% - Accent1 70_REKAP IBT" xfId="4203" xr:uid="{00000000-0005-0000-0000-00004E0F0000}"/>
    <cellStyle name="20% - Accent1 71" xfId="6237" xr:uid="{00000000-0005-0000-0000-00004F0F0000}"/>
    <cellStyle name="20% - Accent1 71 2" xfId="6239" xr:uid="{00000000-0005-0000-0000-0000500F0000}"/>
    <cellStyle name="20% - Accent1 71 2 2" xfId="6241" xr:uid="{00000000-0005-0000-0000-0000510F0000}"/>
    <cellStyle name="20% - Accent1 71 3" xfId="3261" xr:uid="{00000000-0005-0000-0000-0000520F0000}"/>
    <cellStyle name="20% - Accent1 71 4" xfId="6243" xr:uid="{00000000-0005-0000-0000-0000530F0000}"/>
    <cellStyle name="20% - Accent1 71 5" xfId="6247" xr:uid="{00000000-0005-0000-0000-0000540F0000}"/>
    <cellStyle name="20% - Accent1 71_REKAP IBT" xfId="6250" xr:uid="{00000000-0005-0000-0000-0000550F0000}"/>
    <cellStyle name="20% - Accent1 72" xfId="6252" xr:uid="{00000000-0005-0000-0000-0000560F0000}"/>
    <cellStyle name="20% - Accent1 72 2" xfId="6255" xr:uid="{00000000-0005-0000-0000-0000570F0000}"/>
    <cellStyle name="20% - Accent1 72 2 2" xfId="2902" xr:uid="{00000000-0005-0000-0000-0000580F0000}"/>
    <cellStyle name="20% - Accent1 72 3" xfId="6257" xr:uid="{00000000-0005-0000-0000-0000590F0000}"/>
    <cellStyle name="20% - Accent1 72 4" xfId="6259" xr:uid="{00000000-0005-0000-0000-00005A0F0000}"/>
    <cellStyle name="20% - Accent1 72 5" xfId="1858" xr:uid="{00000000-0005-0000-0000-00005B0F0000}"/>
    <cellStyle name="20% - Accent1 72_REKAP IBT" xfId="5991" xr:uid="{00000000-0005-0000-0000-00005C0F0000}"/>
    <cellStyle name="20% - Accent1 73" xfId="6261" xr:uid="{00000000-0005-0000-0000-00005D0F0000}"/>
    <cellStyle name="20% - Accent1 73 2" xfId="6263" xr:uid="{00000000-0005-0000-0000-00005E0F0000}"/>
    <cellStyle name="20% - Accent1 73 2 2" xfId="6267" xr:uid="{00000000-0005-0000-0000-00005F0F0000}"/>
    <cellStyle name="20% - Accent1 73 3" xfId="6271" xr:uid="{00000000-0005-0000-0000-0000600F0000}"/>
    <cellStyle name="20% - Accent1 73 4" xfId="6275" xr:uid="{00000000-0005-0000-0000-0000610F0000}"/>
    <cellStyle name="20% - Accent1 73 5" xfId="6279" xr:uid="{00000000-0005-0000-0000-0000620F0000}"/>
    <cellStyle name="20% - Accent1 73_REKAP IBT" xfId="2109" xr:uid="{00000000-0005-0000-0000-0000630F0000}"/>
    <cellStyle name="20% - Accent1 74" xfId="6287" xr:uid="{00000000-0005-0000-0000-0000640F0000}"/>
    <cellStyle name="20% - Accent1 74 2" xfId="6289" xr:uid="{00000000-0005-0000-0000-0000650F0000}"/>
    <cellStyle name="20% - Accent1 74 2 2" xfId="3023" xr:uid="{00000000-0005-0000-0000-0000660F0000}"/>
    <cellStyle name="20% - Accent1 74 3" xfId="6292" xr:uid="{00000000-0005-0000-0000-0000670F0000}"/>
    <cellStyle name="20% - Accent1 74 4" xfId="6294" xr:uid="{00000000-0005-0000-0000-0000680F0000}"/>
    <cellStyle name="20% - Accent1 74 5" xfId="6298" xr:uid="{00000000-0005-0000-0000-0000690F0000}"/>
    <cellStyle name="20% - Accent1 74_REKAP IBT" xfId="5165" xr:uid="{00000000-0005-0000-0000-00006A0F0000}"/>
    <cellStyle name="20% - Accent1 75" xfId="2352" xr:uid="{00000000-0005-0000-0000-00006B0F0000}"/>
    <cellStyle name="20% - Accent1 75 2" xfId="6316" xr:uid="{00000000-0005-0000-0000-00006C0F0000}"/>
    <cellStyle name="20% - Accent1 75 2 2" xfId="6317" xr:uid="{00000000-0005-0000-0000-00006D0F0000}"/>
    <cellStyle name="20% - Accent1 75 3" xfId="6319" xr:uid="{00000000-0005-0000-0000-00006E0F0000}"/>
    <cellStyle name="20% - Accent1 75 4" xfId="6320" xr:uid="{00000000-0005-0000-0000-00006F0F0000}"/>
    <cellStyle name="20% - Accent1 75 5" xfId="6323" xr:uid="{00000000-0005-0000-0000-0000700F0000}"/>
    <cellStyle name="20% - Accent1 75_REKAP IBT" xfId="6324" xr:uid="{00000000-0005-0000-0000-0000710F0000}"/>
    <cellStyle name="20% - Accent1 76" xfId="6326" xr:uid="{00000000-0005-0000-0000-0000720F0000}"/>
    <cellStyle name="20% - Accent1 76 2" xfId="6330" xr:uid="{00000000-0005-0000-0000-0000730F0000}"/>
    <cellStyle name="20% - Accent1 76 2 2" xfId="6333" xr:uid="{00000000-0005-0000-0000-0000740F0000}"/>
    <cellStyle name="20% - Accent1 76 3" xfId="6334" xr:uid="{00000000-0005-0000-0000-0000750F0000}"/>
    <cellStyle name="20% - Accent1 76 4" xfId="6336" xr:uid="{00000000-0005-0000-0000-0000760F0000}"/>
    <cellStyle name="20% - Accent1 76 5" xfId="6339" xr:uid="{00000000-0005-0000-0000-0000770F0000}"/>
    <cellStyle name="20% - Accent1 76_REKAP IBT" xfId="2677" xr:uid="{00000000-0005-0000-0000-0000780F0000}"/>
    <cellStyle name="20% - Accent1 77" xfId="6341" xr:uid="{00000000-0005-0000-0000-0000790F0000}"/>
    <cellStyle name="20% - Accent1 77 2" xfId="6346" xr:uid="{00000000-0005-0000-0000-00007A0F0000}"/>
    <cellStyle name="20% - Accent1 77 2 2" xfId="6347" xr:uid="{00000000-0005-0000-0000-00007B0F0000}"/>
    <cellStyle name="20% - Accent1 77 3" xfId="6348" xr:uid="{00000000-0005-0000-0000-00007C0F0000}"/>
    <cellStyle name="20% - Accent1 77 4" xfId="5959" xr:uid="{00000000-0005-0000-0000-00007D0F0000}"/>
    <cellStyle name="20% - Accent1 77 5" xfId="6354" xr:uid="{00000000-0005-0000-0000-00007E0F0000}"/>
    <cellStyle name="20% - Accent1 77_REKAP IBT" xfId="1490" xr:uid="{00000000-0005-0000-0000-00007F0F0000}"/>
    <cellStyle name="20% - Accent1 78" xfId="6359" xr:uid="{00000000-0005-0000-0000-0000800F0000}"/>
    <cellStyle name="20% - Accent1 78 2" xfId="6360" xr:uid="{00000000-0005-0000-0000-0000810F0000}"/>
    <cellStyle name="20% - Accent1 78 2 2" xfId="6363" xr:uid="{00000000-0005-0000-0000-0000820F0000}"/>
    <cellStyle name="20% - Accent1 78 3" xfId="3470" xr:uid="{00000000-0005-0000-0000-0000830F0000}"/>
    <cellStyle name="20% - Accent1 78 4" xfId="6366" xr:uid="{00000000-0005-0000-0000-0000840F0000}"/>
    <cellStyle name="20% - Accent1 78 5" xfId="6369" xr:uid="{00000000-0005-0000-0000-0000850F0000}"/>
    <cellStyle name="20% - Accent1 78_REKAP IBT" xfId="6374" xr:uid="{00000000-0005-0000-0000-0000860F0000}"/>
    <cellStyle name="20% - Accent1 79" xfId="6376" xr:uid="{00000000-0005-0000-0000-0000870F0000}"/>
    <cellStyle name="20% - Accent1 79 2" xfId="6377" xr:uid="{00000000-0005-0000-0000-0000880F0000}"/>
    <cellStyle name="20% - Accent1 8" xfId="6379" xr:uid="{00000000-0005-0000-0000-0000890F0000}"/>
    <cellStyle name="20% - Accent1 8 10" xfId="1881" xr:uid="{00000000-0005-0000-0000-00008A0F0000}"/>
    <cellStyle name="20% - Accent1 8 2" xfId="6380" xr:uid="{00000000-0005-0000-0000-00008B0F0000}"/>
    <cellStyle name="20% - Accent1 8 2 2" xfId="2048" xr:uid="{00000000-0005-0000-0000-00008C0F0000}"/>
    <cellStyle name="20% - Accent1 8 2 3" xfId="2058" xr:uid="{00000000-0005-0000-0000-00008D0F0000}"/>
    <cellStyle name="20% - Accent1 8 2_REKAP IBT" xfId="6381" xr:uid="{00000000-0005-0000-0000-00008E0F0000}"/>
    <cellStyle name="20% - Accent1 8 3" xfId="6382" xr:uid="{00000000-0005-0000-0000-00008F0F0000}"/>
    <cellStyle name="20% - Accent1 8 3 2" xfId="645" xr:uid="{00000000-0005-0000-0000-0000900F0000}"/>
    <cellStyle name="20% - Accent1 8 4" xfId="38" xr:uid="{00000000-0005-0000-0000-0000910F0000}"/>
    <cellStyle name="20% - Accent1 8 4 2" xfId="2141" xr:uid="{00000000-0005-0000-0000-0000920F0000}"/>
    <cellStyle name="20% - Accent1 8 5" xfId="6383" xr:uid="{00000000-0005-0000-0000-0000930F0000}"/>
    <cellStyle name="20% - Accent1 8 5 2" xfId="2179" xr:uid="{00000000-0005-0000-0000-0000940F0000}"/>
    <cellStyle name="20% - Accent1 8 6" xfId="3285" xr:uid="{00000000-0005-0000-0000-0000950F0000}"/>
    <cellStyle name="20% - Accent1 8 7" xfId="2803" xr:uid="{00000000-0005-0000-0000-0000960F0000}"/>
    <cellStyle name="20% - Accent1 8 8" xfId="6385" xr:uid="{00000000-0005-0000-0000-0000970F0000}"/>
    <cellStyle name="20% - Accent1 8 9" xfId="1786" xr:uid="{00000000-0005-0000-0000-0000980F0000}"/>
    <cellStyle name="20% - Accent1 8_REKAP IBT" xfId="5030" xr:uid="{00000000-0005-0000-0000-0000990F0000}"/>
    <cellStyle name="20% - Accent1 80" xfId="2351" xr:uid="{00000000-0005-0000-0000-00009A0F0000}"/>
    <cellStyle name="20% - Accent1 81" xfId="6325" xr:uid="{00000000-0005-0000-0000-00009B0F0000}"/>
    <cellStyle name="20% - Accent1 81 2" xfId="6329" xr:uid="{00000000-0005-0000-0000-00009C0F0000}"/>
    <cellStyle name="20% - Accent1 82" xfId="6340" xr:uid="{00000000-0005-0000-0000-00009D0F0000}"/>
    <cellStyle name="20% - Accent1 83" xfId="6358" xr:uid="{00000000-0005-0000-0000-00009E0F0000}"/>
    <cellStyle name="20% - Accent1 84" xfId="6375" xr:uid="{00000000-0005-0000-0000-00009F0F0000}"/>
    <cellStyle name="20% - Accent1 85" xfId="530" xr:uid="{00000000-0005-0000-0000-0000A00F0000}"/>
    <cellStyle name="20% - Accent1 86" xfId="49875" xr:uid="{00000000-0005-0000-0000-0000A10F0000}"/>
    <cellStyle name="20% - Accent1 9" xfId="4311" xr:uid="{00000000-0005-0000-0000-0000A20F0000}"/>
    <cellStyle name="20% - Accent1 9 10" xfId="6388" xr:uid="{00000000-0005-0000-0000-0000A30F0000}"/>
    <cellStyle name="20% - Accent1 9 2" xfId="853" xr:uid="{00000000-0005-0000-0000-0000A40F0000}"/>
    <cellStyle name="20% - Accent1 9 2 2" xfId="2506" xr:uid="{00000000-0005-0000-0000-0000A50F0000}"/>
    <cellStyle name="20% - Accent1 9 2 3" xfId="2511" xr:uid="{00000000-0005-0000-0000-0000A60F0000}"/>
    <cellStyle name="20% - Accent1 9 2_REKAP IBT" xfId="5444" xr:uid="{00000000-0005-0000-0000-0000A70F0000}"/>
    <cellStyle name="20% - Accent1 9 3" xfId="4032" xr:uid="{00000000-0005-0000-0000-0000A80F0000}"/>
    <cellStyle name="20% - Accent1 9 3 2" xfId="1102" xr:uid="{00000000-0005-0000-0000-0000A90F0000}"/>
    <cellStyle name="20% - Accent1 9 4" xfId="6389" xr:uid="{00000000-0005-0000-0000-0000AA0F0000}"/>
    <cellStyle name="20% - Accent1 9 4 2" xfId="2583" xr:uid="{00000000-0005-0000-0000-0000AB0F0000}"/>
    <cellStyle name="20% - Accent1 9 5" xfId="5759" xr:uid="{00000000-0005-0000-0000-0000AC0F0000}"/>
    <cellStyle name="20% - Accent1 9 5 2" xfId="2607" xr:uid="{00000000-0005-0000-0000-0000AD0F0000}"/>
    <cellStyle name="20% - Accent1 9 6" xfId="6390" xr:uid="{00000000-0005-0000-0000-0000AE0F0000}"/>
    <cellStyle name="20% - Accent1 9 7" xfId="6392" xr:uid="{00000000-0005-0000-0000-0000AF0F0000}"/>
    <cellStyle name="20% - Accent1 9 8" xfId="6394" xr:uid="{00000000-0005-0000-0000-0000B00F0000}"/>
    <cellStyle name="20% - Accent1 9 9" xfId="6396" xr:uid="{00000000-0005-0000-0000-0000B10F0000}"/>
    <cellStyle name="20% - Accent1 9_REKAP IBT" xfId="2357" xr:uid="{00000000-0005-0000-0000-0000B20F0000}"/>
    <cellStyle name="20% - Accent2 10" xfId="6398" xr:uid="{00000000-0005-0000-0000-0000B30F0000}"/>
    <cellStyle name="20% - Accent2 10 10" xfId="6402" xr:uid="{00000000-0005-0000-0000-0000B40F0000}"/>
    <cellStyle name="20% - Accent2 10 2" xfId="6403" xr:uid="{00000000-0005-0000-0000-0000B50F0000}"/>
    <cellStyle name="20% - Accent2 10 2 2" xfId="6406" xr:uid="{00000000-0005-0000-0000-0000B60F0000}"/>
    <cellStyle name="20% - Accent2 10 2 3" xfId="5202" xr:uid="{00000000-0005-0000-0000-0000B70F0000}"/>
    <cellStyle name="20% - Accent2 10 2_REKAP IBT" xfId="6409" xr:uid="{00000000-0005-0000-0000-0000B80F0000}"/>
    <cellStyle name="20% - Accent2 10 3" xfId="4015" xr:uid="{00000000-0005-0000-0000-0000B90F0000}"/>
    <cellStyle name="20% - Accent2 10 3 2" xfId="6410" xr:uid="{00000000-0005-0000-0000-0000BA0F0000}"/>
    <cellStyle name="20% - Accent2 10 4" xfId="6411" xr:uid="{00000000-0005-0000-0000-0000BB0F0000}"/>
    <cellStyle name="20% - Accent2 10 4 2" xfId="6414" xr:uid="{00000000-0005-0000-0000-0000BC0F0000}"/>
    <cellStyle name="20% - Accent2 10 5" xfId="6416" xr:uid="{00000000-0005-0000-0000-0000BD0F0000}"/>
    <cellStyle name="20% - Accent2 10 5 2" xfId="6421" xr:uid="{00000000-0005-0000-0000-0000BE0F0000}"/>
    <cellStyle name="20% - Accent2 10 6" xfId="6423" xr:uid="{00000000-0005-0000-0000-0000BF0F0000}"/>
    <cellStyle name="20% - Accent2 10 7" xfId="6425" xr:uid="{00000000-0005-0000-0000-0000C00F0000}"/>
    <cellStyle name="20% - Accent2 10 8" xfId="133" xr:uid="{00000000-0005-0000-0000-0000C10F0000}"/>
    <cellStyle name="20% - Accent2 10 9" xfId="6426" xr:uid="{00000000-0005-0000-0000-0000C20F0000}"/>
    <cellStyle name="20% - Accent2 10_REKAP IBT" xfId="6428" xr:uid="{00000000-0005-0000-0000-0000C30F0000}"/>
    <cellStyle name="20% - Accent2 11" xfId="6429" xr:uid="{00000000-0005-0000-0000-0000C40F0000}"/>
    <cellStyle name="20% - Accent2 11 10" xfId="6431" xr:uid="{00000000-0005-0000-0000-0000C50F0000}"/>
    <cellStyle name="20% - Accent2 11 2" xfId="6433" xr:uid="{00000000-0005-0000-0000-0000C60F0000}"/>
    <cellStyle name="20% - Accent2 11 2 2" xfId="6435" xr:uid="{00000000-0005-0000-0000-0000C70F0000}"/>
    <cellStyle name="20% - Accent2 11 2 3" xfId="6438" xr:uid="{00000000-0005-0000-0000-0000C80F0000}"/>
    <cellStyle name="20% - Accent2 11 2_REKAP IBT" xfId="6439" xr:uid="{00000000-0005-0000-0000-0000C90F0000}"/>
    <cellStyle name="20% - Accent2 11 3" xfId="6441" xr:uid="{00000000-0005-0000-0000-0000CA0F0000}"/>
    <cellStyle name="20% - Accent2 11 3 2" xfId="6444" xr:uid="{00000000-0005-0000-0000-0000CB0F0000}"/>
    <cellStyle name="20% - Accent2 11 4" xfId="617" xr:uid="{00000000-0005-0000-0000-0000CC0F0000}"/>
    <cellStyle name="20% - Accent2 11 4 2" xfId="5546" xr:uid="{00000000-0005-0000-0000-0000CD0F0000}"/>
    <cellStyle name="20% - Accent2 11 5" xfId="5552" xr:uid="{00000000-0005-0000-0000-0000CE0F0000}"/>
    <cellStyle name="20% - Accent2 11 6" xfId="6445" xr:uid="{00000000-0005-0000-0000-0000CF0F0000}"/>
    <cellStyle name="20% - Accent2 11 7" xfId="2931" xr:uid="{00000000-0005-0000-0000-0000D00F0000}"/>
    <cellStyle name="20% - Accent2 11 8" xfId="6449" xr:uid="{00000000-0005-0000-0000-0000D10F0000}"/>
    <cellStyle name="20% - Accent2 11 9" xfId="6454" xr:uid="{00000000-0005-0000-0000-0000D20F0000}"/>
    <cellStyle name="20% - Accent2 11_REKAP IBT" xfId="6455" xr:uid="{00000000-0005-0000-0000-0000D30F0000}"/>
    <cellStyle name="20% - Accent2 12" xfId="6456" xr:uid="{00000000-0005-0000-0000-0000D40F0000}"/>
    <cellStyle name="20% - Accent2 12 10" xfId="6463" xr:uid="{00000000-0005-0000-0000-0000D50F0000}"/>
    <cellStyle name="20% - Accent2 12 2" xfId="6465" xr:uid="{00000000-0005-0000-0000-0000D60F0000}"/>
    <cellStyle name="20% - Accent2 12 2 2" xfId="6466" xr:uid="{00000000-0005-0000-0000-0000D70F0000}"/>
    <cellStyle name="20% - Accent2 12 2 3" xfId="1894" xr:uid="{00000000-0005-0000-0000-0000D80F0000}"/>
    <cellStyle name="20% - Accent2 12 2_REKAP IBT" xfId="6467" xr:uid="{00000000-0005-0000-0000-0000D90F0000}"/>
    <cellStyle name="20% - Accent2 12 3" xfId="2277" xr:uid="{00000000-0005-0000-0000-0000DA0F0000}"/>
    <cellStyle name="20% - Accent2 12 3 2" xfId="6468" xr:uid="{00000000-0005-0000-0000-0000DB0F0000}"/>
    <cellStyle name="20% - Accent2 12 4" xfId="6469" xr:uid="{00000000-0005-0000-0000-0000DC0F0000}"/>
    <cellStyle name="20% - Accent2 12 4 2" xfId="6472" xr:uid="{00000000-0005-0000-0000-0000DD0F0000}"/>
    <cellStyle name="20% - Accent2 12 5" xfId="6473" xr:uid="{00000000-0005-0000-0000-0000DE0F0000}"/>
    <cellStyle name="20% - Accent2 12 6" xfId="6476" xr:uid="{00000000-0005-0000-0000-0000DF0F0000}"/>
    <cellStyle name="20% - Accent2 12 7" xfId="6477" xr:uid="{00000000-0005-0000-0000-0000E00F0000}"/>
    <cellStyle name="20% - Accent2 12 8" xfId="6479" xr:uid="{00000000-0005-0000-0000-0000E10F0000}"/>
    <cellStyle name="20% - Accent2 12 9" xfId="6480" xr:uid="{00000000-0005-0000-0000-0000E20F0000}"/>
    <cellStyle name="20% - Accent2 12_REKAP IBT" xfId="6481" xr:uid="{00000000-0005-0000-0000-0000E30F0000}"/>
    <cellStyle name="20% - Accent2 13" xfId="6482" xr:uid="{00000000-0005-0000-0000-0000E40F0000}"/>
    <cellStyle name="20% - Accent2 13 10" xfId="6485" xr:uid="{00000000-0005-0000-0000-0000E50F0000}"/>
    <cellStyle name="20% - Accent2 13 2" xfId="6489" xr:uid="{00000000-0005-0000-0000-0000E60F0000}"/>
    <cellStyle name="20% - Accent2 13 2 2" xfId="6490" xr:uid="{00000000-0005-0000-0000-0000E70F0000}"/>
    <cellStyle name="20% - Accent2 13 2 3" xfId="6492" xr:uid="{00000000-0005-0000-0000-0000E80F0000}"/>
    <cellStyle name="20% - Accent2 13 2_REKAP IBT" xfId="6493" xr:uid="{00000000-0005-0000-0000-0000E90F0000}"/>
    <cellStyle name="20% - Accent2 13 3" xfId="6497" xr:uid="{00000000-0005-0000-0000-0000EA0F0000}"/>
    <cellStyle name="20% - Accent2 13 3 2" xfId="6498" xr:uid="{00000000-0005-0000-0000-0000EB0F0000}"/>
    <cellStyle name="20% - Accent2 13 4" xfId="6500" xr:uid="{00000000-0005-0000-0000-0000EC0F0000}"/>
    <cellStyle name="20% - Accent2 13 4 2" xfId="6501" xr:uid="{00000000-0005-0000-0000-0000ED0F0000}"/>
    <cellStyle name="20% - Accent2 13 5" xfId="6484" xr:uid="{00000000-0005-0000-0000-0000EE0F0000}"/>
    <cellStyle name="20% - Accent2 13 6" xfId="6502" xr:uid="{00000000-0005-0000-0000-0000EF0F0000}"/>
    <cellStyle name="20% - Accent2 13 7" xfId="6505" xr:uid="{00000000-0005-0000-0000-0000F00F0000}"/>
    <cellStyle name="20% - Accent2 13 8" xfId="6509" xr:uid="{00000000-0005-0000-0000-0000F10F0000}"/>
    <cellStyle name="20% - Accent2 13 9" xfId="6511" xr:uid="{00000000-0005-0000-0000-0000F20F0000}"/>
    <cellStyle name="20% - Accent2 13_REKAP IBT" xfId="6515" xr:uid="{00000000-0005-0000-0000-0000F30F0000}"/>
    <cellStyle name="20% - Accent2 14" xfId="6517" xr:uid="{00000000-0005-0000-0000-0000F40F0000}"/>
    <cellStyle name="20% - Accent2 14 10" xfId="6521" xr:uid="{00000000-0005-0000-0000-0000F50F0000}"/>
    <cellStyle name="20% - Accent2 14 2" xfId="6524" xr:uid="{00000000-0005-0000-0000-0000F60F0000}"/>
    <cellStyle name="20% - Accent2 14 2 2" xfId="6526" xr:uid="{00000000-0005-0000-0000-0000F70F0000}"/>
    <cellStyle name="20% - Accent2 14 2 3" xfId="6528" xr:uid="{00000000-0005-0000-0000-0000F80F0000}"/>
    <cellStyle name="20% - Accent2 14 2_REKAP IBT" xfId="6529" xr:uid="{00000000-0005-0000-0000-0000F90F0000}"/>
    <cellStyle name="20% - Accent2 14 3" xfId="6534" xr:uid="{00000000-0005-0000-0000-0000FA0F0000}"/>
    <cellStyle name="20% - Accent2 14 3 2" xfId="6535" xr:uid="{00000000-0005-0000-0000-0000FB0F0000}"/>
    <cellStyle name="20% - Accent2 14 4" xfId="924" xr:uid="{00000000-0005-0000-0000-0000FC0F0000}"/>
    <cellStyle name="20% - Accent2 14 4 2" xfId="6536" xr:uid="{00000000-0005-0000-0000-0000FD0F0000}"/>
    <cellStyle name="20% - Accent2 14 5" xfId="6538" xr:uid="{00000000-0005-0000-0000-0000FE0F0000}"/>
    <cellStyle name="20% - Accent2 14 6" xfId="6539" xr:uid="{00000000-0005-0000-0000-0000FF0F0000}"/>
    <cellStyle name="20% - Accent2 14 7" xfId="6540" xr:uid="{00000000-0005-0000-0000-000000100000}"/>
    <cellStyle name="20% - Accent2 14 8" xfId="6541" xr:uid="{00000000-0005-0000-0000-000001100000}"/>
    <cellStyle name="20% - Accent2 14 9" xfId="6542" xr:uid="{00000000-0005-0000-0000-000002100000}"/>
    <cellStyle name="20% - Accent2 14_REKAP IBT" xfId="6544" xr:uid="{00000000-0005-0000-0000-000003100000}"/>
    <cellStyle name="20% - Accent2 15" xfId="6548" xr:uid="{00000000-0005-0000-0000-000004100000}"/>
    <cellStyle name="20% - Accent2 15 10" xfId="6552" xr:uid="{00000000-0005-0000-0000-000005100000}"/>
    <cellStyle name="20% - Accent2 15 2" xfId="6555" xr:uid="{00000000-0005-0000-0000-000006100000}"/>
    <cellStyle name="20% - Accent2 15 2 2" xfId="6559" xr:uid="{00000000-0005-0000-0000-000007100000}"/>
    <cellStyle name="20% - Accent2 15 2 3" xfId="6562" xr:uid="{00000000-0005-0000-0000-000008100000}"/>
    <cellStyle name="20% - Accent2 15 2_REKAP IBT" xfId="6563" xr:uid="{00000000-0005-0000-0000-000009100000}"/>
    <cellStyle name="20% - Accent2 15 3" xfId="6566" xr:uid="{00000000-0005-0000-0000-00000A100000}"/>
    <cellStyle name="20% - Accent2 15 3 2" xfId="6568" xr:uid="{00000000-0005-0000-0000-00000B100000}"/>
    <cellStyle name="20% - Accent2 15 4" xfId="6571" xr:uid="{00000000-0005-0000-0000-00000C100000}"/>
    <cellStyle name="20% - Accent2 15 4 2" xfId="6575" xr:uid="{00000000-0005-0000-0000-00000D100000}"/>
    <cellStyle name="20% - Accent2 15 5" xfId="6577" xr:uid="{00000000-0005-0000-0000-00000E100000}"/>
    <cellStyle name="20% - Accent2 15 6" xfId="6582" xr:uid="{00000000-0005-0000-0000-00000F100000}"/>
    <cellStyle name="20% - Accent2 15 7" xfId="6584" xr:uid="{00000000-0005-0000-0000-000010100000}"/>
    <cellStyle name="20% - Accent2 15 8" xfId="6585" xr:uid="{00000000-0005-0000-0000-000011100000}"/>
    <cellStyle name="20% - Accent2 15 9" xfId="6586" xr:uid="{00000000-0005-0000-0000-000012100000}"/>
    <cellStyle name="20% - Accent2 15_REKAP IBT" xfId="5113" xr:uid="{00000000-0005-0000-0000-000013100000}"/>
    <cellStyle name="20% - Accent2 16" xfId="6589" xr:uid="{00000000-0005-0000-0000-000014100000}"/>
    <cellStyle name="20% - Accent2 16 10" xfId="6596" xr:uid="{00000000-0005-0000-0000-000015100000}"/>
    <cellStyle name="20% - Accent2 16 2" xfId="6599" xr:uid="{00000000-0005-0000-0000-000016100000}"/>
    <cellStyle name="20% - Accent2 16 2 2" xfId="6601" xr:uid="{00000000-0005-0000-0000-000017100000}"/>
    <cellStyle name="20% - Accent2 16 2 3" xfId="6604" xr:uid="{00000000-0005-0000-0000-000018100000}"/>
    <cellStyle name="20% - Accent2 16 2_REKAP IBT" xfId="6606" xr:uid="{00000000-0005-0000-0000-000019100000}"/>
    <cellStyle name="20% - Accent2 16 3" xfId="6608" xr:uid="{00000000-0005-0000-0000-00001A100000}"/>
    <cellStyle name="20% - Accent2 16 3 2" xfId="6610" xr:uid="{00000000-0005-0000-0000-00001B100000}"/>
    <cellStyle name="20% - Accent2 16 4" xfId="6611" xr:uid="{00000000-0005-0000-0000-00001C100000}"/>
    <cellStyle name="20% - Accent2 16 4 2" xfId="6615" xr:uid="{00000000-0005-0000-0000-00001D100000}"/>
    <cellStyle name="20% - Accent2 16 5" xfId="6617" xr:uid="{00000000-0005-0000-0000-00001E100000}"/>
    <cellStyle name="20% - Accent2 16 6" xfId="6621" xr:uid="{00000000-0005-0000-0000-00001F100000}"/>
    <cellStyle name="20% - Accent2 16 7" xfId="6623" xr:uid="{00000000-0005-0000-0000-000020100000}"/>
    <cellStyle name="20% - Accent2 16 8" xfId="5366" xr:uid="{00000000-0005-0000-0000-000021100000}"/>
    <cellStyle name="20% - Accent2 16 9" xfId="6625" xr:uid="{00000000-0005-0000-0000-000022100000}"/>
    <cellStyle name="20% - Accent2 16_REKAP IBT" xfId="6627" xr:uid="{00000000-0005-0000-0000-000023100000}"/>
    <cellStyle name="20% - Accent2 17" xfId="6630" xr:uid="{00000000-0005-0000-0000-000024100000}"/>
    <cellStyle name="20% - Accent2 17 10" xfId="6637" xr:uid="{00000000-0005-0000-0000-000025100000}"/>
    <cellStyle name="20% - Accent2 17 2" xfId="6639" xr:uid="{00000000-0005-0000-0000-000026100000}"/>
    <cellStyle name="20% - Accent2 17 2 2" xfId="6641" xr:uid="{00000000-0005-0000-0000-000027100000}"/>
    <cellStyle name="20% - Accent2 17 2 3" xfId="6644" xr:uid="{00000000-0005-0000-0000-000028100000}"/>
    <cellStyle name="20% - Accent2 17 2_REKAP IBT" xfId="6645" xr:uid="{00000000-0005-0000-0000-000029100000}"/>
    <cellStyle name="20% - Accent2 17 3" xfId="6647" xr:uid="{00000000-0005-0000-0000-00002A100000}"/>
    <cellStyle name="20% - Accent2 17 3 2" xfId="6649" xr:uid="{00000000-0005-0000-0000-00002B100000}"/>
    <cellStyle name="20% - Accent2 17 4" xfId="6650" xr:uid="{00000000-0005-0000-0000-00002C100000}"/>
    <cellStyle name="20% - Accent2 17 4 2" xfId="6654" xr:uid="{00000000-0005-0000-0000-00002D100000}"/>
    <cellStyle name="20% - Accent2 17 5" xfId="6656" xr:uid="{00000000-0005-0000-0000-00002E100000}"/>
    <cellStyle name="20% - Accent2 17 6" xfId="6658" xr:uid="{00000000-0005-0000-0000-00002F100000}"/>
    <cellStyle name="20% - Accent2 17 7" xfId="6659" xr:uid="{00000000-0005-0000-0000-000030100000}"/>
    <cellStyle name="20% - Accent2 17 8" xfId="6660" xr:uid="{00000000-0005-0000-0000-000031100000}"/>
    <cellStyle name="20% - Accent2 17 9" xfId="6661" xr:uid="{00000000-0005-0000-0000-000032100000}"/>
    <cellStyle name="20% - Accent2 17_REKAP IBT" xfId="6662" xr:uid="{00000000-0005-0000-0000-000033100000}"/>
    <cellStyle name="20% - Accent2 18" xfId="5127" xr:uid="{00000000-0005-0000-0000-000034100000}"/>
    <cellStyle name="20% - Accent2 18 2" xfId="6666" xr:uid="{00000000-0005-0000-0000-000035100000}"/>
    <cellStyle name="20% - Accent2 18 2 2" xfId="6669" xr:uid="{00000000-0005-0000-0000-000036100000}"/>
    <cellStyle name="20% - Accent2 18 3" xfId="6672" xr:uid="{00000000-0005-0000-0000-000037100000}"/>
    <cellStyle name="20% - Accent2 18 4" xfId="6674" xr:uid="{00000000-0005-0000-0000-000038100000}"/>
    <cellStyle name="20% - Accent2 18 5" xfId="6519" xr:uid="{00000000-0005-0000-0000-000039100000}"/>
    <cellStyle name="20% - Accent2 18_REKAP IBT" xfId="6678" xr:uid="{00000000-0005-0000-0000-00003A100000}"/>
    <cellStyle name="20% - Accent2 19" xfId="6682" xr:uid="{00000000-0005-0000-0000-00003B100000}"/>
    <cellStyle name="20% - Accent2 19 2" xfId="6686" xr:uid="{00000000-0005-0000-0000-00003C100000}"/>
    <cellStyle name="20% - Accent2 19 2 2" xfId="6689" xr:uid="{00000000-0005-0000-0000-00003D100000}"/>
    <cellStyle name="20% - Accent2 19 3" xfId="6691" xr:uid="{00000000-0005-0000-0000-00003E100000}"/>
    <cellStyle name="20% - Accent2 19 4" xfId="6693" xr:uid="{00000000-0005-0000-0000-00003F100000}"/>
    <cellStyle name="20% - Accent2 19 5" xfId="6695" xr:uid="{00000000-0005-0000-0000-000040100000}"/>
    <cellStyle name="20% - Accent2 19_REKAP IBT" xfId="191" xr:uid="{00000000-0005-0000-0000-000041100000}"/>
    <cellStyle name="20% - Accent2 2" xfId="6699" xr:uid="{00000000-0005-0000-0000-000042100000}"/>
    <cellStyle name="20% - Accent2 2 10" xfId="6701" xr:uid="{00000000-0005-0000-0000-000043100000}"/>
    <cellStyle name="20% - Accent2 2 11" xfId="6704" xr:uid="{00000000-0005-0000-0000-000044100000}"/>
    <cellStyle name="20% - Accent2 2 12" xfId="6705" xr:uid="{00000000-0005-0000-0000-000045100000}"/>
    <cellStyle name="20% - Accent2 2 13" xfId="6707" xr:uid="{00000000-0005-0000-0000-000046100000}"/>
    <cellStyle name="20% - Accent2 2 14" xfId="6708" xr:uid="{00000000-0005-0000-0000-000047100000}"/>
    <cellStyle name="20% - Accent2 2 15" xfId="6709" xr:uid="{00000000-0005-0000-0000-000048100000}"/>
    <cellStyle name="20% - Accent2 2 16" xfId="6711" xr:uid="{00000000-0005-0000-0000-000049100000}"/>
    <cellStyle name="20% - Accent2 2 17" xfId="6713" xr:uid="{00000000-0005-0000-0000-00004A100000}"/>
    <cellStyle name="20% - Accent2 2 18" xfId="6718" xr:uid="{00000000-0005-0000-0000-00004B100000}"/>
    <cellStyle name="20% - Accent2 2 19" xfId="6723" xr:uid="{00000000-0005-0000-0000-00004C100000}"/>
    <cellStyle name="20% - Accent2 2 2" xfId="6726" xr:uid="{00000000-0005-0000-0000-00004D100000}"/>
    <cellStyle name="20% - Accent2 2 2 2" xfId="6730" xr:uid="{00000000-0005-0000-0000-00004E100000}"/>
    <cellStyle name="20% - Accent2 2 2 3" xfId="6735" xr:uid="{00000000-0005-0000-0000-00004F100000}"/>
    <cellStyle name="20% - Accent2 2 2 4" xfId="50301" xr:uid="{00000000-0005-0000-0000-000050100000}"/>
    <cellStyle name="20% - Accent2 2 20" xfId="6710" xr:uid="{00000000-0005-0000-0000-000051100000}"/>
    <cellStyle name="20% - Accent2 2 21" xfId="6712" xr:uid="{00000000-0005-0000-0000-000052100000}"/>
    <cellStyle name="20% - Accent2 2 22" xfId="6714" xr:uid="{00000000-0005-0000-0000-000053100000}"/>
    <cellStyle name="20% - Accent2 2 23" xfId="6719" xr:uid="{00000000-0005-0000-0000-000054100000}"/>
    <cellStyle name="20% - Accent2 2 24" xfId="6724" xr:uid="{00000000-0005-0000-0000-000055100000}"/>
    <cellStyle name="20% - Accent2 2 25" xfId="6736" xr:uid="{00000000-0005-0000-0000-000056100000}"/>
    <cellStyle name="20% - Accent2 2 26" xfId="6739" xr:uid="{00000000-0005-0000-0000-000057100000}"/>
    <cellStyle name="20% - Accent2 2 27" xfId="6740" xr:uid="{00000000-0005-0000-0000-000058100000}"/>
    <cellStyle name="20% - Accent2 2 28" xfId="6741" xr:uid="{00000000-0005-0000-0000-000059100000}"/>
    <cellStyle name="20% - Accent2 2 29" xfId="6742" xr:uid="{00000000-0005-0000-0000-00005A100000}"/>
    <cellStyle name="20% - Accent2 2 3" xfId="6743" xr:uid="{00000000-0005-0000-0000-00005B100000}"/>
    <cellStyle name="20% - Accent2 2 30" xfId="6737" xr:uid="{00000000-0005-0000-0000-00005C100000}"/>
    <cellStyle name="20% - Accent2 2 4" xfId="6744" xr:uid="{00000000-0005-0000-0000-00005D100000}"/>
    <cellStyle name="20% - Accent2 2 5" xfId="6745" xr:uid="{00000000-0005-0000-0000-00005E100000}"/>
    <cellStyle name="20% - Accent2 2 6" xfId="6432" xr:uid="{00000000-0005-0000-0000-00005F100000}"/>
    <cellStyle name="20% - Accent2 2 7" xfId="6440" xr:uid="{00000000-0005-0000-0000-000060100000}"/>
    <cellStyle name="20% - Accent2 2 8" xfId="619" xr:uid="{00000000-0005-0000-0000-000061100000}"/>
    <cellStyle name="20% - Accent2 2 9" xfId="5555" xr:uid="{00000000-0005-0000-0000-000062100000}"/>
    <cellStyle name="20% - Accent2 20" xfId="6549" xr:uid="{00000000-0005-0000-0000-000063100000}"/>
    <cellStyle name="20% - Accent2 20 2" xfId="6556" xr:uid="{00000000-0005-0000-0000-000064100000}"/>
    <cellStyle name="20% - Accent2 20 2 2" xfId="6560" xr:uid="{00000000-0005-0000-0000-000065100000}"/>
    <cellStyle name="20% - Accent2 20 3" xfId="6567" xr:uid="{00000000-0005-0000-0000-000066100000}"/>
    <cellStyle name="20% - Accent2 20 4" xfId="6572" xr:uid="{00000000-0005-0000-0000-000067100000}"/>
    <cellStyle name="20% - Accent2 20 5" xfId="6578" xr:uid="{00000000-0005-0000-0000-000068100000}"/>
    <cellStyle name="20% - Accent2 20_REKAP IBT" xfId="5114" xr:uid="{00000000-0005-0000-0000-000069100000}"/>
    <cellStyle name="20% - Accent2 21" xfId="6590" xr:uid="{00000000-0005-0000-0000-00006A100000}"/>
    <cellStyle name="20% - Accent2 21 2" xfId="6600" xr:uid="{00000000-0005-0000-0000-00006B100000}"/>
    <cellStyle name="20% - Accent2 21 2 2" xfId="6602" xr:uid="{00000000-0005-0000-0000-00006C100000}"/>
    <cellStyle name="20% - Accent2 21 3" xfId="6609" xr:uid="{00000000-0005-0000-0000-00006D100000}"/>
    <cellStyle name="20% - Accent2 21 4" xfId="6612" xr:uid="{00000000-0005-0000-0000-00006E100000}"/>
    <cellStyle name="20% - Accent2 21 5" xfId="6618" xr:uid="{00000000-0005-0000-0000-00006F100000}"/>
    <cellStyle name="20% - Accent2 21_REKAP IBT" xfId="6628" xr:uid="{00000000-0005-0000-0000-000070100000}"/>
    <cellStyle name="20% - Accent2 22" xfId="6631" xr:uid="{00000000-0005-0000-0000-000071100000}"/>
    <cellStyle name="20% - Accent2 22 2" xfId="6640" xr:uid="{00000000-0005-0000-0000-000072100000}"/>
    <cellStyle name="20% - Accent2 22 2 2" xfId="6642" xr:uid="{00000000-0005-0000-0000-000073100000}"/>
    <cellStyle name="20% - Accent2 22 3" xfId="6648" xr:uid="{00000000-0005-0000-0000-000074100000}"/>
    <cellStyle name="20% - Accent2 22 4" xfId="6651" xr:uid="{00000000-0005-0000-0000-000075100000}"/>
    <cellStyle name="20% - Accent2 22 5" xfId="6657" xr:uid="{00000000-0005-0000-0000-000076100000}"/>
    <cellStyle name="20% - Accent2 22_REKAP IBT" xfId="6663" xr:uid="{00000000-0005-0000-0000-000077100000}"/>
    <cellStyle name="20% - Accent2 23" xfId="5128" xr:uid="{00000000-0005-0000-0000-000078100000}"/>
    <cellStyle name="20% - Accent2 23 2" xfId="6667" xr:uid="{00000000-0005-0000-0000-000079100000}"/>
    <cellStyle name="20% - Accent2 23 2 2" xfId="6670" xr:uid="{00000000-0005-0000-0000-00007A100000}"/>
    <cellStyle name="20% - Accent2 23 3" xfId="6673" xr:uid="{00000000-0005-0000-0000-00007B100000}"/>
    <cellStyle name="20% - Accent2 23 4" xfId="6675" xr:uid="{00000000-0005-0000-0000-00007C100000}"/>
    <cellStyle name="20% - Accent2 23 5" xfId="6520" xr:uid="{00000000-0005-0000-0000-00007D100000}"/>
    <cellStyle name="20% - Accent2 23_REKAP IBT" xfId="6679" xr:uid="{00000000-0005-0000-0000-00007E100000}"/>
    <cellStyle name="20% - Accent2 24" xfId="6683" xr:uid="{00000000-0005-0000-0000-00007F100000}"/>
    <cellStyle name="20% - Accent2 24 2" xfId="6687" xr:uid="{00000000-0005-0000-0000-000080100000}"/>
    <cellStyle name="20% - Accent2 24 2 2" xfId="6690" xr:uid="{00000000-0005-0000-0000-000081100000}"/>
    <cellStyle name="20% - Accent2 24 3" xfId="6692" xr:uid="{00000000-0005-0000-0000-000082100000}"/>
    <cellStyle name="20% - Accent2 24 4" xfId="6694" xr:uid="{00000000-0005-0000-0000-000083100000}"/>
    <cellStyle name="20% - Accent2 24 5" xfId="6696" xr:uid="{00000000-0005-0000-0000-000084100000}"/>
    <cellStyle name="20% - Accent2 24_REKAP IBT" xfId="192" xr:uid="{00000000-0005-0000-0000-000085100000}"/>
    <cellStyle name="20% - Accent2 25" xfId="6749" xr:uid="{00000000-0005-0000-0000-000086100000}"/>
    <cellStyle name="20% - Accent2 25 2" xfId="6751" xr:uid="{00000000-0005-0000-0000-000087100000}"/>
    <cellStyle name="20% - Accent2 25 2 2" xfId="6754" xr:uid="{00000000-0005-0000-0000-000088100000}"/>
    <cellStyle name="20% - Accent2 25 3" xfId="6756" xr:uid="{00000000-0005-0000-0000-000089100000}"/>
    <cellStyle name="20% - Accent2 25 4" xfId="6758" xr:uid="{00000000-0005-0000-0000-00008A100000}"/>
    <cellStyle name="20% - Accent2 25 5" xfId="6760" xr:uid="{00000000-0005-0000-0000-00008B100000}"/>
    <cellStyle name="20% - Accent2 25_REKAP IBT" xfId="6762" xr:uid="{00000000-0005-0000-0000-00008C100000}"/>
    <cellStyle name="20% - Accent2 26" xfId="6764" xr:uid="{00000000-0005-0000-0000-00008D100000}"/>
    <cellStyle name="20% - Accent2 26 2" xfId="6766" xr:uid="{00000000-0005-0000-0000-00008E100000}"/>
    <cellStyle name="20% - Accent2 26 2 2" xfId="6770" xr:uid="{00000000-0005-0000-0000-00008F100000}"/>
    <cellStyle name="20% - Accent2 26 3" xfId="6773" xr:uid="{00000000-0005-0000-0000-000090100000}"/>
    <cellStyle name="20% - Accent2 26 4" xfId="6775" xr:uid="{00000000-0005-0000-0000-000091100000}"/>
    <cellStyle name="20% - Accent2 26 5" xfId="6777" xr:uid="{00000000-0005-0000-0000-000092100000}"/>
    <cellStyle name="20% - Accent2 26_REKAP IBT" xfId="6779" xr:uid="{00000000-0005-0000-0000-000093100000}"/>
    <cellStyle name="20% - Accent2 27" xfId="6781" xr:uid="{00000000-0005-0000-0000-000094100000}"/>
    <cellStyle name="20% - Accent2 27 2" xfId="6783" xr:uid="{00000000-0005-0000-0000-000095100000}"/>
    <cellStyle name="20% - Accent2 27 2 2" xfId="6788" xr:uid="{00000000-0005-0000-0000-000096100000}"/>
    <cellStyle name="20% - Accent2 27 3" xfId="6790" xr:uid="{00000000-0005-0000-0000-000097100000}"/>
    <cellStyle name="20% - Accent2 27 4" xfId="6793" xr:uid="{00000000-0005-0000-0000-000098100000}"/>
    <cellStyle name="20% - Accent2 27 5" xfId="6796" xr:uid="{00000000-0005-0000-0000-000099100000}"/>
    <cellStyle name="20% - Accent2 27_REKAP IBT" xfId="6798" xr:uid="{00000000-0005-0000-0000-00009A100000}"/>
    <cellStyle name="20% - Accent2 28" xfId="6801" xr:uid="{00000000-0005-0000-0000-00009B100000}"/>
    <cellStyle name="20% - Accent2 28 2" xfId="6803" xr:uid="{00000000-0005-0000-0000-00009C100000}"/>
    <cellStyle name="20% - Accent2 28 2 2" xfId="6808" xr:uid="{00000000-0005-0000-0000-00009D100000}"/>
    <cellStyle name="20% - Accent2 28 3" xfId="6810" xr:uid="{00000000-0005-0000-0000-00009E100000}"/>
    <cellStyle name="20% - Accent2 28 4" xfId="6813" xr:uid="{00000000-0005-0000-0000-00009F100000}"/>
    <cellStyle name="20% - Accent2 28 5" xfId="6550" xr:uid="{00000000-0005-0000-0000-0000A0100000}"/>
    <cellStyle name="20% - Accent2 28_REKAP IBT" xfId="6815" xr:uid="{00000000-0005-0000-0000-0000A1100000}"/>
    <cellStyle name="20% - Accent2 29" xfId="6818" xr:uid="{00000000-0005-0000-0000-0000A2100000}"/>
    <cellStyle name="20% - Accent2 29 2" xfId="6820" xr:uid="{00000000-0005-0000-0000-0000A3100000}"/>
    <cellStyle name="20% - Accent2 29 2 2" xfId="6823" xr:uid="{00000000-0005-0000-0000-0000A4100000}"/>
    <cellStyle name="20% - Accent2 29 3" xfId="6825" xr:uid="{00000000-0005-0000-0000-0000A5100000}"/>
    <cellStyle name="20% - Accent2 29 4" xfId="3463" xr:uid="{00000000-0005-0000-0000-0000A6100000}"/>
    <cellStyle name="20% - Accent2 29 5" xfId="6827" xr:uid="{00000000-0005-0000-0000-0000A7100000}"/>
    <cellStyle name="20% - Accent2 29_REKAP IBT" xfId="6829" xr:uid="{00000000-0005-0000-0000-0000A8100000}"/>
    <cellStyle name="20% - Accent2 3" xfId="6831" xr:uid="{00000000-0005-0000-0000-0000A9100000}"/>
    <cellStyle name="20% - Accent2 3 10" xfId="6833" xr:uid="{00000000-0005-0000-0000-0000AA100000}"/>
    <cellStyle name="20% - Accent2 3 11" xfId="6835" xr:uid="{00000000-0005-0000-0000-0000AB100000}"/>
    <cellStyle name="20% - Accent2 3 12" xfId="6837" xr:uid="{00000000-0005-0000-0000-0000AC100000}"/>
    <cellStyle name="20% - Accent2 3 13" xfId="6838" xr:uid="{00000000-0005-0000-0000-0000AD100000}"/>
    <cellStyle name="20% - Accent2 3 14" xfId="6839" xr:uid="{00000000-0005-0000-0000-0000AE100000}"/>
    <cellStyle name="20% - Accent2 3 15" xfId="6842" xr:uid="{00000000-0005-0000-0000-0000AF100000}"/>
    <cellStyle name="20% - Accent2 3 16" xfId="6844" xr:uid="{00000000-0005-0000-0000-0000B0100000}"/>
    <cellStyle name="20% - Accent2 3 2" xfId="6491" xr:uid="{00000000-0005-0000-0000-0000B1100000}"/>
    <cellStyle name="20% - Accent2 3 3" xfId="6845" xr:uid="{00000000-0005-0000-0000-0000B2100000}"/>
    <cellStyle name="20% - Accent2 3 4" xfId="6846" xr:uid="{00000000-0005-0000-0000-0000B3100000}"/>
    <cellStyle name="20% - Accent2 3 5" xfId="6847" xr:uid="{00000000-0005-0000-0000-0000B4100000}"/>
    <cellStyle name="20% - Accent2 3 6" xfId="6464" xr:uid="{00000000-0005-0000-0000-0000B5100000}"/>
    <cellStyle name="20% - Accent2 3 7" xfId="2276" xr:uid="{00000000-0005-0000-0000-0000B6100000}"/>
    <cellStyle name="20% - Accent2 3 8" xfId="6471" xr:uid="{00000000-0005-0000-0000-0000B7100000}"/>
    <cellStyle name="20% - Accent2 3 9" xfId="6475" xr:uid="{00000000-0005-0000-0000-0000B8100000}"/>
    <cellStyle name="20% - Accent2 30" xfId="6750" xr:uid="{00000000-0005-0000-0000-0000B9100000}"/>
    <cellStyle name="20% - Accent2 30 2" xfId="6752" xr:uid="{00000000-0005-0000-0000-0000BA100000}"/>
    <cellStyle name="20% - Accent2 30 2 2" xfId="6755" xr:uid="{00000000-0005-0000-0000-0000BB100000}"/>
    <cellStyle name="20% - Accent2 30 3" xfId="6757" xr:uid="{00000000-0005-0000-0000-0000BC100000}"/>
    <cellStyle name="20% - Accent2 30 4" xfId="6759" xr:uid="{00000000-0005-0000-0000-0000BD100000}"/>
    <cellStyle name="20% - Accent2 30 5" xfId="6761" xr:uid="{00000000-0005-0000-0000-0000BE100000}"/>
    <cellStyle name="20% - Accent2 30_REKAP IBT" xfId="6763" xr:uid="{00000000-0005-0000-0000-0000BF100000}"/>
    <cellStyle name="20% - Accent2 31" xfId="6765" xr:uid="{00000000-0005-0000-0000-0000C0100000}"/>
    <cellStyle name="20% - Accent2 31 2" xfId="6767" xr:uid="{00000000-0005-0000-0000-0000C1100000}"/>
    <cellStyle name="20% - Accent2 31 2 2" xfId="6771" xr:uid="{00000000-0005-0000-0000-0000C2100000}"/>
    <cellStyle name="20% - Accent2 31 3" xfId="6774" xr:uid="{00000000-0005-0000-0000-0000C3100000}"/>
    <cellStyle name="20% - Accent2 31 4" xfId="6776" xr:uid="{00000000-0005-0000-0000-0000C4100000}"/>
    <cellStyle name="20% - Accent2 31 5" xfId="6778" xr:uid="{00000000-0005-0000-0000-0000C5100000}"/>
    <cellStyle name="20% - Accent2 31_REKAP IBT" xfId="6780" xr:uid="{00000000-0005-0000-0000-0000C6100000}"/>
    <cellStyle name="20% - Accent2 32" xfId="6782" xr:uid="{00000000-0005-0000-0000-0000C7100000}"/>
    <cellStyle name="20% - Accent2 32 2" xfId="6784" xr:uid="{00000000-0005-0000-0000-0000C8100000}"/>
    <cellStyle name="20% - Accent2 32 2 2" xfId="6789" xr:uid="{00000000-0005-0000-0000-0000C9100000}"/>
    <cellStyle name="20% - Accent2 32 3" xfId="6791" xr:uid="{00000000-0005-0000-0000-0000CA100000}"/>
    <cellStyle name="20% - Accent2 32 4" xfId="6794" xr:uid="{00000000-0005-0000-0000-0000CB100000}"/>
    <cellStyle name="20% - Accent2 32 5" xfId="6797" xr:uid="{00000000-0005-0000-0000-0000CC100000}"/>
    <cellStyle name="20% - Accent2 32_REKAP IBT" xfId="6799" xr:uid="{00000000-0005-0000-0000-0000CD100000}"/>
    <cellStyle name="20% - Accent2 33" xfId="6802" xr:uid="{00000000-0005-0000-0000-0000CE100000}"/>
    <cellStyle name="20% - Accent2 33 2" xfId="6804" xr:uid="{00000000-0005-0000-0000-0000CF100000}"/>
    <cellStyle name="20% - Accent2 33 2 2" xfId="6809" xr:uid="{00000000-0005-0000-0000-0000D0100000}"/>
    <cellStyle name="20% - Accent2 33 3" xfId="6811" xr:uid="{00000000-0005-0000-0000-0000D1100000}"/>
    <cellStyle name="20% - Accent2 33 4" xfId="6814" xr:uid="{00000000-0005-0000-0000-0000D2100000}"/>
    <cellStyle name="20% - Accent2 33 5" xfId="6551" xr:uid="{00000000-0005-0000-0000-0000D3100000}"/>
    <cellStyle name="20% - Accent2 33_REKAP IBT" xfId="6816" xr:uid="{00000000-0005-0000-0000-0000D4100000}"/>
    <cellStyle name="20% - Accent2 34" xfId="6819" xr:uid="{00000000-0005-0000-0000-0000D5100000}"/>
    <cellStyle name="20% - Accent2 34 2" xfId="6821" xr:uid="{00000000-0005-0000-0000-0000D6100000}"/>
    <cellStyle name="20% - Accent2 34 2 2" xfId="6824" xr:uid="{00000000-0005-0000-0000-0000D7100000}"/>
    <cellStyle name="20% - Accent2 34 3" xfId="6826" xr:uid="{00000000-0005-0000-0000-0000D8100000}"/>
    <cellStyle name="20% - Accent2 34 4" xfId="3464" xr:uid="{00000000-0005-0000-0000-0000D9100000}"/>
    <cellStyle name="20% - Accent2 34 5" xfId="6828" xr:uid="{00000000-0005-0000-0000-0000DA100000}"/>
    <cellStyle name="20% - Accent2 34_REKAP IBT" xfId="6830" xr:uid="{00000000-0005-0000-0000-0000DB100000}"/>
    <cellStyle name="20% - Accent2 35" xfId="6848" xr:uid="{00000000-0005-0000-0000-0000DC100000}"/>
    <cellStyle name="20% - Accent2 35 2" xfId="6851" xr:uid="{00000000-0005-0000-0000-0000DD100000}"/>
    <cellStyle name="20% - Accent2 35 2 2" xfId="6854" xr:uid="{00000000-0005-0000-0000-0000DE100000}"/>
    <cellStyle name="20% - Accent2 35 3" xfId="6856" xr:uid="{00000000-0005-0000-0000-0000DF100000}"/>
    <cellStyle name="20% - Accent2 35 4" xfId="6860" xr:uid="{00000000-0005-0000-0000-0000E0100000}"/>
    <cellStyle name="20% - Accent2 35 5" xfId="6862" xr:uid="{00000000-0005-0000-0000-0000E1100000}"/>
    <cellStyle name="20% - Accent2 35_REKAP IBT" xfId="6864" xr:uid="{00000000-0005-0000-0000-0000E2100000}"/>
    <cellStyle name="20% - Accent2 36" xfId="6866" xr:uid="{00000000-0005-0000-0000-0000E3100000}"/>
    <cellStyle name="20% - Accent2 36 2" xfId="6868" xr:uid="{00000000-0005-0000-0000-0000E4100000}"/>
    <cellStyle name="20% - Accent2 36 2 2" xfId="6870" xr:uid="{00000000-0005-0000-0000-0000E5100000}"/>
    <cellStyle name="20% - Accent2 36 3" xfId="6872" xr:uid="{00000000-0005-0000-0000-0000E6100000}"/>
    <cellStyle name="20% - Accent2 36 4" xfId="6876" xr:uid="{00000000-0005-0000-0000-0000E7100000}"/>
    <cellStyle name="20% - Accent2 36 5" xfId="6879" xr:uid="{00000000-0005-0000-0000-0000E8100000}"/>
    <cellStyle name="20% - Accent2 36_REKAP IBT" xfId="6881" xr:uid="{00000000-0005-0000-0000-0000E9100000}"/>
    <cellStyle name="20% - Accent2 37" xfId="6883" xr:uid="{00000000-0005-0000-0000-0000EA100000}"/>
    <cellStyle name="20% - Accent2 37 2" xfId="6885" xr:uid="{00000000-0005-0000-0000-0000EB100000}"/>
    <cellStyle name="20% - Accent2 37 2 2" xfId="6887" xr:uid="{00000000-0005-0000-0000-0000EC100000}"/>
    <cellStyle name="20% - Accent2 37 3" xfId="6890" xr:uid="{00000000-0005-0000-0000-0000ED100000}"/>
    <cellStyle name="20% - Accent2 37 4" xfId="6893" xr:uid="{00000000-0005-0000-0000-0000EE100000}"/>
    <cellStyle name="20% - Accent2 37 5" xfId="6896" xr:uid="{00000000-0005-0000-0000-0000EF100000}"/>
    <cellStyle name="20% - Accent2 37_REKAP IBT" xfId="6898" xr:uid="{00000000-0005-0000-0000-0000F0100000}"/>
    <cellStyle name="20% - Accent2 38" xfId="6901" xr:uid="{00000000-0005-0000-0000-0000F1100000}"/>
    <cellStyle name="20% - Accent2 38 2" xfId="6903" xr:uid="{00000000-0005-0000-0000-0000F2100000}"/>
    <cellStyle name="20% - Accent2 38 2 2" xfId="6905" xr:uid="{00000000-0005-0000-0000-0000F3100000}"/>
    <cellStyle name="20% - Accent2 38 3" xfId="6908" xr:uid="{00000000-0005-0000-0000-0000F4100000}"/>
    <cellStyle name="20% - Accent2 38 4" xfId="6911" xr:uid="{00000000-0005-0000-0000-0000F5100000}"/>
    <cellStyle name="20% - Accent2 38 5" xfId="6594" xr:uid="{00000000-0005-0000-0000-0000F6100000}"/>
    <cellStyle name="20% - Accent2 38_REKAP IBT" xfId="6913" xr:uid="{00000000-0005-0000-0000-0000F7100000}"/>
    <cellStyle name="20% - Accent2 39" xfId="6915" xr:uid="{00000000-0005-0000-0000-0000F8100000}"/>
    <cellStyle name="20% - Accent2 39 2" xfId="6917" xr:uid="{00000000-0005-0000-0000-0000F9100000}"/>
    <cellStyle name="20% - Accent2 39 2 2" xfId="6919" xr:uid="{00000000-0005-0000-0000-0000FA100000}"/>
    <cellStyle name="20% - Accent2 39 3" xfId="6921" xr:uid="{00000000-0005-0000-0000-0000FB100000}"/>
    <cellStyle name="20% - Accent2 39 4" xfId="6928" xr:uid="{00000000-0005-0000-0000-0000FC100000}"/>
    <cellStyle name="20% - Accent2 39 5" xfId="6931" xr:uid="{00000000-0005-0000-0000-0000FD100000}"/>
    <cellStyle name="20% - Accent2 39_REKAP IBT" xfId="6933" xr:uid="{00000000-0005-0000-0000-0000FE100000}"/>
    <cellStyle name="20% - Accent2 4" xfId="6936" xr:uid="{00000000-0005-0000-0000-0000FF100000}"/>
    <cellStyle name="20% - Accent2 4 10" xfId="6938" xr:uid="{00000000-0005-0000-0000-000000110000}"/>
    <cellStyle name="20% - Accent2 4 2" xfId="6939" xr:uid="{00000000-0005-0000-0000-000001110000}"/>
    <cellStyle name="20% - Accent2 4 2 2" xfId="6942" xr:uid="{00000000-0005-0000-0000-000002110000}"/>
    <cellStyle name="20% - Accent2 4 2 3" xfId="6944" xr:uid="{00000000-0005-0000-0000-000003110000}"/>
    <cellStyle name="20% - Accent2 4 2_REKAP IBT" xfId="6946" xr:uid="{00000000-0005-0000-0000-000004110000}"/>
    <cellStyle name="20% - Accent2 4 3" xfId="6947" xr:uid="{00000000-0005-0000-0000-000005110000}"/>
    <cellStyle name="20% - Accent2 4 3 2" xfId="6949" xr:uid="{00000000-0005-0000-0000-000006110000}"/>
    <cellStyle name="20% - Accent2 4 4" xfId="6950" xr:uid="{00000000-0005-0000-0000-000007110000}"/>
    <cellStyle name="20% - Accent2 4 4 2" xfId="6952" xr:uid="{00000000-0005-0000-0000-000008110000}"/>
    <cellStyle name="20% - Accent2 4 5" xfId="6953" xr:uid="{00000000-0005-0000-0000-000009110000}"/>
    <cellStyle name="20% - Accent2 4 5 2" xfId="6955" xr:uid="{00000000-0005-0000-0000-00000A110000}"/>
    <cellStyle name="20% - Accent2 4 6" xfId="6488" xr:uid="{00000000-0005-0000-0000-00000B110000}"/>
    <cellStyle name="20% - Accent2 4 7" xfId="6496" xr:uid="{00000000-0005-0000-0000-00000C110000}"/>
    <cellStyle name="20% - Accent2 4 8" xfId="6499" xr:uid="{00000000-0005-0000-0000-00000D110000}"/>
    <cellStyle name="20% - Accent2 4 9" xfId="6483" xr:uid="{00000000-0005-0000-0000-00000E110000}"/>
    <cellStyle name="20% - Accent2 4_REKAP IBT" xfId="6958" xr:uid="{00000000-0005-0000-0000-00000F110000}"/>
    <cellStyle name="20% - Accent2 40" xfId="6849" xr:uid="{00000000-0005-0000-0000-000010110000}"/>
    <cellStyle name="20% - Accent2 40 2" xfId="6852" xr:uid="{00000000-0005-0000-0000-000011110000}"/>
    <cellStyle name="20% - Accent2 40 2 2" xfId="6855" xr:uid="{00000000-0005-0000-0000-000012110000}"/>
    <cellStyle name="20% - Accent2 40 3" xfId="6857" xr:uid="{00000000-0005-0000-0000-000013110000}"/>
    <cellStyle name="20% - Accent2 40 4" xfId="6861" xr:uid="{00000000-0005-0000-0000-000014110000}"/>
    <cellStyle name="20% - Accent2 40 5" xfId="6863" xr:uid="{00000000-0005-0000-0000-000015110000}"/>
    <cellStyle name="20% - Accent2 40_REKAP IBT" xfId="6865" xr:uid="{00000000-0005-0000-0000-000016110000}"/>
    <cellStyle name="20% - Accent2 41" xfId="6867" xr:uid="{00000000-0005-0000-0000-000017110000}"/>
    <cellStyle name="20% - Accent2 41 2" xfId="6869" xr:uid="{00000000-0005-0000-0000-000018110000}"/>
    <cellStyle name="20% - Accent2 41 2 2" xfId="6871" xr:uid="{00000000-0005-0000-0000-000019110000}"/>
    <cellStyle name="20% - Accent2 41 3" xfId="6873" xr:uid="{00000000-0005-0000-0000-00001A110000}"/>
    <cellStyle name="20% - Accent2 41 4" xfId="6877" xr:uid="{00000000-0005-0000-0000-00001B110000}"/>
    <cellStyle name="20% - Accent2 41 5" xfId="6880" xr:uid="{00000000-0005-0000-0000-00001C110000}"/>
    <cellStyle name="20% - Accent2 41_REKAP IBT" xfId="6882" xr:uid="{00000000-0005-0000-0000-00001D110000}"/>
    <cellStyle name="20% - Accent2 42" xfId="6884" xr:uid="{00000000-0005-0000-0000-00001E110000}"/>
    <cellStyle name="20% - Accent2 42 2" xfId="6886" xr:uid="{00000000-0005-0000-0000-00001F110000}"/>
    <cellStyle name="20% - Accent2 42 2 2" xfId="6888" xr:uid="{00000000-0005-0000-0000-000020110000}"/>
    <cellStyle name="20% - Accent2 42 3" xfId="6891" xr:uid="{00000000-0005-0000-0000-000021110000}"/>
    <cellStyle name="20% - Accent2 42 4" xfId="6894" xr:uid="{00000000-0005-0000-0000-000022110000}"/>
    <cellStyle name="20% - Accent2 42 5" xfId="6897" xr:uid="{00000000-0005-0000-0000-000023110000}"/>
    <cellStyle name="20% - Accent2 42_REKAP IBT" xfId="6899" xr:uid="{00000000-0005-0000-0000-000024110000}"/>
    <cellStyle name="20% - Accent2 43" xfId="6902" xr:uid="{00000000-0005-0000-0000-000025110000}"/>
    <cellStyle name="20% - Accent2 43 2" xfId="6904" xr:uid="{00000000-0005-0000-0000-000026110000}"/>
    <cellStyle name="20% - Accent2 43 2 2" xfId="6906" xr:uid="{00000000-0005-0000-0000-000027110000}"/>
    <cellStyle name="20% - Accent2 43 3" xfId="6909" xr:uid="{00000000-0005-0000-0000-000028110000}"/>
    <cellStyle name="20% - Accent2 43 4" xfId="6912" xr:uid="{00000000-0005-0000-0000-000029110000}"/>
    <cellStyle name="20% - Accent2 43 5" xfId="6595" xr:uid="{00000000-0005-0000-0000-00002A110000}"/>
    <cellStyle name="20% - Accent2 43_REKAP IBT" xfId="6914" xr:uid="{00000000-0005-0000-0000-00002B110000}"/>
    <cellStyle name="20% - Accent2 44" xfId="6916" xr:uid="{00000000-0005-0000-0000-00002C110000}"/>
    <cellStyle name="20% - Accent2 44 2" xfId="6918" xr:uid="{00000000-0005-0000-0000-00002D110000}"/>
    <cellStyle name="20% - Accent2 44 2 2" xfId="6920" xr:uid="{00000000-0005-0000-0000-00002E110000}"/>
    <cellStyle name="20% - Accent2 44 3" xfId="6922" xr:uid="{00000000-0005-0000-0000-00002F110000}"/>
    <cellStyle name="20% - Accent2 44 4" xfId="6929" xr:uid="{00000000-0005-0000-0000-000030110000}"/>
    <cellStyle name="20% - Accent2 44 5" xfId="6932" xr:uid="{00000000-0005-0000-0000-000031110000}"/>
    <cellStyle name="20% - Accent2 44_REKAP IBT" xfId="6934" xr:uid="{00000000-0005-0000-0000-000032110000}"/>
    <cellStyle name="20% - Accent2 45" xfId="6959" xr:uid="{00000000-0005-0000-0000-000033110000}"/>
    <cellStyle name="20% - Accent2 45 2" xfId="6961" xr:uid="{00000000-0005-0000-0000-000034110000}"/>
    <cellStyle name="20% - Accent2 45 2 2" xfId="6963" xr:uid="{00000000-0005-0000-0000-000035110000}"/>
    <cellStyle name="20% - Accent2 45 3" xfId="6965" xr:uid="{00000000-0005-0000-0000-000036110000}"/>
    <cellStyle name="20% - Accent2 45 4" xfId="6968" xr:uid="{00000000-0005-0000-0000-000037110000}"/>
    <cellStyle name="20% - Accent2 45 5" xfId="2042" xr:uid="{00000000-0005-0000-0000-000038110000}"/>
    <cellStyle name="20% - Accent2 45_REKAP IBT" xfId="6970" xr:uid="{00000000-0005-0000-0000-000039110000}"/>
    <cellStyle name="20% - Accent2 46" xfId="6973" xr:uid="{00000000-0005-0000-0000-00003A110000}"/>
    <cellStyle name="20% - Accent2 46 2" xfId="6975" xr:uid="{00000000-0005-0000-0000-00003B110000}"/>
    <cellStyle name="20% - Accent2 46 2 2" xfId="6977" xr:uid="{00000000-0005-0000-0000-00003C110000}"/>
    <cellStyle name="20% - Accent2 46 3" xfId="6979" xr:uid="{00000000-0005-0000-0000-00003D110000}"/>
    <cellStyle name="20% - Accent2 46 4" xfId="6982" xr:uid="{00000000-0005-0000-0000-00003E110000}"/>
    <cellStyle name="20% - Accent2 46 5" xfId="6985" xr:uid="{00000000-0005-0000-0000-00003F110000}"/>
    <cellStyle name="20% - Accent2 46_REKAP IBT" xfId="6987" xr:uid="{00000000-0005-0000-0000-000040110000}"/>
    <cellStyle name="20% - Accent2 47" xfId="6989" xr:uid="{00000000-0005-0000-0000-000041110000}"/>
    <cellStyle name="20% - Accent2 47 2" xfId="6992" xr:uid="{00000000-0005-0000-0000-000042110000}"/>
    <cellStyle name="20% - Accent2 47 2 2" xfId="6994" xr:uid="{00000000-0005-0000-0000-000043110000}"/>
    <cellStyle name="20% - Accent2 47 3" xfId="6997" xr:uid="{00000000-0005-0000-0000-000044110000}"/>
    <cellStyle name="20% - Accent2 47 4" xfId="7001" xr:uid="{00000000-0005-0000-0000-000045110000}"/>
    <cellStyle name="20% - Accent2 47 5" xfId="7005" xr:uid="{00000000-0005-0000-0000-000046110000}"/>
    <cellStyle name="20% - Accent2 47_REKAP IBT" xfId="7008" xr:uid="{00000000-0005-0000-0000-000047110000}"/>
    <cellStyle name="20% - Accent2 48" xfId="7010" xr:uid="{00000000-0005-0000-0000-000048110000}"/>
    <cellStyle name="20% - Accent2 48 2" xfId="7012" xr:uid="{00000000-0005-0000-0000-000049110000}"/>
    <cellStyle name="20% - Accent2 48 2 2" xfId="7014" xr:uid="{00000000-0005-0000-0000-00004A110000}"/>
    <cellStyle name="20% - Accent2 48 3" xfId="7018" xr:uid="{00000000-0005-0000-0000-00004B110000}"/>
    <cellStyle name="20% - Accent2 48 4" xfId="7020" xr:uid="{00000000-0005-0000-0000-00004C110000}"/>
    <cellStyle name="20% - Accent2 48 5" xfId="6635" xr:uid="{00000000-0005-0000-0000-00004D110000}"/>
    <cellStyle name="20% - Accent2 48_REKAP IBT" xfId="7025" xr:uid="{00000000-0005-0000-0000-00004E110000}"/>
    <cellStyle name="20% - Accent2 49" xfId="7027" xr:uid="{00000000-0005-0000-0000-00004F110000}"/>
    <cellStyle name="20% - Accent2 49 2" xfId="7029" xr:uid="{00000000-0005-0000-0000-000050110000}"/>
    <cellStyle name="20% - Accent2 49 2 2" xfId="7031" xr:uid="{00000000-0005-0000-0000-000051110000}"/>
    <cellStyle name="20% - Accent2 49 3" xfId="7033" xr:uid="{00000000-0005-0000-0000-000052110000}"/>
    <cellStyle name="20% - Accent2 49 4" xfId="7036" xr:uid="{00000000-0005-0000-0000-000053110000}"/>
    <cellStyle name="20% - Accent2 49 5" xfId="7040" xr:uid="{00000000-0005-0000-0000-000054110000}"/>
    <cellStyle name="20% - Accent2 49_REKAP IBT" xfId="7044" xr:uid="{00000000-0005-0000-0000-000055110000}"/>
    <cellStyle name="20% - Accent2 5" xfId="7046" xr:uid="{00000000-0005-0000-0000-000056110000}"/>
    <cellStyle name="20% - Accent2 5 10" xfId="7048" xr:uid="{00000000-0005-0000-0000-000057110000}"/>
    <cellStyle name="20% - Accent2 5 2" xfId="7049" xr:uid="{00000000-0005-0000-0000-000058110000}"/>
    <cellStyle name="20% - Accent2 5 2 2" xfId="7052" xr:uid="{00000000-0005-0000-0000-000059110000}"/>
    <cellStyle name="20% - Accent2 5 2 3" xfId="7055" xr:uid="{00000000-0005-0000-0000-00005A110000}"/>
    <cellStyle name="20% - Accent2 5 2_REKAP IBT" xfId="7056" xr:uid="{00000000-0005-0000-0000-00005B110000}"/>
    <cellStyle name="20% - Accent2 5 3" xfId="7057" xr:uid="{00000000-0005-0000-0000-00005C110000}"/>
    <cellStyle name="20% - Accent2 5 3 2" xfId="7060" xr:uid="{00000000-0005-0000-0000-00005D110000}"/>
    <cellStyle name="20% - Accent2 5 4" xfId="7061" xr:uid="{00000000-0005-0000-0000-00005E110000}"/>
    <cellStyle name="20% - Accent2 5 4 2" xfId="7064" xr:uid="{00000000-0005-0000-0000-00005F110000}"/>
    <cellStyle name="20% - Accent2 5 5" xfId="7066" xr:uid="{00000000-0005-0000-0000-000060110000}"/>
    <cellStyle name="20% - Accent2 5 5 2" xfId="7069" xr:uid="{00000000-0005-0000-0000-000061110000}"/>
    <cellStyle name="20% - Accent2 5 6" xfId="6523" xr:uid="{00000000-0005-0000-0000-000062110000}"/>
    <cellStyle name="20% - Accent2 5 7" xfId="6531" xr:uid="{00000000-0005-0000-0000-000063110000}"/>
    <cellStyle name="20% - Accent2 5 8" xfId="923" xr:uid="{00000000-0005-0000-0000-000064110000}"/>
    <cellStyle name="20% - Accent2 5 9" xfId="6537" xr:uid="{00000000-0005-0000-0000-000065110000}"/>
    <cellStyle name="20% - Accent2 5_REKAP IBT" xfId="7071" xr:uid="{00000000-0005-0000-0000-000066110000}"/>
    <cellStyle name="20% - Accent2 50" xfId="6960" xr:uid="{00000000-0005-0000-0000-000067110000}"/>
    <cellStyle name="20% - Accent2 50 2" xfId="6962" xr:uid="{00000000-0005-0000-0000-000068110000}"/>
    <cellStyle name="20% - Accent2 50 2 2" xfId="6964" xr:uid="{00000000-0005-0000-0000-000069110000}"/>
    <cellStyle name="20% - Accent2 50 3" xfId="6966" xr:uid="{00000000-0005-0000-0000-00006A110000}"/>
    <cellStyle name="20% - Accent2 50 4" xfId="6969" xr:uid="{00000000-0005-0000-0000-00006B110000}"/>
    <cellStyle name="20% - Accent2 50 5" xfId="2043" xr:uid="{00000000-0005-0000-0000-00006C110000}"/>
    <cellStyle name="20% - Accent2 50_REKAP IBT" xfId="6971" xr:uid="{00000000-0005-0000-0000-00006D110000}"/>
    <cellStyle name="20% - Accent2 51" xfId="6974" xr:uid="{00000000-0005-0000-0000-00006E110000}"/>
    <cellStyle name="20% - Accent2 51 2" xfId="6976" xr:uid="{00000000-0005-0000-0000-00006F110000}"/>
    <cellStyle name="20% - Accent2 51 2 2" xfId="6978" xr:uid="{00000000-0005-0000-0000-000070110000}"/>
    <cellStyle name="20% - Accent2 51 3" xfId="6980" xr:uid="{00000000-0005-0000-0000-000071110000}"/>
    <cellStyle name="20% - Accent2 51 4" xfId="6983" xr:uid="{00000000-0005-0000-0000-000072110000}"/>
    <cellStyle name="20% - Accent2 51 5" xfId="6986" xr:uid="{00000000-0005-0000-0000-000073110000}"/>
    <cellStyle name="20% - Accent2 51_REKAP IBT" xfId="6988" xr:uid="{00000000-0005-0000-0000-000074110000}"/>
    <cellStyle name="20% - Accent2 52" xfId="6990" xr:uid="{00000000-0005-0000-0000-000075110000}"/>
    <cellStyle name="20% - Accent2 52 2" xfId="6993" xr:uid="{00000000-0005-0000-0000-000076110000}"/>
    <cellStyle name="20% - Accent2 52 2 2" xfId="6995" xr:uid="{00000000-0005-0000-0000-000077110000}"/>
    <cellStyle name="20% - Accent2 52 3" xfId="6998" xr:uid="{00000000-0005-0000-0000-000078110000}"/>
    <cellStyle name="20% - Accent2 52 4" xfId="7002" xr:uid="{00000000-0005-0000-0000-000079110000}"/>
    <cellStyle name="20% - Accent2 52 5" xfId="7006" xr:uid="{00000000-0005-0000-0000-00007A110000}"/>
    <cellStyle name="20% - Accent2 52_REKAP IBT" xfId="7009" xr:uid="{00000000-0005-0000-0000-00007B110000}"/>
    <cellStyle name="20% - Accent2 53" xfId="7011" xr:uid="{00000000-0005-0000-0000-00007C110000}"/>
    <cellStyle name="20% - Accent2 53 2" xfId="7013" xr:uid="{00000000-0005-0000-0000-00007D110000}"/>
    <cellStyle name="20% - Accent2 53 2 2" xfId="7015" xr:uid="{00000000-0005-0000-0000-00007E110000}"/>
    <cellStyle name="20% - Accent2 53 3" xfId="7019" xr:uid="{00000000-0005-0000-0000-00007F110000}"/>
    <cellStyle name="20% - Accent2 53 4" xfId="7021" xr:uid="{00000000-0005-0000-0000-000080110000}"/>
    <cellStyle name="20% - Accent2 53 5" xfId="6636" xr:uid="{00000000-0005-0000-0000-000081110000}"/>
    <cellStyle name="20% - Accent2 53_REKAP IBT" xfId="7026" xr:uid="{00000000-0005-0000-0000-000082110000}"/>
    <cellStyle name="20% - Accent2 54" xfId="7028" xr:uid="{00000000-0005-0000-0000-000083110000}"/>
    <cellStyle name="20% - Accent2 54 2" xfId="7030" xr:uid="{00000000-0005-0000-0000-000084110000}"/>
    <cellStyle name="20% - Accent2 54 2 2" xfId="7032" xr:uid="{00000000-0005-0000-0000-000085110000}"/>
    <cellStyle name="20% - Accent2 54 3" xfId="7034" xr:uid="{00000000-0005-0000-0000-000086110000}"/>
    <cellStyle name="20% - Accent2 54 4" xfId="7037" xr:uid="{00000000-0005-0000-0000-000087110000}"/>
    <cellStyle name="20% - Accent2 54 5" xfId="7041" xr:uid="{00000000-0005-0000-0000-000088110000}"/>
    <cellStyle name="20% - Accent2 54_REKAP IBT" xfId="7045" xr:uid="{00000000-0005-0000-0000-000089110000}"/>
    <cellStyle name="20% - Accent2 55" xfId="7072" xr:uid="{00000000-0005-0000-0000-00008A110000}"/>
    <cellStyle name="20% - Accent2 55 2" xfId="7074" xr:uid="{00000000-0005-0000-0000-00008B110000}"/>
    <cellStyle name="20% - Accent2 55 2 2" xfId="7076" xr:uid="{00000000-0005-0000-0000-00008C110000}"/>
    <cellStyle name="20% - Accent2 55 3" xfId="7078" xr:uid="{00000000-0005-0000-0000-00008D110000}"/>
    <cellStyle name="20% - Accent2 55 4" xfId="7080" xr:uid="{00000000-0005-0000-0000-00008E110000}"/>
    <cellStyle name="20% - Accent2 55 5" xfId="7083" xr:uid="{00000000-0005-0000-0000-00008F110000}"/>
    <cellStyle name="20% - Accent2 55_REKAP IBT" xfId="7087" xr:uid="{00000000-0005-0000-0000-000090110000}"/>
    <cellStyle name="20% - Accent2 56" xfId="7090" xr:uid="{00000000-0005-0000-0000-000091110000}"/>
    <cellStyle name="20% - Accent2 56 2" xfId="7093" xr:uid="{00000000-0005-0000-0000-000092110000}"/>
    <cellStyle name="20% - Accent2 56 2 2" xfId="7095" xr:uid="{00000000-0005-0000-0000-000093110000}"/>
    <cellStyle name="20% - Accent2 56 3" xfId="7098" xr:uid="{00000000-0005-0000-0000-000094110000}"/>
    <cellStyle name="20% - Accent2 56 4" xfId="7100" xr:uid="{00000000-0005-0000-0000-000095110000}"/>
    <cellStyle name="20% - Accent2 56 5" xfId="7104" xr:uid="{00000000-0005-0000-0000-000096110000}"/>
    <cellStyle name="20% - Accent2 56_REKAP IBT" xfId="7110" xr:uid="{00000000-0005-0000-0000-000097110000}"/>
    <cellStyle name="20% - Accent2 57" xfId="7112" xr:uid="{00000000-0005-0000-0000-000098110000}"/>
    <cellStyle name="20% - Accent2 57 2" xfId="7115" xr:uid="{00000000-0005-0000-0000-000099110000}"/>
    <cellStyle name="20% - Accent2 57 2 2" xfId="7117" xr:uid="{00000000-0005-0000-0000-00009A110000}"/>
    <cellStyle name="20% - Accent2 57 3" xfId="7120" xr:uid="{00000000-0005-0000-0000-00009B110000}"/>
    <cellStyle name="20% - Accent2 57 4" xfId="7122" xr:uid="{00000000-0005-0000-0000-00009C110000}"/>
    <cellStyle name="20% - Accent2 57 5" xfId="7129" xr:uid="{00000000-0005-0000-0000-00009D110000}"/>
    <cellStyle name="20% - Accent2 57_REKAP IBT" xfId="7131" xr:uid="{00000000-0005-0000-0000-00009E110000}"/>
    <cellStyle name="20% - Accent2 58" xfId="7133" xr:uid="{00000000-0005-0000-0000-00009F110000}"/>
    <cellStyle name="20% - Accent2 58 2" xfId="7136" xr:uid="{00000000-0005-0000-0000-0000A0110000}"/>
    <cellStyle name="20% - Accent2 58 2 2" xfId="7138" xr:uid="{00000000-0005-0000-0000-0000A1110000}"/>
    <cellStyle name="20% - Accent2 58 3" xfId="7141" xr:uid="{00000000-0005-0000-0000-0000A2110000}"/>
    <cellStyle name="20% - Accent2 58 4" xfId="7144" xr:uid="{00000000-0005-0000-0000-0000A3110000}"/>
    <cellStyle name="20% - Accent2 58 5" xfId="7149" xr:uid="{00000000-0005-0000-0000-0000A4110000}"/>
    <cellStyle name="20% - Accent2 58_REKAP IBT" xfId="7151" xr:uid="{00000000-0005-0000-0000-0000A5110000}"/>
    <cellStyle name="20% - Accent2 59" xfId="7154" xr:uid="{00000000-0005-0000-0000-0000A6110000}"/>
    <cellStyle name="20% - Accent2 59 2" xfId="7158" xr:uid="{00000000-0005-0000-0000-0000A7110000}"/>
    <cellStyle name="20% - Accent2 59 2 2" xfId="7161" xr:uid="{00000000-0005-0000-0000-0000A8110000}"/>
    <cellStyle name="20% - Accent2 59 3" xfId="7165" xr:uid="{00000000-0005-0000-0000-0000A9110000}"/>
    <cellStyle name="20% - Accent2 59 4" xfId="7167" xr:uid="{00000000-0005-0000-0000-0000AA110000}"/>
    <cellStyle name="20% - Accent2 59 5" xfId="7177" xr:uid="{00000000-0005-0000-0000-0000AB110000}"/>
    <cellStyle name="20% - Accent2 59_REKAP IBT" xfId="7181" xr:uid="{00000000-0005-0000-0000-0000AC110000}"/>
    <cellStyle name="20% - Accent2 6" xfId="7183" xr:uid="{00000000-0005-0000-0000-0000AD110000}"/>
    <cellStyle name="20% - Accent2 6 10" xfId="7184" xr:uid="{00000000-0005-0000-0000-0000AE110000}"/>
    <cellStyle name="20% - Accent2 6 2" xfId="7187" xr:uid="{00000000-0005-0000-0000-0000AF110000}"/>
    <cellStyle name="20% - Accent2 6 2 2" xfId="7190" xr:uid="{00000000-0005-0000-0000-0000B0110000}"/>
    <cellStyle name="20% - Accent2 6 2 3" xfId="7193" xr:uid="{00000000-0005-0000-0000-0000B1110000}"/>
    <cellStyle name="20% - Accent2 6 2_REKAP IBT" xfId="7194" xr:uid="{00000000-0005-0000-0000-0000B2110000}"/>
    <cellStyle name="20% - Accent2 6 3" xfId="7195" xr:uid="{00000000-0005-0000-0000-0000B3110000}"/>
    <cellStyle name="20% - Accent2 6 3 2" xfId="7198" xr:uid="{00000000-0005-0000-0000-0000B4110000}"/>
    <cellStyle name="20% - Accent2 6 4" xfId="7199" xr:uid="{00000000-0005-0000-0000-0000B5110000}"/>
    <cellStyle name="20% - Accent2 6 4 2" xfId="7202" xr:uid="{00000000-0005-0000-0000-0000B6110000}"/>
    <cellStyle name="20% - Accent2 6 5" xfId="7203" xr:uid="{00000000-0005-0000-0000-0000B7110000}"/>
    <cellStyle name="20% - Accent2 6 5 2" xfId="7206" xr:uid="{00000000-0005-0000-0000-0000B8110000}"/>
    <cellStyle name="20% - Accent2 6 6" xfId="6554" xr:uid="{00000000-0005-0000-0000-0000B9110000}"/>
    <cellStyle name="20% - Accent2 6 7" xfId="6565" xr:uid="{00000000-0005-0000-0000-0000BA110000}"/>
    <cellStyle name="20% - Accent2 6 8" xfId="6574" xr:uid="{00000000-0005-0000-0000-0000BB110000}"/>
    <cellStyle name="20% - Accent2 6 9" xfId="6580" xr:uid="{00000000-0005-0000-0000-0000BC110000}"/>
    <cellStyle name="20% - Accent2 6_REKAP IBT" xfId="3185" xr:uid="{00000000-0005-0000-0000-0000BD110000}"/>
    <cellStyle name="20% - Accent2 60" xfId="7073" xr:uid="{00000000-0005-0000-0000-0000BE110000}"/>
    <cellStyle name="20% - Accent2 60 2" xfId="7075" xr:uid="{00000000-0005-0000-0000-0000BF110000}"/>
    <cellStyle name="20% - Accent2 60 2 2" xfId="7077" xr:uid="{00000000-0005-0000-0000-0000C0110000}"/>
    <cellStyle name="20% - Accent2 60 3" xfId="7079" xr:uid="{00000000-0005-0000-0000-0000C1110000}"/>
    <cellStyle name="20% - Accent2 60 4" xfId="7081" xr:uid="{00000000-0005-0000-0000-0000C2110000}"/>
    <cellStyle name="20% - Accent2 60 5" xfId="7084" xr:uid="{00000000-0005-0000-0000-0000C3110000}"/>
    <cellStyle name="20% - Accent2 60_REKAP IBT" xfId="7088" xr:uid="{00000000-0005-0000-0000-0000C4110000}"/>
    <cellStyle name="20% - Accent2 61" xfId="7091" xr:uid="{00000000-0005-0000-0000-0000C5110000}"/>
    <cellStyle name="20% - Accent2 61 2" xfId="7094" xr:uid="{00000000-0005-0000-0000-0000C6110000}"/>
    <cellStyle name="20% - Accent2 61 2 2" xfId="7096" xr:uid="{00000000-0005-0000-0000-0000C7110000}"/>
    <cellStyle name="20% - Accent2 61 3" xfId="7099" xr:uid="{00000000-0005-0000-0000-0000C8110000}"/>
    <cellStyle name="20% - Accent2 61 4" xfId="7101" xr:uid="{00000000-0005-0000-0000-0000C9110000}"/>
    <cellStyle name="20% - Accent2 61 5" xfId="7105" xr:uid="{00000000-0005-0000-0000-0000CA110000}"/>
    <cellStyle name="20% - Accent2 61_REKAP IBT" xfId="7111" xr:uid="{00000000-0005-0000-0000-0000CB110000}"/>
    <cellStyle name="20% - Accent2 62" xfId="7113" xr:uid="{00000000-0005-0000-0000-0000CC110000}"/>
    <cellStyle name="20% - Accent2 62 2" xfId="7116" xr:uid="{00000000-0005-0000-0000-0000CD110000}"/>
    <cellStyle name="20% - Accent2 62 2 2" xfId="7118" xr:uid="{00000000-0005-0000-0000-0000CE110000}"/>
    <cellStyle name="20% - Accent2 62 3" xfId="7121" xr:uid="{00000000-0005-0000-0000-0000CF110000}"/>
    <cellStyle name="20% - Accent2 62 4" xfId="7123" xr:uid="{00000000-0005-0000-0000-0000D0110000}"/>
    <cellStyle name="20% - Accent2 62 5" xfId="7130" xr:uid="{00000000-0005-0000-0000-0000D1110000}"/>
    <cellStyle name="20% - Accent2 62_REKAP IBT" xfId="7132" xr:uid="{00000000-0005-0000-0000-0000D2110000}"/>
    <cellStyle name="20% - Accent2 63" xfId="7134" xr:uid="{00000000-0005-0000-0000-0000D3110000}"/>
    <cellStyle name="20% - Accent2 63 2" xfId="7137" xr:uid="{00000000-0005-0000-0000-0000D4110000}"/>
    <cellStyle name="20% - Accent2 63 2 2" xfId="7139" xr:uid="{00000000-0005-0000-0000-0000D5110000}"/>
    <cellStyle name="20% - Accent2 63 3" xfId="7142" xr:uid="{00000000-0005-0000-0000-0000D6110000}"/>
    <cellStyle name="20% - Accent2 63 4" xfId="7145" xr:uid="{00000000-0005-0000-0000-0000D7110000}"/>
    <cellStyle name="20% - Accent2 63 5" xfId="7150" xr:uid="{00000000-0005-0000-0000-0000D8110000}"/>
    <cellStyle name="20% - Accent2 63_REKAP IBT" xfId="7152" xr:uid="{00000000-0005-0000-0000-0000D9110000}"/>
    <cellStyle name="20% - Accent2 64" xfId="7155" xr:uid="{00000000-0005-0000-0000-0000DA110000}"/>
    <cellStyle name="20% - Accent2 64 2" xfId="7159" xr:uid="{00000000-0005-0000-0000-0000DB110000}"/>
    <cellStyle name="20% - Accent2 64 2 2" xfId="7162" xr:uid="{00000000-0005-0000-0000-0000DC110000}"/>
    <cellStyle name="20% - Accent2 64 3" xfId="7166" xr:uid="{00000000-0005-0000-0000-0000DD110000}"/>
    <cellStyle name="20% - Accent2 64 4" xfId="7168" xr:uid="{00000000-0005-0000-0000-0000DE110000}"/>
    <cellStyle name="20% - Accent2 64 5" xfId="7178" xr:uid="{00000000-0005-0000-0000-0000DF110000}"/>
    <cellStyle name="20% - Accent2 64_REKAP IBT" xfId="7182" xr:uid="{00000000-0005-0000-0000-0000E0110000}"/>
    <cellStyle name="20% - Accent2 65" xfId="7208" xr:uid="{00000000-0005-0000-0000-0000E1110000}"/>
    <cellStyle name="20% - Accent2 65 2" xfId="7212" xr:uid="{00000000-0005-0000-0000-0000E2110000}"/>
    <cellStyle name="20% - Accent2 65 2 2" xfId="7215" xr:uid="{00000000-0005-0000-0000-0000E3110000}"/>
    <cellStyle name="20% - Accent2 65 3" xfId="7219" xr:uid="{00000000-0005-0000-0000-0000E4110000}"/>
    <cellStyle name="20% - Accent2 65 4" xfId="7223" xr:uid="{00000000-0005-0000-0000-0000E5110000}"/>
    <cellStyle name="20% - Accent2 65 5" xfId="7227" xr:uid="{00000000-0005-0000-0000-0000E6110000}"/>
    <cellStyle name="20% - Accent2 65_REKAP IBT" xfId="7234" xr:uid="{00000000-0005-0000-0000-0000E7110000}"/>
    <cellStyle name="20% - Accent2 66" xfId="7237" xr:uid="{00000000-0005-0000-0000-0000E8110000}"/>
    <cellStyle name="20% - Accent2 66 2" xfId="7242" xr:uid="{00000000-0005-0000-0000-0000E9110000}"/>
    <cellStyle name="20% - Accent2 66 2 2" xfId="7245" xr:uid="{00000000-0005-0000-0000-0000EA110000}"/>
    <cellStyle name="20% - Accent2 66 3" xfId="7249" xr:uid="{00000000-0005-0000-0000-0000EB110000}"/>
    <cellStyle name="20% - Accent2 66 4" xfId="7251" xr:uid="{00000000-0005-0000-0000-0000EC110000}"/>
    <cellStyle name="20% - Accent2 66 5" xfId="7255" xr:uid="{00000000-0005-0000-0000-0000ED110000}"/>
    <cellStyle name="20% - Accent2 66_REKAP IBT" xfId="7261" xr:uid="{00000000-0005-0000-0000-0000EE110000}"/>
    <cellStyle name="20% - Accent2 67" xfId="7265" xr:uid="{00000000-0005-0000-0000-0000EF110000}"/>
    <cellStyle name="20% - Accent2 67 2" xfId="7268" xr:uid="{00000000-0005-0000-0000-0000F0110000}"/>
    <cellStyle name="20% - Accent2 67 2 2" xfId="7270" xr:uid="{00000000-0005-0000-0000-0000F1110000}"/>
    <cellStyle name="20% - Accent2 67 3" xfId="7273" xr:uid="{00000000-0005-0000-0000-0000F2110000}"/>
    <cellStyle name="20% - Accent2 67 4" xfId="7275" xr:uid="{00000000-0005-0000-0000-0000F3110000}"/>
    <cellStyle name="20% - Accent2 67 5" xfId="7282" xr:uid="{00000000-0005-0000-0000-0000F4110000}"/>
    <cellStyle name="20% - Accent2 67_REKAP IBT" xfId="7284" xr:uid="{00000000-0005-0000-0000-0000F5110000}"/>
    <cellStyle name="20% - Accent2 68" xfId="7288" xr:uid="{00000000-0005-0000-0000-0000F6110000}"/>
    <cellStyle name="20% - Accent2 68 2" xfId="7291" xr:uid="{00000000-0005-0000-0000-0000F7110000}"/>
    <cellStyle name="20% - Accent2 68 2 2" xfId="7293" xr:uid="{00000000-0005-0000-0000-0000F8110000}"/>
    <cellStyle name="20% - Accent2 68 3" xfId="7297" xr:uid="{00000000-0005-0000-0000-0000F9110000}"/>
    <cellStyle name="20% - Accent2 68 4" xfId="7299" xr:uid="{00000000-0005-0000-0000-0000FA110000}"/>
    <cellStyle name="20% - Accent2 68 5" xfId="7306" xr:uid="{00000000-0005-0000-0000-0000FB110000}"/>
    <cellStyle name="20% - Accent2 68_REKAP IBT" xfId="7309" xr:uid="{00000000-0005-0000-0000-0000FC110000}"/>
    <cellStyle name="20% - Accent2 69" xfId="7313" xr:uid="{00000000-0005-0000-0000-0000FD110000}"/>
    <cellStyle name="20% - Accent2 69 2" xfId="7316" xr:uid="{00000000-0005-0000-0000-0000FE110000}"/>
    <cellStyle name="20% - Accent2 69 2 2" xfId="7318" xr:uid="{00000000-0005-0000-0000-0000FF110000}"/>
    <cellStyle name="20% - Accent2 69 3" xfId="7321" xr:uid="{00000000-0005-0000-0000-000000120000}"/>
    <cellStyle name="20% - Accent2 69 4" xfId="7323" xr:uid="{00000000-0005-0000-0000-000001120000}"/>
    <cellStyle name="20% - Accent2 69 5" xfId="7327" xr:uid="{00000000-0005-0000-0000-000002120000}"/>
    <cellStyle name="20% - Accent2 69_REKAP IBT" xfId="7330" xr:uid="{00000000-0005-0000-0000-000003120000}"/>
    <cellStyle name="20% - Accent2 7" xfId="7332" xr:uid="{00000000-0005-0000-0000-000004120000}"/>
    <cellStyle name="20% - Accent2 7 10" xfId="7334" xr:uid="{00000000-0005-0000-0000-000005120000}"/>
    <cellStyle name="20% - Accent2 7 2" xfId="7335" xr:uid="{00000000-0005-0000-0000-000006120000}"/>
    <cellStyle name="20% - Accent2 7 2 2" xfId="7338" xr:uid="{00000000-0005-0000-0000-000007120000}"/>
    <cellStyle name="20% - Accent2 7 2 3" xfId="7342" xr:uid="{00000000-0005-0000-0000-000008120000}"/>
    <cellStyle name="20% - Accent2 7 2_REKAP IBT" xfId="7343" xr:uid="{00000000-0005-0000-0000-000009120000}"/>
    <cellStyle name="20% - Accent2 7 3" xfId="7344" xr:uid="{00000000-0005-0000-0000-00000A120000}"/>
    <cellStyle name="20% - Accent2 7 3 2" xfId="7349" xr:uid="{00000000-0005-0000-0000-00000B120000}"/>
    <cellStyle name="20% - Accent2 7 4" xfId="7352" xr:uid="{00000000-0005-0000-0000-00000C120000}"/>
    <cellStyle name="20% - Accent2 7 4 2" xfId="7355" xr:uid="{00000000-0005-0000-0000-00000D120000}"/>
    <cellStyle name="20% - Accent2 7 5" xfId="6249" xr:uid="{00000000-0005-0000-0000-00000E120000}"/>
    <cellStyle name="20% - Accent2 7 5 2" xfId="7358" xr:uid="{00000000-0005-0000-0000-00000F120000}"/>
    <cellStyle name="20% - Accent2 7 6" xfId="6598" xr:uid="{00000000-0005-0000-0000-000010120000}"/>
    <cellStyle name="20% - Accent2 7 7" xfId="6607" xr:uid="{00000000-0005-0000-0000-000011120000}"/>
    <cellStyle name="20% - Accent2 7 8" xfId="6614" xr:uid="{00000000-0005-0000-0000-000012120000}"/>
    <cellStyle name="20% - Accent2 7 9" xfId="6620" xr:uid="{00000000-0005-0000-0000-000013120000}"/>
    <cellStyle name="20% - Accent2 7_REKAP IBT" xfId="7359" xr:uid="{00000000-0005-0000-0000-000014120000}"/>
    <cellStyle name="20% - Accent2 70" xfId="7209" xr:uid="{00000000-0005-0000-0000-000015120000}"/>
    <cellStyle name="20% - Accent2 70 2" xfId="7213" xr:uid="{00000000-0005-0000-0000-000016120000}"/>
    <cellStyle name="20% - Accent2 70 2 2" xfId="7216" xr:uid="{00000000-0005-0000-0000-000017120000}"/>
    <cellStyle name="20% - Accent2 70 3" xfId="7220" xr:uid="{00000000-0005-0000-0000-000018120000}"/>
    <cellStyle name="20% - Accent2 70 4" xfId="7224" xr:uid="{00000000-0005-0000-0000-000019120000}"/>
    <cellStyle name="20% - Accent2 70 5" xfId="7228" xr:uid="{00000000-0005-0000-0000-00001A120000}"/>
    <cellStyle name="20% - Accent2 70_REKAP IBT" xfId="7235" xr:uid="{00000000-0005-0000-0000-00001B120000}"/>
    <cellStyle name="20% - Accent2 71" xfId="7238" xr:uid="{00000000-0005-0000-0000-00001C120000}"/>
    <cellStyle name="20% - Accent2 71 2" xfId="7243" xr:uid="{00000000-0005-0000-0000-00001D120000}"/>
    <cellStyle name="20% - Accent2 71 2 2" xfId="7246" xr:uid="{00000000-0005-0000-0000-00001E120000}"/>
    <cellStyle name="20% - Accent2 71 3" xfId="7250" xr:uid="{00000000-0005-0000-0000-00001F120000}"/>
    <cellStyle name="20% - Accent2 71 4" xfId="7252" xr:uid="{00000000-0005-0000-0000-000020120000}"/>
    <cellStyle name="20% - Accent2 71 5" xfId="7256" xr:uid="{00000000-0005-0000-0000-000021120000}"/>
    <cellStyle name="20% - Accent2 71_REKAP IBT" xfId="7262" xr:uid="{00000000-0005-0000-0000-000022120000}"/>
    <cellStyle name="20% - Accent2 72" xfId="7266" xr:uid="{00000000-0005-0000-0000-000023120000}"/>
    <cellStyle name="20% - Accent2 72 2" xfId="7269" xr:uid="{00000000-0005-0000-0000-000024120000}"/>
    <cellStyle name="20% - Accent2 72 2 2" xfId="7271" xr:uid="{00000000-0005-0000-0000-000025120000}"/>
    <cellStyle name="20% - Accent2 72 3" xfId="7274" xr:uid="{00000000-0005-0000-0000-000026120000}"/>
    <cellStyle name="20% - Accent2 72 4" xfId="7276" xr:uid="{00000000-0005-0000-0000-000027120000}"/>
    <cellStyle name="20% - Accent2 72 5" xfId="7283" xr:uid="{00000000-0005-0000-0000-000028120000}"/>
    <cellStyle name="20% - Accent2 72_REKAP IBT" xfId="7285" xr:uid="{00000000-0005-0000-0000-000029120000}"/>
    <cellStyle name="20% - Accent2 73" xfId="7289" xr:uid="{00000000-0005-0000-0000-00002A120000}"/>
    <cellStyle name="20% - Accent2 73 2" xfId="7292" xr:uid="{00000000-0005-0000-0000-00002B120000}"/>
    <cellStyle name="20% - Accent2 73 2 2" xfId="7294" xr:uid="{00000000-0005-0000-0000-00002C120000}"/>
    <cellStyle name="20% - Accent2 73 3" xfId="7298" xr:uid="{00000000-0005-0000-0000-00002D120000}"/>
    <cellStyle name="20% - Accent2 73 4" xfId="7300" xr:uid="{00000000-0005-0000-0000-00002E120000}"/>
    <cellStyle name="20% - Accent2 73 5" xfId="7307" xr:uid="{00000000-0005-0000-0000-00002F120000}"/>
    <cellStyle name="20% - Accent2 73_REKAP IBT" xfId="7310" xr:uid="{00000000-0005-0000-0000-000030120000}"/>
    <cellStyle name="20% - Accent2 74" xfId="7314" xr:uid="{00000000-0005-0000-0000-000031120000}"/>
    <cellStyle name="20% - Accent2 74 2" xfId="7317" xr:uid="{00000000-0005-0000-0000-000032120000}"/>
    <cellStyle name="20% - Accent2 74 2 2" xfId="7319" xr:uid="{00000000-0005-0000-0000-000033120000}"/>
    <cellStyle name="20% - Accent2 74 3" xfId="7322" xr:uid="{00000000-0005-0000-0000-000034120000}"/>
    <cellStyle name="20% - Accent2 74 4" xfId="7324" xr:uid="{00000000-0005-0000-0000-000035120000}"/>
    <cellStyle name="20% - Accent2 74 5" xfId="7328" xr:uid="{00000000-0005-0000-0000-000036120000}"/>
    <cellStyle name="20% - Accent2 74_REKAP IBT" xfId="7331" xr:uid="{00000000-0005-0000-0000-000037120000}"/>
    <cellStyle name="20% - Accent2 75" xfId="7361" xr:uid="{00000000-0005-0000-0000-000038120000}"/>
    <cellStyle name="20% - Accent2 75 2" xfId="7363" xr:uid="{00000000-0005-0000-0000-000039120000}"/>
    <cellStyle name="20% - Accent2 75 2 2" xfId="7364" xr:uid="{00000000-0005-0000-0000-00003A120000}"/>
    <cellStyle name="20% - Accent2 75 3" xfId="7365" xr:uid="{00000000-0005-0000-0000-00003B120000}"/>
    <cellStyle name="20% - Accent2 75 4" xfId="7366" xr:uid="{00000000-0005-0000-0000-00003C120000}"/>
    <cellStyle name="20% - Accent2 75 5" xfId="7369" xr:uid="{00000000-0005-0000-0000-00003D120000}"/>
    <cellStyle name="20% - Accent2 75_REKAP IBT" xfId="7372" xr:uid="{00000000-0005-0000-0000-00003E120000}"/>
    <cellStyle name="20% - Accent2 76" xfId="5677" xr:uid="{00000000-0005-0000-0000-00003F120000}"/>
    <cellStyle name="20% - Accent2 76 2" xfId="7373" xr:uid="{00000000-0005-0000-0000-000040120000}"/>
    <cellStyle name="20% - Accent2 76 2 2" xfId="7375" xr:uid="{00000000-0005-0000-0000-000041120000}"/>
    <cellStyle name="20% - Accent2 76 3" xfId="7376" xr:uid="{00000000-0005-0000-0000-000042120000}"/>
    <cellStyle name="20% - Accent2 76 4" xfId="7377" xr:uid="{00000000-0005-0000-0000-000043120000}"/>
    <cellStyle name="20% - Accent2 76 5" xfId="7380" xr:uid="{00000000-0005-0000-0000-000044120000}"/>
    <cellStyle name="20% - Accent2 76_REKAP IBT" xfId="7240" xr:uid="{00000000-0005-0000-0000-000045120000}"/>
    <cellStyle name="20% - Accent2 77" xfId="7381" xr:uid="{00000000-0005-0000-0000-000046120000}"/>
    <cellStyle name="20% - Accent2 77 2" xfId="7383" xr:uid="{00000000-0005-0000-0000-000047120000}"/>
    <cellStyle name="20% - Accent2 77 2 2" xfId="7384" xr:uid="{00000000-0005-0000-0000-000048120000}"/>
    <cellStyle name="20% - Accent2 77 3" xfId="7385" xr:uid="{00000000-0005-0000-0000-000049120000}"/>
    <cellStyle name="20% - Accent2 77 4" xfId="7390" xr:uid="{00000000-0005-0000-0000-00004A120000}"/>
    <cellStyle name="20% - Accent2 77 5" xfId="7394" xr:uid="{00000000-0005-0000-0000-00004B120000}"/>
    <cellStyle name="20% - Accent2 77_REKAP IBT" xfId="7396" xr:uid="{00000000-0005-0000-0000-00004C120000}"/>
    <cellStyle name="20% - Accent2 78" xfId="7398" xr:uid="{00000000-0005-0000-0000-00004D120000}"/>
    <cellStyle name="20% - Accent2 78 2" xfId="7400" xr:uid="{00000000-0005-0000-0000-00004E120000}"/>
    <cellStyle name="20% - Accent2 78 2 2" xfId="7401" xr:uid="{00000000-0005-0000-0000-00004F120000}"/>
    <cellStyle name="20% - Accent2 78 3" xfId="7402" xr:uid="{00000000-0005-0000-0000-000050120000}"/>
    <cellStyle name="20% - Accent2 78 4" xfId="7404" xr:uid="{00000000-0005-0000-0000-000051120000}"/>
    <cellStyle name="20% - Accent2 78 5" xfId="7408" xr:uid="{00000000-0005-0000-0000-000052120000}"/>
    <cellStyle name="20% - Accent2 78_REKAP IBT" xfId="7409" xr:uid="{00000000-0005-0000-0000-000053120000}"/>
    <cellStyle name="20% - Accent2 79" xfId="7411" xr:uid="{00000000-0005-0000-0000-000054120000}"/>
    <cellStyle name="20% - Accent2 79 2" xfId="7414" xr:uid="{00000000-0005-0000-0000-000055120000}"/>
    <cellStyle name="20% - Accent2 8" xfId="7416" xr:uid="{00000000-0005-0000-0000-000056120000}"/>
    <cellStyle name="20% - Accent2 8 10" xfId="7418" xr:uid="{00000000-0005-0000-0000-000057120000}"/>
    <cellStyle name="20% - Accent2 8 2" xfId="7419" xr:uid="{00000000-0005-0000-0000-000058120000}"/>
    <cellStyle name="20% - Accent2 8 2 2" xfId="7422" xr:uid="{00000000-0005-0000-0000-000059120000}"/>
    <cellStyle name="20% - Accent2 8 2 3" xfId="7425" xr:uid="{00000000-0005-0000-0000-00005A120000}"/>
    <cellStyle name="20% - Accent2 8 2_REKAP IBT" xfId="7426" xr:uid="{00000000-0005-0000-0000-00005B120000}"/>
    <cellStyle name="20% - Accent2 8 3" xfId="7427" xr:uid="{00000000-0005-0000-0000-00005C120000}"/>
    <cellStyle name="20% - Accent2 8 3 2" xfId="7430" xr:uid="{00000000-0005-0000-0000-00005D120000}"/>
    <cellStyle name="20% - Accent2 8 4" xfId="7431" xr:uid="{00000000-0005-0000-0000-00005E120000}"/>
    <cellStyle name="20% - Accent2 8 4 2" xfId="7434" xr:uid="{00000000-0005-0000-0000-00005F120000}"/>
    <cellStyle name="20% - Accent2 8 5" xfId="7435" xr:uid="{00000000-0005-0000-0000-000060120000}"/>
    <cellStyle name="20% - Accent2 8 5 2" xfId="1328" xr:uid="{00000000-0005-0000-0000-000061120000}"/>
    <cellStyle name="20% - Accent2 8 6" xfId="6638" xr:uid="{00000000-0005-0000-0000-000062120000}"/>
    <cellStyle name="20% - Accent2 8 7" xfId="6646" xr:uid="{00000000-0005-0000-0000-000063120000}"/>
    <cellStyle name="20% - Accent2 8 8" xfId="6653" xr:uid="{00000000-0005-0000-0000-000064120000}"/>
    <cellStyle name="20% - Accent2 8 9" xfId="6655" xr:uid="{00000000-0005-0000-0000-000065120000}"/>
    <cellStyle name="20% - Accent2 8_REKAP IBT" xfId="7437" xr:uid="{00000000-0005-0000-0000-000066120000}"/>
    <cellStyle name="20% - Accent2 80" xfId="7362" xr:uid="{00000000-0005-0000-0000-000067120000}"/>
    <cellStyle name="20% - Accent2 81" xfId="5678" xr:uid="{00000000-0005-0000-0000-000068120000}"/>
    <cellStyle name="20% - Accent2 81 2" xfId="7374" xr:uid="{00000000-0005-0000-0000-000069120000}"/>
    <cellStyle name="20% - Accent2 82" xfId="7382" xr:uid="{00000000-0005-0000-0000-00006A120000}"/>
    <cellStyle name="20% - Accent2 83" xfId="7399" xr:uid="{00000000-0005-0000-0000-00006B120000}"/>
    <cellStyle name="20% - Accent2 84" xfId="7412" xr:uid="{00000000-0005-0000-0000-00006C120000}"/>
    <cellStyle name="20% - Accent2 85" xfId="7438" xr:uid="{00000000-0005-0000-0000-00006D120000}"/>
    <cellStyle name="20% - Accent2 86" xfId="49876" xr:uid="{00000000-0005-0000-0000-00006E120000}"/>
    <cellStyle name="20% - Accent2 9" xfId="7440" xr:uid="{00000000-0005-0000-0000-00006F120000}"/>
    <cellStyle name="20% - Accent2 9 10" xfId="7442" xr:uid="{00000000-0005-0000-0000-000070120000}"/>
    <cellStyle name="20% - Accent2 9 2" xfId="7443" xr:uid="{00000000-0005-0000-0000-000071120000}"/>
    <cellStyle name="20% - Accent2 9 2 2" xfId="7445" xr:uid="{00000000-0005-0000-0000-000072120000}"/>
    <cellStyle name="20% - Accent2 9 2 3" xfId="7447" xr:uid="{00000000-0005-0000-0000-000073120000}"/>
    <cellStyle name="20% - Accent2 9 2_REKAP IBT" xfId="7448" xr:uid="{00000000-0005-0000-0000-000074120000}"/>
    <cellStyle name="20% - Accent2 9 3" xfId="7449" xr:uid="{00000000-0005-0000-0000-000075120000}"/>
    <cellStyle name="20% - Accent2 9 3 2" xfId="7451" xr:uid="{00000000-0005-0000-0000-000076120000}"/>
    <cellStyle name="20% - Accent2 9 4" xfId="7452" xr:uid="{00000000-0005-0000-0000-000077120000}"/>
    <cellStyle name="20% - Accent2 9 4 2" xfId="7454" xr:uid="{00000000-0005-0000-0000-000078120000}"/>
    <cellStyle name="20% - Accent2 9 5" xfId="7455" xr:uid="{00000000-0005-0000-0000-000079120000}"/>
    <cellStyle name="20% - Accent2 9 5 2" xfId="7459" xr:uid="{00000000-0005-0000-0000-00007A120000}"/>
    <cellStyle name="20% - Accent2 9 6" xfId="6665" xr:uid="{00000000-0005-0000-0000-00007B120000}"/>
    <cellStyle name="20% - Accent2 9 7" xfId="6671" xr:uid="{00000000-0005-0000-0000-00007C120000}"/>
    <cellStyle name="20% - Accent2 9 8" xfId="6677" xr:uid="{00000000-0005-0000-0000-00007D120000}"/>
    <cellStyle name="20% - Accent2 9 9" xfId="6518" xr:uid="{00000000-0005-0000-0000-00007E120000}"/>
    <cellStyle name="20% - Accent2 9_REKAP IBT" xfId="7461" xr:uid="{00000000-0005-0000-0000-00007F120000}"/>
    <cellStyle name="20% - Accent3 10" xfId="7462" xr:uid="{00000000-0005-0000-0000-000080120000}"/>
    <cellStyle name="20% - Accent3 10 10" xfId="7463" xr:uid="{00000000-0005-0000-0000-000081120000}"/>
    <cellStyle name="20% - Accent3 10 2" xfId="7466" xr:uid="{00000000-0005-0000-0000-000082120000}"/>
    <cellStyle name="20% - Accent3 10 2 2" xfId="7468" xr:uid="{00000000-0005-0000-0000-000083120000}"/>
    <cellStyle name="20% - Accent3 10 2 3" xfId="7469" xr:uid="{00000000-0005-0000-0000-000084120000}"/>
    <cellStyle name="20% - Accent3 10 2_REKAP IBT" xfId="7470" xr:uid="{00000000-0005-0000-0000-000085120000}"/>
    <cellStyle name="20% - Accent3 10 3" xfId="7471" xr:uid="{00000000-0005-0000-0000-000086120000}"/>
    <cellStyle name="20% - Accent3 10 3 2" xfId="7474" xr:uid="{00000000-0005-0000-0000-000087120000}"/>
    <cellStyle name="20% - Accent3 10 4" xfId="7475" xr:uid="{00000000-0005-0000-0000-000088120000}"/>
    <cellStyle name="20% - Accent3 10 4 2" xfId="7477" xr:uid="{00000000-0005-0000-0000-000089120000}"/>
    <cellStyle name="20% - Accent3 10 5" xfId="7479" xr:uid="{00000000-0005-0000-0000-00008A120000}"/>
    <cellStyle name="20% - Accent3 10 5 2" xfId="7481" xr:uid="{00000000-0005-0000-0000-00008B120000}"/>
    <cellStyle name="20% - Accent3 10 6" xfId="7482" xr:uid="{00000000-0005-0000-0000-00008C120000}"/>
    <cellStyle name="20% - Accent3 10 7" xfId="7485" xr:uid="{00000000-0005-0000-0000-00008D120000}"/>
    <cellStyle name="20% - Accent3 10 8" xfId="7486" xr:uid="{00000000-0005-0000-0000-00008E120000}"/>
    <cellStyle name="20% - Accent3 10 9" xfId="7488" xr:uid="{00000000-0005-0000-0000-00008F120000}"/>
    <cellStyle name="20% - Accent3 10_REKAP IBT" xfId="7490" xr:uid="{00000000-0005-0000-0000-000090120000}"/>
    <cellStyle name="20% - Accent3 11" xfId="7491" xr:uid="{00000000-0005-0000-0000-000091120000}"/>
    <cellStyle name="20% - Accent3 11 10" xfId="1943" xr:uid="{00000000-0005-0000-0000-000092120000}"/>
    <cellStyle name="20% - Accent3 11 2" xfId="7492" xr:uid="{00000000-0005-0000-0000-000093120000}"/>
    <cellStyle name="20% - Accent3 11 2 2" xfId="7493" xr:uid="{00000000-0005-0000-0000-000094120000}"/>
    <cellStyle name="20% - Accent3 11 2 3" xfId="7494" xr:uid="{00000000-0005-0000-0000-000095120000}"/>
    <cellStyle name="20% - Accent3 11 2_REKAP IBT" xfId="7499" xr:uid="{00000000-0005-0000-0000-000096120000}"/>
    <cellStyle name="20% - Accent3 11 3" xfId="7500" xr:uid="{00000000-0005-0000-0000-000097120000}"/>
    <cellStyle name="20% - Accent3 11 3 2" xfId="7501" xr:uid="{00000000-0005-0000-0000-000098120000}"/>
    <cellStyle name="20% - Accent3 11 4" xfId="7502" xr:uid="{00000000-0005-0000-0000-000099120000}"/>
    <cellStyle name="20% - Accent3 11 4 2" xfId="7504" xr:uid="{00000000-0005-0000-0000-00009A120000}"/>
    <cellStyle name="20% - Accent3 11 5" xfId="7506" xr:uid="{00000000-0005-0000-0000-00009B120000}"/>
    <cellStyle name="20% - Accent3 11 6" xfId="7508" xr:uid="{00000000-0005-0000-0000-00009C120000}"/>
    <cellStyle name="20% - Accent3 11 7" xfId="7509" xr:uid="{00000000-0005-0000-0000-00009D120000}"/>
    <cellStyle name="20% - Accent3 11 8" xfId="7512" xr:uid="{00000000-0005-0000-0000-00009E120000}"/>
    <cellStyle name="20% - Accent3 11 9" xfId="7517" xr:uid="{00000000-0005-0000-0000-00009F120000}"/>
    <cellStyle name="20% - Accent3 11_REKAP IBT" xfId="7519" xr:uid="{00000000-0005-0000-0000-0000A0120000}"/>
    <cellStyle name="20% - Accent3 12" xfId="7520" xr:uid="{00000000-0005-0000-0000-0000A1120000}"/>
    <cellStyle name="20% - Accent3 12 10" xfId="7524" xr:uid="{00000000-0005-0000-0000-0000A2120000}"/>
    <cellStyle name="20% - Accent3 12 2" xfId="7525" xr:uid="{00000000-0005-0000-0000-0000A3120000}"/>
    <cellStyle name="20% - Accent3 12 2 2" xfId="7526" xr:uid="{00000000-0005-0000-0000-0000A4120000}"/>
    <cellStyle name="20% - Accent3 12 2 3" xfId="7527" xr:uid="{00000000-0005-0000-0000-0000A5120000}"/>
    <cellStyle name="20% - Accent3 12 2_REKAP IBT" xfId="7528" xr:uid="{00000000-0005-0000-0000-0000A6120000}"/>
    <cellStyle name="20% - Accent3 12 3" xfId="7530" xr:uid="{00000000-0005-0000-0000-0000A7120000}"/>
    <cellStyle name="20% - Accent3 12 3 2" xfId="2169" xr:uid="{00000000-0005-0000-0000-0000A8120000}"/>
    <cellStyle name="20% - Accent3 12 4" xfId="7531" xr:uid="{00000000-0005-0000-0000-0000A9120000}"/>
    <cellStyle name="20% - Accent3 12 4 2" xfId="7533" xr:uid="{00000000-0005-0000-0000-0000AA120000}"/>
    <cellStyle name="20% - Accent3 12 5" xfId="7535" xr:uid="{00000000-0005-0000-0000-0000AB120000}"/>
    <cellStyle name="20% - Accent3 12 6" xfId="7536" xr:uid="{00000000-0005-0000-0000-0000AC120000}"/>
    <cellStyle name="20% - Accent3 12 7" xfId="2021" xr:uid="{00000000-0005-0000-0000-0000AD120000}"/>
    <cellStyle name="20% - Accent3 12 8" xfId="5530" xr:uid="{00000000-0005-0000-0000-0000AE120000}"/>
    <cellStyle name="20% - Accent3 12 9" xfId="7537" xr:uid="{00000000-0005-0000-0000-0000AF120000}"/>
    <cellStyle name="20% - Accent3 12_REKAP IBT" xfId="7538" xr:uid="{00000000-0005-0000-0000-0000B0120000}"/>
    <cellStyle name="20% - Accent3 13" xfId="7539" xr:uid="{00000000-0005-0000-0000-0000B1120000}"/>
    <cellStyle name="20% - Accent3 13 10" xfId="7541" xr:uid="{00000000-0005-0000-0000-0000B2120000}"/>
    <cellStyle name="20% - Accent3 13 2" xfId="7542" xr:uid="{00000000-0005-0000-0000-0000B3120000}"/>
    <cellStyle name="20% - Accent3 13 2 2" xfId="7543" xr:uid="{00000000-0005-0000-0000-0000B4120000}"/>
    <cellStyle name="20% - Accent3 13 2 3" xfId="7544" xr:uid="{00000000-0005-0000-0000-0000B5120000}"/>
    <cellStyle name="20% - Accent3 13 2_REKAP IBT" xfId="7545" xr:uid="{00000000-0005-0000-0000-0000B6120000}"/>
    <cellStyle name="20% - Accent3 13 3" xfId="7546" xr:uid="{00000000-0005-0000-0000-0000B7120000}"/>
    <cellStyle name="20% - Accent3 13 3 2" xfId="7547" xr:uid="{00000000-0005-0000-0000-0000B8120000}"/>
    <cellStyle name="20% - Accent3 13 4" xfId="7548" xr:uid="{00000000-0005-0000-0000-0000B9120000}"/>
    <cellStyle name="20% - Accent3 13 4 2" xfId="7549" xr:uid="{00000000-0005-0000-0000-0000BA120000}"/>
    <cellStyle name="20% - Accent3 13 5" xfId="7551" xr:uid="{00000000-0005-0000-0000-0000BB120000}"/>
    <cellStyle name="20% - Accent3 13 6" xfId="7552" xr:uid="{00000000-0005-0000-0000-0000BC120000}"/>
    <cellStyle name="20% - Accent3 13 7" xfId="7553" xr:uid="{00000000-0005-0000-0000-0000BD120000}"/>
    <cellStyle name="20% - Accent3 13 8" xfId="7555" xr:uid="{00000000-0005-0000-0000-0000BE120000}"/>
    <cellStyle name="20% - Accent3 13 9" xfId="7556" xr:uid="{00000000-0005-0000-0000-0000BF120000}"/>
    <cellStyle name="20% - Accent3 13_REKAP IBT" xfId="7557" xr:uid="{00000000-0005-0000-0000-0000C0120000}"/>
    <cellStyle name="20% - Accent3 14" xfId="7558" xr:uid="{00000000-0005-0000-0000-0000C1120000}"/>
    <cellStyle name="20% - Accent3 14 10" xfId="7559" xr:uid="{00000000-0005-0000-0000-0000C2120000}"/>
    <cellStyle name="20% - Accent3 14 2" xfId="7560" xr:uid="{00000000-0005-0000-0000-0000C3120000}"/>
    <cellStyle name="20% - Accent3 14 2 2" xfId="7561" xr:uid="{00000000-0005-0000-0000-0000C4120000}"/>
    <cellStyle name="20% - Accent3 14 2 3" xfId="7564" xr:uid="{00000000-0005-0000-0000-0000C5120000}"/>
    <cellStyle name="20% - Accent3 14 2_REKAP IBT" xfId="7565" xr:uid="{00000000-0005-0000-0000-0000C6120000}"/>
    <cellStyle name="20% - Accent3 14 3" xfId="7567" xr:uid="{00000000-0005-0000-0000-0000C7120000}"/>
    <cellStyle name="20% - Accent3 14 3 2" xfId="7568" xr:uid="{00000000-0005-0000-0000-0000C8120000}"/>
    <cellStyle name="20% - Accent3 14 4" xfId="7571" xr:uid="{00000000-0005-0000-0000-0000C9120000}"/>
    <cellStyle name="20% - Accent3 14 4 2" xfId="7572" xr:uid="{00000000-0005-0000-0000-0000CA120000}"/>
    <cellStyle name="20% - Accent3 14 5" xfId="7573" xr:uid="{00000000-0005-0000-0000-0000CB120000}"/>
    <cellStyle name="20% - Accent3 14 6" xfId="7575" xr:uid="{00000000-0005-0000-0000-0000CC120000}"/>
    <cellStyle name="20% - Accent3 14 7" xfId="7577" xr:uid="{00000000-0005-0000-0000-0000CD120000}"/>
    <cellStyle name="20% - Accent3 14 8" xfId="7579" xr:uid="{00000000-0005-0000-0000-0000CE120000}"/>
    <cellStyle name="20% - Accent3 14 9" xfId="7581" xr:uid="{00000000-0005-0000-0000-0000CF120000}"/>
    <cellStyle name="20% - Accent3 14_REKAP IBT" xfId="7582" xr:uid="{00000000-0005-0000-0000-0000D0120000}"/>
    <cellStyle name="20% - Accent3 15" xfId="7583" xr:uid="{00000000-0005-0000-0000-0000D1120000}"/>
    <cellStyle name="20% - Accent3 15 10" xfId="7585" xr:uid="{00000000-0005-0000-0000-0000D2120000}"/>
    <cellStyle name="20% - Accent3 15 2" xfId="7586" xr:uid="{00000000-0005-0000-0000-0000D3120000}"/>
    <cellStyle name="20% - Accent3 15 2 2" xfId="7588" xr:uid="{00000000-0005-0000-0000-0000D4120000}"/>
    <cellStyle name="20% - Accent3 15 2 3" xfId="7591" xr:uid="{00000000-0005-0000-0000-0000D5120000}"/>
    <cellStyle name="20% - Accent3 15 2_REKAP IBT" xfId="7594" xr:uid="{00000000-0005-0000-0000-0000D6120000}"/>
    <cellStyle name="20% - Accent3 15 3" xfId="7595" xr:uid="{00000000-0005-0000-0000-0000D7120000}"/>
    <cellStyle name="20% - Accent3 15 3 2" xfId="7598" xr:uid="{00000000-0005-0000-0000-0000D8120000}"/>
    <cellStyle name="20% - Accent3 15 4" xfId="2082" xr:uid="{00000000-0005-0000-0000-0000D9120000}"/>
    <cellStyle name="20% - Accent3 15 4 2" xfId="7601" xr:uid="{00000000-0005-0000-0000-0000DA120000}"/>
    <cellStyle name="20% - Accent3 15 5" xfId="7604" xr:uid="{00000000-0005-0000-0000-0000DB120000}"/>
    <cellStyle name="20% - Accent3 15 6" xfId="7608" xr:uid="{00000000-0005-0000-0000-0000DC120000}"/>
    <cellStyle name="20% - Accent3 15 7" xfId="7610" xr:uid="{00000000-0005-0000-0000-0000DD120000}"/>
    <cellStyle name="20% - Accent3 15 8" xfId="7612" xr:uid="{00000000-0005-0000-0000-0000DE120000}"/>
    <cellStyle name="20% - Accent3 15 9" xfId="7614" xr:uid="{00000000-0005-0000-0000-0000DF120000}"/>
    <cellStyle name="20% - Accent3 15_REKAP IBT" xfId="7615" xr:uid="{00000000-0005-0000-0000-0000E0120000}"/>
    <cellStyle name="20% - Accent3 16" xfId="4158" xr:uid="{00000000-0005-0000-0000-0000E1120000}"/>
    <cellStyle name="20% - Accent3 16 10" xfId="7617" xr:uid="{00000000-0005-0000-0000-0000E2120000}"/>
    <cellStyle name="20% - Accent3 16 2" xfId="4162" xr:uid="{00000000-0005-0000-0000-0000E3120000}"/>
    <cellStyle name="20% - Accent3 16 2 2" xfId="4168" xr:uid="{00000000-0005-0000-0000-0000E4120000}"/>
    <cellStyle name="20% - Accent3 16 2 3" xfId="7618" xr:uid="{00000000-0005-0000-0000-0000E5120000}"/>
    <cellStyle name="20% - Accent3 16 2_REKAP IBT" xfId="7621" xr:uid="{00000000-0005-0000-0000-0000E6120000}"/>
    <cellStyle name="20% - Accent3 16 3" xfId="4172" xr:uid="{00000000-0005-0000-0000-0000E7120000}"/>
    <cellStyle name="20% - Accent3 16 3 2" xfId="7622" xr:uid="{00000000-0005-0000-0000-0000E8120000}"/>
    <cellStyle name="20% - Accent3 16 4" xfId="7623" xr:uid="{00000000-0005-0000-0000-0000E9120000}"/>
    <cellStyle name="20% - Accent3 16 4 2" xfId="7625" xr:uid="{00000000-0005-0000-0000-0000EA120000}"/>
    <cellStyle name="20% - Accent3 16 5" xfId="7627" xr:uid="{00000000-0005-0000-0000-0000EB120000}"/>
    <cellStyle name="20% - Accent3 16 6" xfId="7630" xr:uid="{00000000-0005-0000-0000-0000EC120000}"/>
    <cellStyle name="20% - Accent3 16 7" xfId="7634" xr:uid="{00000000-0005-0000-0000-0000ED120000}"/>
    <cellStyle name="20% - Accent3 16 8" xfId="1340" xr:uid="{00000000-0005-0000-0000-0000EE120000}"/>
    <cellStyle name="20% - Accent3 16 9" xfId="7636" xr:uid="{00000000-0005-0000-0000-0000EF120000}"/>
    <cellStyle name="20% - Accent3 16_REKAP IBT" xfId="286" xr:uid="{00000000-0005-0000-0000-0000F0120000}"/>
    <cellStyle name="20% - Accent3 17" xfId="4176" xr:uid="{00000000-0005-0000-0000-0000F1120000}"/>
    <cellStyle name="20% - Accent3 17 10" xfId="7639" xr:uid="{00000000-0005-0000-0000-0000F2120000}"/>
    <cellStyle name="20% - Accent3 17 2" xfId="4182" xr:uid="{00000000-0005-0000-0000-0000F3120000}"/>
    <cellStyle name="20% - Accent3 17 2 2" xfId="4186" xr:uid="{00000000-0005-0000-0000-0000F4120000}"/>
    <cellStyle name="20% - Accent3 17 2 3" xfId="7640" xr:uid="{00000000-0005-0000-0000-0000F5120000}"/>
    <cellStyle name="20% - Accent3 17 2_REKAP IBT" xfId="7641" xr:uid="{00000000-0005-0000-0000-0000F6120000}"/>
    <cellStyle name="20% - Accent3 17 3" xfId="4190" xr:uid="{00000000-0005-0000-0000-0000F7120000}"/>
    <cellStyle name="20% - Accent3 17 3 2" xfId="7643" xr:uid="{00000000-0005-0000-0000-0000F8120000}"/>
    <cellStyle name="20% - Accent3 17 4" xfId="7644" xr:uid="{00000000-0005-0000-0000-0000F9120000}"/>
    <cellStyle name="20% - Accent3 17 4 2" xfId="7646" xr:uid="{00000000-0005-0000-0000-0000FA120000}"/>
    <cellStyle name="20% - Accent3 17 5" xfId="7649" xr:uid="{00000000-0005-0000-0000-0000FB120000}"/>
    <cellStyle name="20% - Accent3 17 6" xfId="7651" xr:uid="{00000000-0005-0000-0000-0000FC120000}"/>
    <cellStyle name="20% - Accent3 17 7" xfId="7653" xr:uid="{00000000-0005-0000-0000-0000FD120000}"/>
    <cellStyle name="20% - Accent3 17 8" xfId="7654" xr:uid="{00000000-0005-0000-0000-0000FE120000}"/>
    <cellStyle name="20% - Accent3 17 9" xfId="7655" xr:uid="{00000000-0005-0000-0000-0000FF120000}"/>
    <cellStyle name="20% - Accent3 17_REKAP IBT" xfId="2367" xr:uid="{00000000-0005-0000-0000-000000130000}"/>
    <cellStyle name="20% - Accent3 18" xfId="4195" xr:uid="{00000000-0005-0000-0000-000001130000}"/>
    <cellStyle name="20% - Accent3 18 2" xfId="4199" xr:uid="{00000000-0005-0000-0000-000002130000}"/>
    <cellStyle name="20% - Accent3 18 2 2" xfId="7657" xr:uid="{00000000-0005-0000-0000-000003130000}"/>
    <cellStyle name="20% - Accent3 18 3" xfId="7659" xr:uid="{00000000-0005-0000-0000-000004130000}"/>
    <cellStyle name="20% - Accent3 18 4" xfId="7661" xr:uid="{00000000-0005-0000-0000-000005130000}"/>
    <cellStyle name="20% - Accent3 18 5" xfId="7663" xr:uid="{00000000-0005-0000-0000-000006130000}"/>
    <cellStyle name="20% - Accent3 18_REKAP IBT" xfId="7666" xr:uid="{00000000-0005-0000-0000-000007130000}"/>
    <cellStyle name="20% - Accent3 19" xfId="4205" xr:uid="{00000000-0005-0000-0000-000008130000}"/>
    <cellStyle name="20% - Accent3 19 2" xfId="7668" xr:uid="{00000000-0005-0000-0000-000009130000}"/>
    <cellStyle name="20% - Accent3 19 2 2" xfId="7671" xr:uid="{00000000-0005-0000-0000-00000A130000}"/>
    <cellStyle name="20% - Accent3 19 3" xfId="7673" xr:uid="{00000000-0005-0000-0000-00000B130000}"/>
    <cellStyle name="20% - Accent3 19 4" xfId="7675" xr:uid="{00000000-0005-0000-0000-00000C130000}"/>
    <cellStyle name="20% - Accent3 19 5" xfId="7677" xr:uid="{00000000-0005-0000-0000-00000D130000}"/>
    <cellStyle name="20% - Accent3 19_REKAP IBT" xfId="7680" xr:uid="{00000000-0005-0000-0000-00000E130000}"/>
    <cellStyle name="20% - Accent3 2" xfId="7686" xr:uid="{00000000-0005-0000-0000-00000F130000}"/>
    <cellStyle name="20% - Accent3 2 10" xfId="7687" xr:uid="{00000000-0005-0000-0000-000010130000}"/>
    <cellStyle name="20% - Accent3 2 11" xfId="7688" xr:uid="{00000000-0005-0000-0000-000011130000}"/>
    <cellStyle name="20% - Accent3 2 12" xfId="7689" xr:uid="{00000000-0005-0000-0000-000012130000}"/>
    <cellStyle name="20% - Accent3 2 13" xfId="7690" xr:uid="{00000000-0005-0000-0000-000013130000}"/>
    <cellStyle name="20% - Accent3 2 14" xfId="7691" xr:uid="{00000000-0005-0000-0000-000014130000}"/>
    <cellStyle name="20% - Accent3 2 15" xfId="7692" xr:uid="{00000000-0005-0000-0000-000015130000}"/>
    <cellStyle name="20% - Accent3 2 16" xfId="7694" xr:uid="{00000000-0005-0000-0000-000016130000}"/>
    <cellStyle name="20% - Accent3 2 17" xfId="7696" xr:uid="{00000000-0005-0000-0000-000017130000}"/>
    <cellStyle name="20% - Accent3 2 18" xfId="7698" xr:uid="{00000000-0005-0000-0000-000018130000}"/>
    <cellStyle name="20% - Accent3 2 19" xfId="7700" xr:uid="{00000000-0005-0000-0000-000019130000}"/>
    <cellStyle name="20% - Accent3 2 2" xfId="7702" xr:uid="{00000000-0005-0000-0000-00001A130000}"/>
    <cellStyle name="20% - Accent3 2 2 2" xfId="7705" xr:uid="{00000000-0005-0000-0000-00001B130000}"/>
    <cellStyle name="20% - Accent3 2 2 3" xfId="7707" xr:uid="{00000000-0005-0000-0000-00001C130000}"/>
    <cellStyle name="20% - Accent3 2 2 4" xfId="50302" xr:uid="{00000000-0005-0000-0000-00001D130000}"/>
    <cellStyle name="20% - Accent3 2 20" xfId="7693" xr:uid="{00000000-0005-0000-0000-00001E130000}"/>
    <cellStyle name="20% - Accent3 2 21" xfId="7695" xr:uid="{00000000-0005-0000-0000-00001F130000}"/>
    <cellStyle name="20% - Accent3 2 22" xfId="7697" xr:uid="{00000000-0005-0000-0000-000020130000}"/>
    <cellStyle name="20% - Accent3 2 23" xfId="7699" xr:uid="{00000000-0005-0000-0000-000021130000}"/>
    <cellStyle name="20% - Accent3 2 24" xfId="7701" xr:uid="{00000000-0005-0000-0000-000022130000}"/>
    <cellStyle name="20% - Accent3 2 25" xfId="7708" xr:uid="{00000000-0005-0000-0000-000023130000}"/>
    <cellStyle name="20% - Accent3 2 26" xfId="7710" xr:uid="{00000000-0005-0000-0000-000024130000}"/>
    <cellStyle name="20% - Accent3 2 27" xfId="7711" xr:uid="{00000000-0005-0000-0000-000025130000}"/>
    <cellStyle name="20% - Accent3 2 28" xfId="7712" xr:uid="{00000000-0005-0000-0000-000026130000}"/>
    <cellStyle name="20% - Accent3 2 29" xfId="7713" xr:uid="{00000000-0005-0000-0000-000027130000}"/>
    <cellStyle name="20% - Accent3 2 3" xfId="7714" xr:uid="{00000000-0005-0000-0000-000028130000}"/>
    <cellStyle name="20% - Accent3 2 30" xfId="7709" xr:uid="{00000000-0005-0000-0000-000029130000}"/>
    <cellStyle name="20% - Accent3 2 4" xfId="7715" xr:uid="{00000000-0005-0000-0000-00002A130000}"/>
    <cellStyle name="20% - Accent3 2 5" xfId="7716" xr:uid="{00000000-0005-0000-0000-00002B130000}"/>
    <cellStyle name="20% - Accent3 2 6" xfId="7092" xr:uid="{00000000-0005-0000-0000-00002C130000}"/>
    <cellStyle name="20% - Accent3 2 7" xfId="7097" xr:uid="{00000000-0005-0000-0000-00002D130000}"/>
    <cellStyle name="20% - Accent3 2 8" xfId="7103" xr:uid="{00000000-0005-0000-0000-00002E130000}"/>
    <cellStyle name="20% - Accent3 2 9" xfId="7107" xr:uid="{00000000-0005-0000-0000-00002F130000}"/>
    <cellStyle name="20% - Accent3 20" xfId="7584" xr:uid="{00000000-0005-0000-0000-000030130000}"/>
    <cellStyle name="20% - Accent3 20 2" xfId="7587" xr:uid="{00000000-0005-0000-0000-000031130000}"/>
    <cellStyle name="20% - Accent3 20 2 2" xfId="7589" xr:uid="{00000000-0005-0000-0000-000032130000}"/>
    <cellStyle name="20% - Accent3 20 3" xfId="7596" xr:uid="{00000000-0005-0000-0000-000033130000}"/>
    <cellStyle name="20% - Accent3 20 4" xfId="2083" xr:uid="{00000000-0005-0000-0000-000034130000}"/>
    <cellStyle name="20% - Accent3 20 5" xfId="7605" xr:uid="{00000000-0005-0000-0000-000035130000}"/>
    <cellStyle name="20% - Accent3 20_REKAP IBT" xfId="7616" xr:uid="{00000000-0005-0000-0000-000036130000}"/>
    <cellStyle name="20% - Accent3 21" xfId="4159" xr:uid="{00000000-0005-0000-0000-000037130000}"/>
    <cellStyle name="20% - Accent3 21 2" xfId="4163" xr:uid="{00000000-0005-0000-0000-000038130000}"/>
    <cellStyle name="20% - Accent3 21 2 2" xfId="4169" xr:uid="{00000000-0005-0000-0000-000039130000}"/>
    <cellStyle name="20% - Accent3 21 3" xfId="4173" xr:uid="{00000000-0005-0000-0000-00003A130000}"/>
    <cellStyle name="20% - Accent3 21 4" xfId="7624" xr:uid="{00000000-0005-0000-0000-00003B130000}"/>
    <cellStyle name="20% - Accent3 21 5" xfId="7628" xr:uid="{00000000-0005-0000-0000-00003C130000}"/>
    <cellStyle name="20% - Accent3 21_REKAP IBT" xfId="287" xr:uid="{00000000-0005-0000-0000-00003D130000}"/>
    <cellStyle name="20% - Accent3 22" xfId="4177" xr:uid="{00000000-0005-0000-0000-00003E130000}"/>
    <cellStyle name="20% - Accent3 22 2" xfId="4183" xr:uid="{00000000-0005-0000-0000-00003F130000}"/>
    <cellStyle name="20% - Accent3 22 2 2" xfId="4187" xr:uid="{00000000-0005-0000-0000-000040130000}"/>
    <cellStyle name="20% - Accent3 22 3" xfId="4191" xr:uid="{00000000-0005-0000-0000-000041130000}"/>
    <cellStyle name="20% - Accent3 22 4" xfId="7645" xr:uid="{00000000-0005-0000-0000-000042130000}"/>
    <cellStyle name="20% - Accent3 22 5" xfId="7650" xr:uid="{00000000-0005-0000-0000-000043130000}"/>
    <cellStyle name="20% - Accent3 22_REKAP IBT" xfId="2368" xr:uid="{00000000-0005-0000-0000-000044130000}"/>
    <cellStyle name="20% - Accent3 23" xfId="4196" xr:uid="{00000000-0005-0000-0000-000045130000}"/>
    <cellStyle name="20% - Accent3 23 2" xfId="4200" xr:uid="{00000000-0005-0000-0000-000046130000}"/>
    <cellStyle name="20% - Accent3 23 2 2" xfId="7658" xr:uid="{00000000-0005-0000-0000-000047130000}"/>
    <cellStyle name="20% - Accent3 23 3" xfId="7660" xr:uid="{00000000-0005-0000-0000-000048130000}"/>
    <cellStyle name="20% - Accent3 23 4" xfId="7662" xr:uid="{00000000-0005-0000-0000-000049130000}"/>
    <cellStyle name="20% - Accent3 23 5" xfId="7664" xr:uid="{00000000-0005-0000-0000-00004A130000}"/>
    <cellStyle name="20% - Accent3 23_REKAP IBT" xfId="7667" xr:uid="{00000000-0005-0000-0000-00004B130000}"/>
    <cellStyle name="20% - Accent3 24" xfId="4206" xr:uid="{00000000-0005-0000-0000-00004C130000}"/>
    <cellStyle name="20% - Accent3 24 2" xfId="7669" xr:uid="{00000000-0005-0000-0000-00004D130000}"/>
    <cellStyle name="20% - Accent3 24 2 2" xfId="7672" xr:uid="{00000000-0005-0000-0000-00004E130000}"/>
    <cellStyle name="20% - Accent3 24 3" xfId="7674" xr:uid="{00000000-0005-0000-0000-00004F130000}"/>
    <cellStyle name="20% - Accent3 24 4" xfId="7676" xr:uid="{00000000-0005-0000-0000-000050130000}"/>
    <cellStyle name="20% - Accent3 24 5" xfId="7678" xr:uid="{00000000-0005-0000-0000-000051130000}"/>
    <cellStyle name="20% - Accent3 24_REKAP IBT" xfId="7681" xr:uid="{00000000-0005-0000-0000-000052130000}"/>
    <cellStyle name="20% - Accent3 25" xfId="7717" xr:uid="{00000000-0005-0000-0000-000053130000}"/>
    <cellStyle name="20% - Accent3 25 2" xfId="7719" xr:uid="{00000000-0005-0000-0000-000054130000}"/>
    <cellStyle name="20% - Accent3 25 2 2" xfId="7722" xr:uid="{00000000-0005-0000-0000-000055130000}"/>
    <cellStyle name="20% - Accent3 25 3" xfId="7724" xr:uid="{00000000-0005-0000-0000-000056130000}"/>
    <cellStyle name="20% - Accent3 25 4" xfId="3421" xr:uid="{00000000-0005-0000-0000-000057130000}"/>
    <cellStyle name="20% - Accent3 25 5" xfId="7726" xr:uid="{00000000-0005-0000-0000-000058130000}"/>
    <cellStyle name="20% - Accent3 25_REKAP IBT" xfId="7729" xr:uid="{00000000-0005-0000-0000-000059130000}"/>
    <cellStyle name="20% - Accent3 26" xfId="7731" xr:uid="{00000000-0005-0000-0000-00005A130000}"/>
    <cellStyle name="20% - Accent3 26 2" xfId="7737" xr:uid="{00000000-0005-0000-0000-00005B130000}"/>
    <cellStyle name="20% - Accent3 26 2 2" xfId="7740" xr:uid="{00000000-0005-0000-0000-00005C130000}"/>
    <cellStyle name="20% - Accent3 26 3" xfId="7742" xr:uid="{00000000-0005-0000-0000-00005D130000}"/>
    <cellStyle name="20% - Accent3 26 4" xfId="7746" xr:uid="{00000000-0005-0000-0000-00005E130000}"/>
    <cellStyle name="20% - Accent3 26 5" xfId="7749" xr:uid="{00000000-0005-0000-0000-00005F130000}"/>
    <cellStyle name="20% - Accent3 26_REKAP IBT" xfId="7754" xr:uid="{00000000-0005-0000-0000-000060130000}"/>
    <cellStyle name="20% - Accent3 27" xfId="1666" xr:uid="{00000000-0005-0000-0000-000061130000}"/>
    <cellStyle name="20% - Accent3 27 2" xfId="7756" xr:uid="{00000000-0005-0000-0000-000062130000}"/>
    <cellStyle name="20% - Accent3 27 2 2" xfId="7760" xr:uid="{00000000-0005-0000-0000-000063130000}"/>
    <cellStyle name="20% - Accent3 27 3" xfId="8" xr:uid="{00000000-0005-0000-0000-000064130000}"/>
    <cellStyle name="20% - Accent3 27 4" xfId="7763" xr:uid="{00000000-0005-0000-0000-000065130000}"/>
    <cellStyle name="20% - Accent3 27 5" xfId="7765" xr:uid="{00000000-0005-0000-0000-000066130000}"/>
    <cellStyle name="20% - Accent3 27_REKAP IBT" xfId="7769" xr:uid="{00000000-0005-0000-0000-000067130000}"/>
    <cellStyle name="20% - Accent3 28" xfId="7773" xr:uid="{00000000-0005-0000-0000-000068130000}"/>
    <cellStyle name="20% - Accent3 28 2" xfId="7775" xr:uid="{00000000-0005-0000-0000-000069130000}"/>
    <cellStyle name="20% - Accent3 28 2 2" xfId="7779" xr:uid="{00000000-0005-0000-0000-00006A130000}"/>
    <cellStyle name="20% - Accent3 28 3" xfId="7781" xr:uid="{00000000-0005-0000-0000-00006B130000}"/>
    <cellStyle name="20% - Accent3 28 4" xfId="7783" xr:uid="{00000000-0005-0000-0000-00006C130000}"/>
    <cellStyle name="20% - Accent3 28 5" xfId="7785" xr:uid="{00000000-0005-0000-0000-00006D130000}"/>
    <cellStyle name="20% - Accent3 28_REKAP IBT" xfId="7787" xr:uid="{00000000-0005-0000-0000-00006E130000}"/>
    <cellStyle name="20% - Accent3 29" xfId="7789" xr:uid="{00000000-0005-0000-0000-00006F130000}"/>
    <cellStyle name="20% - Accent3 29 2" xfId="7791" xr:uid="{00000000-0005-0000-0000-000070130000}"/>
    <cellStyle name="20% - Accent3 29 2 2" xfId="7794" xr:uid="{00000000-0005-0000-0000-000071130000}"/>
    <cellStyle name="20% - Accent3 29 3" xfId="7796" xr:uid="{00000000-0005-0000-0000-000072130000}"/>
    <cellStyle name="20% - Accent3 29 4" xfId="7800" xr:uid="{00000000-0005-0000-0000-000073130000}"/>
    <cellStyle name="20% - Accent3 29 5" xfId="7802" xr:uid="{00000000-0005-0000-0000-000074130000}"/>
    <cellStyle name="20% - Accent3 29_REKAP IBT" xfId="227" xr:uid="{00000000-0005-0000-0000-000075130000}"/>
    <cellStyle name="20% - Accent3 3" xfId="7804" xr:uid="{00000000-0005-0000-0000-000076130000}"/>
    <cellStyle name="20% - Accent3 3 10" xfId="7805" xr:uid="{00000000-0005-0000-0000-000077130000}"/>
    <cellStyle name="20% - Accent3 3 11" xfId="7807" xr:uid="{00000000-0005-0000-0000-000078130000}"/>
    <cellStyle name="20% - Accent3 3 12" xfId="7813" xr:uid="{00000000-0005-0000-0000-000079130000}"/>
    <cellStyle name="20% - Accent3 3 13" xfId="7816" xr:uid="{00000000-0005-0000-0000-00007A130000}"/>
    <cellStyle name="20% - Accent3 3 14" xfId="7818" xr:uid="{00000000-0005-0000-0000-00007B130000}"/>
    <cellStyle name="20% - Accent3 3 15" xfId="7821" xr:uid="{00000000-0005-0000-0000-00007C130000}"/>
    <cellStyle name="20% - Accent3 3 16" xfId="7825" xr:uid="{00000000-0005-0000-0000-00007D130000}"/>
    <cellStyle name="20% - Accent3 3 2" xfId="6527" xr:uid="{00000000-0005-0000-0000-00007E130000}"/>
    <cellStyle name="20% - Accent3 3 3" xfId="7826" xr:uid="{00000000-0005-0000-0000-00007F130000}"/>
    <cellStyle name="20% - Accent3 3 4" xfId="7827" xr:uid="{00000000-0005-0000-0000-000080130000}"/>
    <cellStyle name="20% - Accent3 3 5" xfId="7828" xr:uid="{00000000-0005-0000-0000-000081130000}"/>
    <cellStyle name="20% - Accent3 3 6" xfId="7114" xr:uid="{00000000-0005-0000-0000-000082130000}"/>
    <cellStyle name="20% - Accent3 3 7" xfId="7119" xr:uid="{00000000-0005-0000-0000-000083130000}"/>
    <cellStyle name="20% - Accent3 3 8" xfId="7125" xr:uid="{00000000-0005-0000-0000-000084130000}"/>
    <cellStyle name="20% - Accent3 3 9" xfId="7126" xr:uid="{00000000-0005-0000-0000-000085130000}"/>
    <cellStyle name="20% - Accent3 30" xfId="7718" xr:uid="{00000000-0005-0000-0000-000086130000}"/>
    <cellStyle name="20% - Accent3 30 2" xfId="7720" xr:uid="{00000000-0005-0000-0000-000087130000}"/>
    <cellStyle name="20% - Accent3 30 2 2" xfId="7723" xr:uid="{00000000-0005-0000-0000-000088130000}"/>
    <cellStyle name="20% - Accent3 30 3" xfId="7725" xr:uid="{00000000-0005-0000-0000-000089130000}"/>
    <cellStyle name="20% - Accent3 30 4" xfId="3422" xr:uid="{00000000-0005-0000-0000-00008A130000}"/>
    <cellStyle name="20% - Accent3 30 5" xfId="7727" xr:uid="{00000000-0005-0000-0000-00008B130000}"/>
    <cellStyle name="20% - Accent3 30_REKAP IBT" xfId="7730" xr:uid="{00000000-0005-0000-0000-00008C130000}"/>
    <cellStyle name="20% - Accent3 31" xfId="7732" xr:uid="{00000000-0005-0000-0000-00008D130000}"/>
    <cellStyle name="20% - Accent3 31 2" xfId="7738" xr:uid="{00000000-0005-0000-0000-00008E130000}"/>
    <cellStyle name="20% - Accent3 31 2 2" xfId="7741" xr:uid="{00000000-0005-0000-0000-00008F130000}"/>
    <cellStyle name="20% - Accent3 31 3" xfId="7743" xr:uid="{00000000-0005-0000-0000-000090130000}"/>
    <cellStyle name="20% - Accent3 31 4" xfId="7747" xr:uid="{00000000-0005-0000-0000-000091130000}"/>
    <cellStyle name="20% - Accent3 31 5" xfId="7750" xr:uid="{00000000-0005-0000-0000-000092130000}"/>
    <cellStyle name="20% - Accent3 31_REKAP IBT" xfId="7755" xr:uid="{00000000-0005-0000-0000-000093130000}"/>
    <cellStyle name="20% - Accent3 32" xfId="1667" xr:uid="{00000000-0005-0000-0000-000094130000}"/>
    <cellStyle name="20% - Accent3 32 2" xfId="7757" xr:uid="{00000000-0005-0000-0000-000095130000}"/>
    <cellStyle name="20% - Accent3 32 2 2" xfId="7761" xr:uid="{00000000-0005-0000-0000-000096130000}"/>
    <cellStyle name="20% - Accent3 32 3" xfId="9" xr:uid="{00000000-0005-0000-0000-000097130000}"/>
    <cellStyle name="20% - Accent3 32 4" xfId="7764" xr:uid="{00000000-0005-0000-0000-000098130000}"/>
    <cellStyle name="20% - Accent3 32 5" xfId="7766" xr:uid="{00000000-0005-0000-0000-000099130000}"/>
    <cellStyle name="20% - Accent3 32_REKAP IBT" xfId="7770" xr:uid="{00000000-0005-0000-0000-00009A130000}"/>
    <cellStyle name="20% - Accent3 33" xfId="7774" xr:uid="{00000000-0005-0000-0000-00009B130000}"/>
    <cellStyle name="20% - Accent3 33 2" xfId="7776" xr:uid="{00000000-0005-0000-0000-00009C130000}"/>
    <cellStyle name="20% - Accent3 33 2 2" xfId="7780" xr:uid="{00000000-0005-0000-0000-00009D130000}"/>
    <cellStyle name="20% - Accent3 33 3" xfId="7782" xr:uid="{00000000-0005-0000-0000-00009E130000}"/>
    <cellStyle name="20% - Accent3 33 4" xfId="7784" xr:uid="{00000000-0005-0000-0000-00009F130000}"/>
    <cellStyle name="20% - Accent3 33 5" xfId="7786" xr:uid="{00000000-0005-0000-0000-0000A0130000}"/>
    <cellStyle name="20% - Accent3 33_REKAP IBT" xfId="7788" xr:uid="{00000000-0005-0000-0000-0000A1130000}"/>
    <cellStyle name="20% - Accent3 34" xfId="7790" xr:uid="{00000000-0005-0000-0000-0000A2130000}"/>
    <cellStyle name="20% - Accent3 34 2" xfId="7792" xr:uid="{00000000-0005-0000-0000-0000A3130000}"/>
    <cellStyle name="20% - Accent3 34 2 2" xfId="7795" xr:uid="{00000000-0005-0000-0000-0000A4130000}"/>
    <cellStyle name="20% - Accent3 34 3" xfId="7797" xr:uid="{00000000-0005-0000-0000-0000A5130000}"/>
    <cellStyle name="20% - Accent3 34 4" xfId="7801" xr:uid="{00000000-0005-0000-0000-0000A6130000}"/>
    <cellStyle name="20% - Accent3 34 5" xfId="7803" xr:uid="{00000000-0005-0000-0000-0000A7130000}"/>
    <cellStyle name="20% - Accent3 34_REKAP IBT" xfId="228" xr:uid="{00000000-0005-0000-0000-0000A8130000}"/>
    <cellStyle name="20% - Accent3 35" xfId="7829" xr:uid="{00000000-0005-0000-0000-0000A9130000}"/>
    <cellStyle name="20% - Accent3 35 2" xfId="7832" xr:uid="{00000000-0005-0000-0000-0000AA130000}"/>
    <cellStyle name="20% - Accent3 35 2 2" xfId="7837" xr:uid="{00000000-0005-0000-0000-0000AB130000}"/>
    <cellStyle name="20% - Accent3 35 3" xfId="7839" xr:uid="{00000000-0005-0000-0000-0000AC130000}"/>
    <cellStyle name="20% - Accent3 35 4" xfId="7841" xr:uid="{00000000-0005-0000-0000-0000AD130000}"/>
    <cellStyle name="20% - Accent3 35 5" xfId="7843" xr:uid="{00000000-0005-0000-0000-0000AE130000}"/>
    <cellStyle name="20% - Accent3 35_REKAP IBT" xfId="7845" xr:uid="{00000000-0005-0000-0000-0000AF130000}"/>
    <cellStyle name="20% - Accent3 36" xfId="7848" xr:uid="{00000000-0005-0000-0000-0000B0130000}"/>
    <cellStyle name="20% - Accent3 36 2" xfId="7851" xr:uid="{00000000-0005-0000-0000-0000B1130000}"/>
    <cellStyle name="20% - Accent3 36 2 2" xfId="7855" xr:uid="{00000000-0005-0000-0000-0000B2130000}"/>
    <cellStyle name="20% - Accent3 36 3" xfId="7857" xr:uid="{00000000-0005-0000-0000-0000B3130000}"/>
    <cellStyle name="20% - Accent3 36 4" xfId="7859" xr:uid="{00000000-0005-0000-0000-0000B4130000}"/>
    <cellStyle name="20% - Accent3 36 5" xfId="7861" xr:uid="{00000000-0005-0000-0000-0000B5130000}"/>
    <cellStyle name="20% - Accent3 36_REKAP IBT" xfId="7864" xr:uid="{00000000-0005-0000-0000-0000B6130000}"/>
    <cellStyle name="20% - Accent3 37" xfId="7868" xr:uid="{00000000-0005-0000-0000-0000B7130000}"/>
    <cellStyle name="20% - Accent3 37 2" xfId="7871" xr:uid="{00000000-0005-0000-0000-0000B8130000}"/>
    <cellStyle name="20% - Accent3 37 2 2" xfId="7873" xr:uid="{00000000-0005-0000-0000-0000B9130000}"/>
    <cellStyle name="20% - Accent3 37 3" xfId="7875" xr:uid="{00000000-0005-0000-0000-0000BA130000}"/>
    <cellStyle name="20% - Accent3 37 4" xfId="7877" xr:uid="{00000000-0005-0000-0000-0000BB130000}"/>
    <cellStyle name="20% - Accent3 37 5" xfId="7879" xr:uid="{00000000-0005-0000-0000-0000BC130000}"/>
    <cellStyle name="20% - Accent3 37_REKAP IBT" xfId="7883" xr:uid="{00000000-0005-0000-0000-0000BD130000}"/>
    <cellStyle name="20% - Accent3 38" xfId="7886" xr:uid="{00000000-0005-0000-0000-0000BE130000}"/>
    <cellStyle name="20% - Accent3 38 2" xfId="7888" xr:uid="{00000000-0005-0000-0000-0000BF130000}"/>
    <cellStyle name="20% - Accent3 38 2 2" xfId="7890" xr:uid="{00000000-0005-0000-0000-0000C0130000}"/>
    <cellStyle name="20% - Accent3 38 3" xfId="7892" xr:uid="{00000000-0005-0000-0000-0000C1130000}"/>
    <cellStyle name="20% - Accent3 38 4" xfId="7894" xr:uid="{00000000-0005-0000-0000-0000C2130000}"/>
    <cellStyle name="20% - Accent3 38 5" xfId="7896" xr:uid="{00000000-0005-0000-0000-0000C3130000}"/>
    <cellStyle name="20% - Accent3 38_REKAP IBT" xfId="7898" xr:uid="{00000000-0005-0000-0000-0000C4130000}"/>
    <cellStyle name="20% - Accent3 39" xfId="7900" xr:uid="{00000000-0005-0000-0000-0000C5130000}"/>
    <cellStyle name="20% - Accent3 39 2" xfId="7903" xr:uid="{00000000-0005-0000-0000-0000C6130000}"/>
    <cellStyle name="20% - Accent3 39 2 2" xfId="7905" xr:uid="{00000000-0005-0000-0000-0000C7130000}"/>
    <cellStyle name="20% - Accent3 39 3" xfId="7907" xr:uid="{00000000-0005-0000-0000-0000C8130000}"/>
    <cellStyle name="20% - Accent3 39 4" xfId="7909" xr:uid="{00000000-0005-0000-0000-0000C9130000}"/>
    <cellStyle name="20% - Accent3 39 5" xfId="7911" xr:uid="{00000000-0005-0000-0000-0000CA130000}"/>
    <cellStyle name="20% - Accent3 39_REKAP IBT" xfId="7913" xr:uid="{00000000-0005-0000-0000-0000CB130000}"/>
    <cellStyle name="20% - Accent3 4" xfId="7915" xr:uid="{00000000-0005-0000-0000-0000CC130000}"/>
    <cellStyle name="20% - Accent3 4 10" xfId="7916" xr:uid="{00000000-0005-0000-0000-0000CD130000}"/>
    <cellStyle name="20% - Accent3 4 2" xfId="7917" xr:uid="{00000000-0005-0000-0000-0000CE130000}"/>
    <cellStyle name="20% - Accent3 4 2 2" xfId="7918" xr:uid="{00000000-0005-0000-0000-0000CF130000}"/>
    <cellStyle name="20% - Accent3 4 2 3" xfId="7919" xr:uid="{00000000-0005-0000-0000-0000D0130000}"/>
    <cellStyle name="20% - Accent3 4 2_REKAP IBT" xfId="7920" xr:uid="{00000000-0005-0000-0000-0000D1130000}"/>
    <cellStyle name="20% - Accent3 4 3" xfId="7921" xr:uid="{00000000-0005-0000-0000-0000D2130000}"/>
    <cellStyle name="20% - Accent3 4 3 2" xfId="7922" xr:uid="{00000000-0005-0000-0000-0000D3130000}"/>
    <cellStyle name="20% - Accent3 4 4" xfId="7923" xr:uid="{00000000-0005-0000-0000-0000D4130000}"/>
    <cellStyle name="20% - Accent3 4 4 2" xfId="7924" xr:uid="{00000000-0005-0000-0000-0000D5130000}"/>
    <cellStyle name="20% - Accent3 4 5" xfId="7925" xr:uid="{00000000-0005-0000-0000-0000D6130000}"/>
    <cellStyle name="20% - Accent3 4 5 2" xfId="7929" xr:uid="{00000000-0005-0000-0000-0000D7130000}"/>
    <cellStyle name="20% - Accent3 4 6" xfId="7135" xr:uid="{00000000-0005-0000-0000-0000D8130000}"/>
    <cellStyle name="20% - Accent3 4 7" xfId="7140" xr:uid="{00000000-0005-0000-0000-0000D9130000}"/>
    <cellStyle name="20% - Accent3 4 8" xfId="7143" xr:uid="{00000000-0005-0000-0000-0000DA130000}"/>
    <cellStyle name="20% - Accent3 4 9" xfId="7146" xr:uid="{00000000-0005-0000-0000-0000DB130000}"/>
    <cellStyle name="20% - Accent3 4_REKAP IBT" xfId="7930" xr:uid="{00000000-0005-0000-0000-0000DC130000}"/>
    <cellStyle name="20% - Accent3 40" xfId="7830" xr:uid="{00000000-0005-0000-0000-0000DD130000}"/>
    <cellStyle name="20% - Accent3 40 2" xfId="7833" xr:uid="{00000000-0005-0000-0000-0000DE130000}"/>
    <cellStyle name="20% - Accent3 40 2 2" xfId="7838" xr:uid="{00000000-0005-0000-0000-0000DF130000}"/>
    <cellStyle name="20% - Accent3 40 3" xfId="7840" xr:uid="{00000000-0005-0000-0000-0000E0130000}"/>
    <cellStyle name="20% - Accent3 40 4" xfId="7842" xr:uid="{00000000-0005-0000-0000-0000E1130000}"/>
    <cellStyle name="20% - Accent3 40 5" xfId="7844" xr:uid="{00000000-0005-0000-0000-0000E2130000}"/>
    <cellStyle name="20% - Accent3 40_REKAP IBT" xfId="7846" xr:uid="{00000000-0005-0000-0000-0000E3130000}"/>
    <cellStyle name="20% - Accent3 41" xfId="7849" xr:uid="{00000000-0005-0000-0000-0000E4130000}"/>
    <cellStyle name="20% - Accent3 41 2" xfId="7852" xr:uid="{00000000-0005-0000-0000-0000E5130000}"/>
    <cellStyle name="20% - Accent3 41 2 2" xfId="7856" xr:uid="{00000000-0005-0000-0000-0000E6130000}"/>
    <cellStyle name="20% - Accent3 41 3" xfId="7858" xr:uid="{00000000-0005-0000-0000-0000E7130000}"/>
    <cellStyle name="20% - Accent3 41 4" xfId="7860" xr:uid="{00000000-0005-0000-0000-0000E8130000}"/>
    <cellStyle name="20% - Accent3 41 5" xfId="7862" xr:uid="{00000000-0005-0000-0000-0000E9130000}"/>
    <cellStyle name="20% - Accent3 41_REKAP IBT" xfId="7865" xr:uid="{00000000-0005-0000-0000-0000EA130000}"/>
    <cellStyle name="20% - Accent3 42" xfId="7869" xr:uid="{00000000-0005-0000-0000-0000EB130000}"/>
    <cellStyle name="20% - Accent3 42 2" xfId="7872" xr:uid="{00000000-0005-0000-0000-0000EC130000}"/>
    <cellStyle name="20% - Accent3 42 2 2" xfId="7874" xr:uid="{00000000-0005-0000-0000-0000ED130000}"/>
    <cellStyle name="20% - Accent3 42 3" xfId="7876" xr:uid="{00000000-0005-0000-0000-0000EE130000}"/>
    <cellStyle name="20% - Accent3 42 4" xfId="7878" xr:uid="{00000000-0005-0000-0000-0000EF130000}"/>
    <cellStyle name="20% - Accent3 42 5" xfId="7880" xr:uid="{00000000-0005-0000-0000-0000F0130000}"/>
    <cellStyle name="20% - Accent3 42_REKAP IBT" xfId="7884" xr:uid="{00000000-0005-0000-0000-0000F1130000}"/>
    <cellStyle name="20% - Accent3 43" xfId="7887" xr:uid="{00000000-0005-0000-0000-0000F2130000}"/>
    <cellStyle name="20% - Accent3 43 2" xfId="7889" xr:uid="{00000000-0005-0000-0000-0000F3130000}"/>
    <cellStyle name="20% - Accent3 43 2 2" xfId="7891" xr:uid="{00000000-0005-0000-0000-0000F4130000}"/>
    <cellStyle name="20% - Accent3 43 3" xfId="7893" xr:uid="{00000000-0005-0000-0000-0000F5130000}"/>
    <cellStyle name="20% - Accent3 43 4" xfId="7895" xr:uid="{00000000-0005-0000-0000-0000F6130000}"/>
    <cellStyle name="20% - Accent3 43 5" xfId="7897" xr:uid="{00000000-0005-0000-0000-0000F7130000}"/>
    <cellStyle name="20% - Accent3 43_REKAP IBT" xfId="7899" xr:uid="{00000000-0005-0000-0000-0000F8130000}"/>
    <cellStyle name="20% - Accent3 44" xfId="7901" xr:uid="{00000000-0005-0000-0000-0000F9130000}"/>
    <cellStyle name="20% - Accent3 44 2" xfId="7904" xr:uid="{00000000-0005-0000-0000-0000FA130000}"/>
    <cellStyle name="20% - Accent3 44 2 2" xfId="7906" xr:uid="{00000000-0005-0000-0000-0000FB130000}"/>
    <cellStyle name="20% - Accent3 44 3" xfId="7908" xr:uid="{00000000-0005-0000-0000-0000FC130000}"/>
    <cellStyle name="20% - Accent3 44 4" xfId="7910" xr:uid="{00000000-0005-0000-0000-0000FD130000}"/>
    <cellStyle name="20% - Accent3 44 5" xfId="7912" xr:uid="{00000000-0005-0000-0000-0000FE130000}"/>
    <cellStyle name="20% - Accent3 44_REKAP IBT" xfId="7914" xr:uid="{00000000-0005-0000-0000-0000FF130000}"/>
    <cellStyle name="20% - Accent3 45" xfId="7933" xr:uid="{00000000-0005-0000-0000-000000140000}"/>
    <cellStyle name="20% - Accent3 45 2" xfId="7935" xr:uid="{00000000-0005-0000-0000-000001140000}"/>
    <cellStyle name="20% - Accent3 45 2 2" xfId="7937" xr:uid="{00000000-0005-0000-0000-000002140000}"/>
    <cellStyle name="20% - Accent3 45 3" xfId="7939" xr:uid="{00000000-0005-0000-0000-000003140000}"/>
    <cellStyle name="20% - Accent3 45 4" xfId="7941" xr:uid="{00000000-0005-0000-0000-000004140000}"/>
    <cellStyle name="20% - Accent3 45 5" xfId="7943" xr:uid="{00000000-0005-0000-0000-000005140000}"/>
    <cellStyle name="20% - Accent3 45_REKAP IBT" xfId="7945" xr:uid="{00000000-0005-0000-0000-000006140000}"/>
    <cellStyle name="20% - Accent3 46" xfId="7947" xr:uid="{00000000-0005-0000-0000-000007140000}"/>
    <cellStyle name="20% - Accent3 46 2" xfId="7949" xr:uid="{00000000-0005-0000-0000-000008140000}"/>
    <cellStyle name="20% - Accent3 46 2 2" xfId="7955" xr:uid="{00000000-0005-0000-0000-000009140000}"/>
    <cellStyle name="20% - Accent3 46 3" xfId="7957" xr:uid="{00000000-0005-0000-0000-00000A140000}"/>
    <cellStyle name="20% - Accent3 46 4" xfId="7959" xr:uid="{00000000-0005-0000-0000-00000B140000}"/>
    <cellStyle name="20% - Accent3 46 5" xfId="7961" xr:uid="{00000000-0005-0000-0000-00000C140000}"/>
    <cellStyle name="20% - Accent3 46_REKAP IBT" xfId="7965" xr:uid="{00000000-0005-0000-0000-00000D140000}"/>
    <cellStyle name="20% - Accent3 47" xfId="7967" xr:uid="{00000000-0005-0000-0000-00000E140000}"/>
    <cellStyle name="20% - Accent3 47 2" xfId="7969" xr:uid="{00000000-0005-0000-0000-00000F140000}"/>
    <cellStyle name="20% - Accent3 47 2 2" xfId="7971" xr:uid="{00000000-0005-0000-0000-000010140000}"/>
    <cellStyle name="20% - Accent3 47 3" xfId="7975" xr:uid="{00000000-0005-0000-0000-000011140000}"/>
    <cellStyle name="20% - Accent3 47 4" xfId="7977" xr:uid="{00000000-0005-0000-0000-000012140000}"/>
    <cellStyle name="20% - Accent3 47 5" xfId="7980" xr:uid="{00000000-0005-0000-0000-000013140000}"/>
    <cellStyle name="20% - Accent3 47_REKAP IBT" xfId="7982" xr:uid="{00000000-0005-0000-0000-000014140000}"/>
    <cellStyle name="20% - Accent3 48" xfId="5516" xr:uid="{00000000-0005-0000-0000-000015140000}"/>
    <cellStyle name="20% - Accent3 48 2" xfId="5519" xr:uid="{00000000-0005-0000-0000-000016140000}"/>
    <cellStyle name="20% - Accent3 48 2 2" xfId="7984" xr:uid="{00000000-0005-0000-0000-000017140000}"/>
    <cellStyle name="20% - Accent3 48 3" xfId="7988" xr:uid="{00000000-0005-0000-0000-000018140000}"/>
    <cellStyle name="20% - Accent3 48 4" xfId="7990" xr:uid="{00000000-0005-0000-0000-000019140000}"/>
    <cellStyle name="20% - Accent3 48 5" xfId="7993" xr:uid="{00000000-0005-0000-0000-00001A140000}"/>
    <cellStyle name="20% - Accent3 48_REKAP IBT" xfId="7995" xr:uid="{00000000-0005-0000-0000-00001B140000}"/>
    <cellStyle name="20% - Accent3 49" xfId="5525" xr:uid="{00000000-0005-0000-0000-00001C140000}"/>
    <cellStyle name="20% - Accent3 49 2" xfId="7997" xr:uid="{00000000-0005-0000-0000-00001D140000}"/>
    <cellStyle name="20% - Accent3 49 2 2" xfId="7999" xr:uid="{00000000-0005-0000-0000-00001E140000}"/>
    <cellStyle name="20% - Accent3 49 3" xfId="8001" xr:uid="{00000000-0005-0000-0000-00001F140000}"/>
    <cellStyle name="20% - Accent3 49 4" xfId="8003" xr:uid="{00000000-0005-0000-0000-000020140000}"/>
    <cellStyle name="20% - Accent3 49 5" xfId="8006" xr:uid="{00000000-0005-0000-0000-000021140000}"/>
    <cellStyle name="20% - Accent3 49_REKAP IBT" xfId="8008" xr:uid="{00000000-0005-0000-0000-000022140000}"/>
    <cellStyle name="20% - Accent3 5" xfId="8011" xr:uid="{00000000-0005-0000-0000-000023140000}"/>
    <cellStyle name="20% - Accent3 5 10" xfId="8012" xr:uid="{00000000-0005-0000-0000-000024140000}"/>
    <cellStyle name="20% - Accent3 5 2" xfId="8013" xr:uid="{00000000-0005-0000-0000-000025140000}"/>
    <cellStyle name="20% - Accent3 5 2 2" xfId="8014" xr:uid="{00000000-0005-0000-0000-000026140000}"/>
    <cellStyle name="20% - Accent3 5 2 3" xfId="8015" xr:uid="{00000000-0005-0000-0000-000027140000}"/>
    <cellStyle name="20% - Accent3 5 2_REKAP IBT" xfId="8017" xr:uid="{00000000-0005-0000-0000-000028140000}"/>
    <cellStyle name="20% - Accent3 5 3" xfId="8018" xr:uid="{00000000-0005-0000-0000-000029140000}"/>
    <cellStyle name="20% - Accent3 5 3 2" xfId="8019" xr:uid="{00000000-0005-0000-0000-00002A140000}"/>
    <cellStyle name="20% - Accent3 5 4" xfId="8020" xr:uid="{00000000-0005-0000-0000-00002B140000}"/>
    <cellStyle name="20% - Accent3 5 4 2" xfId="8021" xr:uid="{00000000-0005-0000-0000-00002C140000}"/>
    <cellStyle name="20% - Accent3 5 5" xfId="8022" xr:uid="{00000000-0005-0000-0000-00002D140000}"/>
    <cellStyle name="20% - Accent3 5 5 2" xfId="8023" xr:uid="{00000000-0005-0000-0000-00002E140000}"/>
    <cellStyle name="20% - Accent3 5 6" xfId="7157" xr:uid="{00000000-0005-0000-0000-00002F140000}"/>
    <cellStyle name="20% - Accent3 5 7" xfId="7164" xr:uid="{00000000-0005-0000-0000-000030140000}"/>
    <cellStyle name="20% - Accent3 5 8" xfId="7173" xr:uid="{00000000-0005-0000-0000-000031140000}"/>
    <cellStyle name="20% - Accent3 5 9" xfId="7174" xr:uid="{00000000-0005-0000-0000-000032140000}"/>
    <cellStyle name="20% - Accent3 5_REKAP IBT" xfId="8024" xr:uid="{00000000-0005-0000-0000-000033140000}"/>
    <cellStyle name="20% - Accent3 50" xfId="7934" xr:uid="{00000000-0005-0000-0000-000034140000}"/>
    <cellStyle name="20% - Accent3 50 2" xfId="7936" xr:uid="{00000000-0005-0000-0000-000035140000}"/>
    <cellStyle name="20% - Accent3 50 2 2" xfId="7938" xr:uid="{00000000-0005-0000-0000-000036140000}"/>
    <cellStyle name="20% - Accent3 50 3" xfId="7940" xr:uid="{00000000-0005-0000-0000-000037140000}"/>
    <cellStyle name="20% - Accent3 50 4" xfId="7942" xr:uid="{00000000-0005-0000-0000-000038140000}"/>
    <cellStyle name="20% - Accent3 50 5" xfId="7944" xr:uid="{00000000-0005-0000-0000-000039140000}"/>
    <cellStyle name="20% - Accent3 50_REKAP IBT" xfId="7946" xr:uid="{00000000-0005-0000-0000-00003A140000}"/>
    <cellStyle name="20% - Accent3 51" xfId="7948" xr:uid="{00000000-0005-0000-0000-00003B140000}"/>
    <cellStyle name="20% - Accent3 51 2" xfId="7950" xr:uid="{00000000-0005-0000-0000-00003C140000}"/>
    <cellStyle name="20% - Accent3 51 2 2" xfId="7956" xr:uid="{00000000-0005-0000-0000-00003D140000}"/>
    <cellStyle name="20% - Accent3 51 3" xfId="7958" xr:uid="{00000000-0005-0000-0000-00003E140000}"/>
    <cellStyle name="20% - Accent3 51 4" xfId="7960" xr:uid="{00000000-0005-0000-0000-00003F140000}"/>
    <cellStyle name="20% - Accent3 51 5" xfId="7962" xr:uid="{00000000-0005-0000-0000-000040140000}"/>
    <cellStyle name="20% - Accent3 51_REKAP IBT" xfId="7966" xr:uid="{00000000-0005-0000-0000-000041140000}"/>
    <cellStyle name="20% - Accent3 52" xfId="7968" xr:uid="{00000000-0005-0000-0000-000042140000}"/>
    <cellStyle name="20% - Accent3 52 2" xfId="7970" xr:uid="{00000000-0005-0000-0000-000043140000}"/>
    <cellStyle name="20% - Accent3 52 2 2" xfId="7972" xr:uid="{00000000-0005-0000-0000-000044140000}"/>
    <cellStyle name="20% - Accent3 52 3" xfId="7976" xr:uid="{00000000-0005-0000-0000-000045140000}"/>
    <cellStyle name="20% - Accent3 52 4" xfId="7978" xr:uid="{00000000-0005-0000-0000-000046140000}"/>
    <cellStyle name="20% - Accent3 52 5" xfId="7981" xr:uid="{00000000-0005-0000-0000-000047140000}"/>
    <cellStyle name="20% - Accent3 52_REKAP IBT" xfId="7983" xr:uid="{00000000-0005-0000-0000-000048140000}"/>
    <cellStyle name="20% - Accent3 53" xfId="5517" xr:uid="{00000000-0005-0000-0000-000049140000}"/>
    <cellStyle name="20% - Accent3 53 2" xfId="5520" xr:uid="{00000000-0005-0000-0000-00004A140000}"/>
    <cellStyle name="20% - Accent3 53 2 2" xfId="7985" xr:uid="{00000000-0005-0000-0000-00004B140000}"/>
    <cellStyle name="20% - Accent3 53 3" xfId="7989" xr:uid="{00000000-0005-0000-0000-00004C140000}"/>
    <cellStyle name="20% - Accent3 53 4" xfId="7991" xr:uid="{00000000-0005-0000-0000-00004D140000}"/>
    <cellStyle name="20% - Accent3 53 5" xfId="7994" xr:uid="{00000000-0005-0000-0000-00004E140000}"/>
    <cellStyle name="20% - Accent3 53_REKAP IBT" xfId="7996" xr:uid="{00000000-0005-0000-0000-00004F140000}"/>
    <cellStyle name="20% - Accent3 54" xfId="5526" xr:uid="{00000000-0005-0000-0000-000050140000}"/>
    <cellStyle name="20% - Accent3 54 2" xfId="7998" xr:uid="{00000000-0005-0000-0000-000051140000}"/>
    <cellStyle name="20% - Accent3 54 2 2" xfId="8000" xr:uid="{00000000-0005-0000-0000-000052140000}"/>
    <cellStyle name="20% - Accent3 54 3" xfId="8002" xr:uid="{00000000-0005-0000-0000-000053140000}"/>
    <cellStyle name="20% - Accent3 54 4" xfId="8004" xr:uid="{00000000-0005-0000-0000-000054140000}"/>
    <cellStyle name="20% - Accent3 54 5" xfId="8007" xr:uid="{00000000-0005-0000-0000-000055140000}"/>
    <cellStyle name="20% - Accent3 54_REKAP IBT" xfId="8009" xr:uid="{00000000-0005-0000-0000-000056140000}"/>
    <cellStyle name="20% - Accent3 55" xfId="8026" xr:uid="{00000000-0005-0000-0000-000057140000}"/>
    <cellStyle name="20% - Accent3 55 2" xfId="1658" xr:uid="{00000000-0005-0000-0000-000058140000}"/>
    <cellStyle name="20% - Accent3 55 2 2" xfId="8028" xr:uid="{00000000-0005-0000-0000-000059140000}"/>
    <cellStyle name="20% - Accent3 55 3" xfId="8030" xr:uid="{00000000-0005-0000-0000-00005A140000}"/>
    <cellStyle name="20% - Accent3 55 4" xfId="8032" xr:uid="{00000000-0005-0000-0000-00005B140000}"/>
    <cellStyle name="20% - Accent3 55 5" xfId="8035" xr:uid="{00000000-0005-0000-0000-00005C140000}"/>
    <cellStyle name="20% - Accent3 55_REKAP IBT" xfId="8040" xr:uid="{00000000-0005-0000-0000-00005D140000}"/>
    <cellStyle name="20% - Accent3 56" xfId="8043" xr:uid="{00000000-0005-0000-0000-00005E140000}"/>
    <cellStyle name="20% - Accent3 56 2" xfId="8045" xr:uid="{00000000-0005-0000-0000-00005F140000}"/>
    <cellStyle name="20% - Accent3 56 2 2" xfId="8050" xr:uid="{00000000-0005-0000-0000-000060140000}"/>
    <cellStyle name="20% - Accent3 56 3" xfId="8053" xr:uid="{00000000-0005-0000-0000-000061140000}"/>
    <cellStyle name="20% - Accent3 56 4" xfId="8055" xr:uid="{00000000-0005-0000-0000-000062140000}"/>
    <cellStyle name="20% - Accent3 56 5" xfId="8058" xr:uid="{00000000-0005-0000-0000-000063140000}"/>
    <cellStyle name="20% - Accent3 56_REKAP IBT" xfId="8062" xr:uid="{00000000-0005-0000-0000-000064140000}"/>
    <cellStyle name="20% - Accent3 57" xfId="8064" xr:uid="{00000000-0005-0000-0000-000065140000}"/>
    <cellStyle name="20% - Accent3 57 2" xfId="164" xr:uid="{00000000-0005-0000-0000-000066140000}"/>
    <cellStyle name="20% - Accent3 57 2 2" xfId="8069" xr:uid="{00000000-0005-0000-0000-000067140000}"/>
    <cellStyle name="20% - Accent3 57 3" xfId="8071" xr:uid="{00000000-0005-0000-0000-000068140000}"/>
    <cellStyle name="20% - Accent3 57 4" xfId="8073" xr:uid="{00000000-0005-0000-0000-000069140000}"/>
    <cellStyle name="20% - Accent3 57 5" xfId="8078" xr:uid="{00000000-0005-0000-0000-00006A140000}"/>
    <cellStyle name="20% - Accent3 57_REKAP IBT" xfId="8083" xr:uid="{00000000-0005-0000-0000-00006B140000}"/>
    <cellStyle name="20% - Accent3 58" xfId="8085" xr:uid="{00000000-0005-0000-0000-00006C140000}"/>
    <cellStyle name="20% - Accent3 58 2" xfId="8087" xr:uid="{00000000-0005-0000-0000-00006D140000}"/>
    <cellStyle name="20% - Accent3 58 2 2" xfId="8089" xr:uid="{00000000-0005-0000-0000-00006E140000}"/>
    <cellStyle name="20% - Accent3 58 3" xfId="8091" xr:uid="{00000000-0005-0000-0000-00006F140000}"/>
    <cellStyle name="20% - Accent3 58 4" xfId="8093" xr:uid="{00000000-0005-0000-0000-000070140000}"/>
    <cellStyle name="20% - Accent3 58 5" xfId="8097" xr:uid="{00000000-0005-0000-0000-000071140000}"/>
    <cellStyle name="20% - Accent3 58_REKAP IBT" xfId="8099" xr:uid="{00000000-0005-0000-0000-000072140000}"/>
    <cellStyle name="20% - Accent3 59" xfId="8101" xr:uid="{00000000-0005-0000-0000-000073140000}"/>
    <cellStyle name="20% - Accent3 59 2" xfId="8103" xr:uid="{00000000-0005-0000-0000-000074140000}"/>
    <cellStyle name="20% - Accent3 59 2 2" xfId="8106" xr:uid="{00000000-0005-0000-0000-000075140000}"/>
    <cellStyle name="20% - Accent3 59 3" xfId="8109" xr:uid="{00000000-0005-0000-0000-000076140000}"/>
    <cellStyle name="20% - Accent3 59 4" xfId="8113" xr:uid="{00000000-0005-0000-0000-000077140000}"/>
    <cellStyle name="20% - Accent3 59 5" xfId="8117" xr:uid="{00000000-0005-0000-0000-000078140000}"/>
    <cellStyle name="20% - Accent3 59_REKAP IBT" xfId="8121" xr:uid="{00000000-0005-0000-0000-000079140000}"/>
    <cellStyle name="20% - Accent3 6" xfId="8123" xr:uid="{00000000-0005-0000-0000-00007A140000}"/>
    <cellStyle name="20% - Accent3 6 10" xfId="8124" xr:uid="{00000000-0005-0000-0000-00007B140000}"/>
    <cellStyle name="20% - Accent3 6 2" xfId="8125" xr:uid="{00000000-0005-0000-0000-00007C140000}"/>
    <cellStyle name="20% - Accent3 6 2 2" xfId="8126" xr:uid="{00000000-0005-0000-0000-00007D140000}"/>
    <cellStyle name="20% - Accent3 6 2 3" xfId="8127" xr:uid="{00000000-0005-0000-0000-00007E140000}"/>
    <cellStyle name="20% - Accent3 6 2_REKAP IBT" xfId="8130" xr:uid="{00000000-0005-0000-0000-00007F140000}"/>
    <cellStyle name="20% - Accent3 6 3" xfId="8133" xr:uid="{00000000-0005-0000-0000-000080140000}"/>
    <cellStyle name="20% - Accent3 6 3 2" xfId="8134" xr:uid="{00000000-0005-0000-0000-000081140000}"/>
    <cellStyle name="20% - Accent3 6 4" xfId="8135" xr:uid="{00000000-0005-0000-0000-000082140000}"/>
    <cellStyle name="20% - Accent3 6 4 2" xfId="8137" xr:uid="{00000000-0005-0000-0000-000083140000}"/>
    <cellStyle name="20% - Accent3 6 5" xfId="8139" xr:uid="{00000000-0005-0000-0000-000084140000}"/>
    <cellStyle name="20% - Accent3 6 5 2" xfId="8140" xr:uid="{00000000-0005-0000-0000-000085140000}"/>
    <cellStyle name="20% - Accent3 6 6" xfId="7211" xr:uid="{00000000-0005-0000-0000-000086140000}"/>
    <cellStyle name="20% - Accent3 6 7" xfId="7218" xr:uid="{00000000-0005-0000-0000-000087140000}"/>
    <cellStyle name="20% - Accent3 6 8" xfId="7226" xr:uid="{00000000-0005-0000-0000-000088140000}"/>
    <cellStyle name="20% - Accent3 6 9" xfId="7230" xr:uid="{00000000-0005-0000-0000-000089140000}"/>
    <cellStyle name="20% - Accent3 6_REKAP IBT" xfId="8141" xr:uid="{00000000-0005-0000-0000-00008A140000}"/>
    <cellStyle name="20% - Accent3 60" xfId="8027" xr:uid="{00000000-0005-0000-0000-00008B140000}"/>
    <cellStyle name="20% - Accent3 60 2" xfId="1659" xr:uid="{00000000-0005-0000-0000-00008C140000}"/>
    <cellStyle name="20% - Accent3 60 2 2" xfId="8029" xr:uid="{00000000-0005-0000-0000-00008D140000}"/>
    <cellStyle name="20% - Accent3 60 3" xfId="8031" xr:uid="{00000000-0005-0000-0000-00008E140000}"/>
    <cellStyle name="20% - Accent3 60 4" xfId="8033" xr:uid="{00000000-0005-0000-0000-00008F140000}"/>
    <cellStyle name="20% - Accent3 60 5" xfId="8036" xr:uid="{00000000-0005-0000-0000-000090140000}"/>
    <cellStyle name="20% - Accent3 60_REKAP IBT" xfId="8041" xr:uid="{00000000-0005-0000-0000-000091140000}"/>
    <cellStyle name="20% - Accent3 61" xfId="8044" xr:uid="{00000000-0005-0000-0000-000092140000}"/>
    <cellStyle name="20% - Accent3 61 2" xfId="8046" xr:uid="{00000000-0005-0000-0000-000093140000}"/>
    <cellStyle name="20% - Accent3 61 2 2" xfId="8051" xr:uid="{00000000-0005-0000-0000-000094140000}"/>
    <cellStyle name="20% - Accent3 61 3" xfId="8054" xr:uid="{00000000-0005-0000-0000-000095140000}"/>
    <cellStyle name="20% - Accent3 61 4" xfId="8056" xr:uid="{00000000-0005-0000-0000-000096140000}"/>
    <cellStyle name="20% - Accent3 61 5" xfId="8059" xr:uid="{00000000-0005-0000-0000-000097140000}"/>
    <cellStyle name="20% - Accent3 61_REKAP IBT" xfId="8063" xr:uid="{00000000-0005-0000-0000-000098140000}"/>
    <cellStyle name="20% - Accent3 62" xfId="8065" xr:uid="{00000000-0005-0000-0000-000099140000}"/>
    <cellStyle name="20% - Accent3 62 2" xfId="165" xr:uid="{00000000-0005-0000-0000-00009A140000}"/>
    <cellStyle name="20% - Accent3 62 2 2" xfId="8070" xr:uid="{00000000-0005-0000-0000-00009B140000}"/>
    <cellStyle name="20% - Accent3 62 3" xfId="8072" xr:uid="{00000000-0005-0000-0000-00009C140000}"/>
    <cellStyle name="20% - Accent3 62 4" xfId="8074" xr:uid="{00000000-0005-0000-0000-00009D140000}"/>
    <cellStyle name="20% - Accent3 62 5" xfId="8079" xr:uid="{00000000-0005-0000-0000-00009E140000}"/>
    <cellStyle name="20% - Accent3 62_REKAP IBT" xfId="8084" xr:uid="{00000000-0005-0000-0000-00009F140000}"/>
    <cellStyle name="20% - Accent3 63" xfId="8086" xr:uid="{00000000-0005-0000-0000-0000A0140000}"/>
    <cellStyle name="20% - Accent3 63 2" xfId="8088" xr:uid="{00000000-0005-0000-0000-0000A1140000}"/>
    <cellStyle name="20% - Accent3 63 2 2" xfId="8090" xr:uid="{00000000-0005-0000-0000-0000A2140000}"/>
    <cellStyle name="20% - Accent3 63 3" xfId="8092" xr:uid="{00000000-0005-0000-0000-0000A3140000}"/>
    <cellStyle name="20% - Accent3 63 4" xfId="8094" xr:uid="{00000000-0005-0000-0000-0000A4140000}"/>
    <cellStyle name="20% - Accent3 63 5" xfId="8098" xr:uid="{00000000-0005-0000-0000-0000A5140000}"/>
    <cellStyle name="20% - Accent3 63_REKAP IBT" xfId="8100" xr:uid="{00000000-0005-0000-0000-0000A6140000}"/>
    <cellStyle name="20% - Accent3 64" xfId="8102" xr:uid="{00000000-0005-0000-0000-0000A7140000}"/>
    <cellStyle name="20% - Accent3 64 2" xfId="8104" xr:uid="{00000000-0005-0000-0000-0000A8140000}"/>
    <cellStyle name="20% - Accent3 64 2 2" xfId="8107" xr:uid="{00000000-0005-0000-0000-0000A9140000}"/>
    <cellStyle name="20% - Accent3 64 3" xfId="8110" xr:uid="{00000000-0005-0000-0000-0000AA140000}"/>
    <cellStyle name="20% - Accent3 64 4" xfId="8114" xr:uid="{00000000-0005-0000-0000-0000AB140000}"/>
    <cellStyle name="20% - Accent3 64 5" xfId="8118" xr:uid="{00000000-0005-0000-0000-0000AC140000}"/>
    <cellStyle name="20% - Accent3 64_REKAP IBT" xfId="8122" xr:uid="{00000000-0005-0000-0000-0000AD140000}"/>
    <cellStyle name="20% - Accent3 65" xfId="8142" xr:uid="{00000000-0005-0000-0000-0000AE140000}"/>
    <cellStyle name="20% - Accent3 65 2" xfId="8144" xr:uid="{00000000-0005-0000-0000-0000AF140000}"/>
    <cellStyle name="20% - Accent3 65 2 2" xfId="8147" xr:uid="{00000000-0005-0000-0000-0000B0140000}"/>
    <cellStyle name="20% - Accent3 65 3" xfId="8149" xr:uid="{00000000-0005-0000-0000-0000B1140000}"/>
    <cellStyle name="20% - Accent3 65 4" xfId="8153" xr:uid="{00000000-0005-0000-0000-0000B2140000}"/>
    <cellStyle name="20% - Accent3 65 5" xfId="8159" xr:uid="{00000000-0005-0000-0000-0000B3140000}"/>
    <cellStyle name="20% - Accent3 65_REKAP IBT" xfId="8166" xr:uid="{00000000-0005-0000-0000-0000B4140000}"/>
    <cellStyle name="20% - Accent3 66" xfId="4213" xr:uid="{00000000-0005-0000-0000-0000B5140000}"/>
    <cellStyle name="20% - Accent3 66 2" xfId="4217" xr:uid="{00000000-0005-0000-0000-0000B6140000}"/>
    <cellStyle name="20% - Accent3 66 2 2" xfId="4226" xr:uid="{00000000-0005-0000-0000-0000B7140000}"/>
    <cellStyle name="20% - Accent3 66 3" xfId="2345" xr:uid="{00000000-0005-0000-0000-0000B8140000}"/>
    <cellStyle name="20% - Accent3 66 4" xfId="8168" xr:uid="{00000000-0005-0000-0000-0000B9140000}"/>
    <cellStyle name="20% - Accent3 66 5" xfId="8172" xr:uid="{00000000-0005-0000-0000-0000BA140000}"/>
    <cellStyle name="20% - Accent3 66_REKAP IBT" xfId="4228" xr:uid="{00000000-0005-0000-0000-0000BB140000}"/>
    <cellStyle name="20% - Accent3 67" xfId="4233" xr:uid="{00000000-0005-0000-0000-0000BC140000}"/>
    <cellStyle name="20% - Accent3 67 2" xfId="4237" xr:uid="{00000000-0005-0000-0000-0000BD140000}"/>
    <cellStyle name="20% - Accent3 67 2 2" xfId="4244" xr:uid="{00000000-0005-0000-0000-0000BE140000}"/>
    <cellStyle name="20% - Accent3 67 3" xfId="4251" xr:uid="{00000000-0005-0000-0000-0000BF140000}"/>
    <cellStyle name="20% - Accent3 67 4" xfId="8174" xr:uid="{00000000-0005-0000-0000-0000C0140000}"/>
    <cellStyle name="20% - Accent3 67 5" xfId="8178" xr:uid="{00000000-0005-0000-0000-0000C1140000}"/>
    <cellStyle name="20% - Accent3 67_REKAP IBT" xfId="4257" xr:uid="{00000000-0005-0000-0000-0000C2140000}"/>
    <cellStyle name="20% - Accent3 68" xfId="4262" xr:uid="{00000000-0005-0000-0000-0000C3140000}"/>
    <cellStyle name="20% - Accent3 68 2" xfId="4266" xr:uid="{00000000-0005-0000-0000-0000C4140000}"/>
    <cellStyle name="20% - Accent3 68 2 2" xfId="8181" xr:uid="{00000000-0005-0000-0000-0000C5140000}"/>
    <cellStyle name="20% - Accent3 68 3" xfId="8184" xr:uid="{00000000-0005-0000-0000-0000C6140000}"/>
    <cellStyle name="20% - Accent3 68 4" xfId="8186" xr:uid="{00000000-0005-0000-0000-0000C7140000}"/>
    <cellStyle name="20% - Accent3 68 5" xfId="8190" xr:uid="{00000000-0005-0000-0000-0000C8140000}"/>
    <cellStyle name="20% - Accent3 68_REKAP IBT" xfId="8192" xr:uid="{00000000-0005-0000-0000-0000C9140000}"/>
    <cellStyle name="20% - Accent3 69" xfId="4270" xr:uid="{00000000-0005-0000-0000-0000CA140000}"/>
    <cellStyle name="20% - Accent3 69 2" xfId="8196" xr:uid="{00000000-0005-0000-0000-0000CB140000}"/>
    <cellStyle name="20% - Accent3 69 2 2" xfId="8199" xr:uid="{00000000-0005-0000-0000-0000CC140000}"/>
    <cellStyle name="20% - Accent3 69 3" xfId="8203" xr:uid="{00000000-0005-0000-0000-0000CD140000}"/>
    <cellStyle name="20% - Accent3 69 4" xfId="8207" xr:uid="{00000000-0005-0000-0000-0000CE140000}"/>
    <cellStyle name="20% - Accent3 69 5" xfId="8213" xr:uid="{00000000-0005-0000-0000-0000CF140000}"/>
    <cellStyle name="20% - Accent3 69_REKAP IBT" xfId="8215" xr:uid="{00000000-0005-0000-0000-0000D0140000}"/>
    <cellStyle name="20% - Accent3 7" xfId="8217" xr:uid="{00000000-0005-0000-0000-0000D1140000}"/>
    <cellStyle name="20% - Accent3 7 10" xfId="8218" xr:uid="{00000000-0005-0000-0000-0000D2140000}"/>
    <cellStyle name="20% - Accent3 7 2" xfId="8219" xr:uid="{00000000-0005-0000-0000-0000D3140000}"/>
    <cellStyle name="20% - Accent3 7 2 2" xfId="8220" xr:uid="{00000000-0005-0000-0000-0000D4140000}"/>
    <cellStyle name="20% - Accent3 7 2 3" xfId="8221" xr:uid="{00000000-0005-0000-0000-0000D5140000}"/>
    <cellStyle name="20% - Accent3 7 2_REKAP IBT" xfId="8223" xr:uid="{00000000-0005-0000-0000-0000D6140000}"/>
    <cellStyle name="20% - Accent3 7 3" xfId="8224" xr:uid="{00000000-0005-0000-0000-0000D7140000}"/>
    <cellStyle name="20% - Accent3 7 3 2" xfId="8226" xr:uid="{00000000-0005-0000-0000-0000D8140000}"/>
    <cellStyle name="20% - Accent3 7 4" xfId="8227" xr:uid="{00000000-0005-0000-0000-0000D9140000}"/>
    <cellStyle name="20% - Accent3 7 4 2" xfId="8229" xr:uid="{00000000-0005-0000-0000-0000DA140000}"/>
    <cellStyle name="20% - Accent3 7 5" xfId="8230" xr:uid="{00000000-0005-0000-0000-0000DB140000}"/>
    <cellStyle name="20% - Accent3 7 5 2" xfId="8232" xr:uid="{00000000-0005-0000-0000-0000DC140000}"/>
    <cellStyle name="20% - Accent3 7 6" xfId="7241" xr:uid="{00000000-0005-0000-0000-0000DD140000}"/>
    <cellStyle name="20% - Accent3 7 7" xfId="7248" xr:uid="{00000000-0005-0000-0000-0000DE140000}"/>
    <cellStyle name="20% - Accent3 7 8" xfId="7254" xr:uid="{00000000-0005-0000-0000-0000DF140000}"/>
    <cellStyle name="20% - Accent3 7 9" xfId="7258" xr:uid="{00000000-0005-0000-0000-0000E0140000}"/>
    <cellStyle name="20% - Accent3 7_REKAP IBT" xfId="8233" xr:uid="{00000000-0005-0000-0000-0000E1140000}"/>
    <cellStyle name="20% - Accent3 70" xfId="8143" xr:uid="{00000000-0005-0000-0000-0000E2140000}"/>
    <cellStyle name="20% - Accent3 70 2" xfId="8145" xr:uid="{00000000-0005-0000-0000-0000E3140000}"/>
    <cellStyle name="20% - Accent3 70 2 2" xfId="8148" xr:uid="{00000000-0005-0000-0000-0000E4140000}"/>
    <cellStyle name="20% - Accent3 70 3" xfId="8150" xr:uid="{00000000-0005-0000-0000-0000E5140000}"/>
    <cellStyle name="20% - Accent3 70 4" xfId="8154" xr:uid="{00000000-0005-0000-0000-0000E6140000}"/>
    <cellStyle name="20% - Accent3 70 5" xfId="8160" xr:uid="{00000000-0005-0000-0000-0000E7140000}"/>
    <cellStyle name="20% - Accent3 70_REKAP IBT" xfId="8167" xr:uid="{00000000-0005-0000-0000-0000E8140000}"/>
    <cellStyle name="20% - Accent3 71" xfId="4214" xr:uid="{00000000-0005-0000-0000-0000E9140000}"/>
    <cellStyle name="20% - Accent3 71 2" xfId="4218" xr:uid="{00000000-0005-0000-0000-0000EA140000}"/>
    <cellStyle name="20% - Accent3 71 2 2" xfId="4227" xr:uid="{00000000-0005-0000-0000-0000EB140000}"/>
    <cellStyle name="20% - Accent3 71 3" xfId="2346" xr:uid="{00000000-0005-0000-0000-0000EC140000}"/>
    <cellStyle name="20% - Accent3 71 4" xfId="8169" xr:uid="{00000000-0005-0000-0000-0000ED140000}"/>
    <cellStyle name="20% - Accent3 71 5" xfId="8173" xr:uid="{00000000-0005-0000-0000-0000EE140000}"/>
    <cellStyle name="20% - Accent3 71_REKAP IBT" xfId="4229" xr:uid="{00000000-0005-0000-0000-0000EF140000}"/>
    <cellStyle name="20% - Accent3 72" xfId="4234" xr:uid="{00000000-0005-0000-0000-0000F0140000}"/>
    <cellStyle name="20% - Accent3 72 2" xfId="4238" xr:uid="{00000000-0005-0000-0000-0000F1140000}"/>
    <cellStyle name="20% - Accent3 72 2 2" xfId="4245" xr:uid="{00000000-0005-0000-0000-0000F2140000}"/>
    <cellStyle name="20% - Accent3 72 3" xfId="4252" xr:uid="{00000000-0005-0000-0000-0000F3140000}"/>
    <cellStyle name="20% - Accent3 72 4" xfId="8175" xr:uid="{00000000-0005-0000-0000-0000F4140000}"/>
    <cellStyle name="20% - Accent3 72 5" xfId="8179" xr:uid="{00000000-0005-0000-0000-0000F5140000}"/>
    <cellStyle name="20% - Accent3 72_REKAP IBT" xfId="4258" xr:uid="{00000000-0005-0000-0000-0000F6140000}"/>
    <cellStyle name="20% - Accent3 73" xfId="4263" xr:uid="{00000000-0005-0000-0000-0000F7140000}"/>
    <cellStyle name="20% - Accent3 73 2" xfId="4267" xr:uid="{00000000-0005-0000-0000-0000F8140000}"/>
    <cellStyle name="20% - Accent3 73 2 2" xfId="8182" xr:uid="{00000000-0005-0000-0000-0000F9140000}"/>
    <cellStyle name="20% - Accent3 73 3" xfId="8185" xr:uid="{00000000-0005-0000-0000-0000FA140000}"/>
    <cellStyle name="20% - Accent3 73 4" xfId="8187" xr:uid="{00000000-0005-0000-0000-0000FB140000}"/>
    <cellStyle name="20% - Accent3 73 5" xfId="8191" xr:uid="{00000000-0005-0000-0000-0000FC140000}"/>
    <cellStyle name="20% - Accent3 73_REKAP IBT" xfId="8193" xr:uid="{00000000-0005-0000-0000-0000FD140000}"/>
    <cellStyle name="20% - Accent3 74" xfId="4271" xr:uid="{00000000-0005-0000-0000-0000FE140000}"/>
    <cellStyle name="20% - Accent3 74 2" xfId="8197" xr:uid="{00000000-0005-0000-0000-0000FF140000}"/>
    <cellStyle name="20% - Accent3 74 2 2" xfId="8200" xr:uid="{00000000-0005-0000-0000-000000150000}"/>
    <cellStyle name="20% - Accent3 74 3" xfId="8204" xr:uid="{00000000-0005-0000-0000-000001150000}"/>
    <cellStyle name="20% - Accent3 74 4" xfId="8208" xr:uid="{00000000-0005-0000-0000-000002150000}"/>
    <cellStyle name="20% - Accent3 74 5" xfId="8214" xr:uid="{00000000-0005-0000-0000-000003150000}"/>
    <cellStyle name="20% - Accent3 74_REKAP IBT" xfId="8216" xr:uid="{00000000-0005-0000-0000-000004150000}"/>
    <cellStyle name="20% - Accent3 75" xfId="8234" xr:uid="{00000000-0005-0000-0000-000005150000}"/>
    <cellStyle name="20% - Accent3 75 2" xfId="8237" xr:uid="{00000000-0005-0000-0000-000006150000}"/>
    <cellStyle name="20% - Accent3 75 2 2" xfId="8239" xr:uid="{00000000-0005-0000-0000-000007150000}"/>
    <cellStyle name="20% - Accent3 75 3" xfId="8241" xr:uid="{00000000-0005-0000-0000-000008150000}"/>
    <cellStyle name="20% - Accent3 75 4" xfId="8243" xr:uid="{00000000-0005-0000-0000-000009150000}"/>
    <cellStyle name="20% - Accent3 75 5" xfId="8247" xr:uid="{00000000-0005-0000-0000-00000A150000}"/>
    <cellStyle name="20% - Accent3 75_REKAP IBT" xfId="8248" xr:uid="{00000000-0005-0000-0000-00000B150000}"/>
    <cellStyle name="20% - Accent3 76" xfId="8249" xr:uid="{00000000-0005-0000-0000-00000C150000}"/>
    <cellStyle name="20% - Accent3 76 2" xfId="8251" xr:uid="{00000000-0005-0000-0000-00000D150000}"/>
    <cellStyle name="20% - Accent3 76 2 2" xfId="8256" xr:uid="{00000000-0005-0000-0000-00000E150000}"/>
    <cellStyle name="20% - Accent3 76 3" xfId="8259" xr:uid="{00000000-0005-0000-0000-00000F150000}"/>
    <cellStyle name="20% - Accent3 76 4" xfId="8261" xr:uid="{00000000-0005-0000-0000-000010150000}"/>
    <cellStyle name="20% - Accent3 76 5" xfId="8264" xr:uid="{00000000-0005-0000-0000-000011150000}"/>
    <cellStyle name="20% - Accent3 76_REKAP IBT" xfId="8266" xr:uid="{00000000-0005-0000-0000-000012150000}"/>
    <cellStyle name="20% - Accent3 77" xfId="8267" xr:uid="{00000000-0005-0000-0000-000013150000}"/>
    <cellStyle name="20% - Accent3 77 2" xfId="8269" xr:uid="{00000000-0005-0000-0000-000014150000}"/>
    <cellStyle name="20% - Accent3 77 2 2" xfId="8270" xr:uid="{00000000-0005-0000-0000-000015150000}"/>
    <cellStyle name="20% - Accent3 77 3" xfId="8271" xr:uid="{00000000-0005-0000-0000-000016150000}"/>
    <cellStyle name="20% - Accent3 77 4" xfId="8272" xr:uid="{00000000-0005-0000-0000-000017150000}"/>
    <cellStyle name="20% - Accent3 77 5" xfId="8277" xr:uid="{00000000-0005-0000-0000-000018150000}"/>
    <cellStyle name="20% - Accent3 77_REKAP IBT" xfId="8279" xr:uid="{00000000-0005-0000-0000-000019150000}"/>
    <cellStyle name="20% - Accent3 78" xfId="8280" xr:uid="{00000000-0005-0000-0000-00001A150000}"/>
    <cellStyle name="20% - Accent3 78 2" xfId="8283" xr:uid="{00000000-0005-0000-0000-00001B150000}"/>
    <cellStyle name="20% - Accent3 78 2 2" xfId="8285" xr:uid="{00000000-0005-0000-0000-00001C150000}"/>
    <cellStyle name="20% - Accent3 78 3" xfId="8288" xr:uid="{00000000-0005-0000-0000-00001D150000}"/>
    <cellStyle name="20% - Accent3 78 4" xfId="8289" xr:uid="{00000000-0005-0000-0000-00001E150000}"/>
    <cellStyle name="20% - Accent3 78 5" xfId="8292" xr:uid="{00000000-0005-0000-0000-00001F150000}"/>
    <cellStyle name="20% - Accent3 78_REKAP IBT" xfId="8294" xr:uid="{00000000-0005-0000-0000-000020150000}"/>
    <cellStyle name="20% - Accent3 79" xfId="8295" xr:uid="{00000000-0005-0000-0000-000021150000}"/>
    <cellStyle name="20% - Accent3 79 2" xfId="8297" xr:uid="{00000000-0005-0000-0000-000022150000}"/>
    <cellStyle name="20% - Accent3 8" xfId="8299" xr:uid="{00000000-0005-0000-0000-000023150000}"/>
    <cellStyle name="20% - Accent3 8 10" xfId="8300" xr:uid="{00000000-0005-0000-0000-000024150000}"/>
    <cellStyle name="20% - Accent3 8 2" xfId="8304" xr:uid="{00000000-0005-0000-0000-000025150000}"/>
    <cellStyle name="20% - Accent3 8 2 2" xfId="8306" xr:uid="{00000000-0005-0000-0000-000026150000}"/>
    <cellStyle name="20% - Accent3 8 2 3" xfId="8308" xr:uid="{00000000-0005-0000-0000-000027150000}"/>
    <cellStyle name="20% - Accent3 8 2_REKAP IBT" xfId="8311" xr:uid="{00000000-0005-0000-0000-000028150000}"/>
    <cellStyle name="20% - Accent3 8 3" xfId="8313" xr:uid="{00000000-0005-0000-0000-000029150000}"/>
    <cellStyle name="20% - Accent3 8 3 2" xfId="8314" xr:uid="{00000000-0005-0000-0000-00002A150000}"/>
    <cellStyle name="20% - Accent3 8 4" xfId="8315" xr:uid="{00000000-0005-0000-0000-00002B150000}"/>
    <cellStyle name="20% - Accent3 8 4 2" xfId="8317" xr:uid="{00000000-0005-0000-0000-00002C150000}"/>
    <cellStyle name="20% - Accent3 8 5" xfId="8318" xr:uid="{00000000-0005-0000-0000-00002D150000}"/>
    <cellStyle name="20% - Accent3 8 5 2" xfId="8319" xr:uid="{00000000-0005-0000-0000-00002E150000}"/>
    <cellStyle name="20% - Accent3 8 6" xfId="7267" xr:uid="{00000000-0005-0000-0000-00002F150000}"/>
    <cellStyle name="20% - Accent3 8 7" xfId="7272" xr:uid="{00000000-0005-0000-0000-000030150000}"/>
    <cellStyle name="20% - Accent3 8 8" xfId="7278" xr:uid="{00000000-0005-0000-0000-000031150000}"/>
    <cellStyle name="20% - Accent3 8 9" xfId="7279" xr:uid="{00000000-0005-0000-0000-000032150000}"/>
    <cellStyle name="20% - Accent3 8_REKAP IBT" xfId="8322" xr:uid="{00000000-0005-0000-0000-000033150000}"/>
    <cellStyle name="20% - Accent3 80" xfId="8235" xr:uid="{00000000-0005-0000-0000-000034150000}"/>
    <cellStyle name="20% - Accent3 81" xfId="8250" xr:uid="{00000000-0005-0000-0000-000035150000}"/>
    <cellStyle name="20% - Accent3 81 2" xfId="8252" xr:uid="{00000000-0005-0000-0000-000036150000}"/>
    <cellStyle name="20% - Accent3 82" xfId="8268" xr:uid="{00000000-0005-0000-0000-000037150000}"/>
    <cellStyle name="20% - Accent3 83" xfId="8281" xr:uid="{00000000-0005-0000-0000-000038150000}"/>
    <cellStyle name="20% - Accent3 84" xfId="8296" xr:uid="{00000000-0005-0000-0000-000039150000}"/>
    <cellStyle name="20% - Accent3 85" xfId="8323" xr:uid="{00000000-0005-0000-0000-00003A150000}"/>
    <cellStyle name="20% - Accent3 86" xfId="49877" xr:uid="{00000000-0005-0000-0000-00003B150000}"/>
    <cellStyle name="20% - Accent3 9" xfId="8326" xr:uid="{00000000-0005-0000-0000-00003C150000}"/>
    <cellStyle name="20% - Accent3 9 10" xfId="8328" xr:uid="{00000000-0005-0000-0000-00003D150000}"/>
    <cellStyle name="20% - Accent3 9 2" xfId="8329" xr:uid="{00000000-0005-0000-0000-00003E150000}"/>
    <cellStyle name="20% - Accent3 9 2 2" xfId="8330" xr:uid="{00000000-0005-0000-0000-00003F150000}"/>
    <cellStyle name="20% - Accent3 9 2 3" xfId="8331" xr:uid="{00000000-0005-0000-0000-000040150000}"/>
    <cellStyle name="20% - Accent3 9 2_REKAP IBT" xfId="8333" xr:uid="{00000000-0005-0000-0000-000041150000}"/>
    <cellStyle name="20% - Accent3 9 3" xfId="8334" xr:uid="{00000000-0005-0000-0000-000042150000}"/>
    <cellStyle name="20% - Accent3 9 3 2" xfId="8335" xr:uid="{00000000-0005-0000-0000-000043150000}"/>
    <cellStyle name="20% - Accent3 9 4" xfId="8336" xr:uid="{00000000-0005-0000-0000-000044150000}"/>
    <cellStyle name="20% - Accent3 9 4 2" xfId="8337" xr:uid="{00000000-0005-0000-0000-000045150000}"/>
    <cellStyle name="20% - Accent3 9 5" xfId="8338" xr:uid="{00000000-0005-0000-0000-000046150000}"/>
    <cellStyle name="20% - Accent3 9 5 2" xfId="8339" xr:uid="{00000000-0005-0000-0000-000047150000}"/>
    <cellStyle name="20% - Accent3 9 6" xfId="7290" xr:uid="{00000000-0005-0000-0000-000048150000}"/>
    <cellStyle name="20% - Accent3 9 7" xfId="7296" xr:uid="{00000000-0005-0000-0000-000049150000}"/>
    <cellStyle name="20% - Accent3 9 8" xfId="7302" xr:uid="{00000000-0005-0000-0000-00004A150000}"/>
    <cellStyle name="20% - Accent3 9 9" xfId="7303" xr:uid="{00000000-0005-0000-0000-00004B150000}"/>
    <cellStyle name="20% - Accent3 9_REKAP IBT" xfId="8340" xr:uid="{00000000-0005-0000-0000-00004C150000}"/>
    <cellStyle name="20% - Accent4 10" xfId="8341" xr:uid="{00000000-0005-0000-0000-00004D150000}"/>
    <cellStyle name="20% - Accent4 10 10" xfId="8342" xr:uid="{00000000-0005-0000-0000-00004E150000}"/>
    <cellStyle name="20% - Accent4 10 2" xfId="8343" xr:uid="{00000000-0005-0000-0000-00004F150000}"/>
    <cellStyle name="20% - Accent4 10 2 2" xfId="8344" xr:uid="{00000000-0005-0000-0000-000050150000}"/>
    <cellStyle name="20% - Accent4 10 2 3" xfId="1031" xr:uid="{00000000-0005-0000-0000-000051150000}"/>
    <cellStyle name="20% - Accent4 10 2_REKAP IBT" xfId="8347" xr:uid="{00000000-0005-0000-0000-000052150000}"/>
    <cellStyle name="20% - Accent4 10 3" xfId="8348" xr:uid="{00000000-0005-0000-0000-000053150000}"/>
    <cellStyle name="20% - Accent4 10 3 2" xfId="8349" xr:uid="{00000000-0005-0000-0000-000054150000}"/>
    <cellStyle name="20% - Accent4 10 4" xfId="8351" xr:uid="{00000000-0005-0000-0000-000055150000}"/>
    <cellStyle name="20% - Accent4 10 4 2" xfId="8352" xr:uid="{00000000-0005-0000-0000-000056150000}"/>
    <cellStyle name="20% - Accent4 10 5" xfId="8353" xr:uid="{00000000-0005-0000-0000-000057150000}"/>
    <cellStyle name="20% - Accent4 10 5 2" xfId="8354" xr:uid="{00000000-0005-0000-0000-000058150000}"/>
    <cellStyle name="20% - Accent4 10 6" xfId="8356" xr:uid="{00000000-0005-0000-0000-000059150000}"/>
    <cellStyle name="20% - Accent4 10 7" xfId="8357" xr:uid="{00000000-0005-0000-0000-00005A150000}"/>
    <cellStyle name="20% - Accent4 10 8" xfId="8358" xr:uid="{00000000-0005-0000-0000-00005B150000}"/>
    <cellStyle name="20% - Accent4 10 9" xfId="8361" xr:uid="{00000000-0005-0000-0000-00005C150000}"/>
    <cellStyle name="20% - Accent4 10_REKAP IBT" xfId="8362" xr:uid="{00000000-0005-0000-0000-00005D150000}"/>
    <cellStyle name="20% - Accent4 11" xfId="8363" xr:uid="{00000000-0005-0000-0000-00005E150000}"/>
    <cellStyle name="20% - Accent4 11 10" xfId="8366" xr:uid="{00000000-0005-0000-0000-00005F150000}"/>
    <cellStyle name="20% - Accent4 11 2" xfId="8369" xr:uid="{00000000-0005-0000-0000-000060150000}"/>
    <cellStyle name="20% - Accent4 11 2 2" xfId="8374" xr:uid="{00000000-0005-0000-0000-000061150000}"/>
    <cellStyle name="20% - Accent4 11 2 3" xfId="1071" xr:uid="{00000000-0005-0000-0000-000062150000}"/>
    <cellStyle name="20% - Accent4 11 2_REKAP IBT" xfId="8377" xr:uid="{00000000-0005-0000-0000-000063150000}"/>
    <cellStyle name="20% - Accent4 11 3" xfId="8380" xr:uid="{00000000-0005-0000-0000-000064150000}"/>
    <cellStyle name="20% - Accent4 11 3 2" xfId="8385" xr:uid="{00000000-0005-0000-0000-000065150000}"/>
    <cellStyle name="20% - Accent4 11 4" xfId="8388" xr:uid="{00000000-0005-0000-0000-000066150000}"/>
    <cellStyle name="20% - Accent4 11 4 2" xfId="8393" xr:uid="{00000000-0005-0000-0000-000067150000}"/>
    <cellStyle name="20% - Accent4 11 5" xfId="8397" xr:uid="{00000000-0005-0000-0000-000068150000}"/>
    <cellStyle name="20% - Accent4 11 6" xfId="8400" xr:uid="{00000000-0005-0000-0000-000069150000}"/>
    <cellStyle name="20% - Accent4 11 7" xfId="8403" xr:uid="{00000000-0005-0000-0000-00006A150000}"/>
    <cellStyle name="20% - Accent4 11 8" xfId="8408" xr:uid="{00000000-0005-0000-0000-00006B150000}"/>
    <cellStyle name="20% - Accent4 11 9" xfId="8414" xr:uid="{00000000-0005-0000-0000-00006C150000}"/>
    <cellStyle name="20% - Accent4 11_REKAP IBT" xfId="6991" xr:uid="{00000000-0005-0000-0000-00006D150000}"/>
    <cellStyle name="20% - Accent4 12" xfId="8415" xr:uid="{00000000-0005-0000-0000-00006E150000}"/>
    <cellStyle name="20% - Accent4 12 10" xfId="8417" xr:uid="{00000000-0005-0000-0000-00006F150000}"/>
    <cellStyle name="20% - Accent4 12 2" xfId="8420" xr:uid="{00000000-0005-0000-0000-000070150000}"/>
    <cellStyle name="20% - Accent4 12 2 2" xfId="8426" xr:uid="{00000000-0005-0000-0000-000071150000}"/>
    <cellStyle name="20% - Accent4 12 2 3" xfId="5173" xr:uid="{00000000-0005-0000-0000-000072150000}"/>
    <cellStyle name="20% - Accent4 12 2_REKAP IBT" xfId="8432" xr:uid="{00000000-0005-0000-0000-000073150000}"/>
    <cellStyle name="20% - Accent4 12 3" xfId="8435" xr:uid="{00000000-0005-0000-0000-000074150000}"/>
    <cellStyle name="20% - Accent4 12 3 2" xfId="8441" xr:uid="{00000000-0005-0000-0000-000075150000}"/>
    <cellStyle name="20% - Accent4 12 4" xfId="8445" xr:uid="{00000000-0005-0000-0000-000076150000}"/>
    <cellStyle name="20% - Accent4 12 4 2" xfId="8454" xr:uid="{00000000-0005-0000-0000-000077150000}"/>
    <cellStyle name="20% - Accent4 12 5" xfId="8458" xr:uid="{00000000-0005-0000-0000-000078150000}"/>
    <cellStyle name="20% - Accent4 12 6" xfId="8460" xr:uid="{00000000-0005-0000-0000-000079150000}"/>
    <cellStyle name="20% - Accent4 12 7" xfId="8461" xr:uid="{00000000-0005-0000-0000-00007A150000}"/>
    <cellStyle name="20% - Accent4 12 8" xfId="8462" xr:uid="{00000000-0005-0000-0000-00007B150000}"/>
    <cellStyle name="20% - Accent4 12 9" xfId="8463" xr:uid="{00000000-0005-0000-0000-00007C150000}"/>
    <cellStyle name="20% - Accent4 12_REKAP IBT" xfId="8464" xr:uid="{00000000-0005-0000-0000-00007D150000}"/>
    <cellStyle name="20% - Accent4 13" xfId="8465" xr:uid="{00000000-0005-0000-0000-00007E150000}"/>
    <cellStyle name="20% - Accent4 13 10" xfId="8467" xr:uid="{00000000-0005-0000-0000-00007F150000}"/>
    <cellStyle name="20% - Accent4 13 2" xfId="8468" xr:uid="{00000000-0005-0000-0000-000080150000}"/>
    <cellStyle name="20% - Accent4 13 2 2" xfId="8470" xr:uid="{00000000-0005-0000-0000-000081150000}"/>
    <cellStyle name="20% - Accent4 13 2 3" xfId="5926" xr:uid="{00000000-0005-0000-0000-000082150000}"/>
    <cellStyle name="20% - Accent4 13 2_REKAP IBT" xfId="8472" xr:uid="{00000000-0005-0000-0000-000083150000}"/>
    <cellStyle name="20% - Accent4 13 3" xfId="8473" xr:uid="{00000000-0005-0000-0000-000084150000}"/>
    <cellStyle name="20% - Accent4 13 3 2" xfId="8475" xr:uid="{00000000-0005-0000-0000-000085150000}"/>
    <cellStyle name="20% - Accent4 13 4" xfId="8476" xr:uid="{00000000-0005-0000-0000-000086150000}"/>
    <cellStyle name="20% - Accent4 13 4 2" xfId="8478" xr:uid="{00000000-0005-0000-0000-000087150000}"/>
    <cellStyle name="20% - Accent4 13 5" xfId="8479" xr:uid="{00000000-0005-0000-0000-000088150000}"/>
    <cellStyle name="20% - Accent4 13 6" xfId="8480" xr:uid="{00000000-0005-0000-0000-000089150000}"/>
    <cellStyle name="20% - Accent4 13 7" xfId="8481" xr:uid="{00000000-0005-0000-0000-00008A150000}"/>
    <cellStyle name="20% - Accent4 13 8" xfId="8483" xr:uid="{00000000-0005-0000-0000-00008B150000}"/>
    <cellStyle name="20% - Accent4 13 9" xfId="8484" xr:uid="{00000000-0005-0000-0000-00008C150000}"/>
    <cellStyle name="20% - Accent4 13_REKAP IBT" xfId="8486" xr:uid="{00000000-0005-0000-0000-00008D150000}"/>
    <cellStyle name="20% - Accent4 14" xfId="8487" xr:uid="{00000000-0005-0000-0000-00008E150000}"/>
    <cellStyle name="20% - Accent4 14 10" xfId="8490" xr:uid="{00000000-0005-0000-0000-00008F150000}"/>
    <cellStyle name="20% - Accent4 14 2" xfId="8495" xr:uid="{00000000-0005-0000-0000-000090150000}"/>
    <cellStyle name="20% - Accent4 14 2 2" xfId="8500" xr:uid="{00000000-0005-0000-0000-000091150000}"/>
    <cellStyle name="20% - Accent4 14 2 3" xfId="5948" xr:uid="{00000000-0005-0000-0000-000092150000}"/>
    <cellStyle name="20% - Accent4 14 2_REKAP IBT" xfId="8503" xr:uid="{00000000-0005-0000-0000-000093150000}"/>
    <cellStyle name="20% - Accent4 14 3" xfId="8506" xr:uid="{00000000-0005-0000-0000-000094150000}"/>
    <cellStyle name="20% - Accent4 14 3 2" xfId="8512" xr:uid="{00000000-0005-0000-0000-000095150000}"/>
    <cellStyle name="20% - Accent4 14 4" xfId="8517" xr:uid="{00000000-0005-0000-0000-000096150000}"/>
    <cellStyle name="20% - Accent4 14 4 2" xfId="8522" xr:uid="{00000000-0005-0000-0000-000097150000}"/>
    <cellStyle name="20% - Accent4 14 5" xfId="8525" xr:uid="{00000000-0005-0000-0000-000098150000}"/>
    <cellStyle name="20% - Accent4 14 6" xfId="8528" xr:uid="{00000000-0005-0000-0000-000099150000}"/>
    <cellStyle name="20% - Accent4 14 7" xfId="8531" xr:uid="{00000000-0005-0000-0000-00009A150000}"/>
    <cellStyle name="20% - Accent4 14 8" xfId="8534" xr:uid="{00000000-0005-0000-0000-00009B150000}"/>
    <cellStyle name="20% - Accent4 14 9" xfId="8537" xr:uid="{00000000-0005-0000-0000-00009C150000}"/>
    <cellStyle name="20% - Accent4 14_REKAP IBT" xfId="8538" xr:uid="{00000000-0005-0000-0000-00009D150000}"/>
    <cellStyle name="20% - Accent4 15" xfId="8539" xr:uid="{00000000-0005-0000-0000-00009E150000}"/>
    <cellStyle name="20% - Accent4 15 10" xfId="8543" xr:uid="{00000000-0005-0000-0000-00009F150000}"/>
    <cellStyle name="20% - Accent4 15 2" xfId="8544" xr:uid="{00000000-0005-0000-0000-0000A0150000}"/>
    <cellStyle name="20% - Accent4 15 2 2" xfId="8548" xr:uid="{00000000-0005-0000-0000-0000A1150000}"/>
    <cellStyle name="20% - Accent4 15 2 3" xfId="5965" xr:uid="{00000000-0005-0000-0000-0000A2150000}"/>
    <cellStyle name="20% - Accent4 15 2_REKAP IBT" xfId="8554" xr:uid="{00000000-0005-0000-0000-0000A3150000}"/>
    <cellStyle name="20% - Accent4 15 3" xfId="8556" xr:uid="{00000000-0005-0000-0000-0000A4150000}"/>
    <cellStyle name="20% - Accent4 15 3 2" xfId="8559" xr:uid="{00000000-0005-0000-0000-0000A5150000}"/>
    <cellStyle name="20% - Accent4 15 4" xfId="8562" xr:uid="{00000000-0005-0000-0000-0000A6150000}"/>
    <cellStyle name="20% - Accent4 15 4 2" xfId="8567" xr:uid="{00000000-0005-0000-0000-0000A7150000}"/>
    <cellStyle name="20% - Accent4 15 5" xfId="8568" xr:uid="{00000000-0005-0000-0000-0000A8150000}"/>
    <cellStyle name="20% - Accent4 15 6" xfId="8571" xr:uid="{00000000-0005-0000-0000-0000A9150000}"/>
    <cellStyle name="20% - Accent4 15 7" xfId="8572" xr:uid="{00000000-0005-0000-0000-0000AA150000}"/>
    <cellStyle name="20% - Accent4 15 8" xfId="8573" xr:uid="{00000000-0005-0000-0000-0000AB150000}"/>
    <cellStyle name="20% - Accent4 15 9" xfId="8574" xr:uid="{00000000-0005-0000-0000-0000AC150000}"/>
    <cellStyle name="20% - Accent4 15_REKAP IBT" xfId="8575" xr:uid="{00000000-0005-0000-0000-0000AD150000}"/>
    <cellStyle name="20% - Accent4 16" xfId="4364" xr:uid="{00000000-0005-0000-0000-0000AE150000}"/>
    <cellStyle name="20% - Accent4 16 10" xfId="8578" xr:uid="{00000000-0005-0000-0000-0000AF150000}"/>
    <cellStyle name="20% - Accent4 16 2" xfId="4369" xr:uid="{00000000-0005-0000-0000-0000B0150000}"/>
    <cellStyle name="20% - Accent4 16 2 2" xfId="2325" xr:uid="{00000000-0005-0000-0000-0000B1150000}"/>
    <cellStyle name="20% - Accent4 16 2 3" xfId="2341" xr:uid="{00000000-0005-0000-0000-0000B2150000}"/>
    <cellStyle name="20% - Accent4 16 2_REKAP IBT" xfId="8580" xr:uid="{00000000-0005-0000-0000-0000B3150000}"/>
    <cellStyle name="20% - Accent4 16 3" xfId="4374" xr:uid="{00000000-0005-0000-0000-0000B4150000}"/>
    <cellStyle name="20% - Accent4 16 3 2" xfId="8583" xr:uid="{00000000-0005-0000-0000-0000B5150000}"/>
    <cellStyle name="20% - Accent4 16 4" xfId="8584" xr:uid="{00000000-0005-0000-0000-0000B6150000}"/>
    <cellStyle name="20% - Accent4 16 4 2" xfId="8588" xr:uid="{00000000-0005-0000-0000-0000B7150000}"/>
    <cellStyle name="20% - Accent4 16 5" xfId="8589" xr:uid="{00000000-0005-0000-0000-0000B8150000}"/>
    <cellStyle name="20% - Accent4 16 6" xfId="8591" xr:uid="{00000000-0005-0000-0000-0000B9150000}"/>
    <cellStyle name="20% - Accent4 16 7" xfId="8592" xr:uid="{00000000-0005-0000-0000-0000BA150000}"/>
    <cellStyle name="20% - Accent4 16 8" xfId="8593" xr:uid="{00000000-0005-0000-0000-0000BB150000}"/>
    <cellStyle name="20% - Accent4 16 9" xfId="8594" xr:uid="{00000000-0005-0000-0000-0000BC150000}"/>
    <cellStyle name="20% - Accent4 16_REKAP IBT" xfId="4378" xr:uid="{00000000-0005-0000-0000-0000BD150000}"/>
    <cellStyle name="20% - Accent4 17" xfId="4385" xr:uid="{00000000-0005-0000-0000-0000BE150000}"/>
    <cellStyle name="20% - Accent4 17 10" xfId="8595" xr:uid="{00000000-0005-0000-0000-0000BF150000}"/>
    <cellStyle name="20% - Accent4 17 2" xfId="4390" xr:uid="{00000000-0005-0000-0000-0000C0150000}"/>
    <cellStyle name="20% - Accent4 17 2 2" xfId="4396" xr:uid="{00000000-0005-0000-0000-0000C1150000}"/>
    <cellStyle name="20% - Accent4 17 2 3" xfId="2214" xr:uid="{00000000-0005-0000-0000-0000C2150000}"/>
    <cellStyle name="20% - Accent4 17 2_REKAP IBT" xfId="8597" xr:uid="{00000000-0005-0000-0000-0000C3150000}"/>
    <cellStyle name="20% - Accent4 17 3" xfId="4400" xr:uid="{00000000-0005-0000-0000-0000C4150000}"/>
    <cellStyle name="20% - Accent4 17 3 2" xfId="8600" xr:uid="{00000000-0005-0000-0000-0000C5150000}"/>
    <cellStyle name="20% - Accent4 17 4" xfId="8601" xr:uid="{00000000-0005-0000-0000-0000C6150000}"/>
    <cellStyle name="20% - Accent4 17 4 2" xfId="8605" xr:uid="{00000000-0005-0000-0000-0000C7150000}"/>
    <cellStyle name="20% - Accent4 17 5" xfId="8606" xr:uid="{00000000-0005-0000-0000-0000C8150000}"/>
    <cellStyle name="20% - Accent4 17 6" xfId="8608" xr:uid="{00000000-0005-0000-0000-0000C9150000}"/>
    <cellStyle name="20% - Accent4 17 7" xfId="8609" xr:uid="{00000000-0005-0000-0000-0000CA150000}"/>
    <cellStyle name="20% - Accent4 17 8" xfId="8611" xr:uid="{00000000-0005-0000-0000-0000CB150000}"/>
    <cellStyle name="20% - Accent4 17 9" xfId="8613" xr:uid="{00000000-0005-0000-0000-0000CC150000}"/>
    <cellStyle name="20% - Accent4 17_REKAP IBT" xfId="4404" xr:uid="{00000000-0005-0000-0000-0000CD150000}"/>
    <cellStyle name="20% - Accent4 18" xfId="3412" xr:uid="{00000000-0005-0000-0000-0000CE150000}"/>
    <cellStyle name="20% - Accent4 18 2" xfId="4408" xr:uid="{00000000-0005-0000-0000-0000CF150000}"/>
    <cellStyle name="20% - Accent4 18 2 2" xfId="8614" xr:uid="{00000000-0005-0000-0000-0000D0150000}"/>
    <cellStyle name="20% - Accent4 18 3" xfId="8616" xr:uid="{00000000-0005-0000-0000-0000D1150000}"/>
    <cellStyle name="20% - Accent4 18 4" xfId="8618" xr:uid="{00000000-0005-0000-0000-0000D2150000}"/>
    <cellStyle name="20% - Accent4 18 5" xfId="8620" xr:uid="{00000000-0005-0000-0000-0000D3150000}"/>
    <cellStyle name="20% - Accent4 18_REKAP IBT" xfId="8622" xr:uid="{00000000-0005-0000-0000-0000D4150000}"/>
    <cellStyle name="20% - Accent4 19" xfId="4412" xr:uid="{00000000-0005-0000-0000-0000D5150000}"/>
    <cellStyle name="20% - Accent4 19 2" xfId="8627" xr:uid="{00000000-0005-0000-0000-0000D6150000}"/>
    <cellStyle name="20% - Accent4 19 2 2" xfId="8631" xr:uid="{00000000-0005-0000-0000-0000D7150000}"/>
    <cellStyle name="20% - Accent4 19 3" xfId="8635" xr:uid="{00000000-0005-0000-0000-0000D8150000}"/>
    <cellStyle name="20% - Accent4 19 4" xfId="8640" xr:uid="{00000000-0005-0000-0000-0000D9150000}"/>
    <cellStyle name="20% - Accent4 19 5" xfId="8644" xr:uid="{00000000-0005-0000-0000-0000DA150000}"/>
    <cellStyle name="20% - Accent4 19_REKAP IBT" xfId="8646" xr:uid="{00000000-0005-0000-0000-0000DB150000}"/>
    <cellStyle name="20% - Accent4 2" xfId="8652" xr:uid="{00000000-0005-0000-0000-0000DC150000}"/>
    <cellStyle name="20% - Accent4 2 10" xfId="8653" xr:uid="{00000000-0005-0000-0000-0000DD150000}"/>
    <cellStyle name="20% - Accent4 2 11" xfId="8654" xr:uid="{00000000-0005-0000-0000-0000DE150000}"/>
    <cellStyle name="20% - Accent4 2 12" xfId="8655" xr:uid="{00000000-0005-0000-0000-0000DF150000}"/>
    <cellStyle name="20% - Accent4 2 13" xfId="8656" xr:uid="{00000000-0005-0000-0000-0000E0150000}"/>
    <cellStyle name="20% - Accent4 2 14" xfId="8658" xr:uid="{00000000-0005-0000-0000-0000E1150000}"/>
    <cellStyle name="20% - Accent4 2 15" xfId="8659" xr:uid="{00000000-0005-0000-0000-0000E2150000}"/>
    <cellStyle name="20% - Accent4 2 16" xfId="8661" xr:uid="{00000000-0005-0000-0000-0000E3150000}"/>
    <cellStyle name="20% - Accent4 2 17" xfId="8663" xr:uid="{00000000-0005-0000-0000-0000E4150000}"/>
    <cellStyle name="20% - Accent4 2 18" xfId="8665" xr:uid="{00000000-0005-0000-0000-0000E5150000}"/>
    <cellStyle name="20% - Accent4 2 19" xfId="8667" xr:uid="{00000000-0005-0000-0000-0000E6150000}"/>
    <cellStyle name="20% - Accent4 2 2" xfId="8669" xr:uid="{00000000-0005-0000-0000-0000E7150000}"/>
    <cellStyle name="20% - Accent4 2 2 2" xfId="5943" xr:uid="{00000000-0005-0000-0000-0000E8150000}"/>
    <cellStyle name="20% - Accent4 2 2 3" xfId="5951" xr:uid="{00000000-0005-0000-0000-0000E9150000}"/>
    <cellStyle name="20% - Accent4 2 2 4" xfId="50303" xr:uid="{00000000-0005-0000-0000-0000EA150000}"/>
    <cellStyle name="20% - Accent4 2 20" xfId="8660" xr:uid="{00000000-0005-0000-0000-0000EB150000}"/>
    <cellStyle name="20% - Accent4 2 21" xfId="8662" xr:uid="{00000000-0005-0000-0000-0000EC150000}"/>
    <cellStyle name="20% - Accent4 2 22" xfId="8664" xr:uid="{00000000-0005-0000-0000-0000ED150000}"/>
    <cellStyle name="20% - Accent4 2 23" xfId="8666" xr:uid="{00000000-0005-0000-0000-0000EE150000}"/>
    <cellStyle name="20% - Accent4 2 24" xfId="8668" xr:uid="{00000000-0005-0000-0000-0000EF150000}"/>
    <cellStyle name="20% - Accent4 2 25" xfId="3291" xr:uid="{00000000-0005-0000-0000-0000F0150000}"/>
    <cellStyle name="20% - Accent4 2 26" xfId="3297" xr:uid="{00000000-0005-0000-0000-0000F1150000}"/>
    <cellStyle name="20% - Accent4 2 27" xfId="8670" xr:uid="{00000000-0005-0000-0000-0000F2150000}"/>
    <cellStyle name="20% - Accent4 2 28" xfId="8671" xr:uid="{00000000-0005-0000-0000-0000F3150000}"/>
    <cellStyle name="20% - Accent4 2 29" xfId="8673" xr:uid="{00000000-0005-0000-0000-0000F4150000}"/>
    <cellStyle name="20% - Accent4 2 3" xfId="8674" xr:uid="{00000000-0005-0000-0000-0000F5150000}"/>
    <cellStyle name="20% - Accent4 2 30" xfId="3292" xr:uid="{00000000-0005-0000-0000-0000F6150000}"/>
    <cellStyle name="20% - Accent4 2 4" xfId="8675" xr:uid="{00000000-0005-0000-0000-0000F7150000}"/>
    <cellStyle name="20% - Accent4 2 5" xfId="8676" xr:uid="{00000000-0005-0000-0000-0000F8150000}"/>
    <cellStyle name="20% - Accent4 2 6" xfId="8677" xr:uid="{00000000-0005-0000-0000-0000F9150000}"/>
    <cellStyle name="20% - Accent4 2 7" xfId="8678" xr:uid="{00000000-0005-0000-0000-0000FA150000}"/>
    <cellStyle name="20% - Accent4 2 8" xfId="8680" xr:uid="{00000000-0005-0000-0000-0000FB150000}"/>
    <cellStyle name="20% - Accent4 2 9" xfId="8682" xr:uid="{00000000-0005-0000-0000-0000FC150000}"/>
    <cellStyle name="20% - Accent4 20" xfId="8540" xr:uid="{00000000-0005-0000-0000-0000FD150000}"/>
    <cellStyle name="20% - Accent4 20 2" xfId="8545" xr:uid="{00000000-0005-0000-0000-0000FE150000}"/>
    <cellStyle name="20% - Accent4 20 2 2" xfId="8549" xr:uid="{00000000-0005-0000-0000-0000FF150000}"/>
    <cellStyle name="20% - Accent4 20 3" xfId="8557" xr:uid="{00000000-0005-0000-0000-000000160000}"/>
    <cellStyle name="20% - Accent4 20 4" xfId="8563" xr:uid="{00000000-0005-0000-0000-000001160000}"/>
    <cellStyle name="20% - Accent4 20 5" xfId="8569" xr:uid="{00000000-0005-0000-0000-000002160000}"/>
    <cellStyle name="20% - Accent4 20_REKAP IBT" xfId="8576" xr:uid="{00000000-0005-0000-0000-000003160000}"/>
    <cellStyle name="20% - Accent4 21" xfId="4365" xr:uid="{00000000-0005-0000-0000-000004160000}"/>
    <cellStyle name="20% - Accent4 21 2" xfId="4370" xr:uid="{00000000-0005-0000-0000-000005160000}"/>
    <cellStyle name="20% - Accent4 21 2 2" xfId="2326" xr:uid="{00000000-0005-0000-0000-000006160000}"/>
    <cellStyle name="20% - Accent4 21 3" xfId="4375" xr:uid="{00000000-0005-0000-0000-000007160000}"/>
    <cellStyle name="20% - Accent4 21 4" xfId="8585" xr:uid="{00000000-0005-0000-0000-000008160000}"/>
    <cellStyle name="20% - Accent4 21 5" xfId="8590" xr:uid="{00000000-0005-0000-0000-000009160000}"/>
    <cellStyle name="20% - Accent4 21_REKAP IBT" xfId="4379" xr:uid="{00000000-0005-0000-0000-00000A160000}"/>
    <cellStyle name="20% - Accent4 22" xfId="4386" xr:uid="{00000000-0005-0000-0000-00000B160000}"/>
    <cellStyle name="20% - Accent4 22 2" xfId="4391" xr:uid="{00000000-0005-0000-0000-00000C160000}"/>
    <cellStyle name="20% - Accent4 22 2 2" xfId="4397" xr:uid="{00000000-0005-0000-0000-00000D160000}"/>
    <cellStyle name="20% - Accent4 22 3" xfId="4401" xr:uid="{00000000-0005-0000-0000-00000E160000}"/>
    <cellStyle name="20% - Accent4 22 4" xfId="8602" xr:uid="{00000000-0005-0000-0000-00000F160000}"/>
    <cellStyle name="20% - Accent4 22 5" xfId="8607" xr:uid="{00000000-0005-0000-0000-000010160000}"/>
    <cellStyle name="20% - Accent4 22_REKAP IBT" xfId="4405" xr:uid="{00000000-0005-0000-0000-000011160000}"/>
    <cellStyle name="20% - Accent4 23" xfId="3413" xr:uid="{00000000-0005-0000-0000-000012160000}"/>
    <cellStyle name="20% - Accent4 23 2" xfId="4409" xr:uid="{00000000-0005-0000-0000-000013160000}"/>
    <cellStyle name="20% - Accent4 23 2 2" xfId="8615" xr:uid="{00000000-0005-0000-0000-000014160000}"/>
    <cellStyle name="20% - Accent4 23 3" xfId="8617" xr:uid="{00000000-0005-0000-0000-000015160000}"/>
    <cellStyle name="20% - Accent4 23 4" xfId="8619" xr:uid="{00000000-0005-0000-0000-000016160000}"/>
    <cellStyle name="20% - Accent4 23 5" xfId="8621" xr:uid="{00000000-0005-0000-0000-000017160000}"/>
    <cellStyle name="20% - Accent4 23_REKAP IBT" xfId="8623" xr:uid="{00000000-0005-0000-0000-000018160000}"/>
    <cellStyle name="20% - Accent4 24" xfId="4413" xr:uid="{00000000-0005-0000-0000-000019160000}"/>
    <cellStyle name="20% - Accent4 24 2" xfId="8628" xr:uid="{00000000-0005-0000-0000-00001A160000}"/>
    <cellStyle name="20% - Accent4 24 2 2" xfId="8632" xr:uid="{00000000-0005-0000-0000-00001B160000}"/>
    <cellStyle name="20% - Accent4 24 3" xfId="8636" xr:uid="{00000000-0005-0000-0000-00001C160000}"/>
    <cellStyle name="20% - Accent4 24 4" xfId="8641" xr:uid="{00000000-0005-0000-0000-00001D160000}"/>
    <cellStyle name="20% - Accent4 24 5" xfId="8645" xr:uid="{00000000-0005-0000-0000-00001E160000}"/>
    <cellStyle name="20% - Accent4 24_REKAP IBT" xfId="8647" xr:uid="{00000000-0005-0000-0000-00001F160000}"/>
    <cellStyle name="20% - Accent4 25" xfId="8685" xr:uid="{00000000-0005-0000-0000-000020160000}"/>
    <cellStyle name="20% - Accent4 25 2" xfId="8687" xr:uid="{00000000-0005-0000-0000-000021160000}"/>
    <cellStyle name="20% - Accent4 25 2 2" xfId="8689" xr:uid="{00000000-0005-0000-0000-000022160000}"/>
    <cellStyle name="20% - Accent4 25 3" xfId="8692" xr:uid="{00000000-0005-0000-0000-000023160000}"/>
    <cellStyle name="20% - Accent4 25 4" xfId="8694" xr:uid="{00000000-0005-0000-0000-000024160000}"/>
    <cellStyle name="20% - Accent4 25 5" xfId="8698" xr:uid="{00000000-0005-0000-0000-000025160000}"/>
    <cellStyle name="20% - Accent4 25_REKAP IBT" xfId="8700" xr:uid="{00000000-0005-0000-0000-000026160000}"/>
    <cellStyle name="20% - Accent4 26" xfId="8702" xr:uid="{00000000-0005-0000-0000-000027160000}"/>
    <cellStyle name="20% - Accent4 26 2" xfId="8704" xr:uid="{00000000-0005-0000-0000-000028160000}"/>
    <cellStyle name="20% - Accent4 26 2 2" xfId="8707" xr:uid="{00000000-0005-0000-0000-000029160000}"/>
    <cellStyle name="20% - Accent4 26 3" xfId="8710" xr:uid="{00000000-0005-0000-0000-00002A160000}"/>
    <cellStyle name="20% - Accent4 26 4" xfId="8712" xr:uid="{00000000-0005-0000-0000-00002B160000}"/>
    <cellStyle name="20% - Accent4 26 5" xfId="8714" xr:uid="{00000000-0005-0000-0000-00002C160000}"/>
    <cellStyle name="20% - Accent4 26_REKAP IBT" xfId="8716" xr:uid="{00000000-0005-0000-0000-00002D160000}"/>
    <cellStyle name="20% - Accent4 27" xfId="8718" xr:uid="{00000000-0005-0000-0000-00002E160000}"/>
    <cellStyle name="20% - Accent4 27 2" xfId="8720" xr:uid="{00000000-0005-0000-0000-00002F160000}"/>
    <cellStyle name="20% - Accent4 27 2 2" xfId="8726" xr:uid="{00000000-0005-0000-0000-000030160000}"/>
    <cellStyle name="20% - Accent4 27 3" xfId="8728" xr:uid="{00000000-0005-0000-0000-000031160000}"/>
    <cellStyle name="20% - Accent4 27 4" xfId="8730" xr:uid="{00000000-0005-0000-0000-000032160000}"/>
    <cellStyle name="20% - Accent4 27 5" xfId="8732" xr:uid="{00000000-0005-0000-0000-000033160000}"/>
    <cellStyle name="20% - Accent4 27_REKAP IBT" xfId="8736" xr:uid="{00000000-0005-0000-0000-000034160000}"/>
    <cellStyle name="20% - Accent4 28" xfId="8738" xr:uid="{00000000-0005-0000-0000-000035160000}"/>
    <cellStyle name="20% - Accent4 28 2" xfId="8740" xr:uid="{00000000-0005-0000-0000-000036160000}"/>
    <cellStyle name="20% - Accent4 28 2 2" xfId="8742" xr:uid="{00000000-0005-0000-0000-000037160000}"/>
    <cellStyle name="20% - Accent4 28 3" xfId="8747" xr:uid="{00000000-0005-0000-0000-000038160000}"/>
    <cellStyle name="20% - Accent4 28 4" xfId="8750" xr:uid="{00000000-0005-0000-0000-000039160000}"/>
    <cellStyle name="20% - Accent4 28 5" xfId="8752" xr:uid="{00000000-0005-0000-0000-00003A160000}"/>
    <cellStyle name="20% - Accent4 28_REKAP IBT" xfId="8755" xr:uid="{00000000-0005-0000-0000-00003B160000}"/>
    <cellStyle name="20% - Accent4 29" xfId="8757" xr:uid="{00000000-0005-0000-0000-00003C160000}"/>
    <cellStyle name="20% - Accent4 29 2" xfId="8761" xr:uid="{00000000-0005-0000-0000-00003D160000}"/>
    <cellStyle name="20% - Accent4 29 2 2" xfId="8767" xr:uid="{00000000-0005-0000-0000-00003E160000}"/>
    <cellStyle name="20% - Accent4 29 3" xfId="8771" xr:uid="{00000000-0005-0000-0000-00003F160000}"/>
    <cellStyle name="20% - Accent4 29 4" xfId="8775" xr:uid="{00000000-0005-0000-0000-000040160000}"/>
    <cellStyle name="20% - Accent4 29 5" xfId="8779" xr:uid="{00000000-0005-0000-0000-000041160000}"/>
    <cellStyle name="20% - Accent4 29_REKAP IBT" xfId="8781" xr:uid="{00000000-0005-0000-0000-000042160000}"/>
    <cellStyle name="20% - Accent4 3" xfId="8783" xr:uid="{00000000-0005-0000-0000-000043160000}"/>
    <cellStyle name="20% - Accent4 3 10" xfId="8784" xr:uid="{00000000-0005-0000-0000-000044160000}"/>
    <cellStyle name="20% - Accent4 3 11" xfId="8787" xr:uid="{00000000-0005-0000-0000-000045160000}"/>
    <cellStyle name="20% - Accent4 3 12" xfId="8790" xr:uid="{00000000-0005-0000-0000-000046160000}"/>
    <cellStyle name="20% - Accent4 3 13" xfId="8791" xr:uid="{00000000-0005-0000-0000-000047160000}"/>
    <cellStyle name="20% - Accent4 3 14" xfId="8792" xr:uid="{00000000-0005-0000-0000-000048160000}"/>
    <cellStyle name="20% - Accent4 3 15" xfId="8796" xr:uid="{00000000-0005-0000-0000-000049160000}"/>
    <cellStyle name="20% - Accent4 3 16" xfId="8802" xr:uid="{00000000-0005-0000-0000-00004A160000}"/>
    <cellStyle name="20% - Accent4 3 2" xfId="6561" xr:uid="{00000000-0005-0000-0000-00004B160000}"/>
    <cellStyle name="20% - Accent4 3 3" xfId="8803" xr:uid="{00000000-0005-0000-0000-00004C160000}"/>
    <cellStyle name="20% - Accent4 3 4" xfId="8804" xr:uid="{00000000-0005-0000-0000-00004D160000}"/>
    <cellStyle name="20% - Accent4 3 5" xfId="8805" xr:uid="{00000000-0005-0000-0000-00004E160000}"/>
    <cellStyle name="20% - Accent4 3 6" xfId="8806" xr:uid="{00000000-0005-0000-0000-00004F160000}"/>
    <cellStyle name="20% - Accent4 3 7" xfId="8807" xr:uid="{00000000-0005-0000-0000-000050160000}"/>
    <cellStyle name="20% - Accent4 3 8" xfId="8811" xr:uid="{00000000-0005-0000-0000-000051160000}"/>
    <cellStyle name="20% - Accent4 3 9" xfId="8812" xr:uid="{00000000-0005-0000-0000-000052160000}"/>
    <cellStyle name="20% - Accent4 30" xfId="8686" xr:uid="{00000000-0005-0000-0000-000053160000}"/>
    <cellStyle name="20% - Accent4 30 2" xfId="8688" xr:uid="{00000000-0005-0000-0000-000054160000}"/>
    <cellStyle name="20% - Accent4 30 2 2" xfId="8690" xr:uid="{00000000-0005-0000-0000-000055160000}"/>
    <cellStyle name="20% - Accent4 30 3" xfId="8693" xr:uid="{00000000-0005-0000-0000-000056160000}"/>
    <cellStyle name="20% - Accent4 30 4" xfId="8695" xr:uid="{00000000-0005-0000-0000-000057160000}"/>
    <cellStyle name="20% - Accent4 30 5" xfId="8699" xr:uid="{00000000-0005-0000-0000-000058160000}"/>
    <cellStyle name="20% - Accent4 30_REKAP IBT" xfId="8701" xr:uid="{00000000-0005-0000-0000-000059160000}"/>
    <cellStyle name="20% - Accent4 31" xfId="8703" xr:uid="{00000000-0005-0000-0000-00005A160000}"/>
    <cellStyle name="20% - Accent4 31 2" xfId="8705" xr:uid="{00000000-0005-0000-0000-00005B160000}"/>
    <cellStyle name="20% - Accent4 31 2 2" xfId="8708" xr:uid="{00000000-0005-0000-0000-00005C160000}"/>
    <cellStyle name="20% - Accent4 31 3" xfId="8711" xr:uid="{00000000-0005-0000-0000-00005D160000}"/>
    <cellStyle name="20% - Accent4 31 4" xfId="8713" xr:uid="{00000000-0005-0000-0000-00005E160000}"/>
    <cellStyle name="20% - Accent4 31 5" xfId="8715" xr:uid="{00000000-0005-0000-0000-00005F160000}"/>
    <cellStyle name="20% - Accent4 31_REKAP IBT" xfId="8717" xr:uid="{00000000-0005-0000-0000-000060160000}"/>
    <cellStyle name="20% - Accent4 32" xfId="8719" xr:uid="{00000000-0005-0000-0000-000061160000}"/>
    <cellStyle name="20% - Accent4 32 2" xfId="8721" xr:uid="{00000000-0005-0000-0000-000062160000}"/>
    <cellStyle name="20% - Accent4 32 2 2" xfId="8727" xr:uid="{00000000-0005-0000-0000-000063160000}"/>
    <cellStyle name="20% - Accent4 32 3" xfId="8729" xr:uid="{00000000-0005-0000-0000-000064160000}"/>
    <cellStyle name="20% - Accent4 32 4" xfId="8731" xr:uid="{00000000-0005-0000-0000-000065160000}"/>
    <cellStyle name="20% - Accent4 32 5" xfId="8733" xr:uid="{00000000-0005-0000-0000-000066160000}"/>
    <cellStyle name="20% - Accent4 32_REKAP IBT" xfId="8737" xr:uid="{00000000-0005-0000-0000-000067160000}"/>
    <cellStyle name="20% - Accent4 33" xfId="8739" xr:uid="{00000000-0005-0000-0000-000068160000}"/>
    <cellStyle name="20% - Accent4 33 2" xfId="8741" xr:uid="{00000000-0005-0000-0000-000069160000}"/>
    <cellStyle name="20% - Accent4 33 2 2" xfId="8743" xr:uid="{00000000-0005-0000-0000-00006A160000}"/>
    <cellStyle name="20% - Accent4 33 3" xfId="8748" xr:uid="{00000000-0005-0000-0000-00006B160000}"/>
    <cellStyle name="20% - Accent4 33 4" xfId="8751" xr:uid="{00000000-0005-0000-0000-00006C160000}"/>
    <cellStyle name="20% - Accent4 33 5" xfId="8753" xr:uid="{00000000-0005-0000-0000-00006D160000}"/>
    <cellStyle name="20% - Accent4 33_REKAP IBT" xfId="8756" xr:uid="{00000000-0005-0000-0000-00006E160000}"/>
    <cellStyle name="20% - Accent4 34" xfId="8758" xr:uid="{00000000-0005-0000-0000-00006F160000}"/>
    <cellStyle name="20% - Accent4 34 2" xfId="8762" xr:uid="{00000000-0005-0000-0000-000070160000}"/>
    <cellStyle name="20% - Accent4 34 2 2" xfId="8768" xr:uid="{00000000-0005-0000-0000-000071160000}"/>
    <cellStyle name="20% - Accent4 34 3" xfId="8772" xr:uid="{00000000-0005-0000-0000-000072160000}"/>
    <cellStyle name="20% - Accent4 34 4" xfId="8776" xr:uid="{00000000-0005-0000-0000-000073160000}"/>
    <cellStyle name="20% - Accent4 34 5" xfId="8780" xr:uid="{00000000-0005-0000-0000-000074160000}"/>
    <cellStyle name="20% - Accent4 34_REKAP IBT" xfId="8782" xr:uid="{00000000-0005-0000-0000-000075160000}"/>
    <cellStyle name="20% - Accent4 35" xfId="8815" xr:uid="{00000000-0005-0000-0000-000076160000}"/>
    <cellStyle name="20% - Accent4 35 2" xfId="8817" xr:uid="{00000000-0005-0000-0000-000077160000}"/>
    <cellStyle name="20% - Accent4 35 2 2" xfId="8820" xr:uid="{00000000-0005-0000-0000-000078160000}"/>
    <cellStyle name="20% - Accent4 35 3" xfId="8823" xr:uid="{00000000-0005-0000-0000-000079160000}"/>
    <cellStyle name="20% - Accent4 35 4" xfId="8825" xr:uid="{00000000-0005-0000-0000-00007A160000}"/>
    <cellStyle name="20% - Accent4 35 5" xfId="8827" xr:uid="{00000000-0005-0000-0000-00007B160000}"/>
    <cellStyle name="20% - Accent4 35_REKAP IBT" xfId="8829" xr:uid="{00000000-0005-0000-0000-00007C160000}"/>
    <cellStyle name="20% - Accent4 36" xfId="8831" xr:uid="{00000000-0005-0000-0000-00007D160000}"/>
    <cellStyle name="20% - Accent4 36 2" xfId="8833" xr:uid="{00000000-0005-0000-0000-00007E160000}"/>
    <cellStyle name="20% - Accent4 36 2 2" xfId="8837" xr:uid="{00000000-0005-0000-0000-00007F160000}"/>
    <cellStyle name="20% - Accent4 36 3" xfId="8839" xr:uid="{00000000-0005-0000-0000-000080160000}"/>
    <cellStyle name="20% - Accent4 36 4" xfId="8841" xr:uid="{00000000-0005-0000-0000-000081160000}"/>
    <cellStyle name="20% - Accent4 36 5" xfId="8845" xr:uid="{00000000-0005-0000-0000-000082160000}"/>
    <cellStyle name="20% - Accent4 36_REKAP IBT" xfId="8847" xr:uid="{00000000-0005-0000-0000-000083160000}"/>
    <cellStyle name="20% - Accent4 37" xfId="8849" xr:uid="{00000000-0005-0000-0000-000084160000}"/>
    <cellStyle name="20% - Accent4 37 2" xfId="8852" xr:uid="{00000000-0005-0000-0000-000085160000}"/>
    <cellStyle name="20% - Accent4 37 2 2" xfId="8857" xr:uid="{00000000-0005-0000-0000-000086160000}"/>
    <cellStyle name="20% - Accent4 37 3" xfId="8861" xr:uid="{00000000-0005-0000-0000-000087160000}"/>
    <cellStyle name="20% - Accent4 37 4" xfId="8863" xr:uid="{00000000-0005-0000-0000-000088160000}"/>
    <cellStyle name="20% - Accent4 37 5" xfId="8866" xr:uid="{00000000-0005-0000-0000-000089160000}"/>
    <cellStyle name="20% - Accent4 37_REKAP IBT" xfId="8870" xr:uid="{00000000-0005-0000-0000-00008A160000}"/>
    <cellStyle name="20% - Accent4 38" xfId="8872" xr:uid="{00000000-0005-0000-0000-00008B160000}"/>
    <cellStyle name="20% - Accent4 38 2" xfId="8876" xr:uid="{00000000-0005-0000-0000-00008C160000}"/>
    <cellStyle name="20% - Accent4 38 2 2" xfId="8879" xr:uid="{00000000-0005-0000-0000-00008D160000}"/>
    <cellStyle name="20% - Accent4 38 3" xfId="8881" xr:uid="{00000000-0005-0000-0000-00008E160000}"/>
    <cellStyle name="20% - Accent4 38 4" xfId="8883" xr:uid="{00000000-0005-0000-0000-00008F160000}"/>
    <cellStyle name="20% - Accent4 38 5" xfId="8885" xr:uid="{00000000-0005-0000-0000-000090160000}"/>
    <cellStyle name="20% - Accent4 38_REKAP IBT" xfId="8887" xr:uid="{00000000-0005-0000-0000-000091160000}"/>
    <cellStyle name="20% - Accent4 39" xfId="8889" xr:uid="{00000000-0005-0000-0000-000092160000}"/>
    <cellStyle name="20% - Accent4 39 2" xfId="8894" xr:uid="{00000000-0005-0000-0000-000093160000}"/>
    <cellStyle name="20% - Accent4 39 2 2" xfId="8898" xr:uid="{00000000-0005-0000-0000-000094160000}"/>
    <cellStyle name="20% - Accent4 39 3" xfId="8902" xr:uid="{00000000-0005-0000-0000-000095160000}"/>
    <cellStyle name="20% - Accent4 39 4" xfId="8906" xr:uid="{00000000-0005-0000-0000-000096160000}"/>
    <cellStyle name="20% - Accent4 39 5" xfId="8911" xr:uid="{00000000-0005-0000-0000-000097160000}"/>
    <cellStyle name="20% - Accent4 39_REKAP IBT" xfId="8913" xr:uid="{00000000-0005-0000-0000-000098160000}"/>
    <cellStyle name="20% - Accent4 4" xfId="8915" xr:uid="{00000000-0005-0000-0000-000099160000}"/>
    <cellStyle name="20% - Accent4 4 10" xfId="8916" xr:uid="{00000000-0005-0000-0000-00009A160000}"/>
    <cellStyle name="20% - Accent4 4 2" xfId="8917" xr:uid="{00000000-0005-0000-0000-00009B160000}"/>
    <cellStyle name="20% - Accent4 4 2 2" xfId="8918" xr:uid="{00000000-0005-0000-0000-00009C160000}"/>
    <cellStyle name="20% - Accent4 4 2 3" xfId="8919" xr:uid="{00000000-0005-0000-0000-00009D160000}"/>
    <cellStyle name="20% - Accent4 4 2_REKAP IBT" xfId="8920" xr:uid="{00000000-0005-0000-0000-00009E160000}"/>
    <cellStyle name="20% - Accent4 4 3" xfId="8925" xr:uid="{00000000-0005-0000-0000-00009F160000}"/>
    <cellStyle name="20% - Accent4 4 3 2" xfId="8926" xr:uid="{00000000-0005-0000-0000-0000A0160000}"/>
    <cellStyle name="20% - Accent4 4 4" xfId="8927" xr:uid="{00000000-0005-0000-0000-0000A1160000}"/>
    <cellStyle name="20% - Accent4 4 4 2" xfId="8929" xr:uid="{00000000-0005-0000-0000-0000A2160000}"/>
    <cellStyle name="20% - Accent4 4 5" xfId="8931" xr:uid="{00000000-0005-0000-0000-0000A3160000}"/>
    <cellStyle name="20% - Accent4 4 5 2" xfId="8932" xr:uid="{00000000-0005-0000-0000-0000A4160000}"/>
    <cellStyle name="20% - Accent4 4 6" xfId="8933" xr:uid="{00000000-0005-0000-0000-0000A5160000}"/>
    <cellStyle name="20% - Accent4 4 7" xfId="8935" xr:uid="{00000000-0005-0000-0000-0000A6160000}"/>
    <cellStyle name="20% - Accent4 4 8" xfId="8937" xr:uid="{00000000-0005-0000-0000-0000A7160000}"/>
    <cellStyle name="20% - Accent4 4 9" xfId="8939" xr:uid="{00000000-0005-0000-0000-0000A8160000}"/>
    <cellStyle name="20% - Accent4 4_REKAP IBT" xfId="8943" xr:uid="{00000000-0005-0000-0000-0000A9160000}"/>
    <cellStyle name="20% - Accent4 40" xfId="8816" xr:uid="{00000000-0005-0000-0000-0000AA160000}"/>
    <cellStyle name="20% - Accent4 40 2" xfId="8818" xr:uid="{00000000-0005-0000-0000-0000AB160000}"/>
    <cellStyle name="20% - Accent4 40 2 2" xfId="8821" xr:uid="{00000000-0005-0000-0000-0000AC160000}"/>
    <cellStyle name="20% - Accent4 40 3" xfId="8824" xr:uid="{00000000-0005-0000-0000-0000AD160000}"/>
    <cellStyle name="20% - Accent4 40 4" xfId="8826" xr:uid="{00000000-0005-0000-0000-0000AE160000}"/>
    <cellStyle name="20% - Accent4 40 5" xfId="8828" xr:uid="{00000000-0005-0000-0000-0000AF160000}"/>
    <cellStyle name="20% - Accent4 40_REKAP IBT" xfId="8830" xr:uid="{00000000-0005-0000-0000-0000B0160000}"/>
    <cellStyle name="20% - Accent4 41" xfId="8832" xr:uid="{00000000-0005-0000-0000-0000B1160000}"/>
    <cellStyle name="20% - Accent4 41 2" xfId="8834" xr:uid="{00000000-0005-0000-0000-0000B2160000}"/>
    <cellStyle name="20% - Accent4 41 2 2" xfId="8838" xr:uid="{00000000-0005-0000-0000-0000B3160000}"/>
    <cellStyle name="20% - Accent4 41 3" xfId="8840" xr:uid="{00000000-0005-0000-0000-0000B4160000}"/>
    <cellStyle name="20% - Accent4 41 4" xfId="8842" xr:uid="{00000000-0005-0000-0000-0000B5160000}"/>
    <cellStyle name="20% - Accent4 41 5" xfId="8846" xr:uid="{00000000-0005-0000-0000-0000B6160000}"/>
    <cellStyle name="20% - Accent4 41_REKAP IBT" xfId="8848" xr:uid="{00000000-0005-0000-0000-0000B7160000}"/>
    <cellStyle name="20% - Accent4 42" xfId="8850" xr:uid="{00000000-0005-0000-0000-0000B8160000}"/>
    <cellStyle name="20% - Accent4 42 2" xfId="8853" xr:uid="{00000000-0005-0000-0000-0000B9160000}"/>
    <cellStyle name="20% - Accent4 42 2 2" xfId="8858" xr:uid="{00000000-0005-0000-0000-0000BA160000}"/>
    <cellStyle name="20% - Accent4 42 3" xfId="8862" xr:uid="{00000000-0005-0000-0000-0000BB160000}"/>
    <cellStyle name="20% - Accent4 42 4" xfId="8864" xr:uid="{00000000-0005-0000-0000-0000BC160000}"/>
    <cellStyle name="20% - Accent4 42 5" xfId="8867" xr:uid="{00000000-0005-0000-0000-0000BD160000}"/>
    <cellStyle name="20% - Accent4 42_REKAP IBT" xfId="8871" xr:uid="{00000000-0005-0000-0000-0000BE160000}"/>
    <cellStyle name="20% - Accent4 43" xfId="8873" xr:uid="{00000000-0005-0000-0000-0000BF160000}"/>
    <cellStyle name="20% - Accent4 43 2" xfId="8877" xr:uid="{00000000-0005-0000-0000-0000C0160000}"/>
    <cellStyle name="20% - Accent4 43 2 2" xfId="8880" xr:uid="{00000000-0005-0000-0000-0000C1160000}"/>
    <cellStyle name="20% - Accent4 43 3" xfId="8882" xr:uid="{00000000-0005-0000-0000-0000C2160000}"/>
    <cellStyle name="20% - Accent4 43 4" xfId="8884" xr:uid="{00000000-0005-0000-0000-0000C3160000}"/>
    <cellStyle name="20% - Accent4 43 5" xfId="8886" xr:uid="{00000000-0005-0000-0000-0000C4160000}"/>
    <cellStyle name="20% - Accent4 43_REKAP IBT" xfId="8888" xr:uid="{00000000-0005-0000-0000-0000C5160000}"/>
    <cellStyle name="20% - Accent4 44" xfId="8890" xr:uid="{00000000-0005-0000-0000-0000C6160000}"/>
    <cellStyle name="20% - Accent4 44 2" xfId="8895" xr:uid="{00000000-0005-0000-0000-0000C7160000}"/>
    <cellStyle name="20% - Accent4 44 2 2" xfId="8899" xr:uid="{00000000-0005-0000-0000-0000C8160000}"/>
    <cellStyle name="20% - Accent4 44 3" xfId="8903" xr:uid="{00000000-0005-0000-0000-0000C9160000}"/>
    <cellStyle name="20% - Accent4 44 4" xfId="8907" xr:uid="{00000000-0005-0000-0000-0000CA160000}"/>
    <cellStyle name="20% - Accent4 44 5" xfId="8912" xr:uid="{00000000-0005-0000-0000-0000CB160000}"/>
    <cellStyle name="20% - Accent4 44_REKAP IBT" xfId="8914" xr:uid="{00000000-0005-0000-0000-0000CC160000}"/>
    <cellStyle name="20% - Accent4 45" xfId="8944" xr:uid="{00000000-0005-0000-0000-0000CD160000}"/>
    <cellStyle name="20% - Accent4 45 2" xfId="8946" xr:uid="{00000000-0005-0000-0000-0000CE160000}"/>
    <cellStyle name="20% - Accent4 45 2 2" xfId="8948" xr:uid="{00000000-0005-0000-0000-0000CF160000}"/>
    <cellStyle name="20% - Accent4 45 3" xfId="8950" xr:uid="{00000000-0005-0000-0000-0000D0160000}"/>
    <cellStyle name="20% - Accent4 45 4" xfId="555" xr:uid="{00000000-0005-0000-0000-0000D1160000}"/>
    <cellStyle name="20% - Accent4 45 5" xfId="8953" xr:uid="{00000000-0005-0000-0000-0000D2160000}"/>
    <cellStyle name="20% - Accent4 45_REKAP IBT" xfId="8955" xr:uid="{00000000-0005-0000-0000-0000D3160000}"/>
    <cellStyle name="20% - Accent4 46" xfId="8957" xr:uid="{00000000-0005-0000-0000-0000D4160000}"/>
    <cellStyle name="20% - Accent4 46 2" xfId="8959" xr:uid="{00000000-0005-0000-0000-0000D5160000}"/>
    <cellStyle name="20% - Accent4 46 2 2" xfId="8962" xr:uid="{00000000-0005-0000-0000-0000D6160000}"/>
    <cellStyle name="20% - Accent4 46 3" xfId="8964" xr:uid="{00000000-0005-0000-0000-0000D7160000}"/>
    <cellStyle name="20% - Accent4 46 4" xfId="8966" xr:uid="{00000000-0005-0000-0000-0000D8160000}"/>
    <cellStyle name="20% - Accent4 46 5" xfId="8969" xr:uid="{00000000-0005-0000-0000-0000D9160000}"/>
    <cellStyle name="20% - Accent4 46_REKAP IBT" xfId="8972" xr:uid="{00000000-0005-0000-0000-0000DA160000}"/>
    <cellStyle name="20% - Accent4 47" xfId="8974" xr:uid="{00000000-0005-0000-0000-0000DB160000}"/>
    <cellStyle name="20% - Accent4 47 2" xfId="8979" xr:uid="{00000000-0005-0000-0000-0000DC160000}"/>
    <cellStyle name="20% - Accent4 47 2 2" xfId="8983" xr:uid="{00000000-0005-0000-0000-0000DD160000}"/>
    <cellStyle name="20% - Accent4 47 3" xfId="8986" xr:uid="{00000000-0005-0000-0000-0000DE160000}"/>
    <cellStyle name="20% - Accent4 47 4" xfId="8989" xr:uid="{00000000-0005-0000-0000-0000DF160000}"/>
    <cellStyle name="20% - Accent4 47 5" xfId="8991" xr:uid="{00000000-0005-0000-0000-0000E0160000}"/>
    <cellStyle name="20% - Accent4 47_REKAP IBT" xfId="8999" xr:uid="{00000000-0005-0000-0000-0000E1160000}"/>
    <cellStyle name="20% - Accent4 48" xfId="9003" xr:uid="{00000000-0005-0000-0000-0000E2160000}"/>
    <cellStyle name="20% - Accent4 48 2" xfId="9007" xr:uid="{00000000-0005-0000-0000-0000E3160000}"/>
    <cellStyle name="20% - Accent4 48 2 2" xfId="9011" xr:uid="{00000000-0005-0000-0000-0000E4160000}"/>
    <cellStyle name="20% - Accent4 48 3" xfId="9015" xr:uid="{00000000-0005-0000-0000-0000E5160000}"/>
    <cellStyle name="20% - Accent4 48 4" xfId="9019" xr:uid="{00000000-0005-0000-0000-0000E6160000}"/>
    <cellStyle name="20% - Accent4 48 5" xfId="9023" xr:uid="{00000000-0005-0000-0000-0000E7160000}"/>
    <cellStyle name="20% - Accent4 48_REKAP IBT" xfId="9027" xr:uid="{00000000-0005-0000-0000-0000E8160000}"/>
    <cellStyle name="20% - Accent4 49" xfId="9029" xr:uid="{00000000-0005-0000-0000-0000E9160000}"/>
    <cellStyle name="20% - Accent4 49 2" xfId="9033" xr:uid="{00000000-0005-0000-0000-0000EA160000}"/>
    <cellStyle name="20% - Accent4 49 2 2" xfId="9035" xr:uid="{00000000-0005-0000-0000-0000EB160000}"/>
    <cellStyle name="20% - Accent4 49 3" xfId="9042" xr:uid="{00000000-0005-0000-0000-0000EC160000}"/>
    <cellStyle name="20% - Accent4 49 4" xfId="9046" xr:uid="{00000000-0005-0000-0000-0000ED160000}"/>
    <cellStyle name="20% - Accent4 49 5" xfId="9050" xr:uid="{00000000-0005-0000-0000-0000EE160000}"/>
    <cellStyle name="20% - Accent4 49_REKAP IBT" xfId="9053" xr:uid="{00000000-0005-0000-0000-0000EF160000}"/>
    <cellStyle name="20% - Accent4 5" xfId="9055" xr:uid="{00000000-0005-0000-0000-0000F0160000}"/>
    <cellStyle name="20% - Accent4 5 10" xfId="9056" xr:uid="{00000000-0005-0000-0000-0000F1160000}"/>
    <cellStyle name="20% - Accent4 5 2" xfId="9057" xr:uid="{00000000-0005-0000-0000-0000F2160000}"/>
    <cellStyle name="20% - Accent4 5 2 2" xfId="2217" xr:uid="{00000000-0005-0000-0000-0000F3160000}"/>
    <cellStyle name="20% - Accent4 5 2 3" xfId="9058" xr:uid="{00000000-0005-0000-0000-0000F4160000}"/>
    <cellStyle name="20% - Accent4 5 2_REKAP IBT" xfId="9059" xr:uid="{00000000-0005-0000-0000-0000F5160000}"/>
    <cellStyle name="20% - Accent4 5 3" xfId="9060" xr:uid="{00000000-0005-0000-0000-0000F6160000}"/>
    <cellStyle name="20% - Accent4 5 3 2" xfId="9061" xr:uid="{00000000-0005-0000-0000-0000F7160000}"/>
    <cellStyle name="20% - Accent4 5 4" xfId="9062" xr:uid="{00000000-0005-0000-0000-0000F8160000}"/>
    <cellStyle name="20% - Accent4 5 4 2" xfId="9063" xr:uid="{00000000-0005-0000-0000-0000F9160000}"/>
    <cellStyle name="20% - Accent4 5 5" xfId="9066" xr:uid="{00000000-0005-0000-0000-0000FA160000}"/>
    <cellStyle name="20% - Accent4 5 5 2" xfId="9067" xr:uid="{00000000-0005-0000-0000-0000FB160000}"/>
    <cellStyle name="20% - Accent4 5 6" xfId="9069" xr:uid="{00000000-0005-0000-0000-0000FC160000}"/>
    <cellStyle name="20% - Accent4 5 7" xfId="9072" xr:uid="{00000000-0005-0000-0000-0000FD160000}"/>
    <cellStyle name="20% - Accent4 5 8" xfId="9076" xr:uid="{00000000-0005-0000-0000-0000FE160000}"/>
    <cellStyle name="20% - Accent4 5 9" xfId="9080" xr:uid="{00000000-0005-0000-0000-0000FF160000}"/>
    <cellStyle name="20% - Accent4 5_REKAP IBT" xfId="9083" xr:uid="{00000000-0005-0000-0000-000000170000}"/>
    <cellStyle name="20% - Accent4 50" xfId="8945" xr:uid="{00000000-0005-0000-0000-000001170000}"/>
    <cellStyle name="20% - Accent4 50 2" xfId="8947" xr:uid="{00000000-0005-0000-0000-000002170000}"/>
    <cellStyle name="20% - Accent4 50 2 2" xfId="8949" xr:uid="{00000000-0005-0000-0000-000003170000}"/>
    <cellStyle name="20% - Accent4 50 3" xfId="8951" xr:uid="{00000000-0005-0000-0000-000004170000}"/>
    <cellStyle name="20% - Accent4 50 4" xfId="556" xr:uid="{00000000-0005-0000-0000-000005170000}"/>
    <cellStyle name="20% - Accent4 50 5" xfId="8954" xr:uid="{00000000-0005-0000-0000-000006170000}"/>
    <cellStyle name="20% - Accent4 50_REKAP IBT" xfId="8956" xr:uid="{00000000-0005-0000-0000-000007170000}"/>
    <cellStyle name="20% - Accent4 51" xfId="8958" xr:uid="{00000000-0005-0000-0000-000008170000}"/>
    <cellStyle name="20% - Accent4 51 2" xfId="8960" xr:uid="{00000000-0005-0000-0000-000009170000}"/>
    <cellStyle name="20% - Accent4 51 2 2" xfId="8963" xr:uid="{00000000-0005-0000-0000-00000A170000}"/>
    <cellStyle name="20% - Accent4 51 3" xfId="8965" xr:uid="{00000000-0005-0000-0000-00000B170000}"/>
    <cellStyle name="20% - Accent4 51 4" xfId="8967" xr:uid="{00000000-0005-0000-0000-00000C170000}"/>
    <cellStyle name="20% - Accent4 51 5" xfId="8970" xr:uid="{00000000-0005-0000-0000-00000D170000}"/>
    <cellStyle name="20% - Accent4 51_REKAP IBT" xfId="8973" xr:uid="{00000000-0005-0000-0000-00000E170000}"/>
    <cellStyle name="20% - Accent4 52" xfId="8975" xr:uid="{00000000-0005-0000-0000-00000F170000}"/>
    <cellStyle name="20% - Accent4 52 2" xfId="8980" xr:uid="{00000000-0005-0000-0000-000010170000}"/>
    <cellStyle name="20% - Accent4 52 2 2" xfId="8984" xr:uid="{00000000-0005-0000-0000-000011170000}"/>
    <cellStyle name="20% - Accent4 52 3" xfId="8987" xr:uid="{00000000-0005-0000-0000-000012170000}"/>
    <cellStyle name="20% - Accent4 52 4" xfId="8990" xr:uid="{00000000-0005-0000-0000-000013170000}"/>
    <cellStyle name="20% - Accent4 52 5" xfId="8992" xr:uid="{00000000-0005-0000-0000-000014170000}"/>
    <cellStyle name="20% - Accent4 52_REKAP IBT" xfId="9000" xr:uid="{00000000-0005-0000-0000-000015170000}"/>
    <cellStyle name="20% - Accent4 53" xfId="9004" xr:uid="{00000000-0005-0000-0000-000016170000}"/>
    <cellStyle name="20% - Accent4 53 2" xfId="9008" xr:uid="{00000000-0005-0000-0000-000017170000}"/>
    <cellStyle name="20% - Accent4 53 2 2" xfId="9012" xr:uid="{00000000-0005-0000-0000-000018170000}"/>
    <cellStyle name="20% - Accent4 53 3" xfId="9016" xr:uid="{00000000-0005-0000-0000-000019170000}"/>
    <cellStyle name="20% - Accent4 53 4" xfId="9020" xr:uid="{00000000-0005-0000-0000-00001A170000}"/>
    <cellStyle name="20% - Accent4 53 5" xfId="9024" xr:uid="{00000000-0005-0000-0000-00001B170000}"/>
    <cellStyle name="20% - Accent4 53_REKAP IBT" xfId="9028" xr:uid="{00000000-0005-0000-0000-00001C170000}"/>
    <cellStyle name="20% - Accent4 54" xfId="9030" xr:uid="{00000000-0005-0000-0000-00001D170000}"/>
    <cellStyle name="20% - Accent4 54 2" xfId="9034" xr:uid="{00000000-0005-0000-0000-00001E170000}"/>
    <cellStyle name="20% - Accent4 54 2 2" xfId="9036" xr:uid="{00000000-0005-0000-0000-00001F170000}"/>
    <cellStyle name="20% - Accent4 54 3" xfId="9043" xr:uid="{00000000-0005-0000-0000-000020170000}"/>
    <cellStyle name="20% - Accent4 54 4" xfId="9047" xr:uid="{00000000-0005-0000-0000-000021170000}"/>
    <cellStyle name="20% - Accent4 54 5" xfId="9051" xr:uid="{00000000-0005-0000-0000-000022170000}"/>
    <cellStyle name="20% - Accent4 54_REKAP IBT" xfId="9054" xr:uid="{00000000-0005-0000-0000-000023170000}"/>
    <cellStyle name="20% - Accent4 55" xfId="9084" xr:uid="{00000000-0005-0000-0000-000024170000}"/>
    <cellStyle name="20% - Accent4 55 2" xfId="9086" xr:uid="{00000000-0005-0000-0000-000025170000}"/>
    <cellStyle name="20% - Accent4 55 2 2" xfId="9088" xr:uid="{00000000-0005-0000-0000-000026170000}"/>
    <cellStyle name="20% - Accent4 55 3" xfId="9090" xr:uid="{00000000-0005-0000-0000-000027170000}"/>
    <cellStyle name="20% - Accent4 55 4" xfId="9092" xr:uid="{00000000-0005-0000-0000-000028170000}"/>
    <cellStyle name="20% - Accent4 55 5" xfId="9094" xr:uid="{00000000-0005-0000-0000-000029170000}"/>
    <cellStyle name="20% - Accent4 55_REKAP IBT" xfId="9096" xr:uid="{00000000-0005-0000-0000-00002A170000}"/>
    <cellStyle name="20% - Accent4 56" xfId="9098" xr:uid="{00000000-0005-0000-0000-00002B170000}"/>
    <cellStyle name="20% - Accent4 56 2" xfId="9100" xr:uid="{00000000-0005-0000-0000-00002C170000}"/>
    <cellStyle name="20% - Accent4 56 2 2" xfId="9102" xr:uid="{00000000-0005-0000-0000-00002D170000}"/>
    <cellStyle name="20% - Accent4 56 3" xfId="9106" xr:uid="{00000000-0005-0000-0000-00002E170000}"/>
    <cellStyle name="20% - Accent4 56 4" xfId="9108" xr:uid="{00000000-0005-0000-0000-00002F170000}"/>
    <cellStyle name="20% - Accent4 56 5" xfId="9110" xr:uid="{00000000-0005-0000-0000-000030170000}"/>
    <cellStyle name="20% - Accent4 56_REKAP IBT" xfId="4714" xr:uid="{00000000-0005-0000-0000-000031170000}"/>
    <cellStyle name="20% - Accent4 57" xfId="9113" xr:uid="{00000000-0005-0000-0000-000032170000}"/>
    <cellStyle name="20% - Accent4 57 2" xfId="9116" xr:uid="{00000000-0005-0000-0000-000033170000}"/>
    <cellStyle name="20% - Accent4 57 2 2" xfId="9118" xr:uid="{00000000-0005-0000-0000-000034170000}"/>
    <cellStyle name="20% - Accent4 57 3" xfId="9120" xr:uid="{00000000-0005-0000-0000-000035170000}"/>
    <cellStyle name="20% - Accent4 57 4" xfId="9122" xr:uid="{00000000-0005-0000-0000-000036170000}"/>
    <cellStyle name="20% - Accent4 57 5" xfId="9124" xr:uid="{00000000-0005-0000-0000-000037170000}"/>
    <cellStyle name="20% - Accent4 57_REKAP IBT" xfId="9127" xr:uid="{00000000-0005-0000-0000-000038170000}"/>
    <cellStyle name="20% - Accent4 58" xfId="9130" xr:uid="{00000000-0005-0000-0000-000039170000}"/>
    <cellStyle name="20% - Accent4 58 2" xfId="9134" xr:uid="{00000000-0005-0000-0000-00003A170000}"/>
    <cellStyle name="20% - Accent4 58 2 2" xfId="9136" xr:uid="{00000000-0005-0000-0000-00003B170000}"/>
    <cellStyle name="20% - Accent4 58 3" xfId="9138" xr:uid="{00000000-0005-0000-0000-00003C170000}"/>
    <cellStyle name="20% - Accent4 58 4" xfId="9140" xr:uid="{00000000-0005-0000-0000-00003D170000}"/>
    <cellStyle name="20% - Accent4 58 5" xfId="9142" xr:uid="{00000000-0005-0000-0000-00003E170000}"/>
    <cellStyle name="20% - Accent4 58_REKAP IBT" xfId="9146" xr:uid="{00000000-0005-0000-0000-00003F170000}"/>
    <cellStyle name="20% - Accent4 59" xfId="9148" xr:uid="{00000000-0005-0000-0000-000040170000}"/>
    <cellStyle name="20% - Accent4 59 2" xfId="9152" xr:uid="{00000000-0005-0000-0000-000041170000}"/>
    <cellStyle name="20% - Accent4 59 2 2" xfId="9156" xr:uid="{00000000-0005-0000-0000-000042170000}"/>
    <cellStyle name="20% - Accent4 59 3" xfId="9160" xr:uid="{00000000-0005-0000-0000-000043170000}"/>
    <cellStyle name="20% - Accent4 59 4" xfId="9166" xr:uid="{00000000-0005-0000-0000-000044170000}"/>
    <cellStyle name="20% - Accent4 59 5" xfId="9170" xr:uid="{00000000-0005-0000-0000-000045170000}"/>
    <cellStyle name="20% - Accent4 59_REKAP IBT" xfId="15" xr:uid="{00000000-0005-0000-0000-000046170000}"/>
    <cellStyle name="20% - Accent4 6" xfId="9172" xr:uid="{00000000-0005-0000-0000-000047170000}"/>
    <cellStyle name="20% - Accent4 6 10" xfId="9173" xr:uid="{00000000-0005-0000-0000-000048170000}"/>
    <cellStyle name="20% - Accent4 6 2" xfId="9174" xr:uid="{00000000-0005-0000-0000-000049170000}"/>
    <cellStyle name="20% - Accent4 6 2 2" xfId="9177" xr:uid="{00000000-0005-0000-0000-00004A170000}"/>
    <cellStyle name="20% - Accent4 6 2 3" xfId="9179" xr:uid="{00000000-0005-0000-0000-00004B170000}"/>
    <cellStyle name="20% - Accent4 6 2_REKAP IBT" xfId="9182" xr:uid="{00000000-0005-0000-0000-00004C170000}"/>
    <cellStyle name="20% - Accent4 6 3" xfId="9183" xr:uid="{00000000-0005-0000-0000-00004D170000}"/>
    <cellStyle name="20% - Accent4 6 3 2" xfId="9186" xr:uid="{00000000-0005-0000-0000-00004E170000}"/>
    <cellStyle name="20% - Accent4 6 4" xfId="9189" xr:uid="{00000000-0005-0000-0000-00004F170000}"/>
    <cellStyle name="20% - Accent4 6 4 2" xfId="9192" xr:uid="{00000000-0005-0000-0000-000050170000}"/>
    <cellStyle name="20% - Accent4 6 5" xfId="9194" xr:uid="{00000000-0005-0000-0000-000051170000}"/>
    <cellStyle name="20% - Accent4 6 5 2" xfId="9198" xr:uid="{00000000-0005-0000-0000-000052170000}"/>
    <cellStyle name="20% - Accent4 6 6" xfId="9200" xr:uid="{00000000-0005-0000-0000-000053170000}"/>
    <cellStyle name="20% - Accent4 6 7" xfId="9203" xr:uid="{00000000-0005-0000-0000-000054170000}"/>
    <cellStyle name="20% - Accent4 6 8" xfId="9208" xr:uid="{00000000-0005-0000-0000-000055170000}"/>
    <cellStyle name="20% - Accent4 6 9" xfId="9211" xr:uid="{00000000-0005-0000-0000-000056170000}"/>
    <cellStyle name="20% - Accent4 6_REKAP IBT" xfId="514" xr:uid="{00000000-0005-0000-0000-000057170000}"/>
    <cellStyle name="20% - Accent4 60" xfId="9085" xr:uid="{00000000-0005-0000-0000-000058170000}"/>
    <cellStyle name="20% - Accent4 60 2" xfId="9087" xr:uid="{00000000-0005-0000-0000-000059170000}"/>
    <cellStyle name="20% - Accent4 60 2 2" xfId="9089" xr:uid="{00000000-0005-0000-0000-00005A170000}"/>
    <cellStyle name="20% - Accent4 60 3" xfId="9091" xr:uid="{00000000-0005-0000-0000-00005B170000}"/>
    <cellStyle name="20% - Accent4 60 4" xfId="9093" xr:uid="{00000000-0005-0000-0000-00005C170000}"/>
    <cellStyle name="20% - Accent4 60 5" xfId="9095" xr:uid="{00000000-0005-0000-0000-00005D170000}"/>
    <cellStyle name="20% - Accent4 60_REKAP IBT" xfId="9097" xr:uid="{00000000-0005-0000-0000-00005E170000}"/>
    <cellStyle name="20% - Accent4 61" xfId="9099" xr:uid="{00000000-0005-0000-0000-00005F170000}"/>
    <cellStyle name="20% - Accent4 61 2" xfId="9101" xr:uid="{00000000-0005-0000-0000-000060170000}"/>
    <cellStyle name="20% - Accent4 61 2 2" xfId="9103" xr:uid="{00000000-0005-0000-0000-000061170000}"/>
    <cellStyle name="20% - Accent4 61 3" xfId="9107" xr:uid="{00000000-0005-0000-0000-000062170000}"/>
    <cellStyle name="20% - Accent4 61 4" xfId="9109" xr:uid="{00000000-0005-0000-0000-000063170000}"/>
    <cellStyle name="20% - Accent4 61 5" xfId="9111" xr:uid="{00000000-0005-0000-0000-000064170000}"/>
    <cellStyle name="20% - Accent4 61_REKAP IBT" xfId="4715" xr:uid="{00000000-0005-0000-0000-000065170000}"/>
    <cellStyle name="20% - Accent4 62" xfId="9114" xr:uid="{00000000-0005-0000-0000-000066170000}"/>
    <cellStyle name="20% - Accent4 62 2" xfId="9117" xr:uid="{00000000-0005-0000-0000-000067170000}"/>
    <cellStyle name="20% - Accent4 62 2 2" xfId="9119" xr:uid="{00000000-0005-0000-0000-000068170000}"/>
    <cellStyle name="20% - Accent4 62 3" xfId="9121" xr:uid="{00000000-0005-0000-0000-000069170000}"/>
    <cellStyle name="20% - Accent4 62 4" xfId="9123" xr:uid="{00000000-0005-0000-0000-00006A170000}"/>
    <cellStyle name="20% - Accent4 62 5" xfId="9125" xr:uid="{00000000-0005-0000-0000-00006B170000}"/>
    <cellStyle name="20% - Accent4 62_REKAP IBT" xfId="9128" xr:uid="{00000000-0005-0000-0000-00006C170000}"/>
    <cellStyle name="20% - Accent4 63" xfId="9131" xr:uid="{00000000-0005-0000-0000-00006D170000}"/>
    <cellStyle name="20% - Accent4 63 2" xfId="9135" xr:uid="{00000000-0005-0000-0000-00006E170000}"/>
    <cellStyle name="20% - Accent4 63 2 2" xfId="9137" xr:uid="{00000000-0005-0000-0000-00006F170000}"/>
    <cellStyle name="20% - Accent4 63 3" xfId="9139" xr:uid="{00000000-0005-0000-0000-000070170000}"/>
    <cellStyle name="20% - Accent4 63 4" xfId="9141" xr:uid="{00000000-0005-0000-0000-000071170000}"/>
    <cellStyle name="20% - Accent4 63 5" xfId="9143" xr:uid="{00000000-0005-0000-0000-000072170000}"/>
    <cellStyle name="20% - Accent4 63_REKAP IBT" xfId="9147" xr:uid="{00000000-0005-0000-0000-000073170000}"/>
    <cellStyle name="20% - Accent4 64" xfId="9149" xr:uid="{00000000-0005-0000-0000-000074170000}"/>
    <cellStyle name="20% - Accent4 64 2" xfId="9153" xr:uid="{00000000-0005-0000-0000-000075170000}"/>
    <cellStyle name="20% - Accent4 64 2 2" xfId="9157" xr:uid="{00000000-0005-0000-0000-000076170000}"/>
    <cellStyle name="20% - Accent4 64 3" xfId="9161" xr:uid="{00000000-0005-0000-0000-000077170000}"/>
    <cellStyle name="20% - Accent4 64 4" xfId="9167" xr:uid="{00000000-0005-0000-0000-000078170000}"/>
    <cellStyle name="20% - Accent4 64 5" xfId="9171" xr:uid="{00000000-0005-0000-0000-000079170000}"/>
    <cellStyle name="20% - Accent4 64_REKAP IBT" xfId="16" xr:uid="{00000000-0005-0000-0000-00007A170000}"/>
    <cellStyle name="20% - Accent4 65" xfId="9216" xr:uid="{00000000-0005-0000-0000-00007B170000}"/>
    <cellStyle name="20% - Accent4 65 2" xfId="9218" xr:uid="{00000000-0005-0000-0000-00007C170000}"/>
    <cellStyle name="20% - Accent4 65 2 2" xfId="9220" xr:uid="{00000000-0005-0000-0000-00007D170000}"/>
    <cellStyle name="20% - Accent4 65 3" xfId="9223" xr:uid="{00000000-0005-0000-0000-00007E170000}"/>
    <cellStyle name="20% - Accent4 65 4" xfId="9227" xr:uid="{00000000-0005-0000-0000-00007F170000}"/>
    <cellStyle name="20% - Accent4 65 5" xfId="9229" xr:uid="{00000000-0005-0000-0000-000080170000}"/>
    <cellStyle name="20% - Accent4 65_REKAP IBT" xfId="9231" xr:uid="{00000000-0005-0000-0000-000081170000}"/>
    <cellStyle name="20% - Accent4 66" xfId="4419" xr:uid="{00000000-0005-0000-0000-000082170000}"/>
    <cellStyle name="20% - Accent4 66 2" xfId="4423" xr:uid="{00000000-0005-0000-0000-000083170000}"/>
    <cellStyle name="20% - Accent4 66 2 2" xfId="3536" xr:uid="{00000000-0005-0000-0000-000084170000}"/>
    <cellStyle name="20% - Accent4 66 3" xfId="4427" xr:uid="{00000000-0005-0000-0000-000085170000}"/>
    <cellStyle name="20% - Accent4 66 4" xfId="9233" xr:uid="{00000000-0005-0000-0000-000086170000}"/>
    <cellStyle name="20% - Accent4 66 5" xfId="9235" xr:uid="{00000000-0005-0000-0000-000087170000}"/>
    <cellStyle name="20% - Accent4 66_REKAP IBT" xfId="4431" xr:uid="{00000000-0005-0000-0000-000088170000}"/>
    <cellStyle name="20% - Accent4 67" xfId="4440" xr:uid="{00000000-0005-0000-0000-000089170000}"/>
    <cellStyle name="20% - Accent4 67 2" xfId="4448" xr:uid="{00000000-0005-0000-0000-00008A170000}"/>
    <cellStyle name="20% - Accent4 67 2 2" xfId="4452" xr:uid="{00000000-0005-0000-0000-00008B170000}"/>
    <cellStyle name="20% - Accent4 67 3" xfId="4456" xr:uid="{00000000-0005-0000-0000-00008C170000}"/>
    <cellStyle name="20% - Accent4 67 4" xfId="9237" xr:uid="{00000000-0005-0000-0000-00008D170000}"/>
    <cellStyle name="20% - Accent4 67 5" xfId="9239" xr:uid="{00000000-0005-0000-0000-00008E170000}"/>
    <cellStyle name="20% - Accent4 67_REKAP IBT" xfId="4460" xr:uid="{00000000-0005-0000-0000-00008F170000}"/>
    <cellStyle name="20% - Accent4 68" xfId="4467" xr:uid="{00000000-0005-0000-0000-000090170000}"/>
    <cellStyle name="20% - Accent4 68 2" xfId="4471" xr:uid="{00000000-0005-0000-0000-000091170000}"/>
    <cellStyle name="20% - Accent4 68 2 2" xfId="9241" xr:uid="{00000000-0005-0000-0000-000092170000}"/>
    <cellStyle name="20% - Accent4 68 3" xfId="9243" xr:uid="{00000000-0005-0000-0000-000093170000}"/>
    <cellStyle name="20% - Accent4 68 4" xfId="779" xr:uid="{00000000-0005-0000-0000-000094170000}"/>
    <cellStyle name="20% - Accent4 68 5" xfId="9245" xr:uid="{00000000-0005-0000-0000-000095170000}"/>
    <cellStyle name="20% - Accent4 68_REKAP IBT" xfId="9249" xr:uid="{00000000-0005-0000-0000-000096170000}"/>
    <cellStyle name="20% - Accent4 69" xfId="674" xr:uid="{00000000-0005-0000-0000-000097170000}"/>
    <cellStyle name="20% - Accent4 69 2" xfId="9253" xr:uid="{00000000-0005-0000-0000-000098170000}"/>
    <cellStyle name="20% - Accent4 69 2 2" xfId="9255" xr:uid="{00000000-0005-0000-0000-000099170000}"/>
    <cellStyle name="20% - Accent4 69 3" xfId="9259" xr:uid="{00000000-0005-0000-0000-00009A170000}"/>
    <cellStyle name="20% - Accent4 69 4" xfId="9261" xr:uid="{00000000-0005-0000-0000-00009B170000}"/>
    <cellStyle name="20% - Accent4 69 5" xfId="9264" xr:uid="{00000000-0005-0000-0000-00009C170000}"/>
    <cellStyle name="20% - Accent4 69_REKAP IBT" xfId="9266" xr:uid="{00000000-0005-0000-0000-00009D170000}"/>
    <cellStyle name="20% - Accent4 7" xfId="9269" xr:uid="{00000000-0005-0000-0000-00009E170000}"/>
    <cellStyle name="20% - Accent4 7 10" xfId="9270" xr:uid="{00000000-0005-0000-0000-00009F170000}"/>
    <cellStyle name="20% - Accent4 7 2" xfId="9272" xr:uid="{00000000-0005-0000-0000-0000A0170000}"/>
    <cellStyle name="20% - Accent4 7 2 2" xfId="6792" xr:uid="{00000000-0005-0000-0000-0000A1170000}"/>
    <cellStyle name="20% - Accent4 7 2 3" xfId="6795" xr:uid="{00000000-0005-0000-0000-0000A2170000}"/>
    <cellStyle name="20% - Accent4 7 2_REKAP IBT" xfId="9274" xr:uid="{00000000-0005-0000-0000-0000A3170000}"/>
    <cellStyle name="20% - Accent4 7 3" xfId="9275" xr:uid="{00000000-0005-0000-0000-0000A4170000}"/>
    <cellStyle name="20% - Accent4 7 3 2" xfId="6812" xr:uid="{00000000-0005-0000-0000-0000A5170000}"/>
    <cellStyle name="20% - Accent4 7 4" xfId="9276" xr:uid="{00000000-0005-0000-0000-0000A6170000}"/>
    <cellStyle name="20% - Accent4 7 4 2" xfId="3462" xr:uid="{00000000-0005-0000-0000-0000A7170000}"/>
    <cellStyle name="20% - Accent4 7 5" xfId="9277" xr:uid="{00000000-0005-0000-0000-0000A8170000}"/>
    <cellStyle name="20% - Accent4 7 5 2" xfId="6859" xr:uid="{00000000-0005-0000-0000-0000A9170000}"/>
    <cellStyle name="20% - Accent4 7 6" xfId="9279" xr:uid="{00000000-0005-0000-0000-0000AA170000}"/>
    <cellStyle name="20% - Accent4 7 7" xfId="9281" xr:uid="{00000000-0005-0000-0000-0000AB170000}"/>
    <cellStyle name="20% - Accent4 7 8" xfId="9285" xr:uid="{00000000-0005-0000-0000-0000AC170000}"/>
    <cellStyle name="20% - Accent4 7 9" xfId="7496" xr:uid="{00000000-0005-0000-0000-0000AD170000}"/>
    <cellStyle name="20% - Accent4 7_REKAP IBT" xfId="9286" xr:uid="{00000000-0005-0000-0000-0000AE170000}"/>
    <cellStyle name="20% - Accent4 70" xfId="9217" xr:uid="{00000000-0005-0000-0000-0000AF170000}"/>
    <cellStyle name="20% - Accent4 70 2" xfId="9219" xr:uid="{00000000-0005-0000-0000-0000B0170000}"/>
    <cellStyle name="20% - Accent4 70 2 2" xfId="9221" xr:uid="{00000000-0005-0000-0000-0000B1170000}"/>
    <cellStyle name="20% - Accent4 70 3" xfId="9224" xr:uid="{00000000-0005-0000-0000-0000B2170000}"/>
    <cellStyle name="20% - Accent4 70 4" xfId="9228" xr:uid="{00000000-0005-0000-0000-0000B3170000}"/>
    <cellStyle name="20% - Accent4 70 5" xfId="9230" xr:uid="{00000000-0005-0000-0000-0000B4170000}"/>
    <cellStyle name="20% - Accent4 70_REKAP IBT" xfId="9232" xr:uid="{00000000-0005-0000-0000-0000B5170000}"/>
    <cellStyle name="20% - Accent4 71" xfId="4420" xr:uid="{00000000-0005-0000-0000-0000B6170000}"/>
    <cellStyle name="20% - Accent4 71 2" xfId="4424" xr:uid="{00000000-0005-0000-0000-0000B7170000}"/>
    <cellStyle name="20% - Accent4 71 2 2" xfId="3537" xr:uid="{00000000-0005-0000-0000-0000B8170000}"/>
    <cellStyle name="20% - Accent4 71 3" xfId="4428" xr:uid="{00000000-0005-0000-0000-0000B9170000}"/>
    <cellStyle name="20% - Accent4 71 4" xfId="9234" xr:uid="{00000000-0005-0000-0000-0000BA170000}"/>
    <cellStyle name="20% - Accent4 71 5" xfId="9236" xr:uid="{00000000-0005-0000-0000-0000BB170000}"/>
    <cellStyle name="20% - Accent4 71_REKAP IBT" xfId="4432" xr:uid="{00000000-0005-0000-0000-0000BC170000}"/>
    <cellStyle name="20% - Accent4 72" xfId="4441" xr:uid="{00000000-0005-0000-0000-0000BD170000}"/>
    <cellStyle name="20% - Accent4 72 2" xfId="4449" xr:uid="{00000000-0005-0000-0000-0000BE170000}"/>
    <cellStyle name="20% - Accent4 72 2 2" xfId="4453" xr:uid="{00000000-0005-0000-0000-0000BF170000}"/>
    <cellStyle name="20% - Accent4 72 3" xfId="4457" xr:uid="{00000000-0005-0000-0000-0000C0170000}"/>
    <cellStyle name="20% - Accent4 72 4" xfId="9238" xr:uid="{00000000-0005-0000-0000-0000C1170000}"/>
    <cellStyle name="20% - Accent4 72 5" xfId="9240" xr:uid="{00000000-0005-0000-0000-0000C2170000}"/>
    <cellStyle name="20% - Accent4 72_REKAP IBT" xfId="4461" xr:uid="{00000000-0005-0000-0000-0000C3170000}"/>
    <cellStyle name="20% - Accent4 73" xfId="4468" xr:uid="{00000000-0005-0000-0000-0000C4170000}"/>
    <cellStyle name="20% - Accent4 73 2" xfId="4472" xr:uid="{00000000-0005-0000-0000-0000C5170000}"/>
    <cellStyle name="20% - Accent4 73 2 2" xfId="9242" xr:uid="{00000000-0005-0000-0000-0000C6170000}"/>
    <cellStyle name="20% - Accent4 73 3" xfId="9244" xr:uid="{00000000-0005-0000-0000-0000C7170000}"/>
    <cellStyle name="20% - Accent4 73 4" xfId="780" xr:uid="{00000000-0005-0000-0000-0000C8170000}"/>
    <cellStyle name="20% - Accent4 73 5" xfId="9246" xr:uid="{00000000-0005-0000-0000-0000C9170000}"/>
    <cellStyle name="20% - Accent4 73_REKAP IBT" xfId="9250" xr:uid="{00000000-0005-0000-0000-0000CA170000}"/>
    <cellStyle name="20% - Accent4 74" xfId="675" xr:uid="{00000000-0005-0000-0000-0000CB170000}"/>
    <cellStyle name="20% - Accent4 74 2" xfId="9254" xr:uid="{00000000-0005-0000-0000-0000CC170000}"/>
    <cellStyle name="20% - Accent4 74 2 2" xfId="9256" xr:uid="{00000000-0005-0000-0000-0000CD170000}"/>
    <cellStyle name="20% - Accent4 74 3" xfId="9260" xr:uid="{00000000-0005-0000-0000-0000CE170000}"/>
    <cellStyle name="20% - Accent4 74 4" xfId="9262" xr:uid="{00000000-0005-0000-0000-0000CF170000}"/>
    <cellStyle name="20% - Accent4 74 5" xfId="9265" xr:uid="{00000000-0005-0000-0000-0000D0170000}"/>
    <cellStyle name="20% - Accent4 74_REKAP IBT" xfId="9267" xr:uid="{00000000-0005-0000-0000-0000D1170000}"/>
    <cellStyle name="20% - Accent4 75" xfId="9287" xr:uid="{00000000-0005-0000-0000-0000D2170000}"/>
    <cellStyle name="20% - Accent4 75 2" xfId="9289" xr:uid="{00000000-0005-0000-0000-0000D3170000}"/>
    <cellStyle name="20% - Accent4 75 2 2" xfId="9290" xr:uid="{00000000-0005-0000-0000-0000D4170000}"/>
    <cellStyle name="20% - Accent4 75 3" xfId="9292" xr:uid="{00000000-0005-0000-0000-0000D5170000}"/>
    <cellStyle name="20% - Accent4 75 4" xfId="9293" xr:uid="{00000000-0005-0000-0000-0000D6170000}"/>
    <cellStyle name="20% - Accent4 75 5" xfId="9294" xr:uid="{00000000-0005-0000-0000-0000D7170000}"/>
    <cellStyle name="20% - Accent4 75_REKAP IBT" xfId="9298" xr:uid="{00000000-0005-0000-0000-0000D8170000}"/>
    <cellStyle name="20% - Accent4 76" xfId="9299" xr:uid="{00000000-0005-0000-0000-0000D9170000}"/>
    <cellStyle name="20% - Accent4 76 2" xfId="9301" xr:uid="{00000000-0005-0000-0000-0000DA170000}"/>
    <cellStyle name="20% - Accent4 76 2 2" xfId="9304" xr:uid="{00000000-0005-0000-0000-0000DB170000}"/>
    <cellStyle name="20% - Accent4 76 3" xfId="9306" xr:uid="{00000000-0005-0000-0000-0000DC170000}"/>
    <cellStyle name="20% - Accent4 76 4" xfId="9307" xr:uid="{00000000-0005-0000-0000-0000DD170000}"/>
    <cellStyle name="20% - Accent4 76 5" xfId="9308" xr:uid="{00000000-0005-0000-0000-0000DE170000}"/>
    <cellStyle name="20% - Accent4 76_REKAP IBT" xfId="9310" xr:uid="{00000000-0005-0000-0000-0000DF170000}"/>
    <cellStyle name="20% - Accent4 77" xfId="9311" xr:uid="{00000000-0005-0000-0000-0000E0170000}"/>
    <cellStyle name="20% - Accent4 77 2" xfId="9313" xr:uid="{00000000-0005-0000-0000-0000E1170000}"/>
    <cellStyle name="20% - Accent4 77 2 2" xfId="9314" xr:uid="{00000000-0005-0000-0000-0000E2170000}"/>
    <cellStyle name="20% - Accent4 77 3" xfId="9315" xr:uid="{00000000-0005-0000-0000-0000E3170000}"/>
    <cellStyle name="20% - Accent4 77 4" xfId="9316" xr:uid="{00000000-0005-0000-0000-0000E4170000}"/>
    <cellStyle name="20% - Accent4 77 5" xfId="9317" xr:uid="{00000000-0005-0000-0000-0000E5170000}"/>
    <cellStyle name="20% - Accent4 77_REKAP IBT" xfId="9323" xr:uid="{00000000-0005-0000-0000-0000E6170000}"/>
    <cellStyle name="20% - Accent4 78" xfId="9327" xr:uid="{00000000-0005-0000-0000-0000E7170000}"/>
    <cellStyle name="20% - Accent4 78 2" xfId="9330" xr:uid="{00000000-0005-0000-0000-0000E8170000}"/>
    <cellStyle name="20% - Accent4 78 2 2" xfId="9331" xr:uid="{00000000-0005-0000-0000-0000E9170000}"/>
    <cellStyle name="20% - Accent4 78 3" xfId="9332" xr:uid="{00000000-0005-0000-0000-0000EA170000}"/>
    <cellStyle name="20% - Accent4 78 4" xfId="9333" xr:uid="{00000000-0005-0000-0000-0000EB170000}"/>
    <cellStyle name="20% - Accent4 78 5" xfId="9334" xr:uid="{00000000-0005-0000-0000-0000EC170000}"/>
    <cellStyle name="20% - Accent4 78_REKAP IBT" xfId="9335" xr:uid="{00000000-0005-0000-0000-0000ED170000}"/>
    <cellStyle name="20% - Accent4 79" xfId="9336" xr:uid="{00000000-0005-0000-0000-0000EE170000}"/>
    <cellStyle name="20% - Accent4 79 2" xfId="9339" xr:uid="{00000000-0005-0000-0000-0000EF170000}"/>
    <cellStyle name="20% - Accent4 8" xfId="9343" xr:uid="{00000000-0005-0000-0000-0000F0170000}"/>
    <cellStyle name="20% - Accent4 8 10" xfId="9346" xr:uid="{00000000-0005-0000-0000-0000F1170000}"/>
    <cellStyle name="20% - Accent4 8 2" xfId="2661" xr:uid="{00000000-0005-0000-0000-0000F2170000}"/>
    <cellStyle name="20% - Accent4 8 2 2" xfId="7389" xr:uid="{00000000-0005-0000-0000-0000F3170000}"/>
    <cellStyle name="20% - Accent4 8 2 3" xfId="7393" xr:uid="{00000000-0005-0000-0000-0000F4170000}"/>
    <cellStyle name="20% - Accent4 8 2_REKAP IBT" xfId="9350" xr:uid="{00000000-0005-0000-0000-0000F5170000}"/>
    <cellStyle name="20% - Accent4 8 3" xfId="9351" xr:uid="{00000000-0005-0000-0000-0000F6170000}"/>
    <cellStyle name="20% - Accent4 8 3 2" xfId="7403" xr:uid="{00000000-0005-0000-0000-0000F7170000}"/>
    <cellStyle name="20% - Accent4 8 4" xfId="9352" xr:uid="{00000000-0005-0000-0000-0000F8170000}"/>
    <cellStyle name="20% - Accent4 8 4 2" xfId="9353" xr:uid="{00000000-0005-0000-0000-0000F9170000}"/>
    <cellStyle name="20% - Accent4 8 5" xfId="9354" xr:uid="{00000000-0005-0000-0000-0000FA170000}"/>
    <cellStyle name="20% - Accent4 8 5 2" xfId="9356" xr:uid="{00000000-0005-0000-0000-0000FB170000}"/>
    <cellStyle name="20% - Accent4 8 6" xfId="9357" xr:uid="{00000000-0005-0000-0000-0000FC170000}"/>
    <cellStyle name="20% - Accent4 8 7" xfId="9359" xr:uid="{00000000-0005-0000-0000-0000FD170000}"/>
    <cellStyle name="20% - Accent4 8 8" xfId="9361" xr:uid="{00000000-0005-0000-0000-0000FE170000}"/>
    <cellStyle name="20% - Accent4 8 9" xfId="9363" xr:uid="{00000000-0005-0000-0000-0000FF170000}"/>
    <cellStyle name="20% - Accent4 8_REKAP IBT" xfId="9365" xr:uid="{00000000-0005-0000-0000-000000180000}"/>
    <cellStyle name="20% - Accent4 80" xfId="9288" xr:uid="{00000000-0005-0000-0000-000001180000}"/>
    <cellStyle name="20% - Accent4 81" xfId="9300" xr:uid="{00000000-0005-0000-0000-000002180000}"/>
    <cellStyle name="20% - Accent4 81 2" xfId="9302" xr:uid="{00000000-0005-0000-0000-000003180000}"/>
    <cellStyle name="20% - Accent4 82" xfId="9312" xr:uid="{00000000-0005-0000-0000-000004180000}"/>
    <cellStyle name="20% - Accent4 83" xfId="9328" xr:uid="{00000000-0005-0000-0000-000005180000}"/>
    <cellStyle name="20% - Accent4 84" xfId="9337" xr:uid="{00000000-0005-0000-0000-000006180000}"/>
    <cellStyle name="20% - Accent4 85" xfId="9366" xr:uid="{00000000-0005-0000-0000-000007180000}"/>
    <cellStyle name="20% - Accent4 86" xfId="49878" xr:uid="{00000000-0005-0000-0000-000008180000}"/>
    <cellStyle name="20% - Accent4 9" xfId="9368" xr:uid="{00000000-0005-0000-0000-000009180000}"/>
    <cellStyle name="20% - Accent4 9 10" xfId="9369" xr:uid="{00000000-0005-0000-0000-00000A180000}"/>
    <cellStyle name="20% - Accent4 9 2" xfId="9370" xr:uid="{00000000-0005-0000-0000-00000B180000}"/>
    <cellStyle name="20% - Accent4 9 2 2" xfId="9371" xr:uid="{00000000-0005-0000-0000-00000C180000}"/>
    <cellStyle name="20% - Accent4 9 2 3" xfId="9373" xr:uid="{00000000-0005-0000-0000-00000D180000}"/>
    <cellStyle name="20% - Accent4 9 2_REKAP IBT" xfId="9374" xr:uid="{00000000-0005-0000-0000-00000E180000}"/>
    <cellStyle name="20% - Accent4 9 3" xfId="9375" xr:uid="{00000000-0005-0000-0000-00000F180000}"/>
    <cellStyle name="20% - Accent4 9 3 2" xfId="9376" xr:uid="{00000000-0005-0000-0000-000010180000}"/>
    <cellStyle name="20% - Accent4 9 4" xfId="9377" xr:uid="{00000000-0005-0000-0000-000011180000}"/>
    <cellStyle name="20% - Accent4 9 4 2" xfId="9378" xr:uid="{00000000-0005-0000-0000-000012180000}"/>
    <cellStyle name="20% - Accent4 9 5" xfId="9379" xr:uid="{00000000-0005-0000-0000-000013180000}"/>
    <cellStyle name="20% - Accent4 9 5 2" xfId="9380" xr:uid="{00000000-0005-0000-0000-000014180000}"/>
    <cellStyle name="20% - Accent4 9 6" xfId="9381" xr:uid="{00000000-0005-0000-0000-000015180000}"/>
    <cellStyle name="20% - Accent4 9 7" xfId="9383" xr:uid="{00000000-0005-0000-0000-000016180000}"/>
    <cellStyle name="20% - Accent4 9 8" xfId="9385" xr:uid="{00000000-0005-0000-0000-000017180000}"/>
    <cellStyle name="20% - Accent4 9 9" xfId="9387" xr:uid="{00000000-0005-0000-0000-000018180000}"/>
    <cellStyle name="20% - Accent4 9_REKAP IBT" xfId="9391" xr:uid="{00000000-0005-0000-0000-000019180000}"/>
    <cellStyle name="20% - Accent5 10" xfId="9392" xr:uid="{00000000-0005-0000-0000-00001A180000}"/>
    <cellStyle name="20% - Accent5 10 10" xfId="9393" xr:uid="{00000000-0005-0000-0000-00001B180000}"/>
    <cellStyle name="20% - Accent5 10 2" xfId="9394" xr:uid="{00000000-0005-0000-0000-00001C180000}"/>
    <cellStyle name="20% - Accent5 10 2 2" xfId="9395" xr:uid="{00000000-0005-0000-0000-00001D180000}"/>
    <cellStyle name="20% - Accent5 10 2 3" xfId="6668" xr:uid="{00000000-0005-0000-0000-00001E180000}"/>
    <cellStyle name="20% - Accent5 10 2_REKAP IBT" xfId="9397" xr:uid="{00000000-0005-0000-0000-00001F180000}"/>
    <cellStyle name="20% - Accent5 10 3" xfId="9401" xr:uid="{00000000-0005-0000-0000-000020180000}"/>
    <cellStyle name="20% - Accent5 10 3 2" xfId="9402" xr:uid="{00000000-0005-0000-0000-000021180000}"/>
    <cellStyle name="20% - Accent5 10 4" xfId="9403" xr:uid="{00000000-0005-0000-0000-000022180000}"/>
    <cellStyle name="20% - Accent5 10 4 2" xfId="9405" xr:uid="{00000000-0005-0000-0000-000023180000}"/>
    <cellStyle name="20% - Accent5 10 5" xfId="9406" xr:uid="{00000000-0005-0000-0000-000024180000}"/>
    <cellStyle name="20% - Accent5 10 5 2" xfId="9407" xr:uid="{00000000-0005-0000-0000-000025180000}"/>
    <cellStyle name="20% - Accent5 10 6" xfId="9408" xr:uid="{00000000-0005-0000-0000-000026180000}"/>
    <cellStyle name="20% - Accent5 10 7" xfId="9411" xr:uid="{00000000-0005-0000-0000-000027180000}"/>
    <cellStyle name="20% - Accent5 10 8" xfId="9412" xr:uid="{00000000-0005-0000-0000-000028180000}"/>
    <cellStyle name="20% - Accent5 10 9" xfId="9416" xr:uid="{00000000-0005-0000-0000-000029180000}"/>
    <cellStyle name="20% - Accent5 10_REKAP IBT" xfId="9417" xr:uid="{00000000-0005-0000-0000-00002A180000}"/>
    <cellStyle name="20% - Accent5 11" xfId="9418" xr:uid="{00000000-0005-0000-0000-00002B180000}"/>
    <cellStyle name="20% - Accent5 11 10" xfId="9419" xr:uid="{00000000-0005-0000-0000-00002C180000}"/>
    <cellStyle name="20% - Accent5 11 2" xfId="9420" xr:uid="{00000000-0005-0000-0000-00002D180000}"/>
    <cellStyle name="20% - Accent5 11 2 2" xfId="9421" xr:uid="{00000000-0005-0000-0000-00002E180000}"/>
    <cellStyle name="20% - Accent5 11 2 3" xfId="6688" xr:uid="{00000000-0005-0000-0000-00002F180000}"/>
    <cellStyle name="20% - Accent5 11 2_REKAP IBT" xfId="9424" xr:uid="{00000000-0005-0000-0000-000030180000}"/>
    <cellStyle name="20% - Accent5 11 3" xfId="3632" xr:uid="{00000000-0005-0000-0000-000031180000}"/>
    <cellStyle name="20% - Accent5 11 3 2" xfId="9425" xr:uid="{00000000-0005-0000-0000-000032180000}"/>
    <cellStyle name="20% - Accent5 11 4" xfId="9426" xr:uid="{00000000-0005-0000-0000-000033180000}"/>
    <cellStyle name="20% - Accent5 11 4 2" xfId="9427" xr:uid="{00000000-0005-0000-0000-000034180000}"/>
    <cellStyle name="20% - Accent5 11 5" xfId="9428" xr:uid="{00000000-0005-0000-0000-000035180000}"/>
    <cellStyle name="20% - Accent5 11 6" xfId="9429" xr:uid="{00000000-0005-0000-0000-000036180000}"/>
    <cellStyle name="20% - Accent5 11 7" xfId="9430" xr:uid="{00000000-0005-0000-0000-000037180000}"/>
    <cellStyle name="20% - Accent5 11 8" xfId="9433" xr:uid="{00000000-0005-0000-0000-000038180000}"/>
    <cellStyle name="20% - Accent5 11 9" xfId="9436" xr:uid="{00000000-0005-0000-0000-000039180000}"/>
    <cellStyle name="20% - Accent5 11_REKAP IBT" xfId="9437" xr:uid="{00000000-0005-0000-0000-00003A180000}"/>
    <cellStyle name="20% - Accent5 12" xfId="9438" xr:uid="{00000000-0005-0000-0000-00003B180000}"/>
    <cellStyle name="20% - Accent5 12 10" xfId="9443" xr:uid="{00000000-0005-0000-0000-00003C180000}"/>
    <cellStyle name="20% - Accent5 12 2" xfId="9444" xr:uid="{00000000-0005-0000-0000-00003D180000}"/>
    <cellStyle name="20% - Accent5 12 2 2" xfId="9445" xr:uid="{00000000-0005-0000-0000-00003E180000}"/>
    <cellStyle name="20% - Accent5 12 2 3" xfId="6753" xr:uid="{00000000-0005-0000-0000-00003F180000}"/>
    <cellStyle name="20% - Accent5 12 2_REKAP IBT" xfId="9447" xr:uid="{00000000-0005-0000-0000-000040180000}"/>
    <cellStyle name="20% - Accent5 12 3" xfId="9448" xr:uid="{00000000-0005-0000-0000-000041180000}"/>
    <cellStyle name="20% - Accent5 12 3 2" xfId="9449" xr:uid="{00000000-0005-0000-0000-000042180000}"/>
    <cellStyle name="20% - Accent5 12 4" xfId="9450" xr:uid="{00000000-0005-0000-0000-000043180000}"/>
    <cellStyle name="20% - Accent5 12 4 2" xfId="9451" xr:uid="{00000000-0005-0000-0000-000044180000}"/>
    <cellStyle name="20% - Accent5 12 5" xfId="2900" xr:uid="{00000000-0005-0000-0000-000045180000}"/>
    <cellStyle name="20% - Accent5 12 6" xfId="9452" xr:uid="{00000000-0005-0000-0000-000046180000}"/>
    <cellStyle name="20% - Accent5 12 7" xfId="9453" xr:uid="{00000000-0005-0000-0000-000047180000}"/>
    <cellStyle name="20% - Accent5 12 8" xfId="9454" xr:uid="{00000000-0005-0000-0000-000048180000}"/>
    <cellStyle name="20% - Accent5 12 9" xfId="9455" xr:uid="{00000000-0005-0000-0000-000049180000}"/>
    <cellStyle name="20% - Accent5 12_REKAP IBT" xfId="9456" xr:uid="{00000000-0005-0000-0000-00004A180000}"/>
    <cellStyle name="20% - Accent5 13" xfId="9459" xr:uid="{00000000-0005-0000-0000-00004B180000}"/>
    <cellStyle name="20% - Accent5 13 10" xfId="9462" xr:uid="{00000000-0005-0000-0000-00004C180000}"/>
    <cellStyle name="20% - Accent5 13 2" xfId="9463" xr:uid="{00000000-0005-0000-0000-00004D180000}"/>
    <cellStyle name="20% - Accent5 13 2 2" xfId="9464" xr:uid="{00000000-0005-0000-0000-00004E180000}"/>
    <cellStyle name="20% - Accent5 13 2 3" xfId="6769" xr:uid="{00000000-0005-0000-0000-00004F180000}"/>
    <cellStyle name="20% - Accent5 13 2_REKAP IBT" xfId="9465" xr:uid="{00000000-0005-0000-0000-000050180000}"/>
    <cellStyle name="20% - Accent5 13 3" xfId="9466" xr:uid="{00000000-0005-0000-0000-000051180000}"/>
    <cellStyle name="20% - Accent5 13 3 2" xfId="9467" xr:uid="{00000000-0005-0000-0000-000052180000}"/>
    <cellStyle name="20% - Accent5 13 4" xfId="9468" xr:uid="{00000000-0005-0000-0000-000053180000}"/>
    <cellStyle name="20% - Accent5 13 4 2" xfId="9469" xr:uid="{00000000-0005-0000-0000-000054180000}"/>
    <cellStyle name="20% - Accent5 13 5" xfId="9470" xr:uid="{00000000-0005-0000-0000-000055180000}"/>
    <cellStyle name="20% - Accent5 13 6" xfId="9471" xr:uid="{00000000-0005-0000-0000-000056180000}"/>
    <cellStyle name="20% - Accent5 13 7" xfId="9472" xr:uid="{00000000-0005-0000-0000-000057180000}"/>
    <cellStyle name="20% - Accent5 13 8" xfId="9473" xr:uid="{00000000-0005-0000-0000-000058180000}"/>
    <cellStyle name="20% - Accent5 13 9" xfId="9474" xr:uid="{00000000-0005-0000-0000-000059180000}"/>
    <cellStyle name="20% - Accent5 13_REKAP IBT" xfId="9476" xr:uid="{00000000-0005-0000-0000-00005A180000}"/>
    <cellStyle name="20% - Accent5 14" xfId="9477" xr:uid="{00000000-0005-0000-0000-00005B180000}"/>
    <cellStyle name="20% - Accent5 14 10" xfId="9478" xr:uid="{00000000-0005-0000-0000-00005C180000}"/>
    <cellStyle name="20% - Accent5 14 2" xfId="9479" xr:uid="{00000000-0005-0000-0000-00005D180000}"/>
    <cellStyle name="20% - Accent5 14 2 2" xfId="9482" xr:uid="{00000000-0005-0000-0000-00005E180000}"/>
    <cellStyle name="20% - Accent5 14 2 3" xfId="6787" xr:uid="{00000000-0005-0000-0000-00005F180000}"/>
    <cellStyle name="20% - Accent5 14 2_REKAP IBT" xfId="9484" xr:uid="{00000000-0005-0000-0000-000060180000}"/>
    <cellStyle name="20% - Accent5 14 3" xfId="9485" xr:uid="{00000000-0005-0000-0000-000061180000}"/>
    <cellStyle name="20% - Accent5 14 3 2" xfId="9488" xr:uid="{00000000-0005-0000-0000-000062180000}"/>
    <cellStyle name="20% - Accent5 14 4" xfId="9491" xr:uid="{00000000-0005-0000-0000-000063180000}"/>
    <cellStyle name="20% - Accent5 14 4 2" xfId="9493" xr:uid="{00000000-0005-0000-0000-000064180000}"/>
    <cellStyle name="20% - Accent5 14 5" xfId="9494" xr:uid="{00000000-0005-0000-0000-000065180000}"/>
    <cellStyle name="20% - Accent5 14 6" xfId="9497" xr:uid="{00000000-0005-0000-0000-000066180000}"/>
    <cellStyle name="20% - Accent5 14 7" xfId="9499" xr:uid="{00000000-0005-0000-0000-000067180000}"/>
    <cellStyle name="20% - Accent5 14 8" xfId="9500" xr:uid="{00000000-0005-0000-0000-000068180000}"/>
    <cellStyle name="20% - Accent5 14 9" xfId="9504" xr:uid="{00000000-0005-0000-0000-000069180000}"/>
    <cellStyle name="20% - Accent5 14_REKAP IBT" xfId="9506" xr:uid="{00000000-0005-0000-0000-00006A180000}"/>
    <cellStyle name="20% - Accent5 15" xfId="9507" xr:uid="{00000000-0005-0000-0000-00006B180000}"/>
    <cellStyle name="20% - Accent5 15 10" xfId="9509" xr:uid="{00000000-0005-0000-0000-00006C180000}"/>
    <cellStyle name="20% - Accent5 15 2" xfId="9512" xr:uid="{00000000-0005-0000-0000-00006D180000}"/>
    <cellStyle name="20% - Accent5 15 2 2" xfId="9516" xr:uid="{00000000-0005-0000-0000-00006E180000}"/>
    <cellStyle name="20% - Accent5 15 2 3" xfId="6807" xr:uid="{00000000-0005-0000-0000-00006F180000}"/>
    <cellStyle name="20% - Accent5 15 2_REKAP IBT" xfId="9519" xr:uid="{00000000-0005-0000-0000-000070180000}"/>
    <cellStyle name="20% - Accent5 15 3" xfId="9520" xr:uid="{00000000-0005-0000-0000-000071180000}"/>
    <cellStyle name="20% - Accent5 15 3 2" xfId="9522" xr:uid="{00000000-0005-0000-0000-000072180000}"/>
    <cellStyle name="20% - Accent5 15 4" xfId="9525" xr:uid="{00000000-0005-0000-0000-000073180000}"/>
    <cellStyle name="20% - Accent5 15 4 2" xfId="267" xr:uid="{00000000-0005-0000-0000-000074180000}"/>
    <cellStyle name="20% - Accent5 15 5" xfId="9527" xr:uid="{00000000-0005-0000-0000-000075180000}"/>
    <cellStyle name="20% - Accent5 15 6" xfId="9530" xr:uid="{00000000-0005-0000-0000-000076180000}"/>
    <cellStyle name="20% - Accent5 15 7" xfId="9531" xr:uid="{00000000-0005-0000-0000-000077180000}"/>
    <cellStyle name="20% - Accent5 15 8" xfId="9533" xr:uid="{00000000-0005-0000-0000-000078180000}"/>
    <cellStyle name="20% - Accent5 15 9" xfId="4838" xr:uid="{00000000-0005-0000-0000-000079180000}"/>
    <cellStyle name="20% - Accent5 15_REKAP IBT" xfId="9534" xr:uid="{00000000-0005-0000-0000-00007A180000}"/>
    <cellStyle name="20% - Accent5 16" xfId="9536" xr:uid="{00000000-0005-0000-0000-00007B180000}"/>
    <cellStyle name="20% - Accent5 16 10" xfId="9539" xr:uid="{00000000-0005-0000-0000-00007C180000}"/>
    <cellStyle name="20% - Accent5 16 2" xfId="9540" xr:uid="{00000000-0005-0000-0000-00007D180000}"/>
    <cellStyle name="20% - Accent5 16 2 2" xfId="9542" xr:uid="{00000000-0005-0000-0000-00007E180000}"/>
    <cellStyle name="20% - Accent5 16 2 3" xfId="6822" xr:uid="{00000000-0005-0000-0000-00007F180000}"/>
    <cellStyle name="20% - Accent5 16 2_REKAP IBT" xfId="9544" xr:uid="{00000000-0005-0000-0000-000080180000}"/>
    <cellStyle name="20% - Accent5 16 3" xfId="9545" xr:uid="{00000000-0005-0000-0000-000081180000}"/>
    <cellStyle name="20% - Accent5 16 3 2" xfId="9547" xr:uid="{00000000-0005-0000-0000-000082180000}"/>
    <cellStyle name="20% - Accent5 16 4" xfId="9548" xr:uid="{00000000-0005-0000-0000-000083180000}"/>
    <cellStyle name="20% - Accent5 16 4 2" xfId="9552" xr:uid="{00000000-0005-0000-0000-000084180000}"/>
    <cellStyle name="20% - Accent5 16 5" xfId="9553" xr:uid="{00000000-0005-0000-0000-000085180000}"/>
    <cellStyle name="20% - Accent5 16 6" xfId="9555" xr:uid="{00000000-0005-0000-0000-000086180000}"/>
    <cellStyle name="20% - Accent5 16 7" xfId="9556" xr:uid="{00000000-0005-0000-0000-000087180000}"/>
    <cellStyle name="20% - Accent5 16 8" xfId="9557" xr:uid="{00000000-0005-0000-0000-000088180000}"/>
    <cellStyle name="20% - Accent5 16 9" xfId="9559" xr:uid="{00000000-0005-0000-0000-000089180000}"/>
    <cellStyle name="20% - Accent5 16_REKAP IBT" xfId="9560" xr:uid="{00000000-0005-0000-0000-00008A180000}"/>
    <cellStyle name="20% - Accent5 17" xfId="9564" xr:uid="{00000000-0005-0000-0000-00008B180000}"/>
    <cellStyle name="20% - Accent5 17 10" xfId="9566" xr:uid="{00000000-0005-0000-0000-00008C180000}"/>
    <cellStyle name="20% - Accent5 17 2" xfId="9567" xr:uid="{00000000-0005-0000-0000-00008D180000}"/>
    <cellStyle name="20% - Accent5 17 2 2" xfId="9569" xr:uid="{00000000-0005-0000-0000-00008E180000}"/>
    <cellStyle name="20% - Accent5 17 2 3" xfId="6853" xr:uid="{00000000-0005-0000-0000-00008F180000}"/>
    <cellStyle name="20% - Accent5 17 2_REKAP IBT" xfId="9571" xr:uid="{00000000-0005-0000-0000-000090180000}"/>
    <cellStyle name="20% - Accent5 17 3" xfId="9572" xr:uid="{00000000-0005-0000-0000-000091180000}"/>
    <cellStyle name="20% - Accent5 17 3 2" xfId="9574" xr:uid="{00000000-0005-0000-0000-000092180000}"/>
    <cellStyle name="20% - Accent5 17 4" xfId="9575" xr:uid="{00000000-0005-0000-0000-000093180000}"/>
    <cellStyle name="20% - Accent5 17 4 2" xfId="9577" xr:uid="{00000000-0005-0000-0000-000094180000}"/>
    <cellStyle name="20% - Accent5 17 5" xfId="9578" xr:uid="{00000000-0005-0000-0000-000095180000}"/>
    <cellStyle name="20% - Accent5 17 6" xfId="9580" xr:uid="{00000000-0005-0000-0000-000096180000}"/>
    <cellStyle name="20% - Accent5 17 7" xfId="9581" xr:uid="{00000000-0005-0000-0000-000097180000}"/>
    <cellStyle name="20% - Accent5 17 8" xfId="9582" xr:uid="{00000000-0005-0000-0000-000098180000}"/>
    <cellStyle name="20% - Accent5 17 9" xfId="9583" xr:uid="{00000000-0005-0000-0000-000099180000}"/>
    <cellStyle name="20% - Accent5 17_REKAP IBT" xfId="9584" xr:uid="{00000000-0005-0000-0000-00009A180000}"/>
    <cellStyle name="20% - Accent5 18" xfId="9586" xr:uid="{00000000-0005-0000-0000-00009B180000}"/>
    <cellStyle name="20% - Accent5 18 2" xfId="9588" xr:uid="{00000000-0005-0000-0000-00009C180000}"/>
    <cellStyle name="20% - Accent5 18 2 2" xfId="9590" xr:uid="{00000000-0005-0000-0000-00009D180000}"/>
    <cellStyle name="20% - Accent5 18 3" xfId="9592" xr:uid="{00000000-0005-0000-0000-00009E180000}"/>
    <cellStyle name="20% - Accent5 18 4" xfId="9594" xr:uid="{00000000-0005-0000-0000-00009F180000}"/>
    <cellStyle name="20% - Accent5 18 5" xfId="9596" xr:uid="{00000000-0005-0000-0000-0000A0180000}"/>
    <cellStyle name="20% - Accent5 18_REKAP IBT" xfId="9599" xr:uid="{00000000-0005-0000-0000-0000A1180000}"/>
    <cellStyle name="20% - Accent5 19" xfId="9601" xr:uid="{00000000-0005-0000-0000-0000A2180000}"/>
    <cellStyle name="20% - Accent5 19 2" xfId="9603" xr:uid="{00000000-0005-0000-0000-0000A3180000}"/>
    <cellStyle name="20% - Accent5 19 2 2" xfId="9605" xr:uid="{00000000-0005-0000-0000-0000A4180000}"/>
    <cellStyle name="20% - Accent5 19 3" xfId="9607" xr:uid="{00000000-0005-0000-0000-0000A5180000}"/>
    <cellStyle name="20% - Accent5 19 4" xfId="9609" xr:uid="{00000000-0005-0000-0000-0000A6180000}"/>
    <cellStyle name="20% - Accent5 19 5" xfId="9611" xr:uid="{00000000-0005-0000-0000-0000A7180000}"/>
    <cellStyle name="20% - Accent5 19_REKAP IBT" xfId="9613" xr:uid="{00000000-0005-0000-0000-0000A8180000}"/>
    <cellStyle name="20% - Accent5 2" xfId="9617" xr:uid="{00000000-0005-0000-0000-0000A9180000}"/>
    <cellStyle name="20% - Accent5 2 10" xfId="9618" xr:uid="{00000000-0005-0000-0000-0000AA180000}"/>
    <cellStyle name="20% - Accent5 2 11" xfId="9622" xr:uid="{00000000-0005-0000-0000-0000AB180000}"/>
    <cellStyle name="20% - Accent5 2 12" xfId="9627" xr:uid="{00000000-0005-0000-0000-0000AC180000}"/>
    <cellStyle name="20% - Accent5 2 13" xfId="9631" xr:uid="{00000000-0005-0000-0000-0000AD180000}"/>
    <cellStyle name="20% - Accent5 2 14" xfId="9632" xr:uid="{00000000-0005-0000-0000-0000AE180000}"/>
    <cellStyle name="20% - Accent5 2 15" xfId="9633" xr:uid="{00000000-0005-0000-0000-0000AF180000}"/>
    <cellStyle name="20% - Accent5 2 16" xfId="9635" xr:uid="{00000000-0005-0000-0000-0000B0180000}"/>
    <cellStyle name="20% - Accent5 2 17" xfId="9637" xr:uid="{00000000-0005-0000-0000-0000B1180000}"/>
    <cellStyle name="20% - Accent5 2 18" xfId="6545" xr:uid="{00000000-0005-0000-0000-0000B2180000}"/>
    <cellStyle name="20% - Accent5 2 19" xfId="9640" xr:uid="{00000000-0005-0000-0000-0000B3180000}"/>
    <cellStyle name="20% - Accent5 2 2" xfId="9642" xr:uid="{00000000-0005-0000-0000-0000B4180000}"/>
    <cellStyle name="20% - Accent5 2 2 2" xfId="9645" xr:uid="{00000000-0005-0000-0000-0000B5180000}"/>
    <cellStyle name="20% - Accent5 2 2 3" xfId="9649" xr:uid="{00000000-0005-0000-0000-0000B6180000}"/>
    <cellStyle name="20% - Accent5 2 2 4" xfId="50304" xr:uid="{00000000-0005-0000-0000-0000B7180000}"/>
    <cellStyle name="20% - Accent5 2 20" xfId="9634" xr:uid="{00000000-0005-0000-0000-0000B8180000}"/>
    <cellStyle name="20% - Accent5 2 21" xfId="9636" xr:uid="{00000000-0005-0000-0000-0000B9180000}"/>
    <cellStyle name="20% - Accent5 2 22" xfId="9638" xr:uid="{00000000-0005-0000-0000-0000BA180000}"/>
    <cellStyle name="20% - Accent5 2 23" xfId="6546" xr:uid="{00000000-0005-0000-0000-0000BB180000}"/>
    <cellStyle name="20% - Accent5 2 24" xfId="9641" xr:uid="{00000000-0005-0000-0000-0000BC180000}"/>
    <cellStyle name="20% - Accent5 2 25" xfId="9651" xr:uid="{00000000-0005-0000-0000-0000BD180000}"/>
    <cellStyle name="20% - Accent5 2 26" xfId="9653" xr:uid="{00000000-0005-0000-0000-0000BE180000}"/>
    <cellStyle name="20% - Accent5 2 27" xfId="9656" xr:uid="{00000000-0005-0000-0000-0000BF180000}"/>
    <cellStyle name="20% - Accent5 2 28" xfId="9660" xr:uid="{00000000-0005-0000-0000-0000C0180000}"/>
    <cellStyle name="20% - Accent5 2 29" xfId="2397" xr:uid="{00000000-0005-0000-0000-0000C1180000}"/>
    <cellStyle name="20% - Accent5 2 3" xfId="9661" xr:uid="{00000000-0005-0000-0000-0000C2180000}"/>
    <cellStyle name="20% - Accent5 2 30" xfId="9652" xr:uid="{00000000-0005-0000-0000-0000C3180000}"/>
    <cellStyle name="20% - Accent5 2 4" xfId="9663" xr:uid="{00000000-0005-0000-0000-0000C4180000}"/>
    <cellStyle name="20% - Accent5 2 5" xfId="9664" xr:uid="{00000000-0005-0000-0000-0000C5180000}"/>
    <cellStyle name="20% - Accent5 2 6" xfId="9665" xr:uid="{00000000-0005-0000-0000-0000C6180000}"/>
    <cellStyle name="20% - Accent5 2 7" xfId="9666" xr:uid="{00000000-0005-0000-0000-0000C7180000}"/>
    <cellStyle name="20% - Accent5 2 8" xfId="9668" xr:uid="{00000000-0005-0000-0000-0000C8180000}"/>
    <cellStyle name="20% - Accent5 2 9" xfId="9670" xr:uid="{00000000-0005-0000-0000-0000C9180000}"/>
    <cellStyle name="20% - Accent5 20" xfId="9508" xr:uid="{00000000-0005-0000-0000-0000CA180000}"/>
    <cellStyle name="20% - Accent5 20 2" xfId="9513" xr:uid="{00000000-0005-0000-0000-0000CB180000}"/>
    <cellStyle name="20% - Accent5 20 2 2" xfId="9517" xr:uid="{00000000-0005-0000-0000-0000CC180000}"/>
    <cellStyle name="20% - Accent5 20 3" xfId="9521" xr:uid="{00000000-0005-0000-0000-0000CD180000}"/>
    <cellStyle name="20% - Accent5 20 4" xfId="9526" xr:uid="{00000000-0005-0000-0000-0000CE180000}"/>
    <cellStyle name="20% - Accent5 20 5" xfId="9528" xr:uid="{00000000-0005-0000-0000-0000CF180000}"/>
    <cellStyle name="20% - Accent5 20_REKAP IBT" xfId="9535" xr:uid="{00000000-0005-0000-0000-0000D0180000}"/>
    <cellStyle name="20% - Accent5 21" xfId="9537" xr:uid="{00000000-0005-0000-0000-0000D1180000}"/>
    <cellStyle name="20% - Accent5 21 2" xfId="9541" xr:uid="{00000000-0005-0000-0000-0000D2180000}"/>
    <cellStyle name="20% - Accent5 21 2 2" xfId="9543" xr:uid="{00000000-0005-0000-0000-0000D3180000}"/>
    <cellStyle name="20% - Accent5 21 3" xfId="9546" xr:uid="{00000000-0005-0000-0000-0000D4180000}"/>
    <cellStyle name="20% - Accent5 21 4" xfId="9549" xr:uid="{00000000-0005-0000-0000-0000D5180000}"/>
    <cellStyle name="20% - Accent5 21 5" xfId="9554" xr:uid="{00000000-0005-0000-0000-0000D6180000}"/>
    <cellStyle name="20% - Accent5 21_REKAP IBT" xfId="9561" xr:uid="{00000000-0005-0000-0000-0000D7180000}"/>
    <cellStyle name="20% - Accent5 22" xfId="9565" xr:uid="{00000000-0005-0000-0000-0000D8180000}"/>
    <cellStyle name="20% - Accent5 22 2" xfId="9568" xr:uid="{00000000-0005-0000-0000-0000D9180000}"/>
    <cellStyle name="20% - Accent5 22 2 2" xfId="9570" xr:uid="{00000000-0005-0000-0000-0000DA180000}"/>
    <cellStyle name="20% - Accent5 22 3" xfId="9573" xr:uid="{00000000-0005-0000-0000-0000DB180000}"/>
    <cellStyle name="20% - Accent5 22 4" xfId="9576" xr:uid="{00000000-0005-0000-0000-0000DC180000}"/>
    <cellStyle name="20% - Accent5 22 5" xfId="9579" xr:uid="{00000000-0005-0000-0000-0000DD180000}"/>
    <cellStyle name="20% - Accent5 22_REKAP IBT" xfId="9585" xr:uid="{00000000-0005-0000-0000-0000DE180000}"/>
    <cellStyle name="20% - Accent5 23" xfId="9587" xr:uid="{00000000-0005-0000-0000-0000DF180000}"/>
    <cellStyle name="20% - Accent5 23 2" xfId="9589" xr:uid="{00000000-0005-0000-0000-0000E0180000}"/>
    <cellStyle name="20% - Accent5 23 2 2" xfId="9591" xr:uid="{00000000-0005-0000-0000-0000E1180000}"/>
    <cellStyle name="20% - Accent5 23 3" xfId="9593" xr:uid="{00000000-0005-0000-0000-0000E2180000}"/>
    <cellStyle name="20% - Accent5 23 4" xfId="9595" xr:uid="{00000000-0005-0000-0000-0000E3180000}"/>
    <cellStyle name="20% - Accent5 23 5" xfId="9597" xr:uid="{00000000-0005-0000-0000-0000E4180000}"/>
    <cellStyle name="20% - Accent5 23_REKAP IBT" xfId="9600" xr:uid="{00000000-0005-0000-0000-0000E5180000}"/>
    <cellStyle name="20% - Accent5 24" xfId="9602" xr:uid="{00000000-0005-0000-0000-0000E6180000}"/>
    <cellStyle name="20% - Accent5 24 2" xfId="9604" xr:uid="{00000000-0005-0000-0000-0000E7180000}"/>
    <cellStyle name="20% - Accent5 24 2 2" xfId="9606" xr:uid="{00000000-0005-0000-0000-0000E8180000}"/>
    <cellStyle name="20% - Accent5 24 3" xfId="9608" xr:uid="{00000000-0005-0000-0000-0000E9180000}"/>
    <cellStyle name="20% - Accent5 24 4" xfId="9610" xr:uid="{00000000-0005-0000-0000-0000EA180000}"/>
    <cellStyle name="20% - Accent5 24 5" xfId="9612" xr:uid="{00000000-0005-0000-0000-0000EB180000}"/>
    <cellStyle name="20% - Accent5 24_REKAP IBT" xfId="9614" xr:uid="{00000000-0005-0000-0000-0000EC180000}"/>
    <cellStyle name="20% - Accent5 25" xfId="9671" xr:uid="{00000000-0005-0000-0000-0000ED180000}"/>
    <cellStyle name="20% - Accent5 25 2" xfId="9673" xr:uid="{00000000-0005-0000-0000-0000EE180000}"/>
    <cellStyle name="20% - Accent5 25 2 2" xfId="9675" xr:uid="{00000000-0005-0000-0000-0000EF180000}"/>
    <cellStyle name="20% - Accent5 25 3" xfId="9677" xr:uid="{00000000-0005-0000-0000-0000F0180000}"/>
    <cellStyle name="20% - Accent5 25 4" xfId="9679" xr:uid="{00000000-0005-0000-0000-0000F1180000}"/>
    <cellStyle name="20% - Accent5 25 5" xfId="9681" xr:uid="{00000000-0005-0000-0000-0000F2180000}"/>
    <cellStyle name="20% - Accent5 25_REKAP IBT" xfId="9683" xr:uid="{00000000-0005-0000-0000-0000F3180000}"/>
    <cellStyle name="20% - Accent5 26" xfId="9687" xr:uid="{00000000-0005-0000-0000-0000F4180000}"/>
    <cellStyle name="20% - Accent5 26 2" xfId="9689" xr:uid="{00000000-0005-0000-0000-0000F5180000}"/>
    <cellStyle name="20% - Accent5 26 2 2" xfId="9691" xr:uid="{00000000-0005-0000-0000-0000F6180000}"/>
    <cellStyle name="20% - Accent5 26 3" xfId="9693" xr:uid="{00000000-0005-0000-0000-0000F7180000}"/>
    <cellStyle name="20% - Accent5 26 4" xfId="9695" xr:uid="{00000000-0005-0000-0000-0000F8180000}"/>
    <cellStyle name="20% - Accent5 26 5" xfId="9697" xr:uid="{00000000-0005-0000-0000-0000F9180000}"/>
    <cellStyle name="20% - Accent5 26_REKAP IBT" xfId="9699" xr:uid="{00000000-0005-0000-0000-0000FA180000}"/>
    <cellStyle name="20% - Accent5 27" xfId="9704" xr:uid="{00000000-0005-0000-0000-0000FB180000}"/>
    <cellStyle name="20% - Accent5 27 2" xfId="5347" xr:uid="{00000000-0005-0000-0000-0000FC180000}"/>
    <cellStyle name="20% - Accent5 27 2 2" xfId="9706" xr:uid="{00000000-0005-0000-0000-0000FD180000}"/>
    <cellStyle name="20% - Accent5 27 3" xfId="9708" xr:uid="{00000000-0005-0000-0000-0000FE180000}"/>
    <cellStyle name="20% - Accent5 27 4" xfId="9710" xr:uid="{00000000-0005-0000-0000-0000FF180000}"/>
    <cellStyle name="20% - Accent5 27 5" xfId="9712" xr:uid="{00000000-0005-0000-0000-000000190000}"/>
    <cellStyle name="20% - Accent5 27_REKAP IBT" xfId="9715" xr:uid="{00000000-0005-0000-0000-000001190000}"/>
    <cellStyle name="20% - Accent5 28" xfId="9719" xr:uid="{00000000-0005-0000-0000-000002190000}"/>
    <cellStyle name="20% - Accent5 28 2" xfId="9721" xr:uid="{00000000-0005-0000-0000-000003190000}"/>
    <cellStyle name="20% - Accent5 28 2 2" xfId="9723" xr:uid="{00000000-0005-0000-0000-000004190000}"/>
    <cellStyle name="20% - Accent5 28 3" xfId="9725" xr:uid="{00000000-0005-0000-0000-000005190000}"/>
    <cellStyle name="20% - Accent5 28 4" xfId="9727" xr:uid="{00000000-0005-0000-0000-000006190000}"/>
    <cellStyle name="20% - Accent5 28 5" xfId="9731" xr:uid="{00000000-0005-0000-0000-000007190000}"/>
    <cellStyle name="20% - Accent5 28_REKAP IBT" xfId="8696" xr:uid="{00000000-0005-0000-0000-000008190000}"/>
    <cellStyle name="20% - Accent5 29" xfId="9733" xr:uid="{00000000-0005-0000-0000-000009190000}"/>
    <cellStyle name="20% - Accent5 29 2" xfId="9735" xr:uid="{00000000-0005-0000-0000-00000A190000}"/>
    <cellStyle name="20% - Accent5 29 2 2" xfId="9737" xr:uid="{00000000-0005-0000-0000-00000B190000}"/>
    <cellStyle name="20% - Accent5 29 3" xfId="9739" xr:uid="{00000000-0005-0000-0000-00000C190000}"/>
    <cellStyle name="20% - Accent5 29 4" xfId="9741" xr:uid="{00000000-0005-0000-0000-00000D190000}"/>
    <cellStyle name="20% - Accent5 29 5" xfId="9743" xr:uid="{00000000-0005-0000-0000-00000E190000}"/>
    <cellStyle name="20% - Accent5 29_REKAP IBT" xfId="9745" xr:uid="{00000000-0005-0000-0000-00000F190000}"/>
    <cellStyle name="20% - Accent5 3" xfId="9747" xr:uid="{00000000-0005-0000-0000-000010190000}"/>
    <cellStyle name="20% - Accent5 3 10" xfId="9748" xr:uid="{00000000-0005-0000-0000-000011190000}"/>
    <cellStyle name="20% - Accent5 3 11" xfId="9751" xr:uid="{00000000-0005-0000-0000-000012190000}"/>
    <cellStyle name="20% - Accent5 3 12" xfId="9757" xr:uid="{00000000-0005-0000-0000-000013190000}"/>
    <cellStyle name="20% - Accent5 3 13" xfId="9758" xr:uid="{00000000-0005-0000-0000-000014190000}"/>
    <cellStyle name="20% - Accent5 3 14" xfId="9759" xr:uid="{00000000-0005-0000-0000-000015190000}"/>
    <cellStyle name="20% - Accent5 3 15" xfId="9760" xr:uid="{00000000-0005-0000-0000-000016190000}"/>
    <cellStyle name="20% - Accent5 3 16" xfId="9761" xr:uid="{00000000-0005-0000-0000-000017190000}"/>
    <cellStyle name="20% - Accent5 3 2" xfId="6603" xr:uid="{00000000-0005-0000-0000-000018190000}"/>
    <cellStyle name="20% - Accent5 3 3" xfId="9763" xr:uid="{00000000-0005-0000-0000-000019190000}"/>
    <cellStyle name="20% - Accent5 3 4" xfId="9766" xr:uid="{00000000-0005-0000-0000-00001A190000}"/>
    <cellStyle name="20% - Accent5 3 5" xfId="9768" xr:uid="{00000000-0005-0000-0000-00001B190000}"/>
    <cellStyle name="20% - Accent5 3 6" xfId="9769" xr:uid="{00000000-0005-0000-0000-00001C190000}"/>
    <cellStyle name="20% - Accent5 3 7" xfId="9771" xr:uid="{00000000-0005-0000-0000-00001D190000}"/>
    <cellStyle name="20% - Accent5 3 8" xfId="9773" xr:uid="{00000000-0005-0000-0000-00001E190000}"/>
    <cellStyle name="20% - Accent5 3 9" xfId="9774" xr:uid="{00000000-0005-0000-0000-00001F190000}"/>
    <cellStyle name="20% - Accent5 30" xfId="9672" xr:uid="{00000000-0005-0000-0000-000020190000}"/>
    <cellStyle name="20% - Accent5 30 2" xfId="9674" xr:uid="{00000000-0005-0000-0000-000021190000}"/>
    <cellStyle name="20% - Accent5 30 2 2" xfId="9676" xr:uid="{00000000-0005-0000-0000-000022190000}"/>
    <cellStyle name="20% - Accent5 30 3" xfId="9678" xr:uid="{00000000-0005-0000-0000-000023190000}"/>
    <cellStyle name="20% - Accent5 30 4" xfId="9680" xr:uid="{00000000-0005-0000-0000-000024190000}"/>
    <cellStyle name="20% - Accent5 30 5" xfId="9682" xr:uid="{00000000-0005-0000-0000-000025190000}"/>
    <cellStyle name="20% - Accent5 30_REKAP IBT" xfId="9684" xr:uid="{00000000-0005-0000-0000-000026190000}"/>
    <cellStyle name="20% - Accent5 31" xfId="9688" xr:uid="{00000000-0005-0000-0000-000027190000}"/>
    <cellStyle name="20% - Accent5 31 2" xfId="9690" xr:uid="{00000000-0005-0000-0000-000028190000}"/>
    <cellStyle name="20% - Accent5 31 2 2" xfId="9692" xr:uid="{00000000-0005-0000-0000-000029190000}"/>
    <cellStyle name="20% - Accent5 31 3" xfId="9694" xr:uid="{00000000-0005-0000-0000-00002A190000}"/>
    <cellStyle name="20% - Accent5 31 4" xfId="9696" xr:uid="{00000000-0005-0000-0000-00002B190000}"/>
    <cellStyle name="20% - Accent5 31 5" xfId="9698" xr:uid="{00000000-0005-0000-0000-00002C190000}"/>
    <cellStyle name="20% - Accent5 31_REKAP IBT" xfId="9700" xr:uid="{00000000-0005-0000-0000-00002D190000}"/>
    <cellStyle name="20% - Accent5 32" xfId="9705" xr:uid="{00000000-0005-0000-0000-00002E190000}"/>
    <cellStyle name="20% - Accent5 32 2" xfId="5348" xr:uid="{00000000-0005-0000-0000-00002F190000}"/>
    <cellStyle name="20% - Accent5 32 2 2" xfId="9707" xr:uid="{00000000-0005-0000-0000-000030190000}"/>
    <cellStyle name="20% - Accent5 32 3" xfId="9709" xr:uid="{00000000-0005-0000-0000-000031190000}"/>
    <cellStyle name="20% - Accent5 32 4" xfId="9711" xr:uid="{00000000-0005-0000-0000-000032190000}"/>
    <cellStyle name="20% - Accent5 32 5" xfId="9713" xr:uid="{00000000-0005-0000-0000-000033190000}"/>
    <cellStyle name="20% - Accent5 32_REKAP IBT" xfId="9716" xr:uid="{00000000-0005-0000-0000-000034190000}"/>
    <cellStyle name="20% - Accent5 33" xfId="9720" xr:uid="{00000000-0005-0000-0000-000035190000}"/>
    <cellStyle name="20% - Accent5 33 2" xfId="9722" xr:uid="{00000000-0005-0000-0000-000036190000}"/>
    <cellStyle name="20% - Accent5 33 2 2" xfId="9724" xr:uid="{00000000-0005-0000-0000-000037190000}"/>
    <cellStyle name="20% - Accent5 33 3" xfId="9726" xr:uid="{00000000-0005-0000-0000-000038190000}"/>
    <cellStyle name="20% - Accent5 33 4" xfId="9728" xr:uid="{00000000-0005-0000-0000-000039190000}"/>
    <cellStyle name="20% - Accent5 33 5" xfId="9732" xr:uid="{00000000-0005-0000-0000-00003A190000}"/>
    <cellStyle name="20% - Accent5 33_REKAP IBT" xfId="8697" xr:uid="{00000000-0005-0000-0000-00003B190000}"/>
    <cellStyle name="20% - Accent5 34" xfId="9734" xr:uid="{00000000-0005-0000-0000-00003C190000}"/>
    <cellStyle name="20% - Accent5 34 2" xfId="9736" xr:uid="{00000000-0005-0000-0000-00003D190000}"/>
    <cellStyle name="20% - Accent5 34 2 2" xfId="9738" xr:uid="{00000000-0005-0000-0000-00003E190000}"/>
    <cellStyle name="20% - Accent5 34 3" xfId="9740" xr:uid="{00000000-0005-0000-0000-00003F190000}"/>
    <cellStyle name="20% - Accent5 34 4" xfId="9742" xr:uid="{00000000-0005-0000-0000-000040190000}"/>
    <cellStyle name="20% - Accent5 34 5" xfId="9744" xr:uid="{00000000-0005-0000-0000-000041190000}"/>
    <cellStyle name="20% - Accent5 34_REKAP IBT" xfId="9746" xr:uid="{00000000-0005-0000-0000-000042190000}"/>
    <cellStyle name="20% - Accent5 35" xfId="9775" xr:uid="{00000000-0005-0000-0000-000043190000}"/>
    <cellStyle name="20% - Accent5 35 2" xfId="9777" xr:uid="{00000000-0005-0000-0000-000044190000}"/>
    <cellStyle name="20% - Accent5 35 2 2" xfId="9779" xr:uid="{00000000-0005-0000-0000-000045190000}"/>
    <cellStyle name="20% - Accent5 35 3" xfId="9781" xr:uid="{00000000-0005-0000-0000-000046190000}"/>
    <cellStyle name="20% - Accent5 35 4" xfId="9783" xr:uid="{00000000-0005-0000-0000-000047190000}"/>
    <cellStyle name="20% - Accent5 35 5" xfId="9788" xr:uid="{00000000-0005-0000-0000-000048190000}"/>
    <cellStyle name="20% - Accent5 35_REKAP IBT" xfId="9790" xr:uid="{00000000-0005-0000-0000-000049190000}"/>
    <cellStyle name="20% - Accent5 36" xfId="9792" xr:uid="{00000000-0005-0000-0000-00004A190000}"/>
    <cellStyle name="20% - Accent5 36 2" xfId="9794" xr:uid="{00000000-0005-0000-0000-00004B190000}"/>
    <cellStyle name="20% - Accent5 36 2 2" xfId="9796" xr:uid="{00000000-0005-0000-0000-00004C190000}"/>
    <cellStyle name="20% - Accent5 36 3" xfId="9798" xr:uid="{00000000-0005-0000-0000-00004D190000}"/>
    <cellStyle name="20% - Accent5 36 4" xfId="9800" xr:uid="{00000000-0005-0000-0000-00004E190000}"/>
    <cellStyle name="20% - Accent5 36 5" xfId="9802" xr:uid="{00000000-0005-0000-0000-00004F190000}"/>
    <cellStyle name="20% - Accent5 36_REKAP IBT" xfId="9805" xr:uid="{00000000-0005-0000-0000-000050190000}"/>
    <cellStyle name="20% - Accent5 37" xfId="9807" xr:uid="{00000000-0005-0000-0000-000051190000}"/>
    <cellStyle name="20% - Accent5 37 2" xfId="9809" xr:uid="{00000000-0005-0000-0000-000052190000}"/>
    <cellStyle name="20% - Accent5 37 2 2" xfId="760" xr:uid="{00000000-0005-0000-0000-000053190000}"/>
    <cellStyle name="20% - Accent5 37 3" xfId="9811" xr:uid="{00000000-0005-0000-0000-000054190000}"/>
    <cellStyle name="20% - Accent5 37 4" xfId="9813" xr:uid="{00000000-0005-0000-0000-000055190000}"/>
    <cellStyle name="20% - Accent5 37 5" xfId="9815" xr:uid="{00000000-0005-0000-0000-000056190000}"/>
    <cellStyle name="20% - Accent5 37_REKAP IBT" xfId="9817" xr:uid="{00000000-0005-0000-0000-000057190000}"/>
    <cellStyle name="20% - Accent5 38" xfId="9819" xr:uid="{00000000-0005-0000-0000-000058190000}"/>
    <cellStyle name="20% - Accent5 38 2" xfId="9821" xr:uid="{00000000-0005-0000-0000-000059190000}"/>
    <cellStyle name="20% - Accent5 38 2 2" xfId="9823" xr:uid="{00000000-0005-0000-0000-00005A190000}"/>
    <cellStyle name="20% - Accent5 38 3" xfId="9825" xr:uid="{00000000-0005-0000-0000-00005B190000}"/>
    <cellStyle name="20% - Accent5 38 4" xfId="9827" xr:uid="{00000000-0005-0000-0000-00005C190000}"/>
    <cellStyle name="20% - Accent5 38 5" xfId="9829" xr:uid="{00000000-0005-0000-0000-00005D190000}"/>
    <cellStyle name="20% - Accent5 38_REKAP IBT" xfId="9831" xr:uid="{00000000-0005-0000-0000-00005E190000}"/>
    <cellStyle name="20% - Accent5 39" xfId="9836" xr:uid="{00000000-0005-0000-0000-00005F190000}"/>
    <cellStyle name="20% - Accent5 39 2" xfId="9838" xr:uid="{00000000-0005-0000-0000-000060190000}"/>
    <cellStyle name="20% - Accent5 39 2 2" xfId="9840" xr:uid="{00000000-0005-0000-0000-000061190000}"/>
    <cellStyle name="20% - Accent5 39 3" xfId="9844" xr:uid="{00000000-0005-0000-0000-000062190000}"/>
    <cellStyle name="20% - Accent5 39 4" xfId="9846" xr:uid="{00000000-0005-0000-0000-000063190000}"/>
    <cellStyle name="20% - Accent5 39 5" xfId="9848" xr:uid="{00000000-0005-0000-0000-000064190000}"/>
    <cellStyle name="20% - Accent5 39_REKAP IBT" xfId="9850" xr:uid="{00000000-0005-0000-0000-000065190000}"/>
    <cellStyle name="20% - Accent5 4" xfId="9852" xr:uid="{00000000-0005-0000-0000-000066190000}"/>
    <cellStyle name="20% - Accent5 4 10" xfId="9853" xr:uid="{00000000-0005-0000-0000-000067190000}"/>
    <cellStyle name="20% - Accent5 4 2" xfId="9854" xr:uid="{00000000-0005-0000-0000-000068190000}"/>
    <cellStyle name="20% - Accent5 4 2 2" xfId="3563" xr:uid="{00000000-0005-0000-0000-000069190000}"/>
    <cellStyle name="20% - Accent5 4 2 3" xfId="3574" xr:uid="{00000000-0005-0000-0000-00006A190000}"/>
    <cellStyle name="20% - Accent5 4 2_REKAP IBT" xfId="9856" xr:uid="{00000000-0005-0000-0000-00006B190000}"/>
    <cellStyle name="20% - Accent5 4 3" xfId="9858" xr:uid="{00000000-0005-0000-0000-00006C190000}"/>
    <cellStyle name="20% - Accent5 4 3 2" xfId="3276" xr:uid="{00000000-0005-0000-0000-00006D190000}"/>
    <cellStyle name="20% - Accent5 4 4" xfId="9859" xr:uid="{00000000-0005-0000-0000-00006E190000}"/>
    <cellStyle name="20% - Accent5 4 4 2" xfId="3859" xr:uid="{00000000-0005-0000-0000-00006F190000}"/>
    <cellStyle name="20% - Accent5 4 5" xfId="9860" xr:uid="{00000000-0005-0000-0000-000070190000}"/>
    <cellStyle name="20% - Accent5 4 5 2" xfId="3875" xr:uid="{00000000-0005-0000-0000-000071190000}"/>
    <cellStyle name="20% - Accent5 4 6" xfId="9861" xr:uid="{00000000-0005-0000-0000-000072190000}"/>
    <cellStyle name="20% - Accent5 4 7" xfId="9862" xr:uid="{00000000-0005-0000-0000-000073190000}"/>
    <cellStyle name="20% - Accent5 4 8" xfId="9863" xr:uid="{00000000-0005-0000-0000-000074190000}"/>
    <cellStyle name="20% - Accent5 4 9" xfId="9864" xr:uid="{00000000-0005-0000-0000-000075190000}"/>
    <cellStyle name="20% - Accent5 4_REKAP IBT" xfId="9867" xr:uid="{00000000-0005-0000-0000-000076190000}"/>
    <cellStyle name="20% - Accent5 40" xfId="9776" xr:uid="{00000000-0005-0000-0000-000077190000}"/>
    <cellStyle name="20% - Accent5 40 2" xfId="9778" xr:uid="{00000000-0005-0000-0000-000078190000}"/>
    <cellStyle name="20% - Accent5 40 2 2" xfId="9780" xr:uid="{00000000-0005-0000-0000-000079190000}"/>
    <cellStyle name="20% - Accent5 40 3" xfId="9782" xr:uid="{00000000-0005-0000-0000-00007A190000}"/>
    <cellStyle name="20% - Accent5 40 4" xfId="9784" xr:uid="{00000000-0005-0000-0000-00007B190000}"/>
    <cellStyle name="20% - Accent5 40 5" xfId="9789" xr:uid="{00000000-0005-0000-0000-00007C190000}"/>
    <cellStyle name="20% - Accent5 40_REKAP IBT" xfId="9791" xr:uid="{00000000-0005-0000-0000-00007D190000}"/>
    <cellStyle name="20% - Accent5 41" xfId="9793" xr:uid="{00000000-0005-0000-0000-00007E190000}"/>
    <cellStyle name="20% - Accent5 41 2" xfId="9795" xr:uid="{00000000-0005-0000-0000-00007F190000}"/>
    <cellStyle name="20% - Accent5 41 2 2" xfId="9797" xr:uid="{00000000-0005-0000-0000-000080190000}"/>
    <cellStyle name="20% - Accent5 41 3" xfId="9799" xr:uid="{00000000-0005-0000-0000-000081190000}"/>
    <cellStyle name="20% - Accent5 41 4" xfId="9801" xr:uid="{00000000-0005-0000-0000-000082190000}"/>
    <cellStyle name="20% - Accent5 41 5" xfId="9803" xr:uid="{00000000-0005-0000-0000-000083190000}"/>
    <cellStyle name="20% - Accent5 41_REKAP IBT" xfId="9806" xr:uid="{00000000-0005-0000-0000-000084190000}"/>
    <cellStyle name="20% - Accent5 42" xfId="9808" xr:uid="{00000000-0005-0000-0000-000085190000}"/>
    <cellStyle name="20% - Accent5 42 2" xfId="9810" xr:uid="{00000000-0005-0000-0000-000086190000}"/>
    <cellStyle name="20% - Accent5 42 2 2" xfId="761" xr:uid="{00000000-0005-0000-0000-000087190000}"/>
    <cellStyle name="20% - Accent5 42 3" xfId="9812" xr:uid="{00000000-0005-0000-0000-000088190000}"/>
    <cellStyle name="20% - Accent5 42 4" xfId="9814" xr:uid="{00000000-0005-0000-0000-000089190000}"/>
    <cellStyle name="20% - Accent5 42 5" xfId="9816" xr:uid="{00000000-0005-0000-0000-00008A190000}"/>
    <cellStyle name="20% - Accent5 42_REKAP IBT" xfId="9818" xr:uid="{00000000-0005-0000-0000-00008B190000}"/>
    <cellStyle name="20% - Accent5 43" xfId="9820" xr:uid="{00000000-0005-0000-0000-00008C190000}"/>
    <cellStyle name="20% - Accent5 43 2" xfId="9822" xr:uid="{00000000-0005-0000-0000-00008D190000}"/>
    <cellStyle name="20% - Accent5 43 2 2" xfId="9824" xr:uid="{00000000-0005-0000-0000-00008E190000}"/>
    <cellStyle name="20% - Accent5 43 3" xfId="9826" xr:uid="{00000000-0005-0000-0000-00008F190000}"/>
    <cellStyle name="20% - Accent5 43 4" xfId="9828" xr:uid="{00000000-0005-0000-0000-000090190000}"/>
    <cellStyle name="20% - Accent5 43 5" xfId="9830" xr:uid="{00000000-0005-0000-0000-000091190000}"/>
    <cellStyle name="20% - Accent5 43_REKAP IBT" xfId="9832" xr:uid="{00000000-0005-0000-0000-000092190000}"/>
    <cellStyle name="20% - Accent5 44" xfId="9837" xr:uid="{00000000-0005-0000-0000-000093190000}"/>
    <cellStyle name="20% - Accent5 44 2" xfId="9839" xr:uid="{00000000-0005-0000-0000-000094190000}"/>
    <cellStyle name="20% - Accent5 44 2 2" xfId="9841" xr:uid="{00000000-0005-0000-0000-000095190000}"/>
    <cellStyle name="20% - Accent5 44 3" xfId="9845" xr:uid="{00000000-0005-0000-0000-000096190000}"/>
    <cellStyle name="20% - Accent5 44 4" xfId="9847" xr:uid="{00000000-0005-0000-0000-000097190000}"/>
    <cellStyle name="20% - Accent5 44 5" xfId="9849" xr:uid="{00000000-0005-0000-0000-000098190000}"/>
    <cellStyle name="20% - Accent5 44_REKAP IBT" xfId="9851" xr:uid="{00000000-0005-0000-0000-000099190000}"/>
    <cellStyle name="20% - Accent5 45" xfId="9869" xr:uid="{00000000-0005-0000-0000-00009A190000}"/>
    <cellStyle name="20% - Accent5 45 2" xfId="9871" xr:uid="{00000000-0005-0000-0000-00009B190000}"/>
    <cellStyle name="20% - Accent5 45 2 2" xfId="9874" xr:uid="{00000000-0005-0000-0000-00009C190000}"/>
    <cellStyle name="20% - Accent5 45 3" xfId="1036" xr:uid="{00000000-0005-0000-0000-00009D190000}"/>
    <cellStyle name="20% - Accent5 45 4" xfId="9876" xr:uid="{00000000-0005-0000-0000-00009E190000}"/>
    <cellStyle name="20% - Accent5 45 5" xfId="9878" xr:uid="{00000000-0005-0000-0000-00009F190000}"/>
    <cellStyle name="20% - Accent5 45_REKAP IBT" xfId="9257" xr:uid="{00000000-0005-0000-0000-0000A0190000}"/>
    <cellStyle name="20% - Accent5 46" xfId="9881" xr:uid="{00000000-0005-0000-0000-0000A1190000}"/>
    <cellStyle name="20% - Accent5 46 2" xfId="9883" xr:uid="{00000000-0005-0000-0000-0000A2190000}"/>
    <cellStyle name="20% - Accent5 46 2 2" xfId="9885" xr:uid="{00000000-0005-0000-0000-0000A3190000}"/>
    <cellStyle name="20% - Accent5 46 3" xfId="9887" xr:uid="{00000000-0005-0000-0000-0000A4190000}"/>
    <cellStyle name="20% - Accent5 46 4" xfId="9889" xr:uid="{00000000-0005-0000-0000-0000A5190000}"/>
    <cellStyle name="20% - Accent5 46 5" xfId="9891" xr:uid="{00000000-0005-0000-0000-0000A6190000}"/>
    <cellStyle name="20% - Accent5 46_REKAP IBT" xfId="9893" xr:uid="{00000000-0005-0000-0000-0000A7190000}"/>
    <cellStyle name="20% - Accent5 47" xfId="9896" xr:uid="{00000000-0005-0000-0000-0000A8190000}"/>
    <cellStyle name="20% - Accent5 47 2" xfId="9898" xr:uid="{00000000-0005-0000-0000-0000A9190000}"/>
    <cellStyle name="20% - Accent5 47 2 2" xfId="9900" xr:uid="{00000000-0005-0000-0000-0000AA190000}"/>
    <cellStyle name="20% - Accent5 47 3" xfId="9903" xr:uid="{00000000-0005-0000-0000-0000AB190000}"/>
    <cellStyle name="20% - Accent5 47 4" xfId="9906" xr:uid="{00000000-0005-0000-0000-0000AC190000}"/>
    <cellStyle name="20% - Accent5 47 5" xfId="9909" xr:uid="{00000000-0005-0000-0000-0000AD190000}"/>
    <cellStyle name="20% - Accent5 47_REKAP IBT" xfId="9913" xr:uid="{00000000-0005-0000-0000-0000AE190000}"/>
    <cellStyle name="20% - Accent5 48" xfId="9916" xr:uid="{00000000-0005-0000-0000-0000AF190000}"/>
    <cellStyle name="20% - Accent5 48 2" xfId="9918" xr:uid="{00000000-0005-0000-0000-0000B0190000}"/>
    <cellStyle name="20% - Accent5 48 2 2" xfId="9921" xr:uid="{00000000-0005-0000-0000-0000B1190000}"/>
    <cellStyle name="20% - Accent5 48 3" xfId="9924" xr:uid="{00000000-0005-0000-0000-0000B2190000}"/>
    <cellStyle name="20% - Accent5 48 4" xfId="5118" xr:uid="{00000000-0005-0000-0000-0000B3190000}"/>
    <cellStyle name="20% - Accent5 48 5" xfId="9927" xr:uid="{00000000-0005-0000-0000-0000B4190000}"/>
    <cellStyle name="20% - Accent5 48_REKAP IBT" xfId="9929" xr:uid="{00000000-0005-0000-0000-0000B5190000}"/>
    <cellStyle name="20% - Accent5 49" xfId="9934" xr:uid="{00000000-0005-0000-0000-0000B6190000}"/>
    <cellStyle name="20% - Accent5 49 2" xfId="9936" xr:uid="{00000000-0005-0000-0000-0000B7190000}"/>
    <cellStyle name="20% - Accent5 49 2 2" xfId="9938" xr:uid="{00000000-0005-0000-0000-0000B8190000}"/>
    <cellStyle name="20% - Accent5 49 3" xfId="9942" xr:uid="{00000000-0005-0000-0000-0000B9190000}"/>
    <cellStyle name="20% - Accent5 49 4" xfId="9944" xr:uid="{00000000-0005-0000-0000-0000BA190000}"/>
    <cellStyle name="20% - Accent5 49 5" xfId="9946" xr:uid="{00000000-0005-0000-0000-0000BB190000}"/>
    <cellStyle name="20% - Accent5 49_REKAP IBT" xfId="9948" xr:uid="{00000000-0005-0000-0000-0000BC190000}"/>
    <cellStyle name="20% - Accent5 5" xfId="9950" xr:uid="{00000000-0005-0000-0000-0000BD190000}"/>
    <cellStyle name="20% - Accent5 5 10" xfId="9951" xr:uid="{00000000-0005-0000-0000-0000BE190000}"/>
    <cellStyle name="20% - Accent5 5 2" xfId="9952" xr:uid="{00000000-0005-0000-0000-0000BF190000}"/>
    <cellStyle name="20% - Accent5 5 2 2" xfId="9954" xr:uid="{00000000-0005-0000-0000-0000C0190000}"/>
    <cellStyle name="20% - Accent5 5 2 3" xfId="9956" xr:uid="{00000000-0005-0000-0000-0000C1190000}"/>
    <cellStyle name="20% - Accent5 5 2_REKAP IBT" xfId="9959" xr:uid="{00000000-0005-0000-0000-0000C2190000}"/>
    <cellStyle name="20% - Accent5 5 3" xfId="9961" xr:uid="{00000000-0005-0000-0000-0000C3190000}"/>
    <cellStyle name="20% - Accent5 5 3 2" xfId="9962" xr:uid="{00000000-0005-0000-0000-0000C4190000}"/>
    <cellStyle name="20% - Accent5 5 4" xfId="9963" xr:uid="{00000000-0005-0000-0000-0000C5190000}"/>
    <cellStyle name="20% - Accent5 5 4 2" xfId="9964" xr:uid="{00000000-0005-0000-0000-0000C6190000}"/>
    <cellStyle name="20% - Accent5 5 5" xfId="9966" xr:uid="{00000000-0005-0000-0000-0000C7190000}"/>
    <cellStyle name="20% - Accent5 5 5 2" xfId="9967" xr:uid="{00000000-0005-0000-0000-0000C8190000}"/>
    <cellStyle name="20% - Accent5 5 6" xfId="9971" xr:uid="{00000000-0005-0000-0000-0000C9190000}"/>
    <cellStyle name="20% - Accent5 5 7" xfId="9973" xr:uid="{00000000-0005-0000-0000-0000CA190000}"/>
    <cellStyle name="20% - Accent5 5 8" xfId="9976" xr:uid="{00000000-0005-0000-0000-0000CB190000}"/>
    <cellStyle name="20% - Accent5 5 9" xfId="9978" xr:uid="{00000000-0005-0000-0000-0000CC190000}"/>
    <cellStyle name="20% - Accent5 5_REKAP IBT" xfId="9980" xr:uid="{00000000-0005-0000-0000-0000CD190000}"/>
    <cellStyle name="20% - Accent5 50" xfId="9870" xr:uid="{00000000-0005-0000-0000-0000CE190000}"/>
    <cellStyle name="20% - Accent5 50 2" xfId="9872" xr:uid="{00000000-0005-0000-0000-0000CF190000}"/>
    <cellStyle name="20% - Accent5 50 2 2" xfId="9875" xr:uid="{00000000-0005-0000-0000-0000D0190000}"/>
    <cellStyle name="20% - Accent5 50 3" xfId="1037" xr:uid="{00000000-0005-0000-0000-0000D1190000}"/>
    <cellStyle name="20% - Accent5 50 4" xfId="9877" xr:uid="{00000000-0005-0000-0000-0000D2190000}"/>
    <cellStyle name="20% - Accent5 50 5" xfId="9879" xr:uid="{00000000-0005-0000-0000-0000D3190000}"/>
    <cellStyle name="20% - Accent5 50_REKAP IBT" xfId="9258" xr:uid="{00000000-0005-0000-0000-0000D4190000}"/>
    <cellStyle name="20% - Accent5 51" xfId="9882" xr:uid="{00000000-0005-0000-0000-0000D5190000}"/>
    <cellStyle name="20% - Accent5 51 2" xfId="9884" xr:uid="{00000000-0005-0000-0000-0000D6190000}"/>
    <cellStyle name="20% - Accent5 51 2 2" xfId="9886" xr:uid="{00000000-0005-0000-0000-0000D7190000}"/>
    <cellStyle name="20% - Accent5 51 3" xfId="9888" xr:uid="{00000000-0005-0000-0000-0000D8190000}"/>
    <cellStyle name="20% - Accent5 51 4" xfId="9890" xr:uid="{00000000-0005-0000-0000-0000D9190000}"/>
    <cellStyle name="20% - Accent5 51 5" xfId="9892" xr:uid="{00000000-0005-0000-0000-0000DA190000}"/>
    <cellStyle name="20% - Accent5 51_REKAP IBT" xfId="9894" xr:uid="{00000000-0005-0000-0000-0000DB190000}"/>
    <cellStyle name="20% - Accent5 52" xfId="9897" xr:uid="{00000000-0005-0000-0000-0000DC190000}"/>
    <cellStyle name="20% - Accent5 52 2" xfId="9899" xr:uid="{00000000-0005-0000-0000-0000DD190000}"/>
    <cellStyle name="20% - Accent5 52 2 2" xfId="9901" xr:uid="{00000000-0005-0000-0000-0000DE190000}"/>
    <cellStyle name="20% - Accent5 52 3" xfId="9904" xr:uid="{00000000-0005-0000-0000-0000DF190000}"/>
    <cellStyle name="20% - Accent5 52 4" xfId="9907" xr:uid="{00000000-0005-0000-0000-0000E0190000}"/>
    <cellStyle name="20% - Accent5 52 5" xfId="9910" xr:uid="{00000000-0005-0000-0000-0000E1190000}"/>
    <cellStyle name="20% - Accent5 52_REKAP IBT" xfId="9914" xr:uid="{00000000-0005-0000-0000-0000E2190000}"/>
    <cellStyle name="20% - Accent5 53" xfId="9917" xr:uid="{00000000-0005-0000-0000-0000E3190000}"/>
    <cellStyle name="20% - Accent5 53 2" xfId="9919" xr:uid="{00000000-0005-0000-0000-0000E4190000}"/>
    <cellStyle name="20% - Accent5 53 2 2" xfId="9922" xr:uid="{00000000-0005-0000-0000-0000E5190000}"/>
    <cellStyle name="20% - Accent5 53 3" xfId="9925" xr:uid="{00000000-0005-0000-0000-0000E6190000}"/>
    <cellStyle name="20% - Accent5 53 4" xfId="5119" xr:uid="{00000000-0005-0000-0000-0000E7190000}"/>
    <cellStyle name="20% - Accent5 53 5" xfId="9928" xr:uid="{00000000-0005-0000-0000-0000E8190000}"/>
    <cellStyle name="20% - Accent5 53_REKAP IBT" xfId="9930" xr:uid="{00000000-0005-0000-0000-0000E9190000}"/>
    <cellStyle name="20% - Accent5 54" xfId="9935" xr:uid="{00000000-0005-0000-0000-0000EA190000}"/>
    <cellStyle name="20% - Accent5 54 2" xfId="9937" xr:uid="{00000000-0005-0000-0000-0000EB190000}"/>
    <cellStyle name="20% - Accent5 54 2 2" xfId="9939" xr:uid="{00000000-0005-0000-0000-0000EC190000}"/>
    <cellStyle name="20% - Accent5 54 3" xfId="9943" xr:uid="{00000000-0005-0000-0000-0000ED190000}"/>
    <cellStyle name="20% - Accent5 54 4" xfId="9945" xr:uid="{00000000-0005-0000-0000-0000EE190000}"/>
    <cellStyle name="20% - Accent5 54 5" xfId="9947" xr:uid="{00000000-0005-0000-0000-0000EF190000}"/>
    <cellStyle name="20% - Accent5 54_REKAP IBT" xfId="9949" xr:uid="{00000000-0005-0000-0000-0000F0190000}"/>
    <cellStyle name="20% - Accent5 55" xfId="7835" xr:uid="{00000000-0005-0000-0000-0000F1190000}"/>
    <cellStyle name="20% - Accent5 55 2" xfId="9982" xr:uid="{00000000-0005-0000-0000-0000F2190000}"/>
    <cellStyle name="20% - Accent5 55 2 2" xfId="6956" xr:uid="{00000000-0005-0000-0000-0000F3190000}"/>
    <cellStyle name="20% - Accent5 55 3" xfId="9987" xr:uid="{00000000-0005-0000-0000-0000F4190000}"/>
    <cellStyle name="20% - Accent5 55 4" xfId="9990" xr:uid="{00000000-0005-0000-0000-0000F5190000}"/>
    <cellStyle name="20% - Accent5 55 5" xfId="9993" xr:uid="{00000000-0005-0000-0000-0000F6190000}"/>
    <cellStyle name="20% - Accent5 55_REKAP IBT" xfId="9995" xr:uid="{00000000-0005-0000-0000-0000F7190000}"/>
    <cellStyle name="20% - Accent5 56" xfId="9998" xr:uid="{00000000-0005-0000-0000-0000F8190000}"/>
    <cellStyle name="20% - Accent5 56 2" xfId="10001" xr:uid="{00000000-0005-0000-0000-0000F9190000}"/>
    <cellStyle name="20% - Accent5 56 2 2" xfId="10003" xr:uid="{00000000-0005-0000-0000-0000FA190000}"/>
    <cellStyle name="20% - Accent5 56 3" xfId="10006" xr:uid="{00000000-0005-0000-0000-0000FB190000}"/>
    <cellStyle name="20% - Accent5 56 4" xfId="10009" xr:uid="{00000000-0005-0000-0000-0000FC190000}"/>
    <cellStyle name="20% - Accent5 56 5" xfId="10012" xr:uid="{00000000-0005-0000-0000-0000FD190000}"/>
    <cellStyle name="20% - Accent5 56_REKAP IBT" xfId="10014" xr:uid="{00000000-0005-0000-0000-0000FE190000}"/>
    <cellStyle name="20% - Accent5 57" xfId="10016" xr:uid="{00000000-0005-0000-0000-0000FF190000}"/>
    <cellStyle name="20% - Accent5 57 2" xfId="10019" xr:uid="{00000000-0005-0000-0000-0000001A0000}"/>
    <cellStyle name="20% - Accent5 57 2 2" xfId="10021" xr:uid="{00000000-0005-0000-0000-0000011A0000}"/>
    <cellStyle name="20% - Accent5 57 3" xfId="10024" xr:uid="{00000000-0005-0000-0000-0000021A0000}"/>
    <cellStyle name="20% - Accent5 57 4" xfId="10027" xr:uid="{00000000-0005-0000-0000-0000031A0000}"/>
    <cellStyle name="20% - Accent5 57 5" xfId="10029" xr:uid="{00000000-0005-0000-0000-0000041A0000}"/>
    <cellStyle name="20% - Accent5 57_REKAP IBT" xfId="10033" xr:uid="{00000000-0005-0000-0000-0000051A0000}"/>
    <cellStyle name="20% - Accent5 58" xfId="10035" xr:uid="{00000000-0005-0000-0000-0000061A0000}"/>
    <cellStyle name="20% - Accent5 58 2" xfId="10039" xr:uid="{00000000-0005-0000-0000-0000071A0000}"/>
    <cellStyle name="20% - Accent5 58 2 2" xfId="10042" xr:uid="{00000000-0005-0000-0000-0000081A0000}"/>
    <cellStyle name="20% - Accent5 58 3" xfId="10045" xr:uid="{00000000-0005-0000-0000-0000091A0000}"/>
    <cellStyle name="20% - Accent5 58 4" xfId="10047" xr:uid="{00000000-0005-0000-0000-00000A1A0000}"/>
    <cellStyle name="20% - Accent5 58 5" xfId="10051" xr:uid="{00000000-0005-0000-0000-00000B1A0000}"/>
    <cellStyle name="20% - Accent5 58_REKAP IBT" xfId="10054" xr:uid="{00000000-0005-0000-0000-00000C1A0000}"/>
    <cellStyle name="20% - Accent5 59" xfId="10056" xr:uid="{00000000-0005-0000-0000-00000D1A0000}"/>
    <cellStyle name="20% - Accent5 59 2" xfId="10060" xr:uid="{00000000-0005-0000-0000-00000E1A0000}"/>
    <cellStyle name="20% - Accent5 59 2 2" xfId="10062" xr:uid="{00000000-0005-0000-0000-00000F1A0000}"/>
    <cellStyle name="20% - Accent5 59 3" xfId="10065" xr:uid="{00000000-0005-0000-0000-0000101A0000}"/>
    <cellStyle name="20% - Accent5 59 4" xfId="10070" xr:uid="{00000000-0005-0000-0000-0000111A0000}"/>
    <cellStyle name="20% - Accent5 59 5" xfId="10072" xr:uid="{00000000-0005-0000-0000-0000121A0000}"/>
    <cellStyle name="20% - Accent5 59_REKAP IBT" xfId="10075" xr:uid="{00000000-0005-0000-0000-0000131A0000}"/>
    <cellStyle name="20% - Accent5 6" xfId="10077" xr:uid="{00000000-0005-0000-0000-0000141A0000}"/>
    <cellStyle name="20% - Accent5 6 10" xfId="10079" xr:uid="{00000000-0005-0000-0000-0000151A0000}"/>
    <cellStyle name="20% - Accent5 6 2" xfId="10081" xr:uid="{00000000-0005-0000-0000-0000161A0000}"/>
    <cellStyle name="20% - Accent5 6 2 2" xfId="10083" xr:uid="{00000000-0005-0000-0000-0000171A0000}"/>
    <cellStyle name="20% - Accent5 6 2 3" xfId="10084" xr:uid="{00000000-0005-0000-0000-0000181A0000}"/>
    <cellStyle name="20% - Accent5 6 2_REKAP IBT" xfId="10085" xr:uid="{00000000-0005-0000-0000-0000191A0000}"/>
    <cellStyle name="20% - Accent5 6 3" xfId="10086" xr:uid="{00000000-0005-0000-0000-00001A1A0000}"/>
    <cellStyle name="20% - Accent5 6 3 2" xfId="10087" xr:uid="{00000000-0005-0000-0000-00001B1A0000}"/>
    <cellStyle name="20% - Accent5 6 4" xfId="10088" xr:uid="{00000000-0005-0000-0000-00001C1A0000}"/>
    <cellStyle name="20% - Accent5 6 4 2" xfId="10089" xr:uid="{00000000-0005-0000-0000-00001D1A0000}"/>
    <cellStyle name="20% - Accent5 6 5" xfId="10092" xr:uid="{00000000-0005-0000-0000-00001E1A0000}"/>
    <cellStyle name="20% - Accent5 6 5 2" xfId="10093" xr:uid="{00000000-0005-0000-0000-00001F1A0000}"/>
    <cellStyle name="20% - Accent5 6 6" xfId="10095" xr:uid="{00000000-0005-0000-0000-0000201A0000}"/>
    <cellStyle name="20% - Accent5 6 7" xfId="10097" xr:uid="{00000000-0005-0000-0000-0000211A0000}"/>
    <cellStyle name="20% - Accent5 6 8" xfId="10101" xr:uid="{00000000-0005-0000-0000-0000221A0000}"/>
    <cellStyle name="20% - Accent5 6 9" xfId="10102" xr:uid="{00000000-0005-0000-0000-0000231A0000}"/>
    <cellStyle name="20% - Accent5 6_REKAP IBT" xfId="10103" xr:uid="{00000000-0005-0000-0000-0000241A0000}"/>
    <cellStyle name="20% - Accent5 60" xfId="7836" xr:uid="{00000000-0005-0000-0000-0000251A0000}"/>
    <cellStyle name="20% - Accent5 60 2" xfId="9983" xr:uid="{00000000-0005-0000-0000-0000261A0000}"/>
    <cellStyle name="20% - Accent5 60 2 2" xfId="6957" xr:uid="{00000000-0005-0000-0000-0000271A0000}"/>
    <cellStyle name="20% - Accent5 60 3" xfId="9988" xr:uid="{00000000-0005-0000-0000-0000281A0000}"/>
    <cellStyle name="20% - Accent5 60 4" xfId="9991" xr:uid="{00000000-0005-0000-0000-0000291A0000}"/>
    <cellStyle name="20% - Accent5 60 5" xfId="9994" xr:uid="{00000000-0005-0000-0000-00002A1A0000}"/>
    <cellStyle name="20% - Accent5 60_REKAP IBT" xfId="9996" xr:uid="{00000000-0005-0000-0000-00002B1A0000}"/>
    <cellStyle name="20% - Accent5 61" xfId="9999" xr:uid="{00000000-0005-0000-0000-00002C1A0000}"/>
    <cellStyle name="20% - Accent5 61 2" xfId="10002" xr:uid="{00000000-0005-0000-0000-00002D1A0000}"/>
    <cellStyle name="20% - Accent5 61 2 2" xfId="10004" xr:uid="{00000000-0005-0000-0000-00002E1A0000}"/>
    <cellStyle name="20% - Accent5 61 3" xfId="10007" xr:uid="{00000000-0005-0000-0000-00002F1A0000}"/>
    <cellStyle name="20% - Accent5 61 4" xfId="10010" xr:uid="{00000000-0005-0000-0000-0000301A0000}"/>
    <cellStyle name="20% - Accent5 61 5" xfId="10013" xr:uid="{00000000-0005-0000-0000-0000311A0000}"/>
    <cellStyle name="20% - Accent5 61_REKAP IBT" xfId="10015" xr:uid="{00000000-0005-0000-0000-0000321A0000}"/>
    <cellStyle name="20% - Accent5 62" xfId="10017" xr:uid="{00000000-0005-0000-0000-0000331A0000}"/>
    <cellStyle name="20% - Accent5 62 2" xfId="10020" xr:uid="{00000000-0005-0000-0000-0000341A0000}"/>
    <cellStyle name="20% - Accent5 62 2 2" xfId="10022" xr:uid="{00000000-0005-0000-0000-0000351A0000}"/>
    <cellStyle name="20% - Accent5 62 3" xfId="10025" xr:uid="{00000000-0005-0000-0000-0000361A0000}"/>
    <cellStyle name="20% - Accent5 62 4" xfId="10028" xr:uid="{00000000-0005-0000-0000-0000371A0000}"/>
    <cellStyle name="20% - Accent5 62 5" xfId="10030" xr:uid="{00000000-0005-0000-0000-0000381A0000}"/>
    <cellStyle name="20% - Accent5 62_REKAP IBT" xfId="10034" xr:uid="{00000000-0005-0000-0000-0000391A0000}"/>
    <cellStyle name="20% - Accent5 63" xfId="10036" xr:uid="{00000000-0005-0000-0000-00003A1A0000}"/>
    <cellStyle name="20% - Accent5 63 2" xfId="10040" xr:uid="{00000000-0005-0000-0000-00003B1A0000}"/>
    <cellStyle name="20% - Accent5 63 2 2" xfId="10043" xr:uid="{00000000-0005-0000-0000-00003C1A0000}"/>
    <cellStyle name="20% - Accent5 63 3" xfId="10046" xr:uid="{00000000-0005-0000-0000-00003D1A0000}"/>
    <cellStyle name="20% - Accent5 63 4" xfId="10048" xr:uid="{00000000-0005-0000-0000-00003E1A0000}"/>
    <cellStyle name="20% - Accent5 63 5" xfId="10052" xr:uid="{00000000-0005-0000-0000-00003F1A0000}"/>
    <cellStyle name="20% - Accent5 63_REKAP IBT" xfId="10055" xr:uid="{00000000-0005-0000-0000-0000401A0000}"/>
    <cellStyle name="20% - Accent5 64" xfId="10057" xr:uid="{00000000-0005-0000-0000-0000411A0000}"/>
    <cellStyle name="20% - Accent5 64 2" xfId="10061" xr:uid="{00000000-0005-0000-0000-0000421A0000}"/>
    <cellStyle name="20% - Accent5 64 2 2" xfId="10063" xr:uid="{00000000-0005-0000-0000-0000431A0000}"/>
    <cellStyle name="20% - Accent5 64 3" xfId="10066" xr:uid="{00000000-0005-0000-0000-0000441A0000}"/>
    <cellStyle name="20% - Accent5 64 4" xfId="10071" xr:uid="{00000000-0005-0000-0000-0000451A0000}"/>
    <cellStyle name="20% - Accent5 64 5" xfId="10073" xr:uid="{00000000-0005-0000-0000-0000461A0000}"/>
    <cellStyle name="20% - Accent5 64_REKAP IBT" xfId="10076" xr:uid="{00000000-0005-0000-0000-0000471A0000}"/>
    <cellStyle name="20% - Accent5 65" xfId="10104" xr:uid="{00000000-0005-0000-0000-0000481A0000}"/>
    <cellStyle name="20% - Accent5 65 2" xfId="10107" xr:uid="{00000000-0005-0000-0000-0000491A0000}"/>
    <cellStyle name="20% - Accent5 65 2 2" xfId="10109" xr:uid="{00000000-0005-0000-0000-00004A1A0000}"/>
    <cellStyle name="20% - Accent5 65 3" xfId="10113" xr:uid="{00000000-0005-0000-0000-00004B1A0000}"/>
    <cellStyle name="20% - Accent5 65 4" xfId="10118" xr:uid="{00000000-0005-0000-0000-00004C1A0000}"/>
    <cellStyle name="20% - Accent5 65 5" xfId="10120" xr:uid="{00000000-0005-0000-0000-00004D1A0000}"/>
    <cellStyle name="20% - Accent5 65_REKAP IBT" xfId="10122" xr:uid="{00000000-0005-0000-0000-00004E1A0000}"/>
    <cellStyle name="20% - Accent5 66" xfId="10124" xr:uid="{00000000-0005-0000-0000-00004F1A0000}"/>
    <cellStyle name="20% - Accent5 66 2" xfId="10127" xr:uid="{00000000-0005-0000-0000-0000501A0000}"/>
    <cellStyle name="20% - Accent5 66 2 2" xfId="10129" xr:uid="{00000000-0005-0000-0000-0000511A0000}"/>
    <cellStyle name="20% - Accent5 66 3" xfId="10132" xr:uid="{00000000-0005-0000-0000-0000521A0000}"/>
    <cellStyle name="20% - Accent5 66 4" xfId="10137" xr:uid="{00000000-0005-0000-0000-0000531A0000}"/>
    <cellStyle name="20% - Accent5 66 5" xfId="10139" xr:uid="{00000000-0005-0000-0000-0000541A0000}"/>
    <cellStyle name="20% - Accent5 66_REKAP IBT" xfId="10141" xr:uid="{00000000-0005-0000-0000-0000551A0000}"/>
    <cellStyle name="20% - Accent5 67" xfId="10145" xr:uid="{00000000-0005-0000-0000-0000561A0000}"/>
    <cellStyle name="20% - Accent5 67 2" xfId="10148" xr:uid="{00000000-0005-0000-0000-0000571A0000}"/>
    <cellStyle name="20% - Accent5 67 2 2" xfId="10150" xr:uid="{00000000-0005-0000-0000-0000581A0000}"/>
    <cellStyle name="20% - Accent5 67 3" xfId="10154" xr:uid="{00000000-0005-0000-0000-0000591A0000}"/>
    <cellStyle name="20% - Accent5 67 4" xfId="10157" xr:uid="{00000000-0005-0000-0000-00005A1A0000}"/>
    <cellStyle name="20% - Accent5 67 5" xfId="10159" xr:uid="{00000000-0005-0000-0000-00005B1A0000}"/>
    <cellStyle name="20% - Accent5 67_REKAP IBT" xfId="10161" xr:uid="{00000000-0005-0000-0000-00005C1A0000}"/>
    <cellStyle name="20% - Accent5 68" xfId="10165" xr:uid="{00000000-0005-0000-0000-00005D1A0000}"/>
    <cellStyle name="20% - Accent5 68 2" xfId="10167" xr:uid="{00000000-0005-0000-0000-00005E1A0000}"/>
    <cellStyle name="20% - Accent5 68 2 2" xfId="10169" xr:uid="{00000000-0005-0000-0000-00005F1A0000}"/>
    <cellStyle name="20% - Accent5 68 3" xfId="10171" xr:uid="{00000000-0005-0000-0000-0000601A0000}"/>
    <cellStyle name="20% - Accent5 68 4" xfId="10173" xr:uid="{00000000-0005-0000-0000-0000611A0000}"/>
    <cellStyle name="20% - Accent5 68 5" xfId="10175" xr:uid="{00000000-0005-0000-0000-0000621A0000}"/>
    <cellStyle name="20% - Accent5 68_REKAP IBT" xfId="10178" xr:uid="{00000000-0005-0000-0000-0000631A0000}"/>
    <cellStyle name="20% - Accent5 69" xfId="10180" xr:uid="{00000000-0005-0000-0000-0000641A0000}"/>
    <cellStyle name="20% - Accent5 69 2" xfId="10182" xr:uid="{00000000-0005-0000-0000-0000651A0000}"/>
    <cellStyle name="20% - Accent5 69 2 2" xfId="10184" xr:uid="{00000000-0005-0000-0000-0000661A0000}"/>
    <cellStyle name="20% - Accent5 69 3" xfId="10186" xr:uid="{00000000-0005-0000-0000-0000671A0000}"/>
    <cellStyle name="20% - Accent5 69 4" xfId="10188" xr:uid="{00000000-0005-0000-0000-0000681A0000}"/>
    <cellStyle name="20% - Accent5 69 5" xfId="10190" xr:uid="{00000000-0005-0000-0000-0000691A0000}"/>
    <cellStyle name="20% - Accent5 69_REKAP IBT" xfId="10192" xr:uid="{00000000-0005-0000-0000-00006A1A0000}"/>
    <cellStyle name="20% - Accent5 7" xfId="10195" xr:uid="{00000000-0005-0000-0000-00006B1A0000}"/>
    <cellStyle name="20% - Accent5 7 10" xfId="10198" xr:uid="{00000000-0005-0000-0000-00006C1A0000}"/>
    <cellStyle name="20% - Accent5 7 2" xfId="10201" xr:uid="{00000000-0005-0000-0000-00006D1A0000}"/>
    <cellStyle name="20% - Accent5 7 2 2" xfId="10202" xr:uid="{00000000-0005-0000-0000-00006E1A0000}"/>
    <cellStyle name="20% - Accent5 7 2 3" xfId="10203" xr:uid="{00000000-0005-0000-0000-00006F1A0000}"/>
    <cellStyle name="20% - Accent5 7 2_REKAP IBT" xfId="10204" xr:uid="{00000000-0005-0000-0000-0000701A0000}"/>
    <cellStyle name="20% - Accent5 7 3" xfId="10205" xr:uid="{00000000-0005-0000-0000-0000711A0000}"/>
    <cellStyle name="20% - Accent5 7 3 2" xfId="10206" xr:uid="{00000000-0005-0000-0000-0000721A0000}"/>
    <cellStyle name="20% - Accent5 7 4" xfId="10207" xr:uid="{00000000-0005-0000-0000-0000731A0000}"/>
    <cellStyle name="20% - Accent5 7 4 2" xfId="10208" xr:uid="{00000000-0005-0000-0000-0000741A0000}"/>
    <cellStyle name="20% - Accent5 7 5" xfId="10209" xr:uid="{00000000-0005-0000-0000-0000751A0000}"/>
    <cellStyle name="20% - Accent5 7 5 2" xfId="10210" xr:uid="{00000000-0005-0000-0000-0000761A0000}"/>
    <cellStyle name="20% - Accent5 7 6" xfId="10212" xr:uid="{00000000-0005-0000-0000-0000771A0000}"/>
    <cellStyle name="20% - Accent5 7 7" xfId="10213" xr:uid="{00000000-0005-0000-0000-0000781A0000}"/>
    <cellStyle name="20% - Accent5 7 8" xfId="10215" xr:uid="{00000000-0005-0000-0000-0000791A0000}"/>
    <cellStyle name="20% - Accent5 7 9" xfId="10216" xr:uid="{00000000-0005-0000-0000-00007A1A0000}"/>
    <cellStyle name="20% - Accent5 7_REKAP IBT" xfId="10217" xr:uid="{00000000-0005-0000-0000-00007B1A0000}"/>
    <cellStyle name="20% - Accent5 70" xfId="10105" xr:uid="{00000000-0005-0000-0000-00007C1A0000}"/>
    <cellStyle name="20% - Accent5 70 2" xfId="10108" xr:uid="{00000000-0005-0000-0000-00007D1A0000}"/>
    <cellStyle name="20% - Accent5 70 2 2" xfId="10110" xr:uid="{00000000-0005-0000-0000-00007E1A0000}"/>
    <cellStyle name="20% - Accent5 70 3" xfId="10114" xr:uid="{00000000-0005-0000-0000-00007F1A0000}"/>
    <cellStyle name="20% - Accent5 70 4" xfId="10119" xr:uid="{00000000-0005-0000-0000-0000801A0000}"/>
    <cellStyle name="20% - Accent5 70 5" xfId="10121" xr:uid="{00000000-0005-0000-0000-0000811A0000}"/>
    <cellStyle name="20% - Accent5 70_REKAP IBT" xfId="10123" xr:uid="{00000000-0005-0000-0000-0000821A0000}"/>
    <cellStyle name="20% - Accent5 71" xfId="10125" xr:uid="{00000000-0005-0000-0000-0000831A0000}"/>
    <cellStyle name="20% - Accent5 71 2" xfId="10128" xr:uid="{00000000-0005-0000-0000-0000841A0000}"/>
    <cellStyle name="20% - Accent5 71 2 2" xfId="10130" xr:uid="{00000000-0005-0000-0000-0000851A0000}"/>
    <cellStyle name="20% - Accent5 71 3" xfId="10133" xr:uid="{00000000-0005-0000-0000-0000861A0000}"/>
    <cellStyle name="20% - Accent5 71 4" xfId="10138" xr:uid="{00000000-0005-0000-0000-0000871A0000}"/>
    <cellStyle name="20% - Accent5 71 5" xfId="10140" xr:uid="{00000000-0005-0000-0000-0000881A0000}"/>
    <cellStyle name="20% - Accent5 71_REKAP IBT" xfId="10142" xr:uid="{00000000-0005-0000-0000-0000891A0000}"/>
    <cellStyle name="20% - Accent5 72" xfId="10146" xr:uid="{00000000-0005-0000-0000-00008A1A0000}"/>
    <cellStyle name="20% - Accent5 72 2" xfId="10149" xr:uid="{00000000-0005-0000-0000-00008B1A0000}"/>
    <cellStyle name="20% - Accent5 72 2 2" xfId="10151" xr:uid="{00000000-0005-0000-0000-00008C1A0000}"/>
    <cellStyle name="20% - Accent5 72 3" xfId="10155" xr:uid="{00000000-0005-0000-0000-00008D1A0000}"/>
    <cellStyle name="20% - Accent5 72 4" xfId="10158" xr:uid="{00000000-0005-0000-0000-00008E1A0000}"/>
    <cellStyle name="20% - Accent5 72 5" xfId="10160" xr:uid="{00000000-0005-0000-0000-00008F1A0000}"/>
    <cellStyle name="20% - Accent5 72_REKAP IBT" xfId="10162" xr:uid="{00000000-0005-0000-0000-0000901A0000}"/>
    <cellStyle name="20% - Accent5 73" xfId="10166" xr:uid="{00000000-0005-0000-0000-0000911A0000}"/>
    <cellStyle name="20% - Accent5 73 2" xfId="10168" xr:uid="{00000000-0005-0000-0000-0000921A0000}"/>
    <cellStyle name="20% - Accent5 73 2 2" xfId="10170" xr:uid="{00000000-0005-0000-0000-0000931A0000}"/>
    <cellStyle name="20% - Accent5 73 3" xfId="10172" xr:uid="{00000000-0005-0000-0000-0000941A0000}"/>
    <cellStyle name="20% - Accent5 73 4" xfId="10174" xr:uid="{00000000-0005-0000-0000-0000951A0000}"/>
    <cellStyle name="20% - Accent5 73 5" xfId="10176" xr:uid="{00000000-0005-0000-0000-0000961A0000}"/>
    <cellStyle name="20% - Accent5 73_REKAP IBT" xfId="10179" xr:uid="{00000000-0005-0000-0000-0000971A0000}"/>
    <cellStyle name="20% - Accent5 74" xfId="10181" xr:uid="{00000000-0005-0000-0000-0000981A0000}"/>
    <cellStyle name="20% - Accent5 74 2" xfId="10183" xr:uid="{00000000-0005-0000-0000-0000991A0000}"/>
    <cellStyle name="20% - Accent5 74 2 2" xfId="10185" xr:uid="{00000000-0005-0000-0000-00009A1A0000}"/>
    <cellStyle name="20% - Accent5 74 3" xfId="10187" xr:uid="{00000000-0005-0000-0000-00009B1A0000}"/>
    <cellStyle name="20% - Accent5 74 4" xfId="10189" xr:uid="{00000000-0005-0000-0000-00009C1A0000}"/>
    <cellStyle name="20% - Accent5 74 5" xfId="10191" xr:uid="{00000000-0005-0000-0000-00009D1A0000}"/>
    <cellStyle name="20% - Accent5 74_REKAP IBT" xfId="10193" xr:uid="{00000000-0005-0000-0000-00009E1A0000}"/>
    <cellStyle name="20% - Accent5 75" xfId="10219" xr:uid="{00000000-0005-0000-0000-00009F1A0000}"/>
    <cellStyle name="20% - Accent5 75 2" xfId="10221" xr:uid="{00000000-0005-0000-0000-0000A01A0000}"/>
    <cellStyle name="20% - Accent5 75 2 2" xfId="10223" xr:uid="{00000000-0005-0000-0000-0000A11A0000}"/>
    <cellStyle name="20% - Accent5 75 3" xfId="64" xr:uid="{00000000-0005-0000-0000-0000A21A0000}"/>
    <cellStyle name="20% - Accent5 75 4" xfId="10224" xr:uid="{00000000-0005-0000-0000-0000A31A0000}"/>
    <cellStyle name="20% - Accent5 75 5" xfId="10225" xr:uid="{00000000-0005-0000-0000-0000A41A0000}"/>
    <cellStyle name="20% - Accent5 75_REKAP IBT" xfId="10228" xr:uid="{00000000-0005-0000-0000-0000A51A0000}"/>
    <cellStyle name="20% - Accent5 76" xfId="10229" xr:uid="{00000000-0005-0000-0000-0000A61A0000}"/>
    <cellStyle name="20% - Accent5 76 2" xfId="10231" xr:uid="{00000000-0005-0000-0000-0000A71A0000}"/>
    <cellStyle name="20% - Accent5 76 2 2" xfId="10233" xr:uid="{00000000-0005-0000-0000-0000A81A0000}"/>
    <cellStyle name="20% - Accent5 76 3" xfId="10234" xr:uid="{00000000-0005-0000-0000-0000A91A0000}"/>
    <cellStyle name="20% - Accent5 76 4" xfId="10235" xr:uid="{00000000-0005-0000-0000-0000AA1A0000}"/>
    <cellStyle name="20% - Accent5 76 5" xfId="10236" xr:uid="{00000000-0005-0000-0000-0000AB1A0000}"/>
    <cellStyle name="20% - Accent5 76_REKAP IBT" xfId="10237" xr:uid="{00000000-0005-0000-0000-0000AC1A0000}"/>
    <cellStyle name="20% - Accent5 77" xfId="10238" xr:uid="{00000000-0005-0000-0000-0000AD1A0000}"/>
    <cellStyle name="20% - Accent5 77 2" xfId="10240" xr:uid="{00000000-0005-0000-0000-0000AE1A0000}"/>
    <cellStyle name="20% - Accent5 77 2 2" xfId="10242" xr:uid="{00000000-0005-0000-0000-0000AF1A0000}"/>
    <cellStyle name="20% - Accent5 77 3" xfId="10243" xr:uid="{00000000-0005-0000-0000-0000B01A0000}"/>
    <cellStyle name="20% - Accent5 77 4" xfId="10244" xr:uid="{00000000-0005-0000-0000-0000B11A0000}"/>
    <cellStyle name="20% - Accent5 77 5" xfId="10245" xr:uid="{00000000-0005-0000-0000-0000B21A0000}"/>
    <cellStyle name="20% - Accent5 77_REKAP IBT" xfId="10248" xr:uid="{00000000-0005-0000-0000-0000B31A0000}"/>
    <cellStyle name="20% - Accent5 78" xfId="10250" xr:uid="{00000000-0005-0000-0000-0000B41A0000}"/>
    <cellStyle name="20% - Accent5 78 2" xfId="10252" xr:uid="{00000000-0005-0000-0000-0000B51A0000}"/>
    <cellStyle name="20% - Accent5 78 2 2" xfId="10253" xr:uid="{00000000-0005-0000-0000-0000B61A0000}"/>
    <cellStyle name="20% - Accent5 78 3" xfId="10254" xr:uid="{00000000-0005-0000-0000-0000B71A0000}"/>
    <cellStyle name="20% - Accent5 78 4" xfId="10256" xr:uid="{00000000-0005-0000-0000-0000B81A0000}"/>
    <cellStyle name="20% - Accent5 78 5" xfId="10257" xr:uid="{00000000-0005-0000-0000-0000B91A0000}"/>
    <cellStyle name="20% - Accent5 78_REKAP IBT" xfId="10258" xr:uid="{00000000-0005-0000-0000-0000BA1A0000}"/>
    <cellStyle name="20% - Accent5 79" xfId="10259" xr:uid="{00000000-0005-0000-0000-0000BB1A0000}"/>
    <cellStyle name="20% - Accent5 79 2" xfId="10261" xr:uid="{00000000-0005-0000-0000-0000BC1A0000}"/>
    <cellStyle name="20% - Accent5 8" xfId="10267" xr:uid="{00000000-0005-0000-0000-0000BD1A0000}"/>
    <cellStyle name="20% - Accent5 8 10" xfId="10269" xr:uid="{00000000-0005-0000-0000-0000BE1A0000}"/>
    <cellStyle name="20% - Accent5 8 2" xfId="10271" xr:uid="{00000000-0005-0000-0000-0000BF1A0000}"/>
    <cellStyle name="20% - Accent5 8 2 2" xfId="10272" xr:uid="{00000000-0005-0000-0000-0000C01A0000}"/>
    <cellStyle name="20% - Accent5 8 2 3" xfId="10273" xr:uid="{00000000-0005-0000-0000-0000C11A0000}"/>
    <cellStyle name="20% - Accent5 8 2_REKAP IBT" xfId="10278" xr:uid="{00000000-0005-0000-0000-0000C21A0000}"/>
    <cellStyle name="20% - Accent5 8 3" xfId="10279" xr:uid="{00000000-0005-0000-0000-0000C31A0000}"/>
    <cellStyle name="20% - Accent5 8 3 2" xfId="10281" xr:uid="{00000000-0005-0000-0000-0000C41A0000}"/>
    <cellStyle name="20% - Accent5 8 4" xfId="10282" xr:uid="{00000000-0005-0000-0000-0000C51A0000}"/>
    <cellStyle name="20% - Accent5 8 4 2" xfId="10285" xr:uid="{00000000-0005-0000-0000-0000C61A0000}"/>
    <cellStyle name="20% - Accent5 8 5" xfId="10286" xr:uid="{00000000-0005-0000-0000-0000C71A0000}"/>
    <cellStyle name="20% - Accent5 8 5 2" xfId="10287" xr:uid="{00000000-0005-0000-0000-0000C81A0000}"/>
    <cellStyle name="20% - Accent5 8 6" xfId="10288" xr:uid="{00000000-0005-0000-0000-0000C91A0000}"/>
    <cellStyle name="20% - Accent5 8 7" xfId="10289" xr:uid="{00000000-0005-0000-0000-0000CA1A0000}"/>
    <cellStyle name="20% - Accent5 8 8" xfId="6314" xr:uid="{00000000-0005-0000-0000-0000CB1A0000}"/>
    <cellStyle name="20% - Accent5 8 9" xfId="10290" xr:uid="{00000000-0005-0000-0000-0000CC1A0000}"/>
    <cellStyle name="20% - Accent5 8_REKAP IBT" xfId="10292" xr:uid="{00000000-0005-0000-0000-0000CD1A0000}"/>
    <cellStyle name="20% - Accent5 80" xfId="10220" xr:uid="{00000000-0005-0000-0000-0000CE1A0000}"/>
    <cellStyle name="20% - Accent5 81" xfId="10230" xr:uid="{00000000-0005-0000-0000-0000CF1A0000}"/>
    <cellStyle name="20% - Accent5 81 2" xfId="10232" xr:uid="{00000000-0005-0000-0000-0000D01A0000}"/>
    <cellStyle name="20% - Accent5 82" xfId="10239" xr:uid="{00000000-0005-0000-0000-0000D11A0000}"/>
    <cellStyle name="20% - Accent5 83" xfId="10251" xr:uid="{00000000-0005-0000-0000-0000D21A0000}"/>
    <cellStyle name="20% - Accent5 84" xfId="10260" xr:uid="{00000000-0005-0000-0000-0000D31A0000}"/>
    <cellStyle name="20% - Accent5 85" xfId="10295" xr:uid="{00000000-0005-0000-0000-0000D41A0000}"/>
    <cellStyle name="20% - Accent5 86" xfId="49879" xr:uid="{00000000-0005-0000-0000-0000D51A0000}"/>
    <cellStyle name="20% - Accent5 9" xfId="10297" xr:uid="{00000000-0005-0000-0000-0000D61A0000}"/>
    <cellStyle name="20% - Accent5 9 10" xfId="10298" xr:uid="{00000000-0005-0000-0000-0000D71A0000}"/>
    <cellStyle name="20% - Accent5 9 2" xfId="10299" xr:uid="{00000000-0005-0000-0000-0000D81A0000}"/>
    <cellStyle name="20% - Accent5 9 2 2" xfId="10300" xr:uid="{00000000-0005-0000-0000-0000D91A0000}"/>
    <cellStyle name="20% - Accent5 9 2 3" xfId="10301" xr:uid="{00000000-0005-0000-0000-0000DA1A0000}"/>
    <cellStyle name="20% - Accent5 9 2_REKAP IBT" xfId="10304" xr:uid="{00000000-0005-0000-0000-0000DB1A0000}"/>
    <cellStyle name="20% - Accent5 9 3" xfId="8485" xr:uid="{00000000-0005-0000-0000-0000DC1A0000}"/>
    <cellStyle name="20% - Accent5 9 3 2" xfId="10305" xr:uid="{00000000-0005-0000-0000-0000DD1A0000}"/>
    <cellStyle name="20% - Accent5 9 4" xfId="10306" xr:uid="{00000000-0005-0000-0000-0000DE1A0000}"/>
    <cellStyle name="20% - Accent5 9 4 2" xfId="10307" xr:uid="{00000000-0005-0000-0000-0000DF1A0000}"/>
    <cellStyle name="20% - Accent5 9 5" xfId="10308" xr:uid="{00000000-0005-0000-0000-0000E01A0000}"/>
    <cellStyle name="20% - Accent5 9 5 2" xfId="10309" xr:uid="{00000000-0005-0000-0000-0000E11A0000}"/>
    <cellStyle name="20% - Accent5 9 6" xfId="10310" xr:uid="{00000000-0005-0000-0000-0000E21A0000}"/>
    <cellStyle name="20% - Accent5 9 7" xfId="10311" xr:uid="{00000000-0005-0000-0000-0000E31A0000}"/>
    <cellStyle name="20% - Accent5 9 8" xfId="10312" xr:uid="{00000000-0005-0000-0000-0000E41A0000}"/>
    <cellStyle name="20% - Accent5 9 9" xfId="10313" xr:uid="{00000000-0005-0000-0000-0000E51A0000}"/>
    <cellStyle name="20% - Accent5 9_REKAP IBT" xfId="10314" xr:uid="{00000000-0005-0000-0000-0000E61A0000}"/>
    <cellStyle name="20% - Accent6 10" xfId="10315" xr:uid="{00000000-0005-0000-0000-0000E71A0000}"/>
    <cellStyle name="20% - Accent6 10 10" xfId="10316" xr:uid="{00000000-0005-0000-0000-0000E81A0000}"/>
    <cellStyle name="20% - Accent6 10 2" xfId="10318" xr:uid="{00000000-0005-0000-0000-0000E91A0000}"/>
    <cellStyle name="20% - Accent6 10 2 2" xfId="10319" xr:uid="{00000000-0005-0000-0000-0000EA1A0000}"/>
    <cellStyle name="20% - Accent6 10 2 3" xfId="7656" xr:uid="{00000000-0005-0000-0000-0000EB1A0000}"/>
    <cellStyle name="20% - Accent6 10 2_REKAP IBT" xfId="10320" xr:uid="{00000000-0005-0000-0000-0000EC1A0000}"/>
    <cellStyle name="20% - Accent6 10 3" xfId="10322" xr:uid="{00000000-0005-0000-0000-0000ED1A0000}"/>
    <cellStyle name="20% - Accent6 10 3 2" xfId="10323" xr:uid="{00000000-0005-0000-0000-0000EE1A0000}"/>
    <cellStyle name="20% - Accent6 10 4" xfId="10325" xr:uid="{00000000-0005-0000-0000-0000EF1A0000}"/>
    <cellStyle name="20% - Accent6 10 4 2" xfId="10326" xr:uid="{00000000-0005-0000-0000-0000F01A0000}"/>
    <cellStyle name="20% - Accent6 10 5" xfId="10327" xr:uid="{00000000-0005-0000-0000-0000F11A0000}"/>
    <cellStyle name="20% - Accent6 10 5 2" xfId="10330" xr:uid="{00000000-0005-0000-0000-0000F21A0000}"/>
    <cellStyle name="20% - Accent6 10 6" xfId="10331" xr:uid="{00000000-0005-0000-0000-0000F31A0000}"/>
    <cellStyle name="20% - Accent6 10 7" xfId="10333" xr:uid="{00000000-0005-0000-0000-0000F41A0000}"/>
    <cellStyle name="20% - Accent6 10 8" xfId="10334" xr:uid="{00000000-0005-0000-0000-0000F51A0000}"/>
    <cellStyle name="20% - Accent6 10 9" xfId="10337" xr:uid="{00000000-0005-0000-0000-0000F61A0000}"/>
    <cellStyle name="20% - Accent6 10_REKAP IBT" xfId="10338" xr:uid="{00000000-0005-0000-0000-0000F71A0000}"/>
    <cellStyle name="20% - Accent6 11" xfId="10341" xr:uid="{00000000-0005-0000-0000-0000F81A0000}"/>
    <cellStyle name="20% - Accent6 11 10" xfId="10343" xr:uid="{00000000-0005-0000-0000-0000F91A0000}"/>
    <cellStyle name="20% - Accent6 11 2" xfId="10344" xr:uid="{00000000-0005-0000-0000-0000FA1A0000}"/>
    <cellStyle name="20% - Accent6 11 2 2" xfId="10345" xr:uid="{00000000-0005-0000-0000-0000FB1A0000}"/>
    <cellStyle name="20% - Accent6 11 2 3" xfId="7670" xr:uid="{00000000-0005-0000-0000-0000FC1A0000}"/>
    <cellStyle name="20% - Accent6 11 2_REKAP IBT" xfId="10347" xr:uid="{00000000-0005-0000-0000-0000FD1A0000}"/>
    <cellStyle name="20% - Accent6 11 3" xfId="10349" xr:uid="{00000000-0005-0000-0000-0000FE1A0000}"/>
    <cellStyle name="20% - Accent6 11 3 2" xfId="10350" xr:uid="{00000000-0005-0000-0000-0000FF1A0000}"/>
    <cellStyle name="20% - Accent6 11 4" xfId="10352" xr:uid="{00000000-0005-0000-0000-0000001B0000}"/>
    <cellStyle name="20% - Accent6 11 4 2" xfId="10353" xr:uid="{00000000-0005-0000-0000-0000011B0000}"/>
    <cellStyle name="20% - Accent6 11 5" xfId="10354" xr:uid="{00000000-0005-0000-0000-0000021B0000}"/>
    <cellStyle name="20% - Accent6 11 6" xfId="10355" xr:uid="{00000000-0005-0000-0000-0000031B0000}"/>
    <cellStyle name="20% - Accent6 11 7" xfId="10356" xr:uid="{00000000-0005-0000-0000-0000041B0000}"/>
    <cellStyle name="20% - Accent6 11 8" xfId="10359" xr:uid="{00000000-0005-0000-0000-0000051B0000}"/>
    <cellStyle name="20% - Accent6 11 9" xfId="10364" xr:uid="{00000000-0005-0000-0000-0000061B0000}"/>
    <cellStyle name="20% - Accent6 11_REKAP IBT" xfId="10366" xr:uid="{00000000-0005-0000-0000-0000071B0000}"/>
    <cellStyle name="20% - Accent6 12" xfId="10367" xr:uid="{00000000-0005-0000-0000-0000081B0000}"/>
    <cellStyle name="20% - Accent6 12 10" xfId="10369" xr:uid="{00000000-0005-0000-0000-0000091B0000}"/>
    <cellStyle name="20% - Accent6 12 2" xfId="10370" xr:uid="{00000000-0005-0000-0000-00000A1B0000}"/>
    <cellStyle name="20% - Accent6 12 2 2" xfId="10371" xr:uid="{00000000-0005-0000-0000-00000B1B0000}"/>
    <cellStyle name="20% - Accent6 12 2 3" xfId="7721" xr:uid="{00000000-0005-0000-0000-00000C1B0000}"/>
    <cellStyle name="20% - Accent6 12 2_REKAP IBT" xfId="10372" xr:uid="{00000000-0005-0000-0000-00000D1B0000}"/>
    <cellStyle name="20% - Accent6 12 3" xfId="10373" xr:uid="{00000000-0005-0000-0000-00000E1B0000}"/>
    <cellStyle name="20% - Accent6 12 3 2" xfId="10374" xr:uid="{00000000-0005-0000-0000-00000F1B0000}"/>
    <cellStyle name="20% - Accent6 12 4" xfId="10375" xr:uid="{00000000-0005-0000-0000-0000101B0000}"/>
    <cellStyle name="20% - Accent6 12 4 2" xfId="10376" xr:uid="{00000000-0005-0000-0000-0000111B0000}"/>
    <cellStyle name="20% - Accent6 12 5" xfId="10377" xr:uid="{00000000-0005-0000-0000-0000121B0000}"/>
    <cellStyle name="20% - Accent6 12 6" xfId="10378" xr:uid="{00000000-0005-0000-0000-0000131B0000}"/>
    <cellStyle name="20% - Accent6 12 7" xfId="10379" xr:uid="{00000000-0005-0000-0000-0000141B0000}"/>
    <cellStyle name="20% - Accent6 12 8" xfId="10380" xr:uid="{00000000-0005-0000-0000-0000151B0000}"/>
    <cellStyle name="20% - Accent6 12 9" xfId="10381" xr:uid="{00000000-0005-0000-0000-0000161B0000}"/>
    <cellStyle name="20% - Accent6 12_REKAP IBT" xfId="10385" xr:uid="{00000000-0005-0000-0000-0000171B0000}"/>
    <cellStyle name="20% - Accent6 13" xfId="10386" xr:uid="{00000000-0005-0000-0000-0000181B0000}"/>
    <cellStyle name="20% - Accent6 13 10" xfId="10390" xr:uid="{00000000-0005-0000-0000-0000191B0000}"/>
    <cellStyle name="20% - Accent6 13 2" xfId="10391" xr:uid="{00000000-0005-0000-0000-00001A1B0000}"/>
    <cellStyle name="20% - Accent6 13 2 2" xfId="10392" xr:uid="{00000000-0005-0000-0000-00001B1B0000}"/>
    <cellStyle name="20% - Accent6 13 2 3" xfId="7739" xr:uid="{00000000-0005-0000-0000-00001C1B0000}"/>
    <cellStyle name="20% - Accent6 13 2_REKAP IBT" xfId="10393" xr:uid="{00000000-0005-0000-0000-00001D1B0000}"/>
    <cellStyle name="20% - Accent6 13 3" xfId="10395" xr:uid="{00000000-0005-0000-0000-00001E1B0000}"/>
    <cellStyle name="20% - Accent6 13 3 2" xfId="10396" xr:uid="{00000000-0005-0000-0000-00001F1B0000}"/>
    <cellStyle name="20% - Accent6 13 4" xfId="10397" xr:uid="{00000000-0005-0000-0000-0000201B0000}"/>
    <cellStyle name="20% - Accent6 13 4 2" xfId="10399" xr:uid="{00000000-0005-0000-0000-0000211B0000}"/>
    <cellStyle name="20% - Accent6 13 5" xfId="10400" xr:uid="{00000000-0005-0000-0000-0000221B0000}"/>
    <cellStyle name="20% - Accent6 13 6" xfId="10401" xr:uid="{00000000-0005-0000-0000-0000231B0000}"/>
    <cellStyle name="20% - Accent6 13 7" xfId="10402" xr:uid="{00000000-0005-0000-0000-0000241B0000}"/>
    <cellStyle name="20% - Accent6 13 8" xfId="10403" xr:uid="{00000000-0005-0000-0000-0000251B0000}"/>
    <cellStyle name="20% - Accent6 13 9" xfId="10404" xr:uid="{00000000-0005-0000-0000-0000261B0000}"/>
    <cellStyle name="20% - Accent6 13_REKAP IBT" xfId="10407" xr:uid="{00000000-0005-0000-0000-0000271B0000}"/>
    <cellStyle name="20% - Accent6 14" xfId="1101" xr:uid="{00000000-0005-0000-0000-0000281B0000}"/>
    <cellStyle name="20% - Accent6 14 10" xfId="10409" xr:uid="{00000000-0005-0000-0000-0000291B0000}"/>
    <cellStyle name="20% - Accent6 14 2" xfId="10410" xr:uid="{00000000-0005-0000-0000-00002A1B0000}"/>
    <cellStyle name="20% - Accent6 14 2 2" xfId="10411" xr:uid="{00000000-0005-0000-0000-00002B1B0000}"/>
    <cellStyle name="20% - Accent6 14 2 3" xfId="7759" xr:uid="{00000000-0005-0000-0000-00002C1B0000}"/>
    <cellStyle name="20% - Accent6 14 2_REKAP IBT" xfId="10412" xr:uid="{00000000-0005-0000-0000-00002D1B0000}"/>
    <cellStyle name="20% - Accent6 14 3" xfId="10413" xr:uid="{00000000-0005-0000-0000-00002E1B0000}"/>
    <cellStyle name="20% - Accent6 14 3 2" xfId="10414" xr:uid="{00000000-0005-0000-0000-00002F1B0000}"/>
    <cellStyle name="20% - Accent6 14 4" xfId="10417" xr:uid="{00000000-0005-0000-0000-0000301B0000}"/>
    <cellStyle name="20% - Accent6 14 4 2" xfId="10420" xr:uid="{00000000-0005-0000-0000-0000311B0000}"/>
    <cellStyle name="20% - Accent6 14 5" xfId="2709" xr:uid="{00000000-0005-0000-0000-0000321B0000}"/>
    <cellStyle name="20% - Accent6 14 6" xfId="10422" xr:uid="{00000000-0005-0000-0000-0000331B0000}"/>
    <cellStyle name="20% - Accent6 14 7" xfId="10425" xr:uid="{00000000-0005-0000-0000-0000341B0000}"/>
    <cellStyle name="20% - Accent6 14 8" xfId="10426" xr:uid="{00000000-0005-0000-0000-0000351B0000}"/>
    <cellStyle name="20% - Accent6 14 9" xfId="10427" xr:uid="{00000000-0005-0000-0000-0000361B0000}"/>
    <cellStyle name="20% - Accent6 14_REKAP IBT" xfId="10428" xr:uid="{00000000-0005-0000-0000-0000371B0000}"/>
    <cellStyle name="20% - Accent6 15" xfId="10429" xr:uid="{00000000-0005-0000-0000-0000381B0000}"/>
    <cellStyle name="20% - Accent6 15 10" xfId="10432" xr:uid="{00000000-0005-0000-0000-0000391B0000}"/>
    <cellStyle name="20% - Accent6 15 2" xfId="10433" xr:uid="{00000000-0005-0000-0000-00003A1B0000}"/>
    <cellStyle name="20% - Accent6 15 2 2" xfId="10435" xr:uid="{00000000-0005-0000-0000-00003B1B0000}"/>
    <cellStyle name="20% - Accent6 15 2 3" xfId="7778" xr:uid="{00000000-0005-0000-0000-00003C1B0000}"/>
    <cellStyle name="20% - Accent6 15 2_REKAP IBT" xfId="10438" xr:uid="{00000000-0005-0000-0000-00003D1B0000}"/>
    <cellStyle name="20% - Accent6 15 3" xfId="10440" xr:uid="{00000000-0005-0000-0000-00003E1B0000}"/>
    <cellStyle name="20% - Accent6 15 3 2" xfId="10442" xr:uid="{00000000-0005-0000-0000-00003F1B0000}"/>
    <cellStyle name="20% - Accent6 15 4" xfId="10445" xr:uid="{00000000-0005-0000-0000-0000401B0000}"/>
    <cellStyle name="20% - Accent6 15 4 2" xfId="10447" xr:uid="{00000000-0005-0000-0000-0000411B0000}"/>
    <cellStyle name="20% - Accent6 15 5" xfId="10449" xr:uid="{00000000-0005-0000-0000-0000421B0000}"/>
    <cellStyle name="20% - Accent6 15 6" xfId="10452" xr:uid="{00000000-0005-0000-0000-0000431B0000}"/>
    <cellStyle name="20% - Accent6 15 7" xfId="10454" xr:uid="{00000000-0005-0000-0000-0000441B0000}"/>
    <cellStyle name="20% - Accent6 15 8" xfId="10457" xr:uid="{00000000-0005-0000-0000-0000451B0000}"/>
    <cellStyle name="20% - Accent6 15 9" xfId="10458" xr:uid="{00000000-0005-0000-0000-0000461B0000}"/>
    <cellStyle name="20% - Accent6 15_REKAP IBT" xfId="10460" xr:uid="{00000000-0005-0000-0000-0000471B0000}"/>
    <cellStyle name="20% - Accent6 16" xfId="10462" xr:uid="{00000000-0005-0000-0000-0000481B0000}"/>
    <cellStyle name="20% - Accent6 16 10" xfId="10465" xr:uid="{00000000-0005-0000-0000-0000491B0000}"/>
    <cellStyle name="20% - Accent6 16 2" xfId="10466" xr:uid="{00000000-0005-0000-0000-00004A1B0000}"/>
    <cellStyle name="20% - Accent6 16 2 2" xfId="10469" xr:uid="{00000000-0005-0000-0000-00004B1B0000}"/>
    <cellStyle name="20% - Accent6 16 2 3" xfId="7793" xr:uid="{00000000-0005-0000-0000-00004C1B0000}"/>
    <cellStyle name="20% - Accent6 16 2_REKAP IBT" xfId="10471" xr:uid="{00000000-0005-0000-0000-00004D1B0000}"/>
    <cellStyle name="20% - Accent6 16 3" xfId="10472" xr:uid="{00000000-0005-0000-0000-00004E1B0000}"/>
    <cellStyle name="20% - Accent6 16 3 2" xfId="10475" xr:uid="{00000000-0005-0000-0000-00004F1B0000}"/>
    <cellStyle name="20% - Accent6 16 4" xfId="10476" xr:uid="{00000000-0005-0000-0000-0000501B0000}"/>
    <cellStyle name="20% - Accent6 16 4 2" xfId="10479" xr:uid="{00000000-0005-0000-0000-0000511B0000}"/>
    <cellStyle name="20% - Accent6 16 5" xfId="10483" xr:uid="{00000000-0005-0000-0000-0000521B0000}"/>
    <cellStyle name="20% - Accent6 16 6" xfId="10487" xr:uid="{00000000-0005-0000-0000-0000531B0000}"/>
    <cellStyle name="20% - Accent6 16 7" xfId="10489" xr:uid="{00000000-0005-0000-0000-0000541B0000}"/>
    <cellStyle name="20% - Accent6 16 8" xfId="10491" xr:uid="{00000000-0005-0000-0000-0000551B0000}"/>
    <cellStyle name="20% - Accent6 16 9" xfId="10493" xr:uid="{00000000-0005-0000-0000-0000561B0000}"/>
    <cellStyle name="20% - Accent6 16_REKAP IBT" xfId="10494" xr:uid="{00000000-0005-0000-0000-0000571B0000}"/>
    <cellStyle name="20% - Accent6 17" xfId="10496" xr:uid="{00000000-0005-0000-0000-0000581B0000}"/>
    <cellStyle name="20% - Accent6 17 10" xfId="10498" xr:uid="{00000000-0005-0000-0000-0000591B0000}"/>
    <cellStyle name="20% - Accent6 17 2" xfId="10499" xr:uid="{00000000-0005-0000-0000-00005A1B0000}"/>
    <cellStyle name="20% - Accent6 17 2 2" xfId="9932" xr:uid="{00000000-0005-0000-0000-00005B1B0000}"/>
    <cellStyle name="20% - Accent6 17 2 3" xfId="7834" xr:uid="{00000000-0005-0000-0000-00005C1B0000}"/>
    <cellStyle name="20% - Accent6 17 2_REKAP IBT" xfId="10501" xr:uid="{00000000-0005-0000-0000-00005D1B0000}"/>
    <cellStyle name="20% - Accent6 17 3" xfId="10502" xr:uid="{00000000-0005-0000-0000-00005E1B0000}"/>
    <cellStyle name="20% - Accent6 17 3 2" xfId="10504" xr:uid="{00000000-0005-0000-0000-00005F1B0000}"/>
    <cellStyle name="20% - Accent6 17 4" xfId="10505" xr:uid="{00000000-0005-0000-0000-0000601B0000}"/>
    <cellStyle name="20% - Accent6 17 4 2" xfId="10507" xr:uid="{00000000-0005-0000-0000-0000611B0000}"/>
    <cellStyle name="20% - Accent6 17 5" xfId="10509" xr:uid="{00000000-0005-0000-0000-0000621B0000}"/>
    <cellStyle name="20% - Accent6 17 6" xfId="10511" xr:uid="{00000000-0005-0000-0000-0000631B0000}"/>
    <cellStyle name="20% - Accent6 17 7" xfId="10512" xr:uid="{00000000-0005-0000-0000-0000641B0000}"/>
    <cellStyle name="20% - Accent6 17 8" xfId="10513" xr:uid="{00000000-0005-0000-0000-0000651B0000}"/>
    <cellStyle name="20% - Accent6 17 9" xfId="10514" xr:uid="{00000000-0005-0000-0000-0000661B0000}"/>
    <cellStyle name="20% - Accent6 17_REKAP IBT" xfId="10515" xr:uid="{00000000-0005-0000-0000-0000671B0000}"/>
    <cellStyle name="20% - Accent6 18" xfId="10519" xr:uid="{00000000-0005-0000-0000-0000681B0000}"/>
    <cellStyle name="20% - Accent6 18 2" xfId="10521" xr:uid="{00000000-0005-0000-0000-0000691B0000}"/>
    <cellStyle name="20% - Accent6 18 2 2" xfId="10524" xr:uid="{00000000-0005-0000-0000-00006A1B0000}"/>
    <cellStyle name="20% - Accent6 18 3" xfId="10528" xr:uid="{00000000-0005-0000-0000-00006B1B0000}"/>
    <cellStyle name="20% - Accent6 18 4" xfId="10531" xr:uid="{00000000-0005-0000-0000-00006C1B0000}"/>
    <cellStyle name="20% - Accent6 18 5" xfId="10537" xr:uid="{00000000-0005-0000-0000-00006D1B0000}"/>
    <cellStyle name="20% - Accent6 18_REKAP IBT" xfId="10540" xr:uid="{00000000-0005-0000-0000-00006E1B0000}"/>
    <cellStyle name="20% - Accent6 19" xfId="10544" xr:uid="{00000000-0005-0000-0000-00006F1B0000}"/>
    <cellStyle name="20% - Accent6 19 2" xfId="10546" xr:uid="{00000000-0005-0000-0000-0000701B0000}"/>
    <cellStyle name="20% - Accent6 19 2 2" xfId="10548" xr:uid="{00000000-0005-0000-0000-0000711B0000}"/>
    <cellStyle name="20% - Accent6 19 3" xfId="8868" xr:uid="{00000000-0005-0000-0000-0000721B0000}"/>
    <cellStyle name="20% - Accent6 19 4" xfId="10550" xr:uid="{00000000-0005-0000-0000-0000731B0000}"/>
    <cellStyle name="20% - Accent6 19 5" xfId="10552" xr:uid="{00000000-0005-0000-0000-0000741B0000}"/>
    <cellStyle name="20% - Accent6 19_REKAP IBT" xfId="10554" xr:uid="{00000000-0005-0000-0000-0000751B0000}"/>
    <cellStyle name="20% - Accent6 2" xfId="10560" xr:uid="{00000000-0005-0000-0000-0000761B0000}"/>
    <cellStyle name="20% - Accent6 2 10" xfId="10561" xr:uid="{00000000-0005-0000-0000-0000771B0000}"/>
    <cellStyle name="20% - Accent6 2 11" xfId="10565" xr:uid="{00000000-0005-0000-0000-0000781B0000}"/>
    <cellStyle name="20% - Accent6 2 12" xfId="10570" xr:uid="{00000000-0005-0000-0000-0000791B0000}"/>
    <cellStyle name="20% - Accent6 2 13" xfId="10574" xr:uid="{00000000-0005-0000-0000-00007A1B0000}"/>
    <cellStyle name="20% - Accent6 2 14" xfId="10575" xr:uid="{00000000-0005-0000-0000-00007B1B0000}"/>
    <cellStyle name="20% - Accent6 2 15" xfId="10576" xr:uid="{00000000-0005-0000-0000-00007C1B0000}"/>
    <cellStyle name="20% - Accent6 2 16" xfId="10578" xr:uid="{00000000-0005-0000-0000-00007D1B0000}"/>
    <cellStyle name="20% - Accent6 2 17" xfId="10581" xr:uid="{00000000-0005-0000-0000-00007E1B0000}"/>
    <cellStyle name="20% - Accent6 2 18" xfId="10584" xr:uid="{00000000-0005-0000-0000-00007F1B0000}"/>
    <cellStyle name="20% - Accent6 2 19" xfId="10588" xr:uid="{00000000-0005-0000-0000-0000801B0000}"/>
    <cellStyle name="20% - Accent6 2 2" xfId="10590" xr:uid="{00000000-0005-0000-0000-0000811B0000}"/>
    <cellStyle name="20% - Accent6 2 2 2" xfId="10593" xr:uid="{00000000-0005-0000-0000-0000821B0000}"/>
    <cellStyle name="20% - Accent6 2 2 3" xfId="10598" xr:uid="{00000000-0005-0000-0000-0000831B0000}"/>
    <cellStyle name="20% - Accent6 2 2 4" xfId="50305" xr:uid="{00000000-0005-0000-0000-0000841B0000}"/>
    <cellStyle name="20% - Accent6 2 20" xfId="10577" xr:uid="{00000000-0005-0000-0000-0000851B0000}"/>
    <cellStyle name="20% - Accent6 2 21" xfId="10579" xr:uid="{00000000-0005-0000-0000-0000861B0000}"/>
    <cellStyle name="20% - Accent6 2 22" xfId="10582" xr:uid="{00000000-0005-0000-0000-0000871B0000}"/>
    <cellStyle name="20% - Accent6 2 23" xfId="10585" xr:uid="{00000000-0005-0000-0000-0000881B0000}"/>
    <cellStyle name="20% - Accent6 2 24" xfId="10589" xr:uid="{00000000-0005-0000-0000-0000891B0000}"/>
    <cellStyle name="20% - Accent6 2 25" xfId="10602" xr:uid="{00000000-0005-0000-0000-00008A1B0000}"/>
    <cellStyle name="20% - Accent6 2 26" xfId="10604" xr:uid="{00000000-0005-0000-0000-00008B1B0000}"/>
    <cellStyle name="20% - Accent6 2 27" xfId="10606" xr:uid="{00000000-0005-0000-0000-00008C1B0000}"/>
    <cellStyle name="20% - Accent6 2 28" xfId="10609" xr:uid="{00000000-0005-0000-0000-00008D1B0000}"/>
    <cellStyle name="20% - Accent6 2 29" xfId="10610" xr:uid="{00000000-0005-0000-0000-00008E1B0000}"/>
    <cellStyle name="20% - Accent6 2 3" xfId="10613" xr:uid="{00000000-0005-0000-0000-00008F1B0000}"/>
    <cellStyle name="20% - Accent6 2 30" xfId="10603" xr:uid="{00000000-0005-0000-0000-0000901B0000}"/>
    <cellStyle name="20% - Accent6 2 4" xfId="10614" xr:uid="{00000000-0005-0000-0000-0000911B0000}"/>
    <cellStyle name="20% - Accent6 2 5" xfId="10615" xr:uid="{00000000-0005-0000-0000-0000921B0000}"/>
    <cellStyle name="20% - Accent6 2 6" xfId="10616" xr:uid="{00000000-0005-0000-0000-0000931B0000}"/>
    <cellStyle name="20% - Accent6 2 7" xfId="10617" xr:uid="{00000000-0005-0000-0000-0000941B0000}"/>
    <cellStyle name="20% - Accent6 2 8" xfId="10619" xr:uid="{00000000-0005-0000-0000-0000951B0000}"/>
    <cellStyle name="20% - Accent6 2 9" xfId="10621" xr:uid="{00000000-0005-0000-0000-0000961B0000}"/>
    <cellStyle name="20% - Accent6 20" xfId="10430" xr:uid="{00000000-0005-0000-0000-0000971B0000}"/>
    <cellStyle name="20% - Accent6 20 2" xfId="10434" xr:uid="{00000000-0005-0000-0000-0000981B0000}"/>
    <cellStyle name="20% - Accent6 20 2 2" xfId="10436" xr:uid="{00000000-0005-0000-0000-0000991B0000}"/>
    <cellStyle name="20% - Accent6 20 3" xfId="10441" xr:uid="{00000000-0005-0000-0000-00009A1B0000}"/>
    <cellStyle name="20% - Accent6 20 4" xfId="10446" xr:uid="{00000000-0005-0000-0000-00009B1B0000}"/>
    <cellStyle name="20% - Accent6 20 5" xfId="10450" xr:uid="{00000000-0005-0000-0000-00009C1B0000}"/>
    <cellStyle name="20% - Accent6 20_REKAP IBT" xfId="10461" xr:uid="{00000000-0005-0000-0000-00009D1B0000}"/>
    <cellStyle name="20% - Accent6 21" xfId="10463" xr:uid="{00000000-0005-0000-0000-00009E1B0000}"/>
    <cellStyle name="20% - Accent6 21 2" xfId="10467" xr:uid="{00000000-0005-0000-0000-00009F1B0000}"/>
    <cellStyle name="20% - Accent6 21 2 2" xfId="10470" xr:uid="{00000000-0005-0000-0000-0000A01B0000}"/>
    <cellStyle name="20% - Accent6 21 3" xfId="10473" xr:uid="{00000000-0005-0000-0000-0000A11B0000}"/>
    <cellStyle name="20% - Accent6 21 4" xfId="10477" xr:uid="{00000000-0005-0000-0000-0000A21B0000}"/>
    <cellStyle name="20% - Accent6 21 5" xfId="10484" xr:uid="{00000000-0005-0000-0000-0000A31B0000}"/>
    <cellStyle name="20% - Accent6 21_REKAP IBT" xfId="10495" xr:uid="{00000000-0005-0000-0000-0000A41B0000}"/>
    <cellStyle name="20% - Accent6 22" xfId="10497" xr:uid="{00000000-0005-0000-0000-0000A51B0000}"/>
    <cellStyle name="20% - Accent6 22 2" xfId="10500" xr:uid="{00000000-0005-0000-0000-0000A61B0000}"/>
    <cellStyle name="20% - Accent6 22 2 2" xfId="9933" xr:uid="{00000000-0005-0000-0000-0000A71B0000}"/>
    <cellStyle name="20% - Accent6 22 3" xfId="10503" xr:uid="{00000000-0005-0000-0000-0000A81B0000}"/>
    <cellStyle name="20% - Accent6 22 4" xfId="10506" xr:uid="{00000000-0005-0000-0000-0000A91B0000}"/>
    <cellStyle name="20% - Accent6 22 5" xfId="10510" xr:uid="{00000000-0005-0000-0000-0000AA1B0000}"/>
    <cellStyle name="20% - Accent6 22_REKAP IBT" xfId="10516" xr:uid="{00000000-0005-0000-0000-0000AB1B0000}"/>
    <cellStyle name="20% - Accent6 23" xfId="10520" xr:uid="{00000000-0005-0000-0000-0000AC1B0000}"/>
    <cellStyle name="20% - Accent6 23 2" xfId="10522" xr:uid="{00000000-0005-0000-0000-0000AD1B0000}"/>
    <cellStyle name="20% - Accent6 23 2 2" xfId="10525" xr:uid="{00000000-0005-0000-0000-0000AE1B0000}"/>
    <cellStyle name="20% - Accent6 23 3" xfId="10529" xr:uid="{00000000-0005-0000-0000-0000AF1B0000}"/>
    <cellStyle name="20% - Accent6 23 4" xfId="10532" xr:uid="{00000000-0005-0000-0000-0000B01B0000}"/>
    <cellStyle name="20% - Accent6 23 5" xfId="10538" xr:uid="{00000000-0005-0000-0000-0000B11B0000}"/>
    <cellStyle name="20% - Accent6 23_REKAP IBT" xfId="10541" xr:uid="{00000000-0005-0000-0000-0000B21B0000}"/>
    <cellStyle name="20% - Accent6 24" xfId="10545" xr:uid="{00000000-0005-0000-0000-0000B31B0000}"/>
    <cellStyle name="20% - Accent6 24 2" xfId="10547" xr:uid="{00000000-0005-0000-0000-0000B41B0000}"/>
    <cellStyle name="20% - Accent6 24 2 2" xfId="10549" xr:uid="{00000000-0005-0000-0000-0000B51B0000}"/>
    <cellStyle name="20% - Accent6 24 3" xfId="8869" xr:uid="{00000000-0005-0000-0000-0000B61B0000}"/>
    <cellStyle name="20% - Accent6 24 4" xfId="10551" xr:uid="{00000000-0005-0000-0000-0000B71B0000}"/>
    <cellStyle name="20% - Accent6 24 5" xfId="10553" xr:uid="{00000000-0005-0000-0000-0000B81B0000}"/>
    <cellStyle name="20% - Accent6 24_REKAP IBT" xfId="10555" xr:uid="{00000000-0005-0000-0000-0000B91B0000}"/>
    <cellStyle name="20% - Accent6 25" xfId="10623" xr:uid="{00000000-0005-0000-0000-0000BA1B0000}"/>
    <cellStyle name="20% - Accent6 25 2" xfId="10625" xr:uid="{00000000-0005-0000-0000-0000BB1B0000}"/>
    <cellStyle name="20% - Accent6 25 2 2" xfId="10627" xr:uid="{00000000-0005-0000-0000-0000BC1B0000}"/>
    <cellStyle name="20% - Accent6 25 3" xfId="10629" xr:uid="{00000000-0005-0000-0000-0000BD1B0000}"/>
    <cellStyle name="20% - Accent6 25 4" xfId="10632" xr:uid="{00000000-0005-0000-0000-0000BE1B0000}"/>
    <cellStyle name="20% - Accent6 25 5" xfId="10634" xr:uid="{00000000-0005-0000-0000-0000BF1B0000}"/>
    <cellStyle name="20% - Accent6 25_REKAP IBT" xfId="10637" xr:uid="{00000000-0005-0000-0000-0000C01B0000}"/>
    <cellStyle name="20% - Accent6 26" xfId="10640" xr:uid="{00000000-0005-0000-0000-0000C11B0000}"/>
    <cellStyle name="20% - Accent6 26 2" xfId="10642" xr:uid="{00000000-0005-0000-0000-0000C21B0000}"/>
    <cellStyle name="20% - Accent6 26 2 2" xfId="10644" xr:uid="{00000000-0005-0000-0000-0000C31B0000}"/>
    <cellStyle name="20% - Accent6 26 3" xfId="10647" xr:uid="{00000000-0005-0000-0000-0000C41B0000}"/>
    <cellStyle name="20% - Accent6 26 4" xfId="10649" xr:uid="{00000000-0005-0000-0000-0000C51B0000}"/>
    <cellStyle name="20% - Accent6 26 5" xfId="10652" xr:uid="{00000000-0005-0000-0000-0000C61B0000}"/>
    <cellStyle name="20% - Accent6 26_REKAP IBT" xfId="10654" xr:uid="{00000000-0005-0000-0000-0000C71B0000}"/>
    <cellStyle name="20% - Accent6 27" xfId="10658" xr:uid="{00000000-0005-0000-0000-0000C81B0000}"/>
    <cellStyle name="20% - Accent6 27 2" xfId="10660" xr:uid="{00000000-0005-0000-0000-0000C91B0000}"/>
    <cellStyle name="20% - Accent6 27 2 2" xfId="10662" xr:uid="{00000000-0005-0000-0000-0000CA1B0000}"/>
    <cellStyle name="20% - Accent6 27 3" xfId="10664" xr:uid="{00000000-0005-0000-0000-0000CB1B0000}"/>
    <cellStyle name="20% - Accent6 27 4" xfId="9643" xr:uid="{00000000-0005-0000-0000-0000CC1B0000}"/>
    <cellStyle name="20% - Accent6 27 5" xfId="9647" xr:uid="{00000000-0005-0000-0000-0000CD1B0000}"/>
    <cellStyle name="20% - Accent6 27_REKAP IBT" xfId="10666" xr:uid="{00000000-0005-0000-0000-0000CE1B0000}"/>
    <cellStyle name="20% - Accent6 28" xfId="10668" xr:uid="{00000000-0005-0000-0000-0000CF1B0000}"/>
    <cellStyle name="20% - Accent6 28 2" xfId="10670" xr:uid="{00000000-0005-0000-0000-0000D01B0000}"/>
    <cellStyle name="20% - Accent6 28 2 2" xfId="10673" xr:uid="{00000000-0005-0000-0000-0000D11B0000}"/>
    <cellStyle name="20% - Accent6 28 3" xfId="10678" xr:uid="{00000000-0005-0000-0000-0000D21B0000}"/>
    <cellStyle name="20% - Accent6 28 4" xfId="10681" xr:uid="{00000000-0005-0000-0000-0000D31B0000}"/>
    <cellStyle name="20% - Accent6 28 5" xfId="5497" xr:uid="{00000000-0005-0000-0000-0000D41B0000}"/>
    <cellStyle name="20% - Accent6 28_REKAP IBT" xfId="10684" xr:uid="{00000000-0005-0000-0000-0000D51B0000}"/>
    <cellStyle name="20% - Accent6 29" xfId="10686" xr:uid="{00000000-0005-0000-0000-0000D61B0000}"/>
    <cellStyle name="20% - Accent6 29 2" xfId="10688" xr:uid="{00000000-0005-0000-0000-0000D71B0000}"/>
    <cellStyle name="20% - Accent6 29 2 2" xfId="10692" xr:uid="{00000000-0005-0000-0000-0000D81B0000}"/>
    <cellStyle name="20% - Accent6 29 3" xfId="10694" xr:uid="{00000000-0005-0000-0000-0000D91B0000}"/>
    <cellStyle name="20% - Accent6 29 4" xfId="10696" xr:uid="{00000000-0005-0000-0000-0000DA1B0000}"/>
    <cellStyle name="20% - Accent6 29 5" xfId="10698" xr:uid="{00000000-0005-0000-0000-0000DB1B0000}"/>
    <cellStyle name="20% - Accent6 29_REKAP IBT" xfId="10701" xr:uid="{00000000-0005-0000-0000-0000DC1B0000}"/>
    <cellStyle name="20% - Accent6 3" xfId="10704" xr:uid="{00000000-0005-0000-0000-0000DD1B0000}"/>
    <cellStyle name="20% - Accent6 3 10" xfId="10705" xr:uid="{00000000-0005-0000-0000-0000DE1B0000}"/>
    <cellStyle name="20% - Accent6 3 11" xfId="10707" xr:uid="{00000000-0005-0000-0000-0000DF1B0000}"/>
    <cellStyle name="20% - Accent6 3 12" xfId="10711" xr:uid="{00000000-0005-0000-0000-0000E01B0000}"/>
    <cellStyle name="20% - Accent6 3 13" xfId="10712" xr:uid="{00000000-0005-0000-0000-0000E11B0000}"/>
    <cellStyle name="20% - Accent6 3 14" xfId="10713" xr:uid="{00000000-0005-0000-0000-0000E21B0000}"/>
    <cellStyle name="20% - Accent6 3 15" xfId="10714" xr:uid="{00000000-0005-0000-0000-0000E31B0000}"/>
    <cellStyle name="20% - Accent6 3 16" xfId="10715" xr:uid="{00000000-0005-0000-0000-0000E41B0000}"/>
    <cellStyle name="20% - Accent6 3 2" xfId="6643" xr:uid="{00000000-0005-0000-0000-0000E51B0000}"/>
    <cellStyle name="20% - Accent6 3 3" xfId="10716" xr:uid="{00000000-0005-0000-0000-0000E61B0000}"/>
    <cellStyle name="20% - Accent6 3 4" xfId="2381" xr:uid="{00000000-0005-0000-0000-0000E71B0000}"/>
    <cellStyle name="20% - Accent6 3 5" xfId="10717" xr:uid="{00000000-0005-0000-0000-0000E81B0000}"/>
    <cellStyle name="20% - Accent6 3 6" xfId="10718" xr:uid="{00000000-0005-0000-0000-0000E91B0000}"/>
    <cellStyle name="20% - Accent6 3 7" xfId="10719" xr:uid="{00000000-0005-0000-0000-0000EA1B0000}"/>
    <cellStyle name="20% - Accent6 3 8" xfId="10721" xr:uid="{00000000-0005-0000-0000-0000EB1B0000}"/>
    <cellStyle name="20% - Accent6 3 9" xfId="10724" xr:uid="{00000000-0005-0000-0000-0000EC1B0000}"/>
    <cellStyle name="20% - Accent6 30" xfId="10624" xr:uid="{00000000-0005-0000-0000-0000ED1B0000}"/>
    <cellStyle name="20% - Accent6 30 2" xfId="10626" xr:uid="{00000000-0005-0000-0000-0000EE1B0000}"/>
    <cellStyle name="20% - Accent6 30 2 2" xfId="10628" xr:uid="{00000000-0005-0000-0000-0000EF1B0000}"/>
    <cellStyle name="20% - Accent6 30 3" xfId="10630" xr:uid="{00000000-0005-0000-0000-0000F01B0000}"/>
    <cellStyle name="20% - Accent6 30 4" xfId="10633" xr:uid="{00000000-0005-0000-0000-0000F11B0000}"/>
    <cellStyle name="20% - Accent6 30 5" xfId="10635" xr:uid="{00000000-0005-0000-0000-0000F21B0000}"/>
    <cellStyle name="20% - Accent6 30_REKAP IBT" xfId="10638" xr:uid="{00000000-0005-0000-0000-0000F31B0000}"/>
    <cellStyle name="20% - Accent6 31" xfId="10641" xr:uid="{00000000-0005-0000-0000-0000F41B0000}"/>
    <cellStyle name="20% - Accent6 31 2" xfId="10643" xr:uid="{00000000-0005-0000-0000-0000F51B0000}"/>
    <cellStyle name="20% - Accent6 31 2 2" xfId="10645" xr:uid="{00000000-0005-0000-0000-0000F61B0000}"/>
    <cellStyle name="20% - Accent6 31 3" xfId="10648" xr:uid="{00000000-0005-0000-0000-0000F71B0000}"/>
    <cellStyle name="20% - Accent6 31 4" xfId="10650" xr:uid="{00000000-0005-0000-0000-0000F81B0000}"/>
    <cellStyle name="20% - Accent6 31 5" xfId="10653" xr:uid="{00000000-0005-0000-0000-0000F91B0000}"/>
    <cellStyle name="20% - Accent6 31_REKAP IBT" xfId="10655" xr:uid="{00000000-0005-0000-0000-0000FA1B0000}"/>
    <cellStyle name="20% - Accent6 32" xfId="10659" xr:uid="{00000000-0005-0000-0000-0000FB1B0000}"/>
    <cellStyle name="20% - Accent6 32 2" xfId="10661" xr:uid="{00000000-0005-0000-0000-0000FC1B0000}"/>
    <cellStyle name="20% - Accent6 32 2 2" xfId="10663" xr:uid="{00000000-0005-0000-0000-0000FD1B0000}"/>
    <cellStyle name="20% - Accent6 32 3" xfId="10665" xr:uid="{00000000-0005-0000-0000-0000FE1B0000}"/>
    <cellStyle name="20% - Accent6 32 4" xfId="9644" xr:uid="{00000000-0005-0000-0000-0000FF1B0000}"/>
    <cellStyle name="20% - Accent6 32 5" xfId="9648" xr:uid="{00000000-0005-0000-0000-0000001C0000}"/>
    <cellStyle name="20% - Accent6 32_REKAP IBT" xfId="10667" xr:uid="{00000000-0005-0000-0000-0000011C0000}"/>
    <cellStyle name="20% - Accent6 33" xfId="10669" xr:uid="{00000000-0005-0000-0000-0000021C0000}"/>
    <cellStyle name="20% - Accent6 33 2" xfId="10671" xr:uid="{00000000-0005-0000-0000-0000031C0000}"/>
    <cellStyle name="20% - Accent6 33 2 2" xfId="10674" xr:uid="{00000000-0005-0000-0000-0000041C0000}"/>
    <cellStyle name="20% - Accent6 33 3" xfId="10679" xr:uid="{00000000-0005-0000-0000-0000051C0000}"/>
    <cellStyle name="20% - Accent6 33 4" xfId="10682" xr:uid="{00000000-0005-0000-0000-0000061C0000}"/>
    <cellStyle name="20% - Accent6 33 5" xfId="5498" xr:uid="{00000000-0005-0000-0000-0000071C0000}"/>
    <cellStyle name="20% - Accent6 33_REKAP IBT" xfId="10685" xr:uid="{00000000-0005-0000-0000-0000081C0000}"/>
    <cellStyle name="20% - Accent6 34" xfId="10687" xr:uid="{00000000-0005-0000-0000-0000091C0000}"/>
    <cellStyle name="20% - Accent6 34 2" xfId="10689" xr:uid="{00000000-0005-0000-0000-00000A1C0000}"/>
    <cellStyle name="20% - Accent6 34 2 2" xfId="10693" xr:uid="{00000000-0005-0000-0000-00000B1C0000}"/>
    <cellStyle name="20% - Accent6 34 3" xfId="10695" xr:uid="{00000000-0005-0000-0000-00000C1C0000}"/>
    <cellStyle name="20% - Accent6 34 4" xfId="10697" xr:uid="{00000000-0005-0000-0000-00000D1C0000}"/>
    <cellStyle name="20% - Accent6 34 5" xfId="10699" xr:uid="{00000000-0005-0000-0000-00000E1C0000}"/>
    <cellStyle name="20% - Accent6 34_REKAP IBT" xfId="10702" xr:uid="{00000000-0005-0000-0000-00000F1C0000}"/>
    <cellStyle name="20% - Accent6 35" xfId="595" xr:uid="{00000000-0005-0000-0000-0000101C0000}"/>
    <cellStyle name="20% - Accent6 35 2" xfId="10725" xr:uid="{00000000-0005-0000-0000-0000111C0000}"/>
    <cellStyle name="20% - Accent6 35 2 2" xfId="10729" xr:uid="{00000000-0005-0000-0000-0000121C0000}"/>
    <cellStyle name="20% - Accent6 35 3" xfId="10731" xr:uid="{00000000-0005-0000-0000-0000131C0000}"/>
    <cellStyle name="20% - Accent6 35 4" xfId="10733" xr:uid="{00000000-0005-0000-0000-0000141C0000}"/>
    <cellStyle name="20% - Accent6 35 5" xfId="10736" xr:uid="{00000000-0005-0000-0000-0000151C0000}"/>
    <cellStyle name="20% - Accent6 35_REKAP IBT" xfId="10739" xr:uid="{00000000-0005-0000-0000-0000161C0000}"/>
    <cellStyle name="20% - Accent6 36" xfId="3951" xr:uid="{00000000-0005-0000-0000-0000171C0000}"/>
    <cellStyle name="20% - Accent6 36 2" xfId="10742" xr:uid="{00000000-0005-0000-0000-0000181C0000}"/>
    <cellStyle name="20% - Accent6 36 2 2" xfId="10744" xr:uid="{00000000-0005-0000-0000-0000191C0000}"/>
    <cellStyle name="20% - Accent6 36 3" xfId="10746" xr:uid="{00000000-0005-0000-0000-00001A1C0000}"/>
    <cellStyle name="20% - Accent6 36 4" xfId="10748" xr:uid="{00000000-0005-0000-0000-00001B1C0000}"/>
    <cellStyle name="20% - Accent6 36 5" xfId="10750" xr:uid="{00000000-0005-0000-0000-00001C1C0000}"/>
    <cellStyle name="20% - Accent6 36_REKAP IBT" xfId="10753" xr:uid="{00000000-0005-0000-0000-00001D1C0000}"/>
    <cellStyle name="20% - Accent6 37" xfId="10755" xr:uid="{00000000-0005-0000-0000-00001E1C0000}"/>
    <cellStyle name="20% - Accent6 37 2" xfId="10757" xr:uid="{00000000-0005-0000-0000-00001F1C0000}"/>
    <cellStyle name="20% - Accent6 37 2 2" xfId="10759" xr:uid="{00000000-0005-0000-0000-0000201C0000}"/>
    <cellStyle name="20% - Accent6 37 3" xfId="10761" xr:uid="{00000000-0005-0000-0000-0000211C0000}"/>
    <cellStyle name="20% - Accent6 37 4" xfId="10764" xr:uid="{00000000-0005-0000-0000-0000221C0000}"/>
    <cellStyle name="20% - Accent6 37 5" xfId="10766" xr:uid="{00000000-0005-0000-0000-0000231C0000}"/>
    <cellStyle name="20% - Accent6 37_REKAP IBT" xfId="10770" xr:uid="{00000000-0005-0000-0000-0000241C0000}"/>
    <cellStyle name="20% - Accent6 38" xfId="10774" xr:uid="{00000000-0005-0000-0000-0000251C0000}"/>
    <cellStyle name="20% - Accent6 38 2" xfId="10776" xr:uid="{00000000-0005-0000-0000-0000261C0000}"/>
    <cellStyle name="20% - Accent6 38 2 2" xfId="10779" xr:uid="{00000000-0005-0000-0000-0000271C0000}"/>
    <cellStyle name="20% - Accent6 38 3" xfId="10783" xr:uid="{00000000-0005-0000-0000-0000281C0000}"/>
    <cellStyle name="20% - Accent6 38 4" xfId="10787" xr:uid="{00000000-0005-0000-0000-0000291C0000}"/>
    <cellStyle name="20% - Accent6 38 5" xfId="10790" xr:uid="{00000000-0005-0000-0000-00002A1C0000}"/>
    <cellStyle name="20% - Accent6 38_REKAP IBT" xfId="10794" xr:uid="{00000000-0005-0000-0000-00002B1C0000}"/>
    <cellStyle name="20% - Accent6 39" xfId="10796" xr:uid="{00000000-0005-0000-0000-00002C1C0000}"/>
    <cellStyle name="20% - Accent6 39 2" xfId="10799" xr:uid="{00000000-0005-0000-0000-00002D1C0000}"/>
    <cellStyle name="20% - Accent6 39 2 2" xfId="10801" xr:uid="{00000000-0005-0000-0000-00002E1C0000}"/>
    <cellStyle name="20% - Accent6 39 3" xfId="10803" xr:uid="{00000000-0005-0000-0000-00002F1C0000}"/>
    <cellStyle name="20% - Accent6 39 4" xfId="10805" xr:uid="{00000000-0005-0000-0000-0000301C0000}"/>
    <cellStyle name="20% - Accent6 39 5" xfId="10807" xr:uid="{00000000-0005-0000-0000-0000311C0000}"/>
    <cellStyle name="20% - Accent6 39_REKAP IBT" xfId="10811" xr:uid="{00000000-0005-0000-0000-0000321C0000}"/>
    <cellStyle name="20% - Accent6 4" xfId="10813" xr:uid="{00000000-0005-0000-0000-0000331C0000}"/>
    <cellStyle name="20% - Accent6 4 10" xfId="10814" xr:uid="{00000000-0005-0000-0000-0000341C0000}"/>
    <cellStyle name="20% - Accent6 4 2" xfId="10815" xr:uid="{00000000-0005-0000-0000-0000351C0000}"/>
    <cellStyle name="20% - Accent6 4 2 2" xfId="10818" xr:uid="{00000000-0005-0000-0000-0000361C0000}"/>
    <cellStyle name="20% - Accent6 4 2 3" xfId="10821" xr:uid="{00000000-0005-0000-0000-0000371C0000}"/>
    <cellStyle name="20% - Accent6 4 2_REKAP IBT" xfId="10822" xr:uid="{00000000-0005-0000-0000-0000381C0000}"/>
    <cellStyle name="20% - Accent6 4 3" xfId="10824" xr:uid="{00000000-0005-0000-0000-0000391C0000}"/>
    <cellStyle name="20% - Accent6 4 3 2" xfId="10825" xr:uid="{00000000-0005-0000-0000-00003A1C0000}"/>
    <cellStyle name="20% - Accent6 4 4" xfId="10826" xr:uid="{00000000-0005-0000-0000-00003B1C0000}"/>
    <cellStyle name="20% - Accent6 4 4 2" xfId="10827" xr:uid="{00000000-0005-0000-0000-00003C1C0000}"/>
    <cellStyle name="20% - Accent6 4 5" xfId="10828" xr:uid="{00000000-0005-0000-0000-00003D1C0000}"/>
    <cellStyle name="20% - Accent6 4 5 2" xfId="10829" xr:uid="{00000000-0005-0000-0000-00003E1C0000}"/>
    <cellStyle name="20% - Accent6 4 6" xfId="10830" xr:uid="{00000000-0005-0000-0000-00003F1C0000}"/>
    <cellStyle name="20% - Accent6 4 7" xfId="10831" xr:uid="{00000000-0005-0000-0000-0000401C0000}"/>
    <cellStyle name="20% - Accent6 4 8" xfId="10834" xr:uid="{00000000-0005-0000-0000-0000411C0000}"/>
    <cellStyle name="20% - Accent6 4 9" xfId="10835" xr:uid="{00000000-0005-0000-0000-0000421C0000}"/>
    <cellStyle name="20% - Accent6 4_REKAP IBT" xfId="10836" xr:uid="{00000000-0005-0000-0000-0000431C0000}"/>
    <cellStyle name="20% - Accent6 40" xfId="596" xr:uid="{00000000-0005-0000-0000-0000441C0000}"/>
    <cellStyle name="20% - Accent6 40 2" xfId="10726" xr:uid="{00000000-0005-0000-0000-0000451C0000}"/>
    <cellStyle name="20% - Accent6 40 2 2" xfId="10730" xr:uid="{00000000-0005-0000-0000-0000461C0000}"/>
    <cellStyle name="20% - Accent6 40 3" xfId="10732" xr:uid="{00000000-0005-0000-0000-0000471C0000}"/>
    <cellStyle name="20% - Accent6 40 4" xfId="10734" xr:uid="{00000000-0005-0000-0000-0000481C0000}"/>
    <cellStyle name="20% - Accent6 40 5" xfId="10737" xr:uid="{00000000-0005-0000-0000-0000491C0000}"/>
    <cellStyle name="20% - Accent6 40_REKAP IBT" xfId="10740" xr:uid="{00000000-0005-0000-0000-00004A1C0000}"/>
    <cellStyle name="20% - Accent6 41" xfId="3952" xr:uid="{00000000-0005-0000-0000-00004B1C0000}"/>
    <cellStyle name="20% - Accent6 41 2" xfId="10743" xr:uid="{00000000-0005-0000-0000-00004C1C0000}"/>
    <cellStyle name="20% - Accent6 41 2 2" xfId="10745" xr:uid="{00000000-0005-0000-0000-00004D1C0000}"/>
    <cellStyle name="20% - Accent6 41 3" xfId="10747" xr:uid="{00000000-0005-0000-0000-00004E1C0000}"/>
    <cellStyle name="20% - Accent6 41 4" xfId="10749" xr:uid="{00000000-0005-0000-0000-00004F1C0000}"/>
    <cellStyle name="20% - Accent6 41 5" xfId="10751" xr:uid="{00000000-0005-0000-0000-0000501C0000}"/>
    <cellStyle name="20% - Accent6 41_REKAP IBT" xfId="10754" xr:uid="{00000000-0005-0000-0000-0000511C0000}"/>
    <cellStyle name="20% - Accent6 42" xfId="10756" xr:uid="{00000000-0005-0000-0000-0000521C0000}"/>
    <cellStyle name="20% - Accent6 42 2" xfId="10758" xr:uid="{00000000-0005-0000-0000-0000531C0000}"/>
    <cellStyle name="20% - Accent6 42 2 2" xfId="10760" xr:uid="{00000000-0005-0000-0000-0000541C0000}"/>
    <cellStyle name="20% - Accent6 42 3" xfId="10762" xr:uid="{00000000-0005-0000-0000-0000551C0000}"/>
    <cellStyle name="20% - Accent6 42 4" xfId="10765" xr:uid="{00000000-0005-0000-0000-0000561C0000}"/>
    <cellStyle name="20% - Accent6 42 5" xfId="10767" xr:uid="{00000000-0005-0000-0000-0000571C0000}"/>
    <cellStyle name="20% - Accent6 42_REKAP IBT" xfId="10771" xr:uid="{00000000-0005-0000-0000-0000581C0000}"/>
    <cellStyle name="20% - Accent6 43" xfId="10775" xr:uid="{00000000-0005-0000-0000-0000591C0000}"/>
    <cellStyle name="20% - Accent6 43 2" xfId="10777" xr:uid="{00000000-0005-0000-0000-00005A1C0000}"/>
    <cellStyle name="20% - Accent6 43 2 2" xfId="10780" xr:uid="{00000000-0005-0000-0000-00005B1C0000}"/>
    <cellStyle name="20% - Accent6 43 3" xfId="10784" xr:uid="{00000000-0005-0000-0000-00005C1C0000}"/>
    <cellStyle name="20% - Accent6 43 4" xfId="10788" xr:uid="{00000000-0005-0000-0000-00005D1C0000}"/>
    <cellStyle name="20% - Accent6 43 5" xfId="10791" xr:uid="{00000000-0005-0000-0000-00005E1C0000}"/>
    <cellStyle name="20% - Accent6 43_REKAP IBT" xfId="10795" xr:uid="{00000000-0005-0000-0000-00005F1C0000}"/>
    <cellStyle name="20% - Accent6 44" xfId="10797" xr:uid="{00000000-0005-0000-0000-0000601C0000}"/>
    <cellStyle name="20% - Accent6 44 2" xfId="10800" xr:uid="{00000000-0005-0000-0000-0000611C0000}"/>
    <cellStyle name="20% - Accent6 44 2 2" xfId="10802" xr:uid="{00000000-0005-0000-0000-0000621C0000}"/>
    <cellStyle name="20% - Accent6 44 3" xfId="10804" xr:uid="{00000000-0005-0000-0000-0000631C0000}"/>
    <cellStyle name="20% - Accent6 44 4" xfId="10806" xr:uid="{00000000-0005-0000-0000-0000641C0000}"/>
    <cellStyle name="20% - Accent6 44 5" xfId="10808" xr:uid="{00000000-0005-0000-0000-0000651C0000}"/>
    <cellStyle name="20% - Accent6 44_REKAP IBT" xfId="10812" xr:uid="{00000000-0005-0000-0000-0000661C0000}"/>
    <cellStyle name="20% - Accent6 45" xfId="10837" xr:uid="{00000000-0005-0000-0000-0000671C0000}"/>
    <cellStyle name="20% - Accent6 45 2" xfId="10839" xr:uid="{00000000-0005-0000-0000-0000681C0000}"/>
    <cellStyle name="20% - Accent6 45 2 2" xfId="10841" xr:uid="{00000000-0005-0000-0000-0000691C0000}"/>
    <cellStyle name="20% - Accent6 45 3" xfId="10843" xr:uid="{00000000-0005-0000-0000-00006A1C0000}"/>
    <cellStyle name="20% - Accent6 45 4" xfId="10845" xr:uid="{00000000-0005-0000-0000-00006B1C0000}"/>
    <cellStyle name="20% - Accent6 45 5" xfId="10847" xr:uid="{00000000-0005-0000-0000-00006C1C0000}"/>
    <cellStyle name="20% - Accent6 45_REKAP IBT" xfId="10850" xr:uid="{00000000-0005-0000-0000-00006D1C0000}"/>
    <cellStyle name="20% - Accent6 46" xfId="10852" xr:uid="{00000000-0005-0000-0000-00006E1C0000}"/>
    <cellStyle name="20% - Accent6 46 2" xfId="10855" xr:uid="{00000000-0005-0000-0000-00006F1C0000}"/>
    <cellStyle name="20% - Accent6 46 2 2" xfId="10858" xr:uid="{00000000-0005-0000-0000-0000701C0000}"/>
    <cellStyle name="20% - Accent6 46 3" xfId="10862" xr:uid="{00000000-0005-0000-0000-0000711C0000}"/>
    <cellStyle name="20% - Accent6 46 4" xfId="10865" xr:uid="{00000000-0005-0000-0000-0000721C0000}"/>
    <cellStyle name="20% - Accent6 46 5" xfId="10868" xr:uid="{00000000-0005-0000-0000-0000731C0000}"/>
    <cellStyle name="20% - Accent6 46_REKAP IBT" xfId="10870" xr:uid="{00000000-0005-0000-0000-0000741C0000}"/>
    <cellStyle name="20% - Accent6 47" xfId="10872" xr:uid="{00000000-0005-0000-0000-0000751C0000}"/>
    <cellStyle name="20% - Accent6 47 2" xfId="10875" xr:uid="{00000000-0005-0000-0000-0000761C0000}"/>
    <cellStyle name="20% - Accent6 47 2 2" xfId="10878" xr:uid="{00000000-0005-0000-0000-0000771C0000}"/>
    <cellStyle name="20% - Accent6 47 3" xfId="10882" xr:uid="{00000000-0005-0000-0000-0000781C0000}"/>
    <cellStyle name="20% - Accent6 47 4" xfId="10886" xr:uid="{00000000-0005-0000-0000-0000791C0000}"/>
    <cellStyle name="20% - Accent6 47 5" xfId="10890" xr:uid="{00000000-0005-0000-0000-00007A1C0000}"/>
    <cellStyle name="20% - Accent6 47_REKAP IBT" xfId="10893" xr:uid="{00000000-0005-0000-0000-00007B1C0000}"/>
    <cellStyle name="20% - Accent6 48" xfId="10895" xr:uid="{00000000-0005-0000-0000-00007C1C0000}"/>
    <cellStyle name="20% - Accent6 48 2" xfId="10897" xr:uid="{00000000-0005-0000-0000-00007D1C0000}"/>
    <cellStyle name="20% - Accent6 48 2 2" xfId="10901" xr:uid="{00000000-0005-0000-0000-00007E1C0000}"/>
    <cellStyle name="20% - Accent6 48 3" xfId="10906" xr:uid="{00000000-0005-0000-0000-00007F1C0000}"/>
    <cellStyle name="20% - Accent6 48 4" xfId="10911" xr:uid="{00000000-0005-0000-0000-0000801C0000}"/>
    <cellStyle name="20% - Accent6 48 5" xfId="10916" xr:uid="{00000000-0005-0000-0000-0000811C0000}"/>
    <cellStyle name="20% - Accent6 48_REKAP IBT" xfId="10924" xr:uid="{00000000-0005-0000-0000-0000821C0000}"/>
    <cellStyle name="20% - Accent6 49" xfId="10926" xr:uid="{00000000-0005-0000-0000-0000831C0000}"/>
    <cellStyle name="20% - Accent6 49 2" xfId="10929" xr:uid="{00000000-0005-0000-0000-0000841C0000}"/>
    <cellStyle name="20% - Accent6 49 2 2" xfId="10934" xr:uid="{00000000-0005-0000-0000-0000851C0000}"/>
    <cellStyle name="20% - Accent6 49 3" xfId="10938" xr:uid="{00000000-0005-0000-0000-0000861C0000}"/>
    <cellStyle name="20% - Accent6 49 4" xfId="10941" xr:uid="{00000000-0005-0000-0000-0000871C0000}"/>
    <cellStyle name="20% - Accent6 49 5" xfId="10944" xr:uid="{00000000-0005-0000-0000-0000881C0000}"/>
    <cellStyle name="20% - Accent6 49_REKAP IBT" xfId="10948" xr:uid="{00000000-0005-0000-0000-0000891C0000}"/>
    <cellStyle name="20% - Accent6 5" xfId="10950" xr:uid="{00000000-0005-0000-0000-00008A1C0000}"/>
    <cellStyle name="20% - Accent6 5 10" xfId="10951" xr:uid="{00000000-0005-0000-0000-00008B1C0000}"/>
    <cellStyle name="20% - Accent6 5 2" xfId="10952" xr:uid="{00000000-0005-0000-0000-00008C1C0000}"/>
    <cellStyle name="20% - Accent6 5 2 2" xfId="10954" xr:uid="{00000000-0005-0000-0000-00008D1C0000}"/>
    <cellStyle name="20% - Accent6 5 2 3" xfId="10956" xr:uid="{00000000-0005-0000-0000-00008E1C0000}"/>
    <cellStyle name="20% - Accent6 5 2_REKAP IBT" xfId="10958" xr:uid="{00000000-0005-0000-0000-00008F1C0000}"/>
    <cellStyle name="20% - Accent6 5 3" xfId="10960" xr:uid="{00000000-0005-0000-0000-0000901C0000}"/>
    <cellStyle name="20% - Accent6 5 3 2" xfId="10962" xr:uid="{00000000-0005-0000-0000-0000911C0000}"/>
    <cellStyle name="20% - Accent6 5 4" xfId="10963" xr:uid="{00000000-0005-0000-0000-0000921C0000}"/>
    <cellStyle name="20% - Accent6 5 4 2" xfId="10965" xr:uid="{00000000-0005-0000-0000-0000931C0000}"/>
    <cellStyle name="20% - Accent6 5 5" xfId="10966" xr:uid="{00000000-0005-0000-0000-0000941C0000}"/>
    <cellStyle name="20% - Accent6 5 5 2" xfId="10968" xr:uid="{00000000-0005-0000-0000-0000951C0000}"/>
    <cellStyle name="20% - Accent6 5 6" xfId="10971" xr:uid="{00000000-0005-0000-0000-0000961C0000}"/>
    <cellStyle name="20% - Accent6 5 7" xfId="10974" xr:uid="{00000000-0005-0000-0000-0000971C0000}"/>
    <cellStyle name="20% - Accent6 5 8" xfId="10978" xr:uid="{00000000-0005-0000-0000-0000981C0000}"/>
    <cellStyle name="20% - Accent6 5 9" xfId="10982" xr:uid="{00000000-0005-0000-0000-0000991C0000}"/>
    <cellStyle name="20% - Accent6 5_REKAP IBT" xfId="2417" xr:uid="{00000000-0005-0000-0000-00009A1C0000}"/>
    <cellStyle name="20% - Accent6 50" xfId="10838" xr:uid="{00000000-0005-0000-0000-00009B1C0000}"/>
    <cellStyle name="20% - Accent6 50 2" xfId="10840" xr:uid="{00000000-0005-0000-0000-00009C1C0000}"/>
    <cellStyle name="20% - Accent6 50 2 2" xfId="10842" xr:uid="{00000000-0005-0000-0000-00009D1C0000}"/>
    <cellStyle name="20% - Accent6 50 3" xfId="10844" xr:uid="{00000000-0005-0000-0000-00009E1C0000}"/>
    <cellStyle name="20% - Accent6 50 4" xfId="10846" xr:uid="{00000000-0005-0000-0000-00009F1C0000}"/>
    <cellStyle name="20% - Accent6 50 5" xfId="10848" xr:uid="{00000000-0005-0000-0000-0000A01C0000}"/>
    <cellStyle name="20% - Accent6 50_REKAP IBT" xfId="10851" xr:uid="{00000000-0005-0000-0000-0000A11C0000}"/>
    <cellStyle name="20% - Accent6 51" xfId="10853" xr:uid="{00000000-0005-0000-0000-0000A21C0000}"/>
    <cellStyle name="20% - Accent6 51 2" xfId="10856" xr:uid="{00000000-0005-0000-0000-0000A31C0000}"/>
    <cellStyle name="20% - Accent6 51 2 2" xfId="10859" xr:uid="{00000000-0005-0000-0000-0000A41C0000}"/>
    <cellStyle name="20% - Accent6 51 3" xfId="10863" xr:uid="{00000000-0005-0000-0000-0000A51C0000}"/>
    <cellStyle name="20% - Accent6 51 4" xfId="10866" xr:uid="{00000000-0005-0000-0000-0000A61C0000}"/>
    <cellStyle name="20% - Accent6 51 5" xfId="10869" xr:uid="{00000000-0005-0000-0000-0000A71C0000}"/>
    <cellStyle name="20% - Accent6 51_REKAP IBT" xfId="10871" xr:uid="{00000000-0005-0000-0000-0000A81C0000}"/>
    <cellStyle name="20% - Accent6 52" xfId="10873" xr:uid="{00000000-0005-0000-0000-0000A91C0000}"/>
    <cellStyle name="20% - Accent6 52 2" xfId="10876" xr:uid="{00000000-0005-0000-0000-0000AA1C0000}"/>
    <cellStyle name="20% - Accent6 52 2 2" xfId="10879" xr:uid="{00000000-0005-0000-0000-0000AB1C0000}"/>
    <cellStyle name="20% - Accent6 52 3" xfId="10883" xr:uid="{00000000-0005-0000-0000-0000AC1C0000}"/>
    <cellStyle name="20% - Accent6 52 4" xfId="10887" xr:uid="{00000000-0005-0000-0000-0000AD1C0000}"/>
    <cellStyle name="20% - Accent6 52 5" xfId="10891" xr:uid="{00000000-0005-0000-0000-0000AE1C0000}"/>
    <cellStyle name="20% - Accent6 52_REKAP IBT" xfId="10894" xr:uid="{00000000-0005-0000-0000-0000AF1C0000}"/>
    <cellStyle name="20% - Accent6 53" xfId="10896" xr:uid="{00000000-0005-0000-0000-0000B01C0000}"/>
    <cellStyle name="20% - Accent6 53 2" xfId="10898" xr:uid="{00000000-0005-0000-0000-0000B11C0000}"/>
    <cellStyle name="20% - Accent6 53 2 2" xfId="10902" xr:uid="{00000000-0005-0000-0000-0000B21C0000}"/>
    <cellStyle name="20% - Accent6 53 3" xfId="10907" xr:uid="{00000000-0005-0000-0000-0000B31C0000}"/>
    <cellStyle name="20% - Accent6 53 4" xfId="10912" xr:uid="{00000000-0005-0000-0000-0000B41C0000}"/>
    <cellStyle name="20% - Accent6 53 5" xfId="10917" xr:uid="{00000000-0005-0000-0000-0000B51C0000}"/>
    <cellStyle name="20% - Accent6 53_REKAP IBT" xfId="10925" xr:uid="{00000000-0005-0000-0000-0000B61C0000}"/>
    <cellStyle name="20% - Accent6 54" xfId="10927" xr:uid="{00000000-0005-0000-0000-0000B71C0000}"/>
    <cellStyle name="20% - Accent6 54 2" xfId="10930" xr:uid="{00000000-0005-0000-0000-0000B81C0000}"/>
    <cellStyle name="20% - Accent6 54 2 2" xfId="10935" xr:uid="{00000000-0005-0000-0000-0000B91C0000}"/>
    <cellStyle name="20% - Accent6 54 3" xfId="10939" xr:uid="{00000000-0005-0000-0000-0000BA1C0000}"/>
    <cellStyle name="20% - Accent6 54 4" xfId="10942" xr:uid="{00000000-0005-0000-0000-0000BB1C0000}"/>
    <cellStyle name="20% - Accent6 54 5" xfId="10945" xr:uid="{00000000-0005-0000-0000-0000BC1C0000}"/>
    <cellStyle name="20% - Accent6 54_REKAP IBT" xfId="10949" xr:uid="{00000000-0005-0000-0000-0000BD1C0000}"/>
    <cellStyle name="20% - Accent6 55" xfId="10984" xr:uid="{00000000-0005-0000-0000-0000BE1C0000}"/>
    <cellStyle name="20% - Accent6 55 2" xfId="10987" xr:uid="{00000000-0005-0000-0000-0000BF1C0000}"/>
    <cellStyle name="20% - Accent6 55 2 2" xfId="10990" xr:uid="{00000000-0005-0000-0000-0000C01C0000}"/>
    <cellStyle name="20% - Accent6 55 3" xfId="10994" xr:uid="{00000000-0005-0000-0000-0000C11C0000}"/>
    <cellStyle name="20% - Accent6 55 4" xfId="10997" xr:uid="{00000000-0005-0000-0000-0000C21C0000}"/>
    <cellStyle name="20% - Accent6 55 5" xfId="11000" xr:uid="{00000000-0005-0000-0000-0000C31C0000}"/>
    <cellStyle name="20% - Accent6 55_REKAP IBT" xfId="11003" xr:uid="{00000000-0005-0000-0000-0000C41C0000}"/>
    <cellStyle name="20% - Accent6 56" xfId="11007" xr:uid="{00000000-0005-0000-0000-0000C51C0000}"/>
    <cellStyle name="20% - Accent6 56 2" xfId="11010" xr:uid="{00000000-0005-0000-0000-0000C61C0000}"/>
    <cellStyle name="20% - Accent6 56 2 2" xfId="3975" xr:uid="{00000000-0005-0000-0000-0000C71C0000}"/>
    <cellStyle name="20% - Accent6 56 3" xfId="11013" xr:uid="{00000000-0005-0000-0000-0000C81C0000}"/>
    <cellStyle name="20% - Accent6 56 4" xfId="11016" xr:uid="{00000000-0005-0000-0000-0000C91C0000}"/>
    <cellStyle name="20% - Accent6 56 5" xfId="11019" xr:uid="{00000000-0005-0000-0000-0000CA1C0000}"/>
    <cellStyle name="20% - Accent6 56_REKAP IBT" xfId="11021" xr:uid="{00000000-0005-0000-0000-0000CB1C0000}"/>
    <cellStyle name="20% - Accent6 57" xfId="11023" xr:uid="{00000000-0005-0000-0000-0000CC1C0000}"/>
    <cellStyle name="20% - Accent6 57 2" xfId="11026" xr:uid="{00000000-0005-0000-0000-0000CD1C0000}"/>
    <cellStyle name="20% - Accent6 57 2 2" xfId="11029" xr:uid="{00000000-0005-0000-0000-0000CE1C0000}"/>
    <cellStyle name="20% - Accent6 57 3" xfId="11032" xr:uid="{00000000-0005-0000-0000-0000CF1C0000}"/>
    <cellStyle name="20% - Accent6 57 4" xfId="11035" xr:uid="{00000000-0005-0000-0000-0000D01C0000}"/>
    <cellStyle name="20% - Accent6 57 5" xfId="11038" xr:uid="{00000000-0005-0000-0000-0000D11C0000}"/>
    <cellStyle name="20% - Accent6 57_REKAP IBT" xfId="2561" xr:uid="{00000000-0005-0000-0000-0000D21C0000}"/>
    <cellStyle name="20% - Accent6 58" xfId="11040" xr:uid="{00000000-0005-0000-0000-0000D31C0000}"/>
    <cellStyle name="20% - Accent6 58 2" xfId="11042" xr:uid="{00000000-0005-0000-0000-0000D41C0000}"/>
    <cellStyle name="20% - Accent6 58 2 2" xfId="11046" xr:uid="{00000000-0005-0000-0000-0000D51C0000}"/>
    <cellStyle name="20% - Accent6 58 3" xfId="11051" xr:uid="{00000000-0005-0000-0000-0000D61C0000}"/>
    <cellStyle name="20% - Accent6 58 4" xfId="11055" xr:uid="{00000000-0005-0000-0000-0000D71C0000}"/>
    <cellStyle name="20% - Accent6 58 5" xfId="11059" xr:uid="{00000000-0005-0000-0000-0000D81C0000}"/>
    <cellStyle name="20% - Accent6 58_REKAP IBT" xfId="11064" xr:uid="{00000000-0005-0000-0000-0000D91C0000}"/>
    <cellStyle name="20% - Accent6 59" xfId="2581" xr:uid="{00000000-0005-0000-0000-0000DA1C0000}"/>
    <cellStyle name="20% - Accent6 59 2" xfId="11066" xr:uid="{00000000-0005-0000-0000-0000DB1C0000}"/>
    <cellStyle name="20% - Accent6 59 2 2" xfId="11068" xr:uid="{00000000-0005-0000-0000-0000DC1C0000}"/>
    <cellStyle name="20% - Accent6 59 3" xfId="11070" xr:uid="{00000000-0005-0000-0000-0000DD1C0000}"/>
    <cellStyle name="20% - Accent6 59 4" xfId="10276" xr:uid="{00000000-0005-0000-0000-0000DE1C0000}"/>
    <cellStyle name="20% - Accent6 59 5" xfId="11073" xr:uid="{00000000-0005-0000-0000-0000DF1C0000}"/>
    <cellStyle name="20% - Accent6 59_REKAP IBT" xfId="11075" xr:uid="{00000000-0005-0000-0000-0000E01C0000}"/>
    <cellStyle name="20% - Accent6 6" xfId="11077" xr:uid="{00000000-0005-0000-0000-0000E11C0000}"/>
    <cellStyle name="20% - Accent6 6 10" xfId="11078" xr:uid="{00000000-0005-0000-0000-0000E21C0000}"/>
    <cellStyle name="20% - Accent6 6 2" xfId="11081" xr:uid="{00000000-0005-0000-0000-0000E31C0000}"/>
    <cellStyle name="20% - Accent6 6 2 2" xfId="11084" xr:uid="{00000000-0005-0000-0000-0000E41C0000}"/>
    <cellStyle name="20% - Accent6 6 2 3" xfId="11085" xr:uid="{00000000-0005-0000-0000-0000E51C0000}"/>
    <cellStyle name="20% - Accent6 6 2_REKAP IBT" xfId="11086" xr:uid="{00000000-0005-0000-0000-0000E61C0000}"/>
    <cellStyle name="20% - Accent6 6 3" xfId="11087" xr:uid="{00000000-0005-0000-0000-0000E71C0000}"/>
    <cellStyle name="20% - Accent6 6 3 2" xfId="11088" xr:uid="{00000000-0005-0000-0000-0000E81C0000}"/>
    <cellStyle name="20% - Accent6 6 4" xfId="11089" xr:uid="{00000000-0005-0000-0000-0000E91C0000}"/>
    <cellStyle name="20% - Accent6 6 4 2" xfId="11093" xr:uid="{00000000-0005-0000-0000-0000EA1C0000}"/>
    <cellStyle name="20% - Accent6 6 5" xfId="11094" xr:uid="{00000000-0005-0000-0000-0000EB1C0000}"/>
    <cellStyle name="20% - Accent6 6 5 2" xfId="11096" xr:uid="{00000000-0005-0000-0000-0000EC1C0000}"/>
    <cellStyle name="20% - Accent6 6 6" xfId="11099" xr:uid="{00000000-0005-0000-0000-0000ED1C0000}"/>
    <cellStyle name="20% - Accent6 6 7" xfId="11102" xr:uid="{00000000-0005-0000-0000-0000EE1C0000}"/>
    <cellStyle name="20% - Accent6 6 8" xfId="5710" xr:uid="{00000000-0005-0000-0000-0000EF1C0000}"/>
    <cellStyle name="20% - Accent6 6 9" xfId="11105" xr:uid="{00000000-0005-0000-0000-0000F01C0000}"/>
    <cellStyle name="20% - Accent6 6_REKAP IBT" xfId="11107" xr:uid="{00000000-0005-0000-0000-0000F11C0000}"/>
    <cellStyle name="20% - Accent6 60" xfId="10985" xr:uid="{00000000-0005-0000-0000-0000F21C0000}"/>
    <cellStyle name="20% - Accent6 60 2" xfId="10988" xr:uid="{00000000-0005-0000-0000-0000F31C0000}"/>
    <cellStyle name="20% - Accent6 60 2 2" xfId="10991" xr:uid="{00000000-0005-0000-0000-0000F41C0000}"/>
    <cellStyle name="20% - Accent6 60 3" xfId="10995" xr:uid="{00000000-0005-0000-0000-0000F51C0000}"/>
    <cellStyle name="20% - Accent6 60 4" xfId="10998" xr:uid="{00000000-0005-0000-0000-0000F61C0000}"/>
    <cellStyle name="20% - Accent6 60 5" xfId="11001" xr:uid="{00000000-0005-0000-0000-0000F71C0000}"/>
    <cellStyle name="20% - Accent6 60_REKAP IBT" xfId="11004" xr:uid="{00000000-0005-0000-0000-0000F81C0000}"/>
    <cellStyle name="20% - Accent6 61" xfId="11008" xr:uid="{00000000-0005-0000-0000-0000F91C0000}"/>
    <cellStyle name="20% - Accent6 61 2" xfId="11011" xr:uid="{00000000-0005-0000-0000-0000FA1C0000}"/>
    <cellStyle name="20% - Accent6 61 2 2" xfId="3976" xr:uid="{00000000-0005-0000-0000-0000FB1C0000}"/>
    <cellStyle name="20% - Accent6 61 3" xfId="11014" xr:uid="{00000000-0005-0000-0000-0000FC1C0000}"/>
    <cellStyle name="20% - Accent6 61 4" xfId="11017" xr:uid="{00000000-0005-0000-0000-0000FD1C0000}"/>
    <cellStyle name="20% - Accent6 61 5" xfId="11020" xr:uid="{00000000-0005-0000-0000-0000FE1C0000}"/>
    <cellStyle name="20% - Accent6 61_REKAP IBT" xfId="11022" xr:uid="{00000000-0005-0000-0000-0000FF1C0000}"/>
    <cellStyle name="20% - Accent6 62" xfId="11024" xr:uid="{00000000-0005-0000-0000-0000001D0000}"/>
    <cellStyle name="20% - Accent6 62 2" xfId="11027" xr:uid="{00000000-0005-0000-0000-0000011D0000}"/>
    <cellStyle name="20% - Accent6 62 2 2" xfId="11030" xr:uid="{00000000-0005-0000-0000-0000021D0000}"/>
    <cellStyle name="20% - Accent6 62 3" xfId="11033" xr:uid="{00000000-0005-0000-0000-0000031D0000}"/>
    <cellStyle name="20% - Accent6 62 4" xfId="11036" xr:uid="{00000000-0005-0000-0000-0000041D0000}"/>
    <cellStyle name="20% - Accent6 62 5" xfId="11039" xr:uid="{00000000-0005-0000-0000-0000051D0000}"/>
    <cellStyle name="20% - Accent6 62_REKAP IBT" xfId="2562" xr:uid="{00000000-0005-0000-0000-0000061D0000}"/>
    <cellStyle name="20% - Accent6 63" xfId="11041" xr:uid="{00000000-0005-0000-0000-0000071D0000}"/>
    <cellStyle name="20% - Accent6 63 2" xfId="11043" xr:uid="{00000000-0005-0000-0000-0000081D0000}"/>
    <cellStyle name="20% - Accent6 63 2 2" xfId="11047" xr:uid="{00000000-0005-0000-0000-0000091D0000}"/>
    <cellStyle name="20% - Accent6 63 3" xfId="11052" xr:uid="{00000000-0005-0000-0000-00000A1D0000}"/>
    <cellStyle name="20% - Accent6 63 4" xfId="11056" xr:uid="{00000000-0005-0000-0000-00000B1D0000}"/>
    <cellStyle name="20% - Accent6 63 5" xfId="11060" xr:uid="{00000000-0005-0000-0000-00000C1D0000}"/>
    <cellStyle name="20% - Accent6 63_REKAP IBT" xfId="11065" xr:uid="{00000000-0005-0000-0000-00000D1D0000}"/>
    <cellStyle name="20% - Accent6 64" xfId="2582" xr:uid="{00000000-0005-0000-0000-00000E1D0000}"/>
    <cellStyle name="20% - Accent6 64 2" xfId="11067" xr:uid="{00000000-0005-0000-0000-00000F1D0000}"/>
    <cellStyle name="20% - Accent6 64 2 2" xfId="11069" xr:uid="{00000000-0005-0000-0000-0000101D0000}"/>
    <cellStyle name="20% - Accent6 64 3" xfId="11071" xr:uid="{00000000-0005-0000-0000-0000111D0000}"/>
    <cellStyle name="20% - Accent6 64 4" xfId="10277" xr:uid="{00000000-0005-0000-0000-0000121D0000}"/>
    <cellStyle name="20% - Accent6 64 5" xfId="11074" xr:uid="{00000000-0005-0000-0000-0000131D0000}"/>
    <cellStyle name="20% - Accent6 64_REKAP IBT" xfId="11076" xr:uid="{00000000-0005-0000-0000-0000141D0000}"/>
    <cellStyle name="20% - Accent6 65" xfId="11108" xr:uid="{00000000-0005-0000-0000-0000151D0000}"/>
    <cellStyle name="20% - Accent6 65 2" xfId="11112" xr:uid="{00000000-0005-0000-0000-0000161D0000}"/>
    <cellStyle name="20% - Accent6 65 2 2" xfId="11116" xr:uid="{00000000-0005-0000-0000-0000171D0000}"/>
    <cellStyle name="20% - Accent6 65 3" xfId="11119" xr:uid="{00000000-0005-0000-0000-0000181D0000}"/>
    <cellStyle name="20% - Accent6 65 4" xfId="11126" xr:uid="{00000000-0005-0000-0000-0000191D0000}"/>
    <cellStyle name="20% - Accent6 65 5" xfId="11129" xr:uid="{00000000-0005-0000-0000-00001A1D0000}"/>
    <cellStyle name="20% - Accent6 65_REKAP IBT" xfId="11131" xr:uid="{00000000-0005-0000-0000-00001B1D0000}"/>
    <cellStyle name="20% - Accent6 66" xfId="11133" xr:uid="{00000000-0005-0000-0000-00001C1D0000}"/>
    <cellStyle name="20% - Accent6 66 2" xfId="11135" xr:uid="{00000000-0005-0000-0000-00001D1D0000}"/>
    <cellStyle name="20% - Accent6 66 2 2" xfId="11137" xr:uid="{00000000-0005-0000-0000-00001E1D0000}"/>
    <cellStyle name="20% - Accent6 66 3" xfId="11139" xr:uid="{00000000-0005-0000-0000-00001F1D0000}"/>
    <cellStyle name="20% - Accent6 66 4" xfId="11141" xr:uid="{00000000-0005-0000-0000-0000201D0000}"/>
    <cellStyle name="20% - Accent6 66 5" xfId="11144" xr:uid="{00000000-0005-0000-0000-0000211D0000}"/>
    <cellStyle name="20% - Accent6 66_REKAP IBT" xfId="11146" xr:uid="{00000000-0005-0000-0000-0000221D0000}"/>
    <cellStyle name="20% - Accent6 67" xfId="11148" xr:uid="{00000000-0005-0000-0000-0000231D0000}"/>
    <cellStyle name="20% - Accent6 67 2" xfId="11152" xr:uid="{00000000-0005-0000-0000-0000241D0000}"/>
    <cellStyle name="20% - Accent6 67 2 2" xfId="11154" xr:uid="{00000000-0005-0000-0000-0000251D0000}"/>
    <cellStyle name="20% - Accent6 67 3" xfId="11156" xr:uid="{00000000-0005-0000-0000-0000261D0000}"/>
    <cellStyle name="20% - Accent6 67 4" xfId="11158" xr:uid="{00000000-0005-0000-0000-0000271D0000}"/>
    <cellStyle name="20% - Accent6 67 5" xfId="11161" xr:uid="{00000000-0005-0000-0000-0000281D0000}"/>
    <cellStyle name="20% - Accent6 67_REKAP IBT" xfId="11163" xr:uid="{00000000-0005-0000-0000-0000291D0000}"/>
    <cellStyle name="20% - Accent6 68" xfId="11167" xr:uid="{00000000-0005-0000-0000-00002A1D0000}"/>
    <cellStyle name="20% - Accent6 68 2" xfId="11169" xr:uid="{00000000-0005-0000-0000-00002B1D0000}"/>
    <cellStyle name="20% - Accent6 68 2 2" xfId="11173" xr:uid="{00000000-0005-0000-0000-00002C1D0000}"/>
    <cellStyle name="20% - Accent6 68 3" xfId="11178" xr:uid="{00000000-0005-0000-0000-00002D1D0000}"/>
    <cellStyle name="20% - Accent6 68 4" xfId="11182" xr:uid="{00000000-0005-0000-0000-00002E1D0000}"/>
    <cellStyle name="20% - Accent6 68 5" xfId="11186" xr:uid="{00000000-0005-0000-0000-00002F1D0000}"/>
    <cellStyle name="20% - Accent6 68_REKAP IBT" xfId="11192" xr:uid="{00000000-0005-0000-0000-0000301D0000}"/>
    <cellStyle name="20% - Accent6 69" xfId="11196" xr:uid="{00000000-0005-0000-0000-0000311D0000}"/>
    <cellStyle name="20% - Accent6 69 2" xfId="11198" xr:uid="{00000000-0005-0000-0000-0000321D0000}"/>
    <cellStyle name="20% - Accent6 69 2 2" xfId="11200" xr:uid="{00000000-0005-0000-0000-0000331D0000}"/>
    <cellStyle name="20% - Accent6 69 3" xfId="11202" xr:uid="{00000000-0005-0000-0000-0000341D0000}"/>
    <cellStyle name="20% - Accent6 69 4" xfId="9911" xr:uid="{00000000-0005-0000-0000-0000351D0000}"/>
    <cellStyle name="20% - Accent6 69 5" xfId="11204" xr:uid="{00000000-0005-0000-0000-0000361D0000}"/>
    <cellStyle name="20% - Accent6 69_REKAP IBT" xfId="11207" xr:uid="{00000000-0005-0000-0000-0000371D0000}"/>
    <cellStyle name="20% - Accent6 7" xfId="11210" xr:uid="{00000000-0005-0000-0000-0000381D0000}"/>
    <cellStyle name="20% - Accent6 7 10" xfId="11211" xr:uid="{00000000-0005-0000-0000-0000391D0000}"/>
    <cellStyle name="20% - Accent6 7 2" xfId="11214" xr:uid="{00000000-0005-0000-0000-00003A1D0000}"/>
    <cellStyle name="20% - Accent6 7 2 2" xfId="11215" xr:uid="{00000000-0005-0000-0000-00003B1D0000}"/>
    <cellStyle name="20% - Accent6 7 2 3" xfId="11216" xr:uid="{00000000-0005-0000-0000-00003C1D0000}"/>
    <cellStyle name="20% - Accent6 7 2_REKAP IBT" xfId="11217" xr:uid="{00000000-0005-0000-0000-00003D1D0000}"/>
    <cellStyle name="20% - Accent6 7 3" xfId="11218" xr:uid="{00000000-0005-0000-0000-00003E1D0000}"/>
    <cellStyle name="20% - Accent6 7 3 2" xfId="11221" xr:uid="{00000000-0005-0000-0000-00003F1D0000}"/>
    <cellStyle name="20% - Accent6 7 4" xfId="11222" xr:uid="{00000000-0005-0000-0000-0000401D0000}"/>
    <cellStyle name="20% - Accent6 7 4 2" xfId="11226" xr:uid="{00000000-0005-0000-0000-0000411D0000}"/>
    <cellStyle name="20% - Accent6 7 5" xfId="11227" xr:uid="{00000000-0005-0000-0000-0000421D0000}"/>
    <cellStyle name="20% - Accent6 7 5 2" xfId="11229" xr:uid="{00000000-0005-0000-0000-0000431D0000}"/>
    <cellStyle name="20% - Accent6 7 6" xfId="4109" xr:uid="{00000000-0005-0000-0000-0000441D0000}"/>
    <cellStyle name="20% - Accent6 7 7" xfId="4119" xr:uid="{00000000-0005-0000-0000-0000451D0000}"/>
    <cellStyle name="20% - Accent6 7 8" xfId="11231" xr:uid="{00000000-0005-0000-0000-0000461D0000}"/>
    <cellStyle name="20% - Accent6 7 9" xfId="11233" xr:uid="{00000000-0005-0000-0000-0000471D0000}"/>
    <cellStyle name="20% - Accent6 7_REKAP IBT" xfId="11237" xr:uid="{00000000-0005-0000-0000-0000481D0000}"/>
    <cellStyle name="20% - Accent6 70" xfId="11109" xr:uid="{00000000-0005-0000-0000-0000491D0000}"/>
    <cellStyle name="20% - Accent6 70 2" xfId="11113" xr:uid="{00000000-0005-0000-0000-00004A1D0000}"/>
    <cellStyle name="20% - Accent6 70 2 2" xfId="11117" xr:uid="{00000000-0005-0000-0000-00004B1D0000}"/>
    <cellStyle name="20% - Accent6 70 3" xfId="11120" xr:uid="{00000000-0005-0000-0000-00004C1D0000}"/>
    <cellStyle name="20% - Accent6 70 4" xfId="11127" xr:uid="{00000000-0005-0000-0000-00004D1D0000}"/>
    <cellStyle name="20% - Accent6 70 5" xfId="11130" xr:uid="{00000000-0005-0000-0000-00004E1D0000}"/>
    <cellStyle name="20% - Accent6 70_REKAP IBT" xfId="11132" xr:uid="{00000000-0005-0000-0000-00004F1D0000}"/>
    <cellStyle name="20% - Accent6 71" xfId="11134" xr:uid="{00000000-0005-0000-0000-0000501D0000}"/>
    <cellStyle name="20% - Accent6 71 2" xfId="11136" xr:uid="{00000000-0005-0000-0000-0000511D0000}"/>
    <cellStyle name="20% - Accent6 71 2 2" xfId="11138" xr:uid="{00000000-0005-0000-0000-0000521D0000}"/>
    <cellStyle name="20% - Accent6 71 3" xfId="11140" xr:uid="{00000000-0005-0000-0000-0000531D0000}"/>
    <cellStyle name="20% - Accent6 71 4" xfId="11142" xr:uid="{00000000-0005-0000-0000-0000541D0000}"/>
    <cellStyle name="20% - Accent6 71 5" xfId="11145" xr:uid="{00000000-0005-0000-0000-0000551D0000}"/>
    <cellStyle name="20% - Accent6 71_REKAP IBT" xfId="11147" xr:uid="{00000000-0005-0000-0000-0000561D0000}"/>
    <cellStyle name="20% - Accent6 72" xfId="11149" xr:uid="{00000000-0005-0000-0000-0000571D0000}"/>
    <cellStyle name="20% - Accent6 72 2" xfId="11153" xr:uid="{00000000-0005-0000-0000-0000581D0000}"/>
    <cellStyle name="20% - Accent6 72 2 2" xfId="11155" xr:uid="{00000000-0005-0000-0000-0000591D0000}"/>
    <cellStyle name="20% - Accent6 72 3" xfId="11157" xr:uid="{00000000-0005-0000-0000-00005A1D0000}"/>
    <cellStyle name="20% - Accent6 72 4" xfId="11159" xr:uid="{00000000-0005-0000-0000-00005B1D0000}"/>
    <cellStyle name="20% - Accent6 72 5" xfId="11162" xr:uid="{00000000-0005-0000-0000-00005C1D0000}"/>
    <cellStyle name="20% - Accent6 72_REKAP IBT" xfId="11164" xr:uid="{00000000-0005-0000-0000-00005D1D0000}"/>
    <cellStyle name="20% - Accent6 73" xfId="11168" xr:uid="{00000000-0005-0000-0000-00005E1D0000}"/>
    <cellStyle name="20% - Accent6 73 2" xfId="11170" xr:uid="{00000000-0005-0000-0000-00005F1D0000}"/>
    <cellStyle name="20% - Accent6 73 2 2" xfId="11174" xr:uid="{00000000-0005-0000-0000-0000601D0000}"/>
    <cellStyle name="20% - Accent6 73 3" xfId="11179" xr:uid="{00000000-0005-0000-0000-0000611D0000}"/>
    <cellStyle name="20% - Accent6 73 4" xfId="11183" xr:uid="{00000000-0005-0000-0000-0000621D0000}"/>
    <cellStyle name="20% - Accent6 73 5" xfId="11187" xr:uid="{00000000-0005-0000-0000-0000631D0000}"/>
    <cellStyle name="20% - Accent6 73_REKAP IBT" xfId="11193" xr:uid="{00000000-0005-0000-0000-0000641D0000}"/>
    <cellStyle name="20% - Accent6 74" xfId="11197" xr:uid="{00000000-0005-0000-0000-0000651D0000}"/>
    <cellStyle name="20% - Accent6 74 2" xfId="11199" xr:uid="{00000000-0005-0000-0000-0000661D0000}"/>
    <cellStyle name="20% - Accent6 74 2 2" xfId="11201" xr:uid="{00000000-0005-0000-0000-0000671D0000}"/>
    <cellStyle name="20% - Accent6 74 3" xfId="11203" xr:uid="{00000000-0005-0000-0000-0000681D0000}"/>
    <cellStyle name="20% - Accent6 74 4" xfId="9912" xr:uid="{00000000-0005-0000-0000-0000691D0000}"/>
    <cellStyle name="20% - Accent6 74 5" xfId="11205" xr:uid="{00000000-0005-0000-0000-00006A1D0000}"/>
    <cellStyle name="20% - Accent6 74_REKAP IBT" xfId="11208" xr:uid="{00000000-0005-0000-0000-00006B1D0000}"/>
    <cellStyle name="20% - Accent6 75" xfId="11239" xr:uid="{00000000-0005-0000-0000-00006C1D0000}"/>
    <cellStyle name="20% - Accent6 75 2" xfId="11241" xr:uid="{00000000-0005-0000-0000-00006D1D0000}"/>
    <cellStyle name="20% - Accent6 75 2 2" xfId="11242" xr:uid="{00000000-0005-0000-0000-00006E1D0000}"/>
    <cellStyle name="20% - Accent6 75 3" xfId="11243" xr:uid="{00000000-0005-0000-0000-00006F1D0000}"/>
    <cellStyle name="20% - Accent6 75 4" xfId="10291" xr:uid="{00000000-0005-0000-0000-0000701D0000}"/>
    <cellStyle name="20% - Accent6 75 5" xfId="11245" xr:uid="{00000000-0005-0000-0000-0000711D0000}"/>
    <cellStyle name="20% - Accent6 75_REKAP IBT" xfId="11246" xr:uid="{00000000-0005-0000-0000-0000721D0000}"/>
    <cellStyle name="20% - Accent6 76" xfId="11247" xr:uid="{00000000-0005-0000-0000-0000731D0000}"/>
    <cellStyle name="20% - Accent6 76 2" xfId="11252" xr:uid="{00000000-0005-0000-0000-0000741D0000}"/>
    <cellStyle name="20% - Accent6 76 2 2" xfId="11256" xr:uid="{00000000-0005-0000-0000-0000751D0000}"/>
    <cellStyle name="20% - Accent6 76 3" xfId="11257" xr:uid="{00000000-0005-0000-0000-0000761D0000}"/>
    <cellStyle name="20% - Accent6 76 4" xfId="11258" xr:uid="{00000000-0005-0000-0000-0000771D0000}"/>
    <cellStyle name="20% - Accent6 76 5" xfId="11261" xr:uid="{00000000-0005-0000-0000-0000781D0000}"/>
    <cellStyle name="20% - Accent6 76_REKAP IBT" xfId="11263" xr:uid="{00000000-0005-0000-0000-0000791D0000}"/>
    <cellStyle name="20% - Accent6 77" xfId="11264" xr:uid="{00000000-0005-0000-0000-00007A1D0000}"/>
    <cellStyle name="20% - Accent6 77 2" xfId="11268" xr:uid="{00000000-0005-0000-0000-00007B1D0000}"/>
    <cellStyle name="20% - Accent6 77 2 2" xfId="11269" xr:uid="{00000000-0005-0000-0000-00007C1D0000}"/>
    <cellStyle name="20% - Accent6 77 3" xfId="11270" xr:uid="{00000000-0005-0000-0000-00007D1D0000}"/>
    <cellStyle name="20% - Accent6 77 4" xfId="11271" xr:uid="{00000000-0005-0000-0000-00007E1D0000}"/>
    <cellStyle name="20% - Accent6 77 5" xfId="11273" xr:uid="{00000000-0005-0000-0000-00007F1D0000}"/>
    <cellStyle name="20% - Accent6 77_REKAP IBT" xfId="11276" xr:uid="{00000000-0005-0000-0000-0000801D0000}"/>
    <cellStyle name="20% - Accent6 78" xfId="11277" xr:uid="{00000000-0005-0000-0000-0000811D0000}"/>
    <cellStyle name="20% - Accent6 78 2" xfId="11279" xr:uid="{00000000-0005-0000-0000-0000821D0000}"/>
    <cellStyle name="20% - Accent6 78 2 2" xfId="11281" xr:uid="{00000000-0005-0000-0000-0000831D0000}"/>
    <cellStyle name="20% - Accent6 78 3" xfId="11287" xr:uid="{00000000-0005-0000-0000-0000841D0000}"/>
    <cellStyle name="20% - Accent6 78 4" xfId="11289" xr:uid="{00000000-0005-0000-0000-0000851D0000}"/>
    <cellStyle name="20% - Accent6 78 5" xfId="11292" xr:uid="{00000000-0005-0000-0000-0000861D0000}"/>
    <cellStyle name="20% - Accent6 78_REKAP IBT" xfId="11296" xr:uid="{00000000-0005-0000-0000-0000871D0000}"/>
    <cellStyle name="20% - Accent6 79" xfId="11299" xr:uid="{00000000-0005-0000-0000-0000881D0000}"/>
    <cellStyle name="20% - Accent6 79 2" xfId="11301" xr:uid="{00000000-0005-0000-0000-0000891D0000}"/>
    <cellStyle name="20% - Accent6 8" xfId="11305" xr:uid="{00000000-0005-0000-0000-00008A1D0000}"/>
    <cellStyle name="20% - Accent6 8 10" xfId="11306" xr:uid="{00000000-0005-0000-0000-00008B1D0000}"/>
    <cellStyle name="20% - Accent6 8 2" xfId="11311" xr:uid="{00000000-0005-0000-0000-00008C1D0000}"/>
    <cellStyle name="20% - Accent6 8 2 2" xfId="11313" xr:uid="{00000000-0005-0000-0000-00008D1D0000}"/>
    <cellStyle name="20% - Accent6 8 2 3" xfId="11315" xr:uid="{00000000-0005-0000-0000-00008E1D0000}"/>
    <cellStyle name="20% - Accent6 8 2_REKAP IBT" xfId="11318" xr:uid="{00000000-0005-0000-0000-00008F1D0000}"/>
    <cellStyle name="20% - Accent6 8 3" xfId="11319" xr:uid="{00000000-0005-0000-0000-0000901D0000}"/>
    <cellStyle name="20% - Accent6 8 3 2" xfId="11320" xr:uid="{00000000-0005-0000-0000-0000911D0000}"/>
    <cellStyle name="20% - Accent6 8 4" xfId="11321" xr:uid="{00000000-0005-0000-0000-0000921D0000}"/>
    <cellStyle name="20% - Accent6 8 4 2" xfId="11324" xr:uid="{00000000-0005-0000-0000-0000931D0000}"/>
    <cellStyle name="20% - Accent6 8 5" xfId="11325" xr:uid="{00000000-0005-0000-0000-0000941D0000}"/>
    <cellStyle name="20% - Accent6 8 5 2" xfId="10302" xr:uid="{00000000-0005-0000-0000-0000951D0000}"/>
    <cellStyle name="20% - Accent6 8 6" xfId="4130" xr:uid="{00000000-0005-0000-0000-0000961D0000}"/>
    <cellStyle name="20% - Accent6 8 7" xfId="1678" xr:uid="{00000000-0005-0000-0000-0000971D0000}"/>
    <cellStyle name="20% - Accent6 8 8" xfId="11329" xr:uid="{00000000-0005-0000-0000-0000981D0000}"/>
    <cellStyle name="20% - Accent6 8 9" xfId="11331" xr:uid="{00000000-0005-0000-0000-0000991D0000}"/>
    <cellStyle name="20% - Accent6 8_REKAP IBT" xfId="11336" xr:uid="{00000000-0005-0000-0000-00009A1D0000}"/>
    <cellStyle name="20% - Accent6 80" xfId="11240" xr:uid="{00000000-0005-0000-0000-00009B1D0000}"/>
    <cellStyle name="20% - Accent6 81" xfId="11248" xr:uid="{00000000-0005-0000-0000-00009C1D0000}"/>
    <cellStyle name="20% - Accent6 81 2" xfId="11253" xr:uid="{00000000-0005-0000-0000-00009D1D0000}"/>
    <cellStyle name="20% - Accent6 82" xfId="11265" xr:uid="{00000000-0005-0000-0000-00009E1D0000}"/>
    <cellStyle name="20% - Accent6 83" xfId="11278" xr:uid="{00000000-0005-0000-0000-00009F1D0000}"/>
    <cellStyle name="20% - Accent6 84" xfId="11300" xr:uid="{00000000-0005-0000-0000-0000A01D0000}"/>
    <cellStyle name="20% - Accent6 85" xfId="609" xr:uid="{00000000-0005-0000-0000-0000A11D0000}"/>
    <cellStyle name="20% - Accent6 86" xfId="49880" xr:uid="{00000000-0005-0000-0000-0000A21D0000}"/>
    <cellStyle name="20% - Accent6 9" xfId="11338" xr:uid="{00000000-0005-0000-0000-0000A31D0000}"/>
    <cellStyle name="20% - Accent6 9 10" xfId="11339" xr:uid="{00000000-0005-0000-0000-0000A41D0000}"/>
    <cellStyle name="20% - Accent6 9 2" xfId="11340" xr:uid="{00000000-0005-0000-0000-0000A51D0000}"/>
    <cellStyle name="20% - Accent6 9 2 2" xfId="11342" xr:uid="{00000000-0005-0000-0000-0000A61D0000}"/>
    <cellStyle name="20% - Accent6 9 2 3" xfId="11344" xr:uid="{00000000-0005-0000-0000-0000A71D0000}"/>
    <cellStyle name="20% - Accent6 9 2_REKAP IBT" xfId="11345" xr:uid="{00000000-0005-0000-0000-0000A81D0000}"/>
    <cellStyle name="20% - Accent6 9 3" xfId="11346" xr:uid="{00000000-0005-0000-0000-0000A91D0000}"/>
    <cellStyle name="20% - Accent6 9 3 2" xfId="11347" xr:uid="{00000000-0005-0000-0000-0000AA1D0000}"/>
    <cellStyle name="20% - Accent6 9 4" xfId="9598" xr:uid="{00000000-0005-0000-0000-0000AB1D0000}"/>
    <cellStyle name="20% - Accent6 9 4 2" xfId="11348" xr:uid="{00000000-0005-0000-0000-0000AC1D0000}"/>
    <cellStyle name="20% - Accent6 9 5" xfId="11349" xr:uid="{00000000-0005-0000-0000-0000AD1D0000}"/>
    <cellStyle name="20% - Accent6 9 5 2" xfId="11351" xr:uid="{00000000-0005-0000-0000-0000AE1D0000}"/>
    <cellStyle name="20% - Accent6 9 6" xfId="4144" xr:uid="{00000000-0005-0000-0000-0000AF1D0000}"/>
    <cellStyle name="20% - Accent6 9 7" xfId="11353" xr:uid="{00000000-0005-0000-0000-0000B01D0000}"/>
    <cellStyle name="20% - Accent6 9 8" xfId="11355" xr:uid="{00000000-0005-0000-0000-0000B11D0000}"/>
    <cellStyle name="20% - Accent6 9 9" xfId="11357" xr:uid="{00000000-0005-0000-0000-0000B21D0000}"/>
    <cellStyle name="20% - Accent6 9_REKAP IBT" xfId="11359" xr:uid="{00000000-0005-0000-0000-0000B31D0000}"/>
    <cellStyle name="40% - Accent1 10" xfId="11364" xr:uid="{00000000-0005-0000-0000-0000B41D0000}"/>
    <cellStyle name="40% - Accent1 10 10" xfId="11365" xr:uid="{00000000-0005-0000-0000-0000B51D0000}"/>
    <cellStyle name="40% - Accent1 10 2" xfId="11366" xr:uid="{00000000-0005-0000-0000-0000B61D0000}"/>
    <cellStyle name="40% - Accent1 10 2 2" xfId="11368" xr:uid="{00000000-0005-0000-0000-0000B71D0000}"/>
    <cellStyle name="40% - Accent1 10 2 3" xfId="11370" xr:uid="{00000000-0005-0000-0000-0000B81D0000}"/>
    <cellStyle name="40% - Accent1 10 2_REKAP IBT" xfId="11371" xr:uid="{00000000-0005-0000-0000-0000B91D0000}"/>
    <cellStyle name="40% - Accent1 10 3" xfId="11372" xr:uid="{00000000-0005-0000-0000-0000BA1D0000}"/>
    <cellStyle name="40% - Accent1 10 3 2" xfId="11374" xr:uid="{00000000-0005-0000-0000-0000BB1D0000}"/>
    <cellStyle name="40% - Accent1 10 4" xfId="11375" xr:uid="{00000000-0005-0000-0000-0000BC1D0000}"/>
    <cellStyle name="40% - Accent1 10 4 2" xfId="11376" xr:uid="{00000000-0005-0000-0000-0000BD1D0000}"/>
    <cellStyle name="40% - Accent1 10 5" xfId="11379" xr:uid="{00000000-0005-0000-0000-0000BE1D0000}"/>
    <cellStyle name="40% - Accent1 10 5 2" xfId="11381" xr:uid="{00000000-0005-0000-0000-0000BF1D0000}"/>
    <cellStyle name="40% - Accent1 10 6" xfId="4808" xr:uid="{00000000-0005-0000-0000-0000C01D0000}"/>
    <cellStyle name="40% - Accent1 10 7" xfId="11382" xr:uid="{00000000-0005-0000-0000-0000C11D0000}"/>
    <cellStyle name="40% - Accent1 10 8" xfId="11262" xr:uid="{00000000-0005-0000-0000-0000C21D0000}"/>
    <cellStyle name="40% - Accent1 10 9" xfId="11383" xr:uid="{00000000-0005-0000-0000-0000C31D0000}"/>
    <cellStyle name="40% - Accent1 10_REKAP IBT" xfId="11385" xr:uid="{00000000-0005-0000-0000-0000C41D0000}"/>
    <cellStyle name="40% - Accent1 11" xfId="11388" xr:uid="{00000000-0005-0000-0000-0000C51D0000}"/>
    <cellStyle name="40% - Accent1 11 10" xfId="11390" xr:uid="{00000000-0005-0000-0000-0000C61D0000}"/>
    <cellStyle name="40% - Accent1 11 2" xfId="11392" xr:uid="{00000000-0005-0000-0000-0000C71D0000}"/>
    <cellStyle name="40% - Accent1 11 2 2" xfId="11393" xr:uid="{00000000-0005-0000-0000-0000C81D0000}"/>
    <cellStyle name="40% - Accent1 11 2 3" xfId="11395" xr:uid="{00000000-0005-0000-0000-0000C91D0000}"/>
    <cellStyle name="40% - Accent1 11 2_REKAP IBT" xfId="11397" xr:uid="{00000000-0005-0000-0000-0000CA1D0000}"/>
    <cellStyle name="40% - Accent1 11 3" xfId="11398" xr:uid="{00000000-0005-0000-0000-0000CB1D0000}"/>
    <cellStyle name="40% - Accent1 11 3 2" xfId="11399" xr:uid="{00000000-0005-0000-0000-0000CC1D0000}"/>
    <cellStyle name="40% - Accent1 11 4" xfId="11400" xr:uid="{00000000-0005-0000-0000-0000CD1D0000}"/>
    <cellStyle name="40% - Accent1 11 4 2" xfId="11401" xr:uid="{00000000-0005-0000-0000-0000CE1D0000}"/>
    <cellStyle name="40% - Accent1 11 5" xfId="296" xr:uid="{00000000-0005-0000-0000-0000CF1D0000}"/>
    <cellStyle name="40% - Accent1 11 6" xfId="303" xr:uid="{00000000-0005-0000-0000-0000D01D0000}"/>
    <cellStyle name="40% - Accent1 11 7" xfId="11402" xr:uid="{00000000-0005-0000-0000-0000D11D0000}"/>
    <cellStyle name="40% - Accent1 11 8" xfId="11403" xr:uid="{00000000-0005-0000-0000-0000D21D0000}"/>
    <cellStyle name="40% - Accent1 11 9" xfId="11404" xr:uid="{00000000-0005-0000-0000-0000D31D0000}"/>
    <cellStyle name="40% - Accent1 11_REKAP IBT" xfId="11405" xr:uid="{00000000-0005-0000-0000-0000D41D0000}"/>
    <cellStyle name="40% - Accent1 12" xfId="11408" xr:uid="{00000000-0005-0000-0000-0000D51D0000}"/>
    <cellStyle name="40% - Accent1 12 10" xfId="11409" xr:uid="{00000000-0005-0000-0000-0000D61D0000}"/>
    <cellStyle name="40% - Accent1 12 2" xfId="11410" xr:uid="{00000000-0005-0000-0000-0000D71D0000}"/>
    <cellStyle name="40% - Accent1 12 2 2" xfId="11413" xr:uid="{00000000-0005-0000-0000-0000D81D0000}"/>
    <cellStyle name="40% - Accent1 12 2 3" xfId="11416" xr:uid="{00000000-0005-0000-0000-0000D91D0000}"/>
    <cellStyle name="40% - Accent1 12 2_REKAP IBT" xfId="11418" xr:uid="{00000000-0005-0000-0000-0000DA1D0000}"/>
    <cellStyle name="40% - Accent1 12 3" xfId="11420" xr:uid="{00000000-0005-0000-0000-0000DB1D0000}"/>
    <cellStyle name="40% - Accent1 12 3 2" xfId="11423" xr:uid="{00000000-0005-0000-0000-0000DC1D0000}"/>
    <cellStyle name="40% - Accent1 12 4" xfId="11424" xr:uid="{00000000-0005-0000-0000-0000DD1D0000}"/>
    <cellStyle name="40% - Accent1 12 4 2" xfId="11425" xr:uid="{00000000-0005-0000-0000-0000DE1D0000}"/>
    <cellStyle name="40% - Accent1 12 5" xfId="660" xr:uid="{00000000-0005-0000-0000-0000DF1D0000}"/>
    <cellStyle name="40% - Accent1 12 6" xfId="11426" xr:uid="{00000000-0005-0000-0000-0000E01D0000}"/>
    <cellStyle name="40% - Accent1 12 7" xfId="11427" xr:uid="{00000000-0005-0000-0000-0000E11D0000}"/>
    <cellStyle name="40% - Accent1 12 8" xfId="11428" xr:uid="{00000000-0005-0000-0000-0000E21D0000}"/>
    <cellStyle name="40% - Accent1 12 9" xfId="11429" xr:uid="{00000000-0005-0000-0000-0000E31D0000}"/>
    <cellStyle name="40% - Accent1 12_REKAP IBT" xfId="11432" xr:uid="{00000000-0005-0000-0000-0000E41D0000}"/>
    <cellStyle name="40% - Accent1 13" xfId="11433" xr:uid="{00000000-0005-0000-0000-0000E51D0000}"/>
    <cellStyle name="40% - Accent1 13 10" xfId="11437" xr:uid="{00000000-0005-0000-0000-0000E61D0000}"/>
    <cellStyle name="40% - Accent1 13 2" xfId="11440" xr:uid="{00000000-0005-0000-0000-0000E71D0000}"/>
    <cellStyle name="40% - Accent1 13 2 2" xfId="11441" xr:uid="{00000000-0005-0000-0000-0000E81D0000}"/>
    <cellStyle name="40% - Accent1 13 2 3" xfId="11442" xr:uid="{00000000-0005-0000-0000-0000E91D0000}"/>
    <cellStyle name="40% - Accent1 13 2_REKAP IBT" xfId="11443" xr:uid="{00000000-0005-0000-0000-0000EA1D0000}"/>
    <cellStyle name="40% - Accent1 13 3" xfId="11446" xr:uid="{00000000-0005-0000-0000-0000EB1D0000}"/>
    <cellStyle name="40% - Accent1 13 3 2" xfId="11447" xr:uid="{00000000-0005-0000-0000-0000EC1D0000}"/>
    <cellStyle name="40% - Accent1 13 4" xfId="11448" xr:uid="{00000000-0005-0000-0000-0000ED1D0000}"/>
    <cellStyle name="40% - Accent1 13 4 2" xfId="11449" xr:uid="{00000000-0005-0000-0000-0000EE1D0000}"/>
    <cellStyle name="40% - Accent1 13 5" xfId="672" xr:uid="{00000000-0005-0000-0000-0000EF1D0000}"/>
    <cellStyle name="40% - Accent1 13 6" xfId="11450" xr:uid="{00000000-0005-0000-0000-0000F01D0000}"/>
    <cellStyle name="40% - Accent1 13 7" xfId="11451" xr:uid="{00000000-0005-0000-0000-0000F11D0000}"/>
    <cellStyle name="40% - Accent1 13 8" xfId="11452" xr:uid="{00000000-0005-0000-0000-0000F21D0000}"/>
    <cellStyle name="40% - Accent1 13 9" xfId="11455" xr:uid="{00000000-0005-0000-0000-0000F31D0000}"/>
    <cellStyle name="40% - Accent1 13_REKAP IBT" xfId="11458" xr:uid="{00000000-0005-0000-0000-0000F41D0000}"/>
    <cellStyle name="40% - Accent1 14" xfId="11461" xr:uid="{00000000-0005-0000-0000-0000F51D0000}"/>
    <cellStyle name="40% - Accent1 14 10" xfId="11462" xr:uid="{00000000-0005-0000-0000-0000F61D0000}"/>
    <cellStyle name="40% - Accent1 14 2" xfId="11465" xr:uid="{00000000-0005-0000-0000-0000F71D0000}"/>
    <cellStyle name="40% - Accent1 14 2 2" xfId="478" xr:uid="{00000000-0005-0000-0000-0000F81D0000}"/>
    <cellStyle name="40% - Accent1 14 2 3" xfId="11467" xr:uid="{00000000-0005-0000-0000-0000F91D0000}"/>
    <cellStyle name="40% - Accent1 14 2_REKAP IBT" xfId="11470" xr:uid="{00000000-0005-0000-0000-0000FA1D0000}"/>
    <cellStyle name="40% - Accent1 14 3" xfId="11471" xr:uid="{00000000-0005-0000-0000-0000FB1D0000}"/>
    <cellStyle name="40% - Accent1 14 3 2" xfId="551" xr:uid="{00000000-0005-0000-0000-0000FC1D0000}"/>
    <cellStyle name="40% - Accent1 14 4" xfId="11473" xr:uid="{00000000-0005-0000-0000-0000FD1D0000}"/>
    <cellStyle name="40% - Accent1 14 4 2" xfId="629" xr:uid="{00000000-0005-0000-0000-0000FE1D0000}"/>
    <cellStyle name="40% - Accent1 14 5" xfId="11476" xr:uid="{00000000-0005-0000-0000-0000FF1D0000}"/>
    <cellStyle name="40% - Accent1 14 6" xfId="11477" xr:uid="{00000000-0005-0000-0000-0000001E0000}"/>
    <cellStyle name="40% - Accent1 14 7" xfId="11478" xr:uid="{00000000-0005-0000-0000-0000011E0000}"/>
    <cellStyle name="40% - Accent1 14 8" xfId="11479" xr:uid="{00000000-0005-0000-0000-0000021E0000}"/>
    <cellStyle name="40% - Accent1 14 9" xfId="11480" xr:uid="{00000000-0005-0000-0000-0000031E0000}"/>
    <cellStyle name="40% - Accent1 14_REKAP IBT" xfId="11481" xr:uid="{00000000-0005-0000-0000-0000041E0000}"/>
    <cellStyle name="40% - Accent1 15" xfId="5429" xr:uid="{00000000-0005-0000-0000-0000051E0000}"/>
    <cellStyle name="40% - Accent1 15 10" xfId="11482" xr:uid="{00000000-0005-0000-0000-0000061E0000}"/>
    <cellStyle name="40% - Accent1 15 2" xfId="11483" xr:uid="{00000000-0005-0000-0000-0000071E0000}"/>
    <cellStyle name="40% - Accent1 15 2 2" xfId="11488" xr:uid="{00000000-0005-0000-0000-0000081E0000}"/>
    <cellStyle name="40% - Accent1 15 2 3" xfId="11494" xr:uid="{00000000-0005-0000-0000-0000091E0000}"/>
    <cellStyle name="40% - Accent1 15 2_REKAP IBT" xfId="11495" xr:uid="{00000000-0005-0000-0000-00000A1E0000}"/>
    <cellStyle name="40% - Accent1 15 3" xfId="11497" xr:uid="{00000000-0005-0000-0000-00000B1E0000}"/>
    <cellStyle name="40% - Accent1 15 3 2" xfId="11500" xr:uid="{00000000-0005-0000-0000-00000C1E0000}"/>
    <cellStyle name="40% - Accent1 15 4" xfId="11501" xr:uid="{00000000-0005-0000-0000-00000D1E0000}"/>
    <cellStyle name="40% - Accent1 15 4 2" xfId="11504" xr:uid="{00000000-0005-0000-0000-00000E1E0000}"/>
    <cellStyle name="40% - Accent1 15 5" xfId="11505" xr:uid="{00000000-0005-0000-0000-00000F1E0000}"/>
    <cellStyle name="40% - Accent1 15 6" xfId="11507" xr:uid="{00000000-0005-0000-0000-0000101E0000}"/>
    <cellStyle name="40% - Accent1 15 7" xfId="11509" xr:uid="{00000000-0005-0000-0000-0000111E0000}"/>
    <cellStyle name="40% - Accent1 15 8" xfId="11510" xr:uid="{00000000-0005-0000-0000-0000121E0000}"/>
    <cellStyle name="40% - Accent1 15 9" xfId="11511" xr:uid="{00000000-0005-0000-0000-0000131E0000}"/>
    <cellStyle name="40% - Accent1 15_REKAP IBT" xfId="11514" xr:uid="{00000000-0005-0000-0000-0000141E0000}"/>
    <cellStyle name="40% - Accent1 16" xfId="11516" xr:uid="{00000000-0005-0000-0000-0000151E0000}"/>
    <cellStyle name="40% - Accent1 16 10" xfId="8355" xr:uid="{00000000-0005-0000-0000-0000161E0000}"/>
    <cellStyle name="40% - Accent1 16 2" xfId="11518" xr:uid="{00000000-0005-0000-0000-0000171E0000}"/>
    <cellStyle name="40% - Accent1 16 2 2" xfId="11520" xr:uid="{00000000-0005-0000-0000-0000181E0000}"/>
    <cellStyle name="40% - Accent1 16 2 3" xfId="11522" xr:uid="{00000000-0005-0000-0000-0000191E0000}"/>
    <cellStyle name="40% - Accent1 16 2_REKAP IBT" xfId="11524" xr:uid="{00000000-0005-0000-0000-00001A1E0000}"/>
    <cellStyle name="40% - Accent1 16 3" xfId="11526" xr:uid="{00000000-0005-0000-0000-00001B1E0000}"/>
    <cellStyle name="40% - Accent1 16 3 2" xfId="11528" xr:uid="{00000000-0005-0000-0000-00001C1E0000}"/>
    <cellStyle name="40% - Accent1 16 4" xfId="11530" xr:uid="{00000000-0005-0000-0000-00001D1E0000}"/>
    <cellStyle name="40% - Accent1 16 4 2" xfId="11533" xr:uid="{00000000-0005-0000-0000-00001E1E0000}"/>
    <cellStyle name="40% - Accent1 16 5" xfId="11535" xr:uid="{00000000-0005-0000-0000-00001F1E0000}"/>
    <cellStyle name="40% - Accent1 16 6" xfId="11538" xr:uid="{00000000-0005-0000-0000-0000201E0000}"/>
    <cellStyle name="40% - Accent1 16 7" xfId="11540" xr:uid="{00000000-0005-0000-0000-0000211E0000}"/>
    <cellStyle name="40% - Accent1 16 8" xfId="11542" xr:uid="{00000000-0005-0000-0000-0000221E0000}"/>
    <cellStyle name="40% - Accent1 16 9" xfId="11544" xr:uid="{00000000-0005-0000-0000-0000231E0000}"/>
    <cellStyle name="40% - Accent1 16_REKAP IBT" xfId="11551" xr:uid="{00000000-0005-0000-0000-0000241E0000}"/>
    <cellStyle name="40% - Accent1 17" xfId="11553" xr:uid="{00000000-0005-0000-0000-0000251E0000}"/>
    <cellStyle name="40% - Accent1 17 10" xfId="8570" xr:uid="{00000000-0005-0000-0000-0000261E0000}"/>
    <cellStyle name="40% - Accent1 17 2" xfId="11555" xr:uid="{00000000-0005-0000-0000-0000271E0000}"/>
    <cellStyle name="40% - Accent1 17 2 2" xfId="11557" xr:uid="{00000000-0005-0000-0000-0000281E0000}"/>
    <cellStyle name="40% - Accent1 17 2 3" xfId="11560" xr:uid="{00000000-0005-0000-0000-0000291E0000}"/>
    <cellStyle name="40% - Accent1 17 2_REKAP IBT" xfId="11562" xr:uid="{00000000-0005-0000-0000-00002A1E0000}"/>
    <cellStyle name="40% - Accent1 17 3" xfId="11564" xr:uid="{00000000-0005-0000-0000-00002B1E0000}"/>
    <cellStyle name="40% - Accent1 17 3 2" xfId="11568" xr:uid="{00000000-0005-0000-0000-00002C1E0000}"/>
    <cellStyle name="40% - Accent1 17 4" xfId="11571" xr:uid="{00000000-0005-0000-0000-00002D1E0000}"/>
    <cellStyle name="40% - Accent1 17 4 2" xfId="11577" xr:uid="{00000000-0005-0000-0000-00002E1E0000}"/>
    <cellStyle name="40% - Accent1 17 5" xfId="11580" xr:uid="{00000000-0005-0000-0000-00002F1E0000}"/>
    <cellStyle name="40% - Accent1 17 6" xfId="11582" xr:uid="{00000000-0005-0000-0000-0000301E0000}"/>
    <cellStyle name="40% - Accent1 17 7" xfId="11583" xr:uid="{00000000-0005-0000-0000-0000311E0000}"/>
    <cellStyle name="40% - Accent1 17 8" xfId="11584" xr:uid="{00000000-0005-0000-0000-0000321E0000}"/>
    <cellStyle name="40% - Accent1 17 9" xfId="11585" xr:uid="{00000000-0005-0000-0000-0000331E0000}"/>
    <cellStyle name="40% - Accent1 17_REKAP IBT" xfId="11586" xr:uid="{00000000-0005-0000-0000-0000341E0000}"/>
    <cellStyle name="40% - Accent1 18" xfId="4879" xr:uid="{00000000-0005-0000-0000-0000351E0000}"/>
    <cellStyle name="40% - Accent1 18 2" xfId="11588" xr:uid="{00000000-0005-0000-0000-0000361E0000}"/>
    <cellStyle name="40% - Accent1 18 2 2" xfId="11592" xr:uid="{00000000-0005-0000-0000-0000371E0000}"/>
    <cellStyle name="40% - Accent1 18 3" xfId="11595" xr:uid="{00000000-0005-0000-0000-0000381E0000}"/>
    <cellStyle name="40% - Accent1 18 4" xfId="11599" xr:uid="{00000000-0005-0000-0000-0000391E0000}"/>
    <cellStyle name="40% - Accent1 18 5" xfId="11603" xr:uid="{00000000-0005-0000-0000-00003A1E0000}"/>
    <cellStyle name="40% - Accent1 18_REKAP IBT" xfId="11606" xr:uid="{00000000-0005-0000-0000-00003B1E0000}"/>
    <cellStyle name="40% - Accent1 19" xfId="10690" xr:uid="{00000000-0005-0000-0000-00003C1E0000}"/>
    <cellStyle name="40% - Accent1 19 2" xfId="11608" xr:uid="{00000000-0005-0000-0000-00003D1E0000}"/>
    <cellStyle name="40% - Accent1 19 2 2" xfId="6452" xr:uid="{00000000-0005-0000-0000-00003E1E0000}"/>
    <cellStyle name="40% - Accent1 19 3" xfId="11611" xr:uid="{00000000-0005-0000-0000-00003F1E0000}"/>
    <cellStyle name="40% - Accent1 19 4" xfId="11615" xr:uid="{00000000-0005-0000-0000-0000401E0000}"/>
    <cellStyle name="40% - Accent1 19 5" xfId="11617" xr:uid="{00000000-0005-0000-0000-0000411E0000}"/>
    <cellStyle name="40% - Accent1 19_REKAP IBT" xfId="11619" xr:uid="{00000000-0005-0000-0000-0000421E0000}"/>
    <cellStyle name="40% - Accent1 2" xfId="11623" xr:uid="{00000000-0005-0000-0000-0000431E0000}"/>
    <cellStyle name="40% - Accent1 2 10" xfId="11624" xr:uid="{00000000-0005-0000-0000-0000441E0000}"/>
    <cellStyle name="40% - Accent1 2 11" xfId="11625" xr:uid="{00000000-0005-0000-0000-0000451E0000}"/>
    <cellStyle name="40% - Accent1 2 12" xfId="11626" xr:uid="{00000000-0005-0000-0000-0000461E0000}"/>
    <cellStyle name="40% - Accent1 2 13" xfId="11627" xr:uid="{00000000-0005-0000-0000-0000471E0000}"/>
    <cellStyle name="40% - Accent1 2 14" xfId="11630" xr:uid="{00000000-0005-0000-0000-0000481E0000}"/>
    <cellStyle name="40% - Accent1 2 15" xfId="11631" xr:uid="{00000000-0005-0000-0000-0000491E0000}"/>
    <cellStyle name="40% - Accent1 2 16" xfId="11633" xr:uid="{00000000-0005-0000-0000-00004A1E0000}"/>
    <cellStyle name="40% - Accent1 2 17" xfId="11636" xr:uid="{00000000-0005-0000-0000-00004B1E0000}"/>
    <cellStyle name="40% - Accent1 2 18" xfId="11639" xr:uid="{00000000-0005-0000-0000-00004C1E0000}"/>
    <cellStyle name="40% - Accent1 2 19" xfId="11642" xr:uid="{00000000-0005-0000-0000-00004D1E0000}"/>
    <cellStyle name="40% - Accent1 2 2" xfId="11645" xr:uid="{00000000-0005-0000-0000-00004E1E0000}"/>
    <cellStyle name="40% - Accent1 2 2 2" xfId="11646" xr:uid="{00000000-0005-0000-0000-00004F1E0000}"/>
    <cellStyle name="40% - Accent1 2 2 3" xfId="11648" xr:uid="{00000000-0005-0000-0000-0000501E0000}"/>
    <cellStyle name="40% - Accent1 2 2 4" xfId="50306" xr:uid="{00000000-0005-0000-0000-0000511E0000}"/>
    <cellStyle name="40% - Accent1 2 20" xfId="11632" xr:uid="{00000000-0005-0000-0000-0000521E0000}"/>
    <cellStyle name="40% - Accent1 2 21" xfId="11634" xr:uid="{00000000-0005-0000-0000-0000531E0000}"/>
    <cellStyle name="40% - Accent1 2 22" xfId="11637" xr:uid="{00000000-0005-0000-0000-0000541E0000}"/>
    <cellStyle name="40% - Accent1 2 23" xfId="11640" xr:uid="{00000000-0005-0000-0000-0000551E0000}"/>
    <cellStyle name="40% - Accent1 2 24" xfId="11643" xr:uid="{00000000-0005-0000-0000-0000561E0000}"/>
    <cellStyle name="40% - Accent1 2 25" xfId="11649" xr:uid="{00000000-0005-0000-0000-0000571E0000}"/>
    <cellStyle name="40% - Accent1 2 26" xfId="4919" xr:uid="{00000000-0005-0000-0000-0000581E0000}"/>
    <cellStyle name="40% - Accent1 2 27" xfId="4938" xr:uid="{00000000-0005-0000-0000-0000591E0000}"/>
    <cellStyle name="40% - Accent1 2 28" xfId="4964" xr:uid="{00000000-0005-0000-0000-00005A1E0000}"/>
    <cellStyle name="40% - Accent1 2 29" xfId="99" xr:uid="{00000000-0005-0000-0000-00005B1E0000}"/>
    <cellStyle name="40% - Accent1 2 3" xfId="11651" xr:uid="{00000000-0005-0000-0000-00005C1E0000}"/>
    <cellStyle name="40% - Accent1 2 30" xfId="11650" xr:uid="{00000000-0005-0000-0000-00005D1E0000}"/>
    <cellStyle name="40% - Accent1 2 4" xfId="11656" xr:uid="{00000000-0005-0000-0000-00005E1E0000}"/>
    <cellStyle name="40% - Accent1 2 5" xfId="11659" xr:uid="{00000000-0005-0000-0000-00005F1E0000}"/>
    <cellStyle name="40% - Accent1 2 6" xfId="11661" xr:uid="{00000000-0005-0000-0000-0000601E0000}"/>
    <cellStyle name="40% - Accent1 2 7" xfId="11663" xr:uid="{00000000-0005-0000-0000-0000611E0000}"/>
    <cellStyle name="40% - Accent1 2 8" xfId="11665" xr:uid="{00000000-0005-0000-0000-0000621E0000}"/>
    <cellStyle name="40% - Accent1 2 9" xfId="11667" xr:uid="{00000000-0005-0000-0000-0000631E0000}"/>
    <cellStyle name="40% - Accent1 20" xfId="5430" xr:uid="{00000000-0005-0000-0000-0000641E0000}"/>
    <cellStyle name="40% - Accent1 20 2" xfId="11484" xr:uid="{00000000-0005-0000-0000-0000651E0000}"/>
    <cellStyle name="40% - Accent1 20 2 2" xfId="11489" xr:uid="{00000000-0005-0000-0000-0000661E0000}"/>
    <cellStyle name="40% - Accent1 20 3" xfId="11498" xr:uid="{00000000-0005-0000-0000-0000671E0000}"/>
    <cellStyle name="40% - Accent1 20 4" xfId="11502" xr:uid="{00000000-0005-0000-0000-0000681E0000}"/>
    <cellStyle name="40% - Accent1 20 5" xfId="11506" xr:uid="{00000000-0005-0000-0000-0000691E0000}"/>
    <cellStyle name="40% - Accent1 20_REKAP IBT" xfId="11515" xr:uid="{00000000-0005-0000-0000-00006A1E0000}"/>
    <cellStyle name="40% - Accent1 21" xfId="11517" xr:uid="{00000000-0005-0000-0000-00006B1E0000}"/>
    <cellStyle name="40% - Accent1 21 2" xfId="11519" xr:uid="{00000000-0005-0000-0000-00006C1E0000}"/>
    <cellStyle name="40% - Accent1 21 2 2" xfId="11521" xr:uid="{00000000-0005-0000-0000-00006D1E0000}"/>
    <cellStyle name="40% - Accent1 21 3" xfId="11527" xr:uid="{00000000-0005-0000-0000-00006E1E0000}"/>
    <cellStyle name="40% - Accent1 21 4" xfId="11531" xr:uid="{00000000-0005-0000-0000-00006F1E0000}"/>
    <cellStyle name="40% - Accent1 21 5" xfId="11536" xr:uid="{00000000-0005-0000-0000-0000701E0000}"/>
    <cellStyle name="40% - Accent1 21_REKAP IBT" xfId="11552" xr:uid="{00000000-0005-0000-0000-0000711E0000}"/>
    <cellStyle name="40% - Accent1 22" xfId="11554" xr:uid="{00000000-0005-0000-0000-0000721E0000}"/>
    <cellStyle name="40% - Accent1 22 2" xfId="11556" xr:uid="{00000000-0005-0000-0000-0000731E0000}"/>
    <cellStyle name="40% - Accent1 22 2 2" xfId="11558" xr:uid="{00000000-0005-0000-0000-0000741E0000}"/>
    <cellStyle name="40% - Accent1 22 3" xfId="11565" xr:uid="{00000000-0005-0000-0000-0000751E0000}"/>
    <cellStyle name="40% - Accent1 22 4" xfId="11572" xr:uid="{00000000-0005-0000-0000-0000761E0000}"/>
    <cellStyle name="40% - Accent1 22 5" xfId="11581" xr:uid="{00000000-0005-0000-0000-0000771E0000}"/>
    <cellStyle name="40% - Accent1 22_REKAP IBT" xfId="11587" xr:uid="{00000000-0005-0000-0000-0000781E0000}"/>
    <cellStyle name="40% - Accent1 23" xfId="4880" xr:uid="{00000000-0005-0000-0000-0000791E0000}"/>
    <cellStyle name="40% - Accent1 23 2" xfId="11589" xr:uid="{00000000-0005-0000-0000-00007A1E0000}"/>
    <cellStyle name="40% - Accent1 23 2 2" xfId="11593" xr:uid="{00000000-0005-0000-0000-00007B1E0000}"/>
    <cellStyle name="40% - Accent1 23 3" xfId="11596" xr:uid="{00000000-0005-0000-0000-00007C1E0000}"/>
    <cellStyle name="40% - Accent1 23 4" xfId="11600" xr:uid="{00000000-0005-0000-0000-00007D1E0000}"/>
    <cellStyle name="40% - Accent1 23 5" xfId="11604" xr:uid="{00000000-0005-0000-0000-00007E1E0000}"/>
    <cellStyle name="40% - Accent1 23_REKAP IBT" xfId="11607" xr:uid="{00000000-0005-0000-0000-00007F1E0000}"/>
    <cellStyle name="40% - Accent1 24" xfId="10691" xr:uid="{00000000-0005-0000-0000-0000801E0000}"/>
    <cellStyle name="40% - Accent1 24 2" xfId="11609" xr:uid="{00000000-0005-0000-0000-0000811E0000}"/>
    <cellStyle name="40% - Accent1 24 2 2" xfId="6453" xr:uid="{00000000-0005-0000-0000-0000821E0000}"/>
    <cellStyle name="40% - Accent1 24 3" xfId="11612" xr:uid="{00000000-0005-0000-0000-0000831E0000}"/>
    <cellStyle name="40% - Accent1 24 4" xfId="11616" xr:uid="{00000000-0005-0000-0000-0000841E0000}"/>
    <cellStyle name="40% - Accent1 24 5" xfId="11618" xr:uid="{00000000-0005-0000-0000-0000851E0000}"/>
    <cellStyle name="40% - Accent1 24_REKAP IBT" xfId="11620" xr:uid="{00000000-0005-0000-0000-0000861E0000}"/>
    <cellStyle name="40% - Accent1 25" xfId="7973" xr:uid="{00000000-0005-0000-0000-0000871E0000}"/>
    <cellStyle name="40% - Accent1 25 2" xfId="11668" xr:uid="{00000000-0005-0000-0000-0000881E0000}"/>
    <cellStyle name="40% - Accent1 25 2 2" xfId="11672" xr:uid="{00000000-0005-0000-0000-0000891E0000}"/>
    <cellStyle name="40% - Accent1 25 3" xfId="11674" xr:uid="{00000000-0005-0000-0000-00008A1E0000}"/>
    <cellStyle name="40% - Accent1 25 4" xfId="11676" xr:uid="{00000000-0005-0000-0000-00008B1E0000}"/>
    <cellStyle name="40% - Accent1 25 5" xfId="11678" xr:uid="{00000000-0005-0000-0000-00008C1E0000}"/>
    <cellStyle name="40% - Accent1 25_REKAP IBT" xfId="11327" xr:uid="{00000000-0005-0000-0000-00008D1E0000}"/>
    <cellStyle name="40% - Accent1 26" xfId="11680" xr:uid="{00000000-0005-0000-0000-00008E1E0000}"/>
    <cellStyle name="40% - Accent1 26 2" xfId="11682" xr:uid="{00000000-0005-0000-0000-00008F1E0000}"/>
    <cellStyle name="40% - Accent1 26 2 2" xfId="11685" xr:uid="{00000000-0005-0000-0000-0000901E0000}"/>
    <cellStyle name="40% - Accent1 26 3" xfId="9144" xr:uid="{00000000-0005-0000-0000-0000911E0000}"/>
    <cellStyle name="40% - Accent1 26 4" xfId="11687" xr:uid="{00000000-0005-0000-0000-0000921E0000}"/>
    <cellStyle name="40% - Accent1 26 5" xfId="11689" xr:uid="{00000000-0005-0000-0000-0000931E0000}"/>
    <cellStyle name="40% - Accent1 26_REKAP IBT" xfId="11692" xr:uid="{00000000-0005-0000-0000-0000941E0000}"/>
    <cellStyle name="40% - Accent1 27" xfId="11695" xr:uid="{00000000-0005-0000-0000-0000951E0000}"/>
    <cellStyle name="40% - Accent1 27 2" xfId="11697" xr:uid="{00000000-0005-0000-0000-0000961E0000}"/>
    <cellStyle name="40% - Accent1 27 2 2" xfId="11700" xr:uid="{00000000-0005-0000-0000-0000971E0000}"/>
    <cellStyle name="40% - Accent1 27 3" xfId="11703" xr:uid="{00000000-0005-0000-0000-0000981E0000}"/>
    <cellStyle name="40% - Accent1 27 4" xfId="11705" xr:uid="{00000000-0005-0000-0000-0000991E0000}"/>
    <cellStyle name="40% - Accent1 27 5" xfId="11707" xr:uid="{00000000-0005-0000-0000-00009A1E0000}"/>
    <cellStyle name="40% - Accent1 27_REKAP IBT" xfId="11710" xr:uid="{00000000-0005-0000-0000-00009B1E0000}"/>
    <cellStyle name="40% - Accent1 28" xfId="11712" xr:uid="{00000000-0005-0000-0000-00009C1E0000}"/>
    <cellStyle name="40% - Accent1 28 2" xfId="11714" xr:uid="{00000000-0005-0000-0000-00009D1E0000}"/>
    <cellStyle name="40% - Accent1 28 2 2" xfId="11718" xr:uid="{00000000-0005-0000-0000-00009E1E0000}"/>
    <cellStyle name="40% - Accent1 28 3" xfId="11722" xr:uid="{00000000-0005-0000-0000-00009F1E0000}"/>
    <cellStyle name="40% - Accent1 28 4" xfId="11724" xr:uid="{00000000-0005-0000-0000-0000A01E0000}"/>
    <cellStyle name="40% - Accent1 28 5" xfId="11726" xr:uid="{00000000-0005-0000-0000-0000A11E0000}"/>
    <cellStyle name="40% - Accent1 28_REKAP IBT" xfId="11728" xr:uid="{00000000-0005-0000-0000-0000A21E0000}"/>
    <cellStyle name="40% - Accent1 29" xfId="11731" xr:uid="{00000000-0005-0000-0000-0000A31E0000}"/>
    <cellStyle name="40% - Accent1 29 2" xfId="11733" xr:uid="{00000000-0005-0000-0000-0000A41E0000}"/>
    <cellStyle name="40% - Accent1 29 2 2" xfId="7515" xr:uid="{00000000-0005-0000-0000-0000A51E0000}"/>
    <cellStyle name="40% - Accent1 29 3" xfId="11735" xr:uid="{00000000-0005-0000-0000-0000A61E0000}"/>
    <cellStyle name="40% - Accent1 29 4" xfId="11741" xr:uid="{00000000-0005-0000-0000-0000A71E0000}"/>
    <cellStyle name="40% - Accent1 29 5" xfId="11743" xr:uid="{00000000-0005-0000-0000-0000A81E0000}"/>
    <cellStyle name="40% - Accent1 29_REKAP IBT" xfId="11746" xr:uid="{00000000-0005-0000-0000-0000A91E0000}"/>
    <cellStyle name="40% - Accent1 3" xfId="11751" xr:uid="{00000000-0005-0000-0000-0000AA1E0000}"/>
    <cellStyle name="40% - Accent1 3 10" xfId="11752" xr:uid="{00000000-0005-0000-0000-0000AB1E0000}"/>
    <cellStyle name="40% - Accent1 3 11" xfId="11754" xr:uid="{00000000-0005-0000-0000-0000AC1E0000}"/>
    <cellStyle name="40% - Accent1 3 12" xfId="11756" xr:uid="{00000000-0005-0000-0000-0000AD1E0000}"/>
    <cellStyle name="40% - Accent1 3 13" xfId="11758" xr:uid="{00000000-0005-0000-0000-0000AE1E0000}"/>
    <cellStyle name="40% - Accent1 3 14" xfId="10527" xr:uid="{00000000-0005-0000-0000-0000AF1E0000}"/>
    <cellStyle name="40% - Accent1 3 15" xfId="7854" xr:uid="{00000000-0005-0000-0000-0000B01E0000}"/>
    <cellStyle name="40% - Accent1 3 16" xfId="11759" xr:uid="{00000000-0005-0000-0000-0000B11E0000}"/>
    <cellStyle name="40% - Accent1 3 2" xfId="11763" xr:uid="{00000000-0005-0000-0000-0000B21E0000}"/>
    <cellStyle name="40% - Accent1 3 3" xfId="11766" xr:uid="{00000000-0005-0000-0000-0000B31E0000}"/>
    <cellStyle name="40% - Accent1 3 4" xfId="11769" xr:uid="{00000000-0005-0000-0000-0000B41E0000}"/>
    <cellStyle name="40% - Accent1 3 5" xfId="11771" xr:uid="{00000000-0005-0000-0000-0000B51E0000}"/>
    <cellStyle name="40% - Accent1 3 6" xfId="11773" xr:uid="{00000000-0005-0000-0000-0000B61E0000}"/>
    <cellStyle name="40% - Accent1 3 7" xfId="11775" xr:uid="{00000000-0005-0000-0000-0000B71E0000}"/>
    <cellStyle name="40% - Accent1 3 8" xfId="11779" xr:uid="{00000000-0005-0000-0000-0000B81E0000}"/>
    <cellStyle name="40% - Accent1 3 9" xfId="11781" xr:uid="{00000000-0005-0000-0000-0000B91E0000}"/>
    <cellStyle name="40% - Accent1 30" xfId="7974" xr:uid="{00000000-0005-0000-0000-0000BA1E0000}"/>
    <cellStyle name="40% - Accent1 30 2" xfId="11669" xr:uid="{00000000-0005-0000-0000-0000BB1E0000}"/>
    <cellStyle name="40% - Accent1 30 2 2" xfId="11673" xr:uid="{00000000-0005-0000-0000-0000BC1E0000}"/>
    <cellStyle name="40% - Accent1 30 3" xfId="11675" xr:uid="{00000000-0005-0000-0000-0000BD1E0000}"/>
    <cellStyle name="40% - Accent1 30 4" xfId="11677" xr:uid="{00000000-0005-0000-0000-0000BE1E0000}"/>
    <cellStyle name="40% - Accent1 30 5" xfId="11679" xr:uid="{00000000-0005-0000-0000-0000BF1E0000}"/>
    <cellStyle name="40% - Accent1 30_REKAP IBT" xfId="11328" xr:uid="{00000000-0005-0000-0000-0000C01E0000}"/>
    <cellStyle name="40% - Accent1 31" xfId="11681" xr:uid="{00000000-0005-0000-0000-0000C11E0000}"/>
    <cellStyle name="40% - Accent1 31 2" xfId="11683" xr:uid="{00000000-0005-0000-0000-0000C21E0000}"/>
    <cellStyle name="40% - Accent1 31 2 2" xfId="11686" xr:uid="{00000000-0005-0000-0000-0000C31E0000}"/>
    <cellStyle name="40% - Accent1 31 3" xfId="9145" xr:uid="{00000000-0005-0000-0000-0000C41E0000}"/>
    <cellStyle name="40% - Accent1 31 4" xfId="11688" xr:uid="{00000000-0005-0000-0000-0000C51E0000}"/>
    <cellStyle name="40% - Accent1 31 5" xfId="11690" xr:uid="{00000000-0005-0000-0000-0000C61E0000}"/>
    <cellStyle name="40% - Accent1 31_REKAP IBT" xfId="11693" xr:uid="{00000000-0005-0000-0000-0000C71E0000}"/>
    <cellStyle name="40% - Accent1 32" xfId="11696" xr:uid="{00000000-0005-0000-0000-0000C81E0000}"/>
    <cellStyle name="40% - Accent1 32 2" xfId="11698" xr:uid="{00000000-0005-0000-0000-0000C91E0000}"/>
    <cellStyle name="40% - Accent1 32 2 2" xfId="11701" xr:uid="{00000000-0005-0000-0000-0000CA1E0000}"/>
    <cellStyle name="40% - Accent1 32 3" xfId="11704" xr:uid="{00000000-0005-0000-0000-0000CB1E0000}"/>
    <cellStyle name="40% - Accent1 32 4" xfId="11706" xr:uid="{00000000-0005-0000-0000-0000CC1E0000}"/>
    <cellStyle name="40% - Accent1 32 5" xfId="11708" xr:uid="{00000000-0005-0000-0000-0000CD1E0000}"/>
    <cellStyle name="40% - Accent1 32_REKAP IBT" xfId="11711" xr:uid="{00000000-0005-0000-0000-0000CE1E0000}"/>
    <cellStyle name="40% - Accent1 33" xfId="11713" xr:uid="{00000000-0005-0000-0000-0000CF1E0000}"/>
    <cellStyle name="40% - Accent1 33 2" xfId="11715" xr:uid="{00000000-0005-0000-0000-0000D01E0000}"/>
    <cellStyle name="40% - Accent1 33 2 2" xfId="11719" xr:uid="{00000000-0005-0000-0000-0000D11E0000}"/>
    <cellStyle name="40% - Accent1 33 3" xfId="11723" xr:uid="{00000000-0005-0000-0000-0000D21E0000}"/>
    <cellStyle name="40% - Accent1 33 4" xfId="11725" xr:uid="{00000000-0005-0000-0000-0000D31E0000}"/>
    <cellStyle name="40% - Accent1 33 5" xfId="11727" xr:uid="{00000000-0005-0000-0000-0000D41E0000}"/>
    <cellStyle name="40% - Accent1 33_REKAP IBT" xfId="11729" xr:uid="{00000000-0005-0000-0000-0000D51E0000}"/>
    <cellStyle name="40% - Accent1 34" xfId="11732" xr:uid="{00000000-0005-0000-0000-0000D61E0000}"/>
    <cellStyle name="40% - Accent1 34 2" xfId="11734" xr:uid="{00000000-0005-0000-0000-0000D71E0000}"/>
    <cellStyle name="40% - Accent1 34 2 2" xfId="7516" xr:uid="{00000000-0005-0000-0000-0000D81E0000}"/>
    <cellStyle name="40% - Accent1 34 3" xfId="11736" xr:uid="{00000000-0005-0000-0000-0000D91E0000}"/>
    <cellStyle name="40% - Accent1 34 4" xfId="11742" xr:uid="{00000000-0005-0000-0000-0000DA1E0000}"/>
    <cellStyle name="40% - Accent1 34 5" xfId="11744" xr:uid="{00000000-0005-0000-0000-0000DB1E0000}"/>
    <cellStyle name="40% - Accent1 34_REKAP IBT" xfId="11747" xr:uid="{00000000-0005-0000-0000-0000DC1E0000}"/>
    <cellStyle name="40% - Accent1 35" xfId="11782" xr:uid="{00000000-0005-0000-0000-0000DD1E0000}"/>
    <cellStyle name="40% - Accent1 35 2" xfId="11787" xr:uid="{00000000-0005-0000-0000-0000DE1E0000}"/>
    <cellStyle name="40% - Accent1 35 2 2" xfId="11791" xr:uid="{00000000-0005-0000-0000-0000DF1E0000}"/>
    <cellStyle name="40% - Accent1 35 3" xfId="11793" xr:uid="{00000000-0005-0000-0000-0000E01E0000}"/>
    <cellStyle name="40% - Accent1 35 4" xfId="11795" xr:uid="{00000000-0005-0000-0000-0000E11E0000}"/>
    <cellStyle name="40% - Accent1 35 5" xfId="11797" xr:uid="{00000000-0005-0000-0000-0000E21E0000}"/>
    <cellStyle name="40% - Accent1 35_REKAP IBT" xfId="11801" xr:uid="{00000000-0005-0000-0000-0000E31E0000}"/>
    <cellStyle name="40% - Accent1 36" xfId="11803" xr:uid="{00000000-0005-0000-0000-0000E41E0000}"/>
    <cellStyle name="40% - Accent1 36 2" xfId="11805" xr:uid="{00000000-0005-0000-0000-0000E51E0000}"/>
    <cellStyle name="40% - Accent1 36 2 2" xfId="11808" xr:uid="{00000000-0005-0000-0000-0000E61E0000}"/>
    <cellStyle name="40% - Accent1 36 3" xfId="11810" xr:uid="{00000000-0005-0000-0000-0000E71E0000}"/>
    <cellStyle name="40% - Accent1 36 4" xfId="11812" xr:uid="{00000000-0005-0000-0000-0000E81E0000}"/>
    <cellStyle name="40% - Accent1 36 5" xfId="11814" xr:uid="{00000000-0005-0000-0000-0000E91E0000}"/>
    <cellStyle name="40% - Accent1 36_REKAP IBT" xfId="11816" xr:uid="{00000000-0005-0000-0000-0000EA1E0000}"/>
    <cellStyle name="40% - Accent1 37" xfId="11820" xr:uid="{00000000-0005-0000-0000-0000EB1E0000}"/>
    <cellStyle name="40% - Accent1 37 2" xfId="11822" xr:uid="{00000000-0005-0000-0000-0000EC1E0000}"/>
    <cellStyle name="40% - Accent1 37 2 2" xfId="11825" xr:uid="{00000000-0005-0000-0000-0000ED1E0000}"/>
    <cellStyle name="40% - Accent1 37 3" xfId="11827" xr:uid="{00000000-0005-0000-0000-0000EE1E0000}"/>
    <cellStyle name="40% - Accent1 37 4" xfId="11829" xr:uid="{00000000-0005-0000-0000-0000EF1E0000}"/>
    <cellStyle name="40% - Accent1 37 5" xfId="11831" xr:uid="{00000000-0005-0000-0000-0000F01E0000}"/>
    <cellStyle name="40% - Accent1 37_REKAP IBT" xfId="11833" xr:uid="{00000000-0005-0000-0000-0000F11E0000}"/>
    <cellStyle name="40% - Accent1 38" xfId="11835" xr:uid="{00000000-0005-0000-0000-0000F21E0000}"/>
    <cellStyle name="40% - Accent1 38 2" xfId="11838" xr:uid="{00000000-0005-0000-0000-0000F31E0000}"/>
    <cellStyle name="40% - Accent1 38 2 2" xfId="11841" xr:uid="{00000000-0005-0000-0000-0000F41E0000}"/>
    <cellStyle name="40% - Accent1 38 3" xfId="11843" xr:uid="{00000000-0005-0000-0000-0000F51E0000}"/>
    <cellStyle name="40% - Accent1 38 4" xfId="11845" xr:uid="{00000000-0005-0000-0000-0000F61E0000}"/>
    <cellStyle name="40% - Accent1 38 5" xfId="11847" xr:uid="{00000000-0005-0000-0000-0000F71E0000}"/>
    <cellStyle name="40% - Accent1 38_REKAP IBT" xfId="11849" xr:uid="{00000000-0005-0000-0000-0000F81E0000}"/>
    <cellStyle name="40% - Accent1 39" xfId="11851" xr:uid="{00000000-0005-0000-0000-0000F91E0000}"/>
    <cellStyle name="40% - Accent1 39 2" xfId="11857" xr:uid="{00000000-0005-0000-0000-0000FA1E0000}"/>
    <cellStyle name="40% - Accent1 39 2 2" xfId="8412" xr:uid="{00000000-0005-0000-0000-0000FB1E0000}"/>
    <cellStyle name="40% - Accent1 39 3" xfId="11859" xr:uid="{00000000-0005-0000-0000-0000FC1E0000}"/>
    <cellStyle name="40% - Accent1 39 4" xfId="11861" xr:uid="{00000000-0005-0000-0000-0000FD1E0000}"/>
    <cellStyle name="40% - Accent1 39 5" xfId="11863" xr:uid="{00000000-0005-0000-0000-0000FE1E0000}"/>
    <cellStyle name="40% - Accent1 39_REKAP IBT" xfId="11865" xr:uid="{00000000-0005-0000-0000-0000FF1E0000}"/>
    <cellStyle name="40% - Accent1 4" xfId="11871" xr:uid="{00000000-0005-0000-0000-0000001F0000}"/>
    <cellStyle name="40% - Accent1 4 10" xfId="11872" xr:uid="{00000000-0005-0000-0000-0000011F0000}"/>
    <cellStyle name="40% - Accent1 4 2" xfId="11874" xr:uid="{00000000-0005-0000-0000-0000021F0000}"/>
    <cellStyle name="40% - Accent1 4 2 2" xfId="11876" xr:uid="{00000000-0005-0000-0000-0000031F0000}"/>
    <cellStyle name="40% - Accent1 4 2 3" xfId="11878" xr:uid="{00000000-0005-0000-0000-0000041F0000}"/>
    <cellStyle name="40% - Accent1 4 2_REKAP IBT" xfId="11881" xr:uid="{00000000-0005-0000-0000-0000051F0000}"/>
    <cellStyle name="40% - Accent1 4 3" xfId="11882" xr:uid="{00000000-0005-0000-0000-0000061F0000}"/>
    <cellStyle name="40% - Accent1 4 3 2" xfId="11885" xr:uid="{00000000-0005-0000-0000-0000071F0000}"/>
    <cellStyle name="40% - Accent1 4 4" xfId="11888" xr:uid="{00000000-0005-0000-0000-0000081F0000}"/>
    <cellStyle name="40% - Accent1 4 4 2" xfId="11892" xr:uid="{00000000-0005-0000-0000-0000091F0000}"/>
    <cellStyle name="40% - Accent1 4 5" xfId="11893" xr:uid="{00000000-0005-0000-0000-00000A1F0000}"/>
    <cellStyle name="40% - Accent1 4 5 2" xfId="11894" xr:uid="{00000000-0005-0000-0000-00000B1F0000}"/>
    <cellStyle name="40% - Accent1 4 6" xfId="11895" xr:uid="{00000000-0005-0000-0000-00000C1F0000}"/>
    <cellStyle name="40% - Accent1 4 7" xfId="11896" xr:uid="{00000000-0005-0000-0000-00000D1F0000}"/>
    <cellStyle name="40% - Accent1 4 8" xfId="11897" xr:uid="{00000000-0005-0000-0000-00000E1F0000}"/>
    <cellStyle name="40% - Accent1 4 9" xfId="11900" xr:uid="{00000000-0005-0000-0000-00000F1F0000}"/>
    <cellStyle name="40% - Accent1 4_REKAP IBT" xfId="11901" xr:uid="{00000000-0005-0000-0000-0000101F0000}"/>
    <cellStyle name="40% - Accent1 40" xfId="11783" xr:uid="{00000000-0005-0000-0000-0000111F0000}"/>
    <cellStyle name="40% - Accent1 40 2" xfId="11788" xr:uid="{00000000-0005-0000-0000-0000121F0000}"/>
    <cellStyle name="40% - Accent1 40 2 2" xfId="11792" xr:uid="{00000000-0005-0000-0000-0000131F0000}"/>
    <cellStyle name="40% - Accent1 40 3" xfId="11794" xr:uid="{00000000-0005-0000-0000-0000141F0000}"/>
    <cellStyle name="40% - Accent1 40 4" xfId="11796" xr:uid="{00000000-0005-0000-0000-0000151F0000}"/>
    <cellStyle name="40% - Accent1 40 5" xfId="11798" xr:uid="{00000000-0005-0000-0000-0000161F0000}"/>
    <cellStyle name="40% - Accent1 40_REKAP IBT" xfId="11802" xr:uid="{00000000-0005-0000-0000-0000171F0000}"/>
    <cellStyle name="40% - Accent1 41" xfId="11804" xr:uid="{00000000-0005-0000-0000-0000181F0000}"/>
    <cellStyle name="40% - Accent1 41 2" xfId="11806" xr:uid="{00000000-0005-0000-0000-0000191F0000}"/>
    <cellStyle name="40% - Accent1 41 2 2" xfId="11809" xr:uid="{00000000-0005-0000-0000-00001A1F0000}"/>
    <cellStyle name="40% - Accent1 41 3" xfId="11811" xr:uid="{00000000-0005-0000-0000-00001B1F0000}"/>
    <cellStyle name="40% - Accent1 41 4" xfId="11813" xr:uid="{00000000-0005-0000-0000-00001C1F0000}"/>
    <cellStyle name="40% - Accent1 41 5" xfId="11815" xr:uid="{00000000-0005-0000-0000-00001D1F0000}"/>
    <cellStyle name="40% - Accent1 41_REKAP IBT" xfId="11817" xr:uid="{00000000-0005-0000-0000-00001E1F0000}"/>
    <cellStyle name="40% - Accent1 42" xfId="11821" xr:uid="{00000000-0005-0000-0000-00001F1F0000}"/>
    <cellStyle name="40% - Accent1 42 2" xfId="11823" xr:uid="{00000000-0005-0000-0000-0000201F0000}"/>
    <cellStyle name="40% - Accent1 42 2 2" xfId="11826" xr:uid="{00000000-0005-0000-0000-0000211F0000}"/>
    <cellStyle name="40% - Accent1 42 3" xfId="11828" xr:uid="{00000000-0005-0000-0000-0000221F0000}"/>
    <cellStyle name="40% - Accent1 42 4" xfId="11830" xr:uid="{00000000-0005-0000-0000-0000231F0000}"/>
    <cellStyle name="40% - Accent1 42 5" xfId="11832" xr:uid="{00000000-0005-0000-0000-0000241F0000}"/>
    <cellStyle name="40% - Accent1 42_REKAP IBT" xfId="11834" xr:uid="{00000000-0005-0000-0000-0000251F0000}"/>
    <cellStyle name="40% - Accent1 43" xfId="11836" xr:uid="{00000000-0005-0000-0000-0000261F0000}"/>
    <cellStyle name="40% - Accent1 43 2" xfId="11839" xr:uid="{00000000-0005-0000-0000-0000271F0000}"/>
    <cellStyle name="40% - Accent1 43 2 2" xfId="11842" xr:uid="{00000000-0005-0000-0000-0000281F0000}"/>
    <cellStyle name="40% - Accent1 43 3" xfId="11844" xr:uid="{00000000-0005-0000-0000-0000291F0000}"/>
    <cellStyle name="40% - Accent1 43 4" xfId="11846" xr:uid="{00000000-0005-0000-0000-00002A1F0000}"/>
    <cellStyle name="40% - Accent1 43 5" xfId="11848" xr:uid="{00000000-0005-0000-0000-00002B1F0000}"/>
    <cellStyle name="40% - Accent1 43_REKAP IBT" xfId="11850" xr:uid="{00000000-0005-0000-0000-00002C1F0000}"/>
    <cellStyle name="40% - Accent1 44" xfId="11852" xr:uid="{00000000-0005-0000-0000-00002D1F0000}"/>
    <cellStyle name="40% - Accent1 44 2" xfId="11858" xr:uid="{00000000-0005-0000-0000-00002E1F0000}"/>
    <cellStyle name="40% - Accent1 44 2 2" xfId="8413" xr:uid="{00000000-0005-0000-0000-00002F1F0000}"/>
    <cellStyle name="40% - Accent1 44 3" xfId="11860" xr:uid="{00000000-0005-0000-0000-0000301F0000}"/>
    <cellStyle name="40% - Accent1 44 4" xfId="11862" xr:uid="{00000000-0005-0000-0000-0000311F0000}"/>
    <cellStyle name="40% - Accent1 44 5" xfId="11864" xr:uid="{00000000-0005-0000-0000-0000321F0000}"/>
    <cellStyle name="40% - Accent1 44_REKAP IBT" xfId="11866" xr:uid="{00000000-0005-0000-0000-0000331F0000}"/>
    <cellStyle name="40% - Accent1 45" xfId="11902" xr:uid="{00000000-0005-0000-0000-0000341F0000}"/>
    <cellStyle name="40% - Accent1 45 2" xfId="11904" xr:uid="{00000000-0005-0000-0000-0000351F0000}"/>
    <cellStyle name="40% - Accent1 45 2 2" xfId="11906" xr:uid="{00000000-0005-0000-0000-0000361F0000}"/>
    <cellStyle name="40% - Accent1 45 3" xfId="11908" xr:uid="{00000000-0005-0000-0000-0000371F0000}"/>
    <cellStyle name="40% - Accent1 45 4" xfId="11910" xr:uid="{00000000-0005-0000-0000-0000381F0000}"/>
    <cellStyle name="40% - Accent1 45 5" xfId="11912" xr:uid="{00000000-0005-0000-0000-0000391F0000}"/>
    <cellStyle name="40% - Accent1 45_REKAP IBT" xfId="11917" xr:uid="{00000000-0005-0000-0000-00003A1F0000}"/>
    <cellStyle name="40% - Accent1 46" xfId="11919" xr:uid="{00000000-0005-0000-0000-00003B1F0000}"/>
    <cellStyle name="40% - Accent1 46 2" xfId="11923" xr:uid="{00000000-0005-0000-0000-00003C1F0000}"/>
    <cellStyle name="40% - Accent1 46 2 2" xfId="11925" xr:uid="{00000000-0005-0000-0000-00003D1F0000}"/>
    <cellStyle name="40% - Accent1 46 3" xfId="11927" xr:uid="{00000000-0005-0000-0000-00003E1F0000}"/>
    <cellStyle name="40% - Accent1 46 4" xfId="11930" xr:uid="{00000000-0005-0000-0000-00003F1F0000}"/>
    <cellStyle name="40% - Accent1 46 5" xfId="11932" xr:uid="{00000000-0005-0000-0000-0000401F0000}"/>
    <cellStyle name="40% - Accent1 46_REKAP IBT" xfId="11936" xr:uid="{00000000-0005-0000-0000-0000411F0000}"/>
    <cellStyle name="40% - Accent1 47" xfId="11942" xr:uid="{00000000-0005-0000-0000-0000421F0000}"/>
    <cellStyle name="40% - Accent1 47 2" xfId="11947" xr:uid="{00000000-0005-0000-0000-0000431F0000}"/>
    <cellStyle name="40% - Accent1 47 2 2" xfId="11949" xr:uid="{00000000-0005-0000-0000-0000441F0000}"/>
    <cellStyle name="40% - Accent1 47 3" xfId="11952" xr:uid="{00000000-0005-0000-0000-0000451F0000}"/>
    <cellStyle name="40% - Accent1 47 4" xfId="11954" xr:uid="{00000000-0005-0000-0000-0000461F0000}"/>
    <cellStyle name="40% - Accent1 47 5" xfId="11958" xr:uid="{00000000-0005-0000-0000-0000471F0000}"/>
    <cellStyle name="40% - Accent1 47_REKAP IBT" xfId="11961" xr:uid="{00000000-0005-0000-0000-0000481F0000}"/>
    <cellStyle name="40% - Accent1 48" xfId="11967" xr:uid="{00000000-0005-0000-0000-0000491F0000}"/>
    <cellStyle name="40% - Accent1 48 2" xfId="11971" xr:uid="{00000000-0005-0000-0000-00004A1F0000}"/>
    <cellStyle name="40% - Accent1 48 2 2" xfId="11973" xr:uid="{00000000-0005-0000-0000-00004B1F0000}"/>
    <cellStyle name="40% - Accent1 48 3" xfId="11975" xr:uid="{00000000-0005-0000-0000-00004C1F0000}"/>
    <cellStyle name="40% - Accent1 48 4" xfId="11977" xr:uid="{00000000-0005-0000-0000-00004D1F0000}"/>
    <cellStyle name="40% - Accent1 48 5" xfId="11980" xr:uid="{00000000-0005-0000-0000-00004E1F0000}"/>
    <cellStyle name="40% - Accent1 48_REKAP IBT" xfId="11982" xr:uid="{00000000-0005-0000-0000-00004F1F0000}"/>
    <cellStyle name="40% - Accent1 49" xfId="11991" xr:uid="{00000000-0005-0000-0000-0000501F0000}"/>
    <cellStyle name="40% - Accent1 49 2" xfId="11994" xr:uid="{00000000-0005-0000-0000-0000511F0000}"/>
    <cellStyle name="40% - Accent1 49 2 2" xfId="9434" xr:uid="{00000000-0005-0000-0000-0000521F0000}"/>
    <cellStyle name="40% - Accent1 49 3" xfId="11996" xr:uid="{00000000-0005-0000-0000-0000531F0000}"/>
    <cellStyle name="40% - Accent1 49 4" xfId="11998" xr:uid="{00000000-0005-0000-0000-0000541F0000}"/>
    <cellStyle name="40% - Accent1 49 5" xfId="1577" xr:uid="{00000000-0005-0000-0000-0000551F0000}"/>
    <cellStyle name="40% - Accent1 49_REKAP IBT" xfId="11190" xr:uid="{00000000-0005-0000-0000-0000561F0000}"/>
    <cellStyle name="40% - Accent1 5" xfId="8442" xr:uid="{00000000-0005-0000-0000-0000571F0000}"/>
    <cellStyle name="40% - Accent1 5 10" xfId="12000" xr:uid="{00000000-0005-0000-0000-0000581F0000}"/>
    <cellStyle name="40% - Accent1 5 2" xfId="12002" xr:uid="{00000000-0005-0000-0000-0000591F0000}"/>
    <cellStyle name="40% - Accent1 5 2 2" xfId="12003" xr:uid="{00000000-0005-0000-0000-00005A1F0000}"/>
    <cellStyle name="40% - Accent1 5 2 3" xfId="12006" xr:uid="{00000000-0005-0000-0000-00005B1F0000}"/>
    <cellStyle name="40% - Accent1 5 2_REKAP IBT" xfId="12009" xr:uid="{00000000-0005-0000-0000-00005C1F0000}"/>
    <cellStyle name="40% - Accent1 5 3" xfId="12012" xr:uid="{00000000-0005-0000-0000-00005D1F0000}"/>
    <cellStyle name="40% - Accent1 5 3 2" xfId="12013" xr:uid="{00000000-0005-0000-0000-00005E1F0000}"/>
    <cellStyle name="40% - Accent1 5 4" xfId="12016" xr:uid="{00000000-0005-0000-0000-00005F1F0000}"/>
    <cellStyle name="40% - Accent1 5 4 2" xfId="12017" xr:uid="{00000000-0005-0000-0000-0000601F0000}"/>
    <cellStyle name="40% - Accent1 5 5" xfId="12018" xr:uid="{00000000-0005-0000-0000-0000611F0000}"/>
    <cellStyle name="40% - Accent1 5 5 2" xfId="12019" xr:uid="{00000000-0005-0000-0000-0000621F0000}"/>
    <cellStyle name="40% - Accent1 5 6" xfId="12020" xr:uid="{00000000-0005-0000-0000-0000631F0000}"/>
    <cellStyle name="40% - Accent1 5 7" xfId="12021" xr:uid="{00000000-0005-0000-0000-0000641F0000}"/>
    <cellStyle name="40% - Accent1 5 8" xfId="12022" xr:uid="{00000000-0005-0000-0000-0000651F0000}"/>
    <cellStyle name="40% - Accent1 5 9" xfId="12024" xr:uid="{00000000-0005-0000-0000-0000661F0000}"/>
    <cellStyle name="40% - Accent1 5_REKAP IBT" xfId="12027" xr:uid="{00000000-0005-0000-0000-0000671F0000}"/>
    <cellStyle name="40% - Accent1 50" xfId="11903" xr:uid="{00000000-0005-0000-0000-0000681F0000}"/>
    <cellStyle name="40% - Accent1 50 2" xfId="11905" xr:uid="{00000000-0005-0000-0000-0000691F0000}"/>
    <cellStyle name="40% - Accent1 50 2 2" xfId="11907" xr:uid="{00000000-0005-0000-0000-00006A1F0000}"/>
    <cellStyle name="40% - Accent1 50 3" xfId="11909" xr:uid="{00000000-0005-0000-0000-00006B1F0000}"/>
    <cellStyle name="40% - Accent1 50 4" xfId="11911" xr:uid="{00000000-0005-0000-0000-00006C1F0000}"/>
    <cellStyle name="40% - Accent1 50 5" xfId="11913" xr:uid="{00000000-0005-0000-0000-00006D1F0000}"/>
    <cellStyle name="40% - Accent1 50_REKAP IBT" xfId="11918" xr:uid="{00000000-0005-0000-0000-00006E1F0000}"/>
    <cellStyle name="40% - Accent1 51" xfId="11920" xr:uid="{00000000-0005-0000-0000-00006F1F0000}"/>
    <cellStyle name="40% - Accent1 51 2" xfId="11924" xr:uid="{00000000-0005-0000-0000-0000701F0000}"/>
    <cellStyle name="40% - Accent1 51 2 2" xfId="11926" xr:uid="{00000000-0005-0000-0000-0000711F0000}"/>
    <cellStyle name="40% - Accent1 51 3" xfId="11928" xr:uid="{00000000-0005-0000-0000-0000721F0000}"/>
    <cellStyle name="40% - Accent1 51 4" xfId="11931" xr:uid="{00000000-0005-0000-0000-0000731F0000}"/>
    <cellStyle name="40% - Accent1 51 5" xfId="11933" xr:uid="{00000000-0005-0000-0000-0000741F0000}"/>
    <cellStyle name="40% - Accent1 51_REKAP IBT" xfId="11937" xr:uid="{00000000-0005-0000-0000-0000751F0000}"/>
    <cellStyle name="40% - Accent1 52" xfId="11943" xr:uid="{00000000-0005-0000-0000-0000761F0000}"/>
    <cellStyle name="40% - Accent1 52 2" xfId="11948" xr:uid="{00000000-0005-0000-0000-0000771F0000}"/>
    <cellStyle name="40% - Accent1 52 2 2" xfId="11950" xr:uid="{00000000-0005-0000-0000-0000781F0000}"/>
    <cellStyle name="40% - Accent1 52 3" xfId="11953" xr:uid="{00000000-0005-0000-0000-0000791F0000}"/>
    <cellStyle name="40% - Accent1 52 4" xfId="11955" xr:uid="{00000000-0005-0000-0000-00007A1F0000}"/>
    <cellStyle name="40% - Accent1 52 5" xfId="11959" xr:uid="{00000000-0005-0000-0000-00007B1F0000}"/>
    <cellStyle name="40% - Accent1 52_REKAP IBT" xfId="11962" xr:uid="{00000000-0005-0000-0000-00007C1F0000}"/>
    <cellStyle name="40% - Accent1 53" xfId="11968" xr:uid="{00000000-0005-0000-0000-00007D1F0000}"/>
    <cellStyle name="40% - Accent1 53 2" xfId="11972" xr:uid="{00000000-0005-0000-0000-00007E1F0000}"/>
    <cellStyle name="40% - Accent1 53 2 2" xfId="11974" xr:uid="{00000000-0005-0000-0000-00007F1F0000}"/>
    <cellStyle name="40% - Accent1 53 3" xfId="11976" xr:uid="{00000000-0005-0000-0000-0000801F0000}"/>
    <cellStyle name="40% - Accent1 53 4" xfId="11978" xr:uid="{00000000-0005-0000-0000-0000811F0000}"/>
    <cellStyle name="40% - Accent1 53 5" xfId="11981" xr:uid="{00000000-0005-0000-0000-0000821F0000}"/>
    <cellStyle name="40% - Accent1 53_REKAP IBT" xfId="11983" xr:uid="{00000000-0005-0000-0000-0000831F0000}"/>
    <cellStyle name="40% - Accent1 54" xfId="11992" xr:uid="{00000000-0005-0000-0000-0000841F0000}"/>
    <cellStyle name="40% - Accent1 54 2" xfId="11995" xr:uid="{00000000-0005-0000-0000-0000851F0000}"/>
    <cellStyle name="40% - Accent1 54 2 2" xfId="9435" xr:uid="{00000000-0005-0000-0000-0000861F0000}"/>
    <cellStyle name="40% - Accent1 54 3" xfId="11997" xr:uid="{00000000-0005-0000-0000-0000871F0000}"/>
    <cellStyle name="40% - Accent1 54 4" xfId="11999" xr:uid="{00000000-0005-0000-0000-0000881F0000}"/>
    <cellStyle name="40% - Accent1 54 5" xfId="1578" xr:uid="{00000000-0005-0000-0000-0000891F0000}"/>
    <cellStyle name="40% - Accent1 54_REKAP IBT" xfId="11191" xr:uid="{00000000-0005-0000-0000-00008A1F0000}"/>
    <cellStyle name="40% - Accent1 55" xfId="12032" xr:uid="{00000000-0005-0000-0000-00008B1F0000}"/>
    <cellStyle name="40% - Accent1 55 2" xfId="12035" xr:uid="{00000000-0005-0000-0000-00008C1F0000}"/>
    <cellStyle name="40% - Accent1 55 2 2" xfId="12037" xr:uid="{00000000-0005-0000-0000-00008D1F0000}"/>
    <cellStyle name="40% - Accent1 55 3" xfId="12039" xr:uid="{00000000-0005-0000-0000-00008E1F0000}"/>
    <cellStyle name="40% - Accent1 55 4" xfId="12042" xr:uid="{00000000-0005-0000-0000-00008F1F0000}"/>
    <cellStyle name="40% - Accent1 55 5" xfId="12045" xr:uid="{00000000-0005-0000-0000-0000901F0000}"/>
    <cellStyle name="40% - Accent1 55_REKAP IBT" xfId="12047" xr:uid="{00000000-0005-0000-0000-0000911F0000}"/>
    <cellStyle name="40% - Accent1 56" xfId="12051" xr:uid="{00000000-0005-0000-0000-0000921F0000}"/>
    <cellStyle name="40% - Accent1 56 2" xfId="12053" xr:uid="{00000000-0005-0000-0000-0000931F0000}"/>
    <cellStyle name="40% - Accent1 56 2 2" xfId="12055" xr:uid="{00000000-0005-0000-0000-0000941F0000}"/>
    <cellStyle name="40% - Accent1 56 3" xfId="12057" xr:uid="{00000000-0005-0000-0000-0000951F0000}"/>
    <cellStyle name="40% - Accent1 56 4" xfId="2828" xr:uid="{00000000-0005-0000-0000-0000961F0000}"/>
    <cellStyle name="40% - Accent1 56 5" xfId="771" xr:uid="{00000000-0005-0000-0000-0000971F0000}"/>
    <cellStyle name="40% - Accent1 56_REKAP IBT" xfId="12059" xr:uid="{00000000-0005-0000-0000-0000981F0000}"/>
    <cellStyle name="40% - Accent1 57" xfId="12063" xr:uid="{00000000-0005-0000-0000-0000991F0000}"/>
    <cellStyle name="40% - Accent1 57 2" xfId="12065" xr:uid="{00000000-0005-0000-0000-00009A1F0000}"/>
    <cellStyle name="40% - Accent1 57 2 2" xfId="12067" xr:uid="{00000000-0005-0000-0000-00009B1F0000}"/>
    <cellStyle name="40% - Accent1 57 3" xfId="12069" xr:uid="{00000000-0005-0000-0000-00009C1F0000}"/>
    <cellStyle name="40% - Accent1 57 4" xfId="12071" xr:uid="{00000000-0005-0000-0000-00009D1F0000}"/>
    <cellStyle name="40% - Accent1 57 5" xfId="799" xr:uid="{00000000-0005-0000-0000-00009E1F0000}"/>
    <cellStyle name="40% - Accent1 57_REKAP IBT" xfId="12073" xr:uid="{00000000-0005-0000-0000-00009F1F0000}"/>
    <cellStyle name="40% - Accent1 58" xfId="12077" xr:uid="{00000000-0005-0000-0000-0000A01F0000}"/>
    <cellStyle name="40% - Accent1 58 2" xfId="12079" xr:uid="{00000000-0005-0000-0000-0000A11F0000}"/>
    <cellStyle name="40% - Accent1 58 2 2" xfId="12081" xr:uid="{00000000-0005-0000-0000-0000A21F0000}"/>
    <cellStyle name="40% - Accent1 58 3" xfId="12083" xr:uid="{00000000-0005-0000-0000-0000A31F0000}"/>
    <cellStyle name="40% - Accent1 58 4" xfId="12085" xr:uid="{00000000-0005-0000-0000-0000A41F0000}"/>
    <cellStyle name="40% - Accent1 58 5" xfId="813" xr:uid="{00000000-0005-0000-0000-0000A51F0000}"/>
    <cellStyle name="40% - Accent1 58_REKAP IBT" xfId="12087" xr:uid="{00000000-0005-0000-0000-0000A61F0000}"/>
    <cellStyle name="40% - Accent1 59" xfId="12090" xr:uid="{00000000-0005-0000-0000-0000A71F0000}"/>
    <cellStyle name="40% - Accent1 59 2" xfId="12092" xr:uid="{00000000-0005-0000-0000-0000A81F0000}"/>
    <cellStyle name="40% - Accent1 59 2 2" xfId="10360" xr:uid="{00000000-0005-0000-0000-0000A91F0000}"/>
    <cellStyle name="40% - Accent1 59 3" xfId="12095" xr:uid="{00000000-0005-0000-0000-0000AA1F0000}"/>
    <cellStyle name="40% - Accent1 59 4" xfId="12097" xr:uid="{00000000-0005-0000-0000-0000AB1F0000}"/>
    <cellStyle name="40% - Accent1 59 5" xfId="12103" xr:uid="{00000000-0005-0000-0000-0000AC1F0000}"/>
    <cellStyle name="40% - Accent1 59_REKAP IBT" xfId="12105" xr:uid="{00000000-0005-0000-0000-0000AD1F0000}"/>
    <cellStyle name="40% - Accent1 6" xfId="12113" xr:uid="{00000000-0005-0000-0000-0000AE1F0000}"/>
    <cellStyle name="40% - Accent1 6 10" xfId="12118" xr:uid="{00000000-0005-0000-0000-0000AF1F0000}"/>
    <cellStyle name="40% - Accent1 6 2" xfId="12121" xr:uid="{00000000-0005-0000-0000-0000B01F0000}"/>
    <cellStyle name="40% - Accent1 6 2 2" xfId="12123" xr:uid="{00000000-0005-0000-0000-0000B11F0000}"/>
    <cellStyle name="40% - Accent1 6 2 3" xfId="12127" xr:uid="{00000000-0005-0000-0000-0000B21F0000}"/>
    <cellStyle name="40% - Accent1 6 2_REKAP IBT" xfId="12131" xr:uid="{00000000-0005-0000-0000-0000B31F0000}"/>
    <cellStyle name="40% - Accent1 6 3" xfId="12139" xr:uid="{00000000-0005-0000-0000-0000B41F0000}"/>
    <cellStyle name="40% - Accent1 6 3 2" xfId="12141" xr:uid="{00000000-0005-0000-0000-0000B51F0000}"/>
    <cellStyle name="40% - Accent1 6 4" xfId="12145" xr:uid="{00000000-0005-0000-0000-0000B61F0000}"/>
    <cellStyle name="40% - Accent1 6 4 2" xfId="12147" xr:uid="{00000000-0005-0000-0000-0000B71F0000}"/>
    <cellStyle name="40% - Accent1 6 5" xfId="12149" xr:uid="{00000000-0005-0000-0000-0000B81F0000}"/>
    <cellStyle name="40% - Accent1 6 5 2" xfId="12151" xr:uid="{00000000-0005-0000-0000-0000B91F0000}"/>
    <cellStyle name="40% - Accent1 6 6" xfId="12153" xr:uid="{00000000-0005-0000-0000-0000BA1F0000}"/>
    <cellStyle name="40% - Accent1 6 7" xfId="12155" xr:uid="{00000000-0005-0000-0000-0000BB1F0000}"/>
    <cellStyle name="40% - Accent1 6 8" xfId="12157" xr:uid="{00000000-0005-0000-0000-0000BC1F0000}"/>
    <cellStyle name="40% - Accent1 6 9" xfId="12159" xr:uid="{00000000-0005-0000-0000-0000BD1F0000}"/>
    <cellStyle name="40% - Accent1 6_REKAP IBT" xfId="12162" xr:uid="{00000000-0005-0000-0000-0000BE1F0000}"/>
    <cellStyle name="40% - Accent1 60" xfId="12033" xr:uid="{00000000-0005-0000-0000-0000BF1F0000}"/>
    <cellStyle name="40% - Accent1 60 2" xfId="12036" xr:uid="{00000000-0005-0000-0000-0000C01F0000}"/>
    <cellStyle name="40% - Accent1 60 2 2" xfId="12038" xr:uid="{00000000-0005-0000-0000-0000C11F0000}"/>
    <cellStyle name="40% - Accent1 60 3" xfId="12040" xr:uid="{00000000-0005-0000-0000-0000C21F0000}"/>
    <cellStyle name="40% - Accent1 60 4" xfId="12043" xr:uid="{00000000-0005-0000-0000-0000C31F0000}"/>
    <cellStyle name="40% - Accent1 60 5" xfId="12046" xr:uid="{00000000-0005-0000-0000-0000C41F0000}"/>
    <cellStyle name="40% - Accent1 60_REKAP IBT" xfId="12048" xr:uid="{00000000-0005-0000-0000-0000C51F0000}"/>
    <cellStyle name="40% - Accent1 61" xfId="12052" xr:uid="{00000000-0005-0000-0000-0000C61F0000}"/>
    <cellStyle name="40% - Accent1 61 2" xfId="12054" xr:uid="{00000000-0005-0000-0000-0000C71F0000}"/>
    <cellStyle name="40% - Accent1 61 2 2" xfId="12056" xr:uid="{00000000-0005-0000-0000-0000C81F0000}"/>
    <cellStyle name="40% - Accent1 61 3" xfId="12058" xr:uid="{00000000-0005-0000-0000-0000C91F0000}"/>
    <cellStyle name="40% - Accent1 61 4" xfId="2829" xr:uid="{00000000-0005-0000-0000-0000CA1F0000}"/>
    <cellStyle name="40% - Accent1 61 5" xfId="772" xr:uid="{00000000-0005-0000-0000-0000CB1F0000}"/>
    <cellStyle name="40% - Accent1 61_REKAP IBT" xfId="12060" xr:uid="{00000000-0005-0000-0000-0000CC1F0000}"/>
    <cellStyle name="40% - Accent1 62" xfId="12064" xr:uid="{00000000-0005-0000-0000-0000CD1F0000}"/>
    <cellStyle name="40% - Accent1 62 2" xfId="12066" xr:uid="{00000000-0005-0000-0000-0000CE1F0000}"/>
    <cellStyle name="40% - Accent1 62 2 2" xfId="12068" xr:uid="{00000000-0005-0000-0000-0000CF1F0000}"/>
    <cellStyle name="40% - Accent1 62 3" xfId="12070" xr:uid="{00000000-0005-0000-0000-0000D01F0000}"/>
    <cellStyle name="40% - Accent1 62 4" xfId="12072" xr:uid="{00000000-0005-0000-0000-0000D11F0000}"/>
    <cellStyle name="40% - Accent1 62 5" xfId="800" xr:uid="{00000000-0005-0000-0000-0000D21F0000}"/>
    <cellStyle name="40% - Accent1 62_REKAP IBT" xfId="12074" xr:uid="{00000000-0005-0000-0000-0000D31F0000}"/>
    <cellStyle name="40% - Accent1 63" xfId="12078" xr:uid="{00000000-0005-0000-0000-0000D41F0000}"/>
    <cellStyle name="40% - Accent1 63 2" xfId="12080" xr:uid="{00000000-0005-0000-0000-0000D51F0000}"/>
    <cellStyle name="40% - Accent1 63 2 2" xfId="12082" xr:uid="{00000000-0005-0000-0000-0000D61F0000}"/>
    <cellStyle name="40% - Accent1 63 3" xfId="12084" xr:uid="{00000000-0005-0000-0000-0000D71F0000}"/>
    <cellStyle name="40% - Accent1 63 4" xfId="12086" xr:uid="{00000000-0005-0000-0000-0000D81F0000}"/>
    <cellStyle name="40% - Accent1 63 5" xfId="814" xr:uid="{00000000-0005-0000-0000-0000D91F0000}"/>
    <cellStyle name="40% - Accent1 63_REKAP IBT" xfId="12088" xr:uid="{00000000-0005-0000-0000-0000DA1F0000}"/>
    <cellStyle name="40% - Accent1 64" xfId="12091" xr:uid="{00000000-0005-0000-0000-0000DB1F0000}"/>
    <cellStyle name="40% - Accent1 64 2" xfId="12093" xr:uid="{00000000-0005-0000-0000-0000DC1F0000}"/>
    <cellStyle name="40% - Accent1 64 2 2" xfId="10361" xr:uid="{00000000-0005-0000-0000-0000DD1F0000}"/>
    <cellStyle name="40% - Accent1 64 3" xfId="12096" xr:uid="{00000000-0005-0000-0000-0000DE1F0000}"/>
    <cellStyle name="40% - Accent1 64 4" xfId="12098" xr:uid="{00000000-0005-0000-0000-0000DF1F0000}"/>
    <cellStyle name="40% - Accent1 64 5" xfId="12104" xr:uid="{00000000-0005-0000-0000-0000E01F0000}"/>
    <cellStyle name="40% - Accent1 64_REKAP IBT" xfId="12106" xr:uid="{00000000-0005-0000-0000-0000E11F0000}"/>
    <cellStyle name="40% - Accent1 65" xfId="12165" xr:uid="{00000000-0005-0000-0000-0000E21F0000}"/>
    <cellStyle name="40% - Accent1 65 2" xfId="12167" xr:uid="{00000000-0005-0000-0000-0000E31F0000}"/>
    <cellStyle name="40% - Accent1 65 2 2" xfId="12170" xr:uid="{00000000-0005-0000-0000-0000E41F0000}"/>
    <cellStyle name="40% - Accent1 65 3" xfId="12172" xr:uid="{00000000-0005-0000-0000-0000E51F0000}"/>
    <cellStyle name="40% - Accent1 65 4" xfId="12174" xr:uid="{00000000-0005-0000-0000-0000E61F0000}"/>
    <cellStyle name="40% - Accent1 65 5" xfId="12178" xr:uid="{00000000-0005-0000-0000-0000E71F0000}"/>
    <cellStyle name="40% - Accent1 65_REKAP IBT" xfId="12180" xr:uid="{00000000-0005-0000-0000-0000E81F0000}"/>
    <cellStyle name="40% - Accent1 66" xfId="12183" xr:uid="{00000000-0005-0000-0000-0000E91F0000}"/>
    <cellStyle name="40% - Accent1 66 2" xfId="12185" xr:uid="{00000000-0005-0000-0000-0000EA1F0000}"/>
    <cellStyle name="40% - Accent1 66 2 2" xfId="12187" xr:uid="{00000000-0005-0000-0000-0000EB1F0000}"/>
    <cellStyle name="40% - Accent1 66 3" xfId="12189" xr:uid="{00000000-0005-0000-0000-0000EC1F0000}"/>
    <cellStyle name="40% - Accent1 66 4" xfId="12191" xr:uid="{00000000-0005-0000-0000-0000ED1F0000}"/>
    <cellStyle name="40% - Accent1 66 5" xfId="12195" xr:uid="{00000000-0005-0000-0000-0000EE1F0000}"/>
    <cellStyle name="40% - Accent1 66_REKAP IBT" xfId="12198" xr:uid="{00000000-0005-0000-0000-0000EF1F0000}"/>
    <cellStyle name="40% - Accent1 67" xfId="12201" xr:uid="{00000000-0005-0000-0000-0000F01F0000}"/>
    <cellStyle name="40% - Accent1 67 2" xfId="12203" xr:uid="{00000000-0005-0000-0000-0000F11F0000}"/>
    <cellStyle name="40% - Accent1 67 2 2" xfId="12205" xr:uid="{00000000-0005-0000-0000-0000F21F0000}"/>
    <cellStyle name="40% - Accent1 67 3" xfId="12208" xr:uid="{00000000-0005-0000-0000-0000F31F0000}"/>
    <cellStyle name="40% - Accent1 67 4" xfId="12214" xr:uid="{00000000-0005-0000-0000-0000F41F0000}"/>
    <cellStyle name="40% - Accent1 67 5" xfId="12220" xr:uid="{00000000-0005-0000-0000-0000F51F0000}"/>
    <cellStyle name="40% - Accent1 67_REKAP IBT" xfId="12222" xr:uid="{00000000-0005-0000-0000-0000F61F0000}"/>
    <cellStyle name="40% - Accent1 68" xfId="12224" xr:uid="{00000000-0005-0000-0000-0000F71F0000}"/>
    <cellStyle name="40% - Accent1 68 2" xfId="12226" xr:uid="{00000000-0005-0000-0000-0000F81F0000}"/>
    <cellStyle name="40% - Accent1 68 2 2" xfId="12228" xr:uid="{00000000-0005-0000-0000-0000F91F0000}"/>
    <cellStyle name="40% - Accent1 68 3" xfId="12230" xr:uid="{00000000-0005-0000-0000-0000FA1F0000}"/>
    <cellStyle name="40% - Accent1 68 4" xfId="12234" xr:uid="{00000000-0005-0000-0000-0000FB1F0000}"/>
    <cellStyle name="40% - Accent1 68 5" xfId="12240" xr:uid="{00000000-0005-0000-0000-0000FC1F0000}"/>
    <cellStyle name="40% - Accent1 68_REKAP IBT" xfId="12243" xr:uid="{00000000-0005-0000-0000-0000FD1F0000}"/>
    <cellStyle name="40% - Accent1 69" xfId="12245" xr:uid="{00000000-0005-0000-0000-0000FE1F0000}"/>
    <cellStyle name="40% - Accent1 69 2" xfId="12247" xr:uid="{00000000-0005-0000-0000-0000FF1F0000}"/>
    <cellStyle name="40% - Accent1 69 2 2" xfId="12254" xr:uid="{00000000-0005-0000-0000-000000200000}"/>
    <cellStyle name="40% - Accent1 69 3" xfId="12256" xr:uid="{00000000-0005-0000-0000-000001200000}"/>
    <cellStyle name="40% - Accent1 69 4" xfId="12260" xr:uid="{00000000-0005-0000-0000-000002200000}"/>
    <cellStyle name="40% - Accent1 69 5" xfId="12264" xr:uid="{00000000-0005-0000-0000-000003200000}"/>
    <cellStyle name="40% - Accent1 69_REKAP IBT" xfId="12266" xr:uid="{00000000-0005-0000-0000-000004200000}"/>
    <cellStyle name="40% - Accent1 7" xfId="12273" xr:uid="{00000000-0005-0000-0000-000005200000}"/>
    <cellStyle name="40% - Accent1 7 10" xfId="12275" xr:uid="{00000000-0005-0000-0000-000006200000}"/>
    <cellStyle name="40% - Accent1 7 2" xfId="12277" xr:uid="{00000000-0005-0000-0000-000007200000}"/>
    <cellStyle name="40% - Accent1 7 2 2" xfId="12279" xr:uid="{00000000-0005-0000-0000-000008200000}"/>
    <cellStyle name="40% - Accent1 7 2 3" xfId="12281" xr:uid="{00000000-0005-0000-0000-000009200000}"/>
    <cellStyle name="40% - Accent1 7 2_REKAP IBT" xfId="3736" xr:uid="{00000000-0005-0000-0000-00000A200000}"/>
    <cellStyle name="40% - Accent1 7 3" xfId="12283" xr:uid="{00000000-0005-0000-0000-00000B200000}"/>
    <cellStyle name="40% - Accent1 7 3 2" xfId="12285" xr:uid="{00000000-0005-0000-0000-00000C200000}"/>
    <cellStyle name="40% - Accent1 7 4" xfId="8373" xr:uid="{00000000-0005-0000-0000-00000D200000}"/>
    <cellStyle name="40% - Accent1 7 4 2" xfId="12287" xr:uid="{00000000-0005-0000-0000-00000E200000}"/>
    <cellStyle name="40% - Accent1 7 5" xfId="1070" xr:uid="{00000000-0005-0000-0000-00000F200000}"/>
    <cellStyle name="40% - Accent1 7 5 2" xfId="12290" xr:uid="{00000000-0005-0000-0000-000010200000}"/>
    <cellStyle name="40% - Accent1 7 6" xfId="12292" xr:uid="{00000000-0005-0000-0000-000011200000}"/>
    <cellStyle name="40% - Accent1 7 7" xfId="12294" xr:uid="{00000000-0005-0000-0000-000012200000}"/>
    <cellStyle name="40% - Accent1 7 8" xfId="12296" xr:uid="{00000000-0005-0000-0000-000013200000}"/>
    <cellStyle name="40% - Accent1 7 9" xfId="12298" xr:uid="{00000000-0005-0000-0000-000014200000}"/>
    <cellStyle name="40% - Accent1 7_REKAP IBT" xfId="12300" xr:uid="{00000000-0005-0000-0000-000015200000}"/>
    <cellStyle name="40% - Accent1 70" xfId="12166" xr:uid="{00000000-0005-0000-0000-000016200000}"/>
    <cellStyle name="40% - Accent1 70 2" xfId="12168" xr:uid="{00000000-0005-0000-0000-000017200000}"/>
    <cellStyle name="40% - Accent1 70 2 2" xfId="12171" xr:uid="{00000000-0005-0000-0000-000018200000}"/>
    <cellStyle name="40% - Accent1 70 3" xfId="12173" xr:uid="{00000000-0005-0000-0000-000019200000}"/>
    <cellStyle name="40% - Accent1 70 4" xfId="12175" xr:uid="{00000000-0005-0000-0000-00001A200000}"/>
    <cellStyle name="40% - Accent1 70 5" xfId="12179" xr:uid="{00000000-0005-0000-0000-00001B200000}"/>
    <cellStyle name="40% - Accent1 70_REKAP IBT" xfId="12181" xr:uid="{00000000-0005-0000-0000-00001C200000}"/>
    <cellStyle name="40% - Accent1 71" xfId="12184" xr:uid="{00000000-0005-0000-0000-00001D200000}"/>
    <cellStyle name="40% - Accent1 71 2" xfId="12186" xr:uid="{00000000-0005-0000-0000-00001E200000}"/>
    <cellStyle name="40% - Accent1 71 2 2" xfId="12188" xr:uid="{00000000-0005-0000-0000-00001F200000}"/>
    <cellStyle name="40% - Accent1 71 3" xfId="12190" xr:uid="{00000000-0005-0000-0000-000020200000}"/>
    <cellStyle name="40% - Accent1 71 4" xfId="12192" xr:uid="{00000000-0005-0000-0000-000021200000}"/>
    <cellStyle name="40% - Accent1 71 5" xfId="12196" xr:uid="{00000000-0005-0000-0000-000022200000}"/>
    <cellStyle name="40% - Accent1 71_REKAP IBT" xfId="12199" xr:uid="{00000000-0005-0000-0000-000023200000}"/>
    <cellStyle name="40% - Accent1 72" xfId="12202" xr:uid="{00000000-0005-0000-0000-000024200000}"/>
    <cellStyle name="40% - Accent1 72 2" xfId="12204" xr:uid="{00000000-0005-0000-0000-000025200000}"/>
    <cellStyle name="40% - Accent1 72 2 2" xfId="12206" xr:uid="{00000000-0005-0000-0000-000026200000}"/>
    <cellStyle name="40% - Accent1 72 3" xfId="12209" xr:uid="{00000000-0005-0000-0000-000027200000}"/>
    <cellStyle name="40% - Accent1 72 4" xfId="12215" xr:uid="{00000000-0005-0000-0000-000028200000}"/>
    <cellStyle name="40% - Accent1 72 5" xfId="12221" xr:uid="{00000000-0005-0000-0000-000029200000}"/>
    <cellStyle name="40% - Accent1 72_REKAP IBT" xfId="12223" xr:uid="{00000000-0005-0000-0000-00002A200000}"/>
    <cellStyle name="40% - Accent1 73" xfId="12225" xr:uid="{00000000-0005-0000-0000-00002B200000}"/>
    <cellStyle name="40% - Accent1 73 2" xfId="12227" xr:uid="{00000000-0005-0000-0000-00002C200000}"/>
    <cellStyle name="40% - Accent1 73 2 2" xfId="12229" xr:uid="{00000000-0005-0000-0000-00002D200000}"/>
    <cellStyle name="40% - Accent1 73 3" xfId="12231" xr:uid="{00000000-0005-0000-0000-00002E200000}"/>
    <cellStyle name="40% - Accent1 73 4" xfId="12235" xr:uid="{00000000-0005-0000-0000-00002F200000}"/>
    <cellStyle name="40% - Accent1 73 5" xfId="12241" xr:uid="{00000000-0005-0000-0000-000030200000}"/>
    <cellStyle name="40% - Accent1 73_REKAP IBT" xfId="12244" xr:uid="{00000000-0005-0000-0000-000031200000}"/>
    <cellStyle name="40% - Accent1 74" xfId="12246" xr:uid="{00000000-0005-0000-0000-000032200000}"/>
    <cellStyle name="40% - Accent1 74 2" xfId="12248" xr:uid="{00000000-0005-0000-0000-000033200000}"/>
    <cellStyle name="40% - Accent1 74 2 2" xfId="12255" xr:uid="{00000000-0005-0000-0000-000034200000}"/>
    <cellStyle name="40% - Accent1 74 3" xfId="12257" xr:uid="{00000000-0005-0000-0000-000035200000}"/>
    <cellStyle name="40% - Accent1 74 4" xfId="12261" xr:uid="{00000000-0005-0000-0000-000036200000}"/>
    <cellStyle name="40% - Accent1 74 5" xfId="12265" xr:uid="{00000000-0005-0000-0000-000037200000}"/>
    <cellStyle name="40% - Accent1 74_REKAP IBT" xfId="12267" xr:uid="{00000000-0005-0000-0000-000038200000}"/>
    <cellStyle name="40% - Accent1 75" xfId="12301" xr:uid="{00000000-0005-0000-0000-000039200000}"/>
    <cellStyle name="40% - Accent1 75 2" xfId="12303" xr:uid="{00000000-0005-0000-0000-00003A200000}"/>
    <cellStyle name="40% - Accent1 75 2 2" xfId="12305" xr:uid="{00000000-0005-0000-0000-00003B200000}"/>
    <cellStyle name="40% - Accent1 75 3" xfId="12307" xr:uid="{00000000-0005-0000-0000-00003C200000}"/>
    <cellStyle name="40% - Accent1 75 4" xfId="12308" xr:uid="{00000000-0005-0000-0000-00003D200000}"/>
    <cellStyle name="40% - Accent1 75 5" xfId="12312" xr:uid="{00000000-0005-0000-0000-00003E200000}"/>
    <cellStyle name="40% - Accent1 75_REKAP IBT" xfId="12311" xr:uid="{00000000-0005-0000-0000-00003F200000}"/>
    <cellStyle name="40% - Accent1 76" xfId="12313" xr:uid="{00000000-0005-0000-0000-000040200000}"/>
    <cellStyle name="40% - Accent1 76 2" xfId="12315" xr:uid="{00000000-0005-0000-0000-000041200000}"/>
    <cellStyle name="40% - Accent1 76 2 2" xfId="12318" xr:uid="{00000000-0005-0000-0000-000042200000}"/>
    <cellStyle name="40% - Accent1 76 3" xfId="12319" xr:uid="{00000000-0005-0000-0000-000043200000}"/>
    <cellStyle name="40% - Accent1 76 4" xfId="10177" xr:uid="{00000000-0005-0000-0000-000044200000}"/>
    <cellStyle name="40% - Accent1 76 5" xfId="12322" xr:uid="{00000000-0005-0000-0000-000045200000}"/>
    <cellStyle name="40% - Accent1 76_REKAP IBT" xfId="12323" xr:uid="{00000000-0005-0000-0000-000046200000}"/>
    <cellStyle name="40% - Accent1 77" xfId="12324" xr:uid="{00000000-0005-0000-0000-000047200000}"/>
    <cellStyle name="40% - Accent1 77 2" xfId="12326" xr:uid="{00000000-0005-0000-0000-000048200000}"/>
    <cellStyle name="40% - Accent1 77 2 2" xfId="12328" xr:uid="{00000000-0005-0000-0000-000049200000}"/>
    <cellStyle name="40% - Accent1 77 3" xfId="12329" xr:uid="{00000000-0005-0000-0000-00004A200000}"/>
    <cellStyle name="40% - Accent1 77 4" xfId="12330" xr:uid="{00000000-0005-0000-0000-00004B200000}"/>
    <cellStyle name="40% - Accent1 77 5" xfId="12333" xr:uid="{00000000-0005-0000-0000-00004C200000}"/>
    <cellStyle name="40% - Accent1 77_REKAP IBT" xfId="12335" xr:uid="{00000000-0005-0000-0000-00004D200000}"/>
    <cellStyle name="40% - Accent1 78" xfId="12336" xr:uid="{00000000-0005-0000-0000-00004E200000}"/>
    <cellStyle name="40% - Accent1 78 2" xfId="12338" xr:uid="{00000000-0005-0000-0000-00004F200000}"/>
    <cellStyle name="40% - Accent1 78 2 2" xfId="12340" xr:uid="{00000000-0005-0000-0000-000050200000}"/>
    <cellStyle name="40% - Accent1 78 3" xfId="12341" xr:uid="{00000000-0005-0000-0000-000051200000}"/>
    <cellStyle name="40% - Accent1 78 4" xfId="12342" xr:uid="{00000000-0005-0000-0000-000052200000}"/>
    <cellStyle name="40% - Accent1 78 5" xfId="12345" xr:uid="{00000000-0005-0000-0000-000053200000}"/>
    <cellStyle name="40% - Accent1 78_REKAP IBT" xfId="12346" xr:uid="{00000000-0005-0000-0000-000054200000}"/>
    <cellStyle name="40% - Accent1 79" xfId="12347" xr:uid="{00000000-0005-0000-0000-000055200000}"/>
    <cellStyle name="40% - Accent1 79 2" xfId="12350" xr:uid="{00000000-0005-0000-0000-000056200000}"/>
    <cellStyle name="40% - Accent1 8" xfId="12354" xr:uid="{00000000-0005-0000-0000-000057200000}"/>
    <cellStyle name="40% - Accent1 8 10" xfId="12356" xr:uid="{00000000-0005-0000-0000-000058200000}"/>
    <cellStyle name="40% - Accent1 8 2" xfId="12358" xr:uid="{00000000-0005-0000-0000-000059200000}"/>
    <cellStyle name="40% - Accent1 8 2 2" xfId="4955" xr:uid="{00000000-0005-0000-0000-00005A200000}"/>
    <cellStyle name="40% - Accent1 8 2 3" xfId="12361" xr:uid="{00000000-0005-0000-0000-00005B200000}"/>
    <cellStyle name="40% - Accent1 8 2_REKAP IBT" xfId="12364" xr:uid="{00000000-0005-0000-0000-00005C200000}"/>
    <cellStyle name="40% - Accent1 8 3" xfId="12367" xr:uid="{00000000-0005-0000-0000-00005D200000}"/>
    <cellStyle name="40% - Accent1 8 3 2" xfId="12369" xr:uid="{00000000-0005-0000-0000-00005E200000}"/>
    <cellStyle name="40% - Accent1 8 4" xfId="8384" xr:uid="{00000000-0005-0000-0000-00005F200000}"/>
    <cellStyle name="40% - Accent1 8 4 2" xfId="12371" xr:uid="{00000000-0005-0000-0000-000060200000}"/>
    <cellStyle name="40% - Accent1 8 5" xfId="12373" xr:uid="{00000000-0005-0000-0000-000061200000}"/>
    <cellStyle name="40% - Accent1 8 5 2" xfId="12376" xr:uid="{00000000-0005-0000-0000-000062200000}"/>
    <cellStyle name="40% - Accent1 8 6" xfId="12378" xr:uid="{00000000-0005-0000-0000-000063200000}"/>
    <cellStyle name="40% - Accent1 8 7" xfId="12380" xr:uid="{00000000-0005-0000-0000-000064200000}"/>
    <cellStyle name="40% - Accent1 8 8" xfId="12382" xr:uid="{00000000-0005-0000-0000-000065200000}"/>
    <cellStyle name="40% - Accent1 8 9" xfId="12384" xr:uid="{00000000-0005-0000-0000-000066200000}"/>
    <cellStyle name="40% - Accent1 8_REKAP IBT" xfId="12386" xr:uid="{00000000-0005-0000-0000-000067200000}"/>
    <cellStyle name="40% - Accent1 80" xfId="12302" xr:uid="{00000000-0005-0000-0000-000068200000}"/>
    <cellStyle name="40% - Accent1 81" xfId="12314" xr:uid="{00000000-0005-0000-0000-000069200000}"/>
    <cellStyle name="40% - Accent1 81 2" xfId="12316" xr:uid="{00000000-0005-0000-0000-00006A200000}"/>
    <cellStyle name="40% - Accent1 82" xfId="12325" xr:uid="{00000000-0005-0000-0000-00006B200000}"/>
    <cellStyle name="40% - Accent1 83" xfId="12337" xr:uid="{00000000-0005-0000-0000-00006C200000}"/>
    <cellStyle name="40% - Accent1 84" xfId="12348" xr:uid="{00000000-0005-0000-0000-00006D200000}"/>
    <cellStyle name="40% - Accent1 85" xfId="12387" xr:uid="{00000000-0005-0000-0000-00006E200000}"/>
    <cellStyle name="40% - Accent1 86" xfId="49881" xr:uid="{00000000-0005-0000-0000-00006F200000}"/>
    <cellStyle name="40% - Accent1 9" xfId="12393" xr:uid="{00000000-0005-0000-0000-000070200000}"/>
    <cellStyle name="40% - Accent1 9 10" xfId="12395" xr:uid="{00000000-0005-0000-0000-000071200000}"/>
    <cellStyle name="40% - Accent1 9 2" xfId="12399" xr:uid="{00000000-0005-0000-0000-000072200000}"/>
    <cellStyle name="40% - Accent1 9 2 2" xfId="12401" xr:uid="{00000000-0005-0000-0000-000073200000}"/>
    <cellStyle name="40% - Accent1 9 2 3" xfId="12403" xr:uid="{00000000-0005-0000-0000-000074200000}"/>
    <cellStyle name="40% - Accent1 9 2_REKAP IBT" xfId="11969" xr:uid="{00000000-0005-0000-0000-000075200000}"/>
    <cellStyle name="40% - Accent1 9 3" xfId="12405" xr:uid="{00000000-0005-0000-0000-000076200000}"/>
    <cellStyle name="40% - Accent1 9 3 2" xfId="12407" xr:uid="{00000000-0005-0000-0000-000077200000}"/>
    <cellStyle name="40% - Accent1 9 4" xfId="8392" xr:uid="{00000000-0005-0000-0000-000078200000}"/>
    <cellStyle name="40% - Accent1 9 4 2" xfId="8735" xr:uid="{00000000-0005-0000-0000-000079200000}"/>
    <cellStyle name="40% - Accent1 9 5" xfId="12409" xr:uid="{00000000-0005-0000-0000-00007A200000}"/>
    <cellStyle name="40% - Accent1 9 5 2" xfId="12410" xr:uid="{00000000-0005-0000-0000-00007B200000}"/>
    <cellStyle name="40% - Accent1 9 6" xfId="12412" xr:uid="{00000000-0005-0000-0000-00007C200000}"/>
    <cellStyle name="40% - Accent1 9 7" xfId="12414" xr:uid="{00000000-0005-0000-0000-00007D200000}"/>
    <cellStyle name="40% - Accent1 9 8" xfId="12416" xr:uid="{00000000-0005-0000-0000-00007E200000}"/>
    <cellStyle name="40% - Accent1 9 9" xfId="12419" xr:uid="{00000000-0005-0000-0000-00007F200000}"/>
    <cellStyle name="40% - Accent1 9_REKAP IBT" xfId="12421" xr:uid="{00000000-0005-0000-0000-000080200000}"/>
    <cellStyle name="40% - Accent2 10" xfId="12112" xr:uid="{00000000-0005-0000-0000-000081200000}"/>
    <cellStyle name="40% - Accent2 10 10" xfId="12117" xr:uid="{00000000-0005-0000-0000-000082200000}"/>
    <cellStyle name="40% - Accent2 10 2" xfId="12120" xr:uid="{00000000-0005-0000-0000-000083200000}"/>
    <cellStyle name="40% - Accent2 10 2 2" xfId="12126" xr:uid="{00000000-0005-0000-0000-000084200000}"/>
    <cellStyle name="40% - Accent2 10 2 3" xfId="12130" xr:uid="{00000000-0005-0000-0000-000085200000}"/>
    <cellStyle name="40% - Accent2 10 2_REKAP IBT" xfId="12133" xr:uid="{00000000-0005-0000-0000-000086200000}"/>
    <cellStyle name="40% - Accent2 10 3" xfId="12136" xr:uid="{00000000-0005-0000-0000-000087200000}"/>
    <cellStyle name="40% - Accent2 10 3 2" xfId="12140" xr:uid="{00000000-0005-0000-0000-000088200000}"/>
    <cellStyle name="40% - Accent2 10 4" xfId="12144" xr:uid="{00000000-0005-0000-0000-000089200000}"/>
    <cellStyle name="40% - Accent2 10 4 2" xfId="12146" xr:uid="{00000000-0005-0000-0000-00008A200000}"/>
    <cellStyle name="40% - Accent2 10 5" xfId="12148" xr:uid="{00000000-0005-0000-0000-00008B200000}"/>
    <cellStyle name="40% - Accent2 10 5 2" xfId="12150" xr:uid="{00000000-0005-0000-0000-00008C200000}"/>
    <cellStyle name="40% - Accent2 10 6" xfId="12152" xr:uid="{00000000-0005-0000-0000-00008D200000}"/>
    <cellStyle name="40% - Accent2 10 7" xfId="12154" xr:uid="{00000000-0005-0000-0000-00008E200000}"/>
    <cellStyle name="40% - Accent2 10 8" xfId="12156" xr:uid="{00000000-0005-0000-0000-00008F200000}"/>
    <cellStyle name="40% - Accent2 10 9" xfId="12158" xr:uid="{00000000-0005-0000-0000-000090200000}"/>
    <cellStyle name="40% - Accent2 10_REKAP IBT" xfId="12160" xr:uid="{00000000-0005-0000-0000-000091200000}"/>
    <cellStyle name="40% - Accent2 11" xfId="12272" xr:uid="{00000000-0005-0000-0000-000092200000}"/>
    <cellStyle name="40% - Accent2 11 10" xfId="12274" xr:uid="{00000000-0005-0000-0000-000093200000}"/>
    <cellStyle name="40% - Accent2 11 2" xfId="12276" xr:uid="{00000000-0005-0000-0000-000094200000}"/>
    <cellStyle name="40% - Accent2 11 2 2" xfId="12278" xr:uid="{00000000-0005-0000-0000-000095200000}"/>
    <cellStyle name="40% - Accent2 11 2 3" xfId="12280" xr:uid="{00000000-0005-0000-0000-000096200000}"/>
    <cellStyle name="40% - Accent2 11 2_REKAP IBT" xfId="3735" xr:uid="{00000000-0005-0000-0000-000097200000}"/>
    <cellStyle name="40% - Accent2 11 3" xfId="12282" xr:uid="{00000000-0005-0000-0000-000098200000}"/>
    <cellStyle name="40% - Accent2 11 3 2" xfId="12284" xr:uid="{00000000-0005-0000-0000-000099200000}"/>
    <cellStyle name="40% - Accent2 11 4" xfId="8372" xr:uid="{00000000-0005-0000-0000-00009A200000}"/>
    <cellStyle name="40% - Accent2 11 4 2" xfId="12286" xr:uid="{00000000-0005-0000-0000-00009B200000}"/>
    <cellStyle name="40% - Accent2 11 5" xfId="1069" xr:uid="{00000000-0005-0000-0000-00009C200000}"/>
    <cellStyle name="40% - Accent2 11 6" xfId="12291" xr:uid="{00000000-0005-0000-0000-00009D200000}"/>
    <cellStyle name="40% - Accent2 11 7" xfId="12293" xr:uid="{00000000-0005-0000-0000-00009E200000}"/>
    <cellStyle name="40% - Accent2 11 8" xfId="12295" xr:uid="{00000000-0005-0000-0000-00009F200000}"/>
    <cellStyle name="40% - Accent2 11 9" xfId="12297" xr:uid="{00000000-0005-0000-0000-0000A0200000}"/>
    <cellStyle name="40% - Accent2 11_REKAP IBT" xfId="12299" xr:uid="{00000000-0005-0000-0000-0000A1200000}"/>
    <cellStyle name="40% - Accent2 12" xfId="12353" xr:uid="{00000000-0005-0000-0000-0000A2200000}"/>
    <cellStyle name="40% - Accent2 12 10" xfId="12355" xr:uid="{00000000-0005-0000-0000-0000A3200000}"/>
    <cellStyle name="40% - Accent2 12 2" xfId="12357" xr:uid="{00000000-0005-0000-0000-0000A4200000}"/>
    <cellStyle name="40% - Accent2 12 2 2" xfId="4954" xr:uid="{00000000-0005-0000-0000-0000A5200000}"/>
    <cellStyle name="40% - Accent2 12 2 3" xfId="12360" xr:uid="{00000000-0005-0000-0000-0000A6200000}"/>
    <cellStyle name="40% - Accent2 12 2_REKAP IBT" xfId="12362" xr:uid="{00000000-0005-0000-0000-0000A7200000}"/>
    <cellStyle name="40% - Accent2 12 3" xfId="12366" xr:uid="{00000000-0005-0000-0000-0000A8200000}"/>
    <cellStyle name="40% - Accent2 12 3 2" xfId="12368" xr:uid="{00000000-0005-0000-0000-0000A9200000}"/>
    <cellStyle name="40% - Accent2 12 4" xfId="8383" xr:uid="{00000000-0005-0000-0000-0000AA200000}"/>
    <cellStyle name="40% - Accent2 12 4 2" xfId="12370" xr:uid="{00000000-0005-0000-0000-0000AB200000}"/>
    <cellStyle name="40% - Accent2 12 5" xfId="12372" xr:uid="{00000000-0005-0000-0000-0000AC200000}"/>
    <cellStyle name="40% - Accent2 12 6" xfId="12377" xr:uid="{00000000-0005-0000-0000-0000AD200000}"/>
    <cellStyle name="40% - Accent2 12 7" xfId="12379" xr:uid="{00000000-0005-0000-0000-0000AE200000}"/>
    <cellStyle name="40% - Accent2 12 8" xfId="12381" xr:uid="{00000000-0005-0000-0000-0000AF200000}"/>
    <cellStyle name="40% - Accent2 12 9" xfId="12383" xr:uid="{00000000-0005-0000-0000-0000B0200000}"/>
    <cellStyle name="40% - Accent2 12_REKAP IBT" xfId="12385" xr:uid="{00000000-0005-0000-0000-0000B1200000}"/>
    <cellStyle name="40% - Accent2 13" xfId="12390" xr:uid="{00000000-0005-0000-0000-0000B2200000}"/>
    <cellStyle name="40% - Accent2 13 10" xfId="12394" xr:uid="{00000000-0005-0000-0000-0000B3200000}"/>
    <cellStyle name="40% - Accent2 13 2" xfId="12396" xr:uid="{00000000-0005-0000-0000-0000B4200000}"/>
    <cellStyle name="40% - Accent2 13 2 2" xfId="12400" xr:uid="{00000000-0005-0000-0000-0000B5200000}"/>
    <cellStyle name="40% - Accent2 13 2 3" xfId="12402" xr:uid="{00000000-0005-0000-0000-0000B6200000}"/>
    <cellStyle name="40% - Accent2 13 2_REKAP IBT" xfId="11965" xr:uid="{00000000-0005-0000-0000-0000B7200000}"/>
    <cellStyle name="40% - Accent2 13 3" xfId="12404" xr:uid="{00000000-0005-0000-0000-0000B8200000}"/>
    <cellStyle name="40% - Accent2 13 3 2" xfId="12406" xr:uid="{00000000-0005-0000-0000-0000B9200000}"/>
    <cellStyle name="40% - Accent2 13 4" xfId="8391" xr:uid="{00000000-0005-0000-0000-0000BA200000}"/>
    <cellStyle name="40% - Accent2 13 4 2" xfId="8734" xr:uid="{00000000-0005-0000-0000-0000BB200000}"/>
    <cellStyle name="40% - Accent2 13 5" xfId="12408" xr:uid="{00000000-0005-0000-0000-0000BC200000}"/>
    <cellStyle name="40% - Accent2 13 6" xfId="12411" xr:uid="{00000000-0005-0000-0000-0000BD200000}"/>
    <cellStyle name="40% - Accent2 13 7" xfId="12413" xr:uid="{00000000-0005-0000-0000-0000BE200000}"/>
    <cellStyle name="40% - Accent2 13 8" xfId="12415" xr:uid="{00000000-0005-0000-0000-0000BF200000}"/>
    <cellStyle name="40% - Accent2 13 9" xfId="12418" xr:uid="{00000000-0005-0000-0000-0000C0200000}"/>
    <cellStyle name="40% - Accent2 13_REKAP IBT" xfId="12420" xr:uid="{00000000-0005-0000-0000-0000C1200000}"/>
    <cellStyle name="40% - Accent2 14" xfId="12424" xr:uid="{00000000-0005-0000-0000-0000C2200000}"/>
    <cellStyle name="40% - Accent2 14 10" xfId="12425" xr:uid="{00000000-0005-0000-0000-0000C3200000}"/>
    <cellStyle name="40% - Accent2 14 2" xfId="12428" xr:uid="{00000000-0005-0000-0000-0000C4200000}"/>
    <cellStyle name="40% - Accent2 14 2 2" xfId="12429" xr:uid="{00000000-0005-0000-0000-0000C5200000}"/>
    <cellStyle name="40% - Accent2 14 2 3" xfId="12430" xr:uid="{00000000-0005-0000-0000-0000C6200000}"/>
    <cellStyle name="40% - Accent2 14 2_REKAP IBT" xfId="12431" xr:uid="{00000000-0005-0000-0000-0000C7200000}"/>
    <cellStyle name="40% - Accent2 14 3" xfId="12433" xr:uid="{00000000-0005-0000-0000-0000C8200000}"/>
    <cellStyle name="40% - Accent2 14 3 2" xfId="12434" xr:uid="{00000000-0005-0000-0000-0000C9200000}"/>
    <cellStyle name="40% - Accent2 14 4" xfId="12438" xr:uid="{00000000-0005-0000-0000-0000CA200000}"/>
    <cellStyle name="40% - Accent2 14 4 2" xfId="12439" xr:uid="{00000000-0005-0000-0000-0000CB200000}"/>
    <cellStyle name="40% - Accent2 14 5" xfId="12441" xr:uid="{00000000-0005-0000-0000-0000CC200000}"/>
    <cellStyle name="40% - Accent2 14 6" xfId="12442" xr:uid="{00000000-0005-0000-0000-0000CD200000}"/>
    <cellStyle name="40% - Accent2 14 7" xfId="12443" xr:uid="{00000000-0005-0000-0000-0000CE200000}"/>
    <cellStyle name="40% - Accent2 14 8" xfId="12444" xr:uid="{00000000-0005-0000-0000-0000CF200000}"/>
    <cellStyle name="40% - Accent2 14 9" xfId="12445" xr:uid="{00000000-0005-0000-0000-0000D0200000}"/>
    <cellStyle name="40% - Accent2 14_REKAP IBT" xfId="12449" xr:uid="{00000000-0005-0000-0000-0000D1200000}"/>
    <cellStyle name="40% - Accent2 15" xfId="12452" xr:uid="{00000000-0005-0000-0000-0000D2200000}"/>
    <cellStyle name="40% - Accent2 15 10" xfId="12458" xr:uid="{00000000-0005-0000-0000-0000D3200000}"/>
    <cellStyle name="40% - Accent2 15 2" xfId="12459" xr:uid="{00000000-0005-0000-0000-0000D4200000}"/>
    <cellStyle name="40% - Accent2 15 2 2" xfId="12464" xr:uid="{00000000-0005-0000-0000-0000D5200000}"/>
    <cellStyle name="40% - Accent2 15 2 3" xfId="12467" xr:uid="{00000000-0005-0000-0000-0000D6200000}"/>
    <cellStyle name="40% - Accent2 15 2_REKAP IBT" xfId="12469" xr:uid="{00000000-0005-0000-0000-0000D7200000}"/>
    <cellStyle name="40% - Accent2 15 3" xfId="12470" xr:uid="{00000000-0005-0000-0000-0000D8200000}"/>
    <cellStyle name="40% - Accent2 15 3 2" xfId="12473" xr:uid="{00000000-0005-0000-0000-0000D9200000}"/>
    <cellStyle name="40% - Accent2 15 4" xfId="12476" xr:uid="{00000000-0005-0000-0000-0000DA200000}"/>
    <cellStyle name="40% - Accent2 15 4 2" xfId="12479" xr:uid="{00000000-0005-0000-0000-0000DB200000}"/>
    <cellStyle name="40% - Accent2 15 5" xfId="12480" xr:uid="{00000000-0005-0000-0000-0000DC200000}"/>
    <cellStyle name="40% - Accent2 15 6" xfId="12482" xr:uid="{00000000-0005-0000-0000-0000DD200000}"/>
    <cellStyle name="40% - Accent2 15 7" xfId="8942" xr:uid="{00000000-0005-0000-0000-0000DE200000}"/>
    <cellStyle name="40% - Accent2 15 8" xfId="12484" xr:uid="{00000000-0005-0000-0000-0000DF200000}"/>
    <cellStyle name="40% - Accent2 15 9" xfId="12485" xr:uid="{00000000-0005-0000-0000-0000E0200000}"/>
    <cellStyle name="40% - Accent2 15_REKAP IBT" xfId="12490" xr:uid="{00000000-0005-0000-0000-0000E1200000}"/>
    <cellStyle name="40% - Accent2 16" xfId="12492" xr:uid="{00000000-0005-0000-0000-0000E2200000}"/>
    <cellStyle name="40% - Accent2 16 10" xfId="12494" xr:uid="{00000000-0005-0000-0000-0000E3200000}"/>
    <cellStyle name="40% - Accent2 16 2" xfId="12495" xr:uid="{00000000-0005-0000-0000-0000E4200000}"/>
    <cellStyle name="40% - Accent2 16 2 2" xfId="12497" xr:uid="{00000000-0005-0000-0000-0000E5200000}"/>
    <cellStyle name="40% - Accent2 16 2 3" xfId="12501" xr:uid="{00000000-0005-0000-0000-0000E6200000}"/>
    <cellStyle name="40% - Accent2 16 2_REKAP IBT" xfId="12502" xr:uid="{00000000-0005-0000-0000-0000E7200000}"/>
    <cellStyle name="40% - Accent2 16 3" xfId="12503" xr:uid="{00000000-0005-0000-0000-0000E8200000}"/>
    <cellStyle name="40% - Accent2 16 3 2" xfId="12505" xr:uid="{00000000-0005-0000-0000-0000E9200000}"/>
    <cellStyle name="40% - Accent2 16 4" xfId="12509" xr:uid="{00000000-0005-0000-0000-0000EA200000}"/>
    <cellStyle name="40% - Accent2 16 4 2" xfId="12513" xr:uid="{00000000-0005-0000-0000-0000EB200000}"/>
    <cellStyle name="40% - Accent2 16 5" xfId="12515" xr:uid="{00000000-0005-0000-0000-0000EC200000}"/>
    <cellStyle name="40% - Accent2 16 6" xfId="12517" xr:uid="{00000000-0005-0000-0000-0000ED200000}"/>
    <cellStyle name="40% - Accent2 16 7" xfId="12518" xr:uid="{00000000-0005-0000-0000-0000EE200000}"/>
    <cellStyle name="40% - Accent2 16 8" xfId="12519" xr:uid="{00000000-0005-0000-0000-0000EF200000}"/>
    <cellStyle name="40% - Accent2 16 9" xfId="12520" xr:uid="{00000000-0005-0000-0000-0000F0200000}"/>
    <cellStyle name="40% - Accent2 16_REKAP IBT" xfId="12522" xr:uid="{00000000-0005-0000-0000-0000F1200000}"/>
    <cellStyle name="40% - Accent2 17" xfId="12524" xr:uid="{00000000-0005-0000-0000-0000F2200000}"/>
    <cellStyle name="40% - Accent2 17 10" xfId="12526" xr:uid="{00000000-0005-0000-0000-0000F3200000}"/>
    <cellStyle name="40% - Accent2 17 2" xfId="12527" xr:uid="{00000000-0005-0000-0000-0000F4200000}"/>
    <cellStyle name="40% - Accent2 17 2 2" xfId="12529" xr:uid="{00000000-0005-0000-0000-0000F5200000}"/>
    <cellStyle name="40% - Accent2 17 2 3" xfId="12531" xr:uid="{00000000-0005-0000-0000-0000F6200000}"/>
    <cellStyle name="40% - Accent2 17 2_REKAP IBT" xfId="12532" xr:uid="{00000000-0005-0000-0000-0000F7200000}"/>
    <cellStyle name="40% - Accent2 17 3" xfId="12534" xr:uid="{00000000-0005-0000-0000-0000F8200000}"/>
    <cellStyle name="40% - Accent2 17 3 2" xfId="12536" xr:uid="{00000000-0005-0000-0000-0000F9200000}"/>
    <cellStyle name="40% - Accent2 17 4" xfId="12539" xr:uid="{00000000-0005-0000-0000-0000FA200000}"/>
    <cellStyle name="40% - Accent2 17 4 2" xfId="12541" xr:uid="{00000000-0005-0000-0000-0000FB200000}"/>
    <cellStyle name="40% - Accent2 17 5" xfId="12542" xr:uid="{00000000-0005-0000-0000-0000FC200000}"/>
    <cellStyle name="40% - Accent2 17 6" xfId="12544" xr:uid="{00000000-0005-0000-0000-0000FD200000}"/>
    <cellStyle name="40% - Accent2 17 7" xfId="12545" xr:uid="{00000000-0005-0000-0000-0000FE200000}"/>
    <cellStyle name="40% - Accent2 17 8" xfId="12546" xr:uid="{00000000-0005-0000-0000-0000FF200000}"/>
    <cellStyle name="40% - Accent2 17 9" xfId="12549" xr:uid="{00000000-0005-0000-0000-000000210000}"/>
    <cellStyle name="40% - Accent2 17_REKAP IBT" xfId="12550" xr:uid="{00000000-0005-0000-0000-000001210000}"/>
    <cellStyle name="40% - Accent2 18" xfId="12552" xr:uid="{00000000-0005-0000-0000-000002210000}"/>
    <cellStyle name="40% - Accent2 18 2" xfId="12554" xr:uid="{00000000-0005-0000-0000-000003210000}"/>
    <cellStyle name="40% - Accent2 18 2 2" xfId="12557" xr:uid="{00000000-0005-0000-0000-000004210000}"/>
    <cellStyle name="40% - Accent2 18 3" xfId="12562" xr:uid="{00000000-0005-0000-0000-000005210000}"/>
    <cellStyle name="40% - Accent2 18 4" xfId="12566" xr:uid="{00000000-0005-0000-0000-000006210000}"/>
    <cellStyle name="40% - Accent2 18 5" xfId="12568" xr:uid="{00000000-0005-0000-0000-000007210000}"/>
    <cellStyle name="40% - Accent2 18_REKAP IBT" xfId="12571" xr:uid="{00000000-0005-0000-0000-000008210000}"/>
    <cellStyle name="40% - Accent2 19" xfId="12574" xr:uid="{00000000-0005-0000-0000-000009210000}"/>
    <cellStyle name="40% - Accent2 19 2" xfId="12576" xr:uid="{00000000-0005-0000-0000-00000A210000}"/>
    <cellStyle name="40% - Accent2 19 2 2" xfId="12579" xr:uid="{00000000-0005-0000-0000-00000B210000}"/>
    <cellStyle name="40% - Accent2 19 3" xfId="12582" xr:uid="{00000000-0005-0000-0000-00000C210000}"/>
    <cellStyle name="40% - Accent2 19 4" xfId="12586" xr:uid="{00000000-0005-0000-0000-00000D210000}"/>
    <cellStyle name="40% - Accent2 19 5" xfId="12588" xr:uid="{00000000-0005-0000-0000-00000E210000}"/>
    <cellStyle name="40% - Accent2 19_REKAP IBT" xfId="12590" xr:uid="{00000000-0005-0000-0000-00000F210000}"/>
    <cellStyle name="40% - Accent2 2" xfId="12596" xr:uid="{00000000-0005-0000-0000-000010210000}"/>
    <cellStyle name="40% - Accent2 2 10" xfId="12597" xr:uid="{00000000-0005-0000-0000-000011210000}"/>
    <cellStyle name="40% - Accent2 2 11" xfId="12598" xr:uid="{00000000-0005-0000-0000-000012210000}"/>
    <cellStyle name="40% - Accent2 2 12" xfId="12599" xr:uid="{00000000-0005-0000-0000-000013210000}"/>
    <cellStyle name="40% - Accent2 2 13" xfId="12603" xr:uid="{00000000-0005-0000-0000-000014210000}"/>
    <cellStyle name="40% - Accent2 2 14" xfId="12604" xr:uid="{00000000-0005-0000-0000-000015210000}"/>
    <cellStyle name="40% - Accent2 2 15" xfId="12605" xr:uid="{00000000-0005-0000-0000-000016210000}"/>
    <cellStyle name="40% - Accent2 2 16" xfId="12607" xr:uid="{00000000-0005-0000-0000-000017210000}"/>
    <cellStyle name="40% - Accent2 2 17" xfId="12610" xr:uid="{00000000-0005-0000-0000-000018210000}"/>
    <cellStyle name="40% - Accent2 2 18" xfId="12612" xr:uid="{00000000-0005-0000-0000-000019210000}"/>
    <cellStyle name="40% - Accent2 2 19" xfId="12614" xr:uid="{00000000-0005-0000-0000-00001A210000}"/>
    <cellStyle name="40% - Accent2 2 2" xfId="12618" xr:uid="{00000000-0005-0000-0000-00001B210000}"/>
    <cellStyle name="40% - Accent2 2 2 2" xfId="9703" xr:uid="{00000000-0005-0000-0000-00001C210000}"/>
    <cellStyle name="40% - Accent2 2 2 3" xfId="9718" xr:uid="{00000000-0005-0000-0000-00001D210000}"/>
    <cellStyle name="40% - Accent2 2 2 4" xfId="50307" xr:uid="{00000000-0005-0000-0000-00001E210000}"/>
    <cellStyle name="40% - Accent2 2 20" xfId="12606" xr:uid="{00000000-0005-0000-0000-00001F210000}"/>
    <cellStyle name="40% - Accent2 2 21" xfId="12608" xr:uid="{00000000-0005-0000-0000-000020210000}"/>
    <cellStyle name="40% - Accent2 2 22" xfId="12611" xr:uid="{00000000-0005-0000-0000-000021210000}"/>
    <cellStyle name="40% - Accent2 2 23" xfId="12613" xr:uid="{00000000-0005-0000-0000-000022210000}"/>
    <cellStyle name="40% - Accent2 2 24" xfId="12615" xr:uid="{00000000-0005-0000-0000-000023210000}"/>
    <cellStyle name="40% - Accent2 2 25" xfId="12619" xr:uid="{00000000-0005-0000-0000-000024210000}"/>
    <cellStyle name="40% - Accent2 2 26" xfId="12623" xr:uid="{00000000-0005-0000-0000-000025210000}"/>
    <cellStyle name="40% - Accent2 2 27" xfId="12625" xr:uid="{00000000-0005-0000-0000-000026210000}"/>
    <cellStyle name="40% - Accent2 2 28" xfId="10559" xr:uid="{00000000-0005-0000-0000-000027210000}"/>
    <cellStyle name="40% - Accent2 2 29" xfId="10703" xr:uid="{00000000-0005-0000-0000-000028210000}"/>
    <cellStyle name="40% - Accent2 2 3" xfId="12628" xr:uid="{00000000-0005-0000-0000-000029210000}"/>
    <cellStyle name="40% - Accent2 2 30" xfId="12620" xr:uid="{00000000-0005-0000-0000-00002A210000}"/>
    <cellStyle name="40% - Accent2 2 4" xfId="12633" xr:uid="{00000000-0005-0000-0000-00002B210000}"/>
    <cellStyle name="40% - Accent2 2 5" xfId="12636" xr:uid="{00000000-0005-0000-0000-00002C210000}"/>
    <cellStyle name="40% - Accent2 2 6" xfId="12637" xr:uid="{00000000-0005-0000-0000-00002D210000}"/>
    <cellStyle name="40% - Accent2 2 7" xfId="12638" xr:uid="{00000000-0005-0000-0000-00002E210000}"/>
    <cellStyle name="40% - Accent2 2 8" xfId="12639" xr:uid="{00000000-0005-0000-0000-00002F210000}"/>
    <cellStyle name="40% - Accent2 2 9" xfId="12640" xr:uid="{00000000-0005-0000-0000-000030210000}"/>
    <cellStyle name="40% - Accent2 20" xfId="12453" xr:uid="{00000000-0005-0000-0000-000031210000}"/>
    <cellStyle name="40% - Accent2 20 2" xfId="12460" xr:uid="{00000000-0005-0000-0000-000032210000}"/>
    <cellStyle name="40% - Accent2 20 2 2" xfId="12465" xr:uid="{00000000-0005-0000-0000-000033210000}"/>
    <cellStyle name="40% - Accent2 20 3" xfId="12471" xr:uid="{00000000-0005-0000-0000-000034210000}"/>
    <cellStyle name="40% - Accent2 20 4" xfId="12477" xr:uid="{00000000-0005-0000-0000-000035210000}"/>
    <cellStyle name="40% - Accent2 20 5" xfId="12481" xr:uid="{00000000-0005-0000-0000-000036210000}"/>
    <cellStyle name="40% - Accent2 20_REKAP IBT" xfId="12491" xr:uid="{00000000-0005-0000-0000-000037210000}"/>
    <cellStyle name="40% - Accent2 21" xfId="12493" xr:uid="{00000000-0005-0000-0000-000038210000}"/>
    <cellStyle name="40% - Accent2 21 2" xfId="12496" xr:uid="{00000000-0005-0000-0000-000039210000}"/>
    <cellStyle name="40% - Accent2 21 2 2" xfId="12498" xr:uid="{00000000-0005-0000-0000-00003A210000}"/>
    <cellStyle name="40% - Accent2 21 3" xfId="12504" xr:uid="{00000000-0005-0000-0000-00003B210000}"/>
    <cellStyle name="40% - Accent2 21 4" xfId="12510" xr:uid="{00000000-0005-0000-0000-00003C210000}"/>
    <cellStyle name="40% - Accent2 21 5" xfId="12516" xr:uid="{00000000-0005-0000-0000-00003D210000}"/>
    <cellStyle name="40% - Accent2 21_REKAP IBT" xfId="12523" xr:uid="{00000000-0005-0000-0000-00003E210000}"/>
    <cellStyle name="40% - Accent2 22" xfId="12525" xr:uid="{00000000-0005-0000-0000-00003F210000}"/>
    <cellStyle name="40% - Accent2 22 2" xfId="12528" xr:uid="{00000000-0005-0000-0000-000040210000}"/>
    <cellStyle name="40% - Accent2 22 2 2" xfId="12530" xr:uid="{00000000-0005-0000-0000-000041210000}"/>
    <cellStyle name="40% - Accent2 22 3" xfId="12535" xr:uid="{00000000-0005-0000-0000-000042210000}"/>
    <cellStyle name="40% - Accent2 22 4" xfId="12540" xr:uid="{00000000-0005-0000-0000-000043210000}"/>
    <cellStyle name="40% - Accent2 22 5" xfId="12543" xr:uid="{00000000-0005-0000-0000-000044210000}"/>
    <cellStyle name="40% - Accent2 22_REKAP IBT" xfId="12551" xr:uid="{00000000-0005-0000-0000-000045210000}"/>
    <cellStyle name="40% - Accent2 23" xfId="12553" xr:uid="{00000000-0005-0000-0000-000046210000}"/>
    <cellStyle name="40% - Accent2 23 2" xfId="12555" xr:uid="{00000000-0005-0000-0000-000047210000}"/>
    <cellStyle name="40% - Accent2 23 2 2" xfId="12558" xr:uid="{00000000-0005-0000-0000-000048210000}"/>
    <cellStyle name="40% - Accent2 23 3" xfId="12563" xr:uid="{00000000-0005-0000-0000-000049210000}"/>
    <cellStyle name="40% - Accent2 23 4" xfId="12567" xr:uid="{00000000-0005-0000-0000-00004A210000}"/>
    <cellStyle name="40% - Accent2 23 5" xfId="12569" xr:uid="{00000000-0005-0000-0000-00004B210000}"/>
    <cellStyle name="40% - Accent2 23_REKAP IBT" xfId="12572" xr:uid="{00000000-0005-0000-0000-00004C210000}"/>
    <cellStyle name="40% - Accent2 24" xfId="12575" xr:uid="{00000000-0005-0000-0000-00004D210000}"/>
    <cellStyle name="40% - Accent2 24 2" xfId="12577" xr:uid="{00000000-0005-0000-0000-00004E210000}"/>
    <cellStyle name="40% - Accent2 24 2 2" xfId="12580" xr:uid="{00000000-0005-0000-0000-00004F210000}"/>
    <cellStyle name="40% - Accent2 24 3" xfId="12583" xr:uid="{00000000-0005-0000-0000-000050210000}"/>
    <cellStyle name="40% - Accent2 24 4" xfId="12587" xr:uid="{00000000-0005-0000-0000-000051210000}"/>
    <cellStyle name="40% - Accent2 24 5" xfId="12589" xr:uid="{00000000-0005-0000-0000-000052210000}"/>
    <cellStyle name="40% - Accent2 24_REKAP IBT" xfId="12591" xr:uid="{00000000-0005-0000-0000-000053210000}"/>
    <cellStyle name="40% - Accent2 25" xfId="12642" xr:uid="{00000000-0005-0000-0000-000054210000}"/>
    <cellStyle name="40% - Accent2 25 2" xfId="12644" xr:uid="{00000000-0005-0000-0000-000055210000}"/>
    <cellStyle name="40% - Accent2 25 2 2" xfId="12647" xr:uid="{00000000-0005-0000-0000-000056210000}"/>
    <cellStyle name="40% - Accent2 25 3" xfId="12649" xr:uid="{00000000-0005-0000-0000-000057210000}"/>
    <cellStyle name="40% - Accent2 25 4" xfId="12653" xr:uid="{00000000-0005-0000-0000-000058210000}"/>
    <cellStyle name="40% - Accent2 25 5" xfId="12655" xr:uid="{00000000-0005-0000-0000-000059210000}"/>
    <cellStyle name="40% - Accent2 25_REKAP IBT" xfId="12657" xr:uid="{00000000-0005-0000-0000-00005A210000}"/>
    <cellStyle name="40% - Accent2 26" xfId="12659" xr:uid="{00000000-0005-0000-0000-00005B210000}"/>
    <cellStyle name="40% - Accent2 26 2" xfId="12661" xr:uid="{00000000-0005-0000-0000-00005C210000}"/>
    <cellStyle name="40% - Accent2 26 2 2" xfId="12664" xr:uid="{00000000-0005-0000-0000-00005D210000}"/>
    <cellStyle name="40% - Accent2 26 3" xfId="12666" xr:uid="{00000000-0005-0000-0000-00005E210000}"/>
    <cellStyle name="40% - Accent2 26 4" xfId="12670" xr:uid="{00000000-0005-0000-0000-00005F210000}"/>
    <cellStyle name="40% - Accent2 26 5" xfId="12674" xr:uid="{00000000-0005-0000-0000-000060210000}"/>
    <cellStyle name="40% - Accent2 26_REKAP IBT" xfId="12676" xr:uid="{00000000-0005-0000-0000-000061210000}"/>
    <cellStyle name="40% - Accent2 27" xfId="12678" xr:uid="{00000000-0005-0000-0000-000062210000}"/>
    <cellStyle name="40% - Accent2 27 2" xfId="12680" xr:uid="{00000000-0005-0000-0000-000063210000}"/>
    <cellStyle name="40% - Accent2 27 2 2" xfId="12683" xr:uid="{00000000-0005-0000-0000-000064210000}"/>
    <cellStyle name="40% - Accent2 27 3" xfId="12685" xr:uid="{00000000-0005-0000-0000-000065210000}"/>
    <cellStyle name="40% - Accent2 27 4" xfId="12691" xr:uid="{00000000-0005-0000-0000-000066210000}"/>
    <cellStyle name="40% - Accent2 27 5" xfId="12693" xr:uid="{00000000-0005-0000-0000-000067210000}"/>
    <cellStyle name="40% - Accent2 27_REKAP IBT" xfId="12696" xr:uid="{00000000-0005-0000-0000-000068210000}"/>
    <cellStyle name="40% - Accent2 28" xfId="12698" xr:uid="{00000000-0005-0000-0000-000069210000}"/>
    <cellStyle name="40% - Accent2 28 2" xfId="12700" xr:uid="{00000000-0005-0000-0000-00006A210000}"/>
    <cellStyle name="40% - Accent2 28 2 2" xfId="12703" xr:uid="{00000000-0005-0000-0000-00006B210000}"/>
    <cellStyle name="40% - Accent2 28 3" xfId="12706" xr:uid="{00000000-0005-0000-0000-00006C210000}"/>
    <cellStyle name="40% - Accent2 28 4" xfId="12710" xr:uid="{00000000-0005-0000-0000-00006D210000}"/>
    <cellStyle name="40% - Accent2 28 5" xfId="12712" xr:uid="{00000000-0005-0000-0000-00006E210000}"/>
    <cellStyle name="40% - Accent2 28_REKAP IBT" xfId="12715" xr:uid="{00000000-0005-0000-0000-00006F210000}"/>
    <cellStyle name="40% - Accent2 29" xfId="12717" xr:uid="{00000000-0005-0000-0000-000070210000}"/>
    <cellStyle name="40% - Accent2 29 2" xfId="12719" xr:uid="{00000000-0005-0000-0000-000071210000}"/>
    <cellStyle name="40% - Accent2 29 2 2" xfId="12722" xr:uid="{00000000-0005-0000-0000-000072210000}"/>
    <cellStyle name="40% - Accent2 29 3" xfId="12725" xr:uid="{00000000-0005-0000-0000-000073210000}"/>
    <cellStyle name="40% - Accent2 29 4" xfId="12731" xr:uid="{00000000-0005-0000-0000-000074210000}"/>
    <cellStyle name="40% - Accent2 29 5" xfId="12734" xr:uid="{00000000-0005-0000-0000-000075210000}"/>
    <cellStyle name="40% - Accent2 29_REKAP IBT" xfId="12736" xr:uid="{00000000-0005-0000-0000-000076210000}"/>
    <cellStyle name="40% - Accent2 3" xfId="12744" xr:uid="{00000000-0005-0000-0000-000077210000}"/>
    <cellStyle name="40% - Accent2 3 10" xfId="5419" xr:uid="{00000000-0005-0000-0000-000078210000}"/>
    <cellStyle name="40% - Accent2 3 11" xfId="12745" xr:uid="{00000000-0005-0000-0000-000079210000}"/>
    <cellStyle name="40% - Accent2 3 12" xfId="12747" xr:uid="{00000000-0005-0000-0000-00007A210000}"/>
    <cellStyle name="40% - Accent2 3 13" xfId="12748" xr:uid="{00000000-0005-0000-0000-00007B210000}"/>
    <cellStyle name="40% - Accent2 3 14" xfId="10677" xr:uid="{00000000-0005-0000-0000-00007C210000}"/>
    <cellStyle name="40% - Accent2 3 15" xfId="7954" xr:uid="{00000000-0005-0000-0000-00007D210000}"/>
    <cellStyle name="40% - Accent2 3 16" xfId="12749" xr:uid="{00000000-0005-0000-0000-00007E210000}"/>
    <cellStyle name="40% - Accent2 3 2" xfId="12756" xr:uid="{00000000-0005-0000-0000-00007F210000}"/>
    <cellStyle name="40% - Accent2 3 3" xfId="12761" xr:uid="{00000000-0005-0000-0000-000080210000}"/>
    <cellStyle name="40% - Accent2 3 4" xfId="12762" xr:uid="{00000000-0005-0000-0000-000081210000}"/>
    <cellStyle name="40% - Accent2 3 5" xfId="11363" xr:uid="{00000000-0005-0000-0000-000082210000}"/>
    <cellStyle name="40% - Accent2 3 6" xfId="11387" xr:uid="{00000000-0005-0000-0000-000083210000}"/>
    <cellStyle name="40% - Accent2 3 7" xfId="11407" xr:uid="{00000000-0005-0000-0000-000084210000}"/>
    <cellStyle name="40% - Accent2 3 8" xfId="11436" xr:uid="{00000000-0005-0000-0000-000085210000}"/>
    <cellStyle name="40% - Accent2 3 9" xfId="11460" xr:uid="{00000000-0005-0000-0000-000086210000}"/>
    <cellStyle name="40% - Accent2 30" xfId="12643" xr:uid="{00000000-0005-0000-0000-000087210000}"/>
    <cellStyle name="40% - Accent2 30 2" xfId="12645" xr:uid="{00000000-0005-0000-0000-000088210000}"/>
    <cellStyle name="40% - Accent2 30 2 2" xfId="12648" xr:uid="{00000000-0005-0000-0000-000089210000}"/>
    <cellStyle name="40% - Accent2 30 3" xfId="12650" xr:uid="{00000000-0005-0000-0000-00008A210000}"/>
    <cellStyle name="40% - Accent2 30 4" xfId="12654" xr:uid="{00000000-0005-0000-0000-00008B210000}"/>
    <cellStyle name="40% - Accent2 30 5" xfId="12656" xr:uid="{00000000-0005-0000-0000-00008C210000}"/>
    <cellStyle name="40% - Accent2 30_REKAP IBT" xfId="12658" xr:uid="{00000000-0005-0000-0000-00008D210000}"/>
    <cellStyle name="40% - Accent2 31" xfId="12660" xr:uid="{00000000-0005-0000-0000-00008E210000}"/>
    <cellStyle name="40% - Accent2 31 2" xfId="12662" xr:uid="{00000000-0005-0000-0000-00008F210000}"/>
    <cellStyle name="40% - Accent2 31 2 2" xfId="12665" xr:uid="{00000000-0005-0000-0000-000090210000}"/>
    <cellStyle name="40% - Accent2 31 3" xfId="12667" xr:uid="{00000000-0005-0000-0000-000091210000}"/>
    <cellStyle name="40% - Accent2 31 4" xfId="12671" xr:uid="{00000000-0005-0000-0000-000092210000}"/>
    <cellStyle name="40% - Accent2 31 5" xfId="12675" xr:uid="{00000000-0005-0000-0000-000093210000}"/>
    <cellStyle name="40% - Accent2 31_REKAP IBT" xfId="12677" xr:uid="{00000000-0005-0000-0000-000094210000}"/>
    <cellStyle name="40% - Accent2 32" xfId="12679" xr:uid="{00000000-0005-0000-0000-000095210000}"/>
    <cellStyle name="40% - Accent2 32 2" xfId="12681" xr:uid="{00000000-0005-0000-0000-000096210000}"/>
    <cellStyle name="40% - Accent2 32 2 2" xfId="12684" xr:uid="{00000000-0005-0000-0000-000097210000}"/>
    <cellStyle name="40% - Accent2 32 3" xfId="12686" xr:uid="{00000000-0005-0000-0000-000098210000}"/>
    <cellStyle name="40% - Accent2 32 4" xfId="12692" xr:uid="{00000000-0005-0000-0000-000099210000}"/>
    <cellStyle name="40% - Accent2 32 5" xfId="12694" xr:uid="{00000000-0005-0000-0000-00009A210000}"/>
    <cellStyle name="40% - Accent2 32_REKAP IBT" xfId="12697" xr:uid="{00000000-0005-0000-0000-00009B210000}"/>
    <cellStyle name="40% - Accent2 33" xfId="12699" xr:uid="{00000000-0005-0000-0000-00009C210000}"/>
    <cellStyle name="40% - Accent2 33 2" xfId="12701" xr:uid="{00000000-0005-0000-0000-00009D210000}"/>
    <cellStyle name="40% - Accent2 33 2 2" xfId="12704" xr:uid="{00000000-0005-0000-0000-00009E210000}"/>
    <cellStyle name="40% - Accent2 33 3" xfId="12707" xr:uid="{00000000-0005-0000-0000-00009F210000}"/>
    <cellStyle name="40% - Accent2 33 4" xfId="12711" xr:uid="{00000000-0005-0000-0000-0000A0210000}"/>
    <cellStyle name="40% - Accent2 33 5" xfId="12713" xr:uid="{00000000-0005-0000-0000-0000A1210000}"/>
    <cellStyle name="40% - Accent2 33_REKAP IBT" xfId="12716" xr:uid="{00000000-0005-0000-0000-0000A2210000}"/>
    <cellStyle name="40% - Accent2 34" xfId="12718" xr:uid="{00000000-0005-0000-0000-0000A3210000}"/>
    <cellStyle name="40% - Accent2 34 2" xfId="12720" xr:uid="{00000000-0005-0000-0000-0000A4210000}"/>
    <cellStyle name="40% - Accent2 34 2 2" xfId="12723" xr:uid="{00000000-0005-0000-0000-0000A5210000}"/>
    <cellStyle name="40% - Accent2 34 3" xfId="12726" xr:uid="{00000000-0005-0000-0000-0000A6210000}"/>
    <cellStyle name="40% - Accent2 34 4" xfId="12732" xr:uid="{00000000-0005-0000-0000-0000A7210000}"/>
    <cellStyle name="40% - Accent2 34 5" xfId="12735" xr:uid="{00000000-0005-0000-0000-0000A8210000}"/>
    <cellStyle name="40% - Accent2 34_REKAP IBT" xfId="12737" xr:uid="{00000000-0005-0000-0000-0000A9210000}"/>
    <cellStyle name="40% - Accent2 35" xfId="12769" xr:uid="{00000000-0005-0000-0000-0000AA210000}"/>
    <cellStyle name="40% - Accent2 35 2" xfId="12772" xr:uid="{00000000-0005-0000-0000-0000AB210000}"/>
    <cellStyle name="40% - Accent2 35 2 2" xfId="12775" xr:uid="{00000000-0005-0000-0000-0000AC210000}"/>
    <cellStyle name="40% - Accent2 35 3" xfId="12777" xr:uid="{00000000-0005-0000-0000-0000AD210000}"/>
    <cellStyle name="40% - Accent2 35 4" xfId="12782" xr:uid="{00000000-0005-0000-0000-0000AE210000}"/>
    <cellStyle name="40% - Accent2 35 5" xfId="12784" xr:uid="{00000000-0005-0000-0000-0000AF210000}"/>
    <cellStyle name="40% - Accent2 35_REKAP IBT" xfId="4180" xr:uid="{00000000-0005-0000-0000-0000B0210000}"/>
    <cellStyle name="40% - Accent2 36" xfId="12786" xr:uid="{00000000-0005-0000-0000-0000B1210000}"/>
    <cellStyle name="40% - Accent2 36 2" xfId="12788" xr:uid="{00000000-0005-0000-0000-0000B2210000}"/>
    <cellStyle name="40% - Accent2 36 2 2" xfId="12790" xr:uid="{00000000-0005-0000-0000-0000B3210000}"/>
    <cellStyle name="40% - Accent2 36 3" xfId="1978" xr:uid="{00000000-0005-0000-0000-0000B4210000}"/>
    <cellStyle name="40% - Accent2 36 4" xfId="1990" xr:uid="{00000000-0005-0000-0000-0000B5210000}"/>
    <cellStyle name="40% - Accent2 36 5" xfId="12792" xr:uid="{00000000-0005-0000-0000-0000B6210000}"/>
    <cellStyle name="40% - Accent2 36_REKAP IBT" xfId="12795" xr:uid="{00000000-0005-0000-0000-0000B7210000}"/>
    <cellStyle name="40% - Accent2 37" xfId="12797" xr:uid="{00000000-0005-0000-0000-0000B8210000}"/>
    <cellStyle name="40% - Accent2 37 2" xfId="12799" xr:uid="{00000000-0005-0000-0000-0000B9210000}"/>
    <cellStyle name="40% - Accent2 37 2 2" xfId="12803" xr:uid="{00000000-0005-0000-0000-0000BA210000}"/>
    <cellStyle name="40% - Accent2 37 3" xfId="1997" xr:uid="{00000000-0005-0000-0000-0000BB210000}"/>
    <cellStyle name="40% - Accent2 37 4" xfId="2007" xr:uid="{00000000-0005-0000-0000-0000BC210000}"/>
    <cellStyle name="40% - Accent2 37 5" xfId="12805" xr:uid="{00000000-0005-0000-0000-0000BD210000}"/>
    <cellStyle name="40% - Accent2 37_REKAP IBT" xfId="12808" xr:uid="{00000000-0005-0000-0000-0000BE210000}"/>
    <cellStyle name="40% - Accent2 38" xfId="12810" xr:uid="{00000000-0005-0000-0000-0000BF210000}"/>
    <cellStyle name="40% - Accent2 38 2" xfId="12812" xr:uid="{00000000-0005-0000-0000-0000C0210000}"/>
    <cellStyle name="40% - Accent2 38 2 2" xfId="12815" xr:uid="{00000000-0005-0000-0000-0000C1210000}"/>
    <cellStyle name="40% - Accent2 38 3" xfId="2019" xr:uid="{00000000-0005-0000-0000-0000C2210000}"/>
    <cellStyle name="40% - Accent2 38 4" xfId="12819" xr:uid="{00000000-0005-0000-0000-0000C3210000}"/>
    <cellStyle name="40% - Accent2 38 5" xfId="12821" xr:uid="{00000000-0005-0000-0000-0000C4210000}"/>
    <cellStyle name="40% - Accent2 38_REKAP IBT" xfId="12823" xr:uid="{00000000-0005-0000-0000-0000C5210000}"/>
    <cellStyle name="40% - Accent2 39" xfId="12825" xr:uid="{00000000-0005-0000-0000-0000C6210000}"/>
    <cellStyle name="40% - Accent2 39 2" xfId="12827" xr:uid="{00000000-0005-0000-0000-0000C7210000}"/>
    <cellStyle name="40% - Accent2 39 2 2" xfId="12829" xr:uid="{00000000-0005-0000-0000-0000C8210000}"/>
    <cellStyle name="40% - Accent2 39 3" xfId="12831" xr:uid="{00000000-0005-0000-0000-0000C9210000}"/>
    <cellStyle name="40% - Accent2 39 4" xfId="12835" xr:uid="{00000000-0005-0000-0000-0000CA210000}"/>
    <cellStyle name="40% - Accent2 39 5" xfId="12837" xr:uid="{00000000-0005-0000-0000-0000CB210000}"/>
    <cellStyle name="40% - Accent2 39_REKAP IBT" xfId="268" xr:uid="{00000000-0005-0000-0000-0000CC210000}"/>
    <cellStyle name="40% - Accent2 4" xfId="12844" xr:uid="{00000000-0005-0000-0000-0000CD210000}"/>
    <cellStyle name="40% - Accent2 4 10" xfId="12845" xr:uid="{00000000-0005-0000-0000-0000CE210000}"/>
    <cellStyle name="40% - Accent2 4 2" xfId="11941" xr:uid="{00000000-0005-0000-0000-0000CF210000}"/>
    <cellStyle name="40% - Accent2 4 2 2" xfId="11946" xr:uid="{00000000-0005-0000-0000-0000D0210000}"/>
    <cellStyle name="40% - Accent2 4 2 3" xfId="11951" xr:uid="{00000000-0005-0000-0000-0000D1210000}"/>
    <cellStyle name="40% - Accent2 4 2_REKAP IBT" xfId="11960" xr:uid="{00000000-0005-0000-0000-0000D2210000}"/>
    <cellStyle name="40% - Accent2 4 3" xfId="11966" xr:uid="{00000000-0005-0000-0000-0000D3210000}"/>
    <cellStyle name="40% - Accent2 4 3 2" xfId="11970" xr:uid="{00000000-0005-0000-0000-0000D4210000}"/>
    <cellStyle name="40% - Accent2 4 4" xfId="11988" xr:uid="{00000000-0005-0000-0000-0000D5210000}"/>
    <cellStyle name="40% - Accent2 4 4 2" xfId="11993" xr:uid="{00000000-0005-0000-0000-0000D6210000}"/>
    <cellStyle name="40% - Accent2 4 5" xfId="12031" xr:uid="{00000000-0005-0000-0000-0000D7210000}"/>
    <cellStyle name="40% - Accent2 4 5 2" xfId="12034" xr:uid="{00000000-0005-0000-0000-0000D8210000}"/>
    <cellStyle name="40% - Accent2 4 6" xfId="12050" xr:uid="{00000000-0005-0000-0000-0000D9210000}"/>
    <cellStyle name="40% - Accent2 4 7" xfId="12062" xr:uid="{00000000-0005-0000-0000-0000DA210000}"/>
    <cellStyle name="40% - Accent2 4 8" xfId="12076" xr:uid="{00000000-0005-0000-0000-0000DB210000}"/>
    <cellStyle name="40% - Accent2 4 9" xfId="12089" xr:uid="{00000000-0005-0000-0000-0000DC210000}"/>
    <cellStyle name="40% - Accent2 4_REKAP IBT" xfId="12849" xr:uid="{00000000-0005-0000-0000-0000DD210000}"/>
    <cellStyle name="40% - Accent2 40" xfId="12770" xr:uid="{00000000-0005-0000-0000-0000DE210000}"/>
    <cellStyle name="40% - Accent2 40 2" xfId="12773" xr:uid="{00000000-0005-0000-0000-0000DF210000}"/>
    <cellStyle name="40% - Accent2 40 2 2" xfId="12776" xr:uid="{00000000-0005-0000-0000-0000E0210000}"/>
    <cellStyle name="40% - Accent2 40 3" xfId="12778" xr:uid="{00000000-0005-0000-0000-0000E1210000}"/>
    <cellStyle name="40% - Accent2 40 4" xfId="12783" xr:uid="{00000000-0005-0000-0000-0000E2210000}"/>
    <cellStyle name="40% - Accent2 40 5" xfId="12785" xr:uid="{00000000-0005-0000-0000-0000E3210000}"/>
    <cellStyle name="40% - Accent2 40_REKAP IBT" xfId="4181" xr:uid="{00000000-0005-0000-0000-0000E4210000}"/>
    <cellStyle name="40% - Accent2 41" xfId="12787" xr:uid="{00000000-0005-0000-0000-0000E5210000}"/>
    <cellStyle name="40% - Accent2 41 2" xfId="12789" xr:uid="{00000000-0005-0000-0000-0000E6210000}"/>
    <cellStyle name="40% - Accent2 41 2 2" xfId="12791" xr:uid="{00000000-0005-0000-0000-0000E7210000}"/>
    <cellStyle name="40% - Accent2 41 3" xfId="1979" xr:uid="{00000000-0005-0000-0000-0000E8210000}"/>
    <cellStyle name="40% - Accent2 41 4" xfId="1991" xr:uid="{00000000-0005-0000-0000-0000E9210000}"/>
    <cellStyle name="40% - Accent2 41 5" xfId="12793" xr:uid="{00000000-0005-0000-0000-0000EA210000}"/>
    <cellStyle name="40% - Accent2 41_REKAP IBT" xfId="12796" xr:uid="{00000000-0005-0000-0000-0000EB210000}"/>
    <cellStyle name="40% - Accent2 42" xfId="12798" xr:uid="{00000000-0005-0000-0000-0000EC210000}"/>
    <cellStyle name="40% - Accent2 42 2" xfId="12800" xr:uid="{00000000-0005-0000-0000-0000ED210000}"/>
    <cellStyle name="40% - Accent2 42 2 2" xfId="12804" xr:uid="{00000000-0005-0000-0000-0000EE210000}"/>
    <cellStyle name="40% - Accent2 42 3" xfId="1998" xr:uid="{00000000-0005-0000-0000-0000EF210000}"/>
    <cellStyle name="40% - Accent2 42 4" xfId="2008" xr:uid="{00000000-0005-0000-0000-0000F0210000}"/>
    <cellStyle name="40% - Accent2 42 5" xfId="12806" xr:uid="{00000000-0005-0000-0000-0000F1210000}"/>
    <cellStyle name="40% - Accent2 42_REKAP IBT" xfId="12809" xr:uid="{00000000-0005-0000-0000-0000F2210000}"/>
    <cellStyle name="40% - Accent2 43" xfId="12811" xr:uid="{00000000-0005-0000-0000-0000F3210000}"/>
    <cellStyle name="40% - Accent2 43 2" xfId="12813" xr:uid="{00000000-0005-0000-0000-0000F4210000}"/>
    <cellStyle name="40% - Accent2 43 2 2" xfId="12816" xr:uid="{00000000-0005-0000-0000-0000F5210000}"/>
    <cellStyle name="40% - Accent2 43 3" xfId="2020" xr:uid="{00000000-0005-0000-0000-0000F6210000}"/>
    <cellStyle name="40% - Accent2 43 4" xfId="12820" xr:uid="{00000000-0005-0000-0000-0000F7210000}"/>
    <cellStyle name="40% - Accent2 43 5" xfId="12822" xr:uid="{00000000-0005-0000-0000-0000F8210000}"/>
    <cellStyle name="40% - Accent2 43_REKAP IBT" xfId="12824" xr:uid="{00000000-0005-0000-0000-0000F9210000}"/>
    <cellStyle name="40% - Accent2 44" xfId="12826" xr:uid="{00000000-0005-0000-0000-0000FA210000}"/>
    <cellStyle name="40% - Accent2 44 2" xfId="12828" xr:uid="{00000000-0005-0000-0000-0000FB210000}"/>
    <cellStyle name="40% - Accent2 44 2 2" xfId="12830" xr:uid="{00000000-0005-0000-0000-0000FC210000}"/>
    <cellStyle name="40% - Accent2 44 3" xfId="12832" xr:uid="{00000000-0005-0000-0000-0000FD210000}"/>
    <cellStyle name="40% - Accent2 44 4" xfId="12836" xr:uid="{00000000-0005-0000-0000-0000FE210000}"/>
    <cellStyle name="40% - Accent2 44 5" xfId="12838" xr:uid="{00000000-0005-0000-0000-0000FF210000}"/>
    <cellStyle name="40% - Accent2 44_REKAP IBT" xfId="269" xr:uid="{00000000-0005-0000-0000-000000220000}"/>
    <cellStyle name="40% - Accent2 45" xfId="12850" xr:uid="{00000000-0005-0000-0000-000001220000}"/>
    <cellStyle name="40% - Accent2 45 2" xfId="12852" xr:uid="{00000000-0005-0000-0000-000002220000}"/>
    <cellStyle name="40% - Accent2 45 2 2" xfId="12855" xr:uid="{00000000-0005-0000-0000-000003220000}"/>
    <cellStyle name="40% - Accent2 45 3" xfId="12857" xr:uid="{00000000-0005-0000-0000-000004220000}"/>
    <cellStyle name="40% - Accent2 45 4" xfId="12862" xr:uid="{00000000-0005-0000-0000-000005220000}"/>
    <cellStyle name="40% - Accent2 45 5" xfId="12864" xr:uid="{00000000-0005-0000-0000-000006220000}"/>
    <cellStyle name="40% - Accent2 45_REKAP IBT" xfId="12866" xr:uid="{00000000-0005-0000-0000-000007220000}"/>
    <cellStyle name="40% - Accent2 46" xfId="12594" xr:uid="{00000000-0005-0000-0000-000008220000}"/>
    <cellStyle name="40% - Accent2 46 2" xfId="12616" xr:uid="{00000000-0005-0000-0000-000009220000}"/>
    <cellStyle name="40% - Accent2 46 2 2" xfId="9701" xr:uid="{00000000-0005-0000-0000-00000A220000}"/>
    <cellStyle name="40% - Accent2 46 3" xfId="12626" xr:uid="{00000000-0005-0000-0000-00000B220000}"/>
    <cellStyle name="40% - Accent2 46 4" xfId="12631" xr:uid="{00000000-0005-0000-0000-00000C220000}"/>
    <cellStyle name="40% - Accent2 46 5" xfId="12634" xr:uid="{00000000-0005-0000-0000-00000D220000}"/>
    <cellStyle name="40% - Accent2 46_REKAP IBT" xfId="12868" xr:uid="{00000000-0005-0000-0000-00000E220000}"/>
    <cellStyle name="40% - Accent2 47" xfId="12742" xr:uid="{00000000-0005-0000-0000-00000F220000}"/>
    <cellStyle name="40% - Accent2 47 2" xfId="12754" xr:uid="{00000000-0005-0000-0000-000010220000}"/>
    <cellStyle name="40% - Accent2 47 2 2" xfId="12870" xr:uid="{00000000-0005-0000-0000-000011220000}"/>
    <cellStyle name="40% - Accent2 47 3" xfId="12759" xr:uid="{00000000-0005-0000-0000-000012220000}"/>
    <cellStyle name="40% - Accent2 47 4" xfId="12767" xr:uid="{00000000-0005-0000-0000-000013220000}"/>
    <cellStyle name="40% - Accent2 47 5" xfId="11361" xr:uid="{00000000-0005-0000-0000-000014220000}"/>
    <cellStyle name="40% - Accent2 47_REKAP IBT" xfId="12873" xr:uid="{00000000-0005-0000-0000-000015220000}"/>
    <cellStyle name="40% - Accent2 48" xfId="12842" xr:uid="{00000000-0005-0000-0000-000016220000}"/>
    <cellStyle name="40% - Accent2 48 2" xfId="11939" xr:uid="{00000000-0005-0000-0000-000017220000}"/>
    <cellStyle name="40% - Accent2 48 2 2" xfId="11944" xr:uid="{00000000-0005-0000-0000-000018220000}"/>
    <cellStyle name="40% - Accent2 48 3" xfId="11963" xr:uid="{00000000-0005-0000-0000-000019220000}"/>
    <cellStyle name="40% - Accent2 48 4" xfId="11986" xr:uid="{00000000-0005-0000-0000-00001A220000}"/>
    <cellStyle name="40% - Accent2 48 5" xfId="12029" xr:uid="{00000000-0005-0000-0000-00001B220000}"/>
    <cellStyle name="40% - Accent2 48_REKAP IBT" xfId="12847" xr:uid="{00000000-0005-0000-0000-00001C220000}"/>
    <cellStyle name="40% - Accent2 49" xfId="8452" xr:uid="{00000000-0005-0000-0000-00001D220000}"/>
    <cellStyle name="40% - Accent2 49 2" xfId="3128" xr:uid="{00000000-0005-0000-0000-00001E220000}"/>
    <cellStyle name="40% - Accent2 49 2 2" xfId="12875" xr:uid="{00000000-0005-0000-0000-00001F220000}"/>
    <cellStyle name="40% - Accent2 49 3" xfId="12878" xr:uid="{00000000-0005-0000-0000-000020220000}"/>
    <cellStyle name="40% - Accent2 49 4" xfId="12884" xr:uid="{00000000-0005-0000-0000-000021220000}"/>
    <cellStyle name="40% - Accent2 49 5" xfId="12888" xr:uid="{00000000-0005-0000-0000-000022220000}"/>
    <cellStyle name="40% - Accent2 49_REKAP IBT" xfId="12894" xr:uid="{00000000-0005-0000-0000-000023220000}"/>
    <cellStyle name="40% - Accent2 5" xfId="8455" xr:uid="{00000000-0005-0000-0000-000024220000}"/>
    <cellStyle name="40% - Accent2 5 10" xfId="1790" xr:uid="{00000000-0005-0000-0000-000025220000}"/>
    <cellStyle name="40% - Accent2 5 2" xfId="3130" xr:uid="{00000000-0005-0000-0000-000026220000}"/>
    <cellStyle name="40% - Accent2 5 2 2" xfId="12877" xr:uid="{00000000-0005-0000-0000-000027220000}"/>
    <cellStyle name="40% - Accent2 5 2 3" xfId="12896" xr:uid="{00000000-0005-0000-0000-000028220000}"/>
    <cellStyle name="40% - Accent2 5 2_REKAP IBT" xfId="12899" xr:uid="{00000000-0005-0000-0000-000029220000}"/>
    <cellStyle name="40% - Accent2 5 3" xfId="12881" xr:uid="{00000000-0005-0000-0000-00002A220000}"/>
    <cellStyle name="40% - Accent2 5 3 2" xfId="12900" xr:uid="{00000000-0005-0000-0000-00002B220000}"/>
    <cellStyle name="40% - Accent2 5 4" xfId="12886" xr:uid="{00000000-0005-0000-0000-00002C220000}"/>
    <cellStyle name="40% - Accent2 5 4 2" xfId="12901" xr:uid="{00000000-0005-0000-0000-00002D220000}"/>
    <cellStyle name="40% - Accent2 5 5" xfId="12890" xr:uid="{00000000-0005-0000-0000-00002E220000}"/>
    <cellStyle name="40% - Accent2 5 5 2" xfId="12902" xr:uid="{00000000-0005-0000-0000-00002F220000}"/>
    <cellStyle name="40% - Accent2 5 6" xfId="12904" xr:uid="{00000000-0005-0000-0000-000030220000}"/>
    <cellStyle name="40% - Accent2 5 7" xfId="12906" xr:uid="{00000000-0005-0000-0000-000031220000}"/>
    <cellStyle name="40% - Accent2 5 8" xfId="12908" xr:uid="{00000000-0005-0000-0000-000032220000}"/>
    <cellStyle name="40% - Accent2 5 9" xfId="12909" xr:uid="{00000000-0005-0000-0000-000033220000}"/>
    <cellStyle name="40% - Accent2 5_REKAP IBT" xfId="12892" xr:uid="{00000000-0005-0000-0000-000034220000}"/>
    <cellStyle name="40% - Accent2 50" xfId="12851" xr:uid="{00000000-0005-0000-0000-000035220000}"/>
    <cellStyle name="40% - Accent2 50 2" xfId="12853" xr:uid="{00000000-0005-0000-0000-000036220000}"/>
    <cellStyle name="40% - Accent2 50 2 2" xfId="12856" xr:uid="{00000000-0005-0000-0000-000037220000}"/>
    <cellStyle name="40% - Accent2 50 3" xfId="12858" xr:uid="{00000000-0005-0000-0000-000038220000}"/>
    <cellStyle name="40% - Accent2 50 4" xfId="12863" xr:uid="{00000000-0005-0000-0000-000039220000}"/>
    <cellStyle name="40% - Accent2 50 5" xfId="12865" xr:uid="{00000000-0005-0000-0000-00003A220000}"/>
    <cellStyle name="40% - Accent2 50_REKAP IBT" xfId="12867" xr:uid="{00000000-0005-0000-0000-00003B220000}"/>
    <cellStyle name="40% - Accent2 51" xfId="12595" xr:uid="{00000000-0005-0000-0000-00003C220000}"/>
    <cellStyle name="40% - Accent2 51 2" xfId="12617" xr:uid="{00000000-0005-0000-0000-00003D220000}"/>
    <cellStyle name="40% - Accent2 51 2 2" xfId="9702" xr:uid="{00000000-0005-0000-0000-00003E220000}"/>
    <cellStyle name="40% - Accent2 51 3" xfId="12627" xr:uid="{00000000-0005-0000-0000-00003F220000}"/>
    <cellStyle name="40% - Accent2 51 4" xfId="12632" xr:uid="{00000000-0005-0000-0000-000040220000}"/>
    <cellStyle name="40% - Accent2 51 5" xfId="12635" xr:uid="{00000000-0005-0000-0000-000041220000}"/>
    <cellStyle name="40% - Accent2 51_REKAP IBT" xfId="12869" xr:uid="{00000000-0005-0000-0000-000042220000}"/>
    <cellStyle name="40% - Accent2 52" xfId="12743" xr:uid="{00000000-0005-0000-0000-000043220000}"/>
    <cellStyle name="40% - Accent2 52 2" xfId="12755" xr:uid="{00000000-0005-0000-0000-000044220000}"/>
    <cellStyle name="40% - Accent2 52 2 2" xfId="12871" xr:uid="{00000000-0005-0000-0000-000045220000}"/>
    <cellStyle name="40% - Accent2 52 3" xfId="12760" xr:uid="{00000000-0005-0000-0000-000046220000}"/>
    <cellStyle name="40% - Accent2 52 4" xfId="12768" xr:uid="{00000000-0005-0000-0000-000047220000}"/>
    <cellStyle name="40% - Accent2 52 5" xfId="11362" xr:uid="{00000000-0005-0000-0000-000048220000}"/>
    <cellStyle name="40% - Accent2 52_REKAP IBT" xfId="12874" xr:uid="{00000000-0005-0000-0000-000049220000}"/>
    <cellStyle name="40% - Accent2 53" xfId="12843" xr:uid="{00000000-0005-0000-0000-00004A220000}"/>
    <cellStyle name="40% - Accent2 53 2" xfId="11940" xr:uid="{00000000-0005-0000-0000-00004B220000}"/>
    <cellStyle name="40% - Accent2 53 2 2" xfId="11945" xr:uid="{00000000-0005-0000-0000-00004C220000}"/>
    <cellStyle name="40% - Accent2 53 3" xfId="11964" xr:uid="{00000000-0005-0000-0000-00004D220000}"/>
    <cellStyle name="40% - Accent2 53 4" xfId="11987" xr:uid="{00000000-0005-0000-0000-00004E220000}"/>
    <cellStyle name="40% - Accent2 53 5" xfId="12030" xr:uid="{00000000-0005-0000-0000-00004F220000}"/>
    <cellStyle name="40% - Accent2 53_REKAP IBT" xfId="12848" xr:uid="{00000000-0005-0000-0000-000050220000}"/>
    <cellStyle name="40% - Accent2 54" xfId="8453" xr:uid="{00000000-0005-0000-0000-000051220000}"/>
    <cellStyle name="40% - Accent2 54 2" xfId="3129" xr:uid="{00000000-0005-0000-0000-000052220000}"/>
    <cellStyle name="40% - Accent2 54 2 2" xfId="12876" xr:uid="{00000000-0005-0000-0000-000053220000}"/>
    <cellStyle name="40% - Accent2 54 3" xfId="12879" xr:uid="{00000000-0005-0000-0000-000054220000}"/>
    <cellStyle name="40% - Accent2 54 4" xfId="12885" xr:uid="{00000000-0005-0000-0000-000055220000}"/>
    <cellStyle name="40% - Accent2 54 5" xfId="12889" xr:uid="{00000000-0005-0000-0000-000056220000}"/>
    <cellStyle name="40% - Accent2 54_REKAP IBT" xfId="12895" xr:uid="{00000000-0005-0000-0000-000057220000}"/>
    <cellStyle name="40% - Accent2 55" xfId="12915" xr:uid="{00000000-0005-0000-0000-000058220000}"/>
    <cellStyle name="40% - Accent2 55 2" xfId="12919" xr:uid="{00000000-0005-0000-0000-000059220000}"/>
    <cellStyle name="40% - Accent2 55 2 2" xfId="12922" xr:uid="{00000000-0005-0000-0000-00005A220000}"/>
    <cellStyle name="40% - Accent2 55 3" xfId="12925" xr:uid="{00000000-0005-0000-0000-00005B220000}"/>
    <cellStyle name="40% - Accent2 55 4" xfId="12931" xr:uid="{00000000-0005-0000-0000-00005C220000}"/>
    <cellStyle name="40% - Accent2 55 5" xfId="12936" xr:uid="{00000000-0005-0000-0000-00005D220000}"/>
    <cellStyle name="40% - Accent2 55_REKAP IBT" xfId="12941" xr:uid="{00000000-0005-0000-0000-00005E220000}"/>
    <cellStyle name="40% - Accent2 56" xfId="12947" xr:uid="{00000000-0005-0000-0000-00005F220000}"/>
    <cellStyle name="40% - Accent2 56 2" xfId="12950" xr:uid="{00000000-0005-0000-0000-000060220000}"/>
    <cellStyle name="40% - Accent2 56 2 2" xfId="12953" xr:uid="{00000000-0005-0000-0000-000061220000}"/>
    <cellStyle name="40% - Accent2 56 3" xfId="12956" xr:uid="{00000000-0005-0000-0000-000062220000}"/>
    <cellStyle name="40% - Accent2 56 4" xfId="8424" xr:uid="{00000000-0005-0000-0000-000063220000}"/>
    <cellStyle name="40% - Accent2 56 5" xfId="5171" xr:uid="{00000000-0005-0000-0000-000064220000}"/>
    <cellStyle name="40% - Accent2 56_REKAP IBT" xfId="12960" xr:uid="{00000000-0005-0000-0000-000065220000}"/>
    <cellStyle name="40% - Accent2 57" xfId="12965" xr:uid="{00000000-0005-0000-0000-000066220000}"/>
    <cellStyle name="40% - Accent2 57 2" xfId="11749" xr:uid="{00000000-0005-0000-0000-000067220000}"/>
    <cellStyle name="40% - Accent2 57 2 2" xfId="11761" xr:uid="{00000000-0005-0000-0000-000068220000}"/>
    <cellStyle name="40% - Accent2 57 3" xfId="11869" xr:uid="{00000000-0005-0000-0000-000069220000}"/>
    <cellStyle name="40% - Accent2 57 4" xfId="8439" xr:uid="{00000000-0005-0000-0000-00006A220000}"/>
    <cellStyle name="40% - Accent2 57 5" xfId="12110" xr:uid="{00000000-0005-0000-0000-00006B220000}"/>
    <cellStyle name="40% - Accent2 57_REKAP IBT" xfId="12969" xr:uid="{00000000-0005-0000-0000-00006C220000}"/>
    <cellStyle name="40% - Accent2 58" xfId="12976" xr:uid="{00000000-0005-0000-0000-00006D220000}"/>
    <cellStyle name="40% - Accent2 58 2" xfId="12740" xr:uid="{00000000-0005-0000-0000-00006E220000}"/>
    <cellStyle name="40% - Accent2 58 2 2" xfId="12752" xr:uid="{00000000-0005-0000-0000-00006F220000}"/>
    <cellStyle name="40% - Accent2 58 3" xfId="12840" xr:uid="{00000000-0005-0000-0000-000070220000}"/>
    <cellStyle name="40% - Accent2 58 4" xfId="8448" xr:uid="{00000000-0005-0000-0000-000071220000}"/>
    <cellStyle name="40% - Accent2 58 5" xfId="12913" xr:uid="{00000000-0005-0000-0000-000072220000}"/>
    <cellStyle name="40% - Accent2 58_REKAP IBT" xfId="12979" xr:uid="{00000000-0005-0000-0000-000073220000}"/>
    <cellStyle name="40% - Accent2 59" xfId="12163" xr:uid="{00000000-0005-0000-0000-000074220000}"/>
    <cellStyle name="40% - Accent2 59 2" xfId="12982" xr:uid="{00000000-0005-0000-0000-000075220000}"/>
    <cellStyle name="40% - Accent2 59 2 2" xfId="12985" xr:uid="{00000000-0005-0000-0000-000076220000}"/>
    <cellStyle name="40% - Accent2 59 3" xfId="12988" xr:uid="{00000000-0005-0000-0000-000077220000}"/>
    <cellStyle name="40% - Accent2 59 4" xfId="12994" xr:uid="{00000000-0005-0000-0000-000078220000}"/>
    <cellStyle name="40% - Accent2 59 5" xfId="13000" xr:uid="{00000000-0005-0000-0000-000079220000}"/>
    <cellStyle name="40% - Accent2 59_REKAP IBT" xfId="3896" xr:uid="{00000000-0005-0000-0000-00007A220000}"/>
    <cellStyle name="40% - Accent2 6" xfId="12917" xr:uid="{00000000-0005-0000-0000-00007B220000}"/>
    <cellStyle name="40% - Accent2 6 10" xfId="13003" xr:uid="{00000000-0005-0000-0000-00007C220000}"/>
    <cellStyle name="40% - Accent2 6 2" xfId="12921" xr:uid="{00000000-0005-0000-0000-00007D220000}"/>
    <cellStyle name="40% - Accent2 6 2 2" xfId="12924" xr:uid="{00000000-0005-0000-0000-00007E220000}"/>
    <cellStyle name="40% - Accent2 6 2 3" xfId="13005" xr:uid="{00000000-0005-0000-0000-00007F220000}"/>
    <cellStyle name="40% - Accent2 6 2_REKAP IBT" xfId="1937" xr:uid="{00000000-0005-0000-0000-000080220000}"/>
    <cellStyle name="40% - Accent2 6 3" xfId="12927" xr:uid="{00000000-0005-0000-0000-000081220000}"/>
    <cellStyle name="40% - Accent2 6 3 2" xfId="13006" xr:uid="{00000000-0005-0000-0000-000082220000}"/>
    <cellStyle name="40% - Accent2 6 4" xfId="12933" xr:uid="{00000000-0005-0000-0000-000083220000}"/>
    <cellStyle name="40% - Accent2 6 4 2" xfId="13007" xr:uid="{00000000-0005-0000-0000-000084220000}"/>
    <cellStyle name="40% - Accent2 6 5" xfId="12938" xr:uid="{00000000-0005-0000-0000-000085220000}"/>
    <cellStyle name="40% - Accent2 6 5 2" xfId="13008" xr:uid="{00000000-0005-0000-0000-000086220000}"/>
    <cellStyle name="40% - Accent2 6 6" xfId="13010" xr:uid="{00000000-0005-0000-0000-000087220000}"/>
    <cellStyle name="40% - Accent2 6 7" xfId="13012" xr:uid="{00000000-0005-0000-0000-000088220000}"/>
    <cellStyle name="40% - Accent2 6 8" xfId="13014" xr:uid="{00000000-0005-0000-0000-000089220000}"/>
    <cellStyle name="40% - Accent2 6 9" xfId="13015" xr:uid="{00000000-0005-0000-0000-00008A220000}"/>
    <cellStyle name="40% - Accent2 6_REKAP IBT" xfId="12943" xr:uid="{00000000-0005-0000-0000-00008B220000}"/>
    <cellStyle name="40% - Accent2 60" xfId="12916" xr:uid="{00000000-0005-0000-0000-00008C220000}"/>
    <cellStyle name="40% - Accent2 60 2" xfId="12920" xr:uid="{00000000-0005-0000-0000-00008D220000}"/>
    <cellStyle name="40% - Accent2 60 2 2" xfId="12923" xr:uid="{00000000-0005-0000-0000-00008E220000}"/>
    <cellStyle name="40% - Accent2 60 3" xfId="12926" xr:uid="{00000000-0005-0000-0000-00008F220000}"/>
    <cellStyle name="40% - Accent2 60 4" xfId="12932" xr:uid="{00000000-0005-0000-0000-000090220000}"/>
    <cellStyle name="40% - Accent2 60 5" xfId="12937" xr:uid="{00000000-0005-0000-0000-000091220000}"/>
    <cellStyle name="40% - Accent2 60_REKAP IBT" xfId="12942" xr:uid="{00000000-0005-0000-0000-000092220000}"/>
    <cellStyle name="40% - Accent2 61" xfId="12948" xr:uid="{00000000-0005-0000-0000-000093220000}"/>
    <cellStyle name="40% - Accent2 61 2" xfId="12951" xr:uid="{00000000-0005-0000-0000-000094220000}"/>
    <cellStyle name="40% - Accent2 61 2 2" xfId="12954" xr:uid="{00000000-0005-0000-0000-000095220000}"/>
    <cellStyle name="40% - Accent2 61 3" xfId="12957" xr:uid="{00000000-0005-0000-0000-000096220000}"/>
    <cellStyle name="40% - Accent2 61 4" xfId="8425" xr:uid="{00000000-0005-0000-0000-000097220000}"/>
    <cellStyle name="40% - Accent2 61 5" xfId="5172" xr:uid="{00000000-0005-0000-0000-000098220000}"/>
    <cellStyle name="40% - Accent2 61_REKAP IBT" xfId="12961" xr:uid="{00000000-0005-0000-0000-000099220000}"/>
    <cellStyle name="40% - Accent2 62" xfId="12966" xr:uid="{00000000-0005-0000-0000-00009A220000}"/>
    <cellStyle name="40% - Accent2 62 2" xfId="11750" xr:uid="{00000000-0005-0000-0000-00009B220000}"/>
    <cellStyle name="40% - Accent2 62 2 2" xfId="11762" xr:uid="{00000000-0005-0000-0000-00009C220000}"/>
    <cellStyle name="40% - Accent2 62 3" xfId="11870" xr:uid="{00000000-0005-0000-0000-00009D220000}"/>
    <cellStyle name="40% - Accent2 62 4" xfId="8440" xr:uid="{00000000-0005-0000-0000-00009E220000}"/>
    <cellStyle name="40% - Accent2 62 5" xfId="12111" xr:uid="{00000000-0005-0000-0000-00009F220000}"/>
    <cellStyle name="40% - Accent2 62_REKAP IBT" xfId="12970" xr:uid="{00000000-0005-0000-0000-0000A0220000}"/>
    <cellStyle name="40% - Accent2 63" xfId="12977" xr:uid="{00000000-0005-0000-0000-0000A1220000}"/>
    <cellStyle name="40% - Accent2 63 2" xfId="12741" xr:uid="{00000000-0005-0000-0000-0000A2220000}"/>
    <cellStyle name="40% - Accent2 63 2 2" xfId="12753" xr:uid="{00000000-0005-0000-0000-0000A3220000}"/>
    <cellStyle name="40% - Accent2 63 3" xfId="12841" xr:uid="{00000000-0005-0000-0000-0000A4220000}"/>
    <cellStyle name="40% - Accent2 63 4" xfId="8449" xr:uid="{00000000-0005-0000-0000-0000A5220000}"/>
    <cellStyle name="40% - Accent2 63 5" xfId="12914" xr:uid="{00000000-0005-0000-0000-0000A6220000}"/>
    <cellStyle name="40% - Accent2 63_REKAP IBT" xfId="12980" xr:uid="{00000000-0005-0000-0000-0000A7220000}"/>
    <cellStyle name="40% - Accent2 64" xfId="12164" xr:uid="{00000000-0005-0000-0000-0000A8220000}"/>
    <cellStyle name="40% - Accent2 64 2" xfId="12983" xr:uid="{00000000-0005-0000-0000-0000A9220000}"/>
    <cellStyle name="40% - Accent2 64 2 2" xfId="12986" xr:uid="{00000000-0005-0000-0000-0000AA220000}"/>
    <cellStyle name="40% - Accent2 64 3" xfId="12989" xr:uid="{00000000-0005-0000-0000-0000AB220000}"/>
    <cellStyle name="40% - Accent2 64 4" xfId="12995" xr:uid="{00000000-0005-0000-0000-0000AC220000}"/>
    <cellStyle name="40% - Accent2 64 5" xfId="13001" xr:uid="{00000000-0005-0000-0000-0000AD220000}"/>
    <cellStyle name="40% - Accent2 64_REKAP IBT" xfId="3897" xr:uid="{00000000-0005-0000-0000-0000AE220000}"/>
    <cellStyle name="40% - Accent2 65" xfId="13017" xr:uid="{00000000-0005-0000-0000-0000AF220000}"/>
    <cellStyle name="40% - Accent2 65 2" xfId="13020" xr:uid="{00000000-0005-0000-0000-0000B0220000}"/>
    <cellStyle name="40% - Accent2 65 2 2" xfId="13025" xr:uid="{00000000-0005-0000-0000-0000B1220000}"/>
    <cellStyle name="40% - Accent2 65 3" xfId="13028" xr:uid="{00000000-0005-0000-0000-0000B2220000}"/>
    <cellStyle name="40% - Accent2 65 4" xfId="13031" xr:uid="{00000000-0005-0000-0000-0000B3220000}"/>
    <cellStyle name="40% - Accent2 65 5" xfId="13036" xr:uid="{00000000-0005-0000-0000-0000B4220000}"/>
    <cellStyle name="40% - Accent2 65_REKAP IBT" xfId="13038" xr:uid="{00000000-0005-0000-0000-0000B5220000}"/>
    <cellStyle name="40% - Accent2 66" xfId="13040" xr:uid="{00000000-0005-0000-0000-0000B6220000}"/>
    <cellStyle name="40% - Accent2 66 2" xfId="13043" xr:uid="{00000000-0005-0000-0000-0000B7220000}"/>
    <cellStyle name="40% - Accent2 66 2 2" xfId="13047" xr:uid="{00000000-0005-0000-0000-0000B8220000}"/>
    <cellStyle name="40% - Accent2 66 3" xfId="13050" xr:uid="{00000000-0005-0000-0000-0000B9220000}"/>
    <cellStyle name="40% - Accent2 66 4" xfId="13053" xr:uid="{00000000-0005-0000-0000-0000BA220000}"/>
    <cellStyle name="40% - Accent2 66 5" xfId="13058" xr:uid="{00000000-0005-0000-0000-0000BB220000}"/>
    <cellStyle name="40% - Accent2 66_REKAP IBT" xfId="13060" xr:uid="{00000000-0005-0000-0000-0000BC220000}"/>
    <cellStyle name="40% - Accent2 67" xfId="13063" xr:uid="{00000000-0005-0000-0000-0000BD220000}"/>
    <cellStyle name="40% - Accent2 67 2" xfId="13066" xr:uid="{00000000-0005-0000-0000-0000BE220000}"/>
    <cellStyle name="40% - Accent2 67 2 2" xfId="13069" xr:uid="{00000000-0005-0000-0000-0000BF220000}"/>
    <cellStyle name="40% - Accent2 67 3" xfId="13072" xr:uid="{00000000-0005-0000-0000-0000C0220000}"/>
    <cellStyle name="40% - Accent2 67 4" xfId="13075" xr:uid="{00000000-0005-0000-0000-0000C1220000}"/>
    <cellStyle name="40% - Accent2 67 5" xfId="13081" xr:uid="{00000000-0005-0000-0000-0000C2220000}"/>
    <cellStyle name="40% - Accent2 67_REKAP IBT" xfId="13083" xr:uid="{00000000-0005-0000-0000-0000C3220000}"/>
    <cellStyle name="40% - Accent2 68" xfId="13085" xr:uid="{00000000-0005-0000-0000-0000C4220000}"/>
    <cellStyle name="40% - Accent2 68 2" xfId="13089" xr:uid="{00000000-0005-0000-0000-0000C5220000}"/>
    <cellStyle name="40% - Accent2 68 2 2" xfId="13094" xr:uid="{00000000-0005-0000-0000-0000C6220000}"/>
    <cellStyle name="40% - Accent2 68 3" xfId="13103" xr:uid="{00000000-0005-0000-0000-0000C7220000}"/>
    <cellStyle name="40% - Accent2 68 4" xfId="13109" xr:uid="{00000000-0005-0000-0000-0000C8220000}"/>
    <cellStyle name="40% - Accent2 68 5" xfId="13115" xr:uid="{00000000-0005-0000-0000-0000C9220000}"/>
    <cellStyle name="40% - Accent2 68_REKAP IBT" xfId="13117" xr:uid="{00000000-0005-0000-0000-0000CA220000}"/>
    <cellStyle name="40% - Accent2 69" xfId="13121" xr:uid="{00000000-0005-0000-0000-0000CB220000}"/>
    <cellStyle name="40% - Accent2 69 2" xfId="13124" xr:uid="{00000000-0005-0000-0000-0000CC220000}"/>
    <cellStyle name="40% - Accent2 69 2 2" xfId="13127" xr:uid="{00000000-0005-0000-0000-0000CD220000}"/>
    <cellStyle name="40% - Accent2 69 3" xfId="13130" xr:uid="{00000000-0005-0000-0000-0000CE220000}"/>
    <cellStyle name="40% - Accent2 69 4" xfId="13134" xr:uid="{00000000-0005-0000-0000-0000CF220000}"/>
    <cellStyle name="40% - Accent2 69 5" xfId="13138" xr:uid="{00000000-0005-0000-0000-0000D0220000}"/>
    <cellStyle name="40% - Accent2 69_REKAP IBT" xfId="13140" xr:uid="{00000000-0005-0000-0000-0000D1220000}"/>
    <cellStyle name="40% - Accent2 7" xfId="12946" xr:uid="{00000000-0005-0000-0000-0000D2220000}"/>
    <cellStyle name="40% - Accent2 7 10" xfId="13142" xr:uid="{00000000-0005-0000-0000-0000D3220000}"/>
    <cellStyle name="40% - Accent2 7 2" xfId="12949" xr:uid="{00000000-0005-0000-0000-0000D4220000}"/>
    <cellStyle name="40% - Accent2 7 2 2" xfId="12952" xr:uid="{00000000-0005-0000-0000-0000D5220000}"/>
    <cellStyle name="40% - Accent2 7 2 3" xfId="13145" xr:uid="{00000000-0005-0000-0000-0000D6220000}"/>
    <cellStyle name="40% - Accent2 7 2_REKAP IBT" xfId="13148" xr:uid="{00000000-0005-0000-0000-0000D7220000}"/>
    <cellStyle name="40% - Accent2 7 3" xfId="12955" xr:uid="{00000000-0005-0000-0000-0000D8220000}"/>
    <cellStyle name="40% - Accent2 7 3 2" xfId="13149" xr:uid="{00000000-0005-0000-0000-0000D9220000}"/>
    <cellStyle name="40% - Accent2 7 4" xfId="8423" xr:uid="{00000000-0005-0000-0000-0000DA220000}"/>
    <cellStyle name="40% - Accent2 7 4 2" xfId="13150" xr:uid="{00000000-0005-0000-0000-0000DB220000}"/>
    <cellStyle name="40% - Accent2 7 5" xfId="5170" xr:uid="{00000000-0005-0000-0000-0000DC220000}"/>
    <cellStyle name="40% - Accent2 7 5 2" xfId="13151" xr:uid="{00000000-0005-0000-0000-0000DD220000}"/>
    <cellStyle name="40% - Accent2 7 6" xfId="13153" xr:uid="{00000000-0005-0000-0000-0000DE220000}"/>
    <cellStyle name="40% - Accent2 7 7" xfId="13157" xr:uid="{00000000-0005-0000-0000-0000DF220000}"/>
    <cellStyle name="40% - Accent2 7 8" xfId="13159" xr:uid="{00000000-0005-0000-0000-0000E0220000}"/>
    <cellStyle name="40% - Accent2 7 9" xfId="622" xr:uid="{00000000-0005-0000-0000-0000E1220000}"/>
    <cellStyle name="40% - Accent2 7_REKAP IBT" xfId="12959" xr:uid="{00000000-0005-0000-0000-0000E2220000}"/>
    <cellStyle name="40% - Accent2 70" xfId="13018" xr:uid="{00000000-0005-0000-0000-0000E3220000}"/>
    <cellStyle name="40% - Accent2 70 2" xfId="13021" xr:uid="{00000000-0005-0000-0000-0000E4220000}"/>
    <cellStyle name="40% - Accent2 70 2 2" xfId="13026" xr:uid="{00000000-0005-0000-0000-0000E5220000}"/>
    <cellStyle name="40% - Accent2 70 3" xfId="13029" xr:uid="{00000000-0005-0000-0000-0000E6220000}"/>
    <cellStyle name="40% - Accent2 70 4" xfId="13032" xr:uid="{00000000-0005-0000-0000-0000E7220000}"/>
    <cellStyle name="40% - Accent2 70 5" xfId="13037" xr:uid="{00000000-0005-0000-0000-0000E8220000}"/>
    <cellStyle name="40% - Accent2 70_REKAP IBT" xfId="13039" xr:uid="{00000000-0005-0000-0000-0000E9220000}"/>
    <cellStyle name="40% - Accent2 71" xfId="13041" xr:uid="{00000000-0005-0000-0000-0000EA220000}"/>
    <cellStyle name="40% - Accent2 71 2" xfId="13044" xr:uid="{00000000-0005-0000-0000-0000EB220000}"/>
    <cellStyle name="40% - Accent2 71 2 2" xfId="13048" xr:uid="{00000000-0005-0000-0000-0000EC220000}"/>
    <cellStyle name="40% - Accent2 71 3" xfId="13051" xr:uid="{00000000-0005-0000-0000-0000ED220000}"/>
    <cellStyle name="40% - Accent2 71 4" xfId="13054" xr:uid="{00000000-0005-0000-0000-0000EE220000}"/>
    <cellStyle name="40% - Accent2 71 5" xfId="13059" xr:uid="{00000000-0005-0000-0000-0000EF220000}"/>
    <cellStyle name="40% - Accent2 71_REKAP IBT" xfId="13061" xr:uid="{00000000-0005-0000-0000-0000F0220000}"/>
    <cellStyle name="40% - Accent2 72" xfId="13064" xr:uid="{00000000-0005-0000-0000-0000F1220000}"/>
    <cellStyle name="40% - Accent2 72 2" xfId="13067" xr:uid="{00000000-0005-0000-0000-0000F2220000}"/>
    <cellStyle name="40% - Accent2 72 2 2" xfId="13070" xr:uid="{00000000-0005-0000-0000-0000F3220000}"/>
    <cellStyle name="40% - Accent2 72 3" xfId="13073" xr:uid="{00000000-0005-0000-0000-0000F4220000}"/>
    <cellStyle name="40% - Accent2 72 4" xfId="13076" xr:uid="{00000000-0005-0000-0000-0000F5220000}"/>
    <cellStyle name="40% - Accent2 72 5" xfId="13082" xr:uid="{00000000-0005-0000-0000-0000F6220000}"/>
    <cellStyle name="40% - Accent2 72_REKAP IBT" xfId="13084" xr:uid="{00000000-0005-0000-0000-0000F7220000}"/>
    <cellStyle name="40% - Accent2 73" xfId="13086" xr:uid="{00000000-0005-0000-0000-0000F8220000}"/>
    <cellStyle name="40% - Accent2 73 2" xfId="13090" xr:uid="{00000000-0005-0000-0000-0000F9220000}"/>
    <cellStyle name="40% - Accent2 73 2 2" xfId="13095" xr:uid="{00000000-0005-0000-0000-0000FA220000}"/>
    <cellStyle name="40% - Accent2 73 3" xfId="13104" xr:uid="{00000000-0005-0000-0000-0000FB220000}"/>
    <cellStyle name="40% - Accent2 73 4" xfId="13110" xr:uid="{00000000-0005-0000-0000-0000FC220000}"/>
    <cellStyle name="40% - Accent2 73 5" xfId="13116" xr:uid="{00000000-0005-0000-0000-0000FD220000}"/>
    <cellStyle name="40% - Accent2 73_REKAP IBT" xfId="13118" xr:uid="{00000000-0005-0000-0000-0000FE220000}"/>
    <cellStyle name="40% - Accent2 74" xfId="13122" xr:uid="{00000000-0005-0000-0000-0000FF220000}"/>
    <cellStyle name="40% - Accent2 74 2" xfId="13125" xr:uid="{00000000-0005-0000-0000-000000230000}"/>
    <cellStyle name="40% - Accent2 74 2 2" xfId="13128" xr:uid="{00000000-0005-0000-0000-000001230000}"/>
    <cellStyle name="40% - Accent2 74 3" xfId="13131" xr:uid="{00000000-0005-0000-0000-000002230000}"/>
    <cellStyle name="40% - Accent2 74 4" xfId="13135" xr:uid="{00000000-0005-0000-0000-000003230000}"/>
    <cellStyle name="40% - Accent2 74 5" xfId="13139" xr:uid="{00000000-0005-0000-0000-000004230000}"/>
    <cellStyle name="40% - Accent2 74_REKAP IBT" xfId="13141" xr:uid="{00000000-0005-0000-0000-000005230000}"/>
    <cellStyle name="40% - Accent2 75" xfId="13161" xr:uid="{00000000-0005-0000-0000-000006230000}"/>
    <cellStyle name="40% - Accent2 75 2" xfId="13167" xr:uid="{00000000-0005-0000-0000-000007230000}"/>
    <cellStyle name="40% - Accent2 75 2 2" xfId="13168" xr:uid="{00000000-0005-0000-0000-000008230000}"/>
    <cellStyle name="40% - Accent2 75 3" xfId="13169" xr:uid="{00000000-0005-0000-0000-000009230000}"/>
    <cellStyle name="40% - Accent2 75 4" xfId="13170" xr:uid="{00000000-0005-0000-0000-00000A230000}"/>
    <cellStyle name="40% - Accent2 75 5" xfId="13173" xr:uid="{00000000-0005-0000-0000-00000B230000}"/>
    <cellStyle name="40% - Accent2 75_REKAP IBT" xfId="13175" xr:uid="{00000000-0005-0000-0000-00000C230000}"/>
    <cellStyle name="40% - Accent2 76" xfId="13177" xr:uid="{00000000-0005-0000-0000-00000D230000}"/>
    <cellStyle name="40% - Accent2 76 2" xfId="13179" xr:uid="{00000000-0005-0000-0000-00000E230000}"/>
    <cellStyle name="40% - Accent2 76 2 2" xfId="13181" xr:uid="{00000000-0005-0000-0000-00000F230000}"/>
    <cellStyle name="40% - Accent2 76 3" xfId="13182" xr:uid="{00000000-0005-0000-0000-000010230000}"/>
    <cellStyle name="40% - Accent2 76 4" xfId="13184" xr:uid="{00000000-0005-0000-0000-000011230000}"/>
    <cellStyle name="40% - Accent2 76 5" xfId="13190" xr:uid="{00000000-0005-0000-0000-000012230000}"/>
    <cellStyle name="40% - Accent2 76_REKAP IBT" xfId="13192" xr:uid="{00000000-0005-0000-0000-000013230000}"/>
    <cellStyle name="40% - Accent2 77" xfId="13194" xr:uid="{00000000-0005-0000-0000-000014230000}"/>
    <cellStyle name="40% - Accent2 77 2" xfId="13196" xr:uid="{00000000-0005-0000-0000-000015230000}"/>
    <cellStyle name="40% - Accent2 77 2 2" xfId="4764" xr:uid="{00000000-0005-0000-0000-000016230000}"/>
    <cellStyle name="40% - Accent2 77 3" xfId="13197" xr:uid="{00000000-0005-0000-0000-000017230000}"/>
    <cellStyle name="40% - Accent2 77 4" xfId="1384" xr:uid="{00000000-0005-0000-0000-000018230000}"/>
    <cellStyle name="40% - Accent2 77 5" xfId="13200" xr:uid="{00000000-0005-0000-0000-000019230000}"/>
    <cellStyle name="40% - Accent2 77_REKAP IBT" xfId="13204" xr:uid="{00000000-0005-0000-0000-00001A230000}"/>
    <cellStyle name="40% - Accent2 78" xfId="13205" xr:uid="{00000000-0005-0000-0000-00001B230000}"/>
    <cellStyle name="40% - Accent2 78 2" xfId="13209" xr:uid="{00000000-0005-0000-0000-00001C230000}"/>
    <cellStyle name="40% - Accent2 78 2 2" xfId="13212" xr:uid="{00000000-0005-0000-0000-00001D230000}"/>
    <cellStyle name="40% - Accent2 78 3" xfId="13216" xr:uid="{00000000-0005-0000-0000-00001E230000}"/>
    <cellStyle name="40% - Accent2 78 4" xfId="13223" xr:uid="{00000000-0005-0000-0000-00001F230000}"/>
    <cellStyle name="40% - Accent2 78 5" xfId="13230" xr:uid="{00000000-0005-0000-0000-000020230000}"/>
    <cellStyle name="40% - Accent2 78_REKAP IBT" xfId="13231" xr:uid="{00000000-0005-0000-0000-000021230000}"/>
    <cellStyle name="40% - Accent2 79" xfId="13234" xr:uid="{00000000-0005-0000-0000-000022230000}"/>
    <cellStyle name="40% - Accent2 79 2" xfId="13238" xr:uid="{00000000-0005-0000-0000-000023230000}"/>
    <cellStyle name="40% - Accent2 8" xfId="12964" xr:uid="{00000000-0005-0000-0000-000024230000}"/>
    <cellStyle name="40% - Accent2 8 10" xfId="5428" xr:uid="{00000000-0005-0000-0000-000025230000}"/>
    <cellStyle name="40% - Accent2 8 2" xfId="11748" xr:uid="{00000000-0005-0000-0000-000026230000}"/>
    <cellStyle name="40% - Accent2 8 2 2" xfId="11760" xr:uid="{00000000-0005-0000-0000-000027230000}"/>
    <cellStyle name="40% - Accent2 8 2 3" xfId="11765" xr:uid="{00000000-0005-0000-0000-000028230000}"/>
    <cellStyle name="40% - Accent2 8 2_REKAP IBT" xfId="13239" xr:uid="{00000000-0005-0000-0000-000029230000}"/>
    <cellStyle name="40% - Accent2 8 3" xfId="11868" xr:uid="{00000000-0005-0000-0000-00002A230000}"/>
    <cellStyle name="40% - Accent2 8 3 2" xfId="11873" xr:uid="{00000000-0005-0000-0000-00002B230000}"/>
    <cellStyle name="40% - Accent2 8 4" xfId="8438" xr:uid="{00000000-0005-0000-0000-00002C230000}"/>
    <cellStyle name="40% - Accent2 8 4 2" xfId="12001" xr:uid="{00000000-0005-0000-0000-00002D230000}"/>
    <cellStyle name="40% - Accent2 8 5" xfId="12109" xr:uid="{00000000-0005-0000-0000-00002E230000}"/>
    <cellStyle name="40% - Accent2 8 5 2" xfId="12119" xr:uid="{00000000-0005-0000-0000-00002F230000}"/>
    <cellStyle name="40% - Accent2 8 6" xfId="12271" xr:uid="{00000000-0005-0000-0000-000030230000}"/>
    <cellStyle name="40% - Accent2 8 7" xfId="12352" xr:uid="{00000000-0005-0000-0000-000031230000}"/>
    <cellStyle name="40% - Accent2 8 8" xfId="12389" xr:uid="{00000000-0005-0000-0000-000032230000}"/>
    <cellStyle name="40% - Accent2 8 9" xfId="12423" xr:uid="{00000000-0005-0000-0000-000033230000}"/>
    <cellStyle name="40% - Accent2 8_REKAP IBT" xfId="12968" xr:uid="{00000000-0005-0000-0000-000034230000}"/>
    <cellStyle name="40% - Accent2 80" xfId="13162" xr:uid="{00000000-0005-0000-0000-000035230000}"/>
    <cellStyle name="40% - Accent2 81" xfId="13178" xr:uid="{00000000-0005-0000-0000-000036230000}"/>
    <cellStyle name="40% - Accent2 81 2" xfId="13180" xr:uid="{00000000-0005-0000-0000-000037230000}"/>
    <cellStyle name="40% - Accent2 82" xfId="13195" xr:uid="{00000000-0005-0000-0000-000038230000}"/>
    <cellStyle name="40% - Accent2 83" xfId="13206" xr:uid="{00000000-0005-0000-0000-000039230000}"/>
    <cellStyle name="40% - Accent2 84" xfId="13235" xr:uid="{00000000-0005-0000-0000-00003A230000}"/>
    <cellStyle name="40% - Accent2 85" xfId="13243" xr:uid="{00000000-0005-0000-0000-00003B230000}"/>
    <cellStyle name="40% - Accent2 86" xfId="49882" xr:uid="{00000000-0005-0000-0000-00003C230000}"/>
    <cellStyle name="40% - Accent2 9" xfId="12975" xr:uid="{00000000-0005-0000-0000-00003D230000}"/>
    <cellStyle name="40% - Accent2 9 10" xfId="12451" xr:uid="{00000000-0005-0000-0000-00003E230000}"/>
    <cellStyle name="40% - Accent2 9 2" xfId="12738" xr:uid="{00000000-0005-0000-0000-00003F230000}"/>
    <cellStyle name="40% - Accent2 9 2 2" xfId="12751" xr:uid="{00000000-0005-0000-0000-000040230000}"/>
    <cellStyle name="40% - Accent2 9 2 3" xfId="12757" xr:uid="{00000000-0005-0000-0000-000041230000}"/>
    <cellStyle name="40% - Accent2 9 2_REKAP IBT" xfId="12872" xr:uid="{00000000-0005-0000-0000-000042230000}"/>
    <cellStyle name="40% - Accent2 9 3" xfId="12839" xr:uid="{00000000-0005-0000-0000-000043230000}"/>
    <cellStyle name="40% - Accent2 9 3 2" xfId="11938" xr:uid="{00000000-0005-0000-0000-000044230000}"/>
    <cellStyle name="40% - Accent2 9 4" xfId="8447" xr:uid="{00000000-0005-0000-0000-000045230000}"/>
    <cellStyle name="40% - Accent2 9 4 2" xfId="3127" xr:uid="{00000000-0005-0000-0000-000046230000}"/>
    <cellStyle name="40% - Accent2 9 5" xfId="12912" xr:uid="{00000000-0005-0000-0000-000047230000}"/>
    <cellStyle name="40% - Accent2 9 5 2" xfId="12918" xr:uid="{00000000-0005-0000-0000-000048230000}"/>
    <cellStyle name="40% - Accent2 9 6" xfId="12945" xr:uid="{00000000-0005-0000-0000-000049230000}"/>
    <cellStyle name="40% - Accent2 9 7" xfId="12963" xr:uid="{00000000-0005-0000-0000-00004A230000}"/>
    <cellStyle name="40% - Accent2 9 8" xfId="12972" xr:uid="{00000000-0005-0000-0000-00004B230000}"/>
    <cellStyle name="40% - Accent2 9 9" xfId="12161" xr:uid="{00000000-0005-0000-0000-00004C230000}"/>
    <cellStyle name="40% - Accent2 9_REKAP IBT" xfId="12978" xr:uid="{00000000-0005-0000-0000-00004D230000}"/>
    <cellStyle name="40% - Accent3 10" xfId="13080" xr:uid="{00000000-0005-0000-0000-00004E230000}"/>
    <cellStyle name="40% - Accent3 10 10" xfId="13247" xr:uid="{00000000-0005-0000-0000-00004F230000}"/>
    <cellStyle name="40% - Accent3 10 2" xfId="13250" xr:uid="{00000000-0005-0000-0000-000050230000}"/>
    <cellStyle name="40% - Accent3 10 2 2" xfId="13252" xr:uid="{00000000-0005-0000-0000-000051230000}"/>
    <cellStyle name="40% - Accent3 10 2 3" xfId="13254" xr:uid="{00000000-0005-0000-0000-000052230000}"/>
    <cellStyle name="40% - Accent3 10 2_REKAP IBT" xfId="13256" xr:uid="{00000000-0005-0000-0000-000053230000}"/>
    <cellStyle name="40% - Accent3 10 3" xfId="13258" xr:uid="{00000000-0005-0000-0000-000054230000}"/>
    <cellStyle name="40% - Accent3 10 3 2" xfId="367" xr:uid="{00000000-0005-0000-0000-000055230000}"/>
    <cellStyle name="40% - Accent3 10 4" xfId="13261" xr:uid="{00000000-0005-0000-0000-000056230000}"/>
    <cellStyle name="40% - Accent3 10 4 2" xfId="6173" xr:uid="{00000000-0005-0000-0000-000057230000}"/>
    <cellStyle name="40% - Accent3 10 5" xfId="13263" xr:uid="{00000000-0005-0000-0000-000058230000}"/>
    <cellStyle name="40% - Accent3 10 5 2" xfId="13265" xr:uid="{00000000-0005-0000-0000-000059230000}"/>
    <cellStyle name="40% - Accent3 10 6" xfId="13267" xr:uid="{00000000-0005-0000-0000-00005A230000}"/>
    <cellStyle name="40% - Accent3 10 7" xfId="13269" xr:uid="{00000000-0005-0000-0000-00005B230000}"/>
    <cellStyle name="40% - Accent3 10 8" xfId="13271" xr:uid="{00000000-0005-0000-0000-00005C230000}"/>
    <cellStyle name="40% - Accent3 10 9" xfId="13273" xr:uid="{00000000-0005-0000-0000-00005D230000}"/>
    <cellStyle name="40% - Accent3 10_REKAP IBT" xfId="770" xr:uid="{00000000-0005-0000-0000-00005E230000}"/>
    <cellStyle name="40% - Accent3 11" xfId="13275" xr:uid="{00000000-0005-0000-0000-00005F230000}"/>
    <cellStyle name="40% - Accent3 11 10" xfId="13277" xr:uid="{00000000-0005-0000-0000-000060230000}"/>
    <cellStyle name="40% - Accent3 11 2" xfId="13279" xr:uid="{00000000-0005-0000-0000-000061230000}"/>
    <cellStyle name="40% - Accent3 11 2 2" xfId="13283" xr:uid="{00000000-0005-0000-0000-000062230000}"/>
    <cellStyle name="40% - Accent3 11 2 3" xfId="13285" xr:uid="{00000000-0005-0000-0000-000063230000}"/>
    <cellStyle name="40% - Accent3 11 2_REKAP IBT" xfId="13287" xr:uid="{00000000-0005-0000-0000-000064230000}"/>
    <cellStyle name="40% - Accent3 11 3" xfId="13289" xr:uid="{00000000-0005-0000-0000-000065230000}"/>
    <cellStyle name="40% - Accent3 11 3 2" xfId="10340" xr:uid="{00000000-0005-0000-0000-000066230000}"/>
    <cellStyle name="40% - Accent3 11 4" xfId="2324" xr:uid="{00000000-0005-0000-0000-000067230000}"/>
    <cellStyle name="40% - Accent3 11 4 2" xfId="11006" xr:uid="{00000000-0005-0000-0000-000068230000}"/>
    <cellStyle name="40% - Accent3 11 5" xfId="2340" xr:uid="{00000000-0005-0000-0000-000069230000}"/>
    <cellStyle name="40% - Accent3 11 6" xfId="13292" xr:uid="{00000000-0005-0000-0000-00006A230000}"/>
    <cellStyle name="40% - Accent3 11 7" xfId="13293" xr:uid="{00000000-0005-0000-0000-00006B230000}"/>
    <cellStyle name="40% - Accent3 11 8" xfId="13297" xr:uid="{00000000-0005-0000-0000-00006C230000}"/>
    <cellStyle name="40% - Accent3 11 9" xfId="13301" xr:uid="{00000000-0005-0000-0000-00006D230000}"/>
    <cellStyle name="40% - Accent3 11_REKAP IBT" xfId="13303" xr:uid="{00000000-0005-0000-0000-00006E230000}"/>
    <cellStyle name="40% - Accent3 12" xfId="13305" xr:uid="{00000000-0005-0000-0000-00006F230000}"/>
    <cellStyle name="40% - Accent3 12 10" xfId="127" xr:uid="{00000000-0005-0000-0000-000070230000}"/>
    <cellStyle name="40% - Accent3 12 2" xfId="13307" xr:uid="{00000000-0005-0000-0000-000071230000}"/>
    <cellStyle name="40% - Accent3 12 2 2" xfId="13309" xr:uid="{00000000-0005-0000-0000-000072230000}"/>
    <cellStyle name="40% - Accent3 12 2 3" xfId="13311" xr:uid="{00000000-0005-0000-0000-000073230000}"/>
    <cellStyle name="40% - Accent3 12 2_REKAP IBT" xfId="13312" xr:uid="{00000000-0005-0000-0000-000074230000}"/>
    <cellStyle name="40% - Accent3 12 3" xfId="13321" xr:uid="{00000000-0005-0000-0000-000075230000}"/>
    <cellStyle name="40% - Accent3 12 3 2" xfId="13323" xr:uid="{00000000-0005-0000-0000-000076230000}"/>
    <cellStyle name="40% - Accent3 12 4" xfId="8582" xr:uid="{00000000-0005-0000-0000-000077230000}"/>
    <cellStyle name="40% - Accent3 12 4 2" xfId="13325" xr:uid="{00000000-0005-0000-0000-000078230000}"/>
    <cellStyle name="40% - Accent3 12 5" xfId="13327" xr:uid="{00000000-0005-0000-0000-000079230000}"/>
    <cellStyle name="40% - Accent3 12 6" xfId="13330" xr:uid="{00000000-0005-0000-0000-00007A230000}"/>
    <cellStyle name="40% - Accent3 12 7" xfId="13332" xr:uid="{00000000-0005-0000-0000-00007B230000}"/>
    <cellStyle name="40% - Accent3 12 8" xfId="13334" xr:uid="{00000000-0005-0000-0000-00007C230000}"/>
    <cellStyle name="40% - Accent3 12 9" xfId="13336" xr:uid="{00000000-0005-0000-0000-00007D230000}"/>
    <cellStyle name="40% - Accent3 12_REKAP IBT" xfId="13338" xr:uid="{00000000-0005-0000-0000-00007E230000}"/>
    <cellStyle name="40% - Accent3 13" xfId="13340" xr:uid="{00000000-0005-0000-0000-00007F230000}"/>
    <cellStyle name="40% - Accent3 13 10" xfId="13342" xr:uid="{00000000-0005-0000-0000-000080230000}"/>
    <cellStyle name="40% - Accent3 13 2" xfId="13344" xr:uid="{00000000-0005-0000-0000-000081230000}"/>
    <cellStyle name="40% - Accent3 13 2 2" xfId="13346" xr:uid="{00000000-0005-0000-0000-000082230000}"/>
    <cellStyle name="40% - Accent3 13 2 3" xfId="13348" xr:uid="{00000000-0005-0000-0000-000083230000}"/>
    <cellStyle name="40% - Accent3 13 2_REKAP IBT" xfId="13350" xr:uid="{00000000-0005-0000-0000-000084230000}"/>
    <cellStyle name="40% - Accent3 13 3" xfId="13352" xr:uid="{00000000-0005-0000-0000-000085230000}"/>
    <cellStyle name="40% - Accent3 13 3 2" xfId="13354" xr:uid="{00000000-0005-0000-0000-000086230000}"/>
    <cellStyle name="40% - Accent3 13 4" xfId="8587" xr:uid="{00000000-0005-0000-0000-000087230000}"/>
    <cellStyle name="40% - Accent3 13 4 2" xfId="13356" xr:uid="{00000000-0005-0000-0000-000088230000}"/>
    <cellStyle name="40% - Accent3 13 5" xfId="13358" xr:uid="{00000000-0005-0000-0000-000089230000}"/>
    <cellStyle name="40% - Accent3 13 6" xfId="13360" xr:uid="{00000000-0005-0000-0000-00008A230000}"/>
    <cellStyle name="40% - Accent3 13 7" xfId="13362" xr:uid="{00000000-0005-0000-0000-00008B230000}"/>
    <cellStyle name="40% - Accent3 13 8" xfId="13364" xr:uid="{00000000-0005-0000-0000-00008C230000}"/>
    <cellStyle name="40% - Accent3 13 9" xfId="13366" xr:uid="{00000000-0005-0000-0000-00008D230000}"/>
    <cellStyle name="40% - Accent3 13_REKAP IBT" xfId="12602" xr:uid="{00000000-0005-0000-0000-00008E230000}"/>
    <cellStyle name="40% - Accent3 14" xfId="13367" xr:uid="{00000000-0005-0000-0000-00008F230000}"/>
    <cellStyle name="40% - Accent3 14 10" xfId="13368" xr:uid="{00000000-0005-0000-0000-000090230000}"/>
    <cellStyle name="40% - Accent3 14 2" xfId="13369" xr:uid="{00000000-0005-0000-0000-000091230000}"/>
    <cellStyle name="40% - Accent3 14 2 2" xfId="13370" xr:uid="{00000000-0005-0000-0000-000092230000}"/>
    <cellStyle name="40% - Accent3 14 2 3" xfId="13372" xr:uid="{00000000-0005-0000-0000-000093230000}"/>
    <cellStyle name="40% - Accent3 14 2_REKAP IBT" xfId="13373" xr:uid="{00000000-0005-0000-0000-000094230000}"/>
    <cellStyle name="40% - Accent3 14 3" xfId="13378" xr:uid="{00000000-0005-0000-0000-000095230000}"/>
    <cellStyle name="40% - Accent3 14 3 2" xfId="13379" xr:uid="{00000000-0005-0000-0000-000096230000}"/>
    <cellStyle name="40% - Accent3 14 4" xfId="13380" xr:uid="{00000000-0005-0000-0000-000097230000}"/>
    <cellStyle name="40% - Accent3 14 4 2" xfId="13382" xr:uid="{00000000-0005-0000-0000-000098230000}"/>
    <cellStyle name="40% - Accent3 14 5" xfId="13383" xr:uid="{00000000-0005-0000-0000-000099230000}"/>
    <cellStyle name="40% - Accent3 14 6" xfId="11367" xr:uid="{00000000-0005-0000-0000-00009A230000}"/>
    <cellStyle name="40% - Accent3 14 7" xfId="11369" xr:uid="{00000000-0005-0000-0000-00009B230000}"/>
    <cellStyle name="40% - Accent3 14 8" xfId="13384" xr:uid="{00000000-0005-0000-0000-00009C230000}"/>
    <cellStyle name="40% - Accent3 14 9" xfId="13385" xr:uid="{00000000-0005-0000-0000-00009D230000}"/>
    <cellStyle name="40% - Accent3 14_REKAP IBT" xfId="11854" xr:uid="{00000000-0005-0000-0000-00009E230000}"/>
    <cellStyle name="40% - Accent3 15" xfId="2869" xr:uid="{00000000-0005-0000-0000-00009F230000}"/>
    <cellStyle name="40% - Accent3 15 10" xfId="13388" xr:uid="{00000000-0005-0000-0000-0000A0230000}"/>
    <cellStyle name="40% - Accent3 15 2" xfId="13389" xr:uid="{00000000-0005-0000-0000-0000A1230000}"/>
    <cellStyle name="40% - Accent3 15 2 2" xfId="13392" xr:uid="{00000000-0005-0000-0000-0000A2230000}"/>
    <cellStyle name="40% - Accent3 15 2 3" xfId="13394" xr:uid="{00000000-0005-0000-0000-0000A3230000}"/>
    <cellStyle name="40% - Accent3 15 2_REKAP IBT" xfId="13395" xr:uid="{00000000-0005-0000-0000-0000A4230000}"/>
    <cellStyle name="40% - Accent3 15 3" xfId="13396" xr:uid="{00000000-0005-0000-0000-0000A5230000}"/>
    <cellStyle name="40% - Accent3 15 3 2" xfId="13398" xr:uid="{00000000-0005-0000-0000-0000A6230000}"/>
    <cellStyle name="40% - Accent3 15 4" xfId="13399" xr:uid="{00000000-0005-0000-0000-0000A7230000}"/>
    <cellStyle name="40% - Accent3 15 4 2" xfId="13401" xr:uid="{00000000-0005-0000-0000-0000A8230000}"/>
    <cellStyle name="40% - Accent3 15 5" xfId="13402" xr:uid="{00000000-0005-0000-0000-0000A9230000}"/>
    <cellStyle name="40% - Accent3 15 6" xfId="11373" xr:uid="{00000000-0005-0000-0000-0000AA230000}"/>
    <cellStyle name="40% - Accent3 15 7" xfId="13404" xr:uid="{00000000-0005-0000-0000-0000AB230000}"/>
    <cellStyle name="40% - Accent3 15 8" xfId="13405" xr:uid="{00000000-0005-0000-0000-0000AC230000}"/>
    <cellStyle name="40% - Accent3 15 9" xfId="13406" xr:uid="{00000000-0005-0000-0000-0000AD230000}"/>
    <cellStyle name="40% - Accent3 15_REKAP IBT" xfId="13407" xr:uid="{00000000-0005-0000-0000-0000AE230000}"/>
    <cellStyle name="40% - Accent3 16" xfId="13409" xr:uid="{00000000-0005-0000-0000-0000AF230000}"/>
    <cellStyle name="40% - Accent3 16 10" xfId="13414" xr:uid="{00000000-0005-0000-0000-0000B0230000}"/>
    <cellStyle name="40% - Accent3 16 2" xfId="13416" xr:uid="{00000000-0005-0000-0000-0000B1230000}"/>
    <cellStyle name="40% - Accent3 16 2 2" xfId="13418" xr:uid="{00000000-0005-0000-0000-0000B2230000}"/>
    <cellStyle name="40% - Accent3 16 2 3" xfId="13420" xr:uid="{00000000-0005-0000-0000-0000B3230000}"/>
    <cellStyle name="40% - Accent3 16 2_REKAP IBT" xfId="13422" xr:uid="{00000000-0005-0000-0000-0000B4230000}"/>
    <cellStyle name="40% - Accent3 16 3" xfId="13423" xr:uid="{00000000-0005-0000-0000-0000B5230000}"/>
    <cellStyle name="40% - Accent3 16 3 2" xfId="13425" xr:uid="{00000000-0005-0000-0000-0000B6230000}"/>
    <cellStyle name="40% - Accent3 16 4" xfId="13426" xr:uid="{00000000-0005-0000-0000-0000B7230000}"/>
    <cellStyle name="40% - Accent3 16 4 2" xfId="13428" xr:uid="{00000000-0005-0000-0000-0000B8230000}"/>
    <cellStyle name="40% - Accent3 16 5" xfId="13429" xr:uid="{00000000-0005-0000-0000-0000B9230000}"/>
    <cellStyle name="40% - Accent3 16 6" xfId="11378" xr:uid="{00000000-0005-0000-0000-0000BA230000}"/>
    <cellStyle name="40% - Accent3 16 7" xfId="13431" xr:uid="{00000000-0005-0000-0000-0000BB230000}"/>
    <cellStyle name="40% - Accent3 16 8" xfId="13433" xr:uid="{00000000-0005-0000-0000-0000BC230000}"/>
    <cellStyle name="40% - Accent3 16 9" xfId="13435" xr:uid="{00000000-0005-0000-0000-0000BD230000}"/>
    <cellStyle name="40% - Accent3 16_REKAP IBT" xfId="13436" xr:uid="{00000000-0005-0000-0000-0000BE230000}"/>
    <cellStyle name="40% - Accent3 17" xfId="13439" xr:uid="{00000000-0005-0000-0000-0000BF230000}"/>
    <cellStyle name="40% - Accent3 17 10" xfId="13444" xr:uid="{00000000-0005-0000-0000-0000C0230000}"/>
    <cellStyle name="40% - Accent3 17 2" xfId="13445" xr:uid="{00000000-0005-0000-0000-0000C1230000}"/>
    <cellStyle name="40% - Accent3 17 2 2" xfId="13447" xr:uid="{00000000-0005-0000-0000-0000C2230000}"/>
    <cellStyle name="40% - Accent3 17 2 3" xfId="13449" xr:uid="{00000000-0005-0000-0000-0000C3230000}"/>
    <cellStyle name="40% - Accent3 17 2_REKAP IBT" xfId="11721" xr:uid="{00000000-0005-0000-0000-0000C4230000}"/>
    <cellStyle name="40% - Accent3 17 3" xfId="13451" xr:uid="{00000000-0005-0000-0000-0000C5230000}"/>
    <cellStyle name="40% - Accent3 17 3 2" xfId="13453" xr:uid="{00000000-0005-0000-0000-0000C6230000}"/>
    <cellStyle name="40% - Accent3 17 4" xfId="13454" xr:uid="{00000000-0005-0000-0000-0000C7230000}"/>
    <cellStyle name="40% - Accent3 17 4 2" xfId="13456" xr:uid="{00000000-0005-0000-0000-0000C8230000}"/>
    <cellStyle name="40% - Accent3 17 5" xfId="13459" xr:uid="{00000000-0005-0000-0000-0000C9230000}"/>
    <cellStyle name="40% - Accent3 17 6" xfId="11380" xr:uid="{00000000-0005-0000-0000-0000CA230000}"/>
    <cellStyle name="40% - Accent3 17 7" xfId="13461" xr:uid="{00000000-0005-0000-0000-0000CB230000}"/>
    <cellStyle name="40% - Accent3 17 8" xfId="13462" xr:uid="{00000000-0005-0000-0000-0000CC230000}"/>
    <cellStyle name="40% - Accent3 17 9" xfId="13463" xr:uid="{00000000-0005-0000-0000-0000CD230000}"/>
    <cellStyle name="40% - Accent3 17_REKAP IBT" xfId="13467" xr:uid="{00000000-0005-0000-0000-0000CE230000}"/>
    <cellStyle name="40% - Accent3 18" xfId="13470" xr:uid="{00000000-0005-0000-0000-0000CF230000}"/>
    <cellStyle name="40% - Accent3 18 2" xfId="13473" xr:uid="{00000000-0005-0000-0000-0000D0230000}"/>
    <cellStyle name="40% - Accent3 18 2 2" xfId="13476" xr:uid="{00000000-0005-0000-0000-0000D1230000}"/>
    <cellStyle name="40% - Accent3 18 3" xfId="13481" xr:uid="{00000000-0005-0000-0000-0000D2230000}"/>
    <cellStyle name="40% - Accent3 18 4" xfId="4492" xr:uid="{00000000-0005-0000-0000-0000D3230000}"/>
    <cellStyle name="40% - Accent3 18 5" xfId="13483" xr:uid="{00000000-0005-0000-0000-0000D4230000}"/>
    <cellStyle name="40% - Accent3 18_REKAP IBT" xfId="13486" xr:uid="{00000000-0005-0000-0000-0000D5230000}"/>
    <cellStyle name="40% - Accent3 19" xfId="13488" xr:uid="{00000000-0005-0000-0000-0000D6230000}"/>
    <cellStyle name="40% - Accent3 19 2" xfId="13490" xr:uid="{00000000-0005-0000-0000-0000D7230000}"/>
    <cellStyle name="40% - Accent3 19 2 2" xfId="13493" xr:uid="{00000000-0005-0000-0000-0000D8230000}"/>
    <cellStyle name="40% - Accent3 19 3" xfId="13495" xr:uid="{00000000-0005-0000-0000-0000D9230000}"/>
    <cellStyle name="40% - Accent3 19 4" xfId="13498" xr:uid="{00000000-0005-0000-0000-0000DA230000}"/>
    <cellStyle name="40% - Accent3 19 5" xfId="13500" xr:uid="{00000000-0005-0000-0000-0000DB230000}"/>
    <cellStyle name="40% - Accent3 19_REKAP IBT" xfId="13505" xr:uid="{00000000-0005-0000-0000-0000DC230000}"/>
    <cellStyle name="40% - Accent3 2" xfId="13507" xr:uid="{00000000-0005-0000-0000-0000DD230000}"/>
    <cellStyle name="40% - Accent3 2 10" xfId="13509" xr:uid="{00000000-0005-0000-0000-0000DE230000}"/>
    <cellStyle name="40% - Accent3 2 11" xfId="13510" xr:uid="{00000000-0005-0000-0000-0000DF230000}"/>
    <cellStyle name="40% - Accent3 2 12" xfId="13511" xr:uid="{00000000-0005-0000-0000-0000E0230000}"/>
    <cellStyle name="40% - Accent3 2 13" xfId="13512" xr:uid="{00000000-0005-0000-0000-0000E1230000}"/>
    <cellStyle name="40% - Accent3 2 14" xfId="13514" xr:uid="{00000000-0005-0000-0000-0000E2230000}"/>
    <cellStyle name="40% - Accent3 2 15" xfId="13515" xr:uid="{00000000-0005-0000-0000-0000E3230000}"/>
    <cellStyle name="40% - Accent3 2 16" xfId="13518" xr:uid="{00000000-0005-0000-0000-0000E4230000}"/>
    <cellStyle name="40% - Accent3 2 17" xfId="13520" xr:uid="{00000000-0005-0000-0000-0000E5230000}"/>
    <cellStyle name="40% - Accent3 2 18" xfId="13522" xr:uid="{00000000-0005-0000-0000-0000E6230000}"/>
    <cellStyle name="40% - Accent3 2 19" xfId="13524" xr:uid="{00000000-0005-0000-0000-0000E7230000}"/>
    <cellStyle name="40% - Accent3 2 2" xfId="13526" xr:uid="{00000000-0005-0000-0000-0000E8230000}"/>
    <cellStyle name="40% - Accent3 2 2 2" xfId="13527" xr:uid="{00000000-0005-0000-0000-0000E9230000}"/>
    <cellStyle name="40% - Accent3 2 2 3" xfId="13529" xr:uid="{00000000-0005-0000-0000-0000EA230000}"/>
    <cellStyle name="40% - Accent3 2 2 4" xfId="50308" xr:uid="{00000000-0005-0000-0000-0000EB230000}"/>
    <cellStyle name="40% - Accent3 2 20" xfId="13516" xr:uid="{00000000-0005-0000-0000-0000EC230000}"/>
    <cellStyle name="40% - Accent3 2 21" xfId="13519" xr:uid="{00000000-0005-0000-0000-0000ED230000}"/>
    <cellStyle name="40% - Accent3 2 22" xfId="13521" xr:uid="{00000000-0005-0000-0000-0000EE230000}"/>
    <cellStyle name="40% - Accent3 2 23" xfId="13523" xr:uid="{00000000-0005-0000-0000-0000EF230000}"/>
    <cellStyle name="40% - Accent3 2 24" xfId="13525" xr:uid="{00000000-0005-0000-0000-0000F0230000}"/>
    <cellStyle name="40% - Accent3 2 25" xfId="13530" xr:uid="{00000000-0005-0000-0000-0000F1230000}"/>
    <cellStyle name="40% - Accent3 2 26" xfId="13532" xr:uid="{00000000-0005-0000-0000-0000F2230000}"/>
    <cellStyle name="40% - Accent3 2 27" xfId="13533" xr:uid="{00000000-0005-0000-0000-0000F3230000}"/>
    <cellStyle name="40% - Accent3 2 28" xfId="13536" xr:uid="{00000000-0005-0000-0000-0000F4230000}"/>
    <cellStyle name="40% - Accent3 2 29" xfId="13537" xr:uid="{00000000-0005-0000-0000-0000F5230000}"/>
    <cellStyle name="40% - Accent3 2 3" xfId="13538" xr:uid="{00000000-0005-0000-0000-0000F6230000}"/>
    <cellStyle name="40% - Accent3 2 30" xfId="13531" xr:uid="{00000000-0005-0000-0000-0000F7230000}"/>
    <cellStyle name="40% - Accent3 2 4" xfId="13540" xr:uid="{00000000-0005-0000-0000-0000F8230000}"/>
    <cellStyle name="40% - Accent3 2 5" xfId="13543" xr:uid="{00000000-0005-0000-0000-0000F9230000}"/>
    <cellStyle name="40% - Accent3 2 6" xfId="13544" xr:uid="{00000000-0005-0000-0000-0000FA230000}"/>
    <cellStyle name="40% - Accent3 2 7" xfId="13545" xr:uid="{00000000-0005-0000-0000-0000FB230000}"/>
    <cellStyle name="40% - Accent3 2 8" xfId="13546" xr:uid="{00000000-0005-0000-0000-0000FC230000}"/>
    <cellStyle name="40% - Accent3 2 9" xfId="13547" xr:uid="{00000000-0005-0000-0000-0000FD230000}"/>
    <cellStyle name="40% - Accent3 20" xfId="2870" xr:uid="{00000000-0005-0000-0000-0000FE230000}"/>
    <cellStyle name="40% - Accent3 20 2" xfId="13390" xr:uid="{00000000-0005-0000-0000-0000FF230000}"/>
    <cellStyle name="40% - Accent3 20 2 2" xfId="13393" xr:uid="{00000000-0005-0000-0000-000000240000}"/>
    <cellStyle name="40% - Accent3 20 3" xfId="13397" xr:uid="{00000000-0005-0000-0000-000001240000}"/>
    <cellStyle name="40% - Accent3 20 4" xfId="13400" xr:uid="{00000000-0005-0000-0000-000002240000}"/>
    <cellStyle name="40% - Accent3 20 5" xfId="13403" xr:uid="{00000000-0005-0000-0000-000003240000}"/>
    <cellStyle name="40% - Accent3 20_REKAP IBT" xfId="13408" xr:uid="{00000000-0005-0000-0000-000004240000}"/>
    <cellStyle name="40% - Accent3 21" xfId="13410" xr:uid="{00000000-0005-0000-0000-000005240000}"/>
    <cellStyle name="40% - Accent3 21 2" xfId="13417" xr:uid="{00000000-0005-0000-0000-000006240000}"/>
    <cellStyle name="40% - Accent3 21 2 2" xfId="13419" xr:uid="{00000000-0005-0000-0000-000007240000}"/>
    <cellStyle name="40% - Accent3 21 3" xfId="13424" xr:uid="{00000000-0005-0000-0000-000008240000}"/>
    <cellStyle name="40% - Accent3 21 4" xfId="13427" xr:uid="{00000000-0005-0000-0000-000009240000}"/>
    <cellStyle name="40% - Accent3 21 5" xfId="13430" xr:uid="{00000000-0005-0000-0000-00000A240000}"/>
    <cellStyle name="40% - Accent3 21_REKAP IBT" xfId="13437" xr:uid="{00000000-0005-0000-0000-00000B240000}"/>
    <cellStyle name="40% - Accent3 22" xfId="13440" xr:uid="{00000000-0005-0000-0000-00000C240000}"/>
    <cellStyle name="40% - Accent3 22 2" xfId="13446" xr:uid="{00000000-0005-0000-0000-00000D240000}"/>
    <cellStyle name="40% - Accent3 22 2 2" xfId="13448" xr:uid="{00000000-0005-0000-0000-00000E240000}"/>
    <cellStyle name="40% - Accent3 22 3" xfId="13452" xr:uid="{00000000-0005-0000-0000-00000F240000}"/>
    <cellStyle name="40% - Accent3 22 4" xfId="13455" xr:uid="{00000000-0005-0000-0000-000010240000}"/>
    <cellStyle name="40% - Accent3 22 5" xfId="13460" xr:uid="{00000000-0005-0000-0000-000011240000}"/>
    <cellStyle name="40% - Accent3 22_REKAP IBT" xfId="13468" xr:uid="{00000000-0005-0000-0000-000012240000}"/>
    <cellStyle name="40% - Accent3 23" xfId="13471" xr:uid="{00000000-0005-0000-0000-000013240000}"/>
    <cellStyle name="40% - Accent3 23 2" xfId="13474" xr:uid="{00000000-0005-0000-0000-000014240000}"/>
    <cellStyle name="40% - Accent3 23 2 2" xfId="13477" xr:uid="{00000000-0005-0000-0000-000015240000}"/>
    <cellStyle name="40% - Accent3 23 3" xfId="13482" xr:uid="{00000000-0005-0000-0000-000016240000}"/>
    <cellStyle name="40% - Accent3 23 4" xfId="4493" xr:uid="{00000000-0005-0000-0000-000017240000}"/>
    <cellStyle name="40% - Accent3 23 5" xfId="13484" xr:uid="{00000000-0005-0000-0000-000018240000}"/>
    <cellStyle name="40% - Accent3 23_REKAP IBT" xfId="13487" xr:uid="{00000000-0005-0000-0000-000019240000}"/>
    <cellStyle name="40% - Accent3 24" xfId="13489" xr:uid="{00000000-0005-0000-0000-00001A240000}"/>
    <cellStyle name="40% - Accent3 24 2" xfId="13491" xr:uid="{00000000-0005-0000-0000-00001B240000}"/>
    <cellStyle name="40% - Accent3 24 2 2" xfId="13494" xr:uid="{00000000-0005-0000-0000-00001C240000}"/>
    <cellStyle name="40% - Accent3 24 3" xfId="13496" xr:uid="{00000000-0005-0000-0000-00001D240000}"/>
    <cellStyle name="40% - Accent3 24 4" xfId="13499" xr:uid="{00000000-0005-0000-0000-00001E240000}"/>
    <cellStyle name="40% - Accent3 24 5" xfId="13501" xr:uid="{00000000-0005-0000-0000-00001F240000}"/>
    <cellStyle name="40% - Accent3 24_REKAP IBT" xfId="13506" xr:uid="{00000000-0005-0000-0000-000020240000}"/>
    <cellStyle name="40% - Accent3 25" xfId="13548" xr:uid="{00000000-0005-0000-0000-000021240000}"/>
    <cellStyle name="40% - Accent3 25 2" xfId="13550" xr:uid="{00000000-0005-0000-0000-000022240000}"/>
    <cellStyle name="40% - Accent3 25 2 2" xfId="13553" xr:uid="{00000000-0005-0000-0000-000023240000}"/>
    <cellStyle name="40% - Accent3 25 3" xfId="13555" xr:uid="{00000000-0005-0000-0000-000024240000}"/>
    <cellStyle name="40% - Accent3 25 4" xfId="13557" xr:uid="{00000000-0005-0000-0000-000025240000}"/>
    <cellStyle name="40% - Accent3 25 5" xfId="13559" xr:uid="{00000000-0005-0000-0000-000026240000}"/>
    <cellStyle name="40% - Accent3 25_REKAP IBT" xfId="13563" xr:uid="{00000000-0005-0000-0000-000027240000}"/>
    <cellStyle name="40% - Accent3 26" xfId="13565" xr:uid="{00000000-0005-0000-0000-000028240000}"/>
    <cellStyle name="40% - Accent3 26 2" xfId="13567" xr:uid="{00000000-0005-0000-0000-000029240000}"/>
    <cellStyle name="40% - Accent3 26 2 2" xfId="13571" xr:uid="{00000000-0005-0000-0000-00002A240000}"/>
    <cellStyle name="40% - Accent3 26 3" xfId="13573" xr:uid="{00000000-0005-0000-0000-00002B240000}"/>
    <cellStyle name="40% - Accent3 26 4" xfId="13575" xr:uid="{00000000-0005-0000-0000-00002C240000}"/>
    <cellStyle name="40% - Accent3 26 5" xfId="13577" xr:uid="{00000000-0005-0000-0000-00002D240000}"/>
    <cellStyle name="40% - Accent3 26_REKAP IBT" xfId="1049" xr:uid="{00000000-0005-0000-0000-00002E240000}"/>
    <cellStyle name="40% - Accent3 27" xfId="13579" xr:uid="{00000000-0005-0000-0000-00002F240000}"/>
    <cellStyle name="40% - Accent3 27 2" xfId="13581" xr:uid="{00000000-0005-0000-0000-000030240000}"/>
    <cellStyle name="40% - Accent3 27 2 2" xfId="13584" xr:uid="{00000000-0005-0000-0000-000031240000}"/>
    <cellStyle name="40% - Accent3 27 3" xfId="13586" xr:uid="{00000000-0005-0000-0000-000032240000}"/>
    <cellStyle name="40% - Accent3 27 4" xfId="13588" xr:uid="{00000000-0005-0000-0000-000033240000}"/>
    <cellStyle name="40% - Accent3 27 5" xfId="13590" xr:uid="{00000000-0005-0000-0000-000034240000}"/>
    <cellStyle name="40% - Accent3 27_REKAP IBT" xfId="13592" xr:uid="{00000000-0005-0000-0000-000035240000}"/>
    <cellStyle name="40% - Accent3 28" xfId="13595" xr:uid="{00000000-0005-0000-0000-000036240000}"/>
    <cellStyle name="40% - Accent3 28 2" xfId="13597" xr:uid="{00000000-0005-0000-0000-000037240000}"/>
    <cellStyle name="40% - Accent3 28 2 2" xfId="13600" xr:uid="{00000000-0005-0000-0000-000038240000}"/>
    <cellStyle name="40% - Accent3 28 3" xfId="13602" xr:uid="{00000000-0005-0000-0000-000039240000}"/>
    <cellStyle name="40% - Accent3 28 4" xfId="13604" xr:uid="{00000000-0005-0000-0000-00003A240000}"/>
    <cellStyle name="40% - Accent3 28 5" xfId="13606" xr:uid="{00000000-0005-0000-0000-00003B240000}"/>
    <cellStyle name="40% - Accent3 28_REKAP IBT" xfId="13608" xr:uid="{00000000-0005-0000-0000-00003C240000}"/>
    <cellStyle name="40% - Accent3 29" xfId="13610" xr:uid="{00000000-0005-0000-0000-00003D240000}"/>
    <cellStyle name="40% - Accent3 29 2" xfId="13614" xr:uid="{00000000-0005-0000-0000-00003E240000}"/>
    <cellStyle name="40% - Accent3 29 2 2" xfId="13618" xr:uid="{00000000-0005-0000-0000-00003F240000}"/>
    <cellStyle name="40% - Accent3 29 3" xfId="13625" xr:uid="{00000000-0005-0000-0000-000040240000}"/>
    <cellStyle name="40% - Accent3 29 4" xfId="13630" xr:uid="{00000000-0005-0000-0000-000041240000}"/>
    <cellStyle name="40% - Accent3 29 5" xfId="13637" xr:uid="{00000000-0005-0000-0000-000042240000}"/>
    <cellStyle name="40% - Accent3 29_REKAP IBT" xfId="13639" xr:uid="{00000000-0005-0000-0000-000043240000}"/>
    <cellStyle name="40% - Accent3 3" xfId="12981" xr:uid="{00000000-0005-0000-0000-000044240000}"/>
    <cellStyle name="40% - Accent3 3 10" xfId="13641" xr:uid="{00000000-0005-0000-0000-000045240000}"/>
    <cellStyle name="40% - Accent3 3 11" xfId="13642" xr:uid="{00000000-0005-0000-0000-000046240000}"/>
    <cellStyle name="40% - Accent3 3 12" xfId="13643" xr:uid="{00000000-0005-0000-0000-000047240000}"/>
    <cellStyle name="40% - Accent3 3 13" xfId="13645" xr:uid="{00000000-0005-0000-0000-000048240000}"/>
    <cellStyle name="40% - Accent3 3 14" xfId="10782" xr:uid="{00000000-0005-0000-0000-000049240000}"/>
    <cellStyle name="40% - Accent3 3 15" xfId="8049" xr:uid="{00000000-0005-0000-0000-00004A240000}"/>
    <cellStyle name="40% - Accent3 3 16" xfId="13646" xr:uid="{00000000-0005-0000-0000-00004B240000}"/>
    <cellStyle name="40% - Accent3 3 2" xfId="12984" xr:uid="{00000000-0005-0000-0000-00004C240000}"/>
    <cellStyle name="40% - Accent3 3 3" xfId="10346" xr:uid="{00000000-0005-0000-0000-00004D240000}"/>
    <cellStyle name="40% - Accent3 3 4" xfId="13647" xr:uid="{00000000-0005-0000-0000-00004E240000}"/>
    <cellStyle name="40% - Accent3 3 5" xfId="13653" xr:uid="{00000000-0005-0000-0000-00004F240000}"/>
    <cellStyle name="40% - Accent3 3 6" xfId="13655" xr:uid="{00000000-0005-0000-0000-000050240000}"/>
    <cellStyle name="40% - Accent3 3 7" xfId="13657" xr:uid="{00000000-0005-0000-0000-000051240000}"/>
    <cellStyle name="40% - Accent3 3 8" xfId="13659" xr:uid="{00000000-0005-0000-0000-000052240000}"/>
    <cellStyle name="40% - Accent3 3 9" xfId="13661" xr:uid="{00000000-0005-0000-0000-000053240000}"/>
    <cellStyle name="40% - Accent3 30" xfId="13549" xr:uid="{00000000-0005-0000-0000-000054240000}"/>
    <cellStyle name="40% - Accent3 30 2" xfId="13551" xr:uid="{00000000-0005-0000-0000-000055240000}"/>
    <cellStyle name="40% - Accent3 30 2 2" xfId="13554" xr:uid="{00000000-0005-0000-0000-000056240000}"/>
    <cellStyle name="40% - Accent3 30 3" xfId="13556" xr:uid="{00000000-0005-0000-0000-000057240000}"/>
    <cellStyle name="40% - Accent3 30 4" xfId="13558" xr:uid="{00000000-0005-0000-0000-000058240000}"/>
    <cellStyle name="40% - Accent3 30 5" xfId="13560" xr:uid="{00000000-0005-0000-0000-000059240000}"/>
    <cellStyle name="40% - Accent3 30_REKAP IBT" xfId="13564" xr:uid="{00000000-0005-0000-0000-00005A240000}"/>
    <cellStyle name="40% - Accent3 31" xfId="13566" xr:uid="{00000000-0005-0000-0000-00005B240000}"/>
    <cellStyle name="40% - Accent3 31 2" xfId="13568" xr:uid="{00000000-0005-0000-0000-00005C240000}"/>
    <cellStyle name="40% - Accent3 31 2 2" xfId="13572" xr:uid="{00000000-0005-0000-0000-00005D240000}"/>
    <cellStyle name="40% - Accent3 31 3" xfId="13574" xr:uid="{00000000-0005-0000-0000-00005E240000}"/>
    <cellStyle name="40% - Accent3 31 4" xfId="13576" xr:uid="{00000000-0005-0000-0000-00005F240000}"/>
    <cellStyle name="40% - Accent3 31 5" xfId="13578" xr:uid="{00000000-0005-0000-0000-000060240000}"/>
    <cellStyle name="40% - Accent3 31_REKAP IBT" xfId="1050" xr:uid="{00000000-0005-0000-0000-000061240000}"/>
    <cellStyle name="40% - Accent3 32" xfId="13580" xr:uid="{00000000-0005-0000-0000-000062240000}"/>
    <cellStyle name="40% - Accent3 32 2" xfId="13582" xr:uid="{00000000-0005-0000-0000-000063240000}"/>
    <cellStyle name="40% - Accent3 32 2 2" xfId="13585" xr:uid="{00000000-0005-0000-0000-000064240000}"/>
    <cellStyle name="40% - Accent3 32 3" xfId="13587" xr:uid="{00000000-0005-0000-0000-000065240000}"/>
    <cellStyle name="40% - Accent3 32 4" xfId="13589" xr:uid="{00000000-0005-0000-0000-000066240000}"/>
    <cellStyle name="40% - Accent3 32 5" xfId="13591" xr:uid="{00000000-0005-0000-0000-000067240000}"/>
    <cellStyle name="40% - Accent3 32_REKAP IBT" xfId="13593" xr:uid="{00000000-0005-0000-0000-000068240000}"/>
    <cellStyle name="40% - Accent3 33" xfId="13596" xr:uid="{00000000-0005-0000-0000-000069240000}"/>
    <cellStyle name="40% - Accent3 33 2" xfId="13598" xr:uid="{00000000-0005-0000-0000-00006A240000}"/>
    <cellStyle name="40% - Accent3 33 2 2" xfId="13601" xr:uid="{00000000-0005-0000-0000-00006B240000}"/>
    <cellStyle name="40% - Accent3 33 3" xfId="13603" xr:uid="{00000000-0005-0000-0000-00006C240000}"/>
    <cellStyle name="40% - Accent3 33 4" xfId="13605" xr:uid="{00000000-0005-0000-0000-00006D240000}"/>
    <cellStyle name="40% - Accent3 33 5" xfId="13607" xr:uid="{00000000-0005-0000-0000-00006E240000}"/>
    <cellStyle name="40% - Accent3 33_REKAP IBT" xfId="13609" xr:uid="{00000000-0005-0000-0000-00006F240000}"/>
    <cellStyle name="40% - Accent3 34" xfId="13611" xr:uid="{00000000-0005-0000-0000-000070240000}"/>
    <cellStyle name="40% - Accent3 34 2" xfId="13615" xr:uid="{00000000-0005-0000-0000-000071240000}"/>
    <cellStyle name="40% - Accent3 34 2 2" xfId="13619" xr:uid="{00000000-0005-0000-0000-000072240000}"/>
    <cellStyle name="40% - Accent3 34 3" xfId="13626" xr:uid="{00000000-0005-0000-0000-000073240000}"/>
    <cellStyle name="40% - Accent3 34 4" xfId="13631" xr:uid="{00000000-0005-0000-0000-000074240000}"/>
    <cellStyle name="40% - Accent3 34 5" xfId="13638" xr:uid="{00000000-0005-0000-0000-000075240000}"/>
    <cellStyle name="40% - Accent3 34_REKAP IBT" xfId="13640" xr:uid="{00000000-0005-0000-0000-000076240000}"/>
    <cellStyle name="40% - Accent3 35" xfId="13662" xr:uid="{00000000-0005-0000-0000-000077240000}"/>
    <cellStyle name="40% - Accent3 35 2" xfId="13665" xr:uid="{00000000-0005-0000-0000-000078240000}"/>
    <cellStyle name="40% - Accent3 35 2 2" xfId="13668" xr:uid="{00000000-0005-0000-0000-000079240000}"/>
    <cellStyle name="40% - Accent3 35 3" xfId="13671" xr:uid="{00000000-0005-0000-0000-00007A240000}"/>
    <cellStyle name="40% - Accent3 35 4" xfId="13673" xr:uid="{00000000-0005-0000-0000-00007B240000}"/>
    <cellStyle name="40% - Accent3 35 5" xfId="13675" xr:uid="{00000000-0005-0000-0000-00007C240000}"/>
    <cellStyle name="40% - Accent3 35_REKAP IBT" xfId="7185" xr:uid="{00000000-0005-0000-0000-00007D240000}"/>
    <cellStyle name="40% - Accent3 36" xfId="13677" xr:uid="{00000000-0005-0000-0000-00007E240000}"/>
    <cellStyle name="40% - Accent3 36 2" xfId="13679" xr:uid="{00000000-0005-0000-0000-00007F240000}"/>
    <cellStyle name="40% - Accent3 36 2 2" xfId="13683" xr:uid="{00000000-0005-0000-0000-000080240000}"/>
    <cellStyle name="40% - Accent3 36 3" xfId="2190" xr:uid="{00000000-0005-0000-0000-000081240000}"/>
    <cellStyle name="40% - Accent3 36 4" xfId="2195" xr:uid="{00000000-0005-0000-0000-000082240000}"/>
    <cellStyle name="40% - Accent3 36 5" xfId="13685" xr:uid="{00000000-0005-0000-0000-000083240000}"/>
    <cellStyle name="40% - Accent3 36_REKAP IBT" xfId="13688" xr:uid="{00000000-0005-0000-0000-000084240000}"/>
    <cellStyle name="40% - Accent3 37" xfId="13690" xr:uid="{00000000-0005-0000-0000-000085240000}"/>
    <cellStyle name="40% - Accent3 37 2" xfId="13692" xr:uid="{00000000-0005-0000-0000-000086240000}"/>
    <cellStyle name="40% - Accent3 37 2 2" xfId="13695" xr:uid="{00000000-0005-0000-0000-000087240000}"/>
    <cellStyle name="40% - Accent3 37 3" xfId="2202" xr:uid="{00000000-0005-0000-0000-000088240000}"/>
    <cellStyle name="40% - Accent3 37 4" xfId="2209" xr:uid="{00000000-0005-0000-0000-000089240000}"/>
    <cellStyle name="40% - Accent3 37 5" xfId="1920" xr:uid="{00000000-0005-0000-0000-00008A240000}"/>
    <cellStyle name="40% - Accent3 37_REKAP IBT" xfId="13697" xr:uid="{00000000-0005-0000-0000-00008B240000}"/>
    <cellStyle name="40% - Accent3 38" xfId="10246" xr:uid="{00000000-0005-0000-0000-00008C240000}"/>
    <cellStyle name="40% - Accent3 38 2" xfId="13700" xr:uid="{00000000-0005-0000-0000-00008D240000}"/>
    <cellStyle name="40% - Accent3 38 2 2" xfId="13704" xr:uid="{00000000-0005-0000-0000-00008E240000}"/>
    <cellStyle name="40% - Accent3 38 3" xfId="2223" xr:uid="{00000000-0005-0000-0000-00008F240000}"/>
    <cellStyle name="40% - Accent3 38 4" xfId="13706" xr:uid="{00000000-0005-0000-0000-000090240000}"/>
    <cellStyle name="40% - Accent3 38 5" xfId="13708" xr:uid="{00000000-0005-0000-0000-000091240000}"/>
    <cellStyle name="40% - Accent3 38_REKAP IBT" xfId="13712" xr:uid="{00000000-0005-0000-0000-000092240000}"/>
    <cellStyle name="40% - Accent3 39" xfId="13714" xr:uid="{00000000-0005-0000-0000-000093240000}"/>
    <cellStyle name="40% - Accent3 39 2" xfId="13716" xr:uid="{00000000-0005-0000-0000-000094240000}"/>
    <cellStyle name="40% - Accent3 39 2 2" xfId="13719" xr:uid="{00000000-0005-0000-0000-000095240000}"/>
    <cellStyle name="40% - Accent3 39 3" xfId="13723" xr:uid="{00000000-0005-0000-0000-000096240000}"/>
    <cellStyle name="40% - Accent3 39 4" xfId="13725" xr:uid="{00000000-0005-0000-0000-000097240000}"/>
    <cellStyle name="40% - Accent3 39 5" xfId="13727" xr:uid="{00000000-0005-0000-0000-000098240000}"/>
    <cellStyle name="40% - Accent3 39_REKAP IBT" xfId="1946" xr:uid="{00000000-0005-0000-0000-000099240000}"/>
    <cellStyle name="40% - Accent3 4" xfId="12987" xr:uid="{00000000-0005-0000-0000-00009A240000}"/>
    <cellStyle name="40% - Accent3 4 10" xfId="13729" xr:uid="{00000000-0005-0000-0000-00009B240000}"/>
    <cellStyle name="40% - Accent3 4 2" xfId="13732" xr:uid="{00000000-0005-0000-0000-00009C240000}"/>
    <cellStyle name="40% - Accent3 4 2 2" xfId="13735" xr:uid="{00000000-0005-0000-0000-00009D240000}"/>
    <cellStyle name="40% - Accent3 4 2 3" xfId="13738" xr:uid="{00000000-0005-0000-0000-00009E240000}"/>
    <cellStyle name="40% - Accent3 4 2_REKAP IBT" xfId="13743" xr:uid="{00000000-0005-0000-0000-00009F240000}"/>
    <cellStyle name="40% - Accent3 4 3" xfId="13746" xr:uid="{00000000-0005-0000-0000-0000A0240000}"/>
    <cellStyle name="40% - Accent3 4 3 2" xfId="13749" xr:uid="{00000000-0005-0000-0000-0000A1240000}"/>
    <cellStyle name="40% - Accent3 4 4" xfId="13752" xr:uid="{00000000-0005-0000-0000-0000A2240000}"/>
    <cellStyle name="40% - Accent3 4 4 2" xfId="13755" xr:uid="{00000000-0005-0000-0000-0000A3240000}"/>
    <cellStyle name="40% - Accent3 4 5" xfId="13760" xr:uid="{00000000-0005-0000-0000-0000A4240000}"/>
    <cellStyle name="40% - Accent3 4 5 2" xfId="13763" xr:uid="{00000000-0005-0000-0000-0000A5240000}"/>
    <cellStyle name="40% - Accent3 4 6" xfId="13766" xr:uid="{00000000-0005-0000-0000-0000A6240000}"/>
    <cellStyle name="40% - Accent3 4 7" xfId="13771" xr:uid="{00000000-0005-0000-0000-0000A7240000}"/>
    <cellStyle name="40% - Accent3 4 8" xfId="13774" xr:uid="{00000000-0005-0000-0000-0000A8240000}"/>
    <cellStyle name="40% - Accent3 4 9" xfId="13777" xr:uid="{00000000-0005-0000-0000-0000A9240000}"/>
    <cellStyle name="40% - Accent3 4_REKAP IBT" xfId="13780" xr:uid="{00000000-0005-0000-0000-0000AA240000}"/>
    <cellStyle name="40% - Accent3 40" xfId="13663" xr:uid="{00000000-0005-0000-0000-0000AB240000}"/>
    <cellStyle name="40% - Accent3 40 2" xfId="13666" xr:uid="{00000000-0005-0000-0000-0000AC240000}"/>
    <cellStyle name="40% - Accent3 40 2 2" xfId="13669" xr:uid="{00000000-0005-0000-0000-0000AD240000}"/>
    <cellStyle name="40% - Accent3 40 3" xfId="13672" xr:uid="{00000000-0005-0000-0000-0000AE240000}"/>
    <cellStyle name="40% - Accent3 40 4" xfId="13674" xr:uid="{00000000-0005-0000-0000-0000AF240000}"/>
    <cellStyle name="40% - Accent3 40 5" xfId="13676" xr:uid="{00000000-0005-0000-0000-0000B0240000}"/>
    <cellStyle name="40% - Accent3 40_REKAP IBT" xfId="7186" xr:uid="{00000000-0005-0000-0000-0000B1240000}"/>
    <cellStyle name="40% - Accent3 41" xfId="13678" xr:uid="{00000000-0005-0000-0000-0000B2240000}"/>
    <cellStyle name="40% - Accent3 41 2" xfId="13680" xr:uid="{00000000-0005-0000-0000-0000B3240000}"/>
    <cellStyle name="40% - Accent3 41 2 2" xfId="13684" xr:uid="{00000000-0005-0000-0000-0000B4240000}"/>
    <cellStyle name="40% - Accent3 41 3" xfId="2191" xr:uid="{00000000-0005-0000-0000-0000B5240000}"/>
    <cellStyle name="40% - Accent3 41 4" xfId="2196" xr:uid="{00000000-0005-0000-0000-0000B6240000}"/>
    <cellStyle name="40% - Accent3 41 5" xfId="13686" xr:uid="{00000000-0005-0000-0000-0000B7240000}"/>
    <cellStyle name="40% - Accent3 41_REKAP IBT" xfId="13689" xr:uid="{00000000-0005-0000-0000-0000B8240000}"/>
    <cellStyle name="40% - Accent3 42" xfId="13691" xr:uid="{00000000-0005-0000-0000-0000B9240000}"/>
    <cellStyle name="40% - Accent3 42 2" xfId="13693" xr:uid="{00000000-0005-0000-0000-0000BA240000}"/>
    <cellStyle name="40% - Accent3 42 2 2" xfId="13696" xr:uid="{00000000-0005-0000-0000-0000BB240000}"/>
    <cellStyle name="40% - Accent3 42 3" xfId="2203" xr:uid="{00000000-0005-0000-0000-0000BC240000}"/>
    <cellStyle name="40% - Accent3 42 4" xfId="2210" xr:uid="{00000000-0005-0000-0000-0000BD240000}"/>
    <cellStyle name="40% - Accent3 42 5" xfId="1921" xr:uid="{00000000-0005-0000-0000-0000BE240000}"/>
    <cellStyle name="40% - Accent3 42_REKAP IBT" xfId="13698" xr:uid="{00000000-0005-0000-0000-0000BF240000}"/>
    <cellStyle name="40% - Accent3 43" xfId="10247" xr:uid="{00000000-0005-0000-0000-0000C0240000}"/>
    <cellStyle name="40% - Accent3 43 2" xfId="13701" xr:uid="{00000000-0005-0000-0000-0000C1240000}"/>
    <cellStyle name="40% - Accent3 43 2 2" xfId="13705" xr:uid="{00000000-0005-0000-0000-0000C2240000}"/>
    <cellStyle name="40% - Accent3 43 3" xfId="2224" xr:uid="{00000000-0005-0000-0000-0000C3240000}"/>
    <cellStyle name="40% - Accent3 43 4" xfId="13707" xr:uid="{00000000-0005-0000-0000-0000C4240000}"/>
    <cellStyle name="40% - Accent3 43 5" xfId="13709" xr:uid="{00000000-0005-0000-0000-0000C5240000}"/>
    <cellStyle name="40% - Accent3 43_REKAP IBT" xfId="13713" xr:uid="{00000000-0005-0000-0000-0000C6240000}"/>
    <cellStyle name="40% - Accent3 44" xfId="13715" xr:uid="{00000000-0005-0000-0000-0000C7240000}"/>
    <cellStyle name="40% - Accent3 44 2" xfId="13717" xr:uid="{00000000-0005-0000-0000-0000C8240000}"/>
    <cellStyle name="40% - Accent3 44 2 2" xfId="13720" xr:uid="{00000000-0005-0000-0000-0000C9240000}"/>
    <cellStyle name="40% - Accent3 44 3" xfId="13724" xr:uid="{00000000-0005-0000-0000-0000CA240000}"/>
    <cellStyle name="40% - Accent3 44 4" xfId="13726" xr:uid="{00000000-0005-0000-0000-0000CB240000}"/>
    <cellStyle name="40% - Accent3 44 5" xfId="13728" xr:uid="{00000000-0005-0000-0000-0000CC240000}"/>
    <cellStyle name="40% - Accent3 44_REKAP IBT" xfId="1947" xr:uid="{00000000-0005-0000-0000-0000CD240000}"/>
    <cellStyle name="40% - Accent3 45" xfId="13781" xr:uid="{00000000-0005-0000-0000-0000CE240000}"/>
    <cellStyle name="40% - Accent3 45 2" xfId="13783" xr:uid="{00000000-0005-0000-0000-0000CF240000}"/>
    <cellStyle name="40% - Accent3 45 2 2" xfId="13786" xr:uid="{00000000-0005-0000-0000-0000D0240000}"/>
    <cellStyle name="40% - Accent3 45 3" xfId="13788" xr:uid="{00000000-0005-0000-0000-0000D1240000}"/>
    <cellStyle name="40% - Accent3 45 4" xfId="13790" xr:uid="{00000000-0005-0000-0000-0000D2240000}"/>
    <cellStyle name="40% - Accent3 45 5" xfId="13792" xr:uid="{00000000-0005-0000-0000-0000D3240000}"/>
    <cellStyle name="40% - Accent3 45_REKAP IBT" xfId="4253" xr:uid="{00000000-0005-0000-0000-0000D4240000}"/>
    <cellStyle name="40% - Accent3 46" xfId="13796" xr:uid="{00000000-0005-0000-0000-0000D5240000}"/>
    <cellStyle name="40% - Accent3 46 2" xfId="13798" xr:uid="{00000000-0005-0000-0000-0000D6240000}"/>
    <cellStyle name="40% - Accent3 46 2 2" xfId="13801" xr:uid="{00000000-0005-0000-0000-0000D7240000}"/>
    <cellStyle name="40% - Accent3 46 3" xfId="13803" xr:uid="{00000000-0005-0000-0000-0000D8240000}"/>
    <cellStyle name="40% - Accent3 46 4" xfId="13805" xr:uid="{00000000-0005-0000-0000-0000D9240000}"/>
    <cellStyle name="40% - Accent3 46 5" xfId="13807" xr:uid="{00000000-0005-0000-0000-0000DA240000}"/>
    <cellStyle name="40% - Accent3 46_REKAP IBT" xfId="13809" xr:uid="{00000000-0005-0000-0000-0000DB240000}"/>
    <cellStyle name="40% - Accent3 47" xfId="13087" xr:uid="{00000000-0005-0000-0000-0000DC240000}"/>
    <cellStyle name="40% - Accent3 47 2" xfId="13092" xr:uid="{00000000-0005-0000-0000-0000DD240000}"/>
    <cellStyle name="40% - Accent3 47 2 2" xfId="13812" xr:uid="{00000000-0005-0000-0000-0000DE240000}"/>
    <cellStyle name="40% - Accent3 47 3" xfId="13815" xr:uid="{00000000-0005-0000-0000-0000DF240000}"/>
    <cellStyle name="40% - Accent3 47 4" xfId="13818" xr:uid="{00000000-0005-0000-0000-0000E0240000}"/>
    <cellStyle name="40% - Accent3 47 5" xfId="13823" xr:uid="{00000000-0005-0000-0000-0000E1240000}"/>
    <cellStyle name="40% - Accent3 47_REKAP IBT" xfId="13825" xr:uid="{00000000-0005-0000-0000-0000E2240000}"/>
    <cellStyle name="40% - Accent3 48" xfId="13101" xr:uid="{00000000-0005-0000-0000-0000E3240000}"/>
    <cellStyle name="40% - Accent3 48 2" xfId="13827" xr:uid="{00000000-0005-0000-0000-0000E4240000}"/>
    <cellStyle name="40% - Accent3 48 2 2" xfId="13829" xr:uid="{00000000-0005-0000-0000-0000E5240000}"/>
    <cellStyle name="40% - Accent3 48 3" xfId="13831" xr:uid="{00000000-0005-0000-0000-0000E6240000}"/>
    <cellStyle name="40% - Accent3 48 4" xfId="13833" xr:uid="{00000000-0005-0000-0000-0000E7240000}"/>
    <cellStyle name="40% - Accent3 48 5" xfId="13836" xr:uid="{00000000-0005-0000-0000-0000E8240000}"/>
    <cellStyle name="40% - Accent3 48_REKAP IBT" xfId="13838" xr:uid="{00000000-0005-0000-0000-0000E9240000}"/>
    <cellStyle name="40% - Accent3 49" xfId="13107" xr:uid="{00000000-0005-0000-0000-0000EA240000}"/>
    <cellStyle name="40% - Accent3 49 2" xfId="13840" xr:uid="{00000000-0005-0000-0000-0000EB240000}"/>
    <cellStyle name="40% - Accent3 49 2 2" xfId="13842" xr:uid="{00000000-0005-0000-0000-0000EC240000}"/>
    <cellStyle name="40% - Accent3 49 3" xfId="13844" xr:uid="{00000000-0005-0000-0000-0000ED240000}"/>
    <cellStyle name="40% - Accent3 49 4" xfId="13848" xr:uid="{00000000-0005-0000-0000-0000EE240000}"/>
    <cellStyle name="40% - Accent3 49 5" xfId="13851" xr:uid="{00000000-0005-0000-0000-0000EF240000}"/>
    <cellStyle name="40% - Accent3 49_REKAP IBT" xfId="13855" xr:uid="{00000000-0005-0000-0000-0000F0240000}"/>
    <cellStyle name="40% - Accent3 5" xfId="12993" xr:uid="{00000000-0005-0000-0000-0000F1240000}"/>
    <cellStyle name="40% - Accent3 5 10" xfId="2982" xr:uid="{00000000-0005-0000-0000-0000F2240000}"/>
    <cellStyle name="40% - Accent3 5 2" xfId="13858" xr:uid="{00000000-0005-0000-0000-0000F3240000}"/>
    <cellStyle name="40% - Accent3 5 2 2" xfId="13859" xr:uid="{00000000-0005-0000-0000-0000F4240000}"/>
    <cellStyle name="40% - Accent3 5 2 3" xfId="13860" xr:uid="{00000000-0005-0000-0000-0000F5240000}"/>
    <cellStyle name="40% - Accent3 5 2_REKAP IBT" xfId="13862" xr:uid="{00000000-0005-0000-0000-0000F6240000}"/>
    <cellStyle name="40% - Accent3 5 3" xfId="7089" xr:uid="{00000000-0005-0000-0000-0000F7240000}"/>
    <cellStyle name="40% - Accent3 5 3 2" xfId="13863" xr:uid="{00000000-0005-0000-0000-0000F8240000}"/>
    <cellStyle name="40% - Accent3 5 4" xfId="13864" xr:uid="{00000000-0005-0000-0000-0000F9240000}"/>
    <cellStyle name="40% - Accent3 5 4 2" xfId="13865" xr:uid="{00000000-0005-0000-0000-0000FA240000}"/>
    <cellStyle name="40% - Accent3 5 5" xfId="13868" xr:uid="{00000000-0005-0000-0000-0000FB240000}"/>
    <cellStyle name="40% - Accent3 5 5 2" xfId="13869" xr:uid="{00000000-0005-0000-0000-0000FC240000}"/>
    <cellStyle name="40% - Accent3 5 6" xfId="13870" xr:uid="{00000000-0005-0000-0000-0000FD240000}"/>
    <cellStyle name="40% - Accent3 5 7" xfId="13871" xr:uid="{00000000-0005-0000-0000-0000FE240000}"/>
    <cellStyle name="40% - Accent3 5 8" xfId="13872" xr:uid="{00000000-0005-0000-0000-0000FF240000}"/>
    <cellStyle name="40% - Accent3 5 9" xfId="13873" xr:uid="{00000000-0005-0000-0000-000000250000}"/>
    <cellStyle name="40% - Accent3 5_REKAP IBT" xfId="13874" xr:uid="{00000000-0005-0000-0000-000001250000}"/>
    <cellStyle name="40% - Accent3 50" xfId="13782" xr:uid="{00000000-0005-0000-0000-000002250000}"/>
    <cellStyle name="40% - Accent3 50 2" xfId="13784" xr:uid="{00000000-0005-0000-0000-000003250000}"/>
    <cellStyle name="40% - Accent3 50 2 2" xfId="13787" xr:uid="{00000000-0005-0000-0000-000004250000}"/>
    <cellStyle name="40% - Accent3 50 3" xfId="13789" xr:uid="{00000000-0005-0000-0000-000005250000}"/>
    <cellStyle name="40% - Accent3 50 4" xfId="13791" xr:uid="{00000000-0005-0000-0000-000006250000}"/>
    <cellStyle name="40% - Accent3 50 5" xfId="13793" xr:uid="{00000000-0005-0000-0000-000007250000}"/>
    <cellStyle name="40% - Accent3 50_REKAP IBT" xfId="4254" xr:uid="{00000000-0005-0000-0000-000008250000}"/>
    <cellStyle name="40% - Accent3 51" xfId="13797" xr:uid="{00000000-0005-0000-0000-000009250000}"/>
    <cellStyle name="40% - Accent3 51 2" xfId="13799" xr:uid="{00000000-0005-0000-0000-00000A250000}"/>
    <cellStyle name="40% - Accent3 51 2 2" xfId="13802" xr:uid="{00000000-0005-0000-0000-00000B250000}"/>
    <cellStyle name="40% - Accent3 51 3" xfId="13804" xr:uid="{00000000-0005-0000-0000-00000C250000}"/>
    <cellStyle name="40% - Accent3 51 4" xfId="13806" xr:uid="{00000000-0005-0000-0000-00000D250000}"/>
    <cellStyle name="40% - Accent3 51 5" xfId="13808" xr:uid="{00000000-0005-0000-0000-00000E250000}"/>
    <cellStyle name="40% - Accent3 51_REKAP IBT" xfId="13810" xr:uid="{00000000-0005-0000-0000-00000F250000}"/>
    <cellStyle name="40% - Accent3 52" xfId="13088" xr:uid="{00000000-0005-0000-0000-000010250000}"/>
    <cellStyle name="40% - Accent3 52 2" xfId="13093" xr:uid="{00000000-0005-0000-0000-000011250000}"/>
    <cellStyle name="40% - Accent3 52 2 2" xfId="13813" xr:uid="{00000000-0005-0000-0000-000012250000}"/>
    <cellStyle name="40% - Accent3 52 3" xfId="13816" xr:uid="{00000000-0005-0000-0000-000013250000}"/>
    <cellStyle name="40% - Accent3 52 4" xfId="13819" xr:uid="{00000000-0005-0000-0000-000014250000}"/>
    <cellStyle name="40% - Accent3 52 5" xfId="13824" xr:uid="{00000000-0005-0000-0000-000015250000}"/>
    <cellStyle name="40% - Accent3 52_REKAP IBT" xfId="13826" xr:uid="{00000000-0005-0000-0000-000016250000}"/>
    <cellStyle name="40% - Accent3 53" xfId="13102" xr:uid="{00000000-0005-0000-0000-000017250000}"/>
    <cellStyle name="40% - Accent3 53 2" xfId="13828" xr:uid="{00000000-0005-0000-0000-000018250000}"/>
    <cellStyle name="40% - Accent3 53 2 2" xfId="13830" xr:uid="{00000000-0005-0000-0000-000019250000}"/>
    <cellStyle name="40% - Accent3 53 3" xfId="13832" xr:uid="{00000000-0005-0000-0000-00001A250000}"/>
    <cellStyle name="40% - Accent3 53 4" xfId="13834" xr:uid="{00000000-0005-0000-0000-00001B250000}"/>
    <cellStyle name="40% - Accent3 53 5" xfId="13837" xr:uid="{00000000-0005-0000-0000-00001C250000}"/>
    <cellStyle name="40% - Accent3 53_REKAP IBT" xfId="13839" xr:uid="{00000000-0005-0000-0000-00001D250000}"/>
    <cellStyle name="40% - Accent3 54" xfId="13108" xr:uid="{00000000-0005-0000-0000-00001E250000}"/>
    <cellStyle name="40% - Accent3 54 2" xfId="13841" xr:uid="{00000000-0005-0000-0000-00001F250000}"/>
    <cellStyle name="40% - Accent3 54 2 2" xfId="13843" xr:uid="{00000000-0005-0000-0000-000020250000}"/>
    <cellStyle name="40% - Accent3 54 3" xfId="13845" xr:uid="{00000000-0005-0000-0000-000021250000}"/>
    <cellStyle name="40% - Accent3 54 4" xfId="13849" xr:uid="{00000000-0005-0000-0000-000022250000}"/>
    <cellStyle name="40% - Accent3 54 5" xfId="13852" xr:uid="{00000000-0005-0000-0000-000023250000}"/>
    <cellStyle name="40% - Accent3 54_REKAP IBT" xfId="13856" xr:uid="{00000000-0005-0000-0000-000024250000}"/>
    <cellStyle name="40% - Accent3 55" xfId="13113" xr:uid="{00000000-0005-0000-0000-000025250000}"/>
    <cellStyle name="40% - Accent3 55 2" xfId="13876" xr:uid="{00000000-0005-0000-0000-000026250000}"/>
    <cellStyle name="40% - Accent3 55 2 2" xfId="13879" xr:uid="{00000000-0005-0000-0000-000027250000}"/>
    <cellStyle name="40% - Accent3 55 3" xfId="12447" xr:uid="{00000000-0005-0000-0000-000028250000}"/>
    <cellStyle name="40% - Accent3 55 4" xfId="13881" xr:uid="{00000000-0005-0000-0000-000029250000}"/>
    <cellStyle name="40% - Accent3 55 5" xfId="13884" xr:uid="{00000000-0005-0000-0000-00002A250000}"/>
    <cellStyle name="40% - Accent3 55_REKAP IBT" xfId="13887" xr:uid="{00000000-0005-0000-0000-00002B250000}"/>
    <cellStyle name="40% - Accent3 56" xfId="13890" xr:uid="{00000000-0005-0000-0000-00002C250000}"/>
    <cellStyle name="40% - Accent3 56 2" xfId="10383" xr:uid="{00000000-0005-0000-0000-00002D250000}"/>
    <cellStyle name="40% - Accent3 56 2 2" xfId="13893" xr:uid="{00000000-0005-0000-0000-00002E250000}"/>
    <cellStyle name="40% - Accent3 56 3" xfId="13895" xr:uid="{00000000-0005-0000-0000-00002F250000}"/>
    <cellStyle name="40% - Accent3 56 4" xfId="4394" xr:uid="{00000000-0005-0000-0000-000030250000}"/>
    <cellStyle name="40% - Accent3 56 5" xfId="2212" xr:uid="{00000000-0005-0000-0000-000031250000}"/>
    <cellStyle name="40% - Accent3 56_REKAP IBT" xfId="13897" xr:uid="{00000000-0005-0000-0000-000032250000}"/>
    <cellStyle name="40% - Accent3 57" xfId="13899" xr:uid="{00000000-0005-0000-0000-000033250000}"/>
    <cellStyle name="40% - Accent3 57 2" xfId="13901" xr:uid="{00000000-0005-0000-0000-000034250000}"/>
    <cellStyle name="40% - Accent3 57 2 2" xfId="13903" xr:uid="{00000000-0005-0000-0000-000035250000}"/>
    <cellStyle name="40% - Accent3 57 3" xfId="13906" xr:uid="{00000000-0005-0000-0000-000036250000}"/>
    <cellStyle name="40% - Accent3 57 4" xfId="8598" xr:uid="{00000000-0005-0000-0000-000037250000}"/>
    <cellStyle name="40% - Accent3 57 5" xfId="13910" xr:uid="{00000000-0005-0000-0000-000038250000}"/>
    <cellStyle name="40% - Accent3 57_REKAP IBT" xfId="13913" xr:uid="{00000000-0005-0000-0000-000039250000}"/>
    <cellStyle name="40% - Accent3 58" xfId="13915" xr:uid="{00000000-0005-0000-0000-00003A250000}"/>
    <cellStyle name="40% - Accent3 58 2" xfId="13917" xr:uid="{00000000-0005-0000-0000-00003B250000}"/>
    <cellStyle name="40% - Accent3 58 2 2" xfId="13919" xr:uid="{00000000-0005-0000-0000-00003C250000}"/>
    <cellStyle name="40% - Accent3 58 3" xfId="13921" xr:uid="{00000000-0005-0000-0000-00003D250000}"/>
    <cellStyle name="40% - Accent3 58 4" xfId="8603" xr:uid="{00000000-0005-0000-0000-00003E250000}"/>
    <cellStyle name="40% - Accent3 58 5" xfId="13925" xr:uid="{00000000-0005-0000-0000-00003F250000}"/>
    <cellStyle name="40% - Accent3 58_REKAP IBT" xfId="13927" xr:uid="{00000000-0005-0000-0000-000040250000}"/>
    <cellStyle name="40% - Accent3 59" xfId="13931" xr:uid="{00000000-0005-0000-0000-000041250000}"/>
    <cellStyle name="40% - Accent3 59 2" xfId="13934" xr:uid="{00000000-0005-0000-0000-000042250000}"/>
    <cellStyle name="40% - Accent3 59 2 2" xfId="13939" xr:uid="{00000000-0005-0000-0000-000043250000}"/>
    <cellStyle name="40% - Accent3 59 3" xfId="13942" xr:uid="{00000000-0005-0000-0000-000044250000}"/>
    <cellStyle name="40% - Accent3 59 4" xfId="13945" xr:uid="{00000000-0005-0000-0000-000045250000}"/>
    <cellStyle name="40% - Accent3 59 5" xfId="13949" xr:uid="{00000000-0005-0000-0000-000046250000}"/>
    <cellStyle name="40% - Accent3 59_REKAP IBT" xfId="13953" xr:uid="{00000000-0005-0000-0000-000047250000}"/>
    <cellStyle name="40% - Accent3 6" xfId="12999" xr:uid="{00000000-0005-0000-0000-000048250000}"/>
    <cellStyle name="40% - Accent3 6 10" xfId="13955" xr:uid="{00000000-0005-0000-0000-000049250000}"/>
    <cellStyle name="40% - Accent3 6 2" xfId="13956" xr:uid="{00000000-0005-0000-0000-00004A250000}"/>
    <cellStyle name="40% - Accent3 6 2 2" xfId="13957" xr:uid="{00000000-0005-0000-0000-00004B250000}"/>
    <cellStyle name="40% - Accent3 6 2 3" xfId="13959" xr:uid="{00000000-0005-0000-0000-00004C250000}"/>
    <cellStyle name="40% - Accent3 6 2_REKAP IBT" xfId="13960" xr:uid="{00000000-0005-0000-0000-00004D250000}"/>
    <cellStyle name="40% - Accent3 6 3" xfId="13961" xr:uid="{00000000-0005-0000-0000-00004E250000}"/>
    <cellStyle name="40% - Accent3 6 3 2" xfId="13962" xr:uid="{00000000-0005-0000-0000-00004F250000}"/>
    <cellStyle name="40% - Accent3 6 4" xfId="13963" xr:uid="{00000000-0005-0000-0000-000050250000}"/>
    <cellStyle name="40% - Accent3 6 4 2" xfId="13964" xr:uid="{00000000-0005-0000-0000-000051250000}"/>
    <cellStyle name="40% - Accent3 6 5" xfId="13967" xr:uid="{00000000-0005-0000-0000-000052250000}"/>
    <cellStyle name="40% - Accent3 6 5 2" xfId="13968" xr:uid="{00000000-0005-0000-0000-000053250000}"/>
    <cellStyle name="40% - Accent3 6 6" xfId="13969" xr:uid="{00000000-0005-0000-0000-000054250000}"/>
    <cellStyle name="40% - Accent3 6 7" xfId="13970" xr:uid="{00000000-0005-0000-0000-000055250000}"/>
    <cellStyle name="40% - Accent3 6 8" xfId="13971" xr:uid="{00000000-0005-0000-0000-000056250000}"/>
    <cellStyle name="40% - Accent3 6 9" xfId="13972" xr:uid="{00000000-0005-0000-0000-000057250000}"/>
    <cellStyle name="40% - Accent3 6_REKAP IBT" xfId="10408" xr:uid="{00000000-0005-0000-0000-000058250000}"/>
    <cellStyle name="40% - Accent3 60" xfId="13114" xr:uid="{00000000-0005-0000-0000-000059250000}"/>
    <cellStyle name="40% - Accent3 60 2" xfId="13877" xr:uid="{00000000-0005-0000-0000-00005A250000}"/>
    <cellStyle name="40% - Accent3 60 2 2" xfId="13880" xr:uid="{00000000-0005-0000-0000-00005B250000}"/>
    <cellStyle name="40% - Accent3 60 3" xfId="12448" xr:uid="{00000000-0005-0000-0000-00005C250000}"/>
    <cellStyle name="40% - Accent3 60 4" xfId="13882" xr:uid="{00000000-0005-0000-0000-00005D250000}"/>
    <cellStyle name="40% - Accent3 60 5" xfId="13885" xr:uid="{00000000-0005-0000-0000-00005E250000}"/>
    <cellStyle name="40% - Accent3 60_REKAP IBT" xfId="13888" xr:uid="{00000000-0005-0000-0000-00005F250000}"/>
    <cellStyle name="40% - Accent3 61" xfId="13891" xr:uid="{00000000-0005-0000-0000-000060250000}"/>
    <cellStyle name="40% - Accent3 61 2" xfId="10384" xr:uid="{00000000-0005-0000-0000-000061250000}"/>
    <cellStyle name="40% - Accent3 61 2 2" xfId="13894" xr:uid="{00000000-0005-0000-0000-000062250000}"/>
    <cellStyle name="40% - Accent3 61 3" xfId="13896" xr:uid="{00000000-0005-0000-0000-000063250000}"/>
    <cellStyle name="40% - Accent3 61 4" xfId="4395" xr:uid="{00000000-0005-0000-0000-000064250000}"/>
    <cellStyle name="40% - Accent3 61 5" xfId="2213" xr:uid="{00000000-0005-0000-0000-000065250000}"/>
    <cellStyle name="40% - Accent3 61_REKAP IBT" xfId="13898" xr:uid="{00000000-0005-0000-0000-000066250000}"/>
    <cellStyle name="40% - Accent3 62" xfId="13900" xr:uid="{00000000-0005-0000-0000-000067250000}"/>
    <cellStyle name="40% - Accent3 62 2" xfId="13902" xr:uid="{00000000-0005-0000-0000-000068250000}"/>
    <cellStyle name="40% - Accent3 62 2 2" xfId="13904" xr:uid="{00000000-0005-0000-0000-000069250000}"/>
    <cellStyle name="40% - Accent3 62 3" xfId="13907" xr:uid="{00000000-0005-0000-0000-00006A250000}"/>
    <cellStyle name="40% - Accent3 62 4" xfId="8599" xr:uid="{00000000-0005-0000-0000-00006B250000}"/>
    <cellStyle name="40% - Accent3 62 5" xfId="13911" xr:uid="{00000000-0005-0000-0000-00006C250000}"/>
    <cellStyle name="40% - Accent3 62_REKAP IBT" xfId="13914" xr:uid="{00000000-0005-0000-0000-00006D250000}"/>
    <cellStyle name="40% - Accent3 63" xfId="13916" xr:uid="{00000000-0005-0000-0000-00006E250000}"/>
    <cellStyle name="40% - Accent3 63 2" xfId="13918" xr:uid="{00000000-0005-0000-0000-00006F250000}"/>
    <cellStyle name="40% - Accent3 63 2 2" xfId="13920" xr:uid="{00000000-0005-0000-0000-000070250000}"/>
    <cellStyle name="40% - Accent3 63 3" xfId="13922" xr:uid="{00000000-0005-0000-0000-000071250000}"/>
    <cellStyle name="40% - Accent3 63 4" xfId="8604" xr:uid="{00000000-0005-0000-0000-000072250000}"/>
    <cellStyle name="40% - Accent3 63 5" xfId="13926" xr:uid="{00000000-0005-0000-0000-000073250000}"/>
    <cellStyle name="40% - Accent3 63_REKAP IBT" xfId="13928" xr:uid="{00000000-0005-0000-0000-000074250000}"/>
    <cellStyle name="40% - Accent3 64" xfId="13932" xr:uid="{00000000-0005-0000-0000-000075250000}"/>
    <cellStyle name="40% - Accent3 64 2" xfId="13935" xr:uid="{00000000-0005-0000-0000-000076250000}"/>
    <cellStyle name="40% - Accent3 64 2 2" xfId="13940" xr:uid="{00000000-0005-0000-0000-000077250000}"/>
    <cellStyle name="40% - Accent3 64 3" xfId="13943" xr:uid="{00000000-0005-0000-0000-000078250000}"/>
    <cellStyle name="40% - Accent3 64 4" xfId="13946" xr:uid="{00000000-0005-0000-0000-000079250000}"/>
    <cellStyle name="40% - Accent3 64 5" xfId="13950" xr:uid="{00000000-0005-0000-0000-00007A250000}"/>
    <cellStyle name="40% - Accent3 64_REKAP IBT" xfId="13954" xr:uid="{00000000-0005-0000-0000-00007B250000}"/>
    <cellStyle name="40% - Accent3 65" xfId="13974" xr:uid="{00000000-0005-0000-0000-00007C250000}"/>
    <cellStyle name="40% - Accent3 65 2" xfId="13977" xr:uid="{00000000-0005-0000-0000-00007D250000}"/>
    <cellStyle name="40% - Accent3 65 2 2" xfId="13980" xr:uid="{00000000-0005-0000-0000-00007E250000}"/>
    <cellStyle name="40% - Accent3 65 3" xfId="13983" xr:uid="{00000000-0005-0000-0000-00007F250000}"/>
    <cellStyle name="40% - Accent3 65 4" xfId="13986" xr:uid="{00000000-0005-0000-0000-000080250000}"/>
    <cellStyle name="40% - Accent3 65 5" xfId="13990" xr:uid="{00000000-0005-0000-0000-000081250000}"/>
    <cellStyle name="40% - Accent3 65_REKAP IBT" xfId="13993" xr:uid="{00000000-0005-0000-0000-000082250000}"/>
    <cellStyle name="40% - Accent3 66" xfId="13996" xr:uid="{00000000-0005-0000-0000-000083250000}"/>
    <cellStyle name="40% - Accent3 66 2" xfId="13999" xr:uid="{00000000-0005-0000-0000-000084250000}"/>
    <cellStyle name="40% - Accent3 66 2 2" xfId="14001" xr:uid="{00000000-0005-0000-0000-000085250000}"/>
    <cellStyle name="40% - Accent3 66 3" xfId="14003" xr:uid="{00000000-0005-0000-0000-000086250000}"/>
    <cellStyle name="40% - Accent3 66 4" xfId="14005" xr:uid="{00000000-0005-0000-0000-000087250000}"/>
    <cellStyle name="40% - Accent3 66 5" xfId="14009" xr:uid="{00000000-0005-0000-0000-000088250000}"/>
    <cellStyle name="40% - Accent3 66_REKAP IBT" xfId="14011" xr:uid="{00000000-0005-0000-0000-000089250000}"/>
    <cellStyle name="40% - Accent3 67" xfId="14014" xr:uid="{00000000-0005-0000-0000-00008A250000}"/>
    <cellStyle name="40% - Accent3 67 2" xfId="14017" xr:uid="{00000000-0005-0000-0000-00008B250000}"/>
    <cellStyle name="40% - Accent3 67 2 2" xfId="14019" xr:uid="{00000000-0005-0000-0000-00008C250000}"/>
    <cellStyle name="40% - Accent3 67 3" xfId="14024" xr:uid="{00000000-0005-0000-0000-00008D250000}"/>
    <cellStyle name="40% - Accent3 67 4" xfId="14027" xr:uid="{00000000-0005-0000-0000-00008E250000}"/>
    <cellStyle name="40% - Accent3 67 5" xfId="14031" xr:uid="{00000000-0005-0000-0000-00008F250000}"/>
    <cellStyle name="40% - Accent3 67_REKAP IBT" xfId="11307" xr:uid="{00000000-0005-0000-0000-000090250000}"/>
    <cellStyle name="40% - Accent3 68" xfId="14034" xr:uid="{00000000-0005-0000-0000-000091250000}"/>
    <cellStyle name="40% - Accent3 68 2" xfId="14038" xr:uid="{00000000-0005-0000-0000-000092250000}"/>
    <cellStyle name="40% - Accent3 68 2 2" xfId="14042" xr:uid="{00000000-0005-0000-0000-000093250000}"/>
    <cellStyle name="40% - Accent3 68 3" xfId="14046" xr:uid="{00000000-0005-0000-0000-000094250000}"/>
    <cellStyle name="40% - Accent3 68 4" xfId="14050" xr:uid="{00000000-0005-0000-0000-000095250000}"/>
    <cellStyle name="40% - Accent3 68 5" xfId="14056" xr:uid="{00000000-0005-0000-0000-000096250000}"/>
    <cellStyle name="40% - Accent3 68_REKAP IBT" xfId="14058" xr:uid="{00000000-0005-0000-0000-000097250000}"/>
    <cellStyle name="40% - Accent3 69" xfId="14062" xr:uid="{00000000-0005-0000-0000-000098250000}"/>
    <cellStyle name="40% - Accent3 69 2" xfId="14066" xr:uid="{00000000-0005-0000-0000-000099250000}"/>
    <cellStyle name="40% - Accent3 69 2 2" xfId="14070" xr:uid="{00000000-0005-0000-0000-00009A250000}"/>
    <cellStyle name="40% - Accent3 69 3" xfId="14074" xr:uid="{00000000-0005-0000-0000-00009B250000}"/>
    <cellStyle name="40% - Accent3 69 4" xfId="14079" xr:uid="{00000000-0005-0000-0000-00009C250000}"/>
    <cellStyle name="40% - Accent3 69 5" xfId="14085" xr:uid="{00000000-0005-0000-0000-00009D250000}"/>
    <cellStyle name="40% - Accent3 69_REKAP IBT" xfId="14087" xr:uid="{00000000-0005-0000-0000-00009E250000}"/>
    <cellStyle name="40% - Accent3 7" xfId="14093" xr:uid="{00000000-0005-0000-0000-00009F250000}"/>
    <cellStyle name="40% - Accent3 7 10" xfId="14095" xr:uid="{00000000-0005-0000-0000-0000A0250000}"/>
    <cellStyle name="40% - Accent3 7 2" xfId="14096" xr:uid="{00000000-0005-0000-0000-0000A1250000}"/>
    <cellStyle name="40% - Accent3 7 2 2" xfId="14097" xr:uid="{00000000-0005-0000-0000-0000A2250000}"/>
    <cellStyle name="40% - Accent3 7 2 3" xfId="14098" xr:uid="{00000000-0005-0000-0000-0000A3250000}"/>
    <cellStyle name="40% - Accent3 7 2_REKAP IBT" xfId="14099" xr:uid="{00000000-0005-0000-0000-0000A4250000}"/>
    <cellStyle name="40% - Accent3 7 3" xfId="14101" xr:uid="{00000000-0005-0000-0000-0000A5250000}"/>
    <cellStyle name="40% - Accent3 7 3 2" xfId="14102" xr:uid="{00000000-0005-0000-0000-0000A6250000}"/>
    <cellStyle name="40% - Accent3 7 4" xfId="8469" xr:uid="{00000000-0005-0000-0000-0000A7250000}"/>
    <cellStyle name="40% - Accent3 7 4 2" xfId="14103" xr:uid="{00000000-0005-0000-0000-0000A8250000}"/>
    <cellStyle name="40% - Accent3 7 5" xfId="5925" xr:uid="{00000000-0005-0000-0000-0000A9250000}"/>
    <cellStyle name="40% - Accent3 7 5 2" xfId="14104" xr:uid="{00000000-0005-0000-0000-0000AA250000}"/>
    <cellStyle name="40% - Accent3 7 6" xfId="14105" xr:uid="{00000000-0005-0000-0000-0000AB250000}"/>
    <cellStyle name="40% - Accent3 7 7" xfId="14106" xr:uid="{00000000-0005-0000-0000-0000AC250000}"/>
    <cellStyle name="40% - Accent3 7 8" xfId="14107" xr:uid="{00000000-0005-0000-0000-0000AD250000}"/>
    <cellStyle name="40% - Accent3 7 9" xfId="14108" xr:uid="{00000000-0005-0000-0000-0000AE250000}"/>
    <cellStyle name="40% - Accent3 7_REKAP IBT" xfId="14111" xr:uid="{00000000-0005-0000-0000-0000AF250000}"/>
    <cellStyle name="40% - Accent3 70" xfId="13975" xr:uid="{00000000-0005-0000-0000-0000B0250000}"/>
    <cellStyle name="40% - Accent3 70 2" xfId="13978" xr:uid="{00000000-0005-0000-0000-0000B1250000}"/>
    <cellStyle name="40% - Accent3 70 2 2" xfId="13981" xr:uid="{00000000-0005-0000-0000-0000B2250000}"/>
    <cellStyle name="40% - Accent3 70 3" xfId="13984" xr:uid="{00000000-0005-0000-0000-0000B3250000}"/>
    <cellStyle name="40% - Accent3 70 4" xfId="13987" xr:uid="{00000000-0005-0000-0000-0000B4250000}"/>
    <cellStyle name="40% - Accent3 70 5" xfId="13991" xr:uid="{00000000-0005-0000-0000-0000B5250000}"/>
    <cellStyle name="40% - Accent3 70_REKAP IBT" xfId="13994" xr:uid="{00000000-0005-0000-0000-0000B6250000}"/>
    <cellStyle name="40% - Accent3 71" xfId="13997" xr:uid="{00000000-0005-0000-0000-0000B7250000}"/>
    <cellStyle name="40% - Accent3 71 2" xfId="14000" xr:uid="{00000000-0005-0000-0000-0000B8250000}"/>
    <cellStyle name="40% - Accent3 71 2 2" xfId="14002" xr:uid="{00000000-0005-0000-0000-0000B9250000}"/>
    <cellStyle name="40% - Accent3 71 3" xfId="14004" xr:uid="{00000000-0005-0000-0000-0000BA250000}"/>
    <cellStyle name="40% - Accent3 71 4" xfId="14006" xr:uid="{00000000-0005-0000-0000-0000BB250000}"/>
    <cellStyle name="40% - Accent3 71 5" xfId="14010" xr:uid="{00000000-0005-0000-0000-0000BC250000}"/>
    <cellStyle name="40% - Accent3 71_REKAP IBT" xfId="14012" xr:uid="{00000000-0005-0000-0000-0000BD250000}"/>
    <cellStyle name="40% - Accent3 72" xfId="14015" xr:uid="{00000000-0005-0000-0000-0000BE250000}"/>
    <cellStyle name="40% - Accent3 72 2" xfId="14018" xr:uid="{00000000-0005-0000-0000-0000BF250000}"/>
    <cellStyle name="40% - Accent3 72 2 2" xfId="14020" xr:uid="{00000000-0005-0000-0000-0000C0250000}"/>
    <cellStyle name="40% - Accent3 72 3" xfId="14025" xr:uid="{00000000-0005-0000-0000-0000C1250000}"/>
    <cellStyle name="40% - Accent3 72 4" xfId="14028" xr:uid="{00000000-0005-0000-0000-0000C2250000}"/>
    <cellStyle name="40% - Accent3 72 5" xfId="14032" xr:uid="{00000000-0005-0000-0000-0000C3250000}"/>
    <cellStyle name="40% - Accent3 72_REKAP IBT" xfId="11308" xr:uid="{00000000-0005-0000-0000-0000C4250000}"/>
    <cellStyle name="40% - Accent3 73" xfId="14035" xr:uid="{00000000-0005-0000-0000-0000C5250000}"/>
    <cellStyle name="40% - Accent3 73 2" xfId="14039" xr:uid="{00000000-0005-0000-0000-0000C6250000}"/>
    <cellStyle name="40% - Accent3 73 2 2" xfId="14043" xr:uid="{00000000-0005-0000-0000-0000C7250000}"/>
    <cellStyle name="40% - Accent3 73 3" xfId="14047" xr:uid="{00000000-0005-0000-0000-0000C8250000}"/>
    <cellStyle name="40% - Accent3 73 4" xfId="14051" xr:uid="{00000000-0005-0000-0000-0000C9250000}"/>
    <cellStyle name="40% - Accent3 73 5" xfId="14057" xr:uid="{00000000-0005-0000-0000-0000CA250000}"/>
    <cellStyle name="40% - Accent3 73_REKAP IBT" xfId="14059" xr:uid="{00000000-0005-0000-0000-0000CB250000}"/>
    <cellStyle name="40% - Accent3 74" xfId="14063" xr:uid="{00000000-0005-0000-0000-0000CC250000}"/>
    <cellStyle name="40% - Accent3 74 2" xfId="14067" xr:uid="{00000000-0005-0000-0000-0000CD250000}"/>
    <cellStyle name="40% - Accent3 74 2 2" xfId="14071" xr:uid="{00000000-0005-0000-0000-0000CE250000}"/>
    <cellStyle name="40% - Accent3 74 3" xfId="14075" xr:uid="{00000000-0005-0000-0000-0000CF250000}"/>
    <cellStyle name="40% - Accent3 74 4" xfId="14080" xr:uid="{00000000-0005-0000-0000-0000D0250000}"/>
    <cellStyle name="40% - Accent3 74 5" xfId="14086" xr:uid="{00000000-0005-0000-0000-0000D1250000}"/>
    <cellStyle name="40% - Accent3 74_REKAP IBT" xfId="14088" xr:uid="{00000000-0005-0000-0000-0000D2250000}"/>
    <cellStyle name="40% - Accent3 75" xfId="14112" xr:uid="{00000000-0005-0000-0000-0000D3250000}"/>
    <cellStyle name="40% - Accent3 75 2" xfId="9318" xr:uid="{00000000-0005-0000-0000-0000D4250000}"/>
    <cellStyle name="40% - Accent3 75 2 2" xfId="14117" xr:uid="{00000000-0005-0000-0000-0000D5250000}"/>
    <cellStyle name="40% - Accent3 75 3" xfId="14119" xr:uid="{00000000-0005-0000-0000-0000D6250000}"/>
    <cellStyle name="40% - Accent3 75 4" xfId="14120" xr:uid="{00000000-0005-0000-0000-0000D7250000}"/>
    <cellStyle name="40% - Accent3 75 5" xfId="14123" xr:uid="{00000000-0005-0000-0000-0000D8250000}"/>
    <cellStyle name="40% - Accent3 75_REKAP IBT" xfId="14124" xr:uid="{00000000-0005-0000-0000-0000D9250000}"/>
    <cellStyle name="40% - Accent3 76" xfId="14125" xr:uid="{00000000-0005-0000-0000-0000DA250000}"/>
    <cellStyle name="40% - Accent3 76 2" xfId="14129" xr:uid="{00000000-0005-0000-0000-0000DB250000}"/>
    <cellStyle name="40% - Accent3 76 2 2" xfId="14135" xr:uid="{00000000-0005-0000-0000-0000DC250000}"/>
    <cellStyle name="40% - Accent3 76 3" xfId="14137" xr:uid="{00000000-0005-0000-0000-0000DD250000}"/>
    <cellStyle name="40% - Accent3 76 4" xfId="14140" xr:uid="{00000000-0005-0000-0000-0000DE250000}"/>
    <cellStyle name="40% - Accent3 76 5" xfId="14143" xr:uid="{00000000-0005-0000-0000-0000DF250000}"/>
    <cellStyle name="40% - Accent3 76_REKAP IBT" xfId="14144" xr:uid="{00000000-0005-0000-0000-0000E0250000}"/>
    <cellStyle name="40% - Accent3 77" xfId="14145" xr:uid="{00000000-0005-0000-0000-0000E1250000}"/>
    <cellStyle name="40% - Accent3 77 2" xfId="14149" xr:uid="{00000000-0005-0000-0000-0000E2250000}"/>
    <cellStyle name="40% - Accent3 77 2 2" xfId="14150" xr:uid="{00000000-0005-0000-0000-0000E3250000}"/>
    <cellStyle name="40% - Accent3 77 3" xfId="14151" xr:uid="{00000000-0005-0000-0000-0000E4250000}"/>
    <cellStyle name="40% - Accent3 77 4" xfId="14152" xr:uid="{00000000-0005-0000-0000-0000E5250000}"/>
    <cellStyle name="40% - Accent3 77 5" xfId="14156" xr:uid="{00000000-0005-0000-0000-0000E6250000}"/>
    <cellStyle name="40% - Accent3 77_REKAP IBT" xfId="14157" xr:uid="{00000000-0005-0000-0000-0000E7250000}"/>
    <cellStyle name="40% - Accent3 78" xfId="14158" xr:uid="{00000000-0005-0000-0000-0000E8250000}"/>
    <cellStyle name="40% - Accent3 78 2" xfId="14160" xr:uid="{00000000-0005-0000-0000-0000E9250000}"/>
    <cellStyle name="40% - Accent3 78 2 2" xfId="14161" xr:uid="{00000000-0005-0000-0000-0000EA250000}"/>
    <cellStyle name="40% - Accent3 78 3" xfId="14164" xr:uid="{00000000-0005-0000-0000-0000EB250000}"/>
    <cellStyle name="40% - Accent3 78 4" xfId="14165" xr:uid="{00000000-0005-0000-0000-0000EC250000}"/>
    <cellStyle name="40% - Accent3 78 5" xfId="14168" xr:uid="{00000000-0005-0000-0000-0000ED250000}"/>
    <cellStyle name="40% - Accent3 78_REKAP IBT" xfId="14169" xr:uid="{00000000-0005-0000-0000-0000EE250000}"/>
    <cellStyle name="40% - Accent3 79" xfId="14170" xr:uid="{00000000-0005-0000-0000-0000EF250000}"/>
    <cellStyle name="40% - Accent3 79 2" xfId="14172" xr:uid="{00000000-0005-0000-0000-0000F0250000}"/>
    <cellStyle name="40% - Accent3 79_REKAP IBT" xfId="14174" xr:uid="{00000000-0005-0000-0000-0000F1250000}"/>
    <cellStyle name="40% - Accent3 8" xfId="14176" xr:uid="{00000000-0005-0000-0000-0000F2250000}"/>
    <cellStyle name="40% - Accent3 8 10" xfId="14178" xr:uid="{00000000-0005-0000-0000-0000F3250000}"/>
    <cellStyle name="40% - Accent3 8 2" xfId="14179" xr:uid="{00000000-0005-0000-0000-0000F4250000}"/>
    <cellStyle name="40% - Accent3 8 2 2" xfId="8910" xr:uid="{00000000-0005-0000-0000-0000F5250000}"/>
    <cellStyle name="40% - Accent3 8 2 3" xfId="14182" xr:uid="{00000000-0005-0000-0000-0000F6250000}"/>
    <cellStyle name="40% - Accent3 8 2_REKAP IBT" xfId="8626" xr:uid="{00000000-0005-0000-0000-0000F7250000}"/>
    <cellStyle name="40% - Accent3 8 3" xfId="14184" xr:uid="{00000000-0005-0000-0000-0000F8250000}"/>
    <cellStyle name="40% - Accent3 8 3 2" xfId="8952" xr:uid="{00000000-0005-0000-0000-0000F9250000}"/>
    <cellStyle name="40% - Accent3 8 4" xfId="8474" xr:uid="{00000000-0005-0000-0000-0000FA250000}"/>
    <cellStyle name="40% - Accent3 8 4 2" xfId="8968" xr:uid="{00000000-0005-0000-0000-0000FB250000}"/>
    <cellStyle name="40% - Accent3 8 5" xfId="14187" xr:uid="{00000000-0005-0000-0000-0000FC250000}"/>
    <cellStyle name="40% - Accent3 8 5 2" xfId="8995" xr:uid="{00000000-0005-0000-0000-0000FD250000}"/>
    <cellStyle name="40% - Accent3 8 6" xfId="14188" xr:uid="{00000000-0005-0000-0000-0000FE250000}"/>
    <cellStyle name="40% - Accent3 8 7" xfId="14189" xr:uid="{00000000-0005-0000-0000-0000FF250000}"/>
    <cellStyle name="40% - Accent3 8 8" xfId="14190" xr:uid="{00000000-0005-0000-0000-000000260000}"/>
    <cellStyle name="40% - Accent3 8 9" xfId="14192" xr:uid="{00000000-0005-0000-0000-000001260000}"/>
    <cellStyle name="40% - Accent3 8_REKAP IBT" xfId="14196" xr:uid="{00000000-0005-0000-0000-000002260000}"/>
    <cellStyle name="40% - Accent3 80" xfId="14113" xr:uid="{00000000-0005-0000-0000-000003260000}"/>
    <cellStyle name="40% - Accent3 81" xfId="14126" xr:uid="{00000000-0005-0000-0000-000004260000}"/>
    <cellStyle name="40% - Accent3 81 2" xfId="14130" xr:uid="{00000000-0005-0000-0000-000005260000}"/>
    <cellStyle name="40% - Accent3 82" xfId="14146" xr:uid="{00000000-0005-0000-0000-000006260000}"/>
    <cellStyle name="40% - Accent3 83" xfId="14159" xr:uid="{00000000-0005-0000-0000-000007260000}"/>
    <cellStyle name="40% - Accent3 84" xfId="14171" xr:uid="{00000000-0005-0000-0000-000008260000}"/>
    <cellStyle name="40% - Accent3 85" xfId="14197" xr:uid="{00000000-0005-0000-0000-000009260000}"/>
    <cellStyle name="40% - Accent3 86" xfId="49883" xr:uid="{00000000-0005-0000-0000-00000A260000}"/>
    <cellStyle name="40% - Accent3 9" xfId="14199" xr:uid="{00000000-0005-0000-0000-00000B260000}"/>
    <cellStyle name="40% - Accent3 9 10" xfId="14202" xr:uid="{00000000-0005-0000-0000-00000C260000}"/>
    <cellStyle name="40% - Accent3 9 2" xfId="14203" xr:uid="{00000000-0005-0000-0000-00000D260000}"/>
    <cellStyle name="40% - Accent3 9 2 2" xfId="14204" xr:uid="{00000000-0005-0000-0000-00000E260000}"/>
    <cellStyle name="40% - Accent3 9 2 3" xfId="14205" xr:uid="{00000000-0005-0000-0000-00000F260000}"/>
    <cellStyle name="40% - Accent3 9 2_REKAP IBT" xfId="14207" xr:uid="{00000000-0005-0000-0000-000010260000}"/>
    <cellStyle name="40% - Accent3 9 3" xfId="14209" xr:uid="{00000000-0005-0000-0000-000011260000}"/>
    <cellStyle name="40% - Accent3 9 3 2" xfId="14210" xr:uid="{00000000-0005-0000-0000-000012260000}"/>
    <cellStyle name="40% - Accent3 9 4" xfId="8477" xr:uid="{00000000-0005-0000-0000-000013260000}"/>
    <cellStyle name="40% - Accent3 9 4 2" xfId="14211" xr:uid="{00000000-0005-0000-0000-000014260000}"/>
    <cellStyle name="40% - Accent3 9 5" xfId="14214" xr:uid="{00000000-0005-0000-0000-000015260000}"/>
    <cellStyle name="40% - Accent3 9 5 2" xfId="14215" xr:uid="{00000000-0005-0000-0000-000016260000}"/>
    <cellStyle name="40% - Accent3 9 6" xfId="14216" xr:uid="{00000000-0005-0000-0000-000017260000}"/>
    <cellStyle name="40% - Accent3 9 7" xfId="14217" xr:uid="{00000000-0005-0000-0000-000018260000}"/>
    <cellStyle name="40% - Accent3 9 8" xfId="14218" xr:uid="{00000000-0005-0000-0000-000019260000}"/>
    <cellStyle name="40% - Accent3 9 9" xfId="14219" xr:uid="{00000000-0005-0000-0000-00001A260000}"/>
    <cellStyle name="40% - Accent3 9_REKAP IBT" xfId="2244" xr:uid="{00000000-0005-0000-0000-00001B260000}"/>
    <cellStyle name="40% - Accent4 10" xfId="13203" xr:uid="{00000000-0005-0000-0000-00001C260000}"/>
    <cellStyle name="40% - Accent4 10 10" xfId="488" xr:uid="{00000000-0005-0000-0000-00001D260000}"/>
    <cellStyle name="40% - Accent4 10 2" xfId="6108" xr:uid="{00000000-0005-0000-0000-00001E260000}"/>
    <cellStyle name="40% - Accent4 10 2 2" xfId="14220" xr:uid="{00000000-0005-0000-0000-00001F260000}"/>
    <cellStyle name="40% - Accent4 10 2 3" xfId="11590" xr:uid="{00000000-0005-0000-0000-000020260000}"/>
    <cellStyle name="40% - Accent4 10 2_REKAP IBT" xfId="14223" xr:uid="{00000000-0005-0000-0000-000021260000}"/>
    <cellStyle name="40% - Accent4 10 3" xfId="14226" xr:uid="{00000000-0005-0000-0000-000022260000}"/>
    <cellStyle name="40% - Accent4 10 3 2" xfId="14227" xr:uid="{00000000-0005-0000-0000-000023260000}"/>
    <cellStyle name="40% - Accent4 10 4" xfId="14228" xr:uid="{00000000-0005-0000-0000-000024260000}"/>
    <cellStyle name="40% - Accent4 10 4 2" xfId="14229" xr:uid="{00000000-0005-0000-0000-000025260000}"/>
    <cellStyle name="40% - Accent4 10 5" xfId="14231" xr:uid="{00000000-0005-0000-0000-000026260000}"/>
    <cellStyle name="40% - Accent4 10 5 2" xfId="14232" xr:uid="{00000000-0005-0000-0000-000027260000}"/>
    <cellStyle name="40% - Accent4 10 6" xfId="14234" xr:uid="{00000000-0005-0000-0000-000028260000}"/>
    <cellStyle name="40% - Accent4 10 7" xfId="1880" xr:uid="{00000000-0005-0000-0000-000029260000}"/>
    <cellStyle name="40% - Accent4 10 8" xfId="14235" xr:uid="{00000000-0005-0000-0000-00002A260000}"/>
    <cellStyle name="40% - Accent4 10 9" xfId="3050" xr:uid="{00000000-0005-0000-0000-00002B260000}"/>
    <cellStyle name="40% - Accent4 10_REKAP IBT" xfId="14236" xr:uid="{00000000-0005-0000-0000-00002C260000}"/>
    <cellStyle name="40% - Accent4 11" xfId="14237" xr:uid="{00000000-0005-0000-0000-00002D260000}"/>
    <cellStyle name="40% - Accent4 11 10" xfId="6457" xr:uid="{00000000-0005-0000-0000-00002E260000}"/>
    <cellStyle name="40% - Accent4 11 2" xfId="6129" xr:uid="{00000000-0005-0000-0000-00002F260000}"/>
    <cellStyle name="40% - Accent4 11 2 2" xfId="6448" xr:uid="{00000000-0005-0000-0000-000030260000}"/>
    <cellStyle name="40% - Accent4 11 2 3" xfId="6450" xr:uid="{00000000-0005-0000-0000-000031260000}"/>
    <cellStyle name="40% - Accent4 11 2_REKAP IBT" xfId="14238" xr:uid="{00000000-0005-0000-0000-000032260000}"/>
    <cellStyle name="40% - Accent4 11 3" xfId="14239" xr:uid="{00000000-0005-0000-0000-000033260000}"/>
    <cellStyle name="40% - Accent4 11 3 2" xfId="6478" xr:uid="{00000000-0005-0000-0000-000034260000}"/>
    <cellStyle name="40% - Accent4 11 4" xfId="8706" xr:uid="{00000000-0005-0000-0000-000035260000}"/>
    <cellStyle name="40% - Accent4 11 4 2" xfId="6507" xr:uid="{00000000-0005-0000-0000-000036260000}"/>
    <cellStyle name="40% - Accent4 11 5" xfId="2724" xr:uid="{00000000-0005-0000-0000-000037260000}"/>
    <cellStyle name="40% - Accent4 11 6" xfId="14240" xr:uid="{00000000-0005-0000-0000-000038260000}"/>
    <cellStyle name="40% - Accent4 11 7" xfId="14241" xr:uid="{00000000-0005-0000-0000-000039260000}"/>
    <cellStyle name="40% - Accent4 11 8" xfId="14242" xr:uid="{00000000-0005-0000-0000-00003A260000}"/>
    <cellStyle name="40% - Accent4 11 9" xfId="14243" xr:uid="{00000000-0005-0000-0000-00003B260000}"/>
    <cellStyle name="40% - Accent4 11_REKAP IBT" xfId="14245" xr:uid="{00000000-0005-0000-0000-00003C260000}"/>
    <cellStyle name="40% - Accent4 12" xfId="14246" xr:uid="{00000000-0005-0000-0000-00003D260000}"/>
    <cellStyle name="40% - Accent4 12 10" xfId="7521" xr:uid="{00000000-0005-0000-0000-00003E260000}"/>
    <cellStyle name="40% - Accent4 12 2" xfId="6137" xr:uid="{00000000-0005-0000-0000-00003F260000}"/>
    <cellStyle name="40% - Accent4 12 2 2" xfId="14247" xr:uid="{00000000-0005-0000-0000-000040260000}"/>
    <cellStyle name="40% - Accent4 12 2 3" xfId="11670" xr:uid="{00000000-0005-0000-0000-000041260000}"/>
    <cellStyle name="40% - Accent4 12 2_REKAP IBT" xfId="14249" xr:uid="{00000000-0005-0000-0000-000042260000}"/>
    <cellStyle name="40% - Accent4 12 3" xfId="14250" xr:uid="{00000000-0005-0000-0000-000043260000}"/>
    <cellStyle name="40% - Accent4 12 3 2" xfId="14251" xr:uid="{00000000-0005-0000-0000-000044260000}"/>
    <cellStyle name="40% - Accent4 12 4" xfId="14254" xr:uid="{00000000-0005-0000-0000-000045260000}"/>
    <cellStyle name="40% - Accent4 12 4 2" xfId="14255" xr:uid="{00000000-0005-0000-0000-000046260000}"/>
    <cellStyle name="40% - Accent4 12 5" xfId="14258" xr:uid="{00000000-0005-0000-0000-000047260000}"/>
    <cellStyle name="40% - Accent4 12 6" xfId="14259" xr:uid="{00000000-0005-0000-0000-000048260000}"/>
    <cellStyle name="40% - Accent4 12 7" xfId="14260" xr:uid="{00000000-0005-0000-0000-000049260000}"/>
    <cellStyle name="40% - Accent4 12 8" xfId="14261" xr:uid="{00000000-0005-0000-0000-00004A260000}"/>
    <cellStyle name="40% - Accent4 12 9" xfId="14262" xr:uid="{00000000-0005-0000-0000-00004B260000}"/>
    <cellStyle name="40% - Accent4 12_REKAP IBT" xfId="14263" xr:uid="{00000000-0005-0000-0000-00004C260000}"/>
    <cellStyle name="40% - Accent4 13" xfId="14264" xr:uid="{00000000-0005-0000-0000-00004D260000}"/>
    <cellStyle name="40% - Accent4 13 10" xfId="8416" xr:uid="{00000000-0005-0000-0000-00004E260000}"/>
    <cellStyle name="40% - Accent4 13 2" xfId="6167" xr:uid="{00000000-0005-0000-0000-00004F260000}"/>
    <cellStyle name="40% - Accent4 13 2 2" xfId="14265" xr:uid="{00000000-0005-0000-0000-000050260000}"/>
    <cellStyle name="40% - Accent4 13 2 3" xfId="11684" xr:uid="{00000000-0005-0000-0000-000051260000}"/>
    <cellStyle name="40% - Accent4 13 2_REKAP IBT" xfId="14270" xr:uid="{00000000-0005-0000-0000-000052260000}"/>
    <cellStyle name="40% - Accent4 13 3" xfId="14273" xr:uid="{00000000-0005-0000-0000-000053260000}"/>
    <cellStyle name="40% - Accent4 13 3 2" xfId="14274" xr:uid="{00000000-0005-0000-0000-000054260000}"/>
    <cellStyle name="40% - Accent4 13 4" xfId="14277" xr:uid="{00000000-0005-0000-0000-000055260000}"/>
    <cellStyle name="40% - Accent4 13 4 2" xfId="14279" xr:uid="{00000000-0005-0000-0000-000056260000}"/>
    <cellStyle name="40% - Accent4 13 5" xfId="14282" xr:uid="{00000000-0005-0000-0000-000057260000}"/>
    <cellStyle name="40% - Accent4 13 6" xfId="14284" xr:uid="{00000000-0005-0000-0000-000058260000}"/>
    <cellStyle name="40% - Accent4 13 7" xfId="14285" xr:uid="{00000000-0005-0000-0000-000059260000}"/>
    <cellStyle name="40% - Accent4 13 8" xfId="14286" xr:uid="{00000000-0005-0000-0000-00005A260000}"/>
    <cellStyle name="40% - Accent4 13 9" xfId="14287" xr:uid="{00000000-0005-0000-0000-00005B260000}"/>
    <cellStyle name="40% - Accent4 13_REKAP IBT" xfId="14288" xr:uid="{00000000-0005-0000-0000-00005C260000}"/>
    <cellStyle name="40% - Accent4 14" xfId="14291" xr:uid="{00000000-0005-0000-0000-00005D260000}"/>
    <cellStyle name="40% - Accent4 14 10" xfId="9439" xr:uid="{00000000-0005-0000-0000-00005E260000}"/>
    <cellStyle name="40% - Accent4 14 2" xfId="5443" xr:uid="{00000000-0005-0000-0000-00005F260000}"/>
    <cellStyle name="40% - Accent4 14 2 2" xfId="14293" xr:uid="{00000000-0005-0000-0000-000060260000}"/>
    <cellStyle name="40% - Accent4 14 2 3" xfId="11699" xr:uid="{00000000-0005-0000-0000-000061260000}"/>
    <cellStyle name="40% - Accent4 14 2_REKAP IBT" xfId="9873" xr:uid="{00000000-0005-0000-0000-000062260000}"/>
    <cellStyle name="40% - Accent4 14 3" xfId="14295" xr:uid="{00000000-0005-0000-0000-000063260000}"/>
    <cellStyle name="40% - Accent4 14 3 2" xfId="14298" xr:uid="{00000000-0005-0000-0000-000064260000}"/>
    <cellStyle name="40% - Accent4 14 4" xfId="14300" xr:uid="{00000000-0005-0000-0000-000065260000}"/>
    <cellStyle name="40% - Accent4 14 4 2" xfId="14302" xr:uid="{00000000-0005-0000-0000-000066260000}"/>
    <cellStyle name="40% - Accent4 14 5" xfId="14303" xr:uid="{00000000-0005-0000-0000-000067260000}"/>
    <cellStyle name="40% - Accent4 14 6" xfId="11487" xr:uid="{00000000-0005-0000-0000-000068260000}"/>
    <cellStyle name="40% - Accent4 14 7" xfId="11492" xr:uid="{00000000-0005-0000-0000-000069260000}"/>
    <cellStyle name="40% - Accent4 14 8" xfId="10953" xr:uid="{00000000-0005-0000-0000-00006A260000}"/>
    <cellStyle name="40% - Accent4 14 9" xfId="10955" xr:uid="{00000000-0005-0000-0000-00006B260000}"/>
    <cellStyle name="40% - Accent4 14_REKAP IBT" xfId="14305" xr:uid="{00000000-0005-0000-0000-00006C260000}"/>
    <cellStyle name="40% - Accent4 15" xfId="14309" xr:uid="{00000000-0005-0000-0000-00006D260000}"/>
    <cellStyle name="40% - Accent4 15 10" xfId="10368" xr:uid="{00000000-0005-0000-0000-00006E260000}"/>
    <cellStyle name="40% - Accent4 15 2" xfId="5456" xr:uid="{00000000-0005-0000-0000-00006F260000}"/>
    <cellStyle name="40% - Accent4 15 2 2" xfId="14314" xr:uid="{00000000-0005-0000-0000-000070260000}"/>
    <cellStyle name="40% - Accent4 15 2 3" xfId="11717" xr:uid="{00000000-0005-0000-0000-000071260000}"/>
    <cellStyle name="40% - Accent4 15 2_REKAP IBT" xfId="9770" xr:uid="{00000000-0005-0000-0000-000072260000}"/>
    <cellStyle name="40% - Accent4 15 3" xfId="14317" xr:uid="{00000000-0005-0000-0000-000073260000}"/>
    <cellStyle name="40% - Accent4 15 3 2" xfId="14320" xr:uid="{00000000-0005-0000-0000-000074260000}"/>
    <cellStyle name="40% - Accent4 15 4" xfId="14322" xr:uid="{00000000-0005-0000-0000-000075260000}"/>
    <cellStyle name="40% - Accent4 15 4 2" xfId="14324" xr:uid="{00000000-0005-0000-0000-000076260000}"/>
    <cellStyle name="40% - Accent4 15 5" xfId="14325" xr:uid="{00000000-0005-0000-0000-000077260000}"/>
    <cellStyle name="40% - Accent4 15 6" xfId="11499" xr:uid="{00000000-0005-0000-0000-000078260000}"/>
    <cellStyle name="40% - Accent4 15 7" xfId="6387" xr:uid="{00000000-0005-0000-0000-000079260000}"/>
    <cellStyle name="40% - Accent4 15 8" xfId="10961" xr:uid="{00000000-0005-0000-0000-00007A260000}"/>
    <cellStyle name="40% - Accent4 15 9" xfId="14329" xr:uid="{00000000-0005-0000-0000-00007B260000}"/>
    <cellStyle name="40% - Accent4 15_REKAP IBT" xfId="868" xr:uid="{00000000-0005-0000-0000-00007C260000}"/>
    <cellStyle name="40% - Accent4 16" xfId="14331" xr:uid="{00000000-0005-0000-0000-00007D260000}"/>
    <cellStyle name="40% - Accent4 16 10" xfId="14334" xr:uid="{00000000-0005-0000-0000-00007E260000}"/>
    <cellStyle name="40% - Accent4 16 2" xfId="6192" xr:uid="{00000000-0005-0000-0000-00007F260000}"/>
    <cellStyle name="40% - Accent4 16 2 2" xfId="7510" xr:uid="{00000000-0005-0000-0000-000080260000}"/>
    <cellStyle name="40% - Accent4 16 2 3" xfId="7514" xr:uid="{00000000-0005-0000-0000-000081260000}"/>
    <cellStyle name="40% - Accent4 16 2_REKAP IBT" xfId="11508" xr:uid="{00000000-0005-0000-0000-000082260000}"/>
    <cellStyle name="40% - Accent4 16 3" xfId="14335" xr:uid="{00000000-0005-0000-0000-000083260000}"/>
    <cellStyle name="40% - Accent4 16 3 2" xfId="5529" xr:uid="{00000000-0005-0000-0000-000084260000}"/>
    <cellStyle name="40% - Accent4 16 4" xfId="14337" xr:uid="{00000000-0005-0000-0000-000085260000}"/>
    <cellStyle name="40% - Accent4 16 4 2" xfId="7554" xr:uid="{00000000-0005-0000-0000-000086260000}"/>
    <cellStyle name="40% - Accent4 16 5" xfId="14340" xr:uid="{00000000-0005-0000-0000-000087260000}"/>
    <cellStyle name="40% - Accent4 16 6" xfId="11503" xr:uid="{00000000-0005-0000-0000-000088260000}"/>
    <cellStyle name="40% - Accent4 16 7" xfId="14343" xr:uid="{00000000-0005-0000-0000-000089260000}"/>
    <cellStyle name="40% - Accent4 16 8" xfId="10964" xr:uid="{00000000-0005-0000-0000-00008A260000}"/>
    <cellStyle name="40% - Accent4 16 9" xfId="14344" xr:uid="{00000000-0005-0000-0000-00008B260000}"/>
    <cellStyle name="40% - Accent4 16_REKAP IBT" xfId="14345" xr:uid="{00000000-0005-0000-0000-00008C260000}"/>
    <cellStyle name="40% - Accent4 17" xfId="14349" xr:uid="{00000000-0005-0000-0000-00008D260000}"/>
    <cellStyle name="40% - Accent4 17 10" xfId="14351" xr:uid="{00000000-0005-0000-0000-00008E260000}"/>
    <cellStyle name="40% - Accent4 17 2" xfId="6200" xr:uid="{00000000-0005-0000-0000-00008F260000}"/>
    <cellStyle name="40% - Accent4 17 2 2" xfId="14352" xr:uid="{00000000-0005-0000-0000-000090260000}"/>
    <cellStyle name="40% - Accent4 17 2 3" xfId="11789" xr:uid="{00000000-0005-0000-0000-000091260000}"/>
    <cellStyle name="40% - Accent4 17 2_REKAP IBT" xfId="14356" xr:uid="{00000000-0005-0000-0000-000092260000}"/>
    <cellStyle name="40% - Accent4 17 3" xfId="14357" xr:uid="{00000000-0005-0000-0000-000093260000}"/>
    <cellStyle name="40% - Accent4 17 3 2" xfId="14359" xr:uid="{00000000-0005-0000-0000-000094260000}"/>
    <cellStyle name="40% - Accent4 17 4" xfId="14362" xr:uid="{00000000-0005-0000-0000-000095260000}"/>
    <cellStyle name="40% - Accent4 17 4 2" xfId="14364" xr:uid="{00000000-0005-0000-0000-000096260000}"/>
    <cellStyle name="40% - Accent4 17 5" xfId="14367" xr:uid="{00000000-0005-0000-0000-000097260000}"/>
    <cellStyle name="40% - Accent4 17 6" xfId="14369" xr:uid="{00000000-0005-0000-0000-000098260000}"/>
    <cellStyle name="40% - Accent4 17 7" xfId="14370" xr:uid="{00000000-0005-0000-0000-000099260000}"/>
    <cellStyle name="40% - Accent4 17 8" xfId="10970" xr:uid="{00000000-0005-0000-0000-00009A260000}"/>
    <cellStyle name="40% - Accent4 17 9" xfId="14372" xr:uid="{00000000-0005-0000-0000-00009B260000}"/>
    <cellStyle name="40% - Accent4 17_REKAP IBT" xfId="14373" xr:uid="{00000000-0005-0000-0000-00009C260000}"/>
    <cellStyle name="40% - Accent4 18" xfId="14376" xr:uid="{00000000-0005-0000-0000-00009D260000}"/>
    <cellStyle name="40% - Accent4 18 2" xfId="6233" xr:uid="{00000000-0005-0000-0000-00009E260000}"/>
    <cellStyle name="40% - Accent4 18 2 2" xfId="14381" xr:uid="{00000000-0005-0000-0000-00009F260000}"/>
    <cellStyle name="40% - Accent4 18 3" xfId="14385" xr:uid="{00000000-0005-0000-0000-0000A0260000}"/>
    <cellStyle name="40% - Accent4 18 4" xfId="14387" xr:uid="{00000000-0005-0000-0000-0000A1260000}"/>
    <cellStyle name="40% - Accent4 18 5" xfId="14391" xr:uid="{00000000-0005-0000-0000-0000A2260000}"/>
    <cellStyle name="40% - Accent4 18_REKAP IBT" xfId="14393" xr:uid="{00000000-0005-0000-0000-0000A3260000}"/>
    <cellStyle name="40% - Accent4 19" xfId="14395" xr:uid="{00000000-0005-0000-0000-0000A4260000}"/>
    <cellStyle name="40% - Accent4 19 2" xfId="6245" xr:uid="{00000000-0005-0000-0000-0000A5260000}"/>
    <cellStyle name="40% - Accent4 19 2 2" xfId="14398" xr:uid="{00000000-0005-0000-0000-0000A6260000}"/>
    <cellStyle name="40% - Accent4 19 3" xfId="14400" xr:uid="{00000000-0005-0000-0000-0000A7260000}"/>
    <cellStyle name="40% - Accent4 19 4" xfId="14402" xr:uid="{00000000-0005-0000-0000-0000A8260000}"/>
    <cellStyle name="40% - Accent4 19 5" xfId="14404" xr:uid="{00000000-0005-0000-0000-0000A9260000}"/>
    <cellStyle name="40% - Accent4 19_REKAP IBT" xfId="14408" xr:uid="{00000000-0005-0000-0000-0000AA260000}"/>
    <cellStyle name="40% - Accent4 2" xfId="14410" xr:uid="{00000000-0005-0000-0000-0000AB260000}"/>
    <cellStyle name="40% - Accent4 2 10" xfId="10459" xr:uid="{00000000-0005-0000-0000-0000AC260000}"/>
    <cellStyle name="40% - Accent4 2 11" xfId="14411" xr:uid="{00000000-0005-0000-0000-0000AD260000}"/>
    <cellStyle name="40% - Accent4 2 12" xfId="14412" xr:uid="{00000000-0005-0000-0000-0000AE260000}"/>
    <cellStyle name="40% - Accent4 2 13" xfId="14413" xr:uid="{00000000-0005-0000-0000-0000AF260000}"/>
    <cellStyle name="40% - Accent4 2 14" xfId="14415" xr:uid="{00000000-0005-0000-0000-0000B0260000}"/>
    <cellStyle name="40% - Accent4 2 15" xfId="14416" xr:uid="{00000000-0005-0000-0000-0000B1260000}"/>
    <cellStyle name="40% - Accent4 2 16" xfId="14418" xr:uid="{00000000-0005-0000-0000-0000B2260000}"/>
    <cellStyle name="40% - Accent4 2 17" xfId="14420" xr:uid="{00000000-0005-0000-0000-0000B3260000}"/>
    <cellStyle name="40% - Accent4 2 18" xfId="14422" xr:uid="{00000000-0005-0000-0000-0000B4260000}"/>
    <cellStyle name="40% - Accent4 2 19" xfId="14424" xr:uid="{00000000-0005-0000-0000-0000B5260000}"/>
    <cellStyle name="40% - Accent4 2 2" xfId="14426" xr:uid="{00000000-0005-0000-0000-0000B6260000}"/>
    <cellStyle name="40% - Accent4 2 2 2" xfId="14427" xr:uid="{00000000-0005-0000-0000-0000B7260000}"/>
    <cellStyle name="40% - Accent4 2 2 3" xfId="14429" xr:uid="{00000000-0005-0000-0000-0000B8260000}"/>
    <cellStyle name="40% - Accent4 2 2 4" xfId="50309" xr:uid="{00000000-0005-0000-0000-0000B9260000}"/>
    <cellStyle name="40% - Accent4 2 20" xfId="14417" xr:uid="{00000000-0005-0000-0000-0000BA260000}"/>
    <cellStyle name="40% - Accent4 2 21" xfId="14419" xr:uid="{00000000-0005-0000-0000-0000BB260000}"/>
    <cellStyle name="40% - Accent4 2 22" xfId="14421" xr:uid="{00000000-0005-0000-0000-0000BC260000}"/>
    <cellStyle name="40% - Accent4 2 23" xfId="14423" xr:uid="{00000000-0005-0000-0000-0000BD260000}"/>
    <cellStyle name="40% - Accent4 2 24" xfId="14425" xr:uid="{00000000-0005-0000-0000-0000BE260000}"/>
    <cellStyle name="40% - Accent4 2 25" xfId="14432" xr:uid="{00000000-0005-0000-0000-0000BF260000}"/>
    <cellStyle name="40% - Accent4 2 26" xfId="14435" xr:uid="{00000000-0005-0000-0000-0000C0260000}"/>
    <cellStyle name="40% - Accent4 2 27" xfId="14438" xr:uid="{00000000-0005-0000-0000-0000C1260000}"/>
    <cellStyle name="40% - Accent4 2 28" xfId="14440" xr:uid="{00000000-0005-0000-0000-0000C2260000}"/>
    <cellStyle name="40% - Accent4 2 29" xfId="5995" xr:uid="{00000000-0005-0000-0000-0000C3260000}"/>
    <cellStyle name="40% - Accent4 2 3" xfId="14441" xr:uid="{00000000-0005-0000-0000-0000C4260000}"/>
    <cellStyle name="40% - Accent4 2 30" xfId="14433" xr:uid="{00000000-0005-0000-0000-0000C5260000}"/>
    <cellStyle name="40% - Accent4 2 4" xfId="14445" xr:uid="{00000000-0005-0000-0000-0000C6260000}"/>
    <cellStyle name="40% - Accent4 2 5" xfId="14447" xr:uid="{00000000-0005-0000-0000-0000C7260000}"/>
    <cellStyle name="40% - Accent4 2 6" xfId="14449" xr:uid="{00000000-0005-0000-0000-0000C8260000}"/>
    <cellStyle name="40% - Accent4 2 7" xfId="14451" xr:uid="{00000000-0005-0000-0000-0000C9260000}"/>
    <cellStyle name="40% - Accent4 2 8" xfId="14454" xr:uid="{00000000-0005-0000-0000-0000CA260000}"/>
    <cellStyle name="40% - Accent4 2 9" xfId="14456" xr:uid="{00000000-0005-0000-0000-0000CB260000}"/>
    <cellStyle name="40% - Accent4 2_REKAP IBT" xfId="14457" xr:uid="{00000000-0005-0000-0000-0000CC260000}"/>
    <cellStyle name="40% - Accent4 20" xfId="14310" xr:uid="{00000000-0005-0000-0000-0000CD260000}"/>
    <cellStyle name="40% - Accent4 20 2" xfId="5457" xr:uid="{00000000-0005-0000-0000-0000CE260000}"/>
    <cellStyle name="40% - Accent4 20 2 2" xfId="14315" xr:uid="{00000000-0005-0000-0000-0000CF260000}"/>
    <cellStyle name="40% - Accent4 20 3" xfId="14318" xr:uid="{00000000-0005-0000-0000-0000D0260000}"/>
    <cellStyle name="40% - Accent4 20 4" xfId="14323" xr:uid="{00000000-0005-0000-0000-0000D1260000}"/>
    <cellStyle name="40% - Accent4 20 5" xfId="14326" xr:uid="{00000000-0005-0000-0000-0000D2260000}"/>
    <cellStyle name="40% - Accent4 20_REKAP IBT" xfId="869" xr:uid="{00000000-0005-0000-0000-0000D3260000}"/>
    <cellStyle name="40% - Accent4 21" xfId="14332" xr:uid="{00000000-0005-0000-0000-0000D4260000}"/>
    <cellStyle name="40% - Accent4 21 2" xfId="6193" xr:uid="{00000000-0005-0000-0000-0000D5260000}"/>
    <cellStyle name="40% - Accent4 21 2 2" xfId="7511" xr:uid="{00000000-0005-0000-0000-0000D6260000}"/>
    <cellStyle name="40% - Accent4 21 3" xfId="14336" xr:uid="{00000000-0005-0000-0000-0000D7260000}"/>
    <cellStyle name="40% - Accent4 21 4" xfId="14338" xr:uid="{00000000-0005-0000-0000-0000D8260000}"/>
    <cellStyle name="40% - Accent4 21 5" xfId="14341" xr:uid="{00000000-0005-0000-0000-0000D9260000}"/>
    <cellStyle name="40% - Accent4 21_REKAP IBT" xfId="14346" xr:uid="{00000000-0005-0000-0000-0000DA260000}"/>
    <cellStyle name="40% - Accent4 22" xfId="14350" xr:uid="{00000000-0005-0000-0000-0000DB260000}"/>
    <cellStyle name="40% - Accent4 22 2" xfId="6201" xr:uid="{00000000-0005-0000-0000-0000DC260000}"/>
    <cellStyle name="40% - Accent4 22 2 2" xfId="14353" xr:uid="{00000000-0005-0000-0000-0000DD260000}"/>
    <cellStyle name="40% - Accent4 22 3" xfId="14358" xr:uid="{00000000-0005-0000-0000-0000DE260000}"/>
    <cellStyle name="40% - Accent4 22 4" xfId="14363" xr:uid="{00000000-0005-0000-0000-0000DF260000}"/>
    <cellStyle name="40% - Accent4 22 5" xfId="14368" xr:uid="{00000000-0005-0000-0000-0000E0260000}"/>
    <cellStyle name="40% - Accent4 22_REKAP IBT" xfId="14374" xr:uid="{00000000-0005-0000-0000-0000E1260000}"/>
    <cellStyle name="40% - Accent4 23" xfId="14377" xr:uid="{00000000-0005-0000-0000-0000E2260000}"/>
    <cellStyle name="40% - Accent4 23 2" xfId="6234" xr:uid="{00000000-0005-0000-0000-0000E3260000}"/>
    <cellStyle name="40% - Accent4 23 2 2" xfId="14382" xr:uid="{00000000-0005-0000-0000-0000E4260000}"/>
    <cellStyle name="40% - Accent4 23 3" xfId="14386" xr:uid="{00000000-0005-0000-0000-0000E5260000}"/>
    <cellStyle name="40% - Accent4 23 4" xfId="14388" xr:uid="{00000000-0005-0000-0000-0000E6260000}"/>
    <cellStyle name="40% - Accent4 23 5" xfId="14392" xr:uid="{00000000-0005-0000-0000-0000E7260000}"/>
    <cellStyle name="40% - Accent4 23_REKAP IBT" xfId="14394" xr:uid="{00000000-0005-0000-0000-0000E8260000}"/>
    <cellStyle name="40% - Accent4 24" xfId="14396" xr:uid="{00000000-0005-0000-0000-0000E9260000}"/>
    <cellStyle name="40% - Accent4 24 2" xfId="6246" xr:uid="{00000000-0005-0000-0000-0000EA260000}"/>
    <cellStyle name="40% - Accent4 24 2 2" xfId="14399" xr:uid="{00000000-0005-0000-0000-0000EB260000}"/>
    <cellStyle name="40% - Accent4 24 3" xfId="14401" xr:uid="{00000000-0005-0000-0000-0000EC260000}"/>
    <cellStyle name="40% - Accent4 24 4" xfId="14403" xr:uid="{00000000-0005-0000-0000-0000ED260000}"/>
    <cellStyle name="40% - Accent4 24 5" xfId="14405" xr:uid="{00000000-0005-0000-0000-0000EE260000}"/>
    <cellStyle name="40% - Accent4 24_REKAP IBT" xfId="14409" xr:uid="{00000000-0005-0000-0000-0000EF260000}"/>
    <cellStyle name="40% - Accent4 25" xfId="14459" xr:uid="{00000000-0005-0000-0000-0000F0260000}"/>
    <cellStyle name="40% - Accent4 25 2" xfId="1856" xr:uid="{00000000-0005-0000-0000-0000F1260000}"/>
    <cellStyle name="40% - Accent4 25 2 2" xfId="14461" xr:uid="{00000000-0005-0000-0000-0000F2260000}"/>
    <cellStyle name="40% - Accent4 25 3" xfId="14463" xr:uid="{00000000-0005-0000-0000-0000F3260000}"/>
    <cellStyle name="40% - Accent4 25 4" xfId="14465" xr:uid="{00000000-0005-0000-0000-0000F4260000}"/>
    <cellStyle name="40% - Accent4 25 5" xfId="14467" xr:uid="{00000000-0005-0000-0000-0000F5260000}"/>
    <cellStyle name="40% - Accent4 25_REKAP IBT" xfId="14469" xr:uid="{00000000-0005-0000-0000-0000F6260000}"/>
    <cellStyle name="40% - Accent4 26" xfId="14471" xr:uid="{00000000-0005-0000-0000-0000F7260000}"/>
    <cellStyle name="40% - Accent4 26 2" xfId="6285" xr:uid="{00000000-0005-0000-0000-0000F8260000}"/>
    <cellStyle name="40% - Accent4 26 2 2" xfId="8406" xr:uid="{00000000-0005-0000-0000-0000F9260000}"/>
    <cellStyle name="40% - Accent4 26 3" xfId="14473" xr:uid="{00000000-0005-0000-0000-0000FA260000}"/>
    <cellStyle name="40% - Accent4 26 4" xfId="14475" xr:uid="{00000000-0005-0000-0000-0000FB260000}"/>
    <cellStyle name="40% - Accent4 26 5" xfId="14477" xr:uid="{00000000-0005-0000-0000-0000FC260000}"/>
    <cellStyle name="40% - Accent4 26_REKAP IBT" xfId="14479" xr:uid="{00000000-0005-0000-0000-0000FD260000}"/>
    <cellStyle name="40% - Accent4 27" xfId="14481" xr:uid="{00000000-0005-0000-0000-0000FE260000}"/>
    <cellStyle name="40% - Accent4 27 2" xfId="6296" xr:uid="{00000000-0005-0000-0000-0000FF260000}"/>
    <cellStyle name="40% - Accent4 27 2 2" xfId="14483" xr:uid="{00000000-0005-0000-0000-000000270000}"/>
    <cellStyle name="40% - Accent4 27 3" xfId="14485" xr:uid="{00000000-0005-0000-0000-000001270000}"/>
    <cellStyle name="40% - Accent4 27 4" xfId="14487" xr:uid="{00000000-0005-0000-0000-000002270000}"/>
    <cellStyle name="40% - Accent4 27 5" xfId="7286" xr:uid="{00000000-0005-0000-0000-000003270000}"/>
    <cellStyle name="40% - Accent4 27_REKAP IBT" xfId="14491" xr:uid="{00000000-0005-0000-0000-000004270000}"/>
    <cellStyle name="40% - Accent4 28" xfId="14493" xr:uid="{00000000-0005-0000-0000-000005270000}"/>
    <cellStyle name="40% - Accent4 28 2" xfId="6321" xr:uid="{00000000-0005-0000-0000-000006270000}"/>
    <cellStyle name="40% - Accent4 28 2 2" xfId="14495" xr:uid="{00000000-0005-0000-0000-000007270000}"/>
    <cellStyle name="40% - Accent4 28 3" xfId="14497" xr:uid="{00000000-0005-0000-0000-000008270000}"/>
    <cellStyle name="40% - Accent4 28 4" xfId="14499" xr:uid="{00000000-0005-0000-0000-000009270000}"/>
    <cellStyle name="40% - Accent4 28 5" xfId="14501" xr:uid="{00000000-0005-0000-0000-00000A270000}"/>
    <cellStyle name="40% - Accent4 28_REKAP IBT" xfId="14504" xr:uid="{00000000-0005-0000-0000-00000B270000}"/>
    <cellStyle name="40% - Accent4 29" xfId="14506" xr:uid="{00000000-0005-0000-0000-00000C270000}"/>
    <cellStyle name="40% - Accent4 29 2" xfId="6337" xr:uid="{00000000-0005-0000-0000-00000D270000}"/>
    <cellStyle name="40% - Accent4 29 2 2" xfId="14508" xr:uid="{00000000-0005-0000-0000-00000E270000}"/>
    <cellStyle name="40% - Accent4 29 3" xfId="14511" xr:uid="{00000000-0005-0000-0000-00000F270000}"/>
    <cellStyle name="40% - Accent4 29 4" xfId="14513" xr:uid="{00000000-0005-0000-0000-000010270000}"/>
    <cellStyle name="40% - Accent4 29 5" xfId="14515" xr:uid="{00000000-0005-0000-0000-000011270000}"/>
    <cellStyle name="40% - Accent4 29_REKAP IBT" xfId="14517" xr:uid="{00000000-0005-0000-0000-000012270000}"/>
    <cellStyle name="40% - Accent4 3" xfId="13019" xr:uid="{00000000-0005-0000-0000-000013270000}"/>
    <cellStyle name="40% - Accent4 3 10" xfId="14519" xr:uid="{00000000-0005-0000-0000-000014270000}"/>
    <cellStyle name="40% - Accent4 3 11" xfId="14520" xr:uid="{00000000-0005-0000-0000-000015270000}"/>
    <cellStyle name="40% - Accent4 3 12" xfId="14521" xr:uid="{00000000-0005-0000-0000-000016270000}"/>
    <cellStyle name="40% - Accent4 3 13" xfId="14523" xr:uid="{00000000-0005-0000-0000-000017270000}"/>
    <cellStyle name="40% - Accent4 3 14" xfId="10905" xr:uid="{00000000-0005-0000-0000-000018270000}"/>
    <cellStyle name="40% - Accent4 3 15" xfId="4225" xr:uid="{00000000-0005-0000-0000-000019270000}"/>
    <cellStyle name="40% - Accent4 3 16" xfId="14525" xr:uid="{00000000-0005-0000-0000-00001A270000}"/>
    <cellStyle name="40% - Accent4 3 2" xfId="13024" xr:uid="{00000000-0005-0000-0000-00001B270000}"/>
    <cellStyle name="40% - Accent4 3 3" xfId="14526" xr:uid="{00000000-0005-0000-0000-00001C270000}"/>
    <cellStyle name="40% - Accent4 3 4" xfId="14529" xr:uid="{00000000-0005-0000-0000-00001D270000}"/>
    <cellStyle name="40% - Accent4 3 5" xfId="14531" xr:uid="{00000000-0005-0000-0000-00001E270000}"/>
    <cellStyle name="40% - Accent4 3 6" xfId="14535" xr:uid="{00000000-0005-0000-0000-00001F270000}"/>
    <cellStyle name="40% - Accent4 3 7" xfId="3669" xr:uid="{00000000-0005-0000-0000-000020270000}"/>
    <cellStyle name="40% - Accent4 3 8" xfId="14536" xr:uid="{00000000-0005-0000-0000-000021270000}"/>
    <cellStyle name="40% - Accent4 3 9" xfId="14537" xr:uid="{00000000-0005-0000-0000-000022270000}"/>
    <cellStyle name="40% - Accent4 3_REKAP IBT" xfId="7597" xr:uid="{00000000-0005-0000-0000-000023270000}"/>
    <cellStyle name="40% - Accent4 30" xfId="14460" xr:uid="{00000000-0005-0000-0000-000024270000}"/>
    <cellStyle name="40% - Accent4 30 2" xfId="1857" xr:uid="{00000000-0005-0000-0000-000025270000}"/>
    <cellStyle name="40% - Accent4 30 2 2" xfId="14462" xr:uid="{00000000-0005-0000-0000-000026270000}"/>
    <cellStyle name="40% - Accent4 30 3" xfId="14464" xr:uid="{00000000-0005-0000-0000-000027270000}"/>
    <cellStyle name="40% - Accent4 30 4" xfId="14466" xr:uid="{00000000-0005-0000-0000-000028270000}"/>
    <cellStyle name="40% - Accent4 30 5" xfId="14468" xr:uid="{00000000-0005-0000-0000-000029270000}"/>
    <cellStyle name="40% - Accent4 30_REKAP IBT" xfId="14470" xr:uid="{00000000-0005-0000-0000-00002A270000}"/>
    <cellStyle name="40% - Accent4 31" xfId="14472" xr:uid="{00000000-0005-0000-0000-00002B270000}"/>
    <cellStyle name="40% - Accent4 31 2" xfId="6286" xr:uid="{00000000-0005-0000-0000-00002C270000}"/>
    <cellStyle name="40% - Accent4 31 2 2" xfId="8407" xr:uid="{00000000-0005-0000-0000-00002D270000}"/>
    <cellStyle name="40% - Accent4 31 3" xfId="14474" xr:uid="{00000000-0005-0000-0000-00002E270000}"/>
    <cellStyle name="40% - Accent4 31 4" xfId="14476" xr:uid="{00000000-0005-0000-0000-00002F270000}"/>
    <cellStyle name="40% - Accent4 31 5" xfId="14478" xr:uid="{00000000-0005-0000-0000-000030270000}"/>
    <cellStyle name="40% - Accent4 31_REKAP IBT" xfId="14480" xr:uid="{00000000-0005-0000-0000-000031270000}"/>
    <cellStyle name="40% - Accent4 32" xfId="14482" xr:uid="{00000000-0005-0000-0000-000032270000}"/>
    <cellStyle name="40% - Accent4 32 2" xfId="6297" xr:uid="{00000000-0005-0000-0000-000033270000}"/>
    <cellStyle name="40% - Accent4 32 2 2" xfId="14484" xr:uid="{00000000-0005-0000-0000-000034270000}"/>
    <cellStyle name="40% - Accent4 32 3" xfId="14486" xr:uid="{00000000-0005-0000-0000-000035270000}"/>
    <cellStyle name="40% - Accent4 32 4" xfId="14488" xr:uid="{00000000-0005-0000-0000-000036270000}"/>
    <cellStyle name="40% - Accent4 32 5" xfId="7287" xr:uid="{00000000-0005-0000-0000-000037270000}"/>
    <cellStyle name="40% - Accent4 32_REKAP IBT" xfId="14492" xr:uid="{00000000-0005-0000-0000-000038270000}"/>
    <cellStyle name="40% - Accent4 33" xfId="14494" xr:uid="{00000000-0005-0000-0000-000039270000}"/>
    <cellStyle name="40% - Accent4 33 2" xfId="6322" xr:uid="{00000000-0005-0000-0000-00003A270000}"/>
    <cellStyle name="40% - Accent4 33 2 2" xfId="14496" xr:uid="{00000000-0005-0000-0000-00003B270000}"/>
    <cellStyle name="40% - Accent4 33 3" xfId="14498" xr:uid="{00000000-0005-0000-0000-00003C270000}"/>
    <cellStyle name="40% - Accent4 33 4" xfId="14500" xr:uid="{00000000-0005-0000-0000-00003D270000}"/>
    <cellStyle name="40% - Accent4 33 5" xfId="14502" xr:uid="{00000000-0005-0000-0000-00003E270000}"/>
    <cellStyle name="40% - Accent4 33_REKAP IBT" xfId="14505" xr:uid="{00000000-0005-0000-0000-00003F270000}"/>
    <cellStyle name="40% - Accent4 34" xfId="14507" xr:uid="{00000000-0005-0000-0000-000040270000}"/>
    <cellStyle name="40% - Accent4 34 2" xfId="6338" xr:uid="{00000000-0005-0000-0000-000041270000}"/>
    <cellStyle name="40% - Accent4 34 2 2" xfId="14509" xr:uid="{00000000-0005-0000-0000-000042270000}"/>
    <cellStyle name="40% - Accent4 34 3" xfId="14512" xr:uid="{00000000-0005-0000-0000-000043270000}"/>
    <cellStyle name="40% - Accent4 34 4" xfId="14514" xr:uid="{00000000-0005-0000-0000-000044270000}"/>
    <cellStyle name="40% - Accent4 34 5" xfId="14516" xr:uid="{00000000-0005-0000-0000-000045270000}"/>
    <cellStyle name="40% - Accent4 34_REKAP IBT" xfId="14518" xr:uid="{00000000-0005-0000-0000-000046270000}"/>
    <cellStyle name="40% - Accent4 35" xfId="14540" xr:uid="{00000000-0005-0000-0000-000047270000}"/>
    <cellStyle name="40% - Accent4 35 2" xfId="6352" xr:uid="{00000000-0005-0000-0000-000048270000}"/>
    <cellStyle name="40% - Accent4 35 2 2" xfId="14542" xr:uid="{00000000-0005-0000-0000-000049270000}"/>
    <cellStyle name="40% - Accent4 35 3" xfId="14544" xr:uid="{00000000-0005-0000-0000-00004A270000}"/>
    <cellStyle name="40% - Accent4 35 4" xfId="14546" xr:uid="{00000000-0005-0000-0000-00004B270000}"/>
    <cellStyle name="40% - Accent4 35 5" xfId="14549" xr:uid="{00000000-0005-0000-0000-00004C270000}"/>
    <cellStyle name="40% - Accent4 35_REKAP IBT" xfId="14551" xr:uid="{00000000-0005-0000-0000-00004D270000}"/>
    <cellStyle name="40% - Accent4 36" xfId="5870" xr:uid="{00000000-0005-0000-0000-00004E270000}"/>
    <cellStyle name="40% - Accent4 36 2" xfId="6372" xr:uid="{00000000-0005-0000-0000-00004F270000}"/>
    <cellStyle name="40% - Accent4 36 2 2" xfId="9431" xr:uid="{00000000-0005-0000-0000-000050270000}"/>
    <cellStyle name="40% - Accent4 36 3" xfId="14553" xr:uid="{00000000-0005-0000-0000-000051270000}"/>
    <cellStyle name="40% - Accent4 36 4" xfId="14555" xr:uid="{00000000-0005-0000-0000-000052270000}"/>
    <cellStyle name="40% - Accent4 36 5" xfId="14559" xr:uid="{00000000-0005-0000-0000-000053270000}"/>
    <cellStyle name="40% - Accent4 36_REKAP IBT" xfId="6283" xr:uid="{00000000-0005-0000-0000-000054270000}"/>
    <cellStyle name="40% - Accent4 37" xfId="14561" xr:uid="{00000000-0005-0000-0000-000055270000}"/>
    <cellStyle name="40% - Accent4 37 2" xfId="2462" xr:uid="{00000000-0005-0000-0000-000056270000}"/>
    <cellStyle name="40% - Accent4 37 2 2" xfId="14563" xr:uid="{00000000-0005-0000-0000-000057270000}"/>
    <cellStyle name="40% - Accent4 37 3" xfId="14565" xr:uid="{00000000-0005-0000-0000-000058270000}"/>
    <cellStyle name="40% - Accent4 37 4" xfId="14570" xr:uid="{00000000-0005-0000-0000-000059270000}"/>
    <cellStyle name="40% - Accent4 37 5" xfId="14574" xr:uid="{00000000-0005-0000-0000-00005A270000}"/>
    <cellStyle name="40% - Accent4 37_REKAP IBT" xfId="14576" xr:uid="{00000000-0005-0000-0000-00005B270000}"/>
    <cellStyle name="40% - Accent4 38" xfId="14578" xr:uid="{00000000-0005-0000-0000-00005C270000}"/>
    <cellStyle name="40% - Accent4 38 2" xfId="1473" xr:uid="{00000000-0005-0000-0000-00005D270000}"/>
    <cellStyle name="40% - Accent4 38 2 2" xfId="14580" xr:uid="{00000000-0005-0000-0000-00005E270000}"/>
    <cellStyle name="40% - Accent4 38 3" xfId="14582" xr:uid="{00000000-0005-0000-0000-00005F270000}"/>
    <cellStyle name="40% - Accent4 38 4" xfId="14584" xr:uid="{00000000-0005-0000-0000-000060270000}"/>
    <cellStyle name="40% - Accent4 38 5" xfId="14587" xr:uid="{00000000-0005-0000-0000-000061270000}"/>
    <cellStyle name="40% - Accent4 38_REKAP IBT" xfId="14589" xr:uid="{00000000-0005-0000-0000-000062270000}"/>
    <cellStyle name="40% - Accent4 39" xfId="14591" xr:uid="{00000000-0005-0000-0000-000063270000}"/>
    <cellStyle name="40% - Accent4 39 2" xfId="14593" xr:uid="{00000000-0005-0000-0000-000064270000}"/>
    <cellStyle name="40% - Accent4 39 2 2" xfId="3961" xr:uid="{00000000-0005-0000-0000-000065270000}"/>
    <cellStyle name="40% - Accent4 39 3" xfId="14595" xr:uid="{00000000-0005-0000-0000-000066270000}"/>
    <cellStyle name="40% - Accent4 39 4" xfId="14597" xr:uid="{00000000-0005-0000-0000-000067270000}"/>
    <cellStyle name="40% - Accent4 39 5" xfId="14599" xr:uid="{00000000-0005-0000-0000-000068270000}"/>
    <cellStyle name="40% - Accent4 39_REKAP IBT" xfId="14601" xr:uid="{00000000-0005-0000-0000-000069270000}"/>
    <cellStyle name="40% - Accent4 4" xfId="13027" xr:uid="{00000000-0005-0000-0000-00006A270000}"/>
    <cellStyle name="40% - Accent4 4 10" xfId="14603" xr:uid="{00000000-0005-0000-0000-00006B270000}"/>
    <cellStyle name="40% - Accent4 4 2" xfId="14604" xr:uid="{00000000-0005-0000-0000-00006C270000}"/>
    <cellStyle name="40% - Accent4 4 2 2" xfId="14605" xr:uid="{00000000-0005-0000-0000-00006D270000}"/>
    <cellStyle name="40% - Accent4 4 2 3" xfId="14606" xr:uid="{00000000-0005-0000-0000-00006E270000}"/>
    <cellStyle name="40% - Accent4 4 2_REKAP IBT" xfId="14608" xr:uid="{00000000-0005-0000-0000-00006F270000}"/>
    <cellStyle name="40% - Accent4 4 3" xfId="14609" xr:uid="{00000000-0005-0000-0000-000070270000}"/>
    <cellStyle name="40% - Accent4 4 3 2" xfId="7902" xr:uid="{00000000-0005-0000-0000-000071270000}"/>
    <cellStyle name="40% - Accent4 4 4" xfId="14612" xr:uid="{00000000-0005-0000-0000-000072270000}"/>
    <cellStyle name="40% - Accent4 4 4 2" xfId="14613" xr:uid="{00000000-0005-0000-0000-000073270000}"/>
    <cellStyle name="40% - Accent4 4 5" xfId="14615" xr:uid="{00000000-0005-0000-0000-000074270000}"/>
    <cellStyle name="40% - Accent4 4 5 2" xfId="14616" xr:uid="{00000000-0005-0000-0000-000075270000}"/>
    <cellStyle name="40% - Accent4 4 6" xfId="14617" xr:uid="{00000000-0005-0000-0000-000076270000}"/>
    <cellStyle name="40% - Accent4 4 7" xfId="14618" xr:uid="{00000000-0005-0000-0000-000077270000}"/>
    <cellStyle name="40% - Accent4 4 8" xfId="2104" xr:uid="{00000000-0005-0000-0000-000078270000}"/>
    <cellStyle name="40% - Accent4 4 9" xfId="14619" xr:uid="{00000000-0005-0000-0000-000079270000}"/>
    <cellStyle name="40% - Accent4 4_REKAP IBT" xfId="14620" xr:uid="{00000000-0005-0000-0000-00007A270000}"/>
    <cellStyle name="40% - Accent4 40" xfId="14541" xr:uid="{00000000-0005-0000-0000-00007B270000}"/>
    <cellStyle name="40% - Accent4 40 2" xfId="6353" xr:uid="{00000000-0005-0000-0000-00007C270000}"/>
    <cellStyle name="40% - Accent4 40 2 2" xfId="14543" xr:uid="{00000000-0005-0000-0000-00007D270000}"/>
    <cellStyle name="40% - Accent4 40 3" xfId="14545" xr:uid="{00000000-0005-0000-0000-00007E270000}"/>
    <cellStyle name="40% - Accent4 40 4" xfId="14547" xr:uid="{00000000-0005-0000-0000-00007F270000}"/>
    <cellStyle name="40% - Accent4 40 5" xfId="14550" xr:uid="{00000000-0005-0000-0000-000080270000}"/>
    <cellStyle name="40% - Accent4 40_REKAP IBT" xfId="14552" xr:uid="{00000000-0005-0000-0000-000081270000}"/>
    <cellStyle name="40% - Accent4 41" xfId="5871" xr:uid="{00000000-0005-0000-0000-000082270000}"/>
    <cellStyle name="40% - Accent4 41 2" xfId="6373" xr:uid="{00000000-0005-0000-0000-000083270000}"/>
    <cellStyle name="40% - Accent4 41 2 2" xfId="9432" xr:uid="{00000000-0005-0000-0000-000084270000}"/>
    <cellStyle name="40% - Accent4 41 3" xfId="14554" xr:uid="{00000000-0005-0000-0000-000085270000}"/>
    <cellStyle name="40% - Accent4 41 4" xfId="14556" xr:uid="{00000000-0005-0000-0000-000086270000}"/>
    <cellStyle name="40% - Accent4 41 5" xfId="14560" xr:uid="{00000000-0005-0000-0000-000087270000}"/>
    <cellStyle name="40% - Accent4 41_REKAP IBT" xfId="6284" xr:uid="{00000000-0005-0000-0000-000088270000}"/>
    <cellStyle name="40% - Accent4 42" xfId="14562" xr:uid="{00000000-0005-0000-0000-000089270000}"/>
    <cellStyle name="40% - Accent4 42 2" xfId="2463" xr:uid="{00000000-0005-0000-0000-00008A270000}"/>
    <cellStyle name="40% - Accent4 42 2 2" xfId="14564" xr:uid="{00000000-0005-0000-0000-00008B270000}"/>
    <cellStyle name="40% - Accent4 42 3" xfId="14566" xr:uid="{00000000-0005-0000-0000-00008C270000}"/>
    <cellStyle name="40% - Accent4 42 4" xfId="14571" xr:uid="{00000000-0005-0000-0000-00008D270000}"/>
    <cellStyle name="40% - Accent4 42 5" xfId="14575" xr:uid="{00000000-0005-0000-0000-00008E270000}"/>
    <cellStyle name="40% - Accent4 42_REKAP IBT" xfId="14577" xr:uid="{00000000-0005-0000-0000-00008F270000}"/>
    <cellStyle name="40% - Accent4 43" xfId="14579" xr:uid="{00000000-0005-0000-0000-000090270000}"/>
    <cellStyle name="40% - Accent4 43 2" xfId="1474" xr:uid="{00000000-0005-0000-0000-000091270000}"/>
    <cellStyle name="40% - Accent4 43 2 2" xfId="14581" xr:uid="{00000000-0005-0000-0000-000092270000}"/>
    <cellStyle name="40% - Accent4 43 3" xfId="14583" xr:uid="{00000000-0005-0000-0000-000093270000}"/>
    <cellStyle name="40% - Accent4 43 4" xfId="14585" xr:uid="{00000000-0005-0000-0000-000094270000}"/>
    <cellStyle name="40% - Accent4 43 5" xfId="14588" xr:uid="{00000000-0005-0000-0000-000095270000}"/>
    <cellStyle name="40% - Accent4 43_REKAP IBT" xfId="14590" xr:uid="{00000000-0005-0000-0000-000096270000}"/>
    <cellStyle name="40% - Accent4 44" xfId="14592" xr:uid="{00000000-0005-0000-0000-000097270000}"/>
    <cellStyle name="40% - Accent4 44 2" xfId="14594" xr:uid="{00000000-0005-0000-0000-000098270000}"/>
    <cellStyle name="40% - Accent4 44 2 2" xfId="3962" xr:uid="{00000000-0005-0000-0000-000099270000}"/>
    <cellStyle name="40% - Accent4 44 3" xfId="14596" xr:uid="{00000000-0005-0000-0000-00009A270000}"/>
    <cellStyle name="40% - Accent4 44 4" xfId="14598" xr:uid="{00000000-0005-0000-0000-00009B270000}"/>
    <cellStyle name="40% - Accent4 44 5" xfId="14600" xr:uid="{00000000-0005-0000-0000-00009C270000}"/>
    <cellStyle name="40% - Accent4 44_REKAP IBT" xfId="14602" xr:uid="{00000000-0005-0000-0000-00009D270000}"/>
    <cellStyle name="40% - Accent4 45" xfId="14621" xr:uid="{00000000-0005-0000-0000-00009E270000}"/>
    <cellStyle name="40% - Accent4 45 2" xfId="14109" xr:uid="{00000000-0005-0000-0000-00009F270000}"/>
    <cellStyle name="40% - Accent4 45 2 2" xfId="14623" xr:uid="{00000000-0005-0000-0000-0000A0270000}"/>
    <cellStyle name="40% - Accent4 45 3" xfId="14625" xr:uid="{00000000-0005-0000-0000-0000A1270000}"/>
    <cellStyle name="40% - Accent4 45 4" xfId="14628" xr:uid="{00000000-0005-0000-0000-0000A2270000}"/>
    <cellStyle name="40% - Accent4 45 5" xfId="14630" xr:uid="{00000000-0005-0000-0000-0000A3270000}"/>
    <cellStyle name="40% - Accent4 45_REKAP IBT" xfId="8131" xr:uid="{00000000-0005-0000-0000-0000A4270000}"/>
    <cellStyle name="40% - Accent4 46" xfId="14632" xr:uid="{00000000-0005-0000-0000-0000A5270000}"/>
    <cellStyle name="40% - Accent4 46 2" xfId="14637" xr:uid="{00000000-0005-0000-0000-0000A6270000}"/>
    <cellStyle name="40% - Accent4 46 2 2" xfId="10357" xr:uid="{00000000-0005-0000-0000-0000A7270000}"/>
    <cellStyle name="40% - Accent4 46 3" xfId="14639" xr:uid="{00000000-0005-0000-0000-0000A8270000}"/>
    <cellStyle name="40% - Accent4 46 4" xfId="14641" xr:uid="{00000000-0005-0000-0000-0000A9270000}"/>
    <cellStyle name="40% - Accent4 46 5" xfId="14643" xr:uid="{00000000-0005-0000-0000-0000AA270000}"/>
    <cellStyle name="40% - Accent4 46_REKAP IBT" xfId="14645" xr:uid="{00000000-0005-0000-0000-0000AB270000}"/>
    <cellStyle name="40% - Accent4 47" xfId="13207" xr:uid="{00000000-0005-0000-0000-0000AC270000}"/>
    <cellStyle name="40% - Accent4 47 2" xfId="13210" xr:uid="{00000000-0005-0000-0000-0000AD270000}"/>
    <cellStyle name="40% - Accent4 47 2 2" xfId="14647" xr:uid="{00000000-0005-0000-0000-0000AE270000}"/>
    <cellStyle name="40% - Accent4 47 3" xfId="14649" xr:uid="{00000000-0005-0000-0000-0000AF270000}"/>
    <cellStyle name="40% - Accent4 47 4" xfId="14651" xr:uid="{00000000-0005-0000-0000-0000B0270000}"/>
    <cellStyle name="40% - Accent4 47 5" xfId="14653" xr:uid="{00000000-0005-0000-0000-0000B1270000}"/>
    <cellStyle name="40% - Accent4 47_REKAP IBT" xfId="14656" xr:uid="{00000000-0005-0000-0000-0000B2270000}"/>
    <cellStyle name="40% - Accent4 48" xfId="13214" xr:uid="{00000000-0005-0000-0000-0000B3270000}"/>
    <cellStyle name="40% - Accent4 48 2" xfId="14658" xr:uid="{00000000-0005-0000-0000-0000B4270000}"/>
    <cellStyle name="40% - Accent4 48 2 2" xfId="14660" xr:uid="{00000000-0005-0000-0000-0000B5270000}"/>
    <cellStyle name="40% - Accent4 48 3" xfId="14662" xr:uid="{00000000-0005-0000-0000-0000B6270000}"/>
    <cellStyle name="40% - Accent4 48 4" xfId="14664" xr:uid="{00000000-0005-0000-0000-0000B7270000}"/>
    <cellStyle name="40% - Accent4 48 5" xfId="14666" xr:uid="{00000000-0005-0000-0000-0000B8270000}"/>
    <cellStyle name="40% - Accent4 48_REKAP IBT" xfId="14668" xr:uid="{00000000-0005-0000-0000-0000B9270000}"/>
    <cellStyle name="40% - Accent4 49" xfId="13221" xr:uid="{00000000-0005-0000-0000-0000BA270000}"/>
    <cellStyle name="40% - Accent4 49 2" xfId="8552" xr:uid="{00000000-0005-0000-0000-0000BB270000}"/>
    <cellStyle name="40% - Accent4 49 2 2" xfId="14672" xr:uid="{00000000-0005-0000-0000-0000BC270000}"/>
    <cellStyle name="40% - Accent4 49 3" xfId="14676" xr:uid="{00000000-0005-0000-0000-0000BD270000}"/>
    <cellStyle name="40% - Accent4 49 4" xfId="58" xr:uid="{00000000-0005-0000-0000-0000BE270000}"/>
    <cellStyle name="40% - Accent4 49 5" xfId="14679" xr:uid="{00000000-0005-0000-0000-0000BF270000}"/>
    <cellStyle name="40% - Accent4 49_REKAP IBT" xfId="3100" xr:uid="{00000000-0005-0000-0000-0000C0270000}"/>
    <cellStyle name="40% - Accent4 5" xfId="13030" xr:uid="{00000000-0005-0000-0000-0000C1270000}"/>
    <cellStyle name="40% - Accent4 5 10" xfId="14682" xr:uid="{00000000-0005-0000-0000-0000C2270000}"/>
    <cellStyle name="40% - Accent4 5 2" xfId="14684" xr:uid="{00000000-0005-0000-0000-0000C3270000}"/>
    <cellStyle name="40% - Accent4 5 2 2" xfId="14686" xr:uid="{00000000-0005-0000-0000-0000C4270000}"/>
    <cellStyle name="40% - Accent4 5 2 3" xfId="14688" xr:uid="{00000000-0005-0000-0000-0000C5270000}"/>
    <cellStyle name="40% - Accent4 5 2_REKAP IBT" xfId="14693" xr:uid="{00000000-0005-0000-0000-0000C6270000}"/>
    <cellStyle name="40% - Accent4 5 3" xfId="14695" xr:uid="{00000000-0005-0000-0000-0000C7270000}"/>
    <cellStyle name="40% - Accent4 5 3 2" xfId="5177" xr:uid="{00000000-0005-0000-0000-0000C8270000}"/>
    <cellStyle name="40% - Accent4 5 4" xfId="8164" xr:uid="{00000000-0005-0000-0000-0000C9270000}"/>
    <cellStyle name="40% - Accent4 5 4 2" xfId="14697" xr:uid="{00000000-0005-0000-0000-0000CA270000}"/>
    <cellStyle name="40% - Accent4 5 5" xfId="14699" xr:uid="{00000000-0005-0000-0000-0000CB270000}"/>
    <cellStyle name="40% - Accent4 5 5 2" xfId="14701" xr:uid="{00000000-0005-0000-0000-0000CC270000}"/>
    <cellStyle name="40% - Accent4 5 6" xfId="14703" xr:uid="{00000000-0005-0000-0000-0000CD270000}"/>
    <cellStyle name="40% - Accent4 5 7" xfId="14704" xr:uid="{00000000-0005-0000-0000-0000CE270000}"/>
    <cellStyle name="40% - Accent4 5 8" xfId="14705" xr:uid="{00000000-0005-0000-0000-0000CF270000}"/>
    <cellStyle name="40% - Accent4 5 9" xfId="14706" xr:uid="{00000000-0005-0000-0000-0000D0270000}"/>
    <cellStyle name="40% - Accent4 5_REKAP IBT" xfId="14707" xr:uid="{00000000-0005-0000-0000-0000D1270000}"/>
    <cellStyle name="40% - Accent4 50" xfId="14622" xr:uid="{00000000-0005-0000-0000-0000D2270000}"/>
    <cellStyle name="40% - Accent4 50 2" xfId="14110" xr:uid="{00000000-0005-0000-0000-0000D3270000}"/>
    <cellStyle name="40% - Accent4 50 2 2" xfId="14624" xr:uid="{00000000-0005-0000-0000-0000D4270000}"/>
    <cellStyle name="40% - Accent4 50 3" xfId="14626" xr:uid="{00000000-0005-0000-0000-0000D5270000}"/>
    <cellStyle name="40% - Accent4 50 4" xfId="14629" xr:uid="{00000000-0005-0000-0000-0000D6270000}"/>
    <cellStyle name="40% - Accent4 50 5" xfId="14631" xr:uid="{00000000-0005-0000-0000-0000D7270000}"/>
    <cellStyle name="40% - Accent4 50_REKAP IBT" xfId="8132" xr:uid="{00000000-0005-0000-0000-0000D8270000}"/>
    <cellStyle name="40% - Accent4 51" xfId="14633" xr:uid="{00000000-0005-0000-0000-0000D9270000}"/>
    <cellStyle name="40% - Accent4 51 2" xfId="14638" xr:uid="{00000000-0005-0000-0000-0000DA270000}"/>
    <cellStyle name="40% - Accent4 51 2 2" xfId="10358" xr:uid="{00000000-0005-0000-0000-0000DB270000}"/>
    <cellStyle name="40% - Accent4 51 3" xfId="14640" xr:uid="{00000000-0005-0000-0000-0000DC270000}"/>
    <cellStyle name="40% - Accent4 51 4" xfId="14642" xr:uid="{00000000-0005-0000-0000-0000DD270000}"/>
    <cellStyle name="40% - Accent4 51 5" xfId="14644" xr:uid="{00000000-0005-0000-0000-0000DE270000}"/>
    <cellStyle name="40% - Accent4 51_REKAP IBT" xfId="14646" xr:uid="{00000000-0005-0000-0000-0000DF270000}"/>
    <cellStyle name="40% - Accent4 52" xfId="13208" xr:uid="{00000000-0005-0000-0000-0000E0270000}"/>
    <cellStyle name="40% - Accent4 52 2" xfId="13211" xr:uid="{00000000-0005-0000-0000-0000E1270000}"/>
    <cellStyle name="40% - Accent4 52 2 2" xfId="14648" xr:uid="{00000000-0005-0000-0000-0000E2270000}"/>
    <cellStyle name="40% - Accent4 52 3" xfId="14650" xr:uid="{00000000-0005-0000-0000-0000E3270000}"/>
    <cellStyle name="40% - Accent4 52 4" xfId="14652" xr:uid="{00000000-0005-0000-0000-0000E4270000}"/>
    <cellStyle name="40% - Accent4 52 5" xfId="14654" xr:uid="{00000000-0005-0000-0000-0000E5270000}"/>
    <cellStyle name="40% - Accent4 52_REKAP IBT" xfId="14657" xr:uid="{00000000-0005-0000-0000-0000E6270000}"/>
    <cellStyle name="40% - Accent4 53" xfId="13215" xr:uid="{00000000-0005-0000-0000-0000E7270000}"/>
    <cellStyle name="40% - Accent4 53 2" xfId="14659" xr:uid="{00000000-0005-0000-0000-0000E8270000}"/>
    <cellStyle name="40% - Accent4 53 2 2" xfId="14661" xr:uid="{00000000-0005-0000-0000-0000E9270000}"/>
    <cellStyle name="40% - Accent4 53 3" xfId="14663" xr:uid="{00000000-0005-0000-0000-0000EA270000}"/>
    <cellStyle name="40% - Accent4 53 4" xfId="14665" xr:uid="{00000000-0005-0000-0000-0000EB270000}"/>
    <cellStyle name="40% - Accent4 53 5" xfId="14667" xr:uid="{00000000-0005-0000-0000-0000EC270000}"/>
    <cellStyle name="40% - Accent4 53_REKAP IBT" xfId="14669" xr:uid="{00000000-0005-0000-0000-0000ED270000}"/>
    <cellStyle name="40% - Accent4 54" xfId="13222" xr:uid="{00000000-0005-0000-0000-0000EE270000}"/>
    <cellStyle name="40% - Accent4 54 2" xfId="8553" xr:uid="{00000000-0005-0000-0000-0000EF270000}"/>
    <cellStyle name="40% - Accent4 54 2 2" xfId="14673" xr:uid="{00000000-0005-0000-0000-0000F0270000}"/>
    <cellStyle name="40% - Accent4 54 3" xfId="14677" xr:uid="{00000000-0005-0000-0000-0000F1270000}"/>
    <cellStyle name="40% - Accent4 54 4" xfId="59" xr:uid="{00000000-0005-0000-0000-0000F2270000}"/>
    <cellStyle name="40% - Accent4 54 5" xfId="14680" xr:uid="{00000000-0005-0000-0000-0000F3270000}"/>
    <cellStyle name="40% - Accent4 54_REKAP IBT" xfId="3101" xr:uid="{00000000-0005-0000-0000-0000F4270000}"/>
    <cellStyle name="40% - Accent4 55" xfId="13228" xr:uid="{00000000-0005-0000-0000-0000F5270000}"/>
    <cellStyle name="40% - Accent4 55 2" xfId="14712" xr:uid="{00000000-0005-0000-0000-0000F6270000}"/>
    <cellStyle name="40% - Accent4 55 2 2" xfId="14716" xr:uid="{00000000-0005-0000-0000-0000F7270000}"/>
    <cellStyle name="40% - Accent4 55 3" xfId="14720" xr:uid="{00000000-0005-0000-0000-0000F8270000}"/>
    <cellStyle name="40% - Accent4 55 4" xfId="14722" xr:uid="{00000000-0005-0000-0000-0000F9270000}"/>
    <cellStyle name="40% - Accent4 55 5" xfId="14724" xr:uid="{00000000-0005-0000-0000-0000FA270000}"/>
    <cellStyle name="40% - Accent4 55_REKAP IBT" xfId="14728" xr:uid="{00000000-0005-0000-0000-0000FB270000}"/>
    <cellStyle name="40% - Accent4 56" xfId="14732" xr:uid="{00000000-0005-0000-0000-0000FC270000}"/>
    <cellStyle name="40% - Accent4 56 2" xfId="14737" xr:uid="{00000000-0005-0000-0000-0000FD270000}"/>
    <cellStyle name="40% - Accent4 56 2 2" xfId="14742" xr:uid="{00000000-0005-0000-0000-0000FE270000}"/>
    <cellStyle name="40% - Accent4 56 3" xfId="14746" xr:uid="{00000000-0005-0000-0000-0000FF270000}"/>
    <cellStyle name="40% - Accent4 56 4" xfId="8724" xr:uid="{00000000-0005-0000-0000-000000280000}"/>
    <cellStyle name="40% - Accent4 56 5" xfId="6074" xr:uid="{00000000-0005-0000-0000-000001280000}"/>
    <cellStyle name="40% - Accent4 56_REKAP IBT" xfId="14751" xr:uid="{00000000-0005-0000-0000-000002280000}"/>
    <cellStyle name="40% - Accent4 57" xfId="14755" xr:uid="{00000000-0005-0000-0000-000003280000}"/>
    <cellStyle name="40% - Accent4 57 2" xfId="14759" xr:uid="{00000000-0005-0000-0000-000004280000}"/>
    <cellStyle name="40% - Accent4 57 2 2" xfId="14764" xr:uid="{00000000-0005-0000-0000-000005280000}"/>
    <cellStyle name="40% - Accent4 57 3" xfId="14768" xr:uid="{00000000-0005-0000-0000-000006280000}"/>
    <cellStyle name="40% - Accent4 57 4" xfId="14770" xr:uid="{00000000-0005-0000-0000-000007280000}"/>
    <cellStyle name="40% - Accent4 57 5" xfId="14772" xr:uid="{00000000-0005-0000-0000-000008280000}"/>
    <cellStyle name="40% - Accent4 57_REKAP IBT" xfId="14776" xr:uid="{00000000-0005-0000-0000-000009280000}"/>
    <cellStyle name="40% - Accent4 58" xfId="9251" xr:uid="{00000000-0005-0000-0000-00000A280000}"/>
    <cellStyle name="40% - Accent4 58 2" xfId="14780" xr:uid="{00000000-0005-0000-0000-00000B280000}"/>
    <cellStyle name="40% - Accent4 58 2 2" xfId="14785" xr:uid="{00000000-0005-0000-0000-00000C280000}"/>
    <cellStyle name="40% - Accent4 58 3" xfId="14789" xr:uid="{00000000-0005-0000-0000-00000D280000}"/>
    <cellStyle name="40% - Accent4 58 4" xfId="14791" xr:uid="{00000000-0005-0000-0000-00000E280000}"/>
    <cellStyle name="40% - Accent4 58 5" xfId="14793" xr:uid="{00000000-0005-0000-0000-00000F280000}"/>
    <cellStyle name="40% - Accent4 58_REKAP IBT" xfId="14801" xr:uid="{00000000-0005-0000-0000-000010280000}"/>
    <cellStyle name="40% - Accent4 59" xfId="14806" xr:uid="{00000000-0005-0000-0000-000011280000}"/>
    <cellStyle name="40% - Accent4 59 2" xfId="14809" xr:uid="{00000000-0005-0000-0000-000012280000}"/>
    <cellStyle name="40% - Accent4 59 2 2" xfId="14813" xr:uid="{00000000-0005-0000-0000-000013280000}"/>
    <cellStyle name="40% - Accent4 59 3" xfId="14817" xr:uid="{00000000-0005-0000-0000-000014280000}"/>
    <cellStyle name="40% - Accent4 59 4" xfId="14820" xr:uid="{00000000-0005-0000-0000-000015280000}"/>
    <cellStyle name="40% - Accent4 59 5" xfId="14822" xr:uid="{00000000-0005-0000-0000-000016280000}"/>
    <cellStyle name="40% - Accent4 59_REKAP IBT" xfId="14825" xr:uid="{00000000-0005-0000-0000-000017280000}"/>
    <cellStyle name="40% - Accent4 6" xfId="13035" xr:uid="{00000000-0005-0000-0000-000018280000}"/>
    <cellStyle name="40% - Accent4 6 10" xfId="14828" xr:uid="{00000000-0005-0000-0000-000019280000}"/>
    <cellStyle name="40% - Accent4 6 2" xfId="14831" xr:uid="{00000000-0005-0000-0000-00001A280000}"/>
    <cellStyle name="40% - Accent4 6 2 2" xfId="14833" xr:uid="{00000000-0005-0000-0000-00001B280000}"/>
    <cellStyle name="40% - Accent4 6 2 3" xfId="14835" xr:uid="{00000000-0005-0000-0000-00001C280000}"/>
    <cellStyle name="40% - Accent4 6 2_REKAP IBT" xfId="1603" xr:uid="{00000000-0005-0000-0000-00001D280000}"/>
    <cellStyle name="40% - Accent4 6 3" xfId="14837" xr:uid="{00000000-0005-0000-0000-00001E280000}"/>
    <cellStyle name="40% - Accent4 6 3 2" xfId="14839" xr:uid="{00000000-0005-0000-0000-00001F280000}"/>
    <cellStyle name="40% - Accent4 6 4" xfId="14843" xr:uid="{00000000-0005-0000-0000-000020280000}"/>
    <cellStyle name="40% - Accent4 6 4 2" xfId="14845" xr:uid="{00000000-0005-0000-0000-000021280000}"/>
    <cellStyle name="40% - Accent4 6 5" xfId="14847" xr:uid="{00000000-0005-0000-0000-000022280000}"/>
    <cellStyle name="40% - Accent4 6 5 2" xfId="14849" xr:uid="{00000000-0005-0000-0000-000023280000}"/>
    <cellStyle name="40% - Accent4 6 6" xfId="14852" xr:uid="{00000000-0005-0000-0000-000024280000}"/>
    <cellStyle name="40% - Accent4 6 7" xfId="14853" xr:uid="{00000000-0005-0000-0000-000025280000}"/>
    <cellStyle name="40% - Accent4 6 8" xfId="14854" xr:uid="{00000000-0005-0000-0000-000026280000}"/>
    <cellStyle name="40% - Accent4 6 9" xfId="14855" xr:uid="{00000000-0005-0000-0000-000027280000}"/>
    <cellStyle name="40% - Accent4 6_REKAP IBT" xfId="2609" xr:uid="{00000000-0005-0000-0000-000028280000}"/>
    <cellStyle name="40% - Accent4 60" xfId="13229" xr:uid="{00000000-0005-0000-0000-000029280000}"/>
    <cellStyle name="40% - Accent4 60 2" xfId="14713" xr:uid="{00000000-0005-0000-0000-00002A280000}"/>
    <cellStyle name="40% - Accent4 60 2 2" xfId="14717" xr:uid="{00000000-0005-0000-0000-00002B280000}"/>
    <cellStyle name="40% - Accent4 60 3" xfId="14721" xr:uid="{00000000-0005-0000-0000-00002C280000}"/>
    <cellStyle name="40% - Accent4 60 4" xfId="14723" xr:uid="{00000000-0005-0000-0000-00002D280000}"/>
    <cellStyle name="40% - Accent4 60 5" xfId="14725" xr:uid="{00000000-0005-0000-0000-00002E280000}"/>
    <cellStyle name="40% - Accent4 60_REKAP IBT" xfId="14729" xr:uid="{00000000-0005-0000-0000-00002F280000}"/>
    <cellStyle name="40% - Accent4 61" xfId="14733" xr:uid="{00000000-0005-0000-0000-000030280000}"/>
    <cellStyle name="40% - Accent4 61 2" xfId="14738" xr:uid="{00000000-0005-0000-0000-000031280000}"/>
    <cellStyle name="40% - Accent4 61 2 2" xfId="14743" xr:uid="{00000000-0005-0000-0000-000032280000}"/>
    <cellStyle name="40% - Accent4 61 3" xfId="14747" xr:uid="{00000000-0005-0000-0000-000033280000}"/>
    <cellStyle name="40% - Accent4 61 4" xfId="8725" xr:uid="{00000000-0005-0000-0000-000034280000}"/>
    <cellStyle name="40% - Accent4 61 5" xfId="6075" xr:uid="{00000000-0005-0000-0000-000035280000}"/>
    <cellStyle name="40% - Accent4 61_REKAP IBT" xfId="14752" xr:uid="{00000000-0005-0000-0000-000036280000}"/>
    <cellStyle name="40% - Accent4 62" xfId="14756" xr:uid="{00000000-0005-0000-0000-000037280000}"/>
    <cellStyle name="40% - Accent4 62 2" xfId="14760" xr:uid="{00000000-0005-0000-0000-000038280000}"/>
    <cellStyle name="40% - Accent4 62 2 2" xfId="14765" xr:uid="{00000000-0005-0000-0000-000039280000}"/>
    <cellStyle name="40% - Accent4 62 3" xfId="14769" xr:uid="{00000000-0005-0000-0000-00003A280000}"/>
    <cellStyle name="40% - Accent4 62 4" xfId="14771" xr:uid="{00000000-0005-0000-0000-00003B280000}"/>
    <cellStyle name="40% - Accent4 62 5" xfId="14773" xr:uid="{00000000-0005-0000-0000-00003C280000}"/>
    <cellStyle name="40% - Accent4 62_REKAP IBT" xfId="14777" xr:uid="{00000000-0005-0000-0000-00003D280000}"/>
    <cellStyle name="40% - Accent4 63" xfId="9252" xr:uid="{00000000-0005-0000-0000-00003E280000}"/>
    <cellStyle name="40% - Accent4 63 2" xfId="14781" xr:uid="{00000000-0005-0000-0000-00003F280000}"/>
    <cellStyle name="40% - Accent4 63 2 2" xfId="14786" xr:uid="{00000000-0005-0000-0000-000040280000}"/>
    <cellStyle name="40% - Accent4 63 3" xfId="14790" xr:uid="{00000000-0005-0000-0000-000041280000}"/>
    <cellStyle name="40% - Accent4 63 4" xfId="14792" xr:uid="{00000000-0005-0000-0000-000042280000}"/>
    <cellStyle name="40% - Accent4 63 5" xfId="14794" xr:uid="{00000000-0005-0000-0000-000043280000}"/>
    <cellStyle name="40% - Accent4 63_REKAP IBT" xfId="14802" xr:uid="{00000000-0005-0000-0000-000044280000}"/>
    <cellStyle name="40% - Accent4 64" xfId="14807" xr:uid="{00000000-0005-0000-0000-000045280000}"/>
    <cellStyle name="40% - Accent4 64 2" xfId="14810" xr:uid="{00000000-0005-0000-0000-000046280000}"/>
    <cellStyle name="40% - Accent4 64 2 2" xfId="14814" xr:uid="{00000000-0005-0000-0000-000047280000}"/>
    <cellStyle name="40% - Accent4 64 3" xfId="14818" xr:uid="{00000000-0005-0000-0000-000048280000}"/>
    <cellStyle name="40% - Accent4 64 4" xfId="14821" xr:uid="{00000000-0005-0000-0000-000049280000}"/>
    <cellStyle name="40% - Accent4 64 5" xfId="14823" xr:uid="{00000000-0005-0000-0000-00004A280000}"/>
    <cellStyle name="40% - Accent4 64_REKAP IBT" xfId="14826" xr:uid="{00000000-0005-0000-0000-00004B280000}"/>
    <cellStyle name="40% - Accent4 65" xfId="14863" xr:uid="{00000000-0005-0000-0000-00004C280000}"/>
    <cellStyle name="40% - Accent4 65 2" xfId="14868" xr:uid="{00000000-0005-0000-0000-00004D280000}"/>
    <cellStyle name="40% - Accent4 65 2 2" xfId="14872" xr:uid="{00000000-0005-0000-0000-00004E280000}"/>
    <cellStyle name="40% - Accent4 65 3" xfId="14875" xr:uid="{00000000-0005-0000-0000-00004F280000}"/>
    <cellStyle name="40% - Accent4 65 4" xfId="14878" xr:uid="{00000000-0005-0000-0000-000050280000}"/>
    <cellStyle name="40% - Accent4 65 5" xfId="14880" xr:uid="{00000000-0005-0000-0000-000051280000}"/>
    <cellStyle name="40% - Accent4 65_REKAP IBT" xfId="14884" xr:uid="{00000000-0005-0000-0000-000052280000}"/>
    <cellStyle name="40% - Accent4 66" xfId="14891" xr:uid="{00000000-0005-0000-0000-000053280000}"/>
    <cellStyle name="40% - Accent4 66 2" xfId="14895" xr:uid="{00000000-0005-0000-0000-000054280000}"/>
    <cellStyle name="40% - Accent4 66 2 2" xfId="14898" xr:uid="{00000000-0005-0000-0000-000055280000}"/>
    <cellStyle name="40% - Accent4 66 3" xfId="14900" xr:uid="{00000000-0005-0000-0000-000056280000}"/>
    <cellStyle name="40% - Accent4 66 4" xfId="14902" xr:uid="{00000000-0005-0000-0000-000057280000}"/>
    <cellStyle name="40% - Accent4 66 5" xfId="14906" xr:uid="{00000000-0005-0000-0000-000058280000}"/>
    <cellStyle name="40% - Accent4 66_REKAP IBT" xfId="14908" xr:uid="{00000000-0005-0000-0000-000059280000}"/>
    <cellStyle name="40% - Accent4 67" xfId="14911" xr:uid="{00000000-0005-0000-0000-00005A280000}"/>
    <cellStyle name="40% - Accent4 67 2" xfId="14914" xr:uid="{00000000-0005-0000-0000-00005B280000}"/>
    <cellStyle name="40% - Accent4 67 2 2" xfId="14917" xr:uid="{00000000-0005-0000-0000-00005C280000}"/>
    <cellStyle name="40% - Accent4 67 3" xfId="14919" xr:uid="{00000000-0005-0000-0000-00005D280000}"/>
    <cellStyle name="40% - Accent4 67 4" xfId="14921" xr:uid="{00000000-0005-0000-0000-00005E280000}"/>
    <cellStyle name="40% - Accent4 67 5" xfId="14923" xr:uid="{00000000-0005-0000-0000-00005F280000}"/>
    <cellStyle name="40% - Accent4 67_REKAP IBT" xfId="14925" xr:uid="{00000000-0005-0000-0000-000060280000}"/>
    <cellStyle name="40% - Accent4 68" xfId="14929" xr:uid="{00000000-0005-0000-0000-000061280000}"/>
    <cellStyle name="40% - Accent4 68 2" xfId="14933" xr:uid="{00000000-0005-0000-0000-000062280000}"/>
    <cellStyle name="40% - Accent4 68 2 2" xfId="14935" xr:uid="{00000000-0005-0000-0000-000063280000}"/>
    <cellStyle name="40% - Accent4 68 3" xfId="14937" xr:uid="{00000000-0005-0000-0000-000064280000}"/>
    <cellStyle name="40% - Accent4 68 4" xfId="14939" xr:uid="{00000000-0005-0000-0000-000065280000}"/>
    <cellStyle name="40% - Accent4 68 5" xfId="14941" xr:uid="{00000000-0005-0000-0000-000066280000}"/>
    <cellStyle name="40% - Accent4 68_REKAP IBT" xfId="14943" xr:uid="{00000000-0005-0000-0000-000067280000}"/>
    <cellStyle name="40% - Accent4 69" xfId="14946" xr:uid="{00000000-0005-0000-0000-000068280000}"/>
    <cellStyle name="40% - Accent4 69 2" xfId="14948" xr:uid="{00000000-0005-0000-0000-000069280000}"/>
    <cellStyle name="40% - Accent4 69 2 2" xfId="14950" xr:uid="{00000000-0005-0000-0000-00006A280000}"/>
    <cellStyle name="40% - Accent4 69 3" xfId="14952" xr:uid="{00000000-0005-0000-0000-00006B280000}"/>
    <cellStyle name="40% - Accent4 69 4" xfId="14955" xr:uid="{00000000-0005-0000-0000-00006C280000}"/>
    <cellStyle name="40% - Accent4 69 5" xfId="14958" xr:uid="{00000000-0005-0000-0000-00006D280000}"/>
    <cellStyle name="40% - Accent4 69_REKAP IBT" xfId="14960" xr:uid="{00000000-0005-0000-0000-00006E280000}"/>
    <cellStyle name="40% - Accent4 7" xfId="14963" xr:uid="{00000000-0005-0000-0000-00006F280000}"/>
    <cellStyle name="40% - Accent4 7 10" xfId="14964" xr:uid="{00000000-0005-0000-0000-000070280000}"/>
    <cellStyle name="40% - Accent4 7 2" xfId="14967" xr:uid="{00000000-0005-0000-0000-000071280000}"/>
    <cellStyle name="40% - Accent4 7 2 2" xfId="14971" xr:uid="{00000000-0005-0000-0000-000072280000}"/>
    <cellStyle name="40% - Accent4 7 2 3" xfId="14974" xr:uid="{00000000-0005-0000-0000-000073280000}"/>
    <cellStyle name="40% - Accent4 7 2_REKAP IBT" xfId="14976" xr:uid="{00000000-0005-0000-0000-000074280000}"/>
    <cellStyle name="40% - Accent4 7 3" xfId="14979" xr:uid="{00000000-0005-0000-0000-000075280000}"/>
    <cellStyle name="40% - Accent4 7 3 2" xfId="14981" xr:uid="{00000000-0005-0000-0000-000076280000}"/>
    <cellStyle name="40% - Accent4 7 4" xfId="8499" xr:uid="{00000000-0005-0000-0000-000077280000}"/>
    <cellStyle name="40% - Accent4 7 4 2" xfId="14983" xr:uid="{00000000-0005-0000-0000-000078280000}"/>
    <cellStyle name="40% - Accent4 7 5" xfId="5947" xr:uid="{00000000-0005-0000-0000-000079280000}"/>
    <cellStyle name="40% - Accent4 7 5 2" xfId="14985" xr:uid="{00000000-0005-0000-0000-00007A280000}"/>
    <cellStyle name="40% - Accent4 7 6" xfId="14987" xr:uid="{00000000-0005-0000-0000-00007B280000}"/>
    <cellStyle name="40% - Accent4 7 7" xfId="14988" xr:uid="{00000000-0005-0000-0000-00007C280000}"/>
    <cellStyle name="40% - Accent4 7 8" xfId="14989" xr:uid="{00000000-0005-0000-0000-00007D280000}"/>
    <cellStyle name="40% - Accent4 7 9" xfId="14990" xr:uid="{00000000-0005-0000-0000-00007E280000}"/>
    <cellStyle name="40% - Accent4 7_REKAP IBT" xfId="14993" xr:uid="{00000000-0005-0000-0000-00007F280000}"/>
    <cellStyle name="40% - Accent4 70" xfId="14864" xr:uid="{00000000-0005-0000-0000-000080280000}"/>
    <cellStyle name="40% - Accent4 70 2" xfId="14869" xr:uid="{00000000-0005-0000-0000-000081280000}"/>
    <cellStyle name="40% - Accent4 70 2 2" xfId="14873" xr:uid="{00000000-0005-0000-0000-000082280000}"/>
    <cellStyle name="40% - Accent4 70 3" xfId="14876" xr:uid="{00000000-0005-0000-0000-000083280000}"/>
    <cellStyle name="40% - Accent4 70 4" xfId="14879" xr:uid="{00000000-0005-0000-0000-000084280000}"/>
    <cellStyle name="40% - Accent4 70 5" xfId="14881" xr:uid="{00000000-0005-0000-0000-000085280000}"/>
    <cellStyle name="40% - Accent4 70_REKAP IBT" xfId="14885" xr:uid="{00000000-0005-0000-0000-000086280000}"/>
    <cellStyle name="40% - Accent4 71" xfId="14892" xr:uid="{00000000-0005-0000-0000-000087280000}"/>
    <cellStyle name="40% - Accent4 71 2" xfId="14896" xr:uid="{00000000-0005-0000-0000-000088280000}"/>
    <cellStyle name="40% - Accent4 71 2 2" xfId="14899" xr:uid="{00000000-0005-0000-0000-000089280000}"/>
    <cellStyle name="40% - Accent4 71 3" xfId="14901" xr:uid="{00000000-0005-0000-0000-00008A280000}"/>
    <cellStyle name="40% - Accent4 71 4" xfId="14903" xr:uid="{00000000-0005-0000-0000-00008B280000}"/>
    <cellStyle name="40% - Accent4 71 5" xfId="14907" xr:uid="{00000000-0005-0000-0000-00008C280000}"/>
    <cellStyle name="40% - Accent4 71_REKAP IBT" xfId="14909" xr:uid="{00000000-0005-0000-0000-00008D280000}"/>
    <cellStyle name="40% - Accent4 72" xfId="14912" xr:uid="{00000000-0005-0000-0000-00008E280000}"/>
    <cellStyle name="40% - Accent4 72 2" xfId="14915" xr:uid="{00000000-0005-0000-0000-00008F280000}"/>
    <cellStyle name="40% - Accent4 72 2 2" xfId="14918" xr:uid="{00000000-0005-0000-0000-000090280000}"/>
    <cellStyle name="40% - Accent4 72 3" xfId="14920" xr:uid="{00000000-0005-0000-0000-000091280000}"/>
    <cellStyle name="40% - Accent4 72 4" xfId="14922" xr:uid="{00000000-0005-0000-0000-000092280000}"/>
    <cellStyle name="40% - Accent4 72 5" xfId="14924" xr:uid="{00000000-0005-0000-0000-000093280000}"/>
    <cellStyle name="40% - Accent4 72_REKAP IBT" xfId="14926" xr:uid="{00000000-0005-0000-0000-000094280000}"/>
    <cellStyle name="40% - Accent4 73" xfId="14930" xr:uid="{00000000-0005-0000-0000-000095280000}"/>
    <cellStyle name="40% - Accent4 73 2" xfId="14934" xr:uid="{00000000-0005-0000-0000-000096280000}"/>
    <cellStyle name="40% - Accent4 73 2 2" xfId="14936" xr:uid="{00000000-0005-0000-0000-000097280000}"/>
    <cellStyle name="40% - Accent4 73 3" xfId="14938" xr:uid="{00000000-0005-0000-0000-000098280000}"/>
    <cellStyle name="40% - Accent4 73 4" xfId="14940" xr:uid="{00000000-0005-0000-0000-000099280000}"/>
    <cellStyle name="40% - Accent4 73 5" xfId="14942" xr:uid="{00000000-0005-0000-0000-00009A280000}"/>
    <cellStyle name="40% - Accent4 73_REKAP IBT" xfId="14944" xr:uid="{00000000-0005-0000-0000-00009B280000}"/>
    <cellStyle name="40% - Accent4 74" xfId="14947" xr:uid="{00000000-0005-0000-0000-00009C280000}"/>
    <cellStyle name="40% - Accent4 74 2" xfId="14949" xr:uid="{00000000-0005-0000-0000-00009D280000}"/>
    <cellStyle name="40% - Accent4 74 2 2" xfId="14951" xr:uid="{00000000-0005-0000-0000-00009E280000}"/>
    <cellStyle name="40% - Accent4 74 3" xfId="14953" xr:uid="{00000000-0005-0000-0000-00009F280000}"/>
    <cellStyle name="40% - Accent4 74 4" xfId="14956" xr:uid="{00000000-0005-0000-0000-0000A0280000}"/>
    <cellStyle name="40% - Accent4 74 5" xfId="14959" xr:uid="{00000000-0005-0000-0000-0000A1280000}"/>
    <cellStyle name="40% - Accent4 74_REKAP IBT" xfId="14961" xr:uid="{00000000-0005-0000-0000-0000A2280000}"/>
    <cellStyle name="40% - Accent4 75" xfId="14994" xr:uid="{00000000-0005-0000-0000-0000A3280000}"/>
    <cellStyle name="40% - Accent4 75 2" xfId="14996" xr:uid="{00000000-0005-0000-0000-0000A4280000}"/>
    <cellStyle name="40% - Accent4 75 2 2" xfId="14997" xr:uid="{00000000-0005-0000-0000-0000A5280000}"/>
    <cellStyle name="40% - Accent4 75 3" xfId="14998" xr:uid="{00000000-0005-0000-0000-0000A6280000}"/>
    <cellStyle name="40% - Accent4 75 4" xfId="15001" xr:uid="{00000000-0005-0000-0000-0000A7280000}"/>
    <cellStyle name="40% - Accent4 75 5" xfId="15002" xr:uid="{00000000-0005-0000-0000-0000A8280000}"/>
    <cellStyle name="40% - Accent4 75_REKAP IBT" xfId="15003" xr:uid="{00000000-0005-0000-0000-0000A9280000}"/>
    <cellStyle name="40% - Accent4 76" xfId="15004" xr:uid="{00000000-0005-0000-0000-0000AA280000}"/>
    <cellStyle name="40% - Accent4 76 2" xfId="15006" xr:uid="{00000000-0005-0000-0000-0000AB280000}"/>
    <cellStyle name="40% - Accent4 76 2 2" xfId="15008" xr:uid="{00000000-0005-0000-0000-0000AC280000}"/>
    <cellStyle name="40% - Accent4 76 3" xfId="15011" xr:uid="{00000000-0005-0000-0000-0000AD280000}"/>
    <cellStyle name="40% - Accent4 76 4" xfId="15012" xr:uid="{00000000-0005-0000-0000-0000AE280000}"/>
    <cellStyle name="40% - Accent4 76 5" xfId="15013" xr:uid="{00000000-0005-0000-0000-0000AF280000}"/>
    <cellStyle name="40% - Accent4 76_REKAP IBT" xfId="15014" xr:uid="{00000000-0005-0000-0000-0000B0280000}"/>
    <cellStyle name="40% - Accent4 77" xfId="15015" xr:uid="{00000000-0005-0000-0000-0000B1280000}"/>
    <cellStyle name="40% - Accent4 77 2" xfId="15017" xr:uid="{00000000-0005-0000-0000-0000B2280000}"/>
    <cellStyle name="40% - Accent4 77 2 2" xfId="15019" xr:uid="{00000000-0005-0000-0000-0000B3280000}"/>
    <cellStyle name="40% - Accent4 77 3" xfId="15020" xr:uid="{00000000-0005-0000-0000-0000B4280000}"/>
    <cellStyle name="40% - Accent4 77 4" xfId="15021" xr:uid="{00000000-0005-0000-0000-0000B5280000}"/>
    <cellStyle name="40% - Accent4 77 5" xfId="15022" xr:uid="{00000000-0005-0000-0000-0000B6280000}"/>
    <cellStyle name="40% - Accent4 77_REKAP IBT" xfId="15023" xr:uid="{00000000-0005-0000-0000-0000B7280000}"/>
    <cellStyle name="40% - Accent4 78" xfId="15024" xr:uid="{00000000-0005-0000-0000-0000B8280000}"/>
    <cellStyle name="40% - Accent4 78 2" xfId="15026" xr:uid="{00000000-0005-0000-0000-0000B9280000}"/>
    <cellStyle name="40% - Accent4 78 2 2" xfId="15027" xr:uid="{00000000-0005-0000-0000-0000BA280000}"/>
    <cellStyle name="40% - Accent4 78 3" xfId="15028" xr:uid="{00000000-0005-0000-0000-0000BB280000}"/>
    <cellStyle name="40% - Accent4 78 4" xfId="15029" xr:uid="{00000000-0005-0000-0000-0000BC280000}"/>
    <cellStyle name="40% - Accent4 78 5" xfId="15030" xr:uid="{00000000-0005-0000-0000-0000BD280000}"/>
    <cellStyle name="40% - Accent4 78_REKAP IBT" xfId="15031" xr:uid="{00000000-0005-0000-0000-0000BE280000}"/>
    <cellStyle name="40% - Accent4 79" xfId="15033" xr:uid="{00000000-0005-0000-0000-0000BF280000}"/>
    <cellStyle name="40% - Accent4 79 2" xfId="15035" xr:uid="{00000000-0005-0000-0000-0000C0280000}"/>
    <cellStyle name="40% - Accent4 79_REKAP IBT" xfId="15036" xr:uid="{00000000-0005-0000-0000-0000C1280000}"/>
    <cellStyle name="40% - Accent4 8" xfId="15037" xr:uid="{00000000-0005-0000-0000-0000C2280000}"/>
    <cellStyle name="40% - Accent4 8 10" xfId="15038" xr:uid="{00000000-0005-0000-0000-0000C3280000}"/>
    <cellStyle name="40% - Accent4 8 2" xfId="15040" xr:uid="{00000000-0005-0000-0000-0000C4280000}"/>
    <cellStyle name="40% - Accent4 8 2 2" xfId="15042" xr:uid="{00000000-0005-0000-0000-0000C5280000}"/>
    <cellStyle name="40% - Accent4 8 2 3" xfId="15044" xr:uid="{00000000-0005-0000-0000-0000C6280000}"/>
    <cellStyle name="40% - Accent4 8 2_REKAP IBT" xfId="8346" xr:uid="{00000000-0005-0000-0000-0000C7280000}"/>
    <cellStyle name="40% - Accent4 8 3" xfId="15046" xr:uid="{00000000-0005-0000-0000-0000C8280000}"/>
    <cellStyle name="40% - Accent4 8 3 2" xfId="15048" xr:uid="{00000000-0005-0000-0000-0000C9280000}"/>
    <cellStyle name="40% - Accent4 8 4" xfId="8511" xr:uid="{00000000-0005-0000-0000-0000CA280000}"/>
    <cellStyle name="40% - Accent4 8 4 2" xfId="15050" xr:uid="{00000000-0005-0000-0000-0000CB280000}"/>
    <cellStyle name="40% - Accent4 8 5" xfId="15052" xr:uid="{00000000-0005-0000-0000-0000CC280000}"/>
    <cellStyle name="40% - Accent4 8 5 2" xfId="15054" xr:uid="{00000000-0005-0000-0000-0000CD280000}"/>
    <cellStyle name="40% - Accent4 8 6" xfId="15056" xr:uid="{00000000-0005-0000-0000-0000CE280000}"/>
    <cellStyle name="40% - Accent4 8 7" xfId="15057" xr:uid="{00000000-0005-0000-0000-0000CF280000}"/>
    <cellStyle name="40% - Accent4 8 8" xfId="15058" xr:uid="{00000000-0005-0000-0000-0000D0280000}"/>
    <cellStyle name="40% - Accent4 8 9" xfId="15059" xr:uid="{00000000-0005-0000-0000-0000D1280000}"/>
    <cellStyle name="40% - Accent4 8_REKAP IBT" xfId="6143" xr:uid="{00000000-0005-0000-0000-0000D2280000}"/>
    <cellStyle name="40% - Accent4 80" xfId="14995" xr:uid="{00000000-0005-0000-0000-0000D3280000}"/>
    <cellStyle name="40% - Accent4 81" xfId="15005" xr:uid="{00000000-0005-0000-0000-0000D4280000}"/>
    <cellStyle name="40% - Accent4 81 2" xfId="15007" xr:uid="{00000000-0005-0000-0000-0000D5280000}"/>
    <cellStyle name="40% - Accent4 82" xfId="15016" xr:uid="{00000000-0005-0000-0000-0000D6280000}"/>
    <cellStyle name="40% - Accent4 83" xfId="15025" xr:uid="{00000000-0005-0000-0000-0000D7280000}"/>
    <cellStyle name="40% - Accent4 84" xfId="15034" xr:uid="{00000000-0005-0000-0000-0000D8280000}"/>
    <cellStyle name="40% - Accent4 85" xfId="15060" xr:uid="{00000000-0005-0000-0000-0000D9280000}"/>
    <cellStyle name="40% - Accent4 86" xfId="49884" xr:uid="{00000000-0005-0000-0000-0000DA280000}"/>
    <cellStyle name="40% - Accent4 9" xfId="15061" xr:uid="{00000000-0005-0000-0000-0000DB280000}"/>
    <cellStyle name="40% - Accent4 9 10" xfId="15062" xr:uid="{00000000-0005-0000-0000-0000DC280000}"/>
    <cellStyle name="40% - Accent4 9 2" xfId="15064" xr:uid="{00000000-0005-0000-0000-0000DD280000}"/>
    <cellStyle name="40% - Accent4 9 2 2" xfId="15066" xr:uid="{00000000-0005-0000-0000-0000DE280000}"/>
    <cellStyle name="40% - Accent4 9 2 3" xfId="15068" xr:uid="{00000000-0005-0000-0000-0000DF280000}"/>
    <cellStyle name="40% - Accent4 9 2_REKAP IBT" xfId="15070" xr:uid="{00000000-0005-0000-0000-0000E0280000}"/>
    <cellStyle name="40% - Accent4 9 3" xfId="15072" xr:uid="{00000000-0005-0000-0000-0000E1280000}"/>
    <cellStyle name="40% - Accent4 9 3 2" xfId="15074" xr:uid="{00000000-0005-0000-0000-0000E2280000}"/>
    <cellStyle name="40% - Accent4 9 4" xfId="8521" xr:uid="{00000000-0005-0000-0000-0000E3280000}"/>
    <cellStyle name="40% - Accent4 9 4 2" xfId="15076" xr:uid="{00000000-0005-0000-0000-0000E4280000}"/>
    <cellStyle name="40% - Accent4 9 5" xfId="15078" xr:uid="{00000000-0005-0000-0000-0000E5280000}"/>
    <cellStyle name="40% - Accent4 9 5 2" xfId="15080" xr:uid="{00000000-0005-0000-0000-0000E6280000}"/>
    <cellStyle name="40% - Accent4 9 6" xfId="15082" xr:uid="{00000000-0005-0000-0000-0000E7280000}"/>
    <cellStyle name="40% - Accent4 9 7" xfId="15083" xr:uid="{00000000-0005-0000-0000-0000E8280000}"/>
    <cellStyle name="40% - Accent4 9 8" xfId="15084" xr:uid="{00000000-0005-0000-0000-0000E9280000}"/>
    <cellStyle name="40% - Accent4 9 9" xfId="15085" xr:uid="{00000000-0005-0000-0000-0000EA280000}"/>
    <cellStyle name="40% - Accent4 9_REKAP IBT" xfId="15086" xr:uid="{00000000-0005-0000-0000-0000EB280000}"/>
    <cellStyle name="40% - Accent5 10" xfId="15091" xr:uid="{00000000-0005-0000-0000-0000EC280000}"/>
    <cellStyle name="40% - Accent5 10 10" xfId="15093" xr:uid="{00000000-0005-0000-0000-0000ED280000}"/>
    <cellStyle name="40% - Accent5 10 2" xfId="7004" xr:uid="{00000000-0005-0000-0000-0000EE280000}"/>
    <cellStyle name="40% - Accent5 10 2 2" xfId="15094" xr:uid="{00000000-0005-0000-0000-0000EF280000}"/>
    <cellStyle name="40% - Accent5 10 2 3" xfId="12556" xr:uid="{00000000-0005-0000-0000-0000F0280000}"/>
    <cellStyle name="40% - Accent5 10 2_REKAP IBT" xfId="15095" xr:uid="{00000000-0005-0000-0000-0000F1280000}"/>
    <cellStyle name="40% - Accent5 10 3" xfId="15097" xr:uid="{00000000-0005-0000-0000-0000F2280000}"/>
    <cellStyle name="40% - Accent5 10 3 2" xfId="15098" xr:uid="{00000000-0005-0000-0000-0000F3280000}"/>
    <cellStyle name="40% - Accent5 10 4" xfId="15100" xr:uid="{00000000-0005-0000-0000-0000F4280000}"/>
    <cellStyle name="40% - Accent5 10 4 2" xfId="15101" xr:uid="{00000000-0005-0000-0000-0000F5280000}"/>
    <cellStyle name="40% - Accent5 10 5" xfId="15103" xr:uid="{00000000-0005-0000-0000-0000F6280000}"/>
    <cellStyle name="40% - Accent5 10 5 2" xfId="15105" xr:uid="{00000000-0005-0000-0000-0000F7280000}"/>
    <cellStyle name="40% - Accent5 10 6" xfId="15106" xr:uid="{00000000-0005-0000-0000-0000F8280000}"/>
    <cellStyle name="40% - Accent5 10 7" xfId="7417" xr:uid="{00000000-0005-0000-0000-0000F9280000}"/>
    <cellStyle name="40% - Accent5 10 8" xfId="15107" xr:uid="{00000000-0005-0000-0000-0000FA280000}"/>
    <cellStyle name="40% - Accent5 10 9" xfId="15108" xr:uid="{00000000-0005-0000-0000-0000FB280000}"/>
    <cellStyle name="40% - Accent5 10_REKAP IBT" xfId="15110" xr:uid="{00000000-0005-0000-0000-0000FC280000}"/>
    <cellStyle name="40% - Accent5 11" xfId="15111" xr:uid="{00000000-0005-0000-0000-0000FD280000}"/>
    <cellStyle name="40% - Accent5 11 10" xfId="15113" xr:uid="{00000000-0005-0000-0000-0000FE280000}"/>
    <cellStyle name="40% - Accent5 11 2" xfId="6632" xr:uid="{00000000-0005-0000-0000-0000FF280000}"/>
    <cellStyle name="40% - Accent5 11 2 2" xfId="15114" xr:uid="{00000000-0005-0000-0000-000000290000}"/>
    <cellStyle name="40% - Accent5 11 2 3" xfId="12578" xr:uid="{00000000-0005-0000-0000-000001290000}"/>
    <cellStyle name="40% - Accent5 11 2_REKAP IBT" xfId="5381" xr:uid="{00000000-0005-0000-0000-000002290000}"/>
    <cellStyle name="40% - Accent5 11 3" xfId="15116" xr:uid="{00000000-0005-0000-0000-000003290000}"/>
    <cellStyle name="40% - Accent5 11 3 2" xfId="15117" xr:uid="{00000000-0005-0000-0000-000004290000}"/>
    <cellStyle name="40% - Accent5 11 4" xfId="8836" xr:uid="{00000000-0005-0000-0000-000005290000}"/>
    <cellStyle name="40% - Accent5 11 4 2" xfId="15118" xr:uid="{00000000-0005-0000-0000-000006290000}"/>
    <cellStyle name="40% - Accent5 11 5" xfId="1223" xr:uid="{00000000-0005-0000-0000-000007290000}"/>
    <cellStyle name="40% - Accent5 11 6" xfId="1234" xr:uid="{00000000-0005-0000-0000-000008290000}"/>
    <cellStyle name="40% - Accent5 11 7" xfId="15119" xr:uid="{00000000-0005-0000-0000-000009290000}"/>
    <cellStyle name="40% - Accent5 11 8" xfId="15121" xr:uid="{00000000-0005-0000-0000-00000A290000}"/>
    <cellStyle name="40% - Accent5 11 9" xfId="15122" xr:uid="{00000000-0005-0000-0000-00000B290000}"/>
    <cellStyle name="40% - Accent5 11_REKAP IBT" xfId="15123" xr:uid="{00000000-0005-0000-0000-00000C290000}"/>
    <cellStyle name="40% - Accent5 12" xfId="15124" xr:uid="{00000000-0005-0000-0000-00000D290000}"/>
    <cellStyle name="40% - Accent5 12 10" xfId="15133" xr:uid="{00000000-0005-0000-0000-00000E290000}"/>
    <cellStyle name="40% - Accent5 12 2" xfId="7039" xr:uid="{00000000-0005-0000-0000-00000F290000}"/>
    <cellStyle name="40% - Accent5 12 2 2" xfId="15134" xr:uid="{00000000-0005-0000-0000-000010290000}"/>
    <cellStyle name="40% - Accent5 12 2 3" xfId="12646" xr:uid="{00000000-0005-0000-0000-000011290000}"/>
    <cellStyle name="40% - Accent5 12 2_REKAP IBT" xfId="15135" xr:uid="{00000000-0005-0000-0000-000012290000}"/>
    <cellStyle name="40% - Accent5 12 3" xfId="15139" xr:uid="{00000000-0005-0000-0000-000013290000}"/>
    <cellStyle name="40% - Accent5 12 3 2" xfId="15141" xr:uid="{00000000-0005-0000-0000-000014290000}"/>
    <cellStyle name="40% - Accent5 12 4" xfId="15143" xr:uid="{00000000-0005-0000-0000-000015290000}"/>
    <cellStyle name="40% - Accent5 12 4 2" xfId="15144" xr:uid="{00000000-0005-0000-0000-000016290000}"/>
    <cellStyle name="40% - Accent5 12 5" xfId="15146" xr:uid="{00000000-0005-0000-0000-000017290000}"/>
    <cellStyle name="40% - Accent5 12 6" xfId="15147" xr:uid="{00000000-0005-0000-0000-000018290000}"/>
    <cellStyle name="40% - Accent5 12 7" xfId="15148" xr:uid="{00000000-0005-0000-0000-000019290000}"/>
    <cellStyle name="40% - Accent5 12 8" xfId="15150" xr:uid="{00000000-0005-0000-0000-00001A290000}"/>
    <cellStyle name="40% - Accent5 12 9" xfId="15151" xr:uid="{00000000-0005-0000-0000-00001B290000}"/>
    <cellStyle name="40% - Accent5 12_REKAP IBT" xfId="15153" xr:uid="{00000000-0005-0000-0000-00001C290000}"/>
    <cellStyle name="40% - Accent5 13" xfId="15154" xr:uid="{00000000-0005-0000-0000-00001D290000}"/>
    <cellStyle name="40% - Accent5 13 10" xfId="15155" xr:uid="{00000000-0005-0000-0000-00001E290000}"/>
    <cellStyle name="40% - Accent5 13 2" xfId="7086" xr:uid="{00000000-0005-0000-0000-00001F290000}"/>
    <cellStyle name="40% - Accent5 13 2 2" xfId="15156" xr:uid="{00000000-0005-0000-0000-000020290000}"/>
    <cellStyle name="40% - Accent5 13 2 3" xfId="12663" xr:uid="{00000000-0005-0000-0000-000021290000}"/>
    <cellStyle name="40% - Accent5 13 2_REKAP IBT" xfId="15157" xr:uid="{00000000-0005-0000-0000-000022290000}"/>
    <cellStyle name="40% - Accent5 13 3" xfId="15158" xr:uid="{00000000-0005-0000-0000-000023290000}"/>
    <cellStyle name="40% - Accent5 13 3 2" xfId="15159" xr:uid="{00000000-0005-0000-0000-000024290000}"/>
    <cellStyle name="40% - Accent5 13 4" xfId="15160" xr:uid="{00000000-0005-0000-0000-000025290000}"/>
    <cellStyle name="40% - Accent5 13 4 2" xfId="15161" xr:uid="{00000000-0005-0000-0000-000026290000}"/>
    <cellStyle name="40% - Accent5 13 5" xfId="15162" xr:uid="{00000000-0005-0000-0000-000027290000}"/>
    <cellStyle name="40% - Accent5 13 6" xfId="15163" xr:uid="{00000000-0005-0000-0000-000028290000}"/>
    <cellStyle name="40% - Accent5 13 7" xfId="15164" xr:uid="{00000000-0005-0000-0000-000029290000}"/>
    <cellStyle name="40% - Accent5 13 8" xfId="15165" xr:uid="{00000000-0005-0000-0000-00002A290000}"/>
    <cellStyle name="40% - Accent5 13 9" xfId="15167" xr:uid="{00000000-0005-0000-0000-00002B290000}"/>
    <cellStyle name="40% - Accent5 13_REKAP IBT" xfId="15168" xr:uid="{00000000-0005-0000-0000-00002C290000}"/>
    <cellStyle name="40% - Accent5 14" xfId="15169" xr:uid="{00000000-0005-0000-0000-00002D290000}"/>
    <cellStyle name="40% - Accent5 14 10" xfId="7489" xr:uid="{00000000-0005-0000-0000-00002E290000}"/>
    <cellStyle name="40% - Accent5 14 2" xfId="7108" xr:uid="{00000000-0005-0000-0000-00002F290000}"/>
    <cellStyle name="40% - Accent5 14 2 2" xfId="15170" xr:uid="{00000000-0005-0000-0000-000030290000}"/>
    <cellStyle name="40% - Accent5 14 2 3" xfId="12682" xr:uid="{00000000-0005-0000-0000-000031290000}"/>
    <cellStyle name="40% - Accent5 14 2_REKAP IBT" xfId="15172" xr:uid="{00000000-0005-0000-0000-000032290000}"/>
    <cellStyle name="40% - Accent5 14 3" xfId="15173" xr:uid="{00000000-0005-0000-0000-000033290000}"/>
    <cellStyle name="40% - Accent5 14 3 2" xfId="15174" xr:uid="{00000000-0005-0000-0000-000034290000}"/>
    <cellStyle name="40% - Accent5 14 4" xfId="15175" xr:uid="{00000000-0005-0000-0000-000035290000}"/>
    <cellStyle name="40% - Accent5 14 4 2" xfId="15179" xr:uid="{00000000-0005-0000-0000-000036290000}"/>
    <cellStyle name="40% - Accent5 14 5" xfId="14248" xr:uid="{00000000-0005-0000-0000-000037290000}"/>
    <cellStyle name="40% - Accent5 14 6" xfId="11671" xr:uid="{00000000-0005-0000-0000-000038290000}"/>
    <cellStyle name="40% - Accent5 14 7" xfId="15180" xr:uid="{00000000-0005-0000-0000-000039290000}"/>
    <cellStyle name="40% - Accent5 14 8" xfId="15181" xr:uid="{00000000-0005-0000-0000-00003A290000}"/>
    <cellStyle name="40% - Accent5 14 9" xfId="15182" xr:uid="{00000000-0005-0000-0000-00003B290000}"/>
    <cellStyle name="40% - Accent5 14_REKAP IBT" xfId="15183" xr:uid="{00000000-0005-0000-0000-00003C290000}"/>
    <cellStyle name="40% - Accent5 15" xfId="15184" xr:uid="{00000000-0005-0000-0000-00003D290000}"/>
    <cellStyle name="40% - Accent5 15 10" xfId="15186" xr:uid="{00000000-0005-0000-0000-00003E290000}"/>
    <cellStyle name="40% - Accent5 15 2" xfId="7127" xr:uid="{00000000-0005-0000-0000-00003F290000}"/>
    <cellStyle name="40% - Accent5 15 2 2" xfId="15187" xr:uid="{00000000-0005-0000-0000-000040290000}"/>
    <cellStyle name="40% - Accent5 15 2 3" xfId="12702" xr:uid="{00000000-0005-0000-0000-000041290000}"/>
    <cellStyle name="40% - Accent5 15 2_REKAP IBT" xfId="11753" xr:uid="{00000000-0005-0000-0000-000042290000}"/>
    <cellStyle name="40% - Accent5 15 3" xfId="15189" xr:uid="{00000000-0005-0000-0000-000043290000}"/>
    <cellStyle name="40% - Accent5 15 3 2" xfId="15192" xr:uid="{00000000-0005-0000-0000-000044290000}"/>
    <cellStyle name="40% - Accent5 15 4" xfId="15193" xr:uid="{00000000-0005-0000-0000-000045290000}"/>
    <cellStyle name="40% - Accent5 15 4 2" xfId="15195" xr:uid="{00000000-0005-0000-0000-000046290000}"/>
    <cellStyle name="40% - Accent5 15 5" xfId="14252" xr:uid="{00000000-0005-0000-0000-000047290000}"/>
    <cellStyle name="40% - Accent5 15 6" xfId="15196" xr:uid="{00000000-0005-0000-0000-000048290000}"/>
    <cellStyle name="40% - Accent5 15 7" xfId="7441" xr:uid="{00000000-0005-0000-0000-000049290000}"/>
    <cellStyle name="40% - Accent5 15 8" xfId="15197" xr:uid="{00000000-0005-0000-0000-00004A290000}"/>
    <cellStyle name="40% - Accent5 15 9" xfId="15198" xr:uid="{00000000-0005-0000-0000-00004B290000}"/>
    <cellStyle name="40% - Accent5 15_REKAP IBT" xfId="15199" xr:uid="{00000000-0005-0000-0000-00004C290000}"/>
    <cellStyle name="40% - Accent5 16" xfId="15201" xr:uid="{00000000-0005-0000-0000-00004D290000}"/>
    <cellStyle name="40% - Accent5 16 10" xfId="15203" xr:uid="{00000000-0005-0000-0000-00004E290000}"/>
    <cellStyle name="40% - Accent5 16 2" xfId="7147" xr:uid="{00000000-0005-0000-0000-00004F290000}"/>
    <cellStyle name="40% - Accent5 16 2 2" xfId="15204" xr:uid="{00000000-0005-0000-0000-000050290000}"/>
    <cellStyle name="40% - Accent5 16 2 3" xfId="12721" xr:uid="{00000000-0005-0000-0000-000051290000}"/>
    <cellStyle name="40% - Accent5 16 2_REKAP IBT" xfId="15206" xr:uid="{00000000-0005-0000-0000-000052290000}"/>
    <cellStyle name="40% - Accent5 16 3" xfId="15207" xr:uid="{00000000-0005-0000-0000-000053290000}"/>
    <cellStyle name="40% - Accent5 16 3 2" xfId="8971" xr:uid="{00000000-0005-0000-0000-000054290000}"/>
    <cellStyle name="40% - Accent5 16 4" xfId="15209" xr:uid="{00000000-0005-0000-0000-000055290000}"/>
    <cellStyle name="40% - Accent5 16 4 2" xfId="15211" xr:uid="{00000000-0005-0000-0000-000056290000}"/>
    <cellStyle name="40% - Accent5 16 5" xfId="14256" xr:uid="{00000000-0005-0000-0000-000057290000}"/>
    <cellStyle name="40% - Accent5 16 6" xfId="2750" xr:uid="{00000000-0005-0000-0000-000058290000}"/>
    <cellStyle name="40% - Accent5 16 7" xfId="15212" xr:uid="{00000000-0005-0000-0000-000059290000}"/>
    <cellStyle name="40% - Accent5 16 8" xfId="15213" xr:uid="{00000000-0005-0000-0000-00005A290000}"/>
    <cellStyle name="40% - Accent5 16 9" xfId="15215" xr:uid="{00000000-0005-0000-0000-00005B290000}"/>
    <cellStyle name="40% - Accent5 16_REKAP IBT" xfId="15217" xr:uid="{00000000-0005-0000-0000-00005C290000}"/>
    <cellStyle name="40% - Accent5 17" xfId="15219" xr:uid="{00000000-0005-0000-0000-00005D290000}"/>
    <cellStyle name="40% - Accent5 17 10" xfId="15223" xr:uid="{00000000-0005-0000-0000-00005E290000}"/>
    <cellStyle name="40% - Accent5 17 2" xfId="7175" xr:uid="{00000000-0005-0000-0000-00005F290000}"/>
    <cellStyle name="40% - Accent5 17 2 2" xfId="15224" xr:uid="{00000000-0005-0000-0000-000060290000}"/>
    <cellStyle name="40% - Accent5 17 2 3" xfId="12774" xr:uid="{00000000-0005-0000-0000-000061290000}"/>
    <cellStyle name="40% - Accent5 17 2_REKAP IBT" xfId="15226" xr:uid="{00000000-0005-0000-0000-000062290000}"/>
    <cellStyle name="40% - Accent5 17 3" xfId="15227" xr:uid="{00000000-0005-0000-0000-000063290000}"/>
    <cellStyle name="40% - Accent5 17 3 2" xfId="15229" xr:uid="{00000000-0005-0000-0000-000064290000}"/>
    <cellStyle name="40% - Accent5 17 4" xfId="15231" xr:uid="{00000000-0005-0000-0000-000065290000}"/>
    <cellStyle name="40% - Accent5 17 4 2" xfId="15233" xr:uid="{00000000-0005-0000-0000-000066290000}"/>
    <cellStyle name="40% - Accent5 17 5" xfId="15234" xr:uid="{00000000-0005-0000-0000-000067290000}"/>
    <cellStyle name="40% - Accent5 17 6" xfId="15236" xr:uid="{00000000-0005-0000-0000-000068290000}"/>
    <cellStyle name="40% - Accent5 17 7" xfId="15238" xr:uid="{00000000-0005-0000-0000-000069290000}"/>
    <cellStyle name="40% - Accent5 17 8" xfId="15241" xr:uid="{00000000-0005-0000-0000-00006A290000}"/>
    <cellStyle name="40% - Accent5 17 9" xfId="15245" xr:uid="{00000000-0005-0000-0000-00006B290000}"/>
    <cellStyle name="40% - Accent5 17_REKAP IBT" xfId="3755" xr:uid="{00000000-0005-0000-0000-00006C290000}"/>
    <cellStyle name="40% - Accent5 18" xfId="15246" xr:uid="{00000000-0005-0000-0000-00006D290000}"/>
    <cellStyle name="40% - Accent5 18 2" xfId="7231" xr:uid="{00000000-0005-0000-0000-00006E290000}"/>
    <cellStyle name="40% - Accent5 18 2 2" xfId="15249" xr:uid="{00000000-0005-0000-0000-00006F290000}"/>
    <cellStyle name="40% - Accent5 18 3" xfId="15255" xr:uid="{00000000-0005-0000-0000-000070290000}"/>
    <cellStyle name="40% - Accent5 18 4" xfId="15257" xr:uid="{00000000-0005-0000-0000-000071290000}"/>
    <cellStyle name="40% - Accent5 18 5" xfId="15259" xr:uid="{00000000-0005-0000-0000-000072290000}"/>
    <cellStyle name="40% - Accent5 18_REKAP IBT" xfId="15262" xr:uid="{00000000-0005-0000-0000-000073290000}"/>
    <cellStyle name="40% - Accent5 19" xfId="15264" xr:uid="{00000000-0005-0000-0000-000074290000}"/>
    <cellStyle name="40% - Accent5 19 2" xfId="7259" xr:uid="{00000000-0005-0000-0000-000075290000}"/>
    <cellStyle name="40% - Accent5 19 2 2" xfId="15268" xr:uid="{00000000-0005-0000-0000-000076290000}"/>
    <cellStyle name="40% - Accent5 19 3" xfId="15273" xr:uid="{00000000-0005-0000-0000-000077290000}"/>
    <cellStyle name="40% - Accent5 19 4" xfId="15275" xr:uid="{00000000-0005-0000-0000-000078290000}"/>
    <cellStyle name="40% - Accent5 19 5" xfId="15277" xr:uid="{00000000-0005-0000-0000-000079290000}"/>
    <cellStyle name="40% - Accent5 19_REKAP IBT" xfId="15280" xr:uid="{00000000-0005-0000-0000-00007A290000}"/>
    <cellStyle name="40% - Accent5 2" xfId="15282" xr:uid="{00000000-0005-0000-0000-00007B290000}"/>
    <cellStyle name="40% - Accent5 2 10" xfId="15283" xr:uid="{00000000-0005-0000-0000-00007C290000}"/>
    <cellStyle name="40% - Accent5 2 11" xfId="15284" xr:uid="{00000000-0005-0000-0000-00007D290000}"/>
    <cellStyle name="40% - Accent5 2 12" xfId="15285" xr:uid="{00000000-0005-0000-0000-00007E290000}"/>
    <cellStyle name="40% - Accent5 2 13" xfId="15286" xr:uid="{00000000-0005-0000-0000-00007F290000}"/>
    <cellStyle name="40% - Accent5 2 14" xfId="15287" xr:uid="{00000000-0005-0000-0000-000080290000}"/>
    <cellStyle name="40% - Accent5 2 15" xfId="15289" xr:uid="{00000000-0005-0000-0000-000081290000}"/>
    <cellStyle name="40% - Accent5 2 16" xfId="15293" xr:uid="{00000000-0005-0000-0000-000082290000}"/>
    <cellStyle name="40% - Accent5 2 17" xfId="15296" xr:uid="{00000000-0005-0000-0000-000083290000}"/>
    <cellStyle name="40% - Accent5 2 18" xfId="15299" xr:uid="{00000000-0005-0000-0000-000084290000}"/>
    <cellStyle name="40% - Accent5 2 19" xfId="15301" xr:uid="{00000000-0005-0000-0000-000085290000}"/>
    <cellStyle name="40% - Accent5 2 2" xfId="15303" xr:uid="{00000000-0005-0000-0000-000086290000}"/>
    <cellStyle name="40% - Accent5 2 2 2" xfId="15305" xr:uid="{00000000-0005-0000-0000-000087290000}"/>
    <cellStyle name="40% - Accent5 2 2 3" xfId="15307" xr:uid="{00000000-0005-0000-0000-000088290000}"/>
    <cellStyle name="40% - Accent5 2 2 4" xfId="50310" xr:uid="{00000000-0005-0000-0000-000089290000}"/>
    <cellStyle name="40% - Accent5 2 20" xfId="15290" xr:uid="{00000000-0005-0000-0000-00008A290000}"/>
    <cellStyle name="40% - Accent5 2 21" xfId="15294" xr:uid="{00000000-0005-0000-0000-00008B290000}"/>
    <cellStyle name="40% - Accent5 2 22" xfId="15297" xr:uid="{00000000-0005-0000-0000-00008C290000}"/>
    <cellStyle name="40% - Accent5 2 23" xfId="15300" xr:uid="{00000000-0005-0000-0000-00008D290000}"/>
    <cellStyle name="40% - Accent5 2 24" xfId="15302" xr:uid="{00000000-0005-0000-0000-00008E290000}"/>
    <cellStyle name="40% - Accent5 2 25" xfId="15309" xr:uid="{00000000-0005-0000-0000-00008F290000}"/>
    <cellStyle name="40% - Accent5 2 26" xfId="15311" xr:uid="{00000000-0005-0000-0000-000090290000}"/>
    <cellStyle name="40% - Accent5 2 27" xfId="15312" xr:uid="{00000000-0005-0000-0000-000091290000}"/>
    <cellStyle name="40% - Accent5 2 28" xfId="15313" xr:uid="{00000000-0005-0000-0000-000092290000}"/>
    <cellStyle name="40% - Accent5 2 29" xfId="6850" xr:uid="{00000000-0005-0000-0000-000093290000}"/>
    <cellStyle name="40% - Accent5 2 3" xfId="15315" xr:uid="{00000000-0005-0000-0000-000094290000}"/>
    <cellStyle name="40% - Accent5 2 30" xfId="15310" xr:uid="{00000000-0005-0000-0000-000095290000}"/>
    <cellStyle name="40% - Accent5 2 4" xfId="15317" xr:uid="{00000000-0005-0000-0000-000096290000}"/>
    <cellStyle name="40% - Accent5 2 5" xfId="15318" xr:uid="{00000000-0005-0000-0000-000097290000}"/>
    <cellStyle name="40% - Accent5 2 6" xfId="15319" xr:uid="{00000000-0005-0000-0000-000098290000}"/>
    <cellStyle name="40% - Accent5 2 7" xfId="15320" xr:uid="{00000000-0005-0000-0000-000099290000}"/>
    <cellStyle name="40% - Accent5 2 8" xfId="15322" xr:uid="{00000000-0005-0000-0000-00009A290000}"/>
    <cellStyle name="40% - Accent5 2 9" xfId="15323" xr:uid="{00000000-0005-0000-0000-00009B290000}"/>
    <cellStyle name="40% - Accent5 2_REKAP IBT" xfId="15324" xr:uid="{00000000-0005-0000-0000-00009C290000}"/>
    <cellStyle name="40% - Accent5 20" xfId="15185" xr:uid="{00000000-0005-0000-0000-00009D290000}"/>
    <cellStyle name="40% - Accent5 20 2" xfId="7128" xr:uid="{00000000-0005-0000-0000-00009E290000}"/>
    <cellStyle name="40% - Accent5 20 2 2" xfId="15188" xr:uid="{00000000-0005-0000-0000-00009F290000}"/>
    <cellStyle name="40% - Accent5 20 3" xfId="15190" xr:uid="{00000000-0005-0000-0000-0000A0290000}"/>
    <cellStyle name="40% - Accent5 20 4" xfId="15194" xr:uid="{00000000-0005-0000-0000-0000A1290000}"/>
    <cellStyle name="40% - Accent5 20 5" xfId="14253" xr:uid="{00000000-0005-0000-0000-0000A2290000}"/>
    <cellStyle name="40% - Accent5 20_REKAP IBT" xfId="15200" xr:uid="{00000000-0005-0000-0000-0000A3290000}"/>
    <cellStyle name="40% - Accent5 21" xfId="15202" xr:uid="{00000000-0005-0000-0000-0000A4290000}"/>
    <cellStyle name="40% - Accent5 21 2" xfId="7148" xr:uid="{00000000-0005-0000-0000-0000A5290000}"/>
    <cellStyle name="40% - Accent5 21 2 2" xfId="15205" xr:uid="{00000000-0005-0000-0000-0000A6290000}"/>
    <cellStyle name="40% - Accent5 21 3" xfId="15208" xr:uid="{00000000-0005-0000-0000-0000A7290000}"/>
    <cellStyle name="40% - Accent5 21 4" xfId="15210" xr:uid="{00000000-0005-0000-0000-0000A8290000}"/>
    <cellStyle name="40% - Accent5 21 5" xfId="14257" xr:uid="{00000000-0005-0000-0000-0000A9290000}"/>
    <cellStyle name="40% - Accent5 21_REKAP IBT" xfId="15218" xr:uid="{00000000-0005-0000-0000-0000AA290000}"/>
    <cellStyle name="40% - Accent5 22" xfId="15220" xr:uid="{00000000-0005-0000-0000-0000AB290000}"/>
    <cellStyle name="40% - Accent5 22 2" xfId="7176" xr:uid="{00000000-0005-0000-0000-0000AC290000}"/>
    <cellStyle name="40% - Accent5 22 2 2" xfId="15225" xr:uid="{00000000-0005-0000-0000-0000AD290000}"/>
    <cellStyle name="40% - Accent5 22 3" xfId="15228" xr:uid="{00000000-0005-0000-0000-0000AE290000}"/>
    <cellStyle name="40% - Accent5 22 4" xfId="15232" xr:uid="{00000000-0005-0000-0000-0000AF290000}"/>
    <cellStyle name="40% - Accent5 22 5" xfId="15235" xr:uid="{00000000-0005-0000-0000-0000B0290000}"/>
    <cellStyle name="40% - Accent5 22_REKAP IBT" xfId="3756" xr:uid="{00000000-0005-0000-0000-0000B1290000}"/>
    <cellStyle name="40% - Accent5 23" xfId="15247" xr:uid="{00000000-0005-0000-0000-0000B2290000}"/>
    <cellStyle name="40% - Accent5 23 2" xfId="7232" xr:uid="{00000000-0005-0000-0000-0000B3290000}"/>
    <cellStyle name="40% - Accent5 23 2 2" xfId="15250" xr:uid="{00000000-0005-0000-0000-0000B4290000}"/>
    <cellStyle name="40% - Accent5 23 3" xfId="15256" xr:uid="{00000000-0005-0000-0000-0000B5290000}"/>
    <cellStyle name="40% - Accent5 23 4" xfId="15258" xr:uid="{00000000-0005-0000-0000-0000B6290000}"/>
    <cellStyle name="40% - Accent5 23 5" xfId="15260" xr:uid="{00000000-0005-0000-0000-0000B7290000}"/>
    <cellStyle name="40% - Accent5 23_REKAP IBT" xfId="15263" xr:uid="{00000000-0005-0000-0000-0000B8290000}"/>
    <cellStyle name="40% - Accent5 24" xfId="15265" xr:uid="{00000000-0005-0000-0000-0000B9290000}"/>
    <cellStyle name="40% - Accent5 24 2" xfId="7260" xr:uid="{00000000-0005-0000-0000-0000BA290000}"/>
    <cellStyle name="40% - Accent5 24 2 2" xfId="15269" xr:uid="{00000000-0005-0000-0000-0000BB290000}"/>
    <cellStyle name="40% - Accent5 24 3" xfId="15274" xr:uid="{00000000-0005-0000-0000-0000BC290000}"/>
    <cellStyle name="40% - Accent5 24 4" xfId="15276" xr:uid="{00000000-0005-0000-0000-0000BD290000}"/>
    <cellStyle name="40% - Accent5 24 5" xfId="15278" xr:uid="{00000000-0005-0000-0000-0000BE290000}"/>
    <cellStyle name="40% - Accent5 24_REKAP IBT" xfId="15281" xr:uid="{00000000-0005-0000-0000-0000BF290000}"/>
    <cellStyle name="40% - Accent5 25" xfId="15330" xr:uid="{00000000-0005-0000-0000-0000C0290000}"/>
    <cellStyle name="40% - Accent5 25 2" xfId="7280" xr:uid="{00000000-0005-0000-0000-0000C1290000}"/>
    <cellStyle name="40% - Accent5 25 2 2" xfId="15332" xr:uid="{00000000-0005-0000-0000-0000C2290000}"/>
    <cellStyle name="40% - Accent5 25 3" xfId="15334" xr:uid="{00000000-0005-0000-0000-0000C3290000}"/>
    <cellStyle name="40% - Accent5 25 4" xfId="15336" xr:uid="{00000000-0005-0000-0000-0000C4290000}"/>
    <cellStyle name="40% - Accent5 25 5" xfId="15338" xr:uid="{00000000-0005-0000-0000-0000C5290000}"/>
    <cellStyle name="40% - Accent5 25_REKAP IBT" xfId="15340" xr:uid="{00000000-0005-0000-0000-0000C6290000}"/>
    <cellStyle name="40% - Accent5 26" xfId="15342" xr:uid="{00000000-0005-0000-0000-0000C7290000}"/>
    <cellStyle name="40% - Accent5 26 2" xfId="7304" xr:uid="{00000000-0005-0000-0000-0000C8290000}"/>
    <cellStyle name="40% - Accent5 26 2 2" xfId="15344" xr:uid="{00000000-0005-0000-0000-0000C9290000}"/>
    <cellStyle name="40% - Accent5 26 3" xfId="15346" xr:uid="{00000000-0005-0000-0000-0000CA290000}"/>
    <cellStyle name="40% - Accent5 26 4" xfId="15348" xr:uid="{00000000-0005-0000-0000-0000CB290000}"/>
    <cellStyle name="40% - Accent5 26 5" xfId="15350" xr:uid="{00000000-0005-0000-0000-0000CC290000}"/>
    <cellStyle name="40% - Accent5 26_REKAP IBT" xfId="15352" xr:uid="{00000000-0005-0000-0000-0000CD290000}"/>
    <cellStyle name="40% - Accent5 27" xfId="15354" xr:uid="{00000000-0005-0000-0000-0000CE290000}"/>
    <cellStyle name="40% - Accent5 27 2" xfId="7325" xr:uid="{00000000-0005-0000-0000-0000CF290000}"/>
    <cellStyle name="40% - Accent5 27 2 2" xfId="15357" xr:uid="{00000000-0005-0000-0000-0000D0290000}"/>
    <cellStyle name="40% - Accent5 27 3" xfId="15360" xr:uid="{00000000-0005-0000-0000-0000D1290000}"/>
    <cellStyle name="40% - Accent5 27 4" xfId="15362" xr:uid="{00000000-0005-0000-0000-0000D2290000}"/>
    <cellStyle name="40% - Accent5 27 5" xfId="15364" xr:uid="{00000000-0005-0000-0000-0000D3290000}"/>
    <cellStyle name="40% - Accent5 27_REKAP IBT" xfId="12687" xr:uid="{00000000-0005-0000-0000-0000D4290000}"/>
    <cellStyle name="40% - Accent5 28" xfId="15366" xr:uid="{00000000-0005-0000-0000-0000D5290000}"/>
    <cellStyle name="40% - Accent5 28 2" xfId="7367" xr:uid="{00000000-0005-0000-0000-0000D6290000}"/>
    <cellStyle name="40% - Accent5 28 2 2" xfId="9685" xr:uid="{00000000-0005-0000-0000-0000D7290000}"/>
    <cellStyle name="40% - Accent5 28 3" xfId="15368" xr:uid="{00000000-0005-0000-0000-0000D8290000}"/>
    <cellStyle name="40% - Accent5 28 4" xfId="15370" xr:uid="{00000000-0005-0000-0000-0000D9290000}"/>
    <cellStyle name="40% - Accent5 28 5" xfId="15372" xr:uid="{00000000-0005-0000-0000-0000DA290000}"/>
    <cellStyle name="40% - Accent5 28_REKAP IBT" xfId="15328" xr:uid="{00000000-0005-0000-0000-0000DB290000}"/>
    <cellStyle name="40% - Accent5 29" xfId="15374" xr:uid="{00000000-0005-0000-0000-0000DC290000}"/>
    <cellStyle name="40% - Accent5 29 2" xfId="7378" xr:uid="{00000000-0005-0000-0000-0000DD290000}"/>
    <cellStyle name="40% - Accent5 29 2 2" xfId="15376" xr:uid="{00000000-0005-0000-0000-0000DE290000}"/>
    <cellStyle name="40% - Accent5 29 3" xfId="15378" xr:uid="{00000000-0005-0000-0000-0000DF290000}"/>
    <cellStyle name="40% - Accent5 29 4" xfId="15380" xr:uid="{00000000-0005-0000-0000-0000E0290000}"/>
    <cellStyle name="40% - Accent5 29 5" xfId="15382" xr:uid="{00000000-0005-0000-0000-0000E1290000}"/>
    <cellStyle name="40% - Accent5 29_REKAP IBT" xfId="15384" xr:uid="{00000000-0005-0000-0000-0000E2290000}"/>
    <cellStyle name="40% - Accent5 3" xfId="13042" xr:uid="{00000000-0005-0000-0000-0000E3290000}"/>
    <cellStyle name="40% - Accent5 3 10" xfId="15386" xr:uid="{00000000-0005-0000-0000-0000E4290000}"/>
    <cellStyle name="40% - Accent5 3 11" xfId="15387" xr:uid="{00000000-0005-0000-0000-0000E5290000}"/>
    <cellStyle name="40% - Accent5 3 12" xfId="15388" xr:uid="{00000000-0005-0000-0000-0000E6290000}"/>
    <cellStyle name="40% - Accent5 3 13" xfId="15389" xr:uid="{00000000-0005-0000-0000-0000E7290000}"/>
    <cellStyle name="40% - Accent5 3 14" xfId="11050" xr:uid="{00000000-0005-0000-0000-0000E8290000}"/>
    <cellStyle name="40% - Accent5 3 15" xfId="8255" xr:uid="{00000000-0005-0000-0000-0000E9290000}"/>
    <cellStyle name="40% - Accent5 3 16" xfId="15393" xr:uid="{00000000-0005-0000-0000-0000EA290000}"/>
    <cellStyle name="40% - Accent5 3 2" xfId="13046" xr:uid="{00000000-0005-0000-0000-0000EB290000}"/>
    <cellStyle name="40% - Accent5 3 3" xfId="15396" xr:uid="{00000000-0005-0000-0000-0000EC290000}"/>
    <cellStyle name="40% - Accent5 3 4" xfId="15398" xr:uid="{00000000-0005-0000-0000-0000ED290000}"/>
    <cellStyle name="40% - Accent5 3 5" xfId="15400" xr:uid="{00000000-0005-0000-0000-0000EE290000}"/>
    <cellStyle name="40% - Accent5 3 6" xfId="15401" xr:uid="{00000000-0005-0000-0000-0000EF290000}"/>
    <cellStyle name="40% - Accent5 3 7" xfId="15402" xr:uid="{00000000-0005-0000-0000-0000F0290000}"/>
    <cellStyle name="40% - Accent5 3 8" xfId="15404" xr:uid="{00000000-0005-0000-0000-0000F1290000}"/>
    <cellStyle name="40% - Accent5 3 9" xfId="15405" xr:uid="{00000000-0005-0000-0000-0000F2290000}"/>
    <cellStyle name="40% - Accent5 3_REKAP IBT" xfId="15406" xr:uid="{00000000-0005-0000-0000-0000F3290000}"/>
    <cellStyle name="40% - Accent5 30" xfId="15331" xr:uid="{00000000-0005-0000-0000-0000F4290000}"/>
    <cellStyle name="40% - Accent5 30 2" xfId="7281" xr:uid="{00000000-0005-0000-0000-0000F5290000}"/>
    <cellStyle name="40% - Accent5 30 2 2" xfId="15333" xr:uid="{00000000-0005-0000-0000-0000F6290000}"/>
    <cellStyle name="40% - Accent5 30 3" xfId="15335" xr:uid="{00000000-0005-0000-0000-0000F7290000}"/>
    <cellStyle name="40% - Accent5 30 4" xfId="15337" xr:uid="{00000000-0005-0000-0000-0000F8290000}"/>
    <cellStyle name="40% - Accent5 30 5" xfId="15339" xr:uid="{00000000-0005-0000-0000-0000F9290000}"/>
    <cellStyle name="40% - Accent5 30_REKAP IBT" xfId="15341" xr:uid="{00000000-0005-0000-0000-0000FA290000}"/>
    <cellStyle name="40% - Accent5 31" xfId="15343" xr:uid="{00000000-0005-0000-0000-0000FB290000}"/>
    <cellStyle name="40% - Accent5 31 2" xfId="7305" xr:uid="{00000000-0005-0000-0000-0000FC290000}"/>
    <cellStyle name="40% - Accent5 31 2 2" xfId="15345" xr:uid="{00000000-0005-0000-0000-0000FD290000}"/>
    <cellStyle name="40% - Accent5 31 3" xfId="15347" xr:uid="{00000000-0005-0000-0000-0000FE290000}"/>
    <cellStyle name="40% - Accent5 31 4" xfId="15349" xr:uid="{00000000-0005-0000-0000-0000FF290000}"/>
    <cellStyle name="40% - Accent5 31 5" xfId="15351" xr:uid="{00000000-0005-0000-0000-0000002A0000}"/>
    <cellStyle name="40% - Accent5 31_REKAP IBT" xfId="15353" xr:uid="{00000000-0005-0000-0000-0000012A0000}"/>
    <cellStyle name="40% - Accent5 32" xfId="15355" xr:uid="{00000000-0005-0000-0000-0000022A0000}"/>
    <cellStyle name="40% - Accent5 32 2" xfId="7326" xr:uid="{00000000-0005-0000-0000-0000032A0000}"/>
    <cellStyle name="40% - Accent5 32 2 2" xfId="15358" xr:uid="{00000000-0005-0000-0000-0000042A0000}"/>
    <cellStyle name="40% - Accent5 32 3" xfId="15361" xr:uid="{00000000-0005-0000-0000-0000052A0000}"/>
    <cellStyle name="40% - Accent5 32 4" xfId="15363" xr:uid="{00000000-0005-0000-0000-0000062A0000}"/>
    <cellStyle name="40% - Accent5 32 5" xfId="15365" xr:uid="{00000000-0005-0000-0000-0000072A0000}"/>
    <cellStyle name="40% - Accent5 32_REKAP IBT" xfId="12688" xr:uid="{00000000-0005-0000-0000-0000082A0000}"/>
    <cellStyle name="40% - Accent5 33" xfId="15367" xr:uid="{00000000-0005-0000-0000-0000092A0000}"/>
    <cellStyle name="40% - Accent5 33 2" xfId="7368" xr:uid="{00000000-0005-0000-0000-00000A2A0000}"/>
    <cellStyle name="40% - Accent5 33 2 2" xfId="9686" xr:uid="{00000000-0005-0000-0000-00000B2A0000}"/>
    <cellStyle name="40% - Accent5 33 3" xfId="15369" xr:uid="{00000000-0005-0000-0000-00000C2A0000}"/>
    <cellStyle name="40% - Accent5 33 4" xfId="15371" xr:uid="{00000000-0005-0000-0000-00000D2A0000}"/>
    <cellStyle name="40% - Accent5 33 5" xfId="15373" xr:uid="{00000000-0005-0000-0000-00000E2A0000}"/>
    <cellStyle name="40% - Accent5 33_REKAP IBT" xfId="15329" xr:uid="{00000000-0005-0000-0000-00000F2A0000}"/>
    <cellStyle name="40% - Accent5 34" xfId="15375" xr:uid="{00000000-0005-0000-0000-0000102A0000}"/>
    <cellStyle name="40% - Accent5 34 2" xfId="7379" xr:uid="{00000000-0005-0000-0000-0000112A0000}"/>
    <cellStyle name="40% - Accent5 34 2 2" xfId="15377" xr:uid="{00000000-0005-0000-0000-0000122A0000}"/>
    <cellStyle name="40% - Accent5 34 3" xfId="15379" xr:uid="{00000000-0005-0000-0000-0000132A0000}"/>
    <cellStyle name="40% - Accent5 34 4" xfId="15381" xr:uid="{00000000-0005-0000-0000-0000142A0000}"/>
    <cellStyle name="40% - Accent5 34 5" xfId="15383" xr:uid="{00000000-0005-0000-0000-0000152A0000}"/>
    <cellStyle name="40% - Accent5 34_REKAP IBT" xfId="15385" xr:uid="{00000000-0005-0000-0000-0000162A0000}"/>
    <cellStyle name="40% - Accent5 35" xfId="6302" xr:uid="{00000000-0005-0000-0000-0000172A0000}"/>
    <cellStyle name="40% - Accent5 35 2" xfId="7391" xr:uid="{00000000-0005-0000-0000-0000182A0000}"/>
    <cellStyle name="40% - Accent5 35 2 2" xfId="15407" xr:uid="{00000000-0005-0000-0000-0000192A0000}"/>
    <cellStyle name="40% - Accent5 35 3" xfId="15409" xr:uid="{00000000-0005-0000-0000-00001A2A0000}"/>
    <cellStyle name="40% - Accent5 35 4" xfId="15411" xr:uid="{00000000-0005-0000-0000-00001B2A0000}"/>
    <cellStyle name="40% - Accent5 35 5" xfId="15413" xr:uid="{00000000-0005-0000-0000-00001C2A0000}"/>
    <cellStyle name="40% - Accent5 35_REKAP IBT" xfId="15415" xr:uid="{00000000-0005-0000-0000-00001D2A0000}"/>
    <cellStyle name="40% - Accent5 36" xfId="15417" xr:uid="{00000000-0005-0000-0000-00001E2A0000}"/>
    <cellStyle name="40% - Accent5 36 2" xfId="7405" xr:uid="{00000000-0005-0000-0000-00001F2A0000}"/>
    <cellStyle name="40% - Accent5 36 2 2" xfId="15421" xr:uid="{00000000-0005-0000-0000-0000202A0000}"/>
    <cellStyle name="40% - Accent5 36 3" xfId="15423" xr:uid="{00000000-0005-0000-0000-0000212A0000}"/>
    <cellStyle name="40% - Accent5 36 4" xfId="15425" xr:uid="{00000000-0005-0000-0000-0000222A0000}"/>
    <cellStyle name="40% - Accent5 36 5" xfId="15429" xr:uid="{00000000-0005-0000-0000-0000232A0000}"/>
    <cellStyle name="40% - Accent5 36_REKAP IBT" xfId="15431" xr:uid="{00000000-0005-0000-0000-0000242A0000}"/>
    <cellStyle name="40% - Accent5 37" xfId="15435" xr:uid="{00000000-0005-0000-0000-0000252A0000}"/>
    <cellStyle name="40% - Accent5 37 2" xfId="15438" xr:uid="{00000000-0005-0000-0000-0000262A0000}"/>
    <cellStyle name="40% - Accent5 37 2 2" xfId="15441" xr:uid="{00000000-0005-0000-0000-0000272A0000}"/>
    <cellStyle name="40% - Accent5 37 3" xfId="15443" xr:uid="{00000000-0005-0000-0000-0000282A0000}"/>
    <cellStyle name="40% - Accent5 37 4" xfId="15445" xr:uid="{00000000-0005-0000-0000-0000292A0000}"/>
    <cellStyle name="40% - Accent5 37 5" xfId="15448" xr:uid="{00000000-0005-0000-0000-00002A2A0000}"/>
    <cellStyle name="40% - Accent5 37_REKAP IBT" xfId="15454" xr:uid="{00000000-0005-0000-0000-00002B2A0000}"/>
    <cellStyle name="40% - Accent5 38" xfId="15456" xr:uid="{00000000-0005-0000-0000-00002C2A0000}"/>
    <cellStyle name="40% - Accent5 38 2" xfId="15459" xr:uid="{00000000-0005-0000-0000-00002D2A0000}"/>
    <cellStyle name="40% - Accent5 38 2 2" xfId="10226" xr:uid="{00000000-0005-0000-0000-00002E2A0000}"/>
    <cellStyle name="40% - Accent5 38 3" xfId="15461" xr:uid="{00000000-0005-0000-0000-00002F2A0000}"/>
    <cellStyle name="40% - Accent5 38 4" xfId="15463" xr:uid="{00000000-0005-0000-0000-0000302A0000}"/>
    <cellStyle name="40% - Accent5 38 5" xfId="15466" xr:uid="{00000000-0005-0000-0000-0000312A0000}"/>
    <cellStyle name="40% - Accent5 38_REKAP IBT" xfId="15470" xr:uid="{00000000-0005-0000-0000-0000322A0000}"/>
    <cellStyle name="40% - Accent5 39" xfId="15472" xr:uid="{00000000-0005-0000-0000-0000332A0000}"/>
    <cellStyle name="40% - Accent5 39 2" xfId="15474" xr:uid="{00000000-0005-0000-0000-0000342A0000}"/>
    <cellStyle name="40% - Accent5 39 2 2" xfId="15476" xr:uid="{00000000-0005-0000-0000-0000352A0000}"/>
    <cellStyle name="40% - Accent5 39 3" xfId="5615" xr:uid="{00000000-0005-0000-0000-0000362A0000}"/>
    <cellStyle name="40% - Accent5 39 4" xfId="3329" xr:uid="{00000000-0005-0000-0000-0000372A0000}"/>
    <cellStyle name="40% - Accent5 39 5" xfId="15481" xr:uid="{00000000-0005-0000-0000-0000382A0000}"/>
    <cellStyle name="40% - Accent5 39_REKAP IBT" xfId="15483" xr:uid="{00000000-0005-0000-0000-0000392A0000}"/>
    <cellStyle name="40% - Accent5 4" xfId="13049" xr:uid="{00000000-0005-0000-0000-00003A2A0000}"/>
    <cellStyle name="40% - Accent5 4 10" xfId="15486" xr:uid="{00000000-0005-0000-0000-00003B2A0000}"/>
    <cellStyle name="40% - Accent5 4 2" xfId="15490" xr:uid="{00000000-0005-0000-0000-00003C2A0000}"/>
    <cellStyle name="40% - Accent5 4 2 2" xfId="15492" xr:uid="{00000000-0005-0000-0000-00003D2A0000}"/>
    <cellStyle name="40% - Accent5 4 2 3" xfId="15494" xr:uid="{00000000-0005-0000-0000-00003E2A0000}"/>
    <cellStyle name="40% - Accent5 4 2_REKAP IBT" xfId="15495" xr:uid="{00000000-0005-0000-0000-00003F2A0000}"/>
    <cellStyle name="40% - Accent5 4 3" xfId="15498" xr:uid="{00000000-0005-0000-0000-0000402A0000}"/>
    <cellStyle name="40% - Accent5 4 3 2" xfId="15503" xr:uid="{00000000-0005-0000-0000-0000412A0000}"/>
    <cellStyle name="40% - Accent5 4 4" xfId="15505" xr:uid="{00000000-0005-0000-0000-0000422A0000}"/>
    <cellStyle name="40% - Accent5 4 4 2" xfId="15509" xr:uid="{00000000-0005-0000-0000-0000432A0000}"/>
    <cellStyle name="40% - Accent5 4 5" xfId="15511" xr:uid="{00000000-0005-0000-0000-0000442A0000}"/>
    <cellStyle name="40% - Accent5 4 5 2" xfId="15513" xr:uid="{00000000-0005-0000-0000-0000452A0000}"/>
    <cellStyle name="40% - Accent5 4 6" xfId="15514" xr:uid="{00000000-0005-0000-0000-0000462A0000}"/>
    <cellStyle name="40% - Accent5 4 7" xfId="15516" xr:uid="{00000000-0005-0000-0000-0000472A0000}"/>
    <cellStyle name="40% - Accent5 4 8" xfId="15518" xr:uid="{00000000-0005-0000-0000-0000482A0000}"/>
    <cellStyle name="40% - Accent5 4 9" xfId="15519" xr:uid="{00000000-0005-0000-0000-0000492A0000}"/>
    <cellStyle name="40% - Accent5 4_REKAP IBT" xfId="7388" xr:uid="{00000000-0005-0000-0000-00004A2A0000}"/>
    <cellStyle name="40% - Accent5 40" xfId="6303" xr:uid="{00000000-0005-0000-0000-00004B2A0000}"/>
    <cellStyle name="40% - Accent5 40 2" xfId="7392" xr:uid="{00000000-0005-0000-0000-00004C2A0000}"/>
    <cellStyle name="40% - Accent5 40 2 2" xfId="15408" xr:uid="{00000000-0005-0000-0000-00004D2A0000}"/>
    <cellStyle name="40% - Accent5 40 3" xfId="15410" xr:uid="{00000000-0005-0000-0000-00004E2A0000}"/>
    <cellStyle name="40% - Accent5 40 4" xfId="15412" xr:uid="{00000000-0005-0000-0000-00004F2A0000}"/>
    <cellStyle name="40% - Accent5 40 5" xfId="15414" xr:uid="{00000000-0005-0000-0000-0000502A0000}"/>
    <cellStyle name="40% - Accent5 40_REKAP IBT" xfId="15416" xr:uid="{00000000-0005-0000-0000-0000512A0000}"/>
    <cellStyle name="40% - Accent5 41" xfId="15418" xr:uid="{00000000-0005-0000-0000-0000522A0000}"/>
    <cellStyle name="40% - Accent5 41 2" xfId="7406" xr:uid="{00000000-0005-0000-0000-0000532A0000}"/>
    <cellStyle name="40% - Accent5 41 2 2" xfId="15422" xr:uid="{00000000-0005-0000-0000-0000542A0000}"/>
    <cellStyle name="40% - Accent5 41 3" xfId="15424" xr:uid="{00000000-0005-0000-0000-0000552A0000}"/>
    <cellStyle name="40% - Accent5 41 4" xfId="15426" xr:uid="{00000000-0005-0000-0000-0000562A0000}"/>
    <cellStyle name="40% - Accent5 41 5" xfId="15430" xr:uid="{00000000-0005-0000-0000-0000572A0000}"/>
    <cellStyle name="40% - Accent5 41_REKAP IBT" xfId="15432" xr:uid="{00000000-0005-0000-0000-0000582A0000}"/>
    <cellStyle name="40% - Accent5 42" xfId="15436" xr:uid="{00000000-0005-0000-0000-0000592A0000}"/>
    <cellStyle name="40% - Accent5 42 2" xfId="15439" xr:uid="{00000000-0005-0000-0000-00005A2A0000}"/>
    <cellStyle name="40% - Accent5 42 2 2" xfId="15442" xr:uid="{00000000-0005-0000-0000-00005B2A0000}"/>
    <cellStyle name="40% - Accent5 42 3" xfId="15444" xr:uid="{00000000-0005-0000-0000-00005C2A0000}"/>
    <cellStyle name="40% - Accent5 42 4" xfId="15446" xr:uid="{00000000-0005-0000-0000-00005D2A0000}"/>
    <cellStyle name="40% - Accent5 42 5" xfId="15449" xr:uid="{00000000-0005-0000-0000-00005E2A0000}"/>
    <cellStyle name="40% - Accent5 42_REKAP IBT" xfId="15455" xr:uid="{00000000-0005-0000-0000-00005F2A0000}"/>
    <cellStyle name="40% - Accent5 43" xfId="15457" xr:uid="{00000000-0005-0000-0000-0000602A0000}"/>
    <cellStyle name="40% - Accent5 43 2" xfId="15460" xr:uid="{00000000-0005-0000-0000-0000612A0000}"/>
    <cellStyle name="40% - Accent5 43 2 2" xfId="10227" xr:uid="{00000000-0005-0000-0000-0000622A0000}"/>
    <cellStyle name="40% - Accent5 43 3" xfId="15462" xr:uid="{00000000-0005-0000-0000-0000632A0000}"/>
    <cellStyle name="40% - Accent5 43 4" xfId="15464" xr:uid="{00000000-0005-0000-0000-0000642A0000}"/>
    <cellStyle name="40% - Accent5 43 5" xfId="15467" xr:uid="{00000000-0005-0000-0000-0000652A0000}"/>
    <cellStyle name="40% - Accent5 43_REKAP IBT" xfId="15471" xr:uid="{00000000-0005-0000-0000-0000662A0000}"/>
    <cellStyle name="40% - Accent5 44" xfId="15473" xr:uid="{00000000-0005-0000-0000-0000672A0000}"/>
    <cellStyle name="40% - Accent5 44 2" xfId="15475" xr:uid="{00000000-0005-0000-0000-0000682A0000}"/>
    <cellStyle name="40% - Accent5 44 2 2" xfId="15477" xr:uid="{00000000-0005-0000-0000-0000692A0000}"/>
    <cellStyle name="40% - Accent5 44 3" xfId="5616" xr:uid="{00000000-0005-0000-0000-00006A2A0000}"/>
    <cellStyle name="40% - Accent5 44 4" xfId="3330" xr:uid="{00000000-0005-0000-0000-00006B2A0000}"/>
    <cellStyle name="40% - Accent5 44 5" xfId="15482" xr:uid="{00000000-0005-0000-0000-00006C2A0000}"/>
    <cellStyle name="40% - Accent5 44_REKAP IBT" xfId="15484" xr:uid="{00000000-0005-0000-0000-00006D2A0000}"/>
    <cellStyle name="40% - Accent5 45" xfId="15520" xr:uid="{00000000-0005-0000-0000-00006E2A0000}"/>
    <cellStyle name="40% - Accent5 45 2" xfId="15524" xr:uid="{00000000-0005-0000-0000-00006F2A0000}"/>
    <cellStyle name="40% - Accent5 45 2 2" xfId="15526" xr:uid="{00000000-0005-0000-0000-0000702A0000}"/>
    <cellStyle name="40% - Accent5 45 3" xfId="15530" xr:uid="{00000000-0005-0000-0000-0000712A0000}"/>
    <cellStyle name="40% - Accent5 45 4" xfId="15533" xr:uid="{00000000-0005-0000-0000-0000722A0000}"/>
    <cellStyle name="40% - Accent5 45 5" xfId="15535" xr:uid="{00000000-0005-0000-0000-0000732A0000}"/>
    <cellStyle name="40% - Accent5 45_REKAP IBT" xfId="15540" xr:uid="{00000000-0005-0000-0000-0000742A0000}"/>
    <cellStyle name="40% - Accent5 46" xfId="15542" xr:uid="{00000000-0005-0000-0000-0000752A0000}"/>
    <cellStyle name="40% - Accent5 46 2" xfId="15545" xr:uid="{00000000-0005-0000-0000-0000762A0000}"/>
    <cellStyle name="40% - Accent5 46 2 2" xfId="15547" xr:uid="{00000000-0005-0000-0000-0000772A0000}"/>
    <cellStyle name="40% - Accent5 46 3" xfId="15551" xr:uid="{00000000-0005-0000-0000-0000782A0000}"/>
    <cellStyle name="40% - Accent5 46 4" xfId="15555" xr:uid="{00000000-0005-0000-0000-0000792A0000}"/>
    <cellStyle name="40% - Accent5 46 5" xfId="15558" xr:uid="{00000000-0005-0000-0000-00007A2A0000}"/>
    <cellStyle name="40% - Accent5 46_REKAP IBT" xfId="15009" xr:uid="{00000000-0005-0000-0000-00007B2A0000}"/>
    <cellStyle name="40% - Accent5 47" xfId="15560" xr:uid="{00000000-0005-0000-0000-00007C2A0000}"/>
    <cellStyle name="40% - Accent5 47 2" xfId="15563" xr:uid="{00000000-0005-0000-0000-00007D2A0000}"/>
    <cellStyle name="40% - Accent5 47 2 2" xfId="15565" xr:uid="{00000000-0005-0000-0000-00007E2A0000}"/>
    <cellStyle name="40% - Accent5 47 3" xfId="15568" xr:uid="{00000000-0005-0000-0000-00007F2A0000}"/>
    <cellStyle name="40% - Accent5 47 4" xfId="15570" xr:uid="{00000000-0005-0000-0000-0000802A0000}"/>
    <cellStyle name="40% - Accent5 47 5" xfId="15575" xr:uid="{00000000-0005-0000-0000-0000812A0000}"/>
    <cellStyle name="40% - Accent5 47_REKAP IBT" xfId="15578" xr:uid="{00000000-0005-0000-0000-0000822A0000}"/>
    <cellStyle name="40% - Accent5 48" xfId="2053" xr:uid="{00000000-0005-0000-0000-0000832A0000}"/>
    <cellStyle name="40% - Accent5 48 2" xfId="15580" xr:uid="{00000000-0005-0000-0000-0000842A0000}"/>
    <cellStyle name="40% - Accent5 48 2 2" xfId="15585" xr:uid="{00000000-0005-0000-0000-0000852A0000}"/>
    <cellStyle name="40% - Accent5 48 3" xfId="15588" xr:uid="{00000000-0005-0000-0000-0000862A0000}"/>
    <cellStyle name="40% - Accent5 48 4" xfId="15591" xr:uid="{00000000-0005-0000-0000-0000872A0000}"/>
    <cellStyle name="40% - Accent5 48 5" xfId="15594" xr:uid="{00000000-0005-0000-0000-0000882A0000}"/>
    <cellStyle name="40% - Accent5 48_REKAP IBT" xfId="15596" xr:uid="{00000000-0005-0000-0000-0000892A0000}"/>
    <cellStyle name="40% - Accent5 49" xfId="15601" xr:uid="{00000000-0005-0000-0000-00008A2A0000}"/>
    <cellStyle name="40% - Accent5 49 2" xfId="15606" xr:uid="{00000000-0005-0000-0000-00008B2A0000}"/>
    <cellStyle name="40% - Accent5 49 2 2" xfId="15609" xr:uid="{00000000-0005-0000-0000-00008C2A0000}"/>
    <cellStyle name="40% - Accent5 49 3" xfId="15612" xr:uid="{00000000-0005-0000-0000-00008D2A0000}"/>
    <cellStyle name="40% - Accent5 49 4" xfId="15615" xr:uid="{00000000-0005-0000-0000-00008E2A0000}"/>
    <cellStyle name="40% - Accent5 49 5" xfId="15618" xr:uid="{00000000-0005-0000-0000-00008F2A0000}"/>
    <cellStyle name="40% - Accent5 49_REKAP IBT" xfId="15620" xr:uid="{00000000-0005-0000-0000-0000902A0000}"/>
    <cellStyle name="40% - Accent5 5" xfId="13052" xr:uid="{00000000-0005-0000-0000-0000912A0000}"/>
    <cellStyle name="40% - Accent5 5 10" xfId="15624" xr:uid="{00000000-0005-0000-0000-0000922A0000}"/>
    <cellStyle name="40% - Accent5 5 2" xfId="15625" xr:uid="{00000000-0005-0000-0000-0000932A0000}"/>
    <cellStyle name="40% - Accent5 5 2 2" xfId="15627" xr:uid="{00000000-0005-0000-0000-0000942A0000}"/>
    <cellStyle name="40% - Accent5 5 2 3" xfId="15629" xr:uid="{00000000-0005-0000-0000-0000952A0000}"/>
    <cellStyle name="40% - Accent5 5 2_REKAP IBT" xfId="15632" xr:uid="{00000000-0005-0000-0000-0000962A0000}"/>
    <cellStyle name="40% - Accent5 5 3" xfId="15633" xr:uid="{00000000-0005-0000-0000-0000972A0000}"/>
    <cellStyle name="40% - Accent5 5 3 2" xfId="15635" xr:uid="{00000000-0005-0000-0000-0000982A0000}"/>
    <cellStyle name="40% - Accent5 5 4" xfId="15636" xr:uid="{00000000-0005-0000-0000-0000992A0000}"/>
    <cellStyle name="40% - Accent5 5 4 2" xfId="15638" xr:uid="{00000000-0005-0000-0000-00009A2A0000}"/>
    <cellStyle name="40% - Accent5 5 5" xfId="9297" xr:uid="{00000000-0005-0000-0000-00009B2A0000}"/>
    <cellStyle name="40% - Accent5 5 5 2" xfId="15641" xr:uid="{00000000-0005-0000-0000-00009C2A0000}"/>
    <cellStyle name="40% - Accent5 5 6" xfId="15645" xr:uid="{00000000-0005-0000-0000-00009D2A0000}"/>
    <cellStyle name="40% - Accent5 5 7" xfId="15649" xr:uid="{00000000-0005-0000-0000-00009E2A0000}"/>
    <cellStyle name="40% - Accent5 5 8" xfId="15653" xr:uid="{00000000-0005-0000-0000-00009F2A0000}"/>
    <cellStyle name="40% - Accent5 5 9" xfId="15655" xr:uid="{00000000-0005-0000-0000-0000A02A0000}"/>
    <cellStyle name="40% - Accent5 5_REKAP IBT" xfId="15659" xr:uid="{00000000-0005-0000-0000-0000A12A0000}"/>
    <cellStyle name="40% - Accent5 50" xfId="15521" xr:uid="{00000000-0005-0000-0000-0000A22A0000}"/>
    <cellStyle name="40% - Accent5 50 2" xfId="15525" xr:uid="{00000000-0005-0000-0000-0000A32A0000}"/>
    <cellStyle name="40% - Accent5 50 2 2" xfId="15527" xr:uid="{00000000-0005-0000-0000-0000A42A0000}"/>
    <cellStyle name="40% - Accent5 50 3" xfId="15531" xr:uid="{00000000-0005-0000-0000-0000A52A0000}"/>
    <cellStyle name="40% - Accent5 50 4" xfId="15534" xr:uid="{00000000-0005-0000-0000-0000A62A0000}"/>
    <cellStyle name="40% - Accent5 50 5" xfId="15536" xr:uid="{00000000-0005-0000-0000-0000A72A0000}"/>
    <cellStyle name="40% - Accent5 50_REKAP IBT" xfId="15541" xr:uid="{00000000-0005-0000-0000-0000A82A0000}"/>
    <cellStyle name="40% - Accent5 51" xfId="15543" xr:uid="{00000000-0005-0000-0000-0000A92A0000}"/>
    <cellStyle name="40% - Accent5 51 2" xfId="15546" xr:uid="{00000000-0005-0000-0000-0000AA2A0000}"/>
    <cellStyle name="40% - Accent5 51 2 2" xfId="15548" xr:uid="{00000000-0005-0000-0000-0000AB2A0000}"/>
    <cellStyle name="40% - Accent5 51 3" xfId="15552" xr:uid="{00000000-0005-0000-0000-0000AC2A0000}"/>
    <cellStyle name="40% - Accent5 51 4" xfId="15556" xr:uid="{00000000-0005-0000-0000-0000AD2A0000}"/>
    <cellStyle name="40% - Accent5 51 5" xfId="15559" xr:uid="{00000000-0005-0000-0000-0000AE2A0000}"/>
    <cellStyle name="40% - Accent5 51_REKAP IBT" xfId="15010" xr:uid="{00000000-0005-0000-0000-0000AF2A0000}"/>
    <cellStyle name="40% - Accent5 52" xfId="15561" xr:uid="{00000000-0005-0000-0000-0000B02A0000}"/>
    <cellStyle name="40% - Accent5 52 2" xfId="15564" xr:uid="{00000000-0005-0000-0000-0000B12A0000}"/>
    <cellStyle name="40% - Accent5 52 2 2" xfId="15566" xr:uid="{00000000-0005-0000-0000-0000B22A0000}"/>
    <cellStyle name="40% - Accent5 52 3" xfId="15569" xr:uid="{00000000-0005-0000-0000-0000B32A0000}"/>
    <cellStyle name="40% - Accent5 52 4" xfId="15571" xr:uid="{00000000-0005-0000-0000-0000B42A0000}"/>
    <cellStyle name="40% - Accent5 52 5" xfId="15576" xr:uid="{00000000-0005-0000-0000-0000B52A0000}"/>
    <cellStyle name="40% - Accent5 52_REKAP IBT" xfId="15579" xr:uid="{00000000-0005-0000-0000-0000B62A0000}"/>
    <cellStyle name="40% - Accent5 53" xfId="2054" xr:uid="{00000000-0005-0000-0000-0000B72A0000}"/>
    <cellStyle name="40% - Accent5 53 2" xfId="15581" xr:uid="{00000000-0005-0000-0000-0000B82A0000}"/>
    <cellStyle name="40% - Accent5 53 2 2" xfId="15586" xr:uid="{00000000-0005-0000-0000-0000B92A0000}"/>
    <cellStyle name="40% - Accent5 53 3" xfId="15589" xr:uid="{00000000-0005-0000-0000-0000BA2A0000}"/>
    <cellStyle name="40% - Accent5 53 4" xfId="15592" xr:uid="{00000000-0005-0000-0000-0000BB2A0000}"/>
    <cellStyle name="40% - Accent5 53 5" xfId="15595" xr:uid="{00000000-0005-0000-0000-0000BC2A0000}"/>
    <cellStyle name="40% - Accent5 53_REKAP IBT" xfId="15597" xr:uid="{00000000-0005-0000-0000-0000BD2A0000}"/>
    <cellStyle name="40% - Accent5 54" xfId="15602" xr:uid="{00000000-0005-0000-0000-0000BE2A0000}"/>
    <cellStyle name="40% - Accent5 54 2" xfId="15607" xr:uid="{00000000-0005-0000-0000-0000BF2A0000}"/>
    <cellStyle name="40% - Accent5 54 2 2" xfId="15610" xr:uid="{00000000-0005-0000-0000-0000C02A0000}"/>
    <cellStyle name="40% - Accent5 54 3" xfId="15613" xr:uid="{00000000-0005-0000-0000-0000C12A0000}"/>
    <cellStyle name="40% - Accent5 54 4" xfId="15616" xr:uid="{00000000-0005-0000-0000-0000C22A0000}"/>
    <cellStyle name="40% - Accent5 54 5" xfId="15619" xr:uid="{00000000-0005-0000-0000-0000C32A0000}"/>
    <cellStyle name="40% - Accent5 54_REKAP IBT" xfId="15621" xr:uid="{00000000-0005-0000-0000-0000C42A0000}"/>
    <cellStyle name="40% - Accent5 55" xfId="3608" xr:uid="{00000000-0005-0000-0000-0000C52A0000}"/>
    <cellStyle name="40% - Accent5 55 2" xfId="15661" xr:uid="{00000000-0005-0000-0000-0000C62A0000}"/>
    <cellStyle name="40% - Accent5 55 2 2" xfId="15664" xr:uid="{00000000-0005-0000-0000-0000C72A0000}"/>
    <cellStyle name="40% - Accent5 55 3" xfId="15667" xr:uid="{00000000-0005-0000-0000-0000C82A0000}"/>
    <cellStyle name="40% - Accent5 55 4" xfId="15670" xr:uid="{00000000-0005-0000-0000-0000C92A0000}"/>
    <cellStyle name="40% - Accent5 55 5" xfId="15673" xr:uid="{00000000-0005-0000-0000-0000CA2A0000}"/>
    <cellStyle name="40% - Accent5 55_REKAP IBT" xfId="9187" xr:uid="{00000000-0005-0000-0000-0000CB2A0000}"/>
    <cellStyle name="40% - Accent5 56" xfId="15675" xr:uid="{00000000-0005-0000-0000-0000CC2A0000}"/>
    <cellStyle name="40% - Accent5 56 2" xfId="15681" xr:uid="{00000000-0005-0000-0000-0000CD2A0000}"/>
    <cellStyle name="40% - Accent5 56 2 2" xfId="15683" xr:uid="{00000000-0005-0000-0000-0000CE2A0000}"/>
    <cellStyle name="40% - Accent5 56 3" xfId="15686" xr:uid="{00000000-0005-0000-0000-0000CF2A0000}"/>
    <cellStyle name="40% - Accent5 56 4" xfId="8855" xr:uid="{00000000-0005-0000-0000-0000D02A0000}"/>
    <cellStyle name="40% - Accent5 56 5" xfId="6158" xr:uid="{00000000-0005-0000-0000-0000D12A0000}"/>
    <cellStyle name="40% - Accent5 56_REKAP IBT" xfId="15689" xr:uid="{00000000-0005-0000-0000-0000D22A0000}"/>
    <cellStyle name="40% - Accent5 57" xfId="15692" xr:uid="{00000000-0005-0000-0000-0000D32A0000}"/>
    <cellStyle name="40% - Accent5 57 2" xfId="15695" xr:uid="{00000000-0005-0000-0000-0000D42A0000}"/>
    <cellStyle name="40% - Accent5 57 2 2" xfId="15697" xr:uid="{00000000-0005-0000-0000-0000D52A0000}"/>
    <cellStyle name="40% - Accent5 57 3" xfId="15700" xr:uid="{00000000-0005-0000-0000-0000D62A0000}"/>
    <cellStyle name="40% - Accent5 57 4" xfId="15703" xr:uid="{00000000-0005-0000-0000-0000D72A0000}"/>
    <cellStyle name="40% - Accent5 57 5" xfId="15706" xr:uid="{00000000-0005-0000-0000-0000D82A0000}"/>
    <cellStyle name="40% - Accent5 57_REKAP IBT" xfId="15709" xr:uid="{00000000-0005-0000-0000-0000D92A0000}"/>
    <cellStyle name="40% - Accent5 58" xfId="15711" xr:uid="{00000000-0005-0000-0000-0000DA2A0000}"/>
    <cellStyle name="40% - Accent5 58 2" xfId="15716" xr:uid="{00000000-0005-0000-0000-0000DB2A0000}"/>
    <cellStyle name="40% - Accent5 58 2 2" xfId="15718" xr:uid="{00000000-0005-0000-0000-0000DC2A0000}"/>
    <cellStyle name="40% - Accent5 58 3" xfId="15720" xr:uid="{00000000-0005-0000-0000-0000DD2A0000}"/>
    <cellStyle name="40% - Accent5 58 4" xfId="15725" xr:uid="{00000000-0005-0000-0000-0000DE2A0000}"/>
    <cellStyle name="40% - Accent5 58 5" xfId="15727" xr:uid="{00000000-0005-0000-0000-0000DF2A0000}"/>
    <cellStyle name="40% - Accent5 58_REKAP IBT" xfId="15730" xr:uid="{00000000-0005-0000-0000-0000E02A0000}"/>
    <cellStyle name="40% - Accent5 59" xfId="15732" xr:uid="{00000000-0005-0000-0000-0000E12A0000}"/>
    <cellStyle name="40% - Accent5 59 2" xfId="8683" xr:uid="{00000000-0005-0000-0000-0000E22A0000}"/>
    <cellStyle name="40% - Accent5 59 2 2" xfId="6060" xr:uid="{00000000-0005-0000-0000-0000E32A0000}"/>
    <cellStyle name="40% - Accent5 59 3" xfId="15734" xr:uid="{00000000-0005-0000-0000-0000E42A0000}"/>
    <cellStyle name="40% - Accent5 59 4" xfId="15736" xr:uid="{00000000-0005-0000-0000-0000E52A0000}"/>
    <cellStyle name="40% - Accent5 59 5" xfId="14266" xr:uid="{00000000-0005-0000-0000-0000E62A0000}"/>
    <cellStyle name="40% - Accent5 59_REKAP IBT" xfId="4792" xr:uid="{00000000-0005-0000-0000-0000E72A0000}"/>
    <cellStyle name="40% - Accent5 6" xfId="13057" xr:uid="{00000000-0005-0000-0000-0000E82A0000}"/>
    <cellStyle name="40% - Accent5 6 10" xfId="15740" xr:uid="{00000000-0005-0000-0000-0000E92A0000}"/>
    <cellStyle name="40% - Accent5 6 2" xfId="15744" xr:uid="{00000000-0005-0000-0000-0000EA2A0000}"/>
    <cellStyle name="40% - Accent5 6 2 2" xfId="15747" xr:uid="{00000000-0005-0000-0000-0000EB2A0000}"/>
    <cellStyle name="40% - Accent5 6 2 3" xfId="15750" xr:uid="{00000000-0005-0000-0000-0000EC2A0000}"/>
    <cellStyle name="40% - Accent5 6 2_REKAP IBT" xfId="15751" xr:uid="{00000000-0005-0000-0000-0000ED2A0000}"/>
    <cellStyle name="40% - Accent5 6 3" xfId="15754" xr:uid="{00000000-0005-0000-0000-0000EE2A0000}"/>
    <cellStyle name="40% - Accent5 6 3 2" xfId="15757" xr:uid="{00000000-0005-0000-0000-0000EF2A0000}"/>
    <cellStyle name="40% - Accent5 6 4" xfId="15758" xr:uid="{00000000-0005-0000-0000-0000F02A0000}"/>
    <cellStyle name="40% - Accent5 6 4 2" xfId="15759" xr:uid="{00000000-0005-0000-0000-0000F12A0000}"/>
    <cellStyle name="40% - Accent5 6 5" xfId="15761" xr:uid="{00000000-0005-0000-0000-0000F22A0000}"/>
    <cellStyle name="40% - Accent5 6 5 2" xfId="15763" xr:uid="{00000000-0005-0000-0000-0000F32A0000}"/>
    <cellStyle name="40% - Accent5 6 6" xfId="15765" xr:uid="{00000000-0005-0000-0000-0000F42A0000}"/>
    <cellStyle name="40% - Accent5 6 7" xfId="15767" xr:uid="{00000000-0005-0000-0000-0000F52A0000}"/>
    <cellStyle name="40% - Accent5 6 8" xfId="15769" xr:uid="{00000000-0005-0000-0000-0000F62A0000}"/>
    <cellStyle name="40% - Accent5 6 9" xfId="15771" xr:uid="{00000000-0005-0000-0000-0000F72A0000}"/>
    <cellStyle name="40% - Accent5 6_REKAP IBT" xfId="15772" xr:uid="{00000000-0005-0000-0000-0000F82A0000}"/>
    <cellStyle name="40% - Accent5 60" xfId="3609" xr:uid="{00000000-0005-0000-0000-0000F92A0000}"/>
    <cellStyle name="40% - Accent5 60 2" xfId="15662" xr:uid="{00000000-0005-0000-0000-0000FA2A0000}"/>
    <cellStyle name="40% - Accent5 60 2 2" xfId="15665" xr:uid="{00000000-0005-0000-0000-0000FB2A0000}"/>
    <cellStyle name="40% - Accent5 60 3" xfId="15668" xr:uid="{00000000-0005-0000-0000-0000FC2A0000}"/>
    <cellStyle name="40% - Accent5 60 4" xfId="15671" xr:uid="{00000000-0005-0000-0000-0000FD2A0000}"/>
    <cellStyle name="40% - Accent5 60 5" xfId="15674" xr:uid="{00000000-0005-0000-0000-0000FE2A0000}"/>
    <cellStyle name="40% - Accent5 60_REKAP IBT" xfId="9188" xr:uid="{00000000-0005-0000-0000-0000FF2A0000}"/>
    <cellStyle name="40% - Accent5 61" xfId="15676" xr:uid="{00000000-0005-0000-0000-0000002B0000}"/>
    <cellStyle name="40% - Accent5 61 2" xfId="15682" xr:uid="{00000000-0005-0000-0000-0000012B0000}"/>
    <cellStyle name="40% - Accent5 61 2 2" xfId="15684" xr:uid="{00000000-0005-0000-0000-0000022B0000}"/>
    <cellStyle name="40% - Accent5 61 3" xfId="15687" xr:uid="{00000000-0005-0000-0000-0000032B0000}"/>
    <cellStyle name="40% - Accent5 61 4" xfId="8856" xr:uid="{00000000-0005-0000-0000-0000042B0000}"/>
    <cellStyle name="40% - Accent5 61 5" xfId="6159" xr:uid="{00000000-0005-0000-0000-0000052B0000}"/>
    <cellStyle name="40% - Accent5 61_REKAP IBT" xfId="15690" xr:uid="{00000000-0005-0000-0000-0000062B0000}"/>
    <cellStyle name="40% - Accent5 62" xfId="15693" xr:uid="{00000000-0005-0000-0000-0000072B0000}"/>
    <cellStyle name="40% - Accent5 62 2" xfId="15696" xr:uid="{00000000-0005-0000-0000-0000082B0000}"/>
    <cellStyle name="40% - Accent5 62 2 2" xfId="15698" xr:uid="{00000000-0005-0000-0000-0000092B0000}"/>
    <cellStyle name="40% - Accent5 62 3" xfId="15701" xr:uid="{00000000-0005-0000-0000-00000A2B0000}"/>
    <cellStyle name="40% - Accent5 62 4" xfId="15704" xr:uid="{00000000-0005-0000-0000-00000B2B0000}"/>
    <cellStyle name="40% - Accent5 62 5" xfId="15707" xr:uid="{00000000-0005-0000-0000-00000C2B0000}"/>
    <cellStyle name="40% - Accent5 62_REKAP IBT" xfId="15710" xr:uid="{00000000-0005-0000-0000-00000D2B0000}"/>
    <cellStyle name="40% - Accent5 63" xfId="15712" xr:uid="{00000000-0005-0000-0000-00000E2B0000}"/>
    <cellStyle name="40% - Accent5 63 2" xfId="15717" xr:uid="{00000000-0005-0000-0000-00000F2B0000}"/>
    <cellStyle name="40% - Accent5 63 2 2" xfId="15719" xr:uid="{00000000-0005-0000-0000-0000102B0000}"/>
    <cellStyle name="40% - Accent5 63 3" xfId="15721" xr:uid="{00000000-0005-0000-0000-0000112B0000}"/>
    <cellStyle name="40% - Accent5 63 4" xfId="15726" xr:uid="{00000000-0005-0000-0000-0000122B0000}"/>
    <cellStyle name="40% - Accent5 63 5" xfId="15728" xr:uid="{00000000-0005-0000-0000-0000132B0000}"/>
    <cellStyle name="40% - Accent5 63_REKAP IBT" xfId="15731" xr:uid="{00000000-0005-0000-0000-0000142B0000}"/>
    <cellStyle name="40% - Accent5 64" xfId="15733" xr:uid="{00000000-0005-0000-0000-0000152B0000}"/>
    <cellStyle name="40% - Accent5 64 2" xfId="8684" xr:uid="{00000000-0005-0000-0000-0000162B0000}"/>
    <cellStyle name="40% - Accent5 64 2 2" xfId="6061" xr:uid="{00000000-0005-0000-0000-0000172B0000}"/>
    <cellStyle name="40% - Accent5 64 3" xfId="15735" xr:uid="{00000000-0005-0000-0000-0000182B0000}"/>
    <cellStyle name="40% - Accent5 64 4" xfId="15737" xr:uid="{00000000-0005-0000-0000-0000192B0000}"/>
    <cellStyle name="40% - Accent5 64 5" xfId="14267" xr:uid="{00000000-0005-0000-0000-00001A2B0000}"/>
    <cellStyle name="40% - Accent5 64_REKAP IBT" xfId="4793" xr:uid="{00000000-0005-0000-0000-00001B2B0000}"/>
    <cellStyle name="40% - Accent5 65" xfId="15773" xr:uid="{00000000-0005-0000-0000-00001C2B0000}"/>
    <cellStyle name="40% - Accent5 65 2" xfId="8813" xr:uid="{00000000-0005-0000-0000-00001D2B0000}"/>
    <cellStyle name="40% - Accent5 65 2 2" xfId="15775" xr:uid="{00000000-0005-0000-0000-00001E2B0000}"/>
    <cellStyle name="40% - Accent5 65 3" xfId="15778" xr:uid="{00000000-0005-0000-0000-00001F2B0000}"/>
    <cellStyle name="40% - Accent5 65 4" xfId="15780" xr:uid="{00000000-0005-0000-0000-0000202B0000}"/>
    <cellStyle name="40% - Accent5 65 5" xfId="14275" xr:uid="{00000000-0005-0000-0000-0000212B0000}"/>
    <cellStyle name="40% - Accent5 65_REKAP IBT" xfId="15782" xr:uid="{00000000-0005-0000-0000-0000222B0000}"/>
    <cellStyle name="40% - Accent5 66" xfId="15784" xr:uid="{00000000-0005-0000-0000-0000232B0000}"/>
    <cellStyle name="40% - Accent5 66 2" xfId="8940" xr:uid="{00000000-0005-0000-0000-0000242B0000}"/>
    <cellStyle name="40% - Accent5 66 2 2" xfId="15787" xr:uid="{00000000-0005-0000-0000-0000252B0000}"/>
    <cellStyle name="40% - Accent5 66 3" xfId="15790" xr:uid="{00000000-0005-0000-0000-0000262B0000}"/>
    <cellStyle name="40% - Accent5 66 4" xfId="15793" xr:uid="{00000000-0005-0000-0000-0000272B0000}"/>
    <cellStyle name="40% - Accent5 66 5" xfId="14280" xr:uid="{00000000-0005-0000-0000-0000282B0000}"/>
    <cellStyle name="40% - Accent5 66_REKAP IBT" xfId="15795" xr:uid="{00000000-0005-0000-0000-0000292B0000}"/>
    <cellStyle name="40% - Accent5 67" xfId="15797" xr:uid="{00000000-0005-0000-0000-00002A2B0000}"/>
    <cellStyle name="40% - Accent5 67 2" xfId="9081" xr:uid="{00000000-0005-0000-0000-00002B2B0000}"/>
    <cellStyle name="40% - Accent5 67 2 2" xfId="15800" xr:uid="{00000000-0005-0000-0000-00002C2B0000}"/>
    <cellStyle name="40% - Accent5 67 3" xfId="15803" xr:uid="{00000000-0005-0000-0000-00002D2B0000}"/>
    <cellStyle name="40% - Accent5 67 4" xfId="15806" xr:uid="{00000000-0005-0000-0000-00002E2B0000}"/>
    <cellStyle name="40% - Accent5 67 5" xfId="15809" xr:uid="{00000000-0005-0000-0000-00002F2B0000}"/>
    <cellStyle name="40% - Accent5 67_REKAP IBT" xfId="8874" xr:uid="{00000000-0005-0000-0000-0000302B0000}"/>
    <cellStyle name="40% - Accent5 68" xfId="15811" xr:uid="{00000000-0005-0000-0000-0000312B0000}"/>
    <cellStyle name="40% - Accent5 68 2" xfId="9212" xr:uid="{00000000-0005-0000-0000-0000322B0000}"/>
    <cellStyle name="40% - Accent5 68 2 2" xfId="15814" xr:uid="{00000000-0005-0000-0000-0000332B0000}"/>
    <cellStyle name="40% - Accent5 68 3" xfId="15818" xr:uid="{00000000-0005-0000-0000-0000342B0000}"/>
    <cellStyle name="40% - Accent5 68 4" xfId="15821" xr:uid="{00000000-0005-0000-0000-0000352B0000}"/>
    <cellStyle name="40% - Accent5 68 5" xfId="15824" xr:uid="{00000000-0005-0000-0000-0000362B0000}"/>
    <cellStyle name="40% - Accent5 68_REKAP IBT" xfId="15826" xr:uid="{00000000-0005-0000-0000-0000372B0000}"/>
    <cellStyle name="40% - Accent5 69" xfId="15828" xr:uid="{00000000-0005-0000-0000-0000382B0000}"/>
    <cellStyle name="40% - Accent5 69 2" xfId="7497" xr:uid="{00000000-0005-0000-0000-0000392B0000}"/>
    <cellStyle name="40% - Accent5 69 2 2" xfId="6926" xr:uid="{00000000-0005-0000-0000-00003A2B0000}"/>
    <cellStyle name="40% - Accent5 69 3" xfId="15832" xr:uid="{00000000-0005-0000-0000-00003B2B0000}"/>
    <cellStyle name="40% - Accent5 69 4" xfId="15835" xr:uid="{00000000-0005-0000-0000-00003C2B0000}"/>
    <cellStyle name="40% - Accent5 69 5" xfId="15838" xr:uid="{00000000-0005-0000-0000-00003D2B0000}"/>
    <cellStyle name="40% - Accent5 69_REKAP IBT" xfId="15840" xr:uid="{00000000-0005-0000-0000-00003E2B0000}"/>
    <cellStyle name="40% - Accent5 7" xfId="15842" xr:uid="{00000000-0005-0000-0000-00003F2B0000}"/>
    <cellStyle name="40% - Accent5 7 10" xfId="15843" xr:uid="{00000000-0005-0000-0000-0000402B0000}"/>
    <cellStyle name="40% - Accent5 7 2" xfId="15846" xr:uid="{00000000-0005-0000-0000-0000412B0000}"/>
    <cellStyle name="40% - Accent5 7 2 2" xfId="15848" xr:uid="{00000000-0005-0000-0000-0000422B0000}"/>
    <cellStyle name="40% - Accent5 7 2 3" xfId="15850" xr:uid="{00000000-0005-0000-0000-0000432B0000}"/>
    <cellStyle name="40% - Accent5 7 2_REKAP IBT" xfId="11785" xr:uid="{00000000-0005-0000-0000-0000442B0000}"/>
    <cellStyle name="40% - Accent5 7 3" xfId="15852" xr:uid="{00000000-0005-0000-0000-0000452B0000}"/>
    <cellStyle name="40% - Accent5 7 3 2" xfId="15854" xr:uid="{00000000-0005-0000-0000-0000462B0000}"/>
    <cellStyle name="40% - Accent5 7 4" xfId="8547" xr:uid="{00000000-0005-0000-0000-0000472B0000}"/>
    <cellStyle name="40% - Accent5 7 4 2" xfId="15856" xr:uid="{00000000-0005-0000-0000-0000482B0000}"/>
    <cellStyle name="40% - Accent5 7 5" xfId="5964" xr:uid="{00000000-0005-0000-0000-0000492B0000}"/>
    <cellStyle name="40% - Accent5 7 5 2" xfId="15859" xr:uid="{00000000-0005-0000-0000-00004A2B0000}"/>
    <cellStyle name="40% - Accent5 7 6" xfId="15862" xr:uid="{00000000-0005-0000-0000-00004B2B0000}"/>
    <cellStyle name="40% - Accent5 7 7" xfId="15865" xr:uid="{00000000-0005-0000-0000-00004C2B0000}"/>
    <cellStyle name="40% - Accent5 7 8" xfId="15868" xr:uid="{00000000-0005-0000-0000-00004D2B0000}"/>
    <cellStyle name="40% - Accent5 7 9" xfId="15874" xr:uid="{00000000-0005-0000-0000-00004E2B0000}"/>
    <cellStyle name="40% - Accent5 7_REKAP IBT" xfId="15875" xr:uid="{00000000-0005-0000-0000-00004F2B0000}"/>
    <cellStyle name="40% - Accent5 70" xfId="15774" xr:uid="{00000000-0005-0000-0000-0000502B0000}"/>
    <cellStyle name="40% - Accent5 70 2" xfId="8814" xr:uid="{00000000-0005-0000-0000-0000512B0000}"/>
    <cellStyle name="40% - Accent5 70 2 2" xfId="15776" xr:uid="{00000000-0005-0000-0000-0000522B0000}"/>
    <cellStyle name="40% - Accent5 70 3" xfId="15779" xr:uid="{00000000-0005-0000-0000-0000532B0000}"/>
    <cellStyle name="40% - Accent5 70 4" xfId="15781" xr:uid="{00000000-0005-0000-0000-0000542B0000}"/>
    <cellStyle name="40% - Accent5 70 5" xfId="14276" xr:uid="{00000000-0005-0000-0000-0000552B0000}"/>
    <cellStyle name="40% - Accent5 70_REKAP IBT" xfId="15783" xr:uid="{00000000-0005-0000-0000-0000562B0000}"/>
    <cellStyle name="40% - Accent5 71" xfId="15785" xr:uid="{00000000-0005-0000-0000-0000572B0000}"/>
    <cellStyle name="40% - Accent5 71 2" xfId="8941" xr:uid="{00000000-0005-0000-0000-0000582B0000}"/>
    <cellStyle name="40% - Accent5 71 2 2" xfId="15788" xr:uid="{00000000-0005-0000-0000-0000592B0000}"/>
    <cellStyle name="40% - Accent5 71 3" xfId="15791" xr:uid="{00000000-0005-0000-0000-00005A2B0000}"/>
    <cellStyle name="40% - Accent5 71 4" xfId="15794" xr:uid="{00000000-0005-0000-0000-00005B2B0000}"/>
    <cellStyle name="40% - Accent5 71 5" xfId="14281" xr:uid="{00000000-0005-0000-0000-00005C2B0000}"/>
    <cellStyle name="40% - Accent5 71_REKAP IBT" xfId="15796" xr:uid="{00000000-0005-0000-0000-00005D2B0000}"/>
    <cellStyle name="40% - Accent5 72" xfId="15798" xr:uid="{00000000-0005-0000-0000-00005E2B0000}"/>
    <cellStyle name="40% - Accent5 72 2" xfId="9082" xr:uid="{00000000-0005-0000-0000-00005F2B0000}"/>
    <cellStyle name="40% - Accent5 72 2 2" xfId="15801" xr:uid="{00000000-0005-0000-0000-0000602B0000}"/>
    <cellStyle name="40% - Accent5 72 3" xfId="15804" xr:uid="{00000000-0005-0000-0000-0000612B0000}"/>
    <cellStyle name="40% - Accent5 72 4" xfId="15807" xr:uid="{00000000-0005-0000-0000-0000622B0000}"/>
    <cellStyle name="40% - Accent5 72 5" xfId="15810" xr:uid="{00000000-0005-0000-0000-0000632B0000}"/>
    <cellStyle name="40% - Accent5 72_REKAP IBT" xfId="8875" xr:uid="{00000000-0005-0000-0000-0000642B0000}"/>
    <cellStyle name="40% - Accent5 73" xfId="15812" xr:uid="{00000000-0005-0000-0000-0000652B0000}"/>
    <cellStyle name="40% - Accent5 73 2" xfId="9213" xr:uid="{00000000-0005-0000-0000-0000662B0000}"/>
    <cellStyle name="40% - Accent5 73 2 2" xfId="15815" xr:uid="{00000000-0005-0000-0000-0000672B0000}"/>
    <cellStyle name="40% - Accent5 73 3" xfId="15819" xr:uid="{00000000-0005-0000-0000-0000682B0000}"/>
    <cellStyle name="40% - Accent5 73 4" xfId="15822" xr:uid="{00000000-0005-0000-0000-0000692B0000}"/>
    <cellStyle name="40% - Accent5 73 5" xfId="15825" xr:uid="{00000000-0005-0000-0000-00006A2B0000}"/>
    <cellStyle name="40% - Accent5 73_REKAP IBT" xfId="15827" xr:uid="{00000000-0005-0000-0000-00006B2B0000}"/>
    <cellStyle name="40% - Accent5 74" xfId="15829" xr:uid="{00000000-0005-0000-0000-00006C2B0000}"/>
    <cellStyle name="40% - Accent5 74 2" xfId="7498" xr:uid="{00000000-0005-0000-0000-00006D2B0000}"/>
    <cellStyle name="40% - Accent5 74 2 2" xfId="6927" xr:uid="{00000000-0005-0000-0000-00006E2B0000}"/>
    <cellStyle name="40% - Accent5 74 3" xfId="15833" xr:uid="{00000000-0005-0000-0000-00006F2B0000}"/>
    <cellStyle name="40% - Accent5 74 4" xfId="15836" xr:uid="{00000000-0005-0000-0000-0000702B0000}"/>
    <cellStyle name="40% - Accent5 74 5" xfId="15839" xr:uid="{00000000-0005-0000-0000-0000712B0000}"/>
    <cellStyle name="40% - Accent5 74_REKAP IBT" xfId="15841" xr:uid="{00000000-0005-0000-0000-0000722B0000}"/>
    <cellStyle name="40% - Accent5 75" xfId="15876" xr:uid="{00000000-0005-0000-0000-0000732B0000}"/>
    <cellStyle name="40% - Accent5 75 2" xfId="9364" xr:uid="{00000000-0005-0000-0000-0000742B0000}"/>
    <cellStyle name="40% - Accent5 75 2 2" xfId="15879" xr:uid="{00000000-0005-0000-0000-0000752B0000}"/>
    <cellStyle name="40% - Accent5 75 3" xfId="15881" xr:uid="{00000000-0005-0000-0000-0000762B0000}"/>
    <cellStyle name="40% - Accent5 75 4" xfId="15883" xr:uid="{00000000-0005-0000-0000-0000772B0000}"/>
    <cellStyle name="40% - Accent5 75 5" xfId="15885" xr:uid="{00000000-0005-0000-0000-0000782B0000}"/>
    <cellStyle name="40% - Accent5 75_REKAP IBT" xfId="15886" xr:uid="{00000000-0005-0000-0000-0000792B0000}"/>
    <cellStyle name="40% - Accent5 76" xfId="15887" xr:uid="{00000000-0005-0000-0000-00007A2B0000}"/>
    <cellStyle name="40% - Accent5 76 2" xfId="9388" xr:uid="{00000000-0005-0000-0000-00007B2B0000}"/>
    <cellStyle name="40% - Accent5 76 2 2" xfId="15890" xr:uid="{00000000-0005-0000-0000-00007C2B0000}"/>
    <cellStyle name="40% - Accent5 76 3" xfId="15892" xr:uid="{00000000-0005-0000-0000-00007D2B0000}"/>
    <cellStyle name="40% - Accent5 76 4" xfId="15894" xr:uid="{00000000-0005-0000-0000-00007E2B0000}"/>
    <cellStyle name="40% - Accent5 76 5" xfId="15896" xr:uid="{00000000-0005-0000-0000-00007F2B0000}"/>
    <cellStyle name="40% - Accent5 76_REKAP IBT" xfId="15897" xr:uid="{00000000-0005-0000-0000-0000802B0000}"/>
    <cellStyle name="40% - Accent5 77" xfId="15898" xr:uid="{00000000-0005-0000-0000-0000812B0000}"/>
    <cellStyle name="40% - Accent5 77 2" xfId="4724" xr:uid="{00000000-0005-0000-0000-0000822B0000}"/>
    <cellStyle name="40% - Accent5 77 2 2" xfId="15900" xr:uid="{00000000-0005-0000-0000-0000832B0000}"/>
    <cellStyle name="40% - Accent5 77 3" xfId="15901" xr:uid="{00000000-0005-0000-0000-0000842B0000}"/>
    <cellStyle name="40% - Accent5 77 4" xfId="15904" xr:uid="{00000000-0005-0000-0000-0000852B0000}"/>
    <cellStyle name="40% - Accent5 77 5" xfId="15905" xr:uid="{00000000-0005-0000-0000-0000862B0000}"/>
    <cellStyle name="40% - Accent5 77_REKAP IBT" xfId="15906" xr:uid="{00000000-0005-0000-0000-0000872B0000}"/>
    <cellStyle name="40% - Accent5 78" xfId="8119" xr:uid="{00000000-0005-0000-0000-0000882B0000}"/>
    <cellStyle name="40% - Accent5 78 2" xfId="15907" xr:uid="{00000000-0005-0000-0000-0000892B0000}"/>
    <cellStyle name="40% - Accent5 78 2 2" xfId="15908" xr:uid="{00000000-0005-0000-0000-00008A2B0000}"/>
    <cellStyle name="40% - Accent5 78 3" xfId="15910" xr:uid="{00000000-0005-0000-0000-00008B2B0000}"/>
    <cellStyle name="40% - Accent5 78 4" xfId="15911" xr:uid="{00000000-0005-0000-0000-00008C2B0000}"/>
    <cellStyle name="40% - Accent5 78 5" xfId="15912" xr:uid="{00000000-0005-0000-0000-00008D2B0000}"/>
    <cellStyle name="40% - Accent5 78_REKAP IBT" xfId="15914" xr:uid="{00000000-0005-0000-0000-00008E2B0000}"/>
    <cellStyle name="40% - Accent5 79" xfId="15915" xr:uid="{00000000-0005-0000-0000-00008F2B0000}"/>
    <cellStyle name="40% - Accent5 79 2" xfId="15917" xr:uid="{00000000-0005-0000-0000-0000902B0000}"/>
    <cellStyle name="40% - Accent5 79_REKAP IBT" xfId="15920" xr:uid="{00000000-0005-0000-0000-0000912B0000}"/>
    <cellStyle name="40% - Accent5 8" xfId="15922" xr:uid="{00000000-0005-0000-0000-0000922B0000}"/>
    <cellStyle name="40% - Accent5 8 10" xfId="15924" xr:uid="{00000000-0005-0000-0000-0000932B0000}"/>
    <cellStyle name="40% - Accent5 8 2" xfId="15928" xr:uid="{00000000-0005-0000-0000-0000942B0000}"/>
    <cellStyle name="40% - Accent5 8 2 2" xfId="15929" xr:uid="{00000000-0005-0000-0000-0000952B0000}"/>
    <cellStyle name="40% - Accent5 8 2 3" xfId="15930" xr:uid="{00000000-0005-0000-0000-0000962B0000}"/>
    <cellStyle name="40% - Accent5 8 2_REKAP IBT" xfId="15931" xr:uid="{00000000-0005-0000-0000-0000972B0000}"/>
    <cellStyle name="40% - Accent5 8 3" xfId="15932" xr:uid="{00000000-0005-0000-0000-0000982B0000}"/>
    <cellStyle name="40% - Accent5 8 3 2" xfId="15933" xr:uid="{00000000-0005-0000-0000-0000992B0000}"/>
    <cellStyle name="40% - Accent5 8 4" xfId="8558" xr:uid="{00000000-0005-0000-0000-00009A2B0000}"/>
    <cellStyle name="40% - Accent5 8 4 2" xfId="15934" xr:uid="{00000000-0005-0000-0000-00009B2B0000}"/>
    <cellStyle name="40% - Accent5 8 5" xfId="15936" xr:uid="{00000000-0005-0000-0000-00009C2B0000}"/>
    <cellStyle name="40% - Accent5 8 5 2" xfId="15940" xr:uid="{00000000-0005-0000-0000-00009D2B0000}"/>
    <cellStyle name="40% - Accent5 8 6" xfId="15942" xr:uid="{00000000-0005-0000-0000-00009E2B0000}"/>
    <cellStyle name="40% - Accent5 8 7" xfId="15943" xr:uid="{00000000-0005-0000-0000-00009F2B0000}"/>
    <cellStyle name="40% - Accent5 8 8" xfId="15944" xr:uid="{00000000-0005-0000-0000-0000A02B0000}"/>
    <cellStyle name="40% - Accent5 8 9" xfId="15945" xr:uid="{00000000-0005-0000-0000-0000A12B0000}"/>
    <cellStyle name="40% - Accent5 8_REKAP IBT" xfId="15948" xr:uid="{00000000-0005-0000-0000-0000A22B0000}"/>
    <cellStyle name="40% - Accent5 80" xfId="15877" xr:uid="{00000000-0005-0000-0000-0000A32B0000}"/>
    <cellStyle name="40% - Accent5 81" xfId="15888" xr:uid="{00000000-0005-0000-0000-0000A42B0000}"/>
    <cellStyle name="40% - Accent5 81 2" xfId="9389" xr:uid="{00000000-0005-0000-0000-0000A52B0000}"/>
    <cellStyle name="40% - Accent5 82" xfId="15899" xr:uid="{00000000-0005-0000-0000-0000A62B0000}"/>
    <cellStyle name="40% - Accent5 83" xfId="8120" xr:uid="{00000000-0005-0000-0000-0000A72B0000}"/>
    <cellStyle name="40% - Accent5 84" xfId="15916" xr:uid="{00000000-0005-0000-0000-0000A82B0000}"/>
    <cellStyle name="40% - Accent5 85" xfId="15949" xr:uid="{00000000-0005-0000-0000-0000A92B0000}"/>
    <cellStyle name="40% - Accent5 86" xfId="49885" xr:uid="{00000000-0005-0000-0000-0000AA2B0000}"/>
    <cellStyle name="40% - Accent5 9" xfId="15950" xr:uid="{00000000-0005-0000-0000-0000AB2B0000}"/>
    <cellStyle name="40% - Accent5 9 10" xfId="15951" xr:uid="{00000000-0005-0000-0000-0000AC2B0000}"/>
    <cellStyle name="40% - Accent5 9 2" xfId="15952" xr:uid="{00000000-0005-0000-0000-0000AD2B0000}"/>
    <cellStyle name="40% - Accent5 9 2 2" xfId="15954" xr:uid="{00000000-0005-0000-0000-0000AE2B0000}"/>
    <cellStyle name="40% - Accent5 9 2 3" xfId="15955" xr:uid="{00000000-0005-0000-0000-0000AF2B0000}"/>
    <cellStyle name="40% - Accent5 9 2_REKAP IBT" xfId="15873" xr:uid="{00000000-0005-0000-0000-0000B02B0000}"/>
    <cellStyle name="40% - Accent5 9 3" xfId="15956" xr:uid="{00000000-0005-0000-0000-0000B12B0000}"/>
    <cellStyle name="40% - Accent5 9 3 2" xfId="15957" xr:uid="{00000000-0005-0000-0000-0000B22B0000}"/>
    <cellStyle name="40% - Accent5 9 4" xfId="8564" xr:uid="{00000000-0005-0000-0000-0000B32B0000}"/>
    <cellStyle name="40% - Accent5 9 4 2" xfId="15958" xr:uid="{00000000-0005-0000-0000-0000B42B0000}"/>
    <cellStyle name="40% - Accent5 9 5" xfId="15960" xr:uid="{00000000-0005-0000-0000-0000B52B0000}"/>
    <cellStyle name="40% - Accent5 9 5 2" xfId="15961" xr:uid="{00000000-0005-0000-0000-0000B62B0000}"/>
    <cellStyle name="40% - Accent5 9 6" xfId="15962" xr:uid="{00000000-0005-0000-0000-0000B72B0000}"/>
    <cellStyle name="40% - Accent5 9 7" xfId="15963" xr:uid="{00000000-0005-0000-0000-0000B82B0000}"/>
    <cellStyle name="40% - Accent5 9 8" xfId="15964" xr:uid="{00000000-0005-0000-0000-0000B92B0000}"/>
    <cellStyle name="40% - Accent5 9 9" xfId="15965" xr:uid="{00000000-0005-0000-0000-0000BA2B0000}"/>
    <cellStyle name="40% - Accent5 9_REKAP IBT" xfId="15966" xr:uid="{00000000-0005-0000-0000-0000BB2B0000}"/>
    <cellStyle name="40% - Accent6 10" xfId="13652" xr:uid="{00000000-0005-0000-0000-0000BC2B0000}"/>
    <cellStyle name="40% - Accent6 10 10" xfId="1751" xr:uid="{00000000-0005-0000-0000-0000BD2B0000}"/>
    <cellStyle name="40% - Accent6 10 2" xfId="7979" xr:uid="{00000000-0005-0000-0000-0000BE2B0000}"/>
    <cellStyle name="40% - Accent6 10 2 2" xfId="15967" xr:uid="{00000000-0005-0000-0000-0000BF2B0000}"/>
    <cellStyle name="40% - Accent6 10 2 3" xfId="13475" xr:uid="{00000000-0005-0000-0000-0000C02B0000}"/>
    <cellStyle name="40% - Accent6 10 2_REKAP IBT" xfId="15969" xr:uid="{00000000-0005-0000-0000-0000C12B0000}"/>
    <cellStyle name="40% - Accent6 10 3" xfId="15970" xr:uid="{00000000-0005-0000-0000-0000C22B0000}"/>
    <cellStyle name="40% - Accent6 10 3 2" xfId="15972" xr:uid="{00000000-0005-0000-0000-0000C32B0000}"/>
    <cellStyle name="40% - Accent6 10 4" xfId="15973" xr:uid="{00000000-0005-0000-0000-0000C42B0000}"/>
    <cellStyle name="40% - Accent6 10 4 2" xfId="12641" xr:uid="{00000000-0005-0000-0000-0000C52B0000}"/>
    <cellStyle name="40% - Accent6 10 5" xfId="15976" xr:uid="{00000000-0005-0000-0000-0000C62B0000}"/>
    <cellStyle name="40% - Accent6 10 5 2" xfId="13165" xr:uid="{00000000-0005-0000-0000-0000C72B0000}"/>
    <cellStyle name="40% - Accent6 10 6" xfId="5244" xr:uid="{00000000-0005-0000-0000-0000C82B0000}"/>
    <cellStyle name="40% - Accent6 10 7" xfId="8302" xr:uid="{00000000-0005-0000-0000-0000C92B0000}"/>
    <cellStyle name="40% - Accent6 10 8" xfId="15977" xr:uid="{00000000-0005-0000-0000-0000CA2B0000}"/>
    <cellStyle name="40% - Accent6 10 9" xfId="15978" xr:uid="{00000000-0005-0000-0000-0000CB2B0000}"/>
    <cellStyle name="40% - Accent6 10_REKAP IBT" xfId="15980" xr:uid="{00000000-0005-0000-0000-0000CC2B0000}"/>
    <cellStyle name="40% - Accent6 11" xfId="13654" xr:uid="{00000000-0005-0000-0000-0000CD2B0000}"/>
    <cellStyle name="40% - Accent6 11 10" xfId="15981" xr:uid="{00000000-0005-0000-0000-0000CE2B0000}"/>
    <cellStyle name="40% - Accent6 11 2" xfId="7992" xr:uid="{00000000-0005-0000-0000-0000CF2B0000}"/>
    <cellStyle name="40% - Accent6 11 2 2" xfId="15982" xr:uid="{00000000-0005-0000-0000-0000D02B0000}"/>
    <cellStyle name="40% - Accent6 11 2 3" xfId="13492" xr:uid="{00000000-0005-0000-0000-0000D12B0000}"/>
    <cellStyle name="40% - Accent6 11 2_REKAP IBT" xfId="15985" xr:uid="{00000000-0005-0000-0000-0000D22B0000}"/>
    <cellStyle name="40% - Accent6 11 3" xfId="15986" xr:uid="{00000000-0005-0000-0000-0000D32B0000}"/>
    <cellStyle name="40% - Accent6 11 3 2" xfId="15988" xr:uid="{00000000-0005-0000-0000-0000D42B0000}"/>
    <cellStyle name="40% - Accent6 11 4" xfId="8961" xr:uid="{00000000-0005-0000-0000-0000D52B0000}"/>
    <cellStyle name="40% - Accent6 11 4 2" xfId="15991" xr:uid="{00000000-0005-0000-0000-0000D62B0000}"/>
    <cellStyle name="40% - Accent6 11 5" xfId="956" xr:uid="{00000000-0005-0000-0000-0000D72B0000}"/>
    <cellStyle name="40% - Accent6 11 6" xfId="15993" xr:uid="{00000000-0005-0000-0000-0000D82B0000}"/>
    <cellStyle name="40% - Accent6 11 7" xfId="15995" xr:uid="{00000000-0005-0000-0000-0000D92B0000}"/>
    <cellStyle name="40% - Accent6 11 8" xfId="15996" xr:uid="{00000000-0005-0000-0000-0000DA2B0000}"/>
    <cellStyle name="40% - Accent6 11 9" xfId="15997" xr:uid="{00000000-0005-0000-0000-0000DB2B0000}"/>
    <cellStyle name="40% - Accent6 11_REKAP IBT" xfId="15998" xr:uid="{00000000-0005-0000-0000-0000DC2B0000}"/>
    <cellStyle name="40% - Accent6 12" xfId="13656" xr:uid="{00000000-0005-0000-0000-0000DD2B0000}"/>
    <cellStyle name="40% - Accent6 12 10" xfId="2441" xr:uid="{00000000-0005-0000-0000-0000DE2B0000}"/>
    <cellStyle name="40% - Accent6 12 2" xfId="8005" xr:uid="{00000000-0005-0000-0000-0000DF2B0000}"/>
    <cellStyle name="40% - Accent6 12 2 2" xfId="16000" xr:uid="{00000000-0005-0000-0000-0000E02B0000}"/>
    <cellStyle name="40% - Accent6 12 2 3" xfId="13552" xr:uid="{00000000-0005-0000-0000-0000E12B0000}"/>
    <cellStyle name="40% - Accent6 12 2_REKAP IBT" xfId="16002" xr:uid="{00000000-0005-0000-0000-0000E22B0000}"/>
    <cellStyle name="40% - Accent6 12 3" xfId="7518" xr:uid="{00000000-0005-0000-0000-0000E32B0000}"/>
    <cellStyle name="40% - Accent6 12 3 2" xfId="16003" xr:uid="{00000000-0005-0000-0000-0000E42B0000}"/>
    <cellStyle name="40% - Accent6 12 4" xfId="16004" xr:uid="{00000000-0005-0000-0000-0000E52B0000}"/>
    <cellStyle name="40% - Accent6 12 4 2" xfId="16005" xr:uid="{00000000-0005-0000-0000-0000E62B0000}"/>
    <cellStyle name="40% - Accent6 12 5" xfId="16006" xr:uid="{00000000-0005-0000-0000-0000E72B0000}"/>
    <cellStyle name="40% - Accent6 12 6" xfId="16007" xr:uid="{00000000-0005-0000-0000-0000E82B0000}"/>
    <cellStyle name="40% - Accent6 12 7" xfId="16008" xr:uid="{00000000-0005-0000-0000-0000E92B0000}"/>
    <cellStyle name="40% - Accent6 12 8" xfId="16009" xr:uid="{00000000-0005-0000-0000-0000EA2B0000}"/>
    <cellStyle name="40% - Accent6 12 9" xfId="16010" xr:uid="{00000000-0005-0000-0000-0000EB2B0000}"/>
    <cellStyle name="40% - Accent6 12_REKAP IBT" xfId="16012" xr:uid="{00000000-0005-0000-0000-0000EC2B0000}"/>
    <cellStyle name="40% - Accent6 13" xfId="13658" xr:uid="{00000000-0005-0000-0000-0000ED2B0000}"/>
    <cellStyle name="40% - Accent6 13 10" xfId="16013" xr:uid="{00000000-0005-0000-0000-0000EE2B0000}"/>
    <cellStyle name="40% - Accent6 13 2" xfId="8038" xr:uid="{00000000-0005-0000-0000-0000EF2B0000}"/>
    <cellStyle name="40% - Accent6 13 2 2" xfId="16015" xr:uid="{00000000-0005-0000-0000-0000F02B0000}"/>
    <cellStyle name="40% - Accent6 13 2 3" xfId="13570" xr:uid="{00000000-0005-0000-0000-0000F12B0000}"/>
    <cellStyle name="40% - Accent6 13 2_REKAP IBT" xfId="16016" xr:uid="{00000000-0005-0000-0000-0000F22B0000}"/>
    <cellStyle name="40% - Accent6 13 3" xfId="16018" xr:uid="{00000000-0005-0000-0000-0000F32B0000}"/>
    <cellStyle name="40% - Accent6 13 3 2" xfId="16019" xr:uid="{00000000-0005-0000-0000-0000F42B0000}"/>
    <cellStyle name="40% - Accent6 13 4" xfId="16022" xr:uid="{00000000-0005-0000-0000-0000F52B0000}"/>
    <cellStyle name="40% - Accent6 13 4 2" xfId="16023" xr:uid="{00000000-0005-0000-0000-0000F62B0000}"/>
    <cellStyle name="40% - Accent6 13 5" xfId="16026" xr:uid="{00000000-0005-0000-0000-0000F72B0000}"/>
    <cellStyle name="40% - Accent6 13 6" xfId="16027" xr:uid="{00000000-0005-0000-0000-0000F82B0000}"/>
    <cellStyle name="40% - Accent6 13 7" xfId="16028" xr:uid="{00000000-0005-0000-0000-0000F92B0000}"/>
    <cellStyle name="40% - Accent6 13 8" xfId="16029" xr:uid="{00000000-0005-0000-0000-0000FA2B0000}"/>
    <cellStyle name="40% - Accent6 13 9" xfId="16030" xr:uid="{00000000-0005-0000-0000-0000FB2B0000}"/>
    <cellStyle name="40% - Accent6 13_REKAP IBT" xfId="16033" xr:uid="{00000000-0005-0000-0000-0000FC2B0000}"/>
    <cellStyle name="40% - Accent6 14" xfId="13660" xr:uid="{00000000-0005-0000-0000-0000FD2B0000}"/>
    <cellStyle name="40% - Accent6 14 10" xfId="3067" xr:uid="{00000000-0005-0000-0000-0000FE2B0000}"/>
    <cellStyle name="40% - Accent6 14 2" xfId="8061" xr:uid="{00000000-0005-0000-0000-0000FF2B0000}"/>
    <cellStyle name="40% - Accent6 14 2 2" xfId="16034" xr:uid="{00000000-0005-0000-0000-0000002C0000}"/>
    <cellStyle name="40% - Accent6 14 2 3" xfId="13583" xr:uid="{00000000-0005-0000-0000-0000012C0000}"/>
    <cellStyle name="40% - Accent6 14 2_REKAP IBT" xfId="16035" xr:uid="{00000000-0005-0000-0000-0000022C0000}"/>
    <cellStyle name="40% - Accent6 14 3" xfId="16036" xr:uid="{00000000-0005-0000-0000-0000032C0000}"/>
    <cellStyle name="40% - Accent6 14 3 2" xfId="16037" xr:uid="{00000000-0005-0000-0000-0000042C0000}"/>
    <cellStyle name="40% - Accent6 14 4" xfId="16038" xr:uid="{00000000-0005-0000-0000-0000052C0000}"/>
    <cellStyle name="40% - Accent6 14 4 2" xfId="16039" xr:uid="{00000000-0005-0000-0000-0000062C0000}"/>
    <cellStyle name="40% - Accent6 14 5" xfId="14354" xr:uid="{00000000-0005-0000-0000-0000072C0000}"/>
    <cellStyle name="40% - Accent6 14 6" xfId="11790" xr:uid="{00000000-0005-0000-0000-0000082C0000}"/>
    <cellStyle name="40% - Accent6 14 7" xfId="16040" xr:uid="{00000000-0005-0000-0000-0000092C0000}"/>
    <cellStyle name="40% - Accent6 14 8" xfId="16041" xr:uid="{00000000-0005-0000-0000-00000A2C0000}"/>
    <cellStyle name="40% - Accent6 14 9" xfId="16043" xr:uid="{00000000-0005-0000-0000-00000B2C0000}"/>
    <cellStyle name="40% - Accent6 14_REKAP IBT" xfId="16044" xr:uid="{00000000-0005-0000-0000-00000C2C0000}"/>
    <cellStyle name="40% - Accent6 15" xfId="16045" xr:uid="{00000000-0005-0000-0000-00000D2C0000}"/>
    <cellStyle name="40% - Accent6 15 10" xfId="3397" xr:uid="{00000000-0005-0000-0000-00000E2C0000}"/>
    <cellStyle name="40% - Accent6 15 2" xfId="8076" xr:uid="{00000000-0005-0000-0000-00000F2C0000}"/>
    <cellStyle name="40% - Accent6 15 2 2" xfId="16047" xr:uid="{00000000-0005-0000-0000-0000102C0000}"/>
    <cellStyle name="40% - Accent6 15 2 3" xfId="13599" xr:uid="{00000000-0005-0000-0000-0000112C0000}"/>
    <cellStyle name="40% - Accent6 15 2_REKAP IBT" xfId="16053" xr:uid="{00000000-0005-0000-0000-0000122C0000}"/>
    <cellStyle name="40% - Accent6 15 3" xfId="16054" xr:uid="{00000000-0005-0000-0000-0000132C0000}"/>
    <cellStyle name="40% - Accent6 15 3 2" xfId="16057" xr:uid="{00000000-0005-0000-0000-0000142C0000}"/>
    <cellStyle name="40% - Accent6 15 4" xfId="16058" xr:uid="{00000000-0005-0000-0000-0000152C0000}"/>
    <cellStyle name="40% - Accent6 15 4 2" xfId="16062" xr:uid="{00000000-0005-0000-0000-0000162C0000}"/>
    <cellStyle name="40% - Accent6 15 5" xfId="14360" xr:uid="{00000000-0005-0000-0000-0000172C0000}"/>
    <cellStyle name="40% - Accent6 15 6" xfId="16063" xr:uid="{00000000-0005-0000-0000-0000182C0000}"/>
    <cellStyle name="40% - Accent6 15 7" xfId="8327" xr:uid="{00000000-0005-0000-0000-0000192C0000}"/>
    <cellStyle name="40% - Accent6 15 8" xfId="16064" xr:uid="{00000000-0005-0000-0000-00001A2C0000}"/>
    <cellStyle name="40% - Accent6 15 9" xfId="16065" xr:uid="{00000000-0005-0000-0000-00001B2C0000}"/>
    <cellStyle name="40% - Accent6 15_REKAP IBT" xfId="16066" xr:uid="{00000000-0005-0000-0000-00001C2C0000}"/>
    <cellStyle name="40% - Accent6 16" xfId="16068" xr:uid="{00000000-0005-0000-0000-00001D2C0000}"/>
    <cellStyle name="40% - Accent6 16 10" xfId="16070" xr:uid="{00000000-0005-0000-0000-00001E2C0000}"/>
    <cellStyle name="40% - Accent6 16 2" xfId="8095" xr:uid="{00000000-0005-0000-0000-00001F2C0000}"/>
    <cellStyle name="40% - Accent6 16 2 2" xfId="16073" xr:uid="{00000000-0005-0000-0000-0000202C0000}"/>
    <cellStyle name="40% - Accent6 16 2 3" xfId="13622" xr:uid="{00000000-0005-0000-0000-0000212C0000}"/>
    <cellStyle name="40% - Accent6 16 2_REKAP IBT" xfId="16075" xr:uid="{00000000-0005-0000-0000-0000222C0000}"/>
    <cellStyle name="40% - Accent6 16 3" xfId="16076" xr:uid="{00000000-0005-0000-0000-0000232C0000}"/>
    <cellStyle name="40% - Accent6 16 3 2" xfId="16081" xr:uid="{00000000-0005-0000-0000-0000242C0000}"/>
    <cellStyle name="40% - Accent6 16 4" xfId="16082" xr:uid="{00000000-0005-0000-0000-0000252C0000}"/>
    <cellStyle name="40% - Accent6 16 4 2" xfId="16085" xr:uid="{00000000-0005-0000-0000-0000262C0000}"/>
    <cellStyle name="40% - Accent6 16 5" xfId="14365" xr:uid="{00000000-0005-0000-0000-0000272C0000}"/>
    <cellStyle name="40% - Accent6 16 6" xfId="16086" xr:uid="{00000000-0005-0000-0000-0000282C0000}"/>
    <cellStyle name="40% - Accent6 16 7" xfId="16087" xr:uid="{00000000-0005-0000-0000-0000292C0000}"/>
    <cellStyle name="40% - Accent6 16 8" xfId="16088" xr:uid="{00000000-0005-0000-0000-00002A2C0000}"/>
    <cellStyle name="40% - Accent6 16 9" xfId="16089" xr:uid="{00000000-0005-0000-0000-00002B2C0000}"/>
    <cellStyle name="40% - Accent6 16_REKAP IBT" xfId="16090" xr:uid="{00000000-0005-0000-0000-00002C2C0000}"/>
    <cellStyle name="40% - Accent6 17" xfId="16092" xr:uid="{00000000-0005-0000-0000-00002D2C0000}"/>
    <cellStyle name="40% - Accent6 17 10" xfId="16094" xr:uid="{00000000-0005-0000-0000-00002E2C0000}"/>
    <cellStyle name="40% - Accent6 17 2" xfId="8115" xr:uid="{00000000-0005-0000-0000-00002F2C0000}"/>
    <cellStyle name="40% - Accent6 17 2 2" xfId="16095" xr:uid="{00000000-0005-0000-0000-0000302C0000}"/>
    <cellStyle name="40% - Accent6 17 2 3" xfId="13667" xr:uid="{00000000-0005-0000-0000-0000312C0000}"/>
    <cellStyle name="40% - Accent6 17 2_REKAP IBT" xfId="2540" xr:uid="{00000000-0005-0000-0000-0000322C0000}"/>
    <cellStyle name="40% - Accent6 17 3" xfId="16098" xr:uid="{00000000-0005-0000-0000-0000332C0000}"/>
    <cellStyle name="40% - Accent6 17 3 2" xfId="16100" xr:uid="{00000000-0005-0000-0000-0000342C0000}"/>
    <cellStyle name="40% - Accent6 17 4" xfId="16104" xr:uid="{00000000-0005-0000-0000-0000352C0000}"/>
    <cellStyle name="40% - Accent6 17 4 2" xfId="16106" xr:uid="{00000000-0005-0000-0000-0000362C0000}"/>
    <cellStyle name="40% - Accent6 17 5" xfId="16107" xr:uid="{00000000-0005-0000-0000-0000372C0000}"/>
    <cellStyle name="40% - Accent6 17 6" xfId="16109" xr:uid="{00000000-0005-0000-0000-0000382C0000}"/>
    <cellStyle name="40% - Accent6 17 7" xfId="16110" xr:uid="{00000000-0005-0000-0000-0000392C0000}"/>
    <cellStyle name="40% - Accent6 17 8" xfId="16111" xr:uid="{00000000-0005-0000-0000-00003A2C0000}"/>
    <cellStyle name="40% - Accent6 17 9" xfId="16113" xr:uid="{00000000-0005-0000-0000-00003B2C0000}"/>
    <cellStyle name="40% - Accent6 17_REKAP IBT" xfId="16114" xr:uid="{00000000-0005-0000-0000-00003C2C0000}"/>
    <cellStyle name="40% - Accent6 18" xfId="4896" xr:uid="{00000000-0005-0000-0000-00003D2C0000}"/>
    <cellStyle name="40% - Accent6 18 2" xfId="8157" xr:uid="{00000000-0005-0000-0000-00003E2C0000}"/>
    <cellStyle name="40% - Accent6 18 2 2" xfId="16117" xr:uid="{00000000-0005-0000-0000-00003F2C0000}"/>
    <cellStyle name="40% - Accent6 18 3" xfId="16120" xr:uid="{00000000-0005-0000-0000-0000402C0000}"/>
    <cellStyle name="40% - Accent6 18 4" xfId="16123" xr:uid="{00000000-0005-0000-0000-0000412C0000}"/>
    <cellStyle name="40% - Accent6 18 5" xfId="16125" xr:uid="{00000000-0005-0000-0000-0000422C0000}"/>
    <cellStyle name="40% - Accent6 18_REKAP IBT" xfId="16128" xr:uid="{00000000-0005-0000-0000-0000432C0000}"/>
    <cellStyle name="40% - Accent6 19" xfId="10727" xr:uid="{00000000-0005-0000-0000-0000442C0000}"/>
    <cellStyle name="40% - Accent6 19 2" xfId="8170" xr:uid="{00000000-0005-0000-0000-0000452C0000}"/>
    <cellStyle name="40% - Accent6 19 2 2" xfId="16131" xr:uid="{00000000-0005-0000-0000-0000462C0000}"/>
    <cellStyle name="40% - Accent6 19 3" xfId="16134" xr:uid="{00000000-0005-0000-0000-0000472C0000}"/>
    <cellStyle name="40% - Accent6 19 4" xfId="16136" xr:uid="{00000000-0005-0000-0000-0000482C0000}"/>
    <cellStyle name="40% - Accent6 19 5" xfId="16140" xr:uid="{00000000-0005-0000-0000-0000492C0000}"/>
    <cellStyle name="40% - Accent6 19_REKAP IBT" xfId="16143" xr:uid="{00000000-0005-0000-0000-00004A2C0000}"/>
    <cellStyle name="40% - Accent6 2" xfId="16147" xr:uid="{00000000-0005-0000-0000-00004B2C0000}"/>
    <cellStyle name="40% - Accent6 2 10" xfId="16150" xr:uid="{00000000-0005-0000-0000-00004C2C0000}"/>
    <cellStyle name="40% - Accent6 2 11" xfId="16151" xr:uid="{00000000-0005-0000-0000-00004D2C0000}"/>
    <cellStyle name="40% - Accent6 2 12" xfId="16152" xr:uid="{00000000-0005-0000-0000-00004E2C0000}"/>
    <cellStyle name="40% - Accent6 2 13" xfId="16154" xr:uid="{00000000-0005-0000-0000-00004F2C0000}"/>
    <cellStyle name="40% - Accent6 2 14" xfId="16156" xr:uid="{00000000-0005-0000-0000-0000502C0000}"/>
    <cellStyle name="40% - Accent6 2 15" xfId="16157" xr:uid="{00000000-0005-0000-0000-0000512C0000}"/>
    <cellStyle name="40% - Accent6 2 16" xfId="16159" xr:uid="{00000000-0005-0000-0000-0000522C0000}"/>
    <cellStyle name="40% - Accent6 2 17" xfId="16162" xr:uid="{00000000-0005-0000-0000-0000532C0000}"/>
    <cellStyle name="40% - Accent6 2 18" xfId="16165" xr:uid="{00000000-0005-0000-0000-0000542C0000}"/>
    <cellStyle name="40% - Accent6 2 19" xfId="16168" xr:uid="{00000000-0005-0000-0000-0000552C0000}"/>
    <cellStyle name="40% - Accent6 2 2" xfId="16171" xr:uid="{00000000-0005-0000-0000-0000562C0000}"/>
    <cellStyle name="40% - Accent6 2 2 2" xfId="16172" xr:uid="{00000000-0005-0000-0000-0000572C0000}"/>
    <cellStyle name="40% - Accent6 2 2 3" xfId="16173" xr:uid="{00000000-0005-0000-0000-0000582C0000}"/>
    <cellStyle name="40% - Accent6 2 2 4" xfId="50311" xr:uid="{00000000-0005-0000-0000-0000592C0000}"/>
    <cellStyle name="40% - Accent6 2 20" xfId="16158" xr:uid="{00000000-0005-0000-0000-00005A2C0000}"/>
    <cellStyle name="40% - Accent6 2 21" xfId="16160" xr:uid="{00000000-0005-0000-0000-00005B2C0000}"/>
    <cellStyle name="40% - Accent6 2 22" xfId="16163" xr:uid="{00000000-0005-0000-0000-00005C2C0000}"/>
    <cellStyle name="40% - Accent6 2 23" xfId="16166" xr:uid="{00000000-0005-0000-0000-00005D2C0000}"/>
    <cellStyle name="40% - Accent6 2 24" xfId="16169" xr:uid="{00000000-0005-0000-0000-00005E2C0000}"/>
    <cellStyle name="40% - Accent6 2 25" xfId="16177" xr:uid="{00000000-0005-0000-0000-00005F2C0000}"/>
    <cellStyle name="40% - Accent6 2 26" xfId="16181" xr:uid="{00000000-0005-0000-0000-0000602C0000}"/>
    <cellStyle name="40% - Accent6 2 27" xfId="16182" xr:uid="{00000000-0005-0000-0000-0000612C0000}"/>
    <cellStyle name="40% - Accent6 2 28" xfId="16183" xr:uid="{00000000-0005-0000-0000-0000622C0000}"/>
    <cellStyle name="40% - Accent6 2 29" xfId="7831" xr:uid="{00000000-0005-0000-0000-0000632C0000}"/>
    <cellStyle name="40% - Accent6 2 3" xfId="16184" xr:uid="{00000000-0005-0000-0000-0000642C0000}"/>
    <cellStyle name="40% - Accent6 2 30" xfId="16178" xr:uid="{00000000-0005-0000-0000-0000652C0000}"/>
    <cellStyle name="40% - Accent6 2 4" xfId="16185" xr:uid="{00000000-0005-0000-0000-0000662C0000}"/>
    <cellStyle name="40% - Accent6 2 5" xfId="16186" xr:uid="{00000000-0005-0000-0000-0000672C0000}"/>
    <cellStyle name="40% - Accent6 2 6" xfId="16187" xr:uid="{00000000-0005-0000-0000-0000682C0000}"/>
    <cellStyle name="40% - Accent6 2 7" xfId="16188" xr:uid="{00000000-0005-0000-0000-0000692C0000}"/>
    <cellStyle name="40% - Accent6 2 8" xfId="16189" xr:uid="{00000000-0005-0000-0000-00006A2C0000}"/>
    <cellStyle name="40% - Accent6 2 9" xfId="16190" xr:uid="{00000000-0005-0000-0000-00006B2C0000}"/>
    <cellStyle name="40% - Accent6 2_REKAP IBT" xfId="16191" xr:uid="{00000000-0005-0000-0000-00006C2C0000}"/>
    <cellStyle name="40% - Accent6 20" xfId="16046" xr:uid="{00000000-0005-0000-0000-00006D2C0000}"/>
    <cellStyle name="40% - Accent6 20 2" xfId="8077" xr:uid="{00000000-0005-0000-0000-00006E2C0000}"/>
    <cellStyle name="40% - Accent6 20 2 2" xfId="16048" xr:uid="{00000000-0005-0000-0000-00006F2C0000}"/>
    <cellStyle name="40% - Accent6 20 3" xfId="16055" xr:uid="{00000000-0005-0000-0000-0000702C0000}"/>
    <cellStyle name="40% - Accent6 20 4" xfId="16059" xr:uid="{00000000-0005-0000-0000-0000712C0000}"/>
    <cellStyle name="40% - Accent6 20 5" xfId="14361" xr:uid="{00000000-0005-0000-0000-0000722C0000}"/>
    <cellStyle name="40% - Accent6 20_REKAP IBT" xfId="16067" xr:uid="{00000000-0005-0000-0000-0000732C0000}"/>
    <cellStyle name="40% - Accent6 21" xfId="16069" xr:uid="{00000000-0005-0000-0000-0000742C0000}"/>
    <cellStyle name="40% - Accent6 21 2" xfId="8096" xr:uid="{00000000-0005-0000-0000-0000752C0000}"/>
    <cellStyle name="40% - Accent6 21 2 2" xfId="16074" xr:uid="{00000000-0005-0000-0000-0000762C0000}"/>
    <cellStyle name="40% - Accent6 21 3" xfId="16077" xr:uid="{00000000-0005-0000-0000-0000772C0000}"/>
    <cellStyle name="40% - Accent6 21 4" xfId="16083" xr:uid="{00000000-0005-0000-0000-0000782C0000}"/>
    <cellStyle name="40% - Accent6 21 5" xfId="14366" xr:uid="{00000000-0005-0000-0000-0000792C0000}"/>
    <cellStyle name="40% - Accent6 21_REKAP IBT" xfId="16091" xr:uid="{00000000-0005-0000-0000-00007A2C0000}"/>
    <cellStyle name="40% - Accent6 22" xfId="16093" xr:uid="{00000000-0005-0000-0000-00007B2C0000}"/>
    <cellStyle name="40% - Accent6 22 2" xfId="8116" xr:uid="{00000000-0005-0000-0000-00007C2C0000}"/>
    <cellStyle name="40% - Accent6 22 2 2" xfId="16096" xr:uid="{00000000-0005-0000-0000-00007D2C0000}"/>
    <cellStyle name="40% - Accent6 22 3" xfId="16099" xr:uid="{00000000-0005-0000-0000-00007E2C0000}"/>
    <cellStyle name="40% - Accent6 22 4" xfId="16105" xr:uid="{00000000-0005-0000-0000-00007F2C0000}"/>
    <cellStyle name="40% - Accent6 22 5" xfId="16108" xr:uid="{00000000-0005-0000-0000-0000802C0000}"/>
    <cellStyle name="40% - Accent6 22_REKAP IBT" xfId="16115" xr:uid="{00000000-0005-0000-0000-0000812C0000}"/>
    <cellStyle name="40% - Accent6 23" xfId="4897" xr:uid="{00000000-0005-0000-0000-0000822C0000}"/>
    <cellStyle name="40% - Accent6 23 2" xfId="8158" xr:uid="{00000000-0005-0000-0000-0000832C0000}"/>
    <cellStyle name="40% - Accent6 23 2 2" xfId="16118" xr:uid="{00000000-0005-0000-0000-0000842C0000}"/>
    <cellStyle name="40% - Accent6 23 3" xfId="16121" xr:uid="{00000000-0005-0000-0000-0000852C0000}"/>
    <cellStyle name="40% - Accent6 23 4" xfId="16124" xr:uid="{00000000-0005-0000-0000-0000862C0000}"/>
    <cellStyle name="40% - Accent6 23 5" xfId="16126" xr:uid="{00000000-0005-0000-0000-0000872C0000}"/>
    <cellStyle name="40% - Accent6 23_REKAP IBT" xfId="16129" xr:uid="{00000000-0005-0000-0000-0000882C0000}"/>
    <cellStyle name="40% - Accent6 24" xfId="10728" xr:uid="{00000000-0005-0000-0000-0000892C0000}"/>
    <cellStyle name="40% - Accent6 24 2" xfId="8171" xr:uid="{00000000-0005-0000-0000-00008A2C0000}"/>
    <cellStyle name="40% - Accent6 24 2 2" xfId="16132" xr:uid="{00000000-0005-0000-0000-00008B2C0000}"/>
    <cellStyle name="40% - Accent6 24 3" xfId="16135" xr:uid="{00000000-0005-0000-0000-00008C2C0000}"/>
    <cellStyle name="40% - Accent6 24 4" xfId="16137" xr:uid="{00000000-0005-0000-0000-00008D2C0000}"/>
    <cellStyle name="40% - Accent6 24 5" xfId="16141" xr:uid="{00000000-0005-0000-0000-00008E2C0000}"/>
    <cellStyle name="40% - Accent6 24_REKAP IBT" xfId="16144" xr:uid="{00000000-0005-0000-0000-00008F2C0000}"/>
    <cellStyle name="40% - Accent6 25" xfId="7986" xr:uid="{00000000-0005-0000-0000-0000902C0000}"/>
    <cellStyle name="40% - Accent6 25 2" xfId="8176" xr:uid="{00000000-0005-0000-0000-0000912C0000}"/>
    <cellStyle name="40% - Accent6 25 2 2" xfId="16195" xr:uid="{00000000-0005-0000-0000-0000922C0000}"/>
    <cellStyle name="40% - Accent6 25 3" xfId="16197" xr:uid="{00000000-0005-0000-0000-0000932C0000}"/>
    <cellStyle name="40% - Accent6 25 4" xfId="16199" xr:uid="{00000000-0005-0000-0000-0000942C0000}"/>
    <cellStyle name="40% - Accent6 25 5" xfId="16202" xr:uid="{00000000-0005-0000-0000-0000952C0000}"/>
    <cellStyle name="40% - Accent6 25_REKAP IBT" xfId="16204" xr:uid="{00000000-0005-0000-0000-0000962C0000}"/>
    <cellStyle name="40% - Accent6 26" xfId="16206" xr:uid="{00000000-0005-0000-0000-0000972C0000}"/>
    <cellStyle name="40% - Accent6 26 2" xfId="8188" xr:uid="{00000000-0005-0000-0000-0000982C0000}"/>
    <cellStyle name="40% - Accent6 26 2 2" xfId="16212" xr:uid="{00000000-0005-0000-0000-0000992C0000}"/>
    <cellStyle name="40% - Accent6 26 3" xfId="2675" xr:uid="{00000000-0005-0000-0000-00009A2C0000}"/>
    <cellStyle name="40% - Accent6 26 4" xfId="16215" xr:uid="{00000000-0005-0000-0000-00009B2C0000}"/>
    <cellStyle name="40% - Accent6 26 5" xfId="16219" xr:uid="{00000000-0005-0000-0000-00009C2C0000}"/>
    <cellStyle name="40% - Accent6 26_REKAP IBT" xfId="16222" xr:uid="{00000000-0005-0000-0000-00009D2C0000}"/>
    <cellStyle name="40% - Accent6 27" xfId="16224" xr:uid="{00000000-0005-0000-0000-00009E2C0000}"/>
    <cellStyle name="40% - Accent6 27 2" xfId="8211" xr:uid="{00000000-0005-0000-0000-00009F2C0000}"/>
    <cellStyle name="40% - Accent6 27 2 2" xfId="16229" xr:uid="{00000000-0005-0000-0000-0000A02C0000}"/>
    <cellStyle name="40% - Accent6 27 3" xfId="16233" xr:uid="{00000000-0005-0000-0000-0000A12C0000}"/>
    <cellStyle name="40% - Accent6 27 4" xfId="16237" xr:uid="{00000000-0005-0000-0000-0000A22C0000}"/>
    <cellStyle name="40% - Accent6 27 5" xfId="16242" xr:uid="{00000000-0005-0000-0000-0000A32C0000}"/>
    <cellStyle name="40% - Accent6 27_REKAP IBT" xfId="3802" xr:uid="{00000000-0005-0000-0000-0000A42C0000}"/>
    <cellStyle name="40% - Accent6 28" xfId="16244" xr:uid="{00000000-0005-0000-0000-0000A52C0000}"/>
    <cellStyle name="40% - Accent6 28 2" xfId="8245" xr:uid="{00000000-0005-0000-0000-0000A62C0000}"/>
    <cellStyle name="40% - Accent6 28 2 2" xfId="16248" xr:uid="{00000000-0005-0000-0000-0000A72C0000}"/>
    <cellStyle name="40% - Accent6 28 3" xfId="16252" xr:uid="{00000000-0005-0000-0000-0000A82C0000}"/>
    <cellStyle name="40% - Accent6 28 4" xfId="16255" xr:uid="{00000000-0005-0000-0000-0000A92C0000}"/>
    <cellStyle name="40% - Accent6 28 5" xfId="16257" xr:uid="{00000000-0005-0000-0000-0000AA2C0000}"/>
    <cellStyle name="40% - Accent6 28_REKAP IBT" xfId="16260" xr:uid="{00000000-0005-0000-0000-0000AB2C0000}"/>
    <cellStyle name="40% - Accent6 29" xfId="16263" xr:uid="{00000000-0005-0000-0000-0000AC2C0000}"/>
    <cellStyle name="40% - Accent6 29 2" xfId="8262" xr:uid="{00000000-0005-0000-0000-0000AD2C0000}"/>
    <cellStyle name="40% - Accent6 29 2 2" xfId="16267" xr:uid="{00000000-0005-0000-0000-0000AE2C0000}"/>
    <cellStyle name="40% - Accent6 29 3" xfId="16269" xr:uid="{00000000-0005-0000-0000-0000AF2C0000}"/>
    <cellStyle name="40% - Accent6 29 4" xfId="16272" xr:uid="{00000000-0005-0000-0000-0000B02C0000}"/>
    <cellStyle name="40% - Accent6 29 5" xfId="16274" xr:uid="{00000000-0005-0000-0000-0000B12C0000}"/>
    <cellStyle name="40% - Accent6 29_REKAP IBT" xfId="16276" xr:uid="{00000000-0005-0000-0000-0000B22C0000}"/>
    <cellStyle name="40% - Accent6 3" xfId="13065" xr:uid="{00000000-0005-0000-0000-0000B32C0000}"/>
    <cellStyle name="40% - Accent6 3 10" xfId="16278" xr:uid="{00000000-0005-0000-0000-0000B42C0000}"/>
    <cellStyle name="40% - Accent6 3 11" xfId="16279" xr:uid="{00000000-0005-0000-0000-0000B52C0000}"/>
    <cellStyle name="40% - Accent6 3 12" xfId="16280" xr:uid="{00000000-0005-0000-0000-0000B62C0000}"/>
    <cellStyle name="40% - Accent6 3 13" xfId="16281" xr:uid="{00000000-0005-0000-0000-0000B72C0000}"/>
    <cellStyle name="40% - Accent6 3 14" xfId="11177" xr:uid="{00000000-0005-0000-0000-0000B82C0000}"/>
    <cellStyle name="40% - Accent6 3 15" xfId="16285" xr:uid="{00000000-0005-0000-0000-0000B92C0000}"/>
    <cellStyle name="40% - Accent6 3 16" xfId="16287" xr:uid="{00000000-0005-0000-0000-0000BA2C0000}"/>
    <cellStyle name="40% - Accent6 3 2" xfId="13068" xr:uid="{00000000-0005-0000-0000-0000BB2C0000}"/>
    <cellStyle name="40% - Accent6 3 3" xfId="16288" xr:uid="{00000000-0005-0000-0000-0000BC2C0000}"/>
    <cellStyle name="40% - Accent6 3 4" xfId="16291" xr:uid="{00000000-0005-0000-0000-0000BD2C0000}"/>
    <cellStyle name="40% - Accent6 3 5" xfId="16292" xr:uid="{00000000-0005-0000-0000-0000BE2C0000}"/>
    <cellStyle name="40% - Accent6 3 6" xfId="16293" xr:uid="{00000000-0005-0000-0000-0000BF2C0000}"/>
    <cellStyle name="40% - Accent6 3 7" xfId="16294" xr:uid="{00000000-0005-0000-0000-0000C02C0000}"/>
    <cellStyle name="40% - Accent6 3 8" xfId="16296" xr:uid="{00000000-0005-0000-0000-0000C12C0000}"/>
    <cellStyle name="40% - Accent6 3 9" xfId="16297" xr:uid="{00000000-0005-0000-0000-0000C22C0000}"/>
    <cellStyle name="40% - Accent6 3_REKAP IBT" xfId="16299" xr:uid="{00000000-0005-0000-0000-0000C32C0000}"/>
    <cellStyle name="40% - Accent6 30" xfId="7987" xr:uid="{00000000-0005-0000-0000-0000C42C0000}"/>
    <cellStyle name="40% - Accent6 30 2" xfId="8177" xr:uid="{00000000-0005-0000-0000-0000C52C0000}"/>
    <cellStyle name="40% - Accent6 30 2 2" xfId="16196" xr:uid="{00000000-0005-0000-0000-0000C62C0000}"/>
    <cellStyle name="40% - Accent6 30 3" xfId="16198" xr:uid="{00000000-0005-0000-0000-0000C72C0000}"/>
    <cellStyle name="40% - Accent6 30 4" xfId="16200" xr:uid="{00000000-0005-0000-0000-0000C82C0000}"/>
    <cellStyle name="40% - Accent6 30 5" xfId="16203" xr:uid="{00000000-0005-0000-0000-0000C92C0000}"/>
    <cellStyle name="40% - Accent6 30_REKAP IBT" xfId="16205" xr:uid="{00000000-0005-0000-0000-0000CA2C0000}"/>
    <cellStyle name="40% - Accent6 31" xfId="16207" xr:uid="{00000000-0005-0000-0000-0000CB2C0000}"/>
    <cellStyle name="40% - Accent6 31 2" xfId="8189" xr:uid="{00000000-0005-0000-0000-0000CC2C0000}"/>
    <cellStyle name="40% - Accent6 31 2 2" xfId="16213" xr:uid="{00000000-0005-0000-0000-0000CD2C0000}"/>
    <cellStyle name="40% - Accent6 31 3" xfId="2676" xr:uid="{00000000-0005-0000-0000-0000CE2C0000}"/>
    <cellStyle name="40% - Accent6 31 4" xfId="16216" xr:uid="{00000000-0005-0000-0000-0000CF2C0000}"/>
    <cellStyle name="40% - Accent6 31 5" xfId="16220" xr:uid="{00000000-0005-0000-0000-0000D02C0000}"/>
    <cellStyle name="40% - Accent6 31_REKAP IBT" xfId="16223" xr:uid="{00000000-0005-0000-0000-0000D12C0000}"/>
    <cellStyle name="40% - Accent6 32" xfId="16225" xr:uid="{00000000-0005-0000-0000-0000D22C0000}"/>
    <cellStyle name="40% - Accent6 32 2" xfId="8212" xr:uid="{00000000-0005-0000-0000-0000D32C0000}"/>
    <cellStyle name="40% - Accent6 32 2 2" xfId="16230" xr:uid="{00000000-0005-0000-0000-0000D42C0000}"/>
    <cellStyle name="40% - Accent6 32 3" xfId="16234" xr:uid="{00000000-0005-0000-0000-0000D52C0000}"/>
    <cellStyle name="40% - Accent6 32 4" xfId="16238" xr:uid="{00000000-0005-0000-0000-0000D62C0000}"/>
    <cellStyle name="40% - Accent6 32 5" xfId="16243" xr:uid="{00000000-0005-0000-0000-0000D72C0000}"/>
    <cellStyle name="40% - Accent6 32_REKAP IBT" xfId="3803" xr:uid="{00000000-0005-0000-0000-0000D82C0000}"/>
    <cellStyle name="40% - Accent6 33" xfId="16245" xr:uid="{00000000-0005-0000-0000-0000D92C0000}"/>
    <cellStyle name="40% - Accent6 33 2" xfId="8246" xr:uid="{00000000-0005-0000-0000-0000DA2C0000}"/>
    <cellStyle name="40% - Accent6 33 2 2" xfId="16249" xr:uid="{00000000-0005-0000-0000-0000DB2C0000}"/>
    <cellStyle name="40% - Accent6 33 3" xfId="16253" xr:uid="{00000000-0005-0000-0000-0000DC2C0000}"/>
    <cellStyle name="40% - Accent6 33 4" xfId="16256" xr:uid="{00000000-0005-0000-0000-0000DD2C0000}"/>
    <cellStyle name="40% - Accent6 33 5" xfId="16258" xr:uid="{00000000-0005-0000-0000-0000DE2C0000}"/>
    <cellStyle name="40% - Accent6 33_REKAP IBT" xfId="16261" xr:uid="{00000000-0005-0000-0000-0000DF2C0000}"/>
    <cellStyle name="40% - Accent6 34" xfId="16264" xr:uid="{00000000-0005-0000-0000-0000E02C0000}"/>
    <cellStyle name="40% - Accent6 34 2" xfId="8263" xr:uid="{00000000-0005-0000-0000-0000E12C0000}"/>
    <cellStyle name="40% - Accent6 34 2 2" xfId="16268" xr:uid="{00000000-0005-0000-0000-0000E22C0000}"/>
    <cellStyle name="40% - Accent6 34 3" xfId="16270" xr:uid="{00000000-0005-0000-0000-0000E32C0000}"/>
    <cellStyle name="40% - Accent6 34 4" xfId="16273" xr:uid="{00000000-0005-0000-0000-0000E42C0000}"/>
    <cellStyle name="40% - Accent6 34 5" xfId="16275" xr:uid="{00000000-0005-0000-0000-0000E52C0000}"/>
    <cellStyle name="40% - Accent6 34_REKAP IBT" xfId="16277" xr:uid="{00000000-0005-0000-0000-0000E62C0000}"/>
    <cellStyle name="40% - Accent6 35" xfId="16300" xr:uid="{00000000-0005-0000-0000-0000E72C0000}"/>
    <cellStyle name="40% - Accent6 35 2" xfId="8273" xr:uid="{00000000-0005-0000-0000-0000E82C0000}"/>
    <cellStyle name="40% - Accent6 35 2 2" xfId="16303" xr:uid="{00000000-0005-0000-0000-0000E92C0000}"/>
    <cellStyle name="40% - Accent6 35 3" xfId="16305" xr:uid="{00000000-0005-0000-0000-0000EA2C0000}"/>
    <cellStyle name="40% - Accent6 35 4" xfId="16307" xr:uid="{00000000-0005-0000-0000-0000EB2C0000}"/>
    <cellStyle name="40% - Accent6 35 5" xfId="16309" xr:uid="{00000000-0005-0000-0000-0000EC2C0000}"/>
    <cellStyle name="40% - Accent6 35_REKAP IBT" xfId="16311" xr:uid="{00000000-0005-0000-0000-0000ED2C0000}"/>
    <cellStyle name="40% - Accent6 36" xfId="16314" xr:uid="{00000000-0005-0000-0000-0000EE2C0000}"/>
    <cellStyle name="40% - Accent6 36 2" xfId="8290" xr:uid="{00000000-0005-0000-0000-0000EF2C0000}"/>
    <cellStyle name="40% - Accent6 36 2 2" xfId="16317" xr:uid="{00000000-0005-0000-0000-0000F02C0000}"/>
    <cellStyle name="40% - Accent6 36 3" xfId="16319" xr:uid="{00000000-0005-0000-0000-0000F12C0000}"/>
    <cellStyle name="40% - Accent6 36 4" xfId="16321" xr:uid="{00000000-0005-0000-0000-0000F22C0000}"/>
    <cellStyle name="40% - Accent6 36 5" xfId="16324" xr:uid="{00000000-0005-0000-0000-0000F32C0000}"/>
    <cellStyle name="40% - Accent6 36_REKAP IBT" xfId="16326" xr:uid="{00000000-0005-0000-0000-0000F42C0000}"/>
    <cellStyle name="40% - Accent6 37" xfId="16331" xr:uid="{00000000-0005-0000-0000-0000F52C0000}"/>
    <cellStyle name="40% - Accent6 37 2" xfId="16333" xr:uid="{00000000-0005-0000-0000-0000F62C0000}"/>
    <cellStyle name="40% - Accent6 37 2 2" xfId="16336" xr:uid="{00000000-0005-0000-0000-0000F72C0000}"/>
    <cellStyle name="40% - Accent6 37 3" xfId="16338" xr:uid="{00000000-0005-0000-0000-0000F82C0000}"/>
    <cellStyle name="40% - Accent6 37 4" xfId="16340" xr:uid="{00000000-0005-0000-0000-0000F92C0000}"/>
    <cellStyle name="40% - Accent6 37 5" xfId="16342" xr:uid="{00000000-0005-0000-0000-0000FA2C0000}"/>
    <cellStyle name="40% - Accent6 37_REKAP IBT" xfId="13201" xr:uid="{00000000-0005-0000-0000-0000FB2C0000}"/>
    <cellStyle name="40% - Accent6 38" xfId="16345" xr:uid="{00000000-0005-0000-0000-0000FC2C0000}"/>
    <cellStyle name="40% - Accent6 38 2" xfId="16347" xr:uid="{00000000-0005-0000-0000-0000FD2C0000}"/>
    <cellStyle name="40% - Accent6 38 2 2" xfId="16350" xr:uid="{00000000-0005-0000-0000-0000FE2C0000}"/>
    <cellStyle name="40% - Accent6 38 3" xfId="16352" xr:uid="{00000000-0005-0000-0000-0000FF2C0000}"/>
    <cellStyle name="40% - Accent6 38 4" xfId="16354" xr:uid="{00000000-0005-0000-0000-0000002D0000}"/>
    <cellStyle name="40% - Accent6 38 5" xfId="16356" xr:uid="{00000000-0005-0000-0000-0000012D0000}"/>
    <cellStyle name="40% - Accent6 38_REKAP IBT" xfId="16358" xr:uid="{00000000-0005-0000-0000-0000022D0000}"/>
    <cellStyle name="40% - Accent6 39" xfId="16361" xr:uid="{00000000-0005-0000-0000-0000032D0000}"/>
    <cellStyle name="40% - Accent6 39 2" xfId="16364" xr:uid="{00000000-0005-0000-0000-0000042D0000}"/>
    <cellStyle name="40% - Accent6 39 2 2" xfId="16367" xr:uid="{00000000-0005-0000-0000-0000052D0000}"/>
    <cellStyle name="40% - Accent6 39 3" xfId="16370" xr:uid="{00000000-0005-0000-0000-0000062D0000}"/>
    <cellStyle name="40% - Accent6 39 4" xfId="16372" xr:uid="{00000000-0005-0000-0000-0000072D0000}"/>
    <cellStyle name="40% - Accent6 39 5" xfId="16375" xr:uid="{00000000-0005-0000-0000-0000082D0000}"/>
    <cellStyle name="40% - Accent6 39_REKAP IBT" xfId="15488" xr:uid="{00000000-0005-0000-0000-0000092D0000}"/>
    <cellStyle name="40% - Accent6 4" xfId="13071" xr:uid="{00000000-0005-0000-0000-00000A2D0000}"/>
    <cellStyle name="40% - Accent6 4 10" xfId="16377" xr:uid="{00000000-0005-0000-0000-00000B2D0000}"/>
    <cellStyle name="40% - Accent6 4 2" xfId="16378" xr:uid="{00000000-0005-0000-0000-00000C2D0000}"/>
    <cellStyle name="40% - Accent6 4 2 2" xfId="16379" xr:uid="{00000000-0005-0000-0000-00000D2D0000}"/>
    <cellStyle name="40% - Accent6 4 2 3" xfId="16380" xr:uid="{00000000-0005-0000-0000-00000E2D0000}"/>
    <cellStyle name="40% - Accent6 4 2_REKAP IBT" xfId="16381" xr:uid="{00000000-0005-0000-0000-00000F2D0000}"/>
    <cellStyle name="40% - Accent6 4 3" xfId="16382" xr:uid="{00000000-0005-0000-0000-0000102D0000}"/>
    <cellStyle name="40% - Accent6 4 3 2" xfId="16383" xr:uid="{00000000-0005-0000-0000-0000112D0000}"/>
    <cellStyle name="40% - Accent6 4 4" xfId="16384" xr:uid="{00000000-0005-0000-0000-0000122D0000}"/>
    <cellStyle name="40% - Accent6 4 4 2" xfId="14173" xr:uid="{00000000-0005-0000-0000-0000132D0000}"/>
    <cellStyle name="40% - Accent6 4 5" xfId="16386" xr:uid="{00000000-0005-0000-0000-0000142D0000}"/>
    <cellStyle name="40% - Accent6 4 5 2" xfId="16387" xr:uid="{00000000-0005-0000-0000-0000152D0000}"/>
    <cellStyle name="40% - Accent6 4 6" xfId="16388" xr:uid="{00000000-0005-0000-0000-0000162D0000}"/>
    <cellStyle name="40% - Accent6 4 7" xfId="16389" xr:uid="{00000000-0005-0000-0000-0000172D0000}"/>
    <cellStyle name="40% - Accent6 4 8" xfId="16390" xr:uid="{00000000-0005-0000-0000-0000182D0000}"/>
    <cellStyle name="40% - Accent6 4 9" xfId="16393" xr:uid="{00000000-0005-0000-0000-0000192D0000}"/>
    <cellStyle name="40% - Accent6 4_REKAP IBT" xfId="16394" xr:uid="{00000000-0005-0000-0000-00001A2D0000}"/>
    <cellStyle name="40% - Accent6 40" xfId="16301" xr:uid="{00000000-0005-0000-0000-00001B2D0000}"/>
    <cellStyle name="40% - Accent6 40 2" xfId="8274" xr:uid="{00000000-0005-0000-0000-00001C2D0000}"/>
    <cellStyle name="40% - Accent6 40 2 2" xfId="16304" xr:uid="{00000000-0005-0000-0000-00001D2D0000}"/>
    <cellStyle name="40% - Accent6 40 3" xfId="16306" xr:uid="{00000000-0005-0000-0000-00001E2D0000}"/>
    <cellStyle name="40% - Accent6 40 4" xfId="16308" xr:uid="{00000000-0005-0000-0000-00001F2D0000}"/>
    <cellStyle name="40% - Accent6 40 5" xfId="16310" xr:uid="{00000000-0005-0000-0000-0000202D0000}"/>
    <cellStyle name="40% - Accent6 40_REKAP IBT" xfId="16312" xr:uid="{00000000-0005-0000-0000-0000212D0000}"/>
    <cellStyle name="40% - Accent6 41" xfId="16315" xr:uid="{00000000-0005-0000-0000-0000222D0000}"/>
    <cellStyle name="40% - Accent6 41 2" xfId="8291" xr:uid="{00000000-0005-0000-0000-0000232D0000}"/>
    <cellStyle name="40% - Accent6 41 2 2" xfId="16318" xr:uid="{00000000-0005-0000-0000-0000242D0000}"/>
    <cellStyle name="40% - Accent6 41 3" xfId="16320" xr:uid="{00000000-0005-0000-0000-0000252D0000}"/>
    <cellStyle name="40% - Accent6 41 4" xfId="16322" xr:uid="{00000000-0005-0000-0000-0000262D0000}"/>
    <cellStyle name="40% - Accent6 41 5" xfId="16325" xr:uid="{00000000-0005-0000-0000-0000272D0000}"/>
    <cellStyle name="40% - Accent6 41_REKAP IBT" xfId="16327" xr:uid="{00000000-0005-0000-0000-0000282D0000}"/>
    <cellStyle name="40% - Accent6 42" xfId="16332" xr:uid="{00000000-0005-0000-0000-0000292D0000}"/>
    <cellStyle name="40% - Accent6 42 2" xfId="16334" xr:uid="{00000000-0005-0000-0000-00002A2D0000}"/>
    <cellStyle name="40% - Accent6 42 2 2" xfId="16337" xr:uid="{00000000-0005-0000-0000-00002B2D0000}"/>
    <cellStyle name="40% - Accent6 42 3" xfId="16339" xr:uid="{00000000-0005-0000-0000-00002C2D0000}"/>
    <cellStyle name="40% - Accent6 42 4" xfId="16341" xr:uid="{00000000-0005-0000-0000-00002D2D0000}"/>
    <cellStyle name="40% - Accent6 42 5" xfId="16343" xr:uid="{00000000-0005-0000-0000-00002E2D0000}"/>
    <cellStyle name="40% - Accent6 42_REKAP IBT" xfId="13202" xr:uid="{00000000-0005-0000-0000-00002F2D0000}"/>
    <cellStyle name="40% - Accent6 43" xfId="16346" xr:uid="{00000000-0005-0000-0000-0000302D0000}"/>
    <cellStyle name="40% - Accent6 43 2" xfId="16348" xr:uid="{00000000-0005-0000-0000-0000312D0000}"/>
    <cellStyle name="40% - Accent6 43 2 2" xfId="16351" xr:uid="{00000000-0005-0000-0000-0000322D0000}"/>
    <cellStyle name="40% - Accent6 43 3" xfId="16353" xr:uid="{00000000-0005-0000-0000-0000332D0000}"/>
    <cellStyle name="40% - Accent6 43 4" xfId="16355" xr:uid="{00000000-0005-0000-0000-0000342D0000}"/>
    <cellStyle name="40% - Accent6 43 5" xfId="16357" xr:uid="{00000000-0005-0000-0000-0000352D0000}"/>
    <cellStyle name="40% - Accent6 43_REKAP IBT" xfId="16359" xr:uid="{00000000-0005-0000-0000-0000362D0000}"/>
    <cellStyle name="40% - Accent6 44" xfId="16362" xr:uid="{00000000-0005-0000-0000-0000372D0000}"/>
    <cellStyle name="40% - Accent6 44 2" xfId="16365" xr:uid="{00000000-0005-0000-0000-0000382D0000}"/>
    <cellStyle name="40% - Accent6 44 2 2" xfId="16368" xr:uid="{00000000-0005-0000-0000-0000392D0000}"/>
    <cellStyle name="40% - Accent6 44 3" xfId="16371" xr:uid="{00000000-0005-0000-0000-00003A2D0000}"/>
    <cellStyle name="40% - Accent6 44 4" xfId="16373" xr:uid="{00000000-0005-0000-0000-00003B2D0000}"/>
    <cellStyle name="40% - Accent6 44 5" xfId="16376" xr:uid="{00000000-0005-0000-0000-00003C2D0000}"/>
    <cellStyle name="40% - Accent6 44_REKAP IBT" xfId="15489" xr:uid="{00000000-0005-0000-0000-00003D2D0000}"/>
    <cellStyle name="40% - Accent6 45" xfId="14406" xr:uid="{00000000-0005-0000-0000-00003E2D0000}"/>
    <cellStyle name="40% - Accent6 45 2" xfId="16395" xr:uid="{00000000-0005-0000-0000-00003F2D0000}"/>
    <cellStyle name="40% - Accent6 45 2 2" xfId="16397" xr:uid="{00000000-0005-0000-0000-0000402D0000}"/>
    <cellStyle name="40% - Accent6 45 3" xfId="16400" xr:uid="{00000000-0005-0000-0000-0000412D0000}"/>
    <cellStyle name="40% - Accent6 45 4" xfId="16402" xr:uid="{00000000-0005-0000-0000-0000422D0000}"/>
    <cellStyle name="40% - Accent6 45 5" xfId="16407" xr:uid="{00000000-0005-0000-0000-0000432D0000}"/>
    <cellStyle name="40% - Accent6 45_REKAP IBT" xfId="16409" xr:uid="{00000000-0005-0000-0000-0000442D0000}"/>
    <cellStyle name="40% - Accent6 46" xfId="16411" xr:uid="{00000000-0005-0000-0000-0000452D0000}"/>
    <cellStyle name="40% - Accent6 46 2" xfId="16413" xr:uid="{00000000-0005-0000-0000-0000462D0000}"/>
    <cellStyle name="40% - Accent6 46 2 2" xfId="16415" xr:uid="{00000000-0005-0000-0000-0000472D0000}"/>
    <cellStyle name="40% - Accent6 46 3" xfId="16417" xr:uid="{00000000-0005-0000-0000-0000482D0000}"/>
    <cellStyle name="40% - Accent6 46 4" xfId="16419" xr:uid="{00000000-0005-0000-0000-0000492D0000}"/>
    <cellStyle name="40% - Accent6 46 5" xfId="16425" xr:uid="{00000000-0005-0000-0000-00004A2D0000}"/>
    <cellStyle name="40% - Accent6 46_REKAP IBT" xfId="16427" xr:uid="{00000000-0005-0000-0000-00004B2D0000}"/>
    <cellStyle name="40% - Accent6 47" xfId="13730" xr:uid="{00000000-0005-0000-0000-00004C2D0000}"/>
    <cellStyle name="40% - Accent6 47 2" xfId="13733" xr:uid="{00000000-0005-0000-0000-00004D2D0000}"/>
    <cellStyle name="40% - Accent6 47 2 2" xfId="16429" xr:uid="{00000000-0005-0000-0000-00004E2D0000}"/>
    <cellStyle name="40% - Accent6 47 3" xfId="13736" xr:uid="{00000000-0005-0000-0000-00004F2D0000}"/>
    <cellStyle name="40% - Accent6 47 4" xfId="16431" xr:uid="{00000000-0005-0000-0000-0000502D0000}"/>
    <cellStyle name="40% - Accent6 47 5" xfId="16433" xr:uid="{00000000-0005-0000-0000-0000512D0000}"/>
    <cellStyle name="40% - Accent6 47_REKAP IBT" xfId="13739" xr:uid="{00000000-0005-0000-0000-0000522D0000}"/>
    <cellStyle name="40% - Accent6 48" xfId="13744" xr:uid="{00000000-0005-0000-0000-0000532D0000}"/>
    <cellStyle name="40% - Accent6 48 2" xfId="13747" xr:uid="{00000000-0005-0000-0000-0000542D0000}"/>
    <cellStyle name="40% - Accent6 48 2 2" xfId="16437" xr:uid="{00000000-0005-0000-0000-0000552D0000}"/>
    <cellStyle name="40% - Accent6 48 3" xfId="16441" xr:uid="{00000000-0005-0000-0000-0000562D0000}"/>
    <cellStyle name="40% - Accent6 48 4" xfId="16443" xr:uid="{00000000-0005-0000-0000-0000572D0000}"/>
    <cellStyle name="40% - Accent6 48 5" xfId="16446" xr:uid="{00000000-0005-0000-0000-0000582D0000}"/>
    <cellStyle name="40% - Accent6 48_REKAP IBT" xfId="16448" xr:uid="{00000000-0005-0000-0000-0000592D0000}"/>
    <cellStyle name="40% - Accent6 49" xfId="13750" xr:uid="{00000000-0005-0000-0000-00005A2D0000}"/>
    <cellStyle name="40% - Accent6 49 2" xfId="13753" xr:uid="{00000000-0005-0000-0000-00005B2D0000}"/>
    <cellStyle name="40% - Accent6 49 2 2" xfId="16051" xr:uid="{00000000-0005-0000-0000-00005C2D0000}"/>
    <cellStyle name="40% - Accent6 49 3" xfId="16450" xr:uid="{00000000-0005-0000-0000-00005D2D0000}"/>
    <cellStyle name="40% - Accent6 49 4" xfId="16452" xr:uid="{00000000-0005-0000-0000-00005E2D0000}"/>
    <cellStyle name="40% - Accent6 49 5" xfId="16455" xr:uid="{00000000-0005-0000-0000-00005F2D0000}"/>
    <cellStyle name="40% - Accent6 49_REKAP IBT" xfId="1878" xr:uid="{00000000-0005-0000-0000-0000602D0000}"/>
    <cellStyle name="40% - Accent6 5" xfId="13074" xr:uid="{00000000-0005-0000-0000-0000612D0000}"/>
    <cellStyle name="40% - Accent6 5 10" xfId="16457" xr:uid="{00000000-0005-0000-0000-0000622D0000}"/>
    <cellStyle name="40% - Accent6 5 2" xfId="16458" xr:uid="{00000000-0005-0000-0000-0000632D0000}"/>
    <cellStyle name="40% - Accent6 5 2 2" xfId="16459" xr:uid="{00000000-0005-0000-0000-0000642D0000}"/>
    <cellStyle name="40% - Accent6 5 2 3" xfId="16460" xr:uid="{00000000-0005-0000-0000-0000652D0000}"/>
    <cellStyle name="40% - Accent6 5 2_REKAP IBT" xfId="16461" xr:uid="{00000000-0005-0000-0000-0000662D0000}"/>
    <cellStyle name="40% - Accent6 5 3" xfId="16463" xr:uid="{00000000-0005-0000-0000-0000672D0000}"/>
    <cellStyle name="40% - Accent6 5 3 2" xfId="5599" xr:uid="{00000000-0005-0000-0000-0000682D0000}"/>
    <cellStyle name="40% - Accent6 5 4" xfId="16464" xr:uid="{00000000-0005-0000-0000-0000692D0000}"/>
    <cellStyle name="40% - Accent6 5 4 2" xfId="16465" xr:uid="{00000000-0005-0000-0000-00006A2D0000}"/>
    <cellStyle name="40% - Accent6 5 5" xfId="16466" xr:uid="{00000000-0005-0000-0000-00006B2D0000}"/>
    <cellStyle name="40% - Accent6 5 5 2" xfId="16467" xr:uid="{00000000-0005-0000-0000-00006C2D0000}"/>
    <cellStyle name="40% - Accent6 5 6" xfId="16468" xr:uid="{00000000-0005-0000-0000-00006D2D0000}"/>
    <cellStyle name="40% - Accent6 5 7" xfId="16470" xr:uid="{00000000-0005-0000-0000-00006E2D0000}"/>
    <cellStyle name="40% - Accent6 5 8" xfId="16471" xr:uid="{00000000-0005-0000-0000-00006F2D0000}"/>
    <cellStyle name="40% - Accent6 5 9" xfId="16472" xr:uid="{00000000-0005-0000-0000-0000702D0000}"/>
    <cellStyle name="40% - Accent6 5_REKAP IBT" xfId="16473" xr:uid="{00000000-0005-0000-0000-0000712D0000}"/>
    <cellStyle name="40% - Accent6 50" xfId="14407" xr:uid="{00000000-0005-0000-0000-0000722D0000}"/>
    <cellStyle name="40% - Accent6 50 2" xfId="16396" xr:uid="{00000000-0005-0000-0000-0000732D0000}"/>
    <cellStyle name="40% - Accent6 50 2 2" xfId="16398" xr:uid="{00000000-0005-0000-0000-0000742D0000}"/>
    <cellStyle name="40% - Accent6 50 3" xfId="16401" xr:uid="{00000000-0005-0000-0000-0000752D0000}"/>
    <cellStyle name="40% - Accent6 50 4" xfId="16403" xr:uid="{00000000-0005-0000-0000-0000762D0000}"/>
    <cellStyle name="40% - Accent6 50 5" xfId="16408" xr:uid="{00000000-0005-0000-0000-0000772D0000}"/>
    <cellStyle name="40% - Accent6 50_REKAP IBT" xfId="16410" xr:uid="{00000000-0005-0000-0000-0000782D0000}"/>
    <cellStyle name="40% - Accent6 51" xfId="16412" xr:uid="{00000000-0005-0000-0000-0000792D0000}"/>
    <cellStyle name="40% - Accent6 51 2" xfId="16414" xr:uid="{00000000-0005-0000-0000-00007A2D0000}"/>
    <cellStyle name="40% - Accent6 51 2 2" xfId="16416" xr:uid="{00000000-0005-0000-0000-00007B2D0000}"/>
    <cellStyle name="40% - Accent6 51 3" xfId="16418" xr:uid="{00000000-0005-0000-0000-00007C2D0000}"/>
    <cellStyle name="40% - Accent6 51 4" xfId="16420" xr:uid="{00000000-0005-0000-0000-00007D2D0000}"/>
    <cellStyle name="40% - Accent6 51 5" xfId="16426" xr:uid="{00000000-0005-0000-0000-00007E2D0000}"/>
    <cellStyle name="40% - Accent6 51_REKAP IBT" xfId="16428" xr:uid="{00000000-0005-0000-0000-00007F2D0000}"/>
    <cellStyle name="40% - Accent6 52" xfId="13731" xr:uid="{00000000-0005-0000-0000-0000802D0000}"/>
    <cellStyle name="40% - Accent6 52 2" xfId="13734" xr:uid="{00000000-0005-0000-0000-0000812D0000}"/>
    <cellStyle name="40% - Accent6 52 2 2" xfId="16430" xr:uid="{00000000-0005-0000-0000-0000822D0000}"/>
    <cellStyle name="40% - Accent6 52 3" xfId="13737" xr:uid="{00000000-0005-0000-0000-0000832D0000}"/>
    <cellStyle name="40% - Accent6 52 4" xfId="16432" xr:uid="{00000000-0005-0000-0000-0000842D0000}"/>
    <cellStyle name="40% - Accent6 52 5" xfId="16434" xr:uid="{00000000-0005-0000-0000-0000852D0000}"/>
    <cellStyle name="40% - Accent6 52_REKAP IBT" xfId="13740" xr:uid="{00000000-0005-0000-0000-0000862D0000}"/>
    <cellStyle name="40% - Accent6 53" xfId="13745" xr:uid="{00000000-0005-0000-0000-0000872D0000}"/>
    <cellStyle name="40% - Accent6 53 2" xfId="13748" xr:uid="{00000000-0005-0000-0000-0000882D0000}"/>
    <cellStyle name="40% - Accent6 53 2 2" xfId="16438" xr:uid="{00000000-0005-0000-0000-0000892D0000}"/>
    <cellStyle name="40% - Accent6 53 3" xfId="16442" xr:uid="{00000000-0005-0000-0000-00008A2D0000}"/>
    <cellStyle name="40% - Accent6 53 4" xfId="16444" xr:uid="{00000000-0005-0000-0000-00008B2D0000}"/>
    <cellStyle name="40% - Accent6 53 5" xfId="16447" xr:uid="{00000000-0005-0000-0000-00008C2D0000}"/>
    <cellStyle name="40% - Accent6 53_REKAP IBT" xfId="16449" xr:uid="{00000000-0005-0000-0000-00008D2D0000}"/>
    <cellStyle name="40% - Accent6 54" xfId="13751" xr:uid="{00000000-0005-0000-0000-00008E2D0000}"/>
    <cellStyle name="40% - Accent6 54 2" xfId="13754" xr:uid="{00000000-0005-0000-0000-00008F2D0000}"/>
    <cellStyle name="40% - Accent6 54 2 2" xfId="16052" xr:uid="{00000000-0005-0000-0000-0000902D0000}"/>
    <cellStyle name="40% - Accent6 54 3" xfId="16451" xr:uid="{00000000-0005-0000-0000-0000912D0000}"/>
    <cellStyle name="40% - Accent6 54 4" xfId="16453" xr:uid="{00000000-0005-0000-0000-0000922D0000}"/>
    <cellStyle name="40% - Accent6 54 5" xfId="16456" xr:uid="{00000000-0005-0000-0000-0000932D0000}"/>
    <cellStyle name="40% - Accent6 54_REKAP IBT" xfId="1879" xr:uid="{00000000-0005-0000-0000-0000942D0000}"/>
    <cellStyle name="40% - Accent6 55" xfId="13758" xr:uid="{00000000-0005-0000-0000-0000952D0000}"/>
    <cellStyle name="40% - Accent6 55 2" xfId="13761" xr:uid="{00000000-0005-0000-0000-0000962D0000}"/>
    <cellStyle name="40% - Accent6 55 2 2" xfId="16476" xr:uid="{00000000-0005-0000-0000-0000972D0000}"/>
    <cellStyle name="40% - Accent6 55 3" xfId="16478" xr:uid="{00000000-0005-0000-0000-0000982D0000}"/>
    <cellStyle name="40% - Accent6 55 4" xfId="16480" xr:uid="{00000000-0005-0000-0000-0000992D0000}"/>
    <cellStyle name="40% - Accent6 55 5" xfId="16482" xr:uid="{00000000-0005-0000-0000-00009A2D0000}"/>
    <cellStyle name="40% - Accent6 55_REKAP IBT" xfId="16484" xr:uid="{00000000-0005-0000-0000-00009B2D0000}"/>
    <cellStyle name="40% - Accent6 56" xfId="13764" xr:uid="{00000000-0005-0000-0000-00009C2D0000}"/>
    <cellStyle name="40% - Accent6 56 2" xfId="16486" xr:uid="{00000000-0005-0000-0000-00009D2D0000}"/>
    <cellStyle name="40% - Accent6 56 2 2" xfId="16488" xr:uid="{00000000-0005-0000-0000-00009E2D0000}"/>
    <cellStyle name="40% - Accent6 56 3" xfId="16490" xr:uid="{00000000-0005-0000-0000-00009F2D0000}"/>
    <cellStyle name="40% - Accent6 56 4" xfId="8981" xr:uid="{00000000-0005-0000-0000-0000A02D0000}"/>
    <cellStyle name="40% - Accent6 56 5" xfId="2598" xr:uid="{00000000-0005-0000-0000-0000A12D0000}"/>
    <cellStyle name="40% - Accent6 56_REKAP IBT" xfId="16493" xr:uid="{00000000-0005-0000-0000-0000A22D0000}"/>
    <cellStyle name="40% - Accent6 57" xfId="13769" xr:uid="{00000000-0005-0000-0000-0000A32D0000}"/>
    <cellStyle name="40% - Accent6 57 2" xfId="16495" xr:uid="{00000000-0005-0000-0000-0000A42D0000}"/>
    <cellStyle name="40% - Accent6 57 2 2" xfId="16497" xr:uid="{00000000-0005-0000-0000-0000A52D0000}"/>
    <cellStyle name="40% - Accent6 57 3" xfId="16499" xr:uid="{00000000-0005-0000-0000-0000A62D0000}"/>
    <cellStyle name="40% - Accent6 57 4" xfId="4381" xr:uid="{00000000-0005-0000-0000-0000A72D0000}"/>
    <cellStyle name="40% - Accent6 57 5" xfId="16502" xr:uid="{00000000-0005-0000-0000-0000A82D0000}"/>
    <cellStyle name="40% - Accent6 57_REKAP IBT" xfId="16504" xr:uid="{00000000-0005-0000-0000-0000A92D0000}"/>
    <cellStyle name="40% - Accent6 58" xfId="13772" xr:uid="{00000000-0005-0000-0000-0000AA2D0000}"/>
    <cellStyle name="40% - Accent6 58 2" xfId="16506" xr:uid="{00000000-0005-0000-0000-0000AB2D0000}"/>
    <cellStyle name="40% - Accent6 58 2 2" xfId="16508" xr:uid="{00000000-0005-0000-0000-0000AC2D0000}"/>
    <cellStyle name="40% - Accent6 58 3" xfId="16511" xr:uid="{00000000-0005-0000-0000-0000AD2D0000}"/>
    <cellStyle name="40% - Accent6 58 4" xfId="16514" xr:uid="{00000000-0005-0000-0000-0000AE2D0000}"/>
    <cellStyle name="40% - Accent6 58 5" xfId="16518" xr:uid="{00000000-0005-0000-0000-0000AF2D0000}"/>
    <cellStyle name="40% - Accent6 58_REKAP IBT" xfId="6924" xr:uid="{00000000-0005-0000-0000-0000B02D0000}"/>
    <cellStyle name="40% - Accent6 59" xfId="13775" xr:uid="{00000000-0005-0000-0000-0000B12D0000}"/>
    <cellStyle name="40% - Accent6 59 2" xfId="16520" xr:uid="{00000000-0005-0000-0000-0000B22D0000}"/>
    <cellStyle name="40% - Accent6 59 2 2" xfId="16522" xr:uid="{00000000-0005-0000-0000-0000B32D0000}"/>
    <cellStyle name="40% - Accent6 59 3" xfId="3714" xr:uid="{00000000-0005-0000-0000-0000B42D0000}"/>
    <cellStyle name="40% - Accent6 59 4" xfId="16525" xr:uid="{00000000-0005-0000-0000-0000B52D0000}"/>
    <cellStyle name="40% - Accent6 59 5" xfId="14383" xr:uid="{00000000-0005-0000-0000-0000B62D0000}"/>
    <cellStyle name="40% - Accent6 59_REKAP IBT" xfId="16529" xr:uid="{00000000-0005-0000-0000-0000B72D0000}"/>
    <cellStyle name="40% - Accent6 6" xfId="13079" xr:uid="{00000000-0005-0000-0000-0000B82D0000}"/>
    <cellStyle name="40% - Accent6 6 10" xfId="13246" xr:uid="{00000000-0005-0000-0000-0000B92D0000}"/>
    <cellStyle name="40% - Accent6 6 2" xfId="13249" xr:uid="{00000000-0005-0000-0000-0000BA2D0000}"/>
    <cellStyle name="40% - Accent6 6 2 2" xfId="13251" xr:uid="{00000000-0005-0000-0000-0000BB2D0000}"/>
    <cellStyle name="40% - Accent6 6 2 3" xfId="13253" xr:uid="{00000000-0005-0000-0000-0000BC2D0000}"/>
    <cellStyle name="40% - Accent6 6 2_REKAP IBT" xfId="13255" xr:uid="{00000000-0005-0000-0000-0000BD2D0000}"/>
    <cellStyle name="40% - Accent6 6 3" xfId="13257" xr:uid="{00000000-0005-0000-0000-0000BE2D0000}"/>
    <cellStyle name="40% - Accent6 6 3 2" xfId="366" xr:uid="{00000000-0005-0000-0000-0000BF2D0000}"/>
    <cellStyle name="40% - Accent6 6 4" xfId="13259" xr:uid="{00000000-0005-0000-0000-0000C02D0000}"/>
    <cellStyle name="40% - Accent6 6 4 2" xfId="6172" xr:uid="{00000000-0005-0000-0000-0000C12D0000}"/>
    <cellStyle name="40% - Accent6 6 5" xfId="13262" xr:uid="{00000000-0005-0000-0000-0000C22D0000}"/>
    <cellStyle name="40% - Accent6 6 5 2" xfId="13264" xr:uid="{00000000-0005-0000-0000-0000C32D0000}"/>
    <cellStyle name="40% - Accent6 6 6" xfId="13266" xr:uid="{00000000-0005-0000-0000-0000C42D0000}"/>
    <cellStyle name="40% - Accent6 6 7" xfId="13268" xr:uid="{00000000-0005-0000-0000-0000C52D0000}"/>
    <cellStyle name="40% - Accent6 6 8" xfId="13270" xr:uid="{00000000-0005-0000-0000-0000C62D0000}"/>
    <cellStyle name="40% - Accent6 6 9" xfId="13272" xr:uid="{00000000-0005-0000-0000-0000C72D0000}"/>
    <cellStyle name="40% - Accent6 6_REKAP IBT" xfId="766" xr:uid="{00000000-0005-0000-0000-0000C82D0000}"/>
    <cellStyle name="40% - Accent6 60" xfId="13759" xr:uid="{00000000-0005-0000-0000-0000C92D0000}"/>
    <cellStyle name="40% - Accent6 60 2" xfId="13762" xr:uid="{00000000-0005-0000-0000-0000CA2D0000}"/>
    <cellStyle name="40% - Accent6 60 2 2" xfId="16477" xr:uid="{00000000-0005-0000-0000-0000CB2D0000}"/>
    <cellStyle name="40% - Accent6 60 3" xfId="16479" xr:uid="{00000000-0005-0000-0000-0000CC2D0000}"/>
    <cellStyle name="40% - Accent6 60 4" xfId="16481" xr:uid="{00000000-0005-0000-0000-0000CD2D0000}"/>
    <cellStyle name="40% - Accent6 60 5" xfId="16483" xr:uid="{00000000-0005-0000-0000-0000CE2D0000}"/>
    <cellStyle name="40% - Accent6 60_REKAP IBT" xfId="16485" xr:uid="{00000000-0005-0000-0000-0000CF2D0000}"/>
    <cellStyle name="40% - Accent6 61" xfId="13765" xr:uid="{00000000-0005-0000-0000-0000D02D0000}"/>
    <cellStyle name="40% - Accent6 61 2" xfId="16487" xr:uid="{00000000-0005-0000-0000-0000D12D0000}"/>
    <cellStyle name="40% - Accent6 61 2 2" xfId="16489" xr:uid="{00000000-0005-0000-0000-0000D22D0000}"/>
    <cellStyle name="40% - Accent6 61 3" xfId="16491" xr:uid="{00000000-0005-0000-0000-0000D32D0000}"/>
    <cellStyle name="40% - Accent6 61 4" xfId="8982" xr:uid="{00000000-0005-0000-0000-0000D42D0000}"/>
    <cellStyle name="40% - Accent6 61 5" xfId="2599" xr:uid="{00000000-0005-0000-0000-0000D52D0000}"/>
    <cellStyle name="40% - Accent6 61_REKAP IBT" xfId="16494" xr:uid="{00000000-0005-0000-0000-0000D62D0000}"/>
    <cellStyle name="40% - Accent6 62" xfId="13770" xr:uid="{00000000-0005-0000-0000-0000D72D0000}"/>
    <cellStyle name="40% - Accent6 62 2" xfId="16496" xr:uid="{00000000-0005-0000-0000-0000D82D0000}"/>
    <cellStyle name="40% - Accent6 62 2 2" xfId="16498" xr:uid="{00000000-0005-0000-0000-0000D92D0000}"/>
    <cellStyle name="40% - Accent6 62 3" xfId="16500" xr:uid="{00000000-0005-0000-0000-0000DA2D0000}"/>
    <cellStyle name="40% - Accent6 62 4" xfId="4382" xr:uid="{00000000-0005-0000-0000-0000DB2D0000}"/>
    <cellStyle name="40% - Accent6 62 5" xfId="16503" xr:uid="{00000000-0005-0000-0000-0000DC2D0000}"/>
    <cellStyle name="40% - Accent6 62_REKAP IBT" xfId="16505" xr:uid="{00000000-0005-0000-0000-0000DD2D0000}"/>
    <cellStyle name="40% - Accent6 63" xfId="13773" xr:uid="{00000000-0005-0000-0000-0000DE2D0000}"/>
    <cellStyle name="40% - Accent6 63 2" xfId="16507" xr:uid="{00000000-0005-0000-0000-0000DF2D0000}"/>
    <cellStyle name="40% - Accent6 63 2 2" xfId="16509" xr:uid="{00000000-0005-0000-0000-0000E02D0000}"/>
    <cellStyle name="40% - Accent6 63 3" xfId="16512" xr:uid="{00000000-0005-0000-0000-0000E12D0000}"/>
    <cellStyle name="40% - Accent6 63 4" xfId="16515" xr:uid="{00000000-0005-0000-0000-0000E22D0000}"/>
    <cellStyle name="40% - Accent6 63 5" xfId="16519" xr:uid="{00000000-0005-0000-0000-0000E32D0000}"/>
    <cellStyle name="40% - Accent6 63_REKAP IBT" xfId="6925" xr:uid="{00000000-0005-0000-0000-0000E42D0000}"/>
    <cellStyle name="40% - Accent6 64" xfId="13776" xr:uid="{00000000-0005-0000-0000-0000E52D0000}"/>
    <cellStyle name="40% - Accent6 64 2" xfId="16521" xr:uid="{00000000-0005-0000-0000-0000E62D0000}"/>
    <cellStyle name="40% - Accent6 64 2 2" xfId="16523" xr:uid="{00000000-0005-0000-0000-0000E72D0000}"/>
    <cellStyle name="40% - Accent6 64 3" xfId="3715" xr:uid="{00000000-0005-0000-0000-0000E82D0000}"/>
    <cellStyle name="40% - Accent6 64 4" xfId="16526" xr:uid="{00000000-0005-0000-0000-0000E92D0000}"/>
    <cellStyle name="40% - Accent6 64 5" xfId="14384" xr:uid="{00000000-0005-0000-0000-0000EA2D0000}"/>
    <cellStyle name="40% - Accent6 64_REKAP IBT" xfId="16530" xr:uid="{00000000-0005-0000-0000-0000EB2D0000}"/>
    <cellStyle name="40% - Accent6 65" xfId="16531" xr:uid="{00000000-0005-0000-0000-0000EC2D0000}"/>
    <cellStyle name="40% - Accent6 65 2" xfId="16533" xr:uid="{00000000-0005-0000-0000-0000ED2D0000}"/>
    <cellStyle name="40% - Accent6 65 2 2" xfId="16535" xr:uid="{00000000-0005-0000-0000-0000EE2D0000}"/>
    <cellStyle name="40% - Accent6 65 3" xfId="16537" xr:uid="{00000000-0005-0000-0000-0000EF2D0000}"/>
    <cellStyle name="40% - Accent6 65 4" xfId="16541" xr:uid="{00000000-0005-0000-0000-0000F02D0000}"/>
    <cellStyle name="40% - Accent6 65 5" xfId="16544" xr:uid="{00000000-0005-0000-0000-0000F12D0000}"/>
    <cellStyle name="40% - Accent6 65_REKAP IBT" xfId="10090" xr:uid="{00000000-0005-0000-0000-0000F22D0000}"/>
    <cellStyle name="40% - Accent6 66" xfId="16546" xr:uid="{00000000-0005-0000-0000-0000F32D0000}"/>
    <cellStyle name="40% - Accent6 66 2" xfId="16548" xr:uid="{00000000-0005-0000-0000-0000F42D0000}"/>
    <cellStyle name="40% - Accent6 66 2 2" xfId="16552" xr:uid="{00000000-0005-0000-0000-0000F52D0000}"/>
    <cellStyle name="40% - Accent6 66 3" xfId="16555" xr:uid="{00000000-0005-0000-0000-0000F62D0000}"/>
    <cellStyle name="40% - Accent6 66 4" xfId="16558" xr:uid="{00000000-0005-0000-0000-0000F72D0000}"/>
    <cellStyle name="40% - Accent6 66 5" xfId="16561" xr:uid="{00000000-0005-0000-0000-0000F82D0000}"/>
    <cellStyle name="40% - Accent6 66_REKAP IBT" xfId="15506" xr:uid="{00000000-0005-0000-0000-0000F92D0000}"/>
    <cellStyle name="40% - Accent6 67" xfId="16563" xr:uid="{00000000-0005-0000-0000-0000FA2D0000}"/>
    <cellStyle name="40% - Accent6 67 2" xfId="16565" xr:uid="{00000000-0005-0000-0000-0000FB2D0000}"/>
    <cellStyle name="40% - Accent6 67 2 2" xfId="16570" xr:uid="{00000000-0005-0000-0000-0000FC2D0000}"/>
    <cellStyle name="40% - Accent6 67 3" xfId="16573" xr:uid="{00000000-0005-0000-0000-0000FD2D0000}"/>
    <cellStyle name="40% - Accent6 67 4" xfId="16578" xr:uid="{00000000-0005-0000-0000-0000FE2D0000}"/>
    <cellStyle name="40% - Accent6 67 5" xfId="5610" xr:uid="{00000000-0005-0000-0000-0000FF2D0000}"/>
    <cellStyle name="40% - Accent6 67_REKAP IBT" xfId="16580" xr:uid="{00000000-0005-0000-0000-0000002E0000}"/>
    <cellStyle name="40% - Accent6 68" xfId="16582" xr:uid="{00000000-0005-0000-0000-0000012E0000}"/>
    <cellStyle name="40% - Accent6 68 2" xfId="16585" xr:uid="{00000000-0005-0000-0000-0000022E0000}"/>
    <cellStyle name="40% - Accent6 68 2 2" xfId="16587" xr:uid="{00000000-0005-0000-0000-0000032E0000}"/>
    <cellStyle name="40% - Accent6 68 3" xfId="16589" xr:uid="{00000000-0005-0000-0000-0000042E0000}"/>
    <cellStyle name="40% - Accent6 68 4" xfId="16594" xr:uid="{00000000-0005-0000-0000-0000052E0000}"/>
    <cellStyle name="40% - Accent6 68 5" xfId="16597" xr:uid="{00000000-0005-0000-0000-0000062E0000}"/>
    <cellStyle name="40% - Accent6 68_REKAP IBT" xfId="5260" xr:uid="{00000000-0005-0000-0000-0000072E0000}"/>
    <cellStyle name="40% - Accent6 69" xfId="16600" xr:uid="{00000000-0005-0000-0000-0000082E0000}"/>
    <cellStyle name="40% - Accent6 69 2" xfId="16602" xr:uid="{00000000-0005-0000-0000-0000092E0000}"/>
    <cellStyle name="40% - Accent6 69 2 2" xfId="16604" xr:uid="{00000000-0005-0000-0000-00000A2E0000}"/>
    <cellStyle name="40% - Accent6 69 3" xfId="16606" xr:uid="{00000000-0005-0000-0000-00000B2E0000}"/>
    <cellStyle name="40% - Accent6 69 4" xfId="16610" xr:uid="{00000000-0005-0000-0000-00000C2E0000}"/>
    <cellStyle name="40% - Accent6 69 5" xfId="16613" xr:uid="{00000000-0005-0000-0000-00000D2E0000}"/>
    <cellStyle name="40% - Accent6 69_REKAP IBT" xfId="16616" xr:uid="{00000000-0005-0000-0000-00000E2E0000}"/>
    <cellStyle name="40% - Accent6 7" xfId="13274" xr:uid="{00000000-0005-0000-0000-00000F2E0000}"/>
    <cellStyle name="40% - Accent6 7 10" xfId="13276" xr:uid="{00000000-0005-0000-0000-0000102E0000}"/>
    <cellStyle name="40% - Accent6 7 2" xfId="13281" xr:uid="{00000000-0005-0000-0000-0000112E0000}"/>
    <cellStyle name="40% - Accent6 7 2 2" xfId="13282" xr:uid="{00000000-0005-0000-0000-0000122E0000}"/>
    <cellStyle name="40% - Accent6 7 2 3" xfId="13284" xr:uid="{00000000-0005-0000-0000-0000132E0000}"/>
    <cellStyle name="40% - Accent6 7 2_REKAP IBT" xfId="13286" xr:uid="{00000000-0005-0000-0000-0000142E0000}"/>
    <cellStyle name="40% - Accent6 7 3" xfId="13288" xr:uid="{00000000-0005-0000-0000-0000152E0000}"/>
    <cellStyle name="40% - Accent6 7 3 2" xfId="10339" xr:uid="{00000000-0005-0000-0000-0000162E0000}"/>
    <cellStyle name="40% - Accent6 7 4" xfId="2323" xr:uid="{00000000-0005-0000-0000-0000172E0000}"/>
    <cellStyle name="40% - Accent6 7 4 2" xfId="11005" xr:uid="{00000000-0005-0000-0000-0000182E0000}"/>
    <cellStyle name="40% - Accent6 7 5" xfId="2339" xr:uid="{00000000-0005-0000-0000-0000192E0000}"/>
    <cellStyle name="40% - Accent6 7 5 2" xfId="16619" xr:uid="{00000000-0005-0000-0000-00001A2E0000}"/>
    <cellStyle name="40% - Accent6 7 6" xfId="13291" xr:uid="{00000000-0005-0000-0000-00001B2E0000}"/>
    <cellStyle name="40% - Accent6 7 7" xfId="13295" xr:uid="{00000000-0005-0000-0000-00001C2E0000}"/>
    <cellStyle name="40% - Accent6 7 8" xfId="13296" xr:uid="{00000000-0005-0000-0000-00001D2E0000}"/>
    <cellStyle name="40% - Accent6 7 9" xfId="13300" xr:uid="{00000000-0005-0000-0000-00001E2E0000}"/>
    <cellStyle name="40% - Accent6 7_REKAP IBT" xfId="13302" xr:uid="{00000000-0005-0000-0000-00001F2E0000}"/>
    <cellStyle name="40% - Accent6 70" xfId="16532" xr:uid="{00000000-0005-0000-0000-0000202E0000}"/>
    <cellStyle name="40% - Accent6 70 2" xfId="16534" xr:uid="{00000000-0005-0000-0000-0000212E0000}"/>
    <cellStyle name="40% - Accent6 70 2 2" xfId="16536" xr:uid="{00000000-0005-0000-0000-0000222E0000}"/>
    <cellStyle name="40% - Accent6 70 3" xfId="16538" xr:uid="{00000000-0005-0000-0000-0000232E0000}"/>
    <cellStyle name="40% - Accent6 70 4" xfId="16542" xr:uid="{00000000-0005-0000-0000-0000242E0000}"/>
    <cellStyle name="40% - Accent6 70 5" xfId="16545" xr:uid="{00000000-0005-0000-0000-0000252E0000}"/>
    <cellStyle name="40% - Accent6 70_REKAP IBT" xfId="10091" xr:uid="{00000000-0005-0000-0000-0000262E0000}"/>
    <cellStyle name="40% - Accent6 71" xfId="16547" xr:uid="{00000000-0005-0000-0000-0000272E0000}"/>
    <cellStyle name="40% - Accent6 71 2" xfId="16549" xr:uid="{00000000-0005-0000-0000-0000282E0000}"/>
    <cellStyle name="40% - Accent6 71 2 2" xfId="16553" xr:uid="{00000000-0005-0000-0000-0000292E0000}"/>
    <cellStyle name="40% - Accent6 71 3" xfId="16556" xr:uid="{00000000-0005-0000-0000-00002A2E0000}"/>
    <cellStyle name="40% - Accent6 71 4" xfId="16559" xr:uid="{00000000-0005-0000-0000-00002B2E0000}"/>
    <cellStyle name="40% - Accent6 71 5" xfId="16562" xr:uid="{00000000-0005-0000-0000-00002C2E0000}"/>
    <cellStyle name="40% - Accent6 71_REKAP IBT" xfId="15507" xr:uid="{00000000-0005-0000-0000-00002D2E0000}"/>
    <cellStyle name="40% - Accent6 72" xfId="16564" xr:uid="{00000000-0005-0000-0000-00002E2E0000}"/>
    <cellStyle name="40% - Accent6 72 2" xfId="16566" xr:uid="{00000000-0005-0000-0000-00002F2E0000}"/>
    <cellStyle name="40% - Accent6 72 2 2" xfId="16571" xr:uid="{00000000-0005-0000-0000-0000302E0000}"/>
    <cellStyle name="40% - Accent6 72 3" xfId="16574" xr:uid="{00000000-0005-0000-0000-0000312E0000}"/>
    <cellStyle name="40% - Accent6 72 4" xfId="16579" xr:uid="{00000000-0005-0000-0000-0000322E0000}"/>
    <cellStyle name="40% - Accent6 72 5" xfId="5611" xr:uid="{00000000-0005-0000-0000-0000332E0000}"/>
    <cellStyle name="40% - Accent6 72_REKAP IBT" xfId="16581" xr:uid="{00000000-0005-0000-0000-0000342E0000}"/>
    <cellStyle name="40% - Accent6 73" xfId="16583" xr:uid="{00000000-0005-0000-0000-0000352E0000}"/>
    <cellStyle name="40% - Accent6 73 2" xfId="16586" xr:uid="{00000000-0005-0000-0000-0000362E0000}"/>
    <cellStyle name="40% - Accent6 73 2 2" xfId="16588" xr:uid="{00000000-0005-0000-0000-0000372E0000}"/>
    <cellStyle name="40% - Accent6 73 3" xfId="16590" xr:uid="{00000000-0005-0000-0000-0000382E0000}"/>
    <cellStyle name="40% - Accent6 73 4" xfId="16595" xr:uid="{00000000-0005-0000-0000-0000392E0000}"/>
    <cellStyle name="40% - Accent6 73 5" xfId="16598" xr:uid="{00000000-0005-0000-0000-00003A2E0000}"/>
    <cellStyle name="40% - Accent6 73_REKAP IBT" xfId="5261" xr:uid="{00000000-0005-0000-0000-00003B2E0000}"/>
    <cellStyle name="40% - Accent6 74" xfId="16601" xr:uid="{00000000-0005-0000-0000-00003C2E0000}"/>
    <cellStyle name="40% - Accent6 74 2" xfId="16603" xr:uid="{00000000-0005-0000-0000-00003D2E0000}"/>
    <cellStyle name="40% - Accent6 74 2 2" xfId="16605" xr:uid="{00000000-0005-0000-0000-00003E2E0000}"/>
    <cellStyle name="40% - Accent6 74 3" xfId="16607" xr:uid="{00000000-0005-0000-0000-00003F2E0000}"/>
    <cellStyle name="40% - Accent6 74 4" xfId="16611" xr:uid="{00000000-0005-0000-0000-0000402E0000}"/>
    <cellStyle name="40% - Accent6 74 5" xfId="16614" xr:uid="{00000000-0005-0000-0000-0000412E0000}"/>
    <cellStyle name="40% - Accent6 74_REKAP IBT" xfId="16617" xr:uid="{00000000-0005-0000-0000-0000422E0000}"/>
    <cellStyle name="40% - Accent6 75" xfId="16620" xr:uid="{00000000-0005-0000-0000-0000432E0000}"/>
    <cellStyle name="40% - Accent6 75 2" xfId="16622" xr:uid="{00000000-0005-0000-0000-0000442E0000}"/>
    <cellStyle name="40% - Accent6 75 2 2" xfId="16625" xr:uid="{00000000-0005-0000-0000-0000452E0000}"/>
    <cellStyle name="40% - Accent6 75 3" xfId="16627" xr:uid="{00000000-0005-0000-0000-0000462E0000}"/>
    <cellStyle name="40% - Accent6 75 4" xfId="16630" xr:uid="{00000000-0005-0000-0000-0000472E0000}"/>
    <cellStyle name="40% - Accent6 75 5" xfId="16632" xr:uid="{00000000-0005-0000-0000-0000482E0000}"/>
    <cellStyle name="40% - Accent6 75_REKAP IBT" xfId="16633" xr:uid="{00000000-0005-0000-0000-0000492E0000}"/>
    <cellStyle name="40% - Accent6 76" xfId="16634" xr:uid="{00000000-0005-0000-0000-00004A2E0000}"/>
    <cellStyle name="40% - Accent6 76 2" xfId="16636" xr:uid="{00000000-0005-0000-0000-00004B2E0000}"/>
    <cellStyle name="40% - Accent6 76 2 2" xfId="16639" xr:uid="{00000000-0005-0000-0000-00004C2E0000}"/>
    <cellStyle name="40% - Accent6 76 3" xfId="16641" xr:uid="{00000000-0005-0000-0000-00004D2E0000}"/>
    <cellStyle name="40% - Accent6 76 4" xfId="16646" xr:uid="{00000000-0005-0000-0000-00004E2E0000}"/>
    <cellStyle name="40% - Accent6 76 5" xfId="16648" xr:uid="{00000000-0005-0000-0000-00004F2E0000}"/>
    <cellStyle name="40% - Accent6 76_REKAP IBT" xfId="16649" xr:uid="{00000000-0005-0000-0000-0000502E0000}"/>
    <cellStyle name="40% - Accent6 77" xfId="16650" xr:uid="{00000000-0005-0000-0000-0000512E0000}"/>
    <cellStyle name="40% - Accent6 77 2" xfId="16652" xr:uid="{00000000-0005-0000-0000-0000522E0000}"/>
    <cellStyle name="40% - Accent6 77 2 2" xfId="16657" xr:uid="{00000000-0005-0000-0000-0000532E0000}"/>
    <cellStyle name="40% - Accent6 77 3" xfId="16658" xr:uid="{00000000-0005-0000-0000-0000542E0000}"/>
    <cellStyle name="40% - Accent6 77 4" xfId="16661" xr:uid="{00000000-0005-0000-0000-0000552E0000}"/>
    <cellStyle name="40% - Accent6 77 5" xfId="16663" xr:uid="{00000000-0005-0000-0000-0000562E0000}"/>
    <cellStyle name="40% - Accent6 77_REKAP IBT" xfId="16665" xr:uid="{00000000-0005-0000-0000-0000572E0000}"/>
    <cellStyle name="40% - Accent6 78" xfId="16666" xr:uid="{00000000-0005-0000-0000-0000582E0000}"/>
    <cellStyle name="40% - Accent6 78 2" xfId="16668" xr:uid="{00000000-0005-0000-0000-0000592E0000}"/>
    <cellStyle name="40% - Accent6 78 2 2" xfId="2172" xr:uid="{00000000-0005-0000-0000-00005A2E0000}"/>
    <cellStyle name="40% - Accent6 78 3" xfId="16669" xr:uid="{00000000-0005-0000-0000-00005B2E0000}"/>
    <cellStyle name="40% - Accent6 78 4" xfId="16672" xr:uid="{00000000-0005-0000-0000-00005C2E0000}"/>
    <cellStyle name="40% - Accent6 78 5" xfId="16673" xr:uid="{00000000-0005-0000-0000-00005D2E0000}"/>
    <cellStyle name="40% - Accent6 78_REKAP IBT" xfId="16674" xr:uid="{00000000-0005-0000-0000-00005E2E0000}"/>
    <cellStyle name="40% - Accent6 79" xfId="16675" xr:uid="{00000000-0005-0000-0000-00005F2E0000}"/>
    <cellStyle name="40% - Accent6 79 2" xfId="16677" xr:uid="{00000000-0005-0000-0000-0000602E0000}"/>
    <cellStyle name="40% - Accent6 79_REKAP IBT" xfId="16680" xr:uid="{00000000-0005-0000-0000-0000612E0000}"/>
    <cellStyle name="40% - Accent6 8" xfId="13304" xr:uid="{00000000-0005-0000-0000-0000622E0000}"/>
    <cellStyle name="40% - Accent6 8 10" xfId="126" xr:uid="{00000000-0005-0000-0000-0000632E0000}"/>
    <cellStyle name="40% - Accent6 8 2" xfId="13306" xr:uid="{00000000-0005-0000-0000-0000642E0000}"/>
    <cellStyle name="40% - Accent6 8 2 2" xfId="13308" xr:uid="{00000000-0005-0000-0000-0000652E0000}"/>
    <cellStyle name="40% - Accent6 8 2 3" xfId="13310" xr:uid="{00000000-0005-0000-0000-0000662E0000}"/>
    <cellStyle name="40% - Accent6 8 2_REKAP IBT" xfId="13317" xr:uid="{00000000-0005-0000-0000-0000672E0000}"/>
    <cellStyle name="40% - Accent6 8 3" xfId="13320" xr:uid="{00000000-0005-0000-0000-0000682E0000}"/>
    <cellStyle name="40% - Accent6 8 3 2" xfId="13322" xr:uid="{00000000-0005-0000-0000-0000692E0000}"/>
    <cellStyle name="40% - Accent6 8 4" xfId="8581" xr:uid="{00000000-0005-0000-0000-00006A2E0000}"/>
    <cellStyle name="40% - Accent6 8 4 2" xfId="13324" xr:uid="{00000000-0005-0000-0000-00006B2E0000}"/>
    <cellStyle name="40% - Accent6 8 5" xfId="13326" xr:uid="{00000000-0005-0000-0000-00006C2E0000}"/>
    <cellStyle name="40% - Accent6 8 5 2" xfId="16683" xr:uid="{00000000-0005-0000-0000-00006D2E0000}"/>
    <cellStyle name="40% - Accent6 8 6" xfId="13329" xr:uid="{00000000-0005-0000-0000-00006E2E0000}"/>
    <cellStyle name="40% - Accent6 8 7" xfId="13331" xr:uid="{00000000-0005-0000-0000-00006F2E0000}"/>
    <cellStyle name="40% - Accent6 8 8" xfId="13333" xr:uid="{00000000-0005-0000-0000-0000702E0000}"/>
    <cellStyle name="40% - Accent6 8 9" xfId="13335" xr:uid="{00000000-0005-0000-0000-0000712E0000}"/>
    <cellStyle name="40% - Accent6 8_REKAP IBT" xfId="13337" xr:uid="{00000000-0005-0000-0000-0000722E0000}"/>
    <cellStyle name="40% - Accent6 80" xfId="16621" xr:uid="{00000000-0005-0000-0000-0000732E0000}"/>
    <cellStyle name="40% - Accent6 81" xfId="16635" xr:uid="{00000000-0005-0000-0000-0000742E0000}"/>
    <cellStyle name="40% - Accent6 81 2" xfId="16637" xr:uid="{00000000-0005-0000-0000-0000752E0000}"/>
    <cellStyle name="40% - Accent6 82" xfId="16651" xr:uid="{00000000-0005-0000-0000-0000762E0000}"/>
    <cellStyle name="40% - Accent6 83" xfId="16667" xr:uid="{00000000-0005-0000-0000-0000772E0000}"/>
    <cellStyle name="40% - Accent6 84" xfId="16676" xr:uid="{00000000-0005-0000-0000-0000782E0000}"/>
    <cellStyle name="40% - Accent6 85" xfId="16684" xr:uid="{00000000-0005-0000-0000-0000792E0000}"/>
    <cellStyle name="40% - Accent6 86" xfId="49886" xr:uid="{00000000-0005-0000-0000-00007A2E0000}"/>
    <cellStyle name="40% - Accent6 9" xfId="13339" xr:uid="{00000000-0005-0000-0000-00007B2E0000}"/>
    <cellStyle name="40% - Accent6 9 10" xfId="13341" xr:uid="{00000000-0005-0000-0000-00007C2E0000}"/>
    <cellStyle name="40% - Accent6 9 2" xfId="13343" xr:uid="{00000000-0005-0000-0000-00007D2E0000}"/>
    <cellStyle name="40% - Accent6 9 2 2" xfId="13345" xr:uid="{00000000-0005-0000-0000-00007E2E0000}"/>
    <cellStyle name="40% - Accent6 9 2 3" xfId="13347" xr:uid="{00000000-0005-0000-0000-00007F2E0000}"/>
    <cellStyle name="40% - Accent6 9 2_REKAP IBT" xfId="13349" xr:uid="{00000000-0005-0000-0000-0000802E0000}"/>
    <cellStyle name="40% - Accent6 9 3" xfId="13351" xr:uid="{00000000-0005-0000-0000-0000812E0000}"/>
    <cellStyle name="40% - Accent6 9 3 2" xfId="13353" xr:uid="{00000000-0005-0000-0000-0000822E0000}"/>
    <cellStyle name="40% - Accent6 9 4" xfId="8586" xr:uid="{00000000-0005-0000-0000-0000832E0000}"/>
    <cellStyle name="40% - Accent6 9 4 2" xfId="13355" xr:uid="{00000000-0005-0000-0000-0000842E0000}"/>
    <cellStyle name="40% - Accent6 9 5" xfId="13357" xr:uid="{00000000-0005-0000-0000-0000852E0000}"/>
    <cellStyle name="40% - Accent6 9 5 2" xfId="16686" xr:uid="{00000000-0005-0000-0000-0000862E0000}"/>
    <cellStyle name="40% - Accent6 9 6" xfId="13359" xr:uid="{00000000-0005-0000-0000-0000872E0000}"/>
    <cellStyle name="40% - Accent6 9 7" xfId="13361" xr:uid="{00000000-0005-0000-0000-0000882E0000}"/>
    <cellStyle name="40% - Accent6 9 8" xfId="13363" xr:uid="{00000000-0005-0000-0000-0000892E0000}"/>
    <cellStyle name="40% - Accent6 9 9" xfId="13365" xr:uid="{00000000-0005-0000-0000-00008A2E0000}"/>
    <cellStyle name="40% - Accent6 9_REKAP IBT" xfId="12600" xr:uid="{00000000-0005-0000-0000-00008B2E0000}"/>
    <cellStyle name="60% - Accent1 10" xfId="16689" xr:uid="{00000000-0005-0000-0000-00008C2E0000}"/>
    <cellStyle name="60% - Accent1 10 2" xfId="16691" xr:uid="{00000000-0005-0000-0000-00008D2E0000}"/>
    <cellStyle name="60% - Accent1 10 3" xfId="16694" xr:uid="{00000000-0005-0000-0000-00008E2E0000}"/>
    <cellStyle name="60% - Accent1 10 4" xfId="16696" xr:uid="{00000000-0005-0000-0000-00008F2E0000}"/>
    <cellStyle name="60% - Accent1 10 5" xfId="16698" xr:uid="{00000000-0005-0000-0000-0000902E0000}"/>
    <cellStyle name="60% - Accent1 10 6" xfId="16702" xr:uid="{00000000-0005-0000-0000-0000912E0000}"/>
    <cellStyle name="60% - Accent1 10_REKAP IBT" xfId="16704" xr:uid="{00000000-0005-0000-0000-0000922E0000}"/>
    <cellStyle name="60% - Accent1 11" xfId="16706" xr:uid="{00000000-0005-0000-0000-0000932E0000}"/>
    <cellStyle name="60% - Accent1 11 2" xfId="16707" xr:uid="{00000000-0005-0000-0000-0000942E0000}"/>
    <cellStyle name="60% - Accent1 11 3" xfId="16709" xr:uid="{00000000-0005-0000-0000-0000952E0000}"/>
    <cellStyle name="60% - Accent1 11 4" xfId="16711" xr:uid="{00000000-0005-0000-0000-0000962E0000}"/>
    <cellStyle name="60% - Accent1 11 5" xfId="15918" xr:uid="{00000000-0005-0000-0000-0000972E0000}"/>
    <cellStyle name="60% - Accent1 11_REKAP IBT" xfId="16713" xr:uid="{00000000-0005-0000-0000-0000982E0000}"/>
    <cellStyle name="60% - Accent1 12" xfId="16716" xr:uid="{00000000-0005-0000-0000-0000992E0000}"/>
    <cellStyle name="60% - Accent1 12 2" xfId="16717" xr:uid="{00000000-0005-0000-0000-00009A2E0000}"/>
    <cellStyle name="60% - Accent1 12 3" xfId="16719" xr:uid="{00000000-0005-0000-0000-00009B2E0000}"/>
    <cellStyle name="60% - Accent1 12 4" xfId="16721" xr:uid="{00000000-0005-0000-0000-00009C2E0000}"/>
    <cellStyle name="60% - Accent1 12 5" xfId="16724" xr:uid="{00000000-0005-0000-0000-00009D2E0000}"/>
    <cellStyle name="60% - Accent1 12_REKAP IBT" xfId="16726" xr:uid="{00000000-0005-0000-0000-00009E2E0000}"/>
    <cellStyle name="60% - Accent1 13" xfId="16727" xr:uid="{00000000-0005-0000-0000-00009F2E0000}"/>
    <cellStyle name="60% - Accent1 13 2" xfId="16728" xr:uid="{00000000-0005-0000-0000-0000A02E0000}"/>
    <cellStyle name="60% - Accent1 13 3" xfId="16729" xr:uid="{00000000-0005-0000-0000-0000A12E0000}"/>
    <cellStyle name="60% - Accent1 13 4" xfId="16731" xr:uid="{00000000-0005-0000-0000-0000A22E0000}"/>
    <cellStyle name="60% - Accent1 13 5" xfId="16733" xr:uid="{00000000-0005-0000-0000-0000A32E0000}"/>
    <cellStyle name="60% - Accent1 13_REKAP IBT" xfId="16734" xr:uid="{00000000-0005-0000-0000-0000A42E0000}"/>
    <cellStyle name="60% - Accent1 14" xfId="16735" xr:uid="{00000000-0005-0000-0000-0000A52E0000}"/>
    <cellStyle name="60% - Accent1 14 2" xfId="16736" xr:uid="{00000000-0005-0000-0000-0000A62E0000}"/>
    <cellStyle name="60% - Accent1 14 3" xfId="7767" xr:uid="{00000000-0005-0000-0000-0000A72E0000}"/>
    <cellStyle name="60% - Accent1 14 4" xfId="16737" xr:uid="{00000000-0005-0000-0000-0000A82E0000}"/>
    <cellStyle name="60% - Accent1 14 5" xfId="16738" xr:uid="{00000000-0005-0000-0000-0000A92E0000}"/>
    <cellStyle name="60% - Accent1 14_REKAP IBT" xfId="16739" xr:uid="{00000000-0005-0000-0000-0000AA2E0000}"/>
    <cellStyle name="60% - Accent1 15" xfId="16740" xr:uid="{00000000-0005-0000-0000-0000AB2E0000}"/>
    <cellStyle name="60% - Accent1 15 2" xfId="16742" xr:uid="{00000000-0005-0000-0000-0000AC2E0000}"/>
    <cellStyle name="60% - Accent1 15 3" xfId="16745" xr:uid="{00000000-0005-0000-0000-0000AD2E0000}"/>
    <cellStyle name="60% - Accent1 15 4" xfId="16748" xr:uid="{00000000-0005-0000-0000-0000AE2E0000}"/>
    <cellStyle name="60% - Accent1 15 5" xfId="16749" xr:uid="{00000000-0005-0000-0000-0000AF2E0000}"/>
    <cellStyle name="60% - Accent1 15_REKAP IBT" xfId="16753" xr:uid="{00000000-0005-0000-0000-0000B02E0000}"/>
    <cellStyle name="60% - Accent1 16" xfId="16755" xr:uid="{00000000-0005-0000-0000-0000B12E0000}"/>
    <cellStyle name="60% - Accent1 16 2" xfId="16757" xr:uid="{00000000-0005-0000-0000-0000B22E0000}"/>
    <cellStyle name="60% - Accent1 16 3" xfId="16759" xr:uid="{00000000-0005-0000-0000-0000B32E0000}"/>
    <cellStyle name="60% - Accent1 16 4" xfId="16761" xr:uid="{00000000-0005-0000-0000-0000B42E0000}"/>
    <cellStyle name="60% - Accent1 16 5" xfId="16762" xr:uid="{00000000-0005-0000-0000-0000B52E0000}"/>
    <cellStyle name="60% - Accent1 16_REKAP IBT" xfId="16764" xr:uid="{00000000-0005-0000-0000-0000B62E0000}"/>
    <cellStyle name="60% - Accent1 17" xfId="16766" xr:uid="{00000000-0005-0000-0000-0000B72E0000}"/>
    <cellStyle name="60% - Accent1 17 2" xfId="16768" xr:uid="{00000000-0005-0000-0000-0000B82E0000}"/>
    <cellStyle name="60% - Accent1 17 3" xfId="16770" xr:uid="{00000000-0005-0000-0000-0000B92E0000}"/>
    <cellStyle name="60% - Accent1 17 4" xfId="16772" xr:uid="{00000000-0005-0000-0000-0000BA2E0000}"/>
    <cellStyle name="60% - Accent1 17 5" xfId="16773" xr:uid="{00000000-0005-0000-0000-0000BB2E0000}"/>
    <cellStyle name="60% - Accent1 17_REKAP IBT" xfId="16774" xr:uid="{00000000-0005-0000-0000-0000BC2E0000}"/>
    <cellStyle name="60% - Accent1 18" xfId="16776" xr:uid="{00000000-0005-0000-0000-0000BD2E0000}"/>
    <cellStyle name="60% - Accent1 18 2" xfId="16778" xr:uid="{00000000-0005-0000-0000-0000BE2E0000}"/>
    <cellStyle name="60% - Accent1 18_REKAP IBT" xfId="16780" xr:uid="{00000000-0005-0000-0000-0000BF2E0000}"/>
    <cellStyle name="60% - Accent1 19" xfId="16784" xr:uid="{00000000-0005-0000-0000-0000C02E0000}"/>
    <cellStyle name="60% - Accent1 19 2" xfId="16786" xr:uid="{00000000-0005-0000-0000-0000C12E0000}"/>
    <cellStyle name="60% - Accent1 19_REKAP IBT" xfId="3746" xr:uid="{00000000-0005-0000-0000-0000C22E0000}"/>
    <cellStyle name="60% - Accent1 2" xfId="512" xr:uid="{00000000-0005-0000-0000-0000C32E0000}"/>
    <cellStyle name="60% - Accent1 2 10" xfId="16788" xr:uid="{00000000-0005-0000-0000-0000C42E0000}"/>
    <cellStyle name="60% - Accent1 2 11" xfId="16789" xr:uid="{00000000-0005-0000-0000-0000C52E0000}"/>
    <cellStyle name="60% - Accent1 2 12" xfId="16790" xr:uid="{00000000-0005-0000-0000-0000C62E0000}"/>
    <cellStyle name="60% - Accent1 2 13" xfId="16791" xr:uid="{00000000-0005-0000-0000-0000C72E0000}"/>
    <cellStyle name="60% - Accent1 2 14" xfId="16792" xr:uid="{00000000-0005-0000-0000-0000C82E0000}"/>
    <cellStyle name="60% - Accent1 2 15" xfId="16793" xr:uid="{00000000-0005-0000-0000-0000C92E0000}"/>
    <cellStyle name="60% - Accent1 2 16" xfId="16795" xr:uid="{00000000-0005-0000-0000-0000CA2E0000}"/>
    <cellStyle name="60% - Accent1 2 17" xfId="16797" xr:uid="{00000000-0005-0000-0000-0000CB2E0000}"/>
    <cellStyle name="60% - Accent1 2 18" xfId="16800" xr:uid="{00000000-0005-0000-0000-0000CC2E0000}"/>
    <cellStyle name="60% - Accent1 2 19" xfId="16568" xr:uid="{00000000-0005-0000-0000-0000CD2E0000}"/>
    <cellStyle name="60% - Accent1 2 2" xfId="16803" xr:uid="{00000000-0005-0000-0000-0000CE2E0000}"/>
    <cellStyle name="60% - Accent1 2 2 2" xfId="16805" xr:uid="{00000000-0005-0000-0000-0000CF2E0000}"/>
    <cellStyle name="60% - Accent1 2 2 3" xfId="50312" xr:uid="{00000000-0005-0000-0000-0000D02E0000}"/>
    <cellStyle name="60% - Accent1 2 20" xfId="16794" xr:uid="{00000000-0005-0000-0000-0000D12E0000}"/>
    <cellStyle name="60% - Accent1 2 21" xfId="16796" xr:uid="{00000000-0005-0000-0000-0000D22E0000}"/>
    <cellStyle name="60% - Accent1 2 22" xfId="16798" xr:uid="{00000000-0005-0000-0000-0000D32E0000}"/>
    <cellStyle name="60% - Accent1 2 23" xfId="16801" xr:uid="{00000000-0005-0000-0000-0000D42E0000}"/>
    <cellStyle name="60% - Accent1 2 24" xfId="16569" xr:uid="{00000000-0005-0000-0000-0000D52E0000}"/>
    <cellStyle name="60% - Accent1 2 25" xfId="16807" xr:uid="{00000000-0005-0000-0000-0000D62E0000}"/>
    <cellStyle name="60% - Accent1 2 26" xfId="16809" xr:uid="{00000000-0005-0000-0000-0000D72E0000}"/>
    <cellStyle name="60% - Accent1 2 27" xfId="16810" xr:uid="{00000000-0005-0000-0000-0000D82E0000}"/>
    <cellStyle name="60% - Accent1 2 28" xfId="16811" xr:uid="{00000000-0005-0000-0000-0000D92E0000}"/>
    <cellStyle name="60% - Accent1 2 29" xfId="16812" xr:uid="{00000000-0005-0000-0000-0000DA2E0000}"/>
    <cellStyle name="60% - Accent1 2 3" xfId="16814" xr:uid="{00000000-0005-0000-0000-0000DB2E0000}"/>
    <cellStyle name="60% - Accent1 2 4" xfId="16816" xr:uid="{00000000-0005-0000-0000-0000DC2E0000}"/>
    <cellStyle name="60% - Accent1 2 5" xfId="16818" xr:uid="{00000000-0005-0000-0000-0000DD2E0000}"/>
    <cellStyle name="60% - Accent1 2 6" xfId="16820" xr:uid="{00000000-0005-0000-0000-0000DE2E0000}"/>
    <cellStyle name="60% - Accent1 2 7" xfId="5720" xr:uid="{00000000-0005-0000-0000-0000DF2E0000}"/>
    <cellStyle name="60% - Accent1 2 8" xfId="16823" xr:uid="{00000000-0005-0000-0000-0000E02E0000}"/>
    <cellStyle name="60% - Accent1 2 9" xfId="16826" xr:uid="{00000000-0005-0000-0000-0000E12E0000}"/>
    <cellStyle name="60% - Accent1 2_REKAP IBT" xfId="5687" xr:uid="{00000000-0005-0000-0000-0000E22E0000}"/>
    <cellStyle name="60% - Accent1 20" xfId="16741" xr:uid="{00000000-0005-0000-0000-0000E32E0000}"/>
    <cellStyle name="60% - Accent1 20 2" xfId="16743" xr:uid="{00000000-0005-0000-0000-0000E42E0000}"/>
    <cellStyle name="60% - Accent1 20_REKAP IBT" xfId="16754" xr:uid="{00000000-0005-0000-0000-0000E52E0000}"/>
    <cellStyle name="60% - Accent1 21" xfId="16756" xr:uid="{00000000-0005-0000-0000-0000E62E0000}"/>
    <cellStyle name="60% - Accent1 21 2" xfId="16758" xr:uid="{00000000-0005-0000-0000-0000E72E0000}"/>
    <cellStyle name="60% - Accent1 21_REKAP IBT" xfId="16765" xr:uid="{00000000-0005-0000-0000-0000E82E0000}"/>
    <cellStyle name="60% - Accent1 22" xfId="16767" xr:uid="{00000000-0005-0000-0000-0000E92E0000}"/>
    <cellStyle name="60% - Accent1 22 2" xfId="16769" xr:uid="{00000000-0005-0000-0000-0000EA2E0000}"/>
    <cellStyle name="60% - Accent1 22_REKAP IBT" xfId="16775" xr:uid="{00000000-0005-0000-0000-0000EB2E0000}"/>
    <cellStyle name="60% - Accent1 23" xfId="16777" xr:uid="{00000000-0005-0000-0000-0000EC2E0000}"/>
    <cellStyle name="60% - Accent1 23 2" xfId="16779" xr:uid="{00000000-0005-0000-0000-0000ED2E0000}"/>
    <cellStyle name="60% - Accent1 23_REKAP IBT" xfId="16781" xr:uid="{00000000-0005-0000-0000-0000EE2E0000}"/>
    <cellStyle name="60% - Accent1 24" xfId="16785" xr:uid="{00000000-0005-0000-0000-0000EF2E0000}"/>
    <cellStyle name="60% - Accent1 24 2" xfId="16787" xr:uid="{00000000-0005-0000-0000-0000F02E0000}"/>
    <cellStyle name="60% - Accent1 24_REKAP IBT" xfId="3747" xr:uid="{00000000-0005-0000-0000-0000F12E0000}"/>
    <cellStyle name="60% - Accent1 25" xfId="16829" xr:uid="{00000000-0005-0000-0000-0000F22E0000}"/>
    <cellStyle name="60% - Accent1 25 2" xfId="8309" xr:uid="{00000000-0005-0000-0000-0000F32E0000}"/>
    <cellStyle name="60% - Accent1 25_REKAP IBT" xfId="16832" xr:uid="{00000000-0005-0000-0000-0000F42E0000}"/>
    <cellStyle name="60% - Accent1 26" xfId="16836" xr:uid="{00000000-0005-0000-0000-0000F52E0000}"/>
    <cellStyle name="60% - Accent1 26 2" xfId="4616" xr:uid="{00000000-0005-0000-0000-0000F62E0000}"/>
    <cellStyle name="60% - Accent1 26_REKAP IBT" xfId="16838" xr:uid="{00000000-0005-0000-0000-0000F72E0000}"/>
    <cellStyle name="60% - Accent1 27" xfId="16840" xr:uid="{00000000-0005-0000-0000-0000F82E0000}"/>
    <cellStyle name="60% - Accent1 27 2" xfId="16842" xr:uid="{00000000-0005-0000-0000-0000F92E0000}"/>
    <cellStyle name="60% - Accent1 27_REKAP IBT" xfId="16844" xr:uid="{00000000-0005-0000-0000-0000FA2E0000}"/>
    <cellStyle name="60% - Accent1 28" xfId="16846" xr:uid="{00000000-0005-0000-0000-0000FB2E0000}"/>
    <cellStyle name="60% - Accent1 28 2" xfId="16848" xr:uid="{00000000-0005-0000-0000-0000FC2E0000}"/>
    <cellStyle name="60% - Accent1 28_REKAP IBT" xfId="16850" xr:uid="{00000000-0005-0000-0000-0000FD2E0000}"/>
    <cellStyle name="60% - Accent1 29" xfId="16854" xr:uid="{00000000-0005-0000-0000-0000FE2E0000}"/>
    <cellStyle name="60% - Accent1 29 2" xfId="16856" xr:uid="{00000000-0005-0000-0000-0000FF2E0000}"/>
    <cellStyle name="60% - Accent1 29_REKAP IBT" xfId="12672" xr:uid="{00000000-0005-0000-0000-0000002F0000}"/>
    <cellStyle name="60% - Accent1 3" xfId="16861" xr:uid="{00000000-0005-0000-0000-0000012F0000}"/>
    <cellStyle name="60% - Accent1 3 10" xfId="16862" xr:uid="{00000000-0005-0000-0000-0000022F0000}"/>
    <cellStyle name="60% - Accent1 3 11" xfId="16863" xr:uid="{00000000-0005-0000-0000-0000032F0000}"/>
    <cellStyle name="60% - Accent1 3 12" xfId="16864" xr:uid="{00000000-0005-0000-0000-0000042F0000}"/>
    <cellStyle name="60% - Accent1 3 13" xfId="16866" xr:uid="{00000000-0005-0000-0000-0000052F0000}"/>
    <cellStyle name="60% - Accent1 3 14" xfId="16867" xr:uid="{00000000-0005-0000-0000-0000062F0000}"/>
    <cellStyle name="60% - Accent1 3 15" xfId="15979" xr:uid="{00000000-0005-0000-0000-0000072F0000}"/>
    <cellStyle name="60% - Accent1 3 2" xfId="16869" xr:uid="{00000000-0005-0000-0000-0000082F0000}"/>
    <cellStyle name="60% - Accent1 3 3" xfId="16871" xr:uid="{00000000-0005-0000-0000-0000092F0000}"/>
    <cellStyle name="60% - Accent1 3 4" xfId="16872" xr:uid="{00000000-0005-0000-0000-00000A2F0000}"/>
    <cellStyle name="60% - Accent1 3 5" xfId="16874" xr:uid="{00000000-0005-0000-0000-00000B2F0000}"/>
    <cellStyle name="60% - Accent1 3 6" xfId="16876" xr:uid="{00000000-0005-0000-0000-00000C2F0000}"/>
    <cellStyle name="60% - Accent1 3 7" xfId="16878" xr:uid="{00000000-0005-0000-0000-00000D2F0000}"/>
    <cellStyle name="60% - Accent1 3 8" xfId="16880" xr:uid="{00000000-0005-0000-0000-00000E2F0000}"/>
    <cellStyle name="60% - Accent1 3 9" xfId="16881" xr:uid="{00000000-0005-0000-0000-00000F2F0000}"/>
    <cellStyle name="60% - Accent1 3_REKAP IBT" xfId="16883" xr:uid="{00000000-0005-0000-0000-0000102F0000}"/>
    <cellStyle name="60% - Accent1 30" xfId="16830" xr:uid="{00000000-0005-0000-0000-0000112F0000}"/>
    <cellStyle name="60% - Accent1 30 2" xfId="8310" xr:uid="{00000000-0005-0000-0000-0000122F0000}"/>
    <cellStyle name="60% - Accent1 30_REKAP IBT" xfId="16833" xr:uid="{00000000-0005-0000-0000-0000132F0000}"/>
    <cellStyle name="60% - Accent1 31" xfId="16837" xr:uid="{00000000-0005-0000-0000-0000142F0000}"/>
    <cellStyle name="60% - Accent1 31 2" xfId="4617" xr:uid="{00000000-0005-0000-0000-0000152F0000}"/>
    <cellStyle name="60% - Accent1 31_REKAP IBT" xfId="16839" xr:uid="{00000000-0005-0000-0000-0000162F0000}"/>
    <cellStyle name="60% - Accent1 32" xfId="16841" xr:uid="{00000000-0005-0000-0000-0000172F0000}"/>
    <cellStyle name="60% - Accent1 32 2" xfId="16843" xr:uid="{00000000-0005-0000-0000-0000182F0000}"/>
    <cellStyle name="60% - Accent1 32_REKAP IBT" xfId="16845" xr:uid="{00000000-0005-0000-0000-0000192F0000}"/>
    <cellStyle name="60% - Accent1 33" xfId="16847" xr:uid="{00000000-0005-0000-0000-00001A2F0000}"/>
    <cellStyle name="60% - Accent1 33 2" xfId="16849" xr:uid="{00000000-0005-0000-0000-00001B2F0000}"/>
    <cellStyle name="60% - Accent1 33_REKAP IBT" xfId="16851" xr:uid="{00000000-0005-0000-0000-00001C2F0000}"/>
    <cellStyle name="60% - Accent1 34" xfId="16855" xr:uid="{00000000-0005-0000-0000-00001D2F0000}"/>
    <cellStyle name="60% - Accent1 34 2" xfId="16857" xr:uid="{00000000-0005-0000-0000-00001E2F0000}"/>
    <cellStyle name="60% - Accent1 34_REKAP IBT" xfId="12673" xr:uid="{00000000-0005-0000-0000-00001F2F0000}"/>
    <cellStyle name="60% - Accent1 35" xfId="16884" xr:uid="{00000000-0005-0000-0000-0000202F0000}"/>
    <cellStyle name="60% - Accent1 35 2" xfId="16886" xr:uid="{00000000-0005-0000-0000-0000212F0000}"/>
    <cellStyle name="60% - Accent1 35_REKAP IBT" xfId="16888" xr:uid="{00000000-0005-0000-0000-0000222F0000}"/>
    <cellStyle name="60% - Accent1 36" xfId="16891" xr:uid="{00000000-0005-0000-0000-0000232F0000}"/>
    <cellStyle name="60% - Accent1 36 2" xfId="16896" xr:uid="{00000000-0005-0000-0000-0000242F0000}"/>
    <cellStyle name="60% - Accent1 36_REKAP IBT" xfId="13022" xr:uid="{00000000-0005-0000-0000-0000252F0000}"/>
    <cellStyle name="60% - Accent1 37" xfId="16898" xr:uid="{00000000-0005-0000-0000-0000262F0000}"/>
    <cellStyle name="60% - Accent1 37 2" xfId="16903" xr:uid="{00000000-0005-0000-0000-0000272F0000}"/>
    <cellStyle name="60% - Accent1 37_REKAP IBT" xfId="16905" xr:uid="{00000000-0005-0000-0000-0000282F0000}"/>
    <cellStyle name="60% - Accent1 38" xfId="16907" xr:uid="{00000000-0005-0000-0000-0000292F0000}"/>
    <cellStyle name="60% - Accent1 38 2" xfId="16909" xr:uid="{00000000-0005-0000-0000-00002A2F0000}"/>
    <cellStyle name="60% - Accent1 38_REKAP IBT" xfId="16911" xr:uid="{00000000-0005-0000-0000-00002B2F0000}"/>
    <cellStyle name="60% - Accent1 39" xfId="16914" xr:uid="{00000000-0005-0000-0000-00002C2F0000}"/>
    <cellStyle name="60% - Accent1 39 2" xfId="16916" xr:uid="{00000000-0005-0000-0000-00002D2F0000}"/>
    <cellStyle name="60% - Accent1 39_REKAP IBT" xfId="16920" xr:uid="{00000000-0005-0000-0000-00002E2F0000}"/>
    <cellStyle name="60% - Accent1 4" xfId="16928" xr:uid="{00000000-0005-0000-0000-00002F2F0000}"/>
    <cellStyle name="60% - Accent1 4 2" xfId="7523" xr:uid="{00000000-0005-0000-0000-0000302F0000}"/>
    <cellStyle name="60% - Accent1 4 3" xfId="16929" xr:uid="{00000000-0005-0000-0000-0000312F0000}"/>
    <cellStyle name="60% - Accent1 4 4" xfId="16930" xr:uid="{00000000-0005-0000-0000-0000322F0000}"/>
    <cellStyle name="60% - Accent1 4 5" xfId="16932" xr:uid="{00000000-0005-0000-0000-0000332F0000}"/>
    <cellStyle name="60% - Accent1 4 6" xfId="3832" xr:uid="{00000000-0005-0000-0000-0000342F0000}"/>
    <cellStyle name="60% - Accent1 4_REKAP IBT" xfId="16935" xr:uid="{00000000-0005-0000-0000-0000352F0000}"/>
    <cellStyle name="60% - Accent1 40" xfId="16885" xr:uid="{00000000-0005-0000-0000-0000362F0000}"/>
    <cellStyle name="60% - Accent1 40 2" xfId="16887" xr:uid="{00000000-0005-0000-0000-0000372F0000}"/>
    <cellStyle name="60% - Accent1 40_REKAP IBT" xfId="16889" xr:uid="{00000000-0005-0000-0000-0000382F0000}"/>
    <cellStyle name="60% - Accent1 41" xfId="16892" xr:uid="{00000000-0005-0000-0000-0000392F0000}"/>
    <cellStyle name="60% - Accent1 41 2" xfId="16897" xr:uid="{00000000-0005-0000-0000-00003A2F0000}"/>
    <cellStyle name="60% - Accent1 41_REKAP IBT" xfId="13023" xr:uid="{00000000-0005-0000-0000-00003B2F0000}"/>
    <cellStyle name="60% - Accent1 42" xfId="16899" xr:uid="{00000000-0005-0000-0000-00003C2F0000}"/>
    <cellStyle name="60% - Accent1 42 2" xfId="16904" xr:uid="{00000000-0005-0000-0000-00003D2F0000}"/>
    <cellStyle name="60% - Accent1 42_REKAP IBT" xfId="16906" xr:uid="{00000000-0005-0000-0000-00003E2F0000}"/>
    <cellStyle name="60% - Accent1 43" xfId="16908" xr:uid="{00000000-0005-0000-0000-00003F2F0000}"/>
    <cellStyle name="60% - Accent1 43 2" xfId="16910" xr:uid="{00000000-0005-0000-0000-0000402F0000}"/>
    <cellStyle name="60% - Accent1 43_REKAP IBT" xfId="16912" xr:uid="{00000000-0005-0000-0000-0000412F0000}"/>
    <cellStyle name="60% - Accent1 44" xfId="16915" xr:uid="{00000000-0005-0000-0000-0000422F0000}"/>
    <cellStyle name="60% - Accent1 44 2" xfId="16917" xr:uid="{00000000-0005-0000-0000-0000432F0000}"/>
    <cellStyle name="60% - Accent1 44_REKAP IBT" xfId="16921" xr:uid="{00000000-0005-0000-0000-0000442F0000}"/>
    <cellStyle name="60% - Accent1 45" xfId="16937" xr:uid="{00000000-0005-0000-0000-0000452F0000}"/>
    <cellStyle name="60% - Accent1 45 2" xfId="16939" xr:uid="{00000000-0005-0000-0000-0000462F0000}"/>
    <cellStyle name="60% - Accent1 45_REKAP IBT" xfId="16944" xr:uid="{00000000-0005-0000-0000-0000472F0000}"/>
    <cellStyle name="60% - Accent1 46" xfId="16946" xr:uid="{00000000-0005-0000-0000-0000482F0000}"/>
    <cellStyle name="60% - Accent1 46 2" xfId="16948" xr:uid="{00000000-0005-0000-0000-0000492F0000}"/>
    <cellStyle name="60% - Accent1 46_REKAP IBT" xfId="16950" xr:uid="{00000000-0005-0000-0000-00004A2F0000}"/>
    <cellStyle name="60% - Accent1 47" xfId="16956" xr:uid="{00000000-0005-0000-0000-00004B2F0000}"/>
    <cellStyle name="60% - Accent1 47 2" xfId="16958" xr:uid="{00000000-0005-0000-0000-00004C2F0000}"/>
    <cellStyle name="60% - Accent1 47_REKAP IBT" xfId="16960" xr:uid="{00000000-0005-0000-0000-00004D2F0000}"/>
    <cellStyle name="60% - Accent1 48" xfId="14268" xr:uid="{00000000-0005-0000-0000-00004E2F0000}"/>
    <cellStyle name="60% - Accent1 48 2" xfId="16962" xr:uid="{00000000-0005-0000-0000-00004F2F0000}"/>
    <cellStyle name="60% - Accent1 48_REKAP IBT" xfId="14999" xr:uid="{00000000-0005-0000-0000-0000502F0000}"/>
    <cellStyle name="60% - Accent1 49" xfId="16965" xr:uid="{00000000-0005-0000-0000-0000512F0000}"/>
    <cellStyle name="60% - Accent1 49 2" xfId="3300" xr:uid="{00000000-0005-0000-0000-0000522F0000}"/>
    <cellStyle name="60% - Accent1 49_REKAP IBT" xfId="16970" xr:uid="{00000000-0005-0000-0000-0000532F0000}"/>
    <cellStyle name="60% - Accent1 5" xfId="16977" xr:uid="{00000000-0005-0000-0000-0000542F0000}"/>
    <cellStyle name="60% - Accent1 5 2" xfId="16978" xr:uid="{00000000-0005-0000-0000-0000552F0000}"/>
    <cellStyle name="60% - Accent1 5 3" xfId="16979" xr:uid="{00000000-0005-0000-0000-0000562F0000}"/>
    <cellStyle name="60% - Accent1 5 4" xfId="16980" xr:uid="{00000000-0005-0000-0000-0000572F0000}"/>
    <cellStyle name="60% - Accent1 5 5" xfId="16982" xr:uid="{00000000-0005-0000-0000-0000582F0000}"/>
    <cellStyle name="60% - Accent1 5 6" xfId="16984" xr:uid="{00000000-0005-0000-0000-0000592F0000}"/>
    <cellStyle name="60% - Accent1 5_REKAP IBT" xfId="16985" xr:uid="{00000000-0005-0000-0000-00005A2F0000}"/>
    <cellStyle name="60% - Accent1 50" xfId="16938" xr:uid="{00000000-0005-0000-0000-00005B2F0000}"/>
    <cellStyle name="60% - Accent1 50 2" xfId="16940" xr:uid="{00000000-0005-0000-0000-00005C2F0000}"/>
    <cellStyle name="60% - Accent1 50_REKAP IBT" xfId="16945" xr:uid="{00000000-0005-0000-0000-00005D2F0000}"/>
    <cellStyle name="60% - Accent1 51" xfId="16947" xr:uid="{00000000-0005-0000-0000-00005E2F0000}"/>
    <cellStyle name="60% - Accent1 51 2" xfId="16949" xr:uid="{00000000-0005-0000-0000-00005F2F0000}"/>
    <cellStyle name="60% - Accent1 51_REKAP IBT" xfId="16951" xr:uid="{00000000-0005-0000-0000-0000602F0000}"/>
    <cellStyle name="60% - Accent1 52" xfId="16957" xr:uid="{00000000-0005-0000-0000-0000612F0000}"/>
    <cellStyle name="60% - Accent1 52 2" xfId="16959" xr:uid="{00000000-0005-0000-0000-0000622F0000}"/>
    <cellStyle name="60% - Accent1 52_REKAP IBT" xfId="16961" xr:uid="{00000000-0005-0000-0000-0000632F0000}"/>
    <cellStyle name="60% - Accent1 53" xfId="14269" xr:uid="{00000000-0005-0000-0000-0000642F0000}"/>
    <cellStyle name="60% - Accent1 53 2" xfId="16963" xr:uid="{00000000-0005-0000-0000-0000652F0000}"/>
    <cellStyle name="60% - Accent1 53_REKAP IBT" xfId="15000" xr:uid="{00000000-0005-0000-0000-0000662F0000}"/>
    <cellStyle name="60% - Accent1 54" xfId="16966" xr:uid="{00000000-0005-0000-0000-0000672F0000}"/>
    <cellStyle name="60% - Accent1 54 2" xfId="3301" xr:uid="{00000000-0005-0000-0000-0000682F0000}"/>
    <cellStyle name="60% - Accent1 54_REKAP IBT" xfId="16971" xr:uid="{00000000-0005-0000-0000-0000692F0000}"/>
    <cellStyle name="60% - Accent1 55" xfId="16986" xr:uid="{00000000-0005-0000-0000-00006A2F0000}"/>
    <cellStyle name="60% - Accent1 55 2" xfId="16988" xr:uid="{00000000-0005-0000-0000-00006B2F0000}"/>
    <cellStyle name="60% - Accent1 55_REKAP IBT" xfId="16992" xr:uid="{00000000-0005-0000-0000-00006C2F0000}"/>
    <cellStyle name="60% - Accent1 56" xfId="16994" xr:uid="{00000000-0005-0000-0000-00006D2F0000}"/>
    <cellStyle name="60% - Accent1 56 2" xfId="16996" xr:uid="{00000000-0005-0000-0000-00006E2F0000}"/>
    <cellStyle name="60% - Accent1 56_REKAP IBT" xfId="16999" xr:uid="{00000000-0005-0000-0000-00006F2F0000}"/>
    <cellStyle name="60% - Accent1 57" xfId="17003" xr:uid="{00000000-0005-0000-0000-0000702F0000}"/>
    <cellStyle name="60% - Accent1 57 2" xfId="17006" xr:uid="{00000000-0005-0000-0000-0000712F0000}"/>
    <cellStyle name="60% - Accent1 57_REKAP IBT" xfId="9064" xr:uid="{00000000-0005-0000-0000-0000722F0000}"/>
    <cellStyle name="60% - Accent1 58" xfId="17008" xr:uid="{00000000-0005-0000-0000-0000732F0000}"/>
    <cellStyle name="60% - Accent1 58 2" xfId="17011" xr:uid="{00000000-0005-0000-0000-0000742F0000}"/>
    <cellStyle name="60% - Accent1 58_REKAP IBT" xfId="17014" xr:uid="{00000000-0005-0000-0000-0000752F0000}"/>
    <cellStyle name="60% - Accent1 59" xfId="17016" xr:uid="{00000000-0005-0000-0000-0000762F0000}"/>
    <cellStyle name="60% - Accent1 59 2" xfId="17018" xr:uid="{00000000-0005-0000-0000-0000772F0000}"/>
    <cellStyle name="60% - Accent1 59_REKAP IBT" xfId="17020" xr:uid="{00000000-0005-0000-0000-0000782F0000}"/>
    <cellStyle name="60% - Accent1 6" xfId="17023" xr:uid="{00000000-0005-0000-0000-0000792F0000}"/>
    <cellStyle name="60% - Accent1 6 2" xfId="17026" xr:uid="{00000000-0005-0000-0000-00007A2F0000}"/>
    <cellStyle name="60% - Accent1 6 3" xfId="17028" xr:uid="{00000000-0005-0000-0000-00007B2F0000}"/>
    <cellStyle name="60% - Accent1 6 4" xfId="17030" xr:uid="{00000000-0005-0000-0000-00007C2F0000}"/>
    <cellStyle name="60% - Accent1 6 5" xfId="17032" xr:uid="{00000000-0005-0000-0000-00007D2F0000}"/>
    <cellStyle name="60% - Accent1 6 6" xfId="17033" xr:uid="{00000000-0005-0000-0000-00007E2F0000}"/>
    <cellStyle name="60% - Accent1 6_REKAP IBT" xfId="17036" xr:uid="{00000000-0005-0000-0000-00007F2F0000}"/>
    <cellStyle name="60% - Accent1 60" xfId="16987" xr:uid="{00000000-0005-0000-0000-0000802F0000}"/>
    <cellStyle name="60% - Accent1 60 2" xfId="16989" xr:uid="{00000000-0005-0000-0000-0000812F0000}"/>
    <cellStyle name="60% - Accent1 60_REKAP IBT" xfId="16993" xr:uid="{00000000-0005-0000-0000-0000822F0000}"/>
    <cellStyle name="60% - Accent1 61" xfId="16995" xr:uid="{00000000-0005-0000-0000-0000832F0000}"/>
    <cellStyle name="60% - Accent1 61 2" xfId="16997" xr:uid="{00000000-0005-0000-0000-0000842F0000}"/>
    <cellStyle name="60% - Accent1 61_REKAP IBT" xfId="17000" xr:uid="{00000000-0005-0000-0000-0000852F0000}"/>
    <cellStyle name="60% - Accent1 62" xfId="17004" xr:uid="{00000000-0005-0000-0000-0000862F0000}"/>
    <cellStyle name="60% - Accent1 62 2" xfId="17007" xr:uid="{00000000-0005-0000-0000-0000872F0000}"/>
    <cellStyle name="60% - Accent1 62_REKAP IBT" xfId="9065" xr:uid="{00000000-0005-0000-0000-0000882F0000}"/>
    <cellStyle name="60% - Accent1 63" xfId="17009" xr:uid="{00000000-0005-0000-0000-0000892F0000}"/>
    <cellStyle name="60% - Accent1 63 2" xfId="17012" xr:uid="{00000000-0005-0000-0000-00008A2F0000}"/>
    <cellStyle name="60% - Accent1 63_REKAP IBT" xfId="17015" xr:uid="{00000000-0005-0000-0000-00008B2F0000}"/>
    <cellStyle name="60% - Accent1 64" xfId="17017" xr:uid="{00000000-0005-0000-0000-00008C2F0000}"/>
    <cellStyle name="60% - Accent1 64 2" xfId="17019" xr:uid="{00000000-0005-0000-0000-00008D2F0000}"/>
    <cellStyle name="60% - Accent1 64_REKAP IBT" xfId="17021" xr:uid="{00000000-0005-0000-0000-00008E2F0000}"/>
    <cellStyle name="60% - Accent1 65" xfId="17037" xr:uid="{00000000-0005-0000-0000-00008F2F0000}"/>
    <cellStyle name="60% - Accent1 65 2" xfId="17039" xr:uid="{00000000-0005-0000-0000-0000902F0000}"/>
    <cellStyle name="60% - Accent1 65_REKAP IBT" xfId="4438" xr:uid="{00000000-0005-0000-0000-0000912F0000}"/>
    <cellStyle name="60% - Accent1 66" xfId="17041" xr:uid="{00000000-0005-0000-0000-0000922F0000}"/>
    <cellStyle name="60% - Accent1 66 2" xfId="17043" xr:uid="{00000000-0005-0000-0000-0000932F0000}"/>
    <cellStyle name="60% - Accent1 66_REKAP IBT" xfId="17045" xr:uid="{00000000-0005-0000-0000-0000942F0000}"/>
    <cellStyle name="60% - Accent1 67" xfId="17047" xr:uid="{00000000-0005-0000-0000-0000952F0000}"/>
    <cellStyle name="60% - Accent1 67 2" xfId="1783" xr:uid="{00000000-0005-0000-0000-0000962F0000}"/>
    <cellStyle name="60% - Accent1 67_REKAP IBT" xfId="17050" xr:uid="{00000000-0005-0000-0000-0000972F0000}"/>
    <cellStyle name="60% - Accent1 68" xfId="17052" xr:uid="{00000000-0005-0000-0000-0000982F0000}"/>
    <cellStyle name="60% - Accent1 68 2" xfId="17055" xr:uid="{00000000-0005-0000-0000-0000992F0000}"/>
    <cellStyle name="60% - Accent1 68_REKAP IBT" xfId="17057" xr:uid="{00000000-0005-0000-0000-00009A2F0000}"/>
    <cellStyle name="60% - Accent1 69" xfId="17060" xr:uid="{00000000-0005-0000-0000-00009B2F0000}"/>
    <cellStyle name="60% - Accent1 69 2" xfId="17062" xr:uid="{00000000-0005-0000-0000-00009C2F0000}"/>
    <cellStyle name="60% - Accent1 69_REKAP IBT" xfId="8859" xr:uid="{00000000-0005-0000-0000-00009D2F0000}"/>
    <cellStyle name="60% - Accent1 7" xfId="17065" xr:uid="{00000000-0005-0000-0000-00009E2F0000}"/>
    <cellStyle name="60% - Accent1 7 2" xfId="17068" xr:uid="{00000000-0005-0000-0000-00009F2F0000}"/>
    <cellStyle name="60% - Accent1 7 3" xfId="17070" xr:uid="{00000000-0005-0000-0000-0000A02F0000}"/>
    <cellStyle name="60% - Accent1 7 4" xfId="17071" xr:uid="{00000000-0005-0000-0000-0000A12F0000}"/>
    <cellStyle name="60% - Accent1 7 5" xfId="14739" xr:uid="{00000000-0005-0000-0000-0000A22F0000}"/>
    <cellStyle name="60% - Accent1 7 6" xfId="12253" xr:uid="{00000000-0005-0000-0000-0000A32F0000}"/>
    <cellStyle name="60% - Accent1 7_REKAP IBT" xfId="17073" xr:uid="{00000000-0005-0000-0000-0000A42F0000}"/>
    <cellStyle name="60% - Accent1 70" xfId="17038" xr:uid="{00000000-0005-0000-0000-0000A52F0000}"/>
    <cellStyle name="60% - Accent1 70 2" xfId="17040" xr:uid="{00000000-0005-0000-0000-0000A62F0000}"/>
    <cellStyle name="60% - Accent1 70_REKAP IBT" xfId="4439" xr:uid="{00000000-0005-0000-0000-0000A72F0000}"/>
    <cellStyle name="60% - Accent1 71" xfId="17042" xr:uid="{00000000-0005-0000-0000-0000A82F0000}"/>
    <cellStyle name="60% - Accent1 71 2" xfId="17044" xr:uid="{00000000-0005-0000-0000-0000A92F0000}"/>
    <cellStyle name="60% - Accent1 71_REKAP IBT" xfId="17046" xr:uid="{00000000-0005-0000-0000-0000AA2F0000}"/>
    <cellStyle name="60% - Accent1 72" xfId="17048" xr:uid="{00000000-0005-0000-0000-0000AB2F0000}"/>
    <cellStyle name="60% - Accent1 72 2" xfId="1784" xr:uid="{00000000-0005-0000-0000-0000AC2F0000}"/>
    <cellStyle name="60% - Accent1 72_REKAP IBT" xfId="17051" xr:uid="{00000000-0005-0000-0000-0000AD2F0000}"/>
    <cellStyle name="60% - Accent1 73" xfId="17053" xr:uid="{00000000-0005-0000-0000-0000AE2F0000}"/>
    <cellStyle name="60% - Accent1 73 2" xfId="17056" xr:uid="{00000000-0005-0000-0000-0000AF2F0000}"/>
    <cellStyle name="60% - Accent1 73_REKAP IBT" xfId="17058" xr:uid="{00000000-0005-0000-0000-0000B02F0000}"/>
    <cellStyle name="60% - Accent1 74" xfId="17061" xr:uid="{00000000-0005-0000-0000-0000B12F0000}"/>
    <cellStyle name="60% - Accent1 74 2" xfId="17063" xr:uid="{00000000-0005-0000-0000-0000B22F0000}"/>
    <cellStyle name="60% - Accent1 74_REKAP IBT" xfId="8860" xr:uid="{00000000-0005-0000-0000-0000B32F0000}"/>
    <cellStyle name="60% - Accent1 75" xfId="17075" xr:uid="{00000000-0005-0000-0000-0000B42F0000}"/>
    <cellStyle name="60% - Accent1 75 2" xfId="17077" xr:uid="{00000000-0005-0000-0000-0000B52F0000}"/>
    <cellStyle name="60% - Accent1 75_REKAP IBT" xfId="17078" xr:uid="{00000000-0005-0000-0000-0000B62F0000}"/>
    <cellStyle name="60% - Accent1 76" xfId="17079" xr:uid="{00000000-0005-0000-0000-0000B72F0000}"/>
    <cellStyle name="60% - Accent1 76 2" xfId="17081" xr:uid="{00000000-0005-0000-0000-0000B82F0000}"/>
    <cellStyle name="60% - Accent1 76_REKAP IBT" xfId="17083" xr:uid="{00000000-0005-0000-0000-0000B92F0000}"/>
    <cellStyle name="60% - Accent1 77" xfId="17084" xr:uid="{00000000-0005-0000-0000-0000BA2F0000}"/>
    <cellStyle name="60% - Accent1 77 2" xfId="17086" xr:uid="{00000000-0005-0000-0000-0000BB2F0000}"/>
    <cellStyle name="60% - Accent1 77_REKAP IBT" xfId="17087" xr:uid="{00000000-0005-0000-0000-0000BC2F0000}"/>
    <cellStyle name="60% - Accent1 78" xfId="17088" xr:uid="{00000000-0005-0000-0000-0000BD2F0000}"/>
    <cellStyle name="60% - Accent1 78 2" xfId="17091" xr:uid="{00000000-0005-0000-0000-0000BE2F0000}"/>
    <cellStyle name="60% - Accent1 78_REKAP IBT" xfId="17092" xr:uid="{00000000-0005-0000-0000-0000BF2F0000}"/>
    <cellStyle name="60% - Accent1 79" xfId="17093" xr:uid="{00000000-0005-0000-0000-0000C02F0000}"/>
    <cellStyle name="60% - Accent1 79 2" xfId="17095" xr:uid="{00000000-0005-0000-0000-0000C12F0000}"/>
    <cellStyle name="60% - Accent1 79_REKAP IBT" xfId="17096" xr:uid="{00000000-0005-0000-0000-0000C22F0000}"/>
    <cellStyle name="60% - Accent1 8" xfId="17100" xr:uid="{00000000-0005-0000-0000-0000C32F0000}"/>
    <cellStyle name="60% - Accent1 8 2" xfId="17102" xr:uid="{00000000-0005-0000-0000-0000C42F0000}"/>
    <cellStyle name="60% - Accent1 8 3" xfId="17103" xr:uid="{00000000-0005-0000-0000-0000C52F0000}"/>
    <cellStyle name="60% - Accent1 8 4" xfId="17104" xr:uid="{00000000-0005-0000-0000-0000C62F0000}"/>
    <cellStyle name="60% - Accent1 8 5" xfId="17105" xr:uid="{00000000-0005-0000-0000-0000C72F0000}"/>
    <cellStyle name="60% - Accent1 8 6" xfId="17106" xr:uid="{00000000-0005-0000-0000-0000C82F0000}"/>
    <cellStyle name="60% - Accent1 8_REKAP IBT" xfId="17107" xr:uid="{00000000-0005-0000-0000-0000C92F0000}"/>
    <cellStyle name="60% - Accent1 80" xfId="17076" xr:uid="{00000000-0005-0000-0000-0000CA2F0000}"/>
    <cellStyle name="60% - Accent1 81" xfId="17080" xr:uid="{00000000-0005-0000-0000-0000CB2F0000}"/>
    <cellStyle name="60% - Accent1 81 2" xfId="17082" xr:uid="{00000000-0005-0000-0000-0000CC2F0000}"/>
    <cellStyle name="60% - Accent1 82" xfId="17085" xr:uid="{00000000-0005-0000-0000-0000CD2F0000}"/>
    <cellStyle name="60% - Accent1 83" xfId="17089" xr:uid="{00000000-0005-0000-0000-0000CE2F0000}"/>
    <cellStyle name="60% - Accent1 84" xfId="17094" xr:uid="{00000000-0005-0000-0000-0000CF2F0000}"/>
    <cellStyle name="60% - Accent1 85" xfId="17108" xr:uid="{00000000-0005-0000-0000-0000D02F0000}"/>
    <cellStyle name="60% - Accent1 86" xfId="17110" xr:uid="{00000000-0005-0000-0000-0000D12F0000}"/>
    <cellStyle name="60% - Accent1 87" xfId="49887" xr:uid="{00000000-0005-0000-0000-0000D22F0000}"/>
    <cellStyle name="60% - Accent1 9" xfId="17114" xr:uid="{00000000-0005-0000-0000-0000D32F0000}"/>
    <cellStyle name="60% - Accent1 9 2" xfId="7540" xr:uid="{00000000-0005-0000-0000-0000D42F0000}"/>
    <cellStyle name="60% - Accent1 9 3" xfId="17115" xr:uid="{00000000-0005-0000-0000-0000D52F0000}"/>
    <cellStyle name="60% - Accent1 9 4" xfId="17116" xr:uid="{00000000-0005-0000-0000-0000D62F0000}"/>
    <cellStyle name="60% - Accent1 9 5" xfId="17117" xr:uid="{00000000-0005-0000-0000-0000D72F0000}"/>
    <cellStyle name="60% - Accent1 9 6" xfId="17119" xr:uid="{00000000-0005-0000-0000-0000D82F0000}"/>
    <cellStyle name="60% - Accent1 9_REKAP IBT" xfId="17121" xr:uid="{00000000-0005-0000-0000-0000D92F0000}"/>
    <cellStyle name="60% - Accent2 10" xfId="17123" xr:uid="{00000000-0005-0000-0000-0000DA2F0000}"/>
    <cellStyle name="60% - Accent2 10 2" xfId="17124" xr:uid="{00000000-0005-0000-0000-0000DB2F0000}"/>
    <cellStyle name="60% - Accent2 10 3" xfId="17127" xr:uid="{00000000-0005-0000-0000-0000DC2F0000}"/>
    <cellStyle name="60% - Accent2 10 4" xfId="17130" xr:uid="{00000000-0005-0000-0000-0000DD2F0000}"/>
    <cellStyle name="60% - Accent2 10 5" xfId="17133" xr:uid="{00000000-0005-0000-0000-0000DE2F0000}"/>
    <cellStyle name="60% - Accent2 10 6" xfId="17135" xr:uid="{00000000-0005-0000-0000-0000DF2F0000}"/>
    <cellStyle name="60% - Accent2 10_REKAP IBT" xfId="17136" xr:uid="{00000000-0005-0000-0000-0000E02F0000}"/>
    <cellStyle name="60% - Accent2 11" xfId="17137" xr:uid="{00000000-0005-0000-0000-0000E12F0000}"/>
    <cellStyle name="60% - Accent2 11 2" xfId="17138" xr:uid="{00000000-0005-0000-0000-0000E22F0000}"/>
    <cellStyle name="60% - Accent2 11 3" xfId="17140" xr:uid="{00000000-0005-0000-0000-0000E32F0000}"/>
    <cellStyle name="60% - Accent2 11 4" xfId="17141" xr:uid="{00000000-0005-0000-0000-0000E42F0000}"/>
    <cellStyle name="60% - Accent2 11 5" xfId="17142" xr:uid="{00000000-0005-0000-0000-0000E52F0000}"/>
    <cellStyle name="60% - Accent2 11_REKAP IBT" xfId="17143" xr:uid="{00000000-0005-0000-0000-0000E62F0000}"/>
    <cellStyle name="60% - Accent2 12" xfId="17144" xr:uid="{00000000-0005-0000-0000-0000E72F0000}"/>
    <cellStyle name="60% - Accent2 12 2" xfId="17145" xr:uid="{00000000-0005-0000-0000-0000E82F0000}"/>
    <cellStyle name="60% - Accent2 12 3" xfId="17146" xr:uid="{00000000-0005-0000-0000-0000E92F0000}"/>
    <cellStyle name="60% - Accent2 12 4" xfId="17147" xr:uid="{00000000-0005-0000-0000-0000EA2F0000}"/>
    <cellStyle name="60% - Accent2 12 5" xfId="17148" xr:uid="{00000000-0005-0000-0000-0000EB2F0000}"/>
    <cellStyle name="60% - Accent2 12_REKAP IBT" xfId="17149" xr:uid="{00000000-0005-0000-0000-0000EC2F0000}"/>
    <cellStyle name="60% - Accent2 13" xfId="17150" xr:uid="{00000000-0005-0000-0000-0000ED2F0000}"/>
    <cellStyle name="60% - Accent2 13 2" xfId="17151" xr:uid="{00000000-0005-0000-0000-0000EE2F0000}"/>
    <cellStyle name="60% - Accent2 13 3" xfId="17152" xr:uid="{00000000-0005-0000-0000-0000EF2F0000}"/>
    <cellStyle name="60% - Accent2 13 4" xfId="17153" xr:uid="{00000000-0005-0000-0000-0000F02F0000}"/>
    <cellStyle name="60% - Accent2 13 5" xfId="17154" xr:uid="{00000000-0005-0000-0000-0000F12F0000}"/>
    <cellStyle name="60% - Accent2 13_REKAP IBT" xfId="17005" xr:uid="{00000000-0005-0000-0000-0000F22F0000}"/>
    <cellStyle name="60% - Accent2 14" xfId="17155" xr:uid="{00000000-0005-0000-0000-0000F32F0000}"/>
    <cellStyle name="60% - Accent2 14 2" xfId="17156" xr:uid="{00000000-0005-0000-0000-0000F42F0000}"/>
    <cellStyle name="60% - Accent2 14 3" xfId="17157" xr:uid="{00000000-0005-0000-0000-0000F52F0000}"/>
    <cellStyle name="60% - Accent2 14 4" xfId="17158" xr:uid="{00000000-0005-0000-0000-0000F62F0000}"/>
    <cellStyle name="60% - Accent2 14 5" xfId="17159" xr:uid="{00000000-0005-0000-0000-0000F72F0000}"/>
    <cellStyle name="60% - Accent2 14_REKAP IBT" xfId="17162" xr:uid="{00000000-0005-0000-0000-0000F82F0000}"/>
    <cellStyle name="60% - Accent2 15" xfId="17163" xr:uid="{00000000-0005-0000-0000-0000F92F0000}"/>
    <cellStyle name="60% - Accent2 15 2" xfId="17165" xr:uid="{00000000-0005-0000-0000-0000FA2F0000}"/>
    <cellStyle name="60% - Accent2 15 3" xfId="17167" xr:uid="{00000000-0005-0000-0000-0000FB2F0000}"/>
    <cellStyle name="60% - Accent2 15 4" xfId="17168" xr:uid="{00000000-0005-0000-0000-0000FC2F0000}"/>
    <cellStyle name="60% - Accent2 15 5" xfId="17169" xr:uid="{00000000-0005-0000-0000-0000FD2F0000}"/>
    <cellStyle name="60% - Accent2 15_REKAP IBT" xfId="170" xr:uid="{00000000-0005-0000-0000-0000FE2F0000}"/>
    <cellStyle name="60% - Accent2 16" xfId="17170" xr:uid="{00000000-0005-0000-0000-0000FF2F0000}"/>
    <cellStyle name="60% - Accent2 16 2" xfId="17172" xr:uid="{00000000-0005-0000-0000-000000300000}"/>
    <cellStyle name="60% - Accent2 16 3" xfId="17175" xr:uid="{00000000-0005-0000-0000-000001300000}"/>
    <cellStyle name="60% - Accent2 16 4" xfId="17176" xr:uid="{00000000-0005-0000-0000-000002300000}"/>
    <cellStyle name="60% - Accent2 16 5" xfId="16001" xr:uid="{00000000-0005-0000-0000-000003300000}"/>
    <cellStyle name="60% - Accent2 16_REKAP IBT" xfId="17177" xr:uid="{00000000-0005-0000-0000-000004300000}"/>
    <cellStyle name="60% - Accent2 17" xfId="17179" xr:uid="{00000000-0005-0000-0000-000005300000}"/>
    <cellStyle name="60% - Accent2 17 2" xfId="17181" xr:uid="{00000000-0005-0000-0000-000006300000}"/>
    <cellStyle name="60% - Accent2 17 3" xfId="17183" xr:uid="{00000000-0005-0000-0000-000007300000}"/>
    <cellStyle name="60% - Accent2 17 4" xfId="17184" xr:uid="{00000000-0005-0000-0000-000008300000}"/>
    <cellStyle name="60% - Accent2 17 5" xfId="10082" xr:uid="{00000000-0005-0000-0000-000009300000}"/>
    <cellStyle name="60% - Accent2 17_REKAP IBT" xfId="17185" xr:uid="{00000000-0005-0000-0000-00000A300000}"/>
    <cellStyle name="60% - Accent2 18" xfId="17187" xr:uid="{00000000-0005-0000-0000-00000B300000}"/>
    <cellStyle name="60% - Accent2 18 2" xfId="17189" xr:uid="{00000000-0005-0000-0000-00000C300000}"/>
    <cellStyle name="60% - Accent2 18_REKAP IBT" xfId="17191" xr:uid="{00000000-0005-0000-0000-00000D300000}"/>
    <cellStyle name="60% - Accent2 19" xfId="17194" xr:uid="{00000000-0005-0000-0000-00000E300000}"/>
    <cellStyle name="60% - Accent2 19 2" xfId="17196" xr:uid="{00000000-0005-0000-0000-00000F300000}"/>
    <cellStyle name="60% - Accent2 19_REKAP IBT" xfId="17198" xr:uid="{00000000-0005-0000-0000-000010300000}"/>
    <cellStyle name="60% - Accent2 2" xfId="578" xr:uid="{00000000-0005-0000-0000-000011300000}"/>
    <cellStyle name="60% - Accent2 2 10" xfId="17200" xr:uid="{00000000-0005-0000-0000-000012300000}"/>
    <cellStyle name="60% - Accent2 2 11" xfId="17201" xr:uid="{00000000-0005-0000-0000-000013300000}"/>
    <cellStyle name="60% - Accent2 2 12" xfId="17202" xr:uid="{00000000-0005-0000-0000-000014300000}"/>
    <cellStyle name="60% - Accent2 2 13" xfId="17203" xr:uid="{00000000-0005-0000-0000-000015300000}"/>
    <cellStyle name="60% - Accent2 2 14" xfId="13861" xr:uid="{00000000-0005-0000-0000-000016300000}"/>
    <cellStyle name="60% - Accent2 2 15" xfId="17204" xr:uid="{00000000-0005-0000-0000-000017300000}"/>
    <cellStyle name="60% - Accent2 2 16" xfId="17206" xr:uid="{00000000-0005-0000-0000-000018300000}"/>
    <cellStyle name="60% - Accent2 2 17" xfId="17209" xr:uid="{00000000-0005-0000-0000-000019300000}"/>
    <cellStyle name="60% - Accent2 2 18" xfId="17212" xr:uid="{00000000-0005-0000-0000-00001A300000}"/>
    <cellStyle name="60% - Accent2 2 19" xfId="16655" xr:uid="{00000000-0005-0000-0000-00001B300000}"/>
    <cellStyle name="60% - Accent2 2 2" xfId="17215" xr:uid="{00000000-0005-0000-0000-00001C300000}"/>
    <cellStyle name="60% - Accent2 2 2 2" xfId="17216" xr:uid="{00000000-0005-0000-0000-00001D300000}"/>
    <cellStyle name="60% - Accent2 2 2 3" xfId="50313" xr:uid="{00000000-0005-0000-0000-00001E300000}"/>
    <cellStyle name="60% - Accent2 2 20" xfId="17205" xr:uid="{00000000-0005-0000-0000-00001F300000}"/>
    <cellStyle name="60% - Accent2 2 21" xfId="17207" xr:uid="{00000000-0005-0000-0000-000020300000}"/>
    <cellStyle name="60% - Accent2 2 22" xfId="17210" xr:uid="{00000000-0005-0000-0000-000021300000}"/>
    <cellStyle name="60% - Accent2 2 23" xfId="17213" xr:uid="{00000000-0005-0000-0000-000022300000}"/>
    <cellStyle name="60% - Accent2 2 24" xfId="16656" xr:uid="{00000000-0005-0000-0000-000023300000}"/>
    <cellStyle name="60% - Accent2 2 25" xfId="17217" xr:uid="{00000000-0005-0000-0000-000024300000}"/>
    <cellStyle name="60% - Accent2 2 26" xfId="17218" xr:uid="{00000000-0005-0000-0000-000025300000}"/>
    <cellStyle name="60% - Accent2 2 27" xfId="17219" xr:uid="{00000000-0005-0000-0000-000026300000}"/>
    <cellStyle name="60% - Accent2 2 28" xfId="17220" xr:uid="{00000000-0005-0000-0000-000027300000}"/>
    <cellStyle name="60% - Accent2 2 29" xfId="17221" xr:uid="{00000000-0005-0000-0000-000028300000}"/>
    <cellStyle name="60% - Accent2 2 3" xfId="17222" xr:uid="{00000000-0005-0000-0000-000029300000}"/>
    <cellStyle name="60% - Accent2 2 4" xfId="17223" xr:uid="{00000000-0005-0000-0000-00002A300000}"/>
    <cellStyle name="60% - Accent2 2 5" xfId="17225" xr:uid="{00000000-0005-0000-0000-00002B300000}"/>
    <cellStyle name="60% - Accent2 2 6" xfId="17227" xr:uid="{00000000-0005-0000-0000-00002C300000}"/>
    <cellStyle name="60% - Accent2 2 7" xfId="17229" xr:uid="{00000000-0005-0000-0000-00002D300000}"/>
    <cellStyle name="60% - Accent2 2 8" xfId="17230" xr:uid="{00000000-0005-0000-0000-00002E300000}"/>
    <cellStyle name="60% - Accent2 2 9" xfId="17231" xr:uid="{00000000-0005-0000-0000-00002F300000}"/>
    <cellStyle name="60% - Accent2 2_REKAP IBT" xfId="17232" xr:uid="{00000000-0005-0000-0000-000030300000}"/>
    <cellStyle name="60% - Accent2 20" xfId="17164" xr:uid="{00000000-0005-0000-0000-000031300000}"/>
    <cellStyle name="60% - Accent2 20 2" xfId="17166" xr:uid="{00000000-0005-0000-0000-000032300000}"/>
    <cellStyle name="60% - Accent2 20_REKAP IBT" xfId="171" xr:uid="{00000000-0005-0000-0000-000033300000}"/>
    <cellStyle name="60% - Accent2 21" xfId="17171" xr:uid="{00000000-0005-0000-0000-000034300000}"/>
    <cellStyle name="60% - Accent2 21 2" xfId="17173" xr:uid="{00000000-0005-0000-0000-000035300000}"/>
    <cellStyle name="60% - Accent2 21_REKAP IBT" xfId="17178" xr:uid="{00000000-0005-0000-0000-000036300000}"/>
    <cellStyle name="60% - Accent2 22" xfId="17180" xr:uid="{00000000-0005-0000-0000-000037300000}"/>
    <cellStyle name="60% - Accent2 22 2" xfId="17182" xr:uid="{00000000-0005-0000-0000-000038300000}"/>
    <cellStyle name="60% - Accent2 22_REKAP IBT" xfId="17186" xr:uid="{00000000-0005-0000-0000-000039300000}"/>
    <cellStyle name="60% - Accent2 23" xfId="17188" xr:uid="{00000000-0005-0000-0000-00003A300000}"/>
    <cellStyle name="60% - Accent2 23 2" xfId="17190" xr:uid="{00000000-0005-0000-0000-00003B300000}"/>
    <cellStyle name="60% - Accent2 23_REKAP IBT" xfId="17192" xr:uid="{00000000-0005-0000-0000-00003C300000}"/>
    <cellStyle name="60% - Accent2 24" xfId="17195" xr:uid="{00000000-0005-0000-0000-00003D300000}"/>
    <cellStyle name="60% - Accent2 24 2" xfId="17197" xr:uid="{00000000-0005-0000-0000-00003E300000}"/>
    <cellStyle name="60% - Accent2 24_REKAP IBT" xfId="17199" xr:uid="{00000000-0005-0000-0000-00003F300000}"/>
    <cellStyle name="60% - Accent2 25" xfId="17233" xr:uid="{00000000-0005-0000-0000-000040300000}"/>
    <cellStyle name="60% - Accent2 25 2" xfId="17235" xr:uid="{00000000-0005-0000-0000-000041300000}"/>
    <cellStyle name="60% - Accent2 25_REKAP IBT" xfId="17238" xr:uid="{00000000-0005-0000-0000-000042300000}"/>
    <cellStyle name="60% - Accent2 26" xfId="17242" xr:uid="{00000000-0005-0000-0000-000043300000}"/>
    <cellStyle name="60% - Accent2 26 2" xfId="17246" xr:uid="{00000000-0005-0000-0000-000044300000}"/>
    <cellStyle name="60% - Accent2 26_REKAP IBT" xfId="17250" xr:uid="{00000000-0005-0000-0000-000045300000}"/>
    <cellStyle name="60% - Accent2 27" xfId="17254" xr:uid="{00000000-0005-0000-0000-000046300000}"/>
    <cellStyle name="60% - Accent2 27 2" xfId="17260" xr:uid="{00000000-0005-0000-0000-000047300000}"/>
    <cellStyle name="60% - Accent2 27_REKAP IBT" xfId="17263" xr:uid="{00000000-0005-0000-0000-000048300000}"/>
    <cellStyle name="60% - Accent2 28" xfId="17266" xr:uid="{00000000-0005-0000-0000-000049300000}"/>
    <cellStyle name="60% - Accent2 28 2" xfId="17268" xr:uid="{00000000-0005-0000-0000-00004A300000}"/>
    <cellStyle name="60% - Accent2 28_REKAP IBT" xfId="17270" xr:uid="{00000000-0005-0000-0000-00004B300000}"/>
    <cellStyle name="60% - Accent2 29" xfId="17272" xr:uid="{00000000-0005-0000-0000-00004C300000}"/>
    <cellStyle name="60% - Accent2 29 2" xfId="17274" xr:uid="{00000000-0005-0000-0000-00004D300000}"/>
    <cellStyle name="60% - Accent2 29_REKAP IBT" xfId="17276" xr:uid="{00000000-0005-0000-0000-00004E300000}"/>
    <cellStyle name="60% - Accent2 3" xfId="17278" xr:uid="{00000000-0005-0000-0000-00004F300000}"/>
    <cellStyle name="60% - Accent2 3 10" xfId="17281" xr:uid="{00000000-0005-0000-0000-000050300000}"/>
    <cellStyle name="60% - Accent2 3 11" xfId="17282" xr:uid="{00000000-0005-0000-0000-000051300000}"/>
    <cellStyle name="60% - Accent2 3 12" xfId="17283" xr:uid="{00000000-0005-0000-0000-000052300000}"/>
    <cellStyle name="60% - Accent2 3 13" xfId="17284" xr:uid="{00000000-0005-0000-0000-000053300000}"/>
    <cellStyle name="60% - Accent2 3 14" xfId="17285" xr:uid="{00000000-0005-0000-0000-000054300000}"/>
    <cellStyle name="60% - Accent2 3 15" xfId="17286" xr:uid="{00000000-0005-0000-0000-000055300000}"/>
    <cellStyle name="60% - Accent2 3 2" xfId="17288" xr:uid="{00000000-0005-0000-0000-000056300000}"/>
    <cellStyle name="60% - Accent2 3 3" xfId="17290" xr:uid="{00000000-0005-0000-0000-000057300000}"/>
    <cellStyle name="60% - Accent2 3 4" xfId="17292" xr:uid="{00000000-0005-0000-0000-000058300000}"/>
    <cellStyle name="60% - Accent2 3 5" xfId="17295" xr:uid="{00000000-0005-0000-0000-000059300000}"/>
    <cellStyle name="60% - Accent2 3 6" xfId="17298" xr:uid="{00000000-0005-0000-0000-00005A300000}"/>
    <cellStyle name="60% - Accent2 3 7" xfId="17300" xr:uid="{00000000-0005-0000-0000-00005B300000}"/>
    <cellStyle name="60% - Accent2 3 8" xfId="17301" xr:uid="{00000000-0005-0000-0000-00005C300000}"/>
    <cellStyle name="60% - Accent2 3 9" xfId="17303" xr:uid="{00000000-0005-0000-0000-00005D300000}"/>
    <cellStyle name="60% - Accent2 3_REKAP IBT" xfId="17304" xr:uid="{00000000-0005-0000-0000-00005E300000}"/>
    <cellStyle name="60% - Accent2 30" xfId="17234" xr:uid="{00000000-0005-0000-0000-00005F300000}"/>
    <cellStyle name="60% - Accent2 30 2" xfId="17236" xr:uid="{00000000-0005-0000-0000-000060300000}"/>
    <cellStyle name="60% - Accent2 30_REKAP IBT" xfId="17239" xr:uid="{00000000-0005-0000-0000-000061300000}"/>
    <cellStyle name="60% - Accent2 31" xfId="17243" xr:uid="{00000000-0005-0000-0000-000062300000}"/>
    <cellStyle name="60% - Accent2 31 2" xfId="17247" xr:uid="{00000000-0005-0000-0000-000063300000}"/>
    <cellStyle name="60% - Accent2 31_REKAP IBT" xfId="17251" xr:uid="{00000000-0005-0000-0000-000064300000}"/>
    <cellStyle name="60% - Accent2 32" xfId="17255" xr:uid="{00000000-0005-0000-0000-000065300000}"/>
    <cellStyle name="60% - Accent2 32 2" xfId="17261" xr:uid="{00000000-0005-0000-0000-000066300000}"/>
    <cellStyle name="60% - Accent2 32_REKAP IBT" xfId="17264" xr:uid="{00000000-0005-0000-0000-000067300000}"/>
    <cellStyle name="60% - Accent2 33" xfId="17267" xr:uid="{00000000-0005-0000-0000-000068300000}"/>
    <cellStyle name="60% - Accent2 33 2" xfId="17269" xr:uid="{00000000-0005-0000-0000-000069300000}"/>
    <cellStyle name="60% - Accent2 33_REKAP IBT" xfId="17271" xr:uid="{00000000-0005-0000-0000-00006A300000}"/>
    <cellStyle name="60% - Accent2 34" xfId="17273" xr:uid="{00000000-0005-0000-0000-00006B300000}"/>
    <cellStyle name="60% - Accent2 34 2" xfId="17275" xr:uid="{00000000-0005-0000-0000-00006C300000}"/>
    <cellStyle name="60% - Accent2 34_REKAP IBT" xfId="17277" xr:uid="{00000000-0005-0000-0000-00006D300000}"/>
    <cellStyle name="60% - Accent2 35" xfId="17306" xr:uid="{00000000-0005-0000-0000-00006E300000}"/>
    <cellStyle name="60% - Accent2 35 2" xfId="17308" xr:uid="{00000000-0005-0000-0000-00006F300000}"/>
    <cellStyle name="60% - Accent2 35_REKAP IBT" xfId="17311" xr:uid="{00000000-0005-0000-0000-000070300000}"/>
    <cellStyle name="60% - Accent2 36" xfId="17316" xr:uid="{00000000-0005-0000-0000-000071300000}"/>
    <cellStyle name="60% - Accent2 36 2" xfId="17318" xr:uid="{00000000-0005-0000-0000-000072300000}"/>
    <cellStyle name="60% - Accent2 36_REKAP IBT" xfId="17320" xr:uid="{00000000-0005-0000-0000-000073300000}"/>
    <cellStyle name="60% - Accent2 37" xfId="17323" xr:uid="{00000000-0005-0000-0000-000074300000}"/>
    <cellStyle name="60% - Accent2 37 2" xfId="17325" xr:uid="{00000000-0005-0000-0000-000075300000}"/>
    <cellStyle name="60% - Accent2 37_REKAP IBT" xfId="17327" xr:uid="{00000000-0005-0000-0000-000076300000}"/>
    <cellStyle name="60% - Accent2 38" xfId="17329" xr:uid="{00000000-0005-0000-0000-000077300000}"/>
    <cellStyle name="60% - Accent2 38 2" xfId="17331" xr:uid="{00000000-0005-0000-0000-000078300000}"/>
    <cellStyle name="60% - Accent2 38_REKAP IBT" xfId="17333" xr:uid="{00000000-0005-0000-0000-000079300000}"/>
    <cellStyle name="60% - Accent2 39" xfId="17338" xr:uid="{00000000-0005-0000-0000-00007A300000}"/>
    <cellStyle name="60% - Accent2 39 2" xfId="17341" xr:uid="{00000000-0005-0000-0000-00007B300000}"/>
    <cellStyle name="60% - Accent2 39_REKAP IBT" xfId="17344" xr:uid="{00000000-0005-0000-0000-00007C300000}"/>
    <cellStyle name="60% - Accent2 4" xfId="17347" xr:uid="{00000000-0005-0000-0000-00007D300000}"/>
    <cellStyle name="60% - Accent2 4 2" xfId="7638" xr:uid="{00000000-0005-0000-0000-00007E300000}"/>
    <cellStyle name="60% - Accent2 4 3" xfId="17350" xr:uid="{00000000-0005-0000-0000-00007F300000}"/>
    <cellStyle name="60% - Accent2 4 4" xfId="17352" xr:uid="{00000000-0005-0000-0000-000080300000}"/>
    <cellStyle name="60% - Accent2 4 5" xfId="17356" xr:uid="{00000000-0005-0000-0000-000081300000}"/>
    <cellStyle name="60% - Accent2 4 6" xfId="3841" xr:uid="{00000000-0005-0000-0000-000082300000}"/>
    <cellStyle name="60% - Accent2 4_REKAP IBT" xfId="17358" xr:uid="{00000000-0005-0000-0000-000083300000}"/>
    <cellStyle name="60% - Accent2 40" xfId="17307" xr:uid="{00000000-0005-0000-0000-000084300000}"/>
    <cellStyle name="60% - Accent2 40 2" xfId="17309" xr:uid="{00000000-0005-0000-0000-000085300000}"/>
    <cellStyle name="60% - Accent2 40_REKAP IBT" xfId="17312" xr:uid="{00000000-0005-0000-0000-000086300000}"/>
    <cellStyle name="60% - Accent2 41" xfId="17317" xr:uid="{00000000-0005-0000-0000-000087300000}"/>
    <cellStyle name="60% - Accent2 41 2" xfId="17319" xr:uid="{00000000-0005-0000-0000-000088300000}"/>
    <cellStyle name="60% - Accent2 41_REKAP IBT" xfId="17321" xr:uid="{00000000-0005-0000-0000-000089300000}"/>
    <cellStyle name="60% - Accent2 42" xfId="17324" xr:uid="{00000000-0005-0000-0000-00008A300000}"/>
    <cellStyle name="60% - Accent2 42 2" xfId="17326" xr:uid="{00000000-0005-0000-0000-00008B300000}"/>
    <cellStyle name="60% - Accent2 42_REKAP IBT" xfId="17328" xr:uid="{00000000-0005-0000-0000-00008C300000}"/>
    <cellStyle name="60% - Accent2 43" xfId="17330" xr:uid="{00000000-0005-0000-0000-00008D300000}"/>
    <cellStyle name="60% - Accent2 43 2" xfId="17332" xr:uid="{00000000-0005-0000-0000-00008E300000}"/>
    <cellStyle name="60% - Accent2 43_REKAP IBT" xfId="17334" xr:uid="{00000000-0005-0000-0000-00008F300000}"/>
    <cellStyle name="60% - Accent2 44" xfId="17339" xr:uid="{00000000-0005-0000-0000-000090300000}"/>
    <cellStyle name="60% - Accent2 44 2" xfId="17342" xr:uid="{00000000-0005-0000-0000-000091300000}"/>
    <cellStyle name="60% - Accent2 44_REKAP IBT" xfId="17345" xr:uid="{00000000-0005-0000-0000-000092300000}"/>
    <cellStyle name="60% - Accent2 45" xfId="17363" xr:uid="{00000000-0005-0000-0000-000093300000}"/>
    <cellStyle name="60% - Accent2 45 2" xfId="17366" xr:uid="{00000000-0005-0000-0000-000094300000}"/>
    <cellStyle name="60% - Accent2 45_REKAP IBT" xfId="17369" xr:uid="{00000000-0005-0000-0000-000095300000}"/>
    <cellStyle name="60% - Accent2 46" xfId="17372" xr:uid="{00000000-0005-0000-0000-000096300000}"/>
    <cellStyle name="60% - Accent2 46 2" xfId="17375" xr:uid="{00000000-0005-0000-0000-000097300000}"/>
    <cellStyle name="60% - Accent2 46_REKAP IBT" xfId="15394" xr:uid="{00000000-0005-0000-0000-000098300000}"/>
    <cellStyle name="60% - Accent2 47" xfId="17378" xr:uid="{00000000-0005-0000-0000-000099300000}"/>
    <cellStyle name="60% - Accent2 47 2" xfId="17380" xr:uid="{00000000-0005-0000-0000-00009A300000}"/>
    <cellStyle name="60% - Accent2 47_REKAP IBT" xfId="17382" xr:uid="{00000000-0005-0000-0000-00009B300000}"/>
    <cellStyle name="60% - Accent2 48" xfId="17384" xr:uid="{00000000-0005-0000-0000-00009C300000}"/>
    <cellStyle name="60% - Accent2 48 2" xfId="17386" xr:uid="{00000000-0005-0000-0000-00009D300000}"/>
    <cellStyle name="60% - Accent2 48_REKAP IBT" xfId="17388" xr:uid="{00000000-0005-0000-0000-00009E300000}"/>
    <cellStyle name="60% - Accent2 49" xfId="17390" xr:uid="{00000000-0005-0000-0000-00009F300000}"/>
    <cellStyle name="60% - Accent2 49 2" xfId="17392" xr:uid="{00000000-0005-0000-0000-0000A0300000}"/>
    <cellStyle name="60% - Accent2 49_REKAP IBT" xfId="17394" xr:uid="{00000000-0005-0000-0000-0000A1300000}"/>
    <cellStyle name="60% - Accent2 5" xfId="17399" xr:uid="{00000000-0005-0000-0000-0000A2300000}"/>
    <cellStyle name="60% - Accent2 5 2" xfId="17402" xr:uid="{00000000-0005-0000-0000-0000A3300000}"/>
    <cellStyle name="60% - Accent2 5 3" xfId="17405" xr:uid="{00000000-0005-0000-0000-0000A4300000}"/>
    <cellStyle name="60% - Accent2 5 4" xfId="17407" xr:uid="{00000000-0005-0000-0000-0000A5300000}"/>
    <cellStyle name="60% - Accent2 5 5" xfId="17409" xr:uid="{00000000-0005-0000-0000-0000A6300000}"/>
    <cellStyle name="60% - Accent2 5 6" xfId="17410" xr:uid="{00000000-0005-0000-0000-0000A7300000}"/>
    <cellStyle name="60% - Accent2 5_REKAP IBT" xfId="17411" xr:uid="{00000000-0005-0000-0000-0000A8300000}"/>
    <cellStyle name="60% - Accent2 50" xfId="17364" xr:uid="{00000000-0005-0000-0000-0000A9300000}"/>
    <cellStyle name="60% - Accent2 50 2" xfId="17367" xr:uid="{00000000-0005-0000-0000-0000AA300000}"/>
    <cellStyle name="60% - Accent2 50_REKAP IBT" xfId="17370" xr:uid="{00000000-0005-0000-0000-0000AB300000}"/>
    <cellStyle name="60% - Accent2 51" xfId="17373" xr:uid="{00000000-0005-0000-0000-0000AC300000}"/>
    <cellStyle name="60% - Accent2 51 2" xfId="17376" xr:uid="{00000000-0005-0000-0000-0000AD300000}"/>
    <cellStyle name="60% - Accent2 51_REKAP IBT" xfId="15395" xr:uid="{00000000-0005-0000-0000-0000AE300000}"/>
    <cellStyle name="60% - Accent2 52" xfId="17379" xr:uid="{00000000-0005-0000-0000-0000AF300000}"/>
    <cellStyle name="60% - Accent2 52 2" xfId="17381" xr:uid="{00000000-0005-0000-0000-0000B0300000}"/>
    <cellStyle name="60% - Accent2 52_REKAP IBT" xfId="17383" xr:uid="{00000000-0005-0000-0000-0000B1300000}"/>
    <cellStyle name="60% - Accent2 53" xfId="17385" xr:uid="{00000000-0005-0000-0000-0000B2300000}"/>
    <cellStyle name="60% - Accent2 53 2" xfId="17387" xr:uid="{00000000-0005-0000-0000-0000B3300000}"/>
    <cellStyle name="60% - Accent2 53_REKAP IBT" xfId="17389" xr:uid="{00000000-0005-0000-0000-0000B4300000}"/>
    <cellStyle name="60% - Accent2 54" xfId="17391" xr:uid="{00000000-0005-0000-0000-0000B5300000}"/>
    <cellStyle name="60% - Accent2 54 2" xfId="17393" xr:uid="{00000000-0005-0000-0000-0000B6300000}"/>
    <cellStyle name="60% - Accent2 54_REKAP IBT" xfId="17395" xr:uid="{00000000-0005-0000-0000-0000B7300000}"/>
    <cellStyle name="60% - Accent2 55" xfId="17414" xr:uid="{00000000-0005-0000-0000-0000B8300000}"/>
    <cellStyle name="60% - Accent2 55 2" xfId="17416" xr:uid="{00000000-0005-0000-0000-0000B9300000}"/>
    <cellStyle name="60% - Accent2 55_REKAP IBT" xfId="17001" xr:uid="{00000000-0005-0000-0000-0000BA300000}"/>
    <cellStyle name="60% - Accent2 56" xfId="17420" xr:uid="{00000000-0005-0000-0000-0000BB300000}"/>
    <cellStyle name="60% - Accent2 56 2" xfId="17422" xr:uid="{00000000-0005-0000-0000-0000BC300000}"/>
    <cellStyle name="60% - Accent2 56_REKAP IBT" xfId="17425" xr:uid="{00000000-0005-0000-0000-0000BD300000}"/>
    <cellStyle name="60% - Accent2 57" xfId="17427" xr:uid="{00000000-0005-0000-0000-0000BE300000}"/>
    <cellStyle name="60% - Accent2 57 2" xfId="17429" xr:uid="{00000000-0005-0000-0000-0000BF300000}"/>
    <cellStyle name="60% - Accent2 57_REKAP IBT" xfId="6404" xr:uid="{00000000-0005-0000-0000-0000C0300000}"/>
    <cellStyle name="60% - Accent2 58" xfId="17431" xr:uid="{00000000-0005-0000-0000-0000C1300000}"/>
    <cellStyle name="60% - Accent2 58 2" xfId="17433" xr:uid="{00000000-0005-0000-0000-0000C2300000}"/>
    <cellStyle name="60% - Accent2 58_REKAP IBT" xfId="17436" xr:uid="{00000000-0005-0000-0000-0000C3300000}"/>
    <cellStyle name="60% - Accent2 59" xfId="17439" xr:uid="{00000000-0005-0000-0000-0000C4300000}"/>
    <cellStyle name="60% - Accent2 59 2" xfId="17442" xr:uid="{00000000-0005-0000-0000-0000C5300000}"/>
    <cellStyle name="60% - Accent2 59_REKAP IBT" xfId="17444" xr:uid="{00000000-0005-0000-0000-0000C6300000}"/>
    <cellStyle name="60% - Accent2 6" xfId="17448" xr:uid="{00000000-0005-0000-0000-0000C7300000}"/>
    <cellStyle name="60% - Accent2 6 2" xfId="17452" xr:uid="{00000000-0005-0000-0000-0000C8300000}"/>
    <cellStyle name="60% - Accent2 6 3" xfId="17453" xr:uid="{00000000-0005-0000-0000-0000C9300000}"/>
    <cellStyle name="60% - Accent2 6 4" xfId="17454" xr:uid="{00000000-0005-0000-0000-0000CA300000}"/>
    <cellStyle name="60% - Accent2 6 5" xfId="17455" xr:uid="{00000000-0005-0000-0000-0000CB300000}"/>
    <cellStyle name="60% - Accent2 6 6" xfId="11561" xr:uid="{00000000-0005-0000-0000-0000CC300000}"/>
    <cellStyle name="60% - Accent2 6_REKAP IBT" xfId="15909" xr:uid="{00000000-0005-0000-0000-0000CD300000}"/>
    <cellStyle name="60% - Accent2 60" xfId="17415" xr:uid="{00000000-0005-0000-0000-0000CE300000}"/>
    <cellStyle name="60% - Accent2 60 2" xfId="17417" xr:uid="{00000000-0005-0000-0000-0000CF300000}"/>
    <cellStyle name="60% - Accent2 60_REKAP IBT" xfId="17002" xr:uid="{00000000-0005-0000-0000-0000D0300000}"/>
    <cellStyle name="60% - Accent2 61" xfId="17421" xr:uid="{00000000-0005-0000-0000-0000D1300000}"/>
    <cellStyle name="60% - Accent2 61 2" xfId="17423" xr:uid="{00000000-0005-0000-0000-0000D2300000}"/>
    <cellStyle name="60% - Accent2 61_REKAP IBT" xfId="17426" xr:uid="{00000000-0005-0000-0000-0000D3300000}"/>
    <cellStyle name="60% - Accent2 62" xfId="17428" xr:uid="{00000000-0005-0000-0000-0000D4300000}"/>
    <cellStyle name="60% - Accent2 62 2" xfId="17430" xr:uid="{00000000-0005-0000-0000-0000D5300000}"/>
    <cellStyle name="60% - Accent2 62_REKAP IBT" xfId="6405" xr:uid="{00000000-0005-0000-0000-0000D6300000}"/>
    <cellStyle name="60% - Accent2 63" xfId="17432" xr:uid="{00000000-0005-0000-0000-0000D7300000}"/>
    <cellStyle name="60% - Accent2 63 2" xfId="17434" xr:uid="{00000000-0005-0000-0000-0000D8300000}"/>
    <cellStyle name="60% - Accent2 63_REKAP IBT" xfId="17437" xr:uid="{00000000-0005-0000-0000-0000D9300000}"/>
    <cellStyle name="60% - Accent2 64" xfId="17440" xr:uid="{00000000-0005-0000-0000-0000DA300000}"/>
    <cellStyle name="60% - Accent2 64 2" xfId="17443" xr:uid="{00000000-0005-0000-0000-0000DB300000}"/>
    <cellStyle name="60% - Accent2 64_REKAP IBT" xfId="17445" xr:uid="{00000000-0005-0000-0000-0000DC300000}"/>
    <cellStyle name="60% - Accent2 65" xfId="17457" xr:uid="{00000000-0005-0000-0000-0000DD300000}"/>
    <cellStyle name="60% - Accent2 65 2" xfId="17460" xr:uid="{00000000-0005-0000-0000-0000DE300000}"/>
    <cellStyle name="60% - Accent2 65_REKAP IBT" xfId="6591" xr:uid="{00000000-0005-0000-0000-0000DF300000}"/>
    <cellStyle name="60% - Accent2 66" xfId="5847" xr:uid="{00000000-0005-0000-0000-0000E0300000}"/>
    <cellStyle name="60% - Accent2 66 2" xfId="17462" xr:uid="{00000000-0005-0000-0000-0000E1300000}"/>
    <cellStyle name="60% - Accent2 66_REKAP IBT" xfId="17469" xr:uid="{00000000-0005-0000-0000-0000E2300000}"/>
    <cellStyle name="60% - Accent2 67" xfId="17472" xr:uid="{00000000-0005-0000-0000-0000E3300000}"/>
    <cellStyle name="60% - Accent2 67 2" xfId="17475" xr:uid="{00000000-0005-0000-0000-0000E4300000}"/>
    <cellStyle name="60% - Accent2 67_REKAP IBT" xfId="9969" xr:uid="{00000000-0005-0000-0000-0000E5300000}"/>
    <cellStyle name="60% - Accent2 68" xfId="17478" xr:uid="{00000000-0005-0000-0000-0000E6300000}"/>
    <cellStyle name="60% - Accent2 68 2" xfId="17480" xr:uid="{00000000-0005-0000-0000-0000E7300000}"/>
    <cellStyle name="60% - Accent2 68_REKAP IBT" xfId="17483" xr:uid="{00000000-0005-0000-0000-0000E8300000}"/>
    <cellStyle name="60% - Accent2 69" xfId="17485" xr:uid="{00000000-0005-0000-0000-0000E9300000}"/>
    <cellStyle name="60% - Accent2 69 2" xfId="17487" xr:uid="{00000000-0005-0000-0000-0000EA300000}"/>
    <cellStyle name="60% - Accent2 69_REKAP IBT" xfId="16179" xr:uid="{00000000-0005-0000-0000-0000EB300000}"/>
    <cellStyle name="60% - Accent2 7" xfId="17490" xr:uid="{00000000-0005-0000-0000-0000EC300000}"/>
    <cellStyle name="60% - Accent2 7 2" xfId="17492" xr:uid="{00000000-0005-0000-0000-0000ED300000}"/>
    <cellStyle name="60% - Accent2 7 3" xfId="17493" xr:uid="{00000000-0005-0000-0000-0000EE300000}"/>
    <cellStyle name="60% - Accent2 7 4" xfId="17494" xr:uid="{00000000-0005-0000-0000-0000EF300000}"/>
    <cellStyle name="60% - Accent2 7 5" xfId="14761" xr:uid="{00000000-0005-0000-0000-0000F0300000}"/>
    <cellStyle name="60% - Accent2 7 6" xfId="12304" xr:uid="{00000000-0005-0000-0000-0000F1300000}"/>
    <cellStyle name="60% - Accent2 7_REKAP IBT" xfId="17495" xr:uid="{00000000-0005-0000-0000-0000F2300000}"/>
    <cellStyle name="60% - Accent2 70" xfId="17458" xr:uid="{00000000-0005-0000-0000-0000F3300000}"/>
    <cellStyle name="60% - Accent2 70 2" xfId="17461" xr:uid="{00000000-0005-0000-0000-0000F4300000}"/>
    <cellStyle name="60% - Accent2 70_REKAP IBT" xfId="6592" xr:uid="{00000000-0005-0000-0000-0000F5300000}"/>
    <cellStyle name="60% - Accent2 71" xfId="5848" xr:uid="{00000000-0005-0000-0000-0000F6300000}"/>
    <cellStyle name="60% - Accent2 71 2" xfId="17463" xr:uid="{00000000-0005-0000-0000-0000F7300000}"/>
    <cellStyle name="60% - Accent2 71_REKAP IBT" xfId="17470" xr:uid="{00000000-0005-0000-0000-0000F8300000}"/>
    <cellStyle name="60% - Accent2 72" xfId="17473" xr:uid="{00000000-0005-0000-0000-0000F9300000}"/>
    <cellStyle name="60% - Accent2 72 2" xfId="17476" xr:uid="{00000000-0005-0000-0000-0000FA300000}"/>
    <cellStyle name="60% - Accent2 72_REKAP IBT" xfId="9970" xr:uid="{00000000-0005-0000-0000-0000FB300000}"/>
    <cellStyle name="60% - Accent2 73" xfId="17479" xr:uid="{00000000-0005-0000-0000-0000FC300000}"/>
    <cellStyle name="60% - Accent2 73 2" xfId="17481" xr:uid="{00000000-0005-0000-0000-0000FD300000}"/>
    <cellStyle name="60% - Accent2 73_REKAP IBT" xfId="17484" xr:uid="{00000000-0005-0000-0000-0000FE300000}"/>
    <cellStyle name="60% - Accent2 74" xfId="17486" xr:uid="{00000000-0005-0000-0000-0000FF300000}"/>
    <cellStyle name="60% - Accent2 74 2" xfId="17488" xr:uid="{00000000-0005-0000-0000-000000310000}"/>
    <cellStyle name="60% - Accent2 74_REKAP IBT" xfId="16180" xr:uid="{00000000-0005-0000-0000-000001310000}"/>
    <cellStyle name="60% - Accent2 75" xfId="17497" xr:uid="{00000000-0005-0000-0000-000002310000}"/>
    <cellStyle name="60% - Accent2 75 2" xfId="17500" xr:uid="{00000000-0005-0000-0000-000003310000}"/>
    <cellStyle name="60% - Accent2 75_REKAP IBT" xfId="4959" xr:uid="{00000000-0005-0000-0000-000004310000}"/>
    <cellStyle name="60% - Accent2 76" xfId="17502" xr:uid="{00000000-0005-0000-0000-000005310000}"/>
    <cellStyle name="60% - Accent2 76 2" xfId="17505" xr:uid="{00000000-0005-0000-0000-000006310000}"/>
    <cellStyle name="60% - Accent2 76_REKAP IBT" xfId="17508" xr:uid="{00000000-0005-0000-0000-000007310000}"/>
    <cellStyle name="60% - Accent2 77" xfId="16954" xr:uid="{00000000-0005-0000-0000-000008310000}"/>
    <cellStyle name="60% - Accent2 77 2" xfId="17511" xr:uid="{00000000-0005-0000-0000-000009310000}"/>
    <cellStyle name="60% - Accent2 77_REKAP IBT" xfId="17514" xr:uid="{00000000-0005-0000-0000-00000A310000}"/>
    <cellStyle name="60% - Accent2 78" xfId="17517" xr:uid="{00000000-0005-0000-0000-00000B310000}"/>
    <cellStyle name="60% - Accent2 78 2" xfId="17521" xr:uid="{00000000-0005-0000-0000-00000C310000}"/>
    <cellStyle name="60% - Accent2 78_REKAP IBT" xfId="17522" xr:uid="{00000000-0005-0000-0000-00000D310000}"/>
    <cellStyle name="60% - Accent2 79" xfId="17523" xr:uid="{00000000-0005-0000-0000-00000E310000}"/>
    <cellStyle name="60% - Accent2 79 2" xfId="17525" xr:uid="{00000000-0005-0000-0000-00000F310000}"/>
    <cellStyle name="60% - Accent2 79_REKAP IBT" xfId="17526" xr:uid="{00000000-0005-0000-0000-000010310000}"/>
    <cellStyle name="60% - Accent2 8" xfId="17527" xr:uid="{00000000-0005-0000-0000-000011310000}"/>
    <cellStyle name="60% - Accent2 8 2" xfId="17529" xr:uid="{00000000-0005-0000-0000-000012310000}"/>
    <cellStyle name="60% - Accent2 8 3" xfId="17532" xr:uid="{00000000-0005-0000-0000-000013310000}"/>
    <cellStyle name="60% - Accent2 8 4" xfId="17533" xr:uid="{00000000-0005-0000-0000-000014310000}"/>
    <cellStyle name="60% - Accent2 8 5" xfId="17534" xr:uid="{00000000-0005-0000-0000-000015310000}"/>
    <cellStyle name="60% - Accent2 8 6" xfId="17535" xr:uid="{00000000-0005-0000-0000-000016310000}"/>
    <cellStyle name="60% - Accent2 8_REKAP IBT" xfId="17536" xr:uid="{00000000-0005-0000-0000-000017310000}"/>
    <cellStyle name="60% - Accent2 80" xfId="17498" xr:uid="{00000000-0005-0000-0000-000018310000}"/>
    <cellStyle name="60% - Accent2 81" xfId="17503" xr:uid="{00000000-0005-0000-0000-000019310000}"/>
    <cellStyle name="60% - Accent2 81 2" xfId="17506" xr:uid="{00000000-0005-0000-0000-00001A310000}"/>
    <cellStyle name="60% - Accent2 82" xfId="16955" xr:uid="{00000000-0005-0000-0000-00001B310000}"/>
    <cellStyle name="60% - Accent2 83" xfId="17518" xr:uid="{00000000-0005-0000-0000-00001C310000}"/>
    <cellStyle name="60% - Accent2 84" xfId="17524" xr:uid="{00000000-0005-0000-0000-00001D310000}"/>
    <cellStyle name="60% - Accent2 85" xfId="17538" xr:uid="{00000000-0005-0000-0000-00001E310000}"/>
    <cellStyle name="60% - Accent2 86" xfId="17544" xr:uid="{00000000-0005-0000-0000-00001F310000}"/>
    <cellStyle name="60% - Accent2 87" xfId="49888" xr:uid="{00000000-0005-0000-0000-000020310000}"/>
    <cellStyle name="60% - Accent2 9" xfId="17545" xr:uid="{00000000-0005-0000-0000-000021310000}"/>
    <cellStyle name="60% - Accent2 9 2" xfId="17546" xr:uid="{00000000-0005-0000-0000-000022310000}"/>
    <cellStyle name="60% - Accent2 9 3" xfId="17547" xr:uid="{00000000-0005-0000-0000-000023310000}"/>
    <cellStyle name="60% - Accent2 9 4" xfId="17548" xr:uid="{00000000-0005-0000-0000-000024310000}"/>
    <cellStyle name="60% - Accent2 9 5" xfId="17549" xr:uid="{00000000-0005-0000-0000-000025310000}"/>
    <cellStyle name="60% - Accent2 9 6" xfId="17550" xr:uid="{00000000-0005-0000-0000-000026310000}"/>
    <cellStyle name="60% - Accent2 9_REKAP IBT" xfId="3000" xr:uid="{00000000-0005-0000-0000-000027310000}"/>
    <cellStyle name="60% - Accent3 10" xfId="17553" xr:uid="{00000000-0005-0000-0000-000028310000}"/>
    <cellStyle name="60% - Accent3 10 2" xfId="17554" xr:uid="{00000000-0005-0000-0000-000029310000}"/>
    <cellStyle name="60% - Accent3 10 3" xfId="17556" xr:uid="{00000000-0005-0000-0000-00002A310000}"/>
    <cellStyle name="60% - Accent3 10 4" xfId="17559" xr:uid="{00000000-0005-0000-0000-00002B310000}"/>
    <cellStyle name="60% - Accent3 10 5" xfId="5738" xr:uid="{00000000-0005-0000-0000-00002C310000}"/>
    <cellStyle name="60% - Accent3 10 6" xfId="17560" xr:uid="{00000000-0005-0000-0000-00002D310000}"/>
    <cellStyle name="60% - Accent3 10_REKAP IBT" xfId="17561" xr:uid="{00000000-0005-0000-0000-00002E310000}"/>
    <cellStyle name="60% - Accent3 11" xfId="17563" xr:uid="{00000000-0005-0000-0000-00002F310000}"/>
    <cellStyle name="60% - Accent3 11 2" xfId="17564" xr:uid="{00000000-0005-0000-0000-000030310000}"/>
    <cellStyle name="60% - Accent3 11 3" xfId="4608" xr:uid="{00000000-0005-0000-0000-000031310000}"/>
    <cellStyle name="60% - Accent3 11 4" xfId="4613" xr:uid="{00000000-0005-0000-0000-000032310000}"/>
    <cellStyle name="60% - Accent3 11 5" xfId="17565" xr:uid="{00000000-0005-0000-0000-000033310000}"/>
    <cellStyle name="60% - Accent3 11_REKAP IBT" xfId="2336" xr:uid="{00000000-0005-0000-0000-000034310000}"/>
    <cellStyle name="60% - Accent3 12" xfId="17566" xr:uid="{00000000-0005-0000-0000-000035310000}"/>
    <cellStyle name="60% - Accent3 12 2" xfId="17567" xr:uid="{00000000-0005-0000-0000-000036310000}"/>
    <cellStyle name="60% - Accent3 12 3" xfId="4622" xr:uid="{00000000-0005-0000-0000-000037310000}"/>
    <cellStyle name="60% - Accent3 12 4" xfId="4627" xr:uid="{00000000-0005-0000-0000-000038310000}"/>
    <cellStyle name="60% - Accent3 12 5" xfId="17570" xr:uid="{00000000-0005-0000-0000-000039310000}"/>
    <cellStyle name="60% - Accent3 12_REKAP IBT" xfId="17571" xr:uid="{00000000-0005-0000-0000-00003A310000}"/>
    <cellStyle name="60% - Accent3 13" xfId="17572" xr:uid="{00000000-0005-0000-0000-00003B310000}"/>
    <cellStyle name="60% - Accent3 13 2" xfId="17573" xr:uid="{00000000-0005-0000-0000-00003C310000}"/>
    <cellStyle name="60% - Accent3 13 3" xfId="4636" xr:uid="{00000000-0005-0000-0000-00003D310000}"/>
    <cellStyle name="60% - Accent3 13 4" xfId="17574" xr:uid="{00000000-0005-0000-0000-00003E310000}"/>
    <cellStyle name="60% - Accent3 13 5" xfId="17575" xr:uid="{00000000-0005-0000-0000-00003F310000}"/>
    <cellStyle name="60% - Accent3 13_REKAP IBT" xfId="17576" xr:uid="{00000000-0005-0000-0000-000040310000}"/>
    <cellStyle name="60% - Accent3 14" xfId="60" xr:uid="{00000000-0005-0000-0000-000041310000}"/>
    <cellStyle name="60% - Accent3 14 2" xfId="313" xr:uid="{00000000-0005-0000-0000-000042310000}"/>
    <cellStyle name="60% - Accent3 14 3" xfId="284" xr:uid="{00000000-0005-0000-0000-000043310000}"/>
    <cellStyle name="60% - Accent3 14 4" xfId="17577" xr:uid="{00000000-0005-0000-0000-000044310000}"/>
    <cellStyle name="60% - Accent3 14 5" xfId="17578" xr:uid="{00000000-0005-0000-0000-000045310000}"/>
    <cellStyle name="60% - Accent3 14_REKAP IBT" xfId="317" xr:uid="{00000000-0005-0000-0000-000046310000}"/>
    <cellStyle name="60% - Accent3 15" xfId="120" xr:uid="{00000000-0005-0000-0000-000047310000}"/>
    <cellStyle name="60% - Accent3 15 2" xfId="319" xr:uid="{00000000-0005-0000-0000-000048310000}"/>
    <cellStyle name="60% - Accent3 15 3" xfId="17579" xr:uid="{00000000-0005-0000-0000-000049310000}"/>
    <cellStyle name="60% - Accent3 15 4" xfId="17580" xr:uid="{00000000-0005-0000-0000-00004A310000}"/>
    <cellStyle name="60% - Accent3 15 5" xfId="17581" xr:uid="{00000000-0005-0000-0000-00004B310000}"/>
    <cellStyle name="60% - Accent3 15_REKAP IBT" xfId="17582" xr:uid="{00000000-0005-0000-0000-00004C310000}"/>
    <cellStyle name="60% - Accent3 16" xfId="322" xr:uid="{00000000-0005-0000-0000-00004D310000}"/>
    <cellStyle name="60% - Accent3 16 2" xfId="328" xr:uid="{00000000-0005-0000-0000-00004E310000}"/>
    <cellStyle name="60% - Accent3 16 3" xfId="2854" xr:uid="{00000000-0005-0000-0000-00004F310000}"/>
    <cellStyle name="60% - Accent3 16 4" xfId="17584" xr:uid="{00000000-0005-0000-0000-000050310000}"/>
    <cellStyle name="60% - Accent3 16 5" xfId="17586" xr:uid="{00000000-0005-0000-0000-000051310000}"/>
    <cellStyle name="60% - Accent3 16_REKAP IBT" xfId="17587" xr:uid="{00000000-0005-0000-0000-000052310000}"/>
    <cellStyle name="60% - Accent3 17" xfId="41" xr:uid="{00000000-0005-0000-0000-000053310000}"/>
    <cellStyle name="60% - Accent3 17 2" xfId="333" xr:uid="{00000000-0005-0000-0000-000054310000}"/>
    <cellStyle name="60% - Accent3 17 3" xfId="17589" xr:uid="{00000000-0005-0000-0000-000055310000}"/>
    <cellStyle name="60% - Accent3 17 4" xfId="17590" xr:uid="{00000000-0005-0000-0000-000056310000}"/>
    <cellStyle name="60% - Accent3 17 5" xfId="17592" xr:uid="{00000000-0005-0000-0000-000057310000}"/>
    <cellStyle name="60% - Accent3 17_REKAP IBT" xfId="17593" xr:uid="{00000000-0005-0000-0000-000058310000}"/>
    <cellStyle name="60% - Accent3 18" xfId="339" xr:uid="{00000000-0005-0000-0000-000059310000}"/>
    <cellStyle name="60% - Accent3 18 2" xfId="17597" xr:uid="{00000000-0005-0000-0000-00005A310000}"/>
    <cellStyle name="60% - Accent3 18_REKAP IBT" xfId="11150" xr:uid="{00000000-0005-0000-0000-00005B310000}"/>
    <cellStyle name="60% - Accent3 19" xfId="343" xr:uid="{00000000-0005-0000-0000-00005C310000}"/>
    <cellStyle name="60% - Accent3 19 2" xfId="17599" xr:uid="{00000000-0005-0000-0000-00005D310000}"/>
    <cellStyle name="60% - Accent3 19_REKAP IBT" xfId="17601" xr:uid="{00000000-0005-0000-0000-00005E310000}"/>
    <cellStyle name="60% - Accent3 2" xfId="17607" xr:uid="{00000000-0005-0000-0000-00005F310000}"/>
    <cellStyle name="60% - Accent3 2 10" xfId="5468" xr:uid="{00000000-0005-0000-0000-000060310000}"/>
    <cellStyle name="60% - Accent3 2 11" xfId="17609" xr:uid="{00000000-0005-0000-0000-000061310000}"/>
    <cellStyle name="60% - Accent3 2 12" xfId="17611" xr:uid="{00000000-0005-0000-0000-000062310000}"/>
    <cellStyle name="60% - Accent3 2 13" xfId="17613" xr:uid="{00000000-0005-0000-0000-000063310000}"/>
    <cellStyle name="60% - Accent3 2 14" xfId="17614" xr:uid="{00000000-0005-0000-0000-000064310000}"/>
    <cellStyle name="60% - Accent3 2 15" xfId="17615" xr:uid="{00000000-0005-0000-0000-000065310000}"/>
    <cellStyle name="60% - Accent3 2 16" xfId="17618" xr:uid="{00000000-0005-0000-0000-000066310000}"/>
    <cellStyle name="60% - Accent3 2 17" xfId="17622" xr:uid="{00000000-0005-0000-0000-000067310000}"/>
    <cellStyle name="60% - Accent3 2 18" xfId="1351" xr:uid="{00000000-0005-0000-0000-000068310000}"/>
    <cellStyle name="60% - Accent3 2 19" xfId="1600" xr:uid="{00000000-0005-0000-0000-000069310000}"/>
    <cellStyle name="60% - Accent3 2 2" xfId="17626" xr:uid="{00000000-0005-0000-0000-00006A310000}"/>
    <cellStyle name="60% - Accent3 2 2 2" xfId="17627" xr:uid="{00000000-0005-0000-0000-00006B310000}"/>
    <cellStyle name="60% - Accent3 2 2 3" xfId="50314" xr:uid="{00000000-0005-0000-0000-00006C310000}"/>
    <cellStyle name="60% - Accent3 2 20" xfId="17616" xr:uid="{00000000-0005-0000-0000-00006D310000}"/>
    <cellStyle name="60% - Accent3 2 21" xfId="17619" xr:uid="{00000000-0005-0000-0000-00006E310000}"/>
    <cellStyle name="60% - Accent3 2 22" xfId="17623" xr:uid="{00000000-0005-0000-0000-00006F310000}"/>
    <cellStyle name="60% - Accent3 2 23" xfId="1352" xr:uid="{00000000-0005-0000-0000-000070310000}"/>
    <cellStyle name="60% - Accent3 2 24" xfId="1601" xr:uid="{00000000-0005-0000-0000-000071310000}"/>
    <cellStyle name="60% - Accent3 2 25" xfId="1005" xr:uid="{00000000-0005-0000-0000-000072310000}"/>
    <cellStyle name="60% - Accent3 2 26" xfId="1032" xr:uid="{00000000-0005-0000-0000-000073310000}"/>
    <cellStyle name="60% - Accent3 2 27" xfId="17628" xr:uid="{00000000-0005-0000-0000-000074310000}"/>
    <cellStyle name="60% - Accent3 2 28" xfId="8305" xr:uid="{00000000-0005-0000-0000-000075310000}"/>
    <cellStyle name="60% - Accent3 2 29" xfId="8307" xr:uid="{00000000-0005-0000-0000-000076310000}"/>
    <cellStyle name="60% - Accent3 2 3" xfId="17631" xr:uid="{00000000-0005-0000-0000-000077310000}"/>
    <cellStyle name="60% - Accent3 2 4" xfId="17636" xr:uid="{00000000-0005-0000-0000-000078310000}"/>
    <cellStyle name="60% - Accent3 2 5" xfId="17637" xr:uid="{00000000-0005-0000-0000-000079310000}"/>
    <cellStyle name="60% - Accent3 2 6" xfId="5425" xr:uid="{00000000-0005-0000-0000-00007A310000}"/>
    <cellStyle name="60% - Accent3 2 7" xfId="5432" xr:uid="{00000000-0005-0000-0000-00007B310000}"/>
    <cellStyle name="60% - Accent3 2 8" xfId="17638" xr:uid="{00000000-0005-0000-0000-00007C310000}"/>
    <cellStyle name="60% - Accent3 2 9" xfId="17640" xr:uid="{00000000-0005-0000-0000-00007D310000}"/>
    <cellStyle name="60% - Accent3 2_REKAP IBT" xfId="17641" xr:uid="{00000000-0005-0000-0000-00007E310000}"/>
    <cellStyle name="60% - Accent3 20" xfId="121" xr:uid="{00000000-0005-0000-0000-00007F310000}"/>
    <cellStyle name="60% - Accent3 20 2" xfId="320" xr:uid="{00000000-0005-0000-0000-000080310000}"/>
    <cellStyle name="60% - Accent3 20_REKAP IBT" xfId="17583" xr:uid="{00000000-0005-0000-0000-000081310000}"/>
    <cellStyle name="60% - Accent3 21" xfId="323" xr:uid="{00000000-0005-0000-0000-000082310000}"/>
    <cellStyle name="60% - Accent3 21 2" xfId="329" xr:uid="{00000000-0005-0000-0000-000083310000}"/>
    <cellStyle name="60% - Accent3 21_REKAP IBT" xfId="17588" xr:uid="{00000000-0005-0000-0000-000084310000}"/>
    <cellStyle name="60% - Accent3 22" xfId="42" xr:uid="{00000000-0005-0000-0000-000085310000}"/>
    <cellStyle name="60% - Accent3 22 2" xfId="334" xr:uid="{00000000-0005-0000-0000-000086310000}"/>
    <cellStyle name="60% - Accent3 22_REKAP IBT" xfId="17594" xr:uid="{00000000-0005-0000-0000-000087310000}"/>
    <cellStyle name="60% - Accent3 23" xfId="340" xr:uid="{00000000-0005-0000-0000-000088310000}"/>
    <cellStyle name="60% - Accent3 23 2" xfId="17598" xr:uid="{00000000-0005-0000-0000-000089310000}"/>
    <cellStyle name="60% - Accent3 23_REKAP IBT" xfId="11151" xr:uid="{00000000-0005-0000-0000-00008A310000}"/>
    <cellStyle name="60% - Accent3 24" xfId="344" xr:uid="{00000000-0005-0000-0000-00008B310000}"/>
    <cellStyle name="60% - Accent3 24 2" xfId="17600" xr:uid="{00000000-0005-0000-0000-00008C310000}"/>
    <cellStyle name="60% - Accent3 24_REKAP IBT" xfId="17602" xr:uid="{00000000-0005-0000-0000-00008D310000}"/>
    <cellStyle name="60% - Accent3 25" xfId="350" xr:uid="{00000000-0005-0000-0000-00008E310000}"/>
    <cellStyle name="60% - Accent3 25 2" xfId="17642" xr:uid="{00000000-0005-0000-0000-00008F310000}"/>
    <cellStyle name="60% - Accent3 25_REKAP IBT" xfId="17644" xr:uid="{00000000-0005-0000-0000-000090310000}"/>
    <cellStyle name="60% - Accent3 26" xfId="357" xr:uid="{00000000-0005-0000-0000-000091310000}"/>
    <cellStyle name="60% - Accent3 26 2" xfId="17646" xr:uid="{00000000-0005-0000-0000-000092310000}"/>
    <cellStyle name="60% - Accent3 26_REKAP IBT" xfId="17648" xr:uid="{00000000-0005-0000-0000-000093310000}"/>
    <cellStyle name="60% - Accent3 27" xfId="17650" xr:uid="{00000000-0005-0000-0000-000094310000}"/>
    <cellStyle name="60% - Accent3 27 2" xfId="17652" xr:uid="{00000000-0005-0000-0000-000095310000}"/>
    <cellStyle name="60% - Accent3 27_REKAP IBT" xfId="17654" xr:uid="{00000000-0005-0000-0000-000096310000}"/>
    <cellStyle name="60% - Accent3 28" xfId="17656" xr:uid="{00000000-0005-0000-0000-000097310000}"/>
    <cellStyle name="60% - Accent3 28 2" xfId="17658" xr:uid="{00000000-0005-0000-0000-000098310000}"/>
    <cellStyle name="60% - Accent3 28_REKAP IBT" xfId="17660" xr:uid="{00000000-0005-0000-0000-000099310000}"/>
    <cellStyle name="60% - Accent3 29" xfId="17662" xr:uid="{00000000-0005-0000-0000-00009A310000}"/>
    <cellStyle name="60% - Accent3 29 2" xfId="17665" xr:uid="{00000000-0005-0000-0000-00009B310000}"/>
    <cellStyle name="60% - Accent3 29_REKAP IBT" xfId="17668" xr:uid="{00000000-0005-0000-0000-00009C310000}"/>
    <cellStyle name="60% - Accent3 3" xfId="17670" xr:uid="{00000000-0005-0000-0000-00009D310000}"/>
    <cellStyle name="60% - Accent3 3 10" xfId="17672" xr:uid="{00000000-0005-0000-0000-00009E310000}"/>
    <cellStyle name="60% - Accent3 3 11" xfId="17673" xr:uid="{00000000-0005-0000-0000-00009F310000}"/>
    <cellStyle name="60% - Accent3 3 12" xfId="17674" xr:uid="{00000000-0005-0000-0000-0000A0310000}"/>
    <cellStyle name="60% - Accent3 3 13" xfId="17675" xr:uid="{00000000-0005-0000-0000-0000A1310000}"/>
    <cellStyle name="60% - Accent3 3 14" xfId="17676" xr:uid="{00000000-0005-0000-0000-0000A2310000}"/>
    <cellStyle name="60% - Accent3 3 15" xfId="17678" xr:uid="{00000000-0005-0000-0000-0000A3310000}"/>
    <cellStyle name="60% - Accent3 3 2" xfId="17679" xr:uid="{00000000-0005-0000-0000-0000A4310000}"/>
    <cellStyle name="60% - Accent3 3 3" xfId="17681" xr:uid="{00000000-0005-0000-0000-0000A5310000}"/>
    <cellStyle name="60% - Accent3 3 4" xfId="17682" xr:uid="{00000000-0005-0000-0000-0000A6310000}"/>
    <cellStyle name="60% - Accent3 3 5" xfId="17683" xr:uid="{00000000-0005-0000-0000-0000A7310000}"/>
    <cellStyle name="60% - Accent3 3 6" xfId="5435" xr:uid="{00000000-0005-0000-0000-0000A8310000}"/>
    <cellStyle name="60% - Accent3 3 7" xfId="17684" xr:uid="{00000000-0005-0000-0000-0000A9310000}"/>
    <cellStyle name="60% - Accent3 3 8" xfId="17685" xr:uid="{00000000-0005-0000-0000-0000AA310000}"/>
    <cellStyle name="60% - Accent3 3 9" xfId="17687" xr:uid="{00000000-0005-0000-0000-0000AB310000}"/>
    <cellStyle name="60% - Accent3 3_REKAP IBT" xfId="12814" xr:uid="{00000000-0005-0000-0000-0000AC310000}"/>
    <cellStyle name="60% - Accent3 30" xfId="351" xr:uid="{00000000-0005-0000-0000-0000AD310000}"/>
    <cellStyle name="60% - Accent3 30 2" xfId="17643" xr:uid="{00000000-0005-0000-0000-0000AE310000}"/>
    <cellStyle name="60% - Accent3 30_REKAP IBT" xfId="17645" xr:uid="{00000000-0005-0000-0000-0000AF310000}"/>
    <cellStyle name="60% - Accent3 31" xfId="358" xr:uid="{00000000-0005-0000-0000-0000B0310000}"/>
    <cellStyle name="60% - Accent3 31 2" xfId="17647" xr:uid="{00000000-0005-0000-0000-0000B1310000}"/>
    <cellStyle name="60% - Accent3 31_REKAP IBT" xfId="17649" xr:uid="{00000000-0005-0000-0000-0000B2310000}"/>
    <cellStyle name="60% - Accent3 32" xfId="17651" xr:uid="{00000000-0005-0000-0000-0000B3310000}"/>
    <cellStyle name="60% - Accent3 32 2" xfId="17653" xr:uid="{00000000-0005-0000-0000-0000B4310000}"/>
    <cellStyle name="60% - Accent3 32_REKAP IBT" xfId="17655" xr:uid="{00000000-0005-0000-0000-0000B5310000}"/>
    <cellStyle name="60% - Accent3 33" xfId="17657" xr:uid="{00000000-0005-0000-0000-0000B6310000}"/>
    <cellStyle name="60% - Accent3 33 2" xfId="17659" xr:uid="{00000000-0005-0000-0000-0000B7310000}"/>
    <cellStyle name="60% - Accent3 33_REKAP IBT" xfId="17661" xr:uid="{00000000-0005-0000-0000-0000B8310000}"/>
    <cellStyle name="60% - Accent3 34" xfId="17663" xr:uid="{00000000-0005-0000-0000-0000B9310000}"/>
    <cellStyle name="60% - Accent3 34 2" xfId="17666" xr:uid="{00000000-0005-0000-0000-0000BA310000}"/>
    <cellStyle name="60% - Accent3 34_REKAP IBT" xfId="17669" xr:uid="{00000000-0005-0000-0000-0000BB310000}"/>
    <cellStyle name="60% - Accent3 35" xfId="17688" xr:uid="{00000000-0005-0000-0000-0000BC310000}"/>
    <cellStyle name="60% - Accent3 35 2" xfId="17690" xr:uid="{00000000-0005-0000-0000-0000BD310000}"/>
    <cellStyle name="60% - Accent3 35_REKAP IBT" xfId="17694" xr:uid="{00000000-0005-0000-0000-0000BE310000}"/>
    <cellStyle name="60% - Accent3 36" xfId="17697" xr:uid="{00000000-0005-0000-0000-0000BF310000}"/>
    <cellStyle name="60% - Accent3 36 2" xfId="17699" xr:uid="{00000000-0005-0000-0000-0000C0310000}"/>
    <cellStyle name="60% - Accent3 36_REKAP IBT" xfId="17701" xr:uid="{00000000-0005-0000-0000-0000C1310000}"/>
    <cellStyle name="60% - Accent3 37" xfId="17703" xr:uid="{00000000-0005-0000-0000-0000C2310000}"/>
    <cellStyle name="60% - Accent3 37 2" xfId="17705" xr:uid="{00000000-0005-0000-0000-0000C3310000}"/>
    <cellStyle name="60% - Accent3 37_REKAP IBT" xfId="10293" xr:uid="{00000000-0005-0000-0000-0000C4310000}"/>
    <cellStyle name="60% - Accent3 38" xfId="15496" xr:uid="{00000000-0005-0000-0000-0000C5310000}"/>
    <cellStyle name="60% - Accent3 38 2" xfId="17707" xr:uid="{00000000-0005-0000-0000-0000C6310000}"/>
    <cellStyle name="60% - Accent3 38_REKAP IBT" xfId="16681" xr:uid="{00000000-0005-0000-0000-0000C7310000}"/>
    <cellStyle name="60% - Accent3 39" xfId="17710" xr:uid="{00000000-0005-0000-0000-0000C8310000}"/>
    <cellStyle name="60% - Accent3 39 2" xfId="17712" xr:uid="{00000000-0005-0000-0000-0000C9310000}"/>
    <cellStyle name="60% - Accent3 39_REKAP IBT" xfId="12249" xr:uid="{00000000-0005-0000-0000-0000CA310000}"/>
    <cellStyle name="60% - Accent3 4" xfId="17716" xr:uid="{00000000-0005-0000-0000-0000CB310000}"/>
    <cellStyle name="60% - Accent3 4 2" xfId="17721" xr:uid="{00000000-0005-0000-0000-0000CC310000}"/>
    <cellStyle name="60% - Accent3 4 3" xfId="17723" xr:uid="{00000000-0005-0000-0000-0000CD310000}"/>
    <cellStyle name="60% - Accent3 4 4" xfId="17725" xr:uid="{00000000-0005-0000-0000-0000CE310000}"/>
    <cellStyle name="60% - Accent3 4 5" xfId="17726" xr:uid="{00000000-0005-0000-0000-0000CF310000}"/>
    <cellStyle name="60% - Accent3 4 6" xfId="17727" xr:uid="{00000000-0005-0000-0000-0000D0310000}"/>
    <cellStyle name="60% - Accent3 4_REKAP IBT" xfId="17730" xr:uid="{00000000-0005-0000-0000-0000D1310000}"/>
    <cellStyle name="60% - Accent3 40" xfId="17689" xr:uid="{00000000-0005-0000-0000-0000D2310000}"/>
    <cellStyle name="60% - Accent3 40 2" xfId="17691" xr:uid="{00000000-0005-0000-0000-0000D3310000}"/>
    <cellStyle name="60% - Accent3 40_REKAP IBT" xfId="17695" xr:uid="{00000000-0005-0000-0000-0000D4310000}"/>
    <cellStyle name="60% - Accent3 41" xfId="17698" xr:uid="{00000000-0005-0000-0000-0000D5310000}"/>
    <cellStyle name="60% - Accent3 41 2" xfId="17700" xr:uid="{00000000-0005-0000-0000-0000D6310000}"/>
    <cellStyle name="60% - Accent3 41_REKAP IBT" xfId="17702" xr:uid="{00000000-0005-0000-0000-0000D7310000}"/>
    <cellStyle name="60% - Accent3 42" xfId="17704" xr:uid="{00000000-0005-0000-0000-0000D8310000}"/>
    <cellStyle name="60% - Accent3 42 2" xfId="17706" xr:uid="{00000000-0005-0000-0000-0000D9310000}"/>
    <cellStyle name="60% - Accent3 42_REKAP IBT" xfId="10294" xr:uid="{00000000-0005-0000-0000-0000DA310000}"/>
    <cellStyle name="60% - Accent3 43" xfId="15497" xr:uid="{00000000-0005-0000-0000-0000DB310000}"/>
    <cellStyle name="60% - Accent3 43 2" xfId="17708" xr:uid="{00000000-0005-0000-0000-0000DC310000}"/>
    <cellStyle name="60% - Accent3 43_REKAP IBT" xfId="16682" xr:uid="{00000000-0005-0000-0000-0000DD310000}"/>
    <cellStyle name="60% - Accent3 44" xfId="17711" xr:uid="{00000000-0005-0000-0000-0000DE310000}"/>
    <cellStyle name="60% - Accent3 44 2" xfId="17713" xr:uid="{00000000-0005-0000-0000-0000DF310000}"/>
    <cellStyle name="60% - Accent3 44_REKAP IBT" xfId="12250" xr:uid="{00000000-0005-0000-0000-0000E0310000}"/>
    <cellStyle name="60% - Accent3 45" xfId="17731" xr:uid="{00000000-0005-0000-0000-0000E1310000}"/>
    <cellStyle name="60% - Accent3 45 2" xfId="17733" xr:uid="{00000000-0005-0000-0000-0000E2310000}"/>
    <cellStyle name="60% - Accent3 45_REKAP IBT" xfId="17736" xr:uid="{00000000-0005-0000-0000-0000E3310000}"/>
    <cellStyle name="60% - Accent3 46" xfId="17739" xr:uid="{00000000-0005-0000-0000-0000E4310000}"/>
    <cellStyle name="60% - Accent3 46 2" xfId="17741" xr:uid="{00000000-0005-0000-0000-0000E5310000}"/>
    <cellStyle name="60% - Accent3 46_REKAP IBT" xfId="17743" xr:uid="{00000000-0005-0000-0000-0000E6310000}"/>
    <cellStyle name="60% - Accent3 47" xfId="17745" xr:uid="{00000000-0005-0000-0000-0000E7310000}"/>
    <cellStyle name="60% - Accent3 47 2" xfId="17747" xr:uid="{00000000-0005-0000-0000-0000E8310000}"/>
    <cellStyle name="60% - Accent3 47_REKAP IBT" xfId="17750" xr:uid="{00000000-0005-0000-0000-0000E9310000}"/>
    <cellStyle name="60% - Accent3 48" xfId="17752" xr:uid="{00000000-0005-0000-0000-0000EA310000}"/>
    <cellStyle name="60% - Accent3 48 2" xfId="17754" xr:uid="{00000000-0005-0000-0000-0000EB310000}"/>
    <cellStyle name="60% - Accent3 48_REKAP IBT" xfId="17757" xr:uid="{00000000-0005-0000-0000-0000EC310000}"/>
    <cellStyle name="60% - Accent3 49" xfId="17759" xr:uid="{00000000-0005-0000-0000-0000ED310000}"/>
    <cellStyle name="60% - Accent3 49 2" xfId="17761" xr:uid="{00000000-0005-0000-0000-0000EE310000}"/>
    <cellStyle name="60% - Accent3 49_REKAP IBT" xfId="17764" xr:uid="{00000000-0005-0000-0000-0000EF310000}"/>
    <cellStyle name="60% - Accent3 5" xfId="17768" xr:uid="{00000000-0005-0000-0000-0000F0310000}"/>
    <cellStyle name="60% - Accent3 5 2" xfId="17770" xr:uid="{00000000-0005-0000-0000-0000F1310000}"/>
    <cellStyle name="60% - Accent3 5 3" xfId="17771" xr:uid="{00000000-0005-0000-0000-0000F2310000}"/>
    <cellStyle name="60% - Accent3 5 4" xfId="17772" xr:uid="{00000000-0005-0000-0000-0000F3310000}"/>
    <cellStyle name="60% - Accent3 5 5" xfId="17773" xr:uid="{00000000-0005-0000-0000-0000F4310000}"/>
    <cellStyle name="60% - Accent3 5 6" xfId="9518" xr:uid="{00000000-0005-0000-0000-0000F5310000}"/>
    <cellStyle name="60% - Accent3 5_REKAP IBT" xfId="7312" xr:uid="{00000000-0005-0000-0000-0000F6310000}"/>
    <cellStyle name="60% - Accent3 50" xfId="17732" xr:uid="{00000000-0005-0000-0000-0000F7310000}"/>
    <cellStyle name="60% - Accent3 50 2" xfId="17734" xr:uid="{00000000-0005-0000-0000-0000F8310000}"/>
    <cellStyle name="60% - Accent3 50_REKAP IBT" xfId="17737" xr:uid="{00000000-0005-0000-0000-0000F9310000}"/>
    <cellStyle name="60% - Accent3 51" xfId="17740" xr:uid="{00000000-0005-0000-0000-0000FA310000}"/>
    <cellStyle name="60% - Accent3 51 2" xfId="17742" xr:uid="{00000000-0005-0000-0000-0000FB310000}"/>
    <cellStyle name="60% - Accent3 51_REKAP IBT" xfId="17744" xr:uid="{00000000-0005-0000-0000-0000FC310000}"/>
    <cellStyle name="60% - Accent3 52" xfId="17746" xr:uid="{00000000-0005-0000-0000-0000FD310000}"/>
    <cellStyle name="60% - Accent3 52 2" xfId="17748" xr:uid="{00000000-0005-0000-0000-0000FE310000}"/>
    <cellStyle name="60% - Accent3 52_REKAP IBT" xfId="17751" xr:uid="{00000000-0005-0000-0000-0000FF310000}"/>
    <cellStyle name="60% - Accent3 53" xfId="17753" xr:uid="{00000000-0005-0000-0000-000000320000}"/>
    <cellStyle name="60% - Accent3 53 2" xfId="17755" xr:uid="{00000000-0005-0000-0000-000001320000}"/>
    <cellStyle name="60% - Accent3 53_REKAP IBT" xfId="17758" xr:uid="{00000000-0005-0000-0000-000002320000}"/>
    <cellStyle name="60% - Accent3 54" xfId="17760" xr:uid="{00000000-0005-0000-0000-000003320000}"/>
    <cellStyle name="60% - Accent3 54 2" xfId="17762" xr:uid="{00000000-0005-0000-0000-000004320000}"/>
    <cellStyle name="60% - Accent3 54_REKAP IBT" xfId="17765" xr:uid="{00000000-0005-0000-0000-000005320000}"/>
    <cellStyle name="60% - Accent3 55" xfId="17776" xr:uid="{00000000-0005-0000-0000-000006320000}"/>
    <cellStyle name="60% - Accent3 55 2" xfId="17778" xr:uid="{00000000-0005-0000-0000-000007320000}"/>
    <cellStyle name="60% - Accent3 55_REKAP IBT" xfId="17780" xr:uid="{00000000-0005-0000-0000-000008320000}"/>
    <cellStyle name="60% - Accent3 56" xfId="17782" xr:uid="{00000000-0005-0000-0000-000009320000}"/>
    <cellStyle name="60% - Accent3 56 2" xfId="17784" xr:uid="{00000000-0005-0000-0000-00000A320000}"/>
    <cellStyle name="60% - Accent3 56_REKAP IBT" xfId="16289" xr:uid="{00000000-0005-0000-0000-00000B320000}"/>
    <cellStyle name="60% - Accent3 57" xfId="17786" xr:uid="{00000000-0005-0000-0000-00000C320000}"/>
    <cellStyle name="60% - Accent3 57 2" xfId="17788" xr:uid="{00000000-0005-0000-0000-00000D320000}"/>
    <cellStyle name="60% - Accent3 57_REKAP IBT" xfId="16060" xr:uid="{00000000-0005-0000-0000-00000E320000}"/>
    <cellStyle name="60% - Accent3 58" xfId="17790" xr:uid="{00000000-0005-0000-0000-00000F320000}"/>
    <cellStyle name="60% - Accent3 58 2" xfId="7963" xr:uid="{00000000-0005-0000-0000-000010320000}"/>
    <cellStyle name="60% - Accent3 58_REKAP IBT" xfId="17792" xr:uid="{00000000-0005-0000-0000-000011320000}"/>
    <cellStyle name="60% - Accent3 59" xfId="383" xr:uid="{00000000-0005-0000-0000-000012320000}"/>
    <cellStyle name="60% - Accent3 59 2" xfId="388" xr:uid="{00000000-0005-0000-0000-000013320000}"/>
    <cellStyle name="60% - Accent3 59_REKAP IBT" xfId="404" xr:uid="{00000000-0005-0000-0000-000014320000}"/>
    <cellStyle name="60% - Accent3 6" xfId="17799" xr:uid="{00000000-0005-0000-0000-000015320000}"/>
    <cellStyle name="60% - Accent3 6 2" xfId="2819" xr:uid="{00000000-0005-0000-0000-000016320000}"/>
    <cellStyle name="60% - Accent3 6 3" xfId="17800" xr:uid="{00000000-0005-0000-0000-000017320000}"/>
    <cellStyle name="60% - Accent3 6 4" xfId="17801" xr:uid="{00000000-0005-0000-0000-000018320000}"/>
    <cellStyle name="60% - Accent3 6 5" xfId="17803" xr:uid="{00000000-0005-0000-0000-000019320000}"/>
    <cellStyle name="60% - Accent3 6 6" xfId="17804" xr:uid="{00000000-0005-0000-0000-00001A320000}"/>
    <cellStyle name="60% - Accent3 6_REKAP IBT" xfId="17806" xr:uid="{00000000-0005-0000-0000-00001B320000}"/>
    <cellStyle name="60% - Accent3 60" xfId="17777" xr:uid="{00000000-0005-0000-0000-00001C320000}"/>
    <cellStyle name="60% - Accent3 60 2" xfId="17779" xr:uid="{00000000-0005-0000-0000-00001D320000}"/>
    <cellStyle name="60% - Accent3 60_REKAP IBT" xfId="17781" xr:uid="{00000000-0005-0000-0000-00001E320000}"/>
    <cellStyle name="60% - Accent3 61" xfId="17783" xr:uid="{00000000-0005-0000-0000-00001F320000}"/>
    <cellStyle name="60% - Accent3 61 2" xfId="17785" xr:uid="{00000000-0005-0000-0000-000020320000}"/>
    <cellStyle name="60% - Accent3 61_REKAP IBT" xfId="16290" xr:uid="{00000000-0005-0000-0000-000021320000}"/>
    <cellStyle name="60% - Accent3 62" xfId="17787" xr:uid="{00000000-0005-0000-0000-000022320000}"/>
    <cellStyle name="60% - Accent3 62 2" xfId="17789" xr:uid="{00000000-0005-0000-0000-000023320000}"/>
    <cellStyle name="60% - Accent3 62_REKAP IBT" xfId="16061" xr:uid="{00000000-0005-0000-0000-000024320000}"/>
    <cellStyle name="60% - Accent3 63" xfId="17791" xr:uid="{00000000-0005-0000-0000-000025320000}"/>
    <cellStyle name="60% - Accent3 63 2" xfId="7964" xr:uid="{00000000-0005-0000-0000-000026320000}"/>
    <cellStyle name="60% - Accent3 63_REKAP IBT" xfId="17793" xr:uid="{00000000-0005-0000-0000-000027320000}"/>
    <cellStyle name="60% - Accent3 64" xfId="384" xr:uid="{00000000-0005-0000-0000-000028320000}"/>
    <cellStyle name="60% - Accent3 64 2" xfId="389" xr:uid="{00000000-0005-0000-0000-000029320000}"/>
    <cellStyle name="60% - Accent3 64_REKAP IBT" xfId="405" xr:uid="{00000000-0005-0000-0000-00002A320000}"/>
    <cellStyle name="60% - Accent3 65" xfId="409" xr:uid="{00000000-0005-0000-0000-00002B320000}"/>
    <cellStyle name="60% - Accent3 65 2" xfId="420" xr:uid="{00000000-0005-0000-0000-00002C320000}"/>
    <cellStyle name="60% - Accent3 65_REKAP IBT" xfId="17809" xr:uid="{00000000-0005-0000-0000-00002D320000}"/>
    <cellStyle name="60% - Accent3 66" xfId="429" xr:uid="{00000000-0005-0000-0000-00002E320000}"/>
    <cellStyle name="60% - Accent3 66 2" xfId="444" xr:uid="{00000000-0005-0000-0000-00002F320000}"/>
    <cellStyle name="60% - Accent3 66_REKAP IBT" xfId="17811" xr:uid="{00000000-0005-0000-0000-000030320000}"/>
    <cellStyle name="60% - Accent3 67" xfId="454" xr:uid="{00000000-0005-0000-0000-000031320000}"/>
    <cellStyle name="60% - Accent3 67 2" xfId="17816" xr:uid="{00000000-0005-0000-0000-000032320000}"/>
    <cellStyle name="60% - Accent3 67_REKAP IBT" xfId="6436" xr:uid="{00000000-0005-0000-0000-000033320000}"/>
    <cellStyle name="60% - Accent3 68" xfId="461" xr:uid="{00000000-0005-0000-0000-000034320000}"/>
    <cellStyle name="60% - Accent3 68 2" xfId="17819" xr:uid="{00000000-0005-0000-0000-000035320000}"/>
    <cellStyle name="60% - Accent3 68_REKAP IBT" xfId="17822" xr:uid="{00000000-0005-0000-0000-000036320000}"/>
    <cellStyle name="60% - Accent3 69" xfId="469" xr:uid="{00000000-0005-0000-0000-000037320000}"/>
    <cellStyle name="60% - Accent3 69 2" xfId="17824" xr:uid="{00000000-0005-0000-0000-000038320000}"/>
    <cellStyle name="60% - Accent3 69_REKAP IBT" xfId="17826" xr:uid="{00000000-0005-0000-0000-000039320000}"/>
    <cellStyle name="60% - Accent3 7" xfId="17829" xr:uid="{00000000-0005-0000-0000-00003A320000}"/>
    <cellStyle name="60% - Accent3 7 2" xfId="81" xr:uid="{00000000-0005-0000-0000-00003B320000}"/>
    <cellStyle name="60% - Accent3 7 3" xfId="17830" xr:uid="{00000000-0005-0000-0000-00003C320000}"/>
    <cellStyle name="60% - Accent3 7 4" xfId="17831" xr:uid="{00000000-0005-0000-0000-00003D320000}"/>
    <cellStyle name="60% - Accent3 7 5" xfId="14782" xr:uid="{00000000-0005-0000-0000-00003E320000}"/>
    <cellStyle name="60% - Accent3 7 6" xfId="12317" xr:uid="{00000000-0005-0000-0000-00003F320000}"/>
    <cellStyle name="60% - Accent3 7_REKAP IBT" xfId="17834" xr:uid="{00000000-0005-0000-0000-000040320000}"/>
    <cellStyle name="60% - Accent3 70" xfId="410" xr:uid="{00000000-0005-0000-0000-000041320000}"/>
    <cellStyle name="60% - Accent3 70 2" xfId="421" xr:uid="{00000000-0005-0000-0000-000042320000}"/>
    <cellStyle name="60% - Accent3 70_REKAP IBT" xfId="17810" xr:uid="{00000000-0005-0000-0000-000043320000}"/>
    <cellStyle name="60% - Accent3 71" xfId="430" xr:uid="{00000000-0005-0000-0000-000044320000}"/>
    <cellStyle name="60% - Accent3 71 2" xfId="445" xr:uid="{00000000-0005-0000-0000-000045320000}"/>
    <cellStyle name="60% - Accent3 71_REKAP IBT" xfId="17812" xr:uid="{00000000-0005-0000-0000-000046320000}"/>
    <cellStyle name="60% - Accent3 72" xfId="455" xr:uid="{00000000-0005-0000-0000-000047320000}"/>
    <cellStyle name="60% - Accent3 72 2" xfId="17817" xr:uid="{00000000-0005-0000-0000-000048320000}"/>
    <cellStyle name="60% - Accent3 72_REKAP IBT" xfId="6437" xr:uid="{00000000-0005-0000-0000-000049320000}"/>
    <cellStyle name="60% - Accent3 73" xfId="462" xr:uid="{00000000-0005-0000-0000-00004A320000}"/>
    <cellStyle name="60% - Accent3 73 2" xfId="17820" xr:uid="{00000000-0005-0000-0000-00004B320000}"/>
    <cellStyle name="60% - Accent3 73_REKAP IBT" xfId="17823" xr:uid="{00000000-0005-0000-0000-00004C320000}"/>
    <cellStyle name="60% - Accent3 74" xfId="470" xr:uid="{00000000-0005-0000-0000-00004D320000}"/>
    <cellStyle name="60% - Accent3 74 2" xfId="17825" xr:uid="{00000000-0005-0000-0000-00004E320000}"/>
    <cellStyle name="60% - Accent3 74_REKAP IBT" xfId="17827" xr:uid="{00000000-0005-0000-0000-00004F320000}"/>
    <cellStyle name="60% - Accent3 75" xfId="472" xr:uid="{00000000-0005-0000-0000-000050320000}"/>
    <cellStyle name="60% - Accent3 75 2" xfId="17835" xr:uid="{00000000-0005-0000-0000-000051320000}"/>
    <cellStyle name="60% - Accent3 75_REKAP IBT" xfId="15553" xr:uid="{00000000-0005-0000-0000-000052320000}"/>
    <cellStyle name="60% - Accent3 76" xfId="479" xr:uid="{00000000-0005-0000-0000-000053320000}"/>
    <cellStyle name="60% - Accent3 76 2" xfId="17837" xr:uid="{00000000-0005-0000-0000-000054320000}"/>
    <cellStyle name="60% - Accent3 76_REKAP IBT" xfId="17842" xr:uid="{00000000-0005-0000-0000-000055320000}"/>
    <cellStyle name="60% - Accent3 77" xfId="11468" xr:uid="{00000000-0005-0000-0000-000056320000}"/>
    <cellStyle name="60% - Accent3 77 2" xfId="17843" xr:uid="{00000000-0005-0000-0000-000057320000}"/>
    <cellStyle name="60% - Accent3 77_REKAP IBT" xfId="10977" xr:uid="{00000000-0005-0000-0000-000058320000}"/>
    <cellStyle name="60% - Accent3 78" xfId="10816" xr:uid="{00000000-0005-0000-0000-000059320000}"/>
    <cellStyle name="60% - Accent3 78 2" xfId="17844" xr:uid="{00000000-0005-0000-0000-00005A320000}"/>
    <cellStyle name="60% - Accent3 78_REKAP IBT" xfId="17847" xr:uid="{00000000-0005-0000-0000-00005B320000}"/>
    <cellStyle name="60% - Accent3 79" xfId="10819" xr:uid="{00000000-0005-0000-0000-00005C320000}"/>
    <cellStyle name="60% - Accent3 79 2" xfId="17848" xr:uid="{00000000-0005-0000-0000-00005D320000}"/>
    <cellStyle name="60% - Accent3 79_REKAP IBT" xfId="17849" xr:uid="{00000000-0005-0000-0000-00005E320000}"/>
    <cellStyle name="60% - Accent3 8" xfId="17850" xr:uid="{00000000-0005-0000-0000-00005F320000}"/>
    <cellStyle name="60% - Accent3 8 2" xfId="17852" xr:uid="{00000000-0005-0000-0000-000060320000}"/>
    <cellStyle name="60% - Accent3 8 3" xfId="17854" xr:uid="{00000000-0005-0000-0000-000061320000}"/>
    <cellStyle name="60% - Accent3 8 4" xfId="17857" xr:uid="{00000000-0005-0000-0000-000062320000}"/>
    <cellStyle name="60% - Accent3 8 5" xfId="17860" xr:uid="{00000000-0005-0000-0000-000063320000}"/>
    <cellStyle name="60% - Accent3 8 6" xfId="17863" xr:uid="{00000000-0005-0000-0000-000064320000}"/>
    <cellStyle name="60% - Accent3 8_REKAP IBT" xfId="4902" xr:uid="{00000000-0005-0000-0000-000065320000}"/>
    <cellStyle name="60% - Accent3 80" xfId="473" xr:uid="{00000000-0005-0000-0000-000066320000}"/>
    <cellStyle name="60% - Accent3 81" xfId="480" xr:uid="{00000000-0005-0000-0000-000067320000}"/>
    <cellStyle name="60% - Accent3 81 2" xfId="17838" xr:uid="{00000000-0005-0000-0000-000068320000}"/>
    <cellStyle name="60% - Accent3 82" xfId="11469" xr:uid="{00000000-0005-0000-0000-000069320000}"/>
    <cellStyle name="60% - Accent3 83" xfId="10817" xr:uid="{00000000-0005-0000-0000-00006A320000}"/>
    <cellStyle name="60% - Accent3 84" xfId="10820" xr:uid="{00000000-0005-0000-0000-00006B320000}"/>
    <cellStyle name="60% - Accent3 85" xfId="17864" xr:uid="{00000000-0005-0000-0000-00006C320000}"/>
    <cellStyle name="60% - Accent3 86" xfId="17866" xr:uid="{00000000-0005-0000-0000-00006D320000}"/>
    <cellStyle name="60% - Accent3 87" xfId="49889" xr:uid="{00000000-0005-0000-0000-00006E320000}"/>
    <cellStyle name="60% - Accent3 9" xfId="17867" xr:uid="{00000000-0005-0000-0000-00006F320000}"/>
    <cellStyle name="60% - Accent3 9 2" xfId="14991" xr:uid="{00000000-0005-0000-0000-000070320000}"/>
    <cellStyle name="60% - Accent3 9 3" xfId="17869" xr:uid="{00000000-0005-0000-0000-000071320000}"/>
    <cellStyle name="60% - Accent3 9 4" xfId="17870" xr:uid="{00000000-0005-0000-0000-000072320000}"/>
    <cellStyle name="60% - Accent3 9 5" xfId="17871" xr:uid="{00000000-0005-0000-0000-000073320000}"/>
    <cellStyle name="60% - Accent3 9 6" xfId="17872" xr:uid="{00000000-0005-0000-0000-000074320000}"/>
    <cellStyle name="60% - Accent3 9_REKAP IBT" xfId="17874" xr:uid="{00000000-0005-0000-0000-000075320000}"/>
    <cellStyle name="60% - Accent4 10" xfId="17875" xr:uid="{00000000-0005-0000-0000-000076320000}"/>
    <cellStyle name="60% - Accent4 10 2" xfId="11957" xr:uid="{00000000-0005-0000-0000-000077320000}"/>
    <cellStyle name="60% - Accent4 10 3" xfId="17876" xr:uid="{00000000-0005-0000-0000-000078320000}"/>
    <cellStyle name="60% - Accent4 10 4" xfId="17877" xr:uid="{00000000-0005-0000-0000-000079320000}"/>
    <cellStyle name="60% - Accent4 10 5" xfId="17878" xr:uid="{00000000-0005-0000-0000-00007A320000}"/>
    <cellStyle name="60% - Accent4 10 6" xfId="17879" xr:uid="{00000000-0005-0000-0000-00007B320000}"/>
    <cellStyle name="60% - Accent4 10_REKAP IBT" xfId="17880" xr:uid="{00000000-0005-0000-0000-00007C320000}"/>
    <cellStyle name="60% - Accent4 11" xfId="17881" xr:uid="{00000000-0005-0000-0000-00007D320000}"/>
    <cellStyle name="60% - Accent4 11 2" xfId="11979" xr:uid="{00000000-0005-0000-0000-00007E320000}"/>
    <cellStyle name="60% - Accent4 11 3" xfId="4820" xr:uid="{00000000-0005-0000-0000-00007F320000}"/>
    <cellStyle name="60% - Accent4 11 4" xfId="4827" xr:uid="{00000000-0005-0000-0000-000080320000}"/>
    <cellStyle name="60% - Accent4 11 5" xfId="17882" xr:uid="{00000000-0005-0000-0000-000081320000}"/>
    <cellStyle name="60% - Accent4 11_REKAP IBT" xfId="18" xr:uid="{00000000-0005-0000-0000-000082320000}"/>
    <cellStyle name="60% - Accent4 12" xfId="17883" xr:uid="{00000000-0005-0000-0000-000083320000}"/>
    <cellStyle name="60% - Accent4 12 2" xfId="1576" xr:uid="{00000000-0005-0000-0000-000084320000}"/>
    <cellStyle name="60% - Accent4 12 3" xfId="4835" xr:uid="{00000000-0005-0000-0000-000085320000}"/>
    <cellStyle name="60% - Accent4 12 4" xfId="4841" xr:uid="{00000000-0005-0000-0000-000086320000}"/>
    <cellStyle name="60% - Accent4 12 5" xfId="17884" xr:uid="{00000000-0005-0000-0000-000087320000}"/>
    <cellStyle name="60% - Accent4 12_REKAP IBT" xfId="17887" xr:uid="{00000000-0005-0000-0000-000088320000}"/>
    <cellStyle name="60% - Accent4 13" xfId="17888" xr:uid="{00000000-0005-0000-0000-000089320000}"/>
    <cellStyle name="60% - Accent4 13 2" xfId="12044" xr:uid="{00000000-0005-0000-0000-00008A320000}"/>
    <cellStyle name="60% - Accent4 13 3" xfId="4854" xr:uid="{00000000-0005-0000-0000-00008B320000}"/>
    <cellStyle name="60% - Accent4 13 4" xfId="17889" xr:uid="{00000000-0005-0000-0000-00008C320000}"/>
    <cellStyle name="60% - Accent4 13 5" xfId="17890" xr:uid="{00000000-0005-0000-0000-00008D320000}"/>
    <cellStyle name="60% - Accent4 13_REKAP IBT" xfId="17891" xr:uid="{00000000-0005-0000-0000-00008E320000}"/>
    <cellStyle name="60% - Accent4 14" xfId="759" xr:uid="{00000000-0005-0000-0000-00008F320000}"/>
    <cellStyle name="60% - Accent4 14 2" xfId="767" xr:uid="{00000000-0005-0000-0000-000090320000}"/>
    <cellStyle name="60% - Accent4 14 3" xfId="774" xr:uid="{00000000-0005-0000-0000-000091320000}"/>
    <cellStyle name="60% - Accent4 14 4" xfId="17892" xr:uid="{00000000-0005-0000-0000-000092320000}"/>
    <cellStyle name="60% - Accent4 14 5" xfId="17895" xr:uid="{00000000-0005-0000-0000-000093320000}"/>
    <cellStyle name="60% - Accent4 14_REKAP IBT" xfId="778" xr:uid="{00000000-0005-0000-0000-000094320000}"/>
    <cellStyle name="60% - Accent4 15" xfId="787" xr:uid="{00000000-0005-0000-0000-000095320000}"/>
    <cellStyle name="60% - Accent4 15 2" xfId="797" xr:uid="{00000000-0005-0000-0000-000096320000}"/>
    <cellStyle name="60% - Accent4 15 3" xfId="17897" xr:uid="{00000000-0005-0000-0000-000097320000}"/>
    <cellStyle name="60% - Accent4 15 4" xfId="17898" xr:uid="{00000000-0005-0000-0000-000098320000}"/>
    <cellStyle name="60% - Accent4 15 5" xfId="503" xr:uid="{00000000-0005-0000-0000-000099320000}"/>
    <cellStyle name="60% - Accent4 15_REKAP IBT" xfId="17899" xr:uid="{00000000-0005-0000-0000-00009A320000}"/>
    <cellStyle name="60% - Accent4 16" xfId="804" xr:uid="{00000000-0005-0000-0000-00009B320000}"/>
    <cellStyle name="60% - Accent4 16 2" xfId="811" xr:uid="{00000000-0005-0000-0000-00009C320000}"/>
    <cellStyle name="60% - Accent4 16 3" xfId="17901" xr:uid="{00000000-0005-0000-0000-00009D320000}"/>
    <cellStyle name="60% - Accent4 16 4" xfId="17902" xr:uid="{00000000-0005-0000-0000-00009E320000}"/>
    <cellStyle name="60% - Accent4 16 5" xfId="17903" xr:uid="{00000000-0005-0000-0000-00009F320000}"/>
    <cellStyle name="60% - Accent4 16_REKAP IBT" xfId="17905" xr:uid="{00000000-0005-0000-0000-0000A0320000}"/>
    <cellStyle name="60% - Accent4 17" xfId="380" xr:uid="{00000000-0005-0000-0000-0000A1320000}"/>
    <cellStyle name="60% - Accent4 17 2" xfId="12101" xr:uid="{00000000-0005-0000-0000-0000A2320000}"/>
    <cellStyle name="60% - Accent4 17 3" xfId="17907" xr:uid="{00000000-0005-0000-0000-0000A3320000}"/>
    <cellStyle name="60% - Accent4 17 4" xfId="17908" xr:uid="{00000000-0005-0000-0000-0000A4320000}"/>
    <cellStyle name="60% - Accent4 17 5" xfId="17909" xr:uid="{00000000-0005-0000-0000-0000A5320000}"/>
    <cellStyle name="60% - Accent4 17_REKAP IBT" xfId="17910" xr:uid="{00000000-0005-0000-0000-0000A6320000}"/>
    <cellStyle name="60% - Accent4 18" xfId="824" xr:uid="{00000000-0005-0000-0000-0000A7320000}"/>
    <cellStyle name="60% - Accent4 18 2" xfId="12176" xr:uid="{00000000-0005-0000-0000-0000A8320000}"/>
    <cellStyle name="60% - Accent4 18_REKAP IBT" xfId="12462" xr:uid="{00000000-0005-0000-0000-0000A9320000}"/>
    <cellStyle name="60% - Accent4 19" xfId="828" xr:uid="{00000000-0005-0000-0000-0000AA320000}"/>
    <cellStyle name="60% - Accent4 19 2" xfId="12193" xr:uid="{00000000-0005-0000-0000-0000AB320000}"/>
    <cellStyle name="60% - Accent4 19_REKAP IBT" xfId="17912" xr:uid="{00000000-0005-0000-0000-0000AC320000}"/>
    <cellStyle name="60% - Accent4 2" xfId="17916" xr:uid="{00000000-0005-0000-0000-0000AD320000}"/>
    <cellStyle name="60% - Accent4 2 10" xfId="5585" xr:uid="{00000000-0005-0000-0000-0000AE320000}"/>
    <cellStyle name="60% - Accent4 2 11" xfId="17918" xr:uid="{00000000-0005-0000-0000-0000AF320000}"/>
    <cellStyle name="60% - Accent4 2 12" xfId="17921" xr:uid="{00000000-0005-0000-0000-0000B0320000}"/>
    <cellStyle name="60% - Accent4 2 13" xfId="17922" xr:uid="{00000000-0005-0000-0000-0000B1320000}"/>
    <cellStyle name="60% - Accent4 2 14" xfId="2744" xr:uid="{00000000-0005-0000-0000-0000B2320000}"/>
    <cellStyle name="60% - Accent4 2 15" xfId="2752" xr:uid="{00000000-0005-0000-0000-0000B3320000}"/>
    <cellStyle name="60% - Accent4 2 16" xfId="17924" xr:uid="{00000000-0005-0000-0000-0000B4320000}"/>
    <cellStyle name="60% - Accent4 2 17" xfId="17927" xr:uid="{00000000-0005-0000-0000-0000B5320000}"/>
    <cellStyle name="60% - Accent4 2 18" xfId="5220" xr:uid="{00000000-0005-0000-0000-0000B6320000}"/>
    <cellStyle name="60% - Accent4 2 19" xfId="5226" xr:uid="{00000000-0005-0000-0000-0000B7320000}"/>
    <cellStyle name="60% - Accent4 2 2" xfId="17932" xr:uid="{00000000-0005-0000-0000-0000B8320000}"/>
    <cellStyle name="60% - Accent4 2 2 2" xfId="17933" xr:uid="{00000000-0005-0000-0000-0000B9320000}"/>
    <cellStyle name="60% - Accent4 2 2 3" xfId="50315" xr:uid="{00000000-0005-0000-0000-0000BA320000}"/>
    <cellStyle name="60% - Accent4 2 20" xfId="2753" xr:uid="{00000000-0005-0000-0000-0000BB320000}"/>
    <cellStyle name="60% - Accent4 2 21" xfId="17925" xr:uid="{00000000-0005-0000-0000-0000BC320000}"/>
    <cellStyle name="60% - Accent4 2 22" xfId="17928" xr:uid="{00000000-0005-0000-0000-0000BD320000}"/>
    <cellStyle name="60% - Accent4 2 23" xfId="5221" xr:uid="{00000000-0005-0000-0000-0000BE320000}"/>
    <cellStyle name="60% - Accent4 2 24" xfId="5227" xr:uid="{00000000-0005-0000-0000-0000BF320000}"/>
    <cellStyle name="60% - Accent4 2 25" xfId="254" xr:uid="{00000000-0005-0000-0000-0000C0320000}"/>
    <cellStyle name="60% - Accent4 2 26" xfId="5247" xr:uid="{00000000-0005-0000-0000-0000C1320000}"/>
    <cellStyle name="60% - Accent4 2 27" xfId="17934" xr:uid="{00000000-0005-0000-0000-0000C2320000}"/>
    <cellStyle name="60% - Accent4 2 28" xfId="17936" xr:uid="{00000000-0005-0000-0000-0000C3320000}"/>
    <cellStyle name="60% - Accent4 2 29" xfId="11786" xr:uid="{00000000-0005-0000-0000-0000C4320000}"/>
    <cellStyle name="60% - Accent4 2 3" xfId="17940" xr:uid="{00000000-0005-0000-0000-0000C5320000}"/>
    <cellStyle name="60% - Accent4 2 4" xfId="17944" xr:uid="{00000000-0005-0000-0000-0000C6320000}"/>
    <cellStyle name="60% - Accent4 2 5" xfId="17945" xr:uid="{00000000-0005-0000-0000-0000C7320000}"/>
    <cellStyle name="60% - Accent4 2 6" xfId="522" xr:uid="{00000000-0005-0000-0000-0000C8320000}"/>
    <cellStyle name="60% - Accent4 2 7" xfId="533" xr:uid="{00000000-0005-0000-0000-0000C9320000}"/>
    <cellStyle name="60% - Accent4 2 8" xfId="17946" xr:uid="{00000000-0005-0000-0000-0000CA320000}"/>
    <cellStyle name="60% - Accent4 2 9" xfId="17948" xr:uid="{00000000-0005-0000-0000-0000CB320000}"/>
    <cellStyle name="60% - Accent4 2_REKAP IBT" xfId="17949" xr:uid="{00000000-0005-0000-0000-0000CC320000}"/>
    <cellStyle name="60% - Accent4 20" xfId="788" xr:uid="{00000000-0005-0000-0000-0000CD320000}"/>
    <cellStyle name="60% - Accent4 20 2" xfId="798" xr:uid="{00000000-0005-0000-0000-0000CE320000}"/>
    <cellStyle name="60% - Accent4 20_REKAP IBT" xfId="17900" xr:uid="{00000000-0005-0000-0000-0000CF320000}"/>
    <cellStyle name="60% - Accent4 21" xfId="805" xr:uid="{00000000-0005-0000-0000-0000D0320000}"/>
    <cellStyle name="60% - Accent4 21 2" xfId="812" xr:uid="{00000000-0005-0000-0000-0000D1320000}"/>
    <cellStyle name="60% - Accent4 21_REKAP IBT" xfId="17906" xr:uid="{00000000-0005-0000-0000-0000D2320000}"/>
    <cellStyle name="60% - Accent4 22" xfId="381" xr:uid="{00000000-0005-0000-0000-0000D3320000}"/>
    <cellStyle name="60% - Accent4 22 2" xfId="12102" xr:uid="{00000000-0005-0000-0000-0000D4320000}"/>
    <cellStyle name="60% - Accent4 22_REKAP IBT" xfId="17911" xr:uid="{00000000-0005-0000-0000-0000D5320000}"/>
    <cellStyle name="60% - Accent4 23" xfId="825" xr:uid="{00000000-0005-0000-0000-0000D6320000}"/>
    <cellStyle name="60% - Accent4 23 2" xfId="12177" xr:uid="{00000000-0005-0000-0000-0000D7320000}"/>
    <cellStyle name="60% - Accent4 23_REKAP IBT" xfId="12463" xr:uid="{00000000-0005-0000-0000-0000D8320000}"/>
    <cellStyle name="60% - Accent4 24" xfId="829" xr:uid="{00000000-0005-0000-0000-0000D9320000}"/>
    <cellStyle name="60% - Accent4 24 2" xfId="12194" xr:uid="{00000000-0005-0000-0000-0000DA320000}"/>
    <cellStyle name="60% - Accent4 24_REKAP IBT" xfId="17913" xr:uid="{00000000-0005-0000-0000-0000DB320000}"/>
    <cellStyle name="60% - Accent4 25" xfId="53" xr:uid="{00000000-0005-0000-0000-0000DC320000}"/>
    <cellStyle name="60% - Accent4 25 2" xfId="12218" xr:uid="{00000000-0005-0000-0000-0000DD320000}"/>
    <cellStyle name="60% - Accent4 25_REKAP IBT" xfId="17950" xr:uid="{00000000-0005-0000-0000-0000DE320000}"/>
    <cellStyle name="60% - Accent4 26" xfId="841" xr:uid="{00000000-0005-0000-0000-0000DF320000}"/>
    <cellStyle name="60% - Accent4 26 2" xfId="12238" xr:uid="{00000000-0005-0000-0000-0000E0320000}"/>
    <cellStyle name="60% - Accent4 26_REKAP IBT" xfId="17952" xr:uid="{00000000-0005-0000-0000-0000E1320000}"/>
    <cellStyle name="60% - Accent4 27" xfId="17954" xr:uid="{00000000-0005-0000-0000-0000E2320000}"/>
    <cellStyle name="60% - Accent4 27 2" xfId="12262" xr:uid="{00000000-0005-0000-0000-0000E3320000}"/>
    <cellStyle name="60% - Accent4 27_REKAP IBT" xfId="17956" xr:uid="{00000000-0005-0000-0000-0000E4320000}"/>
    <cellStyle name="60% - Accent4 28" xfId="17958" xr:uid="{00000000-0005-0000-0000-0000E5320000}"/>
    <cellStyle name="60% - Accent4 28 2" xfId="12309" xr:uid="{00000000-0005-0000-0000-0000E6320000}"/>
    <cellStyle name="60% - Accent4 28_REKAP IBT" xfId="3209" xr:uid="{00000000-0005-0000-0000-0000E7320000}"/>
    <cellStyle name="60% - Accent4 29" xfId="17960" xr:uid="{00000000-0005-0000-0000-0000E8320000}"/>
    <cellStyle name="60% - Accent4 29 2" xfId="12320" xr:uid="{00000000-0005-0000-0000-0000E9320000}"/>
    <cellStyle name="60% - Accent4 29_REKAP IBT" xfId="17962" xr:uid="{00000000-0005-0000-0000-0000EA320000}"/>
    <cellStyle name="60% - Accent4 3" xfId="17964" xr:uid="{00000000-0005-0000-0000-0000EB320000}"/>
    <cellStyle name="60% - Accent4 3 10" xfId="17967" xr:uid="{00000000-0005-0000-0000-0000EC320000}"/>
    <cellStyle name="60% - Accent4 3 11" xfId="17968" xr:uid="{00000000-0005-0000-0000-0000ED320000}"/>
    <cellStyle name="60% - Accent4 3 12" xfId="17969" xr:uid="{00000000-0005-0000-0000-0000EE320000}"/>
    <cellStyle name="60% - Accent4 3 13" xfId="17970" xr:uid="{00000000-0005-0000-0000-0000EF320000}"/>
    <cellStyle name="60% - Accent4 3 14" xfId="1704" xr:uid="{00000000-0005-0000-0000-0000F0320000}"/>
    <cellStyle name="60% - Accent4 3 15" xfId="1709" xr:uid="{00000000-0005-0000-0000-0000F1320000}"/>
    <cellStyle name="60% - Accent4 3 2" xfId="17971" xr:uid="{00000000-0005-0000-0000-0000F2320000}"/>
    <cellStyle name="60% - Accent4 3 3" xfId="17972" xr:uid="{00000000-0005-0000-0000-0000F3320000}"/>
    <cellStyle name="60% - Accent4 3 4" xfId="17973" xr:uid="{00000000-0005-0000-0000-0000F4320000}"/>
    <cellStyle name="60% - Accent4 3 5" xfId="17974" xr:uid="{00000000-0005-0000-0000-0000F5320000}"/>
    <cellStyle name="60% - Accent4 3 6" xfId="597" xr:uid="{00000000-0005-0000-0000-0000F6320000}"/>
    <cellStyle name="60% - Accent4 3 7" xfId="17975" xr:uid="{00000000-0005-0000-0000-0000F7320000}"/>
    <cellStyle name="60% - Accent4 3 8" xfId="17976" xr:uid="{00000000-0005-0000-0000-0000F8320000}"/>
    <cellStyle name="60% - Accent4 3 9" xfId="17978" xr:uid="{00000000-0005-0000-0000-0000F9320000}"/>
    <cellStyle name="60% - Accent4 3_REKAP IBT" xfId="16584" xr:uid="{00000000-0005-0000-0000-0000FA320000}"/>
    <cellStyle name="60% - Accent4 30" xfId="54" xr:uid="{00000000-0005-0000-0000-0000FB320000}"/>
    <cellStyle name="60% - Accent4 30 2" xfId="12219" xr:uid="{00000000-0005-0000-0000-0000FC320000}"/>
    <cellStyle name="60% - Accent4 30_REKAP IBT" xfId="17951" xr:uid="{00000000-0005-0000-0000-0000FD320000}"/>
    <cellStyle name="60% - Accent4 31" xfId="842" xr:uid="{00000000-0005-0000-0000-0000FE320000}"/>
    <cellStyle name="60% - Accent4 31 2" xfId="12239" xr:uid="{00000000-0005-0000-0000-0000FF320000}"/>
    <cellStyle name="60% - Accent4 31_REKAP IBT" xfId="17953" xr:uid="{00000000-0005-0000-0000-000000330000}"/>
    <cellStyle name="60% - Accent4 32" xfId="17955" xr:uid="{00000000-0005-0000-0000-000001330000}"/>
    <cellStyle name="60% - Accent4 32 2" xfId="12263" xr:uid="{00000000-0005-0000-0000-000002330000}"/>
    <cellStyle name="60% - Accent4 32_REKAP IBT" xfId="17957" xr:uid="{00000000-0005-0000-0000-000003330000}"/>
    <cellStyle name="60% - Accent4 33" xfId="17959" xr:uid="{00000000-0005-0000-0000-000004330000}"/>
    <cellStyle name="60% - Accent4 33 2" xfId="12310" xr:uid="{00000000-0005-0000-0000-000005330000}"/>
    <cellStyle name="60% - Accent4 33_REKAP IBT" xfId="3210" xr:uid="{00000000-0005-0000-0000-000006330000}"/>
    <cellStyle name="60% - Accent4 34" xfId="17961" xr:uid="{00000000-0005-0000-0000-000007330000}"/>
    <cellStyle name="60% - Accent4 34 2" xfId="12321" xr:uid="{00000000-0005-0000-0000-000008330000}"/>
    <cellStyle name="60% - Accent4 34_REKAP IBT" xfId="17963" xr:uid="{00000000-0005-0000-0000-000009330000}"/>
    <cellStyle name="60% - Accent4 35" xfId="17981" xr:uid="{00000000-0005-0000-0000-00000A330000}"/>
    <cellStyle name="60% - Accent4 35 2" xfId="12331" xr:uid="{00000000-0005-0000-0000-00000B330000}"/>
    <cellStyle name="60% - Accent4 35_REKAP IBT" xfId="17983" xr:uid="{00000000-0005-0000-0000-00000C330000}"/>
    <cellStyle name="60% - Accent4 36" xfId="17988" xr:uid="{00000000-0005-0000-0000-00000D330000}"/>
    <cellStyle name="60% - Accent4 36 2" xfId="12343" xr:uid="{00000000-0005-0000-0000-00000E330000}"/>
    <cellStyle name="60% - Accent4 36_REKAP IBT" xfId="17991" xr:uid="{00000000-0005-0000-0000-00000F330000}"/>
    <cellStyle name="60% - Accent4 37" xfId="17993" xr:uid="{00000000-0005-0000-0000-000010330000}"/>
    <cellStyle name="60% - Accent4 37 2" xfId="17995" xr:uid="{00000000-0005-0000-0000-000011330000}"/>
    <cellStyle name="60% - Accent4 37_REKAP IBT" xfId="17998" xr:uid="{00000000-0005-0000-0000-000012330000}"/>
    <cellStyle name="60% - Accent4 38" xfId="18000" xr:uid="{00000000-0005-0000-0000-000013330000}"/>
    <cellStyle name="60% - Accent4 38 2" xfId="18002" xr:uid="{00000000-0005-0000-0000-000014330000}"/>
    <cellStyle name="60% - Accent4 38_REKAP IBT" xfId="18004" xr:uid="{00000000-0005-0000-0000-000015330000}"/>
    <cellStyle name="60% - Accent4 39" xfId="18006" xr:uid="{00000000-0005-0000-0000-000016330000}"/>
    <cellStyle name="60% - Accent4 39 2" xfId="18008" xr:uid="{00000000-0005-0000-0000-000017330000}"/>
    <cellStyle name="60% - Accent4 39_REKAP IBT" xfId="18010" xr:uid="{00000000-0005-0000-0000-000018330000}"/>
    <cellStyle name="60% - Accent4 4" xfId="18012" xr:uid="{00000000-0005-0000-0000-000019330000}"/>
    <cellStyle name="60% - Accent4 4 2" xfId="18013" xr:uid="{00000000-0005-0000-0000-00001A330000}"/>
    <cellStyle name="60% - Accent4 4 3" xfId="18015" xr:uid="{00000000-0005-0000-0000-00001B330000}"/>
    <cellStyle name="60% - Accent4 4 4" xfId="18016" xr:uid="{00000000-0005-0000-0000-00001C330000}"/>
    <cellStyle name="60% - Accent4 4 5" xfId="18017" xr:uid="{00000000-0005-0000-0000-00001D330000}"/>
    <cellStyle name="60% - Accent4 4 6" xfId="18018" xr:uid="{00000000-0005-0000-0000-00001E330000}"/>
    <cellStyle name="60% - Accent4 4_REKAP IBT" xfId="18019" xr:uid="{00000000-0005-0000-0000-00001F330000}"/>
    <cellStyle name="60% - Accent4 40" xfId="17982" xr:uid="{00000000-0005-0000-0000-000020330000}"/>
    <cellStyle name="60% - Accent4 40 2" xfId="12332" xr:uid="{00000000-0005-0000-0000-000021330000}"/>
    <cellStyle name="60% - Accent4 40_REKAP IBT" xfId="17984" xr:uid="{00000000-0005-0000-0000-000022330000}"/>
    <cellStyle name="60% - Accent4 41" xfId="17989" xr:uid="{00000000-0005-0000-0000-000023330000}"/>
    <cellStyle name="60% - Accent4 41 2" xfId="12344" xr:uid="{00000000-0005-0000-0000-000024330000}"/>
    <cellStyle name="60% - Accent4 41_REKAP IBT" xfId="17992" xr:uid="{00000000-0005-0000-0000-000025330000}"/>
    <cellStyle name="60% - Accent4 42" xfId="17994" xr:uid="{00000000-0005-0000-0000-000026330000}"/>
    <cellStyle name="60% - Accent4 42 2" xfId="17996" xr:uid="{00000000-0005-0000-0000-000027330000}"/>
    <cellStyle name="60% - Accent4 42_REKAP IBT" xfId="17999" xr:uid="{00000000-0005-0000-0000-000028330000}"/>
    <cellStyle name="60% - Accent4 43" xfId="18001" xr:uid="{00000000-0005-0000-0000-000029330000}"/>
    <cellStyle name="60% - Accent4 43 2" xfId="18003" xr:uid="{00000000-0005-0000-0000-00002A330000}"/>
    <cellStyle name="60% - Accent4 43_REKAP IBT" xfId="18005" xr:uid="{00000000-0005-0000-0000-00002B330000}"/>
    <cellStyle name="60% - Accent4 44" xfId="18007" xr:uid="{00000000-0005-0000-0000-00002C330000}"/>
    <cellStyle name="60% - Accent4 44 2" xfId="18009" xr:uid="{00000000-0005-0000-0000-00002D330000}"/>
    <cellStyle name="60% - Accent4 44_REKAP IBT" xfId="18011" xr:uid="{00000000-0005-0000-0000-00002E330000}"/>
    <cellStyle name="60% - Accent4 45" xfId="18020" xr:uid="{00000000-0005-0000-0000-00002F330000}"/>
    <cellStyle name="60% - Accent4 45 2" xfId="18023" xr:uid="{00000000-0005-0000-0000-000030330000}"/>
    <cellStyle name="60% - Accent4 45_REKAP IBT" xfId="18025" xr:uid="{00000000-0005-0000-0000-000031330000}"/>
    <cellStyle name="60% - Accent4 46" xfId="18027" xr:uid="{00000000-0005-0000-0000-000032330000}"/>
    <cellStyle name="60% - Accent4 46 2" xfId="18029" xr:uid="{00000000-0005-0000-0000-000033330000}"/>
    <cellStyle name="60% - Accent4 46_REKAP IBT" xfId="9214" xr:uid="{00000000-0005-0000-0000-000034330000}"/>
    <cellStyle name="60% - Accent4 47" xfId="18032" xr:uid="{00000000-0005-0000-0000-000035330000}"/>
    <cellStyle name="60% - Accent4 47 2" xfId="18034" xr:uid="{00000000-0005-0000-0000-000036330000}"/>
    <cellStyle name="60% - Accent4 47_REKAP IBT" xfId="4760" xr:uid="{00000000-0005-0000-0000-000037330000}"/>
    <cellStyle name="60% - Accent4 48" xfId="18036" xr:uid="{00000000-0005-0000-0000-000038330000}"/>
    <cellStyle name="60% - Accent4 48 2" xfId="18038" xr:uid="{00000000-0005-0000-0000-000039330000}"/>
    <cellStyle name="60% - Accent4 48_REKAP IBT" xfId="18041" xr:uid="{00000000-0005-0000-0000-00003A330000}"/>
    <cellStyle name="60% - Accent4 49" xfId="18043" xr:uid="{00000000-0005-0000-0000-00003B330000}"/>
    <cellStyle name="60% - Accent4 49 2" xfId="18045" xr:uid="{00000000-0005-0000-0000-00003C330000}"/>
    <cellStyle name="60% - Accent4 49_REKAP IBT" xfId="18047" xr:uid="{00000000-0005-0000-0000-00003D330000}"/>
    <cellStyle name="60% - Accent4 5" xfId="18050" xr:uid="{00000000-0005-0000-0000-00003E330000}"/>
    <cellStyle name="60% - Accent4 5 2" xfId="18051" xr:uid="{00000000-0005-0000-0000-00003F330000}"/>
    <cellStyle name="60% - Accent4 5 3" xfId="18052" xr:uid="{00000000-0005-0000-0000-000040330000}"/>
    <cellStyle name="60% - Accent4 5 4" xfId="18053" xr:uid="{00000000-0005-0000-0000-000041330000}"/>
    <cellStyle name="60% - Accent4 5 5" xfId="18054" xr:uid="{00000000-0005-0000-0000-000042330000}"/>
    <cellStyle name="60% - Accent4 5 6" xfId="18055" xr:uid="{00000000-0005-0000-0000-000043330000}"/>
    <cellStyle name="60% - Accent4 5_REKAP IBT" xfId="18058" xr:uid="{00000000-0005-0000-0000-000044330000}"/>
    <cellStyle name="60% - Accent4 50" xfId="18021" xr:uid="{00000000-0005-0000-0000-000045330000}"/>
    <cellStyle name="60% - Accent4 50 2" xfId="18024" xr:uid="{00000000-0005-0000-0000-000046330000}"/>
    <cellStyle name="60% - Accent4 50_REKAP IBT" xfId="18026" xr:uid="{00000000-0005-0000-0000-000047330000}"/>
    <cellStyle name="60% - Accent4 51" xfId="18028" xr:uid="{00000000-0005-0000-0000-000048330000}"/>
    <cellStyle name="60% - Accent4 51 2" xfId="18030" xr:uid="{00000000-0005-0000-0000-000049330000}"/>
    <cellStyle name="60% - Accent4 51_REKAP IBT" xfId="9215" xr:uid="{00000000-0005-0000-0000-00004A330000}"/>
    <cellStyle name="60% - Accent4 52" xfId="18033" xr:uid="{00000000-0005-0000-0000-00004B330000}"/>
    <cellStyle name="60% - Accent4 52 2" xfId="18035" xr:uid="{00000000-0005-0000-0000-00004C330000}"/>
    <cellStyle name="60% - Accent4 52_REKAP IBT" xfId="4761" xr:uid="{00000000-0005-0000-0000-00004D330000}"/>
    <cellStyle name="60% - Accent4 53" xfId="18037" xr:uid="{00000000-0005-0000-0000-00004E330000}"/>
    <cellStyle name="60% - Accent4 53 2" xfId="18039" xr:uid="{00000000-0005-0000-0000-00004F330000}"/>
    <cellStyle name="60% - Accent4 53_REKAP IBT" xfId="18042" xr:uid="{00000000-0005-0000-0000-000050330000}"/>
    <cellStyle name="60% - Accent4 54" xfId="18044" xr:uid="{00000000-0005-0000-0000-000051330000}"/>
    <cellStyle name="60% - Accent4 54 2" xfId="18046" xr:uid="{00000000-0005-0000-0000-000052330000}"/>
    <cellStyle name="60% - Accent4 54_REKAP IBT" xfId="18048" xr:uid="{00000000-0005-0000-0000-000053330000}"/>
    <cellStyle name="60% - Accent4 55" xfId="18060" xr:uid="{00000000-0005-0000-0000-000054330000}"/>
    <cellStyle name="60% - Accent4 55 2" xfId="18062" xr:uid="{00000000-0005-0000-0000-000055330000}"/>
    <cellStyle name="60% - Accent4 55_REKAP IBT" xfId="18064" xr:uid="{00000000-0005-0000-0000-000056330000}"/>
    <cellStyle name="60% - Accent4 56" xfId="18066" xr:uid="{00000000-0005-0000-0000-000057330000}"/>
    <cellStyle name="60% - Accent4 56 2" xfId="18068" xr:uid="{00000000-0005-0000-0000-000058330000}"/>
    <cellStyle name="60% - Accent4 56_REKAP IBT" xfId="18070" xr:uid="{00000000-0005-0000-0000-000059330000}"/>
    <cellStyle name="60% - Accent4 57" xfId="18072" xr:uid="{00000000-0005-0000-0000-00005A330000}"/>
    <cellStyle name="60% - Accent4 57 2" xfId="18074" xr:uid="{00000000-0005-0000-0000-00005B330000}"/>
    <cellStyle name="60% - Accent4 57_REKAP IBT" xfId="18076" xr:uid="{00000000-0005-0000-0000-00005C330000}"/>
    <cellStyle name="60% - Accent4 58" xfId="18078" xr:uid="{00000000-0005-0000-0000-00005D330000}"/>
    <cellStyle name="60% - Accent4 58 2" xfId="18080" xr:uid="{00000000-0005-0000-0000-00005E330000}"/>
    <cellStyle name="60% - Accent4 58_REKAP IBT" xfId="18082" xr:uid="{00000000-0005-0000-0000-00005F330000}"/>
    <cellStyle name="60% - Accent4 59" xfId="400" xr:uid="{00000000-0005-0000-0000-000060330000}"/>
    <cellStyle name="60% - Accent4 59 2" xfId="858" xr:uid="{00000000-0005-0000-0000-000061330000}"/>
    <cellStyle name="60% - Accent4 59_REKAP IBT" xfId="873" xr:uid="{00000000-0005-0000-0000-000062330000}"/>
    <cellStyle name="60% - Accent4 6" xfId="18084" xr:uid="{00000000-0005-0000-0000-000063330000}"/>
    <cellStyle name="60% - Accent4 6 2" xfId="18086" xr:uid="{00000000-0005-0000-0000-000064330000}"/>
    <cellStyle name="60% - Accent4 6 3" xfId="4360" xr:uid="{00000000-0005-0000-0000-000065330000}"/>
    <cellStyle name="60% - Accent4 6 4" xfId="18087" xr:uid="{00000000-0005-0000-0000-000066330000}"/>
    <cellStyle name="60% - Accent4 6 5" xfId="18088" xr:uid="{00000000-0005-0000-0000-000067330000}"/>
    <cellStyle name="60% - Accent4 6 6" xfId="18089" xr:uid="{00000000-0005-0000-0000-000068330000}"/>
    <cellStyle name="60% - Accent4 6_REKAP IBT" xfId="18090" xr:uid="{00000000-0005-0000-0000-000069330000}"/>
    <cellStyle name="60% - Accent4 60" xfId="18061" xr:uid="{00000000-0005-0000-0000-00006A330000}"/>
    <cellStyle name="60% - Accent4 60 2" xfId="18063" xr:uid="{00000000-0005-0000-0000-00006B330000}"/>
    <cellStyle name="60% - Accent4 60_REKAP IBT" xfId="18065" xr:uid="{00000000-0005-0000-0000-00006C330000}"/>
    <cellStyle name="60% - Accent4 61" xfId="18067" xr:uid="{00000000-0005-0000-0000-00006D330000}"/>
    <cellStyle name="60% - Accent4 61 2" xfId="18069" xr:uid="{00000000-0005-0000-0000-00006E330000}"/>
    <cellStyle name="60% - Accent4 61_REKAP IBT" xfId="18071" xr:uid="{00000000-0005-0000-0000-00006F330000}"/>
    <cellStyle name="60% - Accent4 62" xfId="18073" xr:uid="{00000000-0005-0000-0000-000070330000}"/>
    <cellStyle name="60% - Accent4 62 2" xfId="18075" xr:uid="{00000000-0005-0000-0000-000071330000}"/>
    <cellStyle name="60% - Accent4 62_REKAP IBT" xfId="18077" xr:uid="{00000000-0005-0000-0000-000072330000}"/>
    <cellStyle name="60% - Accent4 63" xfId="18079" xr:uid="{00000000-0005-0000-0000-000073330000}"/>
    <cellStyle name="60% - Accent4 63 2" xfId="18081" xr:uid="{00000000-0005-0000-0000-000074330000}"/>
    <cellStyle name="60% - Accent4 63_REKAP IBT" xfId="18083" xr:uid="{00000000-0005-0000-0000-000075330000}"/>
    <cellStyle name="60% - Accent4 64" xfId="401" xr:uid="{00000000-0005-0000-0000-000076330000}"/>
    <cellStyle name="60% - Accent4 64 2" xfId="859" xr:uid="{00000000-0005-0000-0000-000077330000}"/>
    <cellStyle name="60% - Accent4 64_REKAP IBT" xfId="874" xr:uid="{00000000-0005-0000-0000-000078330000}"/>
    <cellStyle name="60% - Accent4 65" xfId="882" xr:uid="{00000000-0005-0000-0000-000079330000}"/>
    <cellStyle name="60% - Accent4 65 2" xfId="897" xr:uid="{00000000-0005-0000-0000-00007A330000}"/>
    <cellStyle name="60% - Accent4 65_REKAP IBT" xfId="18091" xr:uid="{00000000-0005-0000-0000-00007B330000}"/>
    <cellStyle name="60% - Accent4 66" xfId="900" xr:uid="{00000000-0005-0000-0000-00007C330000}"/>
    <cellStyle name="60% - Accent4 66 2" xfId="907" xr:uid="{00000000-0005-0000-0000-00007D330000}"/>
    <cellStyle name="60% - Accent4 66_REKAP IBT" xfId="13821" xr:uid="{00000000-0005-0000-0000-00007E330000}"/>
    <cellStyle name="60% - Accent4 67" xfId="915" xr:uid="{00000000-0005-0000-0000-00007F330000}"/>
    <cellStyle name="60% - Accent4 67 2" xfId="18094" xr:uid="{00000000-0005-0000-0000-000080330000}"/>
    <cellStyle name="60% - Accent4 67_REKAP IBT" xfId="18097" xr:uid="{00000000-0005-0000-0000-000081330000}"/>
    <cellStyle name="60% - Accent4 68" xfId="919" xr:uid="{00000000-0005-0000-0000-000082330000}"/>
    <cellStyle name="60% - Accent4 68 2" xfId="18099" xr:uid="{00000000-0005-0000-0000-000083330000}"/>
    <cellStyle name="60% - Accent4 68_REKAP IBT" xfId="18105" xr:uid="{00000000-0005-0000-0000-000084330000}"/>
    <cellStyle name="60% - Accent4 69" xfId="927" xr:uid="{00000000-0005-0000-0000-000085330000}"/>
    <cellStyle name="60% - Accent4 69 2" xfId="18107" xr:uid="{00000000-0005-0000-0000-000086330000}"/>
    <cellStyle name="60% - Accent4 69_REKAP IBT" xfId="18111" xr:uid="{00000000-0005-0000-0000-000087330000}"/>
    <cellStyle name="60% - Accent4 7" xfId="18113" xr:uid="{00000000-0005-0000-0000-000088330000}"/>
    <cellStyle name="60% - Accent4 7 2" xfId="18117" xr:uid="{00000000-0005-0000-0000-000089330000}"/>
    <cellStyle name="60% - Accent4 7 3" xfId="18118" xr:uid="{00000000-0005-0000-0000-00008A330000}"/>
    <cellStyle name="60% - Accent4 7 4" xfId="17120" xr:uid="{00000000-0005-0000-0000-00008B330000}"/>
    <cellStyle name="60% - Accent4 7 5" xfId="14812" xr:uid="{00000000-0005-0000-0000-00008C330000}"/>
    <cellStyle name="60% - Accent4 7 6" xfId="12327" xr:uid="{00000000-0005-0000-0000-00008D330000}"/>
    <cellStyle name="60% - Accent4 7_REKAP IBT" xfId="18119" xr:uid="{00000000-0005-0000-0000-00008E330000}"/>
    <cellStyle name="60% - Accent4 70" xfId="883" xr:uid="{00000000-0005-0000-0000-00008F330000}"/>
    <cellStyle name="60% - Accent4 70 2" xfId="898" xr:uid="{00000000-0005-0000-0000-000090330000}"/>
    <cellStyle name="60% - Accent4 70_REKAP IBT" xfId="18092" xr:uid="{00000000-0005-0000-0000-000091330000}"/>
    <cellStyle name="60% - Accent4 71" xfId="901" xr:uid="{00000000-0005-0000-0000-000092330000}"/>
    <cellStyle name="60% - Accent4 71 2" xfId="908" xr:uid="{00000000-0005-0000-0000-000093330000}"/>
    <cellStyle name="60% - Accent4 71_REKAP IBT" xfId="13822" xr:uid="{00000000-0005-0000-0000-000094330000}"/>
    <cellStyle name="60% - Accent4 72" xfId="916" xr:uid="{00000000-0005-0000-0000-000095330000}"/>
    <cellStyle name="60% - Accent4 72 2" xfId="18095" xr:uid="{00000000-0005-0000-0000-000096330000}"/>
    <cellStyle name="60% - Accent4 72_REKAP IBT" xfId="18098" xr:uid="{00000000-0005-0000-0000-000097330000}"/>
    <cellStyle name="60% - Accent4 73" xfId="920" xr:uid="{00000000-0005-0000-0000-000098330000}"/>
    <cellStyle name="60% - Accent4 73 2" xfId="18100" xr:uid="{00000000-0005-0000-0000-000099330000}"/>
    <cellStyle name="60% - Accent4 73_REKAP IBT" xfId="18106" xr:uid="{00000000-0005-0000-0000-00009A330000}"/>
    <cellStyle name="60% - Accent4 74" xfId="928" xr:uid="{00000000-0005-0000-0000-00009B330000}"/>
    <cellStyle name="60% - Accent4 74 2" xfId="18108" xr:uid="{00000000-0005-0000-0000-00009C330000}"/>
    <cellStyle name="60% - Accent4 74_REKAP IBT" xfId="18112" xr:uid="{00000000-0005-0000-0000-00009D330000}"/>
    <cellStyle name="60% - Accent4 75" xfId="930" xr:uid="{00000000-0005-0000-0000-00009E330000}"/>
    <cellStyle name="60% - Accent4 75 2" xfId="18120" xr:uid="{00000000-0005-0000-0000-00009F330000}"/>
    <cellStyle name="60% - Accent4 75_REKAP IBT" xfId="18121" xr:uid="{00000000-0005-0000-0000-0000A0330000}"/>
    <cellStyle name="60% - Accent4 76" xfId="148" xr:uid="{00000000-0005-0000-0000-0000A1330000}"/>
    <cellStyle name="60% - Accent4 76 2" xfId="18122" xr:uid="{00000000-0005-0000-0000-0000A2330000}"/>
    <cellStyle name="60% - Accent4 76_REKAP IBT" xfId="18124" xr:uid="{00000000-0005-0000-0000-0000A3330000}"/>
    <cellStyle name="60% - Accent4 77" xfId="18125" xr:uid="{00000000-0005-0000-0000-0000A4330000}"/>
    <cellStyle name="60% - Accent4 77 2" xfId="18127" xr:uid="{00000000-0005-0000-0000-0000A5330000}"/>
    <cellStyle name="60% - Accent4 77_REKAP IBT" xfId="1909" xr:uid="{00000000-0005-0000-0000-0000A6330000}"/>
    <cellStyle name="60% - Accent4 78" xfId="18128" xr:uid="{00000000-0005-0000-0000-0000A7330000}"/>
    <cellStyle name="60% - Accent4 78 2" xfId="18130" xr:uid="{00000000-0005-0000-0000-0000A8330000}"/>
    <cellStyle name="60% - Accent4 78_REKAP IBT" xfId="7047" xr:uid="{00000000-0005-0000-0000-0000A9330000}"/>
    <cellStyle name="60% - Accent4 79" xfId="18131" xr:uid="{00000000-0005-0000-0000-0000AA330000}"/>
    <cellStyle name="60% - Accent4 79 2" xfId="11295" xr:uid="{00000000-0005-0000-0000-0000AB330000}"/>
    <cellStyle name="60% - Accent4 79_REKAP IBT" xfId="18134" xr:uid="{00000000-0005-0000-0000-0000AC330000}"/>
    <cellStyle name="60% - Accent4 8" xfId="18135" xr:uid="{00000000-0005-0000-0000-0000AD330000}"/>
    <cellStyle name="60% - Accent4 8 2" xfId="18137" xr:uid="{00000000-0005-0000-0000-0000AE330000}"/>
    <cellStyle name="60% - Accent4 8 3" xfId="18138" xr:uid="{00000000-0005-0000-0000-0000AF330000}"/>
    <cellStyle name="60% - Accent4 8 4" xfId="18139" xr:uid="{00000000-0005-0000-0000-0000B0330000}"/>
    <cellStyle name="60% - Accent4 8 5" xfId="18141" xr:uid="{00000000-0005-0000-0000-0000B1330000}"/>
    <cellStyle name="60% - Accent4 8 6" xfId="18142" xr:uid="{00000000-0005-0000-0000-0000B2330000}"/>
    <cellStyle name="60% - Accent4 8_REKAP IBT" xfId="18144" xr:uid="{00000000-0005-0000-0000-0000B3330000}"/>
    <cellStyle name="60% - Accent4 80" xfId="931" xr:uid="{00000000-0005-0000-0000-0000B4330000}"/>
    <cellStyle name="60% - Accent4 81" xfId="149" xr:uid="{00000000-0005-0000-0000-0000B5330000}"/>
    <cellStyle name="60% - Accent4 81 2" xfId="18123" xr:uid="{00000000-0005-0000-0000-0000B6330000}"/>
    <cellStyle name="60% - Accent4 82" xfId="18126" xr:uid="{00000000-0005-0000-0000-0000B7330000}"/>
    <cellStyle name="60% - Accent4 83" xfId="18129" xr:uid="{00000000-0005-0000-0000-0000B8330000}"/>
    <cellStyle name="60% - Accent4 84" xfId="18132" xr:uid="{00000000-0005-0000-0000-0000B9330000}"/>
    <cellStyle name="60% - Accent4 85" xfId="12468" xr:uid="{00000000-0005-0000-0000-0000BA330000}"/>
    <cellStyle name="60% - Accent4 86" xfId="18148" xr:uid="{00000000-0005-0000-0000-0000BB330000}"/>
    <cellStyle name="60% - Accent4 87" xfId="49890" xr:uid="{00000000-0005-0000-0000-0000BC330000}"/>
    <cellStyle name="60% - Accent4 9" xfId="18149" xr:uid="{00000000-0005-0000-0000-0000BD330000}"/>
    <cellStyle name="60% - Accent4 9 2" xfId="18150" xr:uid="{00000000-0005-0000-0000-0000BE330000}"/>
    <cellStyle name="60% - Accent4 9 3" xfId="18151" xr:uid="{00000000-0005-0000-0000-0000BF330000}"/>
    <cellStyle name="60% - Accent4 9 4" xfId="6945" xr:uid="{00000000-0005-0000-0000-0000C0330000}"/>
    <cellStyle name="60% - Accent4 9 5" xfId="18152" xr:uid="{00000000-0005-0000-0000-0000C1330000}"/>
    <cellStyle name="60% - Accent4 9 6" xfId="18153" xr:uid="{00000000-0005-0000-0000-0000C2330000}"/>
    <cellStyle name="60% - Accent4 9_REKAP IBT" xfId="18154" xr:uid="{00000000-0005-0000-0000-0000C3330000}"/>
    <cellStyle name="60% - Accent5 10" xfId="18156" xr:uid="{00000000-0005-0000-0000-0000C4330000}"/>
    <cellStyle name="60% - Accent5 10 2" xfId="11360" xr:uid="{00000000-0005-0000-0000-0000C5330000}"/>
    <cellStyle name="60% - Accent5 10 3" xfId="11386" xr:uid="{00000000-0005-0000-0000-0000C6330000}"/>
    <cellStyle name="60% - Accent5 10 4" xfId="11406" xr:uid="{00000000-0005-0000-0000-0000C7330000}"/>
    <cellStyle name="60% - Accent5 10 5" xfId="11435" xr:uid="{00000000-0005-0000-0000-0000C8330000}"/>
    <cellStyle name="60% - Accent5 10 6" xfId="11459" xr:uid="{00000000-0005-0000-0000-0000C9330000}"/>
    <cellStyle name="60% - Accent5 10_REKAP IBT" xfId="15359" xr:uid="{00000000-0005-0000-0000-0000CA330000}"/>
    <cellStyle name="60% - Accent5 11" xfId="18157" xr:uid="{00000000-0005-0000-0000-0000CB330000}"/>
    <cellStyle name="60% - Accent5 11 2" xfId="12028" xr:uid="{00000000-0005-0000-0000-0000CC330000}"/>
    <cellStyle name="60% - Accent5 11 3" xfId="12049" xr:uid="{00000000-0005-0000-0000-0000CD330000}"/>
    <cellStyle name="60% - Accent5 11 4" xfId="12061" xr:uid="{00000000-0005-0000-0000-0000CE330000}"/>
    <cellStyle name="60% - Accent5 11 5" xfId="12075" xr:uid="{00000000-0005-0000-0000-0000CF330000}"/>
    <cellStyle name="60% - Accent5 11_REKAP IBT" xfId="18158" xr:uid="{00000000-0005-0000-0000-0000D0330000}"/>
    <cellStyle name="60% - Accent5 12" xfId="18159" xr:uid="{00000000-0005-0000-0000-0000D1330000}"/>
    <cellStyle name="60% - Accent5 12 2" xfId="12887" xr:uid="{00000000-0005-0000-0000-0000D2330000}"/>
    <cellStyle name="60% - Accent5 12 3" xfId="12903" xr:uid="{00000000-0005-0000-0000-0000D3330000}"/>
    <cellStyle name="60% - Accent5 12 4" xfId="12905" xr:uid="{00000000-0005-0000-0000-0000D4330000}"/>
    <cellStyle name="60% - Accent5 12 5" xfId="12907" xr:uid="{00000000-0005-0000-0000-0000D5330000}"/>
    <cellStyle name="60% - Accent5 12_REKAP IBT" xfId="18160" xr:uid="{00000000-0005-0000-0000-0000D6330000}"/>
    <cellStyle name="60% - Accent5 13" xfId="18161" xr:uid="{00000000-0005-0000-0000-0000D7330000}"/>
    <cellStyle name="60% - Accent5 13 2" xfId="12934" xr:uid="{00000000-0005-0000-0000-0000D8330000}"/>
    <cellStyle name="60% - Accent5 13 3" xfId="13009" xr:uid="{00000000-0005-0000-0000-0000D9330000}"/>
    <cellStyle name="60% - Accent5 13 4" xfId="13011" xr:uid="{00000000-0005-0000-0000-0000DA330000}"/>
    <cellStyle name="60% - Accent5 13 5" xfId="13013" xr:uid="{00000000-0005-0000-0000-0000DB330000}"/>
    <cellStyle name="60% - Accent5 13_REKAP IBT" xfId="18162" xr:uid="{00000000-0005-0000-0000-0000DC330000}"/>
    <cellStyle name="60% - Accent5 14" xfId="5900" xr:uid="{00000000-0005-0000-0000-0000DD330000}"/>
    <cellStyle name="60% - Accent5 14 2" xfId="5169" xr:uid="{00000000-0005-0000-0000-0000DE330000}"/>
    <cellStyle name="60% - Accent5 14 3" xfId="13152" xr:uid="{00000000-0005-0000-0000-0000DF330000}"/>
    <cellStyle name="60% - Accent5 14 4" xfId="13154" xr:uid="{00000000-0005-0000-0000-0000E0330000}"/>
    <cellStyle name="60% - Accent5 14 5" xfId="13158" xr:uid="{00000000-0005-0000-0000-0000E1330000}"/>
    <cellStyle name="60% - Accent5 14_REKAP IBT" xfId="18163" xr:uid="{00000000-0005-0000-0000-0000E2330000}"/>
    <cellStyle name="60% - Accent5 15" xfId="5903" xr:uid="{00000000-0005-0000-0000-0000E3330000}"/>
    <cellStyle name="60% - Accent5 15 2" xfId="12107" xr:uid="{00000000-0005-0000-0000-0000E4330000}"/>
    <cellStyle name="60% - Accent5 15 3" xfId="12270" xr:uid="{00000000-0005-0000-0000-0000E5330000}"/>
    <cellStyle name="60% - Accent5 15 4" xfId="12351" xr:uid="{00000000-0005-0000-0000-0000E6330000}"/>
    <cellStyle name="60% - Accent5 15 5" xfId="12388" xr:uid="{00000000-0005-0000-0000-0000E7330000}"/>
    <cellStyle name="60% - Accent5 15_REKAP IBT" xfId="18164" xr:uid="{00000000-0005-0000-0000-0000E8330000}"/>
    <cellStyle name="60% - Accent5 16" xfId="70" xr:uid="{00000000-0005-0000-0000-0000E9330000}"/>
    <cellStyle name="60% - Accent5 16 2" xfId="12910" xr:uid="{00000000-0005-0000-0000-0000EA330000}"/>
    <cellStyle name="60% - Accent5 16 3" xfId="12944" xr:uid="{00000000-0005-0000-0000-0000EB330000}"/>
    <cellStyle name="60% - Accent5 16 4" xfId="12962" xr:uid="{00000000-0005-0000-0000-0000EC330000}"/>
    <cellStyle name="60% - Accent5 16 5" xfId="12971" xr:uid="{00000000-0005-0000-0000-0000ED330000}"/>
    <cellStyle name="60% - Accent5 16_REKAP IBT" xfId="18166" xr:uid="{00000000-0005-0000-0000-0000EE330000}"/>
    <cellStyle name="60% - Accent5 17" xfId="5910" xr:uid="{00000000-0005-0000-0000-0000EF330000}"/>
    <cellStyle name="60% - Accent5 17 2" xfId="12996" xr:uid="{00000000-0005-0000-0000-0000F0330000}"/>
    <cellStyle name="60% - Accent5 17 3" xfId="14091" xr:uid="{00000000-0005-0000-0000-0000F1330000}"/>
    <cellStyle name="60% - Accent5 17 4" xfId="14175" xr:uid="{00000000-0005-0000-0000-0000F2330000}"/>
    <cellStyle name="60% - Accent5 17 5" xfId="14198" xr:uid="{00000000-0005-0000-0000-0000F3330000}"/>
    <cellStyle name="60% - Accent5 17_REKAP IBT" xfId="18170" xr:uid="{00000000-0005-0000-0000-0000F4330000}"/>
    <cellStyle name="60% - Accent5 18" xfId="18172" xr:uid="{00000000-0005-0000-0000-0000F5330000}"/>
    <cellStyle name="60% - Accent5 18 2" xfId="13033" xr:uid="{00000000-0005-0000-0000-0000F6330000}"/>
    <cellStyle name="60% - Accent5 18_REKAP IBT" xfId="18174" xr:uid="{00000000-0005-0000-0000-0000F7330000}"/>
    <cellStyle name="60% - Accent5 19" xfId="18176" xr:uid="{00000000-0005-0000-0000-0000F8330000}"/>
    <cellStyle name="60% - Accent5 19 2" xfId="13055" xr:uid="{00000000-0005-0000-0000-0000F9330000}"/>
    <cellStyle name="60% - Accent5 19_REKAP IBT" xfId="18178" xr:uid="{00000000-0005-0000-0000-0000FA330000}"/>
    <cellStyle name="60% - Accent5 2" xfId="18182" xr:uid="{00000000-0005-0000-0000-0000FB330000}"/>
    <cellStyle name="60% - Accent5 2 10" xfId="18185" xr:uid="{00000000-0005-0000-0000-0000FC330000}"/>
    <cellStyle name="60% - Accent5 2 11" xfId="2492" xr:uid="{00000000-0005-0000-0000-0000FD330000}"/>
    <cellStyle name="60% - Accent5 2 12" xfId="18186" xr:uid="{00000000-0005-0000-0000-0000FE330000}"/>
    <cellStyle name="60% - Accent5 2 13" xfId="18188" xr:uid="{00000000-0005-0000-0000-0000FF330000}"/>
    <cellStyle name="60% - Accent5 2 14" xfId="18189" xr:uid="{00000000-0005-0000-0000-000000340000}"/>
    <cellStyle name="60% - Accent5 2 15" xfId="18190" xr:uid="{00000000-0005-0000-0000-000001340000}"/>
    <cellStyle name="60% - Accent5 2 16" xfId="18192" xr:uid="{00000000-0005-0000-0000-000002340000}"/>
    <cellStyle name="60% - Accent5 2 17" xfId="18194" xr:uid="{00000000-0005-0000-0000-000003340000}"/>
    <cellStyle name="60% - Accent5 2 18" xfId="18196" xr:uid="{00000000-0005-0000-0000-000004340000}"/>
    <cellStyle name="60% - Accent5 2 19" xfId="18198" xr:uid="{00000000-0005-0000-0000-000005340000}"/>
    <cellStyle name="60% - Accent5 2 2" xfId="18202" xr:uid="{00000000-0005-0000-0000-000006340000}"/>
    <cellStyle name="60% - Accent5 2 2 2" xfId="18203" xr:uid="{00000000-0005-0000-0000-000007340000}"/>
    <cellStyle name="60% - Accent5 2 2 3" xfId="50316" xr:uid="{00000000-0005-0000-0000-000008340000}"/>
    <cellStyle name="60% - Accent5 2 20" xfId="18191" xr:uid="{00000000-0005-0000-0000-000009340000}"/>
    <cellStyle name="60% - Accent5 2 21" xfId="18193" xr:uid="{00000000-0005-0000-0000-00000A340000}"/>
    <cellStyle name="60% - Accent5 2 22" xfId="18195" xr:uid="{00000000-0005-0000-0000-00000B340000}"/>
    <cellStyle name="60% - Accent5 2 23" xfId="18197" xr:uid="{00000000-0005-0000-0000-00000C340000}"/>
    <cellStyle name="60% - Accent5 2 24" xfId="18199" xr:uid="{00000000-0005-0000-0000-00000D340000}"/>
    <cellStyle name="60% - Accent5 2 25" xfId="18204" xr:uid="{00000000-0005-0000-0000-00000E340000}"/>
    <cellStyle name="60% - Accent5 2 26" xfId="18206" xr:uid="{00000000-0005-0000-0000-00000F340000}"/>
    <cellStyle name="60% - Accent5 2 27" xfId="18207" xr:uid="{00000000-0005-0000-0000-000010340000}"/>
    <cellStyle name="60% - Accent5 2 28" xfId="18208" xr:uid="{00000000-0005-0000-0000-000011340000}"/>
    <cellStyle name="60% - Accent5 2 29" xfId="12771" xr:uid="{00000000-0005-0000-0000-000012340000}"/>
    <cellStyle name="60% - Accent5 2 3" xfId="18211" xr:uid="{00000000-0005-0000-0000-000013340000}"/>
    <cellStyle name="60% - Accent5 2 4" xfId="18214" xr:uid="{00000000-0005-0000-0000-000014340000}"/>
    <cellStyle name="60% - Accent5 2 5" xfId="18215" xr:uid="{00000000-0005-0000-0000-000015340000}"/>
    <cellStyle name="60% - Accent5 2 6" xfId="5452" xr:uid="{00000000-0005-0000-0000-000016340000}"/>
    <cellStyle name="60% - Accent5 2 7" xfId="5460" xr:uid="{00000000-0005-0000-0000-000017340000}"/>
    <cellStyle name="60% - Accent5 2 8" xfId="2792" xr:uid="{00000000-0005-0000-0000-000018340000}"/>
    <cellStyle name="60% - Accent5 2 9" xfId="18216" xr:uid="{00000000-0005-0000-0000-000019340000}"/>
    <cellStyle name="60% - Accent5 2_REKAP IBT" xfId="18217" xr:uid="{00000000-0005-0000-0000-00001A340000}"/>
    <cellStyle name="60% - Accent5 20" xfId="5904" xr:uid="{00000000-0005-0000-0000-00001B340000}"/>
    <cellStyle name="60% - Accent5 20 2" xfId="12108" xr:uid="{00000000-0005-0000-0000-00001C340000}"/>
    <cellStyle name="60% - Accent5 20_REKAP IBT" xfId="18165" xr:uid="{00000000-0005-0000-0000-00001D340000}"/>
    <cellStyle name="60% - Accent5 21" xfId="71" xr:uid="{00000000-0005-0000-0000-00001E340000}"/>
    <cellStyle name="60% - Accent5 21 2" xfId="12911" xr:uid="{00000000-0005-0000-0000-00001F340000}"/>
    <cellStyle name="60% - Accent5 21_REKAP IBT" xfId="18167" xr:uid="{00000000-0005-0000-0000-000020340000}"/>
    <cellStyle name="60% - Accent5 22" xfId="5911" xr:uid="{00000000-0005-0000-0000-000021340000}"/>
    <cellStyle name="60% - Accent5 22 2" xfId="12997" xr:uid="{00000000-0005-0000-0000-000022340000}"/>
    <cellStyle name="60% - Accent5 22_REKAP IBT" xfId="18171" xr:uid="{00000000-0005-0000-0000-000023340000}"/>
    <cellStyle name="60% - Accent5 23" xfId="18173" xr:uid="{00000000-0005-0000-0000-000024340000}"/>
    <cellStyle name="60% - Accent5 23 2" xfId="13034" xr:uid="{00000000-0005-0000-0000-000025340000}"/>
    <cellStyle name="60% - Accent5 23_REKAP IBT" xfId="18175" xr:uid="{00000000-0005-0000-0000-000026340000}"/>
    <cellStyle name="60% - Accent5 24" xfId="18177" xr:uid="{00000000-0005-0000-0000-000027340000}"/>
    <cellStyle name="60% - Accent5 24 2" xfId="13056" xr:uid="{00000000-0005-0000-0000-000028340000}"/>
    <cellStyle name="60% - Accent5 24_REKAP IBT" xfId="18179" xr:uid="{00000000-0005-0000-0000-000029340000}"/>
    <cellStyle name="60% - Accent5 25" xfId="18219" xr:uid="{00000000-0005-0000-0000-00002A340000}"/>
    <cellStyle name="60% - Accent5 25 2" xfId="13077" xr:uid="{00000000-0005-0000-0000-00002B340000}"/>
    <cellStyle name="60% - Accent5 25_REKAP IBT" xfId="18221" xr:uid="{00000000-0005-0000-0000-00002C340000}"/>
    <cellStyle name="60% - Accent5 26" xfId="18223" xr:uid="{00000000-0005-0000-0000-00002D340000}"/>
    <cellStyle name="60% - Accent5 26 2" xfId="13111" xr:uid="{00000000-0005-0000-0000-00002E340000}"/>
    <cellStyle name="60% - Accent5 26_REKAP IBT" xfId="18225" xr:uid="{00000000-0005-0000-0000-00002F340000}"/>
    <cellStyle name="60% - Accent5 27" xfId="18227" xr:uid="{00000000-0005-0000-0000-000030340000}"/>
    <cellStyle name="60% - Accent5 27 2" xfId="13136" xr:uid="{00000000-0005-0000-0000-000031340000}"/>
    <cellStyle name="60% - Accent5 27_REKAP IBT" xfId="18229" xr:uid="{00000000-0005-0000-0000-000032340000}"/>
    <cellStyle name="60% - Accent5 28" xfId="18231" xr:uid="{00000000-0005-0000-0000-000033340000}"/>
    <cellStyle name="60% - Accent5 28 2" xfId="13171" xr:uid="{00000000-0005-0000-0000-000034340000}"/>
    <cellStyle name="60% - Accent5 28_REKAP IBT" xfId="12499" xr:uid="{00000000-0005-0000-0000-000035340000}"/>
    <cellStyle name="60% - Accent5 29" xfId="18235" xr:uid="{00000000-0005-0000-0000-000036340000}"/>
    <cellStyle name="60% - Accent5 29 2" xfId="13188" xr:uid="{00000000-0005-0000-0000-000037340000}"/>
    <cellStyle name="60% - Accent5 29_REKAP IBT" xfId="18237" xr:uid="{00000000-0005-0000-0000-000038340000}"/>
    <cellStyle name="60% - Accent5 3" xfId="18239" xr:uid="{00000000-0005-0000-0000-000039340000}"/>
    <cellStyle name="60% - Accent5 3 10" xfId="18240" xr:uid="{00000000-0005-0000-0000-00003A340000}"/>
    <cellStyle name="60% - Accent5 3 11" xfId="18241" xr:uid="{00000000-0005-0000-0000-00003B340000}"/>
    <cellStyle name="60% - Accent5 3 12" xfId="18242" xr:uid="{00000000-0005-0000-0000-00003C340000}"/>
    <cellStyle name="60% - Accent5 3 13" xfId="18243" xr:uid="{00000000-0005-0000-0000-00003D340000}"/>
    <cellStyle name="60% - Accent5 3 14" xfId="167" xr:uid="{00000000-0005-0000-0000-00003E340000}"/>
    <cellStyle name="60% - Accent5 3 15" xfId="209" xr:uid="{00000000-0005-0000-0000-00003F340000}"/>
    <cellStyle name="60% - Accent5 3 2" xfId="9052" xr:uid="{00000000-0005-0000-0000-000040340000}"/>
    <cellStyle name="60% - Accent5 3 3" xfId="18244" xr:uid="{00000000-0005-0000-0000-000041340000}"/>
    <cellStyle name="60% - Accent5 3 4" xfId="18245" xr:uid="{00000000-0005-0000-0000-000042340000}"/>
    <cellStyle name="60% - Accent5 3 5" xfId="18246" xr:uid="{00000000-0005-0000-0000-000043340000}"/>
    <cellStyle name="60% - Accent5 3 6" xfId="5467" xr:uid="{00000000-0005-0000-0000-000044340000}"/>
    <cellStyle name="60% - Accent5 3 7" xfId="17608" xr:uid="{00000000-0005-0000-0000-000045340000}"/>
    <cellStyle name="60% - Accent5 3 8" xfId="17610" xr:uid="{00000000-0005-0000-0000-000046340000}"/>
    <cellStyle name="60% - Accent5 3 9" xfId="17612" xr:uid="{00000000-0005-0000-0000-000047340000}"/>
    <cellStyle name="60% - Accent5 3_REKAP IBT" xfId="18248" xr:uid="{00000000-0005-0000-0000-000048340000}"/>
    <cellStyle name="60% - Accent5 30" xfId="18220" xr:uid="{00000000-0005-0000-0000-000049340000}"/>
    <cellStyle name="60% - Accent5 30 2" xfId="13078" xr:uid="{00000000-0005-0000-0000-00004A340000}"/>
    <cellStyle name="60% - Accent5 30_REKAP IBT" xfId="18222" xr:uid="{00000000-0005-0000-0000-00004B340000}"/>
    <cellStyle name="60% - Accent5 31" xfId="18224" xr:uid="{00000000-0005-0000-0000-00004C340000}"/>
    <cellStyle name="60% - Accent5 31 2" xfId="13112" xr:uid="{00000000-0005-0000-0000-00004D340000}"/>
    <cellStyle name="60% - Accent5 31_REKAP IBT" xfId="18226" xr:uid="{00000000-0005-0000-0000-00004E340000}"/>
    <cellStyle name="60% - Accent5 32" xfId="18228" xr:uid="{00000000-0005-0000-0000-00004F340000}"/>
    <cellStyle name="60% - Accent5 32 2" xfId="13137" xr:uid="{00000000-0005-0000-0000-000050340000}"/>
    <cellStyle name="60% - Accent5 32_REKAP IBT" xfId="18230" xr:uid="{00000000-0005-0000-0000-000051340000}"/>
    <cellStyle name="60% - Accent5 33" xfId="18232" xr:uid="{00000000-0005-0000-0000-000052340000}"/>
    <cellStyle name="60% - Accent5 33 2" xfId="13172" xr:uid="{00000000-0005-0000-0000-000053340000}"/>
    <cellStyle name="60% - Accent5 33_REKAP IBT" xfId="12500" xr:uid="{00000000-0005-0000-0000-000054340000}"/>
    <cellStyle name="60% - Accent5 34" xfId="18236" xr:uid="{00000000-0005-0000-0000-000055340000}"/>
    <cellStyle name="60% - Accent5 34 2" xfId="13189" xr:uid="{00000000-0005-0000-0000-000056340000}"/>
    <cellStyle name="60% - Accent5 34_REKAP IBT" xfId="18238" xr:uid="{00000000-0005-0000-0000-000057340000}"/>
    <cellStyle name="60% - Accent5 35" xfId="18251" xr:uid="{00000000-0005-0000-0000-000058340000}"/>
    <cellStyle name="60% - Accent5 35 2" xfId="13198" xr:uid="{00000000-0005-0000-0000-000059340000}"/>
    <cellStyle name="60% - Accent5 35_REKAP IBT" xfId="18254" xr:uid="{00000000-0005-0000-0000-00005A340000}"/>
    <cellStyle name="60% - Accent5 36" xfId="18260" xr:uid="{00000000-0005-0000-0000-00005B340000}"/>
    <cellStyle name="60% - Accent5 36 2" xfId="13224" xr:uid="{00000000-0005-0000-0000-00005C340000}"/>
    <cellStyle name="60% - Accent5 36_REKAP IBT" xfId="18262" xr:uid="{00000000-0005-0000-0000-00005D340000}"/>
    <cellStyle name="60% - Accent5 37" xfId="18266" xr:uid="{00000000-0005-0000-0000-00005E340000}"/>
    <cellStyle name="60% - Accent5 37 2" xfId="18269" xr:uid="{00000000-0005-0000-0000-00005F340000}"/>
    <cellStyle name="60% - Accent5 37_REKAP IBT" xfId="18272" xr:uid="{00000000-0005-0000-0000-000060340000}"/>
    <cellStyle name="60% - Accent5 38" xfId="18109" xr:uid="{00000000-0005-0000-0000-000061340000}"/>
    <cellStyle name="60% - Accent5 38 2" xfId="18274" xr:uid="{00000000-0005-0000-0000-000062340000}"/>
    <cellStyle name="60% - Accent5 38_REKAP IBT" xfId="18276" xr:uid="{00000000-0005-0000-0000-000063340000}"/>
    <cellStyle name="60% - Accent5 39" xfId="18278" xr:uid="{00000000-0005-0000-0000-000064340000}"/>
    <cellStyle name="60% - Accent5 39 2" xfId="18282" xr:uid="{00000000-0005-0000-0000-000065340000}"/>
    <cellStyle name="60% - Accent5 39_REKAP IBT" xfId="18286" xr:uid="{00000000-0005-0000-0000-000066340000}"/>
    <cellStyle name="60% - Accent5 4" xfId="18288" xr:uid="{00000000-0005-0000-0000-000067340000}"/>
    <cellStyle name="60% - Accent5 4 2" xfId="18289" xr:uid="{00000000-0005-0000-0000-000068340000}"/>
    <cellStyle name="60% - Accent5 4 3" xfId="18292" xr:uid="{00000000-0005-0000-0000-000069340000}"/>
    <cellStyle name="60% - Accent5 4 4" xfId="18293" xr:uid="{00000000-0005-0000-0000-00006A340000}"/>
    <cellStyle name="60% - Accent5 4 5" xfId="18294" xr:uid="{00000000-0005-0000-0000-00006B340000}"/>
    <cellStyle name="60% - Accent5 4 6" xfId="18295" xr:uid="{00000000-0005-0000-0000-00006C340000}"/>
    <cellStyle name="60% - Accent5 4_REKAP IBT" xfId="18296" xr:uid="{00000000-0005-0000-0000-00006D340000}"/>
    <cellStyle name="60% - Accent5 40" xfId="18252" xr:uid="{00000000-0005-0000-0000-00006E340000}"/>
    <cellStyle name="60% - Accent5 40 2" xfId="13199" xr:uid="{00000000-0005-0000-0000-00006F340000}"/>
    <cellStyle name="60% - Accent5 40_REKAP IBT" xfId="18255" xr:uid="{00000000-0005-0000-0000-000070340000}"/>
    <cellStyle name="60% - Accent5 41" xfId="18261" xr:uid="{00000000-0005-0000-0000-000071340000}"/>
    <cellStyle name="60% - Accent5 41 2" xfId="13225" xr:uid="{00000000-0005-0000-0000-000072340000}"/>
    <cellStyle name="60% - Accent5 41_REKAP IBT" xfId="18263" xr:uid="{00000000-0005-0000-0000-000073340000}"/>
    <cellStyle name="60% - Accent5 42" xfId="18267" xr:uid="{00000000-0005-0000-0000-000074340000}"/>
    <cellStyle name="60% - Accent5 42 2" xfId="18270" xr:uid="{00000000-0005-0000-0000-000075340000}"/>
    <cellStyle name="60% - Accent5 42_REKAP IBT" xfId="18273" xr:uid="{00000000-0005-0000-0000-000076340000}"/>
    <cellStyle name="60% - Accent5 43" xfId="18110" xr:uid="{00000000-0005-0000-0000-000077340000}"/>
    <cellStyle name="60% - Accent5 43 2" xfId="18275" xr:uid="{00000000-0005-0000-0000-000078340000}"/>
    <cellStyle name="60% - Accent5 43_REKAP IBT" xfId="18277" xr:uid="{00000000-0005-0000-0000-000079340000}"/>
    <cellStyle name="60% - Accent5 44" xfId="18279" xr:uid="{00000000-0005-0000-0000-00007A340000}"/>
    <cellStyle name="60% - Accent5 44 2" xfId="18283" xr:uid="{00000000-0005-0000-0000-00007B340000}"/>
    <cellStyle name="60% - Accent5 44_REKAP IBT" xfId="18287" xr:uid="{00000000-0005-0000-0000-00007C340000}"/>
    <cellStyle name="60% - Accent5 45" xfId="18298" xr:uid="{00000000-0005-0000-0000-00007D340000}"/>
    <cellStyle name="60% - Accent5 45 2" xfId="15087" xr:uid="{00000000-0005-0000-0000-00007E340000}"/>
    <cellStyle name="60% - Accent5 45_REKAP IBT" xfId="17519" xr:uid="{00000000-0005-0000-0000-00007F340000}"/>
    <cellStyle name="60% - Accent5 46" xfId="18300" xr:uid="{00000000-0005-0000-0000-000080340000}"/>
    <cellStyle name="60% - Accent5 46 2" xfId="3604" xr:uid="{00000000-0005-0000-0000-000081340000}"/>
    <cellStyle name="60% - Accent5 46_REKAP IBT" xfId="18302" xr:uid="{00000000-0005-0000-0000-000082340000}"/>
    <cellStyle name="60% - Accent5 47" xfId="18304" xr:uid="{00000000-0005-0000-0000-000083340000}"/>
    <cellStyle name="60% - Accent5 47 2" xfId="18306" xr:uid="{00000000-0005-0000-0000-000084340000}"/>
    <cellStyle name="60% - Accent5 47_REKAP IBT" xfId="848" xr:uid="{00000000-0005-0000-0000-000085340000}"/>
    <cellStyle name="60% - Accent5 48" xfId="18310" xr:uid="{00000000-0005-0000-0000-000086340000}"/>
    <cellStyle name="60% - Accent5 48 2" xfId="18312" xr:uid="{00000000-0005-0000-0000-000087340000}"/>
    <cellStyle name="60% - Accent5 48_REKAP IBT" xfId="18315" xr:uid="{00000000-0005-0000-0000-000088340000}"/>
    <cellStyle name="60% - Accent5 49" xfId="18317" xr:uid="{00000000-0005-0000-0000-000089340000}"/>
    <cellStyle name="60% - Accent5 49 2" xfId="13541" xr:uid="{00000000-0005-0000-0000-00008A340000}"/>
    <cellStyle name="60% - Accent5 49_REKAP IBT" xfId="18320" xr:uid="{00000000-0005-0000-0000-00008B340000}"/>
    <cellStyle name="60% - Accent5 5" xfId="18322" xr:uid="{00000000-0005-0000-0000-00008C340000}"/>
    <cellStyle name="60% - Accent5 5 2" xfId="18323" xr:uid="{00000000-0005-0000-0000-00008D340000}"/>
    <cellStyle name="60% - Accent5 5 3" xfId="18324" xr:uid="{00000000-0005-0000-0000-00008E340000}"/>
    <cellStyle name="60% - Accent5 5 4" xfId="18325" xr:uid="{00000000-0005-0000-0000-00008F340000}"/>
    <cellStyle name="60% - Accent5 5 5" xfId="18326" xr:uid="{00000000-0005-0000-0000-000090340000}"/>
    <cellStyle name="60% - Accent5 5 6" xfId="18327" xr:uid="{00000000-0005-0000-0000-000091340000}"/>
    <cellStyle name="60% - Accent5 5_REKAP IBT" xfId="18328" xr:uid="{00000000-0005-0000-0000-000092340000}"/>
    <cellStyle name="60% - Accent5 50" xfId="18299" xr:uid="{00000000-0005-0000-0000-000093340000}"/>
    <cellStyle name="60% - Accent5 50 2" xfId="15088" xr:uid="{00000000-0005-0000-0000-000094340000}"/>
    <cellStyle name="60% - Accent5 50_REKAP IBT" xfId="17520" xr:uid="{00000000-0005-0000-0000-000095340000}"/>
    <cellStyle name="60% - Accent5 51" xfId="18301" xr:uid="{00000000-0005-0000-0000-000096340000}"/>
    <cellStyle name="60% - Accent5 51 2" xfId="3605" xr:uid="{00000000-0005-0000-0000-000097340000}"/>
    <cellStyle name="60% - Accent5 51_REKAP IBT" xfId="18303" xr:uid="{00000000-0005-0000-0000-000098340000}"/>
    <cellStyle name="60% - Accent5 52" xfId="18305" xr:uid="{00000000-0005-0000-0000-000099340000}"/>
    <cellStyle name="60% - Accent5 52 2" xfId="18307" xr:uid="{00000000-0005-0000-0000-00009A340000}"/>
    <cellStyle name="60% - Accent5 52_REKAP IBT" xfId="849" xr:uid="{00000000-0005-0000-0000-00009B340000}"/>
    <cellStyle name="60% - Accent5 53" xfId="18311" xr:uid="{00000000-0005-0000-0000-00009C340000}"/>
    <cellStyle name="60% - Accent5 53 2" xfId="18313" xr:uid="{00000000-0005-0000-0000-00009D340000}"/>
    <cellStyle name="60% - Accent5 53_REKAP IBT" xfId="18316" xr:uid="{00000000-0005-0000-0000-00009E340000}"/>
    <cellStyle name="60% - Accent5 54" xfId="18318" xr:uid="{00000000-0005-0000-0000-00009F340000}"/>
    <cellStyle name="60% - Accent5 54 2" xfId="13542" xr:uid="{00000000-0005-0000-0000-0000A0340000}"/>
    <cellStyle name="60% - Accent5 54_REKAP IBT" xfId="18321" xr:uid="{00000000-0005-0000-0000-0000A1340000}"/>
    <cellStyle name="60% - Accent5 55" xfId="18329" xr:uid="{00000000-0005-0000-0000-0000A2340000}"/>
    <cellStyle name="60% - Accent5 55 2" xfId="13648" xr:uid="{00000000-0005-0000-0000-0000A3340000}"/>
    <cellStyle name="60% - Accent5 55_REKAP IBT" xfId="7931" xr:uid="{00000000-0005-0000-0000-0000A4340000}"/>
    <cellStyle name="60% - Accent5 56" xfId="18332" xr:uid="{00000000-0005-0000-0000-0000A5340000}"/>
    <cellStyle name="60% - Accent5 56 2" xfId="13756" xr:uid="{00000000-0005-0000-0000-0000A6340000}"/>
    <cellStyle name="60% - Accent5 56_REKAP IBT" xfId="4920" xr:uid="{00000000-0005-0000-0000-0000A7340000}"/>
    <cellStyle name="60% - Accent5 57" xfId="18334" xr:uid="{00000000-0005-0000-0000-0000A8340000}"/>
    <cellStyle name="60% - Accent5 57 2" xfId="13866" xr:uid="{00000000-0005-0000-0000-0000A9340000}"/>
    <cellStyle name="60% - Accent5 57_REKAP IBT" xfId="4825" xr:uid="{00000000-0005-0000-0000-0000AA340000}"/>
    <cellStyle name="60% - Accent5 58" xfId="18336" xr:uid="{00000000-0005-0000-0000-0000AB340000}"/>
    <cellStyle name="60% - Accent5 58 2" xfId="13965" xr:uid="{00000000-0005-0000-0000-0000AC340000}"/>
    <cellStyle name="60% - Accent5 58_REKAP IBT" xfId="18339" xr:uid="{00000000-0005-0000-0000-0000AD340000}"/>
    <cellStyle name="60% - Accent5 59" xfId="5919" xr:uid="{00000000-0005-0000-0000-0000AE340000}"/>
    <cellStyle name="60% - Accent5 59 2" xfId="5923" xr:uid="{00000000-0005-0000-0000-0000AF340000}"/>
    <cellStyle name="60% - Accent5 59_REKAP IBT" xfId="18342" xr:uid="{00000000-0005-0000-0000-0000B0340000}"/>
    <cellStyle name="60% - Accent5 6" xfId="18344" xr:uid="{00000000-0005-0000-0000-0000B1340000}"/>
    <cellStyle name="60% - Accent5 6 2" xfId="18346" xr:uid="{00000000-0005-0000-0000-0000B2340000}"/>
    <cellStyle name="60% - Accent5 6 3" xfId="18348" xr:uid="{00000000-0005-0000-0000-0000B3340000}"/>
    <cellStyle name="60% - Accent5 6 4" xfId="18349" xr:uid="{00000000-0005-0000-0000-0000B4340000}"/>
    <cellStyle name="60% - Accent5 6 5" xfId="18350" xr:uid="{00000000-0005-0000-0000-0000B5340000}"/>
    <cellStyle name="60% - Accent5 6 6" xfId="18351" xr:uid="{00000000-0005-0000-0000-0000B6340000}"/>
    <cellStyle name="60% - Accent5 6_REKAP IBT" xfId="18353" xr:uid="{00000000-0005-0000-0000-0000B7340000}"/>
    <cellStyle name="60% - Accent5 60" xfId="18330" xr:uid="{00000000-0005-0000-0000-0000B8340000}"/>
    <cellStyle name="60% - Accent5 60 2" xfId="13649" xr:uid="{00000000-0005-0000-0000-0000B9340000}"/>
    <cellStyle name="60% - Accent5 60_REKAP IBT" xfId="7932" xr:uid="{00000000-0005-0000-0000-0000BA340000}"/>
    <cellStyle name="60% - Accent5 61" xfId="18333" xr:uid="{00000000-0005-0000-0000-0000BB340000}"/>
    <cellStyle name="60% - Accent5 61 2" xfId="13757" xr:uid="{00000000-0005-0000-0000-0000BC340000}"/>
    <cellStyle name="60% - Accent5 61_REKAP IBT" xfId="4921" xr:uid="{00000000-0005-0000-0000-0000BD340000}"/>
    <cellStyle name="60% - Accent5 62" xfId="18335" xr:uid="{00000000-0005-0000-0000-0000BE340000}"/>
    <cellStyle name="60% - Accent5 62 2" xfId="13867" xr:uid="{00000000-0005-0000-0000-0000BF340000}"/>
    <cellStyle name="60% - Accent5 62_REKAP IBT" xfId="4826" xr:uid="{00000000-0005-0000-0000-0000C0340000}"/>
    <cellStyle name="60% - Accent5 63" xfId="18337" xr:uid="{00000000-0005-0000-0000-0000C1340000}"/>
    <cellStyle name="60% - Accent5 63 2" xfId="13966" xr:uid="{00000000-0005-0000-0000-0000C2340000}"/>
    <cellStyle name="60% - Accent5 63_REKAP IBT" xfId="18340" xr:uid="{00000000-0005-0000-0000-0000C3340000}"/>
    <cellStyle name="60% - Accent5 64" xfId="5920" xr:uid="{00000000-0005-0000-0000-0000C4340000}"/>
    <cellStyle name="60% - Accent5 64 2" xfId="5924" xr:uid="{00000000-0005-0000-0000-0000C5340000}"/>
    <cellStyle name="60% - Accent5 64_REKAP IBT" xfId="18343" xr:uid="{00000000-0005-0000-0000-0000C6340000}"/>
    <cellStyle name="60% - Accent5 65" xfId="5930" xr:uid="{00000000-0005-0000-0000-0000C7340000}"/>
    <cellStyle name="60% - Accent5 65 2" xfId="14185" xr:uid="{00000000-0005-0000-0000-0000C8340000}"/>
    <cellStyle name="60% - Accent5 65_REKAP IBT" xfId="18354" xr:uid="{00000000-0005-0000-0000-0000C9340000}"/>
    <cellStyle name="60% - Accent5 66" xfId="5934" xr:uid="{00000000-0005-0000-0000-0000CA340000}"/>
    <cellStyle name="60% - Accent5 66 2" xfId="14212" xr:uid="{00000000-0005-0000-0000-0000CB340000}"/>
    <cellStyle name="60% - Accent5 66_REKAP IBT" xfId="18356" xr:uid="{00000000-0005-0000-0000-0000CC340000}"/>
    <cellStyle name="60% - Accent5 67" xfId="2530" xr:uid="{00000000-0005-0000-0000-0000CD340000}"/>
    <cellStyle name="60% - Accent5 67 2" xfId="18358" xr:uid="{00000000-0005-0000-0000-0000CE340000}"/>
    <cellStyle name="60% - Accent5 67_REKAP IBT" xfId="18360" xr:uid="{00000000-0005-0000-0000-0000CF340000}"/>
    <cellStyle name="60% - Accent5 68" xfId="18362" xr:uid="{00000000-0005-0000-0000-0000D0340000}"/>
    <cellStyle name="60% - Accent5 68 2" xfId="18364" xr:uid="{00000000-0005-0000-0000-0000D1340000}"/>
    <cellStyle name="60% - Accent5 68_REKAP IBT" xfId="18366" xr:uid="{00000000-0005-0000-0000-0000D2340000}"/>
    <cellStyle name="60% - Accent5 69" xfId="18368" xr:uid="{00000000-0005-0000-0000-0000D3340000}"/>
    <cellStyle name="60% - Accent5 69 2" xfId="18372" xr:uid="{00000000-0005-0000-0000-0000D4340000}"/>
    <cellStyle name="60% - Accent5 69_REKAP IBT" xfId="18374" xr:uid="{00000000-0005-0000-0000-0000D5340000}"/>
    <cellStyle name="60% - Accent5 7" xfId="18377" xr:uid="{00000000-0005-0000-0000-0000D6340000}"/>
    <cellStyle name="60% - Accent5 7 2" xfId="18379" xr:uid="{00000000-0005-0000-0000-0000D7340000}"/>
    <cellStyle name="60% - Accent5 7 3" xfId="18380" xr:uid="{00000000-0005-0000-0000-0000D8340000}"/>
    <cellStyle name="60% - Accent5 7 4" xfId="18381" xr:uid="{00000000-0005-0000-0000-0000D9340000}"/>
    <cellStyle name="60% - Accent5 7 5" xfId="14871" xr:uid="{00000000-0005-0000-0000-0000DA340000}"/>
    <cellStyle name="60% - Accent5 7 6" xfId="12339" xr:uid="{00000000-0005-0000-0000-0000DB340000}"/>
    <cellStyle name="60% - Accent5 7_REKAP IBT" xfId="18382" xr:uid="{00000000-0005-0000-0000-0000DC340000}"/>
    <cellStyle name="60% - Accent5 70" xfId="5931" xr:uid="{00000000-0005-0000-0000-0000DD340000}"/>
    <cellStyle name="60% - Accent5 70 2" xfId="14186" xr:uid="{00000000-0005-0000-0000-0000DE340000}"/>
    <cellStyle name="60% - Accent5 70_REKAP IBT" xfId="18355" xr:uid="{00000000-0005-0000-0000-0000DF340000}"/>
    <cellStyle name="60% - Accent5 71" xfId="5935" xr:uid="{00000000-0005-0000-0000-0000E0340000}"/>
    <cellStyle name="60% - Accent5 71 2" xfId="14213" xr:uid="{00000000-0005-0000-0000-0000E1340000}"/>
    <cellStyle name="60% - Accent5 71_REKAP IBT" xfId="18357" xr:uid="{00000000-0005-0000-0000-0000E2340000}"/>
    <cellStyle name="60% - Accent5 72" xfId="2531" xr:uid="{00000000-0005-0000-0000-0000E3340000}"/>
    <cellStyle name="60% - Accent5 72 2" xfId="18359" xr:uid="{00000000-0005-0000-0000-0000E4340000}"/>
    <cellStyle name="60% - Accent5 72_REKAP IBT" xfId="18361" xr:uid="{00000000-0005-0000-0000-0000E5340000}"/>
    <cellStyle name="60% - Accent5 73" xfId="18363" xr:uid="{00000000-0005-0000-0000-0000E6340000}"/>
    <cellStyle name="60% - Accent5 73 2" xfId="18365" xr:uid="{00000000-0005-0000-0000-0000E7340000}"/>
    <cellStyle name="60% - Accent5 73_REKAP IBT" xfId="18367" xr:uid="{00000000-0005-0000-0000-0000E8340000}"/>
    <cellStyle name="60% - Accent5 74" xfId="18369" xr:uid="{00000000-0005-0000-0000-0000E9340000}"/>
    <cellStyle name="60% - Accent5 74 2" xfId="18373" xr:uid="{00000000-0005-0000-0000-0000EA340000}"/>
    <cellStyle name="60% - Accent5 74_REKAP IBT" xfId="18375" xr:uid="{00000000-0005-0000-0000-0000EB340000}"/>
    <cellStyle name="60% - Accent5 75" xfId="18383" xr:uid="{00000000-0005-0000-0000-0000EC340000}"/>
    <cellStyle name="60% - Accent5 75 2" xfId="18385" xr:uid="{00000000-0005-0000-0000-0000ED340000}"/>
    <cellStyle name="60% - Accent5 75_REKAP IBT" xfId="18386" xr:uid="{00000000-0005-0000-0000-0000EE340000}"/>
    <cellStyle name="60% - Accent5 76" xfId="18388" xr:uid="{00000000-0005-0000-0000-0000EF340000}"/>
    <cellStyle name="60% - Accent5 76 2" xfId="18390" xr:uid="{00000000-0005-0000-0000-0000F0340000}"/>
    <cellStyle name="60% - Accent5 76_REKAP IBT" xfId="18392" xr:uid="{00000000-0005-0000-0000-0000F1340000}"/>
    <cellStyle name="60% - Accent5 77" xfId="18393" xr:uid="{00000000-0005-0000-0000-0000F2340000}"/>
    <cellStyle name="60% - Accent5 77 2" xfId="18396" xr:uid="{00000000-0005-0000-0000-0000F3340000}"/>
    <cellStyle name="60% - Accent5 77_REKAP IBT" xfId="18397" xr:uid="{00000000-0005-0000-0000-0000F4340000}"/>
    <cellStyle name="60% - Accent5 78" xfId="18398" xr:uid="{00000000-0005-0000-0000-0000F5340000}"/>
    <cellStyle name="60% - Accent5 78 2" xfId="18401" xr:uid="{00000000-0005-0000-0000-0000F6340000}"/>
    <cellStyle name="60% - Accent5 78_REKAP IBT" xfId="823" xr:uid="{00000000-0005-0000-0000-0000F7340000}"/>
    <cellStyle name="60% - Accent5 79" xfId="18405" xr:uid="{00000000-0005-0000-0000-0000F8340000}"/>
    <cellStyle name="60% - Accent5 79 2" xfId="18410" xr:uid="{00000000-0005-0000-0000-0000F9340000}"/>
    <cellStyle name="60% - Accent5 79_REKAP IBT" xfId="18411" xr:uid="{00000000-0005-0000-0000-0000FA340000}"/>
    <cellStyle name="60% - Accent5 8" xfId="18412" xr:uid="{00000000-0005-0000-0000-0000FB340000}"/>
    <cellStyle name="60% - Accent5 8 2" xfId="18413" xr:uid="{00000000-0005-0000-0000-0000FC340000}"/>
    <cellStyle name="60% - Accent5 8 3" xfId="18414" xr:uid="{00000000-0005-0000-0000-0000FD340000}"/>
    <cellStyle name="60% - Accent5 8 4" xfId="18415" xr:uid="{00000000-0005-0000-0000-0000FE340000}"/>
    <cellStyle name="60% - Accent5 8 5" xfId="18417" xr:uid="{00000000-0005-0000-0000-0000FF340000}"/>
    <cellStyle name="60% - Accent5 8 6" xfId="17671" xr:uid="{00000000-0005-0000-0000-000000350000}"/>
    <cellStyle name="60% - Accent5 8_REKAP IBT" xfId="18419" xr:uid="{00000000-0005-0000-0000-000001350000}"/>
    <cellStyle name="60% - Accent5 80" xfId="18384" xr:uid="{00000000-0005-0000-0000-000002350000}"/>
    <cellStyle name="60% - Accent5 81" xfId="18389" xr:uid="{00000000-0005-0000-0000-000003350000}"/>
    <cellStyle name="60% - Accent5 81 2" xfId="18391" xr:uid="{00000000-0005-0000-0000-000004350000}"/>
    <cellStyle name="60% - Accent5 82" xfId="18394" xr:uid="{00000000-0005-0000-0000-000005350000}"/>
    <cellStyle name="60% - Accent5 83" xfId="18399" xr:uid="{00000000-0005-0000-0000-000006350000}"/>
    <cellStyle name="60% - Accent5 84" xfId="18406" xr:uid="{00000000-0005-0000-0000-000007350000}"/>
    <cellStyle name="60% - Accent5 85" xfId="18423" xr:uid="{00000000-0005-0000-0000-000008350000}"/>
    <cellStyle name="60% - Accent5 86" xfId="18428" xr:uid="{00000000-0005-0000-0000-000009350000}"/>
    <cellStyle name="60% - Accent5 87" xfId="49891" xr:uid="{00000000-0005-0000-0000-00000A350000}"/>
    <cellStyle name="60% - Accent5 9" xfId="18429" xr:uid="{00000000-0005-0000-0000-00000B350000}"/>
    <cellStyle name="60% - Accent5 9 2" xfId="18430" xr:uid="{00000000-0005-0000-0000-00000C350000}"/>
    <cellStyle name="60% - Accent5 9 3" xfId="18431" xr:uid="{00000000-0005-0000-0000-00000D350000}"/>
    <cellStyle name="60% - Accent5 9 4" xfId="18432" xr:uid="{00000000-0005-0000-0000-00000E350000}"/>
    <cellStyle name="60% - Accent5 9 5" xfId="18433" xr:uid="{00000000-0005-0000-0000-00000F350000}"/>
    <cellStyle name="60% - Accent5 9 6" xfId="18434" xr:uid="{00000000-0005-0000-0000-000010350000}"/>
    <cellStyle name="60% - Accent5 9_REKAP IBT" xfId="18436" xr:uid="{00000000-0005-0000-0000-000011350000}"/>
    <cellStyle name="60% - Accent6 10" xfId="14431" xr:uid="{00000000-0005-0000-0000-000012350000}"/>
    <cellStyle name="60% - Accent6 10 2" xfId="13820" xr:uid="{00000000-0005-0000-0000-000013350000}"/>
    <cellStyle name="60% - Accent6 10 3" xfId="18438" xr:uid="{00000000-0005-0000-0000-000014350000}"/>
    <cellStyle name="60% - Accent6 10 4" xfId="18439" xr:uid="{00000000-0005-0000-0000-000015350000}"/>
    <cellStyle name="60% - Accent6 10 5" xfId="18440" xr:uid="{00000000-0005-0000-0000-000016350000}"/>
    <cellStyle name="60% - Accent6 10 6" xfId="18443" xr:uid="{00000000-0005-0000-0000-000017350000}"/>
    <cellStyle name="60% - Accent6 10_REKAP IBT" xfId="6254" xr:uid="{00000000-0005-0000-0000-000018350000}"/>
    <cellStyle name="60% - Accent6 11" xfId="14434" xr:uid="{00000000-0005-0000-0000-000019350000}"/>
    <cellStyle name="60% - Accent6 11 2" xfId="13835" xr:uid="{00000000-0005-0000-0000-00001A350000}"/>
    <cellStyle name="60% - Accent6 11 3" xfId="18444" xr:uid="{00000000-0005-0000-0000-00001B350000}"/>
    <cellStyle name="60% - Accent6 11 4" xfId="18445" xr:uid="{00000000-0005-0000-0000-00001C350000}"/>
    <cellStyle name="60% - Accent6 11 5" xfId="18446" xr:uid="{00000000-0005-0000-0000-00001D350000}"/>
    <cellStyle name="60% - Accent6 11_REKAP IBT" xfId="18447" xr:uid="{00000000-0005-0000-0000-00001E350000}"/>
    <cellStyle name="60% - Accent6 12" xfId="14437" xr:uid="{00000000-0005-0000-0000-00001F350000}"/>
    <cellStyle name="60% - Accent6 12 2" xfId="13850" xr:uid="{00000000-0005-0000-0000-000020350000}"/>
    <cellStyle name="60% - Accent6 12 3" xfId="18448" xr:uid="{00000000-0005-0000-0000-000021350000}"/>
    <cellStyle name="60% - Accent6 12 4" xfId="18449" xr:uid="{00000000-0005-0000-0000-000022350000}"/>
    <cellStyle name="60% - Accent6 12 5" xfId="18452" xr:uid="{00000000-0005-0000-0000-000023350000}"/>
    <cellStyle name="60% - Accent6 12_REKAP IBT" xfId="18453" xr:uid="{00000000-0005-0000-0000-000024350000}"/>
    <cellStyle name="60% - Accent6 13" xfId="14439" xr:uid="{00000000-0005-0000-0000-000025350000}"/>
    <cellStyle name="60% - Accent6 13 2" xfId="13883" xr:uid="{00000000-0005-0000-0000-000026350000}"/>
    <cellStyle name="60% - Accent6 13 3" xfId="18457" xr:uid="{00000000-0005-0000-0000-000027350000}"/>
    <cellStyle name="60% - Accent6 13 4" xfId="11880" xr:uid="{00000000-0005-0000-0000-000028350000}"/>
    <cellStyle name="60% - Accent6 13 5" xfId="18458" xr:uid="{00000000-0005-0000-0000-000029350000}"/>
    <cellStyle name="60% - Accent6 13_REKAP IBT" xfId="18459" xr:uid="{00000000-0005-0000-0000-00002A350000}"/>
    <cellStyle name="60% - Accent6 14" xfId="5994" xr:uid="{00000000-0005-0000-0000-00002B350000}"/>
    <cellStyle name="60% - Accent6 14 2" xfId="2211" xr:uid="{00000000-0005-0000-0000-00002C350000}"/>
    <cellStyle name="60% - Accent6 14 3" xfId="18460" xr:uid="{00000000-0005-0000-0000-00002D350000}"/>
    <cellStyle name="60% - Accent6 14 4" xfId="18462" xr:uid="{00000000-0005-0000-0000-00002E350000}"/>
    <cellStyle name="60% - Accent6 14 5" xfId="18464" xr:uid="{00000000-0005-0000-0000-00002F350000}"/>
    <cellStyle name="60% - Accent6 14_REKAP IBT" xfId="18465" xr:uid="{00000000-0005-0000-0000-000030350000}"/>
    <cellStyle name="60% - Accent6 15" xfId="3223" xr:uid="{00000000-0005-0000-0000-000031350000}"/>
    <cellStyle name="60% - Accent6 15 2" xfId="13908" xr:uid="{00000000-0005-0000-0000-000032350000}"/>
    <cellStyle name="60% - Accent6 15 3" xfId="18466" xr:uid="{00000000-0005-0000-0000-000033350000}"/>
    <cellStyle name="60% - Accent6 15 4" xfId="18468" xr:uid="{00000000-0005-0000-0000-000034350000}"/>
    <cellStyle name="60% - Accent6 15 5" xfId="18470" xr:uid="{00000000-0005-0000-0000-000035350000}"/>
    <cellStyle name="60% - Accent6 15_REKAP IBT" xfId="15902" xr:uid="{00000000-0005-0000-0000-000036350000}"/>
    <cellStyle name="60% - Accent6 16" xfId="3231" xr:uid="{00000000-0005-0000-0000-000037350000}"/>
    <cellStyle name="60% - Accent6 16 2" xfId="13923" xr:uid="{00000000-0005-0000-0000-000038350000}"/>
    <cellStyle name="60% - Accent6 16 3" xfId="18471" xr:uid="{00000000-0005-0000-0000-000039350000}"/>
    <cellStyle name="60% - Accent6 16 4" xfId="18473" xr:uid="{00000000-0005-0000-0000-00003A350000}"/>
    <cellStyle name="60% - Accent6 16 5" xfId="18474" xr:uid="{00000000-0005-0000-0000-00003B350000}"/>
    <cellStyle name="60% - Accent6 16_REKAP IBT" xfId="18475" xr:uid="{00000000-0005-0000-0000-00003C350000}"/>
    <cellStyle name="60% - Accent6 17" xfId="5998" xr:uid="{00000000-0005-0000-0000-00003D350000}"/>
    <cellStyle name="60% - Accent6 17 2" xfId="13947" xr:uid="{00000000-0005-0000-0000-00003E350000}"/>
    <cellStyle name="60% - Accent6 17 3" xfId="11394" xr:uid="{00000000-0005-0000-0000-00003F350000}"/>
    <cellStyle name="60% - Accent6 17 4" xfId="11396" xr:uid="{00000000-0005-0000-0000-000040350000}"/>
    <cellStyle name="60% - Accent6 17 5" xfId="18477" xr:uid="{00000000-0005-0000-0000-000041350000}"/>
    <cellStyle name="60% - Accent6 17_REKAP IBT" xfId="18478" xr:uid="{00000000-0005-0000-0000-000042350000}"/>
    <cellStyle name="60% - Accent6 18" xfId="18480" xr:uid="{00000000-0005-0000-0000-000043350000}"/>
    <cellStyle name="60% - Accent6 18 2" xfId="13988" xr:uid="{00000000-0005-0000-0000-000044350000}"/>
    <cellStyle name="60% - Accent6 18_REKAP IBT" xfId="18482" xr:uid="{00000000-0005-0000-0000-000045350000}"/>
    <cellStyle name="60% - Accent6 19" xfId="18484" xr:uid="{00000000-0005-0000-0000-000046350000}"/>
    <cellStyle name="60% - Accent6 19 2" xfId="14007" xr:uid="{00000000-0005-0000-0000-000047350000}"/>
    <cellStyle name="60% - Accent6 19_REKAP IBT" xfId="18486" xr:uid="{00000000-0005-0000-0000-000048350000}"/>
    <cellStyle name="60% - Accent6 2" xfId="14444" xr:uid="{00000000-0005-0000-0000-000049350000}"/>
    <cellStyle name="60% - Accent6 2 10" xfId="18489" xr:uid="{00000000-0005-0000-0000-00004A350000}"/>
    <cellStyle name="60% - Accent6 2 11" xfId="18492" xr:uid="{00000000-0005-0000-0000-00004B350000}"/>
    <cellStyle name="60% - Accent6 2 12" xfId="18495" xr:uid="{00000000-0005-0000-0000-00004C350000}"/>
    <cellStyle name="60% - Accent6 2 13" xfId="18496" xr:uid="{00000000-0005-0000-0000-00004D350000}"/>
    <cellStyle name="60% - Accent6 2 14" xfId="18497" xr:uid="{00000000-0005-0000-0000-00004E350000}"/>
    <cellStyle name="60% - Accent6 2 15" xfId="18498" xr:uid="{00000000-0005-0000-0000-00004F350000}"/>
    <cellStyle name="60% - Accent6 2 16" xfId="18500" xr:uid="{00000000-0005-0000-0000-000050350000}"/>
    <cellStyle name="60% - Accent6 2 17" xfId="18502" xr:uid="{00000000-0005-0000-0000-000051350000}"/>
    <cellStyle name="60% - Accent6 2 18" xfId="18504" xr:uid="{00000000-0005-0000-0000-000052350000}"/>
    <cellStyle name="60% - Accent6 2 19" xfId="18506" xr:uid="{00000000-0005-0000-0000-000053350000}"/>
    <cellStyle name="60% - Accent6 2 2" xfId="18509" xr:uid="{00000000-0005-0000-0000-000054350000}"/>
    <cellStyle name="60% - Accent6 2 2 2" xfId="18511" xr:uid="{00000000-0005-0000-0000-000055350000}"/>
    <cellStyle name="60% - Accent6 2 2 3" xfId="50317" xr:uid="{00000000-0005-0000-0000-000056350000}"/>
    <cellStyle name="60% - Accent6 2 20" xfId="18499" xr:uid="{00000000-0005-0000-0000-000057350000}"/>
    <cellStyle name="60% - Accent6 2 21" xfId="18501" xr:uid="{00000000-0005-0000-0000-000058350000}"/>
    <cellStyle name="60% - Accent6 2 22" xfId="18503" xr:uid="{00000000-0005-0000-0000-000059350000}"/>
    <cellStyle name="60% - Accent6 2 23" xfId="18505" xr:uid="{00000000-0005-0000-0000-00005A350000}"/>
    <cellStyle name="60% - Accent6 2 24" xfId="18507" xr:uid="{00000000-0005-0000-0000-00005B350000}"/>
    <cellStyle name="60% - Accent6 2 25" xfId="600" xr:uid="{00000000-0005-0000-0000-00005C350000}"/>
    <cellStyle name="60% - Accent6 2 26" xfId="18512" xr:uid="{00000000-0005-0000-0000-00005D350000}"/>
    <cellStyle name="60% - Accent6 2 27" xfId="18514" xr:uid="{00000000-0005-0000-0000-00005E350000}"/>
    <cellStyle name="60% - Accent6 2 28" xfId="18516" xr:uid="{00000000-0005-0000-0000-00005F350000}"/>
    <cellStyle name="60% - Accent6 2 29" xfId="13664" xr:uid="{00000000-0005-0000-0000-000060350000}"/>
    <cellStyle name="60% - Accent6 2 3" xfId="18518" xr:uid="{00000000-0005-0000-0000-000061350000}"/>
    <cellStyle name="60% - Accent6 2 4" xfId="12200" xr:uid="{00000000-0005-0000-0000-000062350000}"/>
    <cellStyle name="60% - Accent6 2 5" xfId="18520" xr:uid="{00000000-0005-0000-0000-000063350000}"/>
    <cellStyle name="60% - Accent6 2 6" xfId="5474" xr:uid="{00000000-0005-0000-0000-000064350000}"/>
    <cellStyle name="60% - Accent6 2 7" xfId="5478" xr:uid="{00000000-0005-0000-0000-000065350000}"/>
    <cellStyle name="60% - Accent6 2 8" xfId="18522" xr:uid="{00000000-0005-0000-0000-000066350000}"/>
    <cellStyle name="60% - Accent6 2 9" xfId="18523" xr:uid="{00000000-0005-0000-0000-000067350000}"/>
    <cellStyle name="60% - Accent6 2_REKAP IBT" xfId="18526" xr:uid="{00000000-0005-0000-0000-000068350000}"/>
    <cellStyle name="60% - Accent6 20" xfId="3224" xr:uid="{00000000-0005-0000-0000-000069350000}"/>
    <cellStyle name="60% - Accent6 20 2" xfId="13909" xr:uid="{00000000-0005-0000-0000-00006A350000}"/>
    <cellStyle name="60% - Accent6 20_REKAP IBT" xfId="15903" xr:uid="{00000000-0005-0000-0000-00006B350000}"/>
    <cellStyle name="60% - Accent6 21" xfId="3232" xr:uid="{00000000-0005-0000-0000-00006C350000}"/>
    <cellStyle name="60% - Accent6 21 2" xfId="13924" xr:uid="{00000000-0005-0000-0000-00006D350000}"/>
    <cellStyle name="60% - Accent6 21_REKAP IBT" xfId="18476" xr:uid="{00000000-0005-0000-0000-00006E350000}"/>
    <cellStyle name="60% - Accent6 22" xfId="5999" xr:uid="{00000000-0005-0000-0000-00006F350000}"/>
    <cellStyle name="60% - Accent6 22 2" xfId="13948" xr:uid="{00000000-0005-0000-0000-000070350000}"/>
    <cellStyle name="60% - Accent6 22_REKAP IBT" xfId="18479" xr:uid="{00000000-0005-0000-0000-000071350000}"/>
    <cellStyle name="60% - Accent6 23" xfId="18481" xr:uid="{00000000-0005-0000-0000-000072350000}"/>
    <cellStyle name="60% - Accent6 23 2" xfId="13989" xr:uid="{00000000-0005-0000-0000-000073350000}"/>
    <cellStyle name="60% - Accent6 23_REKAP IBT" xfId="18483" xr:uid="{00000000-0005-0000-0000-000074350000}"/>
    <cellStyle name="60% - Accent6 24" xfId="18485" xr:uid="{00000000-0005-0000-0000-000075350000}"/>
    <cellStyle name="60% - Accent6 24 2" xfId="14008" xr:uid="{00000000-0005-0000-0000-000076350000}"/>
    <cellStyle name="60% - Accent6 24_REKAP IBT" xfId="18487" xr:uid="{00000000-0005-0000-0000-000077350000}"/>
    <cellStyle name="60% - Accent6 25" xfId="18529" xr:uid="{00000000-0005-0000-0000-000078350000}"/>
    <cellStyle name="60% - Accent6 25 2" xfId="14029" xr:uid="{00000000-0005-0000-0000-000079350000}"/>
    <cellStyle name="60% - Accent6 25_REKAP IBT" xfId="15937" xr:uid="{00000000-0005-0000-0000-00007A350000}"/>
    <cellStyle name="60% - Accent6 26" xfId="18531" xr:uid="{00000000-0005-0000-0000-00007B350000}"/>
    <cellStyle name="60% - Accent6 26 2" xfId="14054" xr:uid="{00000000-0005-0000-0000-00007C350000}"/>
    <cellStyle name="60% - Accent6 26_REKAP IBT" xfId="18533" xr:uid="{00000000-0005-0000-0000-00007D350000}"/>
    <cellStyle name="60% - Accent6 27" xfId="18536" xr:uid="{00000000-0005-0000-0000-00007E350000}"/>
    <cellStyle name="60% - Accent6 27 2" xfId="14083" xr:uid="{00000000-0005-0000-0000-00007F350000}"/>
    <cellStyle name="60% - Accent6 27_REKAP IBT" xfId="18541" xr:uid="{00000000-0005-0000-0000-000080350000}"/>
    <cellStyle name="60% - Accent6 28" xfId="18543" xr:uid="{00000000-0005-0000-0000-000081350000}"/>
    <cellStyle name="60% - Accent6 28 2" xfId="14121" xr:uid="{00000000-0005-0000-0000-000082350000}"/>
    <cellStyle name="60% - Accent6 28_REKAP IBT" xfId="18545" xr:uid="{00000000-0005-0000-0000-000083350000}"/>
    <cellStyle name="60% - Accent6 29" xfId="18547" xr:uid="{00000000-0005-0000-0000-000084350000}"/>
    <cellStyle name="60% - Accent6 29 2" xfId="14141" xr:uid="{00000000-0005-0000-0000-000085350000}"/>
    <cellStyle name="60% - Accent6 29_REKAP IBT" xfId="18549" xr:uid="{00000000-0005-0000-0000-000086350000}"/>
    <cellStyle name="60% - Accent6 3" xfId="14446" xr:uid="{00000000-0005-0000-0000-000087350000}"/>
    <cellStyle name="60% - Accent6 3 10" xfId="18553" xr:uid="{00000000-0005-0000-0000-000088350000}"/>
    <cellStyle name="60% - Accent6 3 11" xfId="18555" xr:uid="{00000000-0005-0000-0000-000089350000}"/>
    <cellStyle name="60% - Accent6 3 12" xfId="18556" xr:uid="{00000000-0005-0000-0000-00008A350000}"/>
    <cellStyle name="60% - Accent6 3 13" xfId="18557" xr:uid="{00000000-0005-0000-0000-00008B350000}"/>
    <cellStyle name="60% - Accent6 3 14" xfId="18558" xr:uid="{00000000-0005-0000-0000-00008C350000}"/>
    <cellStyle name="60% - Accent6 3 15" xfId="13485" xr:uid="{00000000-0005-0000-0000-00008D350000}"/>
    <cellStyle name="60% - Accent6 3 2" xfId="18559" xr:uid="{00000000-0005-0000-0000-00008E350000}"/>
    <cellStyle name="60% - Accent6 3 3" xfId="10074" xr:uid="{00000000-0005-0000-0000-00008F350000}"/>
    <cellStyle name="60% - Accent6 3 4" xfId="18560" xr:uid="{00000000-0005-0000-0000-000090350000}"/>
    <cellStyle name="60% - Accent6 3 5" xfId="18563" xr:uid="{00000000-0005-0000-0000-000091350000}"/>
    <cellStyle name="60% - Accent6 3 6" xfId="5483" xr:uid="{00000000-0005-0000-0000-000092350000}"/>
    <cellStyle name="60% - Accent6 3 7" xfId="18565" xr:uid="{00000000-0005-0000-0000-000093350000}"/>
    <cellStyle name="60% - Accent6 3 8" xfId="18568" xr:uid="{00000000-0005-0000-0000-000094350000}"/>
    <cellStyle name="60% - Accent6 3 9" xfId="18570" xr:uid="{00000000-0005-0000-0000-000095350000}"/>
    <cellStyle name="60% - Accent6 3_REKAP IBT" xfId="18572" xr:uid="{00000000-0005-0000-0000-000096350000}"/>
    <cellStyle name="60% - Accent6 30" xfId="18530" xr:uid="{00000000-0005-0000-0000-000097350000}"/>
    <cellStyle name="60% - Accent6 30 2" xfId="14030" xr:uid="{00000000-0005-0000-0000-000098350000}"/>
    <cellStyle name="60% - Accent6 30_REKAP IBT" xfId="15938" xr:uid="{00000000-0005-0000-0000-000099350000}"/>
    <cellStyle name="60% - Accent6 31" xfId="18532" xr:uid="{00000000-0005-0000-0000-00009A350000}"/>
    <cellStyle name="60% - Accent6 31 2" xfId="14055" xr:uid="{00000000-0005-0000-0000-00009B350000}"/>
    <cellStyle name="60% - Accent6 31_REKAP IBT" xfId="18534" xr:uid="{00000000-0005-0000-0000-00009C350000}"/>
    <cellStyle name="60% - Accent6 32" xfId="18537" xr:uid="{00000000-0005-0000-0000-00009D350000}"/>
    <cellStyle name="60% - Accent6 32 2" xfId="14084" xr:uid="{00000000-0005-0000-0000-00009E350000}"/>
    <cellStyle name="60% - Accent6 32_REKAP IBT" xfId="18542" xr:uid="{00000000-0005-0000-0000-00009F350000}"/>
    <cellStyle name="60% - Accent6 33" xfId="18544" xr:uid="{00000000-0005-0000-0000-0000A0350000}"/>
    <cellStyle name="60% - Accent6 33 2" xfId="14122" xr:uid="{00000000-0005-0000-0000-0000A1350000}"/>
    <cellStyle name="60% - Accent6 33_REKAP IBT" xfId="18546" xr:uid="{00000000-0005-0000-0000-0000A2350000}"/>
    <cellStyle name="60% - Accent6 34" xfId="18548" xr:uid="{00000000-0005-0000-0000-0000A3350000}"/>
    <cellStyle name="60% - Accent6 34 2" xfId="14142" xr:uid="{00000000-0005-0000-0000-0000A4350000}"/>
    <cellStyle name="60% - Accent6 34_REKAP IBT" xfId="18550" xr:uid="{00000000-0005-0000-0000-0000A5350000}"/>
    <cellStyle name="60% - Accent6 35" xfId="18573" xr:uid="{00000000-0005-0000-0000-0000A6350000}"/>
    <cellStyle name="60% - Accent6 35 2" xfId="14154" xr:uid="{00000000-0005-0000-0000-0000A7350000}"/>
    <cellStyle name="60% - Accent6 35_REKAP IBT" xfId="18575" xr:uid="{00000000-0005-0000-0000-0000A8350000}"/>
    <cellStyle name="60% - Accent6 36" xfId="18581" xr:uid="{00000000-0005-0000-0000-0000A9350000}"/>
    <cellStyle name="60% - Accent6 36 2" xfId="14166" xr:uid="{00000000-0005-0000-0000-0000AA350000}"/>
    <cellStyle name="60% - Accent6 36_REKAP IBT" xfId="9842" xr:uid="{00000000-0005-0000-0000-0000AB350000}"/>
    <cellStyle name="60% - Accent6 37" xfId="18585" xr:uid="{00000000-0005-0000-0000-0000AC350000}"/>
    <cellStyle name="60% - Accent6 37 2" xfId="18588" xr:uid="{00000000-0005-0000-0000-0000AD350000}"/>
    <cellStyle name="60% - Accent6 37_REKAP IBT" xfId="176" xr:uid="{00000000-0005-0000-0000-0000AE350000}"/>
    <cellStyle name="60% - Accent6 38" xfId="18590" xr:uid="{00000000-0005-0000-0000-0000AF350000}"/>
    <cellStyle name="60% - Accent6 38 2" xfId="18592" xr:uid="{00000000-0005-0000-0000-0000B0350000}"/>
    <cellStyle name="60% - Accent6 38_REKAP IBT" xfId="18595" xr:uid="{00000000-0005-0000-0000-0000B1350000}"/>
    <cellStyle name="60% - Accent6 39" xfId="18597" xr:uid="{00000000-0005-0000-0000-0000B2350000}"/>
    <cellStyle name="60% - Accent6 39 2" xfId="18599" xr:uid="{00000000-0005-0000-0000-0000B3350000}"/>
    <cellStyle name="60% - Accent6 39_REKAP IBT" xfId="18601" xr:uid="{00000000-0005-0000-0000-0000B4350000}"/>
    <cellStyle name="60% - Accent6 4" xfId="14448" xr:uid="{00000000-0005-0000-0000-0000B5350000}"/>
    <cellStyle name="60% - Accent6 4 2" xfId="18603" xr:uid="{00000000-0005-0000-0000-0000B6350000}"/>
    <cellStyle name="60% - Accent6 4 3" xfId="18604" xr:uid="{00000000-0005-0000-0000-0000B7350000}"/>
    <cellStyle name="60% - Accent6 4 4" xfId="18606" xr:uid="{00000000-0005-0000-0000-0000B8350000}"/>
    <cellStyle name="60% - Accent6 4 5" xfId="18610" xr:uid="{00000000-0005-0000-0000-0000B9350000}"/>
    <cellStyle name="60% - Accent6 4 6" xfId="18612" xr:uid="{00000000-0005-0000-0000-0000BA350000}"/>
    <cellStyle name="60% - Accent6 4_REKAP IBT" xfId="18613" xr:uid="{00000000-0005-0000-0000-0000BB350000}"/>
    <cellStyle name="60% - Accent6 40" xfId="18574" xr:uid="{00000000-0005-0000-0000-0000BC350000}"/>
    <cellStyle name="60% - Accent6 40 2" xfId="14155" xr:uid="{00000000-0005-0000-0000-0000BD350000}"/>
    <cellStyle name="60% - Accent6 40_REKAP IBT" xfId="18576" xr:uid="{00000000-0005-0000-0000-0000BE350000}"/>
    <cellStyle name="60% - Accent6 41" xfId="18582" xr:uid="{00000000-0005-0000-0000-0000BF350000}"/>
    <cellStyle name="60% - Accent6 41 2" xfId="14167" xr:uid="{00000000-0005-0000-0000-0000C0350000}"/>
    <cellStyle name="60% - Accent6 41_REKAP IBT" xfId="9843" xr:uid="{00000000-0005-0000-0000-0000C1350000}"/>
    <cellStyle name="60% - Accent6 42" xfId="18586" xr:uid="{00000000-0005-0000-0000-0000C2350000}"/>
    <cellStyle name="60% - Accent6 42 2" xfId="18589" xr:uid="{00000000-0005-0000-0000-0000C3350000}"/>
    <cellStyle name="60% - Accent6 42_REKAP IBT" xfId="177" xr:uid="{00000000-0005-0000-0000-0000C4350000}"/>
    <cellStyle name="60% - Accent6 43" xfId="18591" xr:uid="{00000000-0005-0000-0000-0000C5350000}"/>
    <cellStyle name="60% - Accent6 43 2" xfId="18593" xr:uid="{00000000-0005-0000-0000-0000C6350000}"/>
    <cellStyle name="60% - Accent6 43_REKAP IBT" xfId="18596" xr:uid="{00000000-0005-0000-0000-0000C7350000}"/>
    <cellStyle name="60% - Accent6 44" xfId="18598" xr:uid="{00000000-0005-0000-0000-0000C8350000}"/>
    <cellStyle name="60% - Accent6 44 2" xfId="18600" xr:uid="{00000000-0005-0000-0000-0000C9350000}"/>
    <cellStyle name="60% - Accent6 44_REKAP IBT" xfId="18602" xr:uid="{00000000-0005-0000-0000-0000CA350000}"/>
    <cellStyle name="60% - Accent6 45" xfId="18614" xr:uid="{00000000-0005-0000-0000-0000CB350000}"/>
    <cellStyle name="60% - Accent6 45 2" xfId="18616" xr:uid="{00000000-0005-0000-0000-0000CC350000}"/>
    <cellStyle name="60% - Accent6 45_REKAP IBT" xfId="18619" xr:uid="{00000000-0005-0000-0000-0000CD350000}"/>
    <cellStyle name="60% - Accent6 46" xfId="18621" xr:uid="{00000000-0005-0000-0000-0000CE350000}"/>
    <cellStyle name="60% - Accent6 46 2" xfId="18623" xr:uid="{00000000-0005-0000-0000-0000CF350000}"/>
    <cellStyle name="60% - Accent6 46_REKAP IBT" xfId="18625" xr:uid="{00000000-0005-0000-0000-0000D0350000}"/>
    <cellStyle name="60% - Accent6 47" xfId="18627" xr:uid="{00000000-0005-0000-0000-0000D1350000}"/>
    <cellStyle name="60% - Accent6 47 2" xfId="18629" xr:uid="{00000000-0005-0000-0000-0000D2350000}"/>
    <cellStyle name="60% - Accent6 47_REKAP IBT" xfId="18631" xr:uid="{00000000-0005-0000-0000-0000D3350000}"/>
    <cellStyle name="60% - Accent6 48" xfId="18633" xr:uid="{00000000-0005-0000-0000-0000D4350000}"/>
    <cellStyle name="60% - Accent6 48 2" xfId="18635" xr:uid="{00000000-0005-0000-0000-0000D5350000}"/>
    <cellStyle name="60% - Accent6 48_REKAP IBT" xfId="18637" xr:uid="{00000000-0005-0000-0000-0000D6350000}"/>
    <cellStyle name="60% - Accent6 49" xfId="18640" xr:uid="{00000000-0005-0000-0000-0000D7350000}"/>
    <cellStyle name="60% - Accent6 49 2" xfId="18642" xr:uid="{00000000-0005-0000-0000-0000D8350000}"/>
    <cellStyle name="60% - Accent6 49_REKAP IBT" xfId="18644" xr:uid="{00000000-0005-0000-0000-0000D9350000}"/>
    <cellStyle name="60% - Accent6 5" xfId="14450" xr:uid="{00000000-0005-0000-0000-0000DA350000}"/>
    <cellStyle name="60% - Accent6 5 2" xfId="18646" xr:uid="{00000000-0005-0000-0000-0000DB350000}"/>
    <cellStyle name="60% - Accent6 5 3" xfId="18647" xr:uid="{00000000-0005-0000-0000-0000DC350000}"/>
    <cellStyle name="60% - Accent6 5 4" xfId="18648" xr:uid="{00000000-0005-0000-0000-0000DD350000}"/>
    <cellStyle name="60% - Accent6 5 5" xfId="18650" xr:uid="{00000000-0005-0000-0000-0000DE350000}"/>
    <cellStyle name="60% - Accent6 5 6" xfId="18652" xr:uid="{00000000-0005-0000-0000-0000DF350000}"/>
    <cellStyle name="60% - Accent6 5_REKAP IBT" xfId="18653" xr:uid="{00000000-0005-0000-0000-0000E0350000}"/>
    <cellStyle name="60% - Accent6 50" xfId="18615" xr:uid="{00000000-0005-0000-0000-0000E1350000}"/>
    <cellStyle name="60% - Accent6 50 2" xfId="18617" xr:uid="{00000000-0005-0000-0000-0000E2350000}"/>
    <cellStyle name="60% - Accent6 50_REKAP IBT" xfId="18620" xr:uid="{00000000-0005-0000-0000-0000E3350000}"/>
    <cellStyle name="60% - Accent6 51" xfId="18622" xr:uid="{00000000-0005-0000-0000-0000E4350000}"/>
    <cellStyle name="60% - Accent6 51 2" xfId="18624" xr:uid="{00000000-0005-0000-0000-0000E5350000}"/>
    <cellStyle name="60% - Accent6 51_REKAP IBT" xfId="18626" xr:uid="{00000000-0005-0000-0000-0000E6350000}"/>
    <cellStyle name="60% - Accent6 52" xfId="18628" xr:uid="{00000000-0005-0000-0000-0000E7350000}"/>
    <cellStyle name="60% - Accent6 52 2" xfId="18630" xr:uid="{00000000-0005-0000-0000-0000E8350000}"/>
    <cellStyle name="60% - Accent6 52_REKAP IBT" xfId="18632" xr:uid="{00000000-0005-0000-0000-0000E9350000}"/>
    <cellStyle name="60% - Accent6 53" xfId="18634" xr:uid="{00000000-0005-0000-0000-0000EA350000}"/>
    <cellStyle name="60% - Accent6 53 2" xfId="18636" xr:uid="{00000000-0005-0000-0000-0000EB350000}"/>
    <cellStyle name="60% - Accent6 53_REKAP IBT" xfId="18638" xr:uid="{00000000-0005-0000-0000-0000EC350000}"/>
    <cellStyle name="60% - Accent6 54" xfId="18641" xr:uid="{00000000-0005-0000-0000-0000ED350000}"/>
    <cellStyle name="60% - Accent6 54 2" xfId="18643" xr:uid="{00000000-0005-0000-0000-0000EE350000}"/>
    <cellStyle name="60% - Accent6 54_REKAP IBT" xfId="18645" xr:uid="{00000000-0005-0000-0000-0000EF350000}"/>
    <cellStyle name="60% - Accent6 55" xfId="18654" xr:uid="{00000000-0005-0000-0000-0000F0350000}"/>
    <cellStyle name="60% - Accent6 55 2" xfId="18656" xr:uid="{00000000-0005-0000-0000-0000F1350000}"/>
    <cellStyle name="60% - Accent6 55_REKAP IBT" xfId="18658" xr:uid="{00000000-0005-0000-0000-0000F2350000}"/>
    <cellStyle name="60% - Accent6 56" xfId="18660" xr:uid="{00000000-0005-0000-0000-0000F3350000}"/>
    <cellStyle name="60% - Accent6 56 2" xfId="18663" xr:uid="{00000000-0005-0000-0000-0000F4350000}"/>
    <cellStyle name="60% - Accent6 56_REKAP IBT" xfId="18665" xr:uid="{00000000-0005-0000-0000-0000F5350000}"/>
    <cellStyle name="60% - Accent6 57" xfId="18667" xr:uid="{00000000-0005-0000-0000-0000F6350000}"/>
    <cellStyle name="60% - Accent6 57 2" xfId="18672" xr:uid="{00000000-0005-0000-0000-0000F7350000}"/>
    <cellStyle name="60% - Accent6 57_REKAP IBT" xfId="18675" xr:uid="{00000000-0005-0000-0000-0000F8350000}"/>
    <cellStyle name="60% - Accent6 58" xfId="17807" xr:uid="{00000000-0005-0000-0000-0000F9350000}"/>
    <cellStyle name="60% - Accent6 58 2" xfId="18679" xr:uid="{00000000-0005-0000-0000-0000FA350000}"/>
    <cellStyle name="60% - Accent6 58_REKAP IBT" xfId="18683" xr:uid="{00000000-0005-0000-0000-0000FB350000}"/>
    <cellStyle name="60% - Accent6 59" xfId="6009" xr:uid="{00000000-0005-0000-0000-0000FC350000}"/>
    <cellStyle name="60% - Accent6 59 2" xfId="6013" xr:uid="{00000000-0005-0000-0000-0000FD350000}"/>
    <cellStyle name="60% - Accent6 59_REKAP IBT" xfId="6747" xr:uid="{00000000-0005-0000-0000-0000FE350000}"/>
    <cellStyle name="60% - Accent6 6" xfId="14453" xr:uid="{00000000-0005-0000-0000-0000FF350000}"/>
    <cellStyle name="60% - Accent6 6 2" xfId="18686" xr:uid="{00000000-0005-0000-0000-000000360000}"/>
    <cellStyle name="60% - Accent6 6 3" xfId="18689" xr:uid="{00000000-0005-0000-0000-000001360000}"/>
    <cellStyle name="60% - Accent6 6 4" xfId="18690" xr:uid="{00000000-0005-0000-0000-000002360000}"/>
    <cellStyle name="60% - Accent6 6 5" xfId="18692" xr:uid="{00000000-0005-0000-0000-000003360000}"/>
    <cellStyle name="60% - Accent6 6 6" xfId="18693" xr:uid="{00000000-0005-0000-0000-000004360000}"/>
    <cellStyle name="60% - Accent6 6_REKAP IBT" xfId="18694" xr:uid="{00000000-0005-0000-0000-000005360000}"/>
    <cellStyle name="60% - Accent6 60" xfId="18655" xr:uid="{00000000-0005-0000-0000-000006360000}"/>
    <cellStyle name="60% - Accent6 60 2" xfId="18657" xr:uid="{00000000-0005-0000-0000-000007360000}"/>
    <cellStyle name="60% - Accent6 60_REKAP IBT" xfId="18659" xr:uid="{00000000-0005-0000-0000-000008360000}"/>
    <cellStyle name="60% - Accent6 61" xfId="18661" xr:uid="{00000000-0005-0000-0000-000009360000}"/>
    <cellStyle name="60% - Accent6 61 2" xfId="18664" xr:uid="{00000000-0005-0000-0000-00000A360000}"/>
    <cellStyle name="60% - Accent6 61_REKAP IBT" xfId="18666" xr:uid="{00000000-0005-0000-0000-00000B360000}"/>
    <cellStyle name="60% - Accent6 62" xfId="18668" xr:uid="{00000000-0005-0000-0000-00000C360000}"/>
    <cellStyle name="60% - Accent6 62 2" xfId="18673" xr:uid="{00000000-0005-0000-0000-00000D360000}"/>
    <cellStyle name="60% - Accent6 62_REKAP IBT" xfId="18676" xr:uid="{00000000-0005-0000-0000-00000E360000}"/>
    <cellStyle name="60% - Accent6 63" xfId="17808" xr:uid="{00000000-0005-0000-0000-00000F360000}"/>
    <cellStyle name="60% - Accent6 63 2" xfId="18680" xr:uid="{00000000-0005-0000-0000-000010360000}"/>
    <cellStyle name="60% - Accent6 63_REKAP IBT" xfId="18684" xr:uid="{00000000-0005-0000-0000-000011360000}"/>
    <cellStyle name="60% - Accent6 64" xfId="6010" xr:uid="{00000000-0005-0000-0000-000012360000}"/>
    <cellStyle name="60% - Accent6 64 2" xfId="6014" xr:uid="{00000000-0005-0000-0000-000013360000}"/>
    <cellStyle name="60% - Accent6 64_REKAP IBT" xfId="6748" xr:uid="{00000000-0005-0000-0000-000014360000}"/>
    <cellStyle name="60% - Accent6 65" xfId="3249" xr:uid="{00000000-0005-0000-0000-000015360000}"/>
    <cellStyle name="60% - Accent6 65 2" xfId="18695" xr:uid="{00000000-0005-0000-0000-000016360000}"/>
    <cellStyle name="60% - Accent6 65_REKAP IBT" xfId="18698" xr:uid="{00000000-0005-0000-0000-000017360000}"/>
    <cellStyle name="60% - Accent6 66" xfId="6017" xr:uid="{00000000-0005-0000-0000-000018360000}"/>
    <cellStyle name="60% - Accent6 66 2" xfId="18700" xr:uid="{00000000-0005-0000-0000-000019360000}"/>
    <cellStyle name="60% - Accent6 66_REKAP IBT" xfId="1127" xr:uid="{00000000-0005-0000-0000-00001A360000}"/>
    <cellStyle name="60% - Accent6 67" xfId="6021" xr:uid="{00000000-0005-0000-0000-00001B360000}"/>
    <cellStyle name="60% - Accent6 67 2" xfId="18704" xr:uid="{00000000-0005-0000-0000-00001C360000}"/>
    <cellStyle name="60% - Accent6 67_REKAP IBT" xfId="18706" xr:uid="{00000000-0005-0000-0000-00001D360000}"/>
    <cellStyle name="60% - Accent6 68" xfId="18710" xr:uid="{00000000-0005-0000-0000-00001E360000}"/>
    <cellStyle name="60% - Accent6 68 2" xfId="18712" xr:uid="{00000000-0005-0000-0000-00001F360000}"/>
    <cellStyle name="60% - Accent6 68_REKAP IBT" xfId="18717" xr:uid="{00000000-0005-0000-0000-000020360000}"/>
    <cellStyle name="60% - Accent6 69" xfId="18719" xr:uid="{00000000-0005-0000-0000-000021360000}"/>
    <cellStyle name="60% - Accent6 69 2" xfId="18721" xr:uid="{00000000-0005-0000-0000-000022360000}"/>
    <cellStyle name="60% - Accent6 69_REKAP IBT" xfId="18724" xr:uid="{00000000-0005-0000-0000-000023360000}"/>
    <cellStyle name="60% - Accent6 7" xfId="14455" xr:uid="{00000000-0005-0000-0000-000024360000}"/>
    <cellStyle name="60% - Accent6 7 2" xfId="18727" xr:uid="{00000000-0005-0000-0000-000025360000}"/>
    <cellStyle name="60% - Accent6 7 3" xfId="18728" xr:uid="{00000000-0005-0000-0000-000026360000}"/>
    <cellStyle name="60% - Accent6 7 4" xfId="18729" xr:uid="{00000000-0005-0000-0000-000027360000}"/>
    <cellStyle name="60% - Accent6 7 5" xfId="14897" xr:uid="{00000000-0005-0000-0000-000028360000}"/>
    <cellStyle name="60% - Accent6 7 6" xfId="18730" xr:uid="{00000000-0005-0000-0000-000029360000}"/>
    <cellStyle name="60% - Accent6 7_REKAP IBT" xfId="18731" xr:uid="{00000000-0005-0000-0000-00002A360000}"/>
    <cellStyle name="60% - Accent6 70" xfId="3250" xr:uid="{00000000-0005-0000-0000-00002B360000}"/>
    <cellStyle name="60% - Accent6 70 2" xfId="18696" xr:uid="{00000000-0005-0000-0000-00002C360000}"/>
    <cellStyle name="60% - Accent6 70_REKAP IBT" xfId="18699" xr:uid="{00000000-0005-0000-0000-00002D360000}"/>
    <cellStyle name="60% - Accent6 71" xfId="6018" xr:uid="{00000000-0005-0000-0000-00002E360000}"/>
    <cellStyle name="60% - Accent6 71 2" xfId="18701" xr:uid="{00000000-0005-0000-0000-00002F360000}"/>
    <cellStyle name="60% - Accent6 71_REKAP IBT" xfId="1128" xr:uid="{00000000-0005-0000-0000-000030360000}"/>
    <cellStyle name="60% - Accent6 72" xfId="6022" xr:uid="{00000000-0005-0000-0000-000031360000}"/>
    <cellStyle name="60% - Accent6 72 2" xfId="18705" xr:uid="{00000000-0005-0000-0000-000032360000}"/>
    <cellStyle name="60% - Accent6 72_REKAP IBT" xfId="18707" xr:uid="{00000000-0005-0000-0000-000033360000}"/>
    <cellStyle name="60% - Accent6 73" xfId="18711" xr:uid="{00000000-0005-0000-0000-000034360000}"/>
    <cellStyle name="60% - Accent6 73 2" xfId="18713" xr:uid="{00000000-0005-0000-0000-000035360000}"/>
    <cellStyle name="60% - Accent6 73_REKAP IBT" xfId="18718" xr:uid="{00000000-0005-0000-0000-000036360000}"/>
    <cellStyle name="60% - Accent6 74" xfId="18720" xr:uid="{00000000-0005-0000-0000-000037360000}"/>
    <cellStyle name="60% - Accent6 74 2" xfId="18722" xr:uid="{00000000-0005-0000-0000-000038360000}"/>
    <cellStyle name="60% - Accent6 74_REKAP IBT" xfId="18725" xr:uid="{00000000-0005-0000-0000-000039360000}"/>
    <cellStyle name="60% - Accent6 75" xfId="18732" xr:uid="{00000000-0005-0000-0000-00003A360000}"/>
    <cellStyle name="60% - Accent6 75 2" xfId="18734" xr:uid="{00000000-0005-0000-0000-00003B360000}"/>
    <cellStyle name="60% - Accent6 75_REKAP IBT" xfId="18187" xr:uid="{00000000-0005-0000-0000-00003C360000}"/>
    <cellStyle name="60% - Accent6 76" xfId="18735" xr:uid="{00000000-0005-0000-0000-00003D360000}"/>
    <cellStyle name="60% - Accent6 76 2" xfId="18737" xr:uid="{00000000-0005-0000-0000-00003E360000}"/>
    <cellStyle name="60% - Accent6 76_REKAP IBT" xfId="18739" xr:uid="{00000000-0005-0000-0000-00003F360000}"/>
    <cellStyle name="60% - Accent6 77" xfId="18740" xr:uid="{00000000-0005-0000-0000-000040360000}"/>
    <cellStyle name="60% - Accent6 77 2" xfId="219" xr:uid="{00000000-0005-0000-0000-000041360000}"/>
    <cellStyle name="60% - Accent6 77_REKAP IBT" xfId="18742" xr:uid="{00000000-0005-0000-0000-000042360000}"/>
    <cellStyle name="60% - Accent6 78" xfId="18743" xr:uid="{00000000-0005-0000-0000-000043360000}"/>
    <cellStyle name="60% - Accent6 78 2" xfId="18748" xr:uid="{00000000-0005-0000-0000-000044360000}"/>
    <cellStyle name="60% - Accent6 78_REKAP IBT" xfId="18750" xr:uid="{00000000-0005-0000-0000-000045360000}"/>
    <cellStyle name="60% - Accent6 79" xfId="18752" xr:uid="{00000000-0005-0000-0000-000046360000}"/>
    <cellStyle name="60% - Accent6 79 2" xfId="18755" xr:uid="{00000000-0005-0000-0000-000047360000}"/>
    <cellStyle name="60% - Accent6 79_REKAP IBT" xfId="18756" xr:uid="{00000000-0005-0000-0000-000048360000}"/>
    <cellStyle name="60% - Accent6 8" xfId="18757" xr:uid="{00000000-0005-0000-0000-000049360000}"/>
    <cellStyle name="60% - Accent6 8 2" xfId="18758" xr:uid="{00000000-0005-0000-0000-00004A360000}"/>
    <cellStyle name="60% - Accent6 8 3" xfId="18759" xr:uid="{00000000-0005-0000-0000-00004B360000}"/>
    <cellStyle name="60% - Accent6 8 4" xfId="18760" xr:uid="{00000000-0005-0000-0000-00004C360000}"/>
    <cellStyle name="60% - Accent6 8 5" xfId="18761" xr:uid="{00000000-0005-0000-0000-00004D360000}"/>
    <cellStyle name="60% - Accent6 8 6" xfId="18762" xr:uid="{00000000-0005-0000-0000-00004E360000}"/>
    <cellStyle name="60% - Accent6 8_REKAP IBT" xfId="18765" xr:uid="{00000000-0005-0000-0000-00004F360000}"/>
    <cellStyle name="60% - Accent6 80" xfId="18733" xr:uid="{00000000-0005-0000-0000-000050360000}"/>
    <cellStyle name="60% - Accent6 81" xfId="18736" xr:uid="{00000000-0005-0000-0000-000051360000}"/>
    <cellStyle name="60% - Accent6 81 2" xfId="18738" xr:uid="{00000000-0005-0000-0000-000052360000}"/>
    <cellStyle name="60% - Accent6 82" xfId="18741" xr:uid="{00000000-0005-0000-0000-000053360000}"/>
    <cellStyle name="60% - Accent6 83" xfId="18744" xr:uid="{00000000-0005-0000-0000-000054360000}"/>
    <cellStyle name="60% - Accent6 84" xfId="18753" xr:uid="{00000000-0005-0000-0000-000055360000}"/>
    <cellStyle name="60% - Accent6 85" xfId="18766" xr:uid="{00000000-0005-0000-0000-000056360000}"/>
    <cellStyle name="60% - Accent6 86" xfId="2487" xr:uid="{00000000-0005-0000-0000-000057360000}"/>
    <cellStyle name="60% - Accent6 87" xfId="49892" xr:uid="{00000000-0005-0000-0000-000058360000}"/>
    <cellStyle name="60% - Accent6 9" xfId="18767" xr:uid="{00000000-0005-0000-0000-000059360000}"/>
    <cellStyle name="60% - Accent6 9 2" xfId="18769" xr:uid="{00000000-0005-0000-0000-00005A360000}"/>
    <cellStyle name="60% - Accent6 9 3" xfId="18771" xr:uid="{00000000-0005-0000-0000-00005B360000}"/>
    <cellStyle name="60% - Accent6 9 4" xfId="18773" xr:uid="{00000000-0005-0000-0000-00005C360000}"/>
    <cellStyle name="60% - Accent6 9 5" xfId="18776" xr:uid="{00000000-0005-0000-0000-00005D360000}"/>
    <cellStyle name="60% - Accent6 9 6" xfId="18778" xr:uid="{00000000-0005-0000-0000-00005E360000}"/>
    <cellStyle name="60% - Accent6 9_REKAP IBT" xfId="18779" xr:uid="{00000000-0005-0000-0000-00005F360000}"/>
    <cellStyle name="Accent1 10" xfId="18780" xr:uid="{00000000-0005-0000-0000-000060360000}"/>
    <cellStyle name="Accent1 10 2" xfId="18781" xr:uid="{00000000-0005-0000-0000-000061360000}"/>
    <cellStyle name="Accent1 10 3" xfId="18395" xr:uid="{00000000-0005-0000-0000-000062360000}"/>
    <cellStyle name="Accent1 10 4" xfId="18782" xr:uid="{00000000-0005-0000-0000-000063360000}"/>
    <cellStyle name="Accent1 10 5" xfId="18784" xr:uid="{00000000-0005-0000-0000-000064360000}"/>
    <cellStyle name="Accent1 10 6" xfId="18785" xr:uid="{00000000-0005-0000-0000-000065360000}"/>
    <cellStyle name="Accent1 10_REKAP IBT" xfId="11225" xr:uid="{00000000-0005-0000-0000-000066360000}"/>
    <cellStyle name="Accent1 11" xfId="18786" xr:uid="{00000000-0005-0000-0000-000067360000}"/>
    <cellStyle name="Accent1 11 2" xfId="18787" xr:uid="{00000000-0005-0000-0000-000068360000}"/>
    <cellStyle name="Accent1 11 3" xfId="18400" xr:uid="{00000000-0005-0000-0000-000069360000}"/>
    <cellStyle name="Accent1 11 4" xfId="18788" xr:uid="{00000000-0005-0000-0000-00006A360000}"/>
    <cellStyle name="Accent1 11 5" xfId="18789" xr:uid="{00000000-0005-0000-0000-00006B360000}"/>
    <cellStyle name="Accent1 11_REKAP IBT" xfId="18790" xr:uid="{00000000-0005-0000-0000-00006C360000}"/>
    <cellStyle name="Accent1 12" xfId="18791" xr:uid="{00000000-0005-0000-0000-00006D360000}"/>
    <cellStyle name="Accent1 12 2" xfId="18792" xr:uid="{00000000-0005-0000-0000-00006E360000}"/>
    <cellStyle name="Accent1 12 3" xfId="18407" xr:uid="{00000000-0005-0000-0000-00006F360000}"/>
    <cellStyle name="Accent1 12 4" xfId="18794" xr:uid="{00000000-0005-0000-0000-000070360000}"/>
    <cellStyle name="Accent1 12 5" xfId="17763" xr:uid="{00000000-0005-0000-0000-000071360000}"/>
    <cellStyle name="Accent1 12_REKAP IBT" xfId="18796" xr:uid="{00000000-0005-0000-0000-000072360000}"/>
    <cellStyle name="Accent1 13" xfId="1255" xr:uid="{00000000-0005-0000-0000-000073360000}"/>
    <cellStyle name="Accent1 13 2" xfId="1390" xr:uid="{00000000-0005-0000-0000-000074360000}"/>
    <cellStyle name="Accent1 13 3" xfId="18797" xr:uid="{00000000-0005-0000-0000-000075360000}"/>
    <cellStyle name="Accent1 13 4" xfId="14206" xr:uid="{00000000-0005-0000-0000-000076360000}"/>
    <cellStyle name="Accent1 13 5" xfId="2686" xr:uid="{00000000-0005-0000-0000-000077360000}"/>
    <cellStyle name="Accent1 13_REKAP IBT" xfId="18798" xr:uid="{00000000-0005-0000-0000-000078360000}"/>
    <cellStyle name="Accent1 14" xfId="527" xr:uid="{00000000-0005-0000-0000-000079360000}"/>
    <cellStyle name="Accent1 14 2" xfId="18801" xr:uid="{00000000-0005-0000-0000-00007A360000}"/>
    <cellStyle name="Accent1 14 3" xfId="18804" xr:uid="{00000000-0005-0000-0000-00007B360000}"/>
    <cellStyle name="Accent1 14 4" xfId="18808" xr:uid="{00000000-0005-0000-0000-00007C360000}"/>
    <cellStyle name="Accent1 14 5" xfId="18811" xr:uid="{00000000-0005-0000-0000-00007D360000}"/>
    <cellStyle name="Accent1 14_REKAP IBT" xfId="18815" xr:uid="{00000000-0005-0000-0000-00007E360000}"/>
    <cellStyle name="Accent1 15" xfId="18820" xr:uid="{00000000-0005-0000-0000-00007F360000}"/>
    <cellStyle name="Accent1 15 2" xfId="18825" xr:uid="{00000000-0005-0000-0000-000080360000}"/>
    <cellStyle name="Accent1 15 3" xfId="18830" xr:uid="{00000000-0005-0000-0000-000081360000}"/>
    <cellStyle name="Accent1 15 4" xfId="18833" xr:uid="{00000000-0005-0000-0000-000082360000}"/>
    <cellStyle name="Accent1 15 5" xfId="18839" xr:uid="{00000000-0005-0000-0000-000083360000}"/>
    <cellStyle name="Accent1 15_REKAP IBT" xfId="18843" xr:uid="{00000000-0005-0000-0000-000084360000}"/>
    <cellStyle name="Accent1 16" xfId="1398" xr:uid="{00000000-0005-0000-0000-000085360000}"/>
    <cellStyle name="Accent1 16 2" xfId="18847" xr:uid="{00000000-0005-0000-0000-000086360000}"/>
    <cellStyle name="Accent1 16 3" xfId="18851" xr:uid="{00000000-0005-0000-0000-000087360000}"/>
    <cellStyle name="Accent1 16 4" xfId="18854" xr:uid="{00000000-0005-0000-0000-000088360000}"/>
    <cellStyle name="Accent1 16 5" xfId="18859" xr:uid="{00000000-0005-0000-0000-000089360000}"/>
    <cellStyle name="Accent1 16_REKAP IBT" xfId="7735" xr:uid="{00000000-0005-0000-0000-00008A360000}"/>
    <cellStyle name="Accent1 17" xfId="204" xr:uid="{00000000-0005-0000-0000-00008B360000}"/>
    <cellStyle name="Accent1 17 2" xfId="508" xr:uid="{00000000-0005-0000-0000-00008C360000}"/>
    <cellStyle name="Accent1 17 3" xfId="16860" xr:uid="{00000000-0005-0000-0000-00008D360000}"/>
    <cellStyle name="Accent1 17 4" xfId="16924" xr:uid="{00000000-0005-0000-0000-00008E360000}"/>
    <cellStyle name="Accent1 17 5" xfId="16976" xr:uid="{00000000-0005-0000-0000-00008F360000}"/>
    <cellStyle name="Accent1 17_REKAP IBT" xfId="18862" xr:uid="{00000000-0005-0000-0000-000090360000}"/>
    <cellStyle name="Accent1 18" xfId="223" xr:uid="{00000000-0005-0000-0000-000091360000}"/>
    <cellStyle name="Accent1 18 2" xfId="576" xr:uid="{00000000-0005-0000-0000-000092360000}"/>
    <cellStyle name="Accent1 18_REKAP IBT" xfId="18866" xr:uid="{00000000-0005-0000-0000-000093360000}"/>
    <cellStyle name="Accent1 19" xfId="131" xr:uid="{00000000-0005-0000-0000-000094360000}"/>
    <cellStyle name="Accent1 19 2" xfId="17605" xr:uid="{00000000-0005-0000-0000-000095360000}"/>
    <cellStyle name="Accent1 19_REKAP IBT" xfId="18870" xr:uid="{00000000-0005-0000-0000-000096360000}"/>
    <cellStyle name="Accent1 2" xfId="8934" xr:uid="{00000000-0005-0000-0000-000097360000}"/>
    <cellStyle name="Accent1 2 10" xfId="18875" xr:uid="{00000000-0005-0000-0000-000098360000}"/>
    <cellStyle name="Accent1 2 11" xfId="18876" xr:uid="{00000000-0005-0000-0000-000099360000}"/>
    <cellStyle name="Accent1 2 12" xfId="18877" xr:uid="{00000000-0005-0000-0000-00009A360000}"/>
    <cellStyle name="Accent1 2 13" xfId="15987" xr:uid="{00000000-0005-0000-0000-00009B360000}"/>
    <cellStyle name="Accent1 2 14" xfId="18878" xr:uid="{00000000-0005-0000-0000-00009C360000}"/>
    <cellStyle name="Accent1 2 15" xfId="18879" xr:uid="{00000000-0005-0000-0000-00009D360000}"/>
    <cellStyle name="Accent1 2 16" xfId="18881" xr:uid="{00000000-0005-0000-0000-00009E360000}"/>
    <cellStyle name="Accent1 2 17" xfId="18883" xr:uid="{00000000-0005-0000-0000-00009F360000}"/>
    <cellStyle name="Accent1 2 18" xfId="18885" xr:uid="{00000000-0005-0000-0000-0000A0360000}"/>
    <cellStyle name="Accent1 2 19" xfId="18890" xr:uid="{00000000-0005-0000-0000-0000A1360000}"/>
    <cellStyle name="Accent1 2 2" xfId="18893" xr:uid="{00000000-0005-0000-0000-0000A2360000}"/>
    <cellStyle name="Accent1 2 2 2" xfId="18895" xr:uid="{00000000-0005-0000-0000-0000A3360000}"/>
    <cellStyle name="Accent1 2 2 3" xfId="50318" xr:uid="{00000000-0005-0000-0000-0000A4360000}"/>
    <cellStyle name="Accent1 2 20" xfId="18880" xr:uid="{00000000-0005-0000-0000-0000A5360000}"/>
    <cellStyle name="Accent1 2 21" xfId="18882" xr:uid="{00000000-0005-0000-0000-0000A6360000}"/>
    <cellStyle name="Accent1 2 22" xfId="18884" xr:uid="{00000000-0005-0000-0000-0000A7360000}"/>
    <cellStyle name="Accent1 2 23" xfId="18886" xr:uid="{00000000-0005-0000-0000-0000A8360000}"/>
    <cellStyle name="Accent1 2 24" xfId="18891" xr:uid="{00000000-0005-0000-0000-0000A9360000}"/>
    <cellStyle name="Accent1 2 25" xfId="18897" xr:uid="{00000000-0005-0000-0000-0000AA360000}"/>
    <cellStyle name="Accent1 2 26" xfId="18898" xr:uid="{00000000-0005-0000-0000-0000AB360000}"/>
    <cellStyle name="Accent1 2 27" xfId="18900" xr:uid="{00000000-0005-0000-0000-0000AC360000}"/>
    <cellStyle name="Accent1 2 28" xfId="18903" xr:uid="{00000000-0005-0000-0000-0000AD360000}"/>
    <cellStyle name="Accent1 2 29" xfId="18904" xr:uid="{00000000-0005-0000-0000-0000AE360000}"/>
    <cellStyle name="Accent1 2 3" xfId="18906" xr:uid="{00000000-0005-0000-0000-0000AF360000}"/>
    <cellStyle name="Accent1 2 4" xfId="18909" xr:uid="{00000000-0005-0000-0000-0000B0360000}"/>
    <cellStyle name="Accent1 2 5" xfId="18912" xr:uid="{00000000-0005-0000-0000-0000B1360000}"/>
    <cellStyle name="Accent1 2 6" xfId="18915" xr:uid="{00000000-0005-0000-0000-0000B2360000}"/>
    <cellStyle name="Accent1 2 7" xfId="18918" xr:uid="{00000000-0005-0000-0000-0000B3360000}"/>
    <cellStyle name="Accent1 2 8" xfId="18921" xr:uid="{00000000-0005-0000-0000-0000B4360000}"/>
    <cellStyle name="Accent1 2 9" xfId="18923" xr:uid="{00000000-0005-0000-0000-0000B5360000}"/>
    <cellStyle name="Accent1 2_REKAP IBT" xfId="18925" xr:uid="{00000000-0005-0000-0000-0000B6360000}"/>
    <cellStyle name="Accent1 20" xfId="18821" xr:uid="{00000000-0005-0000-0000-0000B7360000}"/>
    <cellStyle name="Accent1 20 2" xfId="18826" xr:uid="{00000000-0005-0000-0000-0000B8360000}"/>
    <cellStyle name="Accent1 20_REKAP IBT" xfId="18844" xr:uid="{00000000-0005-0000-0000-0000B9360000}"/>
    <cellStyle name="Accent1 21" xfId="1399" xr:uid="{00000000-0005-0000-0000-0000BA360000}"/>
    <cellStyle name="Accent1 21 2" xfId="18848" xr:uid="{00000000-0005-0000-0000-0000BB360000}"/>
    <cellStyle name="Accent1 21_REKAP IBT" xfId="7736" xr:uid="{00000000-0005-0000-0000-0000BC360000}"/>
    <cellStyle name="Accent1 22" xfId="205" xr:uid="{00000000-0005-0000-0000-0000BD360000}"/>
    <cellStyle name="Accent1 22 2" xfId="509" xr:uid="{00000000-0005-0000-0000-0000BE360000}"/>
    <cellStyle name="Accent1 22_REKAP IBT" xfId="18863" xr:uid="{00000000-0005-0000-0000-0000BF360000}"/>
    <cellStyle name="Accent1 23" xfId="224" xr:uid="{00000000-0005-0000-0000-0000C0360000}"/>
    <cellStyle name="Accent1 23 2" xfId="577" xr:uid="{00000000-0005-0000-0000-0000C1360000}"/>
    <cellStyle name="Accent1 23_REKAP IBT" xfId="18867" xr:uid="{00000000-0005-0000-0000-0000C2360000}"/>
    <cellStyle name="Accent1 24" xfId="132" xr:uid="{00000000-0005-0000-0000-0000C3360000}"/>
    <cellStyle name="Accent1 24 2" xfId="17606" xr:uid="{00000000-0005-0000-0000-0000C4360000}"/>
    <cellStyle name="Accent1 24_REKAP IBT" xfId="18871" xr:uid="{00000000-0005-0000-0000-0000C5360000}"/>
    <cellStyle name="Accent1 25" xfId="78" xr:uid="{00000000-0005-0000-0000-0000C6360000}"/>
    <cellStyle name="Accent1 25 2" xfId="17914" xr:uid="{00000000-0005-0000-0000-0000C7360000}"/>
    <cellStyle name="Accent1 25_REKAP IBT" xfId="18927" xr:uid="{00000000-0005-0000-0000-0000C8360000}"/>
    <cellStyle name="Accent1 26" xfId="265" xr:uid="{00000000-0005-0000-0000-0000C9360000}"/>
    <cellStyle name="Accent1 26 2" xfId="18180" xr:uid="{00000000-0005-0000-0000-0000CA360000}"/>
    <cellStyle name="Accent1 26_REKAP IBT" xfId="2438" xr:uid="{00000000-0005-0000-0000-0000CB360000}"/>
    <cellStyle name="Accent1 27" xfId="277" xr:uid="{00000000-0005-0000-0000-0000CC360000}"/>
    <cellStyle name="Accent1 27 2" xfId="14442" xr:uid="{00000000-0005-0000-0000-0000CD360000}"/>
    <cellStyle name="Accent1 27_REKAP IBT" xfId="18929" xr:uid="{00000000-0005-0000-0000-0000CE360000}"/>
    <cellStyle name="Accent1 28" xfId="18931" xr:uid="{00000000-0005-0000-0000-0000CF360000}"/>
    <cellStyle name="Accent1 28 2" xfId="14527" xr:uid="{00000000-0005-0000-0000-0000D0360000}"/>
    <cellStyle name="Accent1 28_REKAP IBT" xfId="18933" xr:uid="{00000000-0005-0000-0000-0000D1360000}"/>
    <cellStyle name="Accent1 29" xfId="18937" xr:uid="{00000000-0005-0000-0000-0000D2360000}"/>
    <cellStyle name="Accent1 29 2" xfId="14610" xr:uid="{00000000-0005-0000-0000-0000D3360000}"/>
    <cellStyle name="Accent1 29_REKAP IBT" xfId="18940" xr:uid="{00000000-0005-0000-0000-0000D4360000}"/>
    <cellStyle name="Accent1 3" xfId="8936" xr:uid="{00000000-0005-0000-0000-0000D5360000}"/>
    <cellStyle name="Accent1 3 10" xfId="18942" xr:uid="{00000000-0005-0000-0000-0000D6360000}"/>
    <cellStyle name="Accent1 3 11" xfId="18943" xr:uid="{00000000-0005-0000-0000-0000D7360000}"/>
    <cellStyle name="Accent1 3 12" xfId="18945" xr:uid="{00000000-0005-0000-0000-0000D8360000}"/>
    <cellStyle name="Accent1 3 13" xfId="18946" xr:uid="{00000000-0005-0000-0000-0000D9360000}"/>
    <cellStyle name="Accent1 3 14" xfId="18947" xr:uid="{00000000-0005-0000-0000-0000DA360000}"/>
    <cellStyle name="Accent1 3 15" xfId="18949" xr:uid="{00000000-0005-0000-0000-0000DB360000}"/>
    <cellStyle name="Accent1 3 2" xfId="18950" xr:uid="{00000000-0005-0000-0000-0000DC360000}"/>
    <cellStyle name="Accent1 3 3" xfId="18952" xr:uid="{00000000-0005-0000-0000-0000DD360000}"/>
    <cellStyle name="Accent1 3 4" xfId="18955" xr:uid="{00000000-0005-0000-0000-0000DE360000}"/>
    <cellStyle name="Accent1 3 5" xfId="1682" xr:uid="{00000000-0005-0000-0000-0000DF360000}"/>
    <cellStyle name="Accent1 3 6" xfId="18956" xr:uid="{00000000-0005-0000-0000-0000E0360000}"/>
    <cellStyle name="Accent1 3 7" xfId="18959" xr:uid="{00000000-0005-0000-0000-0000E1360000}"/>
    <cellStyle name="Accent1 3 8" xfId="18962" xr:uid="{00000000-0005-0000-0000-0000E2360000}"/>
    <cellStyle name="Accent1 3 9" xfId="18963" xr:uid="{00000000-0005-0000-0000-0000E3360000}"/>
    <cellStyle name="Accent1 3_REKAP IBT" xfId="18964" xr:uid="{00000000-0005-0000-0000-0000E4360000}"/>
    <cellStyle name="Accent1 30" xfId="79" xr:uid="{00000000-0005-0000-0000-0000E5360000}"/>
    <cellStyle name="Accent1 30 2" xfId="17915" xr:uid="{00000000-0005-0000-0000-0000E6360000}"/>
    <cellStyle name="Accent1 30_REKAP IBT" xfId="18928" xr:uid="{00000000-0005-0000-0000-0000E7360000}"/>
    <cellStyle name="Accent1 31" xfId="266" xr:uid="{00000000-0005-0000-0000-0000E8360000}"/>
    <cellStyle name="Accent1 31 2" xfId="18181" xr:uid="{00000000-0005-0000-0000-0000E9360000}"/>
    <cellStyle name="Accent1 31_REKAP IBT" xfId="2439" xr:uid="{00000000-0005-0000-0000-0000EA360000}"/>
    <cellStyle name="Accent1 32" xfId="278" xr:uid="{00000000-0005-0000-0000-0000EB360000}"/>
    <cellStyle name="Accent1 32 2" xfId="14443" xr:uid="{00000000-0005-0000-0000-0000EC360000}"/>
    <cellStyle name="Accent1 32_REKAP IBT" xfId="18930" xr:uid="{00000000-0005-0000-0000-0000ED360000}"/>
    <cellStyle name="Accent1 33" xfId="18932" xr:uid="{00000000-0005-0000-0000-0000EE360000}"/>
    <cellStyle name="Accent1 33 2" xfId="14528" xr:uid="{00000000-0005-0000-0000-0000EF360000}"/>
    <cellStyle name="Accent1 33_REKAP IBT" xfId="18934" xr:uid="{00000000-0005-0000-0000-0000F0360000}"/>
    <cellStyle name="Accent1 34" xfId="18938" xr:uid="{00000000-0005-0000-0000-0000F1360000}"/>
    <cellStyle name="Accent1 34 2" xfId="14611" xr:uid="{00000000-0005-0000-0000-0000F2360000}"/>
    <cellStyle name="Accent1 34_REKAP IBT" xfId="18941" xr:uid="{00000000-0005-0000-0000-0000F3360000}"/>
    <cellStyle name="Accent1 35" xfId="18965" xr:uid="{00000000-0005-0000-0000-0000F4360000}"/>
    <cellStyle name="Accent1 35 2" xfId="8162" xr:uid="{00000000-0005-0000-0000-0000F5360000}"/>
    <cellStyle name="Accent1 35_REKAP IBT" xfId="18967" xr:uid="{00000000-0005-0000-0000-0000F6360000}"/>
    <cellStyle name="Accent1 36" xfId="18969" xr:uid="{00000000-0005-0000-0000-0000F7360000}"/>
    <cellStyle name="Accent1 36 2" xfId="14841" xr:uid="{00000000-0005-0000-0000-0000F8360000}"/>
    <cellStyle name="Accent1 36_REKAP IBT" xfId="18972" xr:uid="{00000000-0005-0000-0000-0000F9360000}"/>
    <cellStyle name="Accent1 37" xfId="8493" xr:uid="{00000000-0005-0000-0000-0000FA360000}"/>
    <cellStyle name="Accent1 37 2" xfId="8497" xr:uid="{00000000-0005-0000-0000-0000FB360000}"/>
    <cellStyle name="Accent1 37_REKAP IBT" xfId="8501" xr:uid="{00000000-0005-0000-0000-0000FC360000}"/>
    <cellStyle name="Accent1 38" xfId="8504" xr:uid="{00000000-0005-0000-0000-0000FD360000}"/>
    <cellStyle name="Accent1 38 2" xfId="8509" xr:uid="{00000000-0005-0000-0000-0000FE360000}"/>
    <cellStyle name="Accent1 38_REKAP IBT" xfId="10362" xr:uid="{00000000-0005-0000-0000-0000FF360000}"/>
    <cellStyle name="Accent1 39" xfId="8515" xr:uid="{00000000-0005-0000-0000-000000370000}"/>
    <cellStyle name="Accent1 39 2" xfId="8519" xr:uid="{00000000-0005-0000-0000-000001370000}"/>
    <cellStyle name="Accent1 39_REKAP IBT" xfId="2391" xr:uid="{00000000-0005-0000-0000-000002370000}"/>
    <cellStyle name="Accent1 4" xfId="8938" xr:uid="{00000000-0005-0000-0000-000003370000}"/>
    <cellStyle name="Accent1 4 2" xfId="15786" xr:uid="{00000000-0005-0000-0000-000004370000}"/>
    <cellStyle name="Accent1 4 3" xfId="18974" xr:uid="{00000000-0005-0000-0000-000005370000}"/>
    <cellStyle name="Accent1 4 4" xfId="18975" xr:uid="{00000000-0005-0000-0000-000006370000}"/>
    <cellStyle name="Accent1 4 5" xfId="18976" xr:uid="{00000000-0005-0000-0000-000007370000}"/>
    <cellStyle name="Accent1 4 6" xfId="18977" xr:uid="{00000000-0005-0000-0000-000008370000}"/>
    <cellStyle name="Accent1 4_REKAP IBT" xfId="12750" xr:uid="{00000000-0005-0000-0000-000009370000}"/>
    <cellStyle name="Accent1 40" xfId="18966" xr:uid="{00000000-0005-0000-0000-00000A370000}"/>
    <cellStyle name="Accent1 40 2" xfId="8163" xr:uid="{00000000-0005-0000-0000-00000B370000}"/>
    <cellStyle name="Accent1 40_REKAP IBT" xfId="18968" xr:uid="{00000000-0005-0000-0000-00000C370000}"/>
    <cellStyle name="Accent1 41" xfId="18970" xr:uid="{00000000-0005-0000-0000-00000D370000}"/>
    <cellStyle name="Accent1 41 2" xfId="14842" xr:uid="{00000000-0005-0000-0000-00000E370000}"/>
    <cellStyle name="Accent1 41_REKAP IBT" xfId="18973" xr:uid="{00000000-0005-0000-0000-00000F370000}"/>
    <cellStyle name="Accent1 42" xfId="8494" xr:uid="{00000000-0005-0000-0000-000010370000}"/>
    <cellStyle name="Accent1 42 2" xfId="8498" xr:uid="{00000000-0005-0000-0000-000011370000}"/>
    <cellStyle name="Accent1 42_REKAP IBT" xfId="8502" xr:uid="{00000000-0005-0000-0000-000012370000}"/>
    <cellStyle name="Accent1 43" xfId="8505" xr:uid="{00000000-0005-0000-0000-000013370000}"/>
    <cellStyle name="Accent1 43 2" xfId="8510" xr:uid="{00000000-0005-0000-0000-000014370000}"/>
    <cellStyle name="Accent1 43_REKAP IBT" xfId="10363" xr:uid="{00000000-0005-0000-0000-000015370000}"/>
    <cellStyle name="Accent1 44" xfId="8516" xr:uid="{00000000-0005-0000-0000-000016370000}"/>
    <cellStyle name="Accent1 44 2" xfId="8520" xr:uid="{00000000-0005-0000-0000-000017370000}"/>
    <cellStyle name="Accent1 44_REKAP IBT" xfId="2392" xr:uid="{00000000-0005-0000-0000-000018370000}"/>
    <cellStyle name="Accent1 45" xfId="8523" xr:uid="{00000000-0005-0000-0000-000019370000}"/>
    <cellStyle name="Accent1 45 2" xfId="18979" xr:uid="{00000000-0005-0000-0000-00001A370000}"/>
    <cellStyle name="Accent1 45_REKAP IBT" xfId="3237" xr:uid="{00000000-0005-0000-0000-00001B370000}"/>
    <cellStyle name="Accent1 46" xfId="8526" xr:uid="{00000000-0005-0000-0000-00001C370000}"/>
    <cellStyle name="Accent1 46 2" xfId="18982" xr:uid="{00000000-0005-0000-0000-00001D370000}"/>
    <cellStyle name="Accent1 46_REKAP IBT" xfId="18985" xr:uid="{00000000-0005-0000-0000-00001E370000}"/>
    <cellStyle name="Accent1 47" xfId="8529" xr:uid="{00000000-0005-0000-0000-00001F370000}"/>
    <cellStyle name="Accent1 47 2" xfId="18988" xr:uid="{00000000-0005-0000-0000-000020370000}"/>
    <cellStyle name="Accent1 47_REKAP IBT" xfId="18990" xr:uid="{00000000-0005-0000-0000-000021370000}"/>
    <cellStyle name="Accent1 48" xfId="8532" xr:uid="{00000000-0005-0000-0000-000022370000}"/>
    <cellStyle name="Accent1 48 2" xfId="18993" xr:uid="{00000000-0005-0000-0000-000023370000}"/>
    <cellStyle name="Accent1 48_REKAP IBT" xfId="18995" xr:uid="{00000000-0005-0000-0000-000024370000}"/>
    <cellStyle name="Accent1 49" xfId="8535" xr:uid="{00000000-0005-0000-0000-000025370000}"/>
    <cellStyle name="Accent1 49 2" xfId="18998" xr:uid="{00000000-0005-0000-0000-000026370000}"/>
    <cellStyle name="Accent1 49_REKAP IBT" xfId="19000" xr:uid="{00000000-0005-0000-0000-000027370000}"/>
    <cellStyle name="Accent1 5" xfId="15789" xr:uid="{00000000-0005-0000-0000-000028370000}"/>
    <cellStyle name="Accent1 5 2" xfId="6204" xr:uid="{00000000-0005-0000-0000-000029370000}"/>
    <cellStyle name="Accent1 5 3" xfId="19002" xr:uid="{00000000-0005-0000-0000-00002A370000}"/>
    <cellStyle name="Accent1 5 4" xfId="19003" xr:uid="{00000000-0005-0000-0000-00002B370000}"/>
    <cellStyle name="Accent1 5 5" xfId="19004" xr:uid="{00000000-0005-0000-0000-00002C370000}"/>
    <cellStyle name="Accent1 5 6" xfId="19005" xr:uid="{00000000-0005-0000-0000-00002D370000}"/>
    <cellStyle name="Accent1 5_REKAP IBT" xfId="12739" xr:uid="{00000000-0005-0000-0000-00002E370000}"/>
    <cellStyle name="Accent1 50" xfId="8524" xr:uid="{00000000-0005-0000-0000-00002F370000}"/>
    <cellStyle name="Accent1 50 2" xfId="18980" xr:uid="{00000000-0005-0000-0000-000030370000}"/>
    <cellStyle name="Accent1 50_REKAP IBT" xfId="3238" xr:uid="{00000000-0005-0000-0000-000031370000}"/>
    <cellStyle name="Accent1 51" xfId="8527" xr:uid="{00000000-0005-0000-0000-000032370000}"/>
    <cellStyle name="Accent1 51 2" xfId="18983" xr:uid="{00000000-0005-0000-0000-000033370000}"/>
    <cellStyle name="Accent1 51_REKAP IBT" xfId="18986" xr:uid="{00000000-0005-0000-0000-000034370000}"/>
    <cellStyle name="Accent1 52" xfId="8530" xr:uid="{00000000-0005-0000-0000-000035370000}"/>
    <cellStyle name="Accent1 52 2" xfId="18989" xr:uid="{00000000-0005-0000-0000-000036370000}"/>
    <cellStyle name="Accent1 52_REKAP IBT" xfId="18991" xr:uid="{00000000-0005-0000-0000-000037370000}"/>
    <cellStyle name="Accent1 53" xfId="8533" xr:uid="{00000000-0005-0000-0000-000038370000}"/>
    <cellStyle name="Accent1 53 2" xfId="18994" xr:uid="{00000000-0005-0000-0000-000039370000}"/>
    <cellStyle name="Accent1 53_REKAP IBT" xfId="18996" xr:uid="{00000000-0005-0000-0000-00003A370000}"/>
    <cellStyle name="Accent1 54" xfId="8536" xr:uid="{00000000-0005-0000-0000-00003B370000}"/>
    <cellStyle name="Accent1 54 2" xfId="18999" xr:uid="{00000000-0005-0000-0000-00003C370000}"/>
    <cellStyle name="Accent1 54_REKAP IBT" xfId="19001" xr:uid="{00000000-0005-0000-0000-00003D370000}"/>
    <cellStyle name="Accent1 55" xfId="19006" xr:uid="{00000000-0005-0000-0000-00003E370000}"/>
    <cellStyle name="Accent1 55 2" xfId="19008" xr:uid="{00000000-0005-0000-0000-00003F370000}"/>
    <cellStyle name="Accent1 55_REKAP IBT" xfId="19011" xr:uid="{00000000-0005-0000-0000-000040370000}"/>
    <cellStyle name="Accent1 56" xfId="19013" xr:uid="{00000000-0005-0000-0000-000041370000}"/>
    <cellStyle name="Accent1 56 2" xfId="19015" xr:uid="{00000000-0005-0000-0000-000042370000}"/>
    <cellStyle name="Accent1 56_REKAP IBT" xfId="4057" xr:uid="{00000000-0005-0000-0000-000043370000}"/>
    <cellStyle name="Accent1 57" xfId="5422" xr:uid="{00000000-0005-0000-0000-000044370000}"/>
    <cellStyle name="Accent1 57 2" xfId="19019" xr:uid="{00000000-0005-0000-0000-000045370000}"/>
    <cellStyle name="Accent1 57_REKAP IBT" xfId="19021" xr:uid="{00000000-0005-0000-0000-000046370000}"/>
    <cellStyle name="Accent1 58" xfId="1403" xr:uid="{00000000-0005-0000-0000-000047370000}"/>
    <cellStyle name="Accent1 58 2" xfId="19023" xr:uid="{00000000-0005-0000-0000-000048370000}"/>
    <cellStyle name="Accent1 58_REKAP IBT" xfId="10163" xr:uid="{00000000-0005-0000-0000-000049370000}"/>
    <cellStyle name="Accent1 59" xfId="19027" xr:uid="{00000000-0005-0000-0000-00004A370000}"/>
    <cellStyle name="Accent1 59 2" xfId="19031" xr:uid="{00000000-0005-0000-0000-00004B370000}"/>
    <cellStyle name="Accent1 59_REKAP IBT" xfId="11456" xr:uid="{00000000-0005-0000-0000-00004C370000}"/>
    <cellStyle name="Accent1 6" xfId="15792" xr:uid="{00000000-0005-0000-0000-00004D370000}"/>
    <cellStyle name="Accent1 6 2" xfId="19033" xr:uid="{00000000-0005-0000-0000-00004E370000}"/>
    <cellStyle name="Accent1 6 3" xfId="19034" xr:uid="{00000000-0005-0000-0000-00004F370000}"/>
    <cellStyle name="Accent1 6 4" xfId="19035" xr:uid="{00000000-0005-0000-0000-000050370000}"/>
    <cellStyle name="Accent1 6 5" xfId="19036" xr:uid="{00000000-0005-0000-0000-000051370000}"/>
    <cellStyle name="Accent1 6 6" xfId="19037" xr:uid="{00000000-0005-0000-0000-000052370000}"/>
    <cellStyle name="Accent1 6_REKAP IBT" xfId="19038" xr:uid="{00000000-0005-0000-0000-000053370000}"/>
    <cellStyle name="Accent1 60" xfId="19007" xr:uid="{00000000-0005-0000-0000-000054370000}"/>
    <cellStyle name="Accent1 60 2" xfId="19009" xr:uid="{00000000-0005-0000-0000-000055370000}"/>
    <cellStyle name="Accent1 60_REKAP IBT" xfId="19012" xr:uid="{00000000-0005-0000-0000-000056370000}"/>
    <cellStyle name="Accent1 61" xfId="19014" xr:uid="{00000000-0005-0000-0000-000057370000}"/>
    <cellStyle name="Accent1 61 2" xfId="19016" xr:uid="{00000000-0005-0000-0000-000058370000}"/>
    <cellStyle name="Accent1 61_REKAP IBT" xfId="4058" xr:uid="{00000000-0005-0000-0000-000059370000}"/>
    <cellStyle name="Accent1 62" xfId="5423" xr:uid="{00000000-0005-0000-0000-00005A370000}"/>
    <cellStyle name="Accent1 62 2" xfId="19020" xr:uid="{00000000-0005-0000-0000-00005B370000}"/>
    <cellStyle name="Accent1 62_REKAP IBT" xfId="19022" xr:uid="{00000000-0005-0000-0000-00005C370000}"/>
    <cellStyle name="Accent1 63" xfId="1404" xr:uid="{00000000-0005-0000-0000-00005D370000}"/>
    <cellStyle name="Accent1 63 2" xfId="19024" xr:uid="{00000000-0005-0000-0000-00005E370000}"/>
    <cellStyle name="Accent1 63_REKAP IBT" xfId="10164" xr:uid="{00000000-0005-0000-0000-00005F370000}"/>
    <cellStyle name="Accent1 64" xfId="19028" xr:uid="{00000000-0005-0000-0000-000060370000}"/>
    <cellStyle name="Accent1 64 2" xfId="19032" xr:uid="{00000000-0005-0000-0000-000061370000}"/>
    <cellStyle name="Accent1 64_REKAP IBT" xfId="11457" xr:uid="{00000000-0005-0000-0000-000062370000}"/>
    <cellStyle name="Accent1 65" xfId="19043" xr:uid="{00000000-0005-0000-0000-000063370000}"/>
    <cellStyle name="Accent1 65 2" xfId="19048" xr:uid="{00000000-0005-0000-0000-000064370000}"/>
    <cellStyle name="Accent1 65_REKAP IBT" xfId="19052" xr:uid="{00000000-0005-0000-0000-000065370000}"/>
    <cellStyle name="Accent1 66" xfId="19061" xr:uid="{00000000-0005-0000-0000-000066370000}"/>
    <cellStyle name="Accent1 66 2" xfId="19065" xr:uid="{00000000-0005-0000-0000-000067370000}"/>
    <cellStyle name="Accent1 66_REKAP IBT" xfId="19070" xr:uid="{00000000-0005-0000-0000-000068370000}"/>
    <cellStyle name="Accent1 67" xfId="19075" xr:uid="{00000000-0005-0000-0000-000069370000}"/>
    <cellStyle name="Accent1 67 2" xfId="2099" xr:uid="{00000000-0005-0000-0000-00006A370000}"/>
    <cellStyle name="Accent1 67_REKAP IBT" xfId="1609" xr:uid="{00000000-0005-0000-0000-00006B370000}"/>
    <cellStyle name="Accent1 68" xfId="19079" xr:uid="{00000000-0005-0000-0000-00006C370000}"/>
    <cellStyle name="Accent1 68 2" xfId="2126" xr:uid="{00000000-0005-0000-0000-00006D370000}"/>
    <cellStyle name="Accent1 68_REKAP IBT" xfId="12137" xr:uid="{00000000-0005-0000-0000-00006E370000}"/>
    <cellStyle name="Accent1 69" xfId="19083" xr:uid="{00000000-0005-0000-0000-00006F370000}"/>
    <cellStyle name="Accent1 69 2" xfId="19087" xr:uid="{00000000-0005-0000-0000-000070370000}"/>
    <cellStyle name="Accent1 69_REKAP IBT" xfId="19092" xr:uid="{00000000-0005-0000-0000-000071370000}"/>
    <cellStyle name="Accent1 7" xfId="14278" xr:uid="{00000000-0005-0000-0000-000072370000}"/>
    <cellStyle name="Accent1 7 2" xfId="19095" xr:uid="{00000000-0005-0000-0000-000073370000}"/>
    <cellStyle name="Accent1 7 3" xfId="19097" xr:uid="{00000000-0005-0000-0000-000074370000}"/>
    <cellStyle name="Accent1 7 4" xfId="19100" xr:uid="{00000000-0005-0000-0000-000075370000}"/>
    <cellStyle name="Accent1 7 5" xfId="19103" xr:uid="{00000000-0005-0000-0000-000076370000}"/>
    <cellStyle name="Accent1 7 6" xfId="19106" xr:uid="{00000000-0005-0000-0000-000077370000}"/>
    <cellStyle name="Accent1 7_REKAP IBT" xfId="19107" xr:uid="{00000000-0005-0000-0000-000078370000}"/>
    <cellStyle name="Accent1 70" xfId="19044" xr:uid="{00000000-0005-0000-0000-000079370000}"/>
    <cellStyle name="Accent1 70 2" xfId="19049" xr:uid="{00000000-0005-0000-0000-00007A370000}"/>
    <cellStyle name="Accent1 70_REKAP IBT" xfId="19053" xr:uid="{00000000-0005-0000-0000-00007B370000}"/>
    <cellStyle name="Accent1 71" xfId="19062" xr:uid="{00000000-0005-0000-0000-00007C370000}"/>
    <cellStyle name="Accent1 71 2" xfId="19066" xr:uid="{00000000-0005-0000-0000-00007D370000}"/>
    <cellStyle name="Accent1 71_REKAP IBT" xfId="19071" xr:uid="{00000000-0005-0000-0000-00007E370000}"/>
    <cellStyle name="Accent1 72" xfId="19076" xr:uid="{00000000-0005-0000-0000-00007F370000}"/>
    <cellStyle name="Accent1 72 2" xfId="2100" xr:uid="{00000000-0005-0000-0000-000080370000}"/>
    <cellStyle name="Accent1 72_REKAP IBT" xfId="1610" xr:uid="{00000000-0005-0000-0000-000081370000}"/>
    <cellStyle name="Accent1 73" xfId="19080" xr:uid="{00000000-0005-0000-0000-000082370000}"/>
    <cellStyle name="Accent1 73 2" xfId="2127" xr:uid="{00000000-0005-0000-0000-000083370000}"/>
    <cellStyle name="Accent1 73_REKAP IBT" xfId="12138" xr:uid="{00000000-0005-0000-0000-000084370000}"/>
    <cellStyle name="Accent1 74" xfId="19084" xr:uid="{00000000-0005-0000-0000-000085370000}"/>
    <cellStyle name="Accent1 74 2" xfId="19088" xr:uid="{00000000-0005-0000-0000-000086370000}"/>
    <cellStyle name="Accent1 74_REKAP IBT" xfId="19093" xr:uid="{00000000-0005-0000-0000-000087370000}"/>
    <cellStyle name="Accent1 75" xfId="10772" xr:uid="{00000000-0005-0000-0000-000088370000}"/>
    <cellStyle name="Accent1 75 2" xfId="19108" xr:uid="{00000000-0005-0000-0000-000089370000}"/>
    <cellStyle name="Accent1 75_REKAP IBT" xfId="19109" xr:uid="{00000000-0005-0000-0000-00008A370000}"/>
    <cellStyle name="Accent1 76" xfId="19111" xr:uid="{00000000-0005-0000-0000-00008B370000}"/>
    <cellStyle name="Accent1 76 2" xfId="19116" xr:uid="{00000000-0005-0000-0000-00008C370000}"/>
    <cellStyle name="Accent1 76_REKAP IBT" xfId="19118" xr:uid="{00000000-0005-0000-0000-00008D370000}"/>
    <cellStyle name="Accent1 77" xfId="19119" xr:uid="{00000000-0005-0000-0000-00008E370000}"/>
    <cellStyle name="Accent1 77 2" xfId="15316" xr:uid="{00000000-0005-0000-0000-00008F370000}"/>
    <cellStyle name="Accent1 77_REKAP IBT" xfId="19121" xr:uid="{00000000-0005-0000-0000-000090370000}"/>
    <cellStyle name="Accent1 78" xfId="12004" xr:uid="{00000000-0005-0000-0000-000091370000}"/>
    <cellStyle name="Accent1 78 2" xfId="15397" xr:uid="{00000000-0005-0000-0000-000092370000}"/>
    <cellStyle name="Accent1 78_REKAP IBT" xfId="18469" xr:uid="{00000000-0005-0000-0000-000093370000}"/>
    <cellStyle name="Accent1 79" xfId="12007" xr:uid="{00000000-0005-0000-0000-000094370000}"/>
    <cellStyle name="Accent1 79 2" xfId="15504" xr:uid="{00000000-0005-0000-0000-000095370000}"/>
    <cellStyle name="Accent1 79_REKAP IBT" xfId="19124" xr:uid="{00000000-0005-0000-0000-000096370000}"/>
    <cellStyle name="Accent1 8" xfId="19125" xr:uid="{00000000-0005-0000-0000-000097370000}"/>
    <cellStyle name="Accent1 8 2" xfId="19129" xr:uid="{00000000-0005-0000-0000-000098370000}"/>
    <cellStyle name="Accent1 8 3" xfId="19132" xr:uid="{00000000-0005-0000-0000-000099370000}"/>
    <cellStyle name="Accent1 8 4" xfId="19136" xr:uid="{00000000-0005-0000-0000-00009A370000}"/>
    <cellStyle name="Accent1 8 5" xfId="8746" xr:uid="{00000000-0005-0000-0000-00009B370000}"/>
    <cellStyle name="Accent1 8 6" xfId="6091" xr:uid="{00000000-0005-0000-0000-00009C370000}"/>
    <cellStyle name="Accent1 8_REKAP IBT" xfId="19137" xr:uid="{00000000-0005-0000-0000-00009D370000}"/>
    <cellStyle name="Accent1 80" xfId="10773" xr:uid="{00000000-0005-0000-0000-00009E370000}"/>
    <cellStyle name="Accent1 81" xfId="19112" xr:uid="{00000000-0005-0000-0000-00009F370000}"/>
    <cellStyle name="Accent1 81 2" xfId="19117" xr:uid="{00000000-0005-0000-0000-0000A0370000}"/>
    <cellStyle name="Accent1 82" xfId="19120" xr:uid="{00000000-0005-0000-0000-0000A1370000}"/>
    <cellStyle name="Accent1 83" xfId="12005" xr:uid="{00000000-0005-0000-0000-0000A2370000}"/>
    <cellStyle name="Accent1 84" xfId="12008" xr:uid="{00000000-0005-0000-0000-0000A3370000}"/>
    <cellStyle name="Accent1 85" xfId="19138" xr:uid="{00000000-0005-0000-0000-0000A4370000}"/>
    <cellStyle name="Accent1 86" xfId="49893" xr:uid="{00000000-0005-0000-0000-0000A5370000}"/>
    <cellStyle name="Accent1 9" xfId="19140" xr:uid="{00000000-0005-0000-0000-0000A6370000}"/>
    <cellStyle name="Accent1 9 2" xfId="19143" xr:uid="{00000000-0005-0000-0000-0000A7370000}"/>
    <cellStyle name="Accent1 9 3" xfId="19148" xr:uid="{00000000-0005-0000-0000-0000A8370000}"/>
    <cellStyle name="Accent1 9 4" xfId="19150" xr:uid="{00000000-0005-0000-0000-0000A9370000}"/>
    <cellStyle name="Accent1 9 5" xfId="19151" xr:uid="{00000000-0005-0000-0000-0000AA370000}"/>
    <cellStyle name="Accent1 9 6" xfId="19152" xr:uid="{00000000-0005-0000-0000-0000AB370000}"/>
    <cellStyle name="Accent1 9_REKAP IBT" xfId="19154" xr:uid="{00000000-0005-0000-0000-0000AC370000}"/>
    <cellStyle name="Accent2 10" xfId="19157" xr:uid="{00000000-0005-0000-0000-0000AD370000}"/>
    <cellStyle name="Accent2 10 2" xfId="185" xr:uid="{00000000-0005-0000-0000-0000AE370000}"/>
    <cellStyle name="Accent2 10 3" xfId="218" xr:uid="{00000000-0005-0000-0000-0000AF370000}"/>
    <cellStyle name="Accent2 10 4" xfId="19160" xr:uid="{00000000-0005-0000-0000-0000B0370000}"/>
    <cellStyle name="Accent2 10 5" xfId="19163" xr:uid="{00000000-0005-0000-0000-0000B1370000}"/>
    <cellStyle name="Accent2 10 6" xfId="19166" xr:uid="{00000000-0005-0000-0000-0000B2370000}"/>
    <cellStyle name="Accent2 10_REKAP IBT" xfId="19167" xr:uid="{00000000-0005-0000-0000-0000B3370000}"/>
    <cellStyle name="Accent2 11" xfId="19173" xr:uid="{00000000-0005-0000-0000-0000B4370000}"/>
    <cellStyle name="Accent2 11 2" xfId="19176" xr:uid="{00000000-0005-0000-0000-0000B5370000}"/>
    <cellStyle name="Accent2 11 3" xfId="18745" xr:uid="{00000000-0005-0000-0000-0000B6370000}"/>
    <cellStyle name="Accent2 11 4" xfId="19177" xr:uid="{00000000-0005-0000-0000-0000B7370000}"/>
    <cellStyle name="Accent2 11 5" xfId="19178" xr:uid="{00000000-0005-0000-0000-0000B8370000}"/>
    <cellStyle name="Accent2 11_REKAP IBT" xfId="19179" xr:uid="{00000000-0005-0000-0000-0000B9370000}"/>
    <cellStyle name="Accent2 12" xfId="2786" xr:uid="{00000000-0005-0000-0000-0000BA370000}"/>
    <cellStyle name="Accent2 12 2" xfId="19182" xr:uid="{00000000-0005-0000-0000-0000BB370000}"/>
    <cellStyle name="Accent2 12 3" xfId="18754" xr:uid="{00000000-0005-0000-0000-0000BC370000}"/>
    <cellStyle name="Accent2 12 4" xfId="19183" xr:uid="{00000000-0005-0000-0000-0000BD370000}"/>
    <cellStyle name="Accent2 12 5" xfId="19184" xr:uid="{00000000-0005-0000-0000-0000BE370000}"/>
    <cellStyle name="Accent2 12_REKAP IBT" xfId="5942" xr:uid="{00000000-0005-0000-0000-0000BF370000}"/>
    <cellStyle name="Accent2 13" xfId="19187" xr:uid="{00000000-0005-0000-0000-0000C0370000}"/>
    <cellStyle name="Accent2 13 2" xfId="19189" xr:uid="{00000000-0005-0000-0000-0000C1370000}"/>
    <cellStyle name="Accent2 13 3" xfId="19191" xr:uid="{00000000-0005-0000-0000-0000C2370000}"/>
    <cellStyle name="Accent2 13 4" xfId="19192" xr:uid="{00000000-0005-0000-0000-0000C3370000}"/>
    <cellStyle name="Accent2 13 5" xfId="19193" xr:uid="{00000000-0005-0000-0000-0000C4370000}"/>
    <cellStyle name="Accent2 13_REKAP IBT" xfId="19196" xr:uid="{00000000-0005-0000-0000-0000C5370000}"/>
    <cellStyle name="Accent2 14" xfId="19201" xr:uid="{00000000-0005-0000-0000-0000C6370000}"/>
    <cellStyle name="Accent2 14 2" xfId="19204" xr:uid="{00000000-0005-0000-0000-0000C7370000}"/>
    <cellStyle name="Accent2 14 3" xfId="19206" xr:uid="{00000000-0005-0000-0000-0000C8370000}"/>
    <cellStyle name="Accent2 14 4" xfId="19208" xr:uid="{00000000-0005-0000-0000-0000C9370000}"/>
    <cellStyle name="Accent2 14 5" xfId="19210" xr:uid="{00000000-0005-0000-0000-0000CA370000}"/>
    <cellStyle name="Accent2 14_REKAP IBT" xfId="19214" xr:uid="{00000000-0005-0000-0000-0000CB370000}"/>
    <cellStyle name="Accent2 15" xfId="19218" xr:uid="{00000000-0005-0000-0000-0000CC370000}"/>
    <cellStyle name="Accent2 15 2" xfId="19223" xr:uid="{00000000-0005-0000-0000-0000CD370000}"/>
    <cellStyle name="Accent2 15 3" xfId="19228" xr:uid="{00000000-0005-0000-0000-0000CE370000}"/>
    <cellStyle name="Accent2 15 4" xfId="19231" xr:uid="{00000000-0005-0000-0000-0000CF370000}"/>
    <cellStyle name="Accent2 15 5" xfId="19236" xr:uid="{00000000-0005-0000-0000-0000D0370000}"/>
    <cellStyle name="Accent2 15_REKAP IBT" xfId="19241" xr:uid="{00000000-0005-0000-0000-0000D1370000}"/>
    <cellStyle name="Accent2 16" xfId="19245" xr:uid="{00000000-0005-0000-0000-0000D2370000}"/>
    <cellStyle name="Accent2 16 2" xfId="19250" xr:uid="{00000000-0005-0000-0000-0000D3370000}"/>
    <cellStyle name="Accent2 16 3" xfId="19253" xr:uid="{00000000-0005-0000-0000-0000D4370000}"/>
    <cellStyle name="Accent2 16 4" xfId="19255" xr:uid="{00000000-0005-0000-0000-0000D5370000}"/>
    <cellStyle name="Accent2 16 5" xfId="19259" xr:uid="{00000000-0005-0000-0000-0000D6370000}"/>
    <cellStyle name="Accent2 16_REKAP IBT" xfId="19261" xr:uid="{00000000-0005-0000-0000-0000D7370000}"/>
    <cellStyle name="Accent2 17" xfId="19265" xr:uid="{00000000-0005-0000-0000-0000D8370000}"/>
    <cellStyle name="Accent2 17 2" xfId="2282" xr:uid="{00000000-0005-0000-0000-0000D9370000}"/>
    <cellStyle name="Accent2 17 3" xfId="19268" xr:uid="{00000000-0005-0000-0000-0000DA370000}"/>
    <cellStyle name="Accent2 17 4" xfId="19270" xr:uid="{00000000-0005-0000-0000-0000DB370000}"/>
    <cellStyle name="Accent2 17 5" xfId="19274" xr:uid="{00000000-0005-0000-0000-0000DC370000}"/>
    <cellStyle name="Accent2 17_REKAP IBT" xfId="1249" xr:uid="{00000000-0005-0000-0000-0000DD370000}"/>
    <cellStyle name="Accent2 18" xfId="19277" xr:uid="{00000000-0005-0000-0000-0000DE370000}"/>
    <cellStyle name="Accent2 18 2" xfId="2297" xr:uid="{00000000-0005-0000-0000-0000DF370000}"/>
    <cellStyle name="Accent2 18_REKAP IBT" xfId="19285" xr:uid="{00000000-0005-0000-0000-0000E0370000}"/>
    <cellStyle name="Accent2 19" xfId="19289" xr:uid="{00000000-0005-0000-0000-0000E1370000}"/>
    <cellStyle name="Accent2 19 2" xfId="19293" xr:uid="{00000000-0005-0000-0000-0000E2370000}"/>
    <cellStyle name="Accent2 19_REKAP IBT" xfId="19298" xr:uid="{00000000-0005-0000-0000-0000E3370000}"/>
    <cellStyle name="Accent2 2" xfId="9071" xr:uid="{00000000-0005-0000-0000-0000E4370000}"/>
    <cellStyle name="Accent2 2 10" xfId="19302" xr:uid="{00000000-0005-0000-0000-0000E5370000}"/>
    <cellStyle name="Accent2 2 11" xfId="19305" xr:uid="{00000000-0005-0000-0000-0000E6370000}"/>
    <cellStyle name="Accent2 2 12" xfId="19308" xr:uid="{00000000-0005-0000-0000-0000E7370000}"/>
    <cellStyle name="Accent2 2 13" xfId="16080" xr:uid="{00000000-0005-0000-0000-0000E8370000}"/>
    <cellStyle name="Accent2 2 14" xfId="19312" xr:uid="{00000000-0005-0000-0000-0000E9370000}"/>
    <cellStyle name="Accent2 2 15" xfId="19316" xr:uid="{00000000-0005-0000-0000-0000EA370000}"/>
    <cellStyle name="Accent2 2 16" xfId="19321" xr:uid="{00000000-0005-0000-0000-0000EB370000}"/>
    <cellStyle name="Accent2 2 17" xfId="19325" xr:uid="{00000000-0005-0000-0000-0000EC370000}"/>
    <cellStyle name="Accent2 2 18" xfId="19330" xr:uid="{00000000-0005-0000-0000-0000ED370000}"/>
    <cellStyle name="Accent2 2 19" xfId="19336" xr:uid="{00000000-0005-0000-0000-0000EE370000}"/>
    <cellStyle name="Accent2 2 2" xfId="19339" xr:uid="{00000000-0005-0000-0000-0000EF370000}"/>
    <cellStyle name="Accent2 2 2 2" xfId="19341" xr:uid="{00000000-0005-0000-0000-0000F0370000}"/>
    <cellStyle name="Accent2 2 2 3" xfId="50319" xr:uid="{00000000-0005-0000-0000-0000F1370000}"/>
    <cellStyle name="Accent2 2 20" xfId="19317" xr:uid="{00000000-0005-0000-0000-0000F2370000}"/>
    <cellStyle name="Accent2 2 21" xfId="19322" xr:uid="{00000000-0005-0000-0000-0000F3370000}"/>
    <cellStyle name="Accent2 2 22" xfId="19326" xr:uid="{00000000-0005-0000-0000-0000F4370000}"/>
    <cellStyle name="Accent2 2 23" xfId="19331" xr:uid="{00000000-0005-0000-0000-0000F5370000}"/>
    <cellStyle name="Accent2 2 24" xfId="19337" xr:uid="{00000000-0005-0000-0000-0000F6370000}"/>
    <cellStyle name="Accent2 2 25" xfId="19344" xr:uid="{00000000-0005-0000-0000-0000F7370000}"/>
    <cellStyle name="Accent2 2 26" xfId="19346" xr:uid="{00000000-0005-0000-0000-0000F8370000}"/>
    <cellStyle name="Accent2 2 27" xfId="19348" xr:uid="{00000000-0005-0000-0000-0000F9370000}"/>
    <cellStyle name="Accent2 2 28" xfId="19351" xr:uid="{00000000-0005-0000-0000-0000FA370000}"/>
    <cellStyle name="Accent2 2 29" xfId="19352" xr:uid="{00000000-0005-0000-0000-0000FB370000}"/>
    <cellStyle name="Accent2 2 3" xfId="19354" xr:uid="{00000000-0005-0000-0000-0000FC370000}"/>
    <cellStyle name="Accent2 2 4" xfId="19356" xr:uid="{00000000-0005-0000-0000-0000FD370000}"/>
    <cellStyle name="Accent2 2 5" xfId="19359" xr:uid="{00000000-0005-0000-0000-0000FE370000}"/>
    <cellStyle name="Accent2 2 6" xfId="19360" xr:uid="{00000000-0005-0000-0000-0000FF370000}"/>
    <cellStyle name="Accent2 2 7" xfId="19361" xr:uid="{00000000-0005-0000-0000-000000380000}"/>
    <cellStyle name="Accent2 2 8" xfId="19362" xr:uid="{00000000-0005-0000-0000-000001380000}"/>
    <cellStyle name="Accent2 2 9" xfId="19364" xr:uid="{00000000-0005-0000-0000-000002380000}"/>
    <cellStyle name="Accent2 2_REKAP IBT" xfId="19365" xr:uid="{00000000-0005-0000-0000-000003380000}"/>
    <cellStyle name="Accent2 20" xfId="19219" xr:uid="{00000000-0005-0000-0000-000004380000}"/>
    <cellStyle name="Accent2 20 2" xfId="19224" xr:uid="{00000000-0005-0000-0000-000005380000}"/>
    <cellStyle name="Accent2 20_REKAP IBT" xfId="19242" xr:uid="{00000000-0005-0000-0000-000006380000}"/>
    <cellStyle name="Accent2 21" xfId="19246" xr:uid="{00000000-0005-0000-0000-000007380000}"/>
    <cellStyle name="Accent2 21 2" xfId="19251" xr:uid="{00000000-0005-0000-0000-000008380000}"/>
    <cellStyle name="Accent2 21_REKAP IBT" xfId="19262" xr:uid="{00000000-0005-0000-0000-000009380000}"/>
    <cellStyle name="Accent2 22" xfId="19266" xr:uid="{00000000-0005-0000-0000-00000A380000}"/>
    <cellStyle name="Accent2 22 2" xfId="2283" xr:uid="{00000000-0005-0000-0000-00000B380000}"/>
    <cellStyle name="Accent2 22_REKAP IBT" xfId="1250" xr:uid="{00000000-0005-0000-0000-00000C380000}"/>
    <cellStyle name="Accent2 23" xfId="19278" xr:uid="{00000000-0005-0000-0000-00000D380000}"/>
    <cellStyle name="Accent2 23 2" xfId="2298" xr:uid="{00000000-0005-0000-0000-00000E380000}"/>
    <cellStyle name="Accent2 23_REKAP IBT" xfId="19286" xr:uid="{00000000-0005-0000-0000-00000F380000}"/>
    <cellStyle name="Accent2 24" xfId="19290" xr:uid="{00000000-0005-0000-0000-000010380000}"/>
    <cellStyle name="Accent2 24 2" xfId="19294" xr:uid="{00000000-0005-0000-0000-000011380000}"/>
    <cellStyle name="Accent2 24_REKAP IBT" xfId="19299" xr:uid="{00000000-0005-0000-0000-000012380000}"/>
    <cellStyle name="Accent2 25" xfId="19368" xr:uid="{00000000-0005-0000-0000-000013380000}"/>
    <cellStyle name="Accent2 25 2" xfId="19372" xr:uid="{00000000-0005-0000-0000-000014380000}"/>
    <cellStyle name="Accent2 25_REKAP IBT" xfId="19374" xr:uid="{00000000-0005-0000-0000-000015380000}"/>
    <cellStyle name="Accent2 26" xfId="19378" xr:uid="{00000000-0005-0000-0000-000016380000}"/>
    <cellStyle name="Accent2 26 2" xfId="19380" xr:uid="{00000000-0005-0000-0000-000017380000}"/>
    <cellStyle name="Accent2 26_REKAP IBT" xfId="8257" xr:uid="{00000000-0005-0000-0000-000018380000}"/>
    <cellStyle name="Accent2 27" xfId="19382" xr:uid="{00000000-0005-0000-0000-000019380000}"/>
    <cellStyle name="Accent2 27 2" xfId="19384" xr:uid="{00000000-0005-0000-0000-00001A380000}"/>
    <cellStyle name="Accent2 27_REKAP IBT" xfId="19386" xr:uid="{00000000-0005-0000-0000-00001B380000}"/>
    <cellStyle name="Accent2 28" xfId="19388" xr:uid="{00000000-0005-0000-0000-00001C380000}"/>
    <cellStyle name="Accent2 28 2" xfId="19390" xr:uid="{00000000-0005-0000-0000-00001D380000}"/>
    <cellStyle name="Accent2 28_REKAP IBT" xfId="19393" xr:uid="{00000000-0005-0000-0000-00001E380000}"/>
    <cellStyle name="Accent2 29" xfId="19395" xr:uid="{00000000-0005-0000-0000-00001F380000}"/>
    <cellStyle name="Accent2 29 2" xfId="19399" xr:uid="{00000000-0005-0000-0000-000020380000}"/>
    <cellStyle name="Accent2 29_REKAP IBT" xfId="19401" xr:uid="{00000000-0005-0000-0000-000021380000}"/>
    <cellStyle name="Accent2 3" xfId="9075" xr:uid="{00000000-0005-0000-0000-000022380000}"/>
    <cellStyle name="Accent2 3 10" xfId="19404" xr:uid="{00000000-0005-0000-0000-000023380000}"/>
    <cellStyle name="Accent2 3 11" xfId="10406" xr:uid="{00000000-0005-0000-0000-000024380000}"/>
    <cellStyle name="Accent2 3 12" xfId="19406" xr:uid="{00000000-0005-0000-0000-000025380000}"/>
    <cellStyle name="Accent2 3 13" xfId="19407" xr:uid="{00000000-0005-0000-0000-000026380000}"/>
    <cellStyle name="Accent2 3 14" xfId="19410" xr:uid="{00000000-0005-0000-0000-000027380000}"/>
    <cellStyle name="Accent2 3 15" xfId="19412" xr:uid="{00000000-0005-0000-0000-000028380000}"/>
    <cellStyle name="Accent2 3 2" xfId="19413" xr:uid="{00000000-0005-0000-0000-000029380000}"/>
    <cellStyle name="Accent2 3 3" xfId="19414" xr:uid="{00000000-0005-0000-0000-00002A380000}"/>
    <cellStyle name="Accent2 3 4" xfId="19415" xr:uid="{00000000-0005-0000-0000-00002B380000}"/>
    <cellStyle name="Accent2 3 5" xfId="19420" xr:uid="{00000000-0005-0000-0000-00002C380000}"/>
    <cellStyle name="Accent2 3 6" xfId="19421" xr:uid="{00000000-0005-0000-0000-00002D380000}"/>
    <cellStyle name="Accent2 3 7" xfId="19424" xr:uid="{00000000-0005-0000-0000-00002E380000}"/>
    <cellStyle name="Accent2 3 8" xfId="19427" xr:uid="{00000000-0005-0000-0000-00002F380000}"/>
    <cellStyle name="Accent2 3 9" xfId="19428" xr:uid="{00000000-0005-0000-0000-000030380000}"/>
    <cellStyle name="Accent2 3_REKAP IBT" xfId="9415" xr:uid="{00000000-0005-0000-0000-000031380000}"/>
    <cellStyle name="Accent2 30" xfId="19369" xr:uid="{00000000-0005-0000-0000-000032380000}"/>
    <cellStyle name="Accent2 30 2" xfId="19373" xr:uid="{00000000-0005-0000-0000-000033380000}"/>
    <cellStyle name="Accent2 30_REKAP IBT" xfId="19375" xr:uid="{00000000-0005-0000-0000-000034380000}"/>
    <cellStyle name="Accent2 31" xfId="19379" xr:uid="{00000000-0005-0000-0000-000035380000}"/>
    <cellStyle name="Accent2 31 2" xfId="19381" xr:uid="{00000000-0005-0000-0000-000036380000}"/>
    <cellStyle name="Accent2 31_REKAP IBT" xfId="8258" xr:uid="{00000000-0005-0000-0000-000037380000}"/>
    <cellStyle name="Accent2 32" xfId="19383" xr:uid="{00000000-0005-0000-0000-000038380000}"/>
    <cellStyle name="Accent2 32 2" xfId="19385" xr:uid="{00000000-0005-0000-0000-000039380000}"/>
    <cellStyle name="Accent2 32_REKAP IBT" xfId="19387" xr:uid="{00000000-0005-0000-0000-00003A380000}"/>
    <cellStyle name="Accent2 33" xfId="19389" xr:uid="{00000000-0005-0000-0000-00003B380000}"/>
    <cellStyle name="Accent2 33 2" xfId="19391" xr:uid="{00000000-0005-0000-0000-00003C380000}"/>
    <cellStyle name="Accent2 33_REKAP IBT" xfId="19394" xr:uid="{00000000-0005-0000-0000-00003D380000}"/>
    <cellStyle name="Accent2 34" xfId="19396" xr:uid="{00000000-0005-0000-0000-00003E380000}"/>
    <cellStyle name="Accent2 34 2" xfId="19400" xr:uid="{00000000-0005-0000-0000-00003F380000}"/>
    <cellStyle name="Accent2 34_REKAP IBT" xfId="19402" xr:uid="{00000000-0005-0000-0000-000040380000}"/>
    <cellStyle name="Accent2 35" xfId="19429" xr:uid="{00000000-0005-0000-0000-000041380000}"/>
    <cellStyle name="Accent2 35 2" xfId="19431" xr:uid="{00000000-0005-0000-0000-000042380000}"/>
    <cellStyle name="Accent2 35_REKAP IBT" xfId="19434" xr:uid="{00000000-0005-0000-0000-000043380000}"/>
    <cellStyle name="Accent2 36" xfId="19436" xr:uid="{00000000-0005-0000-0000-000044380000}"/>
    <cellStyle name="Accent2 36 2" xfId="19438" xr:uid="{00000000-0005-0000-0000-000045380000}"/>
    <cellStyle name="Accent2 36_REKAP IBT" xfId="19440" xr:uid="{00000000-0005-0000-0000-000046380000}"/>
    <cellStyle name="Accent2 37" xfId="8624" xr:uid="{00000000-0005-0000-0000-000047380000}"/>
    <cellStyle name="Accent2 37 2" xfId="8629" xr:uid="{00000000-0005-0000-0000-000048380000}"/>
    <cellStyle name="Accent2 37_REKAP IBT" xfId="19443" xr:uid="{00000000-0005-0000-0000-000049380000}"/>
    <cellStyle name="Accent2 38" xfId="8633" xr:uid="{00000000-0005-0000-0000-00004A380000}"/>
    <cellStyle name="Accent2 38 2" xfId="19445" xr:uid="{00000000-0005-0000-0000-00004B380000}"/>
    <cellStyle name="Accent2 38_REKAP IBT" xfId="19447" xr:uid="{00000000-0005-0000-0000-00004C380000}"/>
    <cellStyle name="Accent2 39" xfId="8638" xr:uid="{00000000-0005-0000-0000-00004D380000}"/>
    <cellStyle name="Accent2 39 2" xfId="19449" xr:uid="{00000000-0005-0000-0000-00004E380000}"/>
    <cellStyle name="Accent2 39_REKAP IBT" xfId="19452" xr:uid="{00000000-0005-0000-0000-00004F380000}"/>
    <cellStyle name="Accent2 4" xfId="9077" xr:uid="{00000000-0005-0000-0000-000050380000}"/>
    <cellStyle name="Accent2 4 2" xfId="15799" xr:uid="{00000000-0005-0000-0000-000051380000}"/>
    <cellStyle name="Accent2 4 3" xfId="19454" xr:uid="{00000000-0005-0000-0000-000052380000}"/>
    <cellStyle name="Accent2 4 4" xfId="19455" xr:uid="{00000000-0005-0000-0000-000053380000}"/>
    <cellStyle name="Accent2 4 5" xfId="19458" xr:uid="{00000000-0005-0000-0000-000054380000}"/>
    <cellStyle name="Accent2 4 6" xfId="19461" xr:uid="{00000000-0005-0000-0000-000055380000}"/>
    <cellStyle name="Accent2 4_REKAP IBT" xfId="19462" xr:uid="{00000000-0005-0000-0000-000056380000}"/>
    <cellStyle name="Accent2 40" xfId="19430" xr:uid="{00000000-0005-0000-0000-000057380000}"/>
    <cellStyle name="Accent2 40 2" xfId="19432" xr:uid="{00000000-0005-0000-0000-000058380000}"/>
    <cellStyle name="Accent2 40_REKAP IBT" xfId="19435" xr:uid="{00000000-0005-0000-0000-000059380000}"/>
    <cellStyle name="Accent2 41" xfId="19437" xr:uid="{00000000-0005-0000-0000-00005A380000}"/>
    <cellStyle name="Accent2 41 2" xfId="19439" xr:uid="{00000000-0005-0000-0000-00005B380000}"/>
    <cellStyle name="Accent2 41_REKAP IBT" xfId="19441" xr:uid="{00000000-0005-0000-0000-00005C380000}"/>
    <cellStyle name="Accent2 42" xfId="8625" xr:uid="{00000000-0005-0000-0000-00005D380000}"/>
    <cellStyle name="Accent2 42 2" xfId="8630" xr:uid="{00000000-0005-0000-0000-00005E380000}"/>
    <cellStyle name="Accent2 42_REKAP IBT" xfId="19444" xr:uid="{00000000-0005-0000-0000-00005F380000}"/>
    <cellStyle name="Accent2 43" xfId="8634" xr:uid="{00000000-0005-0000-0000-000060380000}"/>
    <cellStyle name="Accent2 43 2" xfId="19446" xr:uid="{00000000-0005-0000-0000-000061380000}"/>
    <cellStyle name="Accent2 43_REKAP IBT" xfId="19448" xr:uid="{00000000-0005-0000-0000-000062380000}"/>
    <cellStyle name="Accent2 44" xfId="8639" xr:uid="{00000000-0005-0000-0000-000063380000}"/>
    <cellStyle name="Accent2 44 2" xfId="19450" xr:uid="{00000000-0005-0000-0000-000064380000}"/>
    <cellStyle name="Accent2 44_REKAP IBT" xfId="19453" xr:uid="{00000000-0005-0000-0000-000065380000}"/>
    <cellStyle name="Accent2 45" xfId="8642" xr:uid="{00000000-0005-0000-0000-000066380000}"/>
    <cellStyle name="Accent2 45 2" xfId="19464" xr:uid="{00000000-0005-0000-0000-000067380000}"/>
    <cellStyle name="Accent2 45_REKAP IBT" xfId="19466" xr:uid="{00000000-0005-0000-0000-000068380000}"/>
    <cellStyle name="Accent2 46" xfId="11799" xr:uid="{00000000-0005-0000-0000-000069380000}"/>
    <cellStyle name="Accent2 46 2" xfId="19469" xr:uid="{00000000-0005-0000-0000-00006A380000}"/>
    <cellStyle name="Accent2 46_REKAP IBT" xfId="178" xr:uid="{00000000-0005-0000-0000-00006B380000}"/>
    <cellStyle name="Accent2 47" xfId="19471" xr:uid="{00000000-0005-0000-0000-00006C380000}"/>
    <cellStyle name="Accent2 47 2" xfId="19474" xr:uid="{00000000-0005-0000-0000-00006D380000}"/>
    <cellStyle name="Accent2 47_REKAP IBT" xfId="19476" xr:uid="{00000000-0005-0000-0000-00006E380000}"/>
    <cellStyle name="Accent2 48" xfId="19479" xr:uid="{00000000-0005-0000-0000-00006F380000}"/>
    <cellStyle name="Accent2 48 2" xfId="19481" xr:uid="{00000000-0005-0000-0000-000070380000}"/>
    <cellStyle name="Accent2 48_REKAP IBT" xfId="19483" xr:uid="{00000000-0005-0000-0000-000071380000}"/>
    <cellStyle name="Accent2 49" xfId="19485" xr:uid="{00000000-0005-0000-0000-000072380000}"/>
    <cellStyle name="Accent2 49 2" xfId="19487" xr:uid="{00000000-0005-0000-0000-000073380000}"/>
    <cellStyle name="Accent2 49_REKAP IBT" xfId="19489" xr:uid="{00000000-0005-0000-0000-000074380000}"/>
    <cellStyle name="Accent2 5" xfId="15802" xr:uid="{00000000-0005-0000-0000-000075380000}"/>
    <cellStyle name="Accent2 5 2" xfId="19491" xr:uid="{00000000-0005-0000-0000-000076380000}"/>
    <cellStyle name="Accent2 5 3" xfId="7329" xr:uid="{00000000-0005-0000-0000-000077380000}"/>
    <cellStyle name="Accent2 5 4" xfId="19492" xr:uid="{00000000-0005-0000-0000-000078380000}"/>
    <cellStyle name="Accent2 5 5" xfId="19495" xr:uid="{00000000-0005-0000-0000-000079380000}"/>
    <cellStyle name="Accent2 5 6" xfId="19496" xr:uid="{00000000-0005-0000-0000-00007A380000}"/>
    <cellStyle name="Accent2 5_REKAP IBT" xfId="19497" xr:uid="{00000000-0005-0000-0000-00007B380000}"/>
    <cellStyle name="Accent2 50" xfId="8643" xr:uid="{00000000-0005-0000-0000-00007C380000}"/>
    <cellStyle name="Accent2 50 2" xfId="19465" xr:uid="{00000000-0005-0000-0000-00007D380000}"/>
    <cellStyle name="Accent2 50_REKAP IBT" xfId="19467" xr:uid="{00000000-0005-0000-0000-00007E380000}"/>
    <cellStyle name="Accent2 51" xfId="11800" xr:uid="{00000000-0005-0000-0000-00007F380000}"/>
    <cellStyle name="Accent2 51 2" xfId="19470" xr:uid="{00000000-0005-0000-0000-000080380000}"/>
    <cellStyle name="Accent2 51_REKAP IBT" xfId="179" xr:uid="{00000000-0005-0000-0000-000081380000}"/>
    <cellStyle name="Accent2 52" xfId="19472" xr:uid="{00000000-0005-0000-0000-000082380000}"/>
    <cellStyle name="Accent2 52 2" xfId="19475" xr:uid="{00000000-0005-0000-0000-000083380000}"/>
    <cellStyle name="Accent2 52_REKAP IBT" xfId="19477" xr:uid="{00000000-0005-0000-0000-000084380000}"/>
    <cellStyle name="Accent2 53" xfId="19480" xr:uid="{00000000-0005-0000-0000-000085380000}"/>
    <cellStyle name="Accent2 53 2" xfId="19482" xr:uid="{00000000-0005-0000-0000-000086380000}"/>
    <cellStyle name="Accent2 53_REKAP IBT" xfId="19484" xr:uid="{00000000-0005-0000-0000-000087380000}"/>
    <cellStyle name="Accent2 54" xfId="19486" xr:uid="{00000000-0005-0000-0000-000088380000}"/>
    <cellStyle name="Accent2 54 2" xfId="19488" xr:uid="{00000000-0005-0000-0000-000089380000}"/>
    <cellStyle name="Accent2 54_REKAP IBT" xfId="19490" xr:uid="{00000000-0005-0000-0000-00008A380000}"/>
    <cellStyle name="Accent2 55" xfId="19498" xr:uid="{00000000-0005-0000-0000-00008B380000}"/>
    <cellStyle name="Accent2 55 2" xfId="19500" xr:uid="{00000000-0005-0000-0000-00008C380000}"/>
    <cellStyle name="Accent2 55_REKAP IBT" xfId="19502" xr:uid="{00000000-0005-0000-0000-00008D380000}"/>
    <cellStyle name="Accent2 56" xfId="19504" xr:uid="{00000000-0005-0000-0000-00008E380000}"/>
    <cellStyle name="Accent2 56 2" xfId="19506" xr:uid="{00000000-0005-0000-0000-00008F380000}"/>
    <cellStyle name="Accent2 56_REKAP IBT" xfId="19508" xr:uid="{00000000-0005-0000-0000-000090380000}"/>
    <cellStyle name="Accent2 57" xfId="19510" xr:uid="{00000000-0005-0000-0000-000091380000}"/>
    <cellStyle name="Accent2 57 2" xfId="19512" xr:uid="{00000000-0005-0000-0000-000092380000}"/>
    <cellStyle name="Accent2 57_REKAP IBT" xfId="19514" xr:uid="{00000000-0005-0000-0000-000093380000}"/>
    <cellStyle name="Accent2 58" xfId="19516" xr:uid="{00000000-0005-0000-0000-000094380000}"/>
    <cellStyle name="Accent2 58 2" xfId="19518" xr:uid="{00000000-0005-0000-0000-000095380000}"/>
    <cellStyle name="Accent2 58_REKAP IBT" xfId="19520" xr:uid="{00000000-0005-0000-0000-000096380000}"/>
    <cellStyle name="Accent2 59" xfId="19524" xr:uid="{00000000-0005-0000-0000-000097380000}"/>
    <cellStyle name="Accent2 59 2" xfId="19528" xr:uid="{00000000-0005-0000-0000-000098380000}"/>
    <cellStyle name="Accent2 59_REKAP IBT" xfId="19531" xr:uid="{00000000-0005-0000-0000-000099380000}"/>
    <cellStyle name="Accent2 6" xfId="15805" xr:uid="{00000000-0005-0000-0000-00009A380000}"/>
    <cellStyle name="Accent2 6 2" xfId="19533" xr:uid="{00000000-0005-0000-0000-00009B380000}"/>
    <cellStyle name="Accent2 6 3" xfId="19534" xr:uid="{00000000-0005-0000-0000-00009C380000}"/>
    <cellStyle name="Accent2 6 4" xfId="19535" xr:uid="{00000000-0005-0000-0000-00009D380000}"/>
    <cellStyle name="Accent2 6 5" xfId="19538" xr:uid="{00000000-0005-0000-0000-00009E380000}"/>
    <cellStyle name="Accent2 6 6" xfId="19539" xr:uid="{00000000-0005-0000-0000-00009F380000}"/>
    <cellStyle name="Accent2 6_REKAP IBT" xfId="19540" xr:uid="{00000000-0005-0000-0000-0000A0380000}"/>
    <cellStyle name="Accent2 60" xfId="19499" xr:uid="{00000000-0005-0000-0000-0000A1380000}"/>
    <cellStyle name="Accent2 60 2" xfId="19501" xr:uid="{00000000-0005-0000-0000-0000A2380000}"/>
    <cellStyle name="Accent2 60_REKAP IBT" xfId="19503" xr:uid="{00000000-0005-0000-0000-0000A3380000}"/>
    <cellStyle name="Accent2 61" xfId="19505" xr:uid="{00000000-0005-0000-0000-0000A4380000}"/>
    <cellStyle name="Accent2 61 2" xfId="19507" xr:uid="{00000000-0005-0000-0000-0000A5380000}"/>
    <cellStyle name="Accent2 61_REKAP IBT" xfId="19509" xr:uid="{00000000-0005-0000-0000-0000A6380000}"/>
    <cellStyle name="Accent2 62" xfId="19511" xr:uid="{00000000-0005-0000-0000-0000A7380000}"/>
    <cellStyle name="Accent2 62 2" xfId="19513" xr:uid="{00000000-0005-0000-0000-0000A8380000}"/>
    <cellStyle name="Accent2 62_REKAP IBT" xfId="19515" xr:uid="{00000000-0005-0000-0000-0000A9380000}"/>
    <cellStyle name="Accent2 63" xfId="19517" xr:uid="{00000000-0005-0000-0000-0000AA380000}"/>
    <cellStyle name="Accent2 63 2" xfId="19519" xr:uid="{00000000-0005-0000-0000-0000AB380000}"/>
    <cellStyle name="Accent2 63_REKAP IBT" xfId="19521" xr:uid="{00000000-0005-0000-0000-0000AC380000}"/>
    <cellStyle name="Accent2 64" xfId="19525" xr:uid="{00000000-0005-0000-0000-0000AD380000}"/>
    <cellStyle name="Accent2 64 2" xfId="19529" xr:uid="{00000000-0005-0000-0000-0000AE380000}"/>
    <cellStyle name="Accent2 64_REKAP IBT" xfId="19532" xr:uid="{00000000-0005-0000-0000-0000AF380000}"/>
    <cellStyle name="Accent2 65" xfId="19543" xr:uid="{00000000-0005-0000-0000-0000B0380000}"/>
    <cellStyle name="Accent2 65 2" xfId="19546" xr:uid="{00000000-0005-0000-0000-0000B1380000}"/>
    <cellStyle name="Accent2 65_REKAP IBT" xfId="19548" xr:uid="{00000000-0005-0000-0000-0000B2380000}"/>
    <cellStyle name="Accent2 66" xfId="8430" xr:uid="{00000000-0005-0000-0000-0000B3380000}"/>
    <cellStyle name="Accent2 66 2" xfId="19551" xr:uid="{00000000-0005-0000-0000-0000B4380000}"/>
    <cellStyle name="Accent2 66_REKAP IBT" xfId="1735" xr:uid="{00000000-0005-0000-0000-0000B5380000}"/>
    <cellStyle name="Accent2 67" xfId="19555" xr:uid="{00000000-0005-0000-0000-0000B6380000}"/>
    <cellStyle name="Accent2 67 2" xfId="19558" xr:uid="{00000000-0005-0000-0000-0000B7380000}"/>
    <cellStyle name="Accent2 67_REKAP IBT" xfId="9001" xr:uid="{00000000-0005-0000-0000-0000B8380000}"/>
    <cellStyle name="Accent2 68" xfId="19561" xr:uid="{00000000-0005-0000-0000-0000B9380000}"/>
    <cellStyle name="Accent2 68 2" xfId="19564" xr:uid="{00000000-0005-0000-0000-0000BA380000}"/>
    <cellStyle name="Accent2 68_REKAP IBT" xfId="19567" xr:uid="{00000000-0005-0000-0000-0000BB380000}"/>
    <cellStyle name="Accent2 69" xfId="19570" xr:uid="{00000000-0005-0000-0000-0000BC380000}"/>
    <cellStyle name="Accent2 69 2" xfId="16782" xr:uid="{00000000-0005-0000-0000-0000BD380000}"/>
    <cellStyle name="Accent2 69_REKAP IBT" xfId="19572" xr:uid="{00000000-0005-0000-0000-0000BE380000}"/>
    <cellStyle name="Accent2 7" xfId="15808" xr:uid="{00000000-0005-0000-0000-0000BF380000}"/>
    <cellStyle name="Accent2 7 2" xfId="19574" xr:uid="{00000000-0005-0000-0000-0000C0380000}"/>
    <cellStyle name="Accent2 7 3" xfId="19575" xr:uid="{00000000-0005-0000-0000-0000C1380000}"/>
    <cellStyle name="Accent2 7 4" xfId="19576" xr:uid="{00000000-0005-0000-0000-0000C2380000}"/>
    <cellStyle name="Accent2 7 5" xfId="19579" xr:uid="{00000000-0005-0000-0000-0000C3380000}"/>
    <cellStyle name="Accent2 7 6" xfId="19580" xr:uid="{00000000-0005-0000-0000-0000C4380000}"/>
    <cellStyle name="Accent2 7_REKAP IBT" xfId="19581" xr:uid="{00000000-0005-0000-0000-0000C5380000}"/>
    <cellStyle name="Accent2 70" xfId="19544" xr:uid="{00000000-0005-0000-0000-0000C6380000}"/>
    <cellStyle name="Accent2 70 2" xfId="19547" xr:uid="{00000000-0005-0000-0000-0000C7380000}"/>
    <cellStyle name="Accent2 70_REKAP IBT" xfId="19549" xr:uid="{00000000-0005-0000-0000-0000C8380000}"/>
    <cellStyle name="Accent2 71" xfId="8431" xr:uid="{00000000-0005-0000-0000-0000C9380000}"/>
    <cellStyle name="Accent2 71 2" xfId="19552" xr:uid="{00000000-0005-0000-0000-0000CA380000}"/>
    <cellStyle name="Accent2 71_REKAP IBT" xfId="1736" xr:uid="{00000000-0005-0000-0000-0000CB380000}"/>
    <cellStyle name="Accent2 72" xfId="19556" xr:uid="{00000000-0005-0000-0000-0000CC380000}"/>
    <cellStyle name="Accent2 72 2" xfId="19559" xr:uid="{00000000-0005-0000-0000-0000CD380000}"/>
    <cellStyle name="Accent2 72_REKAP IBT" xfId="9002" xr:uid="{00000000-0005-0000-0000-0000CE380000}"/>
    <cellStyle name="Accent2 73" xfId="19562" xr:uid="{00000000-0005-0000-0000-0000CF380000}"/>
    <cellStyle name="Accent2 73 2" xfId="19565" xr:uid="{00000000-0005-0000-0000-0000D0380000}"/>
    <cellStyle name="Accent2 73_REKAP IBT" xfId="19568" xr:uid="{00000000-0005-0000-0000-0000D1380000}"/>
    <cellStyle name="Accent2 74" xfId="19571" xr:uid="{00000000-0005-0000-0000-0000D2380000}"/>
    <cellStyle name="Accent2 74 2" xfId="16783" xr:uid="{00000000-0005-0000-0000-0000D3380000}"/>
    <cellStyle name="Accent2 74_REKAP IBT" xfId="19573" xr:uid="{00000000-0005-0000-0000-0000D4380000}"/>
    <cellStyle name="Accent2 75" xfId="19583" xr:uid="{00000000-0005-0000-0000-0000D5380000}"/>
    <cellStyle name="Accent2 75 2" xfId="17059" xr:uid="{00000000-0005-0000-0000-0000D6380000}"/>
    <cellStyle name="Accent2 75_REKAP IBT" xfId="19588" xr:uid="{00000000-0005-0000-0000-0000D7380000}"/>
    <cellStyle name="Accent2 76" xfId="19589" xr:uid="{00000000-0005-0000-0000-0000D8380000}"/>
    <cellStyle name="Accent2 76 2" xfId="19591" xr:uid="{00000000-0005-0000-0000-0000D9380000}"/>
    <cellStyle name="Accent2 76_REKAP IBT" xfId="19593" xr:uid="{00000000-0005-0000-0000-0000DA380000}"/>
    <cellStyle name="Accent2 77" xfId="19594" xr:uid="{00000000-0005-0000-0000-0000DB380000}"/>
    <cellStyle name="Accent2 77 2" xfId="5810" xr:uid="{00000000-0005-0000-0000-0000DC380000}"/>
    <cellStyle name="Accent2 77_REKAP IBT" xfId="1650" xr:uid="{00000000-0005-0000-0000-0000DD380000}"/>
    <cellStyle name="Accent2 78" xfId="19596" xr:uid="{00000000-0005-0000-0000-0000DE380000}"/>
    <cellStyle name="Accent2 78 2" xfId="19598" xr:uid="{00000000-0005-0000-0000-0000DF380000}"/>
    <cellStyle name="Accent2 78_REKAP IBT" xfId="12930" xr:uid="{00000000-0005-0000-0000-0000E0380000}"/>
    <cellStyle name="Accent2 79" xfId="19599" xr:uid="{00000000-0005-0000-0000-0000E1380000}"/>
    <cellStyle name="Accent2 79 2" xfId="17193" xr:uid="{00000000-0005-0000-0000-0000E2380000}"/>
    <cellStyle name="Accent2 79_REKAP IBT" xfId="19601" xr:uid="{00000000-0005-0000-0000-0000E3380000}"/>
    <cellStyle name="Accent2 8" xfId="19602" xr:uid="{00000000-0005-0000-0000-0000E4380000}"/>
    <cellStyle name="Accent2 8 2" xfId="19603" xr:uid="{00000000-0005-0000-0000-0000E5380000}"/>
    <cellStyle name="Accent2 8 3" xfId="19604" xr:uid="{00000000-0005-0000-0000-0000E6380000}"/>
    <cellStyle name="Accent2 8 4" xfId="19605" xr:uid="{00000000-0005-0000-0000-0000E7380000}"/>
    <cellStyle name="Accent2 8 5" xfId="8766" xr:uid="{00000000-0005-0000-0000-0000E8380000}"/>
    <cellStyle name="Accent2 8 6" xfId="6098" xr:uid="{00000000-0005-0000-0000-0000E9380000}"/>
    <cellStyle name="Accent2 8_REKAP IBT" xfId="19606" xr:uid="{00000000-0005-0000-0000-0000EA380000}"/>
    <cellStyle name="Accent2 80" xfId="19584" xr:uid="{00000000-0005-0000-0000-0000EB380000}"/>
    <cellStyle name="Accent2 81" xfId="19590" xr:uid="{00000000-0005-0000-0000-0000EC380000}"/>
    <cellStyle name="Accent2 81 2" xfId="19592" xr:uid="{00000000-0005-0000-0000-0000ED380000}"/>
    <cellStyle name="Accent2 82" xfId="19595" xr:uid="{00000000-0005-0000-0000-0000EE380000}"/>
    <cellStyle name="Accent2 83" xfId="19597" xr:uid="{00000000-0005-0000-0000-0000EF380000}"/>
    <cellStyle name="Accent2 84" xfId="19600" xr:uid="{00000000-0005-0000-0000-0000F0380000}"/>
    <cellStyle name="Accent2 85" xfId="19607" xr:uid="{00000000-0005-0000-0000-0000F1380000}"/>
    <cellStyle name="Accent2 86" xfId="49894" xr:uid="{00000000-0005-0000-0000-0000F2380000}"/>
    <cellStyle name="Accent2 9" xfId="19608" xr:uid="{00000000-0005-0000-0000-0000F3380000}"/>
    <cellStyle name="Accent2 9 2" xfId="19609" xr:uid="{00000000-0005-0000-0000-0000F4380000}"/>
    <cellStyle name="Accent2 9 3" xfId="19613" xr:uid="{00000000-0005-0000-0000-0000F5380000}"/>
    <cellStyle name="Accent2 9 4" xfId="19614" xr:uid="{00000000-0005-0000-0000-0000F6380000}"/>
    <cellStyle name="Accent2 9 5" xfId="19617" xr:uid="{00000000-0005-0000-0000-0000F7380000}"/>
    <cellStyle name="Accent2 9 6" xfId="19618" xr:uid="{00000000-0005-0000-0000-0000F8380000}"/>
    <cellStyle name="Accent2 9_REKAP IBT" xfId="19620" xr:uid="{00000000-0005-0000-0000-0000F9380000}"/>
    <cellStyle name="Accent3 10" xfId="19621" xr:uid="{00000000-0005-0000-0000-0000FA380000}"/>
    <cellStyle name="Accent3 10 2" xfId="19622" xr:uid="{00000000-0005-0000-0000-0000FB380000}"/>
    <cellStyle name="Accent3 10 3" xfId="19625" xr:uid="{00000000-0005-0000-0000-0000FC380000}"/>
    <cellStyle name="Accent3 10 4" xfId="19626" xr:uid="{00000000-0005-0000-0000-0000FD380000}"/>
    <cellStyle name="Accent3 10 5" xfId="19627" xr:uid="{00000000-0005-0000-0000-0000FE380000}"/>
    <cellStyle name="Accent3 10 6" xfId="19629" xr:uid="{00000000-0005-0000-0000-0000FF380000}"/>
    <cellStyle name="Accent3 10_REKAP IBT" xfId="18902" xr:uid="{00000000-0005-0000-0000-000000390000}"/>
    <cellStyle name="Accent3 11" xfId="19631" xr:uid="{00000000-0005-0000-0000-000001390000}"/>
    <cellStyle name="Accent3 11 2" xfId="19632" xr:uid="{00000000-0005-0000-0000-000002390000}"/>
    <cellStyle name="Accent3 11 3" xfId="17435" xr:uid="{00000000-0005-0000-0000-000003390000}"/>
    <cellStyle name="Accent3 11 4" xfId="19633" xr:uid="{00000000-0005-0000-0000-000004390000}"/>
    <cellStyle name="Accent3 11 5" xfId="19634" xr:uid="{00000000-0005-0000-0000-000005390000}"/>
    <cellStyle name="Accent3 11_REKAP IBT" xfId="19636" xr:uid="{00000000-0005-0000-0000-000006390000}"/>
    <cellStyle name="Accent3 12" xfId="19637" xr:uid="{00000000-0005-0000-0000-000007390000}"/>
    <cellStyle name="Accent3 12 2" xfId="16492" xr:uid="{00000000-0005-0000-0000-000008390000}"/>
    <cellStyle name="Accent3 12 3" xfId="19638" xr:uid="{00000000-0005-0000-0000-000009390000}"/>
    <cellStyle name="Accent3 12 4" xfId="19639" xr:uid="{00000000-0005-0000-0000-00000A390000}"/>
    <cellStyle name="Accent3 12 5" xfId="19640" xr:uid="{00000000-0005-0000-0000-00000B390000}"/>
    <cellStyle name="Accent3 12_REKAP IBT" xfId="19641" xr:uid="{00000000-0005-0000-0000-00000C390000}"/>
    <cellStyle name="Accent3 13" xfId="19644" xr:uid="{00000000-0005-0000-0000-00000D390000}"/>
    <cellStyle name="Accent3 13 2" xfId="19645" xr:uid="{00000000-0005-0000-0000-00000E390000}"/>
    <cellStyle name="Accent3 13 3" xfId="19646" xr:uid="{00000000-0005-0000-0000-00000F390000}"/>
    <cellStyle name="Accent3 13 4" xfId="19647" xr:uid="{00000000-0005-0000-0000-000010390000}"/>
    <cellStyle name="Accent3 13 5" xfId="19648" xr:uid="{00000000-0005-0000-0000-000011390000}"/>
    <cellStyle name="Accent3 13_REKAP IBT" xfId="19649" xr:uid="{00000000-0005-0000-0000-000012390000}"/>
    <cellStyle name="Accent3 14" xfId="19652" xr:uid="{00000000-0005-0000-0000-000013390000}"/>
    <cellStyle name="Accent3 14 2" xfId="19655" xr:uid="{00000000-0005-0000-0000-000014390000}"/>
    <cellStyle name="Accent3 14 3" xfId="19657" xr:uid="{00000000-0005-0000-0000-000015390000}"/>
    <cellStyle name="Accent3 14 4" xfId="19659" xr:uid="{00000000-0005-0000-0000-000016390000}"/>
    <cellStyle name="Accent3 14 5" xfId="19661" xr:uid="{00000000-0005-0000-0000-000017390000}"/>
    <cellStyle name="Accent3 14_REKAP IBT" xfId="19665" xr:uid="{00000000-0005-0000-0000-000018390000}"/>
    <cellStyle name="Accent3 15" xfId="19668" xr:uid="{00000000-0005-0000-0000-000019390000}"/>
    <cellStyle name="Accent3 15 2" xfId="19671" xr:uid="{00000000-0005-0000-0000-00001A390000}"/>
    <cellStyle name="Accent3 15 3" xfId="19674" xr:uid="{00000000-0005-0000-0000-00001B390000}"/>
    <cellStyle name="Accent3 15 4" xfId="19676" xr:uid="{00000000-0005-0000-0000-00001C390000}"/>
    <cellStyle name="Accent3 15 5" xfId="19678" xr:uid="{00000000-0005-0000-0000-00001D390000}"/>
    <cellStyle name="Accent3 15_REKAP IBT" xfId="19680" xr:uid="{00000000-0005-0000-0000-00001E390000}"/>
    <cellStyle name="Accent3 16" xfId="19684" xr:uid="{00000000-0005-0000-0000-00001F390000}"/>
    <cellStyle name="Accent3 16 2" xfId="19689" xr:uid="{00000000-0005-0000-0000-000020390000}"/>
    <cellStyle name="Accent3 16 3" xfId="19692" xr:uid="{00000000-0005-0000-0000-000021390000}"/>
    <cellStyle name="Accent3 16 4" xfId="19694" xr:uid="{00000000-0005-0000-0000-000022390000}"/>
    <cellStyle name="Accent3 16 5" xfId="19696" xr:uid="{00000000-0005-0000-0000-000023390000}"/>
    <cellStyle name="Accent3 16_REKAP IBT" xfId="10388" xr:uid="{00000000-0005-0000-0000-000024390000}"/>
    <cellStyle name="Accent3 17" xfId="19699" xr:uid="{00000000-0005-0000-0000-000025390000}"/>
    <cellStyle name="Accent3 17 2" xfId="19702" xr:uid="{00000000-0005-0000-0000-000026390000}"/>
    <cellStyle name="Accent3 17 3" xfId="19706" xr:uid="{00000000-0005-0000-0000-000027390000}"/>
    <cellStyle name="Accent3 17 4" xfId="19711" xr:uid="{00000000-0005-0000-0000-000028390000}"/>
    <cellStyle name="Accent3 17 5" xfId="19713" xr:uid="{00000000-0005-0000-0000-000029390000}"/>
    <cellStyle name="Accent3 17_REKAP IBT" xfId="6350" xr:uid="{00000000-0005-0000-0000-00002A390000}"/>
    <cellStyle name="Accent3 18" xfId="19715" xr:uid="{00000000-0005-0000-0000-00002B390000}"/>
    <cellStyle name="Accent3 18 2" xfId="19718" xr:uid="{00000000-0005-0000-0000-00002C390000}"/>
    <cellStyle name="Accent3 18_REKAP IBT" xfId="19721" xr:uid="{00000000-0005-0000-0000-00002D390000}"/>
    <cellStyle name="Accent3 19" xfId="19724" xr:uid="{00000000-0005-0000-0000-00002E390000}"/>
    <cellStyle name="Accent3 19 2" xfId="19727" xr:uid="{00000000-0005-0000-0000-00002F390000}"/>
    <cellStyle name="Accent3 19_REKAP IBT" xfId="19730" xr:uid="{00000000-0005-0000-0000-000030390000}"/>
    <cellStyle name="Accent3 2" xfId="9202" xr:uid="{00000000-0005-0000-0000-000031390000}"/>
    <cellStyle name="Accent3 2 10" xfId="19732" xr:uid="{00000000-0005-0000-0000-000032390000}"/>
    <cellStyle name="Accent3 2 11" xfId="19736" xr:uid="{00000000-0005-0000-0000-000033390000}"/>
    <cellStyle name="Accent3 2 12" xfId="19739" xr:uid="{00000000-0005-0000-0000-000034390000}"/>
    <cellStyle name="Accent3 2 13" xfId="19742" xr:uid="{00000000-0005-0000-0000-000035390000}"/>
    <cellStyle name="Accent3 2 14" xfId="19745" xr:uid="{00000000-0005-0000-0000-000036390000}"/>
    <cellStyle name="Accent3 2 15" xfId="19747" xr:uid="{00000000-0005-0000-0000-000037390000}"/>
    <cellStyle name="Accent3 2 16" xfId="19750" xr:uid="{00000000-0005-0000-0000-000038390000}"/>
    <cellStyle name="Accent3 2 17" xfId="19752" xr:uid="{00000000-0005-0000-0000-000039390000}"/>
    <cellStyle name="Accent3 2 18" xfId="5849" xr:uid="{00000000-0005-0000-0000-00003A390000}"/>
    <cellStyle name="Accent3 2 19" xfId="19755" xr:uid="{00000000-0005-0000-0000-00003B390000}"/>
    <cellStyle name="Accent3 2 2" xfId="19759" xr:uid="{00000000-0005-0000-0000-00003C390000}"/>
    <cellStyle name="Accent3 2 2 2" xfId="19760" xr:uid="{00000000-0005-0000-0000-00003D390000}"/>
    <cellStyle name="Accent3 2 2 3" xfId="50320" xr:uid="{00000000-0005-0000-0000-00003E390000}"/>
    <cellStyle name="Accent3 2 20" xfId="19748" xr:uid="{00000000-0005-0000-0000-00003F390000}"/>
    <cellStyle name="Accent3 2 21" xfId="19751" xr:uid="{00000000-0005-0000-0000-000040390000}"/>
    <cellStyle name="Accent3 2 22" xfId="19753" xr:uid="{00000000-0005-0000-0000-000041390000}"/>
    <cellStyle name="Accent3 2 23" xfId="5850" xr:uid="{00000000-0005-0000-0000-000042390000}"/>
    <cellStyle name="Accent3 2 24" xfId="19756" xr:uid="{00000000-0005-0000-0000-000043390000}"/>
    <cellStyle name="Accent3 2 25" xfId="19762" xr:uid="{00000000-0005-0000-0000-000044390000}"/>
    <cellStyle name="Accent3 2 26" xfId="19765" xr:uid="{00000000-0005-0000-0000-000045390000}"/>
    <cellStyle name="Accent3 2 27" xfId="19767" xr:uid="{00000000-0005-0000-0000-000046390000}"/>
    <cellStyle name="Accent3 2 28" xfId="19771" xr:uid="{00000000-0005-0000-0000-000047390000}"/>
    <cellStyle name="Accent3 2 29" xfId="19142" xr:uid="{00000000-0005-0000-0000-000048390000}"/>
    <cellStyle name="Accent3 2 3" xfId="19772" xr:uid="{00000000-0005-0000-0000-000049390000}"/>
    <cellStyle name="Accent3 2 4" xfId="19773" xr:uid="{00000000-0005-0000-0000-00004A390000}"/>
    <cellStyle name="Accent3 2 5" xfId="19776" xr:uid="{00000000-0005-0000-0000-00004B390000}"/>
    <cellStyle name="Accent3 2 6" xfId="19777" xr:uid="{00000000-0005-0000-0000-00004C390000}"/>
    <cellStyle name="Accent3 2 7" xfId="19778" xr:uid="{00000000-0005-0000-0000-00004D390000}"/>
    <cellStyle name="Accent3 2 8" xfId="6700" xr:uid="{00000000-0005-0000-0000-00004E390000}"/>
    <cellStyle name="Accent3 2 9" xfId="6702" xr:uid="{00000000-0005-0000-0000-00004F390000}"/>
    <cellStyle name="Accent3 2_REKAP IBT" xfId="19779" xr:uid="{00000000-0005-0000-0000-000050390000}"/>
    <cellStyle name="Accent3 20" xfId="19669" xr:uid="{00000000-0005-0000-0000-000051390000}"/>
    <cellStyle name="Accent3 20 2" xfId="19672" xr:uid="{00000000-0005-0000-0000-000052390000}"/>
    <cellStyle name="Accent3 20_REKAP IBT" xfId="19681" xr:uid="{00000000-0005-0000-0000-000053390000}"/>
    <cellStyle name="Accent3 21" xfId="19685" xr:uid="{00000000-0005-0000-0000-000054390000}"/>
    <cellStyle name="Accent3 21 2" xfId="19690" xr:uid="{00000000-0005-0000-0000-000055390000}"/>
    <cellStyle name="Accent3 21_REKAP IBT" xfId="10389" xr:uid="{00000000-0005-0000-0000-000056390000}"/>
    <cellStyle name="Accent3 22" xfId="19700" xr:uid="{00000000-0005-0000-0000-000057390000}"/>
    <cellStyle name="Accent3 22 2" xfId="19703" xr:uid="{00000000-0005-0000-0000-000058390000}"/>
    <cellStyle name="Accent3 22_REKAP IBT" xfId="6351" xr:uid="{00000000-0005-0000-0000-000059390000}"/>
    <cellStyle name="Accent3 23" xfId="19716" xr:uid="{00000000-0005-0000-0000-00005A390000}"/>
    <cellStyle name="Accent3 23 2" xfId="19719" xr:uid="{00000000-0005-0000-0000-00005B390000}"/>
    <cellStyle name="Accent3 23_REKAP IBT" xfId="19722" xr:uid="{00000000-0005-0000-0000-00005C390000}"/>
    <cellStyle name="Accent3 24" xfId="19725" xr:uid="{00000000-0005-0000-0000-00005D390000}"/>
    <cellStyle name="Accent3 24 2" xfId="19728" xr:uid="{00000000-0005-0000-0000-00005E390000}"/>
    <cellStyle name="Accent3 24_REKAP IBT" xfId="19731" xr:uid="{00000000-0005-0000-0000-00005F390000}"/>
    <cellStyle name="Accent3 25" xfId="19781" xr:uid="{00000000-0005-0000-0000-000060390000}"/>
    <cellStyle name="Accent3 25 2" xfId="19783" xr:uid="{00000000-0005-0000-0000-000061390000}"/>
    <cellStyle name="Accent3 25_REKAP IBT" xfId="19785" xr:uid="{00000000-0005-0000-0000-000062390000}"/>
    <cellStyle name="Accent3 26" xfId="19787" xr:uid="{00000000-0005-0000-0000-000063390000}"/>
    <cellStyle name="Accent3 26 2" xfId="19357" xr:uid="{00000000-0005-0000-0000-000064390000}"/>
    <cellStyle name="Accent3 26_REKAP IBT" xfId="19789" xr:uid="{00000000-0005-0000-0000-000065390000}"/>
    <cellStyle name="Accent3 27" xfId="19791" xr:uid="{00000000-0005-0000-0000-000066390000}"/>
    <cellStyle name="Accent3 27 2" xfId="19418" xr:uid="{00000000-0005-0000-0000-000067390000}"/>
    <cellStyle name="Accent3 27_REKAP IBT" xfId="19793" xr:uid="{00000000-0005-0000-0000-000068390000}"/>
    <cellStyle name="Accent3 28" xfId="19795" xr:uid="{00000000-0005-0000-0000-000069390000}"/>
    <cellStyle name="Accent3 28 2" xfId="19456" xr:uid="{00000000-0005-0000-0000-00006A390000}"/>
    <cellStyle name="Accent3 28_REKAP IBT" xfId="19797" xr:uid="{00000000-0005-0000-0000-00006B390000}"/>
    <cellStyle name="Accent3 29" xfId="19799" xr:uid="{00000000-0005-0000-0000-00006C390000}"/>
    <cellStyle name="Accent3 29 2" xfId="19493" xr:uid="{00000000-0005-0000-0000-00006D390000}"/>
    <cellStyle name="Accent3 29_REKAP IBT" xfId="7483" xr:uid="{00000000-0005-0000-0000-00006E390000}"/>
    <cellStyle name="Accent3 3" xfId="9207" xr:uid="{00000000-0005-0000-0000-00006F390000}"/>
    <cellStyle name="Accent3 3 10" xfId="19804" xr:uid="{00000000-0005-0000-0000-000070390000}"/>
    <cellStyle name="Accent3 3 11" xfId="19808" xr:uid="{00000000-0005-0000-0000-000071390000}"/>
    <cellStyle name="Accent3 3 12" xfId="19811" xr:uid="{00000000-0005-0000-0000-000072390000}"/>
    <cellStyle name="Accent3 3 13" xfId="19815" xr:uid="{00000000-0005-0000-0000-000073390000}"/>
    <cellStyle name="Accent3 3 14" xfId="19819" xr:uid="{00000000-0005-0000-0000-000074390000}"/>
    <cellStyle name="Accent3 3 15" xfId="19822" xr:uid="{00000000-0005-0000-0000-000075390000}"/>
    <cellStyle name="Accent3 3 2" xfId="16991" xr:uid="{00000000-0005-0000-0000-000076390000}"/>
    <cellStyle name="Accent3 3 3" xfId="6430" xr:uid="{00000000-0005-0000-0000-000077390000}"/>
    <cellStyle name="Accent3 3 4" xfId="19823" xr:uid="{00000000-0005-0000-0000-000078390000}"/>
    <cellStyle name="Accent3 3 5" xfId="19825" xr:uid="{00000000-0005-0000-0000-000079390000}"/>
    <cellStyle name="Accent3 3 6" xfId="19829" xr:uid="{00000000-0005-0000-0000-00007A390000}"/>
    <cellStyle name="Accent3 3 7" xfId="19832" xr:uid="{00000000-0005-0000-0000-00007B390000}"/>
    <cellStyle name="Accent3 3 8" xfId="19835" xr:uid="{00000000-0005-0000-0000-00007C390000}"/>
    <cellStyle name="Accent3 3 9" xfId="2649" xr:uid="{00000000-0005-0000-0000-00007D390000}"/>
    <cellStyle name="Accent3 3_REKAP IBT" xfId="19836" xr:uid="{00000000-0005-0000-0000-00007E390000}"/>
    <cellStyle name="Accent3 30" xfId="19782" xr:uid="{00000000-0005-0000-0000-00007F390000}"/>
    <cellStyle name="Accent3 30 2" xfId="19784" xr:uid="{00000000-0005-0000-0000-000080390000}"/>
    <cellStyle name="Accent3 30_REKAP IBT" xfId="19786" xr:uid="{00000000-0005-0000-0000-000081390000}"/>
    <cellStyle name="Accent3 31" xfId="19788" xr:uid="{00000000-0005-0000-0000-000082390000}"/>
    <cellStyle name="Accent3 31 2" xfId="19358" xr:uid="{00000000-0005-0000-0000-000083390000}"/>
    <cellStyle name="Accent3 31_REKAP IBT" xfId="19790" xr:uid="{00000000-0005-0000-0000-000084390000}"/>
    <cellStyle name="Accent3 32" xfId="19792" xr:uid="{00000000-0005-0000-0000-000085390000}"/>
    <cellStyle name="Accent3 32 2" xfId="19419" xr:uid="{00000000-0005-0000-0000-000086390000}"/>
    <cellStyle name="Accent3 32_REKAP IBT" xfId="19794" xr:uid="{00000000-0005-0000-0000-000087390000}"/>
    <cellStyle name="Accent3 33" xfId="19796" xr:uid="{00000000-0005-0000-0000-000088390000}"/>
    <cellStyle name="Accent3 33 2" xfId="19457" xr:uid="{00000000-0005-0000-0000-000089390000}"/>
    <cellStyle name="Accent3 33_REKAP IBT" xfId="19798" xr:uid="{00000000-0005-0000-0000-00008A390000}"/>
    <cellStyle name="Accent3 34" xfId="19800" xr:uid="{00000000-0005-0000-0000-00008B390000}"/>
    <cellStyle name="Accent3 34 2" xfId="19494" xr:uid="{00000000-0005-0000-0000-00008C390000}"/>
    <cellStyle name="Accent3 34_REKAP IBT" xfId="7484" xr:uid="{00000000-0005-0000-0000-00008D390000}"/>
    <cellStyle name="Accent3 35" xfId="19837" xr:uid="{00000000-0005-0000-0000-00008E390000}"/>
    <cellStyle name="Accent3 35 2" xfId="19536" xr:uid="{00000000-0005-0000-0000-00008F390000}"/>
    <cellStyle name="Accent3 35_REKAP IBT" xfId="19839" xr:uid="{00000000-0005-0000-0000-000090390000}"/>
    <cellStyle name="Accent3 36" xfId="19841" xr:uid="{00000000-0005-0000-0000-000091390000}"/>
    <cellStyle name="Accent3 36 2" xfId="19577" xr:uid="{00000000-0005-0000-0000-000092390000}"/>
    <cellStyle name="Accent3 36_REKAP IBT" xfId="19843" xr:uid="{00000000-0005-0000-0000-000093390000}"/>
    <cellStyle name="Accent3 37" xfId="8759" xr:uid="{00000000-0005-0000-0000-000094390000}"/>
    <cellStyle name="Accent3 37 2" xfId="8764" xr:uid="{00000000-0005-0000-0000-000095390000}"/>
    <cellStyle name="Accent3 37_REKAP IBT" xfId="19845" xr:uid="{00000000-0005-0000-0000-000096390000}"/>
    <cellStyle name="Accent3 38" xfId="8769" xr:uid="{00000000-0005-0000-0000-000097390000}"/>
    <cellStyle name="Accent3 38 2" xfId="19615" xr:uid="{00000000-0005-0000-0000-000098390000}"/>
    <cellStyle name="Accent3 38_REKAP IBT" xfId="19847" xr:uid="{00000000-0005-0000-0000-000099390000}"/>
    <cellStyle name="Accent3 39" xfId="8773" xr:uid="{00000000-0005-0000-0000-00009A390000}"/>
    <cellStyle name="Accent3 39 2" xfId="19849" xr:uid="{00000000-0005-0000-0000-00009B390000}"/>
    <cellStyle name="Accent3 39_REKAP IBT" xfId="19852" xr:uid="{00000000-0005-0000-0000-00009C390000}"/>
    <cellStyle name="Accent3 4" xfId="9210" xr:uid="{00000000-0005-0000-0000-00009D390000}"/>
    <cellStyle name="Accent3 4 2" xfId="15813" xr:uid="{00000000-0005-0000-0000-00009E390000}"/>
    <cellStyle name="Accent3 4 3" xfId="19854" xr:uid="{00000000-0005-0000-0000-00009F390000}"/>
    <cellStyle name="Accent3 4 4" xfId="19855" xr:uid="{00000000-0005-0000-0000-0000A0390000}"/>
    <cellStyle name="Accent3 4 5" xfId="19857" xr:uid="{00000000-0005-0000-0000-0000A1390000}"/>
    <cellStyle name="Accent3 4 6" xfId="19860" xr:uid="{00000000-0005-0000-0000-0000A2390000}"/>
    <cellStyle name="Accent3 4_REKAP IBT" xfId="19861" xr:uid="{00000000-0005-0000-0000-0000A3390000}"/>
    <cellStyle name="Accent3 40" xfId="19838" xr:uid="{00000000-0005-0000-0000-0000A4390000}"/>
    <cellStyle name="Accent3 40 2" xfId="19537" xr:uid="{00000000-0005-0000-0000-0000A5390000}"/>
    <cellStyle name="Accent3 40_REKAP IBT" xfId="19840" xr:uid="{00000000-0005-0000-0000-0000A6390000}"/>
    <cellStyle name="Accent3 41" xfId="19842" xr:uid="{00000000-0005-0000-0000-0000A7390000}"/>
    <cellStyle name="Accent3 41 2" xfId="19578" xr:uid="{00000000-0005-0000-0000-0000A8390000}"/>
    <cellStyle name="Accent3 41_REKAP IBT" xfId="19844" xr:uid="{00000000-0005-0000-0000-0000A9390000}"/>
    <cellStyle name="Accent3 42" xfId="8760" xr:uid="{00000000-0005-0000-0000-0000AA390000}"/>
    <cellStyle name="Accent3 42 2" xfId="8765" xr:uid="{00000000-0005-0000-0000-0000AB390000}"/>
    <cellStyle name="Accent3 42_REKAP IBT" xfId="19846" xr:uid="{00000000-0005-0000-0000-0000AC390000}"/>
    <cellStyle name="Accent3 43" xfId="8770" xr:uid="{00000000-0005-0000-0000-0000AD390000}"/>
    <cellStyle name="Accent3 43 2" xfId="19616" xr:uid="{00000000-0005-0000-0000-0000AE390000}"/>
    <cellStyle name="Accent3 43_REKAP IBT" xfId="19848" xr:uid="{00000000-0005-0000-0000-0000AF390000}"/>
    <cellStyle name="Accent3 44" xfId="8774" xr:uid="{00000000-0005-0000-0000-0000B0390000}"/>
    <cellStyle name="Accent3 44 2" xfId="19850" xr:uid="{00000000-0005-0000-0000-0000B1390000}"/>
    <cellStyle name="Accent3 44_REKAP IBT" xfId="19853" xr:uid="{00000000-0005-0000-0000-0000B2390000}"/>
    <cellStyle name="Accent3 45" xfId="8777" xr:uid="{00000000-0005-0000-0000-0000B3390000}"/>
    <cellStyle name="Accent3 45 2" xfId="15326" xr:uid="{00000000-0005-0000-0000-0000B4390000}"/>
    <cellStyle name="Accent3 45_REKAP IBT" xfId="12288" xr:uid="{00000000-0005-0000-0000-0000B5390000}"/>
    <cellStyle name="Accent3 46" xfId="19865" xr:uid="{00000000-0005-0000-0000-0000B6390000}"/>
    <cellStyle name="Accent3 46 2" xfId="19870" xr:uid="{00000000-0005-0000-0000-0000B7390000}"/>
    <cellStyle name="Accent3 46_REKAP IBT" xfId="19875" xr:uid="{00000000-0005-0000-0000-0000B8390000}"/>
    <cellStyle name="Accent3 47" xfId="19879" xr:uid="{00000000-0005-0000-0000-0000B9390000}"/>
    <cellStyle name="Accent3 47 2" xfId="19885" xr:uid="{00000000-0005-0000-0000-0000BA390000}"/>
    <cellStyle name="Accent3 47_REKAP IBT" xfId="19889" xr:uid="{00000000-0005-0000-0000-0000BB390000}"/>
    <cellStyle name="Accent3 48" xfId="3654" xr:uid="{00000000-0005-0000-0000-0000BC390000}"/>
    <cellStyle name="Accent3 48 2" xfId="19893" xr:uid="{00000000-0005-0000-0000-0000BD390000}"/>
    <cellStyle name="Accent3 48_REKAP IBT" xfId="19895" xr:uid="{00000000-0005-0000-0000-0000BE390000}"/>
    <cellStyle name="Accent3 49" xfId="19897" xr:uid="{00000000-0005-0000-0000-0000BF390000}"/>
    <cellStyle name="Accent3 49 2" xfId="19900" xr:uid="{00000000-0005-0000-0000-0000C0390000}"/>
    <cellStyle name="Accent3 49_REKAP IBT" xfId="19902" xr:uid="{00000000-0005-0000-0000-0000C1390000}"/>
    <cellStyle name="Accent3 5" xfId="15817" xr:uid="{00000000-0005-0000-0000-0000C2390000}"/>
    <cellStyle name="Accent3 5 2" xfId="19904" xr:uid="{00000000-0005-0000-0000-0000C3390000}"/>
    <cellStyle name="Accent3 5 3" xfId="2031" xr:uid="{00000000-0005-0000-0000-0000C4390000}"/>
    <cellStyle name="Accent3 5 4" xfId="19905" xr:uid="{00000000-0005-0000-0000-0000C5390000}"/>
    <cellStyle name="Accent3 5 5" xfId="19909" xr:uid="{00000000-0005-0000-0000-0000C6390000}"/>
    <cellStyle name="Accent3 5 6" xfId="19910" xr:uid="{00000000-0005-0000-0000-0000C7390000}"/>
    <cellStyle name="Accent3 5_REKAP IBT" xfId="18402" xr:uid="{00000000-0005-0000-0000-0000C8390000}"/>
    <cellStyle name="Accent3 50" xfId="8778" xr:uid="{00000000-0005-0000-0000-0000C9390000}"/>
    <cellStyle name="Accent3 50 2" xfId="15327" xr:uid="{00000000-0005-0000-0000-0000CA390000}"/>
    <cellStyle name="Accent3 50_REKAP IBT" xfId="12289" xr:uid="{00000000-0005-0000-0000-0000CB390000}"/>
    <cellStyle name="Accent3 51" xfId="19866" xr:uid="{00000000-0005-0000-0000-0000CC390000}"/>
    <cellStyle name="Accent3 51 2" xfId="19871" xr:uid="{00000000-0005-0000-0000-0000CD390000}"/>
    <cellStyle name="Accent3 51_REKAP IBT" xfId="19876" xr:uid="{00000000-0005-0000-0000-0000CE390000}"/>
    <cellStyle name="Accent3 52" xfId="19880" xr:uid="{00000000-0005-0000-0000-0000CF390000}"/>
    <cellStyle name="Accent3 52 2" xfId="19886" xr:uid="{00000000-0005-0000-0000-0000D0390000}"/>
    <cellStyle name="Accent3 52_REKAP IBT" xfId="19890" xr:uid="{00000000-0005-0000-0000-0000D1390000}"/>
    <cellStyle name="Accent3 53" xfId="3655" xr:uid="{00000000-0005-0000-0000-0000D2390000}"/>
    <cellStyle name="Accent3 53 2" xfId="19894" xr:uid="{00000000-0005-0000-0000-0000D3390000}"/>
    <cellStyle name="Accent3 53_REKAP IBT" xfId="19896" xr:uid="{00000000-0005-0000-0000-0000D4390000}"/>
    <cellStyle name="Accent3 54" xfId="19898" xr:uid="{00000000-0005-0000-0000-0000D5390000}"/>
    <cellStyle name="Accent3 54 2" xfId="19901" xr:uid="{00000000-0005-0000-0000-0000D6390000}"/>
    <cellStyle name="Accent3 54_REKAP IBT" xfId="19903" xr:uid="{00000000-0005-0000-0000-0000D7390000}"/>
    <cellStyle name="Accent3 55" xfId="19911" xr:uid="{00000000-0005-0000-0000-0000D8390000}"/>
    <cellStyle name="Accent3 55 2" xfId="19914" xr:uid="{00000000-0005-0000-0000-0000D9390000}"/>
    <cellStyle name="Accent3 55_REKAP IBT" xfId="19916" xr:uid="{00000000-0005-0000-0000-0000DA390000}"/>
    <cellStyle name="Accent3 56" xfId="19918" xr:uid="{00000000-0005-0000-0000-0000DB390000}"/>
    <cellStyle name="Accent3 56 2" xfId="19924" xr:uid="{00000000-0005-0000-0000-0000DC390000}"/>
    <cellStyle name="Accent3 56_REKAP IBT" xfId="19926" xr:uid="{00000000-0005-0000-0000-0000DD390000}"/>
    <cellStyle name="Accent3 57" xfId="19928" xr:uid="{00000000-0005-0000-0000-0000DE390000}"/>
    <cellStyle name="Accent3 57 2" xfId="19931" xr:uid="{00000000-0005-0000-0000-0000DF390000}"/>
    <cellStyle name="Accent3 57_REKAP IBT" xfId="19934" xr:uid="{00000000-0005-0000-0000-0000E0390000}"/>
    <cellStyle name="Accent3 58" xfId="19936" xr:uid="{00000000-0005-0000-0000-0000E1390000}"/>
    <cellStyle name="Accent3 58 2" xfId="19940" xr:uid="{00000000-0005-0000-0000-0000E2390000}"/>
    <cellStyle name="Accent3 58_REKAP IBT" xfId="19942" xr:uid="{00000000-0005-0000-0000-0000E3390000}"/>
    <cellStyle name="Accent3 59" xfId="19946" xr:uid="{00000000-0005-0000-0000-0000E4390000}"/>
    <cellStyle name="Accent3 59 2" xfId="11549" xr:uid="{00000000-0005-0000-0000-0000E5390000}"/>
    <cellStyle name="Accent3 59_REKAP IBT" xfId="15177" xr:uid="{00000000-0005-0000-0000-0000E6390000}"/>
    <cellStyle name="Accent3 6" xfId="15820" xr:uid="{00000000-0005-0000-0000-0000E7390000}"/>
    <cellStyle name="Accent3 6 2" xfId="19948" xr:uid="{00000000-0005-0000-0000-0000E8390000}"/>
    <cellStyle name="Accent3 6 3" xfId="19950" xr:uid="{00000000-0005-0000-0000-0000E9390000}"/>
    <cellStyle name="Accent3 6 4" xfId="19952" xr:uid="{00000000-0005-0000-0000-0000EA390000}"/>
    <cellStyle name="Accent3 6 5" xfId="19953" xr:uid="{00000000-0005-0000-0000-0000EB390000}"/>
    <cellStyle name="Accent3 6 6" xfId="19955" xr:uid="{00000000-0005-0000-0000-0000EC390000}"/>
    <cellStyle name="Accent3 6_REKAP IBT" xfId="19956" xr:uid="{00000000-0005-0000-0000-0000ED390000}"/>
    <cellStyle name="Accent3 60" xfId="19912" xr:uid="{00000000-0005-0000-0000-0000EE390000}"/>
    <cellStyle name="Accent3 60 2" xfId="19915" xr:uid="{00000000-0005-0000-0000-0000EF390000}"/>
    <cellStyle name="Accent3 60_REKAP IBT" xfId="19917" xr:uid="{00000000-0005-0000-0000-0000F0390000}"/>
    <cellStyle name="Accent3 61" xfId="19919" xr:uid="{00000000-0005-0000-0000-0000F1390000}"/>
    <cellStyle name="Accent3 61 2" xfId="19925" xr:uid="{00000000-0005-0000-0000-0000F2390000}"/>
    <cellStyle name="Accent3 61_REKAP IBT" xfId="19927" xr:uid="{00000000-0005-0000-0000-0000F3390000}"/>
    <cellStyle name="Accent3 62" xfId="19929" xr:uid="{00000000-0005-0000-0000-0000F4390000}"/>
    <cellStyle name="Accent3 62 2" xfId="19932" xr:uid="{00000000-0005-0000-0000-0000F5390000}"/>
    <cellStyle name="Accent3 62_REKAP IBT" xfId="19935" xr:uid="{00000000-0005-0000-0000-0000F6390000}"/>
    <cellStyle name="Accent3 63" xfId="19937" xr:uid="{00000000-0005-0000-0000-0000F7390000}"/>
    <cellStyle name="Accent3 63 2" xfId="19941" xr:uid="{00000000-0005-0000-0000-0000F8390000}"/>
    <cellStyle name="Accent3 63_REKAP IBT" xfId="19943" xr:uid="{00000000-0005-0000-0000-0000F9390000}"/>
    <cellStyle name="Accent3 64" xfId="19947" xr:uid="{00000000-0005-0000-0000-0000FA390000}"/>
    <cellStyle name="Accent3 64 2" xfId="11550" xr:uid="{00000000-0005-0000-0000-0000FB390000}"/>
    <cellStyle name="Accent3 64_REKAP IBT" xfId="15178" xr:uid="{00000000-0005-0000-0000-0000FC390000}"/>
    <cellStyle name="Accent3 65" xfId="19960" xr:uid="{00000000-0005-0000-0000-0000FD390000}"/>
    <cellStyle name="Accent3 65 2" xfId="19964" xr:uid="{00000000-0005-0000-0000-0000FE390000}"/>
    <cellStyle name="Accent3 65_REKAP IBT" xfId="19970" xr:uid="{00000000-0005-0000-0000-0000FF390000}"/>
    <cellStyle name="Accent3 66" xfId="19974" xr:uid="{00000000-0005-0000-0000-0000003A0000}"/>
    <cellStyle name="Accent3 66 2" xfId="19979" xr:uid="{00000000-0005-0000-0000-0000013A0000}"/>
    <cellStyle name="Accent3 66_REKAP IBT" xfId="19983" xr:uid="{00000000-0005-0000-0000-0000023A0000}"/>
    <cellStyle name="Accent3 67" xfId="19989" xr:uid="{00000000-0005-0000-0000-0000033A0000}"/>
    <cellStyle name="Accent3 67 2" xfId="19993" xr:uid="{00000000-0005-0000-0000-0000043A0000}"/>
    <cellStyle name="Accent3 67_REKAP IBT" xfId="17718" xr:uid="{00000000-0005-0000-0000-0000053A0000}"/>
    <cellStyle name="Accent3 68" xfId="19996" xr:uid="{00000000-0005-0000-0000-0000063A0000}"/>
    <cellStyle name="Accent3 68 2" xfId="19999" xr:uid="{00000000-0005-0000-0000-0000073A0000}"/>
    <cellStyle name="Accent3 68_REKAP IBT" xfId="20002" xr:uid="{00000000-0005-0000-0000-0000083A0000}"/>
    <cellStyle name="Accent3 69" xfId="20005" xr:uid="{00000000-0005-0000-0000-0000093A0000}"/>
    <cellStyle name="Accent3 69 2" xfId="20008" xr:uid="{00000000-0005-0000-0000-00000A3A0000}"/>
    <cellStyle name="Accent3 69_REKAP IBT" xfId="282" xr:uid="{00000000-0005-0000-0000-00000B3A0000}"/>
    <cellStyle name="Accent3 7" xfId="15823" xr:uid="{00000000-0005-0000-0000-00000C3A0000}"/>
    <cellStyle name="Accent3 7 2" xfId="20010" xr:uid="{00000000-0005-0000-0000-00000D3A0000}"/>
    <cellStyle name="Accent3 7 3" xfId="20012" xr:uid="{00000000-0005-0000-0000-00000E3A0000}"/>
    <cellStyle name="Accent3 7 4" xfId="20014" xr:uid="{00000000-0005-0000-0000-00000F3A0000}"/>
    <cellStyle name="Accent3 7 5" xfId="20015" xr:uid="{00000000-0005-0000-0000-0000103A0000}"/>
    <cellStyle name="Accent3 7 6" xfId="20018" xr:uid="{00000000-0005-0000-0000-0000113A0000}"/>
    <cellStyle name="Accent3 7_REKAP IBT" xfId="20021" xr:uid="{00000000-0005-0000-0000-0000123A0000}"/>
    <cellStyle name="Accent3 70" xfId="19961" xr:uid="{00000000-0005-0000-0000-0000133A0000}"/>
    <cellStyle name="Accent3 70 2" xfId="19965" xr:uid="{00000000-0005-0000-0000-0000143A0000}"/>
    <cellStyle name="Accent3 70_REKAP IBT" xfId="19971" xr:uid="{00000000-0005-0000-0000-0000153A0000}"/>
    <cellStyle name="Accent3 71" xfId="19975" xr:uid="{00000000-0005-0000-0000-0000163A0000}"/>
    <cellStyle name="Accent3 71 2" xfId="19980" xr:uid="{00000000-0005-0000-0000-0000173A0000}"/>
    <cellStyle name="Accent3 71_REKAP IBT" xfId="19984" xr:uid="{00000000-0005-0000-0000-0000183A0000}"/>
    <cellStyle name="Accent3 72" xfId="19990" xr:uid="{00000000-0005-0000-0000-0000193A0000}"/>
    <cellStyle name="Accent3 72 2" xfId="19994" xr:uid="{00000000-0005-0000-0000-00001A3A0000}"/>
    <cellStyle name="Accent3 72_REKAP IBT" xfId="17719" xr:uid="{00000000-0005-0000-0000-00001B3A0000}"/>
    <cellStyle name="Accent3 73" xfId="19997" xr:uid="{00000000-0005-0000-0000-00001C3A0000}"/>
    <cellStyle name="Accent3 73 2" xfId="20000" xr:uid="{00000000-0005-0000-0000-00001D3A0000}"/>
    <cellStyle name="Accent3 73_REKAP IBT" xfId="20003" xr:uid="{00000000-0005-0000-0000-00001E3A0000}"/>
    <cellStyle name="Accent3 74" xfId="20006" xr:uid="{00000000-0005-0000-0000-00001F3A0000}"/>
    <cellStyle name="Accent3 74 2" xfId="20009" xr:uid="{00000000-0005-0000-0000-0000203A0000}"/>
    <cellStyle name="Accent3 74_REKAP IBT" xfId="283" xr:uid="{00000000-0005-0000-0000-0000213A0000}"/>
    <cellStyle name="Accent3 75" xfId="20024" xr:uid="{00000000-0005-0000-0000-0000223A0000}"/>
    <cellStyle name="Accent3 75 2" xfId="20029" xr:uid="{00000000-0005-0000-0000-0000233A0000}"/>
    <cellStyle name="Accent3 75_REKAP IBT" xfId="20030" xr:uid="{00000000-0005-0000-0000-0000243A0000}"/>
    <cellStyle name="Accent3 76" xfId="20032" xr:uid="{00000000-0005-0000-0000-0000253A0000}"/>
    <cellStyle name="Accent3 76 2" xfId="19774" xr:uid="{00000000-0005-0000-0000-0000263A0000}"/>
    <cellStyle name="Accent3 76_REKAP IBT" xfId="7771" xr:uid="{00000000-0005-0000-0000-0000273A0000}"/>
    <cellStyle name="Accent3 77" xfId="20034" xr:uid="{00000000-0005-0000-0000-0000283A0000}"/>
    <cellStyle name="Accent3 77 2" xfId="19824" xr:uid="{00000000-0005-0000-0000-0000293A0000}"/>
    <cellStyle name="Accent3 77_REKAP IBT" xfId="11629" xr:uid="{00000000-0005-0000-0000-00002A3A0000}"/>
    <cellStyle name="Accent3 78" xfId="20037" xr:uid="{00000000-0005-0000-0000-00002B3A0000}"/>
    <cellStyle name="Accent3 78 2" xfId="19856" xr:uid="{00000000-0005-0000-0000-00002C3A0000}"/>
    <cellStyle name="Accent3 78_REKAP IBT" xfId="20039" xr:uid="{00000000-0005-0000-0000-00002D3A0000}"/>
    <cellStyle name="Accent3 79" xfId="20040" xr:uid="{00000000-0005-0000-0000-00002E3A0000}"/>
    <cellStyle name="Accent3 79 2" xfId="19906" xr:uid="{00000000-0005-0000-0000-00002F3A0000}"/>
    <cellStyle name="Accent3 79_REKAP IBT" xfId="20043" xr:uid="{00000000-0005-0000-0000-0000303A0000}"/>
    <cellStyle name="Accent3 8" xfId="20046" xr:uid="{00000000-0005-0000-0000-0000313A0000}"/>
    <cellStyle name="Accent3 8 2" xfId="20047" xr:uid="{00000000-0005-0000-0000-0000323A0000}"/>
    <cellStyle name="Accent3 8 3" xfId="6462" xr:uid="{00000000-0005-0000-0000-0000333A0000}"/>
    <cellStyle name="Accent3 8 4" xfId="20049" xr:uid="{00000000-0005-0000-0000-0000343A0000}"/>
    <cellStyle name="Accent3 8 5" xfId="8819" xr:uid="{00000000-0005-0000-0000-0000353A0000}"/>
    <cellStyle name="Accent3 8 6" xfId="4642" xr:uid="{00000000-0005-0000-0000-0000363A0000}"/>
    <cellStyle name="Accent3 8_REKAP IBT" xfId="20050" xr:uid="{00000000-0005-0000-0000-0000373A0000}"/>
    <cellStyle name="Accent3 80" xfId="20025" xr:uid="{00000000-0005-0000-0000-0000383A0000}"/>
    <cellStyle name="Accent3 81" xfId="20033" xr:uid="{00000000-0005-0000-0000-0000393A0000}"/>
    <cellStyle name="Accent3 81 2" xfId="19775" xr:uid="{00000000-0005-0000-0000-00003A3A0000}"/>
    <cellStyle name="Accent3 82" xfId="20035" xr:uid="{00000000-0005-0000-0000-00003B3A0000}"/>
    <cellStyle name="Accent3 83" xfId="20038" xr:uid="{00000000-0005-0000-0000-00003C3A0000}"/>
    <cellStyle name="Accent3 84" xfId="20041" xr:uid="{00000000-0005-0000-0000-00003D3A0000}"/>
    <cellStyle name="Accent3 85" xfId="20051" xr:uid="{00000000-0005-0000-0000-00003E3A0000}"/>
    <cellStyle name="Accent3 86" xfId="49895" xr:uid="{00000000-0005-0000-0000-00003F3A0000}"/>
    <cellStyle name="Accent3 9" xfId="20055" xr:uid="{00000000-0005-0000-0000-0000403A0000}"/>
    <cellStyle name="Accent3 9 2" xfId="20056" xr:uid="{00000000-0005-0000-0000-0000413A0000}"/>
    <cellStyle name="Accent3 9 3" xfId="20058" xr:uid="{00000000-0005-0000-0000-0000423A0000}"/>
    <cellStyle name="Accent3 9 4" xfId="20060" xr:uid="{00000000-0005-0000-0000-0000433A0000}"/>
    <cellStyle name="Accent3 9 5" xfId="20061" xr:uid="{00000000-0005-0000-0000-0000443A0000}"/>
    <cellStyle name="Accent3 9 6" xfId="20063" xr:uid="{00000000-0005-0000-0000-0000453A0000}"/>
    <cellStyle name="Accent3 9_REKAP IBT" xfId="20065" xr:uid="{00000000-0005-0000-0000-0000463A0000}"/>
    <cellStyle name="Accent4 10" xfId="20066" xr:uid="{00000000-0005-0000-0000-0000473A0000}"/>
    <cellStyle name="Accent4 10 2" xfId="20068" xr:uid="{00000000-0005-0000-0000-0000483A0000}"/>
    <cellStyle name="Accent4 10 3" xfId="20070" xr:uid="{00000000-0005-0000-0000-0000493A0000}"/>
    <cellStyle name="Accent4 10 4" xfId="20072" xr:uid="{00000000-0005-0000-0000-00004A3A0000}"/>
    <cellStyle name="Accent4 10 5" xfId="20074" xr:uid="{00000000-0005-0000-0000-00004B3A0000}"/>
    <cellStyle name="Accent4 10 6" xfId="20076" xr:uid="{00000000-0005-0000-0000-00004C3A0000}"/>
    <cellStyle name="Accent4 10_REKAP IBT" xfId="20078" xr:uid="{00000000-0005-0000-0000-00004D3A0000}"/>
    <cellStyle name="Accent4 11" xfId="20079" xr:uid="{00000000-0005-0000-0000-00004E3A0000}"/>
    <cellStyle name="Accent4 11 2" xfId="20083" xr:uid="{00000000-0005-0000-0000-00004F3A0000}"/>
    <cellStyle name="Accent4 11 3" xfId="20085" xr:uid="{00000000-0005-0000-0000-0000503A0000}"/>
    <cellStyle name="Accent4 11 4" xfId="20087" xr:uid="{00000000-0005-0000-0000-0000513A0000}"/>
    <cellStyle name="Accent4 11 5" xfId="20088" xr:uid="{00000000-0005-0000-0000-0000523A0000}"/>
    <cellStyle name="Accent4 11_REKAP IBT" xfId="20090" xr:uid="{00000000-0005-0000-0000-0000533A0000}"/>
    <cellStyle name="Accent4 12" xfId="20093" xr:uid="{00000000-0005-0000-0000-0000543A0000}"/>
    <cellStyle name="Accent4 12 2" xfId="20095" xr:uid="{00000000-0005-0000-0000-0000553A0000}"/>
    <cellStyle name="Accent4 12 3" xfId="20097" xr:uid="{00000000-0005-0000-0000-0000563A0000}"/>
    <cellStyle name="Accent4 12 4" xfId="20100" xr:uid="{00000000-0005-0000-0000-0000573A0000}"/>
    <cellStyle name="Accent4 12 5" xfId="20103" xr:uid="{00000000-0005-0000-0000-0000583A0000}"/>
    <cellStyle name="Accent4 12_REKAP IBT" xfId="20104" xr:uid="{00000000-0005-0000-0000-0000593A0000}"/>
    <cellStyle name="Accent4 13" xfId="20105" xr:uid="{00000000-0005-0000-0000-00005A3A0000}"/>
    <cellStyle name="Accent4 13 2" xfId="20107" xr:uid="{00000000-0005-0000-0000-00005B3A0000}"/>
    <cellStyle name="Accent4 13 3" xfId="20109" xr:uid="{00000000-0005-0000-0000-00005C3A0000}"/>
    <cellStyle name="Accent4 13 4" xfId="20112" xr:uid="{00000000-0005-0000-0000-00005D3A0000}"/>
    <cellStyle name="Accent4 13 5" xfId="20114" xr:uid="{00000000-0005-0000-0000-00005E3A0000}"/>
    <cellStyle name="Accent4 13_REKAP IBT" xfId="1985" xr:uid="{00000000-0005-0000-0000-00005F3A0000}"/>
    <cellStyle name="Accent4 14" xfId="20117" xr:uid="{00000000-0005-0000-0000-0000603A0000}"/>
    <cellStyle name="Accent4 14 2" xfId="20120" xr:uid="{00000000-0005-0000-0000-0000613A0000}"/>
    <cellStyle name="Accent4 14 3" xfId="20121" xr:uid="{00000000-0005-0000-0000-0000623A0000}"/>
    <cellStyle name="Accent4 14 4" xfId="20123" xr:uid="{00000000-0005-0000-0000-0000633A0000}"/>
    <cellStyle name="Accent4 14 5" xfId="20124" xr:uid="{00000000-0005-0000-0000-0000643A0000}"/>
    <cellStyle name="Accent4 14_REKAP IBT" xfId="20125" xr:uid="{00000000-0005-0000-0000-0000653A0000}"/>
    <cellStyle name="Accent4 15" xfId="20129" xr:uid="{00000000-0005-0000-0000-0000663A0000}"/>
    <cellStyle name="Accent4 15 2" xfId="20133" xr:uid="{00000000-0005-0000-0000-0000673A0000}"/>
    <cellStyle name="Accent4 15 3" xfId="20135" xr:uid="{00000000-0005-0000-0000-0000683A0000}"/>
    <cellStyle name="Accent4 15 4" xfId="20137" xr:uid="{00000000-0005-0000-0000-0000693A0000}"/>
    <cellStyle name="Accent4 15 5" xfId="20138" xr:uid="{00000000-0005-0000-0000-00006A3A0000}"/>
    <cellStyle name="Accent4 15_REKAP IBT" xfId="20140" xr:uid="{00000000-0005-0000-0000-00006B3A0000}"/>
    <cellStyle name="Accent4 16" xfId="20145" xr:uid="{00000000-0005-0000-0000-00006C3A0000}"/>
    <cellStyle name="Accent4 16 2" xfId="20147" xr:uid="{00000000-0005-0000-0000-00006D3A0000}"/>
    <cellStyle name="Accent4 16 3" xfId="20149" xr:uid="{00000000-0005-0000-0000-00006E3A0000}"/>
    <cellStyle name="Accent4 16 4" xfId="2672" xr:uid="{00000000-0005-0000-0000-00006F3A0000}"/>
    <cellStyle name="Accent4 16 5" xfId="20150" xr:uid="{00000000-0005-0000-0000-0000703A0000}"/>
    <cellStyle name="Accent4 16_REKAP IBT" xfId="91" xr:uid="{00000000-0005-0000-0000-0000713A0000}"/>
    <cellStyle name="Accent4 17" xfId="20154" xr:uid="{00000000-0005-0000-0000-0000723A0000}"/>
    <cellStyle name="Accent4 17 2" xfId="20157" xr:uid="{00000000-0005-0000-0000-0000733A0000}"/>
    <cellStyle name="Accent4 17 3" xfId="20160" xr:uid="{00000000-0005-0000-0000-0000743A0000}"/>
    <cellStyle name="Accent4 17 4" xfId="20161" xr:uid="{00000000-0005-0000-0000-0000753A0000}"/>
    <cellStyle name="Accent4 17 5" xfId="20162" xr:uid="{00000000-0005-0000-0000-0000763A0000}"/>
    <cellStyle name="Accent4 17_REKAP IBT" xfId="20166" xr:uid="{00000000-0005-0000-0000-0000773A0000}"/>
    <cellStyle name="Accent4 18" xfId="20169" xr:uid="{00000000-0005-0000-0000-0000783A0000}"/>
    <cellStyle name="Accent4 18 2" xfId="20172" xr:uid="{00000000-0005-0000-0000-0000793A0000}"/>
    <cellStyle name="Accent4 18_REKAP IBT" xfId="20177" xr:uid="{00000000-0005-0000-0000-00007A3A0000}"/>
    <cellStyle name="Accent4 19" xfId="20180" xr:uid="{00000000-0005-0000-0000-00007B3A0000}"/>
    <cellStyle name="Accent4 19 2" xfId="20183" xr:uid="{00000000-0005-0000-0000-00007C3A0000}"/>
    <cellStyle name="Accent4 19_REKAP IBT" xfId="20190" xr:uid="{00000000-0005-0000-0000-00007D3A0000}"/>
    <cellStyle name="Accent4 2" xfId="9280" xr:uid="{00000000-0005-0000-0000-00007E3A0000}"/>
    <cellStyle name="Accent4 2 10" xfId="20194" xr:uid="{00000000-0005-0000-0000-00007F3A0000}"/>
    <cellStyle name="Accent4 2 11" xfId="20197" xr:uid="{00000000-0005-0000-0000-0000803A0000}"/>
    <cellStyle name="Accent4 2 12" xfId="17840" xr:uid="{00000000-0005-0000-0000-0000813A0000}"/>
    <cellStyle name="Accent4 2 13" xfId="20199" xr:uid="{00000000-0005-0000-0000-0000823A0000}"/>
    <cellStyle name="Accent4 2 14" xfId="20201" xr:uid="{00000000-0005-0000-0000-0000833A0000}"/>
    <cellStyle name="Accent4 2 15" xfId="20202" xr:uid="{00000000-0005-0000-0000-0000843A0000}"/>
    <cellStyle name="Accent4 2 16" xfId="20204" xr:uid="{00000000-0005-0000-0000-0000853A0000}"/>
    <cellStyle name="Accent4 2 17" xfId="7345" xr:uid="{00000000-0005-0000-0000-0000863A0000}"/>
    <cellStyle name="Accent4 2 18" xfId="20206" xr:uid="{00000000-0005-0000-0000-0000873A0000}"/>
    <cellStyle name="Accent4 2 19" xfId="20208" xr:uid="{00000000-0005-0000-0000-0000883A0000}"/>
    <cellStyle name="Accent4 2 2" xfId="6892" xr:uid="{00000000-0005-0000-0000-0000893A0000}"/>
    <cellStyle name="Accent4 2 2 2" xfId="20210" xr:uid="{00000000-0005-0000-0000-00008A3A0000}"/>
    <cellStyle name="Accent4 2 2 3" xfId="50321" xr:uid="{00000000-0005-0000-0000-00008B3A0000}"/>
    <cellStyle name="Accent4 2 20" xfId="20203" xr:uid="{00000000-0005-0000-0000-00008C3A0000}"/>
    <cellStyle name="Accent4 2 21" xfId="20205" xr:uid="{00000000-0005-0000-0000-00008D3A0000}"/>
    <cellStyle name="Accent4 2 22" xfId="7346" xr:uid="{00000000-0005-0000-0000-00008E3A0000}"/>
    <cellStyle name="Accent4 2 23" xfId="20207" xr:uid="{00000000-0005-0000-0000-00008F3A0000}"/>
    <cellStyle name="Accent4 2 24" xfId="20209" xr:uid="{00000000-0005-0000-0000-0000903A0000}"/>
    <cellStyle name="Accent4 2 25" xfId="20211" xr:uid="{00000000-0005-0000-0000-0000913A0000}"/>
    <cellStyle name="Accent4 2 26" xfId="20214" xr:uid="{00000000-0005-0000-0000-0000923A0000}"/>
    <cellStyle name="Accent4 2 27" xfId="20215" xr:uid="{00000000-0005-0000-0000-0000933A0000}"/>
    <cellStyle name="Accent4 2 28" xfId="20216" xr:uid="{00000000-0005-0000-0000-0000943A0000}"/>
    <cellStyle name="Accent4 2 29" xfId="20219" xr:uid="{00000000-0005-0000-0000-0000953A0000}"/>
    <cellStyle name="Accent4 2 3" xfId="6895" xr:uid="{00000000-0005-0000-0000-0000963A0000}"/>
    <cellStyle name="Accent4 2 4" xfId="20221" xr:uid="{00000000-0005-0000-0000-0000973A0000}"/>
    <cellStyle name="Accent4 2 5" xfId="20222" xr:uid="{00000000-0005-0000-0000-0000983A0000}"/>
    <cellStyle name="Accent4 2 6" xfId="20223" xr:uid="{00000000-0005-0000-0000-0000993A0000}"/>
    <cellStyle name="Accent4 2 7" xfId="20224" xr:uid="{00000000-0005-0000-0000-00009A3A0000}"/>
    <cellStyle name="Accent4 2 8" xfId="7333" xr:uid="{00000000-0005-0000-0000-00009B3A0000}"/>
    <cellStyle name="Accent4 2 9" xfId="20225" xr:uid="{00000000-0005-0000-0000-00009C3A0000}"/>
    <cellStyle name="Accent4 2_REKAP IBT" xfId="44" xr:uid="{00000000-0005-0000-0000-00009D3A0000}"/>
    <cellStyle name="Accent4 20" xfId="20130" xr:uid="{00000000-0005-0000-0000-00009E3A0000}"/>
    <cellStyle name="Accent4 20 2" xfId="20134" xr:uid="{00000000-0005-0000-0000-00009F3A0000}"/>
    <cellStyle name="Accent4 20_REKAP IBT" xfId="20141" xr:uid="{00000000-0005-0000-0000-0000A03A0000}"/>
    <cellStyle name="Accent4 21" xfId="20146" xr:uid="{00000000-0005-0000-0000-0000A13A0000}"/>
    <cellStyle name="Accent4 21 2" xfId="20148" xr:uid="{00000000-0005-0000-0000-0000A23A0000}"/>
    <cellStyle name="Accent4 21_REKAP IBT" xfId="92" xr:uid="{00000000-0005-0000-0000-0000A33A0000}"/>
    <cellStyle name="Accent4 22" xfId="20155" xr:uid="{00000000-0005-0000-0000-0000A43A0000}"/>
    <cellStyle name="Accent4 22 2" xfId="20158" xr:uid="{00000000-0005-0000-0000-0000A53A0000}"/>
    <cellStyle name="Accent4 22_REKAP IBT" xfId="20167" xr:uid="{00000000-0005-0000-0000-0000A63A0000}"/>
    <cellStyle name="Accent4 23" xfId="20170" xr:uid="{00000000-0005-0000-0000-0000A73A0000}"/>
    <cellStyle name="Accent4 23 2" xfId="20173" xr:uid="{00000000-0005-0000-0000-0000A83A0000}"/>
    <cellStyle name="Accent4 23_REKAP IBT" xfId="20178" xr:uid="{00000000-0005-0000-0000-0000A93A0000}"/>
    <cellStyle name="Accent4 24" xfId="20181" xr:uid="{00000000-0005-0000-0000-0000AA3A0000}"/>
    <cellStyle name="Accent4 24 2" xfId="20184" xr:uid="{00000000-0005-0000-0000-0000AB3A0000}"/>
    <cellStyle name="Accent4 24_REKAP IBT" xfId="20191" xr:uid="{00000000-0005-0000-0000-0000AC3A0000}"/>
    <cellStyle name="Accent4 25" xfId="3349" xr:uid="{00000000-0005-0000-0000-0000AD3A0000}"/>
    <cellStyle name="Accent4 25 2" xfId="20226" xr:uid="{00000000-0005-0000-0000-0000AE3A0000}"/>
    <cellStyle name="Accent4 25_REKAP IBT" xfId="476" xr:uid="{00000000-0005-0000-0000-0000AF3A0000}"/>
    <cellStyle name="Accent4 26" xfId="20230" xr:uid="{00000000-0005-0000-0000-0000B03A0000}"/>
    <cellStyle name="Accent4 26 2" xfId="20232" xr:uid="{00000000-0005-0000-0000-0000B13A0000}"/>
    <cellStyle name="Accent4 26_REKAP IBT" xfId="3566" xr:uid="{00000000-0005-0000-0000-0000B23A0000}"/>
    <cellStyle name="Accent4 27" xfId="20234" xr:uid="{00000000-0005-0000-0000-0000B33A0000}"/>
    <cellStyle name="Accent4 27 2" xfId="20236" xr:uid="{00000000-0005-0000-0000-0000B43A0000}"/>
    <cellStyle name="Accent4 27_REKAP IBT" xfId="20238" xr:uid="{00000000-0005-0000-0000-0000B53A0000}"/>
    <cellStyle name="Accent4 28" xfId="20241" xr:uid="{00000000-0005-0000-0000-0000B63A0000}"/>
    <cellStyle name="Accent4 28 2" xfId="20243" xr:uid="{00000000-0005-0000-0000-0000B73A0000}"/>
    <cellStyle name="Accent4 28_REKAP IBT" xfId="20246" xr:uid="{00000000-0005-0000-0000-0000B83A0000}"/>
    <cellStyle name="Accent4 29" xfId="20248" xr:uid="{00000000-0005-0000-0000-0000B93A0000}"/>
    <cellStyle name="Accent4 29 2" xfId="20250" xr:uid="{00000000-0005-0000-0000-0000BA3A0000}"/>
    <cellStyle name="Accent4 29_REKAP IBT" xfId="20252" xr:uid="{00000000-0005-0000-0000-0000BB3A0000}"/>
    <cellStyle name="Accent4 3" xfId="9284" xr:uid="{00000000-0005-0000-0000-0000BC3A0000}"/>
    <cellStyle name="Accent4 3 10" xfId="20257" xr:uid="{00000000-0005-0000-0000-0000BD3A0000}"/>
    <cellStyle name="Accent4 3 11" xfId="20263" xr:uid="{00000000-0005-0000-0000-0000BE3A0000}"/>
    <cellStyle name="Accent4 3 12" xfId="20264" xr:uid="{00000000-0005-0000-0000-0000BF3A0000}"/>
    <cellStyle name="Accent4 3 13" xfId="20265" xr:uid="{00000000-0005-0000-0000-0000C03A0000}"/>
    <cellStyle name="Accent4 3 14" xfId="20266" xr:uid="{00000000-0005-0000-0000-0000C13A0000}"/>
    <cellStyle name="Accent4 3 15" xfId="20267" xr:uid="{00000000-0005-0000-0000-0000C23A0000}"/>
    <cellStyle name="Accent4 3 2" xfId="6910" xr:uid="{00000000-0005-0000-0000-0000C33A0000}"/>
    <cellStyle name="Accent4 3 3" xfId="6593" xr:uid="{00000000-0005-0000-0000-0000C43A0000}"/>
    <cellStyle name="Accent4 3 4" xfId="20269" xr:uid="{00000000-0005-0000-0000-0000C53A0000}"/>
    <cellStyle name="Accent4 3 5" xfId="20270" xr:uid="{00000000-0005-0000-0000-0000C63A0000}"/>
    <cellStyle name="Accent4 3 6" xfId="20271" xr:uid="{00000000-0005-0000-0000-0000C73A0000}"/>
    <cellStyle name="Accent4 3 7" xfId="20274" xr:uid="{00000000-0005-0000-0000-0000C83A0000}"/>
    <cellStyle name="Accent4 3 8" xfId="20277" xr:uid="{00000000-0005-0000-0000-0000C93A0000}"/>
    <cellStyle name="Accent4 3 9" xfId="20278" xr:uid="{00000000-0005-0000-0000-0000CA3A0000}"/>
    <cellStyle name="Accent4 3_REKAP IBT" xfId="20279" xr:uid="{00000000-0005-0000-0000-0000CB3A0000}"/>
    <cellStyle name="Accent4 30" xfId="3350" xr:uid="{00000000-0005-0000-0000-0000CC3A0000}"/>
    <cellStyle name="Accent4 30 2" xfId="20227" xr:uid="{00000000-0005-0000-0000-0000CD3A0000}"/>
    <cellStyle name="Accent4 30_REKAP IBT" xfId="477" xr:uid="{00000000-0005-0000-0000-0000CE3A0000}"/>
    <cellStyle name="Accent4 31" xfId="20231" xr:uid="{00000000-0005-0000-0000-0000CF3A0000}"/>
    <cellStyle name="Accent4 31 2" xfId="20233" xr:uid="{00000000-0005-0000-0000-0000D03A0000}"/>
    <cellStyle name="Accent4 31_REKAP IBT" xfId="3567" xr:uid="{00000000-0005-0000-0000-0000D13A0000}"/>
    <cellStyle name="Accent4 32" xfId="20235" xr:uid="{00000000-0005-0000-0000-0000D23A0000}"/>
    <cellStyle name="Accent4 32 2" xfId="20237" xr:uid="{00000000-0005-0000-0000-0000D33A0000}"/>
    <cellStyle name="Accent4 32_REKAP IBT" xfId="20239" xr:uid="{00000000-0005-0000-0000-0000D43A0000}"/>
    <cellStyle name="Accent4 33" xfId="20242" xr:uid="{00000000-0005-0000-0000-0000D53A0000}"/>
    <cellStyle name="Accent4 33 2" xfId="20244" xr:uid="{00000000-0005-0000-0000-0000D63A0000}"/>
    <cellStyle name="Accent4 33_REKAP IBT" xfId="20247" xr:uid="{00000000-0005-0000-0000-0000D73A0000}"/>
    <cellStyle name="Accent4 34" xfId="20249" xr:uid="{00000000-0005-0000-0000-0000D83A0000}"/>
    <cellStyle name="Accent4 34 2" xfId="20251" xr:uid="{00000000-0005-0000-0000-0000D93A0000}"/>
    <cellStyle name="Accent4 34_REKAP IBT" xfId="20253" xr:uid="{00000000-0005-0000-0000-0000DA3A0000}"/>
    <cellStyle name="Accent4 35" xfId="20280" xr:uid="{00000000-0005-0000-0000-0000DB3A0000}"/>
    <cellStyle name="Accent4 35 2" xfId="20282" xr:uid="{00000000-0005-0000-0000-0000DC3A0000}"/>
    <cellStyle name="Accent4 35_REKAP IBT" xfId="20284" xr:uid="{00000000-0005-0000-0000-0000DD3A0000}"/>
    <cellStyle name="Accent4 36" xfId="20286" xr:uid="{00000000-0005-0000-0000-0000DE3A0000}"/>
    <cellStyle name="Accent4 36 2" xfId="20288" xr:uid="{00000000-0005-0000-0000-0000DF3A0000}"/>
    <cellStyle name="Accent4 36_REKAP IBT" xfId="20290" xr:uid="{00000000-0005-0000-0000-0000E03A0000}"/>
    <cellStyle name="Accent4 37" xfId="8891" xr:uid="{00000000-0005-0000-0000-0000E13A0000}"/>
    <cellStyle name="Accent4 37 2" xfId="8896" xr:uid="{00000000-0005-0000-0000-0000E23A0000}"/>
    <cellStyle name="Accent4 37_REKAP IBT" xfId="20293" xr:uid="{00000000-0005-0000-0000-0000E33A0000}"/>
    <cellStyle name="Accent4 38" xfId="8900" xr:uid="{00000000-0005-0000-0000-0000E43A0000}"/>
    <cellStyle name="Accent4 38 2" xfId="20295" xr:uid="{00000000-0005-0000-0000-0000E53A0000}"/>
    <cellStyle name="Accent4 38_REKAP IBT" xfId="20297" xr:uid="{00000000-0005-0000-0000-0000E63A0000}"/>
    <cellStyle name="Accent4 39" xfId="8904" xr:uid="{00000000-0005-0000-0000-0000E73A0000}"/>
    <cellStyle name="Accent4 39 2" xfId="20299" xr:uid="{00000000-0005-0000-0000-0000E83A0000}"/>
    <cellStyle name="Accent4 39_REKAP IBT" xfId="16024" xr:uid="{00000000-0005-0000-0000-0000E93A0000}"/>
    <cellStyle name="Accent4 4" xfId="7495" xr:uid="{00000000-0005-0000-0000-0000EA3A0000}"/>
    <cellStyle name="Accent4 4 2" xfId="6923" xr:uid="{00000000-0005-0000-0000-0000EB3A0000}"/>
    <cellStyle name="Accent4 4 3" xfId="6930" xr:uid="{00000000-0005-0000-0000-0000EC3A0000}"/>
    <cellStyle name="Accent4 4 4" xfId="20301" xr:uid="{00000000-0005-0000-0000-0000ED3A0000}"/>
    <cellStyle name="Accent4 4 5" xfId="20302" xr:uid="{00000000-0005-0000-0000-0000EE3A0000}"/>
    <cellStyle name="Accent4 4 6" xfId="20303" xr:uid="{00000000-0005-0000-0000-0000EF3A0000}"/>
    <cellStyle name="Accent4 4_REKAP IBT" xfId="17259" xr:uid="{00000000-0005-0000-0000-0000F03A0000}"/>
    <cellStyle name="Accent4 40" xfId="20281" xr:uid="{00000000-0005-0000-0000-0000F13A0000}"/>
    <cellStyle name="Accent4 40 2" xfId="20283" xr:uid="{00000000-0005-0000-0000-0000F23A0000}"/>
    <cellStyle name="Accent4 40_REKAP IBT" xfId="20285" xr:uid="{00000000-0005-0000-0000-0000F33A0000}"/>
    <cellStyle name="Accent4 41" xfId="20287" xr:uid="{00000000-0005-0000-0000-0000F43A0000}"/>
    <cellStyle name="Accent4 41 2" xfId="20289" xr:uid="{00000000-0005-0000-0000-0000F53A0000}"/>
    <cellStyle name="Accent4 41_REKAP IBT" xfId="20291" xr:uid="{00000000-0005-0000-0000-0000F63A0000}"/>
    <cellStyle name="Accent4 42" xfId="8892" xr:uid="{00000000-0005-0000-0000-0000F73A0000}"/>
    <cellStyle name="Accent4 42 2" xfId="8897" xr:uid="{00000000-0005-0000-0000-0000F83A0000}"/>
    <cellStyle name="Accent4 42_REKAP IBT" xfId="20294" xr:uid="{00000000-0005-0000-0000-0000F93A0000}"/>
    <cellStyle name="Accent4 43" xfId="8901" xr:uid="{00000000-0005-0000-0000-0000FA3A0000}"/>
    <cellStyle name="Accent4 43 2" xfId="20296" xr:uid="{00000000-0005-0000-0000-0000FB3A0000}"/>
    <cellStyle name="Accent4 43_REKAP IBT" xfId="20298" xr:uid="{00000000-0005-0000-0000-0000FC3A0000}"/>
    <cellStyle name="Accent4 44" xfId="8905" xr:uid="{00000000-0005-0000-0000-0000FD3A0000}"/>
    <cellStyle name="Accent4 44 2" xfId="20300" xr:uid="{00000000-0005-0000-0000-0000FE3A0000}"/>
    <cellStyle name="Accent4 44_REKAP IBT" xfId="16025" xr:uid="{00000000-0005-0000-0000-0000FF3A0000}"/>
    <cellStyle name="Accent4 45" xfId="8908" xr:uid="{00000000-0005-0000-0000-0000003B0000}"/>
    <cellStyle name="Accent4 45 2" xfId="20304" xr:uid="{00000000-0005-0000-0000-0000013B0000}"/>
    <cellStyle name="Accent4 45_REKAP IBT" xfId="20306" xr:uid="{00000000-0005-0000-0000-0000023B0000}"/>
    <cellStyle name="Accent4 46" xfId="14180" xr:uid="{00000000-0005-0000-0000-0000033B0000}"/>
    <cellStyle name="Accent4 46 2" xfId="20309" xr:uid="{00000000-0005-0000-0000-0000043B0000}"/>
    <cellStyle name="Accent4 46_REKAP IBT" xfId="20311" xr:uid="{00000000-0005-0000-0000-0000053B0000}"/>
    <cellStyle name="Accent4 47" xfId="20313" xr:uid="{00000000-0005-0000-0000-0000063B0000}"/>
    <cellStyle name="Accent4 47 2" xfId="20315" xr:uid="{00000000-0005-0000-0000-0000073B0000}"/>
    <cellStyle name="Accent4 47_REKAP IBT" xfId="20317" xr:uid="{00000000-0005-0000-0000-0000083B0000}"/>
    <cellStyle name="Accent4 48" xfId="20320" xr:uid="{00000000-0005-0000-0000-0000093B0000}"/>
    <cellStyle name="Accent4 48 2" xfId="20324" xr:uid="{00000000-0005-0000-0000-00000A3B0000}"/>
    <cellStyle name="Accent4 48_REKAP IBT" xfId="8977" xr:uid="{00000000-0005-0000-0000-00000B3B0000}"/>
    <cellStyle name="Accent4 49" xfId="20327" xr:uid="{00000000-0005-0000-0000-00000C3B0000}"/>
    <cellStyle name="Accent4 49 2" xfId="20331" xr:uid="{00000000-0005-0000-0000-00000D3B0000}"/>
    <cellStyle name="Accent4 49_REKAP IBT" xfId="1423" xr:uid="{00000000-0005-0000-0000-00000E3B0000}"/>
    <cellStyle name="Accent4 5" xfId="15831" xr:uid="{00000000-0005-0000-0000-00000F3B0000}"/>
    <cellStyle name="Accent4 5 2" xfId="6967" xr:uid="{00000000-0005-0000-0000-0000103B0000}"/>
    <cellStyle name="Accent4 5 3" xfId="2041" xr:uid="{00000000-0005-0000-0000-0000113B0000}"/>
    <cellStyle name="Accent4 5 4" xfId="20333" xr:uid="{00000000-0005-0000-0000-0000123B0000}"/>
    <cellStyle name="Accent4 5 5" xfId="20334" xr:uid="{00000000-0005-0000-0000-0000133B0000}"/>
    <cellStyle name="Accent4 5 6" xfId="20335" xr:uid="{00000000-0005-0000-0000-0000143B0000}"/>
    <cellStyle name="Accent4 5_REKAP IBT" xfId="17302" xr:uid="{00000000-0005-0000-0000-0000153B0000}"/>
    <cellStyle name="Accent4 50" xfId="8909" xr:uid="{00000000-0005-0000-0000-0000163B0000}"/>
    <cellStyle name="Accent4 50 2" xfId="20305" xr:uid="{00000000-0005-0000-0000-0000173B0000}"/>
    <cellStyle name="Accent4 50_REKAP IBT" xfId="20307" xr:uid="{00000000-0005-0000-0000-0000183B0000}"/>
    <cellStyle name="Accent4 51" xfId="14181" xr:uid="{00000000-0005-0000-0000-0000193B0000}"/>
    <cellStyle name="Accent4 51 2" xfId="20310" xr:uid="{00000000-0005-0000-0000-00001A3B0000}"/>
    <cellStyle name="Accent4 51_REKAP IBT" xfId="20312" xr:uid="{00000000-0005-0000-0000-00001B3B0000}"/>
    <cellStyle name="Accent4 52" xfId="20314" xr:uid="{00000000-0005-0000-0000-00001C3B0000}"/>
    <cellStyle name="Accent4 52 2" xfId="20316" xr:uid="{00000000-0005-0000-0000-00001D3B0000}"/>
    <cellStyle name="Accent4 52_REKAP IBT" xfId="20318" xr:uid="{00000000-0005-0000-0000-00001E3B0000}"/>
    <cellStyle name="Accent4 53" xfId="20321" xr:uid="{00000000-0005-0000-0000-00001F3B0000}"/>
    <cellStyle name="Accent4 53 2" xfId="20325" xr:uid="{00000000-0005-0000-0000-0000203B0000}"/>
    <cellStyle name="Accent4 53_REKAP IBT" xfId="8978" xr:uid="{00000000-0005-0000-0000-0000213B0000}"/>
    <cellStyle name="Accent4 54" xfId="20328" xr:uid="{00000000-0005-0000-0000-0000223B0000}"/>
    <cellStyle name="Accent4 54 2" xfId="20332" xr:uid="{00000000-0005-0000-0000-0000233B0000}"/>
    <cellStyle name="Accent4 54_REKAP IBT" xfId="1424" xr:uid="{00000000-0005-0000-0000-0000243B0000}"/>
    <cellStyle name="Accent4 55" xfId="20337" xr:uid="{00000000-0005-0000-0000-0000253B0000}"/>
    <cellStyle name="Accent4 55 2" xfId="20342" xr:uid="{00000000-0005-0000-0000-0000263B0000}"/>
    <cellStyle name="Accent4 55_REKAP IBT" xfId="20344" xr:uid="{00000000-0005-0000-0000-0000273B0000}"/>
    <cellStyle name="Accent4 56" xfId="20347" xr:uid="{00000000-0005-0000-0000-0000283B0000}"/>
    <cellStyle name="Accent4 56 2" xfId="20351" xr:uid="{00000000-0005-0000-0000-0000293B0000}"/>
    <cellStyle name="Accent4 56_REKAP IBT" xfId="20355" xr:uid="{00000000-0005-0000-0000-00002A3B0000}"/>
    <cellStyle name="Accent4 57" xfId="20358" xr:uid="{00000000-0005-0000-0000-00002B3B0000}"/>
    <cellStyle name="Accent4 57 2" xfId="20361" xr:uid="{00000000-0005-0000-0000-00002C3B0000}"/>
    <cellStyle name="Accent4 57_REKAP IBT" xfId="20363" xr:uid="{00000000-0005-0000-0000-00002D3B0000}"/>
    <cellStyle name="Accent4 58" xfId="441" xr:uid="{00000000-0005-0000-0000-00002E3B0000}"/>
    <cellStyle name="Accent4 58 2" xfId="20367" xr:uid="{00000000-0005-0000-0000-00002F3B0000}"/>
    <cellStyle name="Accent4 58_REKAP IBT" xfId="20369" xr:uid="{00000000-0005-0000-0000-0000303B0000}"/>
    <cellStyle name="Accent4 59" xfId="20373" xr:uid="{00000000-0005-0000-0000-0000313B0000}"/>
    <cellStyle name="Accent4 59 2" xfId="20378" xr:uid="{00000000-0005-0000-0000-0000323B0000}"/>
    <cellStyle name="Accent4 59_REKAP IBT" xfId="20380" xr:uid="{00000000-0005-0000-0000-0000333B0000}"/>
    <cellStyle name="Accent4 6" xfId="15834" xr:uid="{00000000-0005-0000-0000-0000343B0000}"/>
    <cellStyle name="Accent4 6 2" xfId="6981" xr:uid="{00000000-0005-0000-0000-0000353B0000}"/>
    <cellStyle name="Accent4 6 3" xfId="6984" xr:uid="{00000000-0005-0000-0000-0000363B0000}"/>
    <cellStyle name="Accent4 6 4" xfId="20382" xr:uid="{00000000-0005-0000-0000-0000373B0000}"/>
    <cellStyle name="Accent4 6 5" xfId="1956" xr:uid="{00000000-0005-0000-0000-0000383B0000}"/>
    <cellStyle name="Accent4 6 6" xfId="20383" xr:uid="{00000000-0005-0000-0000-0000393B0000}"/>
    <cellStyle name="Accent4 6_REKAP IBT" xfId="20384" xr:uid="{00000000-0005-0000-0000-00003A3B0000}"/>
    <cellStyle name="Accent4 60" xfId="20338" xr:uid="{00000000-0005-0000-0000-00003B3B0000}"/>
    <cellStyle name="Accent4 60 2" xfId="20343" xr:uid="{00000000-0005-0000-0000-00003C3B0000}"/>
    <cellStyle name="Accent4 60_REKAP IBT" xfId="20345" xr:uid="{00000000-0005-0000-0000-00003D3B0000}"/>
    <cellStyle name="Accent4 61" xfId="20348" xr:uid="{00000000-0005-0000-0000-00003E3B0000}"/>
    <cellStyle name="Accent4 61 2" xfId="20352" xr:uid="{00000000-0005-0000-0000-00003F3B0000}"/>
    <cellStyle name="Accent4 61_REKAP IBT" xfId="20356" xr:uid="{00000000-0005-0000-0000-0000403B0000}"/>
    <cellStyle name="Accent4 62" xfId="20359" xr:uid="{00000000-0005-0000-0000-0000413B0000}"/>
    <cellStyle name="Accent4 62 2" xfId="20362" xr:uid="{00000000-0005-0000-0000-0000423B0000}"/>
    <cellStyle name="Accent4 62_REKAP IBT" xfId="20364" xr:uid="{00000000-0005-0000-0000-0000433B0000}"/>
    <cellStyle name="Accent4 63" xfId="442" xr:uid="{00000000-0005-0000-0000-0000443B0000}"/>
    <cellStyle name="Accent4 63 2" xfId="20368" xr:uid="{00000000-0005-0000-0000-0000453B0000}"/>
    <cellStyle name="Accent4 63_REKAP IBT" xfId="20370" xr:uid="{00000000-0005-0000-0000-0000463B0000}"/>
    <cellStyle name="Accent4 64" xfId="20374" xr:uid="{00000000-0005-0000-0000-0000473B0000}"/>
    <cellStyle name="Accent4 64 2" xfId="20379" xr:uid="{00000000-0005-0000-0000-0000483B0000}"/>
    <cellStyle name="Accent4 64_REKAP IBT" xfId="20381" xr:uid="{00000000-0005-0000-0000-0000493B0000}"/>
    <cellStyle name="Accent4 65" xfId="20388" xr:uid="{00000000-0005-0000-0000-00004A3B0000}"/>
    <cellStyle name="Accent4 65 2" xfId="20391" xr:uid="{00000000-0005-0000-0000-00004B3B0000}"/>
    <cellStyle name="Accent4 65_REKAP IBT" xfId="16750" xr:uid="{00000000-0005-0000-0000-00004C3B0000}"/>
    <cellStyle name="Accent4 66" xfId="20395" xr:uid="{00000000-0005-0000-0000-00004D3B0000}"/>
    <cellStyle name="Accent4 66 2" xfId="20398" xr:uid="{00000000-0005-0000-0000-00004E3B0000}"/>
    <cellStyle name="Accent4 66_REKAP IBT" xfId="20400" xr:uid="{00000000-0005-0000-0000-00004F3B0000}"/>
    <cellStyle name="Accent4 67" xfId="11285" xr:uid="{00000000-0005-0000-0000-0000503B0000}"/>
    <cellStyle name="Accent4 67 2" xfId="20404" xr:uid="{00000000-0005-0000-0000-0000513B0000}"/>
    <cellStyle name="Accent4 67_REKAP IBT" xfId="20407" xr:uid="{00000000-0005-0000-0000-0000523B0000}"/>
    <cellStyle name="Accent4 68" xfId="20410" xr:uid="{00000000-0005-0000-0000-0000533B0000}"/>
    <cellStyle name="Accent4 68 2" xfId="20413" xr:uid="{00000000-0005-0000-0000-0000543B0000}"/>
    <cellStyle name="Accent4 68_REKAP IBT" xfId="20415" xr:uid="{00000000-0005-0000-0000-0000553B0000}"/>
    <cellStyle name="Accent4 69" xfId="20417" xr:uid="{00000000-0005-0000-0000-0000563B0000}"/>
    <cellStyle name="Accent4 69 2" xfId="20419" xr:uid="{00000000-0005-0000-0000-0000573B0000}"/>
    <cellStyle name="Accent4 69_REKAP IBT" xfId="20421" xr:uid="{00000000-0005-0000-0000-0000583B0000}"/>
    <cellStyle name="Accent4 7" xfId="15837" xr:uid="{00000000-0005-0000-0000-0000593B0000}"/>
    <cellStyle name="Accent4 7 2" xfId="7000" xr:uid="{00000000-0005-0000-0000-00005A3B0000}"/>
    <cellStyle name="Accent4 7 3" xfId="7003" xr:uid="{00000000-0005-0000-0000-00005B3B0000}"/>
    <cellStyle name="Accent4 7 4" xfId="15096" xr:uid="{00000000-0005-0000-0000-00005C3B0000}"/>
    <cellStyle name="Accent4 7 5" xfId="15099" xr:uid="{00000000-0005-0000-0000-00005D3B0000}"/>
    <cellStyle name="Accent4 7 6" xfId="15102" xr:uid="{00000000-0005-0000-0000-00005E3B0000}"/>
    <cellStyle name="Accent4 7_REKAP IBT" xfId="20424" xr:uid="{00000000-0005-0000-0000-00005F3B0000}"/>
    <cellStyle name="Accent4 70" xfId="20389" xr:uid="{00000000-0005-0000-0000-0000603B0000}"/>
    <cellStyle name="Accent4 70 2" xfId="20392" xr:uid="{00000000-0005-0000-0000-0000613B0000}"/>
    <cellStyle name="Accent4 70_REKAP IBT" xfId="16751" xr:uid="{00000000-0005-0000-0000-0000623B0000}"/>
    <cellStyle name="Accent4 71" xfId="20396" xr:uid="{00000000-0005-0000-0000-0000633B0000}"/>
    <cellStyle name="Accent4 71 2" xfId="20399" xr:uid="{00000000-0005-0000-0000-0000643B0000}"/>
    <cellStyle name="Accent4 71_REKAP IBT" xfId="20401" xr:uid="{00000000-0005-0000-0000-0000653B0000}"/>
    <cellStyle name="Accent4 72" xfId="11286" xr:uid="{00000000-0005-0000-0000-0000663B0000}"/>
    <cellStyle name="Accent4 72 2" xfId="20405" xr:uid="{00000000-0005-0000-0000-0000673B0000}"/>
    <cellStyle name="Accent4 72_REKAP IBT" xfId="20408" xr:uid="{00000000-0005-0000-0000-0000683B0000}"/>
    <cellStyle name="Accent4 73" xfId="20411" xr:uid="{00000000-0005-0000-0000-0000693B0000}"/>
    <cellStyle name="Accent4 73 2" xfId="20414" xr:uid="{00000000-0005-0000-0000-00006A3B0000}"/>
    <cellStyle name="Accent4 73_REKAP IBT" xfId="20416" xr:uid="{00000000-0005-0000-0000-00006B3B0000}"/>
    <cellStyle name="Accent4 74" xfId="20418" xr:uid="{00000000-0005-0000-0000-00006C3B0000}"/>
    <cellStyle name="Accent4 74 2" xfId="20420" xr:uid="{00000000-0005-0000-0000-00006D3B0000}"/>
    <cellStyle name="Accent4 74_REKAP IBT" xfId="20422" xr:uid="{00000000-0005-0000-0000-00006E3B0000}"/>
    <cellStyle name="Accent4 75" xfId="20425" xr:uid="{00000000-0005-0000-0000-00006F3B0000}"/>
    <cellStyle name="Accent4 75 2" xfId="20429" xr:uid="{00000000-0005-0000-0000-0000703B0000}"/>
    <cellStyle name="Accent4 75_REKAP IBT" xfId="20432" xr:uid="{00000000-0005-0000-0000-0000713B0000}"/>
    <cellStyle name="Accent4 76" xfId="20433" xr:uid="{00000000-0005-0000-0000-0000723B0000}"/>
    <cellStyle name="Accent4 76 2" xfId="20435" xr:uid="{00000000-0005-0000-0000-0000733B0000}"/>
    <cellStyle name="Accent4 76_REKAP IBT" xfId="20437" xr:uid="{00000000-0005-0000-0000-0000743B0000}"/>
    <cellStyle name="Accent4 77" xfId="20438" xr:uid="{00000000-0005-0000-0000-0000753B0000}"/>
    <cellStyle name="Accent4 77 2" xfId="20440" xr:uid="{00000000-0005-0000-0000-0000763B0000}"/>
    <cellStyle name="Accent4 77_REKAP IBT" xfId="18014" xr:uid="{00000000-0005-0000-0000-0000773B0000}"/>
    <cellStyle name="Accent4 78" xfId="20441" xr:uid="{00000000-0005-0000-0000-0000783B0000}"/>
    <cellStyle name="Accent4 78 2" xfId="20443" xr:uid="{00000000-0005-0000-0000-0000793B0000}"/>
    <cellStyle name="Accent4 78_REKAP IBT" xfId="20444" xr:uid="{00000000-0005-0000-0000-00007A3B0000}"/>
    <cellStyle name="Accent4 79" xfId="20445" xr:uid="{00000000-0005-0000-0000-00007B3B0000}"/>
    <cellStyle name="Accent4 79 2" xfId="20447" xr:uid="{00000000-0005-0000-0000-00007C3B0000}"/>
    <cellStyle name="Accent4 79_REKAP IBT" xfId="20448" xr:uid="{00000000-0005-0000-0000-00007D3B0000}"/>
    <cellStyle name="Accent4 8" xfId="20450" xr:uid="{00000000-0005-0000-0000-00007E3B0000}"/>
    <cellStyle name="Accent4 8 2" xfId="7024" xr:uid="{00000000-0005-0000-0000-00007F3B0000}"/>
    <cellStyle name="Accent4 8 3" xfId="6634" xr:uid="{00000000-0005-0000-0000-0000803B0000}"/>
    <cellStyle name="Accent4 8 4" xfId="15115" xr:uid="{00000000-0005-0000-0000-0000813B0000}"/>
    <cellStyle name="Accent4 8 5" xfId="8835" xr:uid="{00000000-0005-0000-0000-0000823B0000}"/>
    <cellStyle name="Accent4 8 6" xfId="1222" xr:uid="{00000000-0005-0000-0000-0000833B0000}"/>
    <cellStyle name="Accent4 8_REKAP IBT" xfId="16014" xr:uid="{00000000-0005-0000-0000-0000843B0000}"/>
    <cellStyle name="Accent4 80" xfId="20426" xr:uid="{00000000-0005-0000-0000-0000853B0000}"/>
    <cellStyle name="Accent4 81" xfId="20434" xr:uid="{00000000-0005-0000-0000-0000863B0000}"/>
    <cellStyle name="Accent4 81 2" xfId="20436" xr:uid="{00000000-0005-0000-0000-0000873B0000}"/>
    <cellStyle name="Accent4 82" xfId="20439" xr:uid="{00000000-0005-0000-0000-0000883B0000}"/>
    <cellStyle name="Accent4 83" xfId="20442" xr:uid="{00000000-0005-0000-0000-0000893B0000}"/>
    <cellStyle name="Accent4 84" xfId="20446" xr:uid="{00000000-0005-0000-0000-00008A3B0000}"/>
    <cellStyle name="Accent4 85" xfId="20451" xr:uid="{00000000-0005-0000-0000-00008B3B0000}"/>
    <cellStyle name="Accent4 86" xfId="49896" xr:uid="{00000000-0005-0000-0000-00008C3B0000}"/>
    <cellStyle name="Accent4 9" xfId="20452" xr:uid="{00000000-0005-0000-0000-00008D3B0000}"/>
    <cellStyle name="Accent4 9 2" xfId="7035" xr:uid="{00000000-0005-0000-0000-00008E3B0000}"/>
    <cellStyle name="Accent4 9 3" xfId="7038" xr:uid="{00000000-0005-0000-0000-00008F3B0000}"/>
    <cellStyle name="Accent4 9 4" xfId="15138" xr:uid="{00000000-0005-0000-0000-0000903B0000}"/>
    <cellStyle name="Accent4 9 5" xfId="15142" xr:uid="{00000000-0005-0000-0000-0000913B0000}"/>
    <cellStyle name="Accent4 9 6" xfId="15145" xr:uid="{00000000-0005-0000-0000-0000923B0000}"/>
    <cellStyle name="Accent4 9_REKAP IBT" xfId="20456" xr:uid="{00000000-0005-0000-0000-0000933B0000}"/>
    <cellStyle name="Accent5 10" xfId="20460" xr:uid="{00000000-0005-0000-0000-0000943B0000}"/>
    <cellStyle name="Accent5 10 2" xfId="20464" xr:uid="{00000000-0005-0000-0000-0000953B0000}"/>
    <cellStyle name="Accent5 10 3" xfId="20466" xr:uid="{00000000-0005-0000-0000-0000963B0000}"/>
    <cellStyle name="Accent5 10 4" xfId="20468" xr:uid="{00000000-0005-0000-0000-0000973B0000}"/>
    <cellStyle name="Accent5 10 5" xfId="20472" xr:uid="{00000000-0005-0000-0000-0000983B0000}"/>
    <cellStyle name="Accent5 10 6" xfId="20474" xr:uid="{00000000-0005-0000-0000-0000993B0000}"/>
    <cellStyle name="Accent5 10_REKAP IBT" xfId="20475" xr:uid="{00000000-0005-0000-0000-00009A3B0000}"/>
    <cellStyle name="Accent5 11" xfId="20483" xr:uid="{00000000-0005-0000-0000-00009B3B0000}"/>
    <cellStyle name="Accent5 11 2" xfId="20488" xr:uid="{00000000-0005-0000-0000-00009C3B0000}"/>
    <cellStyle name="Accent5 11 3" xfId="20489" xr:uid="{00000000-0005-0000-0000-00009D3B0000}"/>
    <cellStyle name="Accent5 11 4" xfId="20492" xr:uid="{00000000-0005-0000-0000-00009E3B0000}"/>
    <cellStyle name="Accent5 11 5" xfId="20496" xr:uid="{00000000-0005-0000-0000-00009F3B0000}"/>
    <cellStyle name="Accent5 11_REKAP IBT" xfId="6357" xr:uid="{00000000-0005-0000-0000-0000A03B0000}"/>
    <cellStyle name="Accent5 12" xfId="14798" xr:uid="{00000000-0005-0000-0000-0000A13B0000}"/>
    <cellStyle name="Accent5 12 2" xfId="20500" xr:uid="{00000000-0005-0000-0000-0000A23B0000}"/>
    <cellStyle name="Accent5 12 3" xfId="20501" xr:uid="{00000000-0005-0000-0000-0000A33B0000}"/>
    <cellStyle name="Accent5 12 4" xfId="20504" xr:uid="{00000000-0005-0000-0000-0000A43B0000}"/>
    <cellStyle name="Accent5 12 5" xfId="20508" xr:uid="{00000000-0005-0000-0000-0000A53B0000}"/>
    <cellStyle name="Accent5 12_REKAP IBT" xfId="20512" xr:uid="{00000000-0005-0000-0000-0000A63B0000}"/>
    <cellStyle name="Accent5 13" xfId="20515" xr:uid="{00000000-0005-0000-0000-0000A73B0000}"/>
    <cellStyle name="Accent5 13 2" xfId="20517" xr:uid="{00000000-0005-0000-0000-0000A83B0000}"/>
    <cellStyle name="Accent5 13 3" xfId="20518" xr:uid="{00000000-0005-0000-0000-0000A93B0000}"/>
    <cellStyle name="Accent5 13 4" xfId="20520" xr:uid="{00000000-0005-0000-0000-0000AA3B0000}"/>
    <cellStyle name="Accent5 13 5" xfId="20521" xr:uid="{00000000-0005-0000-0000-0000AB3B0000}"/>
    <cellStyle name="Accent5 13_REKAP IBT" xfId="20523" xr:uid="{00000000-0005-0000-0000-0000AC3B0000}"/>
    <cellStyle name="Accent5 14" xfId="1469" xr:uid="{00000000-0005-0000-0000-0000AD3B0000}"/>
    <cellStyle name="Accent5 14 2" xfId="20528" xr:uid="{00000000-0005-0000-0000-0000AE3B0000}"/>
    <cellStyle name="Accent5 14 3" xfId="20529" xr:uid="{00000000-0005-0000-0000-0000AF3B0000}"/>
    <cellStyle name="Accent5 14 4" xfId="20530" xr:uid="{00000000-0005-0000-0000-0000B03B0000}"/>
    <cellStyle name="Accent5 14 5" xfId="20531" xr:uid="{00000000-0005-0000-0000-0000B13B0000}"/>
    <cellStyle name="Accent5 14_REKAP IBT" xfId="20533" xr:uid="{00000000-0005-0000-0000-0000B23B0000}"/>
    <cellStyle name="Accent5 15" xfId="20536" xr:uid="{00000000-0005-0000-0000-0000B33B0000}"/>
    <cellStyle name="Accent5 15 2" xfId="20542" xr:uid="{00000000-0005-0000-0000-0000B43B0000}"/>
    <cellStyle name="Accent5 15 3" xfId="20547" xr:uid="{00000000-0005-0000-0000-0000B53B0000}"/>
    <cellStyle name="Accent5 15 4" xfId="20548" xr:uid="{00000000-0005-0000-0000-0000B63B0000}"/>
    <cellStyle name="Accent5 15 5" xfId="4972" xr:uid="{00000000-0005-0000-0000-0000B73B0000}"/>
    <cellStyle name="Accent5 15_REKAP IBT" xfId="20549" xr:uid="{00000000-0005-0000-0000-0000B83B0000}"/>
    <cellStyle name="Accent5 16" xfId="20557" xr:uid="{00000000-0005-0000-0000-0000B93B0000}"/>
    <cellStyle name="Accent5 16 2" xfId="20561" xr:uid="{00000000-0005-0000-0000-0000BA3B0000}"/>
    <cellStyle name="Accent5 16 3" xfId="20563" xr:uid="{00000000-0005-0000-0000-0000BB3B0000}"/>
    <cellStyle name="Accent5 16 4" xfId="20564" xr:uid="{00000000-0005-0000-0000-0000BC3B0000}"/>
    <cellStyle name="Accent5 16 5" xfId="20565" xr:uid="{00000000-0005-0000-0000-0000BD3B0000}"/>
    <cellStyle name="Accent5 16_REKAP IBT" xfId="20567" xr:uid="{00000000-0005-0000-0000-0000BE3B0000}"/>
    <cellStyle name="Accent5 17" xfId="20573" xr:uid="{00000000-0005-0000-0000-0000BF3B0000}"/>
    <cellStyle name="Accent5 17 2" xfId="20577" xr:uid="{00000000-0005-0000-0000-0000C03B0000}"/>
    <cellStyle name="Accent5 17 3" xfId="20579" xr:uid="{00000000-0005-0000-0000-0000C13B0000}"/>
    <cellStyle name="Accent5 17 4" xfId="20580" xr:uid="{00000000-0005-0000-0000-0000C23B0000}"/>
    <cellStyle name="Accent5 17 5" xfId="5298" xr:uid="{00000000-0005-0000-0000-0000C33B0000}"/>
    <cellStyle name="Accent5 17_REKAP IBT" xfId="20583" xr:uid="{00000000-0005-0000-0000-0000C43B0000}"/>
    <cellStyle name="Accent5 18" xfId="20587" xr:uid="{00000000-0005-0000-0000-0000C53B0000}"/>
    <cellStyle name="Accent5 18 2" xfId="20590" xr:uid="{00000000-0005-0000-0000-0000C63B0000}"/>
    <cellStyle name="Accent5 18_REKAP IBT" xfId="18284" xr:uid="{00000000-0005-0000-0000-0000C73B0000}"/>
    <cellStyle name="Accent5 19" xfId="20595" xr:uid="{00000000-0005-0000-0000-0000C83B0000}"/>
    <cellStyle name="Accent5 19 2" xfId="20597" xr:uid="{00000000-0005-0000-0000-0000C93B0000}"/>
    <cellStyle name="Accent5 19_REKAP IBT" xfId="20599" xr:uid="{00000000-0005-0000-0000-0000CA3B0000}"/>
    <cellStyle name="Accent5 2" xfId="9358" xr:uid="{00000000-0005-0000-0000-0000CB3B0000}"/>
    <cellStyle name="Accent5 2 10" xfId="20602" xr:uid="{00000000-0005-0000-0000-0000CC3B0000}"/>
    <cellStyle name="Accent5 2 11" xfId="20603" xr:uid="{00000000-0005-0000-0000-0000CD3B0000}"/>
    <cellStyle name="Accent5 2 12" xfId="20604" xr:uid="{00000000-0005-0000-0000-0000CE3B0000}"/>
    <cellStyle name="Accent5 2 13" xfId="20606" xr:uid="{00000000-0005-0000-0000-0000CF3B0000}"/>
    <cellStyle name="Accent5 2 14" xfId="20607" xr:uid="{00000000-0005-0000-0000-0000D03B0000}"/>
    <cellStyle name="Accent5 2 15" xfId="20611" xr:uid="{00000000-0005-0000-0000-0000D13B0000}"/>
    <cellStyle name="Accent5 2 16" xfId="20613" xr:uid="{00000000-0005-0000-0000-0000D23B0000}"/>
    <cellStyle name="Accent5 2 17" xfId="20615" xr:uid="{00000000-0005-0000-0000-0000D33B0000}"/>
    <cellStyle name="Accent5 2 18" xfId="20617" xr:uid="{00000000-0005-0000-0000-0000D43B0000}"/>
    <cellStyle name="Accent5 2 19" xfId="20620" xr:uid="{00000000-0005-0000-0000-0000D53B0000}"/>
    <cellStyle name="Accent5 2 2" xfId="20622" xr:uid="{00000000-0005-0000-0000-0000D63B0000}"/>
    <cellStyle name="Accent5 2 2 2" xfId="20623" xr:uid="{00000000-0005-0000-0000-0000D73B0000}"/>
    <cellStyle name="Accent5 2 2 3" xfId="50322" xr:uid="{00000000-0005-0000-0000-0000D83B0000}"/>
    <cellStyle name="Accent5 2 20" xfId="20612" xr:uid="{00000000-0005-0000-0000-0000D93B0000}"/>
    <cellStyle name="Accent5 2 21" xfId="20614" xr:uid="{00000000-0005-0000-0000-0000DA3B0000}"/>
    <cellStyle name="Accent5 2 22" xfId="20616" xr:uid="{00000000-0005-0000-0000-0000DB3B0000}"/>
    <cellStyle name="Accent5 2 23" xfId="20618" xr:uid="{00000000-0005-0000-0000-0000DC3B0000}"/>
    <cellStyle name="Accent5 2 24" xfId="20621" xr:uid="{00000000-0005-0000-0000-0000DD3B0000}"/>
    <cellStyle name="Accent5 2 25" xfId="20624" xr:uid="{00000000-0005-0000-0000-0000DE3B0000}"/>
    <cellStyle name="Accent5 2 26" xfId="20625" xr:uid="{00000000-0005-0000-0000-0000DF3B0000}"/>
    <cellStyle name="Accent5 2 27" xfId="20626" xr:uid="{00000000-0005-0000-0000-0000E03B0000}"/>
    <cellStyle name="Accent5 2 28" xfId="20627" xr:uid="{00000000-0005-0000-0000-0000E13B0000}"/>
    <cellStyle name="Accent5 2 29" xfId="20628" xr:uid="{00000000-0005-0000-0000-0000E23B0000}"/>
    <cellStyle name="Accent5 2 3" xfId="15523" xr:uid="{00000000-0005-0000-0000-0000E33B0000}"/>
    <cellStyle name="Accent5 2 4" xfId="15529" xr:uid="{00000000-0005-0000-0000-0000E43B0000}"/>
    <cellStyle name="Accent5 2 5" xfId="15532" xr:uid="{00000000-0005-0000-0000-0000E53B0000}"/>
    <cellStyle name="Accent5 2 6" xfId="15539" xr:uid="{00000000-0005-0000-0000-0000E63B0000}"/>
    <cellStyle name="Accent5 2 7" xfId="20629" xr:uid="{00000000-0005-0000-0000-0000E73B0000}"/>
    <cellStyle name="Accent5 2 8" xfId="7" xr:uid="{00000000-0005-0000-0000-0000E83B0000}"/>
    <cellStyle name="Accent5 2 9" xfId="98" xr:uid="{00000000-0005-0000-0000-0000E93B0000}"/>
    <cellStyle name="Accent5 2_REKAP IBT" xfId="20633" xr:uid="{00000000-0005-0000-0000-0000EA3B0000}"/>
    <cellStyle name="Accent5 20" xfId="20537" xr:uid="{00000000-0005-0000-0000-0000EB3B0000}"/>
    <cellStyle name="Accent5 20 2" xfId="20543" xr:uid="{00000000-0005-0000-0000-0000EC3B0000}"/>
    <cellStyle name="Accent5 20_REKAP IBT" xfId="20550" xr:uid="{00000000-0005-0000-0000-0000ED3B0000}"/>
    <cellStyle name="Accent5 21" xfId="20558" xr:uid="{00000000-0005-0000-0000-0000EE3B0000}"/>
    <cellStyle name="Accent5 21 2" xfId="20562" xr:uid="{00000000-0005-0000-0000-0000EF3B0000}"/>
    <cellStyle name="Accent5 21_REKAP IBT" xfId="20568" xr:uid="{00000000-0005-0000-0000-0000F03B0000}"/>
    <cellStyle name="Accent5 22" xfId="20574" xr:uid="{00000000-0005-0000-0000-0000F13B0000}"/>
    <cellStyle name="Accent5 22 2" xfId="20578" xr:uid="{00000000-0005-0000-0000-0000F23B0000}"/>
    <cellStyle name="Accent5 22_REKAP IBT" xfId="20584" xr:uid="{00000000-0005-0000-0000-0000F33B0000}"/>
    <cellStyle name="Accent5 23" xfId="20588" xr:uid="{00000000-0005-0000-0000-0000F43B0000}"/>
    <cellStyle name="Accent5 23 2" xfId="20591" xr:uid="{00000000-0005-0000-0000-0000F53B0000}"/>
    <cellStyle name="Accent5 23_REKAP IBT" xfId="18285" xr:uid="{00000000-0005-0000-0000-0000F63B0000}"/>
    <cellStyle name="Accent5 24" xfId="20596" xr:uid="{00000000-0005-0000-0000-0000F73B0000}"/>
    <cellStyle name="Accent5 24 2" xfId="20598" xr:uid="{00000000-0005-0000-0000-0000F83B0000}"/>
    <cellStyle name="Accent5 24_REKAP IBT" xfId="20600" xr:uid="{00000000-0005-0000-0000-0000F93B0000}"/>
    <cellStyle name="Accent5 25" xfId="20635" xr:uid="{00000000-0005-0000-0000-0000FA3B0000}"/>
    <cellStyle name="Accent5 25 2" xfId="20638" xr:uid="{00000000-0005-0000-0000-0000FB3B0000}"/>
    <cellStyle name="Accent5 25_REKAP IBT" xfId="15926" xr:uid="{00000000-0005-0000-0000-0000FC3B0000}"/>
    <cellStyle name="Accent5 26" xfId="20642" xr:uid="{00000000-0005-0000-0000-0000FD3B0000}"/>
    <cellStyle name="Accent5 26 2" xfId="20646" xr:uid="{00000000-0005-0000-0000-0000FE3B0000}"/>
    <cellStyle name="Accent5 26_REKAP IBT" xfId="20649" xr:uid="{00000000-0005-0000-0000-0000FF3B0000}"/>
    <cellStyle name="Accent5 27" xfId="20651" xr:uid="{00000000-0005-0000-0000-0000003C0000}"/>
    <cellStyle name="Accent5 27 2" xfId="20653" xr:uid="{00000000-0005-0000-0000-0000013C0000}"/>
    <cellStyle name="Accent5 27_REKAP IBT" xfId="20656" xr:uid="{00000000-0005-0000-0000-0000023C0000}"/>
    <cellStyle name="Accent5 28" xfId="20658" xr:uid="{00000000-0005-0000-0000-0000033C0000}"/>
    <cellStyle name="Accent5 28 2" xfId="20660" xr:uid="{00000000-0005-0000-0000-0000043C0000}"/>
    <cellStyle name="Accent5 28_REKAP IBT" xfId="20662" xr:uid="{00000000-0005-0000-0000-0000053C0000}"/>
    <cellStyle name="Accent5 29" xfId="20664" xr:uid="{00000000-0005-0000-0000-0000063C0000}"/>
    <cellStyle name="Accent5 29 2" xfId="20666" xr:uid="{00000000-0005-0000-0000-0000073C0000}"/>
    <cellStyle name="Accent5 29_REKAP IBT" xfId="17418" xr:uid="{00000000-0005-0000-0000-0000083C0000}"/>
    <cellStyle name="Accent5 3" xfId="9360" xr:uid="{00000000-0005-0000-0000-0000093C0000}"/>
    <cellStyle name="Accent5 3 10" xfId="20670" xr:uid="{00000000-0005-0000-0000-00000A3C0000}"/>
    <cellStyle name="Accent5 3 11" xfId="20672" xr:uid="{00000000-0005-0000-0000-00000B3C0000}"/>
    <cellStyle name="Accent5 3 12" xfId="20673" xr:uid="{00000000-0005-0000-0000-00000C3C0000}"/>
    <cellStyle name="Accent5 3 13" xfId="20674" xr:uid="{00000000-0005-0000-0000-00000D3C0000}"/>
    <cellStyle name="Accent5 3 14" xfId="20675" xr:uid="{00000000-0005-0000-0000-00000E3C0000}"/>
    <cellStyle name="Accent5 3 15" xfId="20679" xr:uid="{00000000-0005-0000-0000-00000F3C0000}"/>
    <cellStyle name="Accent5 3 2" xfId="20680" xr:uid="{00000000-0005-0000-0000-0000103C0000}"/>
    <cellStyle name="Accent5 3 3" xfId="15544" xr:uid="{00000000-0005-0000-0000-0000113C0000}"/>
    <cellStyle name="Accent5 3 4" xfId="15550" xr:uid="{00000000-0005-0000-0000-0000123C0000}"/>
    <cellStyle name="Accent5 3 5" xfId="15554" xr:uid="{00000000-0005-0000-0000-0000133C0000}"/>
    <cellStyle name="Accent5 3 6" xfId="15557" xr:uid="{00000000-0005-0000-0000-0000143C0000}"/>
    <cellStyle name="Accent5 3 7" xfId="20683" xr:uid="{00000000-0005-0000-0000-0000153C0000}"/>
    <cellStyle name="Accent5 3 8" xfId="20686" xr:uid="{00000000-0005-0000-0000-0000163C0000}"/>
    <cellStyle name="Accent5 3 9" xfId="20687" xr:uid="{00000000-0005-0000-0000-0000173C0000}"/>
    <cellStyle name="Accent5 3_REKAP IBT" xfId="20690" xr:uid="{00000000-0005-0000-0000-0000183C0000}"/>
    <cellStyle name="Accent5 30" xfId="20636" xr:uid="{00000000-0005-0000-0000-0000193C0000}"/>
    <cellStyle name="Accent5 30 2" xfId="20639" xr:uid="{00000000-0005-0000-0000-00001A3C0000}"/>
    <cellStyle name="Accent5 30_REKAP IBT" xfId="15927" xr:uid="{00000000-0005-0000-0000-00001B3C0000}"/>
    <cellStyle name="Accent5 31" xfId="20643" xr:uid="{00000000-0005-0000-0000-00001C3C0000}"/>
    <cellStyle name="Accent5 31 2" xfId="20647" xr:uid="{00000000-0005-0000-0000-00001D3C0000}"/>
    <cellStyle name="Accent5 31_REKAP IBT" xfId="20650" xr:uid="{00000000-0005-0000-0000-00001E3C0000}"/>
    <cellStyle name="Accent5 32" xfId="20652" xr:uid="{00000000-0005-0000-0000-00001F3C0000}"/>
    <cellStyle name="Accent5 32 2" xfId="20654" xr:uid="{00000000-0005-0000-0000-0000203C0000}"/>
    <cellStyle name="Accent5 32_REKAP IBT" xfId="20657" xr:uid="{00000000-0005-0000-0000-0000213C0000}"/>
    <cellStyle name="Accent5 33" xfId="20659" xr:uid="{00000000-0005-0000-0000-0000223C0000}"/>
    <cellStyle name="Accent5 33 2" xfId="20661" xr:uid="{00000000-0005-0000-0000-0000233C0000}"/>
    <cellStyle name="Accent5 33_REKAP IBT" xfId="20663" xr:uid="{00000000-0005-0000-0000-0000243C0000}"/>
    <cellStyle name="Accent5 34" xfId="20665" xr:uid="{00000000-0005-0000-0000-0000253C0000}"/>
    <cellStyle name="Accent5 34 2" xfId="20667" xr:uid="{00000000-0005-0000-0000-0000263C0000}"/>
    <cellStyle name="Accent5 34_REKAP IBT" xfId="17419" xr:uid="{00000000-0005-0000-0000-0000273C0000}"/>
    <cellStyle name="Accent5 35" xfId="20691" xr:uid="{00000000-0005-0000-0000-0000283C0000}"/>
    <cellStyle name="Accent5 35 2" xfId="20693" xr:uid="{00000000-0005-0000-0000-0000293C0000}"/>
    <cellStyle name="Accent5 35_REKAP IBT" xfId="11490" xr:uid="{00000000-0005-0000-0000-00002A3C0000}"/>
    <cellStyle name="Accent5 36" xfId="20695" xr:uid="{00000000-0005-0000-0000-00002B3C0000}"/>
    <cellStyle name="Accent5 36 2" xfId="17885" xr:uid="{00000000-0005-0000-0000-00002C3C0000}"/>
    <cellStyle name="Accent5 36_REKAP IBT" xfId="20700" xr:uid="{00000000-0005-0000-0000-00002D3C0000}"/>
    <cellStyle name="Accent5 37" xfId="9031" xr:uid="{00000000-0005-0000-0000-00002E3C0000}"/>
    <cellStyle name="Accent5 37 2" xfId="9038" xr:uid="{00000000-0005-0000-0000-00002F3C0000}"/>
    <cellStyle name="Accent5 37_REKAP IBT" xfId="19686" xr:uid="{00000000-0005-0000-0000-0000303C0000}"/>
    <cellStyle name="Accent5 38" xfId="9040" xr:uid="{00000000-0005-0000-0000-0000313C0000}"/>
    <cellStyle name="Accent5 38 2" xfId="20702" xr:uid="{00000000-0005-0000-0000-0000323C0000}"/>
    <cellStyle name="Accent5 38_REKAP IBT" xfId="6721" xr:uid="{00000000-0005-0000-0000-0000333C0000}"/>
    <cellStyle name="Accent5 39" xfId="9044" xr:uid="{00000000-0005-0000-0000-0000343C0000}"/>
    <cellStyle name="Accent5 39 2" xfId="20706" xr:uid="{00000000-0005-0000-0000-0000353C0000}"/>
    <cellStyle name="Accent5 39_REKAP IBT" xfId="7022" xr:uid="{00000000-0005-0000-0000-0000363C0000}"/>
    <cellStyle name="Accent5 4" xfId="9362" xr:uid="{00000000-0005-0000-0000-0000373C0000}"/>
    <cellStyle name="Accent5 4 2" xfId="15878" xr:uid="{00000000-0005-0000-0000-0000383C0000}"/>
    <cellStyle name="Accent5 4 3" xfId="15562" xr:uid="{00000000-0005-0000-0000-0000393C0000}"/>
    <cellStyle name="Accent5 4 4" xfId="15567" xr:uid="{00000000-0005-0000-0000-00003A3C0000}"/>
    <cellStyle name="Accent5 4 5" xfId="15573" xr:uid="{00000000-0005-0000-0000-00003B3C0000}"/>
    <cellStyle name="Accent5 4 6" xfId="15574" xr:uid="{00000000-0005-0000-0000-00003C3C0000}"/>
    <cellStyle name="Accent5 4_REKAP IBT" xfId="20710" xr:uid="{00000000-0005-0000-0000-00003D3C0000}"/>
    <cellStyle name="Accent5 40" xfId="20692" xr:uid="{00000000-0005-0000-0000-00003E3C0000}"/>
    <cellStyle name="Accent5 40 2" xfId="20694" xr:uid="{00000000-0005-0000-0000-00003F3C0000}"/>
    <cellStyle name="Accent5 40_REKAP IBT" xfId="11491" xr:uid="{00000000-0005-0000-0000-0000403C0000}"/>
    <cellStyle name="Accent5 41" xfId="20696" xr:uid="{00000000-0005-0000-0000-0000413C0000}"/>
    <cellStyle name="Accent5 41 2" xfId="17886" xr:uid="{00000000-0005-0000-0000-0000423C0000}"/>
    <cellStyle name="Accent5 41_REKAP IBT" xfId="20701" xr:uid="{00000000-0005-0000-0000-0000433C0000}"/>
    <cellStyle name="Accent5 42" xfId="9032" xr:uid="{00000000-0005-0000-0000-0000443C0000}"/>
    <cellStyle name="Accent5 42 2" xfId="9039" xr:uid="{00000000-0005-0000-0000-0000453C0000}"/>
    <cellStyle name="Accent5 42_REKAP IBT" xfId="19687" xr:uid="{00000000-0005-0000-0000-0000463C0000}"/>
    <cellStyle name="Accent5 43" xfId="9041" xr:uid="{00000000-0005-0000-0000-0000473C0000}"/>
    <cellStyle name="Accent5 43 2" xfId="20703" xr:uid="{00000000-0005-0000-0000-0000483C0000}"/>
    <cellStyle name="Accent5 43_REKAP IBT" xfId="6722" xr:uid="{00000000-0005-0000-0000-0000493C0000}"/>
    <cellStyle name="Accent5 44" xfId="9045" xr:uid="{00000000-0005-0000-0000-00004A3C0000}"/>
    <cellStyle name="Accent5 44 2" xfId="20707" xr:uid="{00000000-0005-0000-0000-00004B3C0000}"/>
    <cellStyle name="Accent5 44_REKAP IBT" xfId="7023" xr:uid="{00000000-0005-0000-0000-00004C3C0000}"/>
    <cellStyle name="Accent5 45" xfId="9048" xr:uid="{00000000-0005-0000-0000-00004D3C0000}"/>
    <cellStyle name="Accent5 45 2" xfId="20711" xr:uid="{00000000-0005-0000-0000-00004E3C0000}"/>
    <cellStyle name="Accent5 45_REKAP IBT" xfId="20716" xr:uid="{00000000-0005-0000-0000-00004F3C0000}"/>
    <cellStyle name="Accent5 46" xfId="20718" xr:uid="{00000000-0005-0000-0000-0000503C0000}"/>
    <cellStyle name="Accent5 46 2" xfId="20722" xr:uid="{00000000-0005-0000-0000-0000513C0000}"/>
    <cellStyle name="Accent5 46_REKAP IBT" xfId="20724" xr:uid="{00000000-0005-0000-0000-0000523C0000}"/>
    <cellStyle name="Accent5 47" xfId="20726" xr:uid="{00000000-0005-0000-0000-0000533C0000}"/>
    <cellStyle name="Accent5 47 2" xfId="20728" xr:uid="{00000000-0005-0000-0000-0000543C0000}"/>
    <cellStyle name="Accent5 47_REKAP IBT" xfId="20730" xr:uid="{00000000-0005-0000-0000-0000553C0000}"/>
    <cellStyle name="Accent5 48" xfId="20732" xr:uid="{00000000-0005-0000-0000-0000563C0000}"/>
    <cellStyle name="Accent5 48 2" xfId="20734" xr:uid="{00000000-0005-0000-0000-0000573C0000}"/>
    <cellStyle name="Accent5 48_REKAP IBT" xfId="242" xr:uid="{00000000-0005-0000-0000-0000583C0000}"/>
    <cellStyle name="Accent5 49" xfId="20736" xr:uid="{00000000-0005-0000-0000-0000593C0000}"/>
    <cellStyle name="Accent5 49 2" xfId="20738" xr:uid="{00000000-0005-0000-0000-00005A3C0000}"/>
    <cellStyle name="Accent5 49_REKAP IBT" xfId="20741" xr:uid="{00000000-0005-0000-0000-00005B3C0000}"/>
    <cellStyle name="Accent5 5" xfId="15880" xr:uid="{00000000-0005-0000-0000-00005C3C0000}"/>
    <cellStyle name="Accent5 5 2" xfId="20743" xr:uid="{00000000-0005-0000-0000-00005D3C0000}"/>
    <cellStyle name="Accent5 5 3" xfId="15584" xr:uid="{00000000-0005-0000-0000-00005E3C0000}"/>
    <cellStyle name="Accent5 5 4" xfId="15587" xr:uid="{00000000-0005-0000-0000-00005F3C0000}"/>
    <cellStyle name="Accent5 5 5" xfId="15590" xr:uid="{00000000-0005-0000-0000-0000603C0000}"/>
    <cellStyle name="Accent5 5 6" xfId="15593" xr:uid="{00000000-0005-0000-0000-0000613C0000}"/>
    <cellStyle name="Accent5 5_REKAP IBT" xfId="13878" xr:uid="{00000000-0005-0000-0000-0000623C0000}"/>
    <cellStyle name="Accent5 50" xfId="9049" xr:uid="{00000000-0005-0000-0000-0000633C0000}"/>
    <cellStyle name="Accent5 50 2" xfId="20712" xr:uid="{00000000-0005-0000-0000-0000643C0000}"/>
    <cellStyle name="Accent5 50_REKAP IBT" xfId="20717" xr:uid="{00000000-0005-0000-0000-0000653C0000}"/>
    <cellStyle name="Accent5 51" xfId="20719" xr:uid="{00000000-0005-0000-0000-0000663C0000}"/>
    <cellStyle name="Accent5 51 2" xfId="20723" xr:uid="{00000000-0005-0000-0000-0000673C0000}"/>
    <cellStyle name="Accent5 51_REKAP IBT" xfId="20725" xr:uid="{00000000-0005-0000-0000-0000683C0000}"/>
    <cellStyle name="Accent5 52" xfId="20727" xr:uid="{00000000-0005-0000-0000-0000693C0000}"/>
    <cellStyle name="Accent5 52 2" xfId="20729" xr:uid="{00000000-0005-0000-0000-00006A3C0000}"/>
    <cellStyle name="Accent5 52_REKAP IBT" xfId="20731" xr:uid="{00000000-0005-0000-0000-00006B3C0000}"/>
    <cellStyle name="Accent5 53" xfId="20733" xr:uid="{00000000-0005-0000-0000-00006C3C0000}"/>
    <cellStyle name="Accent5 53 2" xfId="20735" xr:uid="{00000000-0005-0000-0000-00006D3C0000}"/>
    <cellStyle name="Accent5 53_REKAP IBT" xfId="243" xr:uid="{00000000-0005-0000-0000-00006E3C0000}"/>
    <cellStyle name="Accent5 54" xfId="20737" xr:uid="{00000000-0005-0000-0000-00006F3C0000}"/>
    <cellStyle name="Accent5 54 2" xfId="20739" xr:uid="{00000000-0005-0000-0000-0000703C0000}"/>
    <cellStyle name="Accent5 54_REKAP IBT" xfId="20742" xr:uid="{00000000-0005-0000-0000-0000713C0000}"/>
    <cellStyle name="Accent5 55" xfId="20744" xr:uid="{00000000-0005-0000-0000-0000723C0000}"/>
    <cellStyle name="Accent5 55 2" xfId="17512" xr:uid="{00000000-0005-0000-0000-0000733C0000}"/>
    <cellStyle name="Accent5 55_REKAP IBT" xfId="20746" xr:uid="{00000000-0005-0000-0000-0000743C0000}"/>
    <cellStyle name="Accent5 56" xfId="20748" xr:uid="{00000000-0005-0000-0000-0000753C0000}"/>
    <cellStyle name="Accent5 56 2" xfId="20750" xr:uid="{00000000-0005-0000-0000-0000763C0000}"/>
    <cellStyle name="Accent5 56_REKAP IBT" xfId="20754" xr:uid="{00000000-0005-0000-0000-0000773C0000}"/>
    <cellStyle name="Accent5 57" xfId="20756" xr:uid="{00000000-0005-0000-0000-0000783C0000}"/>
    <cellStyle name="Accent5 57 2" xfId="20758" xr:uid="{00000000-0005-0000-0000-0000793C0000}"/>
    <cellStyle name="Accent5 57_REKAP IBT" xfId="20761" xr:uid="{00000000-0005-0000-0000-00007A3C0000}"/>
    <cellStyle name="Accent5 58" xfId="20763" xr:uid="{00000000-0005-0000-0000-00007B3C0000}"/>
    <cellStyle name="Accent5 58 2" xfId="20765" xr:uid="{00000000-0005-0000-0000-00007C3C0000}"/>
    <cellStyle name="Accent5 58_REKAP IBT" xfId="20767" xr:uid="{00000000-0005-0000-0000-00007D3C0000}"/>
    <cellStyle name="Accent5 59" xfId="20771" xr:uid="{00000000-0005-0000-0000-00007E3C0000}"/>
    <cellStyle name="Accent5 59 2" xfId="20774" xr:uid="{00000000-0005-0000-0000-00007F3C0000}"/>
    <cellStyle name="Accent5 59_REKAP IBT" xfId="791" xr:uid="{00000000-0005-0000-0000-0000803C0000}"/>
    <cellStyle name="Accent5 6" xfId="15882" xr:uid="{00000000-0005-0000-0000-0000813C0000}"/>
    <cellStyle name="Accent5 6 2" xfId="11605" xr:uid="{00000000-0005-0000-0000-0000823C0000}"/>
    <cellStyle name="Accent5 6 3" xfId="15603" xr:uid="{00000000-0005-0000-0000-0000833C0000}"/>
    <cellStyle name="Accent5 6 4" xfId="15611" xr:uid="{00000000-0005-0000-0000-0000843C0000}"/>
    <cellStyle name="Accent5 6 5" xfId="15614" xr:uid="{00000000-0005-0000-0000-0000853C0000}"/>
    <cellStyle name="Accent5 6 6" xfId="15617" xr:uid="{00000000-0005-0000-0000-0000863C0000}"/>
    <cellStyle name="Accent5 6_REKAP IBT" xfId="7550" xr:uid="{00000000-0005-0000-0000-0000873C0000}"/>
    <cellStyle name="Accent5 60" xfId="20745" xr:uid="{00000000-0005-0000-0000-0000883C0000}"/>
    <cellStyle name="Accent5 60 2" xfId="17513" xr:uid="{00000000-0005-0000-0000-0000893C0000}"/>
    <cellStyle name="Accent5 60_REKAP IBT" xfId="20747" xr:uid="{00000000-0005-0000-0000-00008A3C0000}"/>
    <cellStyle name="Accent5 61" xfId="20749" xr:uid="{00000000-0005-0000-0000-00008B3C0000}"/>
    <cellStyle name="Accent5 61 2" xfId="20751" xr:uid="{00000000-0005-0000-0000-00008C3C0000}"/>
    <cellStyle name="Accent5 61_REKAP IBT" xfId="20755" xr:uid="{00000000-0005-0000-0000-00008D3C0000}"/>
    <cellStyle name="Accent5 62" xfId="20757" xr:uid="{00000000-0005-0000-0000-00008E3C0000}"/>
    <cellStyle name="Accent5 62 2" xfId="20759" xr:uid="{00000000-0005-0000-0000-00008F3C0000}"/>
    <cellStyle name="Accent5 62_REKAP IBT" xfId="20762" xr:uid="{00000000-0005-0000-0000-0000903C0000}"/>
    <cellStyle name="Accent5 63" xfId="20764" xr:uid="{00000000-0005-0000-0000-0000913C0000}"/>
    <cellStyle name="Accent5 63 2" xfId="20766" xr:uid="{00000000-0005-0000-0000-0000923C0000}"/>
    <cellStyle name="Accent5 63_REKAP IBT" xfId="20768" xr:uid="{00000000-0005-0000-0000-0000933C0000}"/>
    <cellStyle name="Accent5 64" xfId="20772" xr:uid="{00000000-0005-0000-0000-0000943C0000}"/>
    <cellStyle name="Accent5 64 2" xfId="20775" xr:uid="{00000000-0005-0000-0000-0000953C0000}"/>
    <cellStyle name="Accent5 64_REKAP IBT" xfId="792" xr:uid="{00000000-0005-0000-0000-0000963C0000}"/>
    <cellStyle name="Accent5 65" xfId="20777" xr:uid="{00000000-0005-0000-0000-0000973C0000}"/>
    <cellStyle name="Accent5 65 2" xfId="20779" xr:uid="{00000000-0005-0000-0000-0000983C0000}"/>
    <cellStyle name="Accent5 65_REKAP IBT" xfId="20781" xr:uid="{00000000-0005-0000-0000-0000993C0000}"/>
    <cellStyle name="Accent5 66" xfId="20786" xr:uid="{00000000-0005-0000-0000-00009A3C0000}"/>
    <cellStyle name="Accent5 66 2" xfId="20789" xr:uid="{00000000-0005-0000-0000-00009B3C0000}"/>
    <cellStyle name="Accent5 66_REKAP IBT" xfId="20791" xr:uid="{00000000-0005-0000-0000-00009C3C0000}"/>
    <cellStyle name="Accent5 67" xfId="20795" xr:uid="{00000000-0005-0000-0000-00009D3C0000}"/>
    <cellStyle name="Accent5 67 2" xfId="20798" xr:uid="{00000000-0005-0000-0000-00009E3C0000}"/>
    <cellStyle name="Accent5 67_REKAP IBT" xfId="20800" xr:uid="{00000000-0005-0000-0000-00009F3C0000}"/>
    <cellStyle name="Accent5 68" xfId="20804" xr:uid="{00000000-0005-0000-0000-0000A03C0000}"/>
    <cellStyle name="Accent5 68 2" xfId="20807" xr:uid="{00000000-0005-0000-0000-0000A13C0000}"/>
    <cellStyle name="Accent5 68_REKAP IBT" xfId="20809" xr:uid="{00000000-0005-0000-0000-0000A23C0000}"/>
    <cellStyle name="Accent5 69" xfId="20812" xr:uid="{00000000-0005-0000-0000-0000A33C0000}"/>
    <cellStyle name="Accent5 69 2" xfId="20814" xr:uid="{00000000-0005-0000-0000-0000A43C0000}"/>
    <cellStyle name="Accent5 69_REKAP IBT" xfId="20816" xr:uid="{00000000-0005-0000-0000-0000A53C0000}"/>
    <cellStyle name="Accent5 7" xfId="15884" xr:uid="{00000000-0005-0000-0000-0000A63C0000}"/>
    <cellStyle name="Accent5 7 2" xfId="20818" xr:uid="{00000000-0005-0000-0000-0000A73C0000}"/>
    <cellStyle name="Accent5 7 3" xfId="15660" xr:uid="{00000000-0005-0000-0000-0000A83C0000}"/>
    <cellStyle name="Accent5 7 4" xfId="15666" xr:uid="{00000000-0005-0000-0000-0000A93C0000}"/>
    <cellStyle name="Accent5 7 5" xfId="15669" xr:uid="{00000000-0005-0000-0000-0000AA3C0000}"/>
    <cellStyle name="Accent5 7 6" xfId="15672" xr:uid="{00000000-0005-0000-0000-0000AB3C0000}"/>
    <cellStyle name="Accent5 7_REKAP IBT" xfId="20821" xr:uid="{00000000-0005-0000-0000-0000AC3C0000}"/>
    <cellStyle name="Accent5 70" xfId="20778" xr:uid="{00000000-0005-0000-0000-0000AD3C0000}"/>
    <cellStyle name="Accent5 70 2" xfId="20780" xr:uid="{00000000-0005-0000-0000-0000AE3C0000}"/>
    <cellStyle name="Accent5 70_REKAP IBT" xfId="20782" xr:uid="{00000000-0005-0000-0000-0000AF3C0000}"/>
    <cellStyle name="Accent5 71" xfId="20787" xr:uid="{00000000-0005-0000-0000-0000B03C0000}"/>
    <cellStyle name="Accent5 71 2" xfId="20790" xr:uid="{00000000-0005-0000-0000-0000B13C0000}"/>
    <cellStyle name="Accent5 71_REKAP IBT" xfId="20792" xr:uid="{00000000-0005-0000-0000-0000B23C0000}"/>
    <cellStyle name="Accent5 72" xfId="20796" xr:uid="{00000000-0005-0000-0000-0000B33C0000}"/>
    <cellStyle name="Accent5 72 2" xfId="20799" xr:uid="{00000000-0005-0000-0000-0000B43C0000}"/>
    <cellStyle name="Accent5 72_REKAP IBT" xfId="20801" xr:uid="{00000000-0005-0000-0000-0000B53C0000}"/>
    <cellStyle name="Accent5 73" xfId="20805" xr:uid="{00000000-0005-0000-0000-0000B63C0000}"/>
    <cellStyle name="Accent5 73 2" xfId="20808" xr:uid="{00000000-0005-0000-0000-0000B73C0000}"/>
    <cellStyle name="Accent5 73_REKAP IBT" xfId="20810" xr:uid="{00000000-0005-0000-0000-0000B83C0000}"/>
    <cellStyle name="Accent5 74" xfId="20813" xr:uid="{00000000-0005-0000-0000-0000B93C0000}"/>
    <cellStyle name="Accent5 74 2" xfId="20815" xr:uid="{00000000-0005-0000-0000-0000BA3C0000}"/>
    <cellStyle name="Accent5 74_REKAP IBT" xfId="20817" xr:uid="{00000000-0005-0000-0000-0000BB3C0000}"/>
    <cellStyle name="Accent5 75" xfId="20822" xr:uid="{00000000-0005-0000-0000-0000BC3C0000}"/>
    <cellStyle name="Accent5 75 2" xfId="20827" xr:uid="{00000000-0005-0000-0000-0000BD3C0000}"/>
    <cellStyle name="Accent5 75_REKAP IBT" xfId="10636" xr:uid="{00000000-0005-0000-0000-0000BE3C0000}"/>
    <cellStyle name="Accent5 76" xfId="20828" xr:uid="{00000000-0005-0000-0000-0000BF3C0000}"/>
    <cellStyle name="Accent5 76 2" xfId="20830" xr:uid="{00000000-0005-0000-0000-0000C03C0000}"/>
    <cellStyle name="Accent5 76_REKAP IBT" xfId="20833" xr:uid="{00000000-0005-0000-0000-0000C13C0000}"/>
    <cellStyle name="Accent5 77" xfId="20835" xr:uid="{00000000-0005-0000-0000-0000C23C0000}"/>
    <cellStyle name="Accent5 77 2" xfId="20837" xr:uid="{00000000-0005-0000-0000-0000C33C0000}"/>
    <cellStyle name="Accent5 77_REKAP IBT" xfId="20839" xr:uid="{00000000-0005-0000-0000-0000C43C0000}"/>
    <cellStyle name="Accent5 78" xfId="20840" xr:uid="{00000000-0005-0000-0000-0000C53C0000}"/>
    <cellStyle name="Accent5 78 2" xfId="20842" xr:uid="{00000000-0005-0000-0000-0000C63C0000}"/>
    <cellStyle name="Accent5 78_REKAP IBT" xfId="20843" xr:uid="{00000000-0005-0000-0000-0000C73C0000}"/>
    <cellStyle name="Accent5 79" xfId="20845" xr:uid="{00000000-0005-0000-0000-0000C83C0000}"/>
    <cellStyle name="Accent5 79 2" xfId="20848" xr:uid="{00000000-0005-0000-0000-0000C93C0000}"/>
    <cellStyle name="Accent5 79_REKAP IBT" xfId="20849" xr:uid="{00000000-0005-0000-0000-0000CA3C0000}"/>
    <cellStyle name="Accent5 8" xfId="20850" xr:uid="{00000000-0005-0000-0000-0000CB3C0000}"/>
    <cellStyle name="Accent5 8 2" xfId="20851" xr:uid="{00000000-0005-0000-0000-0000CC3C0000}"/>
    <cellStyle name="Accent5 8 3" xfId="15680" xr:uid="{00000000-0005-0000-0000-0000CD3C0000}"/>
    <cellStyle name="Accent5 8 4" xfId="15685" xr:uid="{00000000-0005-0000-0000-0000CE3C0000}"/>
    <cellStyle name="Accent5 8 5" xfId="8854" xr:uid="{00000000-0005-0000-0000-0000CF3C0000}"/>
    <cellStyle name="Accent5 8 6" xfId="6157" xr:uid="{00000000-0005-0000-0000-0000D03C0000}"/>
    <cellStyle name="Accent5 8_REKAP IBT" xfId="20852" xr:uid="{00000000-0005-0000-0000-0000D13C0000}"/>
    <cellStyle name="Accent5 80" xfId="20823" xr:uid="{00000000-0005-0000-0000-0000D23C0000}"/>
    <cellStyle name="Accent5 81" xfId="20829" xr:uid="{00000000-0005-0000-0000-0000D33C0000}"/>
    <cellStyle name="Accent5 81 2" xfId="20831" xr:uid="{00000000-0005-0000-0000-0000D43C0000}"/>
    <cellStyle name="Accent5 82" xfId="20836" xr:uid="{00000000-0005-0000-0000-0000D53C0000}"/>
    <cellStyle name="Accent5 83" xfId="20841" xr:uid="{00000000-0005-0000-0000-0000D63C0000}"/>
    <cellStyle name="Accent5 84" xfId="20846" xr:uid="{00000000-0005-0000-0000-0000D73C0000}"/>
    <cellStyle name="Accent5 85" xfId="20853" xr:uid="{00000000-0005-0000-0000-0000D83C0000}"/>
    <cellStyle name="Accent5 86" xfId="49897" xr:uid="{00000000-0005-0000-0000-0000D93C0000}"/>
    <cellStyle name="Accent5 9" xfId="20854" xr:uid="{00000000-0005-0000-0000-0000DA3C0000}"/>
    <cellStyle name="Accent5 9 2" xfId="20855" xr:uid="{00000000-0005-0000-0000-0000DB3C0000}"/>
    <cellStyle name="Accent5 9 3" xfId="15694" xr:uid="{00000000-0005-0000-0000-0000DC3C0000}"/>
    <cellStyle name="Accent5 9 4" xfId="15699" xr:uid="{00000000-0005-0000-0000-0000DD3C0000}"/>
    <cellStyle name="Accent5 9 5" xfId="15702" xr:uid="{00000000-0005-0000-0000-0000DE3C0000}"/>
    <cellStyle name="Accent5 9 6" xfId="15705" xr:uid="{00000000-0005-0000-0000-0000DF3C0000}"/>
    <cellStyle name="Accent5 9_REKAP IBT" xfId="20856" xr:uid="{00000000-0005-0000-0000-0000E03C0000}"/>
    <cellStyle name="Accent6 10" xfId="20858" xr:uid="{00000000-0005-0000-0000-0000E13C0000}"/>
    <cellStyle name="Accent6 10 2" xfId="20859" xr:uid="{00000000-0005-0000-0000-0000E23C0000}"/>
    <cellStyle name="Accent6 10 3" xfId="20860" xr:uid="{00000000-0005-0000-0000-0000E33C0000}"/>
    <cellStyle name="Accent6 10 4" xfId="5511" xr:uid="{00000000-0005-0000-0000-0000E43C0000}"/>
    <cellStyle name="Accent6 10 5" xfId="20861" xr:uid="{00000000-0005-0000-0000-0000E53C0000}"/>
    <cellStyle name="Accent6 10 6" xfId="20862" xr:uid="{00000000-0005-0000-0000-0000E63C0000}"/>
    <cellStyle name="Accent6 10_REKAP IBT" xfId="17118" xr:uid="{00000000-0005-0000-0000-0000E73C0000}"/>
    <cellStyle name="Accent6 11" xfId="20863" xr:uid="{00000000-0005-0000-0000-0000E83C0000}"/>
    <cellStyle name="Accent6 11 2" xfId="20864" xr:uid="{00000000-0005-0000-0000-0000E93C0000}"/>
    <cellStyle name="Accent6 11 3" xfId="20865" xr:uid="{00000000-0005-0000-0000-0000EA3C0000}"/>
    <cellStyle name="Accent6 11 4" xfId="20867" xr:uid="{00000000-0005-0000-0000-0000EB3C0000}"/>
    <cellStyle name="Accent6 11 5" xfId="18143" xr:uid="{00000000-0005-0000-0000-0000EC3C0000}"/>
    <cellStyle name="Accent6 11_REKAP IBT" xfId="20869" xr:uid="{00000000-0005-0000-0000-0000ED3C0000}"/>
    <cellStyle name="Accent6 12" xfId="20871" xr:uid="{00000000-0005-0000-0000-0000EE3C0000}"/>
    <cellStyle name="Accent6 12 2" xfId="20872" xr:uid="{00000000-0005-0000-0000-0000EF3C0000}"/>
    <cellStyle name="Accent6 12 3" xfId="20873" xr:uid="{00000000-0005-0000-0000-0000F03C0000}"/>
    <cellStyle name="Accent6 12 4" xfId="20876" xr:uid="{00000000-0005-0000-0000-0000F13C0000}"/>
    <cellStyle name="Accent6 12 5" xfId="20880" xr:uid="{00000000-0005-0000-0000-0000F23C0000}"/>
    <cellStyle name="Accent6 12_REKAP IBT" xfId="20881" xr:uid="{00000000-0005-0000-0000-0000F33C0000}"/>
    <cellStyle name="Accent6 13" xfId="1274" xr:uid="{00000000-0005-0000-0000-0000F43C0000}"/>
    <cellStyle name="Accent6 13 2" xfId="103" xr:uid="{00000000-0005-0000-0000-0000F53C0000}"/>
    <cellStyle name="Accent6 13 3" xfId="20882" xr:uid="{00000000-0005-0000-0000-0000F63C0000}"/>
    <cellStyle name="Accent6 13 4" xfId="14883" xr:uid="{00000000-0005-0000-0000-0000F73C0000}"/>
    <cellStyle name="Accent6 13 5" xfId="20884" xr:uid="{00000000-0005-0000-0000-0000F83C0000}"/>
    <cellStyle name="Accent6 13_REKAP IBT" xfId="1231" xr:uid="{00000000-0005-0000-0000-0000F93C0000}"/>
    <cellStyle name="Accent6 14" xfId="605" xr:uid="{00000000-0005-0000-0000-0000FA3C0000}"/>
    <cellStyle name="Accent6 14 2" xfId="20885" xr:uid="{00000000-0005-0000-0000-0000FB3C0000}"/>
    <cellStyle name="Accent6 14 3" xfId="20886" xr:uid="{00000000-0005-0000-0000-0000FC3C0000}"/>
    <cellStyle name="Accent6 14 4" xfId="20887" xr:uid="{00000000-0005-0000-0000-0000FD3C0000}"/>
    <cellStyle name="Accent6 14 5" xfId="20888" xr:uid="{00000000-0005-0000-0000-0000FE3C0000}"/>
    <cellStyle name="Accent6 14_REKAP IBT" xfId="20889" xr:uid="{00000000-0005-0000-0000-0000FF3C0000}"/>
    <cellStyle name="Accent6 15" xfId="20891" xr:uid="{00000000-0005-0000-0000-0000003D0000}"/>
    <cellStyle name="Accent6 15 2" xfId="20894" xr:uid="{00000000-0005-0000-0000-0000013D0000}"/>
    <cellStyle name="Accent6 15 3" xfId="20897" xr:uid="{00000000-0005-0000-0000-0000023D0000}"/>
    <cellStyle name="Accent6 15 4" xfId="20899" xr:uid="{00000000-0005-0000-0000-0000033D0000}"/>
    <cellStyle name="Accent6 15 5" xfId="20903" xr:uid="{00000000-0005-0000-0000-0000043D0000}"/>
    <cellStyle name="Accent6 15_REKAP IBT" xfId="20904" xr:uid="{00000000-0005-0000-0000-0000053D0000}"/>
    <cellStyle name="Accent6 16" xfId="20906" xr:uid="{00000000-0005-0000-0000-0000063D0000}"/>
    <cellStyle name="Accent6 16 2" xfId="6513" xr:uid="{00000000-0005-0000-0000-0000073D0000}"/>
    <cellStyle name="Accent6 16 3" xfId="20909" xr:uid="{00000000-0005-0000-0000-0000083D0000}"/>
    <cellStyle name="Accent6 16 4" xfId="20911" xr:uid="{00000000-0005-0000-0000-0000093D0000}"/>
    <cellStyle name="Accent6 16 5" xfId="20914" xr:uid="{00000000-0005-0000-0000-00000A3D0000}"/>
    <cellStyle name="Accent6 16_REKAP IBT" xfId="11297" xr:uid="{00000000-0005-0000-0000-00000B3D0000}"/>
    <cellStyle name="Accent6 17" xfId="20916" xr:uid="{00000000-0005-0000-0000-00000C3D0000}"/>
    <cellStyle name="Accent6 17 2" xfId="2522" xr:uid="{00000000-0005-0000-0000-00000D3D0000}"/>
    <cellStyle name="Accent6 17 3" xfId="20920" xr:uid="{00000000-0005-0000-0000-00000E3D0000}"/>
    <cellStyle name="Accent6 17 4" xfId="19874" xr:uid="{00000000-0005-0000-0000-00000F3D0000}"/>
    <cellStyle name="Accent6 17 5" xfId="20924" xr:uid="{00000000-0005-0000-0000-0000103D0000}"/>
    <cellStyle name="Accent6 17_REKAP IBT" xfId="20925" xr:uid="{00000000-0005-0000-0000-0000113D0000}"/>
    <cellStyle name="Accent6 18" xfId="20927" xr:uid="{00000000-0005-0000-0000-0000123D0000}"/>
    <cellStyle name="Accent6 18 2" xfId="2535" xr:uid="{00000000-0005-0000-0000-0000133D0000}"/>
    <cellStyle name="Accent6 18_REKAP IBT" xfId="20929" xr:uid="{00000000-0005-0000-0000-0000143D0000}"/>
    <cellStyle name="Accent6 19" xfId="8128" xr:uid="{00000000-0005-0000-0000-0000153D0000}"/>
    <cellStyle name="Accent6 19 2" xfId="20932" xr:uid="{00000000-0005-0000-0000-0000163D0000}"/>
    <cellStyle name="Accent6 19_REKAP IBT" xfId="20934" xr:uid="{00000000-0005-0000-0000-0000173D0000}"/>
    <cellStyle name="Accent6 2" xfId="9382" xr:uid="{00000000-0005-0000-0000-0000183D0000}"/>
    <cellStyle name="Accent6 2 10" xfId="20936" xr:uid="{00000000-0005-0000-0000-0000193D0000}"/>
    <cellStyle name="Accent6 2 11" xfId="20937" xr:uid="{00000000-0005-0000-0000-00001A3D0000}"/>
    <cellStyle name="Accent6 2 12" xfId="20938" xr:uid="{00000000-0005-0000-0000-00001B3D0000}"/>
    <cellStyle name="Accent6 2 13" xfId="20939" xr:uid="{00000000-0005-0000-0000-00001C3D0000}"/>
    <cellStyle name="Accent6 2 14" xfId="20942" xr:uid="{00000000-0005-0000-0000-00001D3D0000}"/>
    <cellStyle name="Accent6 2 15" xfId="20943" xr:uid="{00000000-0005-0000-0000-00001E3D0000}"/>
    <cellStyle name="Accent6 2 16" xfId="20945" xr:uid="{00000000-0005-0000-0000-00001F3D0000}"/>
    <cellStyle name="Accent6 2 17" xfId="8320" xr:uid="{00000000-0005-0000-0000-0000203D0000}"/>
    <cellStyle name="Accent6 2 18" xfId="20947" xr:uid="{00000000-0005-0000-0000-0000213D0000}"/>
    <cellStyle name="Accent6 2 19" xfId="20950" xr:uid="{00000000-0005-0000-0000-0000223D0000}"/>
    <cellStyle name="Accent6 2 2" xfId="20952" xr:uid="{00000000-0005-0000-0000-0000233D0000}"/>
    <cellStyle name="Accent6 2 2 2" xfId="20954" xr:uid="{00000000-0005-0000-0000-0000243D0000}"/>
    <cellStyle name="Accent6 2 2 3" xfId="50323" xr:uid="{00000000-0005-0000-0000-0000253D0000}"/>
    <cellStyle name="Accent6 2 20" xfId="20944" xr:uid="{00000000-0005-0000-0000-0000263D0000}"/>
    <cellStyle name="Accent6 2 21" xfId="20946" xr:uid="{00000000-0005-0000-0000-0000273D0000}"/>
    <cellStyle name="Accent6 2 22" xfId="8321" xr:uid="{00000000-0005-0000-0000-0000283D0000}"/>
    <cellStyle name="Accent6 2 23" xfId="20948" xr:uid="{00000000-0005-0000-0000-0000293D0000}"/>
    <cellStyle name="Accent6 2 24" xfId="20951" xr:uid="{00000000-0005-0000-0000-00002A3D0000}"/>
    <cellStyle name="Accent6 2 25" xfId="20957" xr:uid="{00000000-0005-0000-0000-00002B3D0000}"/>
    <cellStyle name="Accent6 2 26" xfId="20958" xr:uid="{00000000-0005-0000-0000-00002C3D0000}"/>
    <cellStyle name="Accent6 2 27" xfId="20959" xr:uid="{00000000-0005-0000-0000-00002D3D0000}"/>
    <cellStyle name="Accent6 2 28" xfId="20960" xr:uid="{00000000-0005-0000-0000-00002E3D0000}"/>
    <cellStyle name="Accent6 2 29" xfId="20961" xr:uid="{00000000-0005-0000-0000-00002F3D0000}"/>
    <cellStyle name="Accent6 2 3" xfId="20963" xr:uid="{00000000-0005-0000-0000-0000303D0000}"/>
    <cellStyle name="Accent6 2 4" xfId="20965" xr:uid="{00000000-0005-0000-0000-0000313D0000}"/>
    <cellStyle name="Accent6 2 5" xfId="20966" xr:uid="{00000000-0005-0000-0000-0000323D0000}"/>
    <cellStyle name="Accent6 2 6" xfId="20708" xr:uid="{00000000-0005-0000-0000-0000333D0000}"/>
    <cellStyle name="Accent6 2 7" xfId="20967" xr:uid="{00000000-0005-0000-0000-0000343D0000}"/>
    <cellStyle name="Accent6 2 8" xfId="20968" xr:uid="{00000000-0005-0000-0000-0000353D0000}"/>
    <cellStyle name="Accent6 2 9" xfId="20969" xr:uid="{00000000-0005-0000-0000-0000363D0000}"/>
    <cellStyle name="Accent6 2_REKAP IBT" xfId="20970" xr:uid="{00000000-0005-0000-0000-0000373D0000}"/>
    <cellStyle name="Accent6 20" xfId="20892" xr:uid="{00000000-0005-0000-0000-0000383D0000}"/>
    <cellStyle name="Accent6 20 2" xfId="20895" xr:uid="{00000000-0005-0000-0000-0000393D0000}"/>
    <cellStyle name="Accent6 20_REKAP IBT" xfId="20905" xr:uid="{00000000-0005-0000-0000-00003A3D0000}"/>
    <cellStyle name="Accent6 21" xfId="20907" xr:uid="{00000000-0005-0000-0000-00003B3D0000}"/>
    <cellStyle name="Accent6 21 2" xfId="6514" xr:uid="{00000000-0005-0000-0000-00003C3D0000}"/>
    <cellStyle name="Accent6 21_REKAP IBT" xfId="11298" xr:uid="{00000000-0005-0000-0000-00003D3D0000}"/>
    <cellStyle name="Accent6 22" xfId="20917" xr:uid="{00000000-0005-0000-0000-00003E3D0000}"/>
    <cellStyle name="Accent6 22 2" xfId="2523" xr:uid="{00000000-0005-0000-0000-00003F3D0000}"/>
    <cellStyle name="Accent6 22_REKAP IBT" xfId="20926" xr:uid="{00000000-0005-0000-0000-0000403D0000}"/>
    <cellStyle name="Accent6 23" xfId="20928" xr:uid="{00000000-0005-0000-0000-0000413D0000}"/>
    <cellStyle name="Accent6 23 2" xfId="2536" xr:uid="{00000000-0005-0000-0000-0000423D0000}"/>
    <cellStyle name="Accent6 23_REKAP IBT" xfId="20930" xr:uid="{00000000-0005-0000-0000-0000433D0000}"/>
    <cellStyle name="Accent6 24" xfId="8129" xr:uid="{00000000-0005-0000-0000-0000443D0000}"/>
    <cellStyle name="Accent6 24 2" xfId="20933" xr:uid="{00000000-0005-0000-0000-0000453D0000}"/>
    <cellStyle name="Accent6 24_REKAP IBT" xfId="20935" xr:uid="{00000000-0005-0000-0000-0000463D0000}"/>
    <cellStyle name="Accent6 25" xfId="20971" xr:uid="{00000000-0005-0000-0000-0000473D0000}"/>
    <cellStyle name="Accent6 25 2" xfId="20973" xr:uid="{00000000-0005-0000-0000-0000483D0000}"/>
    <cellStyle name="Accent6 25_REKAP IBT" xfId="20976" xr:uid="{00000000-0005-0000-0000-0000493D0000}"/>
    <cellStyle name="Accent6 26" xfId="9550" xr:uid="{00000000-0005-0000-0000-00004A3D0000}"/>
    <cellStyle name="Accent6 26 2" xfId="20979" xr:uid="{00000000-0005-0000-0000-00004B3D0000}"/>
    <cellStyle name="Accent6 26_REKAP IBT" xfId="12487" xr:uid="{00000000-0005-0000-0000-00004C3D0000}"/>
    <cellStyle name="Accent6 27" xfId="13853" xr:uid="{00000000-0005-0000-0000-00004D3D0000}"/>
    <cellStyle name="Accent6 27 2" xfId="20981" xr:uid="{00000000-0005-0000-0000-00004E3D0000}"/>
    <cellStyle name="Accent6 27_REKAP IBT" xfId="20984" xr:uid="{00000000-0005-0000-0000-00004F3D0000}"/>
    <cellStyle name="Accent6 28" xfId="20986" xr:uid="{00000000-0005-0000-0000-0000503D0000}"/>
    <cellStyle name="Accent6 28 2" xfId="20988" xr:uid="{00000000-0005-0000-0000-0000513D0000}"/>
    <cellStyle name="Accent6 28_REKAP IBT" xfId="16926" xr:uid="{00000000-0005-0000-0000-0000523D0000}"/>
    <cellStyle name="Accent6 29" xfId="20990" xr:uid="{00000000-0005-0000-0000-0000533D0000}"/>
    <cellStyle name="Accent6 29 2" xfId="20994" xr:uid="{00000000-0005-0000-0000-0000543D0000}"/>
    <cellStyle name="Accent6 29_REKAP IBT" xfId="20996" xr:uid="{00000000-0005-0000-0000-0000553D0000}"/>
    <cellStyle name="Accent6 3" xfId="9384" xr:uid="{00000000-0005-0000-0000-0000563D0000}"/>
    <cellStyle name="Accent6 3 10" xfId="21000" xr:uid="{00000000-0005-0000-0000-0000573D0000}"/>
    <cellStyle name="Accent6 3 11" xfId="21001" xr:uid="{00000000-0005-0000-0000-0000583D0000}"/>
    <cellStyle name="Accent6 3 12" xfId="21002" xr:uid="{00000000-0005-0000-0000-0000593D0000}"/>
    <cellStyle name="Accent6 3 13" xfId="21005" xr:uid="{00000000-0005-0000-0000-00005A3D0000}"/>
    <cellStyle name="Accent6 3 14" xfId="21006" xr:uid="{00000000-0005-0000-0000-00005B3D0000}"/>
    <cellStyle name="Accent6 3 15" xfId="21008" xr:uid="{00000000-0005-0000-0000-00005C3D0000}"/>
    <cellStyle name="Accent6 3 2" xfId="21009" xr:uid="{00000000-0005-0000-0000-00005D3D0000}"/>
    <cellStyle name="Accent6 3 3" xfId="21010" xr:uid="{00000000-0005-0000-0000-00005E3D0000}"/>
    <cellStyle name="Accent6 3 4" xfId="21011" xr:uid="{00000000-0005-0000-0000-00005F3D0000}"/>
    <cellStyle name="Accent6 3 5" xfId="21012" xr:uid="{00000000-0005-0000-0000-0000603D0000}"/>
    <cellStyle name="Accent6 3 6" xfId="21013" xr:uid="{00000000-0005-0000-0000-0000613D0000}"/>
    <cellStyle name="Accent6 3 7" xfId="21014" xr:uid="{00000000-0005-0000-0000-0000623D0000}"/>
    <cellStyle name="Accent6 3 8" xfId="21019" xr:uid="{00000000-0005-0000-0000-0000633D0000}"/>
    <cellStyle name="Accent6 3 9" xfId="21020" xr:uid="{00000000-0005-0000-0000-0000643D0000}"/>
    <cellStyle name="Accent6 3_REKAP IBT" xfId="21021" xr:uid="{00000000-0005-0000-0000-0000653D0000}"/>
    <cellStyle name="Accent6 30" xfId="20972" xr:uid="{00000000-0005-0000-0000-0000663D0000}"/>
    <cellStyle name="Accent6 30 2" xfId="20974" xr:uid="{00000000-0005-0000-0000-0000673D0000}"/>
    <cellStyle name="Accent6 30_REKAP IBT" xfId="20977" xr:uid="{00000000-0005-0000-0000-0000683D0000}"/>
    <cellStyle name="Accent6 31" xfId="9551" xr:uid="{00000000-0005-0000-0000-0000693D0000}"/>
    <cellStyle name="Accent6 31 2" xfId="20980" xr:uid="{00000000-0005-0000-0000-00006A3D0000}"/>
    <cellStyle name="Accent6 31_REKAP IBT" xfId="12488" xr:uid="{00000000-0005-0000-0000-00006B3D0000}"/>
    <cellStyle name="Accent6 32" xfId="13854" xr:uid="{00000000-0005-0000-0000-00006C3D0000}"/>
    <cellStyle name="Accent6 32 2" xfId="20982" xr:uid="{00000000-0005-0000-0000-00006D3D0000}"/>
    <cellStyle name="Accent6 32_REKAP IBT" xfId="20985" xr:uid="{00000000-0005-0000-0000-00006E3D0000}"/>
    <cellStyle name="Accent6 33" xfId="20987" xr:uid="{00000000-0005-0000-0000-00006F3D0000}"/>
    <cellStyle name="Accent6 33 2" xfId="20989" xr:uid="{00000000-0005-0000-0000-0000703D0000}"/>
    <cellStyle name="Accent6 33_REKAP IBT" xfId="16927" xr:uid="{00000000-0005-0000-0000-0000713D0000}"/>
    <cellStyle name="Accent6 34" xfId="20991" xr:uid="{00000000-0005-0000-0000-0000723D0000}"/>
    <cellStyle name="Accent6 34 2" xfId="20995" xr:uid="{00000000-0005-0000-0000-0000733D0000}"/>
    <cellStyle name="Accent6 34_REKAP IBT" xfId="20997" xr:uid="{00000000-0005-0000-0000-0000743D0000}"/>
    <cellStyle name="Accent6 35" xfId="21022" xr:uid="{00000000-0005-0000-0000-0000753D0000}"/>
    <cellStyle name="Accent6 35 2" xfId="21024" xr:uid="{00000000-0005-0000-0000-0000763D0000}"/>
    <cellStyle name="Accent6 35_REKAP IBT" xfId="13318" xr:uid="{00000000-0005-0000-0000-0000773D0000}"/>
    <cellStyle name="Accent6 36" xfId="21026" xr:uid="{00000000-0005-0000-0000-0000783D0000}"/>
    <cellStyle name="Accent6 36 2" xfId="21028" xr:uid="{00000000-0005-0000-0000-0000793D0000}"/>
    <cellStyle name="Accent6 36_REKAP IBT" xfId="21030" xr:uid="{00000000-0005-0000-0000-00007A3D0000}"/>
    <cellStyle name="Accent6 37" xfId="9150" xr:uid="{00000000-0005-0000-0000-00007B3D0000}"/>
    <cellStyle name="Accent6 37 2" xfId="9154" xr:uid="{00000000-0005-0000-0000-00007C3D0000}"/>
    <cellStyle name="Accent6 37_REKAP IBT" xfId="21032" xr:uid="{00000000-0005-0000-0000-00007D3D0000}"/>
    <cellStyle name="Accent6 38" xfId="9158" xr:uid="{00000000-0005-0000-0000-00007E3D0000}"/>
    <cellStyle name="Accent6 38 2" xfId="21034" xr:uid="{00000000-0005-0000-0000-00007F3D0000}"/>
    <cellStyle name="Accent6 38_REKAP IBT" xfId="16894" xr:uid="{00000000-0005-0000-0000-0000803D0000}"/>
    <cellStyle name="Accent6 39" xfId="9164" xr:uid="{00000000-0005-0000-0000-0000813D0000}"/>
    <cellStyle name="Accent6 39 2" xfId="21036" xr:uid="{00000000-0005-0000-0000-0000823D0000}"/>
    <cellStyle name="Accent6 39_REKAP IBT" xfId="21038" xr:uid="{00000000-0005-0000-0000-0000833D0000}"/>
    <cellStyle name="Accent6 4" xfId="9386" xr:uid="{00000000-0005-0000-0000-0000843D0000}"/>
    <cellStyle name="Accent6 4 2" xfId="15889" xr:uid="{00000000-0005-0000-0000-0000853D0000}"/>
    <cellStyle name="Accent6 4 3" xfId="21040" xr:uid="{00000000-0005-0000-0000-0000863D0000}"/>
    <cellStyle name="Accent6 4 4" xfId="21041" xr:uid="{00000000-0005-0000-0000-0000873D0000}"/>
    <cellStyle name="Accent6 4 5" xfId="15171" xr:uid="{00000000-0005-0000-0000-0000883D0000}"/>
    <cellStyle name="Accent6 4 6" xfId="21042" xr:uid="{00000000-0005-0000-0000-0000893D0000}"/>
    <cellStyle name="Accent6 4_REKAP IBT" xfId="21043" xr:uid="{00000000-0005-0000-0000-00008A3D0000}"/>
    <cellStyle name="Accent6 40" xfId="21023" xr:uid="{00000000-0005-0000-0000-00008B3D0000}"/>
    <cellStyle name="Accent6 40 2" xfId="21025" xr:uid="{00000000-0005-0000-0000-00008C3D0000}"/>
    <cellStyle name="Accent6 40_REKAP IBT" xfId="13319" xr:uid="{00000000-0005-0000-0000-00008D3D0000}"/>
    <cellStyle name="Accent6 41" xfId="21027" xr:uid="{00000000-0005-0000-0000-00008E3D0000}"/>
    <cellStyle name="Accent6 41 2" xfId="21029" xr:uid="{00000000-0005-0000-0000-00008F3D0000}"/>
    <cellStyle name="Accent6 41_REKAP IBT" xfId="21031" xr:uid="{00000000-0005-0000-0000-0000903D0000}"/>
    <cellStyle name="Accent6 42" xfId="9151" xr:uid="{00000000-0005-0000-0000-0000913D0000}"/>
    <cellStyle name="Accent6 42 2" xfId="9155" xr:uid="{00000000-0005-0000-0000-0000923D0000}"/>
    <cellStyle name="Accent6 42_REKAP IBT" xfId="21033" xr:uid="{00000000-0005-0000-0000-0000933D0000}"/>
    <cellStyle name="Accent6 43" xfId="9159" xr:uid="{00000000-0005-0000-0000-0000943D0000}"/>
    <cellStyle name="Accent6 43 2" xfId="21035" xr:uid="{00000000-0005-0000-0000-0000953D0000}"/>
    <cellStyle name="Accent6 43_REKAP IBT" xfId="16895" xr:uid="{00000000-0005-0000-0000-0000963D0000}"/>
    <cellStyle name="Accent6 44" xfId="9165" xr:uid="{00000000-0005-0000-0000-0000973D0000}"/>
    <cellStyle name="Accent6 44 2" xfId="21037" xr:uid="{00000000-0005-0000-0000-0000983D0000}"/>
    <cellStyle name="Accent6 44_REKAP IBT" xfId="21039" xr:uid="{00000000-0005-0000-0000-0000993D0000}"/>
    <cellStyle name="Accent6 45" xfId="9168" xr:uid="{00000000-0005-0000-0000-00009A3D0000}"/>
    <cellStyle name="Accent6 45 2" xfId="21044" xr:uid="{00000000-0005-0000-0000-00009B3D0000}"/>
    <cellStyle name="Accent6 45_REKAP IBT" xfId="11082" xr:uid="{00000000-0005-0000-0000-00009C3D0000}"/>
    <cellStyle name="Accent6 46" xfId="21047" xr:uid="{00000000-0005-0000-0000-00009D3D0000}"/>
    <cellStyle name="Accent6 46 2" xfId="21050" xr:uid="{00000000-0005-0000-0000-00009E3D0000}"/>
    <cellStyle name="Accent6 46_REKAP IBT" xfId="21054" xr:uid="{00000000-0005-0000-0000-00009F3D0000}"/>
    <cellStyle name="Accent6 47" xfId="21056" xr:uid="{00000000-0005-0000-0000-0000A03D0000}"/>
    <cellStyle name="Accent6 47 2" xfId="21058" xr:uid="{00000000-0005-0000-0000-0000A13D0000}"/>
    <cellStyle name="Accent6 47_REKAP IBT" xfId="21061" xr:uid="{00000000-0005-0000-0000-0000A23D0000}"/>
    <cellStyle name="Accent6 48" xfId="21063" xr:uid="{00000000-0005-0000-0000-0000A33D0000}"/>
    <cellStyle name="Accent6 48 2" xfId="21065" xr:uid="{00000000-0005-0000-0000-0000A43D0000}"/>
    <cellStyle name="Accent6 48_REKAP IBT" xfId="21069" xr:uid="{00000000-0005-0000-0000-0000A53D0000}"/>
    <cellStyle name="Accent6 49" xfId="21071" xr:uid="{00000000-0005-0000-0000-0000A63D0000}"/>
    <cellStyle name="Accent6 49 2" xfId="21073" xr:uid="{00000000-0005-0000-0000-0000A73D0000}"/>
    <cellStyle name="Accent6 49_REKAP IBT" xfId="15678" xr:uid="{00000000-0005-0000-0000-0000A83D0000}"/>
    <cellStyle name="Accent6 5" xfId="15891" xr:uid="{00000000-0005-0000-0000-0000A93D0000}"/>
    <cellStyle name="Accent6 5 2" xfId="21075" xr:uid="{00000000-0005-0000-0000-0000AA3D0000}"/>
    <cellStyle name="Accent6 5 3" xfId="21076" xr:uid="{00000000-0005-0000-0000-0000AB3D0000}"/>
    <cellStyle name="Accent6 5 4" xfId="21077" xr:uid="{00000000-0005-0000-0000-0000AC3D0000}"/>
    <cellStyle name="Accent6 5 5" xfId="21078" xr:uid="{00000000-0005-0000-0000-0000AD3D0000}"/>
    <cellStyle name="Accent6 5 6" xfId="21079" xr:uid="{00000000-0005-0000-0000-0000AE3D0000}"/>
    <cellStyle name="Accent6 5_REKAP IBT" xfId="21080" xr:uid="{00000000-0005-0000-0000-0000AF3D0000}"/>
    <cellStyle name="Accent6 50" xfId="9169" xr:uid="{00000000-0005-0000-0000-0000B03D0000}"/>
    <cellStyle name="Accent6 50 2" xfId="21045" xr:uid="{00000000-0005-0000-0000-0000B13D0000}"/>
    <cellStyle name="Accent6 50_REKAP IBT" xfId="11083" xr:uid="{00000000-0005-0000-0000-0000B23D0000}"/>
    <cellStyle name="Accent6 51" xfId="21048" xr:uid="{00000000-0005-0000-0000-0000B33D0000}"/>
    <cellStyle name="Accent6 51 2" xfId="21051" xr:uid="{00000000-0005-0000-0000-0000B43D0000}"/>
    <cellStyle name="Accent6 51_REKAP IBT" xfId="21055" xr:uid="{00000000-0005-0000-0000-0000B53D0000}"/>
    <cellStyle name="Accent6 52" xfId="21057" xr:uid="{00000000-0005-0000-0000-0000B63D0000}"/>
    <cellStyle name="Accent6 52 2" xfId="21059" xr:uid="{00000000-0005-0000-0000-0000B73D0000}"/>
    <cellStyle name="Accent6 52_REKAP IBT" xfId="21062" xr:uid="{00000000-0005-0000-0000-0000B83D0000}"/>
    <cellStyle name="Accent6 53" xfId="21064" xr:uid="{00000000-0005-0000-0000-0000B93D0000}"/>
    <cellStyle name="Accent6 53 2" xfId="21066" xr:uid="{00000000-0005-0000-0000-0000BA3D0000}"/>
    <cellStyle name="Accent6 53_REKAP IBT" xfId="21070" xr:uid="{00000000-0005-0000-0000-0000BB3D0000}"/>
    <cellStyle name="Accent6 54" xfId="21072" xr:uid="{00000000-0005-0000-0000-0000BC3D0000}"/>
    <cellStyle name="Accent6 54 2" xfId="21074" xr:uid="{00000000-0005-0000-0000-0000BD3D0000}"/>
    <cellStyle name="Accent6 54_REKAP IBT" xfId="15679" xr:uid="{00000000-0005-0000-0000-0000BE3D0000}"/>
    <cellStyle name="Accent6 55" xfId="21082" xr:uid="{00000000-0005-0000-0000-0000BF3D0000}"/>
    <cellStyle name="Accent6 55 2" xfId="21084" xr:uid="{00000000-0005-0000-0000-0000C03D0000}"/>
    <cellStyle name="Accent6 55_REKAP IBT" xfId="20261" xr:uid="{00000000-0005-0000-0000-0000C13D0000}"/>
    <cellStyle name="Accent6 56" xfId="21086" xr:uid="{00000000-0005-0000-0000-0000C23D0000}"/>
    <cellStyle name="Accent6 56 2" xfId="21088" xr:uid="{00000000-0005-0000-0000-0000C33D0000}"/>
    <cellStyle name="Accent6 56_REKAP IBT" xfId="21092" xr:uid="{00000000-0005-0000-0000-0000C43D0000}"/>
    <cellStyle name="Accent6 57" xfId="21094" xr:uid="{00000000-0005-0000-0000-0000C53D0000}"/>
    <cellStyle name="Accent6 57 2" xfId="21097" xr:uid="{00000000-0005-0000-0000-0000C63D0000}"/>
    <cellStyle name="Accent6 57_REKAP IBT" xfId="16148" xr:uid="{00000000-0005-0000-0000-0000C73D0000}"/>
    <cellStyle name="Accent6 58" xfId="1412" xr:uid="{00000000-0005-0000-0000-0000C83D0000}"/>
    <cellStyle name="Accent6 58 2" xfId="21099" xr:uid="{00000000-0005-0000-0000-0000C93D0000}"/>
    <cellStyle name="Accent6 58_REKAP IBT" xfId="21101" xr:uid="{00000000-0005-0000-0000-0000CA3D0000}"/>
    <cellStyle name="Accent6 59" xfId="21104" xr:uid="{00000000-0005-0000-0000-0000CB3D0000}"/>
    <cellStyle name="Accent6 59 2" xfId="21106" xr:uid="{00000000-0005-0000-0000-0000CC3D0000}"/>
    <cellStyle name="Accent6 59_REKAP IBT" xfId="21109" xr:uid="{00000000-0005-0000-0000-0000CD3D0000}"/>
    <cellStyle name="Accent6 6" xfId="15893" xr:uid="{00000000-0005-0000-0000-0000CE3D0000}"/>
    <cellStyle name="Accent6 6 2" xfId="21111" xr:uid="{00000000-0005-0000-0000-0000CF3D0000}"/>
    <cellStyle name="Accent6 6 3" xfId="12714" xr:uid="{00000000-0005-0000-0000-0000D03D0000}"/>
    <cellStyle name="Accent6 6 4" xfId="21112" xr:uid="{00000000-0005-0000-0000-0000D13D0000}"/>
    <cellStyle name="Accent6 6 5" xfId="21113" xr:uid="{00000000-0005-0000-0000-0000D23D0000}"/>
    <cellStyle name="Accent6 6 6" xfId="21116" xr:uid="{00000000-0005-0000-0000-0000D33D0000}"/>
    <cellStyle name="Accent6 6_REKAP IBT" xfId="21117" xr:uid="{00000000-0005-0000-0000-0000D43D0000}"/>
    <cellStyle name="Accent6 60" xfId="21083" xr:uid="{00000000-0005-0000-0000-0000D53D0000}"/>
    <cellStyle name="Accent6 60 2" xfId="21085" xr:uid="{00000000-0005-0000-0000-0000D63D0000}"/>
    <cellStyle name="Accent6 60_REKAP IBT" xfId="20262" xr:uid="{00000000-0005-0000-0000-0000D73D0000}"/>
    <cellStyle name="Accent6 61" xfId="21087" xr:uid="{00000000-0005-0000-0000-0000D83D0000}"/>
    <cellStyle name="Accent6 61 2" xfId="21089" xr:uid="{00000000-0005-0000-0000-0000D93D0000}"/>
    <cellStyle name="Accent6 61_REKAP IBT" xfId="21093" xr:uid="{00000000-0005-0000-0000-0000DA3D0000}"/>
    <cellStyle name="Accent6 62" xfId="21095" xr:uid="{00000000-0005-0000-0000-0000DB3D0000}"/>
    <cellStyle name="Accent6 62 2" xfId="21098" xr:uid="{00000000-0005-0000-0000-0000DC3D0000}"/>
    <cellStyle name="Accent6 62_REKAP IBT" xfId="16149" xr:uid="{00000000-0005-0000-0000-0000DD3D0000}"/>
    <cellStyle name="Accent6 63" xfId="1413" xr:uid="{00000000-0005-0000-0000-0000DE3D0000}"/>
    <cellStyle name="Accent6 63 2" xfId="21100" xr:uid="{00000000-0005-0000-0000-0000DF3D0000}"/>
    <cellStyle name="Accent6 63_REKAP IBT" xfId="21102" xr:uid="{00000000-0005-0000-0000-0000E03D0000}"/>
    <cellStyle name="Accent6 64" xfId="21105" xr:uid="{00000000-0005-0000-0000-0000E13D0000}"/>
    <cellStyle name="Accent6 64 2" xfId="21107" xr:uid="{00000000-0005-0000-0000-0000E23D0000}"/>
    <cellStyle name="Accent6 64_REKAP IBT" xfId="21110" xr:uid="{00000000-0005-0000-0000-0000E33D0000}"/>
    <cellStyle name="Accent6 65" xfId="21120" xr:uid="{00000000-0005-0000-0000-0000E43D0000}"/>
    <cellStyle name="Accent6 65 2" xfId="21122" xr:uid="{00000000-0005-0000-0000-0000E53D0000}"/>
    <cellStyle name="Accent6 65_REKAP IBT" xfId="21125" xr:uid="{00000000-0005-0000-0000-0000E63D0000}"/>
    <cellStyle name="Accent6 66" xfId="21130" xr:uid="{00000000-0005-0000-0000-0000E73D0000}"/>
    <cellStyle name="Accent6 66 2" xfId="21132" xr:uid="{00000000-0005-0000-0000-0000E83D0000}"/>
    <cellStyle name="Accent6 66_REKAP IBT" xfId="21136" xr:uid="{00000000-0005-0000-0000-0000E93D0000}"/>
    <cellStyle name="Accent6 67" xfId="21138" xr:uid="{00000000-0005-0000-0000-0000EA3D0000}"/>
    <cellStyle name="Accent6 67 2" xfId="2558" xr:uid="{00000000-0005-0000-0000-0000EB3D0000}"/>
    <cellStyle name="Accent6 67_REKAP IBT" xfId="21140" xr:uid="{00000000-0005-0000-0000-0000EC3D0000}"/>
    <cellStyle name="Accent6 68" xfId="21142" xr:uid="{00000000-0005-0000-0000-0000ED3D0000}"/>
    <cellStyle name="Accent6 68 2" xfId="2577" xr:uid="{00000000-0005-0000-0000-0000EE3D0000}"/>
    <cellStyle name="Accent6 68_REKAP IBT" xfId="21144" xr:uid="{00000000-0005-0000-0000-0000EF3D0000}"/>
    <cellStyle name="Accent6 69" xfId="21146" xr:uid="{00000000-0005-0000-0000-0000F03D0000}"/>
    <cellStyle name="Accent6 69 2" xfId="21148" xr:uid="{00000000-0005-0000-0000-0000F13D0000}"/>
    <cellStyle name="Accent6 69_REKAP IBT" xfId="21150" xr:uid="{00000000-0005-0000-0000-0000F23D0000}"/>
    <cellStyle name="Accent6 7" xfId="15895" xr:uid="{00000000-0005-0000-0000-0000F33D0000}"/>
    <cellStyle name="Accent6 7 2" xfId="10656" xr:uid="{00000000-0005-0000-0000-0000F43D0000}"/>
    <cellStyle name="Accent6 7 3" xfId="21152" xr:uid="{00000000-0005-0000-0000-0000F53D0000}"/>
    <cellStyle name="Accent6 7 4" xfId="21153" xr:uid="{00000000-0005-0000-0000-0000F63D0000}"/>
    <cellStyle name="Accent6 7 5" xfId="21154" xr:uid="{00000000-0005-0000-0000-0000F73D0000}"/>
    <cellStyle name="Accent6 7 6" xfId="21155" xr:uid="{00000000-0005-0000-0000-0000F83D0000}"/>
    <cellStyle name="Accent6 7_REKAP IBT" xfId="21156" xr:uid="{00000000-0005-0000-0000-0000F93D0000}"/>
    <cellStyle name="Accent6 70" xfId="21121" xr:uid="{00000000-0005-0000-0000-0000FA3D0000}"/>
    <cellStyle name="Accent6 70 2" xfId="21123" xr:uid="{00000000-0005-0000-0000-0000FB3D0000}"/>
    <cellStyle name="Accent6 70_REKAP IBT" xfId="21126" xr:uid="{00000000-0005-0000-0000-0000FC3D0000}"/>
    <cellStyle name="Accent6 71" xfId="21131" xr:uid="{00000000-0005-0000-0000-0000FD3D0000}"/>
    <cellStyle name="Accent6 71 2" xfId="21133" xr:uid="{00000000-0005-0000-0000-0000FE3D0000}"/>
    <cellStyle name="Accent6 71_REKAP IBT" xfId="21137" xr:uid="{00000000-0005-0000-0000-0000FF3D0000}"/>
    <cellStyle name="Accent6 72" xfId="21139" xr:uid="{00000000-0005-0000-0000-0000003E0000}"/>
    <cellStyle name="Accent6 72 2" xfId="2559" xr:uid="{00000000-0005-0000-0000-0000013E0000}"/>
    <cellStyle name="Accent6 72_REKAP IBT" xfId="21141" xr:uid="{00000000-0005-0000-0000-0000023E0000}"/>
    <cellStyle name="Accent6 73" xfId="21143" xr:uid="{00000000-0005-0000-0000-0000033E0000}"/>
    <cellStyle name="Accent6 73 2" xfId="2578" xr:uid="{00000000-0005-0000-0000-0000043E0000}"/>
    <cellStyle name="Accent6 73_REKAP IBT" xfId="21145" xr:uid="{00000000-0005-0000-0000-0000053E0000}"/>
    <cellStyle name="Accent6 74" xfId="21147" xr:uid="{00000000-0005-0000-0000-0000063E0000}"/>
    <cellStyle name="Accent6 74 2" xfId="21149" xr:uid="{00000000-0005-0000-0000-0000073E0000}"/>
    <cellStyle name="Accent6 74_REKAP IBT" xfId="21151" xr:uid="{00000000-0005-0000-0000-0000083E0000}"/>
    <cellStyle name="Accent6 75" xfId="21157" xr:uid="{00000000-0005-0000-0000-0000093E0000}"/>
    <cellStyle name="Accent6 75 2" xfId="21159" xr:uid="{00000000-0005-0000-0000-00000A3E0000}"/>
    <cellStyle name="Accent6 75_REKAP IBT" xfId="21160" xr:uid="{00000000-0005-0000-0000-00000B3E0000}"/>
    <cellStyle name="Accent6 76" xfId="21161" xr:uid="{00000000-0005-0000-0000-00000C3E0000}"/>
    <cellStyle name="Accent6 76 2" xfId="21163" xr:uid="{00000000-0005-0000-0000-00000D3E0000}"/>
    <cellStyle name="Accent6 76_REKAP IBT" xfId="21166" xr:uid="{00000000-0005-0000-0000-00000E3E0000}"/>
    <cellStyle name="Accent6 77" xfId="21168" xr:uid="{00000000-0005-0000-0000-00000F3E0000}"/>
    <cellStyle name="Accent6 77 2" xfId="2992" xr:uid="{00000000-0005-0000-0000-0000103E0000}"/>
    <cellStyle name="Accent6 77_REKAP IBT" xfId="21171" xr:uid="{00000000-0005-0000-0000-0000113E0000}"/>
    <cellStyle name="Accent6 78" xfId="12124" xr:uid="{00000000-0005-0000-0000-0000123E0000}"/>
    <cellStyle name="Accent6 78 2" xfId="21172" xr:uid="{00000000-0005-0000-0000-0000133E0000}"/>
    <cellStyle name="Accent6 78_REKAP IBT" xfId="21173" xr:uid="{00000000-0005-0000-0000-0000143E0000}"/>
    <cellStyle name="Accent6 79" xfId="12128" xr:uid="{00000000-0005-0000-0000-0000153E0000}"/>
    <cellStyle name="Accent6 79 2" xfId="21174" xr:uid="{00000000-0005-0000-0000-0000163E0000}"/>
    <cellStyle name="Accent6 79_REKAP IBT" xfId="21175" xr:uid="{00000000-0005-0000-0000-0000173E0000}"/>
    <cellStyle name="Accent6 8" xfId="21177" xr:uid="{00000000-0005-0000-0000-0000183E0000}"/>
    <cellStyle name="Accent6 8 2" xfId="21179" xr:uid="{00000000-0005-0000-0000-0000193E0000}"/>
    <cellStyle name="Accent6 8 3" xfId="21180" xr:uid="{00000000-0005-0000-0000-00001A3E0000}"/>
    <cellStyle name="Accent6 8 4" xfId="21181" xr:uid="{00000000-0005-0000-0000-00001B3E0000}"/>
    <cellStyle name="Accent6 8 5" xfId="8878" xr:uid="{00000000-0005-0000-0000-00001C3E0000}"/>
    <cellStyle name="Accent6 8 6" xfId="6178" xr:uid="{00000000-0005-0000-0000-00001D3E0000}"/>
    <cellStyle name="Accent6 8_REKAP IBT" xfId="21183" xr:uid="{00000000-0005-0000-0000-00001E3E0000}"/>
    <cellStyle name="Accent6 80" xfId="21158" xr:uid="{00000000-0005-0000-0000-00001F3E0000}"/>
    <cellStyle name="Accent6 81" xfId="21162" xr:uid="{00000000-0005-0000-0000-0000203E0000}"/>
    <cellStyle name="Accent6 81 2" xfId="21164" xr:uid="{00000000-0005-0000-0000-0000213E0000}"/>
    <cellStyle name="Accent6 82" xfId="21169" xr:uid="{00000000-0005-0000-0000-0000223E0000}"/>
    <cellStyle name="Accent6 83" xfId="12125" xr:uid="{00000000-0005-0000-0000-0000233E0000}"/>
    <cellStyle name="Accent6 84" xfId="12129" xr:uid="{00000000-0005-0000-0000-0000243E0000}"/>
    <cellStyle name="Accent6 85" xfId="21184" xr:uid="{00000000-0005-0000-0000-0000253E0000}"/>
    <cellStyle name="Accent6 86" xfId="49898" xr:uid="{00000000-0005-0000-0000-0000263E0000}"/>
    <cellStyle name="Accent6 9" xfId="21186" xr:uid="{00000000-0005-0000-0000-0000273E0000}"/>
    <cellStyle name="Accent6 9 2" xfId="20218" xr:uid="{00000000-0005-0000-0000-0000283E0000}"/>
    <cellStyle name="Accent6 9 3" xfId="21187" xr:uid="{00000000-0005-0000-0000-0000293E0000}"/>
    <cellStyle name="Accent6 9 4" xfId="21188" xr:uid="{00000000-0005-0000-0000-00002A3E0000}"/>
    <cellStyle name="Accent6 9 5" xfId="21189" xr:uid="{00000000-0005-0000-0000-00002B3E0000}"/>
    <cellStyle name="Accent6 9 6" xfId="21190" xr:uid="{00000000-0005-0000-0000-00002C3E0000}"/>
    <cellStyle name="Accent6 9_REKAP IBT" xfId="11694" xr:uid="{00000000-0005-0000-0000-00002D3E0000}"/>
    <cellStyle name="ÅëÈ­ [0]_±âÅ¸" xfId="21191" xr:uid="{00000000-0005-0000-0000-00002E3E0000}"/>
    <cellStyle name="AeE­ [0]_INQUIRY ¿μ¾÷AßAø " xfId="21192" xr:uid="{00000000-0005-0000-0000-00002F3E0000}"/>
    <cellStyle name="ÅëÈ­_±âÅ¸" xfId="12375" xr:uid="{00000000-0005-0000-0000-0000303E0000}"/>
    <cellStyle name="AeE­_INQUIRY ¿μ¾÷AßAø " xfId="21193" xr:uid="{00000000-0005-0000-0000-0000313E0000}"/>
    <cellStyle name="args.style" xfId="21194" xr:uid="{00000000-0005-0000-0000-0000323E0000}"/>
    <cellStyle name="args.style 2" xfId="21195" xr:uid="{00000000-0005-0000-0000-0000333E0000}"/>
    <cellStyle name="ÄÞ¸¶ [0]_±âÅ¸" xfId="21196" xr:uid="{00000000-0005-0000-0000-0000343E0000}"/>
    <cellStyle name="AÞ¸¶ [0]_INQUIRY ¿?¾÷AßAø " xfId="18115" xr:uid="{00000000-0005-0000-0000-0000353E0000}"/>
    <cellStyle name="ÄÞ¸¶_±âÅ¸" xfId="6817" xr:uid="{00000000-0005-0000-0000-0000363E0000}"/>
    <cellStyle name="AÞ¸¶_INQUIRY ¿?¾÷AßAø " xfId="21197" xr:uid="{00000000-0005-0000-0000-0000373E0000}"/>
    <cellStyle name="Bad 10" xfId="21200" xr:uid="{00000000-0005-0000-0000-0000383E0000}"/>
    <cellStyle name="Bad 10 2" xfId="1515" xr:uid="{00000000-0005-0000-0000-0000393E0000}"/>
    <cellStyle name="Bad 10 3" xfId="35" xr:uid="{00000000-0005-0000-0000-00003A3E0000}"/>
    <cellStyle name="Bad 10 4" xfId="21201" xr:uid="{00000000-0005-0000-0000-00003B3E0000}"/>
    <cellStyle name="Bad 10 5" xfId="8225" xr:uid="{00000000-0005-0000-0000-00003C3E0000}"/>
    <cellStyle name="Bad 10 6" xfId="747" xr:uid="{00000000-0005-0000-0000-00003D3E0000}"/>
    <cellStyle name="Bad 10_REKAP IBT" xfId="1845" xr:uid="{00000000-0005-0000-0000-00003E3E0000}"/>
    <cellStyle name="Bad 11" xfId="5158" xr:uid="{00000000-0005-0000-0000-00003F3E0000}"/>
    <cellStyle name="Bad 11 2" xfId="864" xr:uid="{00000000-0005-0000-0000-0000403E0000}"/>
    <cellStyle name="Bad 11 3" xfId="1547" xr:uid="{00000000-0005-0000-0000-0000413E0000}"/>
    <cellStyle name="Bad 11 4" xfId="21202" xr:uid="{00000000-0005-0000-0000-0000423E0000}"/>
    <cellStyle name="Bad 11 5" xfId="8228" xr:uid="{00000000-0005-0000-0000-0000433E0000}"/>
    <cellStyle name="Bad 11_REKAP IBT" xfId="21205" xr:uid="{00000000-0005-0000-0000-0000443E0000}"/>
    <cellStyle name="Bad 12" xfId="18671" xr:uid="{00000000-0005-0000-0000-0000453E0000}"/>
    <cellStyle name="Bad 12 2" xfId="1589" xr:uid="{00000000-0005-0000-0000-0000463E0000}"/>
    <cellStyle name="Bad 12 3" xfId="361" xr:uid="{00000000-0005-0000-0000-0000473E0000}"/>
    <cellStyle name="Bad 12 4" xfId="21206" xr:uid="{00000000-0005-0000-0000-0000483E0000}"/>
    <cellStyle name="Bad 12 5" xfId="8231" xr:uid="{00000000-0005-0000-0000-0000493E0000}"/>
    <cellStyle name="Bad 12_REKAP IBT" xfId="7635" xr:uid="{00000000-0005-0000-0000-00004A3E0000}"/>
    <cellStyle name="Bad 13" xfId="21209" xr:uid="{00000000-0005-0000-0000-00004B3E0000}"/>
    <cellStyle name="Bad 13 2" xfId="21212" xr:uid="{00000000-0005-0000-0000-00004C3E0000}"/>
    <cellStyle name="Bad 13 3" xfId="21213" xr:uid="{00000000-0005-0000-0000-00004D3E0000}"/>
    <cellStyle name="Bad 13 4" xfId="9920" xr:uid="{00000000-0005-0000-0000-00004E3E0000}"/>
    <cellStyle name="Bad 13 5" xfId="7244" xr:uid="{00000000-0005-0000-0000-00004F3E0000}"/>
    <cellStyle name="Bad 13_REKAP IBT" xfId="4096" xr:uid="{00000000-0005-0000-0000-0000503E0000}"/>
    <cellStyle name="Bad 14" xfId="21217" xr:uid="{00000000-0005-0000-0000-0000513E0000}"/>
    <cellStyle name="Bad 14 2" xfId="21221" xr:uid="{00000000-0005-0000-0000-0000523E0000}"/>
    <cellStyle name="Bad 14 3" xfId="21222" xr:uid="{00000000-0005-0000-0000-0000533E0000}"/>
    <cellStyle name="Bad 14 4" xfId="21224" xr:uid="{00000000-0005-0000-0000-0000543E0000}"/>
    <cellStyle name="Bad 14 5" xfId="21225" xr:uid="{00000000-0005-0000-0000-0000553E0000}"/>
    <cellStyle name="Bad 14_REKAP IBT" xfId="21228" xr:uid="{00000000-0005-0000-0000-0000563E0000}"/>
    <cellStyle name="Bad 15" xfId="21232" xr:uid="{00000000-0005-0000-0000-0000573E0000}"/>
    <cellStyle name="Bad 15 2" xfId="21236" xr:uid="{00000000-0005-0000-0000-0000583E0000}"/>
    <cellStyle name="Bad 15 3" xfId="21238" xr:uid="{00000000-0005-0000-0000-0000593E0000}"/>
    <cellStyle name="Bad 15 4" xfId="21240" xr:uid="{00000000-0005-0000-0000-00005A3E0000}"/>
    <cellStyle name="Bad 15 5" xfId="21242" xr:uid="{00000000-0005-0000-0000-00005B3E0000}"/>
    <cellStyle name="Bad 15_REKAP IBT" xfId="21243" xr:uid="{00000000-0005-0000-0000-00005C3E0000}"/>
    <cellStyle name="Bad 16" xfId="21254" xr:uid="{00000000-0005-0000-0000-00005D3E0000}"/>
    <cellStyle name="Bad 16 2" xfId="21258" xr:uid="{00000000-0005-0000-0000-00005E3E0000}"/>
    <cellStyle name="Bad 16 3" xfId="21260" xr:uid="{00000000-0005-0000-0000-00005F3E0000}"/>
    <cellStyle name="Bad 16 4" xfId="21261" xr:uid="{00000000-0005-0000-0000-0000603E0000}"/>
    <cellStyle name="Bad 16 5" xfId="15267" xr:uid="{00000000-0005-0000-0000-0000613E0000}"/>
    <cellStyle name="Bad 16_REKAP IBT" xfId="21264" xr:uid="{00000000-0005-0000-0000-0000623E0000}"/>
    <cellStyle name="Bad 17" xfId="21268" xr:uid="{00000000-0005-0000-0000-0000633E0000}"/>
    <cellStyle name="Bad 17 2" xfId="21272" xr:uid="{00000000-0005-0000-0000-0000643E0000}"/>
    <cellStyle name="Bad 17 3" xfId="21274" xr:uid="{00000000-0005-0000-0000-0000653E0000}"/>
    <cellStyle name="Bad 17 4" xfId="21275" xr:uid="{00000000-0005-0000-0000-0000663E0000}"/>
    <cellStyle name="Bad 17 5" xfId="21276" xr:uid="{00000000-0005-0000-0000-0000673E0000}"/>
    <cellStyle name="Bad 17_REKAP IBT" xfId="21279" xr:uid="{00000000-0005-0000-0000-0000683E0000}"/>
    <cellStyle name="Bad 18" xfId="21283" xr:uid="{00000000-0005-0000-0000-0000693E0000}"/>
    <cellStyle name="Bad 18 2" xfId="21287" xr:uid="{00000000-0005-0000-0000-00006A3E0000}"/>
    <cellStyle name="Bad 18_REKAP IBT" xfId="21291" xr:uid="{00000000-0005-0000-0000-00006B3E0000}"/>
    <cellStyle name="Bad 19" xfId="21295" xr:uid="{00000000-0005-0000-0000-00006C3E0000}"/>
    <cellStyle name="Bad 19 2" xfId="21299" xr:uid="{00000000-0005-0000-0000-00006D3E0000}"/>
    <cellStyle name="Bad 19_REKAP IBT" xfId="21303" xr:uid="{00000000-0005-0000-0000-00006E3E0000}"/>
    <cellStyle name="Bad 2" xfId="21306" xr:uid="{00000000-0005-0000-0000-00006F3E0000}"/>
    <cellStyle name="Bad 2 10" xfId="21307" xr:uid="{00000000-0005-0000-0000-0000703E0000}"/>
    <cellStyle name="Bad 2 11" xfId="21308" xr:uid="{00000000-0005-0000-0000-0000713E0000}"/>
    <cellStyle name="Bad 2 12" xfId="21309" xr:uid="{00000000-0005-0000-0000-0000723E0000}"/>
    <cellStyle name="Bad 2 13" xfId="21310" xr:uid="{00000000-0005-0000-0000-0000733E0000}"/>
    <cellStyle name="Bad 2 14" xfId="21313" xr:uid="{00000000-0005-0000-0000-0000743E0000}"/>
    <cellStyle name="Bad 2 15" xfId="3375" xr:uid="{00000000-0005-0000-0000-0000753E0000}"/>
    <cellStyle name="Bad 2 16" xfId="21314" xr:uid="{00000000-0005-0000-0000-0000763E0000}"/>
    <cellStyle name="Bad 2 17" xfId="21316" xr:uid="{00000000-0005-0000-0000-0000773E0000}"/>
    <cellStyle name="Bad 2 18" xfId="21318" xr:uid="{00000000-0005-0000-0000-0000783E0000}"/>
    <cellStyle name="Bad 2 19" xfId="21321" xr:uid="{00000000-0005-0000-0000-0000793E0000}"/>
    <cellStyle name="Bad 2 2" xfId="21323" xr:uid="{00000000-0005-0000-0000-00007A3E0000}"/>
    <cellStyle name="Bad 2 2 2" xfId="21324" xr:uid="{00000000-0005-0000-0000-00007B3E0000}"/>
    <cellStyle name="Bad 2 2 3" xfId="50324" xr:uid="{00000000-0005-0000-0000-00007C3E0000}"/>
    <cellStyle name="Bad 2 20" xfId="3376" xr:uid="{00000000-0005-0000-0000-00007D3E0000}"/>
    <cellStyle name="Bad 2 21" xfId="21315" xr:uid="{00000000-0005-0000-0000-00007E3E0000}"/>
    <cellStyle name="Bad 2 22" xfId="21317" xr:uid="{00000000-0005-0000-0000-00007F3E0000}"/>
    <cellStyle name="Bad 2 23" xfId="21319" xr:uid="{00000000-0005-0000-0000-0000803E0000}"/>
    <cellStyle name="Bad 2 24" xfId="21322" xr:uid="{00000000-0005-0000-0000-0000813E0000}"/>
    <cellStyle name="Bad 2 25" xfId="21325" xr:uid="{00000000-0005-0000-0000-0000823E0000}"/>
    <cellStyle name="Bad 2 26" xfId="21326" xr:uid="{00000000-0005-0000-0000-0000833E0000}"/>
    <cellStyle name="Bad 2 27" xfId="21327" xr:uid="{00000000-0005-0000-0000-0000843E0000}"/>
    <cellStyle name="Bad 2 28" xfId="21328" xr:uid="{00000000-0005-0000-0000-0000853E0000}"/>
    <cellStyle name="Bad 2 29" xfId="21329" xr:uid="{00000000-0005-0000-0000-0000863E0000}"/>
    <cellStyle name="Bad 2 3" xfId="21330" xr:uid="{00000000-0005-0000-0000-0000873E0000}"/>
    <cellStyle name="Bad 2 4" xfId="21331" xr:uid="{00000000-0005-0000-0000-0000883E0000}"/>
    <cellStyle name="Bad 2 5" xfId="21333" xr:uid="{00000000-0005-0000-0000-0000893E0000}"/>
    <cellStyle name="Bad 2 6" xfId="21334" xr:uid="{00000000-0005-0000-0000-00008A3E0000}"/>
    <cellStyle name="Bad 2 7" xfId="21337" xr:uid="{00000000-0005-0000-0000-00008B3E0000}"/>
    <cellStyle name="Bad 2 8" xfId="21340" xr:uid="{00000000-0005-0000-0000-00008C3E0000}"/>
    <cellStyle name="Bad 2 9" xfId="10038" xr:uid="{00000000-0005-0000-0000-00008D3E0000}"/>
    <cellStyle name="Bad 2_REKAP IBT" xfId="2311" xr:uid="{00000000-0005-0000-0000-00008E3E0000}"/>
    <cellStyle name="Bad 20" xfId="21233" xr:uid="{00000000-0005-0000-0000-00008F3E0000}"/>
    <cellStyle name="Bad 20 2" xfId="21237" xr:uid="{00000000-0005-0000-0000-0000903E0000}"/>
    <cellStyle name="Bad 20_REKAP IBT" xfId="21244" xr:uid="{00000000-0005-0000-0000-0000913E0000}"/>
    <cellStyle name="Bad 21" xfId="21255" xr:uid="{00000000-0005-0000-0000-0000923E0000}"/>
    <cellStyle name="Bad 21 2" xfId="21259" xr:uid="{00000000-0005-0000-0000-0000933E0000}"/>
    <cellStyle name="Bad 21_REKAP IBT" xfId="21265" xr:uid="{00000000-0005-0000-0000-0000943E0000}"/>
    <cellStyle name="Bad 22" xfId="21269" xr:uid="{00000000-0005-0000-0000-0000953E0000}"/>
    <cellStyle name="Bad 22 2" xfId="21273" xr:uid="{00000000-0005-0000-0000-0000963E0000}"/>
    <cellStyle name="Bad 22_REKAP IBT" xfId="21280" xr:uid="{00000000-0005-0000-0000-0000973E0000}"/>
    <cellStyle name="Bad 23" xfId="21284" xr:uid="{00000000-0005-0000-0000-0000983E0000}"/>
    <cellStyle name="Bad 23 2" xfId="21288" xr:uid="{00000000-0005-0000-0000-0000993E0000}"/>
    <cellStyle name="Bad 23_REKAP IBT" xfId="21292" xr:uid="{00000000-0005-0000-0000-00009A3E0000}"/>
    <cellStyle name="Bad 24" xfId="21296" xr:uid="{00000000-0005-0000-0000-00009B3E0000}"/>
    <cellStyle name="Bad 24 2" xfId="21300" xr:uid="{00000000-0005-0000-0000-00009C3E0000}"/>
    <cellStyle name="Bad 24_REKAP IBT" xfId="21304" xr:uid="{00000000-0005-0000-0000-00009D3E0000}"/>
    <cellStyle name="Bad 25" xfId="21343" xr:uid="{00000000-0005-0000-0000-00009E3E0000}"/>
    <cellStyle name="Bad 25 2" xfId="21347" xr:uid="{00000000-0005-0000-0000-00009F3E0000}"/>
    <cellStyle name="Bad 25_REKAP IBT" xfId="21351" xr:uid="{00000000-0005-0000-0000-0000A03E0000}"/>
    <cellStyle name="Bad 26" xfId="21355" xr:uid="{00000000-0005-0000-0000-0000A13E0000}"/>
    <cellStyle name="Bad 26 2" xfId="21359" xr:uid="{00000000-0005-0000-0000-0000A23E0000}"/>
    <cellStyle name="Bad 26_REKAP IBT" xfId="21363" xr:uid="{00000000-0005-0000-0000-0000A33E0000}"/>
    <cellStyle name="Bad 27" xfId="21367" xr:uid="{00000000-0005-0000-0000-0000A43E0000}"/>
    <cellStyle name="Bad 27 2" xfId="21371" xr:uid="{00000000-0005-0000-0000-0000A53E0000}"/>
    <cellStyle name="Bad 27_REKAP IBT" xfId="21376" xr:uid="{00000000-0005-0000-0000-0000A63E0000}"/>
    <cellStyle name="Bad 28" xfId="21383" xr:uid="{00000000-0005-0000-0000-0000A73E0000}"/>
    <cellStyle name="Bad 28 2" xfId="21390" xr:uid="{00000000-0005-0000-0000-0000A83E0000}"/>
    <cellStyle name="Bad 28_REKAP IBT" xfId="21396" xr:uid="{00000000-0005-0000-0000-0000A93E0000}"/>
    <cellStyle name="Bad 29" xfId="21403" xr:uid="{00000000-0005-0000-0000-0000AA3E0000}"/>
    <cellStyle name="Bad 29 2" xfId="21408" xr:uid="{00000000-0005-0000-0000-0000AB3E0000}"/>
    <cellStyle name="Bad 29_REKAP IBT" xfId="21414" xr:uid="{00000000-0005-0000-0000-0000AC3E0000}"/>
    <cellStyle name="Bad 3" xfId="21418" xr:uid="{00000000-0005-0000-0000-0000AD3E0000}"/>
    <cellStyle name="Bad 3 10" xfId="21420" xr:uid="{00000000-0005-0000-0000-0000AE3E0000}"/>
    <cellStyle name="Bad 3 11" xfId="21421" xr:uid="{00000000-0005-0000-0000-0000AF3E0000}"/>
    <cellStyle name="Bad 3 12" xfId="21422" xr:uid="{00000000-0005-0000-0000-0000B03E0000}"/>
    <cellStyle name="Bad 3 13" xfId="17929" xr:uid="{00000000-0005-0000-0000-0000B13E0000}"/>
    <cellStyle name="Bad 3 14" xfId="17937" xr:uid="{00000000-0005-0000-0000-0000B23E0000}"/>
    <cellStyle name="Bad 3 15" xfId="17941" xr:uid="{00000000-0005-0000-0000-0000B33E0000}"/>
    <cellStyle name="Bad 3 16" xfId="50479" xr:uid="{00000000-0005-0000-0000-0000B43E0000}"/>
    <cellStyle name="Bad 3 2" xfId="21423" xr:uid="{00000000-0005-0000-0000-0000B53E0000}"/>
    <cellStyle name="Bad 3 3" xfId="21424" xr:uid="{00000000-0005-0000-0000-0000B63E0000}"/>
    <cellStyle name="Bad 3 4" xfId="21425" xr:uid="{00000000-0005-0000-0000-0000B73E0000}"/>
    <cellStyle name="Bad 3 5" xfId="21426" xr:uid="{00000000-0005-0000-0000-0000B83E0000}"/>
    <cellStyle name="Bad 3 6" xfId="9273" xr:uid="{00000000-0005-0000-0000-0000B93E0000}"/>
    <cellStyle name="Bad 3 7" xfId="21428" xr:uid="{00000000-0005-0000-0000-0000BA3E0000}"/>
    <cellStyle name="Bad 3 8" xfId="21430" xr:uid="{00000000-0005-0000-0000-0000BB3E0000}"/>
    <cellStyle name="Bad 3 9" xfId="10059" xr:uid="{00000000-0005-0000-0000-0000BC3E0000}"/>
    <cellStyle name="Bad 3_REKAP IBT" xfId="21431" xr:uid="{00000000-0005-0000-0000-0000BD3E0000}"/>
    <cellStyle name="Bad 30" xfId="21344" xr:uid="{00000000-0005-0000-0000-0000BE3E0000}"/>
    <cellStyle name="Bad 30 2" xfId="21348" xr:uid="{00000000-0005-0000-0000-0000BF3E0000}"/>
    <cellStyle name="Bad 30_REKAP IBT" xfId="21352" xr:uid="{00000000-0005-0000-0000-0000C03E0000}"/>
    <cellStyle name="Bad 31" xfId="21356" xr:uid="{00000000-0005-0000-0000-0000C13E0000}"/>
    <cellStyle name="Bad 31 2" xfId="21360" xr:uid="{00000000-0005-0000-0000-0000C23E0000}"/>
    <cellStyle name="Bad 31_REKAP IBT" xfId="21364" xr:uid="{00000000-0005-0000-0000-0000C33E0000}"/>
    <cellStyle name="Bad 32" xfId="21368" xr:uid="{00000000-0005-0000-0000-0000C43E0000}"/>
    <cellStyle name="Bad 32 2" xfId="21372" xr:uid="{00000000-0005-0000-0000-0000C53E0000}"/>
    <cellStyle name="Bad 32_REKAP IBT" xfId="21377" xr:uid="{00000000-0005-0000-0000-0000C63E0000}"/>
    <cellStyle name="Bad 33" xfId="21384" xr:uid="{00000000-0005-0000-0000-0000C73E0000}"/>
    <cellStyle name="Bad 33 2" xfId="21391" xr:uid="{00000000-0005-0000-0000-0000C83E0000}"/>
    <cellStyle name="Bad 33_REKAP IBT" xfId="21397" xr:uid="{00000000-0005-0000-0000-0000C93E0000}"/>
    <cellStyle name="Bad 34" xfId="21404" xr:uid="{00000000-0005-0000-0000-0000CA3E0000}"/>
    <cellStyle name="Bad 34 2" xfId="21409" xr:uid="{00000000-0005-0000-0000-0000CB3E0000}"/>
    <cellStyle name="Bad 34_REKAP IBT" xfId="21415" xr:uid="{00000000-0005-0000-0000-0000CC3E0000}"/>
    <cellStyle name="Bad 35" xfId="21436" xr:uid="{00000000-0005-0000-0000-0000CD3E0000}"/>
    <cellStyle name="Bad 35 2" xfId="21440" xr:uid="{00000000-0005-0000-0000-0000CE3E0000}"/>
    <cellStyle name="Bad 35_REKAP IBT" xfId="21446" xr:uid="{00000000-0005-0000-0000-0000CF3E0000}"/>
    <cellStyle name="Bad 36" xfId="21450" xr:uid="{00000000-0005-0000-0000-0000D03E0000}"/>
    <cellStyle name="Bad 36 2" xfId="21455" xr:uid="{00000000-0005-0000-0000-0000D13E0000}"/>
    <cellStyle name="Bad 36_REKAP IBT" xfId="7602" xr:uid="{00000000-0005-0000-0000-0000D23E0000}"/>
    <cellStyle name="Bad 37" xfId="21460" xr:uid="{00000000-0005-0000-0000-0000D33E0000}"/>
    <cellStyle name="Bad 37 2" xfId="21465" xr:uid="{00000000-0005-0000-0000-0000D43E0000}"/>
    <cellStyle name="Bad 37_REKAP IBT" xfId="21469" xr:uid="{00000000-0005-0000-0000-0000D53E0000}"/>
    <cellStyle name="Bad 38" xfId="21474" xr:uid="{00000000-0005-0000-0000-0000D63E0000}"/>
    <cellStyle name="Bad 38 2" xfId="21478" xr:uid="{00000000-0005-0000-0000-0000D73E0000}"/>
    <cellStyle name="Bad 38_REKAP IBT" xfId="21482" xr:uid="{00000000-0005-0000-0000-0000D83E0000}"/>
    <cellStyle name="Bad 39" xfId="21486" xr:uid="{00000000-0005-0000-0000-0000D93E0000}"/>
    <cellStyle name="Bad 39 2" xfId="21490" xr:uid="{00000000-0005-0000-0000-0000DA3E0000}"/>
    <cellStyle name="Bad 39_REKAP IBT" xfId="2643" xr:uid="{00000000-0005-0000-0000-0000DB3E0000}"/>
    <cellStyle name="Bad 4" xfId="18768" xr:uid="{00000000-0005-0000-0000-0000DC3E0000}"/>
    <cellStyle name="Bad 4 2" xfId="21492" xr:uid="{00000000-0005-0000-0000-0000DD3E0000}"/>
    <cellStyle name="Bad 4 3" xfId="21494" xr:uid="{00000000-0005-0000-0000-0000DE3E0000}"/>
    <cellStyle name="Bad 4 4" xfId="21495" xr:uid="{00000000-0005-0000-0000-0000DF3E0000}"/>
    <cellStyle name="Bad 4 5" xfId="12461" xr:uid="{00000000-0005-0000-0000-0000E03E0000}"/>
    <cellStyle name="Bad 4 6" xfId="12466" xr:uid="{00000000-0005-0000-0000-0000E13E0000}"/>
    <cellStyle name="Bad 4_REKAP IBT" xfId="21496" xr:uid="{00000000-0005-0000-0000-0000E23E0000}"/>
    <cellStyle name="Bad 40" xfId="21437" xr:uid="{00000000-0005-0000-0000-0000E33E0000}"/>
    <cellStyle name="Bad 40 2" xfId="21441" xr:uid="{00000000-0005-0000-0000-0000E43E0000}"/>
    <cellStyle name="Bad 40_REKAP IBT" xfId="21447" xr:uid="{00000000-0005-0000-0000-0000E53E0000}"/>
    <cellStyle name="Bad 41" xfId="21451" xr:uid="{00000000-0005-0000-0000-0000E63E0000}"/>
    <cellStyle name="Bad 41 2" xfId="21456" xr:uid="{00000000-0005-0000-0000-0000E73E0000}"/>
    <cellStyle name="Bad 41_REKAP IBT" xfId="7603" xr:uid="{00000000-0005-0000-0000-0000E83E0000}"/>
    <cellStyle name="Bad 42" xfId="21461" xr:uid="{00000000-0005-0000-0000-0000E93E0000}"/>
    <cellStyle name="Bad 42 2" xfId="21466" xr:uid="{00000000-0005-0000-0000-0000EA3E0000}"/>
    <cellStyle name="Bad 42_REKAP IBT" xfId="21470" xr:uid="{00000000-0005-0000-0000-0000EB3E0000}"/>
    <cellStyle name="Bad 43" xfId="21475" xr:uid="{00000000-0005-0000-0000-0000EC3E0000}"/>
    <cellStyle name="Bad 43 2" xfId="21479" xr:uid="{00000000-0005-0000-0000-0000ED3E0000}"/>
    <cellStyle name="Bad 43_REKAP IBT" xfId="21483" xr:uid="{00000000-0005-0000-0000-0000EE3E0000}"/>
    <cellStyle name="Bad 44" xfId="21487" xr:uid="{00000000-0005-0000-0000-0000EF3E0000}"/>
    <cellStyle name="Bad 44 2" xfId="21491" xr:uid="{00000000-0005-0000-0000-0000F03E0000}"/>
    <cellStyle name="Bad 44_REKAP IBT" xfId="2644" xr:uid="{00000000-0005-0000-0000-0000F13E0000}"/>
    <cellStyle name="Bad 45" xfId="21499" xr:uid="{00000000-0005-0000-0000-0000F23E0000}"/>
    <cellStyle name="Bad 45 2" xfId="650" xr:uid="{00000000-0005-0000-0000-0000F33E0000}"/>
    <cellStyle name="Bad 45_REKAP IBT" xfId="21503" xr:uid="{00000000-0005-0000-0000-0000F43E0000}"/>
    <cellStyle name="Bad 46" xfId="21510" xr:uid="{00000000-0005-0000-0000-0000F53E0000}"/>
    <cellStyle name="Bad 46 2" xfId="752" xr:uid="{00000000-0005-0000-0000-0000F63E0000}"/>
    <cellStyle name="Bad 46_REKAP IBT" xfId="21513" xr:uid="{00000000-0005-0000-0000-0000F73E0000}"/>
    <cellStyle name="Bad 47" xfId="21519" xr:uid="{00000000-0005-0000-0000-0000F83E0000}"/>
    <cellStyle name="Bad 47 2" xfId="396" xr:uid="{00000000-0005-0000-0000-0000F93E0000}"/>
    <cellStyle name="Bad 47_REKAP IBT" xfId="21522" xr:uid="{00000000-0005-0000-0000-0000FA3E0000}"/>
    <cellStyle name="Bad 48" xfId="21527" xr:uid="{00000000-0005-0000-0000-0000FB3E0000}"/>
    <cellStyle name="Bad 48 2" xfId="948" xr:uid="{00000000-0005-0000-0000-0000FC3E0000}"/>
    <cellStyle name="Bad 48_REKAP IBT" xfId="21530" xr:uid="{00000000-0005-0000-0000-0000FD3E0000}"/>
    <cellStyle name="Bad 49" xfId="21535" xr:uid="{00000000-0005-0000-0000-0000FE3E0000}"/>
    <cellStyle name="Bad 49 2" xfId="1007" xr:uid="{00000000-0005-0000-0000-0000FF3E0000}"/>
    <cellStyle name="Bad 49_REKAP IBT" xfId="9325" xr:uid="{00000000-0005-0000-0000-0000003F0000}"/>
    <cellStyle name="Bad 5" xfId="18770" xr:uid="{00000000-0005-0000-0000-0000013F0000}"/>
    <cellStyle name="Bad 5 2" xfId="21539" xr:uid="{00000000-0005-0000-0000-0000023F0000}"/>
    <cellStyle name="Bad 5 3" xfId="21540" xr:uid="{00000000-0005-0000-0000-0000033F0000}"/>
    <cellStyle name="Bad 5 4" xfId="21541" xr:uid="{00000000-0005-0000-0000-0000043F0000}"/>
    <cellStyle name="Bad 5 5" xfId="12472" xr:uid="{00000000-0005-0000-0000-0000053F0000}"/>
    <cellStyle name="Bad 5 6" xfId="21542" xr:uid="{00000000-0005-0000-0000-0000063F0000}"/>
    <cellStyle name="Bad 5_REKAP IBT" xfId="21544" xr:uid="{00000000-0005-0000-0000-0000073F0000}"/>
    <cellStyle name="Bad 50" xfId="21500" xr:uid="{00000000-0005-0000-0000-0000083F0000}"/>
    <cellStyle name="Bad 50 2" xfId="651" xr:uid="{00000000-0005-0000-0000-0000093F0000}"/>
    <cellStyle name="Bad 50_REKAP IBT" xfId="21504" xr:uid="{00000000-0005-0000-0000-00000A3F0000}"/>
    <cellStyle name="Bad 51" xfId="21511" xr:uid="{00000000-0005-0000-0000-00000B3F0000}"/>
    <cellStyle name="Bad 51 2" xfId="753" xr:uid="{00000000-0005-0000-0000-00000C3F0000}"/>
    <cellStyle name="Bad 51_REKAP IBT" xfId="21514" xr:uid="{00000000-0005-0000-0000-00000D3F0000}"/>
    <cellStyle name="Bad 52" xfId="21520" xr:uid="{00000000-0005-0000-0000-00000E3F0000}"/>
    <cellStyle name="Bad 52 2" xfId="397" xr:uid="{00000000-0005-0000-0000-00000F3F0000}"/>
    <cellStyle name="Bad 52_REKAP IBT" xfId="21523" xr:uid="{00000000-0005-0000-0000-0000103F0000}"/>
    <cellStyle name="Bad 53" xfId="21528" xr:uid="{00000000-0005-0000-0000-0000113F0000}"/>
    <cellStyle name="Bad 53 2" xfId="949" xr:uid="{00000000-0005-0000-0000-0000123F0000}"/>
    <cellStyle name="Bad 53_REKAP IBT" xfId="21531" xr:uid="{00000000-0005-0000-0000-0000133F0000}"/>
    <cellStyle name="Bad 54" xfId="21536" xr:uid="{00000000-0005-0000-0000-0000143F0000}"/>
    <cellStyle name="Bad 54 2" xfId="1008" xr:uid="{00000000-0005-0000-0000-0000153F0000}"/>
    <cellStyle name="Bad 54_REKAP IBT" xfId="9326" xr:uid="{00000000-0005-0000-0000-0000163F0000}"/>
    <cellStyle name="Bad 55" xfId="21548" xr:uid="{00000000-0005-0000-0000-0000173F0000}"/>
    <cellStyle name="Bad 55 2" xfId="1744" xr:uid="{00000000-0005-0000-0000-0000183F0000}"/>
    <cellStyle name="Bad 55_REKAP IBT" xfId="21552" xr:uid="{00000000-0005-0000-0000-0000193F0000}"/>
    <cellStyle name="Bad 56" xfId="13503" xr:uid="{00000000-0005-0000-0000-00001A3F0000}"/>
    <cellStyle name="Bad 56 2" xfId="1792" xr:uid="{00000000-0005-0000-0000-00001B3F0000}"/>
    <cellStyle name="Bad 56_REKAP IBT" xfId="21554" xr:uid="{00000000-0005-0000-0000-00001C3F0000}"/>
    <cellStyle name="Bad 57" xfId="18677" xr:uid="{00000000-0005-0000-0000-00001D3F0000}"/>
    <cellStyle name="Bad 57 2" xfId="1848" xr:uid="{00000000-0005-0000-0000-00001E3F0000}"/>
    <cellStyle name="Bad 57_REKAP IBT" xfId="21556" xr:uid="{00000000-0005-0000-0000-00001F3F0000}"/>
    <cellStyle name="Bad 58" xfId="21559" xr:uid="{00000000-0005-0000-0000-0000203F0000}"/>
    <cellStyle name="Bad 58 2" xfId="21561" xr:uid="{00000000-0005-0000-0000-0000213F0000}"/>
    <cellStyle name="Bad 58_REKAP IBT" xfId="21563" xr:uid="{00000000-0005-0000-0000-0000223F0000}"/>
    <cellStyle name="Bad 59" xfId="21566" xr:uid="{00000000-0005-0000-0000-0000233F0000}"/>
    <cellStyle name="Bad 59 2" xfId="21568" xr:uid="{00000000-0005-0000-0000-0000243F0000}"/>
    <cellStyle name="Bad 59_REKAP IBT" xfId="21572" xr:uid="{00000000-0005-0000-0000-0000253F0000}"/>
    <cellStyle name="Bad 6" xfId="18772" xr:uid="{00000000-0005-0000-0000-0000263F0000}"/>
    <cellStyle name="Bad 6 2" xfId="5371" xr:uid="{00000000-0005-0000-0000-0000273F0000}"/>
    <cellStyle name="Bad 6 3" xfId="5376" xr:uid="{00000000-0005-0000-0000-0000283F0000}"/>
    <cellStyle name="Bad 6 4" xfId="21574" xr:uid="{00000000-0005-0000-0000-0000293F0000}"/>
    <cellStyle name="Bad 6 5" xfId="12478" xr:uid="{00000000-0005-0000-0000-00002A3F0000}"/>
    <cellStyle name="Bad 6 6" xfId="21575" xr:uid="{00000000-0005-0000-0000-00002B3F0000}"/>
    <cellStyle name="Bad 6_REKAP IBT" xfId="8482" xr:uid="{00000000-0005-0000-0000-00002C3F0000}"/>
    <cellStyle name="Bad 60" xfId="21549" xr:uid="{00000000-0005-0000-0000-00002D3F0000}"/>
    <cellStyle name="Bad 60 2" xfId="1745" xr:uid="{00000000-0005-0000-0000-00002E3F0000}"/>
    <cellStyle name="Bad 60_REKAP IBT" xfId="21553" xr:uid="{00000000-0005-0000-0000-00002F3F0000}"/>
    <cellStyle name="Bad 61" xfId="13504" xr:uid="{00000000-0005-0000-0000-0000303F0000}"/>
    <cellStyle name="Bad 61 2" xfId="1793" xr:uid="{00000000-0005-0000-0000-0000313F0000}"/>
    <cellStyle name="Bad 61_REKAP IBT" xfId="21555" xr:uid="{00000000-0005-0000-0000-0000323F0000}"/>
    <cellStyle name="Bad 62" xfId="18678" xr:uid="{00000000-0005-0000-0000-0000333F0000}"/>
    <cellStyle name="Bad 62 2" xfId="1849" xr:uid="{00000000-0005-0000-0000-0000343F0000}"/>
    <cellStyle name="Bad 62_REKAP IBT" xfId="21557" xr:uid="{00000000-0005-0000-0000-0000353F0000}"/>
    <cellStyle name="Bad 63" xfId="21560" xr:uid="{00000000-0005-0000-0000-0000363F0000}"/>
    <cellStyle name="Bad 63 2" xfId="21562" xr:uid="{00000000-0005-0000-0000-0000373F0000}"/>
    <cellStyle name="Bad 63_REKAP IBT" xfId="21564" xr:uid="{00000000-0005-0000-0000-0000383F0000}"/>
    <cellStyle name="Bad 64" xfId="21567" xr:uid="{00000000-0005-0000-0000-0000393F0000}"/>
    <cellStyle name="Bad 64 2" xfId="21569" xr:uid="{00000000-0005-0000-0000-00003A3F0000}"/>
    <cellStyle name="Bad 64_REKAP IBT" xfId="21573" xr:uid="{00000000-0005-0000-0000-00003B3F0000}"/>
    <cellStyle name="Bad 65" xfId="21576" xr:uid="{00000000-0005-0000-0000-00003C3F0000}"/>
    <cellStyle name="Bad 65 2" xfId="21578" xr:uid="{00000000-0005-0000-0000-00003D3F0000}"/>
    <cellStyle name="Bad 65_REKAP IBT" xfId="21580" xr:uid="{00000000-0005-0000-0000-00003E3F0000}"/>
    <cellStyle name="Bad 66" xfId="21584" xr:uid="{00000000-0005-0000-0000-00003F3F0000}"/>
    <cellStyle name="Bad 66 2" xfId="21586" xr:uid="{00000000-0005-0000-0000-0000403F0000}"/>
    <cellStyle name="Bad 66_REKAP IBT" xfId="18370" xr:uid="{00000000-0005-0000-0000-0000413F0000}"/>
    <cellStyle name="Bad 67" xfId="21588" xr:uid="{00000000-0005-0000-0000-0000423F0000}"/>
    <cellStyle name="Bad 67 2" xfId="21590" xr:uid="{00000000-0005-0000-0000-0000433F0000}"/>
    <cellStyle name="Bad 67_REKAP IBT" xfId="21594" xr:uid="{00000000-0005-0000-0000-0000443F0000}"/>
    <cellStyle name="Bad 68" xfId="21596" xr:uid="{00000000-0005-0000-0000-0000453F0000}"/>
    <cellStyle name="Bad 68 2" xfId="21598" xr:uid="{00000000-0005-0000-0000-0000463F0000}"/>
    <cellStyle name="Bad 68_REKAP IBT" xfId="21600" xr:uid="{00000000-0005-0000-0000-0000473F0000}"/>
    <cellStyle name="Bad 69" xfId="21602" xr:uid="{00000000-0005-0000-0000-0000483F0000}"/>
    <cellStyle name="Bad 69 2" xfId="21604" xr:uid="{00000000-0005-0000-0000-0000493F0000}"/>
    <cellStyle name="Bad 69_REKAP IBT" xfId="21609" xr:uid="{00000000-0005-0000-0000-00004A3F0000}"/>
    <cellStyle name="Bad 7" xfId="18774" xr:uid="{00000000-0005-0000-0000-00004B3F0000}"/>
    <cellStyle name="Bad 7 2" xfId="5396" xr:uid="{00000000-0005-0000-0000-00004C3F0000}"/>
    <cellStyle name="Bad 7 3" xfId="5400" xr:uid="{00000000-0005-0000-0000-00004D3F0000}"/>
    <cellStyle name="Bad 7 4" xfId="21612" xr:uid="{00000000-0005-0000-0000-00004E3F0000}"/>
    <cellStyle name="Bad 7 5" xfId="21616" xr:uid="{00000000-0005-0000-0000-00004F3F0000}"/>
    <cellStyle name="Bad 7 6" xfId="21617" xr:uid="{00000000-0005-0000-0000-0000503F0000}"/>
    <cellStyle name="Bad 7_REKAP IBT" xfId="5050" xr:uid="{00000000-0005-0000-0000-0000513F0000}"/>
    <cellStyle name="Bad 70" xfId="21577" xr:uid="{00000000-0005-0000-0000-0000523F0000}"/>
    <cellStyle name="Bad 70 2" xfId="21579" xr:uid="{00000000-0005-0000-0000-0000533F0000}"/>
    <cellStyle name="Bad 70_REKAP IBT" xfId="21581" xr:uid="{00000000-0005-0000-0000-0000543F0000}"/>
    <cellStyle name="Bad 71" xfId="21585" xr:uid="{00000000-0005-0000-0000-0000553F0000}"/>
    <cellStyle name="Bad 71 2" xfId="21587" xr:uid="{00000000-0005-0000-0000-0000563F0000}"/>
    <cellStyle name="Bad 71_REKAP IBT" xfId="18371" xr:uid="{00000000-0005-0000-0000-0000573F0000}"/>
    <cellStyle name="Bad 72" xfId="21589" xr:uid="{00000000-0005-0000-0000-0000583F0000}"/>
    <cellStyle name="Bad 72 2" xfId="21591" xr:uid="{00000000-0005-0000-0000-0000593F0000}"/>
    <cellStyle name="Bad 72_REKAP IBT" xfId="21595" xr:uid="{00000000-0005-0000-0000-00005A3F0000}"/>
    <cellStyle name="Bad 73" xfId="21597" xr:uid="{00000000-0005-0000-0000-00005B3F0000}"/>
    <cellStyle name="Bad 73 2" xfId="21599" xr:uid="{00000000-0005-0000-0000-00005C3F0000}"/>
    <cellStyle name="Bad 73_REKAP IBT" xfId="21601" xr:uid="{00000000-0005-0000-0000-00005D3F0000}"/>
    <cellStyle name="Bad 74" xfId="21603" xr:uid="{00000000-0005-0000-0000-00005E3F0000}"/>
    <cellStyle name="Bad 74 2" xfId="21605" xr:uid="{00000000-0005-0000-0000-00005F3F0000}"/>
    <cellStyle name="Bad 74_REKAP IBT" xfId="21610" xr:uid="{00000000-0005-0000-0000-0000603F0000}"/>
    <cellStyle name="Bad 75" xfId="21618" xr:uid="{00000000-0005-0000-0000-0000613F0000}"/>
    <cellStyle name="Bad 75 2" xfId="21620" xr:uid="{00000000-0005-0000-0000-0000623F0000}"/>
    <cellStyle name="Bad 75_REKAP IBT" xfId="21622" xr:uid="{00000000-0005-0000-0000-0000633F0000}"/>
    <cellStyle name="Bad 76" xfId="21623" xr:uid="{00000000-0005-0000-0000-0000643F0000}"/>
    <cellStyle name="Bad 76 2" xfId="21625" xr:uid="{00000000-0005-0000-0000-0000653F0000}"/>
    <cellStyle name="Bad 76_REKAP IBT" xfId="21627" xr:uid="{00000000-0005-0000-0000-0000663F0000}"/>
    <cellStyle name="Bad 77" xfId="16071" xr:uid="{00000000-0005-0000-0000-0000673F0000}"/>
    <cellStyle name="Bad 77 2" xfId="21628" xr:uid="{00000000-0005-0000-0000-0000683F0000}"/>
    <cellStyle name="Bad 77_REKAP IBT" xfId="18331" xr:uid="{00000000-0005-0000-0000-0000693F0000}"/>
    <cellStyle name="Bad 78" xfId="13620" xr:uid="{00000000-0005-0000-0000-00006A3F0000}"/>
    <cellStyle name="Bad 78 2" xfId="21630" xr:uid="{00000000-0005-0000-0000-00006B3F0000}"/>
    <cellStyle name="Bad 78_REKAP IBT" xfId="21632" xr:uid="{00000000-0005-0000-0000-00006C3F0000}"/>
    <cellStyle name="Bad 79" xfId="21634" xr:uid="{00000000-0005-0000-0000-00006D3F0000}"/>
    <cellStyle name="Bad 79 2" xfId="21636" xr:uid="{00000000-0005-0000-0000-00006E3F0000}"/>
    <cellStyle name="Bad 79_REKAP IBT" xfId="21639" xr:uid="{00000000-0005-0000-0000-00006F3F0000}"/>
    <cellStyle name="Bad 8" xfId="18777" xr:uid="{00000000-0005-0000-0000-0000703F0000}"/>
    <cellStyle name="Bad 8 2" xfId="21641" xr:uid="{00000000-0005-0000-0000-0000713F0000}"/>
    <cellStyle name="Bad 8 3" xfId="21643" xr:uid="{00000000-0005-0000-0000-0000723F0000}"/>
    <cellStyle name="Bad 8 4" xfId="21647" xr:uid="{00000000-0005-0000-0000-0000733F0000}"/>
    <cellStyle name="Bad 8 5" xfId="21649" xr:uid="{00000000-0005-0000-0000-0000743F0000}"/>
    <cellStyle name="Bad 8 6" xfId="21651" xr:uid="{00000000-0005-0000-0000-0000753F0000}"/>
    <cellStyle name="Bad 8_REKAP IBT" xfId="21652" xr:uid="{00000000-0005-0000-0000-0000763F0000}"/>
    <cellStyle name="Bad 80" xfId="21619" xr:uid="{00000000-0005-0000-0000-0000773F0000}"/>
    <cellStyle name="Bad 81" xfId="21624" xr:uid="{00000000-0005-0000-0000-0000783F0000}"/>
    <cellStyle name="Bad 81 2" xfId="21626" xr:uid="{00000000-0005-0000-0000-0000793F0000}"/>
    <cellStyle name="Bad 82" xfId="16072" xr:uid="{00000000-0005-0000-0000-00007A3F0000}"/>
    <cellStyle name="Bad 83" xfId="13621" xr:uid="{00000000-0005-0000-0000-00007B3F0000}"/>
    <cellStyle name="Bad 84" xfId="21635" xr:uid="{00000000-0005-0000-0000-00007C3F0000}"/>
    <cellStyle name="Bad 85" xfId="21654" xr:uid="{00000000-0005-0000-0000-00007D3F0000}"/>
    <cellStyle name="Bad 86" xfId="49899" xr:uid="{00000000-0005-0000-0000-00007E3F0000}"/>
    <cellStyle name="Bad 9" xfId="21657" xr:uid="{00000000-0005-0000-0000-00007F3F0000}"/>
    <cellStyle name="Bad 9 2" xfId="21658" xr:uid="{00000000-0005-0000-0000-0000803F0000}"/>
    <cellStyle name="Bad 9 3" xfId="21661" xr:uid="{00000000-0005-0000-0000-0000813F0000}"/>
    <cellStyle name="Bad 9 4" xfId="21662" xr:uid="{00000000-0005-0000-0000-0000823F0000}"/>
    <cellStyle name="Bad 9 5" xfId="21663" xr:uid="{00000000-0005-0000-0000-0000833F0000}"/>
    <cellStyle name="Bad 9 6" xfId="21664" xr:uid="{00000000-0005-0000-0000-0000843F0000}"/>
    <cellStyle name="Bad 9_REKAP IBT" xfId="21665" xr:uid="{00000000-0005-0000-0000-0000853F0000}"/>
    <cellStyle name="C?AØ_¿?¾÷CoE² " xfId="21666" xr:uid="{00000000-0005-0000-0000-0000863F0000}"/>
    <cellStyle name="Ç¥ÁØ_¿¬°£´©°è¿¹»ó" xfId="21667" xr:uid="{00000000-0005-0000-0000-0000873F0000}"/>
    <cellStyle name="C￥AØ_¿μ¾÷CoE² " xfId="20847" xr:uid="{00000000-0005-0000-0000-0000883F0000}"/>
    <cellStyle name="Calc Currency (0)" xfId="21668" xr:uid="{00000000-0005-0000-0000-0000893F0000}"/>
    <cellStyle name="Calc Currency (0) 2" xfId="21669" xr:uid="{00000000-0005-0000-0000-00008A3F0000}"/>
    <cellStyle name="Calc Currency (0) 2 2" xfId="21670" xr:uid="{00000000-0005-0000-0000-00008B3F0000}"/>
    <cellStyle name="Calc Currency (0) 3" xfId="4042" xr:uid="{00000000-0005-0000-0000-00008C3F0000}"/>
    <cellStyle name="Calc Currency (0) 4" xfId="4049" xr:uid="{00000000-0005-0000-0000-00008D3F0000}"/>
    <cellStyle name="Calc Currency (0) 5" xfId="21671" xr:uid="{00000000-0005-0000-0000-00008E3F0000}"/>
    <cellStyle name="Calc Currency (0) 6" xfId="50325" xr:uid="{00000000-0005-0000-0000-00008F3F0000}"/>
    <cellStyle name="Calc Currency (0)_BLANGKO RESMI LSD_REG2.2" xfId="21672" xr:uid="{00000000-0005-0000-0000-0000903F0000}"/>
    <cellStyle name="Calculation 10" xfId="11840" xr:uid="{00000000-0005-0000-0000-0000913F0000}"/>
    <cellStyle name="Calculation 10 2" xfId="21673" xr:uid="{00000000-0005-0000-0000-0000923F0000}"/>
    <cellStyle name="Calculation 10 2 2" xfId="21674" xr:uid="{00000000-0005-0000-0000-0000933F0000}"/>
    <cellStyle name="Calculation 10 2 2 2" xfId="21675" xr:uid="{00000000-0005-0000-0000-0000943F0000}"/>
    <cellStyle name="Calculation 10 2 3" xfId="21676" xr:uid="{00000000-0005-0000-0000-0000953F0000}"/>
    <cellStyle name="Calculation 10 2_REKAP IBT" xfId="16385" xr:uid="{00000000-0005-0000-0000-0000963F0000}"/>
    <cellStyle name="Calculation 10 3" xfId="21678" xr:uid="{00000000-0005-0000-0000-0000973F0000}"/>
    <cellStyle name="Calculation 10 4" xfId="21679" xr:uid="{00000000-0005-0000-0000-0000983F0000}"/>
    <cellStyle name="Calculation 10 5" xfId="21680" xr:uid="{00000000-0005-0000-0000-0000993F0000}"/>
    <cellStyle name="Calculation 10 6" xfId="21681" xr:uid="{00000000-0005-0000-0000-00009A3F0000}"/>
    <cellStyle name="Calculation 10 6 2" xfId="21682" xr:uid="{00000000-0005-0000-0000-00009B3F0000}"/>
    <cellStyle name="Calculation 10 6 2 2" xfId="6427" xr:uid="{00000000-0005-0000-0000-00009C3F0000}"/>
    <cellStyle name="Calculation 10 6 3" xfId="21683" xr:uid="{00000000-0005-0000-0000-00009D3F0000}"/>
    <cellStyle name="Calculation 10 6_REKAP IBT" xfId="6027" xr:uid="{00000000-0005-0000-0000-00009E3F0000}"/>
    <cellStyle name="Calculation 10_REKAP IBT" xfId="21684" xr:uid="{00000000-0005-0000-0000-00009F3F0000}"/>
    <cellStyle name="Calculation 11" xfId="21687" xr:uid="{00000000-0005-0000-0000-0000A03F0000}"/>
    <cellStyle name="Calculation 11 2" xfId="21688" xr:uid="{00000000-0005-0000-0000-0000A13F0000}"/>
    <cellStyle name="Calculation 11 3" xfId="21690" xr:uid="{00000000-0005-0000-0000-0000A23F0000}"/>
    <cellStyle name="Calculation 11 4" xfId="21691" xr:uid="{00000000-0005-0000-0000-0000A33F0000}"/>
    <cellStyle name="Calculation 11 5" xfId="21692" xr:uid="{00000000-0005-0000-0000-0000A43F0000}"/>
    <cellStyle name="Calculation 11 5 2" xfId="21693" xr:uid="{00000000-0005-0000-0000-0000A53F0000}"/>
    <cellStyle name="Calculation 11 5 2 2" xfId="11720" xr:uid="{00000000-0005-0000-0000-0000A63F0000}"/>
    <cellStyle name="Calculation 11 5 3" xfId="21694" xr:uid="{00000000-0005-0000-0000-0000A73F0000}"/>
    <cellStyle name="Calculation 11 5_REKAP IBT" xfId="21695" xr:uid="{00000000-0005-0000-0000-0000A83F0000}"/>
    <cellStyle name="Calculation 11_REKAP IBT" xfId="21697" xr:uid="{00000000-0005-0000-0000-0000A93F0000}"/>
    <cellStyle name="Calculation 12" xfId="21698" xr:uid="{00000000-0005-0000-0000-0000AA3F0000}"/>
    <cellStyle name="Calculation 12 2" xfId="2363" xr:uid="{00000000-0005-0000-0000-0000AB3F0000}"/>
    <cellStyle name="Calculation 12 3" xfId="21699" xr:uid="{00000000-0005-0000-0000-0000AC3F0000}"/>
    <cellStyle name="Calculation 12 4" xfId="21700" xr:uid="{00000000-0005-0000-0000-0000AD3F0000}"/>
    <cellStyle name="Calculation 12 5" xfId="21701" xr:uid="{00000000-0005-0000-0000-0000AE3F0000}"/>
    <cellStyle name="Calculation 12 5 2" xfId="21702" xr:uid="{00000000-0005-0000-0000-0000AF3F0000}"/>
    <cellStyle name="Calculation 12 5 2 2" xfId="16251" xr:uid="{00000000-0005-0000-0000-0000B03F0000}"/>
    <cellStyle name="Calculation 12 5 3" xfId="21703" xr:uid="{00000000-0005-0000-0000-0000B13F0000}"/>
    <cellStyle name="Calculation 12 5_REKAP IBT" xfId="7339" xr:uid="{00000000-0005-0000-0000-0000B23F0000}"/>
    <cellStyle name="Calculation 12_REKAP IBT" xfId="21704" xr:uid="{00000000-0005-0000-0000-0000B33F0000}"/>
    <cellStyle name="Calculation 13" xfId="21705" xr:uid="{00000000-0005-0000-0000-0000B43F0000}"/>
    <cellStyle name="Calculation 13 2" xfId="2373" xr:uid="{00000000-0005-0000-0000-0000B53F0000}"/>
    <cellStyle name="Calculation 13 3" xfId="17904" xr:uid="{00000000-0005-0000-0000-0000B63F0000}"/>
    <cellStyle name="Calculation 13 4" xfId="21706" xr:uid="{00000000-0005-0000-0000-0000B73F0000}"/>
    <cellStyle name="Calculation 13 5" xfId="21707" xr:uid="{00000000-0005-0000-0000-0000B83F0000}"/>
    <cellStyle name="Calculation 13 5 2" xfId="21708" xr:uid="{00000000-0005-0000-0000-0000B93F0000}"/>
    <cellStyle name="Calculation 13 5 2 2" xfId="5716" xr:uid="{00000000-0005-0000-0000-0000BA3F0000}"/>
    <cellStyle name="Calculation 13 5 3" xfId="21709" xr:uid="{00000000-0005-0000-0000-0000BB3F0000}"/>
    <cellStyle name="Calculation 13 5_REKAP IBT" xfId="11391" xr:uid="{00000000-0005-0000-0000-0000BC3F0000}"/>
    <cellStyle name="Calculation 13_REKAP IBT" xfId="21710" xr:uid="{00000000-0005-0000-0000-0000BD3F0000}"/>
    <cellStyle name="Calculation 14" xfId="21711" xr:uid="{00000000-0005-0000-0000-0000BE3F0000}"/>
    <cellStyle name="Calculation 14 2" xfId="21712" xr:uid="{00000000-0005-0000-0000-0000BF3F0000}"/>
    <cellStyle name="Calculation 14 3" xfId="21715" xr:uid="{00000000-0005-0000-0000-0000C03F0000}"/>
    <cellStyle name="Calculation 14 4" xfId="21716" xr:uid="{00000000-0005-0000-0000-0000C13F0000}"/>
    <cellStyle name="Calculation 14 5" xfId="21717" xr:uid="{00000000-0005-0000-0000-0000C23F0000}"/>
    <cellStyle name="Calculation 14 5 2" xfId="21718" xr:uid="{00000000-0005-0000-0000-0000C33F0000}"/>
    <cellStyle name="Calculation 14 5 2 2" xfId="21719" xr:uid="{00000000-0005-0000-0000-0000C43F0000}"/>
    <cellStyle name="Calculation 14 5 3" xfId="21722" xr:uid="{00000000-0005-0000-0000-0000C53F0000}"/>
    <cellStyle name="Calculation 14 5_REKAP IBT" xfId="9263" xr:uid="{00000000-0005-0000-0000-0000C63F0000}"/>
    <cellStyle name="Calculation 14_REKAP IBT" xfId="21723" xr:uid="{00000000-0005-0000-0000-0000C73F0000}"/>
    <cellStyle name="Calculation 15" xfId="21724" xr:uid="{00000000-0005-0000-0000-0000C83F0000}"/>
    <cellStyle name="Calculation 15 2" xfId="21726" xr:uid="{00000000-0005-0000-0000-0000C93F0000}"/>
    <cellStyle name="Calculation 15 3" xfId="21728" xr:uid="{00000000-0005-0000-0000-0000CA3F0000}"/>
    <cellStyle name="Calculation 15 4" xfId="21729" xr:uid="{00000000-0005-0000-0000-0000CB3F0000}"/>
    <cellStyle name="Calculation 15 5" xfId="10849" xr:uid="{00000000-0005-0000-0000-0000CC3F0000}"/>
    <cellStyle name="Calculation 15 5 2" xfId="21730" xr:uid="{00000000-0005-0000-0000-0000CD3F0000}"/>
    <cellStyle name="Calculation 15 5 2 2" xfId="21731" xr:uid="{00000000-0005-0000-0000-0000CE3F0000}"/>
    <cellStyle name="Calculation 15 5 3" xfId="21734" xr:uid="{00000000-0005-0000-0000-0000CF3F0000}"/>
    <cellStyle name="Calculation 15 5_REKAP IBT" xfId="21736" xr:uid="{00000000-0005-0000-0000-0000D03F0000}"/>
    <cellStyle name="Calculation 15_REKAP IBT" xfId="21737" xr:uid="{00000000-0005-0000-0000-0000D13F0000}"/>
    <cellStyle name="Calculation 16" xfId="21739" xr:uid="{00000000-0005-0000-0000-0000D23F0000}"/>
    <cellStyle name="Calculation 16 2" xfId="21742" xr:uid="{00000000-0005-0000-0000-0000D33F0000}"/>
    <cellStyle name="Calculation 16 3" xfId="21745" xr:uid="{00000000-0005-0000-0000-0000D43F0000}"/>
    <cellStyle name="Calculation 16 4" xfId="21747" xr:uid="{00000000-0005-0000-0000-0000D53F0000}"/>
    <cellStyle name="Calculation 16 5" xfId="21749" xr:uid="{00000000-0005-0000-0000-0000D63F0000}"/>
    <cellStyle name="Calculation 16 5 2" xfId="21751" xr:uid="{00000000-0005-0000-0000-0000D73F0000}"/>
    <cellStyle name="Calculation 16 5 2 2" xfId="21753" xr:uid="{00000000-0005-0000-0000-0000D83F0000}"/>
    <cellStyle name="Calculation 16 5 3" xfId="21755" xr:uid="{00000000-0005-0000-0000-0000D93F0000}"/>
    <cellStyle name="Calculation 16 5_REKAP IBT" xfId="21757" xr:uid="{00000000-0005-0000-0000-0000DA3F0000}"/>
    <cellStyle name="Calculation 16_REKAP IBT" xfId="11121" xr:uid="{00000000-0005-0000-0000-0000DB3F0000}"/>
    <cellStyle name="Calculation 17" xfId="21758" xr:uid="{00000000-0005-0000-0000-0000DC3F0000}"/>
    <cellStyle name="Calculation 17 2" xfId="21761" xr:uid="{00000000-0005-0000-0000-0000DD3F0000}"/>
    <cellStyle name="Calculation 17 3" xfId="21763" xr:uid="{00000000-0005-0000-0000-0000DE3F0000}"/>
    <cellStyle name="Calculation 17 4" xfId="21764" xr:uid="{00000000-0005-0000-0000-0000DF3F0000}"/>
    <cellStyle name="Calculation 17 5" xfId="21766" xr:uid="{00000000-0005-0000-0000-0000E03F0000}"/>
    <cellStyle name="Calculation 17 5 2" xfId="21768" xr:uid="{00000000-0005-0000-0000-0000E13F0000}"/>
    <cellStyle name="Calculation 17 5 2 2" xfId="21770" xr:uid="{00000000-0005-0000-0000-0000E23F0000}"/>
    <cellStyle name="Calculation 17 5 3" xfId="21772" xr:uid="{00000000-0005-0000-0000-0000E33F0000}"/>
    <cellStyle name="Calculation 17 5_REKAP IBT" xfId="21774" xr:uid="{00000000-0005-0000-0000-0000E43F0000}"/>
    <cellStyle name="Calculation 17_REKAP IBT" xfId="21777" xr:uid="{00000000-0005-0000-0000-0000E53F0000}"/>
    <cellStyle name="Calculation 18" xfId="21779" xr:uid="{00000000-0005-0000-0000-0000E63F0000}"/>
    <cellStyle name="Calculation 18 2" xfId="21785" xr:uid="{00000000-0005-0000-0000-0000E73F0000}"/>
    <cellStyle name="Calculation 18_REKAP IBT" xfId="21789" xr:uid="{00000000-0005-0000-0000-0000E83F0000}"/>
    <cellStyle name="Calculation 19" xfId="21792" xr:uid="{00000000-0005-0000-0000-0000E93F0000}"/>
    <cellStyle name="Calculation 19 2" xfId="21795" xr:uid="{00000000-0005-0000-0000-0000EA3F0000}"/>
    <cellStyle name="Calculation 19_REKAP IBT" xfId="16824" xr:uid="{00000000-0005-0000-0000-0000EB3F0000}"/>
    <cellStyle name="Calculation 2" xfId="21797" xr:uid="{00000000-0005-0000-0000-0000EC3F0000}"/>
    <cellStyle name="Calculation 2 10" xfId="20875" xr:uid="{00000000-0005-0000-0000-0000ED3F0000}"/>
    <cellStyle name="Calculation 2 10 2" xfId="21799" xr:uid="{00000000-0005-0000-0000-0000EE3F0000}"/>
    <cellStyle name="Calculation 2 10 2 2" xfId="21800" xr:uid="{00000000-0005-0000-0000-0000EF3F0000}"/>
    <cellStyle name="Calculation 2 10 3" xfId="21801" xr:uid="{00000000-0005-0000-0000-0000F03F0000}"/>
    <cellStyle name="Calculation 2 10_REKAP IBT" xfId="21802" xr:uid="{00000000-0005-0000-0000-0000F13F0000}"/>
    <cellStyle name="Calculation 2 11" xfId="20878" xr:uid="{00000000-0005-0000-0000-0000F23F0000}"/>
    <cellStyle name="Calculation 2 11 2" xfId="21803" xr:uid="{00000000-0005-0000-0000-0000F33F0000}"/>
    <cellStyle name="Calculation 2 11 2 2" xfId="21804" xr:uid="{00000000-0005-0000-0000-0000F43F0000}"/>
    <cellStyle name="Calculation 2 11 3" xfId="21805" xr:uid="{00000000-0005-0000-0000-0000F53F0000}"/>
    <cellStyle name="Calculation 2 11_REKAP IBT" xfId="21806" xr:uid="{00000000-0005-0000-0000-0000F63F0000}"/>
    <cellStyle name="Calculation 2 12" xfId="20879" xr:uid="{00000000-0005-0000-0000-0000F73F0000}"/>
    <cellStyle name="Calculation 2 12 2" xfId="21807" xr:uid="{00000000-0005-0000-0000-0000F83F0000}"/>
    <cellStyle name="Calculation 2 12 2 2" xfId="21808" xr:uid="{00000000-0005-0000-0000-0000F93F0000}"/>
    <cellStyle name="Calculation 2 12 3" xfId="21811" xr:uid="{00000000-0005-0000-0000-0000FA3F0000}"/>
    <cellStyle name="Calculation 2 12_REKAP IBT" xfId="21814" xr:uid="{00000000-0005-0000-0000-0000FB3F0000}"/>
    <cellStyle name="Calculation 2 13" xfId="5603" xr:uid="{00000000-0005-0000-0000-0000FC3F0000}"/>
    <cellStyle name="Calculation 2 13 2" xfId="21815" xr:uid="{00000000-0005-0000-0000-0000FD3F0000}"/>
    <cellStyle name="Calculation 2 13 2 2" xfId="21817" xr:uid="{00000000-0005-0000-0000-0000FE3F0000}"/>
    <cellStyle name="Calculation 2 13 3" xfId="21818" xr:uid="{00000000-0005-0000-0000-0000FF3F0000}"/>
    <cellStyle name="Calculation 2 13_REKAP IBT" xfId="21819" xr:uid="{00000000-0005-0000-0000-000000400000}"/>
    <cellStyle name="Calculation 2 14" xfId="21820" xr:uid="{00000000-0005-0000-0000-000001400000}"/>
    <cellStyle name="Calculation 2 14 2" xfId="21821" xr:uid="{00000000-0005-0000-0000-000002400000}"/>
    <cellStyle name="Calculation 2 14 2 2" xfId="21823" xr:uid="{00000000-0005-0000-0000-000003400000}"/>
    <cellStyle name="Calculation 2 14 3" xfId="21824" xr:uid="{00000000-0005-0000-0000-000004400000}"/>
    <cellStyle name="Calculation 2 14_REKAP IBT" xfId="21826" xr:uid="{00000000-0005-0000-0000-000005400000}"/>
    <cellStyle name="Calculation 2 15" xfId="21828" xr:uid="{00000000-0005-0000-0000-000006400000}"/>
    <cellStyle name="Calculation 2 15 2" xfId="21830" xr:uid="{00000000-0005-0000-0000-000007400000}"/>
    <cellStyle name="Calculation 2 15 2 2" xfId="21832" xr:uid="{00000000-0005-0000-0000-000008400000}"/>
    <cellStyle name="Calculation 2 15 3" xfId="21834" xr:uid="{00000000-0005-0000-0000-000009400000}"/>
    <cellStyle name="Calculation 2 15_REKAP IBT" xfId="21836" xr:uid="{00000000-0005-0000-0000-00000A400000}"/>
    <cellStyle name="Calculation 2 16" xfId="21840" xr:uid="{00000000-0005-0000-0000-00000B400000}"/>
    <cellStyle name="Calculation 2 16 2" xfId="21842" xr:uid="{00000000-0005-0000-0000-00000C400000}"/>
    <cellStyle name="Calculation 2 16 2 2" xfId="21844" xr:uid="{00000000-0005-0000-0000-00000D400000}"/>
    <cellStyle name="Calculation 2 16 3" xfId="21846" xr:uid="{00000000-0005-0000-0000-00000E400000}"/>
    <cellStyle name="Calculation 2 16_REKAP IBT" xfId="21849" xr:uid="{00000000-0005-0000-0000-00000F400000}"/>
    <cellStyle name="Calculation 2 17" xfId="21851" xr:uid="{00000000-0005-0000-0000-000010400000}"/>
    <cellStyle name="Calculation 2 17 2" xfId="21853" xr:uid="{00000000-0005-0000-0000-000011400000}"/>
    <cellStyle name="Calculation 2 17 2 2" xfId="21855" xr:uid="{00000000-0005-0000-0000-000012400000}"/>
    <cellStyle name="Calculation 2 17 3" xfId="21858" xr:uid="{00000000-0005-0000-0000-000013400000}"/>
    <cellStyle name="Calculation 2 17_REKAP IBT" xfId="21860" xr:uid="{00000000-0005-0000-0000-000014400000}"/>
    <cellStyle name="Calculation 2 18" xfId="21862" xr:uid="{00000000-0005-0000-0000-000015400000}"/>
    <cellStyle name="Calculation 2 18 2" xfId="21864" xr:uid="{00000000-0005-0000-0000-000016400000}"/>
    <cellStyle name="Calculation 2 18 2 2" xfId="21866" xr:uid="{00000000-0005-0000-0000-000017400000}"/>
    <cellStyle name="Calculation 2 18 3" xfId="21868" xr:uid="{00000000-0005-0000-0000-000018400000}"/>
    <cellStyle name="Calculation 2 18_REKAP IBT" xfId="21871" xr:uid="{00000000-0005-0000-0000-000019400000}"/>
    <cellStyle name="Calculation 2 19" xfId="21873" xr:uid="{00000000-0005-0000-0000-00001A400000}"/>
    <cellStyle name="Calculation 2 19 2" xfId="1568" xr:uid="{00000000-0005-0000-0000-00001B400000}"/>
    <cellStyle name="Calculation 2 19 2 2" xfId="21877" xr:uid="{00000000-0005-0000-0000-00001C400000}"/>
    <cellStyle name="Calculation 2 19 3" xfId="21879" xr:uid="{00000000-0005-0000-0000-00001D400000}"/>
    <cellStyle name="Calculation 2 19_REKAP IBT" xfId="21655" xr:uid="{00000000-0005-0000-0000-00001E400000}"/>
    <cellStyle name="Calculation 2 2" xfId="21881" xr:uid="{00000000-0005-0000-0000-00001F400000}"/>
    <cellStyle name="Calculation 2 2 2" xfId="21883" xr:uid="{00000000-0005-0000-0000-000020400000}"/>
    <cellStyle name="Calculation 2 2 2 2" xfId="21884" xr:uid="{00000000-0005-0000-0000-000021400000}"/>
    <cellStyle name="Calculation 2 2 3" xfId="3457" xr:uid="{00000000-0005-0000-0000-000022400000}"/>
    <cellStyle name="Calculation 2 2 4" xfId="3467" xr:uid="{00000000-0005-0000-0000-000023400000}"/>
    <cellStyle name="Calculation 2 2 5" xfId="50326" xr:uid="{00000000-0005-0000-0000-000024400000}"/>
    <cellStyle name="Calculation 2 2_REKAP IBT" xfId="21885" xr:uid="{00000000-0005-0000-0000-000025400000}"/>
    <cellStyle name="Calculation 2 20" xfId="21829" xr:uid="{00000000-0005-0000-0000-000026400000}"/>
    <cellStyle name="Calculation 2 20 2" xfId="21831" xr:uid="{00000000-0005-0000-0000-000027400000}"/>
    <cellStyle name="Calculation 2 20 2 2" xfId="21833" xr:uid="{00000000-0005-0000-0000-000028400000}"/>
    <cellStyle name="Calculation 2 20 3" xfId="21835" xr:uid="{00000000-0005-0000-0000-000029400000}"/>
    <cellStyle name="Calculation 2 20_REKAP IBT" xfId="21837" xr:uid="{00000000-0005-0000-0000-00002A400000}"/>
    <cellStyle name="Calculation 2 21" xfId="21841" xr:uid="{00000000-0005-0000-0000-00002B400000}"/>
    <cellStyle name="Calculation 2 21 2" xfId="21843" xr:uid="{00000000-0005-0000-0000-00002C400000}"/>
    <cellStyle name="Calculation 2 21 2 2" xfId="21845" xr:uid="{00000000-0005-0000-0000-00002D400000}"/>
    <cellStyle name="Calculation 2 21 3" xfId="21847" xr:uid="{00000000-0005-0000-0000-00002E400000}"/>
    <cellStyle name="Calculation 2 21_REKAP IBT" xfId="21850" xr:uid="{00000000-0005-0000-0000-00002F400000}"/>
    <cellStyle name="Calculation 2 22" xfId="21852" xr:uid="{00000000-0005-0000-0000-000030400000}"/>
    <cellStyle name="Calculation 2 22 2" xfId="21854" xr:uid="{00000000-0005-0000-0000-000031400000}"/>
    <cellStyle name="Calculation 2 22 2 2" xfId="21856" xr:uid="{00000000-0005-0000-0000-000032400000}"/>
    <cellStyle name="Calculation 2 22 3" xfId="21859" xr:uid="{00000000-0005-0000-0000-000033400000}"/>
    <cellStyle name="Calculation 2 22_REKAP IBT" xfId="21861" xr:uid="{00000000-0005-0000-0000-000034400000}"/>
    <cellStyle name="Calculation 2 23" xfId="21863" xr:uid="{00000000-0005-0000-0000-000035400000}"/>
    <cellStyle name="Calculation 2 23 2" xfId="21865" xr:uid="{00000000-0005-0000-0000-000036400000}"/>
    <cellStyle name="Calculation 2 23 2 2" xfId="21867" xr:uid="{00000000-0005-0000-0000-000037400000}"/>
    <cellStyle name="Calculation 2 23 3" xfId="21869" xr:uid="{00000000-0005-0000-0000-000038400000}"/>
    <cellStyle name="Calculation 2 23_REKAP IBT" xfId="21872" xr:uid="{00000000-0005-0000-0000-000039400000}"/>
    <cellStyle name="Calculation 2 24" xfId="21874" xr:uid="{00000000-0005-0000-0000-00003A400000}"/>
    <cellStyle name="Calculation 2 24 2" xfId="1569" xr:uid="{00000000-0005-0000-0000-00003B400000}"/>
    <cellStyle name="Calculation 2 24 2 2" xfId="21878" xr:uid="{00000000-0005-0000-0000-00003C400000}"/>
    <cellStyle name="Calculation 2 24 3" xfId="21880" xr:uid="{00000000-0005-0000-0000-00003D400000}"/>
    <cellStyle name="Calculation 2 24_REKAP IBT" xfId="21656" xr:uid="{00000000-0005-0000-0000-00003E400000}"/>
    <cellStyle name="Calculation 2 25" xfId="21886" xr:uid="{00000000-0005-0000-0000-00003F400000}"/>
    <cellStyle name="Calculation 2 25 2" xfId="482" xr:uid="{00000000-0005-0000-0000-000040400000}"/>
    <cellStyle name="Calculation 2 25 2 2" xfId="21888" xr:uid="{00000000-0005-0000-0000-000041400000}"/>
    <cellStyle name="Calculation 2 25 3" xfId="21889" xr:uid="{00000000-0005-0000-0000-000042400000}"/>
    <cellStyle name="Calculation 2 25_REKAP IBT" xfId="21890" xr:uid="{00000000-0005-0000-0000-000043400000}"/>
    <cellStyle name="Calculation 2 26" xfId="21892" xr:uid="{00000000-0005-0000-0000-000044400000}"/>
    <cellStyle name="Calculation 2 26 2" xfId="21895" xr:uid="{00000000-0005-0000-0000-000045400000}"/>
    <cellStyle name="Calculation 2 26 2 2" xfId="21896" xr:uid="{00000000-0005-0000-0000-000046400000}"/>
    <cellStyle name="Calculation 2 26 3" xfId="21898" xr:uid="{00000000-0005-0000-0000-000047400000}"/>
    <cellStyle name="Calculation 2 26_REKAP IBT" xfId="21899" xr:uid="{00000000-0005-0000-0000-000048400000}"/>
    <cellStyle name="Calculation 2 27" xfId="21902" xr:uid="{00000000-0005-0000-0000-000049400000}"/>
    <cellStyle name="Calculation 2 27 2" xfId="21905" xr:uid="{00000000-0005-0000-0000-00004A400000}"/>
    <cellStyle name="Calculation 2 27 2 2" xfId="21906" xr:uid="{00000000-0005-0000-0000-00004B400000}"/>
    <cellStyle name="Calculation 2 27 3" xfId="21909" xr:uid="{00000000-0005-0000-0000-00004C400000}"/>
    <cellStyle name="Calculation 2 27_REKAP IBT" xfId="5107" xr:uid="{00000000-0005-0000-0000-00004D400000}"/>
    <cellStyle name="Calculation 2 28" xfId="21911" xr:uid="{00000000-0005-0000-0000-00004E400000}"/>
    <cellStyle name="Calculation 2 28 2" xfId="21913" xr:uid="{00000000-0005-0000-0000-00004F400000}"/>
    <cellStyle name="Calculation 2 28 2 2" xfId="21914" xr:uid="{00000000-0005-0000-0000-000050400000}"/>
    <cellStyle name="Calculation 2 28 3" xfId="21915" xr:uid="{00000000-0005-0000-0000-000051400000}"/>
    <cellStyle name="Calculation 2 28_REKAP IBT" xfId="21917" xr:uid="{00000000-0005-0000-0000-000052400000}"/>
    <cellStyle name="Calculation 2 29" xfId="21918" xr:uid="{00000000-0005-0000-0000-000053400000}"/>
    <cellStyle name="Calculation 2 29 2" xfId="21920" xr:uid="{00000000-0005-0000-0000-000054400000}"/>
    <cellStyle name="Calculation 2 3" xfId="21921" xr:uid="{00000000-0005-0000-0000-000055400000}"/>
    <cellStyle name="Calculation 2 3 2" xfId="21922" xr:uid="{00000000-0005-0000-0000-000056400000}"/>
    <cellStyle name="Calculation 2 3 2 2" xfId="21923" xr:uid="{00000000-0005-0000-0000-000057400000}"/>
    <cellStyle name="Calculation 2 3 3" xfId="3483" xr:uid="{00000000-0005-0000-0000-000058400000}"/>
    <cellStyle name="Calculation 2 3_REKAP IBT" xfId="21924" xr:uid="{00000000-0005-0000-0000-000059400000}"/>
    <cellStyle name="Calculation 2 30" xfId="21887" xr:uid="{00000000-0005-0000-0000-00005A400000}"/>
    <cellStyle name="Calculation 2 31" xfId="21893" xr:uid="{00000000-0005-0000-0000-00005B400000}"/>
    <cellStyle name="Calculation 2 32" xfId="21903" xr:uid="{00000000-0005-0000-0000-00005C400000}"/>
    <cellStyle name="Calculation 2 33" xfId="21912" xr:uid="{00000000-0005-0000-0000-00005D400000}"/>
    <cellStyle name="Calculation 2 34" xfId="21919" xr:uid="{00000000-0005-0000-0000-00005E400000}"/>
    <cellStyle name="Calculation 2 35" xfId="50071" xr:uid="{00000000-0005-0000-0000-00005F400000}"/>
    <cellStyle name="Calculation 2 4" xfId="21926" xr:uid="{00000000-0005-0000-0000-000060400000}"/>
    <cellStyle name="Calculation 2 4 2" xfId="19442" xr:uid="{00000000-0005-0000-0000-000061400000}"/>
    <cellStyle name="Calculation 2 4 2 2" xfId="21927" xr:uid="{00000000-0005-0000-0000-000062400000}"/>
    <cellStyle name="Calculation 2 4 3" xfId="3496" xr:uid="{00000000-0005-0000-0000-000063400000}"/>
    <cellStyle name="Calculation 2 4_REKAP IBT" xfId="21928" xr:uid="{00000000-0005-0000-0000-000064400000}"/>
    <cellStyle name="Calculation 2 5" xfId="21929" xr:uid="{00000000-0005-0000-0000-000065400000}"/>
    <cellStyle name="Calculation 2 5 2" xfId="21930" xr:uid="{00000000-0005-0000-0000-000066400000}"/>
    <cellStyle name="Calculation 2 5 2 2" xfId="21931" xr:uid="{00000000-0005-0000-0000-000067400000}"/>
    <cellStyle name="Calculation 2 5 3" xfId="21932" xr:uid="{00000000-0005-0000-0000-000068400000}"/>
    <cellStyle name="Calculation 2 5_REKAP IBT" xfId="21933" xr:uid="{00000000-0005-0000-0000-000069400000}"/>
    <cellStyle name="Calculation 2 6" xfId="21934" xr:uid="{00000000-0005-0000-0000-00006A400000}"/>
    <cellStyle name="Calculation 2 6 2" xfId="21935" xr:uid="{00000000-0005-0000-0000-00006B400000}"/>
    <cellStyle name="Calculation 2 6 2 2" xfId="21937" xr:uid="{00000000-0005-0000-0000-00006C400000}"/>
    <cellStyle name="Calculation 2 6 3" xfId="21938" xr:uid="{00000000-0005-0000-0000-00006D400000}"/>
    <cellStyle name="Calculation 2 6_REKAP IBT" xfId="21942" xr:uid="{00000000-0005-0000-0000-00006E400000}"/>
    <cellStyle name="Calculation 2 7" xfId="21943" xr:uid="{00000000-0005-0000-0000-00006F400000}"/>
    <cellStyle name="Calculation 2 7 2" xfId="21944" xr:uid="{00000000-0005-0000-0000-000070400000}"/>
    <cellStyle name="Calculation 2 7 2 2" xfId="21945" xr:uid="{00000000-0005-0000-0000-000071400000}"/>
    <cellStyle name="Calculation 2 7 3" xfId="21946" xr:uid="{00000000-0005-0000-0000-000072400000}"/>
    <cellStyle name="Calculation 2 7_REKAP IBT" xfId="19371" xr:uid="{00000000-0005-0000-0000-000073400000}"/>
    <cellStyle name="Calculation 2 8" xfId="9321" xr:uid="{00000000-0005-0000-0000-000074400000}"/>
    <cellStyle name="Calculation 2 8 2" xfId="14116" xr:uid="{00000000-0005-0000-0000-000075400000}"/>
    <cellStyle name="Calculation 2 8 2 2" xfId="21947" xr:uid="{00000000-0005-0000-0000-000076400000}"/>
    <cellStyle name="Calculation 2 8 3" xfId="21948" xr:uid="{00000000-0005-0000-0000-000077400000}"/>
    <cellStyle name="Calculation 2 8_REKAP IBT" xfId="21950" xr:uid="{00000000-0005-0000-0000-000078400000}"/>
    <cellStyle name="Calculation 2 9" xfId="14118" xr:uid="{00000000-0005-0000-0000-000079400000}"/>
    <cellStyle name="Calculation 2 9 2" xfId="21951" xr:uid="{00000000-0005-0000-0000-00007A400000}"/>
    <cellStyle name="Calculation 2 9 2 2" xfId="21954" xr:uid="{00000000-0005-0000-0000-00007B400000}"/>
    <cellStyle name="Calculation 2 9 3" xfId="21955" xr:uid="{00000000-0005-0000-0000-00007C400000}"/>
    <cellStyle name="Calculation 2 9_REKAP IBT" xfId="5449" xr:uid="{00000000-0005-0000-0000-00007D400000}"/>
    <cellStyle name="Calculation 2_REKAP IBT" xfId="21956" xr:uid="{00000000-0005-0000-0000-00007E400000}"/>
    <cellStyle name="Calculation 20" xfId="21725" xr:uid="{00000000-0005-0000-0000-00007F400000}"/>
    <cellStyle name="Calculation 20 2" xfId="21727" xr:uid="{00000000-0005-0000-0000-000080400000}"/>
    <cellStyle name="Calculation 20_REKAP IBT" xfId="21738" xr:uid="{00000000-0005-0000-0000-000081400000}"/>
    <cellStyle name="Calculation 21" xfId="21740" xr:uid="{00000000-0005-0000-0000-000082400000}"/>
    <cellStyle name="Calculation 21 2" xfId="21743" xr:uid="{00000000-0005-0000-0000-000083400000}"/>
    <cellStyle name="Calculation 21_REKAP IBT" xfId="11122" xr:uid="{00000000-0005-0000-0000-000084400000}"/>
    <cellStyle name="Calculation 22" xfId="21759" xr:uid="{00000000-0005-0000-0000-000085400000}"/>
    <cellStyle name="Calculation 22 2" xfId="21762" xr:uid="{00000000-0005-0000-0000-000086400000}"/>
    <cellStyle name="Calculation 22_REKAP IBT" xfId="21778" xr:uid="{00000000-0005-0000-0000-000087400000}"/>
    <cellStyle name="Calculation 23" xfId="21780" xr:uid="{00000000-0005-0000-0000-000088400000}"/>
    <cellStyle name="Calculation 23 2" xfId="21786" xr:uid="{00000000-0005-0000-0000-000089400000}"/>
    <cellStyle name="Calculation 23_REKAP IBT" xfId="21790" xr:uid="{00000000-0005-0000-0000-00008A400000}"/>
    <cellStyle name="Calculation 24" xfId="21793" xr:uid="{00000000-0005-0000-0000-00008B400000}"/>
    <cellStyle name="Calculation 24 2" xfId="21796" xr:uid="{00000000-0005-0000-0000-00008C400000}"/>
    <cellStyle name="Calculation 24_REKAP IBT" xfId="16825" xr:uid="{00000000-0005-0000-0000-00008D400000}"/>
    <cellStyle name="Calculation 25" xfId="21958" xr:uid="{00000000-0005-0000-0000-00008E400000}"/>
    <cellStyle name="Calculation 25 2" xfId="21960" xr:uid="{00000000-0005-0000-0000-00008F400000}"/>
    <cellStyle name="Calculation 25_REKAP IBT" xfId="21962" xr:uid="{00000000-0005-0000-0000-000090400000}"/>
    <cellStyle name="Calculation 26" xfId="21964" xr:uid="{00000000-0005-0000-0000-000091400000}"/>
    <cellStyle name="Calculation 26 2" xfId="21966" xr:uid="{00000000-0005-0000-0000-000092400000}"/>
    <cellStyle name="Calculation 26_REKAP IBT" xfId="21968" xr:uid="{00000000-0005-0000-0000-000093400000}"/>
    <cellStyle name="Calculation 27" xfId="9480" xr:uid="{00000000-0005-0000-0000-000094400000}"/>
    <cellStyle name="Calculation 27 2" xfId="21970" xr:uid="{00000000-0005-0000-0000-000095400000}"/>
    <cellStyle name="Calculation 27_REKAP IBT" xfId="21972" xr:uid="{00000000-0005-0000-0000-000096400000}"/>
    <cellStyle name="Calculation 28" xfId="6785" xr:uid="{00000000-0005-0000-0000-000097400000}"/>
    <cellStyle name="Calculation 28 2" xfId="16678" xr:uid="{00000000-0005-0000-0000-000098400000}"/>
    <cellStyle name="Calculation 28_REKAP IBT" xfId="21976" xr:uid="{00000000-0005-0000-0000-000099400000}"/>
    <cellStyle name="Calculation 29" xfId="21978" xr:uid="{00000000-0005-0000-0000-00009A400000}"/>
    <cellStyle name="Calculation 29 2" xfId="21980" xr:uid="{00000000-0005-0000-0000-00009B400000}"/>
    <cellStyle name="Calculation 29_REKAP IBT" xfId="2737" xr:uid="{00000000-0005-0000-0000-00009C400000}"/>
    <cellStyle name="Calculation 3" xfId="21982" xr:uid="{00000000-0005-0000-0000-00009D400000}"/>
    <cellStyle name="Calculation 3 10" xfId="20919" xr:uid="{00000000-0005-0000-0000-00009E400000}"/>
    <cellStyle name="Calculation 3 10 2" xfId="21984" xr:uid="{00000000-0005-0000-0000-00009F400000}"/>
    <cellStyle name="Calculation 3 10 2 2" xfId="21986" xr:uid="{00000000-0005-0000-0000-0000A0400000}"/>
    <cellStyle name="Calculation 3 10 3" xfId="21988" xr:uid="{00000000-0005-0000-0000-0000A1400000}"/>
    <cellStyle name="Calculation 3 10_REKAP IBT" xfId="21052" xr:uid="{00000000-0005-0000-0000-0000A2400000}"/>
    <cellStyle name="Calculation 3 11" xfId="19873" xr:uid="{00000000-0005-0000-0000-0000A3400000}"/>
    <cellStyle name="Calculation 3 11 2" xfId="21992" xr:uid="{00000000-0005-0000-0000-0000A4400000}"/>
    <cellStyle name="Calculation 3 11 2 2" xfId="21998" xr:uid="{00000000-0005-0000-0000-0000A5400000}"/>
    <cellStyle name="Calculation 3 11 3" xfId="22000" xr:uid="{00000000-0005-0000-0000-0000A6400000}"/>
    <cellStyle name="Calculation 3 11_REKAP IBT" xfId="22002" xr:uid="{00000000-0005-0000-0000-0000A7400000}"/>
    <cellStyle name="Calculation 3 12" xfId="20923" xr:uid="{00000000-0005-0000-0000-0000A8400000}"/>
    <cellStyle name="Calculation 3 12 2" xfId="2891" xr:uid="{00000000-0005-0000-0000-0000A9400000}"/>
    <cellStyle name="Calculation 3 12 2 2" xfId="22006" xr:uid="{00000000-0005-0000-0000-0000AA400000}"/>
    <cellStyle name="Calculation 3 12 3" xfId="22008" xr:uid="{00000000-0005-0000-0000-0000AB400000}"/>
    <cellStyle name="Calculation 3 12_REKAP IBT" xfId="10255" xr:uid="{00000000-0005-0000-0000-0000AC400000}"/>
    <cellStyle name="Calculation 3 13" xfId="22011" xr:uid="{00000000-0005-0000-0000-0000AD400000}"/>
    <cellStyle name="Calculation 3 13 2" xfId="22013" xr:uid="{00000000-0005-0000-0000-0000AE400000}"/>
    <cellStyle name="Calculation 3 13 2 2" xfId="22016" xr:uid="{00000000-0005-0000-0000-0000AF400000}"/>
    <cellStyle name="Calculation 3 13 3" xfId="22019" xr:uid="{00000000-0005-0000-0000-0000B0400000}"/>
    <cellStyle name="Calculation 3 13_REKAP IBT" xfId="22020" xr:uid="{00000000-0005-0000-0000-0000B1400000}"/>
    <cellStyle name="Calculation 3 14" xfId="22023" xr:uid="{00000000-0005-0000-0000-0000B2400000}"/>
    <cellStyle name="Calculation 3 14 2" xfId="22024" xr:uid="{00000000-0005-0000-0000-0000B3400000}"/>
    <cellStyle name="Calculation 3 14 2 2" xfId="22025" xr:uid="{00000000-0005-0000-0000-0000B4400000}"/>
    <cellStyle name="Calculation 3 14 3" xfId="22026" xr:uid="{00000000-0005-0000-0000-0000B5400000}"/>
    <cellStyle name="Calculation 3 14_REKAP IBT" xfId="22028" xr:uid="{00000000-0005-0000-0000-0000B6400000}"/>
    <cellStyle name="Calculation 3 15" xfId="22029" xr:uid="{00000000-0005-0000-0000-0000B7400000}"/>
    <cellStyle name="Calculation 3 15 2" xfId="22030" xr:uid="{00000000-0005-0000-0000-0000B8400000}"/>
    <cellStyle name="Calculation 3 15 2 2" xfId="22031" xr:uid="{00000000-0005-0000-0000-0000B9400000}"/>
    <cellStyle name="Calculation 3 15 3" xfId="22032" xr:uid="{00000000-0005-0000-0000-0000BA400000}"/>
    <cellStyle name="Calculation 3 15_REKAP IBT" xfId="22033" xr:uid="{00000000-0005-0000-0000-0000BB400000}"/>
    <cellStyle name="Calculation 3 16" xfId="1098" xr:uid="{00000000-0005-0000-0000-0000BC400000}"/>
    <cellStyle name="Calculation 3 16 2" xfId="22034" xr:uid="{00000000-0005-0000-0000-0000BD400000}"/>
    <cellStyle name="Calculation 3 17" xfId="3363" xr:uid="{00000000-0005-0000-0000-0000BE400000}"/>
    <cellStyle name="Calculation 3 18" xfId="50198" xr:uid="{00000000-0005-0000-0000-0000BF400000}"/>
    <cellStyle name="Calculation 3 2" xfId="22035" xr:uid="{00000000-0005-0000-0000-0000C0400000}"/>
    <cellStyle name="Calculation 3 2 2" xfId="22036" xr:uid="{00000000-0005-0000-0000-0000C1400000}"/>
    <cellStyle name="Calculation 3 2 2 2" xfId="22039" xr:uid="{00000000-0005-0000-0000-0000C2400000}"/>
    <cellStyle name="Calculation 3 2 3" xfId="22040" xr:uid="{00000000-0005-0000-0000-0000C3400000}"/>
    <cellStyle name="Calculation 3 2_REKAP IBT" xfId="22041" xr:uid="{00000000-0005-0000-0000-0000C4400000}"/>
    <cellStyle name="Calculation 3 3" xfId="22043" xr:uid="{00000000-0005-0000-0000-0000C5400000}"/>
    <cellStyle name="Calculation 3 3 2" xfId="9639" xr:uid="{00000000-0005-0000-0000-0000C6400000}"/>
    <cellStyle name="Calculation 3 3 2 2" xfId="22045" xr:uid="{00000000-0005-0000-0000-0000C7400000}"/>
    <cellStyle name="Calculation 3 3 3" xfId="9650" xr:uid="{00000000-0005-0000-0000-0000C8400000}"/>
    <cellStyle name="Calculation 3 3_REKAP IBT" xfId="22046" xr:uid="{00000000-0005-0000-0000-0000C9400000}"/>
    <cellStyle name="Calculation 3 4" xfId="22047" xr:uid="{00000000-0005-0000-0000-0000CA400000}"/>
    <cellStyle name="Calculation 3 4 2" xfId="22048" xr:uid="{00000000-0005-0000-0000-0000CB400000}"/>
    <cellStyle name="Calculation 3 4 2 2" xfId="22050" xr:uid="{00000000-0005-0000-0000-0000CC400000}"/>
    <cellStyle name="Calculation 3 4 3" xfId="19888" xr:uid="{00000000-0005-0000-0000-0000CD400000}"/>
    <cellStyle name="Calculation 3 4_REKAP IBT" xfId="22051" xr:uid="{00000000-0005-0000-0000-0000CE400000}"/>
    <cellStyle name="Calculation 3 5" xfId="22053" xr:uid="{00000000-0005-0000-0000-0000CF400000}"/>
    <cellStyle name="Calculation 3 5 2" xfId="22054" xr:uid="{00000000-0005-0000-0000-0000D0400000}"/>
    <cellStyle name="Calculation 3 5 2 2" xfId="22056" xr:uid="{00000000-0005-0000-0000-0000D1400000}"/>
    <cellStyle name="Calculation 3 5 3" xfId="22057" xr:uid="{00000000-0005-0000-0000-0000D2400000}"/>
    <cellStyle name="Calculation 3 5_REKAP IBT" xfId="22059" xr:uid="{00000000-0005-0000-0000-0000D3400000}"/>
    <cellStyle name="Calculation 3 6" xfId="22060" xr:uid="{00000000-0005-0000-0000-0000D4400000}"/>
    <cellStyle name="Calculation 3 6 2" xfId="22061" xr:uid="{00000000-0005-0000-0000-0000D5400000}"/>
    <cellStyle name="Calculation 3 6 2 2" xfId="22064" xr:uid="{00000000-0005-0000-0000-0000D6400000}"/>
    <cellStyle name="Calculation 3 6 3" xfId="22065" xr:uid="{00000000-0005-0000-0000-0000D7400000}"/>
    <cellStyle name="Calculation 3 6_REKAP IBT" xfId="22068" xr:uid="{00000000-0005-0000-0000-0000D8400000}"/>
    <cellStyle name="Calculation 3 7" xfId="22069" xr:uid="{00000000-0005-0000-0000-0000D9400000}"/>
    <cellStyle name="Calculation 3 7 2" xfId="22070" xr:uid="{00000000-0005-0000-0000-0000DA400000}"/>
    <cellStyle name="Calculation 3 7 2 2" xfId="22073" xr:uid="{00000000-0005-0000-0000-0000DB400000}"/>
    <cellStyle name="Calculation 3 7 3" xfId="22074" xr:uid="{00000000-0005-0000-0000-0000DC400000}"/>
    <cellStyle name="Calculation 3 7_REKAP IBT" xfId="2449" xr:uid="{00000000-0005-0000-0000-0000DD400000}"/>
    <cellStyle name="Calculation 3 8" xfId="14133" xr:uid="{00000000-0005-0000-0000-0000DE400000}"/>
    <cellStyle name="Calculation 3 8 2" xfId="14134" xr:uid="{00000000-0005-0000-0000-0000DF400000}"/>
    <cellStyle name="Calculation 3 8 2 2" xfId="22077" xr:uid="{00000000-0005-0000-0000-0000E0400000}"/>
    <cellStyle name="Calculation 3 8 3" xfId="22078" xr:uid="{00000000-0005-0000-0000-0000E1400000}"/>
    <cellStyle name="Calculation 3 8_REKAP IBT" xfId="22079" xr:uid="{00000000-0005-0000-0000-0000E2400000}"/>
    <cellStyle name="Calculation 3 9" xfId="14136" xr:uid="{00000000-0005-0000-0000-0000E3400000}"/>
    <cellStyle name="Calculation 3 9 2" xfId="22080" xr:uid="{00000000-0005-0000-0000-0000E4400000}"/>
    <cellStyle name="Calculation 3 9 2 2" xfId="22083" xr:uid="{00000000-0005-0000-0000-0000E5400000}"/>
    <cellStyle name="Calculation 3 9 3" xfId="22084" xr:uid="{00000000-0005-0000-0000-0000E6400000}"/>
    <cellStyle name="Calculation 3 9_REKAP IBT" xfId="10280" xr:uid="{00000000-0005-0000-0000-0000E7400000}"/>
    <cellStyle name="Calculation 3_REKAP IBT" xfId="22086" xr:uid="{00000000-0005-0000-0000-0000E8400000}"/>
    <cellStyle name="Calculation 30" xfId="21959" xr:uid="{00000000-0005-0000-0000-0000E9400000}"/>
    <cellStyle name="Calculation 30 2" xfId="21961" xr:uid="{00000000-0005-0000-0000-0000EA400000}"/>
    <cellStyle name="Calculation 30_REKAP IBT" xfId="21963" xr:uid="{00000000-0005-0000-0000-0000EB400000}"/>
    <cellStyle name="Calculation 31" xfId="21965" xr:uid="{00000000-0005-0000-0000-0000EC400000}"/>
    <cellStyle name="Calculation 31 2" xfId="21967" xr:uid="{00000000-0005-0000-0000-0000ED400000}"/>
    <cellStyle name="Calculation 31_REKAP IBT" xfId="21969" xr:uid="{00000000-0005-0000-0000-0000EE400000}"/>
    <cellStyle name="Calculation 32" xfId="9481" xr:uid="{00000000-0005-0000-0000-0000EF400000}"/>
    <cellStyle name="Calculation 32 2" xfId="21971" xr:uid="{00000000-0005-0000-0000-0000F0400000}"/>
    <cellStyle name="Calculation 32_REKAP IBT" xfId="21973" xr:uid="{00000000-0005-0000-0000-0000F1400000}"/>
    <cellStyle name="Calculation 33" xfId="6786" xr:uid="{00000000-0005-0000-0000-0000F2400000}"/>
    <cellStyle name="Calculation 33 2" xfId="16679" xr:uid="{00000000-0005-0000-0000-0000F3400000}"/>
    <cellStyle name="Calculation 33_REKAP IBT" xfId="21977" xr:uid="{00000000-0005-0000-0000-0000F4400000}"/>
    <cellStyle name="Calculation 34" xfId="21979" xr:uid="{00000000-0005-0000-0000-0000F5400000}"/>
    <cellStyle name="Calculation 34 2" xfId="21981" xr:uid="{00000000-0005-0000-0000-0000F6400000}"/>
    <cellStyle name="Calculation 34_REKAP IBT" xfId="2738" xr:uid="{00000000-0005-0000-0000-0000F7400000}"/>
    <cellStyle name="Calculation 35" xfId="22087" xr:uid="{00000000-0005-0000-0000-0000F8400000}"/>
    <cellStyle name="Calculation 35 2" xfId="22091" xr:uid="{00000000-0005-0000-0000-0000F9400000}"/>
    <cellStyle name="Calculation 35_REKAP IBT" xfId="22093" xr:uid="{00000000-0005-0000-0000-0000FA400000}"/>
    <cellStyle name="Calculation 36" xfId="22095" xr:uid="{00000000-0005-0000-0000-0000FB400000}"/>
    <cellStyle name="Calculation 36 2" xfId="22097" xr:uid="{00000000-0005-0000-0000-0000FC400000}"/>
    <cellStyle name="Calculation 36_REKAP IBT" xfId="22099" xr:uid="{00000000-0005-0000-0000-0000FD400000}"/>
    <cellStyle name="Calculation 37" xfId="22101" xr:uid="{00000000-0005-0000-0000-0000FE400000}"/>
    <cellStyle name="Calculation 37 2" xfId="20783" xr:uid="{00000000-0005-0000-0000-0000FF400000}"/>
    <cellStyle name="Calculation 37_REKAP IBT" xfId="12212" xr:uid="{00000000-0005-0000-0000-000000410000}"/>
    <cellStyle name="Calculation 38" xfId="22103" xr:uid="{00000000-0005-0000-0000-000001410000}"/>
    <cellStyle name="Calculation 38 2" xfId="22105" xr:uid="{00000000-0005-0000-0000-000002410000}"/>
    <cellStyle name="Calculation 38_REKAP IBT" xfId="22111" xr:uid="{00000000-0005-0000-0000-000003410000}"/>
    <cellStyle name="Calculation 39" xfId="22113" xr:uid="{00000000-0005-0000-0000-000004410000}"/>
    <cellStyle name="Calculation 39 2" xfId="22115" xr:uid="{00000000-0005-0000-0000-000005410000}"/>
    <cellStyle name="Calculation 39_REKAP IBT" xfId="22117" xr:uid="{00000000-0005-0000-0000-000006410000}"/>
    <cellStyle name="Calculation 4" xfId="22120" xr:uid="{00000000-0005-0000-0000-000007410000}"/>
    <cellStyle name="Calculation 4 2" xfId="22121" xr:uid="{00000000-0005-0000-0000-000008410000}"/>
    <cellStyle name="Calculation 4 2 2" xfId="22122" xr:uid="{00000000-0005-0000-0000-000009410000}"/>
    <cellStyle name="Calculation 4 2 2 2" xfId="22123" xr:uid="{00000000-0005-0000-0000-00000A410000}"/>
    <cellStyle name="Calculation 4 2 3" xfId="22124" xr:uid="{00000000-0005-0000-0000-00000B410000}"/>
    <cellStyle name="Calculation 4 2_REKAP IBT" xfId="14283" xr:uid="{00000000-0005-0000-0000-00000C410000}"/>
    <cellStyle name="Calculation 4 3" xfId="22125" xr:uid="{00000000-0005-0000-0000-00000D410000}"/>
    <cellStyle name="Calculation 4 4" xfId="22126" xr:uid="{00000000-0005-0000-0000-00000E410000}"/>
    <cellStyle name="Calculation 4 5" xfId="22127" xr:uid="{00000000-0005-0000-0000-00000F410000}"/>
    <cellStyle name="Calculation 4 6" xfId="22128" xr:uid="{00000000-0005-0000-0000-000010410000}"/>
    <cellStyle name="Calculation 4 6 2" xfId="22130" xr:uid="{00000000-0005-0000-0000-000011410000}"/>
    <cellStyle name="Calculation 4 6 2 2" xfId="22131" xr:uid="{00000000-0005-0000-0000-000012410000}"/>
    <cellStyle name="Calculation 4 6 3" xfId="22132" xr:uid="{00000000-0005-0000-0000-000013410000}"/>
    <cellStyle name="Calculation 4 6_REKAP IBT" xfId="6996" xr:uid="{00000000-0005-0000-0000-000014410000}"/>
    <cellStyle name="Calculation 4 7" xfId="50480" xr:uid="{00000000-0005-0000-0000-000015410000}"/>
    <cellStyle name="Calculation 4_REKAP IBT" xfId="4587" xr:uid="{00000000-0005-0000-0000-000016410000}"/>
    <cellStyle name="Calculation 40" xfId="22088" xr:uid="{00000000-0005-0000-0000-000017410000}"/>
    <cellStyle name="Calculation 40 2" xfId="22092" xr:uid="{00000000-0005-0000-0000-000018410000}"/>
    <cellStyle name="Calculation 40_REKAP IBT" xfId="22094" xr:uid="{00000000-0005-0000-0000-000019410000}"/>
    <cellStyle name="Calculation 41" xfId="22096" xr:uid="{00000000-0005-0000-0000-00001A410000}"/>
    <cellStyle name="Calculation 41 2" xfId="22098" xr:uid="{00000000-0005-0000-0000-00001B410000}"/>
    <cellStyle name="Calculation 41_REKAP IBT" xfId="22100" xr:uid="{00000000-0005-0000-0000-00001C410000}"/>
    <cellStyle name="Calculation 42" xfId="22102" xr:uid="{00000000-0005-0000-0000-00001D410000}"/>
    <cellStyle name="Calculation 42 2" xfId="20784" xr:uid="{00000000-0005-0000-0000-00001E410000}"/>
    <cellStyle name="Calculation 42_REKAP IBT" xfId="12213" xr:uid="{00000000-0005-0000-0000-00001F410000}"/>
    <cellStyle name="Calculation 43" xfId="22104" xr:uid="{00000000-0005-0000-0000-000020410000}"/>
    <cellStyle name="Calculation 43 2" xfId="22106" xr:uid="{00000000-0005-0000-0000-000021410000}"/>
    <cellStyle name="Calculation 43_REKAP IBT" xfId="22112" xr:uid="{00000000-0005-0000-0000-000022410000}"/>
    <cellStyle name="Calculation 44" xfId="22114" xr:uid="{00000000-0005-0000-0000-000023410000}"/>
    <cellStyle name="Calculation 44 2" xfId="22116" xr:uid="{00000000-0005-0000-0000-000024410000}"/>
    <cellStyle name="Calculation 44_REKAP IBT" xfId="22118" xr:uid="{00000000-0005-0000-0000-000025410000}"/>
    <cellStyle name="Calculation 45" xfId="22133" xr:uid="{00000000-0005-0000-0000-000026410000}"/>
    <cellStyle name="Calculation 45 2" xfId="22135" xr:uid="{00000000-0005-0000-0000-000027410000}"/>
    <cellStyle name="Calculation 45_REKAP IBT" xfId="22137" xr:uid="{00000000-0005-0000-0000-000028410000}"/>
    <cellStyle name="Calculation 46" xfId="22139" xr:uid="{00000000-0005-0000-0000-000029410000}"/>
    <cellStyle name="Calculation 46 2" xfId="22141" xr:uid="{00000000-0005-0000-0000-00002A410000}"/>
    <cellStyle name="Calculation 46_REKAP IBT" xfId="22143" xr:uid="{00000000-0005-0000-0000-00002B410000}"/>
    <cellStyle name="Calculation 47" xfId="22145" xr:uid="{00000000-0005-0000-0000-00002C410000}"/>
    <cellStyle name="Calculation 47 2" xfId="22147" xr:uid="{00000000-0005-0000-0000-00002D410000}"/>
    <cellStyle name="Calculation 47_REKAP IBT" xfId="22149" xr:uid="{00000000-0005-0000-0000-00002E410000}"/>
    <cellStyle name="Calculation 48" xfId="20720" xr:uid="{00000000-0005-0000-0000-00002F410000}"/>
    <cellStyle name="Calculation 48 2" xfId="22151" xr:uid="{00000000-0005-0000-0000-000030410000}"/>
    <cellStyle name="Calculation 48_REKAP IBT" xfId="22155" xr:uid="{00000000-0005-0000-0000-000031410000}"/>
    <cellStyle name="Calculation 49" xfId="22157" xr:uid="{00000000-0005-0000-0000-000032410000}"/>
    <cellStyle name="Calculation 49 2" xfId="22159" xr:uid="{00000000-0005-0000-0000-000033410000}"/>
    <cellStyle name="Calculation 49_REKAP IBT" xfId="22161" xr:uid="{00000000-0005-0000-0000-000034410000}"/>
    <cellStyle name="Calculation 5" xfId="22163" xr:uid="{00000000-0005-0000-0000-000035410000}"/>
    <cellStyle name="Calculation 5 2" xfId="22164" xr:uid="{00000000-0005-0000-0000-000036410000}"/>
    <cellStyle name="Calculation 5 2 2" xfId="22165" xr:uid="{00000000-0005-0000-0000-000037410000}"/>
    <cellStyle name="Calculation 5 2 2 2" xfId="12521" xr:uid="{00000000-0005-0000-0000-000038410000}"/>
    <cellStyle name="Calculation 5 2 3" xfId="22166" xr:uid="{00000000-0005-0000-0000-000039410000}"/>
    <cellStyle name="Calculation 5 2_REKAP IBT" xfId="22169" xr:uid="{00000000-0005-0000-0000-00003A410000}"/>
    <cellStyle name="Calculation 5 3" xfId="22170" xr:uid="{00000000-0005-0000-0000-00003B410000}"/>
    <cellStyle name="Calculation 5 4" xfId="22173" xr:uid="{00000000-0005-0000-0000-00003C410000}"/>
    <cellStyle name="Calculation 5 5" xfId="20655" xr:uid="{00000000-0005-0000-0000-00003D410000}"/>
    <cellStyle name="Calculation 5 6" xfId="22174" xr:uid="{00000000-0005-0000-0000-00003E410000}"/>
    <cellStyle name="Calculation 5 6 2" xfId="22175" xr:uid="{00000000-0005-0000-0000-00003F410000}"/>
    <cellStyle name="Calculation 5 6 2 2" xfId="22176" xr:uid="{00000000-0005-0000-0000-000040410000}"/>
    <cellStyle name="Calculation 5 6 3" xfId="22177" xr:uid="{00000000-0005-0000-0000-000041410000}"/>
    <cellStyle name="Calculation 5 6_REKAP IBT" xfId="22179" xr:uid="{00000000-0005-0000-0000-000042410000}"/>
    <cellStyle name="Calculation 5_REKAP IBT" xfId="6878" xr:uid="{00000000-0005-0000-0000-000043410000}"/>
    <cellStyle name="Calculation 50" xfId="22134" xr:uid="{00000000-0005-0000-0000-000044410000}"/>
    <cellStyle name="Calculation 50 2" xfId="22136" xr:uid="{00000000-0005-0000-0000-000045410000}"/>
    <cellStyle name="Calculation 50_REKAP IBT" xfId="22138" xr:uid="{00000000-0005-0000-0000-000046410000}"/>
    <cellStyle name="Calculation 51" xfId="22140" xr:uid="{00000000-0005-0000-0000-000047410000}"/>
    <cellStyle name="Calculation 51 2" xfId="22142" xr:uid="{00000000-0005-0000-0000-000048410000}"/>
    <cellStyle name="Calculation 51_REKAP IBT" xfId="22144" xr:uid="{00000000-0005-0000-0000-000049410000}"/>
    <cellStyle name="Calculation 52" xfId="22146" xr:uid="{00000000-0005-0000-0000-00004A410000}"/>
    <cellStyle name="Calculation 52 2" xfId="22148" xr:uid="{00000000-0005-0000-0000-00004B410000}"/>
    <cellStyle name="Calculation 52_REKAP IBT" xfId="22150" xr:uid="{00000000-0005-0000-0000-00004C410000}"/>
    <cellStyle name="Calculation 53" xfId="20721" xr:uid="{00000000-0005-0000-0000-00004D410000}"/>
    <cellStyle name="Calculation 53 2" xfId="22152" xr:uid="{00000000-0005-0000-0000-00004E410000}"/>
    <cellStyle name="Calculation 53_REKAP IBT" xfId="22156" xr:uid="{00000000-0005-0000-0000-00004F410000}"/>
    <cellStyle name="Calculation 54" xfId="22158" xr:uid="{00000000-0005-0000-0000-000050410000}"/>
    <cellStyle name="Calculation 54 2" xfId="22160" xr:uid="{00000000-0005-0000-0000-000051410000}"/>
    <cellStyle name="Calculation 54_REKAP IBT" xfId="22162" xr:uid="{00000000-0005-0000-0000-000052410000}"/>
    <cellStyle name="Calculation 55" xfId="22180" xr:uid="{00000000-0005-0000-0000-000053410000}"/>
    <cellStyle name="Calculation 55 2" xfId="22183" xr:uid="{00000000-0005-0000-0000-000054410000}"/>
    <cellStyle name="Calculation 55_REKAP IBT" xfId="22185" xr:uid="{00000000-0005-0000-0000-000055410000}"/>
    <cellStyle name="Calculation 56" xfId="18872" xr:uid="{00000000-0005-0000-0000-000056410000}"/>
    <cellStyle name="Calculation 56 2" xfId="22187" xr:uid="{00000000-0005-0000-0000-000057410000}"/>
    <cellStyle name="Calculation 56_REKAP IBT" xfId="22189" xr:uid="{00000000-0005-0000-0000-000058410000}"/>
    <cellStyle name="Calculation 57" xfId="22191" xr:uid="{00000000-0005-0000-0000-000059410000}"/>
    <cellStyle name="Calculation 57 2" xfId="22194" xr:uid="{00000000-0005-0000-0000-00005A410000}"/>
    <cellStyle name="Calculation 57_REKAP IBT" xfId="22197" xr:uid="{00000000-0005-0000-0000-00005B410000}"/>
    <cellStyle name="Calculation 58" xfId="22199" xr:uid="{00000000-0005-0000-0000-00005C410000}"/>
    <cellStyle name="Calculation 58 2" xfId="22201" xr:uid="{00000000-0005-0000-0000-00005D410000}"/>
    <cellStyle name="Calculation 58_REKAP IBT" xfId="1441" xr:uid="{00000000-0005-0000-0000-00005E410000}"/>
    <cellStyle name="Calculation 59" xfId="713" xr:uid="{00000000-0005-0000-0000-00005F410000}"/>
    <cellStyle name="Calculation 59 2" xfId="112" xr:uid="{00000000-0005-0000-0000-000060410000}"/>
    <cellStyle name="Calculation 59_REKAP IBT" xfId="22203" xr:uid="{00000000-0005-0000-0000-000061410000}"/>
    <cellStyle name="Calculation 6" xfId="22205" xr:uid="{00000000-0005-0000-0000-000062410000}"/>
    <cellStyle name="Calculation 6 2" xfId="22206" xr:uid="{00000000-0005-0000-0000-000063410000}"/>
    <cellStyle name="Calculation 6 2 2" xfId="22207" xr:uid="{00000000-0005-0000-0000-000064410000}"/>
    <cellStyle name="Calculation 6 2 2 2" xfId="16730" xr:uid="{00000000-0005-0000-0000-000065410000}"/>
    <cellStyle name="Calculation 6 2 3" xfId="22208" xr:uid="{00000000-0005-0000-0000-000066410000}"/>
    <cellStyle name="Calculation 6 2_REKAP IBT" xfId="5019" xr:uid="{00000000-0005-0000-0000-000067410000}"/>
    <cellStyle name="Calculation 6 3" xfId="22209" xr:uid="{00000000-0005-0000-0000-000068410000}"/>
    <cellStyle name="Calculation 6 4" xfId="22210" xr:uid="{00000000-0005-0000-0000-000069410000}"/>
    <cellStyle name="Calculation 6 5" xfId="22211" xr:uid="{00000000-0005-0000-0000-00006A410000}"/>
    <cellStyle name="Calculation 6 6" xfId="22212" xr:uid="{00000000-0005-0000-0000-00006B410000}"/>
    <cellStyle name="Calculation 6 6 2" xfId="22214" xr:uid="{00000000-0005-0000-0000-00006C410000}"/>
    <cellStyle name="Calculation 6 6 2 2" xfId="22215" xr:uid="{00000000-0005-0000-0000-00006D410000}"/>
    <cellStyle name="Calculation 6 6 3" xfId="22217" xr:uid="{00000000-0005-0000-0000-00006E410000}"/>
    <cellStyle name="Calculation 6 6_REKAP IBT" xfId="22218" xr:uid="{00000000-0005-0000-0000-00006F410000}"/>
    <cellStyle name="Calculation 6_REKAP IBT" xfId="22221" xr:uid="{00000000-0005-0000-0000-000070410000}"/>
    <cellStyle name="Calculation 60" xfId="22181" xr:uid="{00000000-0005-0000-0000-000071410000}"/>
    <cellStyle name="Calculation 60 2" xfId="22184" xr:uid="{00000000-0005-0000-0000-000072410000}"/>
    <cellStyle name="Calculation 60_REKAP IBT" xfId="22186" xr:uid="{00000000-0005-0000-0000-000073410000}"/>
    <cellStyle name="Calculation 61" xfId="18873" xr:uid="{00000000-0005-0000-0000-000074410000}"/>
    <cellStyle name="Calculation 61 2" xfId="22188" xr:uid="{00000000-0005-0000-0000-000075410000}"/>
    <cellStyle name="Calculation 61_REKAP IBT" xfId="22190" xr:uid="{00000000-0005-0000-0000-000076410000}"/>
    <cellStyle name="Calculation 62" xfId="22192" xr:uid="{00000000-0005-0000-0000-000077410000}"/>
    <cellStyle name="Calculation 62 2" xfId="22195" xr:uid="{00000000-0005-0000-0000-000078410000}"/>
    <cellStyle name="Calculation 62_REKAP IBT" xfId="22198" xr:uid="{00000000-0005-0000-0000-000079410000}"/>
    <cellStyle name="Calculation 63" xfId="22200" xr:uid="{00000000-0005-0000-0000-00007A410000}"/>
    <cellStyle name="Calculation 63 2" xfId="22202" xr:uid="{00000000-0005-0000-0000-00007B410000}"/>
    <cellStyle name="Calculation 63_REKAP IBT" xfId="1442" xr:uid="{00000000-0005-0000-0000-00007C410000}"/>
    <cellStyle name="Calculation 64" xfId="714" xr:uid="{00000000-0005-0000-0000-00007D410000}"/>
    <cellStyle name="Calculation 64 2" xfId="113" xr:uid="{00000000-0005-0000-0000-00007E410000}"/>
    <cellStyle name="Calculation 64_REKAP IBT" xfId="22204" xr:uid="{00000000-0005-0000-0000-00007F410000}"/>
    <cellStyle name="Calculation 65" xfId="416" xr:uid="{00000000-0005-0000-0000-000080410000}"/>
    <cellStyle name="Calculation 65 2" xfId="1481" xr:uid="{00000000-0005-0000-0000-000081410000}"/>
    <cellStyle name="Calculation 65_REKAP IBT" xfId="22222" xr:uid="{00000000-0005-0000-0000-000082410000}"/>
    <cellStyle name="Calculation 66" xfId="22224" xr:uid="{00000000-0005-0000-0000-000083410000}"/>
    <cellStyle name="Calculation 66 2" xfId="22227" xr:uid="{00000000-0005-0000-0000-000084410000}"/>
    <cellStyle name="Calculation 66_REKAP IBT" xfId="1554" xr:uid="{00000000-0005-0000-0000-000085410000}"/>
    <cellStyle name="Calculation 67" xfId="22230" xr:uid="{00000000-0005-0000-0000-000086410000}"/>
    <cellStyle name="Calculation 67 2" xfId="22233" xr:uid="{00000000-0005-0000-0000-000087410000}"/>
    <cellStyle name="Calculation 67_REKAP IBT" xfId="22235" xr:uid="{00000000-0005-0000-0000-000088410000}"/>
    <cellStyle name="Calculation 68" xfId="22238" xr:uid="{00000000-0005-0000-0000-000089410000}"/>
    <cellStyle name="Calculation 68 2" xfId="22242" xr:uid="{00000000-0005-0000-0000-00008A410000}"/>
    <cellStyle name="Calculation 68_REKAP IBT" xfId="15479" xr:uid="{00000000-0005-0000-0000-00008B410000}"/>
    <cellStyle name="Calculation 69" xfId="22244" xr:uid="{00000000-0005-0000-0000-00008C410000}"/>
    <cellStyle name="Calculation 69 2" xfId="22246" xr:uid="{00000000-0005-0000-0000-00008D410000}"/>
    <cellStyle name="Calculation 69_REKAP IBT" xfId="22248" xr:uid="{00000000-0005-0000-0000-00008E410000}"/>
    <cellStyle name="Calculation 7" xfId="22250" xr:uid="{00000000-0005-0000-0000-00008F410000}"/>
    <cellStyle name="Calculation 7 2" xfId="22251" xr:uid="{00000000-0005-0000-0000-000090410000}"/>
    <cellStyle name="Calculation 7 2 2" xfId="22252" xr:uid="{00000000-0005-0000-0000-000091410000}"/>
    <cellStyle name="Calculation 7 2 2 2" xfId="11879" xr:uid="{00000000-0005-0000-0000-000092410000}"/>
    <cellStyle name="Calculation 7 2 3" xfId="22253" xr:uid="{00000000-0005-0000-0000-000093410000}"/>
    <cellStyle name="Calculation 7 2_REKAP IBT" xfId="22255" xr:uid="{00000000-0005-0000-0000-000094410000}"/>
    <cellStyle name="Calculation 7 3" xfId="22256" xr:uid="{00000000-0005-0000-0000-000095410000}"/>
    <cellStyle name="Calculation 7 4" xfId="22257" xr:uid="{00000000-0005-0000-0000-000096410000}"/>
    <cellStyle name="Calculation 7 5" xfId="1152" xr:uid="{00000000-0005-0000-0000-000097410000}"/>
    <cellStyle name="Calculation 7 6" xfId="22258" xr:uid="{00000000-0005-0000-0000-000098410000}"/>
    <cellStyle name="Calculation 7 6 2" xfId="22260" xr:uid="{00000000-0005-0000-0000-000099410000}"/>
    <cellStyle name="Calculation 7 6 2 2" xfId="1877" xr:uid="{00000000-0005-0000-0000-00009A410000}"/>
    <cellStyle name="Calculation 7 6 3" xfId="22262" xr:uid="{00000000-0005-0000-0000-00009B410000}"/>
    <cellStyle name="Calculation 7 6_REKAP IBT" xfId="22263" xr:uid="{00000000-0005-0000-0000-00009C410000}"/>
    <cellStyle name="Calculation 7_REKAP IBT" xfId="9767" xr:uid="{00000000-0005-0000-0000-00009D410000}"/>
    <cellStyle name="Calculation 70" xfId="417" xr:uid="{00000000-0005-0000-0000-00009E410000}"/>
    <cellStyle name="Calculation 70 2" xfId="1482" xr:uid="{00000000-0005-0000-0000-00009F410000}"/>
    <cellStyle name="Calculation 70_REKAP IBT" xfId="22223" xr:uid="{00000000-0005-0000-0000-0000A0410000}"/>
    <cellStyle name="Calculation 71" xfId="22225" xr:uid="{00000000-0005-0000-0000-0000A1410000}"/>
    <cellStyle name="Calculation 71 2" xfId="22228" xr:uid="{00000000-0005-0000-0000-0000A2410000}"/>
    <cellStyle name="Calculation 71_REKAP IBT" xfId="1555" xr:uid="{00000000-0005-0000-0000-0000A3410000}"/>
    <cellStyle name="Calculation 72" xfId="22231" xr:uid="{00000000-0005-0000-0000-0000A4410000}"/>
    <cellStyle name="Calculation 72 2" xfId="22234" xr:uid="{00000000-0005-0000-0000-0000A5410000}"/>
    <cellStyle name="Calculation 72_REKAP IBT" xfId="22236" xr:uid="{00000000-0005-0000-0000-0000A6410000}"/>
    <cellStyle name="Calculation 73" xfId="22239" xr:uid="{00000000-0005-0000-0000-0000A7410000}"/>
    <cellStyle name="Calculation 73 2" xfId="22243" xr:uid="{00000000-0005-0000-0000-0000A8410000}"/>
    <cellStyle name="Calculation 73_REKAP IBT" xfId="15480" xr:uid="{00000000-0005-0000-0000-0000A9410000}"/>
    <cellStyle name="Calculation 74" xfId="22245" xr:uid="{00000000-0005-0000-0000-0000AA410000}"/>
    <cellStyle name="Calculation 74 2" xfId="22247" xr:uid="{00000000-0005-0000-0000-0000AB410000}"/>
    <cellStyle name="Calculation 74_REKAP IBT" xfId="22249" xr:uid="{00000000-0005-0000-0000-0000AC410000}"/>
    <cellStyle name="Calculation 75" xfId="22268" xr:uid="{00000000-0005-0000-0000-0000AD410000}"/>
    <cellStyle name="Calculation 75 2" xfId="22270" xr:uid="{00000000-0005-0000-0000-0000AE410000}"/>
    <cellStyle name="Calculation 75_REKAP IBT" xfId="10722" xr:uid="{00000000-0005-0000-0000-0000AF410000}"/>
    <cellStyle name="Calculation 76" xfId="11444" xr:uid="{00000000-0005-0000-0000-0000B0410000}"/>
    <cellStyle name="Calculation 76 2" xfId="22272" xr:uid="{00000000-0005-0000-0000-0000B1410000}"/>
    <cellStyle name="Calculation 76_REKAP IBT" xfId="22274" xr:uid="{00000000-0005-0000-0000-0000B2410000}"/>
    <cellStyle name="Calculation 77" xfId="9486" xr:uid="{00000000-0005-0000-0000-0000B3410000}"/>
    <cellStyle name="Calculation 77 2" xfId="22276" xr:uid="{00000000-0005-0000-0000-0000B4410000}"/>
    <cellStyle name="Calculation 77_REKAP IBT" xfId="8282" xr:uid="{00000000-0005-0000-0000-0000B5410000}"/>
    <cellStyle name="Calculation 78" xfId="22277" xr:uid="{00000000-0005-0000-0000-0000B6410000}"/>
    <cellStyle name="Calculation 78 2" xfId="22279" xr:uid="{00000000-0005-0000-0000-0000B7410000}"/>
    <cellStyle name="Calculation 78_REKAP IBT" xfId="22282" xr:uid="{00000000-0005-0000-0000-0000B8410000}"/>
    <cellStyle name="Calculation 79" xfId="22283" xr:uid="{00000000-0005-0000-0000-0000B9410000}"/>
    <cellStyle name="Calculation 79 2" xfId="22285" xr:uid="{00000000-0005-0000-0000-0000BA410000}"/>
    <cellStyle name="Calculation 79 2 2" xfId="22286" xr:uid="{00000000-0005-0000-0000-0000BB410000}"/>
    <cellStyle name="Calculation 79 2 2 2" xfId="22287" xr:uid="{00000000-0005-0000-0000-0000BC410000}"/>
    <cellStyle name="Calculation 79 2 3" xfId="22288" xr:uid="{00000000-0005-0000-0000-0000BD410000}"/>
    <cellStyle name="Calculation 79 2_REKAP IBT" xfId="22289" xr:uid="{00000000-0005-0000-0000-0000BE410000}"/>
    <cellStyle name="Calculation 79 3" xfId="22290" xr:uid="{00000000-0005-0000-0000-0000BF410000}"/>
    <cellStyle name="Calculation 79 3 2" xfId="22293" xr:uid="{00000000-0005-0000-0000-0000C0410000}"/>
    <cellStyle name="Calculation 79 4" xfId="9511" xr:uid="{00000000-0005-0000-0000-0000C1410000}"/>
    <cellStyle name="Calculation 79_REKAP IBT" xfId="22294" xr:uid="{00000000-0005-0000-0000-0000C2410000}"/>
    <cellStyle name="Calculation 8" xfId="22295" xr:uid="{00000000-0005-0000-0000-0000C3410000}"/>
    <cellStyle name="Calculation 8 2" xfId="22296" xr:uid="{00000000-0005-0000-0000-0000C4410000}"/>
    <cellStyle name="Calculation 8 2 2" xfId="22297" xr:uid="{00000000-0005-0000-0000-0000C5410000}"/>
    <cellStyle name="Calculation 8 2 2 2" xfId="22299" xr:uid="{00000000-0005-0000-0000-0000C6410000}"/>
    <cellStyle name="Calculation 8 2 3" xfId="22300" xr:uid="{00000000-0005-0000-0000-0000C7410000}"/>
    <cellStyle name="Calculation 8 2_REKAP IBT" xfId="22301" xr:uid="{00000000-0005-0000-0000-0000C8410000}"/>
    <cellStyle name="Calculation 8 3" xfId="22303" xr:uid="{00000000-0005-0000-0000-0000C9410000}"/>
    <cellStyle name="Calculation 8 4" xfId="2274" xr:uid="{00000000-0005-0000-0000-0000CA410000}"/>
    <cellStyle name="Calculation 8 5" xfId="22304" xr:uid="{00000000-0005-0000-0000-0000CB410000}"/>
    <cellStyle name="Calculation 8 6" xfId="18435" xr:uid="{00000000-0005-0000-0000-0000CC410000}"/>
    <cellStyle name="Calculation 8 6 2" xfId="22305" xr:uid="{00000000-0005-0000-0000-0000CD410000}"/>
    <cellStyle name="Calculation 8 6 2 2" xfId="11310" xr:uid="{00000000-0005-0000-0000-0000CE410000}"/>
    <cellStyle name="Calculation 8 6 3" xfId="22306" xr:uid="{00000000-0005-0000-0000-0000CF410000}"/>
    <cellStyle name="Calculation 8 6_REKAP IBT" xfId="22308" xr:uid="{00000000-0005-0000-0000-0000D0410000}"/>
    <cellStyle name="Calculation 8_REKAP IBT" xfId="22310" xr:uid="{00000000-0005-0000-0000-0000D1410000}"/>
    <cellStyle name="Calculation 80" xfId="22269" xr:uid="{00000000-0005-0000-0000-0000D2410000}"/>
    <cellStyle name="Calculation 80 2" xfId="22271" xr:uid="{00000000-0005-0000-0000-0000D3410000}"/>
    <cellStyle name="Calculation 80 2 2" xfId="22311" xr:uid="{00000000-0005-0000-0000-0000D4410000}"/>
    <cellStyle name="Calculation 80 3" xfId="22312" xr:uid="{00000000-0005-0000-0000-0000D5410000}"/>
    <cellStyle name="Calculation 80_REKAP IBT" xfId="10723" xr:uid="{00000000-0005-0000-0000-0000D6410000}"/>
    <cellStyle name="Calculation 81" xfId="11445" xr:uid="{00000000-0005-0000-0000-0000D7410000}"/>
    <cellStyle name="Calculation 81 2" xfId="22273" xr:uid="{00000000-0005-0000-0000-0000D8410000}"/>
    <cellStyle name="Calculation 81 2 2" xfId="22313" xr:uid="{00000000-0005-0000-0000-0000D9410000}"/>
    <cellStyle name="Calculation 81 3" xfId="22314" xr:uid="{00000000-0005-0000-0000-0000DA410000}"/>
    <cellStyle name="Calculation 81_REKAP IBT" xfId="22275" xr:uid="{00000000-0005-0000-0000-0000DB410000}"/>
    <cellStyle name="Calculation 82" xfId="9487" xr:uid="{00000000-0005-0000-0000-0000DC410000}"/>
    <cellStyle name="Calculation 83" xfId="22278" xr:uid="{00000000-0005-0000-0000-0000DD410000}"/>
    <cellStyle name="Calculation 84" xfId="22284" xr:uid="{00000000-0005-0000-0000-0000DE410000}"/>
    <cellStyle name="Calculation 85" xfId="22315" xr:uid="{00000000-0005-0000-0000-0000DF410000}"/>
    <cellStyle name="Calculation 86" xfId="49900" xr:uid="{00000000-0005-0000-0000-0000E0410000}"/>
    <cellStyle name="Calculation 9" xfId="22316" xr:uid="{00000000-0005-0000-0000-0000E1410000}"/>
    <cellStyle name="Calculation 9 2" xfId="22317" xr:uid="{00000000-0005-0000-0000-0000E2410000}"/>
    <cellStyle name="Calculation 9 2 2" xfId="22318" xr:uid="{00000000-0005-0000-0000-0000E3410000}"/>
    <cellStyle name="Calculation 9 2 2 2" xfId="22319" xr:uid="{00000000-0005-0000-0000-0000E4410000}"/>
    <cellStyle name="Calculation 9 2 3" xfId="22320" xr:uid="{00000000-0005-0000-0000-0000E5410000}"/>
    <cellStyle name="Calculation 9 2_REKAP IBT" xfId="13280" xr:uid="{00000000-0005-0000-0000-0000E6410000}"/>
    <cellStyle name="Calculation 9 3" xfId="22321" xr:uid="{00000000-0005-0000-0000-0000E7410000}"/>
    <cellStyle name="Calculation 9 4" xfId="22323" xr:uid="{00000000-0005-0000-0000-0000E8410000}"/>
    <cellStyle name="Calculation 9 5" xfId="22325" xr:uid="{00000000-0005-0000-0000-0000E9410000}"/>
    <cellStyle name="Calculation 9 6" xfId="22326" xr:uid="{00000000-0005-0000-0000-0000EA410000}"/>
    <cellStyle name="Calculation 9 6 2" xfId="22327" xr:uid="{00000000-0005-0000-0000-0000EB410000}"/>
    <cellStyle name="Calculation 9 6 2 2" xfId="22330" xr:uid="{00000000-0005-0000-0000-0000EC410000}"/>
    <cellStyle name="Calculation 9 6 3" xfId="22331" xr:uid="{00000000-0005-0000-0000-0000ED410000}"/>
    <cellStyle name="Calculation 9 6_REKAP IBT" xfId="22332" xr:uid="{00000000-0005-0000-0000-0000EE410000}"/>
    <cellStyle name="Calculation 9_REKAP IBT" xfId="22333" xr:uid="{00000000-0005-0000-0000-0000EF410000}"/>
    <cellStyle name="cf" xfId="22334" xr:uid="{00000000-0005-0000-0000-0000F0410000}"/>
    <cellStyle name="Check Cell 10" xfId="22336" xr:uid="{00000000-0005-0000-0000-0000F1410000}"/>
    <cellStyle name="Check Cell 10 2" xfId="8298" xr:uid="{00000000-0005-0000-0000-0000F2410000}"/>
    <cellStyle name="Check Cell 10 2 2" xfId="8303" xr:uid="{00000000-0005-0000-0000-0000F3410000}"/>
    <cellStyle name="Check Cell 10 2 3" xfId="8312" xr:uid="{00000000-0005-0000-0000-0000F4410000}"/>
    <cellStyle name="Check Cell 10 3" xfId="8325" xr:uid="{00000000-0005-0000-0000-0000F5410000}"/>
    <cellStyle name="Check Cell 10 4" xfId="22337" xr:uid="{00000000-0005-0000-0000-0000F6410000}"/>
    <cellStyle name="Check Cell 10 5" xfId="22338" xr:uid="{00000000-0005-0000-0000-0000F7410000}"/>
    <cellStyle name="Check Cell 10 6" xfId="22339" xr:uid="{00000000-0005-0000-0000-0000F8410000}"/>
    <cellStyle name="Check Cell 10 7" xfId="22341" xr:uid="{00000000-0005-0000-0000-0000F9410000}"/>
    <cellStyle name="Check Cell 10 8" xfId="22343" xr:uid="{00000000-0005-0000-0000-0000FA410000}"/>
    <cellStyle name="Check Cell 10_REKAP IBT" xfId="22345" xr:uid="{00000000-0005-0000-0000-0000FB410000}"/>
    <cellStyle name="Check Cell 11" xfId="22349" xr:uid="{00000000-0005-0000-0000-0000FC410000}"/>
    <cellStyle name="Check Cell 11 2" xfId="9341" xr:uid="{00000000-0005-0000-0000-0000FD410000}"/>
    <cellStyle name="Check Cell 11 3" xfId="9367" xr:uid="{00000000-0005-0000-0000-0000FE410000}"/>
    <cellStyle name="Check Cell 11 4" xfId="22351" xr:uid="{00000000-0005-0000-0000-0000FF410000}"/>
    <cellStyle name="Check Cell 11 5" xfId="22352" xr:uid="{00000000-0005-0000-0000-000000420000}"/>
    <cellStyle name="Check Cell 11 6" xfId="22353" xr:uid="{00000000-0005-0000-0000-000001420000}"/>
    <cellStyle name="Check Cell 11 7" xfId="22354" xr:uid="{00000000-0005-0000-0000-000002420000}"/>
    <cellStyle name="Check Cell 11_REKAP IBT" xfId="22355" xr:uid="{00000000-0005-0000-0000-000003420000}"/>
    <cellStyle name="Check Cell 12" xfId="22357" xr:uid="{00000000-0005-0000-0000-000004420000}"/>
    <cellStyle name="Check Cell 12 2" xfId="10263" xr:uid="{00000000-0005-0000-0000-000005420000}"/>
    <cellStyle name="Check Cell 12 3" xfId="10296" xr:uid="{00000000-0005-0000-0000-000006420000}"/>
    <cellStyle name="Check Cell 12 4" xfId="21182" xr:uid="{00000000-0005-0000-0000-000007420000}"/>
    <cellStyle name="Check Cell 12 5" xfId="22358" xr:uid="{00000000-0005-0000-0000-000008420000}"/>
    <cellStyle name="Check Cell 12 6" xfId="22359" xr:uid="{00000000-0005-0000-0000-000009420000}"/>
    <cellStyle name="Check Cell 12 7" xfId="22360" xr:uid="{00000000-0005-0000-0000-00000A420000}"/>
    <cellStyle name="Check Cell 12_REKAP IBT" xfId="22361" xr:uid="{00000000-0005-0000-0000-00000B420000}"/>
    <cellStyle name="Check Cell 13" xfId="22363" xr:uid="{00000000-0005-0000-0000-00000C420000}"/>
    <cellStyle name="Check Cell 13 2" xfId="11304" xr:uid="{00000000-0005-0000-0000-00000D420000}"/>
    <cellStyle name="Check Cell 13 3" xfId="11337" xr:uid="{00000000-0005-0000-0000-00000E420000}"/>
    <cellStyle name="Check Cell 13 4" xfId="22364" xr:uid="{00000000-0005-0000-0000-00000F420000}"/>
    <cellStyle name="Check Cell 13 5" xfId="22365" xr:uid="{00000000-0005-0000-0000-000010420000}"/>
    <cellStyle name="Check Cell 13 6" xfId="22366" xr:uid="{00000000-0005-0000-0000-000011420000}"/>
    <cellStyle name="Check Cell 13 7" xfId="22367" xr:uid="{00000000-0005-0000-0000-000012420000}"/>
    <cellStyle name="Check Cell 13_REKAP IBT" xfId="22368" xr:uid="{00000000-0005-0000-0000-000013420000}"/>
    <cellStyle name="Check Cell 14" xfId="22369" xr:uid="{00000000-0005-0000-0000-000014420000}"/>
    <cellStyle name="Check Cell 14 2" xfId="22370" xr:uid="{00000000-0005-0000-0000-000015420000}"/>
    <cellStyle name="Check Cell 14 3" xfId="22371" xr:uid="{00000000-0005-0000-0000-000016420000}"/>
    <cellStyle name="Check Cell 14 4" xfId="22372" xr:uid="{00000000-0005-0000-0000-000017420000}"/>
    <cellStyle name="Check Cell 14 5" xfId="22373" xr:uid="{00000000-0005-0000-0000-000018420000}"/>
    <cellStyle name="Check Cell 14 6" xfId="22374" xr:uid="{00000000-0005-0000-0000-000019420000}"/>
    <cellStyle name="Check Cell 14 7" xfId="22375" xr:uid="{00000000-0005-0000-0000-00001A420000}"/>
    <cellStyle name="Check Cell 14_REKAP IBT" xfId="22376" xr:uid="{00000000-0005-0000-0000-00001B420000}"/>
    <cellStyle name="Check Cell 15" xfId="22291" xr:uid="{00000000-0005-0000-0000-00001C420000}"/>
    <cellStyle name="Check Cell 15 2" xfId="22377" xr:uid="{00000000-0005-0000-0000-00001D420000}"/>
    <cellStyle name="Check Cell 15 3" xfId="22380" xr:uid="{00000000-0005-0000-0000-00001E420000}"/>
    <cellStyle name="Check Cell 15 4" xfId="22382" xr:uid="{00000000-0005-0000-0000-00001F420000}"/>
    <cellStyle name="Check Cell 15 5" xfId="22383" xr:uid="{00000000-0005-0000-0000-000020420000}"/>
    <cellStyle name="Check Cell 15 6" xfId="21570" xr:uid="{00000000-0005-0000-0000-000021420000}"/>
    <cellStyle name="Check Cell 15 7" xfId="22384" xr:uid="{00000000-0005-0000-0000-000022420000}"/>
    <cellStyle name="Check Cell 15_REKAP IBT" xfId="22385" xr:uid="{00000000-0005-0000-0000-000023420000}"/>
    <cellStyle name="Check Cell 16" xfId="22387" xr:uid="{00000000-0005-0000-0000-000024420000}"/>
    <cellStyle name="Check Cell 16 2" xfId="11654" xr:uid="{00000000-0005-0000-0000-000025420000}"/>
    <cellStyle name="Check Cell 16 3" xfId="11658" xr:uid="{00000000-0005-0000-0000-000026420000}"/>
    <cellStyle name="Check Cell 16 4" xfId="11660" xr:uid="{00000000-0005-0000-0000-000027420000}"/>
    <cellStyle name="Check Cell 16 5" xfId="11662" xr:uid="{00000000-0005-0000-0000-000028420000}"/>
    <cellStyle name="Check Cell 16 6" xfId="11664" xr:uid="{00000000-0005-0000-0000-000029420000}"/>
    <cellStyle name="Check Cell 16 7" xfId="11666" xr:uid="{00000000-0005-0000-0000-00002A420000}"/>
    <cellStyle name="Check Cell 16_REKAP IBT" xfId="22389" xr:uid="{00000000-0005-0000-0000-00002B420000}"/>
    <cellStyle name="Check Cell 17" xfId="22391" xr:uid="{00000000-0005-0000-0000-00002C420000}"/>
    <cellStyle name="Check Cell 17 2" xfId="11767" xr:uid="{00000000-0005-0000-0000-00002D420000}"/>
    <cellStyle name="Check Cell 17 3" xfId="11770" xr:uid="{00000000-0005-0000-0000-00002E420000}"/>
    <cellStyle name="Check Cell 17 4" xfId="11772" xr:uid="{00000000-0005-0000-0000-00002F420000}"/>
    <cellStyle name="Check Cell 17 5" xfId="11774" xr:uid="{00000000-0005-0000-0000-000030420000}"/>
    <cellStyle name="Check Cell 17 6" xfId="11776" xr:uid="{00000000-0005-0000-0000-000031420000}"/>
    <cellStyle name="Check Cell 17 7" xfId="11780" xr:uid="{00000000-0005-0000-0000-000032420000}"/>
    <cellStyle name="Check Cell 17_REKAP IBT" xfId="22394" xr:uid="{00000000-0005-0000-0000-000033420000}"/>
    <cellStyle name="Check Cell 18" xfId="22396" xr:uid="{00000000-0005-0000-0000-000034420000}"/>
    <cellStyle name="Check Cell 18 2" xfId="11886" xr:uid="{00000000-0005-0000-0000-000035420000}"/>
    <cellStyle name="Check Cell 18_REKAP IBT" xfId="22398" xr:uid="{00000000-0005-0000-0000-000036420000}"/>
    <cellStyle name="Check Cell 19" xfId="22400" xr:uid="{00000000-0005-0000-0000-000037420000}"/>
    <cellStyle name="Check Cell 19 2" xfId="12014" xr:uid="{00000000-0005-0000-0000-000038420000}"/>
    <cellStyle name="Check Cell 19_REKAP IBT" xfId="22402" xr:uid="{00000000-0005-0000-0000-000039420000}"/>
    <cellStyle name="Check Cell 2" xfId="11529" xr:uid="{00000000-0005-0000-0000-00003A420000}"/>
    <cellStyle name="Check Cell 2 10" xfId="22404" xr:uid="{00000000-0005-0000-0000-00003B420000}"/>
    <cellStyle name="Check Cell 2 10 2" xfId="22405" xr:uid="{00000000-0005-0000-0000-00003C420000}"/>
    <cellStyle name="Check Cell 2 10 3" xfId="22406" xr:uid="{00000000-0005-0000-0000-00003D420000}"/>
    <cellStyle name="Check Cell 2 11" xfId="22407" xr:uid="{00000000-0005-0000-0000-00003E420000}"/>
    <cellStyle name="Check Cell 2 11 2" xfId="22408" xr:uid="{00000000-0005-0000-0000-00003F420000}"/>
    <cellStyle name="Check Cell 2 11 3" xfId="16941" xr:uid="{00000000-0005-0000-0000-000040420000}"/>
    <cellStyle name="Check Cell 2 12" xfId="22409" xr:uid="{00000000-0005-0000-0000-000041420000}"/>
    <cellStyle name="Check Cell 2 12 2" xfId="15469" xr:uid="{00000000-0005-0000-0000-000042420000}"/>
    <cellStyle name="Check Cell 2 12 3" xfId="22410" xr:uid="{00000000-0005-0000-0000-000043420000}"/>
    <cellStyle name="Check Cell 2 13" xfId="22411" xr:uid="{00000000-0005-0000-0000-000044420000}"/>
    <cellStyle name="Check Cell 2 13 2" xfId="22413" xr:uid="{00000000-0005-0000-0000-000045420000}"/>
    <cellStyle name="Check Cell 2 13 3" xfId="22414" xr:uid="{00000000-0005-0000-0000-000046420000}"/>
    <cellStyle name="Check Cell 2 14" xfId="22415" xr:uid="{00000000-0005-0000-0000-000047420000}"/>
    <cellStyle name="Check Cell 2 14 2" xfId="22416" xr:uid="{00000000-0005-0000-0000-000048420000}"/>
    <cellStyle name="Check Cell 2 14 3" xfId="22417" xr:uid="{00000000-0005-0000-0000-000049420000}"/>
    <cellStyle name="Check Cell 2 15" xfId="22418" xr:uid="{00000000-0005-0000-0000-00004A420000}"/>
    <cellStyle name="Check Cell 2 15 2" xfId="22422" xr:uid="{00000000-0005-0000-0000-00004B420000}"/>
    <cellStyle name="Check Cell 2 15 3" xfId="22425" xr:uid="{00000000-0005-0000-0000-00004C420000}"/>
    <cellStyle name="Check Cell 2 16" xfId="22427" xr:uid="{00000000-0005-0000-0000-00004D420000}"/>
    <cellStyle name="Check Cell 2 16 2" xfId="20188" xr:uid="{00000000-0005-0000-0000-00004E420000}"/>
    <cellStyle name="Check Cell 2 16 3" xfId="22431" xr:uid="{00000000-0005-0000-0000-00004F420000}"/>
    <cellStyle name="Check Cell 2 17" xfId="22434" xr:uid="{00000000-0005-0000-0000-000050420000}"/>
    <cellStyle name="Check Cell 2 17 2" xfId="22437" xr:uid="{00000000-0005-0000-0000-000051420000}"/>
    <cellStyle name="Check Cell 2 17 3" xfId="22441" xr:uid="{00000000-0005-0000-0000-000052420000}"/>
    <cellStyle name="Check Cell 2 18" xfId="22444" xr:uid="{00000000-0005-0000-0000-000053420000}"/>
    <cellStyle name="Check Cell 2 18 2" xfId="3818" xr:uid="{00000000-0005-0000-0000-000054420000}"/>
    <cellStyle name="Check Cell 2 18 3" xfId="22448" xr:uid="{00000000-0005-0000-0000-000055420000}"/>
    <cellStyle name="Check Cell 2 19" xfId="8081" xr:uid="{00000000-0005-0000-0000-000056420000}"/>
    <cellStyle name="Check Cell 2 19 2" xfId="22451" xr:uid="{00000000-0005-0000-0000-000057420000}"/>
    <cellStyle name="Check Cell 2 19 3" xfId="22456" xr:uid="{00000000-0005-0000-0000-000058420000}"/>
    <cellStyle name="Check Cell 2 2" xfId="11532" xr:uid="{00000000-0005-0000-0000-000059420000}"/>
    <cellStyle name="Check Cell 2 2 2" xfId="22459" xr:uid="{00000000-0005-0000-0000-00005A420000}"/>
    <cellStyle name="Check Cell 2 2 3" xfId="22460" xr:uid="{00000000-0005-0000-0000-00005B420000}"/>
    <cellStyle name="Check Cell 2 2 4" xfId="10437" xr:uid="{00000000-0005-0000-0000-00005C420000}"/>
    <cellStyle name="Check Cell 2 2 5" xfId="50327" xr:uid="{00000000-0005-0000-0000-00005D420000}"/>
    <cellStyle name="Check Cell 2 20" xfId="22419" xr:uid="{00000000-0005-0000-0000-00005E420000}"/>
    <cellStyle name="Check Cell 2 20 2" xfId="22423" xr:uid="{00000000-0005-0000-0000-00005F420000}"/>
    <cellStyle name="Check Cell 2 20 3" xfId="22426" xr:uid="{00000000-0005-0000-0000-000060420000}"/>
    <cellStyle name="Check Cell 2 21" xfId="22428" xr:uid="{00000000-0005-0000-0000-000061420000}"/>
    <cellStyle name="Check Cell 2 21 2" xfId="20189" xr:uid="{00000000-0005-0000-0000-000062420000}"/>
    <cellStyle name="Check Cell 2 21 3" xfId="22432" xr:uid="{00000000-0005-0000-0000-000063420000}"/>
    <cellStyle name="Check Cell 2 22" xfId="22435" xr:uid="{00000000-0005-0000-0000-000064420000}"/>
    <cellStyle name="Check Cell 2 22 2" xfId="22438" xr:uid="{00000000-0005-0000-0000-000065420000}"/>
    <cellStyle name="Check Cell 2 22 3" xfId="22442" xr:uid="{00000000-0005-0000-0000-000066420000}"/>
    <cellStyle name="Check Cell 2 23" xfId="22445" xr:uid="{00000000-0005-0000-0000-000067420000}"/>
    <cellStyle name="Check Cell 2 23 2" xfId="3819" xr:uid="{00000000-0005-0000-0000-000068420000}"/>
    <cellStyle name="Check Cell 2 23 3" xfId="22449" xr:uid="{00000000-0005-0000-0000-000069420000}"/>
    <cellStyle name="Check Cell 2 24" xfId="8082" xr:uid="{00000000-0005-0000-0000-00006A420000}"/>
    <cellStyle name="Check Cell 2 24 2" xfId="22452" xr:uid="{00000000-0005-0000-0000-00006B420000}"/>
    <cellStyle name="Check Cell 2 24 3" xfId="22457" xr:uid="{00000000-0005-0000-0000-00006C420000}"/>
    <cellStyle name="Check Cell 2 25" xfId="22462" xr:uid="{00000000-0005-0000-0000-00006D420000}"/>
    <cellStyle name="Check Cell 2 25 2" xfId="22465" xr:uid="{00000000-0005-0000-0000-00006E420000}"/>
    <cellStyle name="Check Cell 2 25 3" xfId="22468" xr:uid="{00000000-0005-0000-0000-00006F420000}"/>
    <cellStyle name="Check Cell 2 26" xfId="22469" xr:uid="{00000000-0005-0000-0000-000070420000}"/>
    <cellStyle name="Check Cell 2 26 2" xfId="22473" xr:uid="{00000000-0005-0000-0000-000071420000}"/>
    <cellStyle name="Check Cell 2 26 3" xfId="22475" xr:uid="{00000000-0005-0000-0000-000072420000}"/>
    <cellStyle name="Check Cell 2 27" xfId="22476" xr:uid="{00000000-0005-0000-0000-000073420000}"/>
    <cellStyle name="Check Cell 2 27 2" xfId="22480" xr:uid="{00000000-0005-0000-0000-000074420000}"/>
    <cellStyle name="Check Cell 2 27 3" xfId="22481" xr:uid="{00000000-0005-0000-0000-000075420000}"/>
    <cellStyle name="Check Cell 2 28" xfId="22482" xr:uid="{00000000-0005-0000-0000-000076420000}"/>
    <cellStyle name="Check Cell 2 29" xfId="22484" xr:uid="{00000000-0005-0000-0000-000077420000}"/>
    <cellStyle name="Check Cell 2 3" xfId="22487" xr:uid="{00000000-0005-0000-0000-000078420000}"/>
    <cellStyle name="Check Cell 2 3 2" xfId="22488" xr:uid="{00000000-0005-0000-0000-000079420000}"/>
    <cellStyle name="Check Cell 2 3 3" xfId="22489" xr:uid="{00000000-0005-0000-0000-00007A420000}"/>
    <cellStyle name="Check Cell 2 30" xfId="22463" xr:uid="{00000000-0005-0000-0000-00007B420000}"/>
    <cellStyle name="Check Cell 2 31" xfId="22470" xr:uid="{00000000-0005-0000-0000-00007C420000}"/>
    <cellStyle name="Check Cell 2 4" xfId="11092" xr:uid="{00000000-0005-0000-0000-00007D420000}"/>
    <cellStyle name="Check Cell 2 4 2" xfId="22490" xr:uid="{00000000-0005-0000-0000-00007E420000}"/>
    <cellStyle name="Check Cell 2 4 3" xfId="22491" xr:uid="{00000000-0005-0000-0000-00007F420000}"/>
    <cellStyle name="Check Cell 2 5" xfId="22492" xr:uid="{00000000-0005-0000-0000-000080420000}"/>
    <cellStyle name="Check Cell 2 5 2" xfId="22495" xr:uid="{00000000-0005-0000-0000-000081420000}"/>
    <cellStyle name="Check Cell 2 5 3" xfId="22497" xr:uid="{00000000-0005-0000-0000-000082420000}"/>
    <cellStyle name="Check Cell 2 6" xfId="22498" xr:uid="{00000000-0005-0000-0000-000083420000}"/>
    <cellStyle name="Check Cell 2 6 2" xfId="2408" xr:uid="{00000000-0005-0000-0000-000084420000}"/>
    <cellStyle name="Check Cell 2 6 3" xfId="22500" xr:uid="{00000000-0005-0000-0000-000085420000}"/>
    <cellStyle name="Check Cell 2 7" xfId="22501" xr:uid="{00000000-0005-0000-0000-000086420000}"/>
    <cellStyle name="Check Cell 2 7 2" xfId="22502" xr:uid="{00000000-0005-0000-0000-000087420000}"/>
    <cellStyle name="Check Cell 2 7 3" xfId="17729" xr:uid="{00000000-0005-0000-0000-000088420000}"/>
    <cellStyle name="Check Cell 2 8" xfId="22504" xr:uid="{00000000-0005-0000-0000-000089420000}"/>
    <cellStyle name="Check Cell 2 8 2" xfId="22506" xr:uid="{00000000-0005-0000-0000-00008A420000}"/>
    <cellStyle name="Check Cell 2 8 3" xfId="22508" xr:uid="{00000000-0005-0000-0000-00008B420000}"/>
    <cellStyle name="Check Cell 2 9" xfId="22510" xr:uid="{00000000-0005-0000-0000-00008C420000}"/>
    <cellStyle name="Check Cell 2 9 2" xfId="14244" xr:uid="{00000000-0005-0000-0000-00008D420000}"/>
    <cellStyle name="Check Cell 2 9 3" xfId="22511" xr:uid="{00000000-0005-0000-0000-00008E420000}"/>
    <cellStyle name="Check Cell 2_REKAP IBT" xfId="22512" xr:uid="{00000000-0005-0000-0000-00008F420000}"/>
    <cellStyle name="Check Cell 20" xfId="22292" xr:uid="{00000000-0005-0000-0000-000090420000}"/>
    <cellStyle name="Check Cell 20 2" xfId="22378" xr:uid="{00000000-0005-0000-0000-000091420000}"/>
    <cellStyle name="Check Cell 20_REKAP IBT" xfId="22386" xr:uid="{00000000-0005-0000-0000-000092420000}"/>
    <cellStyle name="Check Cell 21" xfId="22388" xr:uid="{00000000-0005-0000-0000-000093420000}"/>
    <cellStyle name="Check Cell 21 2" xfId="11655" xr:uid="{00000000-0005-0000-0000-000094420000}"/>
    <cellStyle name="Check Cell 21_REKAP IBT" xfId="22390" xr:uid="{00000000-0005-0000-0000-000095420000}"/>
    <cellStyle name="Check Cell 22" xfId="22392" xr:uid="{00000000-0005-0000-0000-000096420000}"/>
    <cellStyle name="Check Cell 22 2" xfId="11768" xr:uid="{00000000-0005-0000-0000-000097420000}"/>
    <cellStyle name="Check Cell 22_REKAP IBT" xfId="22395" xr:uid="{00000000-0005-0000-0000-000098420000}"/>
    <cellStyle name="Check Cell 23" xfId="22397" xr:uid="{00000000-0005-0000-0000-000099420000}"/>
    <cellStyle name="Check Cell 23 2" xfId="11887" xr:uid="{00000000-0005-0000-0000-00009A420000}"/>
    <cellStyle name="Check Cell 23_REKAP IBT" xfId="22399" xr:uid="{00000000-0005-0000-0000-00009B420000}"/>
    <cellStyle name="Check Cell 24" xfId="22401" xr:uid="{00000000-0005-0000-0000-00009C420000}"/>
    <cellStyle name="Check Cell 24 2" xfId="12015" xr:uid="{00000000-0005-0000-0000-00009D420000}"/>
    <cellStyle name="Check Cell 24_REKAP IBT" xfId="22403" xr:uid="{00000000-0005-0000-0000-00009E420000}"/>
    <cellStyle name="Check Cell 25" xfId="22513" xr:uid="{00000000-0005-0000-0000-00009F420000}"/>
    <cellStyle name="Check Cell 25 2" xfId="12142" xr:uid="{00000000-0005-0000-0000-0000A0420000}"/>
    <cellStyle name="Check Cell 25_REKAP IBT" xfId="22515" xr:uid="{00000000-0005-0000-0000-0000A1420000}"/>
    <cellStyle name="Check Cell 26" xfId="8367" xr:uid="{00000000-0005-0000-0000-0000A2420000}"/>
    <cellStyle name="Check Cell 26 2" xfId="8370" xr:uid="{00000000-0005-0000-0000-0000A3420000}"/>
    <cellStyle name="Check Cell 26_REKAP IBT" xfId="8375" xr:uid="{00000000-0005-0000-0000-0000A4420000}"/>
    <cellStyle name="Check Cell 27" xfId="8378" xr:uid="{00000000-0005-0000-0000-0000A5420000}"/>
    <cellStyle name="Check Cell 27 2" xfId="8381" xr:uid="{00000000-0005-0000-0000-0000A6420000}"/>
    <cellStyle name="Check Cell 27_REKAP IBT" xfId="22518" xr:uid="{00000000-0005-0000-0000-0000A7420000}"/>
    <cellStyle name="Check Cell 28" xfId="8386" xr:uid="{00000000-0005-0000-0000-0000A8420000}"/>
    <cellStyle name="Check Cell 28 2" xfId="8389" xr:uid="{00000000-0005-0000-0000-0000A9420000}"/>
    <cellStyle name="Check Cell 28_REKAP IBT" xfId="12455" xr:uid="{00000000-0005-0000-0000-0000AA420000}"/>
    <cellStyle name="Check Cell 29" xfId="8395" xr:uid="{00000000-0005-0000-0000-0000AB420000}"/>
    <cellStyle name="Check Cell 29 2" xfId="12436" xr:uid="{00000000-0005-0000-0000-0000AC420000}"/>
    <cellStyle name="Check Cell 29_REKAP IBT" xfId="5784" xr:uid="{00000000-0005-0000-0000-0000AD420000}"/>
    <cellStyle name="Check Cell 3" xfId="11534" xr:uid="{00000000-0005-0000-0000-0000AE420000}"/>
    <cellStyle name="Check Cell 3 10" xfId="22525" xr:uid="{00000000-0005-0000-0000-0000AF420000}"/>
    <cellStyle name="Check Cell 3 10 2" xfId="22527" xr:uid="{00000000-0005-0000-0000-0000B0420000}"/>
    <cellStyle name="Check Cell 3 10 3" xfId="22528" xr:uid="{00000000-0005-0000-0000-0000B1420000}"/>
    <cellStyle name="Check Cell 3 11" xfId="22530" xr:uid="{00000000-0005-0000-0000-0000B2420000}"/>
    <cellStyle name="Check Cell 3 11 2" xfId="22531" xr:uid="{00000000-0005-0000-0000-0000B3420000}"/>
    <cellStyle name="Check Cell 3 11 3" xfId="22532" xr:uid="{00000000-0005-0000-0000-0000B4420000}"/>
    <cellStyle name="Check Cell 3 12" xfId="22533" xr:uid="{00000000-0005-0000-0000-0000B5420000}"/>
    <cellStyle name="Check Cell 3 12 2" xfId="22534" xr:uid="{00000000-0005-0000-0000-0000B6420000}"/>
    <cellStyle name="Check Cell 3 12 3" xfId="22535" xr:uid="{00000000-0005-0000-0000-0000B7420000}"/>
    <cellStyle name="Check Cell 3 13" xfId="22538" xr:uid="{00000000-0005-0000-0000-0000B8420000}"/>
    <cellStyle name="Check Cell 3 13 2" xfId="22539" xr:uid="{00000000-0005-0000-0000-0000B9420000}"/>
    <cellStyle name="Check Cell 3 13 3" xfId="18454" xr:uid="{00000000-0005-0000-0000-0000BA420000}"/>
    <cellStyle name="Check Cell 3 14" xfId="22540" xr:uid="{00000000-0005-0000-0000-0000BB420000}"/>
    <cellStyle name="Check Cell 3 14 2" xfId="17305" xr:uid="{00000000-0005-0000-0000-0000BC420000}"/>
    <cellStyle name="Check Cell 3 14 3" xfId="22541" xr:uid="{00000000-0005-0000-0000-0000BD420000}"/>
    <cellStyle name="Check Cell 3 15" xfId="22542" xr:uid="{00000000-0005-0000-0000-0000BE420000}"/>
    <cellStyle name="Check Cell 3 16" xfId="22543" xr:uid="{00000000-0005-0000-0000-0000BF420000}"/>
    <cellStyle name="Check Cell 3 17" xfId="22544" xr:uid="{00000000-0005-0000-0000-0000C0420000}"/>
    <cellStyle name="Check Cell 3 18" xfId="22546" xr:uid="{00000000-0005-0000-0000-0000C1420000}"/>
    <cellStyle name="Check Cell 3 2" xfId="22547" xr:uid="{00000000-0005-0000-0000-0000C2420000}"/>
    <cellStyle name="Check Cell 3 2 2" xfId="22549" xr:uid="{00000000-0005-0000-0000-0000C3420000}"/>
    <cellStyle name="Check Cell 3 2 3" xfId="22551" xr:uid="{00000000-0005-0000-0000-0000C4420000}"/>
    <cellStyle name="Check Cell 3 3" xfId="22552" xr:uid="{00000000-0005-0000-0000-0000C5420000}"/>
    <cellStyle name="Check Cell 3 3 2" xfId="22554" xr:uid="{00000000-0005-0000-0000-0000C6420000}"/>
    <cellStyle name="Check Cell 3 3 3" xfId="22556" xr:uid="{00000000-0005-0000-0000-0000C7420000}"/>
    <cellStyle name="Check Cell 3 4" xfId="11098" xr:uid="{00000000-0005-0000-0000-0000C8420000}"/>
    <cellStyle name="Check Cell 3 4 2" xfId="22559" xr:uid="{00000000-0005-0000-0000-0000C9420000}"/>
    <cellStyle name="Check Cell 3 4 3" xfId="22562" xr:uid="{00000000-0005-0000-0000-0000CA420000}"/>
    <cellStyle name="Check Cell 3 5" xfId="22564" xr:uid="{00000000-0005-0000-0000-0000CB420000}"/>
    <cellStyle name="Check Cell 3 5 2" xfId="22567" xr:uid="{00000000-0005-0000-0000-0000CC420000}"/>
    <cellStyle name="Check Cell 3 5 3" xfId="22571" xr:uid="{00000000-0005-0000-0000-0000CD420000}"/>
    <cellStyle name="Check Cell 3 6" xfId="22573" xr:uid="{00000000-0005-0000-0000-0000CE420000}"/>
    <cellStyle name="Check Cell 3 6 2" xfId="22576" xr:uid="{00000000-0005-0000-0000-0000CF420000}"/>
    <cellStyle name="Check Cell 3 6 3" xfId="22579" xr:uid="{00000000-0005-0000-0000-0000D0420000}"/>
    <cellStyle name="Check Cell 3 7" xfId="22582" xr:uid="{00000000-0005-0000-0000-0000D1420000}"/>
    <cellStyle name="Check Cell 3 7 2" xfId="3389" xr:uid="{00000000-0005-0000-0000-0000D2420000}"/>
    <cellStyle name="Check Cell 3 7 3" xfId="6114" xr:uid="{00000000-0005-0000-0000-0000D3420000}"/>
    <cellStyle name="Check Cell 3 8" xfId="22584" xr:uid="{00000000-0005-0000-0000-0000D4420000}"/>
    <cellStyle name="Check Cell 3 8 2" xfId="22585" xr:uid="{00000000-0005-0000-0000-0000D5420000}"/>
    <cellStyle name="Check Cell 3 8 3" xfId="22587" xr:uid="{00000000-0005-0000-0000-0000D6420000}"/>
    <cellStyle name="Check Cell 3 9" xfId="22588" xr:uid="{00000000-0005-0000-0000-0000D7420000}"/>
    <cellStyle name="Check Cell 3 9 2" xfId="22589" xr:uid="{00000000-0005-0000-0000-0000D8420000}"/>
    <cellStyle name="Check Cell 3 9 3" xfId="15216" xr:uid="{00000000-0005-0000-0000-0000D9420000}"/>
    <cellStyle name="Check Cell 3_REKAP IBT" xfId="22590" xr:uid="{00000000-0005-0000-0000-0000DA420000}"/>
    <cellStyle name="Check Cell 30" xfId="22514" xr:uid="{00000000-0005-0000-0000-0000DB420000}"/>
    <cellStyle name="Check Cell 30 2" xfId="12143" xr:uid="{00000000-0005-0000-0000-0000DC420000}"/>
    <cellStyle name="Check Cell 30_REKAP IBT" xfId="22516" xr:uid="{00000000-0005-0000-0000-0000DD420000}"/>
    <cellStyle name="Check Cell 31" xfId="8368" xr:uid="{00000000-0005-0000-0000-0000DE420000}"/>
    <cellStyle name="Check Cell 31 2" xfId="8371" xr:uid="{00000000-0005-0000-0000-0000DF420000}"/>
    <cellStyle name="Check Cell 31_REKAP IBT" xfId="8376" xr:uid="{00000000-0005-0000-0000-0000E0420000}"/>
    <cellStyle name="Check Cell 32" xfId="8379" xr:uid="{00000000-0005-0000-0000-0000E1420000}"/>
    <cellStyle name="Check Cell 32 2" xfId="8382" xr:uid="{00000000-0005-0000-0000-0000E2420000}"/>
    <cellStyle name="Check Cell 32_REKAP IBT" xfId="22519" xr:uid="{00000000-0005-0000-0000-0000E3420000}"/>
    <cellStyle name="Check Cell 33" xfId="8387" xr:uid="{00000000-0005-0000-0000-0000E4420000}"/>
    <cellStyle name="Check Cell 33 2" xfId="8390" xr:uid="{00000000-0005-0000-0000-0000E5420000}"/>
    <cellStyle name="Check Cell 33_REKAP IBT" xfId="12456" xr:uid="{00000000-0005-0000-0000-0000E6420000}"/>
    <cellStyle name="Check Cell 34" xfId="8396" xr:uid="{00000000-0005-0000-0000-0000E7420000}"/>
    <cellStyle name="Check Cell 34 2" xfId="12437" xr:uid="{00000000-0005-0000-0000-0000E8420000}"/>
    <cellStyle name="Check Cell 34_REKAP IBT" xfId="5785" xr:uid="{00000000-0005-0000-0000-0000E9420000}"/>
    <cellStyle name="Check Cell 35" xfId="8398" xr:uid="{00000000-0005-0000-0000-0000EA420000}"/>
    <cellStyle name="Check Cell 35 2" xfId="12474" xr:uid="{00000000-0005-0000-0000-0000EB420000}"/>
    <cellStyle name="Check Cell 35_REKAP IBT" xfId="22591" xr:uid="{00000000-0005-0000-0000-0000EC420000}"/>
    <cellStyle name="Check Cell 36" xfId="8401" xr:uid="{00000000-0005-0000-0000-0000ED420000}"/>
    <cellStyle name="Check Cell 36 2" xfId="12507" xr:uid="{00000000-0005-0000-0000-0000EE420000}"/>
    <cellStyle name="Check Cell 36_REKAP IBT" xfId="22593" xr:uid="{00000000-0005-0000-0000-0000EF420000}"/>
    <cellStyle name="Check Cell 37" xfId="8404" xr:uid="{00000000-0005-0000-0000-0000F0420000}"/>
    <cellStyle name="Check Cell 37 2" xfId="12537" xr:uid="{00000000-0005-0000-0000-0000F1420000}"/>
    <cellStyle name="Check Cell 37_REKAP IBT" xfId="13132" xr:uid="{00000000-0005-0000-0000-0000F2420000}"/>
    <cellStyle name="Check Cell 38" xfId="8410" xr:uid="{00000000-0005-0000-0000-0000F3420000}"/>
    <cellStyle name="Check Cell 38 2" xfId="12564" xr:uid="{00000000-0005-0000-0000-0000F4420000}"/>
    <cellStyle name="Check Cell 38_REKAP IBT" xfId="22595" xr:uid="{00000000-0005-0000-0000-0000F5420000}"/>
    <cellStyle name="Check Cell 39" xfId="22597" xr:uid="{00000000-0005-0000-0000-0000F6420000}"/>
    <cellStyle name="Check Cell 39 2" xfId="12584" xr:uid="{00000000-0005-0000-0000-0000F7420000}"/>
    <cellStyle name="Check Cell 39_REKAP IBT" xfId="22599" xr:uid="{00000000-0005-0000-0000-0000F8420000}"/>
    <cellStyle name="Check Cell 4" xfId="11537" xr:uid="{00000000-0005-0000-0000-0000F9420000}"/>
    <cellStyle name="Check Cell 4 2" xfId="22601" xr:uid="{00000000-0005-0000-0000-0000FA420000}"/>
    <cellStyle name="Check Cell 4 2 2" xfId="9895" xr:uid="{00000000-0005-0000-0000-0000FB420000}"/>
    <cellStyle name="Check Cell 4 2 3" xfId="9915" xr:uid="{00000000-0005-0000-0000-0000FC420000}"/>
    <cellStyle name="Check Cell 4 3" xfId="22602" xr:uid="{00000000-0005-0000-0000-0000FD420000}"/>
    <cellStyle name="Check Cell 4 4" xfId="22605" xr:uid="{00000000-0005-0000-0000-0000FE420000}"/>
    <cellStyle name="Check Cell 4 5" xfId="22607" xr:uid="{00000000-0005-0000-0000-0000FF420000}"/>
    <cellStyle name="Check Cell 4 6" xfId="22609" xr:uid="{00000000-0005-0000-0000-000000430000}"/>
    <cellStyle name="Check Cell 4 7" xfId="22611" xr:uid="{00000000-0005-0000-0000-000001430000}"/>
    <cellStyle name="Check Cell 4 8" xfId="22612" xr:uid="{00000000-0005-0000-0000-000002430000}"/>
    <cellStyle name="Check Cell 4_REKAP IBT" xfId="6772" xr:uid="{00000000-0005-0000-0000-000003430000}"/>
    <cellStyle name="Check Cell 40" xfId="8399" xr:uid="{00000000-0005-0000-0000-000004430000}"/>
    <cellStyle name="Check Cell 40 2" xfId="12475" xr:uid="{00000000-0005-0000-0000-000005430000}"/>
    <cellStyle name="Check Cell 40_REKAP IBT" xfId="22592" xr:uid="{00000000-0005-0000-0000-000006430000}"/>
    <cellStyle name="Check Cell 41" xfId="8402" xr:uid="{00000000-0005-0000-0000-000007430000}"/>
    <cellStyle name="Check Cell 41 2" xfId="12508" xr:uid="{00000000-0005-0000-0000-000008430000}"/>
    <cellStyle name="Check Cell 41_REKAP IBT" xfId="22594" xr:uid="{00000000-0005-0000-0000-000009430000}"/>
    <cellStyle name="Check Cell 42" xfId="8405" xr:uid="{00000000-0005-0000-0000-00000A430000}"/>
    <cellStyle name="Check Cell 42 2" xfId="12538" xr:uid="{00000000-0005-0000-0000-00000B430000}"/>
    <cellStyle name="Check Cell 42_REKAP IBT" xfId="13133" xr:uid="{00000000-0005-0000-0000-00000C430000}"/>
    <cellStyle name="Check Cell 43" xfId="8411" xr:uid="{00000000-0005-0000-0000-00000D430000}"/>
    <cellStyle name="Check Cell 43 2" xfId="12565" xr:uid="{00000000-0005-0000-0000-00000E430000}"/>
    <cellStyle name="Check Cell 43_REKAP IBT" xfId="22596" xr:uid="{00000000-0005-0000-0000-00000F430000}"/>
    <cellStyle name="Check Cell 44" xfId="22598" xr:uid="{00000000-0005-0000-0000-000010430000}"/>
    <cellStyle name="Check Cell 44 2" xfId="12585" xr:uid="{00000000-0005-0000-0000-000011430000}"/>
    <cellStyle name="Check Cell 44_REKAP IBT" xfId="22600" xr:uid="{00000000-0005-0000-0000-000012430000}"/>
    <cellStyle name="Check Cell 45" xfId="22613" xr:uid="{00000000-0005-0000-0000-000013430000}"/>
    <cellStyle name="Check Cell 45 2" xfId="12651" xr:uid="{00000000-0005-0000-0000-000014430000}"/>
    <cellStyle name="Check Cell 45_REKAP IBT" xfId="22615" xr:uid="{00000000-0005-0000-0000-000015430000}"/>
    <cellStyle name="Check Cell 46" xfId="22617" xr:uid="{00000000-0005-0000-0000-000016430000}"/>
    <cellStyle name="Check Cell 46 2" xfId="12668" xr:uid="{00000000-0005-0000-0000-000017430000}"/>
    <cellStyle name="Check Cell 46_REKAP IBT" xfId="22619" xr:uid="{00000000-0005-0000-0000-000018430000}"/>
    <cellStyle name="Check Cell 47" xfId="22621" xr:uid="{00000000-0005-0000-0000-000019430000}"/>
    <cellStyle name="Check Cell 47 2" xfId="12689" xr:uid="{00000000-0005-0000-0000-00001A430000}"/>
    <cellStyle name="Check Cell 47_REKAP IBT" xfId="22623" xr:uid="{00000000-0005-0000-0000-00001B430000}"/>
    <cellStyle name="Check Cell 48" xfId="22625" xr:uid="{00000000-0005-0000-0000-00001C430000}"/>
    <cellStyle name="Check Cell 48 2" xfId="12708" xr:uid="{00000000-0005-0000-0000-00001D430000}"/>
    <cellStyle name="Check Cell 48_REKAP IBT" xfId="22627" xr:uid="{00000000-0005-0000-0000-00001E430000}"/>
    <cellStyle name="Check Cell 49" xfId="22631" xr:uid="{00000000-0005-0000-0000-00001F430000}"/>
    <cellStyle name="Check Cell 49 2" xfId="12727" xr:uid="{00000000-0005-0000-0000-000020430000}"/>
    <cellStyle name="Check Cell 49_REKAP IBT" xfId="22636" xr:uid="{00000000-0005-0000-0000-000021430000}"/>
    <cellStyle name="Check Cell 5" xfId="11539" xr:uid="{00000000-0005-0000-0000-000022430000}"/>
    <cellStyle name="Check Cell 5 2" xfId="22638" xr:uid="{00000000-0005-0000-0000-000023430000}"/>
    <cellStyle name="Check Cell 5 2 2" xfId="11755" xr:uid="{00000000-0005-0000-0000-000024430000}"/>
    <cellStyle name="Check Cell 5 2 3" xfId="11757" xr:uid="{00000000-0005-0000-0000-000025430000}"/>
    <cellStyle name="Check Cell 5 3" xfId="22640" xr:uid="{00000000-0005-0000-0000-000026430000}"/>
    <cellStyle name="Check Cell 5 4" xfId="22642" xr:uid="{00000000-0005-0000-0000-000027430000}"/>
    <cellStyle name="Check Cell 5 5" xfId="22644" xr:uid="{00000000-0005-0000-0000-000028430000}"/>
    <cellStyle name="Check Cell 5 6" xfId="22646" xr:uid="{00000000-0005-0000-0000-000029430000}"/>
    <cellStyle name="Check Cell 5 7" xfId="22648" xr:uid="{00000000-0005-0000-0000-00002A430000}"/>
    <cellStyle name="Check Cell 5 8" xfId="22649" xr:uid="{00000000-0005-0000-0000-00002B430000}"/>
    <cellStyle name="Check Cell 5_REKAP IBT" xfId="22650" xr:uid="{00000000-0005-0000-0000-00002C430000}"/>
    <cellStyle name="Check Cell 50" xfId="22614" xr:uid="{00000000-0005-0000-0000-00002D430000}"/>
    <cellStyle name="Check Cell 50 2" xfId="12652" xr:uid="{00000000-0005-0000-0000-00002E430000}"/>
    <cellStyle name="Check Cell 50_REKAP IBT" xfId="22616" xr:uid="{00000000-0005-0000-0000-00002F430000}"/>
    <cellStyle name="Check Cell 51" xfId="22618" xr:uid="{00000000-0005-0000-0000-000030430000}"/>
    <cellStyle name="Check Cell 51 2" xfId="12669" xr:uid="{00000000-0005-0000-0000-000031430000}"/>
    <cellStyle name="Check Cell 51_REKAP IBT" xfId="22620" xr:uid="{00000000-0005-0000-0000-000032430000}"/>
    <cellStyle name="Check Cell 52" xfId="22622" xr:uid="{00000000-0005-0000-0000-000033430000}"/>
    <cellStyle name="Check Cell 52 2" xfId="12690" xr:uid="{00000000-0005-0000-0000-000034430000}"/>
    <cellStyle name="Check Cell 52_REKAP IBT" xfId="22624" xr:uid="{00000000-0005-0000-0000-000035430000}"/>
    <cellStyle name="Check Cell 53" xfId="22626" xr:uid="{00000000-0005-0000-0000-000036430000}"/>
    <cellStyle name="Check Cell 53 2" xfId="12709" xr:uid="{00000000-0005-0000-0000-000037430000}"/>
    <cellStyle name="Check Cell 53_REKAP IBT" xfId="22628" xr:uid="{00000000-0005-0000-0000-000038430000}"/>
    <cellStyle name="Check Cell 54" xfId="22632" xr:uid="{00000000-0005-0000-0000-000039430000}"/>
    <cellStyle name="Check Cell 54 2" xfId="12728" xr:uid="{00000000-0005-0000-0000-00003A430000}"/>
    <cellStyle name="Check Cell 54_REKAP IBT" xfId="22637" xr:uid="{00000000-0005-0000-0000-00003B430000}"/>
    <cellStyle name="Check Cell 55" xfId="22652" xr:uid="{00000000-0005-0000-0000-00003C430000}"/>
    <cellStyle name="Check Cell 55 2" xfId="12780" xr:uid="{00000000-0005-0000-0000-00003D430000}"/>
    <cellStyle name="Check Cell 55_REKAP IBT" xfId="22655" xr:uid="{00000000-0005-0000-0000-00003E430000}"/>
    <cellStyle name="Check Cell 56" xfId="1839" xr:uid="{00000000-0005-0000-0000-00003F430000}"/>
    <cellStyle name="Check Cell 56 2" xfId="1987" xr:uid="{00000000-0005-0000-0000-000040430000}"/>
    <cellStyle name="Check Cell 56_REKAP IBT" xfId="22657" xr:uid="{00000000-0005-0000-0000-000041430000}"/>
    <cellStyle name="Check Cell 57" xfId="4943" xr:uid="{00000000-0005-0000-0000-000042430000}"/>
    <cellStyle name="Check Cell 57 2" xfId="2004" xr:uid="{00000000-0005-0000-0000-000043430000}"/>
    <cellStyle name="Check Cell 57_REKAP IBT" xfId="5658" xr:uid="{00000000-0005-0000-0000-000044430000}"/>
    <cellStyle name="Check Cell 58" xfId="22660" xr:uid="{00000000-0005-0000-0000-000045430000}"/>
    <cellStyle name="Check Cell 58 2" xfId="12817" xr:uid="{00000000-0005-0000-0000-000046430000}"/>
    <cellStyle name="Check Cell 58_REKAP IBT" xfId="6874" xr:uid="{00000000-0005-0000-0000-000047430000}"/>
    <cellStyle name="Check Cell 59" xfId="9422" xr:uid="{00000000-0005-0000-0000-000048430000}"/>
    <cellStyle name="Check Cell 59 2" xfId="12833" xr:uid="{00000000-0005-0000-0000-000049430000}"/>
    <cellStyle name="Check Cell 59_REKAP IBT" xfId="22662" xr:uid="{00000000-0005-0000-0000-00004A430000}"/>
    <cellStyle name="Check Cell 6" xfId="11541" xr:uid="{00000000-0005-0000-0000-00004B430000}"/>
    <cellStyle name="Check Cell 6 2" xfId="22664" xr:uid="{00000000-0005-0000-0000-00004C430000}"/>
    <cellStyle name="Check Cell 6 2 2" xfId="22665" xr:uid="{00000000-0005-0000-0000-00004D430000}"/>
    <cellStyle name="Check Cell 6 2 3" xfId="22666" xr:uid="{00000000-0005-0000-0000-00004E430000}"/>
    <cellStyle name="Check Cell 6 3" xfId="22668" xr:uid="{00000000-0005-0000-0000-00004F430000}"/>
    <cellStyle name="Check Cell 6 4" xfId="22672" xr:uid="{00000000-0005-0000-0000-000050430000}"/>
    <cellStyle name="Check Cell 6 5" xfId="8365" xr:uid="{00000000-0005-0000-0000-000051430000}"/>
    <cellStyle name="Check Cell 6 6" xfId="22674" xr:uid="{00000000-0005-0000-0000-000052430000}"/>
    <cellStyle name="Check Cell 6 7" xfId="22676" xr:uid="{00000000-0005-0000-0000-000053430000}"/>
    <cellStyle name="Check Cell 6 8" xfId="22677" xr:uid="{00000000-0005-0000-0000-000054430000}"/>
    <cellStyle name="Check Cell 6_REKAP IBT" xfId="22678" xr:uid="{00000000-0005-0000-0000-000055430000}"/>
    <cellStyle name="Check Cell 60" xfId="22653" xr:uid="{00000000-0005-0000-0000-000056430000}"/>
    <cellStyle name="Check Cell 60 2" xfId="12781" xr:uid="{00000000-0005-0000-0000-000057430000}"/>
    <cellStyle name="Check Cell 60_REKAP IBT" xfId="22656" xr:uid="{00000000-0005-0000-0000-000058430000}"/>
    <cellStyle name="Check Cell 61" xfId="1840" xr:uid="{00000000-0005-0000-0000-000059430000}"/>
    <cellStyle name="Check Cell 61 2" xfId="1988" xr:uid="{00000000-0005-0000-0000-00005A430000}"/>
    <cellStyle name="Check Cell 61_REKAP IBT" xfId="22658" xr:uid="{00000000-0005-0000-0000-00005B430000}"/>
    <cellStyle name="Check Cell 62" xfId="4944" xr:uid="{00000000-0005-0000-0000-00005C430000}"/>
    <cellStyle name="Check Cell 62 2" xfId="2005" xr:uid="{00000000-0005-0000-0000-00005D430000}"/>
    <cellStyle name="Check Cell 62_REKAP IBT" xfId="5659" xr:uid="{00000000-0005-0000-0000-00005E430000}"/>
    <cellStyle name="Check Cell 63" xfId="22661" xr:uid="{00000000-0005-0000-0000-00005F430000}"/>
    <cellStyle name="Check Cell 63 2" xfId="12818" xr:uid="{00000000-0005-0000-0000-000060430000}"/>
    <cellStyle name="Check Cell 63_REKAP IBT" xfId="6875" xr:uid="{00000000-0005-0000-0000-000061430000}"/>
    <cellStyle name="Check Cell 64" xfId="9423" xr:uid="{00000000-0005-0000-0000-000062430000}"/>
    <cellStyle name="Check Cell 64 2" xfId="12834" xr:uid="{00000000-0005-0000-0000-000063430000}"/>
    <cellStyle name="Check Cell 64_REKAP IBT" xfId="22663" xr:uid="{00000000-0005-0000-0000-000064430000}"/>
    <cellStyle name="Check Cell 65" xfId="9514" xr:uid="{00000000-0005-0000-0000-000065430000}"/>
    <cellStyle name="Check Cell 65 2" xfId="12860" xr:uid="{00000000-0005-0000-0000-000066430000}"/>
    <cellStyle name="Check Cell 65_REKAP IBT" xfId="9764" xr:uid="{00000000-0005-0000-0000-000067430000}"/>
    <cellStyle name="Check Cell 66" xfId="6805" xr:uid="{00000000-0005-0000-0000-000068430000}"/>
    <cellStyle name="Check Cell 66 2" xfId="12629" xr:uid="{00000000-0005-0000-0000-000069430000}"/>
    <cellStyle name="Check Cell 66_REKAP IBT" xfId="22680" xr:uid="{00000000-0005-0000-0000-00006A430000}"/>
    <cellStyle name="Check Cell 67" xfId="22682" xr:uid="{00000000-0005-0000-0000-00006B430000}"/>
    <cellStyle name="Check Cell 67 2" xfId="12765" xr:uid="{00000000-0005-0000-0000-00006C430000}"/>
    <cellStyle name="Check Cell 67_REKAP IBT" xfId="22685" xr:uid="{00000000-0005-0000-0000-00006D430000}"/>
    <cellStyle name="Check Cell 68" xfId="22687" xr:uid="{00000000-0005-0000-0000-00006E430000}"/>
    <cellStyle name="Check Cell 68 2" xfId="11984" xr:uid="{00000000-0005-0000-0000-00006F430000}"/>
    <cellStyle name="Check Cell 68_REKAP IBT" xfId="16423" xr:uid="{00000000-0005-0000-0000-000070430000}"/>
    <cellStyle name="Check Cell 69" xfId="22689" xr:uid="{00000000-0005-0000-0000-000071430000}"/>
    <cellStyle name="Check Cell 69 2" xfId="12882" xr:uid="{00000000-0005-0000-0000-000072430000}"/>
    <cellStyle name="Check Cell 69_REKAP IBT" xfId="20609" xr:uid="{00000000-0005-0000-0000-000073430000}"/>
    <cellStyle name="Check Cell 7" xfId="11543" xr:uid="{00000000-0005-0000-0000-000074430000}"/>
    <cellStyle name="Check Cell 7 2" xfId="22691" xr:uid="{00000000-0005-0000-0000-000075430000}"/>
    <cellStyle name="Check Cell 7 2 2" xfId="22692" xr:uid="{00000000-0005-0000-0000-000076430000}"/>
    <cellStyle name="Check Cell 7 2 3" xfId="22693" xr:uid="{00000000-0005-0000-0000-000077430000}"/>
    <cellStyle name="Check Cell 7 3" xfId="22694" xr:uid="{00000000-0005-0000-0000-000078430000}"/>
    <cellStyle name="Check Cell 7 4" xfId="22696" xr:uid="{00000000-0005-0000-0000-000079430000}"/>
    <cellStyle name="Check Cell 7 5" xfId="22699" xr:uid="{00000000-0005-0000-0000-00007A430000}"/>
    <cellStyle name="Check Cell 7 6" xfId="22701" xr:uid="{00000000-0005-0000-0000-00007B430000}"/>
    <cellStyle name="Check Cell 7 7" xfId="22703" xr:uid="{00000000-0005-0000-0000-00007C430000}"/>
    <cellStyle name="Check Cell 7 8" xfId="22704" xr:uid="{00000000-0005-0000-0000-00007D430000}"/>
    <cellStyle name="Check Cell 7_REKAP IBT" xfId="22705" xr:uid="{00000000-0005-0000-0000-00007E430000}"/>
    <cellStyle name="Check Cell 70" xfId="9515" xr:uid="{00000000-0005-0000-0000-00007F430000}"/>
    <cellStyle name="Check Cell 70 2" xfId="12861" xr:uid="{00000000-0005-0000-0000-000080430000}"/>
    <cellStyle name="Check Cell 70_REKAP IBT" xfId="9765" xr:uid="{00000000-0005-0000-0000-000081430000}"/>
    <cellStyle name="Check Cell 71" xfId="6806" xr:uid="{00000000-0005-0000-0000-000082430000}"/>
    <cellStyle name="Check Cell 71 2" xfId="12630" xr:uid="{00000000-0005-0000-0000-000083430000}"/>
    <cellStyle name="Check Cell 71_REKAP IBT" xfId="22681" xr:uid="{00000000-0005-0000-0000-000084430000}"/>
    <cellStyle name="Check Cell 72" xfId="22683" xr:uid="{00000000-0005-0000-0000-000085430000}"/>
    <cellStyle name="Check Cell 72 2" xfId="12766" xr:uid="{00000000-0005-0000-0000-000086430000}"/>
    <cellStyle name="Check Cell 72_REKAP IBT" xfId="22686" xr:uid="{00000000-0005-0000-0000-000087430000}"/>
    <cellStyle name="Check Cell 73" xfId="22688" xr:uid="{00000000-0005-0000-0000-000088430000}"/>
    <cellStyle name="Check Cell 73 2" xfId="11985" xr:uid="{00000000-0005-0000-0000-000089430000}"/>
    <cellStyle name="Check Cell 73_REKAP IBT" xfId="16424" xr:uid="{00000000-0005-0000-0000-00008A430000}"/>
    <cellStyle name="Check Cell 74" xfId="22690" xr:uid="{00000000-0005-0000-0000-00008B430000}"/>
    <cellStyle name="Check Cell 74 2" xfId="12883" xr:uid="{00000000-0005-0000-0000-00008C430000}"/>
    <cellStyle name="Check Cell 74_REKAP IBT" xfId="20610" xr:uid="{00000000-0005-0000-0000-00008D430000}"/>
    <cellStyle name="Check Cell 75" xfId="22706" xr:uid="{00000000-0005-0000-0000-00008E430000}"/>
    <cellStyle name="Check Cell 75 2" xfId="12928" xr:uid="{00000000-0005-0000-0000-00008F430000}"/>
    <cellStyle name="Check Cell 75_REKAP IBT" xfId="22708" xr:uid="{00000000-0005-0000-0000-000090430000}"/>
    <cellStyle name="Check Cell 76" xfId="8418" xr:uid="{00000000-0005-0000-0000-000091430000}"/>
    <cellStyle name="Check Cell 76 2" xfId="8421" xr:uid="{00000000-0005-0000-0000-000092430000}"/>
    <cellStyle name="Check Cell 76_REKAP IBT" xfId="8427" xr:uid="{00000000-0005-0000-0000-000093430000}"/>
    <cellStyle name="Check Cell 77" xfId="8433" xr:uid="{00000000-0005-0000-0000-000094430000}"/>
    <cellStyle name="Check Cell 77 2" xfId="8437" xr:uid="{00000000-0005-0000-0000-000095430000}"/>
    <cellStyle name="Check Cell 77_REKAP IBT" xfId="22709" xr:uid="{00000000-0005-0000-0000-000096430000}"/>
    <cellStyle name="Check Cell 78" xfId="8443" xr:uid="{00000000-0005-0000-0000-000097430000}"/>
    <cellStyle name="Check Cell 78 2" xfId="8446" xr:uid="{00000000-0005-0000-0000-000098430000}"/>
    <cellStyle name="Check Cell 78_REKAP IBT" xfId="22710" xr:uid="{00000000-0005-0000-0000-000099430000}"/>
    <cellStyle name="Check Cell 79" xfId="8456" xr:uid="{00000000-0005-0000-0000-00009A430000}"/>
    <cellStyle name="Check Cell 79 2" xfId="12992" xr:uid="{00000000-0005-0000-0000-00009B430000}"/>
    <cellStyle name="Check Cell 79 3" xfId="12998" xr:uid="{00000000-0005-0000-0000-00009C430000}"/>
    <cellStyle name="Check Cell 79 4" xfId="14092" xr:uid="{00000000-0005-0000-0000-00009D430000}"/>
    <cellStyle name="Check Cell 79_REKAP IBT" xfId="22711" xr:uid="{00000000-0005-0000-0000-00009E430000}"/>
    <cellStyle name="Check Cell 8" xfId="22712" xr:uid="{00000000-0005-0000-0000-00009F430000}"/>
    <cellStyle name="Check Cell 8 2" xfId="8278" xr:uid="{00000000-0005-0000-0000-0000A0430000}"/>
    <cellStyle name="Check Cell 8 2 2" xfId="22713" xr:uid="{00000000-0005-0000-0000-0000A1430000}"/>
    <cellStyle name="Check Cell 8 2 3" xfId="22714" xr:uid="{00000000-0005-0000-0000-0000A2430000}"/>
    <cellStyle name="Check Cell 8 3" xfId="22715" xr:uid="{00000000-0005-0000-0000-0000A3430000}"/>
    <cellStyle name="Check Cell 8 4" xfId="22717" xr:uid="{00000000-0005-0000-0000-0000A4430000}"/>
    <cellStyle name="Check Cell 8 5" xfId="2093" xr:uid="{00000000-0005-0000-0000-0000A5430000}"/>
    <cellStyle name="Check Cell 8 6" xfId="22720" xr:uid="{00000000-0005-0000-0000-0000A6430000}"/>
    <cellStyle name="Check Cell 8 7" xfId="22722" xr:uid="{00000000-0005-0000-0000-0000A7430000}"/>
    <cellStyle name="Check Cell 8 8" xfId="22723" xr:uid="{00000000-0005-0000-0000-0000A8430000}"/>
    <cellStyle name="Check Cell 8_REKAP IBT" xfId="22724" xr:uid="{00000000-0005-0000-0000-0000A9430000}"/>
    <cellStyle name="Check Cell 80" xfId="22707" xr:uid="{00000000-0005-0000-0000-0000AA430000}"/>
    <cellStyle name="Check Cell 80 2" xfId="12929" xr:uid="{00000000-0005-0000-0000-0000AB430000}"/>
    <cellStyle name="Check Cell 80 3" xfId="12935" xr:uid="{00000000-0005-0000-0000-0000AC430000}"/>
    <cellStyle name="Check Cell 81" xfId="8419" xr:uid="{00000000-0005-0000-0000-0000AD430000}"/>
    <cellStyle name="Check Cell 81 2" xfId="8422" xr:uid="{00000000-0005-0000-0000-0000AE430000}"/>
    <cellStyle name="Check Cell 82" xfId="8434" xr:uid="{00000000-0005-0000-0000-0000AF430000}"/>
    <cellStyle name="Check Cell 83" xfId="8444" xr:uid="{00000000-0005-0000-0000-0000B0430000}"/>
    <cellStyle name="Check Cell 84" xfId="8457" xr:uid="{00000000-0005-0000-0000-0000B1430000}"/>
    <cellStyle name="Check Cell 85" xfId="8459" xr:uid="{00000000-0005-0000-0000-0000B2430000}"/>
    <cellStyle name="Check Cell 86" xfId="49901" xr:uid="{00000000-0005-0000-0000-0000B3430000}"/>
    <cellStyle name="Check Cell 9" xfId="22725" xr:uid="{00000000-0005-0000-0000-0000B4430000}"/>
    <cellStyle name="Check Cell 9 2" xfId="22727" xr:uid="{00000000-0005-0000-0000-0000B5430000}"/>
    <cellStyle name="Check Cell 9 2 2" xfId="22728" xr:uid="{00000000-0005-0000-0000-0000B6430000}"/>
    <cellStyle name="Check Cell 9 2 3" xfId="22729" xr:uid="{00000000-0005-0000-0000-0000B7430000}"/>
    <cellStyle name="Check Cell 9 3" xfId="22730" xr:uid="{00000000-0005-0000-0000-0000B8430000}"/>
    <cellStyle name="Check Cell 9 4" xfId="22732" xr:uid="{00000000-0005-0000-0000-0000B9430000}"/>
    <cellStyle name="Check Cell 9 5" xfId="22735" xr:uid="{00000000-0005-0000-0000-0000BA430000}"/>
    <cellStyle name="Check Cell 9 6" xfId="22737" xr:uid="{00000000-0005-0000-0000-0000BB430000}"/>
    <cellStyle name="Check Cell 9 7" xfId="22739" xr:uid="{00000000-0005-0000-0000-0000BC430000}"/>
    <cellStyle name="Check Cell 9 8" xfId="22740" xr:uid="{00000000-0005-0000-0000-0000BD430000}"/>
    <cellStyle name="Check Cell 9_REKAP IBT" xfId="16323" xr:uid="{00000000-0005-0000-0000-0000BE430000}"/>
    <cellStyle name="Comma  - Style1" xfId="22741" xr:uid="{00000000-0005-0000-0000-0000BF430000}"/>
    <cellStyle name="Comma  - Style2" xfId="22743" xr:uid="{00000000-0005-0000-0000-0000C0430000}"/>
    <cellStyle name="Comma  - Style3" xfId="22745" xr:uid="{00000000-0005-0000-0000-0000C1430000}"/>
    <cellStyle name="Comma  - Style4" xfId="22747" xr:uid="{00000000-0005-0000-0000-0000C2430000}"/>
    <cellStyle name="Comma  - Style5" xfId="22749" xr:uid="{00000000-0005-0000-0000-0000C3430000}"/>
    <cellStyle name="Comma  - Style6" xfId="22750" xr:uid="{00000000-0005-0000-0000-0000C4430000}"/>
    <cellStyle name="Comma  - Style7" xfId="22751" xr:uid="{00000000-0005-0000-0000-0000C5430000}"/>
    <cellStyle name="Comma [0]" xfId="17" builtinId="6"/>
    <cellStyle name="Comma [0] 10" xfId="16214" xr:uid="{00000000-0005-0000-0000-0000C7430000}"/>
    <cellStyle name="Comma [0] 10 2" xfId="22753" xr:uid="{00000000-0005-0000-0000-0000C8430000}"/>
    <cellStyle name="Comma [0] 10 2 2" xfId="22756" xr:uid="{00000000-0005-0000-0000-0000C9430000}"/>
    <cellStyle name="Comma [0] 10 2 2 2" xfId="22758" xr:uid="{00000000-0005-0000-0000-0000CA430000}"/>
    <cellStyle name="Comma [0] 10 2 2 3" xfId="22761" xr:uid="{00000000-0005-0000-0000-0000CB430000}"/>
    <cellStyle name="Comma [0] 10 2 2 4" xfId="50130" xr:uid="{00000000-0005-0000-0000-0000CC430000}"/>
    <cellStyle name="Comma [0] 10 2 3" xfId="22763" xr:uid="{00000000-0005-0000-0000-0000CD430000}"/>
    <cellStyle name="Comma [0] 10 2 3 2" xfId="22764" xr:uid="{00000000-0005-0000-0000-0000CE430000}"/>
    <cellStyle name="Comma [0] 10 2 4" xfId="49992" xr:uid="{00000000-0005-0000-0000-0000CF430000}"/>
    <cellStyle name="Comma [0] 10 2_REKAP IBT" xfId="22767" xr:uid="{00000000-0005-0000-0000-0000D0430000}"/>
    <cellStyle name="Comma [0] 10 3" xfId="22769" xr:uid="{00000000-0005-0000-0000-0000D1430000}"/>
    <cellStyle name="Comma [0] 10 3 2" xfId="22771" xr:uid="{00000000-0005-0000-0000-0000D2430000}"/>
    <cellStyle name="Comma [0] 10 3 2 2" xfId="50146" xr:uid="{00000000-0005-0000-0000-0000D3430000}"/>
    <cellStyle name="Comma [0] 10 3 3" xfId="22772" xr:uid="{00000000-0005-0000-0000-0000D4430000}"/>
    <cellStyle name="Comma [0] 10 3 4" xfId="50011" xr:uid="{00000000-0005-0000-0000-0000D5430000}"/>
    <cellStyle name="Comma [0] 10 4" xfId="22773" xr:uid="{00000000-0005-0000-0000-0000D6430000}"/>
    <cellStyle name="Comma [0] 10 4 2" xfId="22776" xr:uid="{00000000-0005-0000-0000-0000D7430000}"/>
    <cellStyle name="Comma [0] 10 4 2 2" xfId="50160" xr:uid="{00000000-0005-0000-0000-0000D8430000}"/>
    <cellStyle name="Comma [0] 10 4 3" xfId="50025" xr:uid="{00000000-0005-0000-0000-0000D9430000}"/>
    <cellStyle name="Comma [0] 10 5" xfId="50087" xr:uid="{00000000-0005-0000-0000-0000DA430000}"/>
    <cellStyle name="Comma [0] 10 6" xfId="49942" xr:uid="{00000000-0005-0000-0000-0000DB430000}"/>
    <cellStyle name="Comma [0] 10_REKAP IBT" xfId="1596" xr:uid="{00000000-0005-0000-0000-0000DC430000}"/>
    <cellStyle name="Comma [0] 100" xfId="22777" xr:uid="{00000000-0005-0000-0000-0000DD430000}"/>
    <cellStyle name="Comma [0] 101" xfId="22779" xr:uid="{00000000-0005-0000-0000-0000DE430000}"/>
    <cellStyle name="Comma [0] 102" xfId="22781" xr:uid="{00000000-0005-0000-0000-0000DF430000}"/>
    <cellStyle name="Comma [0] 103" xfId="22783" xr:uid="{00000000-0005-0000-0000-0000E0430000}"/>
    <cellStyle name="Comma [0] 104" xfId="21952" xr:uid="{00000000-0005-0000-0000-0000E1430000}"/>
    <cellStyle name="Comma [0] 105" xfId="22785" xr:uid="{00000000-0005-0000-0000-0000E2430000}"/>
    <cellStyle name="Comma [0] 106" xfId="22787" xr:uid="{00000000-0005-0000-0000-0000E3430000}"/>
    <cellStyle name="Comma [0] 107" xfId="22789" xr:uid="{00000000-0005-0000-0000-0000E4430000}"/>
    <cellStyle name="Comma [0] 108" xfId="22793" xr:uid="{00000000-0005-0000-0000-0000E5430000}"/>
    <cellStyle name="Comma [0] 109" xfId="22795" xr:uid="{00000000-0005-0000-0000-0000E6430000}"/>
    <cellStyle name="Comma [0] 11" xfId="16218" xr:uid="{00000000-0005-0000-0000-0000E7430000}"/>
    <cellStyle name="Comma [0] 11 2" xfId="22798" xr:uid="{00000000-0005-0000-0000-0000E8430000}"/>
    <cellStyle name="Comma [0] 11 2 2" xfId="22799" xr:uid="{00000000-0005-0000-0000-0000E9430000}"/>
    <cellStyle name="Comma [0] 11 2 2 2" xfId="50634" xr:uid="{00000000-0005-0000-0000-0000EA430000}"/>
    <cellStyle name="Comma [0] 11 2 2 2 2" xfId="51048" xr:uid="{00000000-0005-0000-0000-0000EB430000}"/>
    <cellStyle name="Comma [0] 11 2 2 3" xfId="50849" xr:uid="{00000000-0005-0000-0000-0000EC430000}"/>
    <cellStyle name="Comma [0] 11 2 2 4" xfId="50255" xr:uid="{00000000-0005-0000-0000-0000ED430000}"/>
    <cellStyle name="Comma [0] 11 2 3" xfId="22801" xr:uid="{00000000-0005-0000-0000-0000EE430000}"/>
    <cellStyle name="Comma [0] 11 2 3 2" xfId="50954" xr:uid="{00000000-0005-0000-0000-0000EF430000}"/>
    <cellStyle name="Comma [0] 11 2 3 3" xfId="50540" xr:uid="{00000000-0005-0000-0000-0000F0430000}"/>
    <cellStyle name="Comma [0] 11 2 4" xfId="50754" xr:uid="{00000000-0005-0000-0000-0000F1430000}"/>
    <cellStyle name="Comma [0] 11 2 5" xfId="50094" xr:uid="{00000000-0005-0000-0000-0000F2430000}"/>
    <cellStyle name="Comma [0] 11 3" xfId="22802" xr:uid="{00000000-0005-0000-0000-0000F3430000}"/>
    <cellStyle name="Comma [0] 11 3 2" xfId="22803" xr:uid="{00000000-0005-0000-0000-0000F4430000}"/>
    <cellStyle name="Comma [0] 11 3 2 2" xfId="51001" xr:uid="{00000000-0005-0000-0000-0000F5430000}"/>
    <cellStyle name="Comma [0] 11 3 2 3" xfId="50587" xr:uid="{00000000-0005-0000-0000-0000F6430000}"/>
    <cellStyle name="Comma [0] 11 3 3" xfId="50802" xr:uid="{00000000-0005-0000-0000-0000F7430000}"/>
    <cellStyle name="Comma [0] 11 3 4" xfId="50208" xr:uid="{00000000-0005-0000-0000-0000F8430000}"/>
    <cellStyle name="Comma [0] 11 4" xfId="50493" xr:uid="{00000000-0005-0000-0000-0000F9430000}"/>
    <cellStyle name="Comma [0] 11 4 2" xfId="50907" xr:uid="{00000000-0005-0000-0000-0000FA430000}"/>
    <cellStyle name="Comma [0] 11 5" xfId="50707" xr:uid="{00000000-0005-0000-0000-0000FB430000}"/>
    <cellStyle name="Comma [0] 11 6" xfId="49952" xr:uid="{00000000-0005-0000-0000-0000FC430000}"/>
    <cellStyle name="Comma [0] 11_REKAP IBT" xfId="22804" xr:uid="{00000000-0005-0000-0000-0000FD430000}"/>
    <cellStyle name="Comma [0] 110" xfId="22786" xr:uid="{00000000-0005-0000-0000-0000FE430000}"/>
    <cellStyle name="Comma [0] 111" xfId="22788" xr:uid="{00000000-0005-0000-0000-0000FF430000}"/>
    <cellStyle name="Comma [0] 112" xfId="22790" xr:uid="{00000000-0005-0000-0000-000000440000}"/>
    <cellStyle name="Comma [0] 113" xfId="22794" xr:uid="{00000000-0005-0000-0000-000001440000}"/>
    <cellStyle name="Comma [0] 114" xfId="22796" xr:uid="{00000000-0005-0000-0000-000002440000}"/>
    <cellStyle name="Comma [0] 115" xfId="22805" xr:uid="{00000000-0005-0000-0000-000003440000}"/>
    <cellStyle name="Comma [0] 116" xfId="22806" xr:uid="{00000000-0005-0000-0000-000004440000}"/>
    <cellStyle name="Comma [0] 117" xfId="15356" xr:uid="{00000000-0005-0000-0000-000005440000}"/>
    <cellStyle name="Comma [0] 118" xfId="12854" xr:uid="{00000000-0005-0000-0000-000006440000}"/>
    <cellStyle name="Comma [0] 119" xfId="49843" xr:uid="{00000000-0005-0000-0000-000007440000}"/>
    <cellStyle name="Comma [0] 12" xfId="22809" xr:uid="{00000000-0005-0000-0000-000008440000}"/>
    <cellStyle name="Comma [0] 12 2" xfId="22811" xr:uid="{00000000-0005-0000-0000-000009440000}"/>
    <cellStyle name="Comma [0] 12 2 2" xfId="22812" xr:uid="{00000000-0005-0000-0000-00000A440000}"/>
    <cellStyle name="Comma [0] 12 2 3" xfId="22816" xr:uid="{00000000-0005-0000-0000-00000B440000}"/>
    <cellStyle name="Comma [0] 12 3" xfId="22817" xr:uid="{00000000-0005-0000-0000-00000C440000}"/>
    <cellStyle name="Comma [0] 12 3 2" xfId="22819" xr:uid="{00000000-0005-0000-0000-00000D440000}"/>
    <cellStyle name="Comma [0] 12_REKAP IBT" xfId="22820" xr:uid="{00000000-0005-0000-0000-00000E440000}"/>
    <cellStyle name="Comma [0] 120" xfId="49851" xr:uid="{00000000-0005-0000-0000-00000F440000}"/>
    <cellStyle name="Comma [0] 121" xfId="49857" xr:uid="{00000000-0005-0000-0000-000010440000}"/>
    <cellStyle name="Comma [0] 122" xfId="49865" xr:uid="{00000000-0005-0000-0000-000011440000}"/>
    <cellStyle name="Comma [0] 123" xfId="49872" xr:uid="{00000000-0005-0000-0000-000012440000}"/>
    <cellStyle name="Comma [0] 124" xfId="51121" xr:uid="{00000000-0005-0000-0000-000013440000}"/>
    <cellStyle name="Comma [0] 125" xfId="51128" xr:uid="{00000000-0005-0000-0000-000014440000}"/>
    <cellStyle name="Comma [0] 126" xfId="51135" xr:uid="{00000000-0005-0000-0000-000015440000}"/>
    <cellStyle name="Comma [0] 127" xfId="51141" xr:uid="{00000000-0005-0000-0000-000016440000}"/>
    <cellStyle name="Comma [0] 128" xfId="51151" xr:uid="{00000000-0005-0000-0000-000017440000}"/>
    <cellStyle name="Comma [0] 129" xfId="51158" xr:uid="{A837EDFA-70F8-4ED1-85F0-6D7E88E7ADFB}"/>
    <cellStyle name="Comma [0] 13" xfId="22822" xr:uid="{00000000-0005-0000-0000-000018440000}"/>
    <cellStyle name="Comma [0] 13 2" xfId="22823" xr:uid="{00000000-0005-0000-0000-000019440000}"/>
    <cellStyle name="Comma [0] 13 2 2" xfId="20713" xr:uid="{00000000-0005-0000-0000-00001A440000}"/>
    <cellStyle name="Comma [0] 13 2 3" xfId="22829" xr:uid="{00000000-0005-0000-0000-00001B440000}"/>
    <cellStyle name="Comma [0] 13 3" xfId="22832" xr:uid="{00000000-0005-0000-0000-00001C440000}"/>
    <cellStyle name="Comma [0] 13 3 2" xfId="22835" xr:uid="{00000000-0005-0000-0000-00001D440000}"/>
    <cellStyle name="Comma [0] 13_REKAP IBT" xfId="22838" xr:uid="{00000000-0005-0000-0000-00001E440000}"/>
    <cellStyle name="Comma [0] 130" xfId="51170" xr:uid="{EC4A8EE4-E8ED-4644-B7B5-7BF6D80848E2}"/>
    <cellStyle name="Comma [0] 131" xfId="51181" xr:uid="{DB65D4CD-117D-4CB4-A5D8-F8517022A2D4}"/>
    <cellStyle name="Comma [0] 132" xfId="51192" xr:uid="{2387FD1F-5D3B-47E6-86E4-CCD1E5D4A6F7}"/>
    <cellStyle name="Comma [0] 133" xfId="51199" xr:uid="{5DF5934D-BFBB-40EE-835E-5CFACC5F0F11}"/>
    <cellStyle name="Comma [0] 134" xfId="51210" xr:uid="{08F98198-69B5-4113-8D0A-444AFAB491BF}"/>
    <cellStyle name="Comma [0] 135" xfId="51217" xr:uid="{57C01F37-E794-4A2F-909E-E0C261D8FF31}"/>
    <cellStyle name="Comma [0] 136" xfId="51224" xr:uid="{C630412E-A4F8-4879-BA51-E2038313C07A}"/>
    <cellStyle name="Comma [0] 137" xfId="51231" xr:uid="{98A8C9EC-43A7-4F65-AA0A-D30587403437}"/>
    <cellStyle name="Comma [0] 14" xfId="22840" xr:uid="{00000000-0005-0000-0000-00001F440000}"/>
    <cellStyle name="Comma [0] 14 2" xfId="19812" xr:uid="{00000000-0005-0000-0000-000020440000}"/>
    <cellStyle name="Comma [0] 14 2 2" xfId="20254" xr:uid="{00000000-0005-0000-0000-000021440000}"/>
    <cellStyle name="Comma [0] 14 2 3" xfId="20258" xr:uid="{00000000-0005-0000-0000-000022440000}"/>
    <cellStyle name="Comma [0] 14 3" xfId="19816" xr:uid="{00000000-0005-0000-0000-000023440000}"/>
    <cellStyle name="Comma [0] 14 3 2" xfId="22841" xr:uid="{00000000-0005-0000-0000-000024440000}"/>
    <cellStyle name="Comma [0] 14_REKAP IBT" xfId="13434" xr:uid="{00000000-0005-0000-0000-000025440000}"/>
    <cellStyle name="Comma [0] 15" xfId="15745" xr:uid="{00000000-0005-0000-0000-000026440000}"/>
    <cellStyle name="Comma [0] 15 10" xfId="13469" xr:uid="{00000000-0005-0000-0000-000027440000}"/>
    <cellStyle name="Comma [0] 15 2" xfId="22844" xr:uid="{00000000-0005-0000-0000-000028440000}"/>
    <cellStyle name="Comma [0] 15 2 2" xfId="22846" xr:uid="{00000000-0005-0000-0000-000029440000}"/>
    <cellStyle name="Comma [0] 15 2 2 2" xfId="22848" xr:uid="{00000000-0005-0000-0000-00002A440000}"/>
    <cellStyle name="Comma [0] 15 2 3" xfId="22850" xr:uid="{00000000-0005-0000-0000-00002B440000}"/>
    <cellStyle name="Comma [0] 15 2 3 2" xfId="22852" xr:uid="{00000000-0005-0000-0000-00002C440000}"/>
    <cellStyle name="Comma [0] 15 2 4" xfId="22854" xr:uid="{00000000-0005-0000-0000-00002D440000}"/>
    <cellStyle name="Comma [0] 15 2 5" xfId="22855" xr:uid="{00000000-0005-0000-0000-00002E440000}"/>
    <cellStyle name="Comma [0] 15 2_REKAP IBT" xfId="18290" xr:uid="{00000000-0005-0000-0000-00002F440000}"/>
    <cellStyle name="Comma [0] 15 3" xfId="22856" xr:uid="{00000000-0005-0000-0000-000030440000}"/>
    <cellStyle name="Comma [0] 15 3 2" xfId="22858" xr:uid="{00000000-0005-0000-0000-000031440000}"/>
    <cellStyle name="Comma [0] 15 3 2 2" xfId="22860" xr:uid="{00000000-0005-0000-0000-000032440000}"/>
    <cellStyle name="Comma [0] 15 3 3" xfId="22861" xr:uid="{00000000-0005-0000-0000-000033440000}"/>
    <cellStyle name="Comma [0] 15 3 3 2" xfId="22862" xr:uid="{00000000-0005-0000-0000-000034440000}"/>
    <cellStyle name="Comma [0] 15 3_REKAP IBT" xfId="22863" xr:uid="{00000000-0005-0000-0000-000035440000}"/>
    <cellStyle name="Comma [0] 15 4" xfId="22864" xr:uid="{00000000-0005-0000-0000-000036440000}"/>
    <cellStyle name="Comma [0] 15 4 2" xfId="22866" xr:uid="{00000000-0005-0000-0000-000037440000}"/>
    <cellStyle name="Comma [0] 15 5" xfId="11512" xr:uid="{00000000-0005-0000-0000-000038440000}"/>
    <cellStyle name="Comma [0] 15 5 2" xfId="9855" xr:uid="{00000000-0005-0000-0000-000039440000}"/>
    <cellStyle name="Comma [0] 15 6" xfId="22870" xr:uid="{00000000-0005-0000-0000-00003A440000}"/>
    <cellStyle name="Comma [0] 15 7" xfId="22872" xr:uid="{00000000-0005-0000-0000-00003B440000}"/>
    <cellStyle name="Comma [0] 15 8" xfId="22874" xr:uid="{00000000-0005-0000-0000-00003C440000}"/>
    <cellStyle name="Comma [0] 15 9" xfId="11235" xr:uid="{00000000-0005-0000-0000-00003D440000}"/>
    <cellStyle name="Comma [0] 15_REKAP IBT" xfId="22875" xr:uid="{00000000-0005-0000-0000-00003E440000}"/>
    <cellStyle name="Comma [0] 16" xfId="15748" xr:uid="{00000000-0005-0000-0000-00003F440000}"/>
    <cellStyle name="Comma [0] 16 10" xfId="22878" xr:uid="{00000000-0005-0000-0000-000040440000}"/>
    <cellStyle name="Comma [0] 16 2" xfId="22879" xr:uid="{00000000-0005-0000-0000-000041440000}"/>
    <cellStyle name="Comma [0] 16 2 2" xfId="22881" xr:uid="{00000000-0005-0000-0000-000042440000}"/>
    <cellStyle name="Comma [0] 16 2 2 2" xfId="22884" xr:uid="{00000000-0005-0000-0000-000043440000}"/>
    <cellStyle name="Comma [0] 16 2 3" xfId="22885" xr:uid="{00000000-0005-0000-0000-000044440000}"/>
    <cellStyle name="Comma [0] 16 2 3 2" xfId="22887" xr:uid="{00000000-0005-0000-0000-000045440000}"/>
    <cellStyle name="Comma [0] 16 2_REKAP IBT" xfId="22888" xr:uid="{00000000-0005-0000-0000-000046440000}"/>
    <cellStyle name="Comma [0] 16 3" xfId="22889" xr:uid="{00000000-0005-0000-0000-000047440000}"/>
    <cellStyle name="Comma [0] 16 3 2" xfId="22891" xr:uid="{00000000-0005-0000-0000-000048440000}"/>
    <cellStyle name="Comma [0] 16 4" xfId="9475" xr:uid="{00000000-0005-0000-0000-000049440000}"/>
    <cellStyle name="Comma [0] 16 4 2" xfId="22893" xr:uid="{00000000-0005-0000-0000-00004A440000}"/>
    <cellStyle name="Comma [0] 16 5" xfId="22894" xr:uid="{00000000-0005-0000-0000-00004B440000}"/>
    <cellStyle name="Comma [0] 16 6" xfId="22895" xr:uid="{00000000-0005-0000-0000-00004C440000}"/>
    <cellStyle name="Comma [0] 16 7" xfId="22896" xr:uid="{00000000-0005-0000-0000-00004D440000}"/>
    <cellStyle name="Comma [0] 16 8" xfId="22897" xr:uid="{00000000-0005-0000-0000-00004E440000}"/>
    <cellStyle name="Comma [0] 16 9" xfId="22898" xr:uid="{00000000-0005-0000-0000-00004F440000}"/>
    <cellStyle name="Comma [0] 16_REKAP IBT" xfId="22899" xr:uid="{00000000-0005-0000-0000-000050440000}"/>
    <cellStyle name="Comma [0] 17" xfId="22901" xr:uid="{00000000-0005-0000-0000-000051440000}"/>
    <cellStyle name="Comma [0] 17 10" xfId="16469" xr:uid="{00000000-0005-0000-0000-000052440000}"/>
    <cellStyle name="Comma [0] 17 2" xfId="22903" xr:uid="{00000000-0005-0000-0000-000053440000}"/>
    <cellStyle name="Comma [0] 17 2 2" xfId="22905" xr:uid="{00000000-0005-0000-0000-000054440000}"/>
    <cellStyle name="Comma [0] 17 2 2 2" xfId="22907" xr:uid="{00000000-0005-0000-0000-000055440000}"/>
    <cellStyle name="Comma [0] 17 2 3" xfId="22909" xr:uid="{00000000-0005-0000-0000-000056440000}"/>
    <cellStyle name="Comma [0] 17 2 3 2" xfId="22910" xr:uid="{00000000-0005-0000-0000-000057440000}"/>
    <cellStyle name="Comma [0] 17 2_REKAP IBT" xfId="22911" xr:uid="{00000000-0005-0000-0000-000058440000}"/>
    <cellStyle name="Comma [0] 17 3" xfId="22912" xr:uid="{00000000-0005-0000-0000-000059440000}"/>
    <cellStyle name="Comma [0] 17 3 2" xfId="22914" xr:uid="{00000000-0005-0000-0000-00005A440000}"/>
    <cellStyle name="Comma [0] 17 3 2 2" xfId="22916" xr:uid="{00000000-0005-0000-0000-00005B440000}"/>
    <cellStyle name="Comma [0] 17 3 3" xfId="22917" xr:uid="{00000000-0005-0000-0000-00005C440000}"/>
    <cellStyle name="Comma [0] 17 3 3 2" xfId="22918" xr:uid="{00000000-0005-0000-0000-00005D440000}"/>
    <cellStyle name="Comma [0] 17 3_REKAP IBT" xfId="12533" xr:uid="{00000000-0005-0000-0000-00005E440000}"/>
    <cellStyle name="Comma [0] 17 4" xfId="22919" xr:uid="{00000000-0005-0000-0000-00005F440000}"/>
    <cellStyle name="Comma [0] 17 4 2" xfId="22920" xr:uid="{00000000-0005-0000-0000-000060440000}"/>
    <cellStyle name="Comma [0] 17 5" xfId="22922" xr:uid="{00000000-0005-0000-0000-000061440000}"/>
    <cellStyle name="Comma [0] 17 5 2" xfId="3583" xr:uid="{00000000-0005-0000-0000-000062440000}"/>
    <cellStyle name="Comma [0] 17 6" xfId="21053" xr:uid="{00000000-0005-0000-0000-000063440000}"/>
    <cellStyle name="Comma [0] 17 7" xfId="22923" xr:uid="{00000000-0005-0000-0000-000064440000}"/>
    <cellStyle name="Comma [0] 17 8" xfId="22924" xr:uid="{00000000-0005-0000-0000-000065440000}"/>
    <cellStyle name="Comma [0] 17 9" xfId="22925" xr:uid="{00000000-0005-0000-0000-000066440000}"/>
    <cellStyle name="Comma [0] 17_REKAP IBT" xfId="22927" xr:uid="{00000000-0005-0000-0000-000067440000}"/>
    <cellStyle name="Comma [0] 18" xfId="22929" xr:uid="{00000000-0005-0000-0000-000068440000}"/>
    <cellStyle name="Comma [0] 18 2" xfId="22931" xr:uid="{00000000-0005-0000-0000-000069440000}"/>
    <cellStyle name="Comma [0] 18 2 2" xfId="22933" xr:uid="{00000000-0005-0000-0000-00006A440000}"/>
    <cellStyle name="Comma [0] 18 3" xfId="22935" xr:uid="{00000000-0005-0000-0000-00006B440000}"/>
    <cellStyle name="Comma [0] 18 3 2" xfId="22939" xr:uid="{00000000-0005-0000-0000-00006C440000}"/>
    <cellStyle name="Comma [0] 18_REKAP IBT" xfId="14271" xr:uid="{00000000-0005-0000-0000-00006D440000}"/>
    <cellStyle name="Comma [0] 19" xfId="20819" xr:uid="{00000000-0005-0000-0000-00006E440000}"/>
    <cellStyle name="Comma [0] 19 2" xfId="22941" xr:uid="{00000000-0005-0000-0000-00006F440000}"/>
    <cellStyle name="Comma [0] 19 2 2" xfId="20668" xr:uid="{00000000-0005-0000-0000-000070440000}"/>
    <cellStyle name="Comma [0] 19 2 2 2" xfId="22943" xr:uid="{00000000-0005-0000-0000-000071440000}"/>
    <cellStyle name="Comma [0] 19 2 3" xfId="20671" xr:uid="{00000000-0005-0000-0000-000072440000}"/>
    <cellStyle name="Comma [0] 19 2 3 2" xfId="22944" xr:uid="{00000000-0005-0000-0000-000073440000}"/>
    <cellStyle name="Comma [0] 19 2_REKAP IBT" xfId="22945" xr:uid="{00000000-0005-0000-0000-000074440000}"/>
    <cellStyle name="Comma [0] 19 3" xfId="22949" xr:uid="{00000000-0005-0000-0000-000075440000}"/>
    <cellStyle name="Comma [0] 19 3 2" xfId="22951" xr:uid="{00000000-0005-0000-0000-000076440000}"/>
    <cellStyle name="Comma [0] 19 4" xfId="22953" xr:uid="{00000000-0005-0000-0000-000077440000}"/>
    <cellStyle name="Comma [0] 19 4 2" xfId="22955" xr:uid="{00000000-0005-0000-0000-000078440000}"/>
    <cellStyle name="Comma [0] 19_REKAP IBT" xfId="22957" xr:uid="{00000000-0005-0000-0000-000079440000}"/>
    <cellStyle name="Comma [0] 2" xfId="22959" xr:uid="{00000000-0005-0000-0000-00007A440000}"/>
    <cellStyle name="Comma [0] 2 10" xfId="22960" xr:uid="{00000000-0005-0000-0000-00007B440000}"/>
    <cellStyle name="Comma [0] 2 10 2" xfId="22962" xr:uid="{00000000-0005-0000-0000-00007C440000}"/>
    <cellStyle name="Comma [0] 2 10 2 2" xfId="22963" xr:uid="{00000000-0005-0000-0000-00007D440000}"/>
    <cellStyle name="Comma [0] 2 10 3" xfId="18488" xr:uid="{00000000-0005-0000-0000-00007E440000}"/>
    <cellStyle name="Comma [0] 2 10 3 2" xfId="22964" xr:uid="{00000000-0005-0000-0000-00007F440000}"/>
    <cellStyle name="Comma [0] 2 10_REKAP IBT" xfId="22965" xr:uid="{00000000-0005-0000-0000-000080440000}"/>
    <cellStyle name="Comma [0] 2 11" xfId="22966" xr:uid="{00000000-0005-0000-0000-000081440000}"/>
    <cellStyle name="Comma [0] 2 11 2" xfId="22967" xr:uid="{00000000-0005-0000-0000-000082440000}"/>
    <cellStyle name="Comma [0] 2 11 2 2" xfId="22968" xr:uid="{00000000-0005-0000-0000-000083440000}"/>
    <cellStyle name="Comma [0] 2 11 3" xfId="22969" xr:uid="{00000000-0005-0000-0000-000084440000}"/>
    <cellStyle name="Comma [0] 2 11 3 2" xfId="22970" xr:uid="{00000000-0005-0000-0000-000085440000}"/>
    <cellStyle name="Comma [0] 2 11_REKAP IBT" xfId="21046" xr:uid="{00000000-0005-0000-0000-000086440000}"/>
    <cellStyle name="Comma [0] 2 12" xfId="22971" xr:uid="{00000000-0005-0000-0000-000087440000}"/>
    <cellStyle name="Comma [0] 2 12 2" xfId="22972" xr:uid="{00000000-0005-0000-0000-000088440000}"/>
    <cellStyle name="Comma [0] 2 12 2 2" xfId="22973" xr:uid="{00000000-0005-0000-0000-000089440000}"/>
    <cellStyle name="Comma [0] 2 12 3" xfId="22974" xr:uid="{00000000-0005-0000-0000-00008A440000}"/>
    <cellStyle name="Comma [0] 2 12 3 2" xfId="22977" xr:uid="{00000000-0005-0000-0000-00008B440000}"/>
    <cellStyle name="Comma [0] 2 12_REKAP IBT" xfId="22978" xr:uid="{00000000-0005-0000-0000-00008C440000}"/>
    <cellStyle name="Comma [0] 2 13" xfId="18892" xr:uid="{00000000-0005-0000-0000-00008D440000}"/>
    <cellStyle name="Comma [0] 2 13 2" xfId="18894" xr:uid="{00000000-0005-0000-0000-00008E440000}"/>
    <cellStyle name="Comma [0] 2 13 2 2" xfId="3616" xr:uid="{00000000-0005-0000-0000-00008F440000}"/>
    <cellStyle name="Comma [0] 2 13 3" xfId="22979" xr:uid="{00000000-0005-0000-0000-000090440000}"/>
    <cellStyle name="Comma [0] 2 13 3 2" xfId="3666" xr:uid="{00000000-0005-0000-0000-000091440000}"/>
    <cellStyle name="Comma [0] 2 13_REKAP IBT" xfId="22980" xr:uid="{00000000-0005-0000-0000-000092440000}"/>
    <cellStyle name="Comma [0] 2 14" xfId="18905" xr:uid="{00000000-0005-0000-0000-000093440000}"/>
    <cellStyle name="Comma [0] 2 14 2" xfId="22981" xr:uid="{00000000-0005-0000-0000-000094440000}"/>
    <cellStyle name="Comma [0] 2 14 2 2" xfId="22982" xr:uid="{00000000-0005-0000-0000-000095440000}"/>
    <cellStyle name="Comma [0] 2 14 3" xfId="22983" xr:uid="{00000000-0005-0000-0000-000096440000}"/>
    <cellStyle name="Comma [0] 2 14 3 2" xfId="22985" xr:uid="{00000000-0005-0000-0000-000097440000}"/>
    <cellStyle name="Comma [0] 2 14_REKAP IBT" xfId="22986" xr:uid="{00000000-0005-0000-0000-000098440000}"/>
    <cellStyle name="Comma [0] 2 15" xfId="18907" xr:uid="{00000000-0005-0000-0000-000099440000}"/>
    <cellStyle name="Comma [0] 2 15 2" xfId="22987" xr:uid="{00000000-0005-0000-0000-00009A440000}"/>
    <cellStyle name="Comma [0] 2 15 2 2" xfId="22937" xr:uid="{00000000-0005-0000-0000-00009B440000}"/>
    <cellStyle name="Comma [0] 2 15 3" xfId="18551" xr:uid="{00000000-0005-0000-0000-00009C440000}"/>
    <cellStyle name="Comma [0] 2 15 3 2" xfId="22946" xr:uid="{00000000-0005-0000-0000-00009D440000}"/>
    <cellStyle name="Comma [0] 2 15_REKAP IBT" xfId="22990" xr:uid="{00000000-0005-0000-0000-00009E440000}"/>
    <cellStyle name="Comma [0] 2 16" xfId="18910" xr:uid="{00000000-0005-0000-0000-00009F440000}"/>
    <cellStyle name="Comma [0] 2 16 2" xfId="22992" xr:uid="{00000000-0005-0000-0000-0000A0440000}"/>
    <cellStyle name="Comma [0] 2 16 2 2" xfId="22994" xr:uid="{00000000-0005-0000-0000-0000A1440000}"/>
    <cellStyle name="Comma [0] 2 16 3" xfId="22996" xr:uid="{00000000-0005-0000-0000-0000A2440000}"/>
    <cellStyle name="Comma [0] 2 16 3 2" xfId="22998" xr:uid="{00000000-0005-0000-0000-0000A3440000}"/>
    <cellStyle name="Comma [0] 2 16_REKAP IBT" xfId="7472" xr:uid="{00000000-0005-0000-0000-0000A4440000}"/>
    <cellStyle name="Comma [0] 2 17" xfId="18913" xr:uid="{00000000-0005-0000-0000-0000A5440000}"/>
    <cellStyle name="Comma [0] 2 17 2" xfId="23001" xr:uid="{00000000-0005-0000-0000-0000A6440000}"/>
    <cellStyle name="Comma [0] 2 17 2 2" xfId="23003" xr:uid="{00000000-0005-0000-0000-0000A7440000}"/>
    <cellStyle name="Comma [0] 2 17 3" xfId="23006" xr:uid="{00000000-0005-0000-0000-0000A8440000}"/>
    <cellStyle name="Comma [0] 2 17 3 2" xfId="23009" xr:uid="{00000000-0005-0000-0000-0000A9440000}"/>
    <cellStyle name="Comma [0] 2 17_REKAP IBT" xfId="23011" xr:uid="{00000000-0005-0000-0000-0000AA440000}"/>
    <cellStyle name="Comma [0] 2 18" xfId="18916" xr:uid="{00000000-0005-0000-0000-0000AB440000}"/>
    <cellStyle name="Comma [0] 2 18 2" xfId="23014" xr:uid="{00000000-0005-0000-0000-0000AC440000}"/>
    <cellStyle name="Comma [0] 2 18 2 2" xfId="4038" xr:uid="{00000000-0005-0000-0000-0000AD440000}"/>
    <cellStyle name="Comma [0] 2 18 3" xfId="21607" xr:uid="{00000000-0005-0000-0000-0000AE440000}"/>
    <cellStyle name="Comma [0] 2 18 3 2" xfId="2762" xr:uid="{00000000-0005-0000-0000-0000AF440000}"/>
    <cellStyle name="Comma [0] 2 18_REKAP IBT" xfId="23017" xr:uid="{00000000-0005-0000-0000-0000B0440000}"/>
    <cellStyle name="Comma [0] 2 19" xfId="18919" xr:uid="{00000000-0005-0000-0000-0000B1440000}"/>
    <cellStyle name="Comma [0] 2 19 2" xfId="23020" xr:uid="{00000000-0005-0000-0000-0000B2440000}"/>
    <cellStyle name="Comma [0] 2 19 2 2" xfId="23023" xr:uid="{00000000-0005-0000-0000-0000B3440000}"/>
    <cellStyle name="Comma [0] 2 19 3" xfId="23027" xr:uid="{00000000-0005-0000-0000-0000B4440000}"/>
    <cellStyle name="Comma [0] 2 19 3 2" xfId="23031" xr:uid="{00000000-0005-0000-0000-0000B5440000}"/>
    <cellStyle name="Comma [0] 2 19_REKAP IBT" xfId="23033" xr:uid="{00000000-0005-0000-0000-0000B6440000}"/>
    <cellStyle name="Comma [0] 2 2" xfId="23035" xr:uid="{00000000-0005-0000-0000-0000B7440000}"/>
    <cellStyle name="Comma [0] 2 2 2" xfId="4672" xr:uid="{00000000-0005-0000-0000-0000B8440000}"/>
    <cellStyle name="Comma [0] 2 2 2 2" xfId="23037" xr:uid="{00000000-0005-0000-0000-0000B9440000}"/>
    <cellStyle name="Comma [0] 2 2 2 2 2" xfId="3872" xr:uid="{00000000-0005-0000-0000-0000BA440000}"/>
    <cellStyle name="Comma [0] 2 2 2 3" xfId="23040" xr:uid="{00000000-0005-0000-0000-0000BB440000}"/>
    <cellStyle name="Comma [0] 2 2 2 3 2" xfId="1637" xr:uid="{00000000-0005-0000-0000-0000BC440000}"/>
    <cellStyle name="Comma [0] 2 2 2_REKAP IBT" xfId="10485" xr:uid="{00000000-0005-0000-0000-0000BD440000}"/>
    <cellStyle name="Comma [0] 2 2 3" xfId="23041" xr:uid="{00000000-0005-0000-0000-0000BE440000}"/>
    <cellStyle name="Comma [0] 2 2 3 2" xfId="23042" xr:uid="{00000000-0005-0000-0000-0000BF440000}"/>
    <cellStyle name="Comma [0] 2 2 3 2 2" xfId="4315" xr:uid="{00000000-0005-0000-0000-0000C0440000}"/>
    <cellStyle name="Comma [0] 2 2 3 3" xfId="23043" xr:uid="{00000000-0005-0000-0000-0000C1440000}"/>
    <cellStyle name="Comma [0] 2 2 3 3 2" xfId="4344" xr:uid="{00000000-0005-0000-0000-0000C2440000}"/>
    <cellStyle name="Comma [0] 2 2 3 4" xfId="23046" xr:uid="{00000000-0005-0000-0000-0000C3440000}"/>
    <cellStyle name="Comma [0] 2 2 3 5" xfId="50329" xr:uid="{00000000-0005-0000-0000-0000C4440000}"/>
    <cellStyle name="Comma [0] 2 2 3_REKAP IBT" xfId="23047" xr:uid="{00000000-0005-0000-0000-0000C5440000}"/>
    <cellStyle name="Comma [0] 2 2 4" xfId="23048" xr:uid="{00000000-0005-0000-0000-0000C6440000}"/>
    <cellStyle name="Comma [0] 2 2 4 2" xfId="23049" xr:uid="{00000000-0005-0000-0000-0000C7440000}"/>
    <cellStyle name="Comma [0] 2 2 5" xfId="13857" xr:uid="{00000000-0005-0000-0000-0000C8440000}"/>
    <cellStyle name="Comma [0] 2 2_REKAP IBT" xfId="16399" xr:uid="{00000000-0005-0000-0000-0000C9440000}"/>
    <cellStyle name="Comma [0] 2 20" xfId="18908" xr:uid="{00000000-0005-0000-0000-0000CA440000}"/>
    <cellStyle name="Comma [0] 2 20 2" xfId="22988" xr:uid="{00000000-0005-0000-0000-0000CB440000}"/>
    <cellStyle name="Comma [0] 2 20 2 2" xfId="22938" xr:uid="{00000000-0005-0000-0000-0000CC440000}"/>
    <cellStyle name="Comma [0] 2 20 3" xfId="18552" xr:uid="{00000000-0005-0000-0000-0000CD440000}"/>
    <cellStyle name="Comma [0] 2 20 3 2" xfId="22947" xr:uid="{00000000-0005-0000-0000-0000CE440000}"/>
    <cellStyle name="Comma [0] 2 20_REKAP IBT" xfId="22991" xr:uid="{00000000-0005-0000-0000-0000CF440000}"/>
    <cellStyle name="Comma [0] 2 21" xfId="18911" xr:uid="{00000000-0005-0000-0000-0000D0440000}"/>
    <cellStyle name="Comma [0] 2 21 2" xfId="22993" xr:uid="{00000000-0005-0000-0000-0000D1440000}"/>
    <cellStyle name="Comma [0] 2 21 2 2" xfId="22995" xr:uid="{00000000-0005-0000-0000-0000D2440000}"/>
    <cellStyle name="Comma [0] 2 21 3" xfId="22997" xr:uid="{00000000-0005-0000-0000-0000D3440000}"/>
    <cellStyle name="Comma [0] 2 21 3 2" xfId="22999" xr:uid="{00000000-0005-0000-0000-0000D4440000}"/>
    <cellStyle name="Comma [0] 2 21_REKAP IBT" xfId="7473" xr:uid="{00000000-0005-0000-0000-0000D5440000}"/>
    <cellStyle name="Comma [0] 2 22" xfId="18914" xr:uid="{00000000-0005-0000-0000-0000D6440000}"/>
    <cellStyle name="Comma [0] 2 22 2" xfId="23002" xr:uid="{00000000-0005-0000-0000-0000D7440000}"/>
    <cellStyle name="Comma [0] 2 22 2 2" xfId="23004" xr:uid="{00000000-0005-0000-0000-0000D8440000}"/>
    <cellStyle name="Comma [0] 2 22 3" xfId="23007" xr:uid="{00000000-0005-0000-0000-0000D9440000}"/>
    <cellStyle name="Comma [0] 2 22 3 2" xfId="23010" xr:uid="{00000000-0005-0000-0000-0000DA440000}"/>
    <cellStyle name="Comma [0] 2 22_REKAP IBT" xfId="23012" xr:uid="{00000000-0005-0000-0000-0000DB440000}"/>
    <cellStyle name="Comma [0] 2 23" xfId="18917" xr:uid="{00000000-0005-0000-0000-0000DC440000}"/>
    <cellStyle name="Comma [0] 2 23 2" xfId="23015" xr:uid="{00000000-0005-0000-0000-0000DD440000}"/>
    <cellStyle name="Comma [0] 2 23 2 2" xfId="4039" xr:uid="{00000000-0005-0000-0000-0000DE440000}"/>
    <cellStyle name="Comma [0] 2 23 3" xfId="21608" xr:uid="{00000000-0005-0000-0000-0000DF440000}"/>
    <cellStyle name="Comma [0] 2 23 3 2" xfId="2763" xr:uid="{00000000-0005-0000-0000-0000E0440000}"/>
    <cellStyle name="Comma [0] 2 23_REKAP IBT" xfId="23018" xr:uid="{00000000-0005-0000-0000-0000E1440000}"/>
    <cellStyle name="Comma [0] 2 24" xfId="18920" xr:uid="{00000000-0005-0000-0000-0000E2440000}"/>
    <cellStyle name="Comma [0] 2 24 2" xfId="23021" xr:uid="{00000000-0005-0000-0000-0000E3440000}"/>
    <cellStyle name="Comma [0] 2 24 2 2" xfId="23024" xr:uid="{00000000-0005-0000-0000-0000E4440000}"/>
    <cellStyle name="Comma [0] 2 24 3" xfId="23028" xr:uid="{00000000-0005-0000-0000-0000E5440000}"/>
    <cellStyle name="Comma [0] 2 24 3 2" xfId="23032" xr:uid="{00000000-0005-0000-0000-0000E6440000}"/>
    <cellStyle name="Comma [0] 2 24_REKAP IBT" xfId="23034" xr:uid="{00000000-0005-0000-0000-0000E7440000}"/>
    <cellStyle name="Comma [0] 2 25" xfId="18922" xr:uid="{00000000-0005-0000-0000-0000E8440000}"/>
    <cellStyle name="Comma [0] 2 25 2" xfId="23051" xr:uid="{00000000-0005-0000-0000-0000E9440000}"/>
    <cellStyle name="Comma [0] 2 25 2 2" xfId="23053" xr:uid="{00000000-0005-0000-0000-0000EA440000}"/>
    <cellStyle name="Comma [0] 2 25 3" xfId="23056" xr:uid="{00000000-0005-0000-0000-0000EB440000}"/>
    <cellStyle name="Comma [0] 2 25 3 2" xfId="23058" xr:uid="{00000000-0005-0000-0000-0000EC440000}"/>
    <cellStyle name="Comma [0] 2 25 4" xfId="23059" xr:uid="{00000000-0005-0000-0000-0000ED440000}"/>
    <cellStyle name="Comma [0] 2 25 5" xfId="23060" xr:uid="{00000000-0005-0000-0000-0000EE440000}"/>
    <cellStyle name="Comma [0] 2 25_REKAP IBT" xfId="2594" xr:uid="{00000000-0005-0000-0000-0000EF440000}"/>
    <cellStyle name="Comma [0] 2 26" xfId="8466" xr:uid="{00000000-0005-0000-0000-0000F0440000}"/>
    <cellStyle name="Comma [0] 2 26 2" xfId="23062" xr:uid="{00000000-0005-0000-0000-0000F1440000}"/>
    <cellStyle name="Comma [0] 2 26 2 2" xfId="23064" xr:uid="{00000000-0005-0000-0000-0000F2440000}"/>
    <cellStyle name="Comma [0] 2 26 3" xfId="23066" xr:uid="{00000000-0005-0000-0000-0000F3440000}"/>
    <cellStyle name="Comma [0] 2 26 3 2" xfId="23068" xr:uid="{00000000-0005-0000-0000-0000F4440000}"/>
    <cellStyle name="Comma [0] 2 26 4" xfId="23069" xr:uid="{00000000-0005-0000-0000-0000F5440000}"/>
    <cellStyle name="Comma [0] 2 26_REKAP IBT" xfId="23071" xr:uid="{00000000-0005-0000-0000-0000F6440000}"/>
    <cellStyle name="Comma [0] 2 27" xfId="23072" xr:uid="{00000000-0005-0000-0000-0000F7440000}"/>
    <cellStyle name="Comma [0] 2 27 2" xfId="23074" xr:uid="{00000000-0005-0000-0000-0000F8440000}"/>
    <cellStyle name="Comma [0] 2 28" xfId="23075" xr:uid="{00000000-0005-0000-0000-0000F9440000}"/>
    <cellStyle name="Comma [0] 2 29" xfId="49917" xr:uid="{00000000-0005-0000-0000-0000FA440000}"/>
    <cellStyle name="Comma [0] 2 3" xfId="23076" xr:uid="{00000000-0005-0000-0000-0000FB440000}"/>
    <cellStyle name="Comma [0] 2 3 2" xfId="23078" xr:uid="{00000000-0005-0000-0000-0000FC440000}"/>
    <cellStyle name="Comma [0] 2 3 2 2" xfId="23080" xr:uid="{00000000-0005-0000-0000-0000FD440000}"/>
    <cellStyle name="Comma [0] 2 3 2 2 2" xfId="23082" xr:uid="{00000000-0005-0000-0000-0000FE440000}"/>
    <cellStyle name="Comma [0] 2 3 2 3" xfId="23085" xr:uid="{00000000-0005-0000-0000-0000FF440000}"/>
    <cellStyle name="Comma [0] 2 3 2 3 2" xfId="23086" xr:uid="{00000000-0005-0000-0000-000000450000}"/>
    <cellStyle name="Comma [0] 2 3 2 4" xfId="20637" xr:uid="{00000000-0005-0000-0000-000001450000}"/>
    <cellStyle name="Comma [0] 2 3 2_REKAP IBT" xfId="23090" xr:uid="{00000000-0005-0000-0000-000002450000}"/>
    <cellStyle name="Comma [0] 2 3_REKAP IBT" xfId="23091" xr:uid="{00000000-0005-0000-0000-000003450000}"/>
    <cellStyle name="Comma [0] 2 4" xfId="23092" xr:uid="{00000000-0005-0000-0000-000004450000}"/>
    <cellStyle name="Comma [0] 2 4 2" xfId="23094" xr:uid="{00000000-0005-0000-0000-000005450000}"/>
    <cellStyle name="Comma [0] 2 4 2 2" xfId="23096" xr:uid="{00000000-0005-0000-0000-000006450000}"/>
    <cellStyle name="Comma [0] 2 4 3" xfId="23097" xr:uid="{00000000-0005-0000-0000-000007450000}"/>
    <cellStyle name="Comma [0] 2 4 3 2" xfId="23098" xr:uid="{00000000-0005-0000-0000-000008450000}"/>
    <cellStyle name="Comma [0] 2 4_REKAP IBT" xfId="23099" xr:uid="{00000000-0005-0000-0000-000009450000}"/>
    <cellStyle name="Comma [0] 2 5" xfId="23100" xr:uid="{00000000-0005-0000-0000-00000A450000}"/>
    <cellStyle name="Comma [0] 2 5 2" xfId="18899" xr:uid="{00000000-0005-0000-0000-00000B450000}"/>
    <cellStyle name="Comma [0] 2 5 2 2" xfId="8844" xr:uid="{00000000-0005-0000-0000-00000C450000}"/>
    <cellStyle name="Comma [0] 2 5 3" xfId="18901" xr:uid="{00000000-0005-0000-0000-00000D450000}"/>
    <cellStyle name="Comma [0] 2 5 3 2" xfId="8865" xr:uid="{00000000-0005-0000-0000-00000E450000}"/>
    <cellStyle name="Comma [0] 2 5_REKAP IBT" xfId="19197" xr:uid="{00000000-0005-0000-0000-00000F450000}"/>
    <cellStyle name="Comma [0] 2 6" xfId="23101" xr:uid="{00000000-0005-0000-0000-000010450000}"/>
    <cellStyle name="Comma [0] 2 6 2" xfId="23102" xr:uid="{00000000-0005-0000-0000-000011450000}"/>
    <cellStyle name="Comma [0] 2 6 2 2" xfId="23103" xr:uid="{00000000-0005-0000-0000-000012450000}"/>
    <cellStyle name="Comma [0] 2 6 3" xfId="23104" xr:uid="{00000000-0005-0000-0000-000013450000}"/>
    <cellStyle name="Comma [0] 2 6 3 2" xfId="23105" xr:uid="{00000000-0005-0000-0000-000014450000}"/>
    <cellStyle name="Comma [0] 2 6_REKAP IBT" xfId="23106" xr:uid="{00000000-0005-0000-0000-000015450000}"/>
    <cellStyle name="Comma [0] 2 7" xfId="23107" xr:uid="{00000000-0005-0000-0000-000016450000}"/>
    <cellStyle name="Comma [0] 2 7 2" xfId="23108" xr:uid="{00000000-0005-0000-0000-000017450000}"/>
    <cellStyle name="Comma [0] 2 7 2 2" xfId="23109" xr:uid="{00000000-0005-0000-0000-000018450000}"/>
    <cellStyle name="Comma [0] 2 7 3" xfId="23110" xr:uid="{00000000-0005-0000-0000-000019450000}"/>
    <cellStyle name="Comma [0] 2 7 3 2" xfId="23111" xr:uid="{00000000-0005-0000-0000-00001A450000}"/>
    <cellStyle name="Comma [0] 2 7_REKAP IBT" xfId="23112" xr:uid="{00000000-0005-0000-0000-00001B450000}"/>
    <cellStyle name="Comma [0] 2 8" xfId="11419" xr:uid="{00000000-0005-0000-0000-00001C450000}"/>
    <cellStyle name="Comma [0] 2 8 2" xfId="9446" xr:uid="{00000000-0005-0000-0000-00001D450000}"/>
    <cellStyle name="Comma [0] 2 8 2 2" xfId="23113" xr:uid="{00000000-0005-0000-0000-00001E450000}"/>
    <cellStyle name="Comma [0] 2 8 3" xfId="23114" xr:uid="{00000000-0005-0000-0000-00001F450000}"/>
    <cellStyle name="Comma [0] 2 8 3 2" xfId="23116" xr:uid="{00000000-0005-0000-0000-000020450000}"/>
    <cellStyle name="Comma [0] 2 8_REKAP IBT" xfId="23117" xr:uid="{00000000-0005-0000-0000-000021450000}"/>
    <cellStyle name="Comma [0] 2 9" xfId="23118" xr:uid="{00000000-0005-0000-0000-000022450000}"/>
    <cellStyle name="Comma [0] 2 9 2" xfId="23119" xr:uid="{00000000-0005-0000-0000-000023450000}"/>
    <cellStyle name="Comma [0] 2 9 2 2" xfId="23120" xr:uid="{00000000-0005-0000-0000-000024450000}"/>
    <cellStyle name="Comma [0] 2 9 3" xfId="23121" xr:uid="{00000000-0005-0000-0000-000025450000}"/>
    <cellStyle name="Comma [0] 2 9 3 2" xfId="3206" xr:uid="{00000000-0005-0000-0000-000026450000}"/>
    <cellStyle name="Comma [0] 2 9_REKAP IBT" xfId="9532" xr:uid="{00000000-0005-0000-0000-000027450000}"/>
    <cellStyle name="Comma [0] 2_REKAP IBT" xfId="18491" xr:uid="{00000000-0005-0000-0000-000028450000}"/>
    <cellStyle name="Comma [0] 20" xfId="15746" xr:uid="{00000000-0005-0000-0000-000029450000}"/>
    <cellStyle name="Comma [0] 20 10" xfId="49866" xr:uid="{00000000-0005-0000-0000-00002A450000}"/>
    <cellStyle name="Comma [0] 20 11" xfId="49873" xr:uid="{00000000-0005-0000-0000-00002B450000}"/>
    <cellStyle name="Comma [0] 20 12" xfId="51122" xr:uid="{00000000-0005-0000-0000-00002C450000}"/>
    <cellStyle name="Comma [0] 20 13" xfId="51129" xr:uid="{00000000-0005-0000-0000-00002D450000}"/>
    <cellStyle name="Comma [0] 20 14" xfId="51136" xr:uid="{00000000-0005-0000-0000-00002E450000}"/>
    <cellStyle name="Comma [0] 20 15" xfId="51142" xr:uid="{00000000-0005-0000-0000-00002F450000}"/>
    <cellStyle name="Comma [0] 20 16" xfId="51152" xr:uid="{00000000-0005-0000-0000-000030450000}"/>
    <cellStyle name="Comma [0] 20 17" xfId="51159" xr:uid="{A6EB368E-ED33-45D8-909E-10EA21F6ABC3}"/>
    <cellStyle name="Comma [0] 20 18" xfId="51171" xr:uid="{BFDD7AD1-76E4-4D80-B2C9-A145F5FCBB65}"/>
    <cellStyle name="Comma [0] 20 19" xfId="51182" xr:uid="{326E8CF1-AADC-44CE-ABE3-ACD9F91C7E58}"/>
    <cellStyle name="Comma [0] 20 2" xfId="22845" xr:uid="{00000000-0005-0000-0000-000031450000}"/>
    <cellStyle name="Comma [0] 20 2 2" xfId="22847" xr:uid="{00000000-0005-0000-0000-000032450000}"/>
    <cellStyle name="Comma [0] 20 2 2 2" xfId="22849" xr:uid="{00000000-0005-0000-0000-000033450000}"/>
    <cellStyle name="Comma [0] 20 2 3" xfId="22851" xr:uid="{00000000-0005-0000-0000-000034450000}"/>
    <cellStyle name="Comma [0] 20 2 3 2" xfId="22853" xr:uid="{00000000-0005-0000-0000-000035450000}"/>
    <cellStyle name="Comma [0] 20 2_REKAP IBT" xfId="18291" xr:uid="{00000000-0005-0000-0000-000036450000}"/>
    <cellStyle name="Comma [0] 20 20" xfId="51193" xr:uid="{AEF22A0B-CABB-43E4-8185-48CA36E23BC6}"/>
    <cellStyle name="Comma [0] 20 21" xfId="51200" xr:uid="{D5C3CBA1-6ED1-46A9-8C8F-230FF5D9F399}"/>
    <cellStyle name="Comma [0] 20 22" xfId="51211" xr:uid="{52CB145D-3DBF-414C-B5AA-D90C9F87D453}"/>
    <cellStyle name="Comma [0] 20 23" xfId="51218" xr:uid="{9A77254B-E97A-47DC-B7C1-05345D8E5F1E}"/>
    <cellStyle name="Comma [0] 20 24" xfId="51225" xr:uid="{F103AC29-9B82-45A7-86D8-B95397ABDFC0}"/>
    <cellStyle name="Comma [0] 20 25" xfId="51232" xr:uid="{47431B53-106E-4E05-ACF0-6473E022FEB1}"/>
    <cellStyle name="Comma [0] 20 3" xfId="22857" xr:uid="{00000000-0005-0000-0000-000037450000}"/>
    <cellStyle name="Comma [0] 20 3 2" xfId="22859" xr:uid="{00000000-0005-0000-0000-000038450000}"/>
    <cellStyle name="Comma [0] 20 4" xfId="22865" xr:uid="{00000000-0005-0000-0000-000039450000}"/>
    <cellStyle name="Comma [0] 20 4 2" xfId="22867" xr:uid="{00000000-0005-0000-0000-00003A450000}"/>
    <cellStyle name="Comma [0] 20 5" xfId="11513" xr:uid="{00000000-0005-0000-0000-00003B450000}"/>
    <cellStyle name="Comma [0] 20 6" xfId="22871" xr:uid="{00000000-0005-0000-0000-00003C450000}"/>
    <cellStyle name="Comma [0] 20 7" xfId="22873" xr:uid="{00000000-0005-0000-0000-00003D450000}"/>
    <cellStyle name="Comma [0] 20 8" xfId="49844" xr:uid="{00000000-0005-0000-0000-00003E450000}"/>
    <cellStyle name="Comma [0] 20 9" xfId="49858" xr:uid="{00000000-0005-0000-0000-00003F450000}"/>
    <cellStyle name="Comma [0] 20_REKAP IBT" xfId="22876" xr:uid="{00000000-0005-0000-0000-000040450000}"/>
    <cellStyle name="Comma [0] 21" xfId="15749" xr:uid="{00000000-0005-0000-0000-000041450000}"/>
    <cellStyle name="Comma [0] 21 2" xfId="22880" xr:uid="{00000000-0005-0000-0000-000042450000}"/>
    <cellStyle name="Comma [0] 21 2 2" xfId="22882" xr:uid="{00000000-0005-0000-0000-000043450000}"/>
    <cellStyle name="Comma [0] 21 3" xfId="22890" xr:uid="{00000000-0005-0000-0000-000044450000}"/>
    <cellStyle name="Comma [0] 21 3 2" xfId="22892" xr:uid="{00000000-0005-0000-0000-000045450000}"/>
    <cellStyle name="Comma [0] 21_REKAP IBT" xfId="22900" xr:uid="{00000000-0005-0000-0000-000046450000}"/>
    <cellStyle name="Comma [0] 22" xfId="22902" xr:uid="{00000000-0005-0000-0000-000047450000}"/>
    <cellStyle name="Comma [0] 22 2" xfId="22904" xr:uid="{00000000-0005-0000-0000-000048450000}"/>
    <cellStyle name="Comma [0] 22 2 2" xfId="22906" xr:uid="{00000000-0005-0000-0000-000049450000}"/>
    <cellStyle name="Comma [0] 22 3" xfId="22913" xr:uid="{00000000-0005-0000-0000-00004A450000}"/>
    <cellStyle name="Comma [0] 22 3 2" xfId="22915" xr:uid="{00000000-0005-0000-0000-00004B450000}"/>
    <cellStyle name="Comma [0] 22_REKAP IBT" xfId="22928" xr:uid="{00000000-0005-0000-0000-00004C450000}"/>
    <cellStyle name="Comma [0] 23" xfId="22930" xr:uid="{00000000-0005-0000-0000-00004D450000}"/>
    <cellStyle name="Comma [0] 23 2" xfId="22932" xr:uid="{00000000-0005-0000-0000-00004E450000}"/>
    <cellStyle name="Comma [0] 23 2 2" xfId="22934" xr:uid="{00000000-0005-0000-0000-00004F450000}"/>
    <cellStyle name="Comma [0] 23 3" xfId="22936" xr:uid="{00000000-0005-0000-0000-000050450000}"/>
    <cellStyle name="Comma [0] 23 3 2" xfId="22940" xr:uid="{00000000-0005-0000-0000-000051450000}"/>
    <cellStyle name="Comma [0] 23_REKAP IBT" xfId="14272" xr:uid="{00000000-0005-0000-0000-000052450000}"/>
    <cellStyle name="Comma [0] 24" xfId="20820" xr:uid="{00000000-0005-0000-0000-000053450000}"/>
    <cellStyle name="Comma [0] 24 2" xfId="22942" xr:uid="{00000000-0005-0000-0000-000054450000}"/>
    <cellStyle name="Comma [0] 24 2 2" xfId="20669" xr:uid="{00000000-0005-0000-0000-000055450000}"/>
    <cellStyle name="Comma [0] 24 3" xfId="22950" xr:uid="{00000000-0005-0000-0000-000056450000}"/>
    <cellStyle name="Comma [0] 24 3 2" xfId="22952" xr:uid="{00000000-0005-0000-0000-000057450000}"/>
    <cellStyle name="Comma [0] 24_REKAP IBT" xfId="22958" xr:uid="{00000000-0005-0000-0000-000058450000}"/>
    <cellStyle name="Comma [0] 25" xfId="23123" xr:uid="{00000000-0005-0000-0000-000059450000}"/>
    <cellStyle name="Comma [0] 25 2" xfId="23125" xr:uid="{00000000-0005-0000-0000-00005A450000}"/>
    <cellStyle name="Comma [0] 25 2 2" xfId="23128" xr:uid="{00000000-0005-0000-0000-00005B450000}"/>
    <cellStyle name="Comma [0] 25 3" xfId="23131" xr:uid="{00000000-0005-0000-0000-00005C450000}"/>
    <cellStyle name="Comma [0] 25 3 2" xfId="23134" xr:uid="{00000000-0005-0000-0000-00005D450000}"/>
    <cellStyle name="Comma [0] 25_REKAP IBT" xfId="23137" xr:uid="{00000000-0005-0000-0000-00005E450000}"/>
    <cellStyle name="Comma [0] 26" xfId="4569" xr:uid="{00000000-0005-0000-0000-00005F450000}"/>
    <cellStyle name="Comma [0] 26 2" xfId="4573" xr:uid="{00000000-0005-0000-0000-000060450000}"/>
    <cellStyle name="Comma [0] 26 2 2" xfId="18816" xr:uid="{00000000-0005-0000-0000-000061450000}"/>
    <cellStyle name="Comma [0] 26 3" xfId="23139" xr:uid="{00000000-0005-0000-0000-000062450000}"/>
    <cellStyle name="Comma [0] 26 3 2" xfId="19039" xr:uid="{00000000-0005-0000-0000-000063450000}"/>
    <cellStyle name="Comma [0] 26_REKAP IBT" xfId="23142" xr:uid="{00000000-0005-0000-0000-000064450000}"/>
    <cellStyle name="Comma [0] 27" xfId="4579" xr:uid="{00000000-0005-0000-0000-000065450000}"/>
    <cellStyle name="Comma [0] 27 2" xfId="14689" xr:uid="{00000000-0005-0000-0000-000066450000}"/>
    <cellStyle name="Comma [0] 27 2 2" xfId="20890" xr:uid="{00000000-0005-0000-0000-000067450000}"/>
    <cellStyle name="Comma [0] 27 3" xfId="23143" xr:uid="{00000000-0005-0000-0000-000068450000}"/>
    <cellStyle name="Comma [0] 27 3 2" xfId="21118" xr:uid="{00000000-0005-0000-0000-000069450000}"/>
    <cellStyle name="Comma [0] 27_REKAP IBT" xfId="23145" xr:uid="{00000000-0005-0000-0000-00006A450000}"/>
    <cellStyle name="Comma [0] 28" xfId="23148" xr:uid="{00000000-0005-0000-0000-00006B450000}"/>
    <cellStyle name="Comma [0] 28 2" xfId="16967" xr:uid="{00000000-0005-0000-0000-00006C450000}"/>
    <cellStyle name="Comma [0] 28 2 2" xfId="23150" xr:uid="{00000000-0005-0000-0000-00006D450000}"/>
    <cellStyle name="Comma [0] 28 3" xfId="23151" xr:uid="{00000000-0005-0000-0000-00006E450000}"/>
    <cellStyle name="Comma [0] 28 3 2" xfId="23153" xr:uid="{00000000-0005-0000-0000-00006F450000}"/>
    <cellStyle name="Comma [0] 28 4" xfId="23155" xr:uid="{00000000-0005-0000-0000-000070450000}"/>
    <cellStyle name="Comma [0] 28_REKAP IBT" xfId="23157" xr:uid="{00000000-0005-0000-0000-000071450000}"/>
    <cellStyle name="Comma [0] 29" xfId="23158" xr:uid="{00000000-0005-0000-0000-000072450000}"/>
    <cellStyle name="Comma [0] 29 2" xfId="23160" xr:uid="{00000000-0005-0000-0000-000073450000}"/>
    <cellStyle name="Comma [0] 29 2 2" xfId="20999" xr:uid="{00000000-0005-0000-0000-000074450000}"/>
    <cellStyle name="Comma [0] 29 3" xfId="23162" xr:uid="{00000000-0005-0000-0000-000075450000}"/>
    <cellStyle name="Comma [0] 29 3 2" xfId="23164" xr:uid="{00000000-0005-0000-0000-000076450000}"/>
    <cellStyle name="Comma [0] 29 4" xfId="23166" xr:uid="{00000000-0005-0000-0000-000077450000}"/>
    <cellStyle name="Comma [0] 29_REKAP IBT" xfId="23168" xr:uid="{00000000-0005-0000-0000-000078450000}"/>
    <cellStyle name="Comma [0] 3" xfId="23169" xr:uid="{00000000-0005-0000-0000-000079450000}"/>
    <cellStyle name="Comma [0] 3 10" xfId="23170" xr:uid="{00000000-0005-0000-0000-00007A450000}"/>
    <cellStyle name="Comma [0] 3 10 10" xfId="23171" xr:uid="{00000000-0005-0000-0000-00007B450000}"/>
    <cellStyle name="Comma [0] 3 10 10 2" xfId="23173" xr:uid="{00000000-0005-0000-0000-00007C450000}"/>
    <cellStyle name="Comma [0] 3 10 10 2 2" xfId="23175" xr:uid="{00000000-0005-0000-0000-00007D450000}"/>
    <cellStyle name="Comma [0] 3 10 10 2 2 2" xfId="23177" xr:uid="{00000000-0005-0000-0000-00007E450000}"/>
    <cellStyle name="Comma [0] 3 10 10 2 3" xfId="23179" xr:uid="{00000000-0005-0000-0000-00007F450000}"/>
    <cellStyle name="Comma [0] 3 10 10 2 3 2" xfId="23181" xr:uid="{00000000-0005-0000-0000-000080450000}"/>
    <cellStyle name="Comma [0] 3 10 10 2 4" xfId="23184" xr:uid="{00000000-0005-0000-0000-000081450000}"/>
    <cellStyle name="Comma [0] 3 10 10 2_REKAP IBT" xfId="23186" xr:uid="{00000000-0005-0000-0000-000082450000}"/>
    <cellStyle name="Comma [0] 3 10 10 3" xfId="23188" xr:uid="{00000000-0005-0000-0000-000083450000}"/>
    <cellStyle name="Comma [0] 3 10 10 3 2" xfId="23190" xr:uid="{00000000-0005-0000-0000-000084450000}"/>
    <cellStyle name="Comma [0] 3 10 10 3 2 2" xfId="23191" xr:uid="{00000000-0005-0000-0000-000085450000}"/>
    <cellStyle name="Comma [0] 3 10 10 3 3" xfId="23192" xr:uid="{00000000-0005-0000-0000-000086450000}"/>
    <cellStyle name="Comma [0] 3 10 10 3 3 2" xfId="23193" xr:uid="{00000000-0005-0000-0000-000087450000}"/>
    <cellStyle name="Comma [0] 3 10 10 3 4" xfId="23194" xr:uid="{00000000-0005-0000-0000-000088450000}"/>
    <cellStyle name="Comma [0] 3 10 10 3_REKAP IBT" xfId="23195" xr:uid="{00000000-0005-0000-0000-000089450000}"/>
    <cellStyle name="Comma [0] 3 10 10 4" xfId="23198" xr:uid="{00000000-0005-0000-0000-00008A450000}"/>
    <cellStyle name="Comma [0] 3 10 10 4 2" xfId="23201" xr:uid="{00000000-0005-0000-0000-00008B450000}"/>
    <cellStyle name="Comma [0] 3 10 10 5" xfId="23206" xr:uid="{00000000-0005-0000-0000-00008C450000}"/>
    <cellStyle name="Comma [0] 3 10 10 5 2" xfId="23209" xr:uid="{00000000-0005-0000-0000-00008D450000}"/>
    <cellStyle name="Comma [0] 3 10 10 6" xfId="23210" xr:uid="{00000000-0005-0000-0000-00008E450000}"/>
    <cellStyle name="Comma [0] 3 10 10_REKAP IBT" xfId="23211" xr:uid="{00000000-0005-0000-0000-00008F450000}"/>
    <cellStyle name="Comma [0] 3 10 11" xfId="23212" xr:uid="{00000000-0005-0000-0000-000090450000}"/>
    <cellStyle name="Comma [0] 3 10 11 2" xfId="23214" xr:uid="{00000000-0005-0000-0000-000091450000}"/>
    <cellStyle name="Comma [0] 3 10 11 2 2" xfId="23216" xr:uid="{00000000-0005-0000-0000-000092450000}"/>
    <cellStyle name="Comma [0] 3 10 11 2 2 2" xfId="23221" xr:uid="{00000000-0005-0000-0000-000093450000}"/>
    <cellStyle name="Comma [0] 3 10 11 2 3" xfId="23223" xr:uid="{00000000-0005-0000-0000-000094450000}"/>
    <cellStyle name="Comma [0] 3 10 11 2 3 2" xfId="23226" xr:uid="{00000000-0005-0000-0000-000095450000}"/>
    <cellStyle name="Comma [0] 3 10 11 2 4" xfId="23229" xr:uid="{00000000-0005-0000-0000-000096450000}"/>
    <cellStyle name="Comma [0] 3 10 11 2_REKAP IBT" xfId="67" xr:uid="{00000000-0005-0000-0000-000097450000}"/>
    <cellStyle name="Comma [0] 3 10 11 3" xfId="9620" xr:uid="{00000000-0005-0000-0000-000098450000}"/>
    <cellStyle name="Comma [0] 3 10 11 3 2" xfId="23231" xr:uid="{00000000-0005-0000-0000-000099450000}"/>
    <cellStyle name="Comma [0] 3 10 11 3 2 2" xfId="23233" xr:uid="{00000000-0005-0000-0000-00009A450000}"/>
    <cellStyle name="Comma [0] 3 10 11 3 3" xfId="23234" xr:uid="{00000000-0005-0000-0000-00009B450000}"/>
    <cellStyle name="Comma [0] 3 10 11 3 3 2" xfId="23238" xr:uid="{00000000-0005-0000-0000-00009C450000}"/>
    <cellStyle name="Comma [0] 3 10 11 3 4" xfId="23239" xr:uid="{00000000-0005-0000-0000-00009D450000}"/>
    <cellStyle name="Comma [0] 3 10 11 3_REKAP IBT" xfId="23240" xr:uid="{00000000-0005-0000-0000-00009E450000}"/>
    <cellStyle name="Comma [0] 3 10 11 4" xfId="9624" xr:uid="{00000000-0005-0000-0000-00009F450000}"/>
    <cellStyle name="Comma [0] 3 10 11 4 2" xfId="23243" xr:uid="{00000000-0005-0000-0000-0000A0450000}"/>
    <cellStyle name="Comma [0] 3 10 11 5" xfId="9629" xr:uid="{00000000-0005-0000-0000-0000A1450000}"/>
    <cellStyle name="Comma [0] 3 10 11 5 2" xfId="23245" xr:uid="{00000000-0005-0000-0000-0000A2450000}"/>
    <cellStyle name="Comma [0] 3 10 11 6" xfId="9630" xr:uid="{00000000-0005-0000-0000-0000A3450000}"/>
    <cellStyle name="Comma [0] 3 10 11_REKAP IBT" xfId="23246" xr:uid="{00000000-0005-0000-0000-0000A4450000}"/>
    <cellStyle name="Comma [0] 3 10 12" xfId="23247" xr:uid="{00000000-0005-0000-0000-0000A5450000}"/>
    <cellStyle name="Comma [0] 3 10 12 2" xfId="23249" xr:uid="{00000000-0005-0000-0000-0000A6450000}"/>
    <cellStyle name="Comma [0] 3 10 12 2 2" xfId="23251" xr:uid="{00000000-0005-0000-0000-0000A7450000}"/>
    <cellStyle name="Comma [0] 3 10 12 3" xfId="23253" xr:uid="{00000000-0005-0000-0000-0000A8450000}"/>
    <cellStyle name="Comma [0] 3 10 12 3 2" xfId="23256" xr:uid="{00000000-0005-0000-0000-0000A9450000}"/>
    <cellStyle name="Comma [0] 3 10 12 4" xfId="23260" xr:uid="{00000000-0005-0000-0000-0000AA450000}"/>
    <cellStyle name="Comma [0] 3 10 12_REKAP IBT" xfId="23261" xr:uid="{00000000-0005-0000-0000-0000AB450000}"/>
    <cellStyle name="Comma [0] 3 10 13" xfId="23262" xr:uid="{00000000-0005-0000-0000-0000AC450000}"/>
    <cellStyle name="Comma [0] 3 10 13 2" xfId="23263" xr:uid="{00000000-0005-0000-0000-0000AD450000}"/>
    <cellStyle name="Comma [0] 3 10 13 2 2" xfId="23264" xr:uid="{00000000-0005-0000-0000-0000AE450000}"/>
    <cellStyle name="Comma [0] 3 10 13 3" xfId="23267" xr:uid="{00000000-0005-0000-0000-0000AF450000}"/>
    <cellStyle name="Comma [0] 3 10 13 3 2" xfId="23268" xr:uid="{00000000-0005-0000-0000-0000B0450000}"/>
    <cellStyle name="Comma [0] 3 10 13 4" xfId="23270" xr:uid="{00000000-0005-0000-0000-0000B1450000}"/>
    <cellStyle name="Comma [0] 3 10 13_REKAP IBT" xfId="8851" xr:uid="{00000000-0005-0000-0000-0000B2450000}"/>
    <cellStyle name="Comma [0] 3 10 14" xfId="23271" xr:uid="{00000000-0005-0000-0000-0000B3450000}"/>
    <cellStyle name="Comma [0] 3 10 14 2" xfId="23272" xr:uid="{00000000-0005-0000-0000-0000B4450000}"/>
    <cellStyle name="Comma [0] 3 10 15" xfId="23273" xr:uid="{00000000-0005-0000-0000-0000B5450000}"/>
    <cellStyle name="Comma [0] 3 10 15 2" xfId="23276" xr:uid="{00000000-0005-0000-0000-0000B6450000}"/>
    <cellStyle name="Comma [0] 3 10 16" xfId="23277" xr:uid="{00000000-0005-0000-0000-0000B7450000}"/>
    <cellStyle name="Comma [0] 3 10 2" xfId="23278" xr:uid="{00000000-0005-0000-0000-0000B8450000}"/>
    <cellStyle name="Comma [0] 3 10 2 2" xfId="20896" xr:uid="{00000000-0005-0000-0000-0000B9450000}"/>
    <cellStyle name="Comma [0] 3 10 2 2 2" xfId="1929" xr:uid="{00000000-0005-0000-0000-0000BA450000}"/>
    <cellStyle name="Comma [0] 3 10 2 2 2 2" xfId="23279" xr:uid="{00000000-0005-0000-0000-0000BB450000}"/>
    <cellStyle name="Comma [0] 3 10 2 2 3" xfId="23280" xr:uid="{00000000-0005-0000-0000-0000BC450000}"/>
    <cellStyle name="Comma [0] 3 10 2 2 3 2" xfId="23281" xr:uid="{00000000-0005-0000-0000-0000BD450000}"/>
    <cellStyle name="Comma [0] 3 10 2 2 4" xfId="23282" xr:uid="{00000000-0005-0000-0000-0000BE450000}"/>
    <cellStyle name="Comma [0] 3 10 2 2_REKAP IBT" xfId="23283" xr:uid="{00000000-0005-0000-0000-0000BF450000}"/>
    <cellStyle name="Comma [0] 3 10 2 3" xfId="20898" xr:uid="{00000000-0005-0000-0000-0000C0450000}"/>
    <cellStyle name="Comma [0] 3 10 2 3 2" xfId="23284" xr:uid="{00000000-0005-0000-0000-0000C1450000}"/>
    <cellStyle name="Comma [0] 3 10 2 3 2 2" xfId="1092" xr:uid="{00000000-0005-0000-0000-0000C2450000}"/>
    <cellStyle name="Comma [0] 3 10 2 3 3" xfId="23289" xr:uid="{00000000-0005-0000-0000-0000C3450000}"/>
    <cellStyle name="Comma [0] 3 10 2 3 3 2" xfId="2249" xr:uid="{00000000-0005-0000-0000-0000C4450000}"/>
    <cellStyle name="Comma [0] 3 10 2 3 4" xfId="23291" xr:uid="{00000000-0005-0000-0000-0000C5450000}"/>
    <cellStyle name="Comma [0] 3 10 2 3_REKAP IBT" xfId="23292" xr:uid="{00000000-0005-0000-0000-0000C6450000}"/>
    <cellStyle name="Comma [0] 3 10 2 4" xfId="20902" xr:uid="{00000000-0005-0000-0000-0000C7450000}"/>
    <cellStyle name="Comma [0] 3 10 2 4 2" xfId="23294" xr:uid="{00000000-0005-0000-0000-0000C8450000}"/>
    <cellStyle name="Comma [0] 3 10 2 5" xfId="23297" xr:uid="{00000000-0005-0000-0000-0000C9450000}"/>
    <cellStyle name="Comma [0] 3 10 2 5 2" xfId="23300" xr:uid="{00000000-0005-0000-0000-0000CA450000}"/>
    <cellStyle name="Comma [0] 3 10 2 6" xfId="23303" xr:uid="{00000000-0005-0000-0000-0000CB450000}"/>
    <cellStyle name="Comma [0] 3 10 2_REKAP IBT" xfId="23304" xr:uid="{00000000-0005-0000-0000-0000CC450000}"/>
    <cellStyle name="Comma [0] 3 10 3" xfId="23305" xr:uid="{00000000-0005-0000-0000-0000CD450000}"/>
    <cellStyle name="Comma [0] 3 10 3 2" xfId="20908" xr:uid="{00000000-0005-0000-0000-0000CE450000}"/>
    <cellStyle name="Comma [0] 3 10 3 2 2" xfId="23306" xr:uid="{00000000-0005-0000-0000-0000CF450000}"/>
    <cellStyle name="Comma [0] 3 10 3 2 2 2" xfId="23310" xr:uid="{00000000-0005-0000-0000-0000D0450000}"/>
    <cellStyle name="Comma [0] 3 10 3 2 3" xfId="23311" xr:uid="{00000000-0005-0000-0000-0000D1450000}"/>
    <cellStyle name="Comma [0] 3 10 3 2 3 2" xfId="23314" xr:uid="{00000000-0005-0000-0000-0000D2450000}"/>
    <cellStyle name="Comma [0] 3 10 3 2 4" xfId="23315" xr:uid="{00000000-0005-0000-0000-0000D3450000}"/>
    <cellStyle name="Comma [0] 3 10 3 2_REKAP IBT" xfId="23317" xr:uid="{00000000-0005-0000-0000-0000D4450000}"/>
    <cellStyle name="Comma [0] 3 10 3 3" xfId="20910" xr:uid="{00000000-0005-0000-0000-0000D5450000}"/>
    <cellStyle name="Comma [0] 3 10 3 3 2" xfId="23318" xr:uid="{00000000-0005-0000-0000-0000D6450000}"/>
    <cellStyle name="Comma [0] 3 10 3 3 2 2" xfId="10564" xr:uid="{00000000-0005-0000-0000-0000D7450000}"/>
    <cellStyle name="Comma [0] 3 10 3 3 3" xfId="23319" xr:uid="{00000000-0005-0000-0000-0000D8450000}"/>
    <cellStyle name="Comma [0] 3 10 3 3 3 2" xfId="23324" xr:uid="{00000000-0005-0000-0000-0000D9450000}"/>
    <cellStyle name="Comma [0] 3 10 3 3 4" xfId="23325" xr:uid="{00000000-0005-0000-0000-0000DA450000}"/>
    <cellStyle name="Comma [0] 3 10 3 3_REKAP IBT" xfId="23326" xr:uid="{00000000-0005-0000-0000-0000DB450000}"/>
    <cellStyle name="Comma [0] 3 10 3 4" xfId="20913" xr:uid="{00000000-0005-0000-0000-0000DC450000}"/>
    <cellStyle name="Comma [0] 3 10 3 4 2" xfId="23328" xr:uid="{00000000-0005-0000-0000-0000DD450000}"/>
    <cellStyle name="Comma [0] 3 10 3 5" xfId="5196" xr:uid="{00000000-0005-0000-0000-0000DE450000}"/>
    <cellStyle name="Comma [0] 3 10 3 5 2" xfId="21416" xr:uid="{00000000-0005-0000-0000-0000DF450000}"/>
    <cellStyle name="Comma [0] 3 10 3 6" xfId="23331" xr:uid="{00000000-0005-0000-0000-0000E0450000}"/>
    <cellStyle name="Comma [0] 3 10 3_REKAP IBT" xfId="23332" xr:uid="{00000000-0005-0000-0000-0000E1450000}"/>
    <cellStyle name="Comma [0] 3 10 4" xfId="23333" xr:uid="{00000000-0005-0000-0000-0000E2450000}"/>
    <cellStyle name="Comma [0] 3 10 4 2" xfId="20918" xr:uid="{00000000-0005-0000-0000-0000E3450000}"/>
    <cellStyle name="Comma [0] 3 10 4 2 2" xfId="21983" xr:uid="{00000000-0005-0000-0000-0000E4450000}"/>
    <cellStyle name="Comma [0] 3 10 4 2 2 2" xfId="21985" xr:uid="{00000000-0005-0000-0000-0000E5450000}"/>
    <cellStyle name="Comma [0] 3 10 4 2 3" xfId="21987" xr:uid="{00000000-0005-0000-0000-0000E6450000}"/>
    <cellStyle name="Comma [0] 3 10 4 2 3 2" xfId="18418" xr:uid="{00000000-0005-0000-0000-0000E7450000}"/>
    <cellStyle name="Comma [0] 3 10 4 2 4" xfId="16882" xr:uid="{00000000-0005-0000-0000-0000E8450000}"/>
    <cellStyle name="Comma [0] 3 10 4 2_REKAP IBT" xfId="21049" xr:uid="{00000000-0005-0000-0000-0000E9450000}"/>
    <cellStyle name="Comma [0] 3 10 4 3" xfId="19872" xr:uid="{00000000-0005-0000-0000-0000EA450000}"/>
    <cellStyle name="Comma [0] 3 10 4 3 2" xfId="21991" xr:uid="{00000000-0005-0000-0000-0000EB450000}"/>
    <cellStyle name="Comma [0] 3 10 4 3 2 2" xfId="21993" xr:uid="{00000000-0005-0000-0000-0000EC450000}"/>
    <cellStyle name="Comma [0] 3 10 4 3 3" xfId="21999" xr:uid="{00000000-0005-0000-0000-0000ED450000}"/>
    <cellStyle name="Comma [0] 3 10 4 3 3 2" xfId="23336" xr:uid="{00000000-0005-0000-0000-0000EE450000}"/>
    <cellStyle name="Comma [0] 3 10 4 3 4" xfId="23337" xr:uid="{00000000-0005-0000-0000-0000EF450000}"/>
    <cellStyle name="Comma [0] 3 10 4 3_REKAP IBT" xfId="22001" xr:uid="{00000000-0005-0000-0000-0000F0450000}"/>
    <cellStyle name="Comma [0] 3 10 4 4" xfId="20922" xr:uid="{00000000-0005-0000-0000-0000F1450000}"/>
    <cellStyle name="Comma [0] 3 10 4 4 2" xfId="2890" xr:uid="{00000000-0005-0000-0000-0000F2450000}"/>
    <cellStyle name="Comma [0] 3 10 4 5" xfId="22010" xr:uid="{00000000-0005-0000-0000-0000F3450000}"/>
    <cellStyle name="Comma [0] 3 10 4 5 2" xfId="22012" xr:uid="{00000000-0005-0000-0000-0000F4450000}"/>
    <cellStyle name="Comma [0] 3 10 4 6" xfId="22022" xr:uid="{00000000-0005-0000-0000-0000F5450000}"/>
    <cellStyle name="Comma [0] 3 10 4_REKAP IBT" xfId="23340" xr:uid="{00000000-0005-0000-0000-0000F6450000}"/>
    <cellStyle name="Comma [0] 3 10 5" xfId="4498" xr:uid="{00000000-0005-0000-0000-0000F7450000}"/>
    <cellStyle name="Comma [0] 3 10 5 2" xfId="4503" xr:uid="{00000000-0005-0000-0000-0000F8450000}"/>
    <cellStyle name="Comma [0] 3 10 5 2 2" xfId="23341" xr:uid="{00000000-0005-0000-0000-0000F9450000}"/>
    <cellStyle name="Comma [0] 3 10 5 2 2 2" xfId="23342" xr:uid="{00000000-0005-0000-0000-0000FA450000}"/>
    <cellStyle name="Comma [0] 3 10 5 2 3" xfId="23343" xr:uid="{00000000-0005-0000-0000-0000FB450000}"/>
    <cellStyle name="Comma [0] 3 10 5 2 3 2" xfId="23344" xr:uid="{00000000-0005-0000-0000-0000FC450000}"/>
    <cellStyle name="Comma [0] 3 10 5 2 4" xfId="23346" xr:uid="{00000000-0005-0000-0000-0000FD450000}"/>
    <cellStyle name="Comma [0] 3 10 5 2_REKAP IBT" xfId="23347" xr:uid="{00000000-0005-0000-0000-0000FE450000}"/>
    <cellStyle name="Comma [0] 3 10 5 3" xfId="23348" xr:uid="{00000000-0005-0000-0000-0000FF450000}"/>
    <cellStyle name="Comma [0] 3 10 5 3 2" xfId="23349" xr:uid="{00000000-0005-0000-0000-000000460000}"/>
    <cellStyle name="Comma [0] 3 10 5 3 2 2" xfId="23350" xr:uid="{00000000-0005-0000-0000-000001460000}"/>
    <cellStyle name="Comma [0] 3 10 5 3 3" xfId="23351" xr:uid="{00000000-0005-0000-0000-000002460000}"/>
    <cellStyle name="Comma [0] 3 10 5 3 3 2" xfId="23353" xr:uid="{00000000-0005-0000-0000-000003460000}"/>
    <cellStyle name="Comma [0] 3 10 5 3 4" xfId="23355" xr:uid="{00000000-0005-0000-0000-000004460000}"/>
    <cellStyle name="Comma [0] 3 10 5 3_REKAP IBT" xfId="23356" xr:uid="{00000000-0005-0000-0000-000005460000}"/>
    <cellStyle name="Comma [0] 3 10 5 4" xfId="23358" xr:uid="{00000000-0005-0000-0000-000006460000}"/>
    <cellStyle name="Comma [0] 3 10 5 4 2" xfId="23359" xr:uid="{00000000-0005-0000-0000-000007460000}"/>
    <cellStyle name="Comma [0] 3 10 5 5" xfId="23360" xr:uid="{00000000-0005-0000-0000-000008460000}"/>
    <cellStyle name="Comma [0] 3 10 5 5 2" xfId="23361" xr:uid="{00000000-0005-0000-0000-000009460000}"/>
    <cellStyle name="Comma [0] 3 10 5 6" xfId="23362" xr:uid="{00000000-0005-0000-0000-00000A460000}"/>
    <cellStyle name="Comma [0] 3 10 5_REKAP IBT" xfId="23363" xr:uid="{00000000-0005-0000-0000-00000B460000}"/>
    <cellStyle name="Comma [0] 3 10 6" xfId="4508" xr:uid="{00000000-0005-0000-0000-00000C460000}"/>
    <cellStyle name="Comma [0] 3 10 6 2" xfId="23364" xr:uid="{00000000-0005-0000-0000-00000D460000}"/>
    <cellStyle name="Comma [0] 3 10 6 2 2" xfId="23367" xr:uid="{00000000-0005-0000-0000-00000E460000}"/>
    <cellStyle name="Comma [0] 3 10 6 2 2 2" xfId="23370" xr:uid="{00000000-0005-0000-0000-00000F460000}"/>
    <cellStyle name="Comma [0] 3 10 6 2 3" xfId="23373" xr:uid="{00000000-0005-0000-0000-000010460000}"/>
    <cellStyle name="Comma [0] 3 10 6 2 3 2" xfId="23376" xr:uid="{00000000-0005-0000-0000-000011460000}"/>
    <cellStyle name="Comma [0] 3 10 6 2 4" xfId="23380" xr:uid="{00000000-0005-0000-0000-000012460000}"/>
    <cellStyle name="Comma [0] 3 10 6 2_REKAP IBT" xfId="23381" xr:uid="{00000000-0005-0000-0000-000013460000}"/>
    <cellStyle name="Comma [0] 3 10 6 3" xfId="23382" xr:uid="{00000000-0005-0000-0000-000014460000}"/>
    <cellStyle name="Comma [0] 3 10 6 3 2" xfId="23384" xr:uid="{00000000-0005-0000-0000-000015460000}"/>
    <cellStyle name="Comma [0] 3 10 6 3 2 2" xfId="23385" xr:uid="{00000000-0005-0000-0000-000016460000}"/>
    <cellStyle name="Comma [0] 3 10 6 3 3" xfId="23386" xr:uid="{00000000-0005-0000-0000-000017460000}"/>
    <cellStyle name="Comma [0] 3 10 6 3 3 2" xfId="23388" xr:uid="{00000000-0005-0000-0000-000018460000}"/>
    <cellStyle name="Comma [0] 3 10 6 3 4" xfId="23389" xr:uid="{00000000-0005-0000-0000-000019460000}"/>
    <cellStyle name="Comma [0] 3 10 6 3_REKAP IBT" xfId="23390" xr:uid="{00000000-0005-0000-0000-00001A460000}"/>
    <cellStyle name="Comma [0] 3 10 6 4" xfId="23391" xr:uid="{00000000-0005-0000-0000-00001B460000}"/>
    <cellStyle name="Comma [0] 3 10 6 4 2" xfId="23392" xr:uid="{00000000-0005-0000-0000-00001C460000}"/>
    <cellStyle name="Comma [0] 3 10 6 5" xfId="23393" xr:uid="{00000000-0005-0000-0000-00001D460000}"/>
    <cellStyle name="Comma [0] 3 10 6 5 2" xfId="23394" xr:uid="{00000000-0005-0000-0000-00001E460000}"/>
    <cellStyle name="Comma [0] 3 10 6 6" xfId="23395" xr:uid="{00000000-0005-0000-0000-00001F460000}"/>
    <cellStyle name="Comma [0] 3 10 6_REKAP IBT" xfId="4334" xr:uid="{00000000-0005-0000-0000-000020460000}"/>
    <cellStyle name="Comma [0] 3 10 7" xfId="23397" xr:uid="{00000000-0005-0000-0000-000021460000}"/>
    <cellStyle name="Comma [0] 3 10 7 2" xfId="23398" xr:uid="{00000000-0005-0000-0000-000022460000}"/>
    <cellStyle name="Comma [0] 3 10 7 2 2" xfId="2386" xr:uid="{00000000-0005-0000-0000-000023460000}"/>
    <cellStyle name="Comma [0] 3 10 7 2 2 2" xfId="23399" xr:uid="{00000000-0005-0000-0000-000024460000}"/>
    <cellStyle name="Comma [0] 3 10 7 2 3" xfId="23400" xr:uid="{00000000-0005-0000-0000-000025460000}"/>
    <cellStyle name="Comma [0] 3 10 7 2 3 2" xfId="23401" xr:uid="{00000000-0005-0000-0000-000026460000}"/>
    <cellStyle name="Comma [0] 3 10 7 2 4" xfId="23402" xr:uid="{00000000-0005-0000-0000-000027460000}"/>
    <cellStyle name="Comma [0] 3 10 7 2_REKAP IBT" xfId="23403" xr:uid="{00000000-0005-0000-0000-000028460000}"/>
    <cellStyle name="Comma [0] 3 10 7 3" xfId="23404" xr:uid="{00000000-0005-0000-0000-000029460000}"/>
    <cellStyle name="Comma [0] 3 10 7 3 2" xfId="23406" xr:uid="{00000000-0005-0000-0000-00002A460000}"/>
    <cellStyle name="Comma [0] 3 10 7 3 2 2" xfId="23407" xr:uid="{00000000-0005-0000-0000-00002B460000}"/>
    <cellStyle name="Comma [0] 3 10 7 3 3" xfId="23408" xr:uid="{00000000-0005-0000-0000-00002C460000}"/>
    <cellStyle name="Comma [0] 3 10 7 3 3 2" xfId="23409" xr:uid="{00000000-0005-0000-0000-00002D460000}"/>
    <cellStyle name="Comma [0] 3 10 7 3 4" xfId="23410" xr:uid="{00000000-0005-0000-0000-00002E460000}"/>
    <cellStyle name="Comma [0] 3 10 7 3_REKAP IBT" xfId="15572" xr:uid="{00000000-0005-0000-0000-00002F460000}"/>
    <cellStyle name="Comma [0] 3 10 7 4" xfId="23411" xr:uid="{00000000-0005-0000-0000-000030460000}"/>
    <cellStyle name="Comma [0] 3 10 7 4 2" xfId="23413" xr:uid="{00000000-0005-0000-0000-000031460000}"/>
    <cellStyle name="Comma [0] 3 10 7 5" xfId="23414" xr:uid="{00000000-0005-0000-0000-000032460000}"/>
    <cellStyle name="Comma [0] 3 10 7 5 2" xfId="23415" xr:uid="{00000000-0005-0000-0000-000033460000}"/>
    <cellStyle name="Comma [0] 3 10 7 6" xfId="23416" xr:uid="{00000000-0005-0000-0000-000034460000}"/>
    <cellStyle name="Comma [0] 3 10 7_REKAP IBT" xfId="23417" xr:uid="{00000000-0005-0000-0000-000035460000}"/>
    <cellStyle name="Comma [0] 3 10 8" xfId="23208" xr:uid="{00000000-0005-0000-0000-000036460000}"/>
    <cellStyle name="Comma [0] 3 10 8 2" xfId="23418" xr:uid="{00000000-0005-0000-0000-000037460000}"/>
    <cellStyle name="Comma [0] 3 10 8 2 2" xfId="23419" xr:uid="{00000000-0005-0000-0000-000038460000}"/>
    <cellStyle name="Comma [0] 3 10 8 2 2 2" xfId="12705" xr:uid="{00000000-0005-0000-0000-000039460000}"/>
    <cellStyle name="Comma [0] 3 10 8 2 3" xfId="23420" xr:uid="{00000000-0005-0000-0000-00003A460000}"/>
    <cellStyle name="Comma [0] 3 10 8 2 3 2" xfId="12724" xr:uid="{00000000-0005-0000-0000-00003B460000}"/>
    <cellStyle name="Comma [0] 3 10 8 2 4" xfId="23421" xr:uid="{00000000-0005-0000-0000-00003C460000}"/>
    <cellStyle name="Comma [0] 3 10 8 2_REKAP IBT" xfId="23422" xr:uid="{00000000-0005-0000-0000-00003D460000}"/>
    <cellStyle name="Comma [0] 3 10 8 3" xfId="23423" xr:uid="{00000000-0005-0000-0000-00003E460000}"/>
    <cellStyle name="Comma [0] 3 10 8 3 2" xfId="23424" xr:uid="{00000000-0005-0000-0000-00003F460000}"/>
    <cellStyle name="Comma [0] 3 10 8 3 2 2" xfId="13213" xr:uid="{00000000-0005-0000-0000-000040460000}"/>
    <cellStyle name="Comma [0] 3 10 8 3 3" xfId="23425" xr:uid="{00000000-0005-0000-0000-000041460000}"/>
    <cellStyle name="Comma [0] 3 10 8 3 3 2" xfId="23426" xr:uid="{00000000-0005-0000-0000-000042460000}"/>
    <cellStyle name="Comma [0] 3 10 8 3 4" xfId="23429" xr:uid="{00000000-0005-0000-0000-000043460000}"/>
    <cellStyle name="Comma [0] 3 10 8 3_REKAP IBT" xfId="9880" xr:uid="{00000000-0005-0000-0000-000044460000}"/>
    <cellStyle name="Comma [0] 3 10 8 4" xfId="23430" xr:uid="{00000000-0005-0000-0000-000045460000}"/>
    <cellStyle name="Comma [0] 3 10 8 4 2" xfId="23431" xr:uid="{00000000-0005-0000-0000-000046460000}"/>
    <cellStyle name="Comma [0] 3 10 8 5" xfId="23432" xr:uid="{00000000-0005-0000-0000-000047460000}"/>
    <cellStyle name="Comma [0] 3 10 8 5 2" xfId="23433" xr:uid="{00000000-0005-0000-0000-000048460000}"/>
    <cellStyle name="Comma [0] 3 10 8 6" xfId="23435" xr:uid="{00000000-0005-0000-0000-000049460000}"/>
    <cellStyle name="Comma [0] 3 10 8_REKAP IBT" xfId="23436" xr:uid="{00000000-0005-0000-0000-00004A460000}"/>
    <cellStyle name="Comma [0] 3 10 9" xfId="23437" xr:uid="{00000000-0005-0000-0000-00004B460000}"/>
    <cellStyle name="Comma [0] 3 10 9 2" xfId="23438" xr:uid="{00000000-0005-0000-0000-00004C460000}"/>
    <cellStyle name="Comma [0] 3 10 9 2 2" xfId="23439" xr:uid="{00000000-0005-0000-0000-00004D460000}"/>
    <cellStyle name="Comma [0] 3 10 9 2 2 2" xfId="10793" xr:uid="{00000000-0005-0000-0000-00004E460000}"/>
    <cellStyle name="Comma [0] 3 10 9 2 3" xfId="23440" xr:uid="{00000000-0005-0000-0000-00004F460000}"/>
    <cellStyle name="Comma [0] 3 10 9 2 3 2" xfId="23441" xr:uid="{00000000-0005-0000-0000-000050460000}"/>
    <cellStyle name="Comma [0] 3 10 9 2 4" xfId="23442" xr:uid="{00000000-0005-0000-0000-000051460000}"/>
    <cellStyle name="Comma [0] 3 10 9 2_REKAP IBT" xfId="23443" xr:uid="{00000000-0005-0000-0000-000052460000}"/>
    <cellStyle name="Comma [0] 3 10 9 3" xfId="23444" xr:uid="{00000000-0005-0000-0000-000053460000}"/>
    <cellStyle name="Comma [0] 3 10 9 3 2" xfId="23445" xr:uid="{00000000-0005-0000-0000-000054460000}"/>
    <cellStyle name="Comma [0] 3 10 9 3 2 2" xfId="23446" xr:uid="{00000000-0005-0000-0000-000055460000}"/>
    <cellStyle name="Comma [0] 3 10 9 3 3" xfId="23448" xr:uid="{00000000-0005-0000-0000-000056460000}"/>
    <cellStyle name="Comma [0] 3 10 9 3 3 2" xfId="23450" xr:uid="{00000000-0005-0000-0000-000057460000}"/>
    <cellStyle name="Comma [0] 3 10 9 3 4" xfId="23452" xr:uid="{00000000-0005-0000-0000-000058460000}"/>
    <cellStyle name="Comma [0] 3 10 9 3_REKAP IBT" xfId="23455" xr:uid="{00000000-0005-0000-0000-000059460000}"/>
    <cellStyle name="Comma [0] 3 10 9 4" xfId="23456" xr:uid="{00000000-0005-0000-0000-00005A460000}"/>
    <cellStyle name="Comma [0] 3 10 9 4 2" xfId="23457" xr:uid="{00000000-0005-0000-0000-00005B460000}"/>
    <cellStyle name="Comma [0] 3 10 9 5" xfId="23459" xr:uid="{00000000-0005-0000-0000-00005C460000}"/>
    <cellStyle name="Comma [0] 3 10 9 5 2" xfId="2267" xr:uid="{00000000-0005-0000-0000-00005D460000}"/>
    <cellStyle name="Comma [0] 3 10 9 6" xfId="23460" xr:uid="{00000000-0005-0000-0000-00005E460000}"/>
    <cellStyle name="Comma [0] 3 10 9_REKAP IBT" xfId="23463" xr:uid="{00000000-0005-0000-0000-00005F460000}"/>
    <cellStyle name="Comma [0] 3 10_REKAP IBT" xfId="23465" xr:uid="{00000000-0005-0000-0000-000060460000}"/>
    <cellStyle name="Comma [0] 3 11" xfId="23466" xr:uid="{00000000-0005-0000-0000-000061460000}"/>
    <cellStyle name="Comma [0] 3 11 10" xfId="18040" xr:uid="{00000000-0005-0000-0000-000062460000}"/>
    <cellStyle name="Comma [0] 3 11 10 2" xfId="23468" xr:uid="{00000000-0005-0000-0000-000063460000}"/>
    <cellStyle name="Comma [0] 3 11 10 2 2" xfId="9835" xr:uid="{00000000-0005-0000-0000-000064460000}"/>
    <cellStyle name="Comma [0] 3 11 10 2 2 2" xfId="23473" xr:uid="{00000000-0005-0000-0000-000065460000}"/>
    <cellStyle name="Comma [0] 3 11 10 2 3" xfId="23476" xr:uid="{00000000-0005-0000-0000-000066460000}"/>
    <cellStyle name="Comma [0] 3 11 10 2 3 2" xfId="23481" xr:uid="{00000000-0005-0000-0000-000067460000}"/>
    <cellStyle name="Comma [0] 3 11 10 2 4" xfId="23484" xr:uid="{00000000-0005-0000-0000-000068460000}"/>
    <cellStyle name="Comma [0] 3 11 10 2_REKAP IBT" xfId="4070" xr:uid="{00000000-0005-0000-0000-000069460000}"/>
    <cellStyle name="Comma [0] 3 11 10 3" xfId="23486" xr:uid="{00000000-0005-0000-0000-00006A460000}"/>
    <cellStyle name="Comma [0] 3 11 10 3 2" xfId="9868" xr:uid="{00000000-0005-0000-0000-00006B460000}"/>
    <cellStyle name="Comma [0] 3 11 10 3 2 2" xfId="23488" xr:uid="{00000000-0005-0000-0000-00006C460000}"/>
    <cellStyle name="Comma [0] 3 11 10 3 3" xfId="23491" xr:uid="{00000000-0005-0000-0000-00006D460000}"/>
    <cellStyle name="Comma [0] 3 11 10 3 3 2" xfId="23493" xr:uid="{00000000-0005-0000-0000-00006E460000}"/>
    <cellStyle name="Comma [0] 3 11 10 3 4" xfId="21167" xr:uid="{00000000-0005-0000-0000-00006F460000}"/>
    <cellStyle name="Comma [0] 3 11 10 3_REKAP IBT" xfId="23494" xr:uid="{00000000-0005-0000-0000-000070460000}"/>
    <cellStyle name="Comma [0] 3 11 10 4" xfId="23496" xr:uid="{00000000-0005-0000-0000-000071460000}"/>
    <cellStyle name="Comma [0] 3 11 10 4 2" xfId="23499" xr:uid="{00000000-0005-0000-0000-000072460000}"/>
    <cellStyle name="Comma [0] 3 11 10 5" xfId="23501" xr:uid="{00000000-0005-0000-0000-000073460000}"/>
    <cellStyle name="Comma [0] 3 11 10 5 2" xfId="23503" xr:uid="{00000000-0005-0000-0000-000074460000}"/>
    <cellStyle name="Comma [0] 3 11 10 6" xfId="23504" xr:uid="{00000000-0005-0000-0000-000075460000}"/>
    <cellStyle name="Comma [0] 3 11 10_REKAP IBT" xfId="23507" xr:uid="{00000000-0005-0000-0000-000076460000}"/>
    <cellStyle name="Comma [0] 3 11 11" xfId="23508" xr:uid="{00000000-0005-0000-0000-000077460000}"/>
    <cellStyle name="Comma [0] 3 11 11 2" xfId="23510" xr:uid="{00000000-0005-0000-0000-000078460000}"/>
    <cellStyle name="Comma [0] 3 11 11 2 2" xfId="23513" xr:uid="{00000000-0005-0000-0000-000079460000}"/>
    <cellStyle name="Comma [0] 3 11 11 2 2 2" xfId="23516" xr:uid="{00000000-0005-0000-0000-00007A460000}"/>
    <cellStyle name="Comma [0] 3 11 11 2 3" xfId="10923" xr:uid="{00000000-0005-0000-0000-00007B460000}"/>
    <cellStyle name="Comma [0] 3 11 11 2 3 2" xfId="9400" xr:uid="{00000000-0005-0000-0000-00007C460000}"/>
    <cellStyle name="Comma [0] 3 11 11 2 4" xfId="23519" xr:uid="{00000000-0005-0000-0000-00007D460000}"/>
    <cellStyle name="Comma [0] 3 11 11 2_REKAP IBT" xfId="23521" xr:uid="{00000000-0005-0000-0000-00007E460000}"/>
    <cellStyle name="Comma [0] 3 11 11 3" xfId="10563" xr:uid="{00000000-0005-0000-0000-00007F460000}"/>
    <cellStyle name="Comma [0] 3 11 11 3 2" xfId="23524" xr:uid="{00000000-0005-0000-0000-000080460000}"/>
    <cellStyle name="Comma [0] 3 11 11 3 2 2" xfId="9941" xr:uid="{00000000-0005-0000-0000-000081460000}"/>
    <cellStyle name="Comma [0] 3 11 11 3 3" xfId="23526" xr:uid="{00000000-0005-0000-0000-000082460000}"/>
    <cellStyle name="Comma [0] 3 11 11 3 3 2" xfId="9984" xr:uid="{00000000-0005-0000-0000-000083460000}"/>
    <cellStyle name="Comma [0] 3 11 11 3 4" xfId="23528" xr:uid="{00000000-0005-0000-0000-000084460000}"/>
    <cellStyle name="Comma [0] 3 11 11 3_REKAP IBT" xfId="22381" xr:uid="{00000000-0005-0000-0000-000085460000}"/>
    <cellStyle name="Comma [0] 3 11 11 4" xfId="10567" xr:uid="{00000000-0005-0000-0000-000086460000}"/>
    <cellStyle name="Comma [0] 3 11 11 4 2" xfId="23532" xr:uid="{00000000-0005-0000-0000-000087460000}"/>
    <cellStyle name="Comma [0] 3 11 11 5" xfId="10572" xr:uid="{00000000-0005-0000-0000-000088460000}"/>
    <cellStyle name="Comma [0] 3 11 11 5 2" xfId="23535" xr:uid="{00000000-0005-0000-0000-000089460000}"/>
    <cellStyle name="Comma [0] 3 11 11 6" xfId="10573" xr:uid="{00000000-0005-0000-0000-00008A460000}"/>
    <cellStyle name="Comma [0] 3 11 11_REKAP IBT" xfId="9965" xr:uid="{00000000-0005-0000-0000-00008B460000}"/>
    <cellStyle name="Comma [0] 3 11 12" xfId="23536" xr:uid="{00000000-0005-0000-0000-00008C460000}"/>
    <cellStyle name="Comma [0] 3 11 12 2" xfId="23539" xr:uid="{00000000-0005-0000-0000-00008D460000}"/>
    <cellStyle name="Comma [0] 3 11 12 2 2" xfId="23543" xr:uid="{00000000-0005-0000-0000-00008E460000}"/>
    <cellStyle name="Comma [0] 3 11 12 3" xfId="23320" xr:uid="{00000000-0005-0000-0000-00008F460000}"/>
    <cellStyle name="Comma [0] 3 11 12 3 2" xfId="23552" xr:uid="{00000000-0005-0000-0000-000090460000}"/>
    <cellStyle name="Comma [0] 3 11 12 4" xfId="23554" xr:uid="{00000000-0005-0000-0000-000091460000}"/>
    <cellStyle name="Comma [0] 3 11 12_REKAP IBT" xfId="15499" xr:uid="{00000000-0005-0000-0000-000092460000}"/>
    <cellStyle name="Comma [0] 3 11 13" xfId="23555" xr:uid="{00000000-0005-0000-0000-000093460000}"/>
    <cellStyle name="Comma [0] 3 11 13 2" xfId="2063" xr:uid="{00000000-0005-0000-0000-000094460000}"/>
    <cellStyle name="Comma [0] 3 11 13 2 2" xfId="23558" xr:uid="{00000000-0005-0000-0000-000095460000}"/>
    <cellStyle name="Comma [0] 3 11 13 3" xfId="23563" xr:uid="{00000000-0005-0000-0000-000096460000}"/>
    <cellStyle name="Comma [0] 3 11 13 3 2" xfId="23567" xr:uid="{00000000-0005-0000-0000-000097460000}"/>
    <cellStyle name="Comma [0] 3 11 13 4" xfId="970" xr:uid="{00000000-0005-0000-0000-000098460000}"/>
    <cellStyle name="Comma [0] 3 11 13_REKAP IBT" xfId="16174" xr:uid="{00000000-0005-0000-0000-000099460000}"/>
    <cellStyle name="Comma [0] 3 11 14" xfId="23568" xr:uid="{00000000-0005-0000-0000-00009A460000}"/>
    <cellStyle name="Comma [0] 3 11 14 2" xfId="23571" xr:uid="{00000000-0005-0000-0000-00009B460000}"/>
    <cellStyle name="Comma [0] 3 11 15" xfId="23574" xr:uid="{00000000-0005-0000-0000-00009C460000}"/>
    <cellStyle name="Comma [0] 3 11 15 2" xfId="23578" xr:uid="{00000000-0005-0000-0000-00009D460000}"/>
    <cellStyle name="Comma [0] 3 11 16" xfId="23579" xr:uid="{00000000-0005-0000-0000-00009E460000}"/>
    <cellStyle name="Comma [0] 3 11 2" xfId="23580" xr:uid="{00000000-0005-0000-0000-00009F460000}"/>
    <cellStyle name="Comma [0] 3 11 2 2" xfId="23581" xr:uid="{00000000-0005-0000-0000-0000A0460000}"/>
    <cellStyle name="Comma [0] 3 11 2 2 2" xfId="3057" xr:uid="{00000000-0005-0000-0000-0000A1460000}"/>
    <cellStyle name="Comma [0] 3 11 2 2 2 2" xfId="23582" xr:uid="{00000000-0005-0000-0000-0000A2460000}"/>
    <cellStyle name="Comma [0] 3 11 2 2 3" xfId="23583" xr:uid="{00000000-0005-0000-0000-0000A3460000}"/>
    <cellStyle name="Comma [0] 3 11 2 2 3 2" xfId="23584" xr:uid="{00000000-0005-0000-0000-0000A4460000}"/>
    <cellStyle name="Comma [0] 3 11 2 2 4" xfId="23585" xr:uid="{00000000-0005-0000-0000-0000A5460000}"/>
    <cellStyle name="Comma [0] 3 11 2 2_REKAP IBT" xfId="23586" xr:uid="{00000000-0005-0000-0000-0000A6460000}"/>
    <cellStyle name="Comma [0] 3 11 2 3" xfId="23587" xr:uid="{00000000-0005-0000-0000-0000A7460000}"/>
    <cellStyle name="Comma [0] 3 11 2 3 2" xfId="23588" xr:uid="{00000000-0005-0000-0000-0000A8460000}"/>
    <cellStyle name="Comma [0] 3 11 2 3 2 2" xfId="23590" xr:uid="{00000000-0005-0000-0000-0000A9460000}"/>
    <cellStyle name="Comma [0] 3 11 2 3 3" xfId="23593" xr:uid="{00000000-0005-0000-0000-0000AA460000}"/>
    <cellStyle name="Comma [0] 3 11 2 3 3 2" xfId="13517" xr:uid="{00000000-0005-0000-0000-0000AB460000}"/>
    <cellStyle name="Comma [0] 3 11 2 3 4" xfId="23594" xr:uid="{00000000-0005-0000-0000-0000AC460000}"/>
    <cellStyle name="Comma [0] 3 11 2 3_REKAP IBT" xfId="5331" xr:uid="{00000000-0005-0000-0000-0000AD460000}"/>
    <cellStyle name="Comma [0] 3 11 2 4" xfId="23597" xr:uid="{00000000-0005-0000-0000-0000AE460000}"/>
    <cellStyle name="Comma [0] 3 11 2 4 2" xfId="23600" xr:uid="{00000000-0005-0000-0000-0000AF460000}"/>
    <cellStyle name="Comma [0] 3 11 2 5" xfId="23603" xr:uid="{00000000-0005-0000-0000-0000B0460000}"/>
    <cellStyle name="Comma [0] 3 11 2 5 2" xfId="23607" xr:uid="{00000000-0005-0000-0000-0000B1460000}"/>
    <cellStyle name="Comma [0] 3 11 2 6" xfId="23610" xr:uid="{00000000-0005-0000-0000-0000B2460000}"/>
    <cellStyle name="Comma [0] 3 11 2_REKAP IBT" xfId="7534" xr:uid="{00000000-0005-0000-0000-0000B3460000}"/>
    <cellStyle name="Comma [0] 3 11 3" xfId="23611" xr:uid="{00000000-0005-0000-0000-0000B4460000}"/>
    <cellStyle name="Comma [0] 3 11 3 2" xfId="7665" xr:uid="{00000000-0005-0000-0000-0000B5460000}"/>
    <cellStyle name="Comma [0] 3 11 3 2 2" xfId="23612" xr:uid="{00000000-0005-0000-0000-0000B6460000}"/>
    <cellStyle name="Comma [0] 3 11 3 2 2 2" xfId="23613" xr:uid="{00000000-0005-0000-0000-0000B7460000}"/>
    <cellStyle name="Comma [0] 3 11 3 2 3" xfId="23614" xr:uid="{00000000-0005-0000-0000-0000B8460000}"/>
    <cellStyle name="Comma [0] 3 11 3 2 3 2" xfId="23615" xr:uid="{00000000-0005-0000-0000-0000B9460000}"/>
    <cellStyle name="Comma [0] 3 11 3 2 4" xfId="23616" xr:uid="{00000000-0005-0000-0000-0000BA460000}"/>
    <cellStyle name="Comma [0] 3 11 3 2_REKAP IBT" xfId="8843" xr:uid="{00000000-0005-0000-0000-0000BB460000}"/>
    <cellStyle name="Comma [0] 3 11 3 3" xfId="23617" xr:uid="{00000000-0005-0000-0000-0000BC460000}"/>
    <cellStyle name="Comma [0] 3 11 3 3 2" xfId="23618" xr:uid="{00000000-0005-0000-0000-0000BD460000}"/>
    <cellStyle name="Comma [0] 3 11 3 3 2 2" xfId="23619" xr:uid="{00000000-0005-0000-0000-0000BE460000}"/>
    <cellStyle name="Comma [0] 3 11 3 3 3" xfId="23620" xr:uid="{00000000-0005-0000-0000-0000BF460000}"/>
    <cellStyle name="Comma [0] 3 11 3 3 3 2" xfId="23621" xr:uid="{00000000-0005-0000-0000-0000C0460000}"/>
    <cellStyle name="Comma [0] 3 11 3 3 4" xfId="22877" xr:uid="{00000000-0005-0000-0000-0000C1460000}"/>
    <cellStyle name="Comma [0] 3 11 3 3_REKAP IBT" xfId="23622" xr:uid="{00000000-0005-0000-0000-0000C2460000}"/>
    <cellStyle name="Comma [0] 3 11 3 4" xfId="23626" xr:uid="{00000000-0005-0000-0000-0000C3460000}"/>
    <cellStyle name="Comma [0] 3 11 3 4 2" xfId="23628" xr:uid="{00000000-0005-0000-0000-0000C4460000}"/>
    <cellStyle name="Comma [0] 3 11 3 5" xfId="23632" xr:uid="{00000000-0005-0000-0000-0000C5460000}"/>
    <cellStyle name="Comma [0] 3 11 3 5 2" xfId="21941" xr:uid="{00000000-0005-0000-0000-0000C6460000}"/>
    <cellStyle name="Comma [0] 3 11 3 6" xfId="23636" xr:uid="{00000000-0005-0000-0000-0000C7460000}"/>
    <cellStyle name="Comma [0] 3 11 3_REKAP IBT" xfId="23637" xr:uid="{00000000-0005-0000-0000-0000C8460000}"/>
    <cellStyle name="Comma [0] 3 11 4" xfId="23638" xr:uid="{00000000-0005-0000-0000-0000C9460000}"/>
    <cellStyle name="Comma [0] 3 11 4 2" xfId="23639" xr:uid="{00000000-0005-0000-0000-0000CA460000}"/>
    <cellStyle name="Comma [0] 3 11 4 2 2" xfId="23640" xr:uid="{00000000-0005-0000-0000-0000CB460000}"/>
    <cellStyle name="Comma [0] 3 11 4 2 2 2" xfId="23641" xr:uid="{00000000-0005-0000-0000-0000CC460000}"/>
    <cellStyle name="Comma [0] 3 11 4 2 3" xfId="23643" xr:uid="{00000000-0005-0000-0000-0000CD460000}"/>
    <cellStyle name="Comma [0] 3 11 4 2 3 2" xfId="23645" xr:uid="{00000000-0005-0000-0000-0000CE460000}"/>
    <cellStyle name="Comma [0] 3 11 4 2 4" xfId="23647" xr:uid="{00000000-0005-0000-0000-0000CF460000}"/>
    <cellStyle name="Comma [0] 3 11 4 2_REKAP IBT" xfId="18114" xr:uid="{00000000-0005-0000-0000-0000D0460000}"/>
    <cellStyle name="Comma [0] 3 11 4 3" xfId="23649" xr:uid="{00000000-0005-0000-0000-0000D1460000}"/>
    <cellStyle name="Comma [0] 3 11 4 3 2" xfId="23651" xr:uid="{00000000-0005-0000-0000-0000D2460000}"/>
    <cellStyle name="Comma [0] 3 11 4 3 2 2" xfId="23653" xr:uid="{00000000-0005-0000-0000-0000D3460000}"/>
    <cellStyle name="Comma [0] 3 11 4 3 3" xfId="23656" xr:uid="{00000000-0005-0000-0000-0000D4460000}"/>
    <cellStyle name="Comma [0] 3 11 4 3 3 2" xfId="23659" xr:uid="{00000000-0005-0000-0000-0000D5460000}"/>
    <cellStyle name="Comma [0] 3 11 4 3 4" xfId="23662" xr:uid="{00000000-0005-0000-0000-0000D6460000}"/>
    <cellStyle name="Comma [0] 3 11 4 3_REKAP IBT" xfId="23665" xr:uid="{00000000-0005-0000-0000-0000D7460000}"/>
    <cellStyle name="Comma [0] 3 11 4 4" xfId="20354" xr:uid="{00000000-0005-0000-0000-0000D8460000}"/>
    <cellStyle name="Comma [0] 3 11 4 4 2" xfId="23666" xr:uid="{00000000-0005-0000-0000-0000D9460000}"/>
    <cellStyle name="Comma [0] 3 11 4 5" xfId="23668" xr:uid="{00000000-0005-0000-0000-0000DA460000}"/>
    <cellStyle name="Comma [0] 3 11 4 5 2" xfId="23670" xr:uid="{00000000-0005-0000-0000-0000DB460000}"/>
    <cellStyle name="Comma [0] 3 11 4 6" xfId="23671" xr:uid="{00000000-0005-0000-0000-0000DC460000}"/>
    <cellStyle name="Comma [0] 3 11 4_REKAP IBT" xfId="23672" xr:uid="{00000000-0005-0000-0000-0000DD460000}"/>
    <cellStyle name="Comma [0] 3 11 5" xfId="4517" xr:uid="{00000000-0005-0000-0000-0000DE460000}"/>
    <cellStyle name="Comma [0] 3 11 5 2" xfId="23673" xr:uid="{00000000-0005-0000-0000-0000DF460000}"/>
    <cellStyle name="Comma [0] 3 11 5 2 2" xfId="23674" xr:uid="{00000000-0005-0000-0000-0000E0460000}"/>
    <cellStyle name="Comma [0] 3 11 5 2 2 2" xfId="23675" xr:uid="{00000000-0005-0000-0000-0000E1460000}"/>
    <cellStyle name="Comma [0] 3 11 5 2 3" xfId="23679" xr:uid="{00000000-0005-0000-0000-0000E2460000}"/>
    <cellStyle name="Comma [0] 3 11 5 2 3 2" xfId="23681" xr:uid="{00000000-0005-0000-0000-0000E3460000}"/>
    <cellStyle name="Comma [0] 3 11 5 2 4" xfId="23685" xr:uid="{00000000-0005-0000-0000-0000E4460000}"/>
    <cellStyle name="Comma [0] 3 11 5 2_REKAP IBT" xfId="16865" xr:uid="{00000000-0005-0000-0000-0000E5460000}"/>
    <cellStyle name="Comma [0] 3 11 5 3" xfId="23686" xr:uid="{00000000-0005-0000-0000-0000E6460000}"/>
    <cellStyle name="Comma [0] 3 11 5 3 2" xfId="23687" xr:uid="{00000000-0005-0000-0000-0000E7460000}"/>
    <cellStyle name="Comma [0] 3 11 5 3 2 2" xfId="23688" xr:uid="{00000000-0005-0000-0000-0000E8460000}"/>
    <cellStyle name="Comma [0] 3 11 5 3 3" xfId="23690" xr:uid="{00000000-0005-0000-0000-0000E9460000}"/>
    <cellStyle name="Comma [0] 3 11 5 3 3 2" xfId="23692" xr:uid="{00000000-0005-0000-0000-0000EA460000}"/>
    <cellStyle name="Comma [0] 3 11 5 3 4" xfId="23694" xr:uid="{00000000-0005-0000-0000-0000EB460000}"/>
    <cellStyle name="Comma [0] 3 11 5 3_REKAP IBT" xfId="23696" xr:uid="{00000000-0005-0000-0000-0000EC460000}"/>
    <cellStyle name="Comma [0] 3 11 5 4" xfId="23698" xr:uid="{00000000-0005-0000-0000-0000ED460000}"/>
    <cellStyle name="Comma [0] 3 11 5 4 2" xfId="23699" xr:uid="{00000000-0005-0000-0000-0000EE460000}"/>
    <cellStyle name="Comma [0] 3 11 5 5" xfId="23701" xr:uid="{00000000-0005-0000-0000-0000EF460000}"/>
    <cellStyle name="Comma [0] 3 11 5 5 2" xfId="23703" xr:uid="{00000000-0005-0000-0000-0000F0460000}"/>
    <cellStyle name="Comma [0] 3 11 5 6" xfId="23705" xr:uid="{00000000-0005-0000-0000-0000F1460000}"/>
    <cellStyle name="Comma [0] 3 11 5_REKAP IBT" xfId="23706" xr:uid="{00000000-0005-0000-0000-0000F2460000}"/>
    <cellStyle name="Comma [0] 3 11 6" xfId="23707" xr:uid="{00000000-0005-0000-0000-0000F3460000}"/>
    <cellStyle name="Comma [0] 3 11 6 2" xfId="23709" xr:uid="{00000000-0005-0000-0000-0000F4460000}"/>
    <cellStyle name="Comma [0] 3 11 6 2 2" xfId="23710" xr:uid="{00000000-0005-0000-0000-0000F5460000}"/>
    <cellStyle name="Comma [0] 3 11 6 2 2 2" xfId="23711" xr:uid="{00000000-0005-0000-0000-0000F6460000}"/>
    <cellStyle name="Comma [0] 3 11 6 2 3" xfId="23713" xr:uid="{00000000-0005-0000-0000-0000F7460000}"/>
    <cellStyle name="Comma [0] 3 11 6 2 3 2" xfId="23714" xr:uid="{00000000-0005-0000-0000-0000F8460000}"/>
    <cellStyle name="Comma [0] 3 11 6 2 4" xfId="23715" xr:uid="{00000000-0005-0000-0000-0000F9460000}"/>
    <cellStyle name="Comma [0] 3 11 6 2_REKAP IBT" xfId="23716" xr:uid="{00000000-0005-0000-0000-0000FA460000}"/>
    <cellStyle name="Comma [0] 3 11 6 3" xfId="23717" xr:uid="{00000000-0005-0000-0000-0000FB460000}"/>
    <cellStyle name="Comma [0] 3 11 6 3 2" xfId="23718" xr:uid="{00000000-0005-0000-0000-0000FC460000}"/>
    <cellStyle name="Comma [0] 3 11 6 3 2 2" xfId="22379" xr:uid="{00000000-0005-0000-0000-0000FD460000}"/>
    <cellStyle name="Comma [0] 3 11 6 3 3" xfId="23720" xr:uid="{00000000-0005-0000-0000-0000FE460000}"/>
    <cellStyle name="Comma [0] 3 11 6 3 3 2" xfId="11657" xr:uid="{00000000-0005-0000-0000-0000FF460000}"/>
    <cellStyle name="Comma [0] 3 11 6 3 4" xfId="23722" xr:uid="{00000000-0005-0000-0000-000000470000}"/>
    <cellStyle name="Comma [0] 3 11 6 3_REKAP IBT" xfId="23723" xr:uid="{00000000-0005-0000-0000-000001470000}"/>
    <cellStyle name="Comma [0] 3 11 6 4" xfId="23724" xr:uid="{00000000-0005-0000-0000-000002470000}"/>
    <cellStyle name="Comma [0] 3 11 6 4 2" xfId="23725" xr:uid="{00000000-0005-0000-0000-000003470000}"/>
    <cellStyle name="Comma [0] 3 11 6 5" xfId="23727" xr:uid="{00000000-0005-0000-0000-000004470000}"/>
    <cellStyle name="Comma [0] 3 11 6 5 2" xfId="18309" xr:uid="{00000000-0005-0000-0000-000005470000}"/>
    <cellStyle name="Comma [0] 3 11 6 6" xfId="23729" xr:uid="{00000000-0005-0000-0000-000006470000}"/>
    <cellStyle name="Comma [0] 3 11 6_REKAP IBT" xfId="23730" xr:uid="{00000000-0005-0000-0000-000007470000}"/>
    <cellStyle name="Comma [0] 3 11 7" xfId="23733" xr:uid="{00000000-0005-0000-0000-000008470000}"/>
    <cellStyle name="Comma [0] 3 11 7 2" xfId="23734" xr:uid="{00000000-0005-0000-0000-000009470000}"/>
    <cellStyle name="Comma [0] 3 11 7 2 2" xfId="3641" xr:uid="{00000000-0005-0000-0000-00000A470000}"/>
    <cellStyle name="Comma [0] 3 11 7 2 2 2" xfId="23735" xr:uid="{00000000-0005-0000-0000-00000B470000}"/>
    <cellStyle name="Comma [0] 3 11 7 2 3" xfId="23737" xr:uid="{00000000-0005-0000-0000-00000C470000}"/>
    <cellStyle name="Comma [0] 3 11 7 2 3 2" xfId="23740" xr:uid="{00000000-0005-0000-0000-00000D470000}"/>
    <cellStyle name="Comma [0] 3 11 7 2 4" xfId="23741" xr:uid="{00000000-0005-0000-0000-00000E470000}"/>
    <cellStyle name="Comma [0] 3 11 7 2_REKAP IBT" xfId="23743" xr:uid="{00000000-0005-0000-0000-00000F470000}"/>
    <cellStyle name="Comma [0] 3 11 7 3" xfId="23172" xr:uid="{00000000-0005-0000-0000-000010470000}"/>
    <cellStyle name="Comma [0] 3 11 7 3 2" xfId="23174" xr:uid="{00000000-0005-0000-0000-000011470000}"/>
    <cellStyle name="Comma [0] 3 11 7 3 2 2" xfId="23176" xr:uid="{00000000-0005-0000-0000-000012470000}"/>
    <cellStyle name="Comma [0] 3 11 7 3 3" xfId="23178" xr:uid="{00000000-0005-0000-0000-000013470000}"/>
    <cellStyle name="Comma [0] 3 11 7 3 3 2" xfId="23180" xr:uid="{00000000-0005-0000-0000-000014470000}"/>
    <cellStyle name="Comma [0] 3 11 7 3 4" xfId="23183" xr:uid="{00000000-0005-0000-0000-000015470000}"/>
    <cellStyle name="Comma [0] 3 11 7 3_REKAP IBT" xfId="23185" xr:uid="{00000000-0005-0000-0000-000016470000}"/>
    <cellStyle name="Comma [0] 3 11 7 4" xfId="23187" xr:uid="{00000000-0005-0000-0000-000017470000}"/>
    <cellStyle name="Comma [0] 3 11 7 4 2" xfId="23189" xr:uid="{00000000-0005-0000-0000-000018470000}"/>
    <cellStyle name="Comma [0] 3 11 7 5" xfId="23197" xr:uid="{00000000-0005-0000-0000-000019470000}"/>
    <cellStyle name="Comma [0] 3 11 7 5 2" xfId="23200" xr:uid="{00000000-0005-0000-0000-00001A470000}"/>
    <cellStyle name="Comma [0] 3 11 7 6" xfId="23205" xr:uid="{00000000-0005-0000-0000-00001B470000}"/>
    <cellStyle name="Comma [0] 3 11 7_REKAP IBT" xfId="21081" xr:uid="{00000000-0005-0000-0000-00001C470000}"/>
    <cellStyle name="Comma [0] 3 11 8" xfId="1647" xr:uid="{00000000-0005-0000-0000-00001D470000}"/>
    <cellStyle name="Comma [0] 3 11 8 2" xfId="23744" xr:uid="{00000000-0005-0000-0000-00001E470000}"/>
    <cellStyle name="Comma [0] 3 11 8 2 2" xfId="23745" xr:uid="{00000000-0005-0000-0000-00001F470000}"/>
    <cellStyle name="Comma [0] 3 11 8 2 2 2" xfId="23747" xr:uid="{00000000-0005-0000-0000-000020470000}"/>
    <cellStyle name="Comma [0] 3 11 8 2 3" xfId="23748" xr:uid="{00000000-0005-0000-0000-000021470000}"/>
    <cellStyle name="Comma [0] 3 11 8 2 3 2" xfId="23750" xr:uid="{00000000-0005-0000-0000-000022470000}"/>
    <cellStyle name="Comma [0] 3 11 8 2 4" xfId="23753" xr:uid="{00000000-0005-0000-0000-000023470000}"/>
    <cellStyle name="Comma [0] 3 11 8 2_REKAP IBT" xfId="23756" xr:uid="{00000000-0005-0000-0000-000024470000}"/>
    <cellStyle name="Comma [0] 3 11 8 3" xfId="23213" xr:uid="{00000000-0005-0000-0000-000025470000}"/>
    <cellStyle name="Comma [0] 3 11 8 3 2" xfId="23215" xr:uid="{00000000-0005-0000-0000-000026470000}"/>
    <cellStyle name="Comma [0] 3 11 8 3 2 2" xfId="23220" xr:uid="{00000000-0005-0000-0000-000027470000}"/>
    <cellStyle name="Comma [0] 3 11 8 3 3" xfId="23222" xr:uid="{00000000-0005-0000-0000-000028470000}"/>
    <cellStyle name="Comma [0] 3 11 8 3 3 2" xfId="23225" xr:uid="{00000000-0005-0000-0000-000029470000}"/>
    <cellStyle name="Comma [0] 3 11 8 3 4" xfId="23228" xr:uid="{00000000-0005-0000-0000-00002A470000}"/>
    <cellStyle name="Comma [0] 3 11 8 3_REKAP IBT" xfId="66" xr:uid="{00000000-0005-0000-0000-00002B470000}"/>
    <cellStyle name="Comma [0] 3 11 8 4" xfId="9619" xr:uid="{00000000-0005-0000-0000-00002C470000}"/>
    <cellStyle name="Comma [0] 3 11 8 4 2" xfId="23230" xr:uid="{00000000-0005-0000-0000-00002D470000}"/>
    <cellStyle name="Comma [0] 3 11 8 5" xfId="9623" xr:uid="{00000000-0005-0000-0000-00002E470000}"/>
    <cellStyle name="Comma [0] 3 11 8 5 2" xfId="23242" xr:uid="{00000000-0005-0000-0000-00002F470000}"/>
    <cellStyle name="Comma [0] 3 11 8 6" xfId="9628" xr:uid="{00000000-0005-0000-0000-000030470000}"/>
    <cellStyle name="Comma [0] 3 11 8_REKAP IBT" xfId="23758" xr:uid="{00000000-0005-0000-0000-000031470000}"/>
    <cellStyle name="Comma [0] 3 11 9" xfId="23759" xr:uid="{00000000-0005-0000-0000-000032470000}"/>
    <cellStyle name="Comma [0] 3 11 9 2" xfId="23760" xr:uid="{00000000-0005-0000-0000-000033470000}"/>
    <cellStyle name="Comma [0] 3 11 9 2 2" xfId="23761" xr:uid="{00000000-0005-0000-0000-000034470000}"/>
    <cellStyle name="Comma [0] 3 11 9 2 2 2" xfId="5604" xr:uid="{00000000-0005-0000-0000-000035470000}"/>
    <cellStyle name="Comma [0] 3 11 9 2 3" xfId="23762" xr:uid="{00000000-0005-0000-0000-000036470000}"/>
    <cellStyle name="Comma [0] 3 11 9 2 3 2" xfId="23763" xr:uid="{00000000-0005-0000-0000-000037470000}"/>
    <cellStyle name="Comma [0] 3 11 9 2 4" xfId="23764" xr:uid="{00000000-0005-0000-0000-000038470000}"/>
    <cellStyle name="Comma [0] 3 11 9 2_REKAP IBT" xfId="23767" xr:uid="{00000000-0005-0000-0000-000039470000}"/>
    <cellStyle name="Comma [0] 3 11 9 3" xfId="23248" xr:uid="{00000000-0005-0000-0000-00003A470000}"/>
    <cellStyle name="Comma [0] 3 11 9 3 2" xfId="23250" xr:uid="{00000000-0005-0000-0000-00003B470000}"/>
    <cellStyle name="Comma [0] 3 11 9 3 2 2" xfId="23768" xr:uid="{00000000-0005-0000-0000-00003C470000}"/>
    <cellStyle name="Comma [0] 3 11 9 3 3" xfId="23772" xr:uid="{00000000-0005-0000-0000-00003D470000}"/>
    <cellStyle name="Comma [0] 3 11 9 3 3 2" xfId="23776" xr:uid="{00000000-0005-0000-0000-00003E470000}"/>
    <cellStyle name="Comma [0] 3 11 9 3 4" xfId="23778" xr:uid="{00000000-0005-0000-0000-00003F470000}"/>
    <cellStyle name="Comma [0] 3 11 9 3_REKAP IBT" xfId="23779" xr:uid="{00000000-0005-0000-0000-000040470000}"/>
    <cellStyle name="Comma [0] 3 11 9 4" xfId="23252" xr:uid="{00000000-0005-0000-0000-000041470000}"/>
    <cellStyle name="Comma [0] 3 11 9 4 2" xfId="23255" xr:uid="{00000000-0005-0000-0000-000042470000}"/>
    <cellStyle name="Comma [0] 3 11 9 5" xfId="23259" xr:uid="{00000000-0005-0000-0000-000043470000}"/>
    <cellStyle name="Comma [0] 3 11 9 5 2" xfId="23782" xr:uid="{00000000-0005-0000-0000-000044470000}"/>
    <cellStyle name="Comma [0] 3 11 9 6" xfId="23784" xr:uid="{00000000-0005-0000-0000-000045470000}"/>
    <cellStyle name="Comma [0] 3 11 9_REKAP IBT" xfId="20931" xr:uid="{00000000-0005-0000-0000-000046470000}"/>
    <cellStyle name="Comma [0] 3 11_REKAP IBT" xfId="163" xr:uid="{00000000-0005-0000-0000-000047470000}"/>
    <cellStyle name="Comma [0] 3 12" xfId="23785" xr:uid="{00000000-0005-0000-0000-000048470000}"/>
    <cellStyle name="Comma [0] 3 12 10" xfId="23787" xr:uid="{00000000-0005-0000-0000-000049470000}"/>
    <cellStyle name="Comma [0] 3 12 10 2" xfId="23791" xr:uid="{00000000-0005-0000-0000-00004A470000}"/>
    <cellStyle name="Comma [0] 3 12 10 2 2" xfId="23795" xr:uid="{00000000-0005-0000-0000-00004B470000}"/>
    <cellStyle name="Comma [0] 3 12 10 2 2 2" xfId="23797" xr:uid="{00000000-0005-0000-0000-00004C470000}"/>
    <cellStyle name="Comma [0] 3 12 10 2 3" xfId="23799" xr:uid="{00000000-0005-0000-0000-00004D470000}"/>
    <cellStyle name="Comma [0] 3 12 10 2 3 2" xfId="23801" xr:uid="{00000000-0005-0000-0000-00004E470000}"/>
    <cellStyle name="Comma [0] 3 12 10 2 4" xfId="23803" xr:uid="{00000000-0005-0000-0000-00004F470000}"/>
    <cellStyle name="Comma [0] 3 12 10 2_REKAP IBT" xfId="23806" xr:uid="{00000000-0005-0000-0000-000050470000}"/>
    <cellStyle name="Comma [0] 3 12 10 3" xfId="23809" xr:uid="{00000000-0005-0000-0000-000051470000}"/>
    <cellStyle name="Comma [0] 3 12 10 3 2" xfId="23812" xr:uid="{00000000-0005-0000-0000-000052470000}"/>
    <cellStyle name="Comma [0] 3 12 10 3 2 2" xfId="23813" xr:uid="{00000000-0005-0000-0000-000053470000}"/>
    <cellStyle name="Comma [0] 3 12 10 3 3" xfId="18341" xr:uid="{00000000-0005-0000-0000-000054470000}"/>
    <cellStyle name="Comma [0] 3 12 10 3 3 2" xfId="23816" xr:uid="{00000000-0005-0000-0000-000055470000}"/>
    <cellStyle name="Comma [0] 3 12 10 3 4" xfId="23817" xr:uid="{00000000-0005-0000-0000-000056470000}"/>
    <cellStyle name="Comma [0] 3 12 10 3_REKAP IBT" xfId="23821" xr:uid="{00000000-0005-0000-0000-000057470000}"/>
    <cellStyle name="Comma [0] 3 12 10 4" xfId="23826" xr:uid="{00000000-0005-0000-0000-000058470000}"/>
    <cellStyle name="Comma [0] 3 12 10 4 2" xfId="23829" xr:uid="{00000000-0005-0000-0000-000059470000}"/>
    <cellStyle name="Comma [0] 3 12 10 5" xfId="23832" xr:uid="{00000000-0005-0000-0000-00005A470000}"/>
    <cellStyle name="Comma [0] 3 12 10 5 2" xfId="23835" xr:uid="{00000000-0005-0000-0000-00005B470000}"/>
    <cellStyle name="Comma [0] 3 12 10 6" xfId="23838" xr:uid="{00000000-0005-0000-0000-00005C470000}"/>
    <cellStyle name="Comma [0] 3 12 10_REKAP IBT" xfId="23840" xr:uid="{00000000-0005-0000-0000-00005D470000}"/>
    <cellStyle name="Comma [0] 3 12 11" xfId="23841" xr:uid="{00000000-0005-0000-0000-00005E470000}"/>
    <cellStyle name="Comma [0] 3 12 11 2" xfId="23844" xr:uid="{00000000-0005-0000-0000-00005F470000}"/>
    <cellStyle name="Comma [0] 3 12 11 2 2" xfId="23847" xr:uid="{00000000-0005-0000-0000-000060470000}"/>
    <cellStyle name="Comma [0] 3 12 11 2 2 2" xfId="23848" xr:uid="{00000000-0005-0000-0000-000061470000}"/>
    <cellStyle name="Comma [0] 3 12 11 2 3" xfId="23849" xr:uid="{00000000-0005-0000-0000-000062470000}"/>
    <cellStyle name="Comma [0] 3 12 11 2 3 2" xfId="23850" xr:uid="{00000000-0005-0000-0000-000063470000}"/>
    <cellStyle name="Comma [0] 3 12 11 2 4" xfId="23851" xr:uid="{00000000-0005-0000-0000-000064470000}"/>
    <cellStyle name="Comma [0] 3 12 11 2_REKAP IBT" xfId="23853" xr:uid="{00000000-0005-0000-0000-000065470000}"/>
    <cellStyle name="Comma [0] 3 12 11 3" xfId="23856" xr:uid="{00000000-0005-0000-0000-000066470000}"/>
    <cellStyle name="Comma [0] 3 12 11 3 2" xfId="5318" xr:uid="{00000000-0005-0000-0000-000067470000}"/>
    <cellStyle name="Comma [0] 3 12 11 3 2 2" xfId="18059" xr:uid="{00000000-0005-0000-0000-000068470000}"/>
    <cellStyle name="Comma [0] 3 12 11 3 3" xfId="23859" xr:uid="{00000000-0005-0000-0000-000069470000}"/>
    <cellStyle name="Comma [0] 3 12 11 3 3 2" xfId="23860" xr:uid="{00000000-0005-0000-0000-00006A470000}"/>
    <cellStyle name="Comma [0] 3 12 11 3 4" xfId="18723" xr:uid="{00000000-0005-0000-0000-00006B470000}"/>
    <cellStyle name="Comma [0] 3 12 11 3_REKAP IBT" xfId="23862" xr:uid="{00000000-0005-0000-0000-00006C470000}"/>
    <cellStyle name="Comma [0] 3 12 11 4" xfId="23864" xr:uid="{00000000-0005-0000-0000-00006D470000}"/>
    <cellStyle name="Comma [0] 3 12 11 4 2" xfId="23865" xr:uid="{00000000-0005-0000-0000-00006E470000}"/>
    <cellStyle name="Comma [0] 3 12 11 5" xfId="23866" xr:uid="{00000000-0005-0000-0000-00006F470000}"/>
    <cellStyle name="Comma [0] 3 12 11 5 2" xfId="23867" xr:uid="{00000000-0005-0000-0000-000070470000}"/>
    <cellStyle name="Comma [0] 3 12 11 6" xfId="23868" xr:uid="{00000000-0005-0000-0000-000071470000}"/>
    <cellStyle name="Comma [0] 3 12 11_REKAP IBT" xfId="6434" xr:uid="{00000000-0005-0000-0000-000072470000}"/>
    <cellStyle name="Comma [0] 3 12 12" xfId="23869" xr:uid="{00000000-0005-0000-0000-000073470000}"/>
    <cellStyle name="Comma [0] 3 12 12 2" xfId="23872" xr:uid="{00000000-0005-0000-0000-000074470000}"/>
    <cellStyle name="Comma [0] 3 12 12 2 2" xfId="12559" xr:uid="{00000000-0005-0000-0000-000075470000}"/>
    <cellStyle name="Comma [0] 3 12 12 3" xfId="23875" xr:uid="{00000000-0005-0000-0000-000076470000}"/>
    <cellStyle name="Comma [0] 3 12 12 3 2" xfId="12581" xr:uid="{00000000-0005-0000-0000-000077470000}"/>
    <cellStyle name="Comma [0] 3 12 12 4" xfId="23878" xr:uid="{00000000-0005-0000-0000-000078470000}"/>
    <cellStyle name="Comma [0] 3 12 12_REKAP IBT" xfId="23879" xr:uid="{00000000-0005-0000-0000-000079470000}"/>
    <cellStyle name="Comma [0] 3 12 13" xfId="19054" xr:uid="{00000000-0005-0000-0000-00007A470000}"/>
    <cellStyle name="Comma [0] 3 12 13 2" xfId="23883" xr:uid="{00000000-0005-0000-0000-00007B470000}"/>
    <cellStyle name="Comma [0] 3 12 13 2 2" xfId="13097" xr:uid="{00000000-0005-0000-0000-00007C470000}"/>
    <cellStyle name="Comma [0] 3 12 13 3" xfId="23886" xr:uid="{00000000-0005-0000-0000-00007D470000}"/>
    <cellStyle name="Comma [0] 3 12 13 3 2" xfId="13129" xr:uid="{00000000-0005-0000-0000-00007E470000}"/>
    <cellStyle name="Comma [0] 3 12 13 4" xfId="23889" xr:uid="{00000000-0005-0000-0000-00007F470000}"/>
    <cellStyle name="Comma [0] 3 12 13_REKAP IBT" xfId="23890" xr:uid="{00000000-0005-0000-0000-000080470000}"/>
    <cellStyle name="Comma [0] 3 12 14" xfId="23893" xr:uid="{00000000-0005-0000-0000-000081470000}"/>
    <cellStyle name="Comma [0] 3 12 14 2" xfId="23897" xr:uid="{00000000-0005-0000-0000-000082470000}"/>
    <cellStyle name="Comma [0] 3 12 15" xfId="23900" xr:uid="{00000000-0005-0000-0000-000083470000}"/>
    <cellStyle name="Comma [0] 3 12 15 2" xfId="16821" xr:uid="{00000000-0005-0000-0000-000084470000}"/>
    <cellStyle name="Comma [0] 3 12 16" xfId="23904" xr:uid="{00000000-0005-0000-0000-000085470000}"/>
    <cellStyle name="Comma [0] 3 12 2" xfId="13594" xr:uid="{00000000-0005-0000-0000-000086470000}"/>
    <cellStyle name="Comma [0] 3 12 2 2" xfId="23905" xr:uid="{00000000-0005-0000-0000-000087470000}"/>
    <cellStyle name="Comma [0] 3 12 2 2 2" xfId="5398" xr:uid="{00000000-0005-0000-0000-000088470000}"/>
    <cellStyle name="Comma [0] 3 12 2 2 2 2" xfId="1931" xr:uid="{00000000-0005-0000-0000-000089470000}"/>
    <cellStyle name="Comma [0] 3 12 2 2 3" xfId="21611" xr:uid="{00000000-0005-0000-0000-00008A470000}"/>
    <cellStyle name="Comma [0] 3 12 2 2 3 2" xfId="6935" xr:uid="{00000000-0005-0000-0000-00008B470000}"/>
    <cellStyle name="Comma [0] 3 12 2 2 4" xfId="21615" xr:uid="{00000000-0005-0000-0000-00008C470000}"/>
    <cellStyle name="Comma [0] 3 12 2 2_REKAP IBT" xfId="23906" xr:uid="{00000000-0005-0000-0000-00008D470000}"/>
    <cellStyle name="Comma [0] 3 12 2 3" xfId="23908" xr:uid="{00000000-0005-0000-0000-00008E470000}"/>
    <cellStyle name="Comma [0] 3 12 2 3 2" xfId="21642" xr:uid="{00000000-0005-0000-0000-00008F470000}"/>
    <cellStyle name="Comma [0] 3 12 2 3 2 2" xfId="23909" xr:uid="{00000000-0005-0000-0000-000090470000}"/>
    <cellStyle name="Comma [0] 3 12 2 3 3" xfId="21646" xr:uid="{00000000-0005-0000-0000-000091470000}"/>
    <cellStyle name="Comma [0] 3 12 2 3 3 2" xfId="23911" xr:uid="{00000000-0005-0000-0000-000092470000}"/>
    <cellStyle name="Comma [0] 3 12 2 3 4" xfId="21648" xr:uid="{00000000-0005-0000-0000-000093470000}"/>
    <cellStyle name="Comma [0] 3 12 2 3_REKAP IBT" xfId="23912" xr:uid="{00000000-0005-0000-0000-000094470000}"/>
    <cellStyle name="Comma [0] 3 12 2 4" xfId="23914" xr:uid="{00000000-0005-0000-0000-000095470000}"/>
    <cellStyle name="Comma [0] 3 12 2 4 2" xfId="21660" xr:uid="{00000000-0005-0000-0000-000096470000}"/>
    <cellStyle name="Comma [0] 3 12 2 5" xfId="23920" xr:uid="{00000000-0005-0000-0000-000097470000}"/>
    <cellStyle name="Comma [0] 3 12 2 5 2" xfId="23922" xr:uid="{00000000-0005-0000-0000-000098470000}"/>
    <cellStyle name="Comma [0] 3 12 2 6" xfId="23924" xr:uid="{00000000-0005-0000-0000-000099470000}"/>
    <cellStyle name="Comma [0] 3 12 2_REKAP IBT" xfId="23925" xr:uid="{00000000-0005-0000-0000-00009A470000}"/>
    <cellStyle name="Comma [0] 3 12 3" xfId="23926" xr:uid="{00000000-0005-0000-0000-00009B470000}"/>
    <cellStyle name="Comma [0] 3 12 3 2" xfId="23927" xr:uid="{00000000-0005-0000-0000-00009C470000}"/>
    <cellStyle name="Comma [0] 3 12 3 2 2" xfId="23928" xr:uid="{00000000-0005-0000-0000-00009D470000}"/>
    <cellStyle name="Comma [0] 3 12 3 2 2 2" xfId="8691" xr:uid="{00000000-0005-0000-0000-00009E470000}"/>
    <cellStyle name="Comma [0] 3 12 3 2 3" xfId="23929" xr:uid="{00000000-0005-0000-0000-00009F470000}"/>
    <cellStyle name="Comma [0] 3 12 3 2 3 2" xfId="8709" xr:uid="{00000000-0005-0000-0000-0000A0470000}"/>
    <cellStyle name="Comma [0] 3 12 3 2 4" xfId="23930" xr:uid="{00000000-0005-0000-0000-0000A1470000}"/>
    <cellStyle name="Comma [0] 3 12 3 2_REKAP IBT" xfId="23931" xr:uid="{00000000-0005-0000-0000-0000A2470000}"/>
    <cellStyle name="Comma [0] 3 12 3 3" xfId="8754" xr:uid="{00000000-0005-0000-0000-0000A3470000}"/>
    <cellStyle name="Comma [0] 3 12 3 3 2" xfId="23932" xr:uid="{00000000-0005-0000-0000-0000A4470000}"/>
    <cellStyle name="Comma [0] 3 12 3 3 2 2" xfId="9291" xr:uid="{00000000-0005-0000-0000-0000A5470000}"/>
    <cellStyle name="Comma [0] 3 12 3 3 3" xfId="23933" xr:uid="{00000000-0005-0000-0000-0000A6470000}"/>
    <cellStyle name="Comma [0] 3 12 3 3 3 2" xfId="9305" xr:uid="{00000000-0005-0000-0000-0000A7470000}"/>
    <cellStyle name="Comma [0] 3 12 3 3 4" xfId="23934" xr:uid="{00000000-0005-0000-0000-0000A8470000}"/>
    <cellStyle name="Comma [0] 3 12 3 3_REKAP IBT" xfId="23935" xr:uid="{00000000-0005-0000-0000-0000A9470000}"/>
    <cellStyle name="Comma [0] 3 12 3 4" xfId="10080" xr:uid="{00000000-0005-0000-0000-0000AA470000}"/>
    <cellStyle name="Comma [0] 3 12 3 4 2" xfId="23937" xr:uid="{00000000-0005-0000-0000-0000AB470000}"/>
    <cellStyle name="Comma [0] 3 12 3 5" xfId="23939" xr:uid="{00000000-0005-0000-0000-0000AC470000}"/>
    <cellStyle name="Comma [0] 3 12 3 5 2" xfId="23941" xr:uid="{00000000-0005-0000-0000-0000AD470000}"/>
    <cellStyle name="Comma [0] 3 12 3 6" xfId="23943" xr:uid="{00000000-0005-0000-0000-0000AE470000}"/>
    <cellStyle name="Comma [0] 3 12 3_REKAP IBT" xfId="23946" xr:uid="{00000000-0005-0000-0000-0000AF470000}"/>
    <cellStyle name="Comma [0] 3 12 4" xfId="23947" xr:uid="{00000000-0005-0000-0000-0000B0470000}"/>
    <cellStyle name="Comma [0] 3 12 4 2" xfId="23948" xr:uid="{00000000-0005-0000-0000-0000B1470000}"/>
    <cellStyle name="Comma [0] 3 12 4 2 2" xfId="23949" xr:uid="{00000000-0005-0000-0000-0000B2470000}"/>
    <cellStyle name="Comma [0] 3 12 4 2 2 2" xfId="23950" xr:uid="{00000000-0005-0000-0000-0000B3470000}"/>
    <cellStyle name="Comma [0] 3 12 4 2 3" xfId="23951" xr:uid="{00000000-0005-0000-0000-0000B4470000}"/>
    <cellStyle name="Comma [0] 3 12 4 2 3 2" xfId="23952" xr:uid="{00000000-0005-0000-0000-0000B5470000}"/>
    <cellStyle name="Comma [0] 3 12 4 2 4" xfId="23953" xr:uid="{00000000-0005-0000-0000-0000B6470000}"/>
    <cellStyle name="Comma [0] 3 12 4 2_REKAP IBT" xfId="23954" xr:uid="{00000000-0005-0000-0000-0000B7470000}"/>
    <cellStyle name="Comma [0] 3 12 4 3" xfId="23956" xr:uid="{00000000-0005-0000-0000-0000B8470000}"/>
    <cellStyle name="Comma [0] 3 12 4 3 2" xfId="23957" xr:uid="{00000000-0005-0000-0000-0000B9470000}"/>
    <cellStyle name="Comma [0] 3 12 4 3 2 2" xfId="23958" xr:uid="{00000000-0005-0000-0000-0000BA470000}"/>
    <cellStyle name="Comma [0] 3 12 4 3 3" xfId="23959" xr:uid="{00000000-0005-0000-0000-0000BB470000}"/>
    <cellStyle name="Comma [0] 3 12 4 3 3 2" xfId="23961" xr:uid="{00000000-0005-0000-0000-0000BC470000}"/>
    <cellStyle name="Comma [0] 3 12 4 3 4" xfId="23962" xr:uid="{00000000-0005-0000-0000-0000BD470000}"/>
    <cellStyle name="Comma [0] 3 12 4 3_REKAP IBT" xfId="23963" xr:uid="{00000000-0005-0000-0000-0000BE470000}"/>
    <cellStyle name="Comma [0] 3 12 4 4" xfId="23965" xr:uid="{00000000-0005-0000-0000-0000BF470000}"/>
    <cellStyle name="Comma [0] 3 12 4 4 2" xfId="23966" xr:uid="{00000000-0005-0000-0000-0000C0470000}"/>
    <cellStyle name="Comma [0] 3 12 4 5" xfId="20793" xr:uid="{00000000-0005-0000-0000-0000C1470000}"/>
    <cellStyle name="Comma [0] 3 12 4 5 2" xfId="23967" xr:uid="{00000000-0005-0000-0000-0000C2470000}"/>
    <cellStyle name="Comma [0] 3 12 4 6" xfId="23968" xr:uid="{00000000-0005-0000-0000-0000C3470000}"/>
    <cellStyle name="Comma [0] 3 12 4_REKAP IBT" xfId="22350" xr:uid="{00000000-0005-0000-0000-0000C4470000}"/>
    <cellStyle name="Comma [0] 3 12 5" xfId="23969" xr:uid="{00000000-0005-0000-0000-0000C5470000}"/>
    <cellStyle name="Comma [0] 3 12 5 2" xfId="23970" xr:uid="{00000000-0005-0000-0000-0000C6470000}"/>
    <cellStyle name="Comma [0] 3 12 5 2 2" xfId="23971" xr:uid="{00000000-0005-0000-0000-0000C7470000}"/>
    <cellStyle name="Comma [0] 3 12 5 2 2 2" xfId="23972" xr:uid="{00000000-0005-0000-0000-0000C8470000}"/>
    <cellStyle name="Comma [0] 3 12 5 2 3" xfId="15104" xr:uid="{00000000-0005-0000-0000-0000C9470000}"/>
    <cellStyle name="Comma [0] 3 12 5 2 3 2" xfId="21108" xr:uid="{00000000-0005-0000-0000-0000CA470000}"/>
    <cellStyle name="Comma [0] 3 12 5 2 4" xfId="23973" xr:uid="{00000000-0005-0000-0000-0000CB470000}"/>
    <cellStyle name="Comma [0] 3 12 5 2_REKAP IBT" xfId="23974" xr:uid="{00000000-0005-0000-0000-0000CC470000}"/>
    <cellStyle name="Comma [0] 3 12 5 3" xfId="23975" xr:uid="{00000000-0005-0000-0000-0000CD470000}"/>
    <cellStyle name="Comma [0] 3 12 5 3 2" xfId="23976" xr:uid="{00000000-0005-0000-0000-0000CE470000}"/>
    <cellStyle name="Comma [0] 3 12 5 3 2 2" xfId="23977" xr:uid="{00000000-0005-0000-0000-0000CF470000}"/>
    <cellStyle name="Comma [0] 3 12 5 3 3" xfId="23978" xr:uid="{00000000-0005-0000-0000-0000D0470000}"/>
    <cellStyle name="Comma [0] 3 12 5 3 3 2" xfId="23979" xr:uid="{00000000-0005-0000-0000-0000D1470000}"/>
    <cellStyle name="Comma [0] 3 12 5 3 4" xfId="23980" xr:uid="{00000000-0005-0000-0000-0000D2470000}"/>
    <cellStyle name="Comma [0] 3 12 5 3_REKAP IBT" xfId="23983" xr:uid="{00000000-0005-0000-0000-0000D3470000}"/>
    <cellStyle name="Comma [0] 3 12 5 4" xfId="23985" xr:uid="{00000000-0005-0000-0000-0000D4470000}"/>
    <cellStyle name="Comma [0] 3 12 5 4 2" xfId="23986" xr:uid="{00000000-0005-0000-0000-0000D5470000}"/>
    <cellStyle name="Comma [0] 3 12 5 5" xfId="23987" xr:uid="{00000000-0005-0000-0000-0000D6470000}"/>
    <cellStyle name="Comma [0] 3 12 5 5 2" xfId="23988" xr:uid="{00000000-0005-0000-0000-0000D7470000}"/>
    <cellStyle name="Comma [0] 3 12 5 6" xfId="23989" xr:uid="{00000000-0005-0000-0000-0000D8470000}"/>
    <cellStyle name="Comma [0] 3 12 5_REKAP IBT" xfId="1750" xr:uid="{00000000-0005-0000-0000-0000D9470000}"/>
    <cellStyle name="Comma [0] 3 12 6" xfId="23990" xr:uid="{00000000-0005-0000-0000-0000DA470000}"/>
    <cellStyle name="Comma [0] 3 12 6 2" xfId="23992" xr:uid="{00000000-0005-0000-0000-0000DB470000}"/>
    <cellStyle name="Comma [0] 3 12 6 2 2" xfId="23993" xr:uid="{00000000-0005-0000-0000-0000DC470000}"/>
    <cellStyle name="Comma [0] 3 12 6 2 2 2" xfId="23994" xr:uid="{00000000-0005-0000-0000-0000DD470000}"/>
    <cellStyle name="Comma [0] 3 12 6 2 3" xfId="23995" xr:uid="{00000000-0005-0000-0000-0000DE470000}"/>
    <cellStyle name="Comma [0] 3 12 6 2 3 2" xfId="11628" xr:uid="{00000000-0005-0000-0000-0000DF470000}"/>
    <cellStyle name="Comma [0] 3 12 6 2 4" xfId="23695" xr:uid="{00000000-0005-0000-0000-0000E0470000}"/>
    <cellStyle name="Comma [0] 3 12 6 2_REKAP IBT" xfId="23996" xr:uid="{00000000-0005-0000-0000-0000E1470000}"/>
    <cellStyle name="Comma [0] 3 12 6 3" xfId="23997" xr:uid="{00000000-0005-0000-0000-0000E2470000}"/>
    <cellStyle name="Comma [0] 3 12 6 3 2" xfId="2876" xr:uid="{00000000-0005-0000-0000-0000E3470000}"/>
    <cellStyle name="Comma [0] 3 12 6 3 2 2" xfId="23998" xr:uid="{00000000-0005-0000-0000-0000E4470000}"/>
    <cellStyle name="Comma [0] 3 12 6 3 3" xfId="23999" xr:uid="{00000000-0005-0000-0000-0000E5470000}"/>
    <cellStyle name="Comma [0] 3 12 6 3 3 2" xfId="22766" xr:uid="{00000000-0005-0000-0000-0000E6470000}"/>
    <cellStyle name="Comma [0] 3 12 6 3 4" xfId="24000" xr:uid="{00000000-0005-0000-0000-0000E7470000}"/>
    <cellStyle name="Comma [0] 3 12 6 3_REKAP IBT" xfId="24001" xr:uid="{00000000-0005-0000-0000-0000E8470000}"/>
    <cellStyle name="Comma [0] 3 12 6 4" xfId="24004" xr:uid="{00000000-0005-0000-0000-0000E9470000}"/>
    <cellStyle name="Comma [0] 3 12 6 4 2" xfId="24005" xr:uid="{00000000-0005-0000-0000-0000EA470000}"/>
    <cellStyle name="Comma [0] 3 12 6 5" xfId="24006" xr:uid="{00000000-0005-0000-0000-0000EB470000}"/>
    <cellStyle name="Comma [0] 3 12 6 5 2" xfId="24007" xr:uid="{00000000-0005-0000-0000-0000EC470000}"/>
    <cellStyle name="Comma [0] 3 12 6 6" xfId="24008" xr:uid="{00000000-0005-0000-0000-0000ED470000}"/>
    <cellStyle name="Comma [0] 3 12 6_REKAP IBT" xfId="14183" xr:uid="{00000000-0005-0000-0000-0000EE470000}"/>
    <cellStyle name="Comma [0] 3 12 7" xfId="24009" xr:uid="{00000000-0005-0000-0000-0000EF470000}"/>
    <cellStyle name="Comma [0] 3 12 7 2" xfId="24010" xr:uid="{00000000-0005-0000-0000-0000F0470000}"/>
    <cellStyle name="Comma [0] 3 12 7 2 2" xfId="84" xr:uid="{00000000-0005-0000-0000-0000F1470000}"/>
    <cellStyle name="Comma [0] 3 12 7 2 2 2" xfId="24011" xr:uid="{00000000-0005-0000-0000-0000F2470000}"/>
    <cellStyle name="Comma [0] 3 12 7 2 3" xfId="24012" xr:uid="{00000000-0005-0000-0000-0000F3470000}"/>
    <cellStyle name="Comma [0] 3 12 7 2 3 2" xfId="16155" xr:uid="{00000000-0005-0000-0000-0000F4470000}"/>
    <cellStyle name="Comma [0] 3 12 7 2 4" xfId="24013" xr:uid="{00000000-0005-0000-0000-0000F5470000}"/>
    <cellStyle name="Comma [0] 3 12 7 2_REKAP IBT" xfId="8924" xr:uid="{00000000-0005-0000-0000-0000F6470000}"/>
    <cellStyle name="Comma [0] 3 12 7 3" xfId="24014" xr:uid="{00000000-0005-0000-0000-0000F7470000}"/>
    <cellStyle name="Comma [0] 3 12 7 3 2" xfId="24015" xr:uid="{00000000-0005-0000-0000-0000F8470000}"/>
    <cellStyle name="Comma [0] 3 12 7 3 2 2" xfId="24016" xr:uid="{00000000-0005-0000-0000-0000F9470000}"/>
    <cellStyle name="Comma [0] 3 12 7 3 3" xfId="24017" xr:uid="{00000000-0005-0000-0000-0000FA470000}"/>
    <cellStyle name="Comma [0] 3 12 7 3 3 2" xfId="24018" xr:uid="{00000000-0005-0000-0000-0000FB470000}"/>
    <cellStyle name="Comma [0] 3 12 7 3 4" xfId="24019" xr:uid="{00000000-0005-0000-0000-0000FC470000}"/>
    <cellStyle name="Comma [0] 3 12 7 3_REKAP IBT" xfId="20102" xr:uid="{00000000-0005-0000-0000-0000FD470000}"/>
    <cellStyle name="Comma [0] 3 12 7 4" xfId="23955" xr:uid="{00000000-0005-0000-0000-0000FE470000}"/>
    <cellStyle name="Comma [0] 3 12 7 4 2" xfId="24020" xr:uid="{00000000-0005-0000-0000-0000FF470000}"/>
    <cellStyle name="Comma [0] 3 12 7 5" xfId="24021" xr:uid="{00000000-0005-0000-0000-000000480000}"/>
    <cellStyle name="Comma [0] 3 12 7 5 2" xfId="24022" xr:uid="{00000000-0005-0000-0000-000001480000}"/>
    <cellStyle name="Comma [0] 3 12 7 6" xfId="18571" xr:uid="{00000000-0005-0000-0000-000002480000}"/>
    <cellStyle name="Comma [0] 3 12 7_REKAP IBT" xfId="24023" xr:uid="{00000000-0005-0000-0000-000003480000}"/>
    <cellStyle name="Comma [0] 3 12 8" xfId="24024" xr:uid="{00000000-0005-0000-0000-000004480000}"/>
    <cellStyle name="Comma [0] 3 12 8 2" xfId="24025" xr:uid="{00000000-0005-0000-0000-000005480000}"/>
    <cellStyle name="Comma [0] 3 12 8 2 2" xfId="24026" xr:uid="{00000000-0005-0000-0000-000006480000}"/>
    <cellStyle name="Comma [0] 3 12 8 2 2 2" xfId="24028" xr:uid="{00000000-0005-0000-0000-000007480000}"/>
    <cellStyle name="Comma [0] 3 12 8 2 3" xfId="24029" xr:uid="{00000000-0005-0000-0000-000008480000}"/>
    <cellStyle name="Comma [0] 3 12 8 2 3 2" xfId="24031" xr:uid="{00000000-0005-0000-0000-000009480000}"/>
    <cellStyle name="Comma [0] 3 12 8 2 4" xfId="24034" xr:uid="{00000000-0005-0000-0000-00000A480000}"/>
    <cellStyle name="Comma [0] 3 12 8 2_REKAP IBT" xfId="24035" xr:uid="{00000000-0005-0000-0000-00000B480000}"/>
    <cellStyle name="Comma [0] 3 12 8 3" xfId="24036" xr:uid="{00000000-0005-0000-0000-00000C480000}"/>
    <cellStyle name="Comma [0] 3 12 8 3 2" xfId="24038" xr:uid="{00000000-0005-0000-0000-00000D480000}"/>
    <cellStyle name="Comma [0] 3 12 8 3 2 2" xfId="24040" xr:uid="{00000000-0005-0000-0000-00000E480000}"/>
    <cellStyle name="Comma [0] 3 12 8 3 3" xfId="24041" xr:uid="{00000000-0005-0000-0000-00000F480000}"/>
    <cellStyle name="Comma [0] 3 12 8 3 3 2" xfId="6588" xr:uid="{00000000-0005-0000-0000-000010480000}"/>
    <cellStyle name="Comma [0] 3 12 8 3 4" xfId="24042" xr:uid="{00000000-0005-0000-0000-000011480000}"/>
    <cellStyle name="Comma [0] 3 12 8 3_REKAP IBT" xfId="24044" xr:uid="{00000000-0005-0000-0000-000012480000}"/>
    <cellStyle name="Comma [0] 3 12 8 4" xfId="10199" xr:uid="{00000000-0005-0000-0000-000013480000}"/>
    <cellStyle name="Comma [0] 3 12 8 4 2" xfId="24045" xr:uid="{00000000-0005-0000-0000-000014480000}"/>
    <cellStyle name="Comma [0] 3 12 8 5" xfId="24046" xr:uid="{00000000-0005-0000-0000-000015480000}"/>
    <cellStyle name="Comma [0] 3 12 8 5 2" xfId="24047" xr:uid="{00000000-0005-0000-0000-000016480000}"/>
    <cellStyle name="Comma [0] 3 12 8 6" xfId="24048" xr:uid="{00000000-0005-0000-0000-000017480000}"/>
    <cellStyle name="Comma [0] 3 12 8_REKAP IBT" xfId="24049" xr:uid="{00000000-0005-0000-0000-000018480000}"/>
    <cellStyle name="Comma [0] 3 12 9" xfId="24050" xr:uid="{00000000-0005-0000-0000-000019480000}"/>
    <cellStyle name="Comma [0] 3 12 9 2" xfId="24051" xr:uid="{00000000-0005-0000-0000-00001A480000}"/>
    <cellStyle name="Comma [0] 3 12 9 2 2" xfId="24052" xr:uid="{00000000-0005-0000-0000-00001B480000}"/>
    <cellStyle name="Comma [0] 3 12 9 2 2 2" xfId="9857" xr:uid="{00000000-0005-0000-0000-00001C480000}"/>
    <cellStyle name="Comma [0] 3 12 9 2 3" xfId="24053" xr:uid="{00000000-0005-0000-0000-00001D480000}"/>
    <cellStyle name="Comma [0] 3 12 9 2 3 2" xfId="9960" xr:uid="{00000000-0005-0000-0000-00001E480000}"/>
    <cellStyle name="Comma [0] 3 12 9 2 4" xfId="24054" xr:uid="{00000000-0005-0000-0000-00001F480000}"/>
    <cellStyle name="Comma [0] 3 12 9 2_REKAP IBT" xfId="19863" xr:uid="{00000000-0005-0000-0000-000020480000}"/>
    <cellStyle name="Comma [0] 3 12 9 3" xfId="24055" xr:uid="{00000000-0005-0000-0000-000021480000}"/>
    <cellStyle name="Comma [0] 3 12 9 3 2" xfId="24057" xr:uid="{00000000-0005-0000-0000-000022480000}"/>
    <cellStyle name="Comma [0] 3 12 9 3 2 2" xfId="10823" xr:uid="{00000000-0005-0000-0000-000023480000}"/>
    <cellStyle name="Comma [0] 3 12 9 3 3" xfId="24058" xr:uid="{00000000-0005-0000-0000-000024480000}"/>
    <cellStyle name="Comma [0] 3 12 9 3 3 2" xfId="10959" xr:uid="{00000000-0005-0000-0000-000025480000}"/>
    <cellStyle name="Comma [0] 3 12 9 3 4" xfId="24059" xr:uid="{00000000-0005-0000-0000-000026480000}"/>
    <cellStyle name="Comma [0] 3 12 9 3_REKAP IBT" xfId="24060" xr:uid="{00000000-0005-0000-0000-000027480000}"/>
    <cellStyle name="Comma [0] 3 12 9 4" xfId="24061" xr:uid="{00000000-0005-0000-0000-000028480000}"/>
    <cellStyle name="Comma [0] 3 12 9 4 2" xfId="24062" xr:uid="{00000000-0005-0000-0000-000029480000}"/>
    <cellStyle name="Comma [0] 3 12 9 5" xfId="24063" xr:uid="{00000000-0005-0000-0000-00002A480000}"/>
    <cellStyle name="Comma [0] 3 12 9 5 2" xfId="24064" xr:uid="{00000000-0005-0000-0000-00002B480000}"/>
    <cellStyle name="Comma [0] 3 12 9 6" xfId="24065" xr:uid="{00000000-0005-0000-0000-00002C480000}"/>
    <cellStyle name="Comma [0] 3 12 9_REKAP IBT" xfId="24066" xr:uid="{00000000-0005-0000-0000-00002D480000}"/>
    <cellStyle name="Comma [0] 3 12_REKAP IBT" xfId="24067" xr:uid="{00000000-0005-0000-0000-00002E480000}"/>
    <cellStyle name="Comma [0] 3 13" xfId="19094" xr:uid="{00000000-0005-0000-0000-00002F480000}"/>
    <cellStyle name="Comma [0] 3 13 10" xfId="2772" xr:uid="{00000000-0005-0000-0000-000030480000}"/>
    <cellStyle name="Comma [0] 3 13 10 2" xfId="24068" xr:uid="{00000000-0005-0000-0000-000031480000}"/>
    <cellStyle name="Comma [0] 3 13 10 2 2" xfId="15131" xr:uid="{00000000-0005-0000-0000-000032480000}"/>
    <cellStyle name="Comma [0] 3 13 10 2 2 2" xfId="15120" xr:uid="{00000000-0005-0000-0000-000033480000}"/>
    <cellStyle name="Comma [0] 3 13 10 2 3" xfId="24069" xr:uid="{00000000-0005-0000-0000-000034480000}"/>
    <cellStyle name="Comma [0] 3 13 10 2 3 2" xfId="15149" xr:uid="{00000000-0005-0000-0000-000035480000}"/>
    <cellStyle name="Comma [0] 3 13 10 2 4" xfId="24070" xr:uid="{00000000-0005-0000-0000-000036480000}"/>
    <cellStyle name="Comma [0] 3 13 10 2_REKAP IBT" xfId="24071" xr:uid="{00000000-0005-0000-0000-000037480000}"/>
    <cellStyle name="Comma [0] 3 13 10 3" xfId="24072" xr:uid="{00000000-0005-0000-0000-000038480000}"/>
    <cellStyle name="Comma [0] 3 13 10 3 2" xfId="24073" xr:uid="{00000000-0005-0000-0000-000039480000}"/>
    <cellStyle name="Comma [0] 3 13 10 3 2 2" xfId="24074" xr:uid="{00000000-0005-0000-0000-00003A480000}"/>
    <cellStyle name="Comma [0] 3 13 10 3 3" xfId="24075" xr:uid="{00000000-0005-0000-0000-00003B480000}"/>
    <cellStyle name="Comma [0] 3 13 10 3 3 2" xfId="24076" xr:uid="{00000000-0005-0000-0000-00003C480000}"/>
    <cellStyle name="Comma [0] 3 13 10 3 4" xfId="24077" xr:uid="{00000000-0005-0000-0000-00003D480000}"/>
    <cellStyle name="Comma [0] 3 13 10 3_REKAP IBT" xfId="24078" xr:uid="{00000000-0005-0000-0000-00003E480000}"/>
    <cellStyle name="Comma [0] 3 13 10 4" xfId="24080" xr:uid="{00000000-0005-0000-0000-00003F480000}"/>
    <cellStyle name="Comma [0] 3 13 10 4 2" xfId="24081" xr:uid="{00000000-0005-0000-0000-000040480000}"/>
    <cellStyle name="Comma [0] 3 13 10 5" xfId="24082" xr:uid="{00000000-0005-0000-0000-000041480000}"/>
    <cellStyle name="Comma [0] 3 13 10 5 2" xfId="24083" xr:uid="{00000000-0005-0000-0000-000042480000}"/>
    <cellStyle name="Comma [0] 3 13 10 6" xfId="24084" xr:uid="{00000000-0005-0000-0000-000043480000}"/>
    <cellStyle name="Comma [0] 3 13 10_REKAP IBT" xfId="13817" xr:uid="{00000000-0005-0000-0000-000044480000}"/>
    <cellStyle name="Comma [0] 3 13 11" xfId="24085" xr:uid="{00000000-0005-0000-0000-000045480000}"/>
    <cellStyle name="Comma [0] 3 13 11 2" xfId="24086" xr:uid="{00000000-0005-0000-0000-000046480000}"/>
    <cellStyle name="Comma [0] 3 13 11 2 2" xfId="15221" xr:uid="{00000000-0005-0000-0000-000047480000}"/>
    <cellStyle name="Comma [0] 3 13 11 2 2 2" xfId="17990" xr:uid="{00000000-0005-0000-0000-000048480000}"/>
    <cellStyle name="Comma [0] 3 13 11 2 3" xfId="24087" xr:uid="{00000000-0005-0000-0000-000049480000}"/>
    <cellStyle name="Comma [0] 3 13 11 2 3 2" xfId="24088" xr:uid="{00000000-0005-0000-0000-00004A480000}"/>
    <cellStyle name="Comma [0] 3 13 11 2 4" xfId="13147" xr:uid="{00000000-0005-0000-0000-00004B480000}"/>
    <cellStyle name="Comma [0] 3 13 11 2_REKAP IBT" xfId="24089" xr:uid="{00000000-0005-0000-0000-00004C480000}"/>
    <cellStyle name="Comma [0] 3 13 11 3" xfId="8921" xr:uid="{00000000-0005-0000-0000-00004D480000}"/>
    <cellStyle name="Comma [0] 3 13 11 3 2" xfId="24090" xr:uid="{00000000-0005-0000-0000-00004E480000}"/>
    <cellStyle name="Comma [0] 3 13 11 3 2 2" xfId="24091" xr:uid="{00000000-0005-0000-0000-00004F480000}"/>
    <cellStyle name="Comma [0] 3 13 11 3 3" xfId="24092" xr:uid="{00000000-0005-0000-0000-000050480000}"/>
    <cellStyle name="Comma [0] 3 13 11 3 3 2" xfId="24093" xr:uid="{00000000-0005-0000-0000-000051480000}"/>
    <cellStyle name="Comma [0] 3 13 11 3 4" xfId="24095" xr:uid="{00000000-0005-0000-0000-000052480000}"/>
    <cellStyle name="Comma [0] 3 13 11 3_REKAP IBT" xfId="24096" xr:uid="{00000000-0005-0000-0000-000053480000}"/>
    <cellStyle name="Comma [0] 3 13 11 4" xfId="24097" xr:uid="{00000000-0005-0000-0000-000054480000}"/>
    <cellStyle name="Comma [0] 3 13 11 4 2" xfId="24098" xr:uid="{00000000-0005-0000-0000-000055480000}"/>
    <cellStyle name="Comma [0] 3 13 11 5" xfId="24099" xr:uid="{00000000-0005-0000-0000-000056480000}"/>
    <cellStyle name="Comma [0] 3 13 11 5 2" xfId="24100" xr:uid="{00000000-0005-0000-0000-000057480000}"/>
    <cellStyle name="Comma [0] 3 13 11 6" xfId="24101" xr:uid="{00000000-0005-0000-0000-000058480000}"/>
    <cellStyle name="Comma [0] 3 13 11_REKAP IBT" xfId="16084" xr:uid="{00000000-0005-0000-0000-000059480000}"/>
    <cellStyle name="Comma [0] 3 13 12" xfId="24105" xr:uid="{00000000-0005-0000-0000-00005A480000}"/>
    <cellStyle name="Comma [0] 3 13 12 2" xfId="24109" xr:uid="{00000000-0005-0000-0000-00005B480000}"/>
    <cellStyle name="Comma [0] 3 13 12 2 2" xfId="23146" xr:uid="{00000000-0005-0000-0000-00005C480000}"/>
    <cellStyle name="Comma [0] 3 13 12 3" xfId="24110" xr:uid="{00000000-0005-0000-0000-00005D480000}"/>
    <cellStyle name="Comma [0] 3 13 12 3 2" xfId="24113" xr:uid="{00000000-0005-0000-0000-00005E480000}"/>
    <cellStyle name="Comma [0] 3 13 12 4" xfId="24114" xr:uid="{00000000-0005-0000-0000-00005F480000}"/>
    <cellStyle name="Comma [0] 3 13 12_REKAP IBT" xfId="24117" xr:uid="{00000000-0005-0000-0000-000060480000}"/>
    <cellStyle name="Comma [0] 3 13 13" xfId="24121" xr:uid="{00000000-0005-0000-0000-000061480000}"/>
    <cellStyle name="Comma [0] 3 13 13 2" xfId="24122" xr:uid="{00000000-0005-0000-0000-000062480000}"/>
    <cellStyle name="Comma [0] 3 13 13 2 2" xfId="24123" xr:uid="{00000000-0005-0000-0000-000063480000}"/>
    <cellStyle name="Comma [0] 3 13 13 3" xfId="24125" xr:uid="{00000000-0005-0000-0000-000064480000}"/>
    <cellStyle name="Comma [0] 3 13 13 3 2" xfId="24127" xr:uid="{00000000-0005-0000-0000-000065480000}"/>
    <cellStyle name="Comma [0] 3 13 13 4" xfId="24128" xr:uid="{00000000-0005-0000-0000-000066480000}"/>
    <cellStyle name="Comma [0] 3 13 13_REKAP IBT" xfId="18265" xr:uid="{00000000-0005-0000-0000-000067480000}"/>
    <cellStyle name="Comma [0] 3 13 14" xfId="3570" xr:uid="{00000000-0005-0000-0000-000068480000}"/>
    <cellStyle name="Comma [0] 3 13 14 2" xfId="261" xr:uid="{00000000-0005-0000-0000-000069480000}"/>
    <cellStyle name="Comma [0] 3 13 15" xfId="5471" xr:uid="{00000000-0005-0000-0000-00006A480000}"/>
    <cellStyle name="Comma [0] 3 13 15 2" xfId="5475" xr:uid="{00000000-0005-0000-0000-00006B480000}"/>
    <cellStyle name="Comma [0] 3 13 16" xfId="5480" xr:uid="{00000000-0005-0000-0000-00006C480000}"/>
    <cellStyle name="Comma [0] 3 13 2" xfId="24129" xr:uid="{00000000-0005-0000-0000-00006D480000}"/>
    <cellStyle name="Comma [0] 3 13 2 2" xfId="24130" xr:uid="{00000000-0005-0000-0000-00006E480000}"/>
    <cellStyle name="Comma [0] 3 13 2 2 2" xfId="24132" xr:uid="{00000000-0005-0000-0000-00006F480000}"/>
    <cellStyle name="Comma [0] 3 13 2 2 2 2" xfId="24134" xr:uid="{00000000-0005-0000-0000-000070480000}"/>
    <cellStyle name="Comma [0] 3 13 2 2 3" xfId="24137" xr:uid="{00000000-0005-0000-0000-000071480000}"/>
    <cellStyle name="Comma [0] 3 13 2 2 3 2" xfId="24139" xr:uid="{00000000-0005-0000-0000-000072480000}"/>
    <cellStyle name="Comma [0] 3 13 2 2 4" xfId="14830" xr:uid="{00000000-0005-0000-0000-000073480000}"/>
    <cellStyle name="Comma [0] 3 13 2 2_REKAP IBT" xfId="11956" xr:uid="{00000000-0005-0000-0000-000074480000}"/>
    <cellStyle name="Comma [0] 3 13 2 3" xfId="24141" xr:uid="{00000000-0005-0000-0000-000075480000}"/>
    <cellStyle name="Comma [0] 3 13 2 3 2" xfId="24143" xr:uid="{00000000-0005-0000-0000-000076480000}"/>
    <cellStyle name="Comma [0] 3 13 2 3 2 2" xfId="24145" xr:uid="{00000000-0005-0000-0000-000077480000}"/>
    <cellStyle name="Comma [0] 3 13 2 3 3" xfId="24149" xr:uid="{00000000-0005-0000-0000-000078480000}"/>
    <cellStyle name="Comma [0] 3 13 2 3 3 2" xfId="24151" xr:uid="{00000000-0005-0000-0000-000079480000}"/>
    <cellStyle name="Comma [0] 3 13 2 3 4" xfId="14966" xr:uid="{00000000-0005-0000-0000-00007A480000}"/>
    <cellStyle name="Comma [0] 3 13 2 3_REKAP IBT" xfId="13381" xr:uid="{00000000-0005-0000-0000-00007B480000}"/>
    <cellStyle name="Comma [0] 3 13 2 4" xfId="24153" xr:uid="{00000000-0005-0000-0000-00007C480000}"/>
    <cellStyle name="Comma [0] 3 13 2 4 2" xfId="24156" xr:uid="{00000000-0005-0000-0000-00007D480000}"/>
    <cellStyle name="Comma [0] 3 13 2 5" xfId="11916" xr:uid="{00000000-0005-0000-0000-00007E480000}"/>
    <cellStyle name="Comma [0] 3 13 2 5 2" xfId="24159" xr:uid="{00000000-0005-0000-0000-00007F480000}"/>
    <cellStyle name="Comma [0] 3 13 2 6" xfId="24161" xr:uid="{00000000-0005-0000-0000-000080480000}"/>
    <cellStyle name="Comma [0] 3 13 2_REKAP IBT" xfId="22021" xr:uid="{00000000-0005-0000-0000-000081480000}"/>
    <cellStyle name="Comma [0] 3 13 3" xfId="24162" xr:uid="{00000000-0005-0000-0000-000082480000}"/>
    <cellStyle name="Comma [0] 3 13 3 2" xfId="24163" xr:uid="{00000000-0005-0000-0000-000083480000}"/>
    <cellStyle name="Comma [0] 3 13 3 2 2" xfId="24165" xr:uid="{00000000-0005-0000-0000-000084480000}"/>
    <cellStyle name="Comma [0] 3 13 3 2 2 2" xfId="24167" xr:uid="{00000000-0005-0000-0000-000085480000}"/>
    <cellStyle name="Comma [0] 3 13 3 2 3" xfId="24168" xr:uid="{00000000-0005-0000-0000-000086480000}"/>
    <cellStyle name="Comma [0] 3 13 3 2 3 2" xfId="24169" xr:uid="{00000000-0005-0000-0000-000087480000}"/>
    <cellStyle name="Comma [0] 3 13 3 2 4" xfId="15743" xr:uid="{00000000-0005-0000-0000-000088480000}"/>
    <cellStyle name="Comma [0] 3 13 3 2_REKAP IBT" xfId="24170" xr:uid="{00000000-0005-0000-0000-000089480000}"/>
    <cellStyle name="Comma [0] 3 13 3 3" xfId="24172" xr:uid="{00000000-0005-0000-0000-00008A480000}"/>
    <cellStyle name="Comma [0] 3 13 3 3 2" xfId="24174" xr:uid="{00000000-0005-0000-0000-00008B480000}"/>
    <cellStyle name="Comma [0] 3 13 3 3 2 2" xfId="24176" xr:uid="{00000000-0005-0000-0000-00008C480000}"/>
    <cellStyle name="Comma [0] 3 13 3 3 3" xfId="1195" xr:uid="{00000000-0005-0000-0000-00008D480000}"/>
    <cellStyle name="Comma [0] 3 13 3 3 3 2" xfId="24177" xr:uid="{00000000-0005-0000-0000-00008E480000}"/>
    <cellStyle name="Comma [0] 3 13 3 3 4" xfId="15845" xr:uid="{00000000-0005-0000-0000-00008F480000}"/>
    <cellStyle name="Comma [0] 3 13 3 3_REKAP IBT" xfId="24180" xr:uid="{00000000-0005-0000-0000-000090480000}"/>
    <cellStyle name="Comma [0] 3 13 3 4" xfId="9834" xr:uid="{00000000-0005-0000-0000-000091480000}"/>
    <cellStyle name="Comma [0] 3 13 3 4 2" xfId="23469" xr:uid="{00000000-0005-0000-0000-000092480000}"/>
    <cellStyle name="Comma [0] 3 13 3 5" xfId="23475" xr:uid="{00000000-0005-0000-0000-000093480000}"/>
    <cellStyle name="Comma [0] 3 13 3 5 2" xfId="23477" xr:uid="{00000000-0005-0000-0000-000094480000}"/>
    <cellStyle name="Comma [0] 3 13 3 6" xfId="23483" xr:uid="{00000000-0005-0000-0000-000095480000}"/>
    <cellStyle name="Comma [0] 3 13 3_REKAP IBT" xfId="24181" xr:uid="{00000000-0005-0000-0000-000096480000}"/>
    <cellStyle name="Comma [0] 3 13 4" xfId="24182" xr:uid="{00000000-0005-0000-0000-000097480000}"/>
    <cellStyle name="Comma [0] 3 13 4 2" xfId="24183" xr:uid="{00000000-0005-0000-0000-000098480000}"/>
    <cellStyle name="Comma [0] 3 13 4 2 2" xfId="24185" xr:uid="{00000000-0005-0000-0000-000099480000}"/>
    <cellStyle name="Comma [0] 3 13 4 2 2 2" xfId="24188" xr:uid="{00000000-0005-0000-0000-00009A480000}"/>
    <cellStyle name="Comma [0] 3 13 4 2 3" xfId="24189" xr:uid="{00000000-0005-0000-0000-00009B480000}"/>
    <cellStyle name="Comma [0] 3 13 4 2 3 2" xfId="24190" xr:uid="{00000000-0005-0000-0000-00009C480000}"/>
    <cellStyle name="Comma [0] 3 13 4 2 4" xfId="13248" xr:uid="{00000000-0005-0000-0000-00009D480000}"/>
    <cellStyle name="Comma [0] 3 13 4 2_REKAP IBT" xfId="24191" xr:uid="{00000000-0005-0000-0000-00009E480000}"/>
    <cellStyle name="Comma [0] 3 13 4 3" xfId="24192" xr:uid="{00000000-0005-0000-0000-00009F480000}"/>
    <cellStyle name="Comma [0] 3 13 4 3 2" xfId="24194" xr:uid="{00000000-0005-0000-0000-0000A0480000}"/>
    <cellStyle name="Comma [0] 3 13 4 3 2 2" xfId="24196" xr:uid="{00000000-0005-0000-0000-0000A1480000}"/>
    <cellStyle name="Comma [0] 3 13 4 3 3" xfId="5084" xr:uid="{00000000-0005-0000-0000-0000A2480000}"/>
    <cellStyle name="Comma [0] 3 13 4 3 3 2" xfId="24197" xr:uid="{00000000-0005-0000-0000-0000A3480000}"/>
    <cellStyle name="Comma [0] 3 13 4 3 4" xfId="13278" xr:uid="{00000000-0005-0000-0000-0000A4480000}"/>
    <cellStyle name="Comma [0] 3 13 4 3_REKAP IBT" xfId="24201" xr:uid="{00000000-0005-0000-0000-0000A5480000}"/>
    <cellStyle name="Comma [0] 3 13 4 4" xfId="9866" xr:uid="{00000000-0005-0000-0000-0000A6480000}"/>
    <cellStyle name="Comma [0] 3 13 4 4 2" xfId="23487" xr:uid="{00000000-0005-0000-0000-0000A7480000}"/>
    <cellStyle name="Comma [0] 3 13 4 5" xfId="23490" xr:uid="{00000000-0005-0000-0000-0000A8480000}"/>
    <cellStyle name="Comma [0] 3 13 4 5 2" xfId="23492" xr:uid="{00000000-0005-0000-0000-0000A9480000}"/>
    <cellStyle name="Comma [0] 3 13 4 6" xfId="21165" xr:uid="{00000000-0005-0000-0000-0000AA480000}"/>
    <cellStyle name="Comma [0] 3 13 4_REKAP IBT" xfId="24202" xr:uid="{00000000-0005-0000-0000-0000AB480000}"/>
    <cellStyle name="Comma [0] 3 13 5" xfId="2130" xr:uid="{00000000-0005-0000-0000-0000AC480000}"/>
    <cellStyle name="Comma [0] 3 13 5 2" xfId="4988" xr:uid="{00000000-0005-0000-0000-0000AD480000}"/>
    <cellStyle name="Comma [0] 3 13 5 2 2" xfId="24204" xr:uid="{00000000-0005-0000-0000-0000AE480000}"/>
    <cellStyle name="Comma [0] 3 13 5 2 2 2" xfId="24206" xr:uid="{00000000-0005-0000-0000-0000AF480000}"/>
    <cellStyle name="Comma [0] 3 13 5 2 3" xfId="24207" xr:uid="{00000000-0005-0000-0000-0000B0480000}"/>
    <cellStyle name="Comma [0] 3 13 5 2 3 2" xfId="24208" xr:uid="{00000000-0005-0000-0000-0000B1480000}"/>
    <cellStyle name="Comma [0] 3 13 5 2 4" xfId="13875" xr:uid="{00000000-0005-0000-0000-0000B2480000}"/>
    <cellStyle name="Comma [0] 3 13 5 2_REKAP IBT" xfId="24209" xr:uid="{00000000-0005-0000-0000-0000B3480000}"/>
    <cellStyle name="Comma [0] 3 13 5 3" xfId="24210" xr:uid="{00000000-0005-0000-0000-0000B4480000}"/>
    <cellStyle name="Comma [0] 3 13 5 3 2" xfId="24212" xr:uid="{00000000-0005-0000-0000-0000B5480000}"/>
    <cellStyle name="Comma [0] 3 13 5 3 2 2" xfId="24214" xr:uid="{00000000-0005-0000-0000-0000B6480000}"/>
    <cellStyle name="Comma [0] 3 13 5 3 3" xfId="24215" xr:uid="{00000000-0005-0000-0000-0000B7480000}"/>
    <cellStyle name="Comma [0] 3 13 5 3 3 2" xfId="24216" xr:uid="{00000000-0005-0000-0000-0000B8480000}"/>
    <cellStyle name="Comma [0] 3 13 5 3 4" xfId="10382" xr:uid="{00000000-0005-0000-0000-0000B9480000}"/>
    <cellStyle name="Comma [0] 3 13 5 3_REKAP IBT" xfId="24217" xr:uid="{00000000-0005-0000-0000-0000BA480000}"/>
    <cellStyle name="Comma [0] 3 13 5 4" xfId="23498" xr:uid="{00000000-0005-0000-0000-0000BB480000}"/>
    <cellStyle name="Comma [0] 3 13 5 4 2" xfId="24219" xr:uid="{00000000-0005-0000-0000-0000BC480000}"/>
    <cellStyle name="Comma [0] 3 13 5 5" xfId="24221" xr:uid="{00000000-0005-0000-0000-0000BD480000}"/>
    <cellStyle name="Comma [0] 3 13 5 5 2" xfId="24223" xr:uid="{00000000-0005-0000-0000-0000BE480000}"/>
    <cellStyle name="Comma [0] 3 13 5 6" xfId="24224" xr:uid="{00000000-0005-0000-0000-0000BF480000}"/>
    <cellStyle name="Comma [0] 3 13 5_REKAP IBT" xfId="24225" xr:uid="{00000000-0005-0000-0000-0000C0480000}"/>
    <cellStyle name="Comma [0] 3 13 6" xfId="24226" xr:uid="{00000000-0005-0000-0000-0000C1480000}"/>
    <cellStyle name="Comma [0] 3 13 6 2" xfId="4997" xr:uid="{00000000-0005-0000-0000-0000C2480000}"/>
    <cellStyle name="Comma [0] 3 13 6 2 2" xfId="21518" xr:uid="{00000000-0005-0000-0000-0000C3480000}"/>
    <cellStyle name="Comma [0] 3 13 6 2 2 2" xfId="395" xr:uid="{00000000-0005-0000-0000-0000C4480000}"/>
    <cellStyle name="Comma [0] 3 13 6 2 3" xfId="21526" xr:uid="{00000000-0005-0000-0000-0000C5480000}"/>
    <cellStyle name="Comma [0] 3 13 6 2 3 2" xfId="947" xr:uid="{00000000-0005-0000-0000-0000C6480000}"/>
    <cellStyle name="Comma [0] 3 13 6 2 4" xfId="21534" xr:uid="{00000000-0005-0000-0000-0000C7480000}"/>
    <cellStyle name="Comma [0] 3 13 6 2_REKAP IBT" xfId="24228" xr:uid="{00000000-0005-0000-0000-0000C8480000}"/>
    <cellStyle name="Comma [0] 3 13 6 3" xfId="24229" xr:uid="{00000000-0005-0000-0000-0000C9480000}"/>
    <cellStyle name="Comma [0] 3 13 6 3 2" xfId="24231" xr:uid="{00000000-0005-0000-0000-0000CA480000}"/>
    <cellStyle name="Comma [0] 3 13 6 3 2 2" xfId="3244" xr:uid="{00000000-0005-0000-0000-0000CB480000}"/>
    <cellStyle name="Comma [0] 3 13 6 3 3" xfId="24232" xr:uid="{00000000-0005-0000-0000-0000CC480000}"/>
    <cellStyle name="Comma [0] 3 13 6 3 3 2" xfId="3304" xr:uid="{00000000-0005-0000-0000-0000CD480000}"/>
    <cellStyle name="Comma [0] 3 13 6 3 4" xfId="24233" xr:uid="{00000000-0005-0000-0000-0000CE480000}"/>
    <cellStyle name="Comma [0] 3 13 6 3_REKAP IBT" xfId="20016" xr:uid="{00000000-0005-0000-0000-0000CF480000}"/>
    <cellStyle name="Comma [0] 3 13 6 4" xfId="23502" xr:uid="{00000000-0005-0000-0000-0000D0480000}"/>
    <cellStyle name="Comma [0] 3 13 6 4 2" xfId="19350" xr:uid="{00000000-0005-0000-0000-0000D1480000}"/>
    <cellStyle name="Comma [0] 3 13 6 5" xfId="24234" xr:uid="{00000000-0005-0000-0000-0000D2480000}"/>
    <cellStyle name="Comma [0] 3 13 6 5 2" xfId="24236" xr:uid="{00000000-0005-0000-0000-0000D3480000}"/>
    <cellStyle name="Comma [0] 3 13 6 6" xfId="24237" xr:uid="{00000000-0005-0000-0000-0000D4480000}"/>
    <cellStyle name="Comma [0] 3 13 6_REKAP IBT" xfId="24238" xr:uid="{00000000-0005-0000-0000-0000D5480000}"/>
    <cellStyle name="Comma [0] 3 13 7" xfId="24239" xr:uid="{00000000-0005-0000-0000-0000D6480000}"/>
    <cellStyle name="Comma [0] 3 13 7 2" xfId="24240" xr:uid="{00000000-0005-0000-0000-0000D7480000}"/>
    <cellStyle name="Comma [0] 3 13 7 2 2" xfId="24242" xr:uid="{00000000-0005-0000-0000-0000D8480000}"/>
    <cellStyle name="Comma [0] 3 13 7 2 2 2" xfId="24244" xr:uid="{00000000-0005-0000-0000-0000D9480000}"/>
    <cellStyle name="Comma [0] 3 13 7 2 3" xfId="24246" xr:uid="{00000000-0005-0000-0000-0000DA480000}"/>
    <cellStyle name="Comma [0] 3 13 7 2 3 2" xfId="24248" xr:uid="{00000000-0005-0000-0000-0000DB480000}"/>
    <cellStyle name="Comma [0] 3 13 7 2 4" xfId="24249" xr:uid="{00000000-0005-0000-0000-0000DC480000}"/>
    <cellStyle name="Comma [0] 3 13 7 2_REKAP IBT" xfId="24250" xr:uid="{00000000-0005-0000-0000-0000DD480000}"/>
    <cellStyle name="Comma [0] 3 13 7 3" xfId="24251" xr:uid="{00000000-0005-0000-0000-0000DE480000}"/>
    <cellStyle name="Comma [0] 3 13 7 3 2" xfId="24253" xr:uid="{00000000-0005-0000-0000-0000DF480000}"/>
    <cellStyle name="Comma [0] 3 13 7 3 2 2" xfId="24255" xr:uid="{00000000-0005-0000-0000-0000E0480000}"/>
    <cellStyle name="Comma [0] 3 13 7 3 3" xfId="24256" xr:uid="{00000000-0005-0000-0000-0000E1480000}"/>
    <cellStyle name="Comma [0] 3 13 7 3 3 2" xfId="24257" xr:uid="{00000000-0005-0000-0000-0000E2480000}"/>
    <cellStyle name="Comma [0] 3 13 7 3 4" xfId="24258" xr:uid="{00000000-0005-0000-0000-0000E3480000}"/>
    <cellStyle name="Comma [0] 3 13 7 3_REKAP IBT" xfId="22494" xr:uid="{00000000-0005-0000-0000-0000E4480000}"/>
    <cellStyle name="Comma [0] 3 13 7 4" xfId="24259" xr:uid="{00000000-0005-0000-0000-0000E5480000}"/>
    <cellStyle name="Comma [0] 3 13 7 4 2" xfId="24260" xr:uid="{00000000-0005-0000-0000-0000E6480000}"/>
    <cellStyle name="Comma [0] 3 13 7 5" xfId="24261" xr:uid="{00000000-0005-0000-0000-0000E7480000}"/>
    <cellStyle name="Comma [0] 3 13 7 5 2" xfId="24262" xr:uid="{00000000-0005-0000-0000-0000E8480000}"/>
    <cellStyle name="Comma [0] 3 13 7 6" xfId="24265" xr:uid="{00000000-0005-0000-0000-0000E9480000}"/>
    <cellStyle name="Comma [0] 3 13 7_REKAP IBT" xfId="24266" xr:uid="{00000000-0005-0000-0000-0000EA480000}"/>
    <cellStyle name="Comma [0] 3 13 8" xfId="24267" xr:uid="{00000000-0005-0000-0000-0000EB480000}"/>
    <cellStyle name="Comma [0] 3 13 8 2" xfId="24268" xr:uid="{00000000-0005-0000-0000-0000EC480000}"/>
    <cellStyle name="Comma [0] 3 13 8 2 2" xfId="23982" xr:uid="{00000000-0005-0000-0000-0000ED480000}"/>
    <cellStyle name="Comma [0] 3 13 8 2 2 2" xfId="24269" xr:uid="{00000000-0005-0000-0000-0000EE480000}"/>
    <cellStyle name="Comma [0] 3 13 8 2 3" xfId="24270" xr:uid="{00000000-0005-0000-0000-0000EF480000}"/>
    <cellStyle name="Comma [0] 3 13 8 2 3 2" xfId="124" xr:uid="{00000000-0005-0000-0000-0000F0480000}"/>
    <cellStyle name="Comma [0] 3 13 8 2 4" xfId="24272" xr:uid="{00000000-0005-0000-0000-0000F1480000}"/>
    <cellStyle name="Comma [0] 3 13 8 2_REKAP IBT" xfId="24273" xr:uid="{00000000-0005-0000-0000-0000F2480000}"/>
    <cellStyle name="Comma [0] 3 13 8 3" xfId="24274" xr:uid="{00000000-0005-0000-0000-0000F3480000}"/>
    <cellStyle name="Comma [0] 3 13 8 3 2" xfId="24275" xr:uid="{00000000-0005-0000-0000-0000F4480000}"/>
    <cellStyle name="Comma [0] 3 13 8 3 2 2" xfId="24276" xr:uid="{00000000-0005-0000-0000-0000F5480000}"/>
    <cellStyle name="Comma [0] 3 13 8 3 3" xfId="24277" xr:uid="{00000000-0005-0000-0000-0000F6480000}"/>
    <cellStyle name="Comma [0] 3 13 8 3 3 2" xfId="24278" xr:uid="{00000000-0005-0000-0000-0000F7480000}"/>
    <cellStyle name="Comma [0] 3 13 8 3 4" xfId="24280" xr:uid="{00000000-0005-0000-0000-0000F8480000}"/>
    <cellStyle name="Comma [0] 3 13 8 3_REKAP IBT" xfId="24282" xr:uid="{00000000-0005-0000-0000-0000F9480000}"/>
    <cellStyle name="Comma [0] 3 13 8 4" xfId="24283" xr:uid="{00000000-0005-0000-0000-0000FA480000}"/>
    <cellStyle name="Comma [0] 3 13 8 4 2" xfId="24284" xr:uid="{00000000-0005-0000-0000-0000FB480000}"/>
    <cellStyle name="Comma [0] 3 13 8 5" xfId="24285" xr:uid="{00000000-0005-0000-0000-0000FC480000}"/>
    <cellStyle name="Comma [0] 3 13 8 5 2" xfId="122" xr:uid="{00000000-0005-0000-0000-0000FD480000}"/>
    <cellStyle name="Comma [0] 3 13 8 6" xfId="24286" xr:uid="{00000000-0005-0000-0000-0000FE480000}"/>
    <cellStyle name="Comma [0] 3 13 8_REKAP IBT" xfId="10861" xr:uid="{00000000-0005-0000-0000-0000FF480000}"/>
    <cellStyle name="Comma [0] 3 13 9" xfId="24287" xr:uid="{00000000-0005-0000-0000-000000490000}"/>
    <cellStyle name="Comma [0] 3 13 9 2" xfId="24288" xr:uid="{00000000-0005-0000-0000-000001490000}"/>
    <cellStyle name="Comma [0] 3 13 9 2 2" xfId="6101" xr:uid="{00000000-0005-0000-0000-000002490000}"/>
    <cellStyle name="Comma [0] 3 13 9 2 2 2" xfId="19619" xr:uid="{00000000-0005-0000-0000-000003490000}"/>
    <cellStyle name="Comma [0] 3 13 9 2 3" xfId="6104" xr:uid="{00000000-0005-0000-0000-000004490000}"/>
    <cellStyle name="Comma [0] 3 13 9 2 3 2" xfId="24289" xr:uid="{00000000-0005-0000-0000-000005490000}"/>
    <cellStyle name="Comma [0] 3 13 9 2 4" xfId="6107" xr:uid="{00000000-0005-0000-0000-000006490000}"/>
    <cellStyle name="Comma [0] 3 13 9 2_REKAP IBT" xfId="24290" xr:uid="{00000000-0005-0000-0000-000007490000}"/>
    <cellStyle name="Comma [0] 3 13 9 3" xfId="24291" xr:uid="{00000000-0005-0000-0000-000008490000}"/>
    <cellStyle name="Comma [0] 3 13 9 3 2" xfId="6120" xr:uid="{00000000-0005-0000-0000-000009490000}"/>
    <cellStyle name="Comma [0] 3 13 9 3 2 2" xfId="20064" xr:uid="{00000000-0005-0000-0000-00000A490000}"/>
    <cellStyle name="Comma [0] 3 13 9 3 3" xfId="6124" xr:uid="{00000000-0005-0000-0000-00000B490000}"/>
    <cellStyle name="Comma [0] 3 13 9 3 3 2" xfId="135" xr:uid="{00000000-0005-0000-0000-00000C490000}"/>
    <cellStyle name="Comma [0] 3 13 9 3 4" xfId="6128" xr:uid="{00000000-0005-0000-0000-00000D490000}"/>
    <cellStyle name="Comma [0] 3 13 9 3_REKAP IBT" xfId="24292" xr:uid="{00000000-0005-0000-0000-00000E490000}"/>
    <cellStyle name="Comma [0] 3 13 9 4" xfId="24293" xr:uid="{00000000-0005-0000-0000-00000F490000}"/>
    <cellStyle name="Comma [0] 3 13 9 4 2" xfId="6134" xr:uid="{00000000-0005-0000-0000-000010490000}"/>
    <cellStyle name="Comma [0] 3 13 9 5" xfId="24294" xr:uid="{00000000-0005-0000-0000-000011490000}"/>
    <cellStyle name="Comma [0] 3 13 9 5 2" xfId="6162" xr:uid="{00000000-0005-0000-0000-000012490000}"/>
    <cellStyle name="Comma [0] 3 13 9 6" xfId="24295" xr:uid="{00000000-0005-0000-0000-000013490000}"/>
    <cellStyle name="Comma [0] 3 13 9_REKAP IBT" xfId="24296" xr:uid="{00000000-0005-0000-0000-000014490000}"/>
    <cellStyle name="Comma [0] 3 13_REKAP IBT" xfId="24297" xr:uid="{00000000-0005-0000-0000-000015490000}"/>
    <cellStyle name="Comma [0] 3 14" xfId="19096" xr:uid="{00000000-0005-0000-0000-000016490000}"/>
    <cellStyle name="Comma [0] 3 14 10" xfId="24298" xr:uid="{00000000-0005-0000-0000-000017490000}"/>
    <cellStyle name="Comma [0] 3 14 10 2" xfId="24300" xr:uid="{00000000-0005-0000-0000-000018490000}"/>
    <cellStyle name="Comma [0] 3 14 10 2 2" xfId="24302" xr:uid="{00000000-0005-0000-0000-000019490000}"/>
    <cellStyle name="Comma [0] 3 14 10 2 2 2" xfId="24304" xr:uid="{00000000-0005-0000-0000-00001A490000}"/>
    <cellStyle name="Comma [0] 3 14 10 2 3" xfId="24306" xr:uid="{00000000-0005-0000-0000-00001B490000}"/>
    <cellStyle name="Comma [0] 3 14 10 2 3 2" xfId="24307" xr:uid="{00000000-0005-0000-0000-00001C490000}"/>
    <cellStyle name="Comma [0] 3 14 10 2 4" xfId="24308" xr:uid="{00000000-0005-0000-0000-00001D490000}"/>
    <cellStyle name="Comma [0] 3 14 10 2_REKAP IBT" xfId="24309" xr:uid="{00000000-0005-0000-0000-00001E490000}"/>
    <cellStyle name="Comma [0] 3 14 10 3" xfId="24310" xr:uid="{00000000-0005-0000-0000-00001F490000}"/>
    <cellStyle name="Comma [0] 3 14 10 3 2" xfId="24312" xr:uid="{00000000-0005-0000-0000-000020490000}"/>
    <cellStyle name="Comma [0] 3 14 10 3 2 2" xfId="11594" xr:uid="{00000000-0005-0000-0000-000021490000}"/>
    <cellStyle name="Comma [0] 3 14 10 3 3" xfId="24313" xr:uid="{00000000-0005-0000-0000-000022490000}"/>
    <cellStyle name="Comma [0] 3 14 10 3 3 2" xfId="11610" xr:uid="{00000000-0005-0000-0000-000023490000}"/>
    <cellStyle name="Comma [0] 3 14 10 3 4" xfId="24314" xr:uid="{00000000-0005-0000-0000-000024490000}"/>
    <cellStyle name="Comma [0] 3 14 10 3_REKAP IBT" xfId="24315" xr:uid="{00000000-0005-0000-0000-000025490000}"/>
    <cellStyle name="Comma [0] 3 14 10 4" xfId="24316" xr:uid="{00000000-0005-0000-0000-000026490000}"/>
    <cellStyle name="Comma [0] 3 14 10 4 2" xfId="24318" xr:uid="{00000000-0005-0000-0000-000027490000}"/>
    <cellStyle name="Comma [0] 3 14 10 5" xfId="24319" xr:uid="{00000000-0005-0000-0000-000028490000}"/>
    <cellStyle name="Comma [0] 3 14 10 5 2" xfId="24320" xr:uid="{00000000-0005-0000-0000-000029490000}"/>
    <cellStyle name="Comma [0] 3 14 10 6" xfId="23786" xr:uid="{00000000-0005-0000-0000-00002A490000}"/>
    <cellStyle name="Comma [0] 3 14 10_REKAP IBT" xfId="24321" xr:uid="{00000000-0005-0000-0000-00002B490000}"/>
    <cellStyle name="Comma [0] 3 14 11" xfId="24322" xr:uid="{00000000-0005-0000-0000-00002C490000}"/>
    <cellStyle name="Comma [0] 3 14 11 2" xfId="24324" xr:uid="{00000000-0005-0000-0000-00002D490000}"/>
    <cellStyle name="Comma [0] 3 14 11 2 2" xfId="20431" xr:uid="{00000000-0005-0000-0000-00002E490000}"/>
    <cellStyle name="Comma [0] 3 14 11 2 2 2" xfId="7607" xr:uid="{00000000-0005-0000-0000-00002F490000}"/>
    <cellStyle name="Comma [0] 3 14 11 2 3" xfId="24326" xr:uid="{00000000-0005-0000-0000-000030490000}"/>
    <cellStyle name="Comma [0] 3 14 11 2 3 2" xfId="7629" xr:uid="{00000000-0005-0000-0000-000031490000}"/>
    <cellStyle name="Comma [0] 3 14 11 2 4" xfId="24329" xr:uid="{00000000-0005-0000-0000-000032490000}"/>
    <cellStyle name="Comma [0] 3 14 11 2_REKAP IBT" xfId="24330" xr:uid="{00000000-0005-0000-0000-000033490000}"/>
    <cellStyle name="Comma [0] 3 14 11 3" xfId="24331" xr:uid="{00000000-0005-0000-0000-000034490000}"/>
    <cellStyle name="Comma [0] 3 14 11 3 2" xfId="24333" xr:uid="{00000000-0005-0000-0000-000035490000}"/>
    <cellStyle name="Comma [0] 3 14 11 3 2 2" xfId="16119" xr:uid="{00000000-0005-0000-0000-000036490000}"/>
    <cellStyle name="Comma [0] 3 14 11 3 3" xfId="24334" xr:uid="{00000000-0005-0000-0000-000037490000}"/>
    <cellStyle name="Comma [0] 3 14 11 3 3 2" xfId="16133" xr:uid="{00000000-0005-0000-0000-000038490000}"/>
    <cellStyle name="Comma [0] 3 14 11 3 4" xfId="24336" xr:uid="{00000000-0005-0000-0000-000039490000}"/>
    <cellStyle name="Comma [0] 3 14 11 3_REKAP IBT" xfId="24337" xr:uid="{00000000-0005-0000-0000-00003A490000}"/>
    <cellStyle name="Comma [0] 3 14 11 4" xfId="24339" xr:uid="{00000000-0005-0000-0000-00003B490000}"/>
    <cellStyle name="Comma [0] 3 14 11 4 2" xfId="4302" xr:uid="{00000000-0005-0000-0000-00003C490000}"/>
    <cellStyle name="Comma [0] 3 14 11 5" xfId="24340" xr:uid="{00000000-0005-0000-0000-00003D490000}"/>
    <cellStyle name="Comma [0] 3 14 11 5 2" xfId="24342" xr:uid="{00000000-0005-0000-0000-00003E490000}"/>
    <cellStyle name="Comma [0] 3 14 11 6" xfId="24343" xr:uid="{00000000-0005-0000-0000-00003F490000}"/>
    <cellStyle name="Comma [0] 3 14 11_REKAP IBT" xfId="24344" xr:uid="{00000000-0005-0000-0000-000040490000}"/>
    <cellStyle name="Comma [0] 3 14 12" xfId="1818" xr:uid="{00000000-0005-0000-0000-000041490000}"/>
    <cellStyle name="Comma [0] 3 14 12 2" xfId="24346" xr:uid="{00000000-0005-0000-0000-000042490000}"/>
    <cellStyle name="Comma [0] 3 14 12 2 2" xfId="24348" xr:uid="{00000000-0005-0000-0000-000043490000}"/>
    <cellStyle name="Comma [0] 3 14 12 3" xfId="24349" xr:uid="{00000000-0005-0000-0000-000044490000}"/>
    <cellStyle name="Comma [0] 3 14 12 3 2" xfId="24351" xr:uid="{00000000-0005-0000-0000-000045490000}"/>
    <cellStyle name="Comma [0] 3 14 12 4" xfId="24352" xr:uid="{00000000-0005-0000-0000-000046490000}"/>
    <cellStyle name="Comma [0] 3 14 12_REKAP IBT" xfId="24353" xr:uid="{00000000-0005-0000-0000-000047490000}"/>
    <cellStyle name="Comma [0] 3 14 13" xfId="24355" xr:uid="{00000000-0005-0000-0000-000048490000}"/>
    <cellStyle name="Comma [0] 3 14 13 2" xfId="24357" xr:uid="{00000000-0005-0000-0000-000049490000}"/>
    <cellStyle name="Comma [0] 3 14 13 2 2" xfId="24359" xr:uid="{00000000-0005-0000-0000-00004A490000}"/>
    <cellStyle name="Comma [0] 3 14 13 3" xfId="24360" xr:uid="{00000000-0005-0000-0000-00004B490000}"/>
    <cellStyle name="Comma [0] 3 14 13 3 2" xfId="24362" xr:uid="{00000000-0005-0000-0000-00004C490000}"/>
    <cellStyle name="Comma [0] 3 14 13 4" xfId="24363" xr:uid="{00000000-0005-0000-0000-00004D490000}"/>
    <cellStyle name="Comma [0] 3 14 13_REKAP IBT" xfId="24364" xr:uid="{00000000-0005-0000-0000-00004E490000}"/>
    <cellStyle name="Comma [0] 3 14 14" xfId="24367" xr:uid="{00000000-0005-0000-0000-00004F490000}"/>
    <cellStyle name="Comma [0] 3 14 14 2" xfId="24370" xr:uid="{00000000-0005-0000-0000-000050490000}"/>
    <cellStyle name="Comma [0] 3 14 15" xfId="5296" xr:uid="{00000000-0005-0000-0000-000051490000}"/>
    <cellStyle name="Comma [0] 3 14 15 2" xfId="24373" xr:uid="{00000000-0005-0000-0000-000052490000}"/>
    <cellStyle name="Comma [0] 3 14 16" xfId="24375" xr:uid="{00000000-0005-0000-0000-000053490000}"/>
    <cellStyle name="Comma [0] 3 14 2" xfId="24376" xr:uid="{00000000-0005-0000-0000-000054490000}"/>
    <cellStyle name="Comma [0] 3 14 2 2" xfId="24377" xr:uid="{00000000-0005-0000-0000-000055490000}"/>
    <cellStyle name="Comma [0] 3 14 2 2 2" xfId="21748" xr:uid="{00000000-0005-0000-0000-000056490000}"/>
    <cellStyle name="Comma [0] 3 14 2 2 2 2" xfId="21750" xr:uid="{00000000-0005-0000-0000-000057490000}"/>
    <cellStyle name="Comma [0] 3 14 2 2 3" xfId="24378" xr:uid="{00000000-0005-0000-0000-000058490000}"/>
    <cellStyle name="Comma [0] 3 14 2 2 3 2" xfId="24379" xr:uid="{00000000-0005-0000-0000-000059490000}"/>
    <cellStyle name="Comma [0] 3 14 2 2 4" xfId="24380" xr:uid="{00000000-0005-0000-0000-00005A490000}"/>
    <cellStyle name="Comma [0] 3 14 2 2_REKAP IBT" xfId="13958" xr:uid="{00000000-0005-0000-0000-00005B490000}"/>
    <cellStyle name="Comma [0] 3 14 2 3" xfId="24381" xr:uid="{00000000-0005-0000-0000-00005C490000}"/>
    <cellStyle name="Comma [0] 3 14 2 3 2" xfId="21765" xr:uid="{00000000-0005-0000-0000-00005D490000}"/>
    <cellStyle name="Comma [0] 3 14 2 3 2 2" xfId="21767" xr:uid="{00000000-0005-0000-0000-00005E490000}"/>
    <cellStyle name="Comma [0] 3 14 2 3 3" xfId="24384" xr:uid="{00000000-0005-0000-0000-00005F490000}"/>
    <cellStyle name="Comma [0] 3 14 2 3 3 2" xfId="24385" xr:uid="{00000000-0005-0000-0000-000060490000}"/>
    <cellStyle name="Comma [0] 3 14 2 3 4" xfId="24386" xr:uid="{00000000-0005-0000-0000-000061490000}"/>
    <cellStyle name="Comma [0] 3 14 2 3_REKAP IBT" xfId="24389" xr:uid="{00000000-0005-0000-0000-000062490000}"/>
    <cellStyle name="Comma [0] 3 14 2 4" xfId="24391" xr:uid="{00000000-0005-0000-0000-000063490000}"/>
    <cellStyle name="Comma [0] 3 14 2 4 2" xfId="24393" xr:uid="{00000000-0005-0000-0000-000064490000}"/>
    <cellStyle name="Comma [0] 3 14 2 5" xfId="24395" xr:uid="{00000000-0005-0000-0000-000065490000}"/>
    <cellStyle name="Comma [0] 3 14 2 5 2" xfId="24397" xr:uid="{00000000-0005-0000-0000-000066490000}"/>
    <cellStyle name="Comma [0] 3 14 2 6" xfId="12940" xr:uid="{00000000-0005-0000-0000-000067490000}"/>
    <cellStyle name="Comma [0] 3 14 2_REKAP IBT" xfId="24398" xr:uid="{00000000-0005-0000-0000-000068490000}"/>
    <cellStyle name="Comma [0] 3 14 3" xfId="24399" xr:uid="{00000000-0005-0000-0000-000069490000}"/>
    <cellStyle name="Comma [0] 3 14 3 2" xfId="24400" xr:uid="{00000000-0005-0000-0000-00006A490000}"/>
    <cellStyle name="Comma [0] 3 14 3 2 2" xfId="24401" xr:uid="{00000000-0005-0000-0000-00006B490000}"/>
    <cellStyle name="Comma [0] 3 14 3 2 2 2" xfId="24402" xr:uid="{00000000-0005-0000-0000-00006C490000}"/>
    <cellStyle name="Comma [0] 3 14 3 2 3" xfId="24403" xr:uid="{00000000-0005-0000-0000-00006D490000}"/>
    <cellStyle name="Comma [0] 3 14 3 2 3 2" xfId="24404" xr:uid="{00000000-0005-0000-0000-00006E490000}"/>
    <cellStyle name="Comma [0] 3 14 3 2 4" xfId="24405" xr:uid="{00000000-0005-0000-0000-00006F490000}"/>
    <cellStyle name="Comma [0] 3 14 3 2_REKAP IBT" xfId="5427" xr:uid="{00000000-0005-0000-0000-000070490000}"/>
    <cellStyle name="Comma [0] 3 14 3 3" xfId="24406" xr:uid="{00000000-0005-0000-0000-000071490000}"/>
    <cellStyle name="Comma [0] 3 14 3 3 2" xfId="364" xr:uid="{00000000-0005-0000-0000-000072490000}"/>
    <cellStyle name="Comma [0] 3 14 3 3 2 2" xfId="24409" xr:uid="{00000000-0005-0000-0000-000073490000}"/>
    <cellStyle name="Comma [0] 3 14 3 3 3" xfId="1827" xr:uid="{00000000-0005-0000-0000-000074490000}"/>
    <cellStyle name="Comma [0] 3 14 3 3 3 2" xfId="24411" xr:uid="{00000000-0005-0000-0000-000075490000}"/>
    <cellStyle name="Comma [0] 3 14 3 3 4" xfId="24412" xr:uid="{00000000-0005-0000-0000-000076490000}"/>
    <cellStyle name="Comma [0] 3 14 3 3_REKAP IBT" xfId="24415" xr:uid="{00000000-0005-0000-0000-000077490000}"/>
    <cellStyle name="Comma [0] 3 14 3 4" xfId="23512" xr:uid="{00000000-0005-0000-0000-000078490000}"/>
    <cellStyle name="Comma [0] 3 14 3 4 2" xfId="23515" xr:uid="{00000000-0005-0000-0000-000079490000}"/>
    <cellStyle name="Comma [0] 3 14 3 5" xfId="10922" xr:uid="{00000000-0005-0000-0000-00007A490000}"/>
    <cellStyle name="Comma [0] 3 14 3 5 2" xfId="9399" xr:uid="{00000000-0005-0000-0000-00007B490000}"/>
    <cellStyle name="Comma [0] 3 14 3 6" xfId="23518" xr:uid="{00000000-0005-0000-0000-00007C490000}"/>
    <cellStyle name="Comma [0] 3 14 3_REKAP IBT" xfId="13126" xr:uid="{00000000-0005-0000-0000-00007D490000}"/>
    <cellStyle name="Comma [0] 3 14 4" xfId="24416" xr:uid="{00000000-0005-0000-0000-00007E490000}"/>
    <cellStyle name="Comma [0] 3 14 4 2" xfId="24417" xr:uid="{00000000-0005-0000-0000-00007F490000}"/>
    <cellStyle name="Comma [0] 3 14 4 2 2" xfId="9902" xr:uid="{00000000-0005-0000-0000-000080490000}"/>
    <cellStyle name="Comma [0] 3 14 4 2 2 2" xfId="24418" xr:uid="{00000000-0005-0000-0000-000081490000}"/>
    <cellStyle name="Comma [0] 3 14 4 2 3" xfId="9905" xr:uid="{00000000-0005-0000-0000-000082490000}"/>
    <cellStyle name="Comma [0] 3 14 4 2 3 2" xfId="24419" xr:uid="{00000000-0005-0000-0000-000083490000}"/>
    <cellStyle name="Comma [0] 3 14 4 2 4" xfId="9908" xr:uid="{00000000-0005-0000-0000-000084490000}"/>
    <cellStyle name="Comma [0] 3 14 4 2_REKAP IBT" xfId="24420" xr:uid="{00000000-0005-0000-0000-000085490000}"/>
    <cellStyle name="Comma [0] 3 14 4 3" xfId="24421" xr:uid="{00000000-0005-0000-0000-000086490000}"/>
    <cellStyle name="Comma [0] 3 14 4 3 2" xfId="9923" xr:uid="{00000000-0005-0000-0000-000087490000}"/>
    <cellStyle name="Comma [0] 3 14 4 3 2 2" xfId="21223" xr:uid="{00000000-0005-0000-0000-000088490000}"/>
    <cellStyle name="Comma [0] 3 14 4 3 3" xfId="5115" xr:uid="{00000000-0005-0000-0000-000089490000}"/>
    <cellStyle name="Comma [0] 3 14 4 3 3 2" xfId="21239" xr:uid="{00000000-0005-0000-0000-00008A490000}"/>
    <cellStyle name="Comma [0] 3 14 4 3 4" xfId="9926" xr:uid="{00000000-0005-0000-0000-00008B490000}"/>
    <cellStyle name="Comma [0] 3 14 4 3_REKAP IBT" xfId="24423" xr:uid="{00000000-0005-0000-0000-00008C490000}"/>
    <cellStyle name="Comma [0] 3 14 4 4" xfId="23523" xr:uid="{00000000-0005-0000-0000-00008D490000}"/>
    <cellStyle name="Comma [0] 3 14 4 4 2" xfId="9940" xr:uid="{00000000-0005-0000-0000-00008E490000}"/>
    <cellStyle name="Comma [0] 3 14 4 5" xfId="23525" xr:uid="{00000000-0005-0000-0000-00008F490000}"/>
    <cellStyle name="Comma [0] 3 14 4 5 2" xfId="9986" xr:uid="{00000000-0005-0000-0000-000090490000}"/>
    <cellStyle name="Comma [0] 3 14 4 6" xfId="23527" xr:uid="{00000000-0005-0000-0000-000091490000}"/>
    <cellStyle name="Comma [0] 3 14 4_REKAP IBT" xfId="24424" xr:uid="{00000000-0005-0000-0000-000092490000}"/>
    <cellStyle name="Comma [0] 3 14 5" xfId="24425" xr:uid="{00000000-0005-0000-0000-000093490000}"/>
    <cellStyle name="Comma [0] 3 14 5 2" xfId="5021" xr:uid="{00000000-0005-0000-0000-000094490000}"/>
    <cellStyle name="Comma [0] 3 14 5 2 2" xfId="24427" xr:uid="{00000000-0005-0000-0000-000095490000}"/>
    <cellStyle name="Comma [0] 3 14 5 2 2 2" xfId="24430" xr:uid="{00000000-0005-0000-0000-000096490000}"/>
    <cellStyle name="Comma [0] 3 14 5 2 3" xfId="24431" xr:uid="{00000000-0005-0000-0000-000097490000}"/>
    <cellStyle name="Comma [0] 3 14 5 2 3 2" xfId="24433" xr:uid="{00000000-0005-0000-0000-000098490000}"/>
    <cellStyle name="Comma [0] 3 14 5 2 4" xfId="24434" xr:uid="{00000000-0005-0000-0000-000099490000}"/>
    <cellStyle name="Comma [0] 3 14 5 2_REKAP IBT" xfId="18031" xr:uid="{00000000-0005-0000-0000-00009A490000}"/>
    <cellStyle name="Comma [0] 3 14 5 3" xfId="24435" xr:uid="{00000000-0005-0000-0000-00009B490000}"/>
    <cellStyle name="Comma [0] 3 14 5 3 2" xfId="24436" xr:uid="{00000000-0005-0000-0000-00009C490000}"/>
    <cellStyle name="Comma [0] 3 14 5 3 2 2" xfId="6889" xr:uid="{00000000-0005-0000-0000-00009D490000}"/>
    <cellStyle name="Comma [0] 3 14 5 3 3" xfId="24437" xr:uid="{00000000-0005-0000-0000-00009E490000}"/>
    <cellStyle name="Comma [0] 3 14 5 3 3 2" xfId="6907" xr:uid="{00000000-0005-0000-0000-00009F490000}"/>
    <cellStyle name="Comma [0] 3 14 5 3 4" xfId="7728" xr:uid="{00000000-0005-0000-0000-0000A0490000}"/>
    <cellStyle name="Comma [0] 3 14 5 3_REKAP IBT" xfId="14510" xr:uid="{00000000-0005-0000-0000-0000A1490000}"/>
    <cellStyle name="Comma [0] 3 14 5 4" xfId="23529" xr:uid="{00000000-0005-0000-0000-0000A2490000}"/>
    <cellStyle name="Comma [0] 3 14 5 4 2" xfId="24438" xr:uid="{00000000-0005-0000-0000-0000A3490000}"/>
    <cellStyle name="Comma [0] 3 14 5 5" xfId="24439" xr:uid="{00000000-0005-0000-0000-0000A4490000}"/>
    <cellStyle name="Comma [0] 3 14 5 5 2" xfId="24441" xr:uid="{00000000-0005-0000-0000-0000A5490000}"/>
    <cellStyle name="Comma [0] 3 14 5 6" xfId="24442" xr:uid="{00000000-0005-0000-0000-0000A6490000}"/>
    <cellStyle name="Comma [0] 3 14 5_REKAP IBT" xfId="758" xr:uid="{00000000-0005-0000-0000-0000A7490000}"/>
    <cellStyle name="Comma [0] 3 14 6" xfId="24443" xr:uid="{00000000-0005-0000-0000-0000A8490000}"/>
    <cellStyle name="Comma [0] 3 14 6 2" xfId="5033" xr:uid="{00000000-0005-0000-0000-0000A9490000}"/>
    <cellStyle name="Comma [0] 3 14 6 2 2" xfId="24444" xr:uid="{00000000-0005-0000-0000-0000AA490000}"/>
    <cellStyle name="Comma [0] 3 14 6 2 2 2" xfId="24447" xr:uid="{00000000-0005-0000-0000-0000AB490000}"/>
    <cellStyle name="Comma [0] 3 14 6 2 3" xfId="24448" xr:uid="{00000000-0005-0000-0000-0000AC490000}"/>
    <cellStyle name="Comma [0] 3 14 6 2 3 2" xfId="24451" xr:uid="{00000000-0005-0000-0000-0000AD490000}"/>
    <cellStyle name="Comma [0] 3 14 6 2 4" xfId="24452" xr:uid="{00000000-0005-0000-0000-0000AE490000}"/>
    <cellStyle name="Comma [0] 3 14 6 2_REKAP IBT" xfId="24454" xr:uid="{00000000-0005-0000-0000-0000AF490000}"/>
    <cellStyle name="Comma [0] 3 14 6 3" xfId="24455" xr:uid="{00000000-0005-0000-0000-0000B0490000}"/>
    <cellStyle name="Comma [0] 3 14 6 3 2" xfId="24456" xr:uid="{00000000-0005-0000-0000-0000B1490000}"/>
    <cellStyle name="Comma [0] 3 14 6 3 2 2" xfId="24457" xr:uid="{00000000-0005-0000-0000-0000B2490000}"/>
    <cellStyle name="Comma [0] 3 14 6 3 3" xfId="24458" xr:uid="{00000000-0005-0000-0000-0000B3490000}"/>
    <cellStyle name="Comma [0] 3 14 6 3 3 2" xfId="24459" xr:uid="{00000000-0005-0000-0000-0000B4490000}"/>
    <cellStyle name="Comma [0] 3 14 6 3 4" xfId="24460" xr:uid="{00000000-0005-0000-0000-0000B5490000}"/>
    <cellStyle name="Comma [0] 3 14 6 3_REKAP IBT" xfId="17680" xr:uid="{00000000-0005-0000-0000-0000B6490000}"/>
    <cellStyle name="Comma [0] 3 14 6 4" xfId="23533" xr:uid="{00000000-0005-0000-0000-0000B7490000}"/>
    <cellStyle name="Comma [0] 3 14 6 4 2" xfId="24461" xr:uid="{00000000-0005-0000-0000-0000B8490000}"/>
    <cellStyle name="Comma [0] 3 14 6 5" xfId="24462" xr:uid="{00000000-0005-0000-0000-0000B9490000}"/>
    <cellStyle name="Comma [0] 3 14 6 5 2" xfId="24465" xr:uid="{00000000-0005-0000-0000-0000BA490000}"/>
    <cellStyle name="Comma [0] 3 14 6 6" xfId="18971" xr:uid="{00000000-0005-0000-0000-0000BB490000}"/>
    <cellStyle name="Comma [0] 3 14 6_REKAP IBT" xfId="24469" xr:uid="{00000000-0005-0000-0000-0000BC490000}"/>
    <cellStyle name="Comma [0] 3 14 7" xfId="24470" xr:uid="{00000000-0005-0000-0000-0000BD490000}"/>
    <cellStyle name="Comma [0] 3 14 7 2" xfId="24471" xr:uid="{00000000-0005-0000-0000-0000BE490000}"/>
    <cellStyle name="Comma [0] 3 14 7 2 2" xfId="24472" xr:uid="{00000000-0005-0000-0000-0000BF490000}"/>
    <cellStyle name="Comma [0] 3 14 7 2 2 2" xfId="22639" xr:uid="{00000000-0005-0000-0000-0000C0490000}"/>
    <cellStyle name="Comma [0] 3 14 7 2 3" xfId="24473" xr:uid="{00000000-0005-0000-0000-0000C1490000}"/>
    <cellStyle name="Comma [0] 3 14 7 2 3 2" xfId="22667" xr:uid="{00000000-0005-0000-0000-0000C2490000}"/>
    <cellStyle name="Comma [0] 3 14 7 2 4" xfId="24474" xr:uid="{00000000-0005-0000-0000-0000C3490000}"/>
    <cellStyle name="Comma [0] 3 14 7 2_REKAP IBT" xfId="24475" xr:uid="{00000000-0005-0000-0000-0000C4490000}"/>
    <cellStyle name="Comma [0] 3 14 7 3" xfId="24476" xr:uid="{00000000-0005-0000-0000-0000C5490000}"/>
    <cellStyle name="Comma [0] 3 14 7 3 2" xfId="24477" xr:uid="{00000000-0005-0000-0000-0000C6490000}"/>
    <cellStyle name="Comma [0] 3 14 7 3 2 2" xfId="19628" xr:uid="{00000000-0005-0000-0000-0000C7490000}"/>
    <cellStyle name="Comma [0] 3 14 7 3 3" xfId="24478" xr:uid="{00000000-0005-0000-0000-0000C8490000}"/>
    <cellStyle name="Comma [0] 3 14 7 3 3 2" xfId="19635" xr:uid="{00000000-0005-0000-0000-0000C9490000}"/>
    <cellStyle name="Comma [0] 3 14 7 3 4" xfId="24479" xr:uid="{00000000-0005-0000-0000-0000CA490000}"/>
    <cellStyle name="Comma [0] 3 14 7 3_REKAP IBT" xfId="7815" xr:uid="{00000000-0005-0000-0000-0000CB490000}"/>
    <cellStyle name="Comma [0] 3 14 7 4" xfId="24480" xr:uid="{00000000-0005-0000-0000-0000CC490000}"/>
    <cellStyle name="Comma [0] 3 14 7 4 2" xfId="24481" xr:uid="{00000000-0005-0000-0000-0000CD490000}"/>
    <cellStyle name="Comma [0] 3 14 7 5" xfId="24482" xr:uid="{00000000-0005-0000-0000-0000CE490000}"/>
    <cellStyle name="Comma [0] 3 14 7 5 2" xfId="24484" xr:uid="{00000000-0005-0000-0000-0000CF490000}"/>
    <cellStyle name="Comma [0] 3 14 7 6" xfId="24485" xr:uid="{00000000-0005-0000-0000-0000D0490000}"/>
    <cellStyle name="Comma [0] 3 14 7_REKAP IBT" xfId="24486" xr:uid="{00000000-0005-0000-0000-0000D1490000}"/>
    <cellStyle name="Comma [0] 3 14 8" xfId="24487" xr:uid="{00000000-0005-0000-0000-0000D2490000}"/>
    <cellStyle name="Comma [0] 3 14 8 2" xfId="24488" xr:uid="{00000000-0005-0000-0000-0000D3490000}"/>
    <cellStyle name="Comma [0] 3 14 8 2 2" xfId="24489" xr:uid="{00000000-0005-0000-0000-0000D4490000}"/>
    <cellStyle name="Comma [0] 3 14 8 2 2 2" xfId="24490" xr:uid="{00000000-0005-0000-0000-0000D5490000}"/>
    <cellStyle name="Comma [0] 3 14 8 2 3" xfId="24491" xr:uid="{00000000-0005-0000-0000-0000D6490000}"/>
    <cellStyle name="Comma [0] 3 14 8 2 3 2" xfId="24492" xr:uid="{00000000-0005-0000-0000-0000D7490000}"/>
    <cellStyle name="Comma [0] 3 14 8 2 4" xfId="24493" xr:uid="{00000000-0005-0000-0000-0000D8490000}"/>
    <cellStyle name="Comma [0] 3 14 8 2_REKAP IBT" xfId="24494" xr:uid="{00000000-0005-0000-0000-0000D9490000}"/>
    <cellStyle name="Comma [0] 3 14 8 3" xfId="24495" xr:uid="{00000000-0005-0000-0000-0000DA490000}"/>
    <cellStyle name="Comma [0] 3 14 8 3 2" xfId="24497" xr:uid="{00000000-0005-0000-0000-0000DB490000}"/>
    <cellStyle name="Comma [0] 3 14 8 3 2 2" xfId="24498" xr:uid="{00000000-0005-0000-0000-0000DC490000}"/>
    <cellStyle name="Comma [0] 3 14 8 3 3" xfId="24499" xr:uid="{00000000-0005-0000-0000-0000DD490000}"/>
    <cellStyle name="Comma [0] 3 14 8 3 3 2" xfId="24500" xr:uid="{00000000-0005-0000-0000-0000DE490000}"/>
    <cellStyle name="Comma [0] 3 14 8 3 4" xfId="24501" xr:uid="{00000000-0005-0000-0000-0000DF490000}"/>
    <cellStyle name="Comma [0] 3 14 8 3_REKAP IBT" xfId="13371" xr:uid="{00000000-0005-0000-0000-0000E0490000}"/>
    <cellStyle name="Comma [0] 3 14 8 4" xfId="24502" xr:uid="{00000000-0005-0000-0000-0000E1490000}"/>
    <cellStyle name="Comma [0] 3 14 8 4 2" xfId="24503" xr:uid="{00000000-0005-0000-0000-0000E2490000}"/>
    <cellStyle name="Comma [0] 3 14 8 5" xfId="24504" xr:uid="{00000000-0005-0000-0000-0000E3490000}"/>
    <cellStyle name="Comma [0] 3 14 8 5 2" xfId="10321" xr:uid="{00000000-0005-0000-0000-0000E4490000}"/>
    <cellStyle name="Comma [0] 3 14 8 6" xfId="24505" xr:uid="{00000000-0005-0000-0000-0000E5490000}"/>
    <cellStyle name="Comma [0] 3 14 8_REKAP IBT" xfId="24507" xr:uid="{00000000-0005-0000-0000-0000E6490000}"/>
    <cellStyle name="Comma [0] 3 14 9" xfId="24508" xr:uid="{00000000-0005-0000-0000-0000E7490000}"/>
    <cellStyle name="Comma [0] 3 14 9 2" xfId="24509" xr:uid="{00000000-0005-0000-0000-0000E8490000}"/>
    <cellStyle name="Comma [0] 3 14 9 2 2" xfId="10881" xr:uid="{00000000-0005-0000-0000-0000E9490000}"/>
    <cellStyle name="Comma [0] 3 14 9 2 2 2" xfId="17337" xr:uid="{00000000-0005-0000-0000-0000EA490000}"/>
    <cellStyle name="Comma [0] 3 14 9 2 3" xfId="10885" xr:uid="{00000000-0005-0000-0000-0000EB490000}"/>
    <cellStyle name="Comma [0] 3 14 9 2 3 2" xfId="24511" xr:uid="{00000000-0005-0000-0000-0000EC490000}"/>
    <cellStyle name="Comma [0] 3 14 9 2 4" xfId="10889" xr:uid="{00000000-0005-0000-0000-0000ED490000}"/>
    <cellStyle name="Comma [0] 3 14 9 2_REKAP IBT" xfId="24512" xr:uid="{00000000-0005-0000-0000-0000EE490000}"/>
    <cellStyle name="Comma [0] 3 14 9 3" xfId="24513" xr:uid="{00000000-0005-0000-0000-0000EF490000}"/>
    <cellStyle name="Comma [0] 3 14 9 3 2" xfId="10910" xr:uid="{00000000-0005-0000-0000-0000F0490000}"/>
    <cellStyle name="Comma [0] 3 14 9 3 2 2" xfId="24517" xr:uid="{00000000-0005-0000-0000-0000F1490000}"/>
    <cellStyle name="Comma [0] 3 14 9 3 3" xfId="10915" xr:uid="{00000000-0005-0000-0000-0000F2490000}"/>
    <cellStyle name="Comma [0] 3 14 9 3 3 2" xfId="24520" xr:uid="{00000000-0005-0000-0000-0000F3490000}"/>
    <cellStyle name="Comma [0] 3 14 9 3 4" xfId="10920" xr:uid="{00000000-0005-0000-0000-0000F4490000}"/>
    <cellStyle name="Comma [0] 3 14 9 3_REKAP IBT" xfId="21901" xr:uid="{00000000-0005-0000-0000-0000F5490000}"/>
    <cellStyle name="Comma [0] 3 14 9 4" xfId="24521" xr:uid="{00000000-0005-0000-0000-0000F6490000}"/>
    <cellStyle name="Comma [0] 3 14 9 4 2" xfId="10937" xr:uid="{00000000-0005-0000-0000-0000F7490000}"/>
    <cellStyle name="Comma [0] 3 14 9 5" xfId="24522" xr:uid="{00000000-0005-0000-0000-0000F8490000}"/>
    <cellStyle name="Comma [0] 3 14 9 5 2" xfId="10993" xr:uid="{00000000-0005-0000-0000-0000F9490000}"/>
    <cellStyle name="Comma [0] 3 14 9 6" xfId="24523" xr:uid="{00000000-0005-0000-0000-0000FA490000}"/>
    <cellStyle name="Comma [0] 3 14 9_REKAP IBT" xfId="24524" xr:uid="{00000000-0005-0000-0000-0000FB490000}"/>
    <cellStyle name="Comma [0] 3 14_REKAP IBT" xfId="24525" xr:uid="{00000000-0005-0000-0000-0000FC490000}"/>
    <cellStyle name="Comma [0] 3 15" xfId="19098" xr:uid="{00000000-0005-0000-0000-0000FD490000}"/>
    <cellStyle name="Comma [0] 3 15 10" xfId="24526" xr:uid="{00000000-0005-0000-0000-0000FE490000}"/>
    <cellStyle name="Comma [0] 3 15 10 2" xfId="14036" xr:uid="{00000000-0005-0000-0000-0000FF490000}"/>
    <cellStyle name="Comma [0] 3 15 10 2 2" xfId="14040" xr:uid="{00000000-0005-0000-0000-0000004A0000}"/>
    <cellStyle name="Comma [0] 3 15 10 2 2 2" xfId="14044" xr:uid="{00000000-0005-0000-0000-0000014A0000}"/>
    <cellStyle name="Comma [0] 3 15 10 2 3" xfId="14048" xr:uid="{00000000-0005-0000-0000-0000024A0000}"/>
    <cellStyle name="Comma [0] 3 15 10 2 3 2" xfId="24528" xr:uid="{00000000-0005-0000-0000-0000034A0000}"/>
    <cellStyle name="Comma [0] 3 15 10 2 4" xfId="14052" xr:uid="{00000000-0005-0000-0000-0000044A0000}"/>
    <cellStyle name="Comma [0] 3 15 10 2_REKAP IBT" xfId="14060" xr:uid="{00000000-0005-0000-0000-0000054A0000}"/>
    <cellStyle name="Comma [0] 3 15 10 3" xfId="14064" xr:uid="{00000000-0005-0000-0000-0000064A0000}"/>
    <cellStyle name="Comma [0] 3 15 10 3 2" xfId="14068" xr:uid="{00000000-0005-0000-0000-0000074A0000}"/>
    <cellStyle name="Comma [0] 3 15 10 3 2 2" xfId="14072" xr:uid="{00000000-0005-0000-0000-0000084A0000}"/>
    <cellStyle name="Comma [0] 3 15 10 3 3" xfId="14076" xr:uid="{00000000-0005-0000-0000-0000094A0000}"/>
    <cellStyle name="Comma [0] 3 15 10 3 3 2" xfId="20940" xr:uid="{00000000-0005-0000-0000-00000A4A0000}"/>
    <cellStyle name="Comma [0] 3 15 10 3 4" xfId="14081" xr:uid="{00000000-0005-0000-0000-00000B4A0000}"/>
    <cellStyle name="Comma [0] 3 15 10 3_REKAP IBT" xfId="14089" xr:uid="{00000000-0005-0000-0000-00000C4A0000}"/>
    <cellStyle name="Comma [0] 3 15 10 4" xfId="14114" xr:uid="{00000000-0005-0000-0000-00000D4A0000}"/>
    <cellStyle name="Comma [0] 3 15 10 4 2" xfId="9319" xr:uid="{00000000-0005-0000-0000-00000E4A0000}"/>
    <cellStyle name="Comma [0] 3 15 10 5" xfId="14127" xr:uid="{00000000-0005-0000-0000-00000F4A0000}"/>
    <cellStyle name="Comma [0] 3 15 10 5 2" xfId="14131" xr:uid="{00000000-0005-0000-0000-0000104A0000}"/>
    <cellStyle name="Comma [0] 3 15 10 6" xfId="14147" xr:uid="{00000000-0005-0000-0000-0000114A0000}"/>
    <cellStyle name="Comma [0] 3 15 10_REKAP IBT" xfId="1116" xr:uid="{00000000-0005-0000-0000-0000124A0000}"/>
    <cellStyle name="Comma [0] 3 15 11" xfId="24530" xr:uid="{00000000-0005-0000-0000-0000134A0000}"/>
    <cellStyle name="Comma [0] 3 15 11 2" xfId="24534" xr:uid="{00000000-0005-0000-0000-0000144A0000}"/>
    <cellStyle name="Comma [0] 3 15 11 2 2" xfId="24536" xr:uid="{00000000-0005-0000-0000-0000154A0000}"/>
    <cellStyle name="Comma [0] 3 15 11 2 2 2" xfId="24540" xr:uid="{00000000-0005-0000-0000-0000164A0000}"/>
    <cellStyle name="Comma [0] 3 15 11 2 3" xfId="24542" xr:uid="{00000000-0005-0000-0000-0000174A0000}"/>
    <cellStyle name="Comma [0] 3 15 11 2 3 2" xfId="24544" xr:uid="{00000000-0005-0000-0000-0000184A0000}"/>
    <cellStyle name="Comma [0] 3 15 11 2 4" xfId="24546" xr:uid="{00000000-0005-0000-0000-0000194A0000}"/>
    <cellStyle name="Comma [0] 3 15 11 2_REKAP IBT" xfId="6494" xr:uid="{00000000-0005-0000-0000-00001A4A0000}"/>
    <cellStyle name="Comma [0] 3 15 11 3" xfId="24548" xr:uid="{00000000-0005-0000-0000-00001B4A0000}"/>
    <cellStyle name="Comma [0] 3 15 11 3 2" xfId="232" xr:uid="{00000000-0005-0000-0000-00001C4A0000}"/>
    <cellStyle name="Comma [0] 3 15 11 3 2 2" xfId="7684" xr:uid="{00000000-0005-0000-0000-00001D4A0000}"/>
    <cellStyle name="Comma [0] 3 15 11 3 3" xfId="236" xr:uid="{00000000-0005-0000-0000-00001E4A0000}"/>
    <cellStyle name="Comma [0] 3 15 11 3 3 2" xfId="8650" xr:uid="{00000000-0005-0000-0000-00001F4A0000}"/>
    <cellStyle name="Comma [0] 3 15 11 3 4" xfId="183" xr:uid="{00000000-0005-0000-0000-0000204A0000}"/>
    <cellStyle name="Comma [0] 3 15 11 3_REKAP IBT" xfId="24552" xr:uid="{00000000-0005-0000-0000-0000214A0000}"/>
    <cellStyle name="Comma [0] 3 15 11 4" xfId="24554" xr:uid="{00000000-0005-0000-0000-0000224A0000}"/>
    <cellStyle name="Comma [0] 3 15 11 4 2" xfId="24558" xr:uid="{00000000-0005-0000-0000-0000234A0000}"/>
    <cellStyle name="Comma [0] 3 15 11 5" xfId="24560" xr:uid="{00000000-0005-0000-0000-0000244A0000}"/>
    <cellStyle name="Comma [0] 3 15 11 5 2" xfId="24562" xr:uid="{00000000-0005-0000-0000-0000254A0000}"/>
    <cellStyle name="Comma [0] 3 15 11 6" xfId="24564" xr:uid="{00000000-0005-0000-0000-0000264A0000}"/>
    <cellStyle name="Comma [0] 3 15 11_REKAP IBT" xfId="4887" xr:uid="{00000000-0005-0000-0000-0000274A0000}"/>
    <cellStyle name="Comma [0] 3 15 12" xfId="4136" xr:uid="{00000000-0005-0000-0000-0000284A0000}"/>
    <cellStyle name="Comma [0] 3 15 12 2" xfId="24567" xr:uid="{00000000-0005-0000-0000-0000294A0000}"/>
    <cellStyle name="Comma [0] 3 15 12 2 2" xfId="18101" xr:uid="{00000000-0005-0000-0000-00002A4A0000}"/>
    <cellStyle name="Comma [0] 3 15 12 3" xfId="24569" xr:uid="{00000000-0005-0000-0000-00002B4A0000}"/>
    <cellStyle name="Comma [0] 3 15 12 3 2" xfId="24571" xr:uid="{00000000-0005-0000-0000-00002C4A0000}"/>
    <cellStyle name="Comma [0] 3 15 12 4" xfId="24574" xr:uid="{00000000-0005-0000-0000-00002D4A0000}"/>
    <cellStyle name="Comma [0] 3 15 12_REKAP IBT" xfId="24576" xr:uid="{00000000-0005-0000-0000-00002E4A0000}"/>
    <cellStyle name="Comma [0] 3 15 13" xfId="24578" xr:uid="{00000000-0005-0000-0000-00002F4A0000}"/>
    <cellStyle name="Comma [0] 3 15 13 2" xfId="24583" xr:uid="{00000000-0005-0000-0000-0000304A0000}"/>
    <cellStyle name="Comma [0] 3 15 13 2 2" xfId="378" xr:uid="{00000000-0005-0000-0000-0000314A0000}"/>
    <cellStyle name="Comma [0] 3 15 13 3" xfId="22266" xr:uid="{00000000-0005-0000-0000-0000324A0000}"/>
    <cellStyle name="Comma [0] 3 15 13 3 2" xfId="913" xr:uid="{00000000-0005-0000-0000-0000334A0000}"/>
    <cellStyle name="Comma [0] 3 15 13 4" xfId="24589" xr:uid="{00000000-0005-0000-0000-0000344A0000}"/>
    <cellStyle name="Comma [0] 3 15 13_REKAP IBT" xfId="23857" xr:uid="{00000000-0005-0000-0000-0000354A0000}"/>
    <cellStyle name="Comma [0] 3 15 14" xfId="24591" xr:uid="{00000000-0005-0000-0000-0000364A0000}"/>
    <cellStyle name="Comma [0] 3 15 14 2" xfId="14378" xr:uid="{00000000-0005-0000-0000-0000374A0000}"/>
    <cellStyle name="Comma [0] 3 15 15" xfId="24593" xr:uid="{00000000-0005-0000-0000-0000384A0000}"/>
    <cellStyle name="Comma [0] 3 15 15 2" xfId="14931" xr:uid="{00000000-0005-0000-0000-0000394A0000}"/>
    <cellStyle name="Comma [0] 3 15 16" xfId="24595" xr:uid="{00000000-0005-0000-0000-00003A4A0000}"/>
    <cellStyle name="Comma [0] 3 15 2" xfId="24597" xr:uid="{00000000-0005-0000-0000-00003B4A0000}"/>
    <cellStyle name="Comma [0] 3 15 2 2" xfId="24599" xr:uid="{00000000-0005-0000-0000-00003C4A0000}"/>
    <cellStyle name="Comma [0] 3 15 2 2 2" xfId="24601" xr:uid="{00000000-0005-0000-0000-00003D4A0000}"/>
    <cellStyle name="Comma [0] 3 15 2 2 2 2" xfId="24603" xr:uid="{00000000-0005-0000-0000-00003E4A0000}"/>
    <cellStyle name="Comma [0] 3 15 2 2 3" xfId="24605" xr:uid="{00000000-0005-0000-0000-00003F4A0000}"/>
    <cellStyle name="Comma [0] 3 15 2 2 3 2" xfId="24609" xr:uid="{00000000-0005-0000-0000-0000404A0000}"/>
    <cellStyle name="Comma [0] 3 15 2 2 4" xfId="24611" xr:uid="{00000000-0005-0000-0000-0000414A0000}"/>
    <cellStyle name="Comma [0] 3 15 2 2_REKAP IBT" xfId="24615" xr:uid="{00000000-0005-0000-0000-0000424A0000}"/>
    <cellStyle name="Comma [0] 3 15 2 3" xfId="24617" xr:uid="{00000000-0005-0000-0000-0000434A0000}"/>
    <cellStyle name="Comma [0] 3 15 2 3 2" xfId="13313" xr:uid="{00000000-0005-0000-0000-0000444A0000}"/>
    <cellStyle name="Comma [0] 3 15 2 3 2 2" xfId="24619" xr:uid="{00000000-0005-0000-0000-0000454A0000}"/>
    <cellStyle name="Comma [0] 3 15 2 3 3" xfId="24621" xr:uid="{00000000-0005-0000-0000-0000464A0000}"/>
    <cellStyle name="Comma [0] 3 15 2 3 3 2" xfId="24625" xr:uid="{00000000-0005-0000-0000-0000474A0000}"/>
    <cellStyle name="Comma [0] 3 15 2 3 4" xfId="24627" xr:uid="{00000000-0005-0000-0000-0000484A0000}"/>
    <cellStyle name="Comma [0] 3 15 2 3_REKAP IBT" xfId="24630" xr:uid="{00000000-0005-0000-0000-0000494A0000}"/>
    <cellStyle name="Comma [0] 3 15 2 4" xfId="24632" xr:uid="{00000000-0005-0000-0000-00004A4A0000}"/>
    <cellStyle name="Comma [0] 3 15 2 4 2" xfId="24636" xr:uid="{00000000-0005-0000-0000-00004B4A0000}"/>
    <cellStyle name="Comma [0] 3 15 2 5" xfId="24640" xr:uid="{00000000-0005-0000-0000-00004C4A0000}"/>
    <cellStyle name="Comma [0] 3 15 2 5 2" xfId="24644" xr:uid="{00000000-0005-0000-0000-00004D4A0000}"/>
    <cellStyle name="Comma [0] 3 15 2 6" xfId="24647" xr:uid="{00000000-0005-0000-0000-00004E4A0000}"/>
    <cellStyle name="Comma [0] 3 15 2_REKAP IBT" xfId="24650" xr:uid="{00000000-0005-0000-0000-00004F4A0000}"/>
    <cellStyle name="Comma [0] 3 15 3" xfId="24652" xr:uid="{00000000-0005-0000-0000-0000504A0000}"/>
    <cellStyle name="Comma [0] 3 15 3 2" xfId="24654" xr:uid="{00000000-0005-0000-0000-0000514A0000}"/>
    <cellStyle name="Comma [0] 3 15 3 2 2" xfId="24656" xr:uid="{00000000-0005-0000-0000-0000524A0000}"/>
    <cellStyle name="Comma [0] 3 15 3 2 2 2" xfId="19146" xr:uid="{00000000-0005-0000-0000-0000534A0000}"/>
    <cellStyle name="Comma [0] 3 15 3 2 3" xfId="24658" xr:uid="{00000000-0005-0000-0000-0000544A0000}"/>
    <cellStyle name="Comma [0] 3 15 3 2 3 2" xfId="24661" xr:uid="{00000000-0005-0000-0000-0000554A0000}"/>
    <cellStyle name="Comma [0] 3 15 3 2 4" xfId="24663" xr:uid="{00000000-0005-0000-0000-0000564A0000}"/>
    <cellStyle name="Comma [0] 3 15 3 2_REKAP IBT" xfId="24666" xr:uid="{00000000-0005-0000-0000-0000574A0000}"/>
    <cellStyle name="Comma [0] 3 15 3 3" xfId="24668" xr:uid="{00000000-0005-0000-0000-0000584A0000}"/>
    <cellStyle name="Comma [0] 3 15 3 3 2" xfId="24670" xr:uid="{00000000-0005-0000-0000-0000594A0000}"/>
    <cellStyle name="Comma [0] 3 15 3 3 2 2" xfId="19611" xr:uid="{00000000-0005-0000-0000-00005A4A0000}"/>
    <cellStyle name="Comma [0] 3 15 3 3 3" xfId="3479" xr:uid="{00000000-0005-0000-0000-00005B4A0000}"/>
    <cellStyle name="Comma [0] 3 15 3 3 3 2" xfId="24674" xr:uid="{00000000-0005-0000-0000-00005C4A0000}"/>
    <cellStyle name="Comma [0] 3 15 3 3 4" xfId="24676" xr:uid="{00000000-0005-0000-0000-00005D4A0000}"/>
    <cellStyle name="Comma [0] 3 15 3 3_REKAP IBT" xfId="24679" xr:uid="{00000000-0005-0000-0000-00005E4A0000}"/>
    <cellStyle name="Comma [0] 3 15 3 4" xfId="23546" xr:uid="{00000000-0005-0000-0000-00005F4A0000}"/>
    <cellStyle name="Comma [0] 3 15 3 4 2" xfId="24685" xr:uid="{00000000-0005-0000-0000-0000604A0000}"/>
    <cellStyle name="Comma [0] 3 15 3 5" xfId="24688" xr:uid="{00000000-0005-0000-0000-0000614A0000}"/>
    <cellStyle name="Comma [0] 3 15 3 5 2" xfId="15128" xr:uid="{00000000-0005-0000-0000-0000624A0000}"/>
    <cellStyle name="Comma [0] 3 15 3 6" xfId="24692" xr:uid="{00000000-0005-0000-0000-0000634A0000}"/>
    <cellStyle name="Comma [0] 3 15 3_REKAP IBT" xfId="24696" xr:uid="{00000000-0005-0000-0000-0000644A0000}"/>
    <cellStyle name="Comma [0] 3 15 4" xfId="24698" xr:uid="{00000000-0005-0000-0000-0000654A0000}"/>
    <cellStyle name="Comma [0] 3 15 4 2" xfId="24700" xr:uid="{00000000-0005-0000-0000-0000664A0000}"/>
    <cellStyle name="Comma [0] 3 15 4 2 2" xfId="18834" xr:uid="{00000000-0005-0000-0000-0000674A0000}"/>
    <cellStyle name="Comma [0] 3 15 4 2 2 2" xfId="24702" xr:uid="{00000000-0005-0000-0000-0000684A0000}"/>
    <cellStyle name="Comma [0] 3 15 4 2 3" xfId="24704" xr:uid="{00000000-0005-0000-0000-0000694A0000}"/>
    <cellStyle name="Comma [0] 3 15 4 2 3 2" xfId="24706" xr:uid="{00000000-0005-0000-0000-00006A4A0000}"/>
    <cellStyle name="Comma [0] 3 15 4 2 4" xfId="24708" xr:uid="{00000000-0005-0000-0000-00006B4A0000}"/>
    <cellStyle name="Comma [0] 3 15 4 2_REKAP IBT" xfId="8067" xr:uid="{00000000-0005-0000-0000-00006C4A0000}"/>
    <cellStyle name="Comma [0] 3 15 4 3" xfId="24710" xr:uid="{00000000-0005-0000-0000-00006D4A0000}"/>
    <cellStyle name="Comma [0] 3 15 4 3 2" xfId="18855" xr:uid="{00000000-0005-0000-0000-00006E4A0000}"/>
    <cellStyle name="Comma [0] 3 15 4 3 2 2" xfId="24712" xr:uid="{00000000-0005-0000-0000-00006F4A0000}"/>
    <cellStyle name="Comma [0] 3 15 4 3 3" xfId="464" xr:uid="{00000000-0005-0000-0000-0000704A0000}"/>
    <cellStyle name="Comma [0] 3 15 4 3 3 2" xfId="24716" xr:uid="{00000000-0005-0000-0000-0000714A0000}"/>
    <cellStyle name="Comma [0] 3 15 4 3 4" xfId="24719" xr:uid="{00000000-0005-0000-0000-0000724A0000}"/>
    <cellStyle name="Comma [0] 3 15 4 3_REKAP IBT" xfId="24722" xr:uid="{00000000-0005-0000-0000-0000734A0000}"/>
    <cellStyle name="Comma [0] 3 15 4 4" xfId="23549" xr:uid="{00000000-0005-0000-0000-0000744A0000}"/>
    <cellStyle name="Comma [0] 3 15 4 4 2" xfId="16972" xr:uid="{00000000-0005-0000-0000-0000754A0000}"/>
    <cellStyle name="Comma [0] 3 15 4 5" xfId="24724" xr:uid="{00000000-0005-0000-0000-0000764A0000}"/>
    <cellStyle name="Comma [0] 3 15 4 5 2" xfId="17396" xr:uid="{00000000-0005-0000-0000-0000774A0000}"/>
    <cellStyle name="Comma [0] 3 15 4 6" xfId="24727" xr:uid="{00000000-0005-0000-0000-0000784A0000}"/>
    <cellStyle name="Comma [0] 3 15 4_REKAP IBT" xfId="24729" xr:uid="{00000000-0005-0000-0000-0000794A0000}"/>
    <cellStyle name="Comma [0] 3 15 5" xfId="24731" xr:uid="{00000000-0005-0000-0000-00007A4A0000}"/>
    <cellStyle name="Comma [0] 3 15 5 2" xfId="24733" xr:uid="{00000000-0005-0000-0000-00007B4A0000}"/>
    <cellStyle name="Comma [0] 3 15 5 2 2" xfId="24735" xr:uid="{00000000-0005-0000-0000-00007C4A0000}"/>
    <cellStyle name="Comma [0] 3 15 5 2 2 2" xfId="24737" xr:uid="{00000000-0005-0000-0000-00007D4A0000}"/>
    <cellStyle name="Comma [0] 3 15 5 2 3" xfId="24739" xr:uid="{00000000-0005-0000-0000-00007E4A0000}"/>
    <cellStyle name="Comma [0] 3 15 5 2 3 2" xfId="24741" xr:uid="{00000000-0005-0000-0000-00007F4A0000}"/>
    <cellStyle name="Comma [0] 3 15 5 2 4" xfId="24745" xr:uid="{00000000-0005-0000-0000-0000804A0000}"/>
    <cellStyle name="Comma [0] 3 15 5 2_REKAP IBT" xfId="24747" xr:uid="{00000000-0005-0000-0000-0000814A0000}"/>
    <cellStyle name="Comma [0] 3 15 5 3" xfId="24749" xr:uid="{00000000-0005-0000-0000-0000824A0000}"/>
    <cellStyle name="Comma [0] 3 15 5 3 2" xfId="24751" xr:uid="{00000000-0005-0000-0000-0000834A0000}"/>
    <cellStyle name="Comma [0] 3 15 5 3 2 2" xfId="24755" xr:uid="{00000000-0005-0000-0000-0000844A0000}"/>
    <cellStyle name="Comma [0] 3 15 5 3 3" xfId="24757" xr:uid="{00000000-0005-0000-0000-0000854A0000}"/>
    <cellStyle name="Comma [0] 3 15 5 3 3 2" xfId="24760" xr:uid="{00000000-0005-0000-0000-0000864A0000}"/>
    <cellStyle name="Comma [0] 3 15 5 3 4" xfId="24762" xr:uid="{00000000-0005-0000-0000-0000874A0000}"/>
    <cellStyle name="Comma [0] 3 15 5 3_REKAP IBT" xfId="24764" xr:uid="{00000000-0005-0000-0000-0000884A0000}"/>
    <cellStyle name="Comma [0] 3 15 5 4" xfId="24766" xr:uid="{00000000-0005-0000-0000-0000894A0000}"/>
    <cellStyle name="Comma [0] 3 15 5 4 2" xfId="24770" xr:uid="{00000000-0005-0000-0000-00008A4A0000}"/>
    <cellStyle name="Comma [0] 3 15 5 5" xfId="639" xr:uid="{00000000-0005-0000-0000-00008B4A0000}"/>
    <cellStyle name="Comma [0] 3 15 5 5 2" xfId="24772" xr:uid="{00000000-0005-0000-0000-00008C4A0000}"/>
    <cellStyle name="Comma [0] 3 15 5 6" xfId="24774" xr:uid="{00000000-0005-0000-0000-00008D4A0000}"/>
    <cellStyle name="Comma [0] 3 15 5_REKAP IBT" xfId="24777" xr:uid="{00000000-0005-0000-0000-00008E4A0000}"/>
    <cellStyle name="Comma [0] 3 15 6" xfId="24779" xr:uid="{00000000-0005-0000-0000-00008F4A0000}"/>
    <cellStyle name="Comma [0] 3 15 6 2" xfId="291" xr:uid="{00000000-0005-0000-0000-0000904A0000}"/>
    <cellStyle name="Comma [0] 3 15 6 2 2" xfId="13465" xr:uid="{00000000-0005-0000-0000-0000914A0000}"/>
    <cellStyle name="Comma [0] 3 15 6 2 2 2" xfId="24782" xr:uid="{00000000-0005-0000-0000-0000924A0000}"/>
    <cellStyle name="Comma [0] 3 15 6 2 3" xfId="24786" xr:uid="{00000000-0005-0000-0000-0000934A0000}"/>
    <cellStyle name="Comma [0] 3 15 6 2 3 2" xfId="24788" xr:uid="{00000000-0005-0000-0000-0000944A0000}"/>
    <cellStyle name="Comma [0] 3 15 6 2 4" xfId="24791" xr:uid="{00000000-0005-0000-0000-0000954A0000}"/>
    <cellStyle name="Comma [0] 3 15 6 2_REKAP IBT" xfId="7350" xr:uid="{00000000-0005-0000-0000-0000964A0000}"/>
    <cellStyle name="Comma [0] 3 15 6 3" xfId="154" xr:uid="{00000000-0005-0000-0000-0000974A0000}"/>
    <cellStyle name="Comma [0] 3 15 6 3 2" xfId="24794" xr:uid="{00000000-0005-0000-0000-0000984A0000}"/>
    <cellStyle name="Comma [0] 3 15 6 3 2 2" xfId="24797" xr:uid="{00000000-0005-0000-0000-0000994A0000}"/>
    <cellStyle name="Comma [0] 3 15 6 3 3" xfId="24801" xr:uid="{00000000-0005-0000-0000-00009A4A0000}"/>
    <cellStyle name="Comma [0] 3 15 6 3 3 2" xfId="24804" xr:uid="{00000000-0005-0000-0000-00009B4A0000}"/>
    <cellStyle name="Comma [0] 3 15 6 3 4" xfId="24807" xr:uid="{00000000-0005-0000-0000-00009C4A0000}"/>
    <cellStyle name="Comma [0] 3 15 6 3_REKAP IBT" xfId="24811" xr:uid="{00000000-0005-0000-0000-00009D4A0000}"/>
    <cellStyle name="Comma [0] 3 15 6 4" xfId="300" xr:uid="{00000000-0005-0000-0000-00009E4A0000}"/>
    <cellStyle name="Comma [0] 3 15 6 4 2" xfId="24813" xr:uid="{00000000-0005-0000-0000-00009F4A0000}"/>
    <cellStyle name="Comma [0] 3 15 6 5" xfId="305" xr:uid="{00000000-0005-0000-0000-0000A04A0000}"/>
    <cellStyle name="Comma [0] 3 15 6 5 2" xfId="24815" xr:uid="{00000000-0005-0000-0000-0000A14A0000}"/>
    <cellStyle name="Comma [0] 3 15 6 6" xfId="308" xr:uid="{00000000-0005-0000-0000-0000A24A0000}"/>
    <cellStyle name="Comma [0] 3 15 6_REKAP IBT" xfId="24818" xr:uid="{00000000-0005-0000-0000-0000A34A0000}"/>
    <cellStyle name="Comma [0] 3 15 7" xfId="24820" xr:uid="{00000000-0005-0000-0000-0000A44A0000}"/>
    <cellStyle name="Comma [0] 3 15 7 2" xfId="24822" xr:uid="{00000000-0005-0000-0000-0000A54A0000}"/>
    <cellStyle name="Comma [0] 3 15 7 2 2" xfId="24825" xr:uid="{00000000-0005-0000-0000-0000A64A0000}"/>
    <cellStyle name="Comma [0] 3 15 7 2 2 2" xfId="24827" xr:uid="{00000000-0005-0000-0000-0000A74A0000}"/>
    <cellStyle name="Comma [0] 3 15 7 2 3" xfId="14489" xr:uid="{00000000-0005-0000-0000-0000A84A0000}"/>
    <cellStyle name="Comma [0] 3 15 7 2 3 2" xfId="19408" xr:uid="{00000000-0005-0000-0000-0000A94A0000}"/>
    <cellStyle name="Comma [0] 3 15 7 2 4" xfId="24829" xr:uid="{00000000-0005-0000-0000-0000AA4A0000}"/>
    <cellStyle name="Comma [0] 3 15 7 2_REKAP IBT" xfId="24831" xr:uid="{00000000-0005-0000-0000-0000AB4A0000}"/>
    <cellStyle name="Comma [0] 3 15 7 3" xfId="24833" xr:uid="{00000000-0005-0000-0000-0000AC4A0000}"/>
    <cellStyle name="Comma [0] 3 15 7 3 2" xfId="24835" xr:uid="{00000000-0005-0000-0000-0000AD4A0000}"/>
    <cellStyle name="Comma [0] 3 15 7 3 2 2" xfId="6407" xr:uid="{00000000-0005-0000-0000-0000AE4A0000}"/>
    <cellStyle name="Comma [0] 3 15 7 3 3" xfId="24837" xr:uid="{00000000-0005-0000-0000-0000AF4A0000}"/>
    <cellStyle name="Comma [0] 3 15 7 3 3 2" xfId="24839" xr:uid="{00000000-0005-0000-0000-0000B04A0000}"/>
    <cellStyle name="Comma [0] 3 15 7 3 4" xfId="24841" xr:uid="{00000000-0005-0000-0000-0000B14A0000}"/>
    <cellStyle name="Comma [0] 3 15 7 3_REKAP IBT" xfId="24843" xr:uid="{00000000-0005-0000-0000-0000B24A0000}"/>
    <cellStyle name="Comma [0] 3 15 7 4" xfId="24845" xr:uid="{00000000-0005-0000-0000-0000B34A0000}"/>
    <cellStyle name="Comma [0] 3 15 7 4 2" xfId="24847" xr:uid="{00000000-0005-0000-0000-0000B44A0000}"/>
    <cellStyle name="Comma [0] 3 15 7 5" xfId="24849" xr:uid="{00000000-0005-0000-0000-0000B54A0000}"/>
    <cellStyle name="Comma [0] 3 15 7 5 2" xfId="24851" xr:uid="{00000000-0005-0000-0000-0000B64A0000}"/>
    <cellStyle name="Comma [0] 3 15 7 6" xfId="24853" xr:uid="{00000000-0005-0000-0000-0000B74A0000}"/>
    <cellStyle name="Comma [0] 3 15 7_REKAP IBT" xfId="24855" xr:uid="{00000000-0005-0000-0000-0000B84A0000}"/>
    <cellStyle name="Comma [0] 3 15 8" xfId="24857" xr:uid="{00000000-0005-0000-0000-0000B94A0000}"/>
    <cellStyle name="Comma [0] 3 15 8 2" xfId="24859" xr:uid="{00000000-0005-0000-0000-0000BA4A0000}"/>
    <cellStyle name="Comma [0] 3 15 8 2 2" xfId="24861" xr:uid="{00000000-0005-0000-0000-0000BB4A0000}"/>
    <cellStyle name="Comma [0] 3 15 8 2 2 2" xfId="24863" xr:uid="{00000000-0005-0000-0000-0000BC4A0000}"/>
    <cellStyle name="Comma [0] 3 15 8 2 3" xfId="24865" xr:uid="{00000000-0005-0000-0000-0000BD4A0000}"/>
    <cellStyle name="Comma [0] 3 15 8 2 3 2" xfId="24867" xr:uid="{00000000-0005-0000-0000-0000BE4A0000}"/>
    <cellStyle name="Comma [0] 3 15 8 2 4" xfId="15452" xr:uid="{00000000-0005-0000-0000-0000BF4A0000}"/>
    <cellStyle name="Comma [0] 3 15 8 2_REKAP IBT" xfId="20644" xr:uid="{00000000-0005-0000-0000-0000C04A0000}"/>
    <cellStyle name="Comma [0] 3 15 8 3" xfId="24869" xr:uid="{00000000-0005-0000-0000-0000C14A0000}"/>
    <cellStyle name="Comma [0] 3 15 8 3 2" xfId="24871" xr:uid="{00000000-0005-0000-0000-0000C24A0000}"/>
    <cellStyle name="Comma [0] 3 15 8 3 2 2" xfId="24874" xr:uid="{00000000-0005-0000-0000-0000C34A0000}"/>
    <cellStyle name="Comma [0] 3 15 8 3 3" xfId="24876" xr:uid="{00000000-0005-0000-0000-0000C44A0000}"/>
    <cellStyle name="Comma [0] 3 15 8 3 3 2" xfId="7592" xr:uid="{00000000-0005-0000-0000-0000C54A0000}"/>
    <cellStyle name="Comma [0] 3 15 8 3 4" xfId="24880" xr:uid="{00000000-0005-0000-0000-0000C64A0000}"/>
    <cellStyle name="Comma [0] 3 15 8 3_REKAP IBT" xfId="16439" xr:uid="{00000000-0005-0000-0000-0000C74A0000}"/>
    <cellStyle name="Comma [0] 3 15 8 4" xfId="23308" xr:uid="{00000000-0005-0000-0000-0000C84A0000}"/>
    <cellStyle name="Comma [0] 3 15 8 4 2" xfId="24882" xr:uid="{00000000-0005-0000-0000-0000C94A0000}"/>
    <cellStyle name="Comma [0] 3 15 8 5" xfId="1154" xr:uid="{00000000-0005-0000-0000-0000CA4A0000}"/>
    <cellStyle name="Comma [0] 3 15 8 5 2" xfId="1158" xr:uid="{00000000-0005-0000-0000-0000CB4A0000}"/>
    <cellStyle name="Comma [0] 3 15 8 6" xfId="1862" xr:uid="{00000000-0005-0000-0000-0000CC4A0000}"/>
    <cellStyle name="Comma [0] 3 15 8_REKAP IBT" xfId="10418" xr:uid="{00000000-0005-0000-0000-0000CD4A0000}"/>
    <cellStyle name="Comma [0] 3 15 9" xfId="24885" xr:uid="{00000000-0005-0000-0000-0000CE4A0000}"/>
    <cellStyle name="Comma [0] 3 15 9 2" xfId="24888" xr:uid="{00000000-0005-0000-0000-0000CF4A0000}"/>
    <cellStyle name="Comma [0] 3 15 9 2 2" xfId="19232" xr:uid="{00000000-0005-0000-0000-0000D04A0000}"/>
    <cellStyle name="Comma [0] 3 15 9 2 2 2" xfId="24891" xr:uid="{00000000-0005-0000-0000-0000D14A0000}"/>
    <cellStyle name="Comma [0] 3 15 9 2 3" xfId="24895" xr:uid="{00000000-0005-0000-0000-0000D24A0000}"/>
    <cellStyle name="Comma [0] 3 15 9 2 3 2" xfId="24899" xr:uid="{00000000-0005-0000-0000-0000D34A0000}"/>
    <cellStyle name="Comma [0] 3 15 9 2 4" xfId="24903" xr:uid="{00000000-0005-0000-0000-0000D44A0000}"/>
    <cellStyle name="Comma [0] 3 15 9 2_REKAP IBT" xfId="24908" xr:uid="{00000000-0005-0000-0000-0000D54A0000}"/>
    <cellStyle name="Comma [0] 3 15 9 3" xfId="24910" xr:uid="{00000000-0005-0000-0000-0000D64A0000}"/>
    <cellStyle name="Comma [0] 3 15 9 3 2" xfId="19256" xr:uid="{00000000-0005-0000-0000-0000D74A0000}"/>
    <cellStyle name="Comma [0] 3 15 9 3 2 2" xfId="24914" xr:uid="{00000000-0005-0000-0000-0000D84A0000}"/>
    <cellStyle name="Comma [0] 3 15 9 3 3" xfId="24916" xr:uid="{00000000-0005-0000-0000-0000D94A0000}"/>
    <cellStyle name="Comma [0] 3 15 9 3 3 2" xfId="24918" xr:uid="{00000000-0005-0000-0000-0000DA4A0000}"/>
    <cellStyle name="Comma [0] 3 15 9 3 4" xfId="24920" xr:uid="{00000000-0005-0000-0000-0000DB4A0000}"/>
    <cellStyle name="Comma [0] 3 15 9 3_REKAP IBT" xfId="24923" xr:uid="{00000000-0005-0000-0000-0000DC4A0000}"/>
    <cellStyle name="Comma [0] 3 15 9 4" xfId="23312" xr:uid="{00000000-0005-0000-0000-0000DD4A0000}"/>
    <cellStyle name="Comma [0] 3 15 9 4 2" xfId="19271" xr:uid="{00000000-0005-0000-0000-0000DE4A0000}"/>
    <cellStyle name="Comma [0] 3 15 9 5" xfId="1896" xr:uid="{00000000-0005-0000-0000-0000DF4A0000}"/>
    <cellStyle name="Comma [0] 3 15 9 5 2" xfId="1899" xr:uid="{00000000-0005-0000-0000-0000E04A0000}"/>
    <cellStyle name="Comma [0] 3 15 9 6" xfId="1911" xr:uid="{00000000-0005-0000-0000-0000E14A0000}"/>
    <cellStyle name="Comma [0] 3 15 9_REKAP IBT" xfId="24925" xr:uid="{00000000-0005-0000-0000-0000E24A0000}"/>
    <cellStyle name="Comma [0] 3 15_REKAP IBT" xfId="20640" xr:uid="{00000000-0005-0000-0000-0000E34A0000}"/>
    <cellStyle name="Comma [0] 3 16" xfId="19101" xr:uid="{00000000-0005-0000-0000-0000E44A0000}"/>
    <cellStyle name="Comma [0] 3 16 10" xfId="24927" xr:uid="{00000000-0005-0000-0000-0000E54A0000}"/>
    <cellStyle name="Comma [0] 3 16 10 2" xfId="24928" xr:uid="{00000000-0005-0000-0000-0000E64A0000}"/>
    <cellStyle name="Comma [0] 3 16 10 2 2" xfId="24929" xr:uid="{00000000-0005-0000-0000-0000E74A0000}"/>
    <cellStyle name="Comma [0] 3 16 10 2 2 2" xfId="24930" xr:uid="{00000000-0005-0000-0000-0000E84A0000}"/>
    <cellStyle name="Comma [0] 3 16 10 2 3" xfId="24931" xr:uid="{00000000-0005-0000-0000-0000E94A0000}"/>
    <cellStyle name="Comma [0] 3 16 10 2 3 2" xfId="24932" xr:uid="{00000000-0005-0000-0000-0000EA4A0000}"/>
    <cellStyle name="Comma [0] 3 16 10 2 4" xfId="24933" xr:uid="{00000000-0005-0000-0000-0000EB4A0000}"/>
    <cellStyle name="Comma [0] 3 16 10 2_REKAP IBT" xfId="19907" xr:uid="{00000000-0005-0000-0000-0000EC4A0000}"/>
    <cellStyle name="Comma [0] 3 16 10 3" xfId="24934" xr:uid="{00000000-0005-0000-0000-0000ED4A0000}"/>
    <cellStyle name="Comma [0] 3 16 10 3 2" xfId="24935" xr:uid="{00000000-0005-0000-0000-0000EE4A0000}"/>
    <cellStyle name="Comma [0] 3 16 10 3 2 2" xfId="24936" xr:uid="{00000000-0005-0000-0000-0000EF4A0000}"/>
    <cellStyle name="Comma [0] 3 16 10 3 3" xfId="24937" xr:uid="{00000000-0005-0000-0000-0000F04A0000}"/>
    <cellStyle name="Comma [0] 3 16 10 3 3 2" xfId="24938" xr:uid="{00000000-0005-0000-0000-0000F14A0000}"/>
    <cellStyle name="Comma [0] 3 16 10 3 4" xfId="23757" xr:uid="{00000000-0005-0000-0000-0000F24A0000}"/>
    <cellStyle name="Comma [0] 3 16 10 3_REKAP IBT" xfId="24940" xr:uid="{00000000-0005-0000-0000-0000F34A0000}"/>
    <cellStyle name="Comma [0] 3 16 10 4" xfId="24941" xr:uid="{00000000-0005-0000-0000-0000F44A0000}"/>
    <cellStyle name="Comma [0] 3 16 10 4 2" xfId="24942" xr:uid="{00000000-0005-0000-0000-0000F54A0000}"/>
    <cellStyle name="Comma [0] 3 16 10 5" xfId="24943" xr:uid="{00000000-0005-0000-0000-0000F64A0000}"/>
    <cellStyle name="Comma [0] 3 16 10 5 2" xfId="24945" xr:uid="{00000000-0005-0000-0000-0000F74A0000}"/>
    <cellStyle name="Comma [0] 3 16 10 6" xfId="24946" xr:uid="{00000000-0005-0000-0000-0000F84A0000}"/>
    <cellStyle name="Comma [0] 3 16 10_REKAP IBT" xfId="24947" xr:uid="{00000000-0005-0000-0000-0000F94A0000}"/>
    <cellStyle name="Comma [0] 3 16 11" xfId="18338" xr:uid="{00000000-0005-0000-0000-0000FA4A0000}"/>
    <cellStyle name="Comma [0] 3 16 11 2" xfId="24948" xr:uid="{00000000-0005-0000-0000-0000FB4A0000}"/>
    <cellStyle name="Comma [0] 3 16 11 2 2" xfId="21891" xr:uid="{00000000-0005-0000-0000-0000FC4A0000}"/>
    <cellStyle name="Comma [0] 3 16 11 2 2 2" xfId="21894" xr:uid="{00000000-0005-0000-0000-0000FD4A0000}"/>
    <cellStyle name="Comma [0] 3 16 11 2 3" xfId="21900" xr:uid="{00000000-0005-0000-0000-0000FE4A0000}"/>
    <cellStyle name="Comma [0] 3 16 11 2 3 2" xfId="21904" xr:uid="{00000000-0005-0000-0000-0000FF4A0000}"/>
    <cellStyle name="Comma [0] 3 16 11 2 4" xfId="21910" xr:uid="{00000000-0005-0000-0000-0000004B0000}"/>
    <cellStyle name="Comma [0] 3 16 11 2_REKAP IBT" xfId="24949" xr:uid="{00000000-0005-0000-0000-0000014B0000}"/>
    <cellStyle name="Comma [0] 3 16 11 3" xfId="21996" xr:uid="{00000000-0005-0000-0000-0000024B0000}"/>
    <cellStyle name="Comma [0] 3 16 11 3 2" xfId="24951" xr:uid="{00000000-0005-0000-0000-0000034B0000}"/>
    <cellStyle name="Comma [0] 3 16 11 3 2 2" xfId="24952" xr:uid="{00000000-0005-0000-0000-0000044B0000}"/>
    <cellStyle name="Comma [0] 3 16 11 3 3" xfId="24953" xr:uid="{00000000-0005-0000-0000-0000054B0000}"/>
    <cellStyle name="Comma [0] 3 16 11 3 3 2" xfId="24954" xr:uid="{00000000-0005-0000-0000-0000064B0000}"/>
    <cellStyle name="Comma [0] 3 16 11 3 4" xfId="24955" xr:uid="{00000000-0005-0000-0000-0000074B0000}"/>
    <cellStyle name="Comma [0] 3 16 11 3_REKAP IBT" xfId="24957" xr:uid="{00000000-0005-0000-0000-0000084B0000}"/>
    <cellStyle name="Comma [0] 3 16 11 4" xfId="24958" xr:uid="{00000000-0005-0000-0000-0000094B0000}"/>
    <cellStyle name="Comma [0] 3 16 11 4 2" xfId="24178" xr:uid="{00000000-0005-0000-0000-00000A4B0000}"/>
    <cellStyle name="Comma [0] 3 16 11 5" xfId="24959" xr:uid="{00000000-0005-0000-0000-00000B4B0000}"/>
    <cellStyle name="Comma [0] 3 16 11 5 2" xfId="3166" xr:uid="{00000000-0005-0000-0000-00000C4B0000}"/>
    <cellStyle name="Comma [0] 3 16 11 6" xfId="24960" xr:uid="{00000000-0005-0000-0000-00000D4B0000}"/>
    <cellStyle name="Comma [0] 3 16 11_REKAP IBT" xfId="24961" xr:uid="{00000000-0005-0000-0000-00000E4B0000}"/>
    <cellStyle name="Comma [0] 3 16 12" xfId="24962" xr:uid="{00000000-0005-0000-0000-00000F4B0000}"/>
    <cellStyle name="Comma [0] 3 16 12 2" xfId="24967" xr:uid="{00000000-0005-0000-0000-0000104B0000}"/>
    <cellStyle name="Comma [0] 3 16 12 2 2" xfId="24970" xr:uid="{00000000-0005-0000-0000-0000114B0000}"/>
    <cellStyle name="Comma [0] 3 16 12 3" xfId="23334" xr:uid="{00000000-0005-0000-0000-0000124B0000}"/>
    <cellStyle name="Comma [0] 3 16 12 3 2" xfId="24974" xr:uid="{00000000-0005-0000-0000-0000134B0000}"/>
    <cellStyle name="Comma [0] 3 16 12 4" xfId="24975" xr:uid="{00000000-0005-0000-0000-0000144B0000}"/>
    <cellStyle name="Comma [0] 3 16 12_REKAP IBT" xfId="24976" xr:uid="{00000000-0005-0000-0000-0000154B0000}"/>
    <cellStyle name="Comma [0] 3 16 13" xfId="24979" xr:uid="{00000000-0005-0000-0000-0000164B0000}"/>
    <cellStyle name="Comma [0] 3 16 13 2" xfId="24982" xr:uid="{00000000-0005-0000-0000-0000174B0000}"/>
    <cellStyle name="Comma [0] 3 16 13 2 2" xfId="24984" xr:uid="{00000000-0005-0000-0000-0000184B0000}"/>
    <cellStyle name="Comma [0] 3 16 13 3" xfId="24986" xr:uid="{00000000-0005-0000-0000-0000194B0000}"/>
    <cellStyle name="Comma [0] 3 16 13 3 2" xfId="24988" xr:uid="{00000000-0005-0000-0000-00001A4B0000}"/>
    <cellStyle name="Comma [0] 3 16 13 4" xfId="24989" xr:uid="{00000000-0005-0000-0000-00001B4B0000}"/>
    <cellStyle name="Comma [0] 3 16 13_REKAP IBT" xfId="24991" xr:uid="{00000000-0005-0000-0000-00001C4B0000}"/>
    <cellStyle name="Comma [0] 3 16 14" xfId="24994" xr:uid="{00000000-0005-0000-0000-00001D4B0000}"/>
    <cellStyle name="Comma [0] 3 16 14 2" xfId="24996" xr:uid="{00000000-0005-0000-0000-00001E4B0000}"/>
    <cellStyle name="Comma [0] 3 16 15" xfId="24998" xr:uid="{00000000-0005-0000-0000-00001F4B0000}"/>
    <cellStyle name="Comma [0] 3 16 15 2" xfId="25000" xr:uid="{00000000-0005-0000-0000-0000204B0000}"/>
    <cellStyle name="Comma [0] 3 16 16" xfId="25001" xr:uid="{00000000-0005-0000-0000-0000214B0000}"/>
    <cellStyle name="Comma [0] 3 16 2" xfId="19194" xr:uid="{00000000-0005-0000-0000-0000224B0000}"/>
    <cellStyle name="Comma [0] 3 16 2 2" xfId="25002" xr:uid="{00000000-0005-0000-0000-0000234B0000}"/>
    <cellStyle name="Comma [0] 3 16 2 2 2" xfId="25004" xr:uid="{00000000-0005-0000-0000-0000244B0000}"/>
    <cellStyle name="Comma [0] 3 16 2 2 2 2" xfId="25006" xr:uid="{00000000-0005-0000-0000-0000254B0000}"/>
    <cellStyle name="Comma [0] 3 16 2 2 3" xfId="25007" xr:uid="{00000000-0005-0000-0000-0000264B0000}"/>
    <cellStyle name="Comma [0] 3 16 2 2 3 2" xfId="25008" xr:uid="{00000000-0005-0000-0000-0000274B0000}"/>
    <cellStyle name="Comma [0] 3 16 2 2 4" xfId="25011" xr:uid="{00000000-0005-0000-0000-0000284B0000}"/>
    <cellStyle name="Comma [0] 3 16 2 2_REKAP IBT" xfId="25012" xr:uid="{00000000-0005-0000-0000-0000294B0000}"/>
    <cellStyle name="Comma [0] 3 16 2 3" xfId="25014" xr:uid="{00000000-0005-0000-0000-00002A4B0000}"/>
    <cellStyle name="Comma [0] 3 16 2 3 2" xfId="25016" xr:uid="{00000000-0005-0000-0000-00002B4B0000}"/>
    <cellStyle name="Comma [0] 3 16 2 3 2 2" xfId="1758" xr:uid="{00000000-0005-0000-0000-00002C4B0000}"/>
    <cellStyle name="Comma [0] 3 16 2 3 3" xfId="25018" xr:uid="{00000000-0005-0000-0000-00002D4B0000}"/>
    <cellStyle name="Comma [0] 3 16 2 3 3 2" xfId="3405" xr:uid="{00000000-0005-0000-0000-00002E4B0000}"/>
    <cellStyle name="Comma [0] 3 16 2 3 4" xfId="25019" xr:uid="{00000000-0005-0000-0000-00002F4B0000}"/>
    <cellStyle name="Comma [0] 3 16 2 3_REKAP IBT" xfId="25020" xr:uid="{00000000-0005-0000-0000-0000304B0000}"/>
    <cellStyle name="Comma [0] 3 16 2 4" xfId="25021" xr:uid="{00000000-0005-0000-0000-0000314B0000}"/>
    <cellStyle name="Comma [0] 3 16 2 4 2" xfId="14355" xr:uid="{00000000-0005-0000-0000-0000324B0000}"/>
    <cellStyle name="Comma [0] 3 16 2 5" xfId="25023" xr:uid="{00000000-0005-0000-0000-0000334B0000}"/>
    <cellStyle name="Comma [0] 3 16 2 5 2" xfId="25024" xr:uid="{00000000-0005-0000-0000-0000344B0000}"/>
    <cellStyle name="Comma [0] 3 16 2 6" xfId="25025" xr:uid="{00000000-0005-0000-0000-0000354B0000}"/>
    <cellStyle name="Comma [0] 3 16 2_REKAP IBT" xfId="25026" xr:uid="{00000000-0005-0000-0000-0000364B0000}"/>
    <cellStyle name="Comma [0] 3 16 3" xfId="25028" xr:uid="{00000000-0005-0000-0000-0000374B0000}"/>
    <cellStyle name="Comma [0] 3 16 3 2" xfId="25030" xr:uid="{00000000-0005-0000-0000-0000384B0000}"/>
    <cellStyle name="Comma [0] 3 16 3 2 2" xfId="25032" xr:uid="{00000000-0005-0000-0000-0000394B0000}"/>
    <cellStyle name="Comma [0] 3 16 3 2 2 2" xfId="25036" xr:uid="{00000000-0005-0000-0000-00003A4B0000}"/>
    <cellStyle name="Comma [0] 3 16 3 2 3" xfId="25037" xr:uid="{00000000-0005-0000-0000-00003B4B0000}"/>
    <cellStyle name="Comma [0] 3 16 3 2 3 2" xfId="3078" xr:uid="{00000000-0005-0000-0000-00003C4B0000}"/>
    <cellStyle name="Comma [0] 3 16 3 2 4" xfId="25038" xr:uid="{00000000-0005-0000-0000-00003D4B0000}"/>
    <cellStyle name="Comma [0] 3 16 3 2_REKAP IBT" xfId="25040" xr:uid="{00000000-0005-0000-0000-00003E4B0000}"/>
    <cellStyle name="Comma [0] 3 16 3 3" xfId="25041" xr:uid="{00000000-0005-0000-0000-00003F4B0000}"/>
    <cellStyle name="Comma [0] 3 16 3 3 2" xfId="25043" xr:uid="{00000000-0005-0000-0000-0000404B0000}"/>
    <cellStyle name="Comma [0] 3 16 3 3 2 2" xfId="17313" xr:uid="{00000000-0005-0000-0000-0000414B0000}"/>
    <cellStyle name="Comma [0] 3 16 3 3 3" xfId="3991" xr:uid="{00000000-0005-0000-0000-0000424B0000}"/>
    <cellStyle name="Comma [0] 3 16 3 3 3 2" xfId="17539" xr:uid="{00000000-0005-0000-0000-0000434B0000}"/>
    <cellStyle name="Comma [0] 3 16 3 3 4" xfId="25045" xr:uid="{00000000-0005-0000-0000-0000444B0000}"/>
    <cellStyle name="Comma [0] 3 16 3 3_REKAP IBT" xfId="25046" xr:uid="{00000000-0005-0000-0000-0000454B0000}"/>
    <cellStyle name="Comma [0] 3 16 3 4" xfId="23561" xr:uid="{00000000-0005-0000-0000-0000464B0000}"/>
    <cellStyle name="Comma [0] 3 16 3 4 2" xfId="25047" xr:uid="{00000000-0005-0000-0000-0000474B0000}"/>
    <cellStyle name="Comma [0] 3 16 3 5" xfId="25048" xr:uid="{00000000-0005-0000-0000-0000484B0000}"/>
    <cellStyle name="Comma [0] 3 16 3 5 2" xfId="25049" xr:uid="{00000000-0005-0000-0000-0000494B0000}"/>
    <cellStyle name="Comma [0] 3 16 3 6" xfId="25053" xr:uid="{00000000-0005-0000-0000-00004A4B0000}"/>
    <cellStyle name="Comma [0] 3 16 3_REKAP IBT" xfId="25056" xr:uid="{00000000-0005-0000-0000-00004B4B0000}"/>
    <cellStyle name="Comma [0] 3 16 4" xfId="25058" xr:uid="{00000000-0005-0000-0000-00004C4B0000}"/>
    <cellStyle name="Comma [0] 3 16 4 2" xfId="25061" xr:uid="{00000000-0005-0000-0000-00004D4B0000}"/>
    <cellStyle name="Comma [0] 3 16 4 2 2" xfId="20900" xr:uid="{00000000-0005-0000-0000-00004E4B0000}"/>
    <cellStyle name="Comma [0] 3 16 4 2 2 2" xfId="23293" xr:uid="{00000000-0005-0000-0000-00004F4B0000}"/>
    <cellStyle name="Comma [0] 3 16 4 2 3" xfId="23296" xr:uid="{00000000-0005-0000-0000-0000504B0000}"/>
    <cellStyle name="Comma [0] 3 16 4 2 3 2" xfId="23299" xr:uid="{00000000-0005-0000-0000-0000514B0000}"/>
    <cellStyle name="Comma [0] 3 16 4 2 4" xfId="23302" xr:uid="{00000000-0005-0000-0000-0000524B0000}"/>
    <cellStyle name="Comma [0] 3 16 4 2_REKAP IBT" xfId="23290" xr:uid="{00000000-0005-0000-0000-0000534B0000}"/>
    <cellStyle name="Comma [0] 3 16 4 3" xfId="25064" xr:uid="{00000000-0005-0000-0000-0000544B0000}"/>
    <cellStyle name="Comma [0] 3 16 4 3 2" xfId="20912" xr:uid="{00000000-0005-0000-0000-0000554B0000}"/>
    <cellStyle name="Comma [0] 3 16 4 3 2 2" xfId="23327" xr:uid="{00000000-0005-0000-0000-0000564B0000}"/>
    <cellStyle name="Comma [0] 3 16 4 3 3" xfId="5195" xr:uid="{00000000-0005-0000-0000-0000574B0000}"/>
    <cellStyle name="Comma [0] 3 16 4 3 3 2" xfId="21413" xr:uid="{00000000-0005-0000-0000-0000584B0000}"/>
    <cellStyle name="Comma [0] 3 16 4 3 4" xfId="23330" xr:uid="{00000000-0005-0000-0000-0000594B0000}"/>
    <cellStyle name="Comma [0] 3 16 4 3_REKAP IBT" xfId="10317" xr:uid="{00000000-0005-0000-0000-00005A4B0000}"/>
    <cellStyle name="Comma [0] 3 16 4 4" xfId="23566" xr:uid="{00000000-0005-0000-0000-00005B4B0000}"/>
    <cellStyle name="Comma [0] 3 16 4 4 2" xfId="20921" xr:uid="{00000000-0005-0000-0000-00005C4B0000}"/>
    <cellStyle name="Comma [0] 3 16 4 5" xfId="25067" xr:uid="{00000000-0005-0000-0000-00005D4B0000}"/>
    <cellStyle name="Comma [0] 3 16 4 5 2" xfId="23357" xr:uid="{00000000-0005-0000-0000-00005E4B0000}"/>
    <cellStyle name="Comma [0] 3 16 4 6" xfId="25069" xr:uid="{00000000-0005-0000-0000-00005F4B0000}"/>
    <cellStyle name="Comma [0] 3 16 4_REKAP IBT" xfId="25071" xr:uid="{00000000-0005-0000-0000-0000604B0000}"/>
    <cellStyle name="Comma [0] 3 16 5" xfId="25073" xr:uid="{00000000-0005-0000-0000-0000614B0000}"/>
    <cellStyle name="Comma [0] 3 16 5 2" xfId="25076" xr:uid="{00000000-0005-0000-0000-0000624B0000}"/>
    <cellStyle name="Comma [0] 3 16 5 2 2" xfId="23595" xr:uid="{00000000-0005-0000-0000-0000634B0000}"/>
    <cellStyle name="Comma [0] 3 16 5 2 2 2" xfId="23599" xr:uid="{00000000-0005-0000-0000-0000644B0000}"/>
    <cellStyle name="Comma [0] 3 16 5 2 3" xfId="23602" xr:uid="{00000000-0005-0000-0000-0000654B0000}"/>
    <cellStyle name="Comma [0] 3 16 5 2 3 2" xfId="23606" xr:uid="{00000000-0005-0000-0000-0000664B0000}"/>
    <cellStyle name="Comma [0] 3 16 5 2 4" xfId="23609" xr:uid="{00000000-0005-0000-0000-0000674B0000}"/>
    <cellStyle name="Comma [0] 3 16 5 2_REKAP IBT" xfId="25080" xr:uid="{00000000-0005-0000-0000-0000684B0000}"/>
    <cellStyle name="Comma [0] 3 16 5 3" xfId="25081" xr:uid="{00000000-0005-0000-0000-0000694B0000}"/>
    <cellStyle name="Comma [0] 3 16 5 3 2" xfId="23625" xr:uid="{00000000-0005-0000-0000-00006A4B0000}"/>
    <cellStyle name="Comma [0] 3 16 5 3 2 2" xfId="23627" xr:uid="{00000000-0005-0000-0000-00006B4B0000}"/>
    <cellStyle name="Comma [0] 3 16 5 3 3" xfId="23631" xr:uid="{00000000-0005-0000-0000-00006C4B0000}"/>
    <cellStyle name="Comma [0] 3 16 5 3 3 2" xfId="21940" xr:uid="{00000000-0005-0000-0000-00006D4B0000}"/>
    <cellStyle name="Comma [0] 3 16 5 3 4" xfId="23635" xr:uid="{00000000-0005-0000-0000-00006E4B0000}"/>
    <cellStyle name="Comma [0] 3 16 5 3_REKAP IBT" xfId="25083" xr:uid="{00000000-0005-0000-0000-00006F4B0000}"/>
    <cellStyle name="Comma [0] 3 16 5 4" xfId="25084" xr:uid="{00000000-0005-0000-0000-0000704B0000}"/>
    <cellStyle name="Comma [0] 3 16 5 4 2" xfId="20353" xr:uid="{00000000-0005-0000-0000-0000714B0000}"/>
    <cellStyle name="Comma [0] 3 16 5 5" xfId="25085" xr:uid="{00000000-0005-0000-0000-0000724B0000}"/>
    <cellStyle name="Comma [0] 3 16 5 5 2" xfId="23697" xr:uid="{00000000-0005-0000-0000-0000734B0000}"/>
    <cellStyle name="Comma [0] 3 16 5 6" xfId="6680" xr:uid="{00000000-0005-0000-0000-0000744B0000}"/>
    <cellStyle name="Comma [0] 3 16 5_REKAP IBT" xfId="25086" xr:uid="{00000000-0005-0000-0000-0000754B0000}"/>
    <cellStyle name="Comma [0] 3 16 6" xfId="25088" xr:uid="{00000000-0005-0000-0000-0000764B0000}"/>
    <cellStyle name="Comma [0] 3 16 6 2" xfId="25091" xr:uid="{00000000-0005-0000-0000-0000774B0000}"/>
    <cellStyle name="Comma [0] 3 16 6 2 2" xfId="23913" xr:uid="{00000000-0005-0000-0000-0000784B0000}"/>
    <cellStyle name="Comma [0] 3 16 6 2 2 2" xfId="21659" xr:uid="{00000000-0005-0000-0000-0000794B0000}"/>
    <cellStyle name="Comma [0] 3 16 6 2 3" xfId="23919" xr:uid="{00000000-0005-0000-0000-00007A4B0000}"/>
    <cellStyle name="Comma [0] 3 16 6 2 3 2" xfId="23921" xr:uid="{00000000-0005-0000-0000-00007B4B0000}"/>
    <cellStyle name="Comma [0] 3 16 6 2 4" xfId="23923" xr:uid="{00000000-0005-0000-0000-00007C4B0000}"/>
    <cellStyle name="Comma [0] 3 16 6 2_REKAP IBT" xfId="1983" xr:uid="{00000000-0005-0000-0000-00007D4B0000}"/>
    <cellStyle name="Comma [0] 3 16 6 3" xfId="25093" xr:uid="{00000000-0005-0000-0000-00007E4B0000}"/>
    <cellStyle name="Comma [0] 3 16 6 3 2" xfId="10078" xr:uid="{00000000-0005-0000-0000-00007F4B0000}"/>
    <cellStyle name="Comma [0] 3 16 6 3 2 2" xfId="23936" xr:uid="{00000000-0005-0000-0000-0000804B0000}"/>
    <cellStyle name="Comma [0] 3 16 6 3 3" xfId="23938" xr:uid="{00000000-0005-0000-0000-0000814B0000}"/>
    <cellStyle name="Comma [0] 3 16 6 3 3 2" xfId="23940" xr:uid="{00000000-0005-0000-0000-0000824B0000}"/>
    <cellStyle name="Comma [0] 3 16 6 3 4" xfId="23942" xr:uid="{00000000-0005-0000-0000-0000834B0000}"/>
    <cellStyle name="Comma [0] 3 16 6 3_REKAP IBT" xfId="25095" xr:uid="{00000000-0005-0000-0000-0000844B0000}"/>
    <cellStyle name="Comma [0] 3 16 6 4" xfId="25096" xr:uid="{00000000-0005-0000-0000-0000854B0000}"/>
    <cellStyle name="Comma [0] 3 16 6 4 2" xfId="23964" xr:uid="{00000000-0005-0000-0000-0000864B0000}"/>
    <cellStyle name="Comma [0] 3 16 6 5" xfId="25097" xr:uid="{00000000-0005-0000-0000-0000874B0000}"/>
    <cellStyle name="Comma [0] 3 16 6 5 2" xfId="23984" xr:uid="{00000000-0005-0000-0000-0000884B0000}"/>
    <cellStyle name="Comma [0] 3 16 6 6" xfId="25098" xr:uid="{00000000-0005-0000-0000-0000894B0000}"/>
    <cellStyle name="Comma [0] 3 16 6_REKAP IBT" xfId="25099" xr:uid="{00000000-0005-0000-0000-00008A4B0000}"/>
    <cellStyle name="Comma [0] 3 16 7" xfId="25100" xr:uid="{00000000-0005-0000-0000-00008B4B0000}"/>
    <cellStyle name="Comma [0] 3 16 7 2" xfId="25102" xr:uid="{00000000-0005-0000-0000-00008C4B0000}"/>
    <cellStyle name="Comma [0] 3 16 7 2 2" xfId="24152" xr:uid="{00000000-0005-0000-0000-00008D4B0000}"/>
    <cellStyle name="Comma [0] 3 16 7 2 2 2" xfId="24155" xr:uid="{00000000-0005-0000-0000-00008E4B0000}"/>
    <cellStyle name="Comma [0] 3 16 7 2 3" xfId="11915" xr:uid="{00000000-0005-0000-0000-00008F4B0000}"/>
    <cellStyle name="Comma [0] 3 16 7 2 3 2" xfId="24158" xr:uid="{00000000-0005-0000-0000-0000904B0000}"/>
    <cellStyle name="Comma [0] 3 16 7 2 4" xfId="24160" xr:uid="{00000000-0005-0000-0000-0000914B0000}"/>
    <cellStyle name="Comma [0] 3 16 7 2_REKAP IBT" xfId="7626" xr:uid="{00000000-0005-0000-0000-0000924B0000}"/>
    <cellStyle name="Comma [0] 3 16 7 3" xfId="23467" xr:uid="{00000000-0005-0000-0000-0000934B0000}"/>
    <cellStyle name="Comma [0] 3 16 7 3 2" xfId="9833" xr:uid="{00000000-0005-0000-0000-0000944B0000}"/>
    <cellStyle name="Comma [0] 3 16 7 3 2 2" xfId="23472" xr:uid="{00000000-0005-0000-0000-0000954B0000}"/>
    <cellStyle name="Comma [0] 3 16 7 3 3" xfId="23474" xr:uid="{00000000-0005-0000-0000-0000964B0000}"/>
    <cellStyle name="Comma [0] 3 16 7 3 3 2" xfId="23480" xr:uid="{00000000-0005-0000-0000-0000974B0000}"/>
    <cellStyle name="Comma [0] 3 16 7 3 4" xfId="23482" xr:uid="{00000000-0005-0000-0000-0000984B0000}"/>
    <cellStyle name="Comma [0] 3 16 7 3_REKAP IBT" xfId="4067" xr:uid="{00000000-0005-0000-0000-0000994B0000}"/>
    <cellStyle name="Comma [0] 3 16 7 4" xfId="23485" xr:uid="{00000000-0005-0000-0000-00009A4B0000}"/>
    <cellStyle name="Comma [0] 3 16 7 4 2" xfId="9865" xr:uid="{00000000-0005-0000-0000-00009B4B0000}"/>
    <cellStyle name="Comma [0] 3 16 7 5" xfId="23495" xr:uid="{00000000-0005-0000-0000-00009C4B0000}"/>
    <cellStyle name="Comma [0] 3 16 7 5 2" xfId="23497" xr:uid="{00000000-0005-0000-0000-00009D4B0000}"/>
    <cellStyle name="Comma [0] 3 16 7 6" xfId="23500" xr:uid="{00000000-0005-0000-0000-00009E4B0000}"/>
    <cellStyle name="Comma [0] 3 16 7_REKAP IBT" xfId="16056" xr:uid="{00000000-0005-0000-0000-00009F4B0000}"/>
    <cellStyle name="Comma [0] 3 16 8" xfId="25103" xr:uid="{00000000-0005-0000-0000-0000A04B0000}"/>
    <cellStyle name="Comma [0] 3 16 8 2" xfId="23016" xr:uid="{00000000-0005-0000-0000-0000A14B0000}"/>
    <cellStyle name="Comma [0] 3 16 8 2 2" xfId="24390" xr:uid="{00000000-0005-0000-0000-0000A24B0000}"/>
    <cellStyle name="Comma [0] 3 16 8 2 2 2" xfId="24392" xr:uid="{00000000-0005-0000-0000-0000A34B0000}"/>
    <cellStyle name="Comma [0] 3 16 8 2 3" xfId="24394" xr:uid="{00000000-0005-0000-0000-0000A44B0000}"/>
    <cellStyle name="Comma [0] 3 16 8 2 3 2" xfId="24396" xr:uid="{00000000-0005-0000-0000-0000A54B0000}"/>
    <cellStyle name="Comma [0] 3 16 8 2 4" xfId="12939" xr:uid="{00000000-0005-0000-0000-0000A64B0000}"/>
    <cellStyle name="Comma [0] 3 16 8 2_REKAP IBT" xfId="25105" xr:uid="{00000000-0005-0000-0000-0000A74B0000}"/>
    <cellStyle name="Comma [0] 3 16 8 3" xfId="23509" xr:uid="{00000000-0005-0000-0000-0000A84B0000}"/>
    <cellStyle name="Comma [0] 3 16 8 3 2" xfId="23511" xr:uid="{00000000-0005-0000-0000-0000A94B0000}"/>
    <cellStyle name="Comma [0] 3 16 8 3 2 2" xfId="23514" xr:uid="{00000000-0005-0000-0000-0000AA4B0000}"/>
    <cellStyle name="Comma [0] 3 16 8 3 3" xfId="10921" xr:uid="{00000000-0005-0000-0000-0000AB4B0000}"/>
    <cellStyle name="Comma [0] 3 16 8 3 3 2" xfId="9398" xr:uid="{00000000-0005-0000-0000-0000AC4B0000}"/>
    <cellStyle name="Comma [0] 3 16 8 3 4" xfId="23517" xr:uid="{00000000-0005-0000-0000-0000AD4B0000}"/>
    <cellStyle name="Comma [0] 3 16 8 3_REKAP IBT" xfId="23520" xr:uid="{00000000-0005-0000-0000-0000AE4B0000}"/>
    <cellStyle name="Comma [0] 3 16 8 4" xfId="10562" xr:uid="{00000000-0005-0000-0000-0000AF4B0000}"/>
    <cellStyle name="Comma [0] 3 16 8 4 2" xfId="23522" xr:uid="{00000000-0005-0000-0000-0000B04B0000}"/>
    <cellStyle name="Comma [0] 3 16 8 5" xfId="10566" xr:uid="{00000000-0005-0000-0000-0000B14B0000}"/>
    <cellStyle name="Comma [0] 3 16 8 5 2" xfId="23531" xr:uid="{00000000-0005-0000-0000-0000B24B0000}"/>
    <cellStyle name="Comma [0] 3 16 8 6" xfId="10571" xr:uid="{00000000-0005-0000-0000-0000B34B0000}"/>
    <cellStyle name="Comma [0] 3 16 8_REKAP IBT" xfId="25107" xr:uid="{00000000-0005-0000-0000-0000B44B0000}"/>
    <cellStyle name="Comma [0] 3 16 9" xfId="25109" xr:uid="{00000000-0005-0000-0000-0000B54B0000}"/>
    <cellStyle name="Comma [0] 3 16 9 2" xfId="25111" xr:uid="{00000000-0005-0000-0000-0000B64B0000}"/>
    <cellStyle name="Comma [0] 3 16 9 2 2" xfId="24634" xr:uid="{00000000-0005-0000-0000-0000B74B0000}"/>
    <cellStyle name="Comma [0] 3 16 9 2 2 2" xfId="24639" xr:uid="{00000000-0005-0000-0000-0000B84B0000}"/>
    <cellStyle name="Comma [0] 3 16 9 2 3" xfId="24642" xr:uid="{00000000-0005-0000-0000-0000B94B0000}"/>
    <cellStyle name="Comma [0] 3 16 9 2 3 2" xfId="24646" xr:uid="{00000000-0005-0000-0000-0000BA4B0000}"/>
    <cellStyle name="Comma [0] 3 16 9 2 4" xfId="24649" xr:uid="{00000000-0005-0000-0000-0000BB4B0000}"/>
    <cellStyle name="Comma [0] 3 16 9 2_REKAP IBT" xfId="23434" xr:uid="{00000000-0005-0000-0000-0000BC4B0000}"/>
    <cellStyle name="Comma [0] 3 16 9 3" xfId="23542" xr:uid="{00000000-0005-0000-0000-0000BD4B0000}"/>
    <cellStyle name="Comma [0] 3 16 9 3 2" xfId="23548" xr:uid="{00000000-0005-0000-0000-0000BE4B0000}"/>
    <cellStyle name="Comma [0] 3 16 9 3 2 2" xfId="24687" xr:uid="{00000000-0005-0000-0000-0000BF4B0000}"/>
    <cellStyle name="Comma [0] 3 16 9 3 3" xfId="24690" xr:uid="{00000000-0005-0000-0000-0000C04B0000}"/>
    <cellStyle name="Comma [0] 3 16 9 3 3 2" xfId="15130" xr:uid="{00000000-0005-0000-0000-0000C14B0000}"/>
    <cellStyle name="Comma [0] 3 16 9 3 4" xfId="24694" xr:uid="{00000000-0005-0000-0000-0000C24B0000}"/>
    <cellStyle name="Comma [0] 3 16 9 3_REKAP IBT" xfId="25112" xr:uid="{00000000-0005-0000-0000-0000C34B0000}"/>
    <cellStyle name="Comma [0] 3 16 9 4" xfId="23323" xr:uid="{00000000-0005-0000-0000-0000C44B0000}"/>
    <cellStyle name="Comma [0] 3 16 9 4 2" xfId="23551" xr:uid="{00000000-0005-0000-0000-0000C54B0000}"/>
    <cellStyle name="Comma [0] 3 16 9 5" xfId="23553" xr:uid="{00000000-0005-0000-0000-0000C64B0000}"/>
    <cellStyle name="Comma [0] 3 16 9 5 2" xfId="24768" xr:uid="{00000000-0005-0000-0000-0000C74B0000}"/>
    <cellStyle name="Comma [0] 3 16 9 6" xfId="25113" xr:uid="{00000000-0005-0000-0000-0000C84B0000}"/>
    <cellStyle name="Comma [0] 3 16 9_REKAP IBT" xfId="25114" xr:uid="{00000000-0005-0000-0000-0000C94B0000}"/>
    <cellStyle name="Comma [0] 3 16_REKAP IBT" xfId="25116" xr:uid="{00000000-0005-0000-0000-0000CA4B0000}"/>
    <cellStyle name="Comma [0] 3 17" xfId="19104" xr:uid="{00000000-0005-0000-0000-0000CB4B0000}"/>
    <cellStyle name="Comma [0] 3 17 10" xfId="25118" xr:uid="{00000000-0005-0000-0000-0000CC4B0000}"/>
    <cellStyle name="Comma [0] 3 17 10 2" xfId="25119" xr:uid="{00000000-0005-0000-0000-0000CD4B0000}"/>
    <cellStyle name="Comma [0] 3 17 10 2 2" xfId="25120" xr:uid="{00000000-0005-0000-0000-0000CE4B0000}"/>
    <cellStyle name="Comma [0] 3 17 10 2 2 2" xfId="22119" xr:uid="{00000000-0005-0000-0000-0000CF4B0000}"/>
    <cellStyle name="Comma [0] 3 17 10 2 3" xfId="25121" xr:uid="{00000000-0005-0000-0000-0000D04B0000}"/>
    <cellStyle name="Comma [0] 3 17 10 2 3 2" xfId="25122" xr:uid="{00000000-0005-0000-0000-0000D14B0000}"/>
    <cellStyle name="Comma [0] 3 17 10 2 4" xfId="16221" xr:uid="{00000000-0005-0000-0000-0000D24B0000}"/>
    <cellStyle name="Comma [0] 3 17 10 2_REKAP IBT" xfId="25123" xr:uid="{00000000-0005-0000-0000-0000D34B0000}"/>
    <cellStyle name="Comma [0] 3 17 10 3" xfId="22956" xr:uid="{00000000-0005-0000-0000-0000D44B0000}"/>
    <cellStyle name="Comma [0] 3 17 10 3 2" xfId="25124" xr:uid="{00000000-0005-0000-0000-0000D54B0000}"/>
    <cellStyle name="Comma [0] 3 17 10 3 2 2" xfId="25125" xr:uid="{00000000-0005-0000-0000-0000D64B0000}"/>
    <cellStyle name="Comma [0] 3 17 10 3 3" xfId="25127" xr:uid="{00000000-0005-0000-0000-0000D74B0000}"/>
    <cellStyle name="Comma [0] 3 17 10 3 3 2" xfId="25129" xr:uid="{00000000-0005-0000-0000-0000D84B0000}"/>
    <cellStyle name="Comma [0] 3 17 10 3 4" xfId="25131" xr:uid="{00000000-0005-0000-0000-0000D94B0000}"/>
    <cellStyle name="Comma [0] 3 17 10 3_REKAP IBT" xfId="25132" xr:uid="{00000000-0005-0000-0000-0000DA4B0000}"/>
    <cellStyle name="Comma [0] 3 17 10 4" xfId="25133" xr:uid="{00000000-0005-0000-0000-0000DB4B0000}"/>
    <cellStyle name="Comma [0] 3 17 10 4 2" xfId="25134" xr:uid="{00000000-0005-0000-0000-0000DC4B0000}"/>
    <cellStyle name="Comma [0] 3 17 10 5" xfId="25135" xr:uid="{00000000-0005-0000-0000-0000DD4B0000}"/>
    <cellStyle name="Comma [0] 3 17 10 5 2" xfId="25136" xr:uid="{00000000-0005-0000-0000-0000DE4B0000}"/>
    <cellStyle name="Comma [0] 3 17 10 6" xfId="25137" xr:uid="{00000000-0005-0000-0000-0000DF4B0000}"/>
    <cellStyle name="Comma [0] 3 17 10_REKAP IBT" xfId="25138" xr:uid="{00000000-0005-0000-0000-0000E04B0000}"/>
    <cellStyle name="Comma [0] 3 17 11" xfId="25139" xr:uid="{00000000-0005-0000-0000-0000E14B0000}"/>
    <cellStyle name="Comma [0] 3 17 11 2" xfId="25140" xr:uid="{00000000-0005-0000-0000-0000E24B0000}"/>
    <cellStyle name="Comma [0] 3 17 11 2 2" xfId="25141" xr:uid="{00000000-0005-0000-0000-0000E34B0000}"/>
    <cellStyle name="Comma [0] 3 17 11 2 2 2" xfId="18387" xr:uid="{00000000-0005-0000-0000-0000E44B0000}"/>
    <cellStyle name="Comma [0] 3 17 11 2 3" xfId="25142" xr:uid="{00000000-0005-0000-0000-0000E54B0000}"/>
    <cellStyle name="Comma [0] 3 17 11 2 3 2" xfId="25143" xr:uid="{00000000-0005-0000-0000-0000E64B0000}"/>
    <cellStyle name="Comma [0] 3 17 11 2 4" xfId="25144" xr:uid="{00000000-0005-0000-0000-0000E74B0000}"/>
    <cellStyle name="Comma [0] 3 17 11 2_REKAP IBT" xfId="20605" xr:uid="{00000000-0005-0000-0000-0000E84B0000}"/>
    <cellStyle name="Comma [0] 3 17 11 3" xfId="25145" xr:uid="{00000000-0005-0000-0000-0000E94B0000}"/>
    <cellStyle name="Comma [0] 3 17 11 3 2" xfId="25146" xr:uid="{00000000-0005-0000-0000-0000EA4B0000}"/>
    <cellStyle name="Comma [0] 3 17 11 3 2 2" xfId="25147" xr:uid="{00000000-0005-0000-0000-0000EB4B0000}"/>
    <cellStyle name="Comma [0] 3 17 11 3 3" xfId="25148" xr:uid="{00000000-0005-0000-0000-0000EC4B0000}"/>
    <cellStyle name="Comma [0] 3 17 11 3 3 2" xfId="25149" xr:uid="{00000000-0005-0000-0000-0000ED4B0000}"/>
    <cellStyle name="Comma [0] 3 17 11 3 4" xfId="25150" xr:uid="{00000000-0005-0000-0000-0000EE4B0000}"/>
    <cellStyle name="Comma [0] 3 17 11 3_REKAP IBT" xfId="25153" xr:uid="{00000000-0005-0000-0000-0000EF4B0000}"/>
    <cellStyle name="Comma [0] 3 17 11 4" xfId="2197" xr:uid="{00000000-0005-0000-0000-0000F04B0000}"/>
    <cellStyle name="Comma [0] 3 17 11 4 2" xfId="25154" xr:uid="{00000000-0005-0000-0000-0000F14B0000}"/>
    <cellStyle name="Comma [0] 3 17 11 5" xfId="25155" xr:uid="{00000000-0005-0000-0000-0000F24B0000}"/>
    <cellStyle name="Comma [0] 3 17 11 5 2" xfId="25156" xr:uid="{00000000-0005-0000-0000-0000F34B0000}"/>
    <cellStyle name="Comma [0] 3 17 11 6" xfId="25159" xr:uid="{00000000-0005-0000-0000-0000F44B0000}"/>
    <cellStyle name="Comma [0] 3 17 11_REKAP IBT" xfId="25160" xr:uid="{00000000-0005-0000-0000-0000F54B0000}"/>
    <cellStyle name="Comma [0] 3 17 12" xfId="25161" xr:uid="{00000000-0005-0000-0000-0000F64B0000}"/>
    <cellStyle name="Comma [0] 3 17 12 2" xfId="25163" xr:uid="{00000000-0005-0000-0000-0000F74B0000}"/>
    <cellStyle name="Comma [0] 3 17 12 2 2" xfId="25165" xr:uid="{00000000-0005-0000-0000-0000F84B0000}"/>
    <cellStyle name="Comma [0] 3 17 12 3" xfId="25167" xr:uid="{00000000-0005-0000-0000-0000F94B0000}"/>
    <cellStyle name="Comma [0] 3 17 12 3 2" xfId="25169" xr:uid="{00000000-0005-0000-0000-0000FA4B0000}"/>
    <cellStyle name="Comma [0] 3 17 12 4" xfId="25170" xr:uid="{00000000-0005-0000-0000-0000FB4B0000}"/>
    <cellStyle name="Comma [0] 3 17 12_REKAP IBT" xfId="25171" xr:uid="{00000000-0005-0000-0000-0000FC4B0000}"/>
    <cellStyle name="Comma [0] 3 17 13" xfId="25173" xr:uid="{00000000-0005-0000-0000-0000FD4B0000}"/>
    <cellStyle name="Comma [0] 3 17 13 2" xfId="25175" xr:uid="{00000000-0005-0000-0000-0000FE4B0000}"/>
    <cellStyle name="Comma [0] 3 17 13 2 2" xfId="25179" xr:uid="{00000000-0005-0000-0000-0000FF4B0000}"/>
    <cellStyle name="Comma [0] 3 17 13 3" xfId="25181" xr:uid="{00000000-0005-0000-0000-0000004C0000}"/>
    <cellStyle name="Comma [0] 3 17 13 3 2" xfId="5557" xr:uid="{00000000-0005-0000-0000-0000014C0000}"/>
    <cellStyle name="Comma [0] 3 17 13 4" xfId="25183" xr:uid="{00000000-0005-0000-0000-0000024C0000}"/>
    <cellStyle name="Comma [0] 3 17 13_REKAP IBT" xfId="25184" xr:uid="{00000000-0005-0000-0000-0000034C0000}"/>
    <cellStyle name="Comma [0] 3 17 14" xfId="19585" xr:uid="{00000000-0005-0000-0000-0000044C0000}"/>
    <cellStyle name="Comma [0] 3 17 14 2" xfId="25186" xr:uid="{00000000-0005-0000-0000-0000054C0000}"/>
    <cellStyle name="Comma [0] 3 17 15" xfId="25188" xr:uid="{00000000-0005-0000-0000-0000064C0000}"/>
    <cellStyle name="Comma [0] 3 17 15 2" xfId="25190" xr:uid="{00000000-0005-0000-0000-0000074C0000}"/>
    <cellStyle name="Comma [0] 3 17 16" xfId="25191" xr:uid="{00000000-0005-0000-0000-0000084C0000}"/>
    <cellStyle name="Comma [0] 3 17 2" xfId="25192" xr:uid="{00000000-0005-0000-0000-0000094C0000}"/>
    <cellStyle name="Comma [0] 3 17 2 2" xfId="25194" xr:uid="{00000000-0005-0000-0000-00000A4C0000}"/>
    <cellStyle name="Comma [0] 3 17 2 2 2" xfId="25196" xr:uid="{00000000-0005-0000-0000-00000B4C0000}"/>
    <cellStyle name="Comma [0] 3 17 2 2 2 2" xfId="25199" xr:uid="{00000000-0005-0000-0000-00000C4C0000}"/>
    <cellStyle name="Comma [0] 3 17 2 2 3" xfId="25201" xr:uid="{00000000-0005-0000-0000-00000D4C0000}"/>
    <cellStyle name="Comma [0] 3 17 2 2 3 2" xfId="25204" xr:uid="{00000000-0005-0000-0000-00000E4C0000}"/>
    <cellStyle name="Comma [0] 3 17 2 2 4" xfId="25206" xr:uid="{00000000-0005-0000-0000-00000F4C0000}"/>
    <cellStyle name="Comma [0] 3 17 2 2_REKAP IBT" xfId="25207" xr:uid="{00000000-0005-0000-0000-0000104C0000}"/>
    <cellStyle name="Comma [0] 3 17 2 3" xfId="25208" xr:uid="{00000000-0005-0000-0000-0000114C0000}"/>
    <cellStyle name="Comma [0] 3 17 2 3 2" xfId="25210" xr:uid="{00000000-0005-0000-0000-0000124C0000}"/>
    <cellStyle name="Comma [0] 3 17 2 3 2 2" xfId="25213" xr:uid="{00000000-0005-0000-0000-0000134C0000}"/>
    <cellStyle name="Comma [0] 3 17 2 3 3" xfId="25215" xr:uid="{00000000-0005-0000-0000-0000144C0000}"/>
    <cellStyle name="Comma [0] 3 17 2 3 3 2" xfId="7753" xr:uid="{00000000-0005-0000-0000-0000154C0000}"/>
    <cellStyle name="Comma [0] 3 17 2 3 4" xfId="25217" xr:uid="{00000000-0005-0000-0000-0000164C0000}"/>
    <cellStyle name="Comma [0] 3 17 2 3_REKAP IBT" xfId="25218" xr:uid="{00000000-0005-0000-0000-0000174C0000}"/>
    <cellStyle name="Comma [0] 3 17 2 4" xfId="25219" xr:uid="{00000000-0005-0000-0000-0000184C0000}"/>
    <cellStyle name="Comma [0] 3 17 2 4 2" xfId="25221" xr:uid="{00000000-0005-0000-0000-0000194C0000}"/>
    <cellStyle name="Comma [0] 3 17 2 5" xfId="14607" xr:uid="{00000000-0005-0000-0000-00001A4C0000}"/>
    <cellStyle name="Comma [0] 3 17 2 5 2" xfId="25222" xr:uid="{00000000-0005-0000-0000-00001B4C0000}"/>
    <cellStyle name="Comma [0] 3 17 2 6" xfId="25223" xr:uid="{00000000-0005-0000-0000-00001C4C0000}"/>
    <cellStyle name="Comma [0] 3 17 2_REKAP IBT" xfId="446" xr:uid="{00000000-0005-0000-0000-00001D4C0000}"/>
    <cellStyle name="Comma [0] 3 17 3" xfId="25224" xr:uid="{00000000-0005-0000-0000-00001E4C0000}"/>
    <cellStyle name="Comma [0] 3 17 3 2" xfId="25226" xr:uid="{00000000-0005-0000-0000-00001F4C0000}"/>
    <cellStyle name="Comma [0] 3 17 3 2 2" xfId="25228" xr:uid="{00000000-0005-0000-0000-0000204C0000}"/>
    <cellStyle name="Comma [0] 3 17 3 2 2 2" xfId="25232" xr:uid="{00000000-0005-0000-0000-0000214C0000}"/>
    <cellStyle name="Comma [0] 3 17 3 2 3" xfId="25235" xr:uid="{00000000-0005-0000-0000-0000224C0000}"/>
    <cellStyle name="Comma [0] 3 17 3 2 3 2" xfId="25238" xr:uid="{00000000-0005-0000-0000-0000234C0000}"/>
    <cellStyle name="Comma [0] 3 17 3 2 4" xfId="25240" xr:uid="{00000000-0005-0000-0000-0000244C0000}"/>
    <cellStyle name="Comma [0] 3 17 3 2_REKAP IBT" xfId="25241" xr:uid="{00000000-0005-0000-0000-0000254C0000}"/>
    <cellStyle name="Comma [0] 3 17 3 3" xfId="25242" xr:uid="{00000000-0005-0000-0000-0000264C0000}"/>
    <cellStyle name="Comma [0] 3 17 3 3 2" xfId="25244" xr:uid="{00000000-0005-0000-0000-0000274C0000}"/>
    <cellStyle name="Comma [0] 3 17 3 3 2 2" xfId="25249" xr:uid="{00000000-0005-0000-0000-0000284C0000}"/>
    <cellStyle name="Comma [0] 3 17 3 3 3" xfId="4445" xr:uid="{00000000-0005-0000-0000-0000294C0000}"/>
    <cellStyle name="Comma [0] 3 17 3 3 3 2" xfId="25253" xr:uid="{00000000-0005-0000-0000-00002A4C0000}"/>
    <cellStyle name="Comma [0] 3 17 3 3 4" xfId="25255" xr:uid="{00000000-0005-0000-0000-00002B4C0000}"/>
    <cellStyle name="Comma [0] 3 17 3 3_REKAP IBT" xfId="25256" xr:uid="{00000000-0005-0000-0000-00002C4C0000}"/>
    <cellStyle name="Comma [0] 3 17 3 4" xfId="11079" xr:uid="{00000000-0005-0000-0000-00002D4C0000}"/>
    <cellStyle name="Comma [0] 3 17 3 4 2" xfId="25257" xr:uid="{00000000-0005-0000-0000-00002E4C0000}"/>
    <cellStyle name="Comma [0] 3 17 3 5" xfId="25258" xr:uid="{00000000-0005-0000-0000-00002F4C0000}"/>
    <cellStyle name="Comma [0] 3 17 3 5 2" xfId="25259" xr:uid="{00000000-0005-0000-0000-0000304C0000}"/>
    <cellStyle name="Comma [0] 3 17 3 6" xfId="25261" xr:uid="{00000000-0005-0000-0000-0000314C0000}"/>
    <cellStyle name="Comma [0] 3 17 3_REKAP IBT" xfId="25262" xr:uid="{00000000-0005-0000-0000-0000324C0000}"/>
    <cellStyle name="Comma [0] 3 17 4" xfId="25264" xr:uid="{00000000-0005-0000-0000-0000334C0000}"/>
    <cellStyle name="Comma [0] 3 17 4 2" xfId="25269" xr:uid="{00000000-0005-0000-0000-0000344C0000}"/>
    <cellStyle name="Comma [0] 3 17 4 2 2" xfId="25272" xr:uid="{00000000-0005-0000-0000-0000354C0000}"/>
    <cellStyle name="Comma [0] 3 17 4 2 2 2" xfId="25276" xr:uid="{00000000-0005-0000-0000-0000364C0000}"/>
    <cellStyle name="Comma [0] 3 17 4 2 3" xfId="25278" xr:uid="{00000000-0005-0000-0000-0000374C0000}"/>
    <cellStyle name="Comma [0] 3 17 4 2 3 2" xfId="9659" xr:uid="{00000000-0005-0000-0000-0000384C0000}"/>
    <cellStyle name="Comma [0] 3 17 4 2 4" xfId="25279" xr:uid="{00000000-0005-0000-0000-0000394C0000}"/>
    <cellStyle name="Comma [0] 3 17 4 2_REKAP IBT" xfId="23650" xr:uid="{00000000-0005-0000-0000-00003A4C0000}"/>
    <cellStyle name="Comma [0] 3 17 4 3" xfId="25280" xr:uid="{00000000-0005-0000-0000-00003B4C0000}"/>
    <cellStyle name="Comma [0] 3 17 4 3 2" xfId="25282" xr:uid="{00000000-0005-0000-0000-00003C4C0000}"/>
    <cellStyle name="Comma [0] 3 17 4 3 2 2" xfId="25285" xr:uid="{00000000-0005-0000-0000-00003D4C0000}"/>
    <cellStyle name="Comma [0] 3 17 4 3 3" xfId="5234" xr:uid="{00000000-0005-0000-0000-00003E4C0000}"/>
    <cellStyle name="Comma [0] 3 17 4 3 3 2" xfId="25288" xr:uid="{00000000-0005-0000-0000-00003F4C0000}"/>
    <cellStyle name="Comma [0] 3 17 4 3 4" xfId="25289" xr:uid="{00000000-0005-0000-0000-0000404C0000}"/>
    <cellStyle name="Comma [0] 3 17 4 3_REKAP IBT" xfId="19566" xr:uid="{00000000-0005-0000-0000-0000414C0000}"/>
    <cellStyle name="Comma [0] 3 17 4 4" xfId="25290" xr:uid="{00000000-0005-0000-0000-0000424C0000}"/>
    <cellStyle name="Comma [0] 3 17 4 4 2" xfId="25291" xr:uid="{00000000-0005-0000-0000-0000434C0000}"/>
    <cellStyle name="Comma [0] 3 17 4 5" xfId="25293" xr:uid="{00000000-0005-0000-0000-0000444C0000}"/>
    <cellStyle name="Comma [0] 3 17 4 5 2" xfId="25295" xr:uid="{00000000-0005-0000-0000-0000454C0000}"/>
    <cellStyle name="Comma [0] 3 17 4 6" xfId="24783" xr:uid="{00000000-0005-0000-0000-0000464C0000}"/>
    <cellStyle name="Comma [0] 3 17 4_REKAP IBT" xfId="25296" xr:uid="{00000000-0005-0000-0000-0000474C0000}"/>
    <cellStyle name="Comma [0] 3 17 5" xfId="25298" xr:uid="{00000000-0005-0000-0000-0000484C0000}"/>
    <cellStyle name="Comma [0] 3 17 5 2" xfId="25301" xr:uid="{00000000-0005-0000-0000-0000494C0000}"/>
    <cellStyle name="Comma [0] 3 17 5 2 2" xfId="13119" xr:uid="{00000000-0005-0000-0000-00004A4C0000}"/>
    <cellStyle name="Comma [0] 3 17 5 2 2 2" xfId="13123" xr:uid="{00000000-0005-0000-0000-00004B4C0000}"/>
    <cellStyle name="Comma [0] 3 17 5 2 3" xfId="13164" xr:uid="{00000000-0005-0000-0000-00004C4C0000}"/>
    <cellStyle name="Comma [0] 3 17 5 2 3 2" xfId="13166" xr:uid="{00000000-0005-0000-0000-00004D4C0000}"/>
    <cellStyle name="Comma [0] 3 17 5 2 4" xfId="13176" xr:uid="{00000000-0005-0000-0000-00004E4C0000}"/>
    <cellStyle name="Comma [0] 3 17 5 2_REKAP IBT" xfId="25304" xr:uid="{00000000-0005-0000-0000-00004F4C0000}"/>
    <cellStyle name="Comma [0] 3 17 5 3" xfId="25305" xr:uid="{00000000-0005-0000-0000-0000504C0000}"/>
    <cellStyle name="Comma [0] 3 17 5 3 2" xfId="25309" xr:uid="{00000000-0005-0000-0000-0000514C0000}"/>
    <cellStyle name="Comma [0] 3 17 5 3 2 2" xfId="25310" xr:uid="{00000000-0005-0000-0000-0000524C0000}"/>
    <cellStyle name="Comma [0] 3 17 5 3 3" xfId="25312" xr:uid="{00000000-0005-0000-0000-0000534C0000}"/>
    <cellStyle name="Comma [0] 3 17 5 3 3 2" xfId="25313" xr:uid="{00000000-0005-0000-0000-0000544C0000}"/>
    <cellStyle name="Comma [0] 3 17 5 3 4" xfId="25314" xr:uid="{00000000-0005-0000-0000-0000554C0000}"/>
    <cellStyle name="Comma [0] 3 17 5 3_REKAP IBT" xfId="17029" xr:uid="{00000000-0005-0000-0000-0000564C0000}"/>
    <cellStyle name="Comma [0] 3 17 5 4" xfId="25316" xr:uid="{00000000-0005-0000-0000-0000574C0000}"/>
    <cellStyle name="Comma [0] 3 17 5 4 2" xfId="19089" xr:uid="{00000000-0005-0000-0000-0000584C0000}"/>
    <cellStyle name="Comma [0] 3 17 5 5" xfId="25317" xr:uid="{00000000-0005-0000-0000-0000594C0000}"/>
    <cellStyle name="Comma [0] 3 17 5 5 2" xfId="25318" xr:uid="{00000000-0005-0000-0000-00005A4C0000}"/>
    <cellStyle name="Comma [0] 3 17 5 6" xfId="24789" xr:uid="{00000000-0005-0000-0000-00005B4C0000}"/>
    <cellStyle name="Comma [0] 3 17 5_REKAP IBT" xfId="17965" xr:uid="{00000000-0005-0000-0000-00005C4C0000}"/>
    <cellStyle name="Comma [0] 3 17 6" xfId="25319" xr:uid="{00000000-0005-0000-0000-00005D4C0000}"/>
    <cellStyle name="Comma [0] 3 17 6 2" xfId="25322" xr:uid="{00000000-0005-0000-0000-00005E4C0000}"/>
    <cellStyle name="Comma [0] 3 17 6 2 2" xfId="25324" xr:uid="{00000000-0005-0000-0000-00005F4C0000}"/>
    <cellStyle name="Comma [0] 3 17 6 2 2 2" xfId="25325" xr:uid="{00000000-0005-0000-0000-0000604C0000}"/>
    <cellStyle name="Comma [0] 3 17 6 2 3" xfId="25327" xr:uid="{00000000-0005-0000-0000-0000614C0000}"/>
    <cellStyle name="Comma [0] 3 17 6 2 3 2" xfId="25328" xr:uid="{00000000-0005-0000-0000-0000624C0000}"/>
    <cellStyle name="Comma [0] 3 17 6 2 4" xfId="25329" xr:uid="{00000000-0005-0000-0000-0000634C0000}"/>
    <cellStyle name="Comma [0] 3 17 6 2_REKAP IBT" xfId="25330" xr:uid="{00000000-0005-0000-0000-0000644C0000}"/>
    <cellStyle name="Comma [0] 3 17 6 3" xfId="25331" xr:uid="{00000000-0005-0000-0000-0000654C0000}"/>
    <cellStyle name="Comma [0] 3 17 6 3 2" xfId="25333" xr:uid="{00000000-0005-0000-0000-0000664C0000}"/>
    <cellStyle name="Comma [0] 3 17 6 3 2 2" xfId="25334" xr:uid="{00000000-0005-0000-0000-0000674C0000}"/>
    <cellStyle name="Comma [0] 3 17 6 3 3" xfId="25336" xr:uid="{00000000-0005-0000-0000-0000684C0000}"/>
    <cellStyle name="Comma [0] 3 17 6 3 3 2" xfId="25337" xr:uid="{00000000-0005-0000-0000-0000694C0000}"/>
    <cellStyle name="Comma [0] 3 17 6 3 4" xfId="25338" xr:uid="{00000000-0005-0000-0000-00006A4C0000}"/>
    <cellStyle name="Comma [0] 3 17 6 3_REKAP IBT" xfId="25339" xr:uid="{00000000-0005-0000-0000-00006B4C0000}"/>
    <cellStyle name="Comma [0] 3 17 6 4" xfId="25340" xr:uid="{00000000-0005-0000-0000-00006C4C0000}"/>
    <cellStyle name="Comma [0] 3 17 6 4 2" xfId="25341" xr:uid="{00000000-0005-0000-0000-00006D4C0000}"/>
    <cellStyle name="Comma [0] 3 17 6 5" xfId="25342" xr:uid="{00000000-0005-0000-0000-00006E4C0000}"/>
    <cellStyle name="Comma [0] 3 17 6 5 2" xfId="18944" xr:uid="{00000000-0005-0000-0000-00006F4C0000}"/>
    <cellStyle name="Comma [0] 3 17 6 6" xfId="25343" xr:uid="{00000000-0005-0000-0000-0000704C0000}"/>
    <cellStyle name="Comma [0] 3 17 6_REKAP IBT" xfId="25345" xr:uid="{00000000-0005-0000-0000-0000714C0000}"/>
    <cellStyle name="Comma [0] 3 17 7" xfId="25346" xr:uid="{00000000-0005-0000-0000-0000724C0000}"/>
    <cellStyle name="Comma [0] 3 17 7 2" xfId="25348" xr:uid="{00000000-0005-0000-0000-0000734C0000}"/>
    <cellStyle name="Comma [0] 3 17 7 2 2" xfId="25349" xr:uid="{00000000-0005-0000-0000-0000744C0000}"/>
    <cellStyle name="Comma [0] 3 17 7 2 2 2" xfId="25350" xr:uid="{00000000-0005-0000-0000-0000754C0000}"/>
    <cellStyle name="Comma [0] 3 17 7 2 3" xfId="25351" xr:uid="{00000000-0005-0000-0000-0000764C0000}"/>
    <cellStyle name="Comma [0] 3 17 7 2 3 2" xfId="25353" xr:uid="{00000000-0005-0000-0000-0000774C0000}"/>
    <cellStyle name="Comma [0] 3 17 7 2 4" xfId="25354" xr:uid="{00000000-0005-0000-0000-0000784C0000}"/>
    <cellStyle name="Comma [0] 3 17 7 2_REKAP IBT" xfId="4732" xr:uid="{00000000-0005-0000-0000-0000794C0000}"/>
    <cellStyle name="Comma [0] 3 17 7 3" xfId="25355" xr:uid="{00000000-0005-0000-0000-00007A4C0000}"/>
    <cellStyle name="Comma [0] 3 17 7 3 2" xfId="7109" xr:uid="{00000000-0005-0000-0000-00007B4C0000}"/>
    <cellStyle name="Comma [0] 3 17 7 3 2 2" xfId="11899" xr:uid="{00000000-0005-0000-0000-00007C4C0000}"/>
    <cellStyle name="Comma [0] 3 17 7 3 3" xfId="25356" xr:uid="{00000000-0005-0000-0000-00007D4C0000}"/>
    <cellStyle name="Comma [0] 3 17 7 3 3 2" xfId="12023" xr:uid="{00000000-0005-0000-0000-00007E4C0000}"/>
    <cellStyle name="Comma [0] 3 17 7 3 4" xfId="25357" xr:uid="{00000000-0005-0000-0000-00007F4C0000}"/>
    <cellStyle name="Comma [0] 3 17 7 3_REKAP IBT" xfId="25358" xr:uid="{00000000-0005-0000-0000-0000804C0000}"/>
    <cellStyle name="Comma [0] 3 17 7 4" xfId="25359" xr:uid="{00000000-0005-0000-0000-0000814C0000}"/>
    <cellStyle name="Comma [0] 3 17 7 4 2" xfId="25360" xr:uid="{00000000-0005-0000-0000-0000824C0000}"/>
    <cellStyle name="Comma [0] 3 17 7 5" xfId="25361" xr:uid="{00000000-0005-0000-0000-0000834C0000}"/>
    <cellStyle name="Comma [0] 3 17 7 5 2" xfId="25362" xr:uid="{00000000-0005-0000-0000-0000844C0000}"/>
    <cellStyle name="Comma [0] 3 17 7 6" xfId="25363" xr:uid="{00000000-0005-0000-0000-0000854C0000}"/>
    <cellStyle name="Comma [0] 3 17 7_REKAP IBT" xfId="2801" xr:uid="{00000000-0005-0000-0000-0000864C0000}"/>
    <cellStyle name="Comma [0] 3 17 8" xfId="22037" xr:uid="{00000000-0005-0000-0000-0000874C0000}"/>
    <cellStyle name="Comma [0] 3 17 8 2" xfId="25364" xr:uid="{00000000-0005-0000-0000-0000884C0000}"/>
    <cellStyle name="Comma [0] 3 17 8 2 2" xfId="25365" xr:uid="{00000000-0005-0000-0000-0000894C0000}"/>
    <cellStyle name="Comma [0] 3 17 8 2 2 2" xfId="25366" xr:uid="{00000000-0005-0000-0000-00008A4C0000}"/>
    <cellStyle name="Comma [0] 3 17 8 2 3" xfId="25367" xr:uid="{00000000-0005-0000-0000-00008B4C0000}"/>
    <cellStyle name="Comma [0] 3 17 8 2 3 2" xfId="25368" xr:uid="{00000000-0005-0000-0000-00008C4C0000}"/>
    <cellStyle name="Comma [0] 3 17 8 2 4" xfId="25369" xr:uid="{00000000-0005-0000-0000-00008D4C0000}"/>
    <cellStyle name="Comma [0] 3 17 8 2_REKAP IBT" xfId="25370" xr:uid="{00000000-0005-0000-0000-00008E4C0000}"/>
    <cellStyle name="Comma [0] 3 17 8 3" xfId="25373" xr:uid="{00000000-0005-0000-0000-00008F4C0000}"/>
    <cellStyle name="Comma [0] 3 17 8 3 2" xfId="25374" xr:uid="{00000000-0005-0000-0000-0000904C0000}"/>
    <cellStyle name="Comma [0] 3 17 8 3 2 2" xfId="3559" xr:uid="{00000000-0005-0000-0000-0000914C0000}"/>
    <cellStyle name="Comma [0] 3 17 8 3 3" xfId="4230" xr:uid="{00000000-0005-0000-0000-0000924C0000}"/>
    <cellStyle name="Comma [0] 3 17 8 3 3 2" xfId="25375" xr:uid="{00000000-0005-0000-0000-0000934C0000}"/>
    <cellStyle name="Comma [0] 3 17 8 3 4" xfId="25376" xr:uid="{00000000-0005-0000-0000-0000944C0000}"/>
    <cellStyle name="Comma [0] 3 17 8 3_REKAP IBT" xfId="25377" xr:uid="{00000000-0005-0000-0000-0000954C0000}"/>
    <cellStyle name="Comma [0] 3 17 8 4" xfId="11212" xr:uid="{00000000-0005-0000-0000-0000964C0000}"/>
    <cellStyle name="Comma [0] 3 17 8 4 2" xfId="25378" xr:uid="{00000000-0005-0000-0000-0000974C0000}"/>
    <cellStyle name="Comma [0] 3 17 8 5" xfId="25379" xr:uid="{00000000-0005-0000-0000-0000984C0000}"/>
    <cellStyle name="Comma [0] 3 17 8 5 2" xfId="25380" xr:uid="{00000000-0005-0000-0000-0000994C0000}"/>
    <cellStyle name="Comma [0] 3 17 8 6" xfId="25381" xr:uid="{00000000-0005-0000-0000-00009A4C0000}"/>
    <cellStyle name="Comma [0] 3 17 8_REKAP IBT" xfId="5835" xr:uid="{00000000-0005-0000-0000-00009B4C0000}"/>
    <cellStyle name="Comma [0] 3 17 9" xfId="25383" xr:uid="{00000000-0005-0000-0000-00009C4C0000}"/>
    <cellStyle name="Comma [0] 3 17 9 2" xfId="25384" xr:uid="{00000000-0005-0000-0000-00009D4C0000}"/>
    <cellStyle name="Comma [0] 3 17 9 2 2" xfId="25385" xr:uid="{00000000-0005-0000-0000-00009E4C0000}"/>
    <cellStyle name="Comma [0] 3 17 9 2 2 2" xfId="25390" xr:uid="{00000000-0005-0000-0000-00009F4C0000}"/>
    <cellStyle name="Comma [0] 3 17 9 2 3" xfId="25391" xr:uid="{00000000-0005-0000-0000-0000A04C0000}"/>
    <cellStyle name="Comma [0] 3 17 9 2 3 2" xfId="25394" xr:uid="{00000000-0005-0000-0000-0000A14C0000}"/>
    <cellStyle name="Comma [0] 3 17 9 2 4" xfId="25395" xr:uid="{00000000-0005-0000-0000-0000A24C0000}"/>
    <cellStyle name="Comma [0] 3 17 9 2_REKAP IBT" xfId="25396" xr:uid="{00000000-0005-0000-0000-0000A34C0000}"/>
    <cellStyle name="Comma [0] 3 17 9 3" xfId="25399" xr:uid="{00000000-0005-0000-0000-0000A44C0000}"/>
    <cellStyle name="Comma [0] 3 17 9 3 2" xfId="25402" xr:uid="{00000000-0005-0000-0000-0000A54C0000}"/>
    <cellStyle name="Comma [0] 3 17 9 3 2 2" xfId="25408" xr:uid="{00000000-0005-0000-0000-0000A64C0000}"/>
    <cellStyle name="Comma [0] 3 17 9 3 3" xfId="25409" xr:uid="{00000000-0005-0000-0000-0000A74C0000}"/>
    <cellStyle name="Comma [0] 3 17 9 3 3 2" xfId="25412" xr:uid="{00000000-0005-0000-0000-0000A84C0000}"/>
    <cellStyle name="Comma [0] 3 17 9 3 4" xfId="9309" xr:uid="{00000000-0005-0000-0000-0000A94C0000}"/>
    <cellStyle name="Comma [0] 3 17 9 3_REKAP IBT" xfId="25413" xr:uid="{00000000-0005-0000-0000-0000AA4C0000}"/>
    <cellStyle name="Comma [0] 3 17 9 4" xfId="25416" xr:uid="{00000000-0005-0000-0000-0000AB4C0000}"/>
    <cellStyle name="Comma [0] 3 17 9 4 2" xfId="25417" xr:uid="{00000000-0005-0000-0000-0000AC4C0000}"/>
    <cellStyle name="Comma [0] 3 17 9 5" xfId="22883" xr:uid="{00000000-0005-0000-0000-0000AD4C0000}"/>
    <cellStyle name="Comma [0] 3 17 9 5 2" xfId="25418" xr:uid="{00000000-0005-0000-0000-0000AE4C0000}"/>
    <cellStyle name="Comma [0] 3 17 9 6" xfId="25419" xr:uid="{00000000-0005-0000-0000-0000AF4C0000}"/>
    <cellStyle name="Comma [0] 3 17 9_REKAP IBT" xfId="24638" xr:uid="{00000000-0005-0000-0000-0000B04C0000}"/>
    <cellStyle name="Comma [0] 3 17_REKAP IBT" xfId="25420" xr:uid="{00000000-0005-0000-0000-0000B14C0000}"/>
    <cellStyle name="Comma [0] 3 18" xfId="20019" xr:uid="{00000000-0005-0000-0000-0000B24C0000}"/>
    <cellStyle name="Comma [0] 3 18 10" xfId="2780" xr:uid="{00000000-0005-0000-0000-0000B34C0000}"/>
    <cellStyle name="Comma [0] 3 18 10 2" xfId="25424" xr:uid="{00000000-0005-0000-0000-0000B44C0000}"/>
    <cellStyle name="Comma [0] 3 18 10 2 2" xfId="6573" xr:uid="{00000000-0005-0000-0000-0000B54C0000}"/>
    <cellStyle name="Comma [0] 3 18 10 2 2 2" xfId="6576" xr:uid="{00000000-0005-0000-0000-0000B64C0000}"/>
    <cellStyle name="Comma [0] 3 18 10 2 3" xfId="6579" xr:uid="{00000000-0005-0000-0000-0000B74C0000}"/>
    <cellStyle name="Comma [0] 3 18 10 2 3 2" xfId="25426" xr:uid="{00000000-0005-0000-0000-0000B84C0000}"/>
    <cellStyle name="Comma [0] 3 18 10 2 4" xfId="6583" xr:uid="{00000000-0005-0000-0000-0000B94C0000}"/>
    <cellStyle name="Comma [0] 3 18 10 2_REKAP IBT" xfId="5673" xr:uid="{00000000-0005-0000-0000-0000BA4C0000}"/>
    <cellStyle name="Comma [0] 3 18 10 3" xfId="25427" xr:uid="{00000000-0005-0000-0000-0000BB4C0000}"/>
    <cellStyle name="Comma [0] 3 18 10 3 2" xfId="6613" xr:uid="{00000000-0005-0000-0000-0000BC4C0000}"/>
    <cellStyle name="Comma [0] 3 18 10 3 2 2" xfId="6616" xr:uid="{00000000-0005-0000-0000-0000BD4C0000}"/>
    <cellStyle name="Comma [0] 3 18 10 3 3" xfId="6619" xr:uid="{00000000-0005-0000-0000-0000BE4C0000}"/>
    <cellStyle name="Comma [0] 3 18 10 3 3 2" xfId="25428" xr:uid="{00000000-0005-0000-0000-0000BF4C0000}"/>
    <cellStyle name="Comma [0] 3 18 10 3 4" xfId="6622" xr:uid="{00000000-0005-0000-0000-0000C04C0000}"/>
    <cellStyle name="Comma [0] 3 18 10 3_REKAP IBT" xfId="25429" xr:uid="{00000000-0005-0000-0000-0000C14C0000}"/>
    <cellStyle name="Comma [0] 3 18 10 4" xfId="25430" xr:uid="{00000000-0005-0000-0000-0000C24C0000}"/>
    <cellStyle name="Comma [0] 3 18 10 4 2" xfId="6652" xr:uid="{00000000-0005-0000-0000-0000C34C0000}"/>
    <cellStyle name="Comma [0] 3 18 10 5" xfId="25431" xr:uid="{00000000-0005-0000-0000-0000C44C0000}"/>
    <cellStyle name="Comma [0] 3 18 10 5 2" xfId="6676" xr:uid="{00000000-0005-0000-0000-0000C54C0000}"/>
    <cellStyle name="Comma [0] 3 18 10 6" xfId="25432" xr:uid="{00000000-0005-0000-0000-0000C64C0000}"/>
    <cellStyle name="Comma [0] 3 18 10_REKAP IBT" xfId="25433" xr:uid="{00000000-0005-0000-0000-0000C74C0000}"/>
    <cellStyle name="Comma [0] 3 18 11" xfId="25434" xr:uid="{00000000-0005-0000-0000-0000C84C0000}"/>
    <cellStyle name="Comma [0] 3 18 11 2" xfId="25437" xr:uid="{00000000-0005-0000-0000-0000C94C0000}"/>
    <cellStyle name="Comma [0] 3 18 11 2 2" xfId="7225" xr:uid="{00000000-0005-0000-0000-0000CA4C0000}"/>
    <cellStyle name="Comma [0] 3 18 11 2 2 2" xfId="17997" xr:uid="{00000000-0005-0000-0000-0000CB4C0000}"/>
    <cellStyle name="Comma [0] 3 18 11 2 3" xfId="7229" xr:uid="{00000000-0005-0000-0000-0000CC4C0000}"/>
    <cellStyle name="Comma [0] 3 18 11 2 3 2" xfId="15248" xr:uid="{00000000-0005-0000-0000-0000CD4C0000}"/>
    <cellStyle name="Comma [0] 3 18 11 2 4" xfId="15254" xr:uid="{00000000-0005-0000-0000-0000CE4C0000}"/>
    <cellStyle name="Comma [0] 3 18 11 2_REKAP IBT" xfId="25438" xr:uid="{00000000-0005-0000-0000-0000CF4C0000}"/>
    <cellStyle name="Comma [0] 3 18 11 3" xfId="25439" xr:uid="{00000000-0005-0000-0000-0000D04C0000}"/>
    <cellStyle name="Comma [0] 3 18 11 3 2" xfId="7253" xr:uid="{00000000-0005-0000-0000-0000D14C0000}"/>
    <cellStyle name="Comma [0] 3 18 11 3 2 2" xfId="21241" xr:uid="{00000000-0005-0000-0000-0000D24C0000}"/>
    <cellStyle name="Comma [0] 3 18 11 3 3" xfId="7257" xr:uid="{00000000-0005-0000-0000-0000D34C0000}"/>
    <cellStyle name="Comma [0] 3 18 11 3 3 2" xfId="15266" xr:uid="{00000000-0005-0000-0000-0000D44C0000}"/>
    <cellStyle name="Comma [0] 3 18 11 3 4" xfId="15272" xr:uid="{00000000-0005-0000-0000-0000D54C0000}"/>
    <cellStyle name="Comma [0] 3 18 11 3_REKAP IBT" xfId="25440" xr:uid="{00000000-0005-0000-0000-0000D64C0000}"/>
    <cellStyle name="Comma [0] 3 18 11 4" xfId="25441" xr:uid="{00000000-0005-0000-0000-0000D74C0000}"/>
    <cellStyle name="Comma [0] 3 18 11 4 2" xfId="7277" xr:uid="{00000000-0005-0000-0000-0000D84C0000}"/>
    <cellStyle name="Comma [0] 3 18 11 5" xfId="25444" xr:uid="{00000000-0005-0000-0000-0000D94C0000}"/>
    <cellStyle name="Comma [0] 3 18 11 5 2" xfId="7301" xr:uid="{00000000-0005-0000-0000-0000DA4C0000}"/>
    <cellStyle name="Comma [0] 3 18 11 6" xfId="25445" xr:uid="{00000000-0005-0000-0000-0000DB4C0000}"/>
    <cellStyle name="Comma [0] 3 18 11_REKAP IBT" xfId="25446" xr:uid="{00000000-0005-0000-0000-0000DC4C0000}"/>
    <cellStyle name="Comma [0] 3 18 12" xfId="25449" xr:uid="{00000000-0005-0000-0000-0000DD4C0000}"/>
    <cellStyle name="Comma [0] 3 18 12 2" xfId="25453" xr:uid="{00000000-0005-0000-0000-0000DE4C0000}"/>
    <cellStyle name="Comma [0] 3 18 12 2 2" xfId="9206" xr:uid="{00000000-0005-0000-0000-0000DF4C0000}"/>
    <cellStyle name="Comma [0] 3 18 12 3" xfId="25457" xr:uid="{00000000-0005-0000-0000-0000E04C0000}"/>
    <cellStyle name="Comma [0] 3 18 12 3 2" xfId="9283" xr:uid="{00000000-0005-0000-0000-0000E14C0000}"/>
    <cellStyle name="Comma [0] 3 18 12 4" xfId="25458" xr:uid="{00000000-0005-0000-0000-0000E24C0000}"/>
    <cellStyle name="Comma [0] 3 18 12_REKAP IBT" xfId="11111" xr:uid="{00000000-0005-0000-0000-0000E34C0000}"/>
    <cellStyle name="Comma [0] 3 18 13" xfId="25461" xr:uid="{00000000-0005-0000-0000-0000E44C0000}"/>
    <cellStyle name="Comma [0] 3 18 13 2" xfId="25465" xr:uid="{00000000-0005-0000-0000-0000E54C0000}"/>
    <cellStyle name="Comma [0] 3 18 13 2 2" xfId="10100" xr:uid="{00000000-0005-0000-0000-0000E64C0000}"/>
    <cellStyle name="Comma [0] 3 18 13 3" xfId="25466" xr:uid="{00000000-0005-0000-0000-0000E74C0000}"/>
    <cellStyle name="Comma [0] 3 18 13 3 2" xfId="10214" xr:uid="{00000000-0005-0000-0000-0000E84C0000}"/>
    <cellStyle name="Comma [0] 3 18 13 4" xfId="25467" xr:uid="{00000000-0005-0000-0000-0000E94C0000}"/>
    <cellStyle name="Comma [0] 3 18 13_REKAP IBT" xfId="25468" xr:uid="{00000000-0005-0000-0000-0000EA4C0000}"/>
    <cellStyle name="Comma [0] 3 18 14" xfId="3635" xr:uid="{00000000-0005-0000-0000-0000EB4C0000}"/>
    <cellStyle name="Comma [0] 3 18 14 2" xfId="5707" xr:uid="{00000000-0005-0000-0000-0000EC4C0000}"/>
    <cellStyle name="Comma [0] 3 18 15" xfId="3685" xr:uid="{00000000-0005-0000-0000-0000ED4C0000}"/>
    <cellStyle name="Comma [0] 3 18 15 2" xfId="2075" xr:uid="{00000000-0005-0000-0000-0000EE4C0000}"/>
    <cellStyle name="Comma [0] 3 18 16" xfId="5724" xr:uid="{00000000-0005-0000-0000-0000EF4C0000}"/>
    <cellStyle name="Comma [0] 3 18 2" xfId="25469" xr:uid="{00000000-0005-0000-0000-0000F04C0000}"/>
    <cellStyle name="Comma [0] 3 18 2 2" xfId="25471" xr:uid="{00000000-0005-0000-0000-0000F14C0000}"/>
    <cellStyle name="Comma [0] 3 18 2 2 2" xfId="25475" xr:uid="{00000000-0005-0000-0000-0000F24C0000}"/>
    <cellStyle name="Comma [0] 3 18 2 2 2 2" xfId="20955" xr:uid="{00000000-0005-0000-0000-0000F34C0000}"/>
    <cellStyle name="Comma [0] 3 18 2 2 3" xfId="25478" xr:uid="{00000000-0005-0000-0000-0000F44C0000}"/>
    <cellStyle name="Comma [0] 3 18 2 2 3 2" xfId="25479" xr:uid="{00000000-0005-0000-0000-0000F54C0000}"/>
    <cellStyle name="Comma [0] 3 18 2 2 4" xfId="25481" xr:uid="{00000000-0005-0000-0000-0000F64C0000}"/>
    <cellStyle name="Comma [0] 3 18 2 2_REKAP IBT" xfId="25482" xr:uid="{00000000-0005-0000-0000-0000F74C0000}"/>
    <cellStyle name="Comma [0] 3 18 2 3" xfId="25483" xr:uid="{00000000-0005-0000-0000-0000F84C0000}"/>
    <cellStyle name="Comma [0] 3 18 2 3 2" xfId="21782" xr:uid="{00000000-0005-0000-0000-0000F94C0000}"/>
    <cellStyle name="Comma [0] 3 18 2 3 2 2" xfId="21784" xr:uid="{00000000-0005-0000-0000-0000FA4C0000}"/>
    <cellStyle name="Comma [0] 3 18 2 3 3" xfId="21791" xr:uid="{00000000-0005-0000-0000-0000FB4C0000}"/>
    <cellStyle name="Comma [0] 3 18 2 3 3 2" xfId="21794" xr:uid="{00000000-0005-0000-0000-0000FC4C0000}"/>
    <cellStyle name="Comma [0] 3 18 2 3 4" xfId="21957" xr:uid="{00000000-0005-0000-0000-0000FD4C0000}"/>
    <cellStyle name="Comma [0] 3 18 2 3_REKAP IBT" xfId="25485" xr:uid="{00000000-0005-0000-0000-0000FE4C0000}"/>
    <cellStyle name="Comma [0] 3 18 2 4" xfId="25487" xr:uid="{00000000-0005-0000-0000-0000FF4C0000}"/>
    <cellStyle name="Comma [0] 3 18 2 4 2" xfId="22241" xr:uid="{00000000-0005-0000-0000-0000004D0000}"/>
    <cellStyle name="Comma [0] 3 18 2 5" xfId="25491" xr:uid="{00000000-0005-0000-0000-0000014D0000}"/>
    <cellStyle name="Comma [0] 3 18 2 5 2" xfId="25493" xr:uid="{00000000-0005-0000-0000-0000024D0000}"/>
    <cellStyle name="Comma [0] 3 18 2 6" xfId="25494" xr:uid="{00000000-0005-0000-0000-0000034D0000}"/>
    <cellStyle name="Comma [0] 3 18 2_REKAP IBT" xfId="20545" xr:uid="{00000000-0005-0000-0000-0000044D0000}"/>
    <cellStyle name="Comma [0] 3 18 3" xfId="25496" xr:uid="{00000000-0005-0000-0000-0000054D0000}"/>
    <cellStyle name="Comma [0] 3 18 3 2" xfId="25498" xr:uid="{00000000-0005-0000-0000-0000064D0000}"/>
    <cellStyle name="Comma [0] 3 18 3 2 2" xfId="22347" xr:uid="{00000000-0005-0000-0000-0000074D0000}"/>
    <cellStyle name="Comma [0] 3 18 3 2 2 2" xfId="9340" xr:uid="{00000000-0005-0000-0000-0000084D0000}"/>
    <cellStyle name="Comma [0] 3 18 3 2 3" xfId="22356" xr:uid="{00000000-0005-0000-0000-0000094D0000}"/>
    <cellStyle name="Comma [0] 3 18 3 2 3 2" xfId="10262" xr:uid="{00000000-0005-0000-0000-00000A4D0000}"/>
    <cellStyle name="Comma [0] 3 18 3 2 4" xfId="22362" xr:uid="{00000000-0005-0000-0000-00000B4D0000}"/>
    <cellStyle name="Comma [0] 3 18 3 2_REKAP IBT" xfId="13569" xr:uid="{00000000-0005-0000-0000-00000C4D0000}"/>
    <cellStyle name="Comma [0] 3 18 3 3" xfId="25500" xr:uid="{00000000-0005-0000-0000-00000D4D0000}"/>
    <cellStyle name="Comma [0] 3 18 3 3 2" xfId="1837" xr:uid="{00000000-0005-0000-0000-00000E4D0000}"/>
    <cellStyle name="Comma [0] 3 18 3 3 2 2" xfId="1986" xr:uid="{00000000-0005-0000-0000-00000F4D0000}"/>
    <cellStyle name="Comma [0] 3 18 3 3 3" xfId="4942" xr:uid="{00000000-0005-0000-0000-0000104D0000}"/>
    <cellStyle name="Comma [0] 3 18 3 3 3 2" xfId="2003" xr:uid="{00000000-0005-0000-0000-0000114D0000}"/>
    <cellStyle name="Comma [0] 3 18 3 3 4" xfId="22659" xr:uid="{00000000-0005-0000-0000-0000124D0000}"/>
    <cellStyle name="Comma [0] 3 18 3 3_REKAP IBT" xfId="13415" xr:uid="{00000000-0005-0000-0000-0000134D0000}"/>
    <cellStyle name="Comma [0] 3 18 3 4" xfId="25503" xr:uid="{00000000-0005-0000-0000-0000144D0000}"/>
    <cellStyle name="Comma [0] 3 18 3 4 2" xfId="25507" xr:uid="{00000000-0005-0000-0000-0000154D0000}"/>
    <cellStyle name="Comma [0] 3 18 3 5" xfId="25509" xr:uid="{00000000-0005-0000-0000-0000164D0000}"/>
    <cellStyle name="Comma [0] 3 18 3 5 2" xfId="201" xr:uid="{00000000-0005-0000-0000-0000174D0000}"/>
    <cellStyle name="Comma [0] 3 18 3 6" xfId="17161" xr:uid="{00000000-0005-0000-0000-0000184D0000}"/>
    <cellStyle name="Comma [0] 3 18 3_REKAP IBT" xfId="25511" xr:uid="{00000000-0005-0000-0000-0000194D0000}"/>
    <cellStyle name="Comma [0] 3 18 4" xfId="10931" xr:uid="{00000000-0005-0000-0000-00001A4D0000}"/>
    <cellStyle name="Comma [0] 3 18 4 2" xfId="25513" xr:uid="{00000000-0005-0000-0000-00001B4D0000}"/>
    <cellStyle name="Comma [0] 3 18 4 2 2" xfId="25516" xr:uid="{00000000-0005-0000-0000-00001C4D0000}"/>
    <cellStyle name="Comma [0] 3 18 4 2 2 2" xfId="25520" xr:uid="{00000000-0005-0000-0000-00001D4D0000}"/>
    <cellStyle name="Comma [0] 3 18 4 2 3" xfId="25522" xr:uid="{00000000-0005-0000-0000-00001E4D0000}"/>
    <cellStyle name="Comma [0] 3 18 4 2 3 2" xfId="19882" xr:uid="{00000000-0005-0000-0000-00001F4D0000}"/>
    <cellStyle name="Comma [0] 3 18 4 2 4" xfId="25524" xr:uid="{00000000-0005-0000-0000-0000204D0000}"/>
    <cellStyle name="Comma [0] 3 18 4 2_REKAP IBT" xfId="25526" xr:uid="{00000000-0005-0000-0000-0000214D0000}"/>
    <cellStyle name="Comma [0] 3 18 4 3" xfId="25527" xr:uid="{00000000-0005-0000-0000-0000224D0000}"/>
    <cellStyle name="Comma [0] 3 18 4 3 2" xfId="25529" xr:uid="{00000000-0005-0000-0000-0000234D0000}"/>
    <cellStyle name="Comma [0] 3 18 4 3 2 2" xfId="2437" xr:uid="{00000000-0005-0000-0000-0000244D0000}"/>
    <cellStyle name="Comma [0] 3 18 4 3 3" xfId="5266" xr:uid="{00000000-0005-0000-0000-0000254D0000}"/>
    <cellStyle name="Comma [0] 3 18 4 3 3 2" xfId="2452" xr:uid="{00000000-0005-0000-0000-0000264D0000}"/>
    <cellStyle name="Comma [0] 3 18 4 3 4" xfId="25530" xr:uid="{00000000-0005-0000-0000-0000274D0000}"/>
    <cellStyle name="Comma [0] 3 18 4 3_REKAP IBT" xfId="25531" xr:uid="{00000000-0005-0000-0000-0000284D0000}"/>
    <cellStyle name="Comma [0] 3 18 4 4" xfId="25533" xr:uid="{00000000-0005-0000-0000-0000294D0000}"/>
    <cellStyle name="Comma [0] 3 18 4 4 2" xfId="32" xr:uid="{00000000-0005-0000-0000-00002A4D0000}"/>
    <cellStyle name="Comma [0] 3 18 4 5" xfId="16011" xr:uid="{00000000-0005-0000-0000-00002B4D0000}"/>
    <cellStyle name="Comma [0] 3 18 4 5 2" xfId="20915" xr:uid="{00000000-0005-0000-0000-00002C4D0000}"/>
    <cellStyle name="Comma [0] 3 18 4 6" xfId="24798" xr:uid="{00000000-0005-0000-0000-00002D4D0000}"/>
    <cellStyle name="Comma [0] 3 18 4_REKAP IBT" xfId="8993" xr:uid="{00000000-0005-0000-0000-00002E4D0000}"/>
    <cellStyle name="Comma [0] 3 18 5" xfId="4241" xr:uid="{00000000-0005-0000-0000-00002F4D0000}"/>
    <cellStyle name="Comma [0] 3 18 5 2" xfId="25534" xr:uid="{00000000-0005-0000-0000-0000304D0000}"/>
    <cellStyle name="Comma [0] 3 18 5 2 2" xfId="25537" xr:uid="{00000000-0005-0000-0000-0000314D0000}"/>
    <cellStyle name="Comma [0] 3 18 5 2 2 2" xfId="2986" xr:uid="{00000000-0005-0000-0000-0000324D0000}"/>
    <cellStyle name="Comma [0] 3 18 5 2 3" xfId="25540" xr:uid="{00000000-0005-0000-0000-0000334D0000}"/>
    <cellStyle name="Comma [0] 3 18 5 2 3 2" xfId="25541" xr:uid="{00000000-0005-0000-0000-0000344D0000}"/>
    <cellStyle name="Comma [0] 3 18 5 2 4" xfId="25542" xr:uid="{00000000-0005-0000-0000-0000354D0000}"/>
    <cellStyle name="Comma [0] 3 18 5 2_REKAP IBT" xfId="25543" xr:uid="{00000000-0005-0000-0000-0000364D0000}"/>
    <cellStyle name="Comma [0] 3 18 5 3" xfId="25544" xr:uid="{00000000-0005-0000-0000-0000374D0000}"/>
    <cellStyle name="Comma [0] 3 18 5 3 2" xfId="25546" xr:uid="{00000000-0005-0000-0000-0000384D0000}"/>
    <cellStyle name="Comma [0] 3 18 5 3 2 2" xfId="2806" xr:uid="{00000000-0005-0000-0000-0000394D0000}"/>
    <cellStyle name="Comma [0] 3 18 5 3 3" xfId="25547" xr:uid="{00000000-0005-0000-0000-00003A4D0000}"/>
    <cellStyle name="Comma [0] 3 18 5 3 3 2" xfId="2812" xr:uid="{00000000-0005-0000-0000-00003B4D0000}"/>
    <cellStyle name="Comma [0] 3 18 5 3 4" xfId="25548" xr:uid="{00000000-0005-0000-0000-00003C4D0000}"/>
    <cellStyle name="Comma [0] 3 18 5 3_REKAP IBT" xfId="25550" xr:uid="{00000000-0005-0000-0000-00003D4D0000}"/>
    <cellStyle name="Comma [0] 3 18 5 4" xfId="25552" xr:uid="{00000000-0005-0000-0000-00003E4D0000}"/>
    <cellStyle name="Comma [0] 3 18 5 4 2" xfId="25553" xr:uid="{00000000-0005-0000-0000-00003F4D0000}"/>
    <cellStyle name="Comma [0] 3 18 5 5" xfId="25556" xr:uid="{00000000-0005-0000-0000-0000404D0000}"/>
    <cellStyle name="Comma [0] 3 18 5 5 2" xfId="25558" xr:uid="{00000000-0005-0000-0000-0000414D0000}"/>
    <cellStyle name="Comma [0] 3 18 5 6" xfId="24805" xr:uid="{00000000-0005-0000-0000-0000424D0000}"/>
    <cellStyle name="Comma [0] 3 18 5_REKAP IBT" xfId="25559" xr:uid="{00000000-0005-0000-0000-0000434D0000}"/>
    <cellStyle name="Comma [0] 3 18 6" xfId="25561" xr:uid="{00000000-0005-0000-0000-0000444D0000}"/>
    <cellStyle name="Comma [0] 3 18 6 2" xfId="21812" xr:uid="{00000000-0005-0000-0000-0000454D0000}"/>
    <cellStyle name="Comma [0] 3 18 6 2 2" xfId="25565" xr:uid="{00000000-0005-0000-0000-0000464D0000}"/>
    <cellStyle name="Comma [0] 3 18 6 2 2 2" xfId="25566" xr:uid="{00000000-0005-0000-0000-0000474D0000}"/>
    <cellStyle name="Comma [0] 3 18 6 2 3" xfId="25567" xr:uid="{00000000-0005-0000-0000-0000484D0000}"/>
    <cellStyle name="Comma [0] 3 18 6 2 3 2" xfId="25568" xr:uid="{00000000-0005-0000-0000-0000494D0000}"/>
    <cellStyle name="Comma [0] 3 18 6 2 4" xfId="25569" xr:uid="{00000000-0005-0000-0000-00004A4D0000}"/>
    <cellStyle name="Comma [0] 3 18 6 2_REKAP IBT" xfId="25570" xr:uid="{00000000-0005-0000-0000-00004B4D0000}"/>
    <cellStyle name="Comma [0] 3 18 6 3" xfId="25571" xr:uid="{00000000-0005-0000-0000-00004C4D0000}"/>
    <cellStyle name="Comma [0] 3 18 6 3 2" xfId="25572" xr:uid="{00000000-0005-0000-0000-00004D4D0000}"/>
    <cellStyle name="Comma [0] 3 18 6 3 2 2" xfId="415" xr:uid="{00000000-0005-0000-0000-00004E4D0000}"/>
    <cellStyle name="Comma [0] 3 18 6 3 3" xfId="25573" xr:uid="{00000000-0005-0000-0000-00004F4D0000}"/>
    <cellStyle name="Comma [0] 3 18 6 3 3 2" xfId="434" xr:uid="{00000000-0005-0000-0000-0000504D0000}"/>
    <cellStyle name="Comma [0] 3 18 6 3 4" xfId="25574" xr:uid="{00000000-0005-0000-0000-0000514D0000}"/>
    <cellStyle name="Comma [0] 3 18 6 3_REKAP IBT" xfId="25576" xr:uid="{00000000-0005-0000-0000-0000524D0000}"/>
    <cellStyle name="Comma [0] 3 18 6 4" xfId="25577" xr:uid="{00000000-0005-0000-0000-0000534D0000}"/>
    <cellStyle name="Comma [0] 3 18 6 4 2" xfId="25578" xr:uid="{00000000-0005-0000-0000-0000544D0000}"/>
    <cellStyle name="Comma [0] 3 18 6 5" xfId="25580" xr:uid="{00000000-0005-0000-0000-0000554D0000}"/>
    <cellStyle name="Comma [0] 3 18 6 5 2" xfId="21004" xr:uid="{00000000-0005-0000-0000-0000564D0000}"/>
    <cellStyle name="Comma [0] 3 18 6 6" xfId="25582" xr:uid="{00000000-0005-0000-0000-0000574D0000}"/>
    <cellStyle name="Comma [0] 3 18 6_REKAP IBT" xfId="25583" xr:uid="{00000000-0005-0000-0000-0000584D0000}"/>
    <cellStyle name="Comma [0] 3 18 7" xfId="25584" xr:uid="{00000000-0005-0000-0000-0000594D0000}"/>
    <cellStyle name="Comma [0] 3 18 7 2" xfId="25586" xr:uid="{00000000-0005-0000-0000-00005A4D0000}"/>
    <cellStyle name="Comma [0] 3 18 7 2 2" xfId="25588" xr:uid="{00000000-0005-0000-0000-00005B4D0000}"/>
    <cellStyle name="Comma [0] 3 18 7 2 2 2" xfId="25589" xr:uid="{00000000-0005-0000-0000-00005C4D0000}"/>
    <cellStyle name="Comma [0] 3 18 7 2 3" xfId="25590" xr:uid="{00000000-0005-0000-0000-00005D4D0000}"/>
    <cellStyle name="Comma [0] 3 18 7 2 3 2" xfId="25593" xr:uid="{00000000-0005-0000-0000-00005E4D0000}"/>
    <cellStyle name="Comma [0] 3 18 7 2 4" xfId="25594" xr:uid="{00000000-0005-0000-0000-00005F4D0000}"/>
    <cellStyle name="Comma [0] 3 18 7 2_REKAP IBT" xfId="16445" xr:uid="{00000000-0005-0000-0000-0000604D0000}"/>
    <cellStyle name="Comma [0] 3 18 7 3" xfId="25595" xr:uid="{00000000-0005-0000-0000-0000614D0000}"/>
    <cellStyle name="Comma [0] 3 18 7 3 2" xfId="25596" xr:uid="{00000000-0005-0000-0000-0000624D0000}"/>
    <cellStyle name="Comma [0] 3 18 7 3 2 2" xfId="1708" xr:uid="{00000000-0005-0000-0000-0000634D0000}"/>
    <cellStyle name="Comma [0] 3 18 7 3 3" xfId="25597" xr:uid="{00000000-0005-0000-0000-0000644D0000}"/>
    <cellStyle name="Comma [0] 3 18 7 3 3 2" xfId="633" xr:uid="{00000000-0005-0000-0000-0000654D0000}"/>
    <cellStyle name="Comma [0] 3 18 7 3 4" xfId="25598" xr:uid="{00000000-0005-0000-0000-0000664D0000}"/>
    <cellStyle name="Comma [0] 3 18 7 3_REKAP IBT" xfId="25599" xr:uid="{00000000-0005-0000-0000-0000674D0000}"/>
    <cellStyle name="Comma [0] 3 18 7 4" xfId="22058" xr:uid="{00000000-0005-0000-0000-0000684D0000}"/>
    <cellStyle name="Comma [0] 3 18 7 4 2" xfId="25600" xr:uid="{00000000-0005-0000-0000-0000694D0000}"/>
    <cellStyle name="Comma [0] 3 18 7 5" xfId="25602" xr:uid="{00000000-0005-0000-0000-00006A4D0000}"/>
    <cellStyle name="Comma [0] 3 18 7 5 2" xfId="25603" xr:uid="{00000000-0005-0000-0000-00006B4D0000}"/>
    <cellStyle name="Comma [0] 3 18 7 6" xfId="25604" xr:uid="{00000000-0005-0000-0000-00006C4D0000}"/>
    <cellStyle name="Comma [0] 3 18 7_REKAP IBT" xfId="25605" xr:uid="{00000000-0005-0000-0000-00006D4D0000}"/>
    <cellStyle name="Comma [0] 3 18 8" xfId="25606" xr:uid="{00000000-0005-0000-0000-00006E4D0000}"/>
    <cellStyle name="Comma [0] 3 18 8 2" xfId="25607" xr:uid="{00000000-0005-0000-0000-00006F4D0000}"/>
    <cellStyle name="Comma [0] 3 18 8 2 2" xfId="25609" xr:uid="{00000000-0005-0000-0000-0000704D0000}"/>
    <cellStyle name="Comma [0] 3 18 8 2 2 2" xfId="25610" xr:uid="{00000000-0005-0000-0000-0000714D0000}"/>
    <cellStyle name="Comma [0] 3 18 8 2 3" xfId="25613" xr:uid="{00000000-0005-0000-0000-0000724D0000}"/>
    <cellStyle name="Comma [0] 3 18 8 2 3 2" xfId="25614" xr:uid="{00000000-0005-0000-0000-0000734D0000}"/>
    <cellStyle name="Comma [0] 3 18 8 2 4" xfId="25615" xr:uid="{00000000-0005-0000-0000-0000744D0000}"/>
    <cellStyle name="Comma [0] 3 18 8 2_REKAP IBT" xfId="25616" xr:uid="{00000000-0005-0000-0000-0000754D0000}"/>
    <cellStyle name="Comma [0] 3 18 8 3" xfId="25617" xr:uid="{00000000-0005-0000-0000-0000764D0000}"/>
    <cellStyle name="Comma [0] 3 18 8 3 2" xfId="25618" xr:uid="{00000000-0005-0000-0000-0000774D0000}"/>
    <cellStyle name="Comma [0] 3 18 8 3 2 2" xfId="3137" xr:uid="{00000000-0005-0000-0000-0000784D0000}"/>
    <cellStyle name="Comma [0] 3 18 8 3 3" xfId="25619" xr:uid="{00000000-0005-0000-0000-0000794D0000}"/>
    <cellStyle name="Comma [0] 3 18 8 3 3 2" xfId="3153" xr:uid="{00000000-0005-0000-0000-00007A4D0000}"/>
    <cellStyle name="Comma [0] 3 18 8 3 4" xfId="25620" xr:uid="{00000000-0005-0000-0000-00007B4D0000}"/>
    <cellStyle name="Comma [0] 3 18 8 3_REKAP IBT" xfId="25623" xr:uid="{00000000-0005-0000-0000-00007C4D0000}"/>
    <cellStyle name="Comma [0] 3 18 8 4" xfId="25625" xr:uid="{00000000-0005-0000-0000-00007D4D0000}"/>
    <cellStyle name="Comma [0] 3 18 8 4 2" xfId="25628" xr:uid="{00000000-0005-0000-0000-00007E4D0000}"/>
    <cellStyle name="Comma [0] 3 18 8 5" xfId="25631" xr:uid="{00000000-0005-0000-0000-00007F4D0000}"/>
    <cellStyle name="Comma [0] 3 18 8 5 2" xfId="25632" xr:uid="{00000000-0005-0000-0000-0000804D0000}"/>
    <cellStyle name="Comma [0] 3 18 8 6" xfId="2377" xr:uid="{00000000-0005-0000-0000-0000814D0000}"/>
    <cellStyle name="Comma [0] 3 18 8_REKAP IBT" xfId="25633" xr:uid="{00000000-0005-0000-0000-0000824D0000}"/>
    <cellStyle name="Comma [0] 3 18 9" xfId="25634" xr:uid="{00000000-0005-0000-0000-0000834D0000}"/>
    <cellStyle name="Comma [0] 3 18 9 2" xfId="25635" xr:uid="{00000000-0005-0000-0000-0000844D0000}"/>
    <cellStyle name="Comma [0] 3 18 9 2 2" xfId="25637" xr:uid="{00000000-0005-0000-0000-0000854D0000}"/>
    <cellStyle name="Comma [0] 3 18 9 2 2 2" xfId="25638" xr:uid="{00000000-0005-0000-0000-0000864D0000}"/>
    <cellStyle name="Comma [0] 3 18 9 2 3" xfId="25639" xr:uid="{00000000-0005-0000-0000-0000874D0000}"/>
    <cellStyle name="Comma [0] 3 18 9 2 3 2" xfId="25641" xr:uid="{00000000-0005-0000-0000-0000884D0000}"/>
    <cellStyle name="Comma [0] 3 18 9 2 4" xfId="25642" xr:uid="{00000000-0005-0000-0000-0000894D0000}"/>
    <cellStyle name="Comma [0] 3 18 9 2_REKAP IBT" xfId="25643" xr:uid="{00000000-0005-0000-0000-00008A4D0000}"/>
    <cellStyle name="Comma [0] 3 18 9 3" xfId="25646" xr:uid="{00000000-0005-0000-0000-00008B4D0000}"/>
    <cellStyle name="Comma [0] 3 18 9 3 2" xfId="25649" xr:uid="{00000000-0005-0000-0000-00008C4D0000}"/>
    <cellStyle name="Comma [0] 3 18 9 3 2 2" xfId="3711" xr:uid="{00000000-0005-0000-0000-00008D4D0000}"/>
    <cellStyle name="Comma [0] 3 18 9 3 3" xfId="25650" xr:uid="{00000000-0005-0000-0000-00008E4D0000}"/>
    <cellStyle name="Comma [0] 3 18 9 3 3 2" xfId="3723" xr:uid="{00000000-0005-0000-0000-00008F4D0000}"/>
    <cellStyle name="Comma [0] 3 18 9 3 4" xfId="25651" xr:uid="{00000000-0005-0000-0000-0000904D0000}"/>
    <cellStyle name="Comma [0] 3 18 9 3_REKAP IBT" xfId="25652" xr:uid="{00000000-0005-0000-0000-0000914D0000}"/>
    <cellStyle name="Comma [0] 3 18 9 4" xfId="25655" xr:uid="{00000000-0005-0000-0000-0000924D0000}"/>
    <cellStyle name="Comma [0] 3 18 9 4 2" xfId="25656" xr:uid="{00000000-0005-0000-0000-0000934D0000}"/>
    <cellStyle name="Comma [0] 3 18 9 5" xfId="25657" xr:uid="{00000000-0005-0000-0000-0000944D0000}"/>
    <cellStyle name="Comma [0] 3 18 9 5 2" xfId="25658" xr:uid="{00000000-0005-0000-0000-0000954D0000}"/>
    <cellStyle name="Comma [0] 3 18 9 6" xfId="25659" xr:uid="{00000000-0005-0000-0000-0000964D0000}"/>
    <cellStyle name="Comma [0] 3 18 9_REKAP IBT" xfId="25660" xr:uid="{00000000-0005-0000-0000-0000974D0000}"/>
    <cellStyle name="Comma [0] 3 18_REKAP IBT" xfId="25661" xr:uid="{00000000-0005-0000-0000-0000984D0000}"/>
    <cellStyle name="Comma [0] 3 19" xfId="25664" xr:uid="{00000000-0005-0000-0000-0000994D0000}"/>
    <cellStyle name="Comma [0] 3 19 10" xfId="25666" xr:uid="{00000000-0005-0000-0000-00009A4D0000}"/>
    <cellStyle name="Comma [0] 3 19 10 2" xfId="25667" xr:uid="{00000000-0005-0000-0000-00009B4D0000}"/>
    <cellStyle name="Comma [0] 3 19 10 2 2" xfId="25668" xr:uid="{00000000-0005-0000-0000-00009C4D0000}"/>
    <cellStyle name="Comma [0] 3 19 10 2 2 2" xfId="5583" xr:uid="{00000000-0005-0000-0000-00009D4D0000}"/>
    <cellStyle name="Comma [0] 3 19 10 2 3" xfId="25525" xr:uid="{00000000-0005-0000-0000-00009E4D0000}"/>
    <cellStyle name="Comma [0] 3 19 10 2 3 2" xfId="17917" xr:uid="{00000000-0005-0000-0000-00009F4D0000}"/>
    <cellStyle name="Comma [0] 3 19 10 2 4" xfId="25669" xr:uid="{00000000-0005-0000-0000-0000A04D0000}"/>
    <cellStyle name="Comma [0] 3 19 10 2_REKAP IBT" xfId="25670" xr:uid="{00000000-0005-0000-0000-0000A14D0000}"/>
    <cellStyle name="Comma [0] 3 19 10 3" xfId="25671" xr:uid="{00000000-0005-0000-0000-0000A24D0000}"/>
    <cellStyle name="Comma [0] 3 19 10 3 2" xfId="25672" xr:uid="{00000000-0005-0000-0000-0000A34D0000}"/>
    <cellStyle name="Comma [0] 3 19 10 3 2 2" xfId="25673" xr:uid="{00000000-0005-0000-0000-0000A44D0000}"/>
    <cellStyle name="Comma [0] 3 19 10 3 3" xfId="25674" xr:uid="{00000000-0005-0000-0000-0000A54D0000}"/>
    <cellStyle name="Comma [0] 3 19 10 3 3 2" xfId="25675" xr:uid="{00000000-0005-0000-0000-0000A64D0000}"/>
    <cellStyle name="Comma [0] 3 19 10 3 4" xfId="25676" xr:uid="{00000000-0005-0000-0000-0000A74D0000}"/>
    <cellStyle name="Comma [0] 3 19 10 3_REKAP IBT" xfId="25677" xr:uid="{00000000-0005-0000-0000-0000A84D0000}"/>
    <cellStyle name="Comma [0] 3 19 10 4" xfId="25678" xr:uid="{00000000-0005-0000-0000-0000A94D0000}"/>
    <cellStyle name="Comma [0] 3 19 10 4 2" xfId="25679" xr:uid="{00000000-0005-0000-0000-0000AA4D0000}"/>
    <cellStyle name="Comma [0] 3 19 10 5" xfId="20308" xr:uid="{00000000-0005-0000-0000-0000AB4D0000}"/>
    <cellStyle name="Comma [0] 3 19 10 5 2" xfId="25680" xr:uid="{00000000-0005-0000-0000-0000AC4D0000}"/>
    <cellStyle name="Comma [0] 3 19 10 6" xfId="25681" xr:uid="{00000000-0005-0000-0000-0000AD4D0000}"/>
    <cellStyle name="Comma [0] 3 19 10_REKAP IBT" xfId="21689" xr:uid="{00000000-0005-0000-0000-0000AE4D0000}"/>
    <cellStyle name="Comma [0] 3 19 11" xfId="25682" xr:uid="{00000000-0005-0000-0000-0000AF4D0000}"/>
    <cellStyle name="Comma [0] 3 19 11 2" xfId="5620" xr:uid="{00000000-0005-0000-0000-0000B04D0000}"/>
    <cellStyle name="Comma [0] 3 19 11 2 2" xfId="627" xr:uid="{00000000-0005-0000-0000-0000B14D0000}"/>
    <cellStyle name="Comma [0] 3 19 11 2 2 2" xfId="5623" xr:uid="{00000000-0005-0000-0000-0000B24D0000}"/>
    <cellStyle name="Comma [0] 3 19 11 2 3" xfId="4305" xr:uid="{00000000-0005-0000-0000-0000B34D0000}"/>
    <cellStyle name="Comma [0] 3 19 11 2 3 2" xfId="4082" xr:uid="{00000000-0005-0000-0000-0000B44D0000}"/>
    <cellStyle name="Comma [0] 3 19 11 2 4" xfId="25684" xr:uid="{00000000-0005-0000-0000-0000B54D0000}"/>
    <cellStyle name="Comma [0] 3 19 11 2_REKAP IBT" xfId="3823" xr:uid="{00000000-0005-0000-0000-0000B64D0000}"/>
    <cellStyle name="Comma [0] 3 19 11 3" xfId="5625" xr:uid="{00000000-0005-0000-0000-0000B74D0000}"/>
    <cellStyle name="Comma [0] 3 19 11 3 2" xfId="721" xr:uid="{00000000-0005-0000-0000-0000B84D0000}"/>
    <cellStyle name="Comma [0] 3 19 11 3 2 2" xfId="5627" xr:uid="{00000000-0005-0000-0000-0000B94D0000}"/>
    <cellStyle name="Comma [0] 3 19 11 3 3" xfId="4318" xr:uid="{00000000-0005-0000-0000-0000BA4D0000}"/>
    <cellStyle name="Comma [0] 3 19 11 3 3 2" xfId="25685" xr:uid="{00000000-0005-0000-0000-0000BB4D0000}"/>
    <cellStyle name="Comma [0] 3 19 11 3 4" xfId="25687" xr:uid="{00000000-0005-0000-0000-0000BC4D0000}"/>
    <cellStyle name="Comma [0] 3 19 11 3_REKAP IBT" xfId="272" xr:uid="{00000000-0005-0000-0000-0000BD4D0000}"/>
    <cellStyle name="Comma [0] 3 19 11 4" xfId="5629" xr:uid="{00000000-0005-0000-0000-0000BE4D0000}"/>
    <cellStyle name="Comma [0] 3 19 11 4 2" xfId="839" xr:uid="{00000000-0005-0000-0000-0000BF4D0000}"/>
    <cellStyle name="Comma [0] 3 19 11 5" xfId="2050" xr:uid="{00000000-0005-0000-0000-0000C04D0000}"/>
    <cellStyle name="Comma [0] 3 19 11 5 2" xfId="25688" xr:uid="{00000000-0005-0000-0000-0000C14D0000}"/>
    <cellStyle name="Comma [0] 3 19 11 6" xfId="25689" xr:uid="{00000000-0005-0000-0000-0000C24D0000}"/>
    <cellStyle name="Comma [0] 3 19 11_REKAP IBT" xfId="9756" xr:uid="{00000000-0005-0000-0000-0000C34D0000}"/>
    <cellStyle name="Comma [0] 3 19 12" xfId="25690" xr:uid="{00000000-0005-0000-0000-0000C44D0000}"/>
    <cellStyle name="Comma [0] 3 19 12 2" xfId="25691" xr:uid="{00000000-0005-0000-0000-0000C54D0000}"/>
    <cellStyle name="Comma [0] 3 19 12 2 2" xfId="25692" xr:uid="{00000000-0005-0000-0000-0000C64D0000}"/>
    <cellStyle name="Comma [0] 3 19 12 3" xfId="25106" xr:uid="{00000000-0005-0000-0000-0000C74D0000}"/>
    <cellStyle name="Comma [0] 3 19 12 3 2" xfId="25693" xr:uid="{00000000-0005-0000-0000-0000C84D0000}"/>
    <cellStyle name="Comma [0] 3 19 12 4" xfId="25694" xr:uid="{00000000-0005-0000-0000-0000C94D0000}"/>
    <cellStyle name="Comma [0] 3 19 12_REKAP IBT" xfId="21332" xr:uid="{00000000-0005-0000-0000-0000CA4D0000}"/>
    <cellStyle name="Comma [0] 3 19 13" xfId="25695" xr:uid="{00000000-0005-0000-0000-0000CB4D0000}"/>
    <cellStyle name="Comma [0] 3 19 13 2" xfId="25696" xr:uid="{00000000-0005-0000-0000-0000CC4D0000}"/>
    <cellStyle name="Comma [0] 3 19 13 2 2" xfId="25697" xr:uid="{00000000-0005-0000-0000-0000CD4D0000}"/>
    <cellStyle name="Comma [0] 3 19 13 3" xfId="25698" xr:uid="{00000000-0005-0000-0000-0000CE4D0000}"/>
    <cellStyle name="Comma [0] 3 19 13 3 2" xfId="25699" xr:uid="{00000000-0005-0000-0000-0000CF4D0000}"/>
    <cellStyle name="Comma [0] 3 19 13 4" xfId="25700" xr:uid="{00000000-0005-0000-0000-0000D04D0000}"/>
    <cellStyle name="Comma [0] 3 19 13_REKAP IBT" xfId="25701" xr:uid="{00000000-0005-0000-0000-0000D14D0000}"/>
    <cellStyle name="Comma [0] 3 19 14" xfId="25703" xr:uid="{00000000-0005-0000-0000-0000D24D0000}"/>
    <cellStyle name="Comma [0] 3 19 14 2" xfId="25707" xr:uid="{00000000-0005-0000-0000-0000D34D0000}"/>
    <cellStyle name="Comma [0] 3 19 15" xfId="5308" xr:uid="{00000000-0005-0000-0000-0000D44D0000}"/>
    <cellStyle name="Comma [0] 3 19 15 2" xfId="25709" xr:uid="{00000000-0005-0000-0000-0000D54D0000}"/>
    <cellStyle name="Comma [0] 3 19 16" xfId="25711" xr:uid="{00000000-0005-0000-0000-0000D64D0000}"/>
    <cellStyle name="Comma [0] 3 19 2" xfId="25712" xr:uid="{00000000-0005-0000-0000-0000D74D0000}"/>
    <cellStyle name="Comma [0] 3 19 2 2" xfId="5323" xr:uid="{00000000-0005-0000-0000-0000D84D0000}"/>
    <cellStyle name="Comma [0] 3 19 2 2 2" xfId="1117" xr:uid="{00000000-0005-0000-0000-0000D94D0000}"/>
    <cellStyle name="Comma [0] 3 19 2 2 2 2" xfId="4150" xr:uid="{00000000-0005-0000-0000-0000DA4D0000}"/>
    <cellStyle name="Comma [0] 3 19 2 2 3" xfId="1126" xr:uid="{00000000-0005-0000-0000-0000DB4D0000}"/>
    <cellStyle name="Comma [0] 3 19 2 2 3 2" xfId="5290" xr:uid="{00000000-0005-0000-0000-0000DC4D0000}"/>
    <cellStyle name="Comma [0] 3 19 2 2 4" xfId="1136" xr:uid="{00000000-0005-0000-0000-0000DD4D0000}"/>
    <cellStyle name="Comma [0] 3 19 2 2_REKAP IBT" xfId="2491" xr:uid="{00000000-0005-0000-0000-0000DE4D0000}"/>
    <cellStyle name="Comma [0] 3 19 2 3" xfId="25714" xr:uid="{00000000-0005-0000-0000-0000DF4D0000}"/>
    <cellStyle name="Comma [0] 3 19 2 3 2" xfId="17832" xr:uid="{00000000-0005-0000-0000-0000E04D0000}"/>
    <cellStyle name="Comma [0] 3 19 2 3 2 2" xfId="25716" xr:uid="{00000000-0005-0000-0000-0000E14D0000}"/>
    <cellStyle name="Comma [0] 3 19 2 3 3" xfId="25717" xr:uid="{00000000-0005-0000-0000-0000E24D0000}"/>
    <cellStyle name="Comma [0] 3 19 2 3 3 2" xfId="25720" xr:uid="{00000000-0005-0000-0000-0000E34D0000}"/>
    <cellStyle name="Comma [0] 3 19 2 3 4" xfId="25721" xr:uid="{00000000-0005-0000-0000-0000E44D0000}"/>
    <cellStyle name="Comma [0] 3 19 2 3_REKAP IBT" xfId="25722" xr:uid="{00000000-0005-0000-0000-0000E54D0000}"/>
    <cellStyle name="Comma [0] 3 19 2 4" xfId="25724" xr:uid="{00000000-0005-0000-0000-0000E64D0000}"/>
    <cellStyle name="Comma [0] 3 19 2 4 2" xfId="25727" xr:uid="{00000000-0005-0000-0000-0000E74D0000}"/>
    <cellStyle name="Comma [0] 3 19 2 5" xfId="25731" xr:uid="{00000000-0005-0000-0000-0000E84D0000}"/>
    <cellStyle name="Comma [0] 3 19 2 5 2" xfId="25732" xr:uid="{00000000-0005-0000-0000-0000E94D0000}"/>
    <cellStyle name="Comma [0] 3 19 2 6" xfId="25733" xr:uid="{00000000-0005-0000-0000-0000EA4D0000}"/>
    <cellStyle name="Comma [0] 3 19 2_REKAP IBT" xfId="25736" xr:uid="{00000000-0005-0000-0000-0000EB4D0000}"/>
    <cellStyle name="Comma [0] 3 19 3" xfId="25739" xr:uid="{00000000-0005-0000-0000-0000EC4D0000}"/>
    <cellStyle name="Comma [0] 3 19 3 2" xfId="5570" xr:uid="{00000000-0005-0000-0000-0000ED4D0000}"/>
    <cellStyle name="Comma [0] 3 19 3 2 2" xfId="5573" xr:uid="{00000000-0005-0000-0000-0000EE4D0000}"/>
    <cellStyle name="Comma [0] 3 19 3 2 2 2" xfId="5578" xr:uid="{00000000-0005-0000-0000-0000EF4D0000}"/>
    <cellStyle name="Comma [0] 3 19 3 2 3" xfId="4148" xr:uid="{00000000-0005-0000-0000-0000F04D0000}"/>
    <cellStyle name="Comma [0] 3 19 3 2 3 2" xfId="5330" xr:uid="{00000000-0005-0000-0000-0000F14D0000}"/>
    <cellStyle name="Comma [0] 3 19 3 2 4" xfId="5335" xr:uid="{00000000-0005-0000-0000-0000F24D0000}"/>
    <cellStyle name="Comma [0] 3 19 3 2_REKAP IBT" xfId="5588" xr:uid="{00000000-0005-0000-0000-0000F34D0000}"/>
    <cellStyle name="Comma [0] 3 19 3 3" xfId="25741" xr:uid="{00000000-0005-0000-0000-0000F44D0000}"/>
    <cellStyle name="Comma [0] 3 19 3 3 2" xfId="24365" xr:uid="{00000000-0005-0000-0000-0000F54D0000}"/>
    <cellStyle name="Comma [0] 3 19 3 3 2 2" xfId="24369" xr:uid="{00000000-0005-0000-0000-0000F64D0000}"/>
    <cellStyle name="Comma [0] 3 19 3 3 3" xfId="5293" xr:uid="{00000000-0005-0000-0000-0000F74D0000}"/>
    <cellStyle name="Comma [0] 3 19 3 3 3 2" xfId="24372" xr:uid="{00000000-0005-0000-0000-0000F84D0000}"/>
    <cellStyle name="Comma [0] 3 19 3 3 4" xfId="24374" xr:uid="{00000000-0005-0000-0000-0000F94D0000}"/>
    <cellStyle name="Comma [0] 3 19 3 3_REKAP IBT" xfId="25744" xr:uid="{00000000-0005-0000-0000-0000FA4D0000}"/>
    <cellStyle name="Comma [0] 3 19 3 4" xfId="25746" xr:uid="{00000000-0005-0000-0000-0000FB4D0000}"/>
    <cellStyle name="Comma [0] 3 19 3 4 2" xfId="25749" xr:uid="{00000000-0005-0000-0000-0000FC4D0000}"/>
    <cellStyle name="Comma [0] 3 19 3 5" xfId="25751" xr:uid="{00000000-0005-0000-0000-0000FD4D0000}"/>
    <cellStyle name="Comma [0] 3 19 3 5 2" xfId="15279" xr:uid="{00000000-0005-0000-0000-0000FE4D0000}"/>
    <cellStyle name="Comma [0] 3 19 3 6" xfId="9442" xr:uid="{00000000-0005-0000-0000-0000FF4D0000}"/>
    <cellStyle name="Comma [0] 3 19 3_REKAP IBT" xfId="25753" xr:uid="{00000000-0005-0000-0000-0000004E0000}"/>
    <cellStyle name="Comma [0] 3 19 4" xfId="25756" xr:uid="{00000000-0005-0000-0000-0000014E0000}"/>
    <cellStyle name="Comma [0] 3 19 4 2" xfId="5777" xr:uid="{00000000-0005-0000-0000-0000024E0000}"/>
    <cellStyle name="Comma [0] 3 19 4 2 2" xfId="5781" xr:uid="{00000000-0005-0000-0000-0000034E0000}"/>
    <cellStyle name="Comma [0] 3 19 4 2 2 2" xfId="5788" xr:uid="{00000000-0005-0000-0000-0000044E0000}"/>
    <cellStyle name="Comma [0] 3 19 4 2 3" xfId="5383" xr:uid="{00000000-0005-0000-0000-0000054E0000}"/>
    <cellStyle name="Comma [0] 3 19 4 2 3 2" xfId="5793" xr:uid="{00000000-0005-0000-0000-0000064E0000}"/>
    <cellStyle name="Comma [0] 3 19 4 2 4" xfId="5801" xr:uid="{00000000-0005-0000-0000-0000074E0000}"/>
    <cellStyle name="Comma [0] 3 19 4 2_REKAP IBT" xfId="5805" xr:uid="{00000000-0005-0000-0000-0000084E0000}"/>
    <cellStyle name="Comma [0] 3 19 4 3" xfId="25759" xr:uid="{00000000-0005-0000-0000-0000094E0000}"/>
    <cellStyle name="Comma [0] 3 19 4 3 2" xfId="25702" xr:uid="{00000000-0005-0000-0000-00000A4E0000}"/>
    <cellStyle name="Comma [0] 3 19 4 3 2 2" xfId="25706" xr:uid="{00000000-0005-0000-0000-00000B4E0000}"/>
    <cellStyle name="Comma [0] 3 19 4 3 3" xfId="5305" xr:uid="{00000000-0005-0000-0000-00000C4E0000}"/>
    <cellStyle name="Comma [0] 3 19 4 3 3 2" xfId="25708" xr:uid="{00000000-0005-0000-0000-00000D4E0000}"/>
    <cellStyle name="Comma [0] 3 19 4 3 4" xfId="25710" xr:uid="{00000000-0005-0000-0000-00000E4E0000}"/>
    <cellStyle name="Comma [0] 3 19 4 3_REKAP IBT" xfId="14342" xr:uid="{00000000-0005-0000-0000-00000F4E0000}"/>
    <cellStyle name="Comma [0] 3 19 4 4" xfId="25762" xr:uid="{00000000-0005-0000-0000-0000104E0000}"/>
    <cellStyle name="Comma [0] 3 19 4 4 2" xfId="25763" xr:uid="{00000000-0005-0000-0000-0000114E0000}"/>
    <cellStyle name="Comma [0] 3 19 4 5" xfId="25764" xr:uid="{00000000-0005-0000-0000-0000124E0000}"/>
    <cellStyle name="Comma [0] 3 19 4 5 2" xfId="25765" xr:uid="{00000000-0005-0000-0000-0000134E0000}"/>
    <cellStyle name="Comma [0] 3 19 4 6" xfId="25766" xr:uid="{00000000-0005-0000-0000-0000144E0000}"/>
    <cellStyle name="Comma [0] 3 19 4_REKAP IBT" xfId="14856" xr:uid="{00000000-0005-0000-0000-0000154E0000}"/>
    <cellStyle name="Comma [0] 3 19 5" xfId="25767" xr:uid="{00000000-0005-0000-0000-0000164E0000}"/>
    <cellStyle name="Comma [0] 3 19 5 2" xfId="25770" xr:uid="{00000000-0005-0000-0000-0000174E0000}"/>
    <cellStyle name="Comma [0] 3 19 5 2 2" xfId="25773" xr:uid="{00000000-0005-0000-0000-0000184E0000}"/>
    <cellStyle name="Comma [0] 3 19 5 2 2 2" xfId="738" xr:uid="{00000000-0005-0000-0000-0000194E0000}"/>
    <cellStyle name="Comma [0] 3 19 5 2 3" xfId="25775" xr:uid="{00000000-0005-0000-0000-00001A4E0000}"/>
    <cellStyle name="Comma [0] 3 19 5 2 3 2" xfId="2150" xr:uid="{00000000-0005-0000-0000-00001B4E0000}"/>
    <cellStyle name="Comma [0] 3 19 5 2 4" xfId="25776" xr:uid="{00000000-0005-0000-0000-00001C4E0000}"/>
    <cellStyle name="Comma [0] 3 19 5 2_REKAP IBT" xfId="25779" xr:uid="{00000000-0005-0000-0000-00001D4E0000}"/>
    <cellStyle name="Comma [0] 3 19 5 3" xfId="25780" xr:uid="{00000000-0005-0000-0000-00001E4E0000}"/>
    <cellStyle name="Comma [0] 3 19 5 3 2" xfId="25782" xr:uid="{00000000-0005-0000-0000-00001F4E0000}"/>
    <cellStyle name="Comma [0] 3 19 5 3 2 2" xfId="10431" xr:uid="{00000000-0005-0000-0000-0000204E0000}"/>
    <cellStyle name="Comma [0] 3 19 5 3 3" xfId="25783" xr:uid="{00000000-0005-0000-0000-0000214E0000}"/>
    <cellStyle name="Comma [0] 3 19 5 3 3 2" xfId="11110" xr:uid="{00000000-0005-0000-0000-0000224E0000}"/>
    <cellStyle name="Comma [0] 3 19 5 3 4" xfId="25784" xr:uid="{00000000-0005-0000-0000-0000234E0000}"/>
    <cellStyle name="Comma [0] 3 19 5 3_REKAP IBT" xfId="25785" xr:uid="{00000000-0005-0000-0000-0000244E0000}"/>
    <cellStyle name="Comma [0] 3 19 5 4" xfId="25786" xr:uid="{00000000-0005-0000-0000-0000254E0000}"/>
    <cellStyle name="Comma [0] 3 19 5 4 2" xfId="25787" xr:uid="{00000000-0005-0000-0000-0000264E0000}"/>
    <cellStyle name="Comma [0] 3 19 5 5" xfId="25790" xr:uid="{00000000-0005-0000-0000-0000274E0000}"/>
    <cellStyle name="Comma [0] 3 19 5 5 2" xfId="25792" xr:uid="{00000000-0005-0000-0000-0000284E0000}"/>
    <cellStyle name="Comma [0] 3 19 5 6" xfId="25794" xr:uid="{00000000-0005-0000-0000-0000294E0000}"/>
    <cellStyle name="Comma [0] 3 19 5_REKAP IBT" xfId="25795" xr:uid="{00000000-0005-0000-0000-00002A4E0000}"/>
    <cellStyle name="Comma [0] 3 19 6" xfId="25797" xr:uid="{00000000-0005-0000-0000-00002B4E0000}"/>
    <cellStyle name="Comma [0] 3 19 6 2" xfId="25800" xr:uid="{00000000-0005-0000-0000-00002C4E0000}"/>
    <cellStyle name="Comma [0] 3 19 6 2 2" xfId="12622" xr:uid="{00000000-0005-0000-0000-00002D4E0000}"/>
    <cellStyle name="Comma [0] 3 19 6 2 2 2" xfId="25802" xr:uid="{00000000-0005-0000-0000-00002E4E0000}"/>
    <cellStyle name="Comma [0] 3 19 6 2 3" xfId="12624" xr:uid="{00000000-0005-0000-0000-00002F4E0000}"/>
    <cellStyle name="Comma [0] 3 19 6 2 3 2" xfId="25803" xr:uid="{00000000-0005-0000-0000-0000304E0000}"/>
    <cellStyle name="Comma [0] 3 19 6 2 4" xfId="10558" xr:uid="{00000000-0005-0000-0000-0000314E0000}"/>
    <cellStyle name="Comma [0] 3 19 6 2_REKAP IBT" xfId="25806" xr:uid="{00000000-0005-0000-0000-0000324E0000}"/>
    <cellStyle name="Comma [0] 3 19 6 3" xfId="25807" xr:uid="{00000000-0005-0000-0000-0000334E0000}"/>
    <cellStyle name="Comma [0] 3 19 6 3 2" xfId="25808" xr:uid="{00000000-0005-0000-0000-0000344E0000}"/>
    <cellStyle name="Comma [0] 3 19 6 3 2 2" xfId="25811" xr:uid="{00000000-0005-0000-0000-0000354E0000}"/>
    <cellStyle name="Comma [0] 3 19 6 3 3" xfId="25812" xr:uid="{00000000-0005-0000-0000-0000364E0000}"/>
    <cellStyle name="Comma [0] 3 19 6 3 3 2" xfId="25813" xr:uid="{00000000-0005-0000-0000-0000374E0000}"/>
    <cellStyle name="Comma [0] 3 19 6 3 4" xfId="25816" xr:uid="{00000000-0005-0000-0000-0000384E0000}"/>
    <cellStyle name="Comma [0] 3 19 6 3_REKAP IBT" xfId="25818" xr:uid="{00000000-0005-0000-0000-0000394E0000}"/>
    <cellStyle name="Comma [0] 3 19 6 4" xfId="25819" xr:uid="{00000000-0005-0000-0000-00003A4E0000}"/>
    <cellStyle name="Comma [0] 3 19 6 4 2" xfId="25820" xr:uid="{00000000-0005-0000-0000-00003B4E0000}"/>
    <cellStyle name="Comma [0] 3 19 6 5" xfId="25822" xr:uid="{00000000-0005-0000-0000-00003C4E0000}"/>
    <cellStyle name="Comma [0] 3 19 6 5 2" xfId="9181" xr:uid="{00000000-0005-0000-0000-00003D4E0000}"/>
    <cellStyle name="Comma [0] 3 19 6 6" xfId="25824" xr:uid="{00000000-0005-0000-0000-00003E4E0000}"/>
    <cellStyle name="Comma [0] 3 19 6_REKAP IBT" xfId="25825" xr:uid="{00000000-0005-0000-0000-00003F4E0000}"/>
    <cellStyle name="Comma [0] 3 19 7" xfId="25826" xr:uid="{00000000-0005-0000-0000-0000404E0000}"/>
    <cellStyle name="Comma [0] 3 19 7 2" xfId="25828" xr:uid="{00000000-0005-0000-0000-0000414E0000}"/>
    <cellStyle name="Comma [0] 3 19 7 2 2" xfId="25829" xr:uid="{00000000-0005-0000-0000-0000424E0000}"/>
    <cellStyle name="Comma [0] 3 19 7 2 2 2" xfId="25832" xr:uid="{00000000-0005-0000-0000-0000434E0000}"/>
    <cellStyle name="Comma [0] 3 19 7 2 3" xfId="25833" xr:uid="{00000000-0005-0000-0000-0000444E0000}"/>
    <cellStyle name="Comma [0] 3 19 7 2 3 2" xfId="25834" xr:uid="{00000000-0005-0000-0000-0000454E0000}"/>
    <cellStyle name="Comma [0] 3 19 7 2 4" xfId="25835" xr:uid="{00000000-0005-0000-0000-0000464E0000}"/>
    <cellStyle name="Comma [0] 3 19 7 2_REKAP IBT" xfId="12115" xr:uid="{00000000-0005-0000-0000-0000474E0000}"/>
    <cellStyle name="Comma [0] 3 19 7 3" xfId="25836" xr:uid="{00000000-0005-0000-0000-0000484E0000}"/>
    <cellStyle name="Comma [0] 3 19 7 3 2" xfId="25837" xr:uid="{00000000-0005-0000-0000-0000494E0000}"/>
    <cellStyle name="Comma [0] 3 19 7 3 2 2" xfId="25838" xr:uid="{00000000-0005-0000-0000-00004A4E0000}"/>
    <cellStyle name="Comma [0] 3 19 7 3 3" xfId="25839" xr:uid="{00000000-0005-0000-0000-00004B4E0000}"/>
    <cellStyle name="Comma [0] 3 19 7 3 3 2" xfId="25840" xr:uid="{00000000-0005-0000-0000-00004C4E0000}"/>
    <cellStyle name="Comma [0] 3 19 7 3 4" xfId="25841" xr:uid="{00000000-0005-0000-0000-00004D4E0000}"/>
    <cellStyle name="Comma [0] 3 19 7 3_REKAP IBT" xfId="5575" xr:uid="{00000000-0005-0000-0000-00004E4E0000}"/>
    <cellStyle name="Comma [0] 3 19 7 4" xfId="25842" xr:uid="{00000000-0005-0000-0000-00004F4E0000}"/>
    <cellStyle name="Comma [0] 3 19 7 4 2" xfId="25843" xr:uid="{00000000-0005-0000-0000-0000504E0000}"/>
    <cellStyle name="Comma [0] 3 19 7 5" xfId="25845" xr:uid="{00000000-0005-0000-0000-0000514E0000}"/>
    <cellStyle name="Comma [0] 3 19 7 5 2" xfId="25846" xr:uid="{00000000-0005-0000-0000-0000524E0000}"/>
    <cellStyle name="Comma [0] 3 19 7 6" xfId="25847" xr:uid="{00000000-0005-0000-0000-0000534E0000}"/>
    <cellStyle name="Comma [0] 3 19 7_REKAP IBT" xfId="25850" xr:uid="{00000000-0005-0000-0000-0000544E0000}"/>
    <cellStyle name="Comma [0] 3 19 8" xfId="25851" xr:uid="{00000000-0005-0000-0000-0000554E0000}"/>
    <cellStyle name="Comma [0] 3 19 8 2" xfId="25852" xr:uid="{00000000-0005-0000-0000-0000564E0000}"/>
    <cellStyle name="Comma [0] 3 19 8 2 2" xfId="15419" xr:uid="{00000000-0005-0000-0000-0000574E0000}"/>
    <cellStyle name="Comma [0] 3 19 8 2 2 2" xfId="7407" xr:uid="{00000000-0005-0000-0000-0000584E0000}"/>
    <cellStyle name="Comma [0] 3 19 8 2 3" xfId="15437" xr:uid="{00000000-0005-0000-0000-0000594E0000}"/>
    <cellStyle name="Comma [0] 3 19 8 2 3 2" xfId="15440" xr:uid="{00000000-0005-0000-0000-00005A4E0000}"/>
    <cellStyle name="Comma [0] 3 19 8 2 4" xfId="15458" xr:uid="{00000000-0005-0000-0000-00005B4E0000}"/>
    <cellStyle name="Comma [0] 3 19 8 2_REKAP IBT" xfId="25853" xr:uid="{00000000-0005-0000-0000-00005C4E0000}"/>
    <cellStyle name="Comma [0] 3 19 8 3" xfId="25855" xr:uid="{00000000-0005-0000-0000-00005D4E0000}"/>
    <cellStyle name="Comma [0] 3 19 8 3 2" xfId="25857" xr:uid="{00000000-0005-0000-0000-00005E4E0000}"/>
    <cellStyle name="Comma [0] 3 19 8 3 2 2" xfId="25859" xr:uid="{00000000-0005-0000-0000-00005F4E0000}"/>
    <cellStyle name="Comma [0] 3 19 8 3 3" xfId="25861" xr:uid="{00000000-0005-0000-0000-0000604E0000}"/>
    <cellStyle name="Comma [0] 3 19 8 3 3 2" xfId="25862" xr:uid="{00000000-0005-0000-0000-0000614E0000}"/>
    <cellStyle name="Comma [0] 3 19 8 3 4" xfId="25864" xr:uid="{00000000-0005-0000-0000-0000624E0000}"/>
    <cellStyle name="Comma [0] 3 19 8 3_REKAP IBT" xfId="25866" xr:uid="{00000000-0005-0000-0000-0000634E0000}"/>
    <cellStyle name="Comma [0] 3 19 8 4" xfId="25869" xr:uid="{00000000-0005-0000-0000-0000644E0000}"/>
    <cellStyle name="Comma [0] 3 19 8 4 2" xfId="25871" xr:uid="{00000000-0005-0000-0000-0000654E0000}"/>
    <cellStyle name="Comma [0] 3 19 8 5" xfId="25873" xr:uid="{00000000-0005-0000-0000-0000664E0000}"/>
    <cellStyle name="Comma [0] 3 19 8 5 2" xfId="25875" xr:uid="{00000000-0005-0000-0000-0000674E0000}"/>
    <cellStyle name="Comma [0] 3 19 8 6" xfId="9461" xr:uid="{00000000-0005-0000-0000-0000684E0000}"/>
    <cellStyle name="Comma [0] 3 19 8_REKAP IBT" xfId="25876" xr:uid="{00000000-0005-0000-0000-0000694E0000}"/>
    <cellStyle name="Comma [0] 3 19 9" xfId="25877" xr:uid="{00000000-0005-0000-0000-00006A4E0000}"/>
    <cellStyle name="Comma [0] 3 19 9 2" xfId="25880" xr:uid="{00000000-0005-0000-0000-00006B4E0000}"/>
    <cellStyle name="Comma [0] 3 19 9 2 2" xfId="25884" xr:uid="{00000000-0005-0000-0000-00006C4E0000}"/>
    <cellStyle name="Comma [0] 3 19 9 2 2 2" xfId="25885" xr:uid="{00000000-0005-0000-0000-00006D4E0000}"/>
    <cellStyle name="Comma [0] 3 19 9 2 3" xfId="25887" xr:uid="{00000000-0005-0000-0000-00006E4E0000}"/>
    <cellStyle name="Comma [0] 3 19 9 2 3 2" xfId="25891" xr:uid="{00000000-0005-0000-0000-00006F4E0000}"/>
    <cellStyle name="Comma [0] 3 19 9 2 4" xfId="25893" xr:uid="{00000000-0005-0000-0000-0000704E0000}"/>
    <cellStyle name="Comma [0] 3 19 9 2_REKAP IBT" xfId="25896" xr:uid="{00000000-0005-0000-0000-0000714E0000}"/>
    <cellStyle name="Comma [0] 3 19 9 3" xfId="25901" xr:uid="{00000000-0005-0000-0000-0000724E0000}"/>
    <cellStyle name="Comma [0] 3 19 9 3 2" xfId="25906" xr:uid="{00000000-0005-0000-0000-0000734E0000}"/>
    <cellStyle name="Comma [0] 3 19 9 3 2 2" xfId="25907" xr:uid="{00000000-0005-0000-0000-0000744E0000}"/>
    <cellStyle name="Comma [0] 3 19 9 3 3" xfId="25909" xr:uid="{00000000-0005-0000-0000-0000754E0000}"/>
    <cellStyle name="Comma [0] 3 19 9 3 3 2" xfId="25911" xr:uid="{00000000-0005-0000-0000-0000764E0000}"/>
    <cellStyle name="Comma [0] 3 19 9 3 4" xfId="25913" xr:uid="{00000000-0005-0000-0000-0000774E0000}"/>
    <cellStyle name="Comma [0] 3 19 9 3_REKAP IBT" xfId="13377" xr:uid="{00000000-0005-0000-0000-0000784E0000}"/>
    <cellStyle name="Comma [0] 3 19 9 4" xfId="25918" xr:uid="{00000000-0005-0000-0000-0000794E0000}"/>
    <cellStyle name="Comma [0] 3 19 9 4 2" xfId="25921" xr:uid="{00000000-0005-0000-0000-00007A4E0000}"/>
    <cellStyle name="Comma [0] 3 19 9 5" xfId="25924" xr:uid="{00000000-0005-0000-0000-00007B4E0000}"/>
    <cellStyle name="Comma [0] 3 19 9 5 2" xfId="25927" xr:uid="{00000000-0005-0000-0000-00007C4E0000}"/>
    <cellStyle name="Comma [0] 3 19 9 6" xfId="25930" xr:uid="{00000000-0005-0000-0000-00007D4E0000}"/>
    <cellStyle name="Comma [0] 3 19 9_REKAP IBT" xfId="25932" xr:uid="{00000000-0005-0000-0000-00007E4E0000}"/>
    <cellStyle name="Comma [0] 3 19_REKAP IBT" xfId="21809" xr:uid="{00000000-0005-0000-0000-00007F4E0000}"/>
    <cellStyle name="Comma [0] 3 2" xfId="25933" xr:uid="{00000000-0005-0000-0000-0000804E0000}"/>
    <cellStyle name="Comma [0] 3 2 10" xfId="8265" xr:uid="{00000000-0005-0000-0000-0000814E0000}"/>
    <cellStyle name="Comma [0] 3 2 10 2" xfId="25934" xr:uid="{00000000-0005-0000-0000-0000824E0000}"/>
    <cellStyle name="Comma [0] 3 2 10 2 2" xfId="25200" xr:uid="{00000000-0005-0000-0000-0000834E0000}"/>
    <cellStyle name="Comma [0] 3 2 10 2 2 2" xfId="25203" xr:uid="{00000000-0005-0000-0000-0000844E0000}"/>
    <cellStyle name="Comma [0] 3 2 10 2 3" xfId="25205" xr:uid="{00000000-0005-0000-0000-0000854E0000}"/>
    <cellStyle name="Comma [0] 3 2 10 2 3 2" xfId="25935" xr:uid="{00000000-0005-0000-0000-0000864E0000}"/>
    <cellStyle name="Comma [0] 3 2 10 2 4" xfId="3321" xr:uid="{00000000-0005-0000-0000-0000874E0000}"/>
    <cellStyle name="Comma [0] 3 2 10 2_REKAP IBT" xfId="25936" xr:uid="{00000000-0005-0000-0000-0000884E0000}"/>
    <cellStyle name="Comma [0] 3 2 10 3" xfId="25937" xr:uid="{00000000-0005-0000-0000-0000894E0000}"/>
    <cellStyle name="Comma [0] 3 2 10 3 2" xfId="25214" xr:uid="{00000000-0005-0000-0000-00008A4E0000}"/>
    <cellStyle name="Comma [0] 3 2 10 3 2 2" xfId="7752" xr:uid="{00000000-0005-0000-0000-00008B4E0000}"/>
    <cellStyle name="Comma [0] 3 2 10 3 3" xfId="25216" xr:uid="{00000000-0005-0000-0000-00008C4E0000}"/>
    <cellStyle name="Comma [0] 3 2 10 3 3 2" xfId="25938" xr:uid="{00000000-0005-0000-0000-00008D4E0000}"/>
    <cellStyle name="Comma [0] 3 2 10 3 4" xfId="25939" xr:uid="{00000000-0005-0000-0000-00008E4E0000}"/>
    <cellStyle name="Comma [0] 3 2 10 3_REKAP IBT" xfId="17896" xr:uid="{00000000-0005-0000-0000-00008F4E0000}"/>
    <cellStyle name="Comma [0] 3 2 10 4" xfId="25940" xr:uid="{00000000-0005-0000-0000-0000904E0000}"/>
    <cellStyle name="Comma [0] 3 2 10 4 2" xfId="25941" xr:uid="{00000000-0005-0000-0000-0000914E0000}"/>
    <cellStyle name="Comma [0] 3 2 10 5" xfId="25942" xr:uid="{00000000-0005-0000-0000-0000924E0000}"/>
    <cellStyle name="Comma [0] 3 2 10 5 2" xfId="25943" xr:uid="{00000000-0005-0000-0000-0000934E0000}"/>
    <cellStyle name="Comma [0] 3 2 10 6" xfId="25944" xr:uid="{00000000-0005-0000-0000-0000944E0000}"/>
    <cellStyle name="Comma [0] 3 2 10_REKAP IBT" xfId="25945" xr:uid="{00000000-0005-0000-0000-0000954E0000}"/>
    <cellStyle name="Comma [0] 3 2 11" xfId="25946" xr:uid="{00000000-0005-0000-0000-0000964E0000}"/>
    <cellStyle name="Comma [0] 3 2 11 2" xfId="25947" xr:uid="{00000000-0005-0000-0000-0000974E0000}"/>
    <cellStyle name="Comma [0] 3 2 11 2 2" xfId="25234" xr:uid="{00000000-0005-0000-0000-0000984E0000}"/>
    <cellStyle name="Comma [0] 3 2 11 2 2 2" xfId="25237" xr:uid="{00000000-0005-0000-0000-0000994E0000}"/>
    <cellStyle name="Comma [0] 3 2 11 2 3" xfId="25239" xr:uid="{00000000-0005-0000-0000-00009A4E0000}"/>
    <cellStyle name="Comma [0] 3 2 11 2 3 2" xfId="25948" xr:uid="{00000000-0005-0000-0000-00009B4E0000}"/>
    <cellStyle name="Comma [0] 3 2 11 2 4" xfId="25949" xr:uid="{00000000-0005-0000-0000-00009C4E0000}"/>
    <cellStyle name="Comma [0] 3 2 11 2_REKAP IBT" xfId="12122" xr:uid="{00000000-0005-0000-0000-00009D4E0000}"/>
    <cellStyle name="Comma [0] 3 2 11 3" xfId="4435" xr:uid="{00000000-0005-0000-0000-00009E4E0000}"/>
    <cellStyle name="Comma [0] 3 2 11 3 2" xfId="4444" xr:uid="{00000000-0005-0000-0000-00009F4E0000}"/>
    <cellStyle name="Comma [0] 3 2 11 3 2 2" xfId="25252" xr:uid="{00000000-0005-0000-0000-0000A04E0000}"/>
    <cellStyle name="Comma [0] 3 2 11 3 3" xfId="25254" xr:uid="{00000000-0005-0000-0000-0000A14E0000}"/>
    <cellStyle name="Comma [0] 3 2 11 3 3 2" xfId="25950" xr:uid="{00000000-0005-0000-0000-0000A24E0000}"/>
    <cellStyle name="Comma [0] 3 2 11 3 4" xfId="25951" xr:uid="{00000000-0005-0000-0000-0000A34E0000}"/>
    <cellStyle name="Comma [0] 3 2 11 3_REKAP IBT" xfId="25952" xr:uid="{00000000-0005-0000-0000-0000A44E0000}"/>
    <cellStyle name="Comma [0] 3 2 11 4" xfId="4464" xr:uid="{00000000-0005-0000-0000-0000A54E0000}"/>
    <cellStyle name="Comma [0] 3 2 11 4 2" xfId="25954" xr:uid="{00000000-0005-0000-0000-0000A64E0000}"/>
    <cellStyle name="Comma [0] 3 2 11 5" xfId="25955" xr:uid="{00000000-0005-0000-0000-0000A74E0000}"/>
    <cellStyle name="Comma [0] 3 2 11 5 2" xfId="25956" xr:uid="{00000000-0005-0000-0000-0000A84E0000}"/>
    <cellStyle name="Comma [0] 3 2 11 6" xfId="25957" xr:uid="{00000000-0005-0000-0000-0000A94E0000}"/>
    <cellStyle name="Comma [0] 3 2 11_REKAP IBT" xfId="25958" xr:uid="{00000000-0005-0000-0000-0000AA4E0000}"/>
    <cellStyle name="Comma [0] 3 2 12" xfId="25959" xr:uid="{00000000-0005-0000-0000-0000AB4E0000}"/>
    <cellStyle name="Comma [0] 3 2 12 2" xfId="15729" xr:uid="{00000000-0005-0000-0000-0000AC4E0000}"/>
    <cellStyle name="Comma [0] 3 2 12 2 2" xfId="25277" xr:uid="{00000000-0005-0000-0000-0000AD4E0000}"/>
    <cellStyle name="Comma [0] 3 2 12 3" xfId="5230" xr:uid="{00000000-0005-0000-0000-0000AE4E0000}"/>
    <cellStyle name="Comma [0] 3 2 12 3 2" xfId="5233" xr:uid="{00000000-0005-0000-0000-0000AF4E0000}"/>
    <cellStyle name="Comma [0] 3 2 12 4" xfId="4771" xr:uid="{00000000-0005-0000-0000-0000B04E0000}"/>
    <cellStyle name="Comma [0] 3 2 12_REKAP IBT" xfId="7748" xr:uid="{00000000-0005-0000-0000-0000B14E0000}"/>
    <cellStyle name="Comma [0] 3 2 13" xfId="25961" xr:uid="{00000000-0005-0000-0000-0000B24E0000}"/>
    <cellStyle name="Comma [0] 3 2 13 2" xfId="15975" xr:uid="{00000000-0005-0000-0000-0000B34E0000}"/>
    <cellStyle name="Comma [0] 3 2 13 2 2" xfId="13163" xr:uid="{00000000-0005-0000-0000-0000B44E0000}"/>
    <cellStyle name="Comma [0] 3 2 13 3" xfId="5243" xr:uid="{00000000-0005-0000-0000-0000B54E0000}"/>
    <cellStyle name="Comma [0] 3 2 13 3 2" xfId="25311" xr:uid="{00000000-0005-0000-0000-0000B64E0000}"/>
    <cellStyle name="Comma [0] 3 2 13 4" xfId="8301" xr:uid="{00000000-0005-0000-0000-0000B74E0000}"/>
    <cellStyle name="Comma [0] 3 2 13_REKAP IBT" xfId="4566" xr:uid="{00000000-0005-0000-0000-0000B84E0000}"/>
    <cellStyle name="Comma [0] 3 2 14" xfId="2145" xr:uid="{00000000-0005-0000-0000-0000B94E0000}"/>
    <cellStyle name="Comma [0] 3 2 14 2" xfId="955" xr:uid="{00000000-0005-0000-0000-0000BA4E0000}"/>
    <cellStyle name="Comma [0] 3 2 14 2 2" xfId="25326" xr:uid="{00000000-0005-0000-0000-0000BB4E0000}"/>
    <cellStyle name="Comma [0] 3 2 14 3" xfId="15992" xr:uid="{00000000-0005-0000-0000-0000BC4E0000}"/>
    <cellStyle name="Comma [0] 3 2 14 3 2" xfId="25335" xr:uid="{00000000-0005-0000-0000-0000BD4E0000}"/>
    <cellStyle name="Comma [0] 3 2 14 4" xfId="15994" xr:uid="{00000000-0005-0000-0000-0000BE4E0000}"/>
    <cellStyle name="Comma [0] 3 2 14_REKAP IBT" xfId="25962" xr:uid="{00000000-0005-0000-0000-0000BF4E0000}"/>
    <cellStyle name="Comma [0] 3 2 15" xfId="2166" xr:uid="{00000000-0005-0000-0000-0000C04E0000}"/>
    <cellStyle name="Comma [0] 3 2 16" xfId="6198" xr:uid="{00000000-0005-0000-0000-0000C14E0000}"/>
    <cellStyle name="Comma [0] 3 2 17" xfId="49920" xr:uid="{00000000-0005-0000-0000-0000C24E0000}"/>
    <cellStyle name="Comma [0] 3 2 2" xfId="25963" xr:uid="{00000000-0005-0000-0000-0000C34E0000}"/>
    <cellStyle name="Comma [0] 3 2 2 10" xfId="2769" xr:uid="{00000000-0005-0000-0000-0000C44E0000}"/>
    <cellStyle name="Comma [0] 3 2 2 11" xfId="50331" xr:uid="{00000000-0005-0000-0000-0000C54E0000}"/>
    <cellStyle name="Comma [0] 3 2 2 2" xfId="25964" xr:uid="{00000000-0005-0000-0000-0000C64E0000}"/>
    <cellStyle name="Comma [0] 3 2 2 2 2" xfId="25965" xr:uid="{00000000-0005-0000-0000-0000C74E0000}"/>
    <cellStyle name="Comma [0] 3 2 2 2 2 2" xfId="25967" xr:uid="{00000000-0005-0000-0000-0000C84E0000}"/>
    <cellStyle name="Comma [0] 3 2 2 2 3" xfId="25968" xr:uid="{00000000-0005-0000-0000-0000C94E0000}"/>
    <cellStyle name="Comma [0] 3 2 2 2 3 2" xfId="25969" xr:uid="{00000000-0005-0000-0000-0000CA4E0000}"/>
    <cellStyle name="Comma [0] 3 2 2 2 4" xfId="25970" xr:uid="{00000000-0005-0000-0000-0000CB4E0000}"/>
    <cellStyle name="Comma [0] 3 2 2 2_REKAP IBT" xfId="25971" xr:uid="{00000000-0005-0000-0000-0000CC4E0000}"/>
    <cellStyle name="Comma [0] 3 2 2 3" xfId="25973" xr:uid="{00000000-0005-0000-0000-0000CD4E0000}"/>
    <cellStyle name="Comma [0] 3 2 2 3 2" xfId="25974" xr:uid="{00000000-0005-0000-0000-0000CE4E0000}"/>
    <cellStyle name="Comma [0] 3 2 2 3 2 2" xfId="22344" xr:uid="{00000000-0005-0000-0000-0000CF4E0000}"/>
    <cellStyle name="Comma [0] 3 2 2 3 3" xfId="25975" xr:uid="{00000000-0005-0000-0000-0000D04E0000}"/>
    <cellStyle name="Comma [0] 3 2 2 3 3 2" xfId="25976" xr:uid="{00000000-0005-0000-0000-0000D14E0000}"/>
    <cellStyle name="Comma [0] 3 2 2 3 4" xfId="25977" xr:uid="{00000000-0005-0000-0000-0000D24E0000}"/>
    <cellStyle name="Comma [0] 3 2 2 3_REKAP IBT" xfId="12758" xr:uid="{00000000-0005-0000-0000-0000D34E0000}"/>
    <cellStyle name="Comma [0] 3 2 2 4" xfId="25978" xr:uid="{00000000-0005-0000-0000-0000D44E0000}"/>
    <cellStyle name="Comma [0] 3 2 2 4 2" xfId="25979" xr:uid="{00000000-0005-0000-0000-0000D54E0000}"/>
    <cellStyle name="Comma [0] 3 2 2 5" xfId="25984" xr:uid="{00000000-0005-0000-0000-0000D64E0000}"/>
    <cellStyle name="Comma [0] 3 2 2 5 2" xfId="25985" xr:uid="{00000000-0005-0000-0000-0000D74E0000}"/>
    <cellStyle name="Comma [0] 3 2 2 6" xfId="25986" xr:uid="{00000000-0005-0000-0000-0000D84E0000}"/>
    <cellStyle name="Comma [0] 3 2 2 7" xfId="20511" xr:uid="{00000000-0005-0000-0000-0000D94E0000}"/>
    <cellStyle name="Comma [0] 3 2 2 8" xfId="25989" xr:uid="{00000000-0005-0000-0000-0000DA4E0000}"/>
    <cellStyle name="Comma [0] 3 2 2 9" xfId="25990" xr:uid="{00000000-0005-0000-0000-0000DB4E0000}"/>
    <cellStyle name="Comma [0] 3 2 2_REKAP IBT" xfId="17253" xr:uid="{00000000-0005-0000-0000-0000DC4E0000}"/>
    <cellStyle name="Comma [0] 3 2 3" xfId="25991" xr:uid="{00000000-0005-0000-0000-0000DD4E0000}"/>
    <cellStyle name="Comma [0] 3 2 3 2" xfId="7529" xr:uid="{00000000-0005-0000-0000-0000DE4E0000}"/>
    <cellStyle name="Comma [0] 3 2 3 2 2" xfId="25992" xr:uid="{00000000-0005-0000-0000-0000DF4E0000}"/>
    <cellStyle name="Comma [0] 3 2 3 2 2 2" xfId="25993" xr:uid="{00000000-0005-0000-0000-0000E04E0000}"/>
    <cellStyle name="Comma [0] 3 2 3 2 3" xfId="25994" xr:uid="{00000000-0005-0000-0000-0000E14E0000}"/>
    <cellStyle name="Comma [0] 3 2 3 2 3 2" xfId="25995" xr:uid="{00000000-0005-0000-0000-0000E24E0000}"/>
    <cellStyle name="Comma [0] 3 2 3 2 4" xfId="25996" xr:uid="{00000000-0005-0000-0000-0000E34E0000}"/>
    <cellStyle name="Comma [0] 3 2 3 2_REKAP IBT" xfId="25997" xr:uid="{00000000-0005-0000-0000-0000E44E0000}"/>
    <cellStyle name="Comma [0] 3 2 3 3" xfId="25998" xr:uid="{00000000-0005-0000-0000-0000E54E0000}"/>
    <cellStyle name="Comma [0] 3 2 3 3 2" xfId="16752" xr:uid="{00000000-0005-0000-0000-0000E64E0000}"/>
    <cellStyle name="Comma [0] 3 2 3 3 2 2" xfId="25999" xr:uid="{00000000-0005-0000-0000-0000E74E0000}"/>
    <cellStyle name="Comma [0] 3 2 3 3 3" xfId="26000" xr:uid="{00000000-0005-0000-0000-0000E84E0000}"/>
    <cellStyle name="Comma [0] 3 2 3 3 3 2" xfId="19643" xr:uid="{00000000-0005-0000-0000-0000E94E0000}"/>
    <cellStyle name="Comma [0] 3 2 3 3 4" xfId="26001" xr:uid="{00000000-0005-0000-0000-0000EA4E0000}"/>
    <cellStyle name="Comma [0] 3 2 3 3_REKAP IBT" xfId="26002" xr:uid="{00000000-0005-0000-0000-0000EB4E0000}"/>
    <cellStyle name="Comma [0] 3 2 3 4" xfId="26003" xr:uid="{00000000-0005-0000-0000-0000EC4E0000}"/>
    <cellStyle name="Comma [0] 3 2 3 4 2" xfId="21419" xr:uid="{00000000-0005-0000-0000-0000ED4E0000}"/>
    <cellStyle name="Comma [0] 3 2 3 5" xfId="26008" xr:uid="{00000000-0005-0000-0000-0000EE4E0000}"/>
    <cellStyle name="Comma [0] 3 2 3 5 2" xfId="26010" xr:uid="{00000000-0005-0000-0000-0000EF4E0000}"/>
    <cellStyle name="Comma [0] 3 2 3 6" xfId="26011" xr:uid="{00000000-0005-0000-0000-0000F04E0000}"/>
    <cellStyle name="Comma [0] 3 2 3_REKAP IBT" xfId="26013" xr:uid="{00000000-0005-0000-0000-0000F14E0000}"/>
    <cellStyle name="Comma [0] 3 2 4" xfId="26014" xr:uid="{00000000-0005-0000-0000-0000F24E0000}"/>
    <cellStyle name="Comma [0] 3 2 4 2" xfId="26015" xr:uid="{00000000-0005-0000-0000-0000F34E0000}"/>
    <cellStyle name="Comma [0] 3 2 4 2 2" xfId="26016" xr:uid="{00000000-0005-0000-0000-0000F44E0000}"/>
    <cellStyle name="Comma [0] 3 2 4 2 2 2" xfId="26017" xr:uid="{00000000-0005-0000-0000-0000F54E0000}"/>
    <cellStyle name="Comma [0] 3 2 4 2 3" xfId="26018" xr:uid="{00000000-0005-0000-0000-0000F64E0000}"/>
    <cellStyle name="Comma [0] 3 2 4 2 3 2" xfId="26019" xr:uid="{00000000-0005-0000-0000-0000F74E0000}"/>
    <cellStyle name="Comma [0] 3 2 4 2 4" xfId="26020" xr:uid="{00000000-0005-0000-0000-0000F84E0000}"/>
    <cellStyle name="Comma [0] 3 2 4 2_REKAP IBT" xfId="26021" xr:uid="{00000000-0005-0000-0000-0000F94E0000}"/>
    <cellStyle name="Comma [0] 3 2 4 3" xfId="26025" xr:uid="{00000000-0005-0000-0000-0000FA4E0000}"/>
    <cellStyle name="Comma [0] 3 2 4 3 2" xfId="26026" xr:uid="{00000000-0005-0000-0000-0000FB4E0000}"/>
    <cellStyle name="Comma [0] 3 2 4 3 2 2" xfId="26027" xr:uid="{00000000-0005-0000-0000-0000FC4E0000}"/>
    <cellStyle name="Comma [0] 3 2 4 3 3" xfId="17237" xr:uid="{00000000-0005-0000-0000-0000FD4E0000}"/>
    <cellStyle name="Comma [0] 3 2 4 3 3 2" xfId="26028" xr:uid="{00000000-0005-0000-0000-0000FE4E0000}"/>
    <cellStyle name="Comma [0] 3 2 4 3 4" xfId="26029" xr:uid="{00000000-0005-0000-0000-0000FF4E0000}"/>
    <cellStyle name="Comma [0] 3 2 4 3_REKAP IBT" xfId="17980" xr:uid="{00000000-0005-0000-0000-0000004F0000}"/>
    <cellStyle name="Comma [0] 3 2 4 4" xfId="26030" xr:uid="{00000000-0005-0000-0000-0000014F0000}"/>
    <cellStyle name="Comma [0] 3 2 4 4 2" xfId="16127" xr:uid="{00000000-0005-0000-0000-0000024F0000}"/>
    <cellStyle name="Comma [0] 3 2 4 5" xfId="26035" xr:uid="{00000000-0005-0000-0000-0000034F0000}"/>
    <cellStyle name="Comma [0] 3 2 4 5 2" xfId="26036" xr:uid="{00000000-0005-0000-0000-0000044F0000}"/>
    <cellStyle name="Comma [0] 3 2 4 6" xfId="26037" xr:uid="{00000000-0005-0000-0000-0000054F0000}"/>
    <cellStyle name="Comma [0] 3 2 4_REKAP IBT" xfId="14954" xr:uid="{00000000-0005-0000-0000-0000064F0000}"/>
    <cellStyle name="Comma [0] 3 2 5" xfId="14683" xr:uid="{00000000-0005-0000-0000-0000074F0000}"/>
    <cellStyle name="Comma [0] 3 2 5 2" xfId="14685" xr:uid="{00000000-0005-0000-0000-0000084F0000}"/>
    <cellStyle name="Comma [0] 3 2 5 2 2" xfId="26038" xr:uid="{00000000-0005-0000-0000-0000094F0000}"/>
    <cellStyle name="Comma [0] 3 2 5 2 2 2" xfId="26039" xr:uid="{00000000-0005-0000-0000-00000A4F0000}"/>
    <cellStyle name="Comma [0] 3 2 5 2 3" xfId="26040" xr:uid="{00000000-0005-0000-0000-00000B4F0000}"/>
    <cellStyle name="Comma [0] 3 2 5 2 3 2" xfId="26041" xr:uid="{00000000-0005-0000-0000-00000C4F0000}"/>
    <cellStyle name="Comma [0] 3 2 5 2 4" xfId="26042" xr:uid="{00000000-0005-0000-0000-00000D4F0000}"/>
    <cellStyle name="Comma [0] 3 2 5 2_REKAP IBT" xfId="17174" xr:uid="{00000000-0005-0000-0000-00000E4F0000}"/>
    <cellStyle name="Comma [0] 3 2 5 3" xfId="14687" xr:uid="{00000000-0005-0000-0000-00000F4F0000}"/>
    <cellStyle name="Comma [0] 3 2 5 3 2" xfId="26044" xr:uid="{00000000-0005-0000-0000-0000104F0000}"/>
    <cellStyle name="Comma [0] 3 2 5 3 2 2" xfId="16618" xr:uid="{00000000-0005-0000-0000-0000114F0000}"/>
    <cellStyle name="Comma [0] 3 2 5 3 3" xfId="26046" xr:uid="{00000000-0005-0000-0000-0000124F0000}"/>
    <cellStyle name="Comma [0] 3 2 5 3 3 2" xfId="26048" xr:uid="{00000000-0005-0000-0000-0000134F0000}"/>
    <cellStyle name="Comma [0] 3 2 5 3 4" xfId="17693" xr:uid="{00000000-0005-0000-0000-0000144F0000}"/>
    <cellStyle name="Comma [0] 3 2 5 3_REKAP IBT" xfId="26049" xr:uid="{00000000-0005-0000-0000-0000154F0000}"/>
    <cellStyle name="Comma [0] 3 2 5 4" xfId="26050" xr:uid="{00000000-0005-0000-0000-0000164F0000}"/>
    <cellStyle name="Comma [0] 3 2 5 4 2" xfId="26051" xr:uid="{00000000-0005-0000-0000-0000174F0000}"/>
    <cellStyle name="Comma [0] 3 2 5 5" xfId="26056" xr:uid="{00000000-0005-0000-0000-0000184F0000}"/>
    <cellStyle name="Comma [0] 3 2 5 5 2" xfId="26057" xr:uid="{00000000-0005-0000-0000-0000194F0000}"/>
    <cellStyle name="Comma [0] 3 2 5 6" xfId="26058" xr:uid="{00000000-0005-0000-0000-00001A4F0000}"/>
    <cellStyle name="Comma [0] 3 2 5_REKAP IBT" xfId="14690" xr:uid="{00000000-0005-0000-0000-00001B4F0000}"/>
    <cellStyle name="Comma [0] 3 2 6" xfId="14694" xr:uid="{00000000-0005-0000-0000-00001C4F0000}"/>
    <cellStyle name="Comma [0] 3 2 6 2" xfId="5176" xr:uid="{00000000-0005-0000-0000-00001D4F0000}"/>
    <cellStyle name="Comma [0] 3 2 6 2 2" xfId="26059" xr:uid="{00000000-0005-0000-0000-00001E4F0000}"/>
    <cellStyle name="Comma [0] 3 2 6 2 2 2" xfId="26060" xr:uid="{00000000-0005-0000-0000-00001F4F0000}"/>
    <cellStyle name="Comma [0] 3 2 6 2 3" xfId="26061" xr:uid="{00000000-0005-0000-0000-0000204F0000}"/>
    <cellStyle name="Comma [0] 3 2 6 2 3 2" xfId="26062" xr:uid="{00000000-0005-0000-0000-0000214F0000}"/>
    <cellStyle name="Comma [0] 3 2 6 2 4" xfId="26063" xr:uid="{00000000-0005-0000-0000-0000224F0000}"/>
    <cellStyle name="Comma [0] 3 2 6 2_REKAP IBT" xfId="26065" xr:uid="{00000000-0005-0000-0000-0000234F0000}"/>
    <cellStyle name="Comma [0] 3 2 6 3" xfId="26066" xr:uid="{00000000-0005-0000-0000-0000244F0000}"/>
    <cellStyle name="Comma [0] 3 2 6 3 2" xfId="26067" xr:uid="{00000000-0005-0000-0000-0000254F0000}"/>
    <cellStyle name="Comma [0] 3 2 6 3 2 2" xfId="26069" xr:uid="{00000000-0005-0000-0000-0000264F0000}"/>
    <cellStyle name="Comma [0] 3 2 6 3 3" xfId="26070" xr:uid="{00000000-0005-0000-0000-0000274F0000}"/>
    <cellStyle name="Comma [0] 3 2 6 3 3 2" xfId="26072" xr:uid="{00000000-0005-0000-0000-0000284F0000}"/>
    <cellStyle name="Comma [0] 3 2 6 3 4" xfId="26073" xr:uid="{00000000-0005-0000-0000-0000294F0000}"/>
    <cellStyle name="Comma [0] 3 2 6 3_REKAP IBT" xfId="26075" xr:uid="{00000000-0005-0000-0000-00002A4F0000}"/>
    <cellStyle name="Comma [0] 3 2 6 4" xfId="18697" xr:uid="{00000000-0005-0000-0000-00002B4F0000}"/>
    <cellStyle name="Comma [0] 3 2 6 4 2" xfId="26076" xr:uid="{00000000-0005-0000-0000-00002C4F0000}"/>
    <cellStyle name="Comma [0] 3 2 6 5" xfId="26081" xr:uid="{00000000-0005-0000-0000-00002D4F0000}"/>
    <cellStyle name="Comma [0] 3 2 6 5 2" xfId="26082" xr:uid="{00000000-0005-0000-0000-00002E4F0000}"/>
    <cellStyle name="Comma [0] 3 2 6 6" xfId="620" xr:uid="{00000000-0005-0000-0000-00002F4F0000}"/>
    <cellStyle name="Comma [0] 3 2 6_REKAP IBT" xfId="19757" xr:uid="{00000000-0005-0000-0000-0000304F0000}"/>
    <cellStyle name="Comma [0] 3 2 7" xfId="8161" xr:uid="{00000000-0005-0000-0000-0000314F0000}"/>
    <cellStyle name="Comma [0] 3 2 7 2" xfId="14696" xr:uid="{00000000-0005-0000-0000-0000324F0000}"/>
    <cellStyle name="Comma [0] 3 2 7 2 2" xfId="26083" xr:uid="{00000000-0005-0000-0000-0000334F0000}"/>
    <cellStyle name="Comma [0] 3 2 7 2 2 2" xfId="26086" xr:uid="{00000000-0005-0000-0000-0000344F0000}"/>
    <cellStyle name="Comma [0] 3 2 7 2 3" xfId="26087" xr:uid="{00000000-0005-0000-0000-0000354F0000}"/>
    <cellStyle name="Comma [0] 3 2 7 2 3 2" xfId="26088" xr:uid="{00000000-0005-0000-0000-0000364F0000}"/>
    <cellStyle name="Comma [0] 3 2 7 2 4" xfId="26089" xr:uid="{00000000-0005-0000-0000-0000374F0000}"/>
    <cellStyle name="Comma [0] 3 2 7 2_REKAP IBT" xfId="5566" xr:uid="{00000000-0005-0000-0000-0000384F0000}"/>
    <cellStyle name="Comma [0] 3 2 7 3" xfId="17805" xr:uid="{00000000-0005-0000-0000-0000394F0000}"/>
    <cellStyle name="Comma [0] 3 2 7 3 2" xfId="7847" xr:uid="{00000000-0005-0000-0000-00003A4F0000}"/>
    <cellStyle name="Comma [0] 3 2 7 3 2 2" xfId="7850" xr:uid="{00000000-0005-0000-0000-00003B4F0000}"/>
    <cellStyle name="Comma [0] 3 2 7 3 3" xfId="7866" xr:uid="{00000000-0005-0000-0000-00003C4F0000}"/>
    <cellStyle name="Comma [0] 3 2 7 3 3 2" xfId="7870" xr:uid="{00000000-0005-0000-0000-00003D4F0000}"/>
    <cellStyle name="Comma [0] 3 2 7 3 4" xfId="7885" xr:uid="{00000000-0005-0000-0000-00003E4F0000}"/>
    <cellStyle name="Comma [0] 3 2 7 3_REKAP IBT" xfId="26090" xr:uid="{00000000-0005-0000-0000-00003F4F0000}"/>
    <cellStyle name="Comma [0] 3 2 7 4" xfId="26091" xr:uid="{00000000-0005-0000-0000-0000404F0000}"/>
    <cellStyle name="Comma [0] 3 2 7 4 2" xfId="26092" xr:uid="{00000000-0005-0000-0000-0000414F0000}"/>
    <cellStyle name="Comma [0] 3 2 7 5" xfId="26097" xr:uid="{00000000-0005-0000-0000-0000424F0000}"/>
    <cellStyle name="Comma [0] 3 2 7 5 2" xfId="26098" xr:uid="{00000000-0005-0000-0000-0000434F0000}"/>
    <cellStyle name="Comma [0] 3 2 7 6" xfId="5560" xr:uid="{00000000-0005-0000-0000-0000444F0000}"/>
    <cellStyle name="Comma [0] 3 2 7_REKAP IBT" xfId="26099" xr:uid="{00000000-0005-0000-0000-0000454F0000}"/>
    <cellStyle name="Comma [0] 3 2 8" xfId="14698" xr:uid="{00000000-0005-0000-0000-0000464F0000}"/>
    <cellStyle name="Comma [0] 3 2 8 2" xfId="14700" xr:uid="{00000000-0005-0000-0000-0000474F0000}"/>
    <cellStyle name="Comma [0] 3 2 8 2 2" xfId="26100" xr:uid="{00000000-0005-0000-0000-0000484F0000}"/>
    <cellStyle name="Comma [0] 3 2 8 2 2 2" xfId="26102" xr:uid="{00000000-0005-0000-0000-0000494F0000}"/>
    <cellStyle name="Comma [0] 3 2 8 2 3" xfId="26103" xr:uid="{00000000-0005-0000-0000-00004A4F0000}"/>
    <cellStyle name="Comma [0] 3 2 8 2 3 2" xfId="26105" xr:uid="{00000000-0005-0000-0000-00004B4F0000}"/>
    <cellStyle name="Comma [0] 3 2 8 2 4" xfId="26106" xr:uid="{00000000-0005-0000-0000-00004C4F0000}"/>
    <cellStyle name="Comma [0] 3 2 8 2_REKAP IBT" xfId="26112" xr:uid="{00000000-0005-0000-0000-00004D4F0000}"/>
    <cellStyle name="Comma [0] 3 2 8 3" xfId="26114" xr:uid="{00000000-0005-0000-0000-00004E4F0000}"/>
    <cellStyle name="Comma [0] 3 2 8 3 2" xfId="26115" xr:uid="{00000000-0005-0000-0000-00004F4F0000}"/>
    <cellStyle name="Comma [0] 3 2 8 3 2 2" xfId="26116" xr:uid="{00000000-0005-0000-0000-0000504F0000}"/>
    <cellStyle name="Comma [0] 3 2 8 3 3" xfId="26117" xr:uid="{00000000-0005-0000-0000-0000514F0000}"/>
    <cellStyle name="Comma [0] 3 2 8 3 3 2" xfId="26118" xr:uid="{00000000-0005-0000-0000-0000524F0000}"/>
    <cellStyle name="Comma [0] 3 2 8 3 4" xfId="26119" xr:uid="{00000000-0005-0000-0000-0000534F0000}"/>
    <cellStyle name="Comma [0] 3 2 8 3_REKAP IBT" xfId="26120" xr:uid="{00000000-0005-0000-0000-0000544F0000}"/>
    <cellStyle name="Comma [0] 3 2 8 4" xfId="26121" xr:uid="{00000000-0005-0000-0000-0000554F0000}"/>
    <cellStyle name="Comma [0] 3 2 8 4 2" xfId="26122" xr:uid="{00000000-0005-0000-0000-0000564F0000}"/>
    <cellStyle name="Comma [0] 3 2 8 5" xfId="26127" xr:uid="{00000000-0005-0000-0000-0000574F0000}"/>
    <cellStyle name="Comma [0] 3 2 8 5 2" xfId="26128" xr:uid="{00000000-0005-0000-0000-0000584F0000}"/>
    <cellStyle name="Comma [0] 3 2 8 6" xfId="5565" xr:uid="{00000000-0005-0000-0000-0000594F0000}"/>
    <cellStyle name="Comma [0] 3 2 8_REKAP IBT" xfId="8930" xr:uid="{00000000-0005-0000-0000-00005A4F0000}"/>
    <cellStyle name="Comma [0] 3 2 9" xfId="14702" xr:uid="{00000000-0005-0000-0000-00005B4F0000}"/>
    <cellStyle name="Comma [0] 3 2 9 2" xfId="14289" xr:uid="{00000000-0005-0000-0000-00005C4F0000}"/>
    <cellStyle name="Comma [0] 3 2 9 2 2" xfId="26129" xr:uid="{00000000-0005-0000-0000-00005D4F0000}"/>
    <cellStyle name="Comma [0] 3 2 9 2 2 2" xfId="20045" xr:uid="{00000000-0005-0000-0000-00005E4F0000}"/>
    <cellStyle name="Comma [0] 3 2 9 2 3" xfId="26130" xr:uid="{00000000-0005-0000-0000-00005F4F0000}"/>
    <cellStyle name="Comma [0] 3 2 9 2 3 2" xfId="20449" xr:uid="{00000000-0005-0000-0000-0000604F0000}"/>
    <cellStyle name="Comma [0] 3 2 9 2 4" xfId="26131" xr:uid="{00000000-0005-0000-0000-0000614F0000}"/>
    <cellStyle name="Comma [0] 3 2 9 2_REKAP IBT" xfId="26132" xr:uid="{00000000-0005-0000-0000-0000624F0000}"/>
    <cellStyle name="Comma [0] 3 2 9 3" xfId="26133" xr:uid="{00000000-0005-0000-0000-0000634F0000}"/>
    <cellStyle name="Comma [0] 3 2 9 3 2" xfId="26134" xr:uid="{00000000-0005-0000-0000-0000644F0000}"/>
    <cellStyle name="Comma [0] 3 2 9 3 2 2" xfId="26136" xr:uid="{00000000-0005-0000-0000-0000654F0000}"/>
    <cellStyle name="Comma [0] 3 2 9 3 3" xfId="26138" xr:uid="{00000000-0005-0000-0000-0000664F0000}"/>
    <cellStyle name="Comma [0] 3 2 9 3 3 2" xfId="20073" xr:uid="{00000000-0005-0000-0000-0000674F0000}"/>
    <cellStyle name="Comma [0] 3 2 9 3 4" xfId="26139" xr:uid="{00000000-0005-0000-0000-0000684F0000}"/>
    <cellStyle name="Comma [0] 3 2 9 3_REKAP IBT" xfId="26141" xr:uid="{00000000-0005-0000-0000-0000694F0000}"/>
    <cellStyle name="Comma [0] 3 2 9 4" xfId="26142" xr:uid="{00000000-0005-0000-0000-00006A4F0000}"/>
    <cellStyle name="Comma [0] 3 2 9 4 2" xfId="26143" xr:uid="{00000000-0005-0000-0000-00006B4F0000}"/>
    <cellStyle name="Comma [0] 3 2 9 5" xfId="26148" xr:uid="{00000000-0005-0000-0000-00006C4F0000}"/>
    <cellStyle name="Comma [0] 3 2 9 5 2" xfId="26149" xr:uid="{00000000-0005-0000-0000-00006D4F0000}"/>
    <cellStyle name="Comma [0] 3 2 9 6" xfId="26150" xr:uid="{00000000-0005-0000-0000-00006E4F0000}"/>
    <cellStyle name="Comma [0] 3 2 9_REKAP IBT" xfId="26152" xr:uid="{00000000-0005-0000-0000-00006F4F0000}"/>
    <cellStyle name="Comma [0] 3 2_REKAP IBT" xfId="26153" xr:uid="{00000000-0005-0000-0000-0000704F0000}"/>
    <cellStyle name="Comma [0] 3 20" xfId="19099" xr:uid="{00000000-0005-0000-0000-0000714F0000}"/>
    <cellStyle name="Comma [0] 3 20 10" xfId="24527" xr:uid="{00000000-0005-0000-0000-0000724F0000}"/>
    <cellStyle name="Comma [0] 3 20 10 2" xfId="14037" xr:uid="{00000000-0005-0000-0000-0000734F0000}"/>
    <cellStyle name="Comma [0] 3 20 10 2 2" xfId="14041" xr:uid="{00000000-0005-0000-0000-0000744F0000}"/>
    <cellStyle name="Comma [0] 3 20 10 2 2 2" xfId="14045" xr:uid="{00000000-0005-0000-0000-0000754F0000}"/>
    <cellStyle name="Comma [0] 3 20 10 2 3" xfId="14049" xr:uid="{00000000-0005-0000-0000-0000764F0000}"/>
    <cellStyle name="Comma [0] 3 20 10 2 3 2" xfId="24529" xr:uid="{00000000-0005-0000-0000-0000774F0000}"/>
    <cellStyle name="Comma [0] 3 20 10 2 4" xfId="14053" xr:uid="{00000000-0005-0000-0000-0000784F0000}"/>
    <cellStyle name="Comma [0] 3 20 10 2_REKAP IBT" xfId="14061" xr:uid="{00000000-0005-0000-0000-0000794F0000}"/>
    <cellStyle name="Comma [0] 3 20 10 3" xfId="14065" xr:uid="{00000000-0005-0000-0000-00007A4F0000}"/>
    <cellStyle name="Comma [0] 3 20 10 3 2" xfId="14069" xr:uid="{00000000-0005-0000-0000-00007B4F0000}"/>
    <cellStyle name="Comma [0] 3 20 10 3 2 2" xfId="14073" xr:uid="{00000000-0005-0000-0000-00007C4F0000}"/>
    <cellStyle name="Comma [0] 3 20 10 3 3" xfId="14077" xr:uid="{00000000-0005-0000-0000-00007D4F0000}"/>
    <cellStyle name="Comma [0] 3 20 10 3 3 2" xfId="20941" xr:uid="{00000000-0005-0000-0000-00007E4F0000}"/>
    <cellStyle name="Comma [0] 3 20 10 3 4" xfId="14082" xr:uid="{00000000-0005-0000-0000-00007F4F0000}"/>
    <cellStyle name="Comma [0] 3 20 10 3_REKAP IBT" xfId="14090" xr:uid="{00000000-0005-0000-0000-0000804F0000}"/>
    <cellStyle name="Comma [0] 3 20 10 4" xfId="14115" xr:uid="{00000000-0005-0000-0000-0000814F0000}"/>
    <cellStyle name="Comma [0] 3 20 10 4 2" xfId="9320" xr:uid="{00000000-0005-0000-0000-0000824F0000}"/>
    <cellStyle name="Comma [0] 3 20 10 5" xfId="14128" xr:uid="{00000000-0005-0000-0000-0000834F0000}"/>
    <cellStyle name="Comma [0] 3 20 10 5 2" xfId="14132" xr:uid="{00000000-0005-0000-0000-0000844F0000}"/>
    <cellStyle name="Comma [0] 3 20 10 6" xfId="14148" xr:uid="{00000000-0005-0000-0000-0000854F0000}"/>
    <cellStyle name="Comma [0] 3 20 10_REKAP IBT" xfId="1118" xr:uid="{00000000-0005-0000-0000-0000864F0000}"/>
    <cellStyle name="Comma [0] 3 20 11" xfId="24531" xr:uid="{00000000-0005-0000-0000-0000874F0000}"/>
    <cellStyle name="Comma [0] 3 20 11 2" xfId="24535" xr:uid="{00000000-0005-0000-0000-0000884F0000}"/>
    <cellStyle name="Comma [0] 3 20 11 2 2" xfId="24537" xr:uid="{00000000-0005-0000-0000-0000894F0000}"/>
    <cellStyle name="Comma [0] 3 20 11 2 2 2" xfId="24541" xr:uid="{00000000-0005-0000-0000-00008A4F0000}"/>
    <cellStyle name="Comma [0] 3 20 11 2 3" xfId="24543" xr:uid="{00000000-0005-0000-0000-00008B4F0000}"/>
    <cellStyle name="Comma [0] 3 20 11 2 3 2" xfId="24545" xr:uid="{00000000-0005-0000-0000-00008C4F0000}"/>
    <cellStyle name="Comma [0] 3 20 11 2 4" xfId="24547" xr:uid="{00000000-0005-0000-0000-00008D4F0000}"/>
    <cellStyle name="Comma [0] 3 20 11 2_REKAP IBT" xfId="6495" xr:uid="{00000000-0005-0000-0000-00008E4F0000}"/>
    <cellStyle name="Comma [0] 3 20 11 3" xfId="24549" xr:uid="{00000000-0005-0000-0000-00008F4F0000}"/>
    <cellStyle name="Comma [0] 3 20 11 3 2" xfId="233" xr:uid="{00000000-0005-0000-0000-0000904F0000}"/>
    <cellStyle name="Comma [0] 3 20 11 3 2 2" xfId="7685" xr:uid="{00000000-0005-0000-0000-0000914F0000}"/>
    <cellStyle name="Comma [0] 3 20 11 3 3" xfId="237" xr:uid="{00000000-0005-0000-0000-0000924F0000}"/>
    <cellStyle name="Comma [0] 3 20 11 3 3 2" xfId="8651" xr:uid="{00000000-0005-0000-0000-0000934F0000}"/>
    <cellStyle name="Comma [0] 3 20 11 3 4" xfId="184" xr:uid="{00000000-0005-0000-0000-0000944F0000}"/>
    <cellStyle name="Comma [0] 3 20 11 3_REKAP IBT" xfId="24553" xr:uid="{00000000-0005-0000-0000-0000954F0000}"/>
    <cellStyle name="Comma [0] 3 20 11 4" xfId="24555" xr:uid="{00000000-0005-0000-0000-0000964F0000}"/>
    <cellStyle name="Comma [0] 3 20 11 4 2" xfId="24559" xr:uid="{00000000-0005-0000-0000-0000974F0000}"/>
    <cellStyle name="Comma [0] 3 20 11 5" xfId="24561" xr:uid="{00000000-0005-0000-0000-0000984F0000}"/>
    <cellStyle name="Comma [0] 3 20 11 5 2" xfId="24563" xr:uid="{00000000-0005-0000-0000-0000994F0000}"/>
    <cellStyle name="Comma [0] 3 20 11 6" xfId="24565" xr:uid="{00000000-0005-0000-0000-00009A4F0000}"/>
    <cellStyle name="Comma [0] 3 20 11_REKAP IBT" xfId="4888" xr:uid="{00000000-0005-0000-0000-00009B4F0000}"/>
    <cellStyle name="Comma [0] 3 20 12" xfId="4137" xr:uid="{00000000-0005-0000-0000-00009C4F0000}"/>
    <cellStyle name="Comma [0] 3 20 12 2" xfId="24568" xr:uid="{00000000-0005-0000-0000-00009D4F0000}"/>
    <cellStyle name="Comma [0] 3 20 12 2 2" xfId="18102" xr:uid="{00000000-0005-0000-0000-00009E4F0000}"/>
    <cellStyle name="Comma [0] 3 20 12 3" xfId="24570" xr:uid="{00000000-0005-0000-0000-00009F4F0000}"/>
    <cellStyle name="Comma [0] 3 20 12 3 2" xfId="24572" xr:uid="{00000000-0005-0000-0000-0000A04F0000}"/>
    <cellStyle name="Comma [0] 3 20 12 4" xfId="24575" xr:uid="{00000000-0005-0000-0000-0000A14F0000}"/>
    <cellStyle name="Comma [0] 3 20 12_REKAP IBT" xfId="24577" xr:uid="{00000000-0005-0000-0000-0000A24F0000}"/>
    <cellStyle name="Comma [0] 3 20 13" xfId="24579" xr:uid="{00000000-0005-0000-0000-0000A34F0000}"/>
    <cellStyle name="Comma [0] 3 20 13 2" xfId="24584" xr:uid="{00000000-0005-0000-0000-0000A44F0000}"/>
    <cellStyle name="Comma [0] 3 20 13 2 2" xfId="379" xr:uid="{00000000-0005-0000-0000-0000A54F0000}"/>
    <cellStyle name="Comma [0] 3 20 13 3" xfId="22267" xr:uid="{00000000-0005-0000-0000-0000A64F0000}"/>
    <cellStyle name="Comma [0] 3 20 13 3 2" xfId="914" xr:uid="{00000000-0005-0000-0000-0000A74F0000}"/>
    <cellStyle name="Comma [0] 3 20 13 4" xfId="24590" xr:uid="{00000000-0005-0000-0000-0000A84F0000}"/>
    <cellStyle name="Comma [0] 3 20 13_REKAP IBT" xfId="23858" xr:uid="{00000000-0005-0000-0000-0000A94F0000}"/>
    <cellStyle name="Comma [0] 3 20 14" xfId="24592" xr:uid="{00000000-0005-0000-0000-0000AA4F0000}"/>
    <cellStyle name="Comma [0] 3 20 14 2" xfId="14379" xr:uid="{00000000-0005-0000-0000-0000AB4F0000}"/>
    <cellStyle name="Comma [0] 3 20 15" xfId="24594" xr:uid="{00000000-0005-0000-0000-0000AC4F0000}"/>
    <cellStyle name="Comma [0] 3 20 15 2" xfId="14932" xr:uid="{00000000-0005-0000-0000-0000AD4F0000}"/>
    <cellStyle name="Comma [0] 3 20 16" xfId="24596" xr:uid="{00000000-0005-0000-0000-0000AE4F0000}"/>
    <cellStyle name="Comma [0] 3 20 2" xfId="24598" xr:uid="{00000000-0005-0000-0000-0000AF4F0000}"/>
    <cellStyle name="Comma [0] 3 20 2 2" xfId="24600" xr:uid="{00000000-0005-0000-0000-0000B04F0000}"/>
    <cellStyle name="Comma [0] 3 20 2 2 2" xfId="24602" xr:uid="{00000000-0005-0000-0000-0000B14F0000}"/>
    <cellStyle name="Comma [0] 3 20 2 2 2 2" xfId="24604" xr:uid="{00000000-0005-0000-0000-0000B24F0000}"/>
    <cellStyle name="Comma [0] 3 20 2 2 3" xfId="24606" xr:uid="{00000000-0005-0000-0000-0000B34F0000}"/>
    <cellStyle name="Comma [0] 3 20 2 2 3 2" xfId="24610" xr:uid="{00000000-0005-0000-0000-0000B44F0000}"/>
    <cellStyle name="Comma [0] 3 20 2 2 4" xfId="24612" xr:uid="{00000000-0005-0000-0000-0000B54F0000}"/>
    <cellStyle name="Comma [0] 3 20 2 2_REKAP IBT" xfId="24616" xr:uid="{00000000-0005-0000-0000-0000B64F0000}"/>
    <cellStyle name="Comma [0] 3 20 2 3" xfId="24618" xr:uid="{00000000-0005-0000-0000-0000B74F0000}"/>
    <cellStyle name="Comma [0] 3 20 2 3 2" xfId="13314" xr:uid="{00000000-0005-0000-0000-0000B84F0000}"/>
    <cellStyle name="Comma [0] 3 20 2 3 2 2" xfId="24620" xr:uid="{00000000-0005-0000-0000-0000B94F0000}"/>
    <cellStyle name="Comma [0] 3 20 2 3 3" xfId="24622" xr:uid="{00000000-0005-0000-0000-0000BA4F0000}"/>
    <cellStyle name="Comma [0] 3 20 2 3 3 2" xfId="24626" xr:uid="{00000000-0005-0000-0000-0000BB4F0000}"/>
    <cellStyle name="Comma [0] 3 20 2 3 4" xfId="24628" xr:uid="{00000000-0005-0000-0000-0000BC4F0000}"/>
    <cellStyle name="Comma [0] 3 20 2 3_REKAP IBT" xfId="24631" xr:uid="{00000000-0005-0000-0000-0000BD4F0000}"/>
    <cellStyle name="Comma [0] 3 20 2 4" xfId="24633" xr:uid="{00000000-0005-0000-0000-0000BE4F0000}"/>
    <cellStyle name="Comma [0] 3 20 2 4 2" xfId="24637" xr:uid="{00000000-0005-0000-0000-0000BF4F0000}"/>
    <cellStyle name="Comma [0] 3 20 2 5" xfId="24641" xr:uid="{00000000-0005-0000-0000-0000C04F0000}"/>
    <cellStyle name="Comma [0] 3 20 2 5 2" xfId="24645" xr:uid="{00000000-0005-0000-0000-0000C14F0000}"/>
    <cellStyle name="Comma [0] 3 20 2 6" xfId="24648" xr:uid="{00000000-0005-0000-0000-0000C24F0000}"/>
    <cellStyle name="Comma [0] 3 20 2_REKAP IBT" xfId="24651" xr:uid="{00000000-0005-0000-0000-0000C34F0000}"/>
    <cellStyle name="Comma [0] 3 20 3" xfId="24653" xr:uid="{00000000-0005-0000-0000-0000C44F0000}"/>
    <cellStyle name="Comma [0] 3 20 3 2" xfId="24655" xr:uid="{00000000-0005-0000-0000-0000C54F0000}"/>
    <cellStyle name="Comma [0] 3 20 3 2 2" xfId="24657" xr:uid="{00000000-0005-0000-0000-0000C64F0000}"/>
    <cellStyle name="Comma [0] 3 20 3 2 2 2" xfId="19147" xr:uid="{00000000-0005-0000-0000-0000C74F0000}"/>
    <cellStyle name="Comma [0] 3 20 3 2 3" xfId="24659" xr:uid="{00000000-0005-0000-0000-0000C84F0000}"/>
    <cellStyle name="Comma [0] 3 20 3 2 3 2" xfId="24662" xr:uid="{00000000-0005-0000-0000-0000C94F0000}"/>
    <cellStyle name="Comma [0] 3 20 3 2 4" xfId="24664" xr:uid="{00000000-0005-0000-0000-0000CA4F0000}"/>
    <cellStyle name="Comma [0] 3 20 3 2_REKAP IBT" xfId="24667" xr:uid="{00000000-0005-0000-0000-0000CB4F0000}"/>
    <cellStyle name="Comma [0] 3 20 3 3" xfId="24669" xr:uid="{00000000-0005-0000-0000-0000CC4F0000}"/>
    <cellStyle name="Comma [0] 3 20 3 3 2" xfId="24671" xr:uid="{00000000-0005-0000-0000-0000CD4F0000}"/>
    <cellStyle name="Comma [0] 3 20 3 3 2 2" xfId="19612" xr:uid="{00000000-0005-0000-0000-0000CE4F0000}"/>
    <cellStyle name="Comma [0] 3 20 3 3 3" xfId="3480" xr:uid="{00000000-0005-0000-0000-0000CF4F0000}"/>
    <cellStyle name="Comma [0] 3 20 3 3 3 2" xfId="24675" xr:uid="{00000000-0005-0000-0000-0000D04F0000}"/>
    <cellStyle name="Comma [0] 3 20 3 3 4" xfId="24677" xr:uid="{00000000-0005-0000-0000-0000D14F0000}"/>
    <cellStyle name="Comma [0] 3 20 3 3_REKAP IBT" xfId="24680" xr:uid="{00000000-0005-0000-0000-0000D24F0000}"/>
    <cellStyle name="Comma [0] 3 20 3 4" xfId="23547" xr:uid="{00000000-0005-0000-0000-0000D34F0000}"/>
    <cellStyle name="Comma [0] 3 20 3 4 2" xfId="24686" xr:uid="{00000000-0005-0000-0000-0000D44F0000}"/>
    <cellStyle name="Comma [0] 3 20 3 5" xfId="24689" xr:uid="{00000000-0005-0000-0000-0000D54F0000}"/>
    <cellStyle name="Comma [0] 3 20 3 5 2" xfId="15129" xr:uid="{00000000-0005-0000-0000-0000D64F0000}"/>
    <cellStyle name="Comma [0] 3 20 3 6" xfId="24693" xr:uid="{00000000-0005-0000-0000-0000D74F0000}"/>
    <cellStyle name="Comma [0] 3 20 3_REKAP IBT" xfId="24697" xr:uid="{00000000-0005-0000-0000-0000D84F0000}"/>
    <cellStyle name="Comma [0] 3 20 4" xfId="24699" xr:uid="{00000000-0005-0000-0000-0000D94F0000}"/>
    <cellStyle name="Comma [0] 3 20 4 2" xfId="24701" xr:uid="{00000000-0005-0000-0000-0000DA4F0000}"/>
    <cellStyle name="Comma [0] 3 20 4 2 2" xfId="18835" xr:uid="{00000000-0005-0000-0000-0000DB4F0000}"/>
    <cellStyle name="Comma [0] 3 20 4 2 2 2" xfId="24703" xr:uid="{00000000-0005-0000-0000-0000DC4F0000}"/>
    <cellStyle name="Comma [0] 3 20 4 2 3" xfId="24705" xr:uid="{00000000-0005-0000-0000-0000DD4F0000}"/>
    <cellStyle name="Comma [0] 3 20 4 2 3 2" xfId="24707" xr:uid="{00000000-0005-0000-0000-0000DE4F0000}"/>
    <cellStyle name="Comma [0] 3 20 4 2 4" xfId="24709" xr:uid="{00000000-0005-0000-0000-0000DF4F0000}"/>
    <cellStyle name="Comma [0] 3 20 4 2_REKAP IBT" xfId="8068" xr:uid="{00000000-0005-0000-0000-0000E04F0000}"/>
    <cellStyle name="Comma [0] 3 20 4 3" xfId="24711" xr:uid="{00000000-0005-0000-0000-0000E14F0000}"/>
    <cellStyle name="Comma [0] 3 20 4 3 2" xfId="18856" xr:uid="{00000000-0005-0000-0000-0000E24F0000}"/>
    <cellStyle name="Comma [0] 3 20 4 3 2 2" xfId="24713" xr:uid="{00000000-0005-0000-0000-0000E34F0000}"/>
    <cellStyle name="Comma [0] 3 20 4 3 3" xfId="465" xr:uid="{00000000-0005-0000-0000-0000E44F0000}"/>
    <cellStyle name="Comma [0] 3 20 4 3 3 2" xfId="24717" xr:uid="{00000000-0005-0000-0000-0000E54F0000}"/>
    <cellStyle name="Comma [0] 3 20 4 3 4" xfId="24720" xr:uid="{00000000-0005-0000-0000-0000E64F0000}"/>
    <cellStyle name="Comma [0] 3 20 4 3_REKAP IBT" xfId="24723" xr:uid="{00000000-0005-0000-0000-0000E74F0000}"/>
    <cellStyle name="Comma [0] 3 20 4 4" xfId="23550" xr:uid="{00000000-0005-0000-0000-0000E84F0000}"/>
    <cellStyle name="Comma [0] 3 20 4 4 2" xfId="16973" xr:uid="{00000000-0005-0000-0000-0000E94F0000}"/>
    <cellStyle name="Comma [0] 3 20 4 5" xfId="24725" xr:uid="{00000000-0005-0000-0000-0000EA4F0000}"/>
    <cellStyle name="Comma [0] 3 20 4 5 2" xfId="17397" xr:uid="{00000000-0005-0000-0000-0000EB4F0000}"/>
    <cellStyle name="Comma [0] 3 20 4 6" xfId="24728" xr:uid="{00000000-0005-0000-0000-0000EC4F0000}"/>
    <cellStyle name="Comma [0] 3 20 4_REKAP IBT" xfId="24730" xr:uid="{00000000-0005-0000-0000-0000ED4F0000}"/>
    <cellStyle name="Comma [0] 3 20 5" xfId="24732" xr:uid="{00000000-0005-0000-0000-0000EE4F0000}"/>
    <cellStyle name="Comma [0] 3 20 5 2" xfId="24734" xr:uid="{00000000-0005-0000-0000-0000EF4F0000}"/>
    <cellStyle name="Comma [0] 3 20 5 2 2" xfId="24736" xr:uid="{00000000-0005-0000-0000-0000F04F0000}"/>
    <cellStyle name="Comma [0] 3 20 5 2 2 2" xfId="24738" xr:uid="{00000000-0005-0000-0000-0000F14F0000}"/>
    <cellStyle name="Comma [0] 3 20 5 2 3" xfId="24740" xr:uid="{00000000-0005-0000-0000-0000F24F0000}"/>
    <cellStyle name="Comma [0] 3 20 5 2 3 2" xfId="24742" xr:uid="{00000000-0005-0000-0000-0000F34F0000}"/>
    <cellStyle name="Comma [0] 3 20 5 2 4" xfId="24746" xr:uid="{00000000-0005-0000-0000-0000F44F0000}"/>
    <cellStyle name="Comma [0] 3 20 5 2_REKAP IBT" xfId="24748" xr:uid="{00000000-0005-0000-0000-0000F54F0000}"/>
    <cellStyle name="Comma [0] 3 20 5 3" xfId="24750" xr:uid="{00000000-0005-0000-0000-0000F64F0000}"/>
    <cellStyle name="Comma [0] 3 20 5 3 2" xfId="24752" xr:uid="{00000000-0005-0000-0000-0000F74F0000}"/>
    <cellStyle name="Comma [0] 3 20 5 3 2 2" xfId="24756" xr:uid="{00000000-0005-0000-0000-0000F84F0000}"/>
    <cellStyle name="Comma [0] 3 20 5 3 3" xfId="24758" xr:uid="{00000000-0005-0000-0000-0000F94F0000}"/>
    <cellStyle name="Comma [0] 3 20 5 3 3 2" xfId="24761" xr:uid="{00000000-0005-0000-0000-0000FA4F0000}"/>
    <cellStyle name="Comma [0] 3 20 5 3 4" xfId="24763" xr:uid="{00000000-0005-0000-0000-0000FB4F0000}"/>
    <cellStyle name="Comma [0] 3 20 5 3_REKAP IBT" xfId="24765" xr:uid="{00000000-0005-0000-0000-0000FC4F0000}"/>
    <cellStyle name="Comma [0] 3 20 5 4" xfId="24767" xr:uid="{00000000-0005-0000-0000-0000FD4F0000}"/>
    <cellStyle name="Comma [0] 3 20 5 4 2" xfId="24771" xr:uid="{00000000-0005-0000-0000-0000FE4F0000}"/>
    <cellStyle name="Comma [0] 3 20 5 5" xfId="640" xr:uid="{00000000-0005-0000-0000-0000FF4F0000}"/>
    <cellStyle name="Comma [0] 3 20 5 5 2" xfId="24773" xr:uid="{00000000-0005-0000-0000-000000500000}"/>
    <cellStyle name="Comma [0] 3 20 5 6" xfId="24775" xr:uid="{00000000-0005-0000-0000-000001500000}"/>
    <cellStyle name="Comma [0] 3 20 5_REKAP IBT" xfId="24778" xr:uid="{00000000-0005-0000-0000-000002500000}"/>
    <cellStyle name="Comma [0] 3 20 6" xfId="24780" xr:uid="{00000000-0005-0000-0000-000003500000}"/>
    <cellStyle name="Comma [0] 3 20 6 2" xfId="292" xr:uid="{00000000-0005-0000-0000-000004500000}"/>
    <cellStyle name="Comma [0] 3 20 6 2 2" xfId="13466" xr:uid="{00000000-0005-0000-0000-000005500000}"/>
    <cellStyle name="Comma [0] 3 20 6 2 2 2" xfId="24784" xr:uid="{00000000-0005-0000-0000-000006500000}"/>
    <cellStyle name="Comma [0] 3 20 6 2 3" xfId="24787" xr:uid="{00000000-0005-0000-0000-000007500000}"/>
    <cellStyle name="Comma [0] 3 20 6 2 3 2" xfId="24790" xr:uid="{00000000-0005-0000-0000-000008500000}"/>
    <cellStyle name="Comma [0] 3 20 6 2 4" xfId="24792" xr:uid="{00000000-0005-0000-0000-000009500000}"/>
    <cellStyle name="Comma [0] 3 20 6 2_REKAP IBT" xfId="7351" xr:uid="{00000000-0005-0000-0000-00000A500000}"/>
    <cellStyle name="Comma [0] 3 20 6 3" xfId="155" xr:uid="{00000000-0005-0000-0000-00000B500000}"/>
    <cellStyle name="Comma [0] 3 20 6 3 2" xfId="24795" xr:uid="{00000000-0005-0000-0000-00000C500000}"/>
    <cellStyle name="Comma [0] 3 20 6 3 2 2" xfId="24799" xr:uid="{00000000-0005-0000-0000-00000D500000}"/>
    <cellStyle name="Comma [0] 3 20 6 3 3" xfId="24802" xr:uid="{00000000-0005-0000-0000-00000E500000}"/>
    <cellStyle name="Comma [0] 3 20 6 3 3 2" xfId="24806" xr:uid="{00000000-0005-0000-0000-00000F500000}"/>
    <cellStyle name="Comma [0] 3 20 6 3 4" xfId="24808" xr:uid="{00000000-0005-0000-0000-000010500000}"/>
    <cellStyle name="Comma [0] 3 20 6 3_REKAP IBT" xfId="24812" xr:uid="{00000000-0005-0000-0000-000011500000}"/>
    <cellStyle name="Comma [0] 3 20 6 4" xfId="301" xr:uid="{00000000-0005-0000-0000-000012500000}"/>
    <cellStyle name="Comma [0] 3 20 6 4 2" xfId="24814" xr:uid="{00000000-0005-0000-0000-000013500000}"/>
    <cellStyle name="Comma [0] 3 20 6 5" xfId="306" xr:uid="{00000000-0005-0000-0000-000014500000}"/>
    <cellStyle name="Comma [0] 3 20 6 5 2" xfId="24816" xr:uid="{00000000-0005-0000-0000-000015500000}"/>
    <cellStyle name="Comma [0] 3 20 6 6" xfId="309" xr:uid="{00000000-0005-0000-0000-000016500000}"/>
    <cellStyle name="Comma [0] 3 20 6_REKAP IBT" xfId="24819" xr:uid="{00000000-0005-0000-0000-000017500000}"/>
    <cellStyle name="Comma [0] 3 20 7" xfId="24821" xr:uid="{00000000-0005-0000-0000-000018500000}"/>
    <cellStyle name="Comma [0] 3 20 7 2" xfId="24823" xr:uid="{00000000-0005-0000-0000-000019500000}"/>
    <cellStyle name="Comma [0] 3 20 7 2 2" xfId="24826" xr:uid="{00000000-0005-0000-0000-00001A500000}"/>
    <cellStyle name="Comma [0] 3 20 7 2 2 2" xfId="24828" xr:uid="{00000000-0005-0000-0000-00001B500000}"/>
    <cellStyle name="Comma [0] 3 20 7 2 3" xfId="14490" xr:uid="{00000000-0005-0000-0000-00001C500000}"/>
    <cellStyle name="Comma [0] 3 20 7 2 3 2" xfId="19409" xr:uid="{00000000-0005-0000-0000-00001D500000}"/>
    <cellStyle name="Comma [0] 3 20 7 2 4" xfId="24830" xr:uid="{00000000-0005-0000-0000-00001E500000}"/>
    <cellStyle name="Comma [0] 3 20 7 2_REKAP IBT" xfId="24832" xr:uid="{00000000-0005-0000-0000-00001F500000}"/>
    <cellStyle name="Comma [0] 3 20 7 3" xfId="24834" xr:uid="{00000000-0005-0000-0000-000020500000}"/>
    <cellStyle name="Comma [0] 3 20 7 3 2" xfId="24836" xr:uid="{00000000-0005-0000-0000-000021500000}"/>
    <cellStyle name="Comma [0] 3 20 7 3 2 2" xfId="6408" xr:uid="{00000000-0005-0000-0000-000022500000}"/>
    <cellStyle name="Comma [0] 3 20 7 3 3" xfId="24838" xr:uid="{00000000-0005-0000-0000-000023500000}"/>
    <cellStyle name="Comma [0] 3 20 7 3 3 2" xfId="24840" xr:uid="{00000000-0005-0000-0000-000024500000}"/>
    <cellStyle name="Comma [0] 3 20 7 3 4" xfId="24842" xr:uid="{00000000-0005-0000-0000-000025500000}"/>
    <cellStyle name="Comma [0] 3 20 7 3_REKAP IBT" xfId="24844" xr:uid="{00000000-0005-0000-0000-000026500000}"/>
    <cellStyle name="Comma [0] 3 20 7 4" xfId="24846" xr:uid="{00000000-0005-0000-0000-000027500000}"/>
    <cellStyle name="Comma [0] 3 20 7 4 2" xfId="24848" xr:uid="{00000000-0005-0000-0000-000028500000}"/>
    <cellStyle name="Comma [0] 3 20 7 5" xfId="24850" xr:uid="{00000000-0005-0000-0000-000029500000}"/>
    <cellStyle name="Comma [0] 3 20 7 5 2" xfId="24852" xr:uid="{00000000-0005-0000-0000-00002A500000}"/>
    <cellStyle name="Comma [0] 3 20 7 6" xfId="24854" xr:uid="{00000000-0005-0000-0000-00002B500000}"/>
    <cellStyle name="Comma [0] 3 20 7_REKAP IBT" xfId="24856" xr:uid="{00000000-0005-0000-0000-00002C500000}"/>
    <cellStyle name="Comma [0] 3 20 8" xfId="24858" xr:uid="{00000000-0005-0000-0000-00002D500000}"/>
    <cellStyle name="Comma [0] 3 20 8 2" xfId="24860" xr:uid="{00000000-0005-0000-0000-00002E500000}"/>
    <cellStyle name="Comma [0] 3 20 8 2 2" xfId="24862" xr:uid="{00000000-0005-0000-0000-00002F500000}"/>
    <cellStyle name="Comma [0] 3 20 8 2 2 2" xfId="24864" xr:uid="{00000000-0005-0000-0000-000030500000}"/>
    <cellStyle name="Comma [0] 3 20 8 2 3" xfId="24866" xr:uid="{00000000-0005-0000-0000-000031500000}"/>
    <cellStyle name="Comma [0] 3 20 8 2 3 2" xfId="24868" xr:uid="{00000000-0005-0000-0000-000032500000}"/>
    <cellStyle name="Comma [0] 3 20 8 2 4" xfId="15453" xr:uid="{00000000-0005-0000-0000-000033500000}"/>
    <cellStyle name="Comma [0] 3 20 8 2_REKAP IBT" xfId="20645" xr:uid="{00000000-0005-0000-0000-000034500000}"/>
    <cellStyle name="Comma [0] 3 20 8 3" xfId="24870" xr:uid="{00000000-0005-0000-0000-000035500000}"/>
    <cellStyle name="Comma [0] 3 20 8 3 2" xfId="24872" xr:uid="{00000000-0005-0000-0000-000036500000}"/>
    <cellStyle name="Comma [0] 3 20 8 3 2 2" xfId="24875" xr:uid="{00000000-0005-0000-0000-000037500000}"/>
    <cellStyle name="Comma [0] 3 20 8 3 3" xfId="24877" xr:uid="{00000000-0005-0000-0000-000038500000}"/>
    <cellStyle name="Comma [0] 3 20 8 3 3 2" xfId="7593" xr:uid="{00000000-0005-0000-0000-000039500000}"/>
    <cellStyle name="Comma [0] 3 20 8 3 4" xfId="24881" xr:uid="{00000000-0005-0000-0000-00003A500000}"/>
    <cellStyle name="Comma [0] 3 20 8 3_REKAP IBT" xfId="16440" xr:uid="{00000000-0005-0000-0000-00003B500000}"/>
    <cellStyle name="Comma [0] 3 20 8 4" xfId="23309" xr:uid="{00000000-0005-0000-0000-00003C500000}"/>
    <cellStyle name="Comma [0] 3 20 8 4 2" xfId="24883" xr:uid="{00000000-0005-0000-0000-00003D500000}"/>
    <cellStyle name="Comma [0] 3 20 8 5" xfId="1155" xr:uid="{00000000-0005-0000-0000-00003E500000}"/>
    <cellStyle name="Comma [0] 3 20 8 5 2" xfId="1159" xr:uid="{00000000-0005-0000-0000-00003F500000}"/>
    <cellStyle name="Comma [0] 3 20 8 6" xfId="1863" xr:uid="{00000000-0005-0000-0000-000040500000}"/>
    <cellStyle name="Comma [0] 3 20 8_REKAP IBT" xfId="10419" xr:uid="{00000000-0005-0000-0000-000041500000}"/>
    <cellStyle name="Comma [0] 3 20 9" xfId="24886" xr:uid="{00000000-0005-0000-0000-000042500000}"/>
    <cellStyle name="Comma [0] 3 20 9 2" xfId="24889" xr:uid="{00000000-0005-0000-0000-000043500000}"/>
    <cellStyle name="Comma [0] 3 20 9 2 2" xfId="19233" xr:uid="{00000000-0005-0000-0000-000044500000}"/>
    <cellStyle name="Comma [0] 3 20 9 2 2 2" xfId="24892" xr:uid="{00000000-0005-0000-0000-000045500000}"/>
    <cellStyle name="Comma [0] 3 20 9 2 3" xfId="24896" xr:uid="{00000000-0005-0000-0000-000046500000}"/>
    <cellStyle name="Comma [0] 3 20 9 2 3 2" xfId="24900" xr:uid="{00000000-0005-0000-0000-000047500000}"/>
    <cellStyle name="Comma [0] 3 20 9 2 4" xfId="24904" xr:uid="{00000000-0005-0000-0000-000048500000}"/>
    <cellStyle name="Comma [0] 3 20 9 2_REKAP IBT" xfId="24909" xr:uid="{00000000-0005-0000-0000-000049500000}"/>
    <cellStyle name="Comma [0] 3 20 9 3" xfId="24911" xr:uid="{00000000-0005-0000-0000-00004A500000}"/>
    <cellStyle name="Comma [0] 3 20 9 3 2" xfId="19257" xr:uid="{00000000-0005-0000-0000-00004B500000}"/>
    <cellStyle name="Comma [0] 3 20 9 3 2 2" xfId="24915" xr:uid="{00000000-0005-0000-0000-00004C500000}"/>
    <cellStyle name="Comma [0] 3 20 9 3 3" xfId="24917" xr:uid="{00000000-0005-0000-0000-00004D500000}"/>
    <cellStyle name="Comma [0] 3 20 9 3 3 2" xfId="24919" xr:uid="{00000000-0005-0000-0000-00004E500000}"/>
    <cellStyle name="Comma [0] 3 20 9 3 4" xfId="24921" xr:uid="{00000000-0005-0000-0000-00004F500000}"/>
    <cellStyle name="Comma [0] 3 20 9 3_REKAP IBT" xfId="24924" xr:uid="{00000000-0005-0000-0000-000050500000}"/>
    <cellStyle name="Comma [0] 3 20 9 4" xfId="23313" xr:uid="{00000000-0005-0000-0000-000051500000}"/>
    <cellStyle name="Comma [0] 3 20 9 4 2" xfId="19272" xr:uid="{00000000-0005-0000-0000-000052500000}"/>
    <cellStyle name="Comma [0] 3 20 9 5" xfId="1897" xr:uid="{00000000-0005-0000-0000-000053500000}"/>
    <cellStyle name="Comma [0] 3 20 9 5 2" xfId="1900" xr:uid="{00000000-0005-0000-0000-000054500000}"/>
    <cellStyle name="Comma [0] 3 20 9 6" xfId="1912" xr:uid="{00000000-0005-0000-0000-000055500000}"/>
    <cellStyle name="Comma [0] 3 20 9_REKAP IBT" xfId="24926" xr:uid="{00000000-0005-0000-0000-000056500000}"/>
    <cellStyle name="Comma [0] 3 20_REKAP IBT" xfId="20641" xr:uid="{00000000-0005-0000-0000-000057500000}"/>
    <cellStyle name="Comma [0] 3 21" xfId="19102" xr:uid="{00000000-0005-0000-0000-000058500000}"/>
    <cellStyle name="Comma [0] 3 21 2" xfId="19195" xr:uid="{00000000-0005-0000-0000-000059500000}"/>
    <cellStyle name="Comma [0] 3 21 2 2" xfId="25003" xr:uid="{00000000-0005-0000-0000-00005A500000}"/>
    <cellStyle name="Comma [0] 3 21 2 2 2" xfId="25005" xr:uid="{00000000-0005-0000-0000-00005B500000}"/>
    <cellStyle name="Comma [0] 3 21 2 3" xfId="25015" xr:uid="{00000000-0005-0000-0000-00005C500000}"/>
    <cellStyle name="Comma [0] 3 21 2 3 2" xfId="25017" xr:uid="{00000000-0005-0000-0000-00005D500000}"/>
    <cellStyle name="Comma [0] 3 21 2 4" xfId="25022" xr:uid="{00000000-0005-0000-0000-00005E500000}"/>
    <cellStyle name="Comma [0] 3 21 2_REKAP IBT" xfId="25027" xr:uid="{00000000-0005-0000-0000-00005F500000}"/>
    <cellStyle name="Comma [0] 3 21 3" xfId="25029" xr:uid="{00000000-0005-0000-0000-000060500000}"/>
    <cellStyle name="Comma [0] 3 21 3 2" xfId="25031" xr:uid="{00000000-0005-0000-0000-000061500000}"/>
    <cellStyle name="Comma [0] 3 21 3 2 2" xfId="25033" xr:uid="{00000000-0005-0000-0000-000062500000}"/>
    <cellStyle name="Comma [0] 3 21 3 3" xfId="25042" xr:uid="{00000000-0005-0000-0000-000063500000}"/>
    <cellStyle name="Comma [0] 3 21 3 3 2" xfId="25044" xr:uid="{00000000-0005-0000-0000-000064500000}"/>
    <cellStyle name="Comma [0] 3 21 3 4" xfId="23562" xr:uid="{00000000-0005-0000-0000-000065500000}"/>
    <cellStyle name="Comma [0] 3 21 3_REKAP IBT" xfId="25057" xr:uid="{00000000-0005-0000-0000-000066500000}"/>
    <cellStyle name="Comma [0] 3 21 4" xfId="25059" xr:uid="{00000000-0005-0000-0000-000067500000}"/>
    <cellStyle name="Comma [0] 3 21 4 2" xfId="25062" xr:uid="{00000000-0005-0000-0000-000068500000}"/>
    <cellStyle name="Comma [0] 3 21 5" xfId="25074" xr:uid="{00000000-0005-0000-0000-000069500000}"/>
    <cellStyle name="Comma [0] 3 21 5 2" xfId="25077" xr:uid="{00000000-0005-0000-0000-00006A500000}"/>
    <cellStyle name="Comma [0] 3 21 6" xfId="25089" xr:uid="{00000000-0005-0000-0000-00006B500000}"/>
    <cellStyle name="Comma [0] 3 21_REKAP IBT" xfId="25117" xr:uid="{00000000-0005-0000-0000-00006C500000}"/>
    <cellStyle name="Comma [0] 3 22" xfId="19105" xr:uid="{00000000-0005-0000-0000-00006D500000}"/>
    <cellStyle name="Comma [0] 3 22 2" xfId="25193" xr:uid="{00000000-0005-0000-0000-00006E500000}"/>
    <cellStyle name="Comma [0] 3 22 2 2" xfId="25195" xr:uid="{00000000-0005-0000-0000-00006F500000}"/>
    <cellStyle name="Comma [0] 3 22 2 2 2" xfId="25197" xr:uid="{00000000-0005-0000-0000-000070500000}"/>
    <cellStyle name="Comma [0] 3 22 2 3" xfId="25209" xr:uid="{00000000-0005-0000-0000-000071500000}"/>
    <cellStyle name="Comma [0] 3 22 2 3 2" xfId="25211" xr:uid="{00000000-0005-0000-0000-000072500000}"/>
    <cellStyle name="Comma [0] 3 22 2 4" xfId="25220" xr:uid="{00000000-0005-0000-0000-000073500000}"/>
    <cellStyle name="Comma [0] 3 22 2_REKAP IBT" xfId="447" xr:uid="{00000000-0005-0000-0000-000074500000}"/>
    <cellStyle name="Comma [0] 3 22 3" xfId="25225" xr:uid="{00000000-0005-0000-0000-000075500000}"/>
    <cellStyle name="Comma [0] 3 22 3 2" xfId="25227" xr:uid="{00000000-0005-0000-0000-000076500000}"/>
    <cellStyle name="Comma [0] 3 22 3 2 2" xfId="25229" xr:uid="{00000000-0005-0000-0000-000077500000}"/>
    <cellStyle name="Comma [0] 3 22 3 3" xfId="25243" xr:uid="{00000000-0005-0000-0000-000078500000}"/>
    <cellStyle name="Comma [0] 3 22 3 3 2" xfId="25245" xr:uid="{00000000-0005-0000-0000-000079500000}"/>
    <cellStyle name="Comma [0] 3 22 3 4" xfId="11080" xr:uid="{00000000-0005-0000-0000-00007A500000}"/>
    <cellStyle name="Comma [0] 3 22 3_REKAP IBT" xfId="25263" xr:uid="{00000000-0005-0000-0000-00007B500000}"/>
    <cellStyle name="Comma [0] 3 22 4" xfId="25265" xr:uid="{00000000-0005-0000-0000-00007C500000}"/>
    <cellStyle name="Comma [0] 3 22 4 2" xfId="25270" xr:uid="{00000000-0005-0000-0000-00007D500000}"/>
    <cellStyle name="Comma [0] 3 22 5" xfId="25299" xr:uid="{00000000-0005-0000-0000-00007E500000}"/>
    <cellStyle name="Comma [0] 3 22 5 2" xfId="25302" xr:uid="{00000000-0005-0000-0000-00007F500000}"/>
    <cellStyle name="Comma [0] 3 22 6" xfId="25320" xr:uid="{00000000-0005-0000-0000-000080500000}"/>
    <cellStyle name="Comma [0] 3 22_REKAP IBT" xfId="25421" xr:uid="{00000000-0005-0000-0000-000081500000}"/>
    <cellStyle name="Comma [0] 3 23" xfId="20020" xr:uid="{00000000-0005-0000-0000-000082500000}"/>
    <cellStyle name="Comma [0] 3 23 2" xfId="25470" xr:uid="{00000000-0005-0000-0000-000083500000}"/>
    <cellStyle name="Comma [0] 3 23 2 2" xfId="25472" xr:uid="{00000000-0005-0000-0000-000084500000}"/>
    <cellStyle name="Comma [0] 3 23 2 2 2" xfId="25476" xr:uid="{00000000-0005-0000-0000-000085500000}"/>
    <cellStyle name="Comma [0] 3 23 2 3" xfId="25484" xr:uid="{00000000-0005-0000-0000-000086500000}"/>
    <cellStyle name="Comma [0] 3 23 2 3 2" xfId="21783" xr:uid="{00000000-0005-0000-0000-000087500000}"/>
    <cellStyle name="Comma [0] 3 23 2 4" xfId="25488" xr:uid="{00000000-0005-0000-0000-000088500000}"/>
    <cellStyle name="Comma [0] 3 23 2_REKAP IBT" xfId="20546" xr:uid="{00000000-0005-0000-0000-000089500000}"/>
    <cellStyle name="Comma [0] 3 23 3" xfId="25497" xr:uid="{00000000-0005-0000-0000-00008A500000}"/>
    <cellStyle name="Comma [0] 3 23 3 2" xfId="25499" xr:uid="{00000000-0005-0000-0000-00008B500000}"/>
    <cellStyle name="Comma [0] 3 23 3 2 2" xfId="22348" xr:uid="{00000000-0005-0000-0000-00008C500000}"/>
    <cellStyle name="Comma [0] 3 23 3 3" xfId="25501" xr:uid="{00000000-0005-0000-0000-00008D500000}"/>
    <cellStyle name="Comma [0] 3 23 3 3 2" xfId="1838" xr:uid="{00000000-0005-0000-0000-00008E500000}"/>
    <cellStyle name="Comma [0] 3 23 3 4" xfId="25504" xr:uid="{00000000-0005-0000-0000-00008F500000}"/>
    <cellStyle name="Comma [0] 3 23 3_REKAP IBT" xfId="25512" xr:uid="{00000000-0005-0000-0000-000090500000}"/>
    <cellStyle name="Comma [0] 3 23 4" xfId="10932" xr:uid="{00000000-0005-0000-0000-000091500000}"/>
    <cellStyle name="Comma [0] 3 23 4 2" xfId="25514" xr:uid="{00000000-0005-0000-0000-000092500000}"/>
    <cellStyle name="Comma [0] 3 23 5" xfId="4242" xr:uid="{00000000-0005-0000-0000-000093500000}"/>
    <cellStyle name="Comma [0] 3 23 5 2" xfId="25535" xr:uid="{00000000-0005-0000-0000-000094500000}"/>
    <cellStyle name="Comma [0] 3 23 6" xfId="25562" xr:uid="{00000000-0005-0000-0000-000095500000}"/>
    <cellStyle name="Comma [0] 3 23_REKAP IBT" xfId="25662" xr:uid="{00000000-0005-0000-0000-000096500000}"/>
    <cellStyle name="Comma [0] 3 24" xfId="25665" xr:uid="{00000000-0005-0000-0000-000097500000}"/>
    <cellStyle name="Comma [0] 3 24 2" xfId="25713" xr:uid="{00000000-0005-0000-0000-000098500000}"/>
    <cellStyle name="Comma [0] 3 24 2 2" xfId="5324" xr:uid="{00000000-0005-0000-0000-000099500000}"/>
    <cellStyle name="Comma [0] 3 24 2 2 2" xfId="1119" xr:uid="{00000000-0005-0000-0000-00009A500000}"/>
    <cellStyle name="Comma [0] 3 24 2 3" xfId="25715" xr:uid="{00000000-0005-0000-0000-00009B500000}"/>
    <cellStyle name="Comma [0] 3 24 2 3 2" xfId="17833" xr:uid="{00000000-0005-0000-0000-00009C500000}"/>
    <cellStyle name="Comma [0] 3 24 2 4" xfId="25725" xr:uid="{00000000-0005-0000-0000-00009D500000}"/>
    <cellStyle name="Comma [0] 3 24 2_REKAP IBT" xfId="25737" xr:uid="{00000000-0005-0000-0000-00009E500000}"/>
    <cellStyle name="Comma [0] 3 24 3" xfId="25740" xr:uid="{00000000-0005-0000-0000-00009F500000}"/>
    <cellStyle name="Comma [0] 3 24 3 2" xfId="5571" xr:uid="{00000000-0005-0000-0000-0000A0500000}"/>
    <cellStyle name="Comma [0] 3 24 3 2 2" xfId="5574" xr:uid="{00000000-0005-0000-0000-0000A1500000}"/>
    <cellStyle name="Comma [0] 3 24 3 3" xfId="25742" xr:uid="{00000000-0005-0000-0000-0000A2500000}"/>
    <cellStyle name="Comma [0] 3 24 3 3 2" xfId="24366" xr:uid="{00000000-0005-0000-0000-0000A3500000}"/>
    <cellStyle name="Comma [0] 3 24 3 4" xfId="25747" xr:uid="{00000000-0005-0000-0000-0000A4500000}"/>
    <cellStyle name="Comma [0] 3 24 3_REKAP IBT" xfId="25754" xr:uid="{00000000-0005-0000-0000-0000A5500000}"/>
    <cellStyle name="Comma [0] 3 24 4" xfId="25757" xr:uid="{00000000-0005-0000-0000-0000A6500000}"/>
    <cellStyle name="Comma [0] 3 24 4 2" xfId="5778" xr:uid="{00000000-0005-0000-0000-0000A7500000}"/>
    <cellStyle name="Comma [0] 3 24 5" xfId="25768" xr:uid="{00000000-0005-0000-0000-0000A8500000}"/>
    <cellStyle name="Comma [0] 3 24 5 2" xfId="25771" xr:uid="{00000000-0005-0000-0000-0000A9500000}"/>
    <cellStyle name="Comma [0] 3 24 6" xfId="25798" xr:uid="{00000000-0005-0000-0000-0000AA500000}"/>
    <cellStyle name="Comma [0] 3 24_REKAP IBT" xfId="21810" xr:uid="{00000000-0005-0000-0000-0000AB500000}"/>
    <cellStyle name="Comma [0] 3 25" xfId="26154" xr:uid="{00000000-0005-0000-0000-0000AC500000}"/>
    <cellStyle name="Comma [0] 3 25 2" xfId="26156" xr:uid="{00000000-0005-0000-0000-0000AD500000}"/>
    <cellStyle name="Comma [0] 3 25 2 2" xfId="26158" xr:uid="{00000000-0005-0000-0000-0000AE500000}"/>
    <cellStyle name="Comma [0] 3 25 2 2 2" xfId="26160" xr:uid="{00000000-0005-0000-0000-0000AF500000}"/>
    <cellStyle name="Comma [0] 3 25 2 3" xfId="26162" xr:uid="{00000000-0005-0000-0000-0000B0500000}"/>
    <cellStyle name="Comma [0] 3 25 2 3 2" xfId="26164" xr:uid="{00000000-0005-0000-0000-0000B1500000}"/>
    <cellStyle name="Comma [0] 3 25 2 4" xfId="26167" xr:uid="{00000000-0005-0000-0000-0000B2500000}"/>
    <cellStyle name="Comma [0] 3 25 2_REKAP IBT" xfId="26169" xr:uid="{00000000-0005-0000-0000-0000B3500000}"/>
    <cellStyle name="Comma [0] 3 25 3" xfId="26172" xr:uid="{00000000-0005-0000-0000-0000B4500000}"/>
    <cellStyle name="Comma [0] 3 25 3 2" xfId="26174" xr:uid="{00000000-0005-0000-0000-0000B5500000}"/>
    <cellStyle name="Comma [0] 3 25 3 2 2" xfId="26176" xr:uid="{00000000-0005-0000-0000-0000B6500000}"/>
    <cellStyle name="Comma [0] 3 25 3 3" xfId="26178" xr:uid="{00000000-0005-0000-0000-0000B7500000}"/>
    <cellStyle name="Comma [0] 3 25 3 3 2" xfId="26180" xr:uid="{00000000-0005-0000-0000-0000B8500000}"/>
    <cellStyle name="Comma [0] 3 25 3 4" xfId="26182" xr:uid="{00000000-0005-0000-0000-0000B9500000}"/>
    <cellStyle name="Comma [0] 3 25 3_REKAP IBT" xfId="26185" xr:uid="{00000000-0005-0000-0000-0000BA500000}"/>
    <cellStyle name="Comma [0] 3 25 4" xfId="26187" xr:uid="{00000000-0005-0000-0000-0000BB500000}"/>
    <cellStyle name="Comma [0] 3 25 4 2" xfId="26190" xr:uid="{00000000-0005-0000-0000-0000BC500000}"/>
    <cellStyle name="Comma [0] 3 25 5" xfId="26193" xr:uid="{00000000-0005-0000-0000-0000BD500000}"/>
    <cellStyle name="Comma [0] 3 25 5 2" xfId="26196" xr:uid="{00000000-0005-0000-0000-0000BE500000}"/>
    <cellStyle name="Comma [0] 3 25 6" xfId="26199" xr:uid="{00000000-0005-0000-0000-0000BF500000}"/>
    <cellStyle name="Comma [0] 3 25_REKAP IBT" xfId="26203" xr:uid="{00000000-0005-0000-0000-0000C0500000}"/>
    <cellStyle name="Comma [0] 3 26" xfId="8488" xr:uid="{00000000-0005-0000-0000-0000C1500000}"/>
    <cellStyle name="Comma [0] 3 26 2" xfId="12897" xr:uid="{00000000-0005-0000-0000-0000C2500000}"/>
    <cellStyle name="Comma [0] 3 26 2 2" xfId="26205" xr:uid="{00000000-0005-0000-0000-0000C3500000}"/>
    <cellStyle name="Comma [0] 3 26 2 2 2" xfId="6800" xr:uid="{00000000-0005-0000-0000-0000C4500000}"/>
    <cellStyle name="Comma [0] 3 26 2 3" xfId="26208" xr:uid="{00000000-0005-0000-0000-0000C5500000}"/>
    <cellStyle name="Comma [0] 3 26 2 3 2" xfId="7397" xr:uid="{00000000-0005-0000-0000-0000C6500000}"/>
    <cellStyle name="Comma [0] 3 26 2 4" xfId="26210" xr:uid="{00000000-0005-0000-0000-0000C7500000}"/>
    <cellStyle name="Comma [0] 3 26 2_REKAP IBT" xfId="26211" xr:uid="{00000000-0005-0000-0000-0000C8500000}"/>
    <cellStyle name="Comma [0] 3 26 3" xfId="26214" xr:uid="{00000000-0005-0000-0000-0000C9500000}"/>
    <cellStyle name="Comma [0] 3 26 3 2" xfId="19967" xr:uid="{00000000-0005-0000-0000-0000CA500000}"/>
    <cellStyle name="Comma [0] 3 26 3 2 2" xfId="26216" xr:uid="{00000000-0005-0000-0000-0000CB500000}"/>
    <cellStyle name="Comma [0] 3 26 3 3" xfId="24301" xr:uid="{00000000-0005-0000-0000-0000CC500000}"/>
    <cellStyle name="Comma [0] 3 26 3 3 2" xfId="24303" xr:uid="{00000000-0005-0000-0000-0000CD500000}"/>
    <cellStyle name="Comma [0] 3 26 3 4" xfId="24305" xr:uid="{00000000-0005-0000-0000-0000CE500000}"/>
    <cellStyle name="Comma [0] 3 26 3_REKAP IBT" xfId="14339" xr:uid="{00000000-0005-0000-0000-0000CF500000}"/>
    <cellStyle name="Comma [0] 3 26 4" xfId="26217" xr:uid="{00000000-0005-0000-0000-0000D0500000}"/>
    <cellStyle name="Comma [0] 3 26 4 2" xfId="26221" xr:uid="{00000000-0005-0000-0000-0000D1500000}"/>
    <cellStyle name="Comma [0] 3 26 5" xfId="16192" xr:uid="{00000000-0005-0000-0000-0000D2500000}"/>
    <cellStyle name="Comma [0] 3 26 5 2" xfId="26224" xr:uid="{00000000-0005-0000-0000-0000D3500000}"/>
    <cellStyle name="Comma [0] 3 26 6" xfId="13702" xr:uid="{00000000-0005-0000-0000-0000D4500000}"/>
    <cellStyle name="Comma [0] 3 26_REKAP IBT" xfId="26226" xr:uid="{00000000-0005-0000-0000-0000D5500000}"/>
    <cellStyle name="Comma [0] 3 27" xfId="26228" xr:uid="{00000000-0005-0000-0000-0000D6500000}"/>
    <cellStyle name="Comma [0] 3 27 2" xfId="26230" xr:uid="{00000000-0005-0000-0000-0000D7500000}"/>
    <cellStyle name="Comma [0] 3 27 2 2" xfId="26234" xr:uid="{00000000-0005-0000-0000-0000D8500000}"/>
    <cellStyle name="Comma [0] 3 27 2 2 2" xfId="26239" xr:uid="{00000000-0005-0000-0000-0000D9500000}"/>
    <cellStyle name="Comma [0] 3 27 2 3" xfId="26243" xr:uid="{00000000-0005-0000-0000-0000DA500000}"/>
    <cellStyle name="Comma [0] 3 27 2 3 2" xfId="26247" xr:uid="{00000000-0005-0000-0000-0000DB500000}"/>
    <cellStyle name="Comma [0] 3 27 2 4" xfId="26250" xr:uid="{00000000-0005-0000-0000-0000DC500000}"/>
    <cellStyle name="Comma [0] 3 27 2_REKAP IBT" xfId="26252" xr:uid="{00000000-0005-0000-0000-0000DD500000}"/>
    <cellStyle name="Comma [0] 3 27 3" xfId="26254" xr:uid="{00000000-0005-0000-0000-0000DE500000}"/>
    <cellStyle name="Comma [0] 3 27 3 2" xfId="26257" xr:uid="{00000000-0005-0000-0000-0000DF500000}"/>
    <cellStyle name="Comma [0] 3 27 3 2 2" xfId="7574" xr:uid="{00000000-0005-0000-0000-0000E0500000}"/>
    <cellStyle name="Comma [0] 3 27 3 3" xfId="20430" xr:uid="{00000000-0005-0000-0000-0000E1500000}"/>
    <cellStyle name="Comma [0] 3 27 3 3 2" xfId="7606" xr:uid="{00000000-0005-0000-0000-0000E2500000}"/>
    <cellStyle name="Comma [0] 3 27 3 4" xfId="24325" xr:uid="{00000000-0005-0000-0000-0000E3500000}"/>
    <cellStyle name="Comma [0] 3 27 3_REKAP IBT" xfId="26259" xr:uid="{00000000-0005-0000-0000-0000E4500000}"/>
    <cellStyle name="Comma [0] 3 27 4" xfId="26262" xr:uid="{00000000-0005-0000-0000-0000E5500000}"/>
    <cellStyle name="Comma [0] 3 27 4 2" xfId="26266" xr:uid="{00000000-0005-0000-0000-0000E6500000}"/>
    <cellStyle name="Comma [0] 3 27 5" xfId="26269" xr:uid="{00000000-0005-0000-0000-0000E7500000}"/>
    <cellStyle name="Comma [0] 3 27 5 2" xfId="26272" xr:uid="{00000000-0005-0000-0000-0000E8500000}"/>
    <cellStyle name="Comma [0] 3 27 6" xfId="26274" xr:uid="{00000000-0005-0000-0000-0000E9500000}"/>
    <cellStyle name="Comma [0] 3 27_REKAP IBT" xfId="26277" xr:uid="{00000000-0005-0000-0000-0000EA500000}"/>
    <cellStyle name="Comma [0] 3 28" xfId="26279" xr:uid="{00000000-0005-0000-0000-0000EB500000}"/>
    <cellStyle name="Comma [0] 3 28 2" xfId="26281" xr:uid="{00000000-0005-0000-0000-0000EC500000}"/>
    <cellStyle name="Comma [0] 3 28 2 2" xfId="8997" xr:uid="{00000000-0005-0000-0000-0000ED500000}"/>
    <cellStyle name="Comma [0] 3 28 2 2 2" xfId="26283" xr:uid="{00000000-0005-0000-0000-0000EE500000}"/>
    <cellStyle name="Comma [0] 3 28 2 3" xfId="22168" xr:uid="{00000000-0005-0000-0000-0000EF500000}"/>
    <cellStyle name="Comma [0] 3 28 2 3 2" xfId="1565" xr:uid="{00000000-0005-0000-0000-0000F0500000}"/>
    <cellStyle name="Comma [0] 3 28 2 4" xfId="26284" xr:uid="{00000000-0005-0000-0000-0000F1500000}"/>
    <cellStyle name="Comma [0] 3 28 2_REKAP IBT" xfId="26285" xr:uid="{00000000-0005-0000-0000-0000F2500000}"/>
    <cellStyle name="Comma [0] 3 28 3" xfId="26287" xr:uid="{00000000-0005-0000-0000-0000F3500000}"/>
    <cellStyle name="Comma [0] 3 28 3 2" xfId="26289" xr:uid="{00000000-0005-0000-0000-0000F4500000}"/>
    <cellStyle name="Comma [0] 3 28 3 2 2" xfId="26291" xr:uid="{00000000-0005-0000-0000-0000F5500000}"/>
    <cellStyle name="Comma [0] 3 28 3 3" xfId="24347" xr:uid="{00000000-0005-0000-0000-0000F6500000}"/>
    <cellStyle name="Comma [0] 3 28 3 3 2" xfId="26292" xr:uid="{00000000-0005-0000-0000-0000F7500000}"/>
    <cellStyle name="Comma [0] 3 28 3 4" xfId="26293" xr:uid="{00000000-0005-0000-0000-0000F8500000}"/>
    <cellStyle name="Comma [0] 3 28 3_REKAP IBT" xfId="26294" xr:uid="{00000000-0005-0000-0000-0000F9500000}"/>
    <cellStyle name="Comma [0] 3 28 4" xfId="26295" xr:uid="{00000000-0005-0000-0000-0000FA500000}"/>
    <cellStyle name="Comma [0] 3 28 4 2" xfId="26298" xr:uid="{00000000-0005-0000-0000-0000FB500000}"/>
    <cellStyle name="Comma [0] 3 28 5" xfId="26300" xr:uid="{00000000-0005-0000-0000-0000FC500000}"/>
    <cellStyle name="Comma [0] 3 28 5 2" xfId="26260" xr:uid="{00000000-0005-0000-0000-0000FD500000}"/>
    <cellStyle name="Comma [0] 3 28 6" xfId="26302" xr:uid="{00000000-0005-0000-0000-0000FE500000}"/>
    <cellStyle name="Comma [0] 3 28_REKAP IBT" xfId="25371" xr:uid="{00000000-0005-0000-0000-0000FF500000}"/>
    <cellStyle name="Comma [0] 3 29" xfId="26304" xr:uid="{00000000-0005-0000-0000-000000510000}"/>
    <cellStyle name="Comma [0] 3 29 2" xfId="26307" xr:uid="{00000000-0005-0000-0000-000001510000}"/>
    <cellStyle name="Comma [0] 3 29 2 2" xfId="26309" xr:uid="{00000000-0005-0000-0000-000002510000}"/>
    <cellStyle name="Comma [0] 3 29 2 2 2" xfId="26311" xr:uid="{00000000-0005-0000-0000-000003510000}"/>
    <cellStyle name="Comma [0] 3 29 2 3" xfId="10032" xr:uid="{00000000-0005-0000-0000-000004510000}"/>
    <cellStyle name="Comma [0] 3 29 2 3 2" xfId="15923" xr:uid="{00000000-0005-0000-0000-000005510000}"/>
    <cellStyle name="Comma [0] 3 29 2 4" xfId="26312" xr:uid="{00000000-0005-0000-0000-000006510000}"/>
    <cellStyle name="Comma [0] 3 29 2_REKAP IBT" xfId="26140" xr:uid="{00000000-0005-0000-0000-000007510000}"/>
    <cellStyle name="Comma [0] 3 29 3" xfId="26314" xr:uid="{00000000-0005-0000-0000-000008510000}"/>
    <cellStyle name="Comma [0] 3 29 3 2" xfId="26316" xr:uid="{00000000-0005-0000-0000-000009510000}"/>
    <cellStyle name="Comma [0] 3 29 3 2 2" xfId="26318" xr:uid="{00000000-0005-0000-0000-00000A510000}"/>
    <cellStyle name="Comma [0] 3 29 3 3" xfId="24358" xr:uid="{00000000-0005-0000-0000-00000B510000}"/>
    <cellStyle name="Comma [0] 3 29 3 3 2" xfId="26319" xr:uid="{00000000-0005-0000-0000-00000C510000}"/>
    <cellStyle name="Comma [0] 3 29 3 4" xfId="26321" xr:uid="{00000000-0005-0000-0000-00000D510000}"/>
    <cellStyle name="Comma [0] 3 29 3_REKAP IBT" xfId="26322" xr:uid="{00000000-0005-0000-0000-00000E510000}"/>
    <cellStyle name="Comma [0] 3 29 4" xfId="26323" xr:uid="{00000000-0005-0000-0000-00000F510000}"/>
    <cellStyle name="Comma [0] 3 29 4 2" xfId="26325" xr:uid="{00000000-0005-0000-0000-000010510000}"/>
    <cellStyle name="Comma [0] 3 29 5" xfId="26329" xr:uid="{00000000-0005-0000-0000-000011510000}"/>
    <cellStyle name="Comma [0] 3 29 5 2" xfId="26331" xr:uid="{00000000-0005-0000-0000-000012510000}"/>
    <cellStyle name="Comma [0] 3 29 6" xfId="26332" xr:uid="{00000000-0005-0000-0000-000013510000}"/>
    <cellStyle name="Comma [0] 3 29_REKAP IBT" xfId="26334" xr:uid="{00000000-0005-0000-0000-000014510000}"/>
    <cellStyle name="Comma [0] 3 3" xfId="26336" xr:uid="{00000000-0005-0000-0000-000015510000}"/>
    <cellStyle name="Comma [0] 3 3 10" xfId="23182" xr:uid="{00000000-0005-0000-0000-000016510000}"/>
    <cellStyle name="Comma [0] 3 3 10 2" xfId="20319" xr:uid="{00000000-0005-0000-0000-000017510000}"/>
    <cellStyle name="Comma [0] 3 3 10 2 2" xfId="20323" xr:uid="{00000000-0005-0000-0000-000018510000}"/>
    <cellStyle name="Comma [0] 3 3 10 2 2 2" xfId="26338" xr:uid="{00000000-0005-0000-0000-000019510000}"/>
    <cellStyle name="Comma [0] 3 3 10 2 3" xfId="26340" xr:uid="{00000000-0005-0000-0000-00001A510000}"/>
    <cellStyle name="Comma [0] 3 3 10 2 3 2" xfId="26342" xr:uid="{00000000-0005-0000-0000-00001B510000}"/>
    <cellStyle name="Comma [0] 3 3 10 2 4" xfId="26343" xr:uid="{00000000-0005-0000-0000-00001C510000}"/>
    <cellStyle name="Comma [0] 3 3 10 2_REKAP IBT" xfId="8976" xr:uid="{00000000-0005-0000-0000-00001D510000}"/>
    <cellStyle name="Comma [0] 3 3 10 3" xfId="20326" xr:uid="{00000000-0005-0000-0000-00001E510000}"/>
    <cellStyle name="Comma [0] 3 3 10 3 2" xfId="20330" xr:uid="{00000000-0005-0000-0000-00001F510000}"/>
    <cellStyle name="Comma [0] 3 3 10 3 2 2" xfId="22733" xr:uid="{00000000-0005-0000-0000-000020510000}"/>
    <cellStyle name="Comma [0] 3 3 10 3 3" xfId="26345" xr:uid="{00000000-0005-0000-0000-000021510000}"/>
    <cellStyle name="Comma [0] 3 3 10 3 3 2" xfId="26347" xr:uid="{00000000-0005-0000-0000-000022510000}"/>
    <cellStyle name="Comma [0] 3 3 10 3 4" xfId="26348" xr:uid="{00000000-0005-0000-0000-000023510000}"/>
    <cellStyle name="Comma [0] 3 3 10 3_REKAP IBT" xfId="1422" xr:uid="{00000000-0005-0000-0000-000024510000}"/>
    <cellStyle name="Comma [0] 3 3 10 4" xfId="20336" xr:uid="{00000000-0005-0000-0000-000025510000}"/>
    <cellStyle name="Comma [0] 3 3 10 4 2" xfId="20341" xr:uid="{00000000-0005-0000-0000-000026510000}"/>
    <cellStyle name="Comma [0] 3 3 10 5" xfId="20346" xr:uid="{00000000-0005-0000-0000-000027510000}"/>
    <cellStyle name="Comma [0] 3 3 10 5 2" xfId="20350" xr:uid="{00000000-0005-0000-0000-000028510000}"/>
    <cellStyle name="Comma [0] 3 3 10 6" xfId="20357" xr:uid="{00000000-0005-0000-0000-000029510000}"/>
    <cellStyle name="Comma [0] 3 3 10_REKAP IBT" xfId="19128" xr:uid="{00000000-0005-0000-0000-00002A510000}"/>
    <cellStyle name="Comma [0] 3 3 11" xfId="26349" xr:uid="{00000000-0005-0000-0000-00002B510000}"/>
    <cellStyle name="Comma [0] 3 3 11 2" xfId="26350" xr:uid="{00000000-0005-0000-0000-00002C510000}"/>
    <cellStyle name="Comma [0] 3 3 11 2 2" xfId="7576" xr:uid="{00000000-0005-0000-0000-00002D510000}"/>
    <cellStyle name="Comma [0] 3 3 11 2 2 2" xfId="26351" xr:uid="{00000000-0005-0000-0000-00002E510000}"/>
    <cellStyle name="Comma [0] 3 3 11 2 3" xfId="7578" xr:uid="{00000000-0005-0000-0000-00002F510000}"/>
    <cellStyle name="Comma [0] 3 3 11 2 3 2" xfId="25489" xr:uid="{00000000-0005-0000-0000-000030510000}"/>
    <cellStyle name="Comma [0] 3 3 11 2 4" xfId="7580" xr:uid="{00000000-0005-0000-0000-000031510000}"/>
    <cellStyle name="Comma [0] 3 3 11 2_REKAP IBT" xfId="14851" xr:uid="{00000000-0005-0000-0000-000032510000}"/>
    <cellStyle name="Comma [0] 3 3 11 3" xfId="26352" xr:uid="{00000000-0005-0000-0000-000033510000}"/>
    <cellStyle name="Comma [0] 3 3 11 3 2" xfId="7609" xr:uid="{00000000-0005-0000-0000-000034510000}"/>
    <cellStyle name="Comma [0] 3 3 11 3 2 2" xfId="26353" xr:uid="{00000000-0005-0000-0000-000035510000}"/>
    <cellStyle name="Comma [0] 3 3 11 3 3" xfId="7611" xr:uid="{00000000-0005-0000-0000-000036510000}"/>
    <cellStyle name="Comma [0] 3 3 11 3 3 2" xfId="25728" xr:uid="{00000000-0005-0000-0000-000037510000}"/>
    <cellStyle name="Comma [0] 3 3 11 3 4" xfId="7613" xr:uid="{00000000-0005-0000-0000-000038510000}"/>
    <cellStyle name="Comma [0] 3 3 11 3_REKAP IBT" xfId="26354" xr:uid="{00000000-0005-0000-0000-000039510000}"/>
    <cellStyle name="Comma [0] 3 3 11 4" xfId="26355" xr:uid="{00000000-0005-0000-0000-00003A510000}"/>
    <cellStyle name="Comma [0] 3 3 11 4 2" xfId="7633" xr:uid="{00000000-0005-0000-0000-00003B510000}"/>
    <cellStyle name="Comma [0] 3 3 11 5" xfId="26356" xr:uid="{00000000-0005-0000-0000-00003C510000}"/>
    <cellStyle name="Comma [0] 3 3 11 5 2" xfId="7652" xr:uid="{00000000-0005-0000-0000-00003D510000}"/>
    <cellStyle name="Comma [0] 3 3 11 6" xfId="3558" xr:uid="{00000000-0005-0000-0000-00003E510000}"/>
    <cellStyle name="Comma [0] 3 3 11_REKAP IBT" xfId="22755" xr:uid="{00000000-0005-0000-0000-00003F510000}"/>
    <cellStyle name="Comma [0] 3 3 12" xfId="26357" xr:uid="{00000000-0005-0000-0000-000040510000}"/>
    <cellStyle name="Comma [0] 3 3 12 2" xfId="26358" xr:uid="{00000000-0005-0000-0000-000041510000}"/>
    <cellStyle name="Comma [0] 3 3 12 2 2" xfId="16103" xr:uid="{00000000-0005-0000-0000-000042510000}"/>
    <cellStyle name="Comma [0] 3 3 12 3" xfId="26359" xr:uid="{00000000-0005-0000-0000-000043510000}"/>
    <cellStyle name="Comma [0] 3 3 12 3 2" xfId="16122" xr:uid="{00000000-0005-0000-0000-000044510000}"/>
    <cellStyle name="Comma [0] 3 3 12 4" xfId="26360" xr:uid="{00000000-0005-0000-0000-000045510000}"/>
    <cellStyle name="Comma [0] 3 3 12_REKAP IBT" xfId="26362" xr:uid="{00000000-0005-0000-0000-000046510000}"/>
    <cellStyle name="Comma [0] 3 3 13" xfId="26363" xr:uid="{00000000-0005-0000-0000-000047510000}"/>
    <cellStyle name="Comma [0] 3 3 13 2" xfId="26366" xr:uid="{00000000-0005-0000-0000-000048510000}"/>
    <cellStyle name="Comma [0] 3 3 13 2 2" xfId="16577" xr:uid="{00000000-0005-0000-0000-000049510000}"/>
    <cellStyle name="Comma [0] 3 3 13 3" xfId="18540" xr:uid="{00000000-0005-0000-0000-00004A510000}"/>
    <cellStyle name="Comma [0] 3 3 13 3 2" xfId="16593" xr:uid="{00000000-0005-0000-0000-00004B510000}"/>
    <cellStyle name="Comma [0] 3 3 13 4" xfId="9347" xr:uid="{00000000-0005-0000-0000-00004C510000}"/>
    <cellStyle name="Comma [0] 3 3 13_REKAP IBT" xfId="26368" xr:uid="{00000000-0005-0000-0000-00004D510000}"/>
    <cellStyle name="Comma [0] 3 3 14" xfId="6291" xr:uid="{00000000-0005-0000-0000-00004E510000}"/>
    <cellStyle name="Comma [0] 3 3 14 2" xfId="3025" xr:uid="{00000000-0005-0000-0000-00004F510000}"/>
    <cellStyle name="Comma [0] 3 3 14 2 2" xfId="14225" xr:uid="{00000000-0005-0000-0000-000050510000}"/>
    <cellStyle name="Comma [0] 3 3 14 3" xfId="26371" xr:uid="{00000000-0005-0000-0000-000051510000}"/>
    <cellStyle name="Comma [0] 3 3 14 3 2" xfId="26375" xr:uid="{00000000-0005-0000-0000-000052510000}"/>
    <cellStyle name="Comma [0] 3 3 14 4" xfId="20459" xr:uid="{00000000-0005-0000-0000-000053510000}"/>
    <cellStyle name="Comma [0] 3 3 14_REKAP IBT" xfId="26378" xr:uid="{00000000-0005-0000-0000-000054510000}"/>
    <cellStyle name="Comma [0] 3 3 15" xfId="50332" xr:uid="{00000000-0005-0000-0000-000055510000}"/>
    <cellStyle name="Comma [0] 3 3 2" xfId="26379" xr:uid="{00000000-0005-0000-0000-000056510000}"/>
    <cellStyle name="Comma [0] 3 3 2 2" xfId="26380" xr:uid="{00000000-0005-0000-0000-000057510000}"/>
    <cellStyle name="Comma [0] 3 3 2 2 2" xfId="26381" xr:uid="{00000000-0005-0000-0000-000058510000}"/>
    <cellStyle name="Comma [0] 3 3 2 2 2 2" xfId="26382" xr:uid="{00000000-0005-0000-0000-000059510000}"/>
    <cellStyle name="Comma [0] 3 3 2 2 3" xfId="26383" xr:uid="{00000000-0005-0000-0000-00005A510000}"/>
    <cellStyle name="Comma [0] 3 3 2 2 3 2" xfId="26384" xr:uid="{00000000-0005-0000-0000-00005B510000}"/>
    <cellStyle name="Comma [0] 3 3 2 2 4" xfId="26387" xr:uid="{00000000-0005-0000-0000-00005C510000}"/>
    <cellStyle name="Comma [0] 3 3 2 2_REKAP IBT" xfId="26388" xr:uid="{00000000-0005-0000-0000-00005D510000}"/>
    <cellStyle name="Comma [0] 3 3 2 3" xfId="26390" xr:uid="{00000000-0005-0000-0000-00005E510000}"/>
    <cellStyle name="Comma [0] 3 3 2 3 2" xfId="26391" xr:uid="{00000000-0005-0000-0000-00005F510000}"/>
    <cellStyle name="Comma [0] 3 3 2 3 2 2" xfId="26392" xr:uid="{00000000-0005-0000-0000-000060510000}"/>
    <cellStyle name="Comma [0] 3 3 2 3 3" xfId="26393" xr:uid="{00000000-0005-0000-0000-000061510000}"/>
    <cellStyle name="Comma [0] 3 3 2 3 3 2" xfId="26394" xr:uid="{00000000-0005-0000-0000-000062510000}"/>
    <cellStyle name="Comma [0] 3 3 2 3 4" xfId="26397" xr:uid="{00000000-0005-0000-0000-000063510000}"/>
    <cellStyle name="Comma [0] 3 3 2 3_REKAP IBT" xfId="26398" xr:uid="{00000000-0005-0000-0000-000064510000}"/>
    <cellStyle name="Comma [0] 3 3 2 4" xfId="26399" xr:uid="{00000000-0005-0000-0000-000065510000}"/>
    <cellStyle name="Comma [0] 3 3 2 4 2" xfId="26400" xr:uid="{00000000-0005-0000-0000-000066510000}"/>
    <cellStyle name="Comma [0] 3 3 2 5" xfId="26404" xr:uid="{00000000-0005-0000-0000-000067510000}"/>
    <cellStyle name="Comma [0] 3 3 2 5 2" xfId="26406" xr:uid="{00000000-0005-0000-0000-000068510000}"/>
    <cellStyle name="Comma [0] 3 3 2 6" xfId="26407" xr:uid="{00000000-0005-0000-0000-000069510000}"/>
    <cellStyle name="Comma [0] 3 3 2_REKAP IBT" xfId="10324" xr:uid="{00000000-0005-0000-0000-00006A510000}"/>
    <cellStyle name="Comma [0] 3 3 3" xfId="24131" xr:uid="{00000000-0005-0000-0000-00006B510000}"/>
    <cellStyle name="Comma [0] 3 3 3 2" xfId="24133" xr:uid="{00000000-0005-0000-0000-00006C510000}"/>
    <cellStyle name="Comma [0] 3 3 3 2 2" xfId="26408" xr:uid="{00000000-0005-0000-0000-00006D510000}"/>
    <cellStyle name="Comma [0] 3 3 3 2 2 2" xfId="13146" xr:uid="{00000000-0005-0000-0000-00006E510000}"/>
    <cellStyle name="Comma [0] 3 3 3 2 3" xfId="26409" xr:uid="{00000000-0005-0000-0000-00006F510000}"/>
    <cellStyle name="Comma [0] 3 3 3 2 3 2" xfId="24094" xr:uid="{00000000-0005-0000-0000-000070510000}"/>
    <cellStyle name="Comma [0] 3 3 3 2 4" xfId="26411" xr:uid="{00000000-0005-0000-0000-000071510000}"/>
    <cellStyle name="Comma [0] 3 3 3 2_REKAP IBT" xfId="26412" xr:uid="{00000000-0005-0000-0000-000072510000}"/>
    <cellStyle name="Comma [0] 3 3 3 3" xfId="26413" xr:uid="{00000000-0005-0000-0000-000073510000}"/>
    <cellStyle name="Comma [0] 3 3 3 3 2" xfId="26415" xr:uid="{00000000-0005-0000-0000-000074510000}"/>
    <cellStyle name="Comma [0] 3 3 3 3 2 2" xfId="26418" xr:uid="{00000000-0005-0000-0000-000075510000}"/>
    <cellStyle name="Comma [0] 3 3 3 3 3" xfId="26420" xr:uid="{00000000-0005-0000-0000-000076510000}"/>
    <cellStyle name="Comma [0] 3 3 3 3 3 2" xfId="26421" xr:uid="{00000000-0005-0000-0000-000077510000}"/>
    <cellStyle name="Comma [0] 3 3 3 3 4" xfId="26426" xr:uid="{00000000-0005-0000-0000-000078510000}"/>
    <cellStyle name="Comma [0] 3 3 3 3_REKAP IBT" xfId="18441" xr:uid="{00000000-0005-0000-0000-000079510000}"/>
    <cellStyle name="Comma [0] 3 3 3 4" xfId="26427" xr:uid="{00000000-0005-0000-0000-00007A510000}"/>
    <cellStyle name="Comma [0] 3 3 3 4 2" xfId="26428" xr:uid="{00000000-0005-0000-0000-00007B510000}"/>
    <cellStyle name="Comma [0] 3 3 3 5" xfId="26432" xr:uid="{00000000-0005-0000-0000-00007C510000}"/>
    <cellStyle name="Comma [0] 3 3 3 5 2" xfId="26433" xr:uid="{00000000-0005-0000-0000-00007D510000}"/>
    <cellStyle name="Comma [0] 3 3 3 6" xfId="26434" xr:uid="{00000000-0005-0000-0000-00007E510000}"/>
    <cellStyle name="Comma [0] 3 3 3_REKAP IBT" xfId="26435" xr:uid="{00000000-0005-0000-0000-00007F510000}"/>
    <cellStyle name="Comma [0] 3 3 4" xfId="24135" xr:uid="{00000000-0005-0000-0000-000080510000}"/>
    <cellStyle name="Comma [0] 3 3 4 2" xfId="24138" xr:uid="{00000000-0005-0000-0000-000081510000}"/>
    <cellStyle name="Comma [0] 3 3 4 2 2" xfId="26436" xr:uid="{00000000-0005-0000-0000-000082510000}"/>
    <cellStyle name="Comma [0] 3 3 4 2 2 2" xfId="26438" xr:uid="{00000000-0005-0000-0000-000083510000}"/>
    <cellStyle name="Comma [0] 3 3 4 2 3" xfId="26439" xr:uid="{00000000-0005-0000-0000-000084510000}"/>
    <cellStyle name="Comma [0] 3 3 4 2 3 2" xfId="26440" xr:uid="{00000000-0005-0000-0000-000085510000}"/>
    <cellStyle name="Comma [0] 3 3 4 2 4" xfId="26443" xr:uid="{00000000-0005-0000-0000-000086510000}"/>
    <cellStyle name="Comma [0] 3 3 4 2_REKAP IBT" xfId="26445" xr:uid="{00000000-0005-0000-0000-000087510000}"/>
    <cellStyle name="Comma [0] 3 3 4 3" xfId="26446" xr:uid="{00000000-0005-0000-0000-000088510000}"/>
    <cellStyle name="Comma [0] 3 3 4 3 2" xfId="26447" xr:uid="{00000000-0005-0000-0000-000089510000}"/>
    <cellStyle name="Comma [0] 3 3 4 3 2 2" xfId="26448" xr:uid="{00000000-0005-0000-0000-00008A510000}"/>
    <cellStyle name="Comma [0] 3 3 4 3 3" xfId="26449" xr:uid="{00000000-0005-0000-0000-00008B510000}"/>
    <cellStyle name="Comma [0] 3 3 4 3 3 2" xfId="5916" xr:uid="{00000000-0005-0000-0000-00008C510000}"/>
    <cellStyle name="Comma [0] 3 3 4 3 4" xfId="26452" xr:uid="{00000000-0005-0000-0000-00008D510000}"/>
    <cellStyle name="Comma [0] 3 3 4 3_REKAP IBT" xfId="7590" xr:uid="{00000000-0005-0000-0000-00008E510000}"/>
    <cellStyle name="Comma [0] 3 3 4 4" xfId="26453" xr:uid="{00000000-0005-0000-0000-00008F510000}"/>
    <cellStyle name="Comma [0] 3 3 4 4 2" xfId="13687" xr:uid="{00000000-0005-0000-0000-000090510000}"/>
    <cellStyle name="Comma [0] 3 3 4 5" xfId="26456" xr:uid="{00000000-0005-0000-0000-000091510000}"/>
    <cellStyle name="Comma [0] 3 3 4 5 2" xfId="26457" xr:uid="{00000000-0005-0000-0000-000092510000}"/>
    <cellStyle name="Comma [0] 3 3 4 6" xfId="26458" xr:uid="{00000000-0005-0000-0000-000093510000}"/>
    <cellStyle name="Comma [0] 3 3 4_REKAP IBT" xfId="26459" xr:uid="{00000000-0005-0000-0000-000094510000}"/>
    <cellStyle name="Comma [0] 3 3 5" xfId="14829" xr:uid="{00000000-0005-0000-0000-000095510000}"/>
    <cellStyle name="Comma [0] 3 3 5 2" xfId="14832" xr:uid="{00000000-0005-0000-0000-000096510000}"/>
    <cellStyle name="Comma [0] 3 3 5 2 2" xfId="21176" xr:uid="{00000000-0005-0000-0000-000097510000}"/>
    <cellStyle name="Comma [0] 3 3 5 2 2 2" xfId="21178" xr:uid="{00000000-0005-0000-0000-000098510000}"/>
    <cellStyle name="Comma [0] 3 3 5 2 3" xfId="21185" xr:uid="{00000000-0005-0000-0000-000099510000}"/>
    <cellStyle name="Comma [0] 3 3 5 2 3 2" xfId="20217" xr:uid="{00000000-0005-0000-0000-00009A510000}"/>
    <cellStyle name="Comma [0] 3 3 5 2 4" xfId="26461" xr:uid="{00000000-0005-0000-0000-00009B510000}"/>
    <cellStyle name="Comma [0] 3 3 5 2_REKAP IBT" xfId="19851" xr:uid="{00000000-0005-0000-0000-00009C510000}"/>
    <cellStyle name="Comma [0] 3 3 5 3" xfId="14834" xr:uid="{00000000-0005-0000-0000-00009D510000}"/>
    <cellStyle name="Comma [0] 3 3 5 3 2" xfId="26462" xr:uid="{00000000-0005-0000-0000-00009E510000}"/>
    <cellStyle name="Comma [0] 3 3 5 3 2 2" xfId="26463" xr:uid="{00000000-0005-0000-0000-00009F510000}"/>
    <cellStyle name="Comma [0] 3 3 5 3 3" xfId="26464" xr:uid="{00000000-0005-0000-0000-0000A0510000}"/>
    <cellStyle name="Comma [0] 3 3 5 3 3 2" xfId="26465" xr:uid="{00000000-0005-0000-0000-0000A1510000}"/>
    <cellStyle name="Comma [0] 3 3 5 3 4" xfId="26467" xr:uid="{00000000-0005-0000-0000-0000A2510000}"/>
    <cellStyle name="Comma [0] 3 3 5 3_REKAP IBT" xfId="26468" xr:uid="{00000000-0005-0000-0000-0000A3510000}"/>
    <cellStyle name="Comma [0] 3 3 5 4" xfId="26469" xr:uid="{00000000-0005-0000-0000-0000A4510000}"/>
    <cellStyle name="Comma [0] 3 3 5 4 2" xfId="26471" xr:uid="{00000000-0005-0000-0000-0000A5510000}"/>
    <cellStyle name="Comma [0] 3 3 5 5" xfId="26474" xr:uid="{00000000-0005-0000-0000-0000A6510000}"/>
    <cellStyle name="Comma [0] 3 3 5 5 2" xfId="26064" xr:uid="{00000000-0005-0000-0000-0000A7510000}"/>
    <cellStyle name="Comma [0] 3 3 5 6" xfId="26475" xr:uid="{00000000-0005-0000-0000-0000A8510000}"/>
    <cellStyle name="Comma [0] 3 3 5_REKAP IBT" xfId="1602" xr:uid="{00000000-0005-0000-0000-0000A9510000}"/>
    <cellStyle name="Comma [0] 3 3 6" xfId="14836" xr:uid="{00000000-0005-0000-0000-0000AA510000}"/>
    <cellStyle name="Comma [0] 3 3 6 2" xfId="14838" xr:uid="{00000000-0005-0000-0000-0000AB510000}"/>
    <cellStyle name="Comma [0] 3 3 6 2 2" xfId="20099" xr:uid="{00000000-0005-0000-0000-0000AC510000}"/>
    <cellStyle name="Comma [0] 3 3 6 2 2 2" xfId="26476" xr:uid="{00000000-0005-0000-0000-0000AD510000}"/>
    <cellStyle name="Comma [0] 3 3 6 2 3" xfId="20101" xr:uid="{00000000-0005-0000-0000-0000AE510000}"/>
    <cellStyle name="Comma [0] 3 3 6 2 3 2" xfId="26477" xr:uid="{00000000-0005-0000-0000-0000AF510000}"/>
    <cellStyle name="Comma [0] 3 3 6 2 4" xfId="26479" xr:uid="{00000000-0005-0000-0000-0000B0510000}"/>
    <cellStyle name="Comma [0] 3 3 6 2_REKAP IBT" xfId="26480" xr:uid="{00000000-0005-0000-0000-0000B1510000}"/>
    <cellStyle name="Comma [0] 3 3 6 3" xfId="12114" xr:uid="{00000000-0005-0000-0000-0000B2510000}"/>
    <cellStyle name="Comma [0] 3 3 6 3 2" xfId="20111" xr:uid="{00000000-0005-0000-0000-0000B3510000}"/>
    <cellStyle name="Comma [0] 3 3 6 3 2 2" xfId="2257" xr:uid="{00000000-0005-0000-0000-0000B4510000}"/>
    <cellStyle name="Comma [0] 3 3 6 3 3" xfId="20113" xr:uid="{00000000-0005-0000-0000-0000B5510000}"/>
    <cellStyle name="Comma [0] 3 3 6 3 3 2" xfId="26481" xr:uid="{00000000-0005-0000-0000-0000B6510000}"/>
    <cellStyle name="Comma [0] 3 3 6 3 4" xfId="26483" xr:uid="{00000000-0005-0000-0000-0000B7510000}"/>
    <cellStyle name="Comma [0] 3 3 6 3_REKAP IBT" xfId="26485" xr:uid="{00000000-0005-0000-0000-0000B8510000}"/>
    <cellStyle name="Comma [0] 3 3 6 4" xfId="26486" xr:uid="{00000000-0005-0000-0000-0000B9510000}"/>
    <cellStyle name="Comma [0] 3 3 6 4 2" xfId="20122" xr:uid="{00000000-0005-0000-0000-0000BA510000}"/>
    <cellStyle name="Comma [0] 3 3 6 5" xfId="26489" xr:uid="{00000000-0005-0000-0000-0000BB510000}"/>
    <cellStyle name="Comma [0] 3 3 6 5 2" xfId="20136" xr:uid="{00000000-0005-0000-0000-0000BC510000}"/>
    <cellStyle name="Comma [0] 3 3 6 6" xfId="5577" xr:uid="{00000000-0005-0000-0000-0000BD510000}"/>
    <cellStyle name="Comma [0] 3 3 6_REKAP IBT" xfId="21417" xr:uid="{00000000-0005-0000-0000-0000BE510000}"/>
    <cellStyle name="Comma [0] 3 3 7" xfId="14840" xr:uid="{00000000-0005-0000-0000-0000BF510000}"/>
    <cellStyle name="Comma [0] 3 3 7 2" xfId="14844" xr:uid="{00000000-0005-0000-0000-0000C0510000}"/>
    <cellStyle name="Comma [0] 3 3 7 2 2" xfId="26490" xr:uid="{00000000-0005-0000-0000-0000C1510000}"/>
    <cellStyle name="Comma [0] 3 3 7 2 2 2" xfId="26491" xr:uid="{00000000-0005-0000-0000-0000C2510000}"/>
    <cellStyle name="Comma [0] 3 3 7 2 3" xfId="26492" xr:uid="{00000000-0005-0000-0000-0000C3510000}"/>
    <cellStyle name="Comma [0] 3 3 7 2 3 2" xfId="26493" xr:uid="{00000000-0005-0000-0000-0000C4510000}"/>
    <cellStyle name="Comma [0] 3 3 7 2 4" xfId="26495" xr:uid="{00000000-0005-0000-0000-0000C5510000}"/>
    <cellStyle name="Comma [0] 3 3 7 2_REKAP IBT" xfId="26496" xr:uid="{00000000-0005-0000-0000-0000C6510000}"/>
    <cellStyle name="Comma [0] 3 3 7 3" xfId="26497" xr:uid="{00000000-0005-0000-0000-0000C7510000}"/>
    <cellStyle name="Comma [0] 3 3 7 3 2" xfId="26498" xr:uid="{00000000-0005-0000-0000-0000C8510000}"/>
    <cellStyle name="Comma [0] 3 3 7 3 2 2" xfId="26499" xr:uid="{00000000-0005-0000-0000-0000C9510000}"/>
    <cellStyle name="Comma [0] 3 3 7 3 3" xfId="26500" xr:uid="{00000000-0005-0000-0000-0000CA510000}"/>
    <cellStyle name="Comma [0] 3 3 7 3 3 2" xfId="26501" xr:uid="{00000000-0005-0000-0000-0000CB510000}"/>
    <cellStyle name="Comma [0] 3 3 7 3 4" xfId="26503" xr:uid="{00000000-0005-0000-0000-0000CC510000}"/>
    <cellStyle name="Comma [0] 3 3 7 3_REKAP IBT" xfId="26504" xr:uid="{00000000-0005-0000-0000-0000CD510000}"/>
    <cellStyle name="Comma [0] 3 3 7 4" xfId="26505" xr:uid="{00000000-0005-0000-0000-0000CE510000}"/>
    <cellStyle name="Comma [0] 3 3 7 4 2" xfId="26506" xr:uid="{00000000-0005-0000-0000-0000CF510000}"/>
    <cellStyle name="Comma [0] 3 3 7 5" xfId="26509" xr:uid="{00000000-0005-0000-0000-0000D0510000}"/>
    <cellStyle name="Comma [0] 3 3 7 5 2" xfId="26510" xr:uid="{00000000-0005-0000-0000-0000D1510000}"/>
    <cellStyle name="Comma [0] 3 3 7 6" xfId="5329" xr:uid="{00000000-0005-0000-0000-0000D2510000}"/>
    <cellStyle name="Comma [0] 3 3 7_REKAP IBT" xfId="2047" xr:uid="{00000000-0005-0000-0000-0000D3510000}"/>
    <cellStyle name="Comma [0] 3 3 8" xfId="14846" xr:uid="{00000000-0005-0000-0000-0000D4510000}"/>
    <cellStyle name="Comma [0] 3 3 8 2" xfId="14848" xr:uid="{00000000-0005-0000-0000-0000D5510000}"/>
    <cellStyle name="Comma [0] 3 3 8 2 2" xfId="26511" xr:uid="{00000000-0005-0000-0000-0000D6510000}"/>
    <cellStyle name="Comma [0] 3 3 8 2 2 2" xfId="24328" xr:uid="{00000000-0005-0000-0000-0000D7510000}"/>
    <cellStyle name="Comma [0] 3 3 8 2 3" xfId="26512" xr:uid="{00000000-0005-0000-0000-0000D8510000}"/>
    <cellStyle name="Comma [0] 3 3 8 2 3 2" xfId="24335" xr:uid="{00000000-0005-0000-0000-0000D9510000}"/>
    <cellStyle name="Comma [0] 3 3 8 2 4" xfId="26514" xr:uid="{00000000-0005-0000-0000-0000DA510000}"/>
    <cellStyle name="Comma [0] 3 3 8 2_REKAP IBT" xfId="26515" xr:uid="{00000000-0005-0000-0000-0000DB510000}"/>
    <cellStyle name="Comma [0] 3 3 8 3" xfId="26517" xr:uid="{00000000-0005-0000-0000-0000DC510000}"/>
    <cellStyle name="Comma [0] 3 3 8 3 2" xfId="26518" xr:uid="{00000000-0005-0000-0000-0000DD510000}"/>
    <cellStyle name="Comma [0] 3 3 8 3 2 2" xfId="26519" xr:uid="{00000000-0005-0000-0000-0000DE510000}"/>
    <cellStyle name="Comma [0] 3 3 8 3 3" xfId="26520" xr:uid="{00000000-0005-0000-0000-0000DF510000}"/>
    <cellStyle name="Comma [0] 3 3 8 3 3 2" xfId="26521" xr:uid="{00000000-0005-0000-0000-0000E0510000}"/>
    <cellStyle name="Comma [0] 3 3 8 3 4" xfId="26523" xr:uid="{00000000-0005-0000-0000-0000E1510000}"/>
    <cellStyle name="Comma [0] 3 3 8 3_REKAP IBT" xfId="12859" xr:uid="{00000000-0005-0000-0000-0000E2510000}"/>
    <cellStyle name="Comma [0] 3 3 8 4" xfId="16831" xr:uid="{00000000-0005-0000-0000-0000E3510000}"/>
    <cellStyle name="Comma [0] 3 3 8 4 2" xfId="26524" xr:uid="{00000000-0005-0000-0000-0000E4510000}"/>
    <cellStyle name="Comma [0] 3 3 8 5" xfId="26527" xr:uid="{00000000-0005-0000-0000-0000E5510000}"/>
    <cellStyle name="Comma [0] 3 3 8 5 2" xfId="26529" xr:uid="{00000000-0005-0000-0000-0000E6510000}"/>
    <cellStyle name="Comma [0] 3 3 8 6" xfId="5584" xr:uid="{00000000-0005-0000-0000-0000E7510000}"/>
    <cellStyle name="Comma [0] 3 3 8_REKAP IBT" xfId="26530" xr:uid="{00000000-0005-0000-0000-0000E8510000}"/>
    <cellStyle name="Comma [0] 3 3 9" xfId="14850" xr:uid="{00000000-0005-0000-0000-0000E9510000}"/>
    <cellStyle name="Comma [0] 3 3 9 2" xfId="26531" xr:uid="{00000000-0005-0000-0000-0000EA510000}"/>
    <cellStyle name="Comma [0] 3 3 9 2 2" xfId="22808" xr:uid="{00000000-0005-0000-0000-0000EB510000}"/>
    <cellStyle name="Comma [0] 3 3 9 2 2 2" xfId="22810" xr:uid="{00000000-0005-0000-0000-0000EC510000}"/>
    <cellStyle name="Comma [0] 3 3 9 2 3" xfId="22821" xr:uid="{00000000-0005-0000-0000-0000ED510000}"/>
    <cellStyle name="Comma [0] 3 3 9 2 3 2" xfId="22826" xr:uid="{00000000-0005-0000-0000-0000EE510000}"/>
    <cellStyle name="Comma [0] 3 3 9 2 4" xfId="22839" xr:uid="{00000000-0005-0000-0000-0000EF510000}"/>
    <cellStyle name="Comma [0] 3 3 9 2_REKAP IBT" xfId="26532" xr:uid="{00000000-0005-0000-0000-0000F0510000}"/>
    <cellStyle name="Comma [0] 3 3 9 3" xfId="15261" xr:uid="{00000000-0005-0000-0000-0000F1510000}"/>
    <cellStyle name="Comma [0] 3 3 9 3 2" xfId="26535" xr:uid="{00000000-0005-0000-0000-0000F2510000}"/>
    <cellStyle name="Comma [0] 3 3 9 3 2 2" xfId="26536" xr:uid="{00000000-0005-0000-0000-0000F3510000}"/>
    <cellStyle name="Comma [0] 3 3 9 3 3" xfId="26539" xr:uid="{00000000-0005-0000-0000-0000F4510000}"/>
    <cellStyle name="Comma [0] 3 3 9 3 3 2" xfId="26540" xr:uid="{00000000-0005-0000-0000-0000F5510000}"/>
    <cellStyle name="Comma [0] 3 3 9 3 4" xfId="26543" xr:uid="{00000000-0005-0000-0000-0000F6510000}"/>
    <cellStyle name="Comma [0] 3 3 9 3_REKAP IBT" xfId="26544" xr:uid="{00000000-0005-0000-0000-0000F7510000}"/>
    <cellStyle name="Comma [0] 3 3 9 4" xfId="26545" xr:uid="{00000000-0005-0000-0000-0000F8510000}"/>
    <cellStyle name="Comma [0] 3 3 9 4 2" xfId="26546" xr:uid="{00000000-0005-0000-0000-0000F9510000}"/>
    <cellStyle name="Comma [0] 3 3 9 5" xfId="26549" xr:uid="{00000000-0005-0000-0000-0000FA510000}"/>
    <cellStyle name="Comma [0] 3 3 9 5 2" xfId="26550" xr:uid="{00000000-0005-0000-0000-0000FB510000}"/>
    <cellStyle name="Comma [0] 3 3 9 6" xfId="2701" xr:uid="{00000000-0005-0000-0000-0000FC510000}"/>
    <cellStyle name="Comma [0] 3 3 9_REKAP IBT" xfId="1315" xr:uid="{00000000-0005-0000-0000-0000FD510000}"/>
    <cellStyle name="Comma [0] 3 3_REKAP IBT" xfId="26551" xr:uid="{00000000-0005-0000-0000-0000FE510000}"/>
    <cellStyle name="Comma [0] 3 30" xfId="26155" xr:uid="{00000000-0005-0000-0000-0000FF510000}"/>
    <cellStyle name="Comma [0] 3 30 2" xfId="26157" xr:uid="{00000000-0005-0000-0000-000000520000}"/>
    <cellStyle name="Comma [0] 3 30 2 2" xfId="26159" xr:uid="{00000000-0005-0000-0000-000001520000}"/>
    <cellStyle name="Comma [0] 3 30 2 2 2" xfId="26161" xr:uid="{00000000-0005-0000-0000-000002520000}"/>
    <cellStyle name="Comma [0] 3 30 2 3" xfId="26163" xr:uid="{00000000-0005-0000-0000-000003520000}"/>
    <cellStyle name="Comma [0] 3 30 2 3 2" xfId="26165" xr:uid="{00000000-0005-0000-0000-000004520000}"/>
    <cellStyle name="Comma [0] 3 30 2 4" xfId="26168" xr:uid="{00000000-0005-0000-0000-000005520000}"/>
    <cellStyle name="Comma [0] 3 30 2_REKAP IBT" xfId="26170" xr:uid="{00000000-0005-0000-0000-000006520000}"/>
    <cellStyle name="Comma [0] 3 30 3" xfId="26173" xr:uid="{00000000-0005-0000-0000-000007520000}"/>
    <cellStyle name="Comma [0] 3 30 3 2" xfId="26175" xr:uid="{00000000-0005-0000-0000-000008520000}"/>
    <cellStyle name="Comma [0] 3 30 3 2 2" xfId="26177" xr:uid="{00000000-0005-0000-0000-000009520000}"/>
    <cellStyle name="Comma [0] 3 30 3 3" xfId="26179" xr:uid="{00000000-0005-0000-0000-00000A520000}"/>
    <cellStyle name="Comma [0] 3 30 3 3 2" xfId="26181" xr:uid="{00000000-0005-0000-0000-00000B520000}"/>
    <cellStyle name="Comma [0] 3 30 3 4" xfId="26183" xr:uid="{00000000-0005-0000-0000-00000C520000}"/>
    <cellStyle name="Comma [0] 3 30 3_REKAP IBT" xfId="26186" xr:uid="{00000000-0005-0000-0000-00000D520000}"/>
    <cellStyle name="Comma [0] 3 30 4" xfId="26188" xr:uid="{00000000-0005-0000-0000-00000E520000}"/>
    <cellStyle name="Comma [0] 3 30 4 2" xfId="26191" xr:uid="{00000000-0005-0000-0000-00000F520000}"/>
    <cellStyle name="Comma [0] 3 30 5" xfId="26194" xr:uid="{00000000-0005-0000-0000-000010520000}"/>
    <cellStyle name="Comma [0] 3 30 5 2" xfId="26197" xr:uid="{00000000-0005-0000-0000-000011520000}"/>
    <cellStyle name="Comma [0] 3 30 6" xfId="26200" xr:uid="{00000000-0005-0000-0000-000012520000}"/>
    <cellStyle name="Comma [0] 3 30_REKAP IBT" xfId="26204" xr:uid="{00000000-0005-0000-0000-000013520000}"/>
    <cellStyle name="Comma [0] 3 31" xfId="8489" xr:uid="{00000000-0005-0000-0000-000014520000}"/>
    <cellStyle name="Comma [0] 3 31 2" xfId="12898" xr:uid="{00000000-0005-0000-0000-000015520000}"/>
    <cellStyle name="Comma [0] 3 31 2 2" xfId="26206" xr:uid="{00000000-0005-0000-0000-000016520000}"/>
    <cellStyle name="Comma [0] 3 31 3" xfId="26215" xr:uid="{00000000-0005-0000-0000-000017520000}"/>
    <cellStyle name="Comma [0] 3 31 3 2" xfId="19968" xr:uid="{00000000-0005-0000-0000-000018520000}"/>
    <cellStyle name="Comma [0] 3 31 4" xfId="26218" xr:uid="{00000000-0005-0000-0000-000019520000}"/>
    <cellStyle name="Comma [0] 3 31_REKAP IBT" xfId="26227" xr:uid="{00000000-0005-0000-0000-00001A520000}"/>
    <cellStyle name="Comma [0] 3 32" xfId="26229" xr:uid="{00000000-0005-0000-0000-00001B520000}"/>
    <cellStyle name="Comma [0] 3 32 2" xfId="26231" xr:uid="{00000000-0005-0000-0000-00001C520000}"/>
    <cellStyle name="Comma [0] 3 32 2 2" xfId="26235" xr:uid="{00000000-0005-0000-0000-00001D520000}"/>
    <cellStyle name="Comma [0] 3 32 3" xfId="26255" xr:uid="{00000000-0005-0000-0000-00001E520000}"/>
    <cellStyle name="Comma [0] 3 32 3 2" xfId="26258" xr:uid="{00000000-0005-0000-0000-00001F520000}"/>
    <cellStyle name="Comma [0] 3 32 4" xfId="26263" xr:uid="{00000000-0005-0000-0000-000020520000}"/>
    <cellStyle name="Comma [0] 3 32_REKAP IBT" xfId="26278" xr:uid="{00000000-0005-0000-0000-000021520000}"/>
    <cellStyle name="Comma [0] 3 33" xfId="26280" xr:uid="{00000000-0005-0000-0000-000022520000}"/>
    <cellStyle name="Comma [0] 3 33 2" xfId="26282" xr:uid="{00000000-0005-0000-0000-000023520000}"/>
    <cellStyle name="Comma [0] 3 33 2 2" xfId="8998" xr:uid="{00000000-0005-0000-0000-000024520000}"/>
    <cellStyle name="Comma [0] 3 33 3" xfId="26288" xr:uid="{00000000-0005-0000-0000-000025520000}"/>
    <cellStyle name="Comma [0] 3 33 3 2" xfId="26290" xr:uid="{00000000-0005-0000-0000-000026520000}"/>
    <cellStyle name="Comma [0] 3 33 4" xfId="26296" xr:uid="{00000000-0005-0000-0000-000027520000}"/>
    <cellStyle name="Comma [0] 3 33_REKAP IBT" xfId="25372" xr:uid="{00000000-0005-0000-0000-000028520000}"/>
    <cellStyle name="Comma [0] 3 34" xfId="26305" xr:uid="{00000000-0005-0000-0000-000029520000}"/>
    <cellStyle name="Comma [0] 3 34 2" xfId="26308" xr:uid="{00000000-0005-0000-0000-00002A520000}"/>
    <cellStyle name="Comma [0] 3 34 2 2" xfId="26310" xr:uid="{00000000-0005-0000-0000-00002B520000}"/>
    <cellStyle name="Comma [0] 3 34 3" xfId="26315" xr:uid="{00000000-0005-0000-0000-00002C520000}"/>
    <cellStyle name="Comma [0] 3 34 3 2" xfId="26317" xr:uid="{00000000-0005-0000-0000-00002D520000}"/>
    <cellStyle name="Comma [0] 3 34 4" xfId="26324" xr:uid="{00000000-0005-0000-0000-00002E520000}"/>
    <cellStyle name="Comma [0] 3 34_REKAP IBT" xfId="26335" xr:uid="{00000000-0005-0000-0000-00002F520000}"/>
    <cellStyle name="Comma [0] 3 35" xfId="14194" xr:uid="{00000000-0005-0000-0000-000030520000}"/>
    <cellStyle name="Comma [0] 3 36" xfId="26554" xr:uid="{00000000-0005-0000-0000-000031520000}"/>
    <cellStyle name="Comma [0] 3 37" xfId="16210" xr:uid="{00000000-0005-0000-0000-000032520000}"/>
    <cellStyle name="Comma [0] 3 38" xfId="13721" xr:uid="{00000000-0005-0000-0000-000033520000}"/>
    <cellStyle name="Comma [0] 3 39" xfId="26557" xr:uid="{00000000-0005-0000-0000-000034520000}"/>
    <cellStyle name="Comma [0] 3 4" xfId="26559" xr:uid="{00000000-0005-0000-0000-000035520000}"/>
    <cellStyle name="Comma [0] 3 4 10" xfId="26561" xr:uid="{00000000-0005-0000-0000-000036520000}"/>
    <cellStyle name="Comma [0] 3 4 10 2" xfId="3822" xr:uid="{00000000-0005-0000-0000-000037520000}"/>
    <cellStyle name="Comma [0] 3 4 10 2 2" xfId="26562" xr:uid="{00000000-0005-0000-0000-000038520000}"/>
    <cellStyle name="Comma [0] 3 4 10 2 2 2" xfId="26564" xr:uid="{00000000-0005-0000-0000-000039520000}"/>
    <cellStyle name="Comma [0] 3 4 10 2 3" xfId="26565" xr:uid="{00000000-0005-0000-0000-00003A520000}"/>
    <cellStyle name="Comma [0] 3 4 10 2 3 2" xfId="26566" xr:uid="{00000000-0005-0000-0000-00003B520000}"/>
    <cellStyle name="Comma [0] 3 4 10 2 4" xfId="26567" xr:uid="{00000000-0005-0000-0000-00003C520000}"/>
    <cellStyle name="Comma [0] 3 4 10 2_REKAP IBT" xfId="17528" xr:uid="{00000000-0005-0000-0000-00003D520000}"/>
    <cellStyle name="Comma [0] 3 4 10 3" xfId="26568" xr:uid="{00000000-0005-0000-0000-00003E520000}"/>
    <cellStyle name="Comma [0] 3 4 10 3 2" xfId="26569" xr:uid="{00000000-0005-0000-0000-00003F520000}"/>
    <cellStyle name="Comma [0] 3 4 10 3 2 2" xfId="26571" xr:uid="{00000000-0005-0000-0000-000040520000}"/>
    <cellStyle name="Comma [0] 3 4 10 3 3" xfId="26573" xr:uid="{00000000-0005-0000-0000-000041520000}"/>
    <cellStyle name="Comma [0] 3 4 10 3 3 2" xfId="18674" xr:uid="{00000000-0005-0000-0000-000042520000}"/>
    <cellStyle name="Comma [0] 3 4 10 3 4" xfId="3880" xr:uid="{00000000-0005-0000-0000-000043520000}"/>
    <cellStyle name="Comma [0] 3 4 10 3_REKAP IBT" xfId="26574" xr:uid="{00000000-0005-0000-0000-000044520000}"/>
    <cellStyle name="Comma [0] 3 4 10 4" xfId="26575" xr:uid="{00000000-0005-0000-0000-000045520000}"/>
    <cellStyle name="Comma [0] 3 4 10 4 2" xfId="26576" xr:uid="{00000000-0005-0000-0000-000046520000}"/>
    <cellStyle name="Comma [0] 3 4 10 5" xfId="26577" xr:uid="{00000000-0005-0000-0000-000047520000}"/>
    <cellStyle name="Comma [0] 3 4 10 5 2" xfId="26580" xr:uid="{00000000-0005-0000-0000-000048520000}"/>
    <cellStyle name="Comma [0] 3 4 10 6" xfId="26581" xr:uid="{00000000-0005-0000-0000-000049520000}"/>
    <cellStyle name="Comma [0] 3 4 10_REKAP IBT" xfId="26584" xr:uid="{00000000-0005-0000-0000-00004A520000}"/>
    <cellStyle name="Comma [0] 3 4 11" xfId="26585" xr:uid="{00000000-0005-0000-0000-00004B520000}"/>
    <cellStyle name="Comma [0] 3 4 11 2" xfId="26586" xr:uid="{00000000-0005-0000-0000-00004C520000}"/>
    <cellStyle name="Comma [0] 3 4 11 2 2" xfId="26587" xr:uid="{00000000-0005-0000-0000-00004D520000}"/>
    <cellStyle name="Comma [0] 3 4 11 2 2 2" xfId="20220" xr:uid="{00000000-0005-0000-0000-00004E520000}"/>
    <cellStyle name="Comma [0] 3 4 11 2 3" xfId="26588" xr:uid="{00000000-0005-0000-0000-00004F520000}"/>
    <cellStyle name="Comma [0] 3 4 11 2 3 2" xfId="20268" xr:uid="{00000000-0005-0000-0000-000050520000}"/>
    <cellStyle name="Comma [0] 3 4 11 2 4" xfId="26589" xr:uid="{00000000-0005-0000-0000-000051520000}"/>
    <cellStyle name="Comma [0] 3 4 11 2_REKAP IBT" xfId="26590" xr:uid="{00000000-0005-0000-0000-000052520000}"/>
    <cellStyle name="Comma [0] 3 4 11 3" xfId="2565" xr:uid="{00000000-0005-0000-0000-000053520000}"/>
    <cellStyle name="Comma [0] 3 4 11 3 2" xfId="26591" xr:uid="{00000000-0005-0000-0000-000054520000}"/>
    <cellStyle name="Comma [0] 3 4 11 3 2 2" xfId="15528" xr:uid="{00000000-0005-0000-0000-000055520000}"/>
    <cellStyle name="Comma [0] 3 4 11 3 3" xfId="26251" xr:uid="{00000000-0005-0000-0000-000056520000}"/>
    <cellStyle name="Comma [0] 3 4 11 3 3 2" xfId="15549" xr:uid="{00000000-0005-0000-0000-000057520000}"/>
    <cellStyle name="Comma [0] 3 4 11 3 4" xfId="26592" xr:uid="{00000000-0005-0000-0000-000058520000}"/>
    <cellStyle name="Comma [0] 3 4 11 3_REKAP IBT" xfId="26593" xr:uid="{00000000-0005-0000-0000-000059520000}"/>
    <cellStyle name="Comma [0] 3 4 11 4" xfId="26594" xr:uid="{00000000-0005-0000-0000-00005A520000}"/>
    <cellStyle name="Comma [0] 3 4 11 4 2" xfId="26595" xr:uid="{00000000-0005-0000-0000-00005B520000}"/>
    <cellStyle name="Comma [0] 3 4 11 5" xfId="26596" xr:uid="{00000000-0005-0000-0000-00005C520000}"/>
    <cellStyle name="Comma [0] 3 4 11 5 2" xfId="26597" xr:uid="{00000000-0005-0000-0000-00005D520000}"/>
    <cellStyle name="Comma [0] 3 4 11 6" xfId="26600" xr:uid="{00000000-0005-0000-0000-00005E520000}"/>
    <cellStyle name="Comma [0] 3 4 11_REKAP IBT" xfId="26601" xr:uid="{00000000-0005-0000-0000-00005F520000}"/>
    <cellStyle name="Comma [0] 3 4 12" xfId="26602" xr:uid="{00000000-0005-0000-0000-000060520000}"/>
    <cellStyle name="Comma [0] 3 4 12 2" xfId="26603" xr:uid="{00000000-0005-0000-0000-000061520000}"/>
    <cellStyle name="Comma [0] 3 4 12 2 2" xfId="26604" xr:uid="{00000000-0005-0000-0000-000062520000}"/>
    <cellStyle name="Comma [0] 3 4 12 3" xfId="26605" xr:uid="{00000000-0005-0000-0000-000063520000}"/>
    <cellStyle name="Comma [0] 3 4 12 3 2" xfId="26606" xr:uid="{00000000-0005-0000-0000-000064520000}"/>
    <cellStyle name="Comma [0] 3 4 12 4" xfId="26607" xr:uid="{00000000-0005-0000-0000-000065520000}"/>
    <cellStyle name="Comma [0] 3 4 12_REKAP IBT" xfId="26608" xr:uid="{00000000-0005-0000-0000-000066520000}"/>
    <cellStyle name="Comma [0] 3 4 13" xfId="26609" xr:uid="{00000000-0005-0000-0000-000067520000}"/>
    <cellStyle name="Comma [0] 3 4 13 2" xfId="26610" xr:uid="{00000000-0005-0000-0000-000068520000}"/>
    <cellStyle name="Comma [0] 3 4 13 2 2" xfId="26611" xr:uid="{00000000-0005-0000-0000-000069520000}"/>
    <cellStyle name="Comma [0] 3 4 13 3" xfId="26612" xr:uid="{00000000-0005-0000-0000-00006A520000}"/>
    <cellStyle name="Comma [0] 3 4 13 3 2" xfId="26613" xr:uid="{00000000-0005-0000-0000-00006B520000}"/>
    <cellStyle name="Comma [0] 3 4 13 4" xfId="10270" xr:uid="{00000000-0005-0000-0000-00006C520000}"/>
    <cellStyle name="Comma [0] 3 4 13_REKAP IBT" xfId="14548" xr:uid="{00000000-0005-0000-0000-00006D520000}"/>
    <cellStyle name="Comma [0] 3 4 14" xfId="6378" xr:uid="{00000000-0005-0000-0000-00006E520000}"/>
    <cellStyle name="Comma [0] 3 4 14 2" xfId="26614" xr:uid="{00000000-0005-0000-0000-00006F520000}"/>
    <cellStyle name="Comma [0] 3 4 15" xfId="26615" xr:uid="{00000000-0005-0000-0000-000070520000}"/>
    <cellStyle name="Comma [0] 3 4 15 2" xfId="26616" xr:uid="{00000000-0005-0000-0000-000071520000}"/>
    <cellStyle name="Comma [0] 3 4 16" xfId="50330" xr:uid="{00000000-0005-0000-0000-000072520000}"/>
    <cellStyle name="Comma [0] 3 4 2" xfId="26617" xr:uid="{00000000-0005-0000-0000-000073520000}"/>
    <cellStyle name="Comma [0] 3 4 2 2" xfId="26618" xr:uid="{00000000-0005-0000-0000-000074520000}"/>
    <cellStyle name="Comma [0] 3 4 2 2 2" xfId="26619" xr:uid="{00000000-0005-0000-0000-000075520000}"/>
    <cellStyle name="Comma [0] 3 4 2 2 2 2" xfId="26620" xr:uid="{00000000-0005-0000-0000-000076520000}"/>
    <cellStyle name="Comma [0] 3 4 2 2 3" xfId="26621" xr:uid="{00000000-0005-0000-0000-000077520000}"/>
    <cellStyle name="Comma [0] 3 4 2 2 3 2" xfId="26622" xr:uid="{00000000-0005-0000-0000-000078520000}"/>
    <cellStyle name="Comma [0] 3 4 2 2 4" xfId="26623" xr:uid="{00000000-0005-0000-0000-000079520000}"/>
    <cellStyle name="Comma [0] 3 4 2 2_REKAP IBT" xfId="26624" xr:uid="{00000000-0005-0000-0000-00007A520000}"/>
    <cellStyle name="Comma [0] 3 4 2 3" xfId="26625" xr:uid="{00000000-0005-0000-0000-00007B520000}"/>
    <cellStyle name="Comma [0] 3 4 2 3 2" xfId="26626" xr:uid="{00000000-0005-0000-0000-00007C520000}"/>
    <cellStyle name="Comma [0] 3 4 2 3 2 2" xfId="26627" xr:uid="{00000000-0005-0000-0000-00007D520000}"/>
    <cellStyle name="Comma [0] 3 4 2 3 3" xfId="26628" xr:uid="{00000000-0005-0000-0000-00007E520000}"/>
    <cellStyle name="Comma [0] 3 4 2 3 3 2" xfId="26629" xr:uid="{00000000-0005-0000-0000-00007F520000}"/>
    <cellStyle name="Comma [0] 3 4 2 3 4" xfId="26631" xr:uid="{00000000-0005-0000-0000-000080520000}"/>
    <cellStyle name="Comma [0] 3 4 2 3_REKAP IBT" xfId="18793" xr:uid="{00000000-0005-0000-0000-000081520000}"/>
    <cellStyle name="Comma [0] 3 4 2 4" xfId="26632" xr:uid="{00000000-0005-0000-0000-000082520000}"/>
    <cellStyle name="Comma [0] 3 4 2 4 2" xfId="26633" xr:uid="{00000000-0005-0000-0000-000083520000}"/>
    <cellStyle name="Comma [0] 3 4 2 5" xfId="26634" xr:uid="{00000000-0005-0000-0000-000084520000}"/>
    <cellStyle name="Comma [0] 3 4 2 5 2" xfId="26207" xr:uid="{00000000-0005-0000-0000-000085520000}"/>
    <cellStyle name="Comma [0] 3 4 2 6" xfId="24299" xr:uid="{00000000-0005-0000-0000-000086520000}"/>
    <cellStyle name="Comma [0] 3 4 2_REKAP IBT" xfId="26635" xr:uid="{00000000-0005-0000-0000-000087520000}"/>
    <cellStyle name="Comma [0] 3 4 3" xfId="24142" xr:uid="{00000000-0005-0000-0000-000088520000}"/>
    <cellStyle name="Comma [0] 3 4 3 2" xfId="24144" xr:uid="{00000000-0005-0000-0000-000089520000}"/>
    <cellStyle name="Comma [0] 3 4 3 2 2" xfId="26636" xr:uid="{00000000-0005-0000-0000-00008A520000}"/>
    <cellStyle name="Comma [0] 3 4 3 2 2 2" xfId="15253" xr:uid="{00000000-0005-0000-0000-00008B520000}"/>
    <cellStyle name="Comma [0] 3 4 3 2 3" xfId="10329" xr:uid="{00000000-0005-0000-0000-00008C520000}"/>
    <cellStyle name="Comma [0] 3 4 3 2 3 2" xfId="15271" xr:uid="{00000000-0005-0000-0000-00008D520000}"/>
    <cellStyle name="Comma [0] 3 4 3 2 4" xfId="26637" xr:uid="{00000000-0005-0000-0000-00008E520000}"/>
    <cellStyle name="Comma [0] 3 4 3 2_REKAP IBT" xfId="26638" xr:uid="{00000000-0005-0000-0000-00008F520000}"/>
    <cellStyle name="Comma [0] 3 4 3 3" xfId="26639" xr:uid="{00000000-0005-0000-0000-000090520000}"/>
    <cellStyle name="Comma [0] 3 4 3 3 2" xfId="26641" xr:uid="{00000000-0005-0000-0000-000091520000}"/>
    <cellStyle name="Comma [0] 3 4 3 3 2 2" xfId="15816" xr:uid="{00000000-0005-0000-0000-000092520000}"/>
    <cellStyle name="Comma [0] 3 4 3 3 3" xfId="26642" xr:uid="{00000000-0005-0000-0000-000093520000}"/>
    <cellStyle name="Comma [0] 3 4 3 3 3 2" xfId="15830" xr:uid="{00000000-0005-0000-0000-000094520000}"/>
    <cellStyle name="Comma [0] 3 4 3 3 4" xfId="26643" xr:uid="{00000000-0005-0000-0000-000095520000}"/>
    <cellStyle name="Comma [0] 3 4 3 3_REKAP IBT" xfId="26644" xr:uid="{00000000-0005-0000-0000-000096520000}"/>
    <cellStyle name="Comma [0] 3 4 3 4" xfId="26645" xr:uid="{00000000-0005-0000-0000-000097520000}"/>
    <cellStyle name="Comma [0] 3 4 3 4 2" xfId="26648" xr:uid="{00000000-0005-0000-0000-000098520000}"/>
    <cellStyle name="Comma [0] 3 4 3 5" xfId="23746" xr:uid="{00000000-0005-0000-0000-000099520000}"/>
    <cellStyle name="Comma [0] 3 4 3 5 2" xfId="26242" xr:uid="{00000000-0005-0000-0000-00009A520000}"/>
    <cellStyle name="Comma [0] 3 4 3 6" xfId="24323" xr:uid="{00000000-0005-0000-0000-00009B520000}"/>
    <cellStyle name="Comma [0] 3 4 3_REKAP IBT" xfId="26651" xr:uid="{00000000-0005-0000-0000-00009C520000}"/>
    <cellStyle name="Comma [0] 3 4 4" xfId="24148" xr:uid="{00000000-0005-0000-0000-00009D520000}"/>
    <cellStyle name="Comma [0] 3 4 4 2" xfId="24150" xr:uid="{00000000-0005-0000-0000-00009E520000}"/>
    <cellStyle name="Comma [0] 3 4 4 2 2" xfId="26652" xr:uid="{00000000-0005-0000-0000-00009F520000}"/>
    <cellStyle name="Comma [0] 3 4 4 2 2 2" xfId="26653" xr:uid="{00000000-0005-0000-0000-0000A0520000}"/>
    <cellStyle name="Comma [0] 3 4 4 2 3" xfId="26654" xr:uid="{00000000-0005-0000-0000-0000A1520000}"/>
    <cellStyle name="Comma [0] 3 4 4 2 3 2" xfId="26655" xr:uid="{00000000-0005-0000-0000-0000A2520000}"/>
    <cellStyle name="Comma [0] 3 4 4 2 4" xfId="26656" xr:uid="{00000000-0005-0000-0000-0000A3520000}"/>
    <cellStyle name="Comma [0] 3 4 4 2_REKAP IBT" xfId="5975" xr:uid="{00000000-0005-0000-0000-0000A4520000}"/>
    <cellStyle name="Comma [0] 3 4 4 3" xfId="26658" xr:uid="{00000000-0005-0000-0000-0000A5520000}"/>
    <cellStyle name="Comma [0] 3 4 4 3 2" xfId="26659" xr:uid="{00000000-0005-0000-0000-0000A6520000}"/>
    <cellStyle name="Comma [0] 3 4 4 3 2 2" xfId="26660" xr:uid="{00000000-0005-0000-0000-0000A7520000}"/>
    <cellStyle name="Comma [0] 3 4 4 3 3" xfId="26661" xr:uid="{00000000-0005-0000-0000-0000A8520000}"/>
    <cellStyle name="Comma [0] 3 4 4 3 3 2" xfId="26662" xr:uid="{00000000-0005-0000-0000-0000A9520000}"/>
    <cellStyle name="Comma [0] 3 4 4 3 4" xfId="26663" xr:uid="{00000000-0005-0000-0000-0000AA520000}"/>
    <cellStyle name="Comma [0] 3 4 4 3_REKAP IBT" xfId="25495" xr:uid="{00000000-0005-0000-0000-0000AB520000}"/>
    <cellStyle name="Comma [0] 3 4 4 4" xfId="26664" xr:uid="{00000000-0005-0000-0000-0000AC520000}"/>
    <cellStyle name="Comma [0] 3 4 4 4 2" xfId="26665" xr:uid="{00000000-0005-0000-0000-0000AD520000}"/>
    <cellStyle name="Comma [0] 3 4 4 5" xfId="23749" xr:uid="{00000000-0005-0000-0000-0000AE520000}"/>
    <cellStyle name="Comma [0] 3 4 4 5 2" xfId="22167" xr:uid="{00000000-0005-0000-0000-0000AF520000}"/>
    <cellStyle name="Comma [0] 3 4 4 6" xfId="24345" xr:uid="{00000000-0005-0000-0000-0000B0520000}"/>
    <cellStyle name="Comma [0] 3 4 4_REKAP IBT" xfId="26666" xr:uid="{00000000-0005-0000-0000-0000B1520000}"/>
    <cellStyle name="Comma [0] 3 4 5" xfId="14965" xr:uid="{00000000-0005-0000-0000-0000B2520000}"/>
    <cellStyle name="Comma [0] 3 4 5 2" xfId="14968" xr:uid="{00000000-0005-0000-0000-0000B3520000}"/>
    <cellStyle name="Comma [0] 3 4 5 2 2" xfId="26667" xr:uid="{00000000-0005-0000-0000-0000B4520000}"/>
    <cellStyle name="Comma [0] 3 4 5 2 2 2" xfId="26668" xr:uid="{00000000-0005-0000-0000-0000B5520000}"/>
    <cellStyle name="Comma [0] 3 4 5 2 3" xfId="26669" xr:uid="{00000000-0005-0000-0000-0000B6520000}"/>
    <cellStyle name="Comma [0] 3 4 5 2 3 2" xfId="26670" xr:uid="{00000000-0005-0000-0000-0000B7520000}"/>
    <cellStyle name="Comma [0] 3 4 5 2 4" xfId="26671" xr:uid="{00000000-0005-0000-0000-0000B8520000}"/>
    <cellStyle name="Comma [0] 3 4 5 2_REKAP IBT" xfId="17451" xr:uid="{00000000-0005-0000-0000-0000B9520000}"/>
    <cellStyle name="Comma [0] 3 4 5 3" xfId="14973" xr:uid="{00000000-0005-0000-0000-0000BA520000}"/>
    <cellStyle name="Comma [0] 3 4 5 3 2" xfId="26672" xr:uid="{00000000-0005-0000-0000-0000BB520000}"/>
    <cellStyle name="Comma [0] 3 4 5 3 2 2" xfId="26675" xr:uid="{00000000-0005-0000-0000-0000BC520000}"/>
    <cellStyle name="Comma [0] 3 4 5 3 3" xfId="26676" xr:uid="{00000000-0005-0000-0000-0000BD520000}"/>
    <cellStyle name="Comma [0] 3 4 5 3 3 2" xfId="26677" xr:uid="{00000000-0005-0000-0000-0000BE520000}"/>
    <cellStyle name="Comma [0] 3 4 5 3 4" xfId="26678" xr:uid="{00000000-0005-0000-0000-0000BF520000}"/>
    <cellStyle name="Comma [0] 3 4 5 3_REKAP IBT" xfId="26679" xr:uid="{00000000-0005-0000-0000-0000C0520000}"/>
    <cellStyle name="Comma [0] 3 4 5 4" xfId="26680" xr:uid="{00000000-0005-0000-0000-0000C1520000}"/>
    <cellStyle name="Comma [0] 3 4 5 4 2" xfId="26681" xr:uid="{00000000-0005-0000-0000-0000C2520000}"/>
    <cellStyle name="Comma [0] 3 4 5 5" xfId="26682" xr:uid="{00000000-0005-0000-0000-0000C3520000}"/>
    <cellStyle name="Comma [0] 3 4 5 5 2" xfId="10031" xr:uid="{00000000-0005-0000-0000-0000C4520000}"/>
    <cellStyle name="Comma [0] 3 4 5 6" xfId="24356" xr:uid="{00000000-0005-0000-0000-0000C5520000}"/>
    <cellStyle name="Comma [0] 3 4 5_REKAP IBT" xfId="14975" xr:uid="{00000000-0005-0000-0000-0000C6520000}"/>
    <cellStyle name="Comma [0] 3 4 6" xfId="14978" xr:uid="{00000000-0005-0000-0000-0000C7520000}"/>
    <cellStyle name="Comma [0] 3 4 6 2" xfId="14980" xr:uid="{00000000-0005-0000-0000-0000C8520000}"/>
    <cellStyle name="Comma [0] 3 4 6 2 2" xfId="20423" xr:uid="{00000000-0005-0000-0000-0000C9520000}"/>
    <cellStyle name="Comma [0] 3 4 6 2 2 2" xfId="26683" xr:uid="{00000000-0005-0000-0000-0000CA520000}"/>
    <cellStyle name="Comma [0] 3 4 6 2 3" xfId="26684" xr:uid="{00000000-0005-0000-0000-0000CB520000}"/>
    <cellStyle name="Comma [0] 3 4 6 2 3 2" xfId="26685" xr:uid="{00000000-0005-0000-0000-0000CC520000}"/>
    <cellStyle name="Comma [0] 3 4 6 2 4" xfId="26686" xr:uid="{00000000-0005-0000-0000-0000CD520000}"/>
    <cellStyle name="Comma [0] 3 4 6 2_REKAP IBT" xfId="26687" xr:uid="{00000000-0005-0000-0000-0000CE520000}"/>
    <cellStyle name="Comma [0] 3 4 6 3" xfId="12454" xr:uid="{00000000-0005-0000-0000-0000CF520000}"/>
    <cellStyle name="Comma [0] 3 4 6 3 2" xfId="26688" xr:uid="{00000000-0005-0000-0000-0000D0520000}"/>
    <cellStyle name="Comma [0] 3 4 6 3 2 2" xfId="26689" xr:uid="{00000000-0005-0000-0000-0000D1520000}"/>
    <cellStyle name="Comma [0] 3 4 6 3 3" xfId="26690" xr:uid="{00000000-0005-0000-0000-0000D2520000}"/>
    <cellStyle name="Comma [0] 3 4 6 3 3 2" xfId="26691" xr:uid="{00000000-0005-0000-0000-0000D3520000}"/>
    <cellStyle name="Comma [0] 3 4 6 3 4" xfId="26692" xr:uid="{00000000-0005-0000-0000-0000D4520000}"/>
    <cellStyle name="Comma [0] 3 4 6 3_REKAP IBT" xfId="26693" xr:uid="{00000000-0005-0000-0000-0000D5520000}"/>
    <cellStyle name="Comma [0] 3 4 6 4" xfId="26694" xr:uid="{00000000-0005-0000-0000-0000D6520000}"/>
    <cellStyle name="Comma [0] 3 4 6 4 2" xfId="26695" xr:uid="{00000000-0005-0000-0000-0000D7520000}"/>
    <cellStyle name="Comma [0] 3 4 6 5" xfId="26696" xr:uid="{00000000-0005-0000-0000-0000D8520000}"/>
    <cellStyle name="Comma [0] 3 4 6 5 2" xfId="25094" xr:uid="{00000000-0005-0000-0000-0000D9520000}"/>
    <cellStyle name="Comma [0] 3 4 6 6" xfId="24368" xr:uid="{00000000-0005-0000-0000-0000DA520000}"/>
    <cellStyle name="Comma [0] 3 4 6_REKAP IBT" xfId="26697" xr:uid="{00000000-0005-0000-0000-0000DB520000}"/>
    <cellStyle name="Comma [0] 3 4 7" xfId="8496" xr:uid="{00000000-0005-0000-0000-0000DC520000}"/>
    <cellStyle name="Comma [0] 3 4 7 2" xfId="14982" xr:uid="{00000000-0005-0000-0000-0000DD520000}"/>
    <cellStyle name="Comma [0] 3 4 7 2 2" xfId="26698" xr:uid="{00000000-0005-0000-0000-0000DE520000}"/>
    <cellStyle name="Comma [0] 3 4 7 2 2 2" xfId="3862" xr:uid="{00000000-0005-0000-0000-0000DF520000}"/>
    <cellStyle name="Comma [0] 3 4 7 2 3" xfId="26700" xr:uid="{00000000-0005-0000-0000-0000E0520000}"/>
    <cellStyle name="Comma [0] 3 4 7 2 3 2" xfId="26701" xr:uid="{00000000-0005-0000-0000-0000E1520000}"/>
    <cellStyle name="Comma [0] 3 4 7 2 4" xfId="26702" xr:uid="{00000000-0005-0000-0000-0000E2520000}"/>
    <cellStyle name="Comma [0] 3 4 7 2_REKAP IBT" xfId="16685" xr:uid="{00000000-0005-0000-0000-0000E3520000}"/>
    <cellStyle name="Comma [0] 3 4 7 3" xfId="26703" xr:uid="{00000000-0005-0000-0000-0000E4520000}"/>
    <cellStyle name="Comma [0] 3 4 7 3 2" xfId="18314" xr:uid="{00000000-0005-0000-0000-0000E5520000}"/>
    <cellStyle name="Comma [0] 3 4 7 3 2 2" xfId="26704" xr:uid="{00000000-0005-0000-0000-0000E6520000}"/>
    <cellStyle name="Comma [0] 3 4 7 3 3" xfId="26706" xr:uid="{00000000-0005-0000-0000-0000E7520000}"/>
    <cellStyle name="Comma [0] 3 4 7 3 3 2" xfId="26707" xr:uid="{00000000-0005-0000-0000-0000E8520000}"/>
    <cellStyle name="Comma [0] 3 4 7 3 4" xfId="26708" xr:uid="{00000000-0005-0000-0000-0000E9520000}"/>
    <cellStyle name="Comma [0] 3 4 7 3_REKAP IBT" xfId="26709" xr:uid="{00000000-0005-0000-0000-0000EA520000}"/>
    <cellStyle name="Comma [0] 3 4 7 4" xfId="26710" xr:uid="{00000000-0005-0000-0000-0000EB520000}"/>
    <cellStyle name="Comma [0] 3 4 7 4 2" xfId="26711" xr:uid="{00000000-0005-0000-0000-0000EC520000}"/>
    <cellStyle name="Comma [0] 3 4 7 5" xfId="26712" xr:uid="{00000000-0005-0000-0000-0000ED520000}"/>
    <cellStyle name="Comma [0] 3 4 7 5 2" xfId="26713" xr:uid="{00000000-0005-0000-0000-0000EE520000}"/>
    <cellStyle name="Comma [0] 3 4 7 6" xfId="24371" xr:uid="{00000000-0005-0000-0000-0000EF520000}"/>
    <cellStyle name="Comma [0] 3 4 7_REKAP IBT" xfId="26714" xr:uid="{00000000-0005-0000-0000-0000F0520000}"/>
    <cellStyle name="Comma [0] 3 4 8" xfId="5946" xr:uid="{00000000-0005-0000-0000-0000F1520000}"/>
    <cellStyle name="Comma [0] 3 4 8 2" xfId="14984" xr:uid="{00000000-0005-0000-0000-0000F2520000}"/>
    <cellStyle name="Comma [0] 3 4 8 2 2" xfId="22496" xr:uid="{00000000-0005-0000-0000-0000F3520000}"/>
    <cellStyle name="Comma [0] 3 4 8 2 2 2" xfId="25683" xr:uid="{00000000-0005-0000-0000-0000F4520000}"/>
    <cellStyle name="Comma [0] 3 4 8 2 3" xfId="26717" xr:uid="{00000000-0005-0000-0000-0000F5520000}"/>
    <cellStyle name="Comma [0] 3 4 8 2 3 2" xfId="25686" xr:uid="{00000000-0005-0000-0000-0000F6520000}"/>
    <cellStyle name="Comma [0] 3 4 8 2 4" xfId="26718" xr:uid="{00000000-0005-0000-0000-0000F7520000}"/>
    <cellStyle name="Comma [0] 3 4 8 2_REKAP IBT" xfId="24944" xr:uid="{00000000-0005-0000-0000-0000F8520000}"/>
    <cellStyle name="Comma [0] 3 4 8 3" xfId="26719" xr:uid="{00000000-0005-0000-0000-0000F9520000}"/>
    <cellStyle name="Comma [0] 3 4 8 3 2" xfId="22499" xr:uid="{00000000-0005-0000-0000-0000FA520000}"/>
    <cellStyle name="Comma [0] 3 4 8 3 2 2" xfId="26720" xr:uid="{00000000-0005-0000-0000-0000FB520000}"/>
    <cellStyle name="Comma [0] 3 4 8 3 3" xfId="18682" xr:uid="{00000000-0005-0000-0000-0000FC520000}"/>
    <cellStyle name="Comma [0] 3 4 8 3 3 2" xfId="26721" xr:uid="{00000000-0005-0000-0000-0000FD520000}"/>
    <cellStyle name="Comma [0] 3 4 8 3 4" xfId="26722" xr:uid="{00000000-0005-0000-0000-0000FE520000}"/>
    <cellStyle name="Comma [0] 3 4 8 3_REKAP IBT" xfId="23115" xr:uid="{00000000-0005-0000-0000-0000FF520000}"/>
    <cellStyle name="Comma [0] 3 4 8 4" xfId="26723" xr:uid="{00000000-0005-0000-0000-000000530000}"/>
    <cellStyle name="Comma [0] 3 4 8 4 2" xfId="17728" xr:uid="{00000000-0005-0000-0000-000001530000}"/>
    <cellStyle name="Comma [0] 3 4 8 5" xfId="17310" xr:uid="{00000000-0005-0000-0000-000002530000}"/>
    <cellStyle name="Comma [0] 3 4 8 5 2" xfId="22507" xr:uid="{00000000-0005-0000-0000-000003530000}"/>
    <cellStyle name="Comma [0] 3 4 8 6" xfId="26724" xr:uid="{00000000-0005-0000-0000-000004530000}"/>
    <cellStyle name="Comma [0] 3 4 8_REKAP IBT" xfId="3657" xr:uid="{00000000-0005-0000-0000-000005530000}"/>
    <cellStyle name="Comma [0] 3 4 9" xfId="14986" xr:uid="{00000000-0005-0000-0000-000006530000}"/>
    <cellStyle name="Comma [0] 3 4 9 2" xfId="26725" xr:uid="{00000000-0005-0000-0000-000007530000}"/>
    <cellStyle name="Comma [0] 3 4 9 2 2" xfId="22570" xr:uid="{00000000-0005-0000-0000-000008530000}"/>
    <cellStyle name="Comma [0] 3 4 9 2 2 2" xfId="26727" xr:uid="{00000000-0005-0000-0000-000009530000}"/>
    <cellStyle name="Comma [0] 3 4 9 2 3" xfId="26729" xr:uid="{00000000-0005-0000-0000-00000A530000}"/>
    <cellStyle name="Comma [0] 3 4 9 2 3 2" xfId="26731" xr:uid="{00000000-0005-0000-0000-00000B530000}"/>
    <cellStyle name="Comma [0] 3 4 9 2 4" xfId="26733" xr:uid="{00000000-0005-0000-0000-00000C530000}"/>
    <cellStyle name="Comma [0] 3 4 9 2_REKAP IBT" xfId="26736" xr:uid="{00000000-0005-0000-0000-00000D530000}"/>
    <cellStyle name="Comma [0] 3 4 9 3" xfId="26737" xr:uid="{00000000-0005-0000-0000-00000E530000}"/>
    <cellStyle name="Comma [0] 3 4 9 3 2" xfId="22578" xr:uid="{00000000-0005-0000-0000-00000F530000}"/>
    <cellStyle name="Comma [0] 3 4 9 3 2 2" xfId="26739" xr:uid="{00000000-0005-0000-0000-000010530000}"/>
    <cellStyle name="Comma [0] 3 4 9 3 3" xfId="24978" xr:uid="{00000000-0005-0000-0000-000011530000}"/>
    <cellStyle name="Comma [0] 3 4 9 3 3 2" xfId="26740" xr:uid="{00000000-0005-0000-0000-000012530000}"/>
    <cellStyle name="Comma [0] 3 4 9 3 4" xfId="311" xr:uid="{00000000-0005-0000-0000-000013530000}"/>
    <cellStyle name="Comma [0] 3 4 9 3_REKAP IBT" xfId="26741" xr:uid="{00000000-0005-0000-0000-000014530000}"/>
    <cellStyle name="Comma [0] 3 4 9 4" xfId="16259" xr:uid="{00000000-0005-0000-0000-000015530000}"/>
    <cellStyle name="Comma [0] 3 4 9 4 2" xfId="6113" xr:uid="{00000000-0005-0000-0000-000016530000}"/>
    <cellStyle name="Comma [0] 3 4 9 5" xfId="26742" xr:uid="{00000000-0005-0000-0000-000017530000}"/>
    <cellStyle name="Comma [0] 3 4 9 5 2" xfId="22586" xr:uid="{00000000-0005-0000-0000-000018530000}"/>
    <cellStyle name="Comma [0] 3 4 9 6" xfId="26743" xr:uid="{00000000-0005-0000-0000-000019530000}"/>
    <cellStyle name="Comma [0] 3 4 9_REKAP IBT" xfId="26744" xr:uid="{00000000-0005-0000-0000-00001A530000}"/>
    <cellStyle name="Comma [0] 3 4_REKAP IBT" xfId="15921" xr:uid="{00000000-0005-0000-0000-00001B530000}"/>
    <cellStyle name="Comma [0] 3 40" xfId="14195" xr:uid="{00000000-0005-0000-0000-00001C530000}"/>
    <cellStyle name="Comma [0] 3 41" xfId="26555" xr:uid="{00000000-0005-0000-0000-00001D530000}"/>
    <cellStyle name="Comma [0] 3 42" xfId="16211" xr:uid="{00000000-0005-0000-0000-00001E530000}"/>
    <cellStyle name="Comma [0] 3 43" xfId="13722" xr:uid="{00000000-0005-0000-0000-00001F530000}"/>
    <cellStyle name="Comma [0] 3 44" xfId="26558" xr:uid="{00000000-0005-0000-0000-000020530000}"/>
    <cellStyle name="Comma [0] 3 45" xfId="26745" xr:uid="{00000000-0005-0000-0000-000021530000}"/>
    <cellStyle name="Comma [0] 3 46" xfId="6727" xr:uid="{00000000-0005-0000-0000-000022530000}"/>
    <cellStyle name="Comma [0] 3 47" xfId="6732" xr:uid="{00000000-0005-0000-0000-000023530000}"/>
    <cellStyle name="Comma [0] 3 48" xfId="26747" xr:uid="{00000000-0005-0000-0000-000024530000}"/>
    <cellStyle name="Comma [0] 3 49" xfId="26749" xr:uid="{00000000-0005-0000-0000-000025530000}"/>
    <cellStyle name="Comma [0] 3 5" xfId="26751" xr:uid="{00000000-0005-0000-0000-000026530000}"/>
    <cellStyle name="Comma [0] 3 5 10" xfId="26752" xr:uid="{00000000-0005-0000-0000-000027530000}"/>
    <cellStyle name="Comma [0] 3 5 10 2" xfId="26753" xr:uid="{00000000-0005-0000-0000-000028530000}"/>
    <cellStyle name="Comma [0] 3 5 10 2 2" xfId="26754" xr:uid="{00000000-0005-0000-0000-000029530000}"/>
    <cellStyle name="Comma [0] 3 5 10 2 2 2" xfId="26755" xr:uid="{00000000-0005-0000-0000-00002A530000}"/>
    <cellStyle name="Comma [0] 3 5 10 2 3" xfId="26757" xr:uid="{00000000-0005-0000-0000-00002B530000}"/>
    <cellStyle name="Comma [0] 3 5 10 2 3 2" xfId="26758" xr:uid="{00000000-0005-0000-0000-00002C530000}"/>
    <cellStyle name="Comma [0] 3 5 10 2 4" xfId="26759" xr:uid="{00000000-0005-0000-0000-00002D530000}"/>
    <cellStyle name="Comma [0] 3 5 10 2_REKAP IBT" xfId="26761" xr:uid="{00000000-0005-0000-0000-00002E530000}"/>
    <cellStyle name="Comma [0] 3 5 10 3" xfId="26764" xr:uid="{00000000-0005-0000-0000-00002F530000}"/>
    <cellStyle name="Comma [0] 3 5 10 3 2" xfId="26768" xr:uid="{00000000-0005-0000-0000-000030530000}"/>
    <cellStyle name="Comma [0] 3 5 10 3 2 2" xfId="961" xr:uid="{00000000-0005-0000-0000-000031530000}"/>
    <cellStyle name="Comma [0] 3 5 10 3 3" xfId="26769" xr:uid="{00000000-0005-0000-0000-000032530000}"/>
    <cellStyle name="Comma [0] 3 5 10 3 3 2" xfId="26770" xr:uid="{00000000-0005-0000-0000-000033530000}"/>
    <cellStyle name="Comma [0] 3 5 10 3 4" xfId="26771" xr:uid="{00000000-0005-0000-0000-000034530000}"/>
    <cellStyle name="Comma [0] 3 5 10 3_REKAP IBT" xfId="24496" xr:uid="{00000000-0005-0000-0000-000035530000}"/>
    <cellStyle name="Comma [0] 3 5 10 4" xfId="3450" xr:uid="{00000000-0005-0000-0000-000036530000}"/>
    <cellStyle name="Comma [0] 3 5 10 4 2" xfId="26772" xr:uid="{00000000-0005-0000-0000-000037530000}"/>
    <cellStyle name="Comma [0] 3 5 10 5" xfId="22886" xr:uid="{00000000-0005-0000-0000-000038530000}"/>
    <cellStyle name="Comma [0] 3 5 10 5 2" xfId="26773" xr:uid="{00000000-0005-0000-0000-000039530000}"/>
    <cellStyle name="Comma [0] 3 5 10 6" xfId="26774" xr:uid="{00000000-0005-0000-0000-00003A530000}"/>
    <cellStyle name="Comma [0] 3 5 10_REKAP IBT" xfId="26775" xr:uid="{00000000-0005-0000-0000-00003B530000}"/>
    <cellStyle name="Comma [0] 3 5 11" xfId="26776" xr:uid="{00000000-0005-0000-0000-00003C530000}"/>
    <cellStyle name="Comma [0] 3 5 11 2" xfId="26777" xr:uid="{00000000-0005-0000-0000-00003D530000}"/>
    <cellStyle name="Comma [0] 3 5 11 2 2" xfId="26779" xr:uid="{00000000-0005-0000-0000-00003E530000}"/>
    <cellStyle name="Comma [0] 3 5 11 2 2 2" xfId="10518" xr:uid="{00000000-0005-0000-0000-00003F530000}"/>
    <cellStyle name="Comma [0] 3 5 11 2 3" xfId="26781" xr:uid="{00000000-0005-0000-0000-000040530000}"/>
    <cellStyle name="Comma [0] 3 5 11 2 3 2" xfId="11166" xr:uid="{00000000-0005-0000-0000-000041530000}"/>
    <cellStyle name="Comma [0] 3 5 11 2 4" xfId="26782" xr:uid="{00000000-0005-0000-0000-000042530000}"/>
    <cellStyle name="Comma [0] 3 5 11 2_REKAP IBT" xfId="26786" xr:uid="{00000000-0005-0000-0000-000043530000}"/>
    <cellStyle name="Comma [0] 3 5 11 3" xfId="26789" xr:uid="{00000000-0005-0000-0000-000044530000}"/>
    <cellStyle name="Comma [0] 3 5 11 3 2" xfId="26792" xr:uid="{00000000-0005-0000-0000-000045530000}"/>
    <cellStyle name="Comma [0] 3 5 11 3 2 2" xfId="26796" xr:uid="{00000000-0005-0000-0000-000046530000}"/>
    <cellStyle name="Comma [0] 3 5 11 3 3" xfId="26803" xr:uid="{00000000-0005-0000-0000-000047530000}"/>
    <cellStyle name="Comma [0] 3 5 11 3 3 2" xfId="26806" xr:uid="{00000000-0005-0000-0000-000048530000}"/>
    <cellStyle name="Comma [0] 3 5 11 3 4" xfId="26807" xr:uid="{00000000-0005-0000-0000-000049530000}"/>
    <cellStyle name="Comma [0] 3 5 11 3_REKAP IBT" xfId="26811" xr:uid="{00000000-0005-0000-0000-00004A530000}"/>
    <cellStyle name="Comma [0] 3 5 11 4" xfId="26813" xr:uid="{00000000-0005-0000-0000-00004B530000}"/>
    <cellStyle name="Comma [0] 3 5 11 4 2" xfId="12489" xr:uid="{00000000-0005-0000-0000-00004C530000}"/>
    <cellStyle name="Comma [0] 3 5 11 5" xfId="26814" xr:uid="{00000000-0005-0000-0000-00004D530000}"/>
    <cellStyle name="Comma [0] 3 5 11 5 2" xfId="19405" xr:uid="{00000000-0005-0000-0000-00004E530000}"/>
    <cellStyle name="Comma [0] 3 5 11 6" xfId="26815" xr:uid="{00000000-0005-0000-0000-00004F530000}"/>
    <cellStyle name="Comma [0] 3 5 11_REKAP IBT" xfId="8508" xr:uid="{00000000-0005-0000-0000-000050530000}"/>
    <cellStyle name="Comma [0] 3 5 12" xfId="12570" xr:uid="{00000000-0005-0000-0000-000051530000}"/>
    <cellStyle name="Comma [0] 3 5 12 2" xfId="26816" xr:uid="{00000000-0005-0000-0000-000052530000}"/>
    <cellStyle name="Comma [0] 3 5 12 2 2" xfId="26817" xr:uid="{00000000-0005-0000-0000-000053530000}"/>
    <cellStyle name="Comma [0] 3 5 12 3" xfId="26819" xr:uid="{00000000-0005-0000-0000-000054530000}"/>
    <cellStyle name="Comma [0] 3 5 12 3 2" xfId="26820" xr:uid="{00000000-0005-0000-0000-000055530000}"/>
    <cellStyle name="Comma [0] 3 5 12 4" xfId="26821" xr:uid="{00000000-0005-0000-0000-000056530000}"/>
    <cellStyle name="Comma [0] 3 5 12_REKAP IBT" xfId="26822" xr:uid="{00000000-0005-0000-0000-000057530000}"/>
    <cellStyle name="Comma [0] 3 5 13" xfId="26823" xr:uid="{00000000-0005-0000-0000-000058530000}"/>
    <cellStyle name="Comma [0] 3 5 13 2" xfId="26825" xr:uid="{00000000-0005-0000-0000-000059530000}"/>
    <cellStyle name="Comma [0] 3 5 13 2 2" xfId="17709" xr:uid="{00000000-0005-0000-0000-00005A530000}"/>
    <cellStyle name="Comma [0] 3 5 13 3" xfId="26826" xr:uid="{00000000-0005-0000-0000-00005B530000}"/>
    <cellStyle name="Comma [0] 3 5 13 3 2" xfId="26827" xr:uid="{00000000-0005-0000-0000-00005C530000}"/>
    <cellStyle name="Comma [0] 3 5 13 4" xfId="11309" xr:uid="{00000000-0005-0000-0000-00005D530000}"/>
    <cellStyle name="Comma [0] 3 5 13_REKAP IBT" xfId="26828" xr:uid="{00000000-0005-0000-0000-00005E530000}"/>
    <cellStyle name="Comma [0] 3 5 14" xfId="26829" xr:uid="{00000000-0005-0000-0000-00005F530000}"/>
    <cellStyle name="Comma [0] 3 5 14 2" xfId="26830" xr:uid="{00000000-0005-0000-0000-000060530000}"/>
    <cellStyle name="Comma [0] 3 5 15" xfId="26833" xr:uid="{00000000-0005-0000-0000-000061530000}"/>
    <cellStyle name="Comma [0] 3 5 15 2" xfId="26834" xr:uid="{00000000-0005-0000-0000-000062530000}"/>
    <cellStyle name="Comma [0] 3 5 2" xfId="26836" xr:uid="{00000000-0005-0000-0000-000063530000}"/>
    <cellStyle name="Comma [0] 3 5 2 2" xfId="26837" xr:uid="{00000000-0005-0000-0000-000064530000}"/>
    <cellStyle name="Comma [0] 3 5 2 2 2" xfId="26212" xr:uid="{00000000-0005-0000-0000-000065530000}"/>
    <cellStyle name="Comma [0] 3 5 2 2 2 2" xfId="19966" xr:uid="{00000000-0005-0000-0000-000066530000}"/>
    <cellStyle name="Comma [0] 3 5 2 2 3" xfId="26220" xr:uid="{00000000-0005-0000-0000-000067530000}"/>
    <cellStyle name="Comma [0] 3 5 2 2 3 2" xfId="26223" xr:uid="{00000000-0005-0000-0000-000068530000}"/>
    <cellStyle name="Comma [0] 3 5 2 2 4" xfId="16194" xr:uid="{00000000-0005-0000-0000-000069530000}"/>
    <cellStyle name="Comma [0] 3 5 2 2_REKAP IBT" xfId="26838" xr:uid="{00000000-0005-0000-0000-00006A530000}"/>
    <cellStyle name="Comma [0] 3 5 2 3" xfId="26839" xr:uid="{00000000-0005-0000-0000-00006B530000}"/>
    <cellStyle name="Comma [0] 3 5 2 3 2" xfId="26253" xr:uid="{00000000-0005-0000-0000-00006C530000}"/>
    <cellStyle name="Comma [0] 3 5 2 3 2 2" xfId="26256" xr:uid="{00000000-0005-0000-0000-00006D530000}"/>
    <cellStyle name="Comma [0] 3 5 2 3 3" xfId="26265" xr:uid="{00000000-0005-0000-0000-00006E530000}"/>
    <cellStyle name="Comma [0] 3 5 2 3 3 2" xfId="26268" xr:uid="{00000000-0005-0000-0000-00006F530000}"/>
    <cellStyle name="Comma [0] 3 5 2 3 4" xfId="26271" xr:uid="{00000000-0005-0000-0000-000070530000}"/>
    <cellStyle name="Comma [0] 3 5 2 3_REKAP IBT" xfId="26840" xr:uid="{00000000-0005-0000-0000-000071530000}"/>
    <cellStyle name="Comma [0] 3 5 2 4" xfId="26841" xr:uid="{00000000-0005-0000-0000-000072530000}"/>
    <cellStyle name="Comma [0] 3 5 2 4 2" xfId="26286" xr:uid="{00000000-0005-0000-0000-000073530000}"/>
    <cellStyle name="Comma [0] 3 5 2 5" xfId="26842" xr:uid="{00000000-0005-0000-0000-000074530000}"/>
    <cellStyle name="Comma [0] 3 5 2 5 2" xfId="26313" xr:uid="{00000000-0005-0000-0000-000075530000}"/>
    <cellStyle name="Comma [0] 3 5 2 6" xfId="1719" xr:uid="{00000000-0005-0000-0000-000076530000}"/>
    <cellStyle name="Comma [0] 3 5 2_REKAP IBT" xfId="26845" xr:uid="{00000000-0005-0000-0000-000077530000}"/>
    <cellStyle name="Comma [0] 3 5 3" xfId="24154" xr:uid="{00000000-0005-0000-0000-000078530000}"/>
    <cellStyle name="Comma [0] 3 5 3 2" xfId="25104" xr:uid="{00000000-0005-0000-0000-000079530000}"/>
    <cellStyle name="Comma [0] 3 5 3 2 2" xfId="14193" xr:uid="{00000000-0005-0000-0000-00007A530000}"/>
    <cellStyle name="Comma [0] 3 5 3 2 2 2" xfId="26846" xr:uid="{00000000-0005-0000-0000-00007B530000}"/>
    <cellStyle name="Comma [0] 3 5 3 2 3" xfId="26553" xr:uid="{00000000-0005-0000-0000-00007C530000}"/>
    <cellStyle name="Comma [0] 3 5 3 2 3 2" xfId="26848" xr:uid="{00000000-0005-0000-0000-00007D530000}"/>
    <cellStyle name="Comma [0] 3 5 3 2 4" xfId="16209" xr:uid="{00000000-0005-0000-0000-00007E530000}"/>
    <cellStyle name="Comma [0] 3 5 3 2_REKAP IBT" xfId="26849" xr:uid="{00000000-0005-0000-0000-00007F530000}"/>
    <cellStyle name="Comma [0] 3 5 3 3" xfId="26850" xr:uid="{00000000-0005-0000-0000-000080530000}"/>
    <cellStyle name="Comma [0] 3 5 3 3 2" xfId="19737" xr:uid="{00000000-0005-0000-0000-000081530000}"/>
    <cellStyle name="Comma [0] 3 5 3 3 2 2" xfId="26851" xr:uid="{00000000-0005-0000-0000-000082530000}"/>
    <cellStyle name="Comma [0] 3 5 3 3 3" xfId="19740" xr:uid="{00000000-0005-0000-0000-000083530000}"/>
    <cellStyle name="Comma [0] 3 5 3 3 3 2" xfId="26852" xr:uid="{00000000-0005-0000-0000-000084530000}"/>
    <cellStyle name="Comma [0] 3 5 3 3 4" xfId="19743" xr:uid="{00000000-0005-0000-0000-000085530000}"/>
    <cellStyle name="Comma [0] 3 5 3 3_REKAP IBT" xfId="26857" xr:uid="{00000000-0005-0000-0000-000086530000}"/>
    <cellStyle name="Comma [0] 3 5 3 4" xfId="21558" xr:uid="{00000000-0005-0000-0000-000087530000}"/>
    <cellStyle name="Comma [0] 3 5 3 4 2" xfId="26859" xr:uid="{00000000-0005-0000-0000-000088530000}"/>
    <cellStyle name="Comma [0] 3 5 3 5" xfId="23219" xr:uid="{00000000-0005-0000-0000-000089530000}"/>
    <cellStyle name="Comma [0] 3 5 3 5 2" xfId="26861" xr:uid="{00000000-0005-0000-0000-00008A530000}"/>
    <cellStyle name="Comma [0] 3 5 3 6" xfId="26862" xr:uid="{00000000-0005-0000-0000-00008B530000}"/>
    <cellStyle name="Comma [0] 3 5 3_REKAP IBT" xfId="26863" xr:uid="{00000000-0005-0000-0000-00008C530000}"/>
    <cellStyle name="Comma [0] 3 5 4" xfId="20139" xr:uid="{00000000-0005-0000-0000-00008D530000}"/>
    <cellStyle name="Comma [0] 3 5 4 2" xfId="26864" xr:uid="{00000000-0005-0000-0000-00008E530000}"/>
    <cellStyle name="Comma [0] 3 5 4 2 2" xfId="26866" xr:uid="{00000000-0005-0000-0000-00008F530000}"/>
    <cellStyle name="Comma [0] 3 5 4 2 2 2" xfId="26868" xr:uid="{00000000-0005-0000-0000-000090530000}"/>
    <cellStyle name="Comma [0] 3 5 4 2 3" xfId="26871" xr:uid="{00000000-0005-0000-0000-000091530000}"/>
    <cellStyle name="Comma [0] 3 5 4 2 3 2" xfId="26874" xr:uid="{00000000-0005-0000-0000-000092530000}"/>
    <cellStyle name="Comma [0] 3 5 4 2 4" xfId="16228" xr:uid="{00000000-0005-0000-0000-000093530000}"/>
    <cellStyle name="Comma [0] 3 5 4 2_REKAP IBT" xfId="3661" xr:uid="{00000000-0005-0000-0000-000094530000}"/>
    <cellStyle name="Comma [0] 3 5 4 3" xfId="26875" xr:uid="{00000000-0005-0000-0000-000095530000}"/>
    <cellStyle name="Comma [0] 3 5 4 3 2" xfId="26877" xr:uid="{00000000-0005-0000-0000-000096530000}"/>
    <cellStyle name="Comma [0] 3 5 4 3 2 2" xfId="26878" xr:uid="{00000000-0005-0000-0000-000097530000}"/>
    <cellStyle name="Comma [0] 3 5 4 3 3" xfId="26882" xr:uid="{00000000-0005-0000-0000-000098530000}"/>
    <cellStyle name="Comma [0] 3 5 4 3 3 2" xfId="26884" xr:uid="{00000000-0005-0000-0000-000099530000}"/>
    <cellStyle name="Comma [0] 3 5 4 3 4" xfId="1693" xr:uid="{00000000-0005-0000-0000-00009A530000}"/>
    <cellStyle name="Comma [0] 3 5 4 3_REKAP IBT" xfId="23405" xr:uid="{00000000-0005-0000-0000-00009B530000}"/>
    <cellStyle name="Comma [0] 3 5 4 4" xfId="26885" xr:uid="{00000000-0005-0000-0000-00009C530000}"/>
    <cellStyle name="Comma [0] 3 5 4 4 2" xfId="26886" xr:uid="{00000000-0005-0000-0000-00009D530000}"/>
    <cellStyle name="Comma [0] 3 5 4 5" xfId="23224" xr:uid="{00000000-0005-0000-0000-00009E530000}"/>
    <cellStyle name="Comma [0] 3 5 4 5 2" xfId="26887" xr:uid="{00000000-0005-0000-0000-00009F530000}"/>
    <cellStyle name="Comma [0] 3 5 4 6" xfId="26888" xr:uid="{00000000-0005-0000-0000-0000A0530000}"/>
    <cellStyle name="Comma [0] 3 5 4_REKAP IBT" xfId="1510" xr:uid="{00000000-0005-0000-0000-0000A1530000}"/>
    <cellStyle name="Comma [0] 3 5 5" xfId="15039" xr:uid="{00000000-0005-0000-0000-0000A2530000}"/>
    <cellStyle name="Comma [0] 3 5 5 2" xfId="15041" xr:uid="{00000000-0005-0000-0000-0000A3530000}"/>
    <cellStyle name="Comma [0] 3 5 5 2 2" xfId="6843" xr:uid="{00000000-0005-0000-0000-0000A4530000}"/>
    <cellStyle name="Comma [0] 3 5 5 2 2 2" xfId="16964" xr:uid="{00000000-0005-0000-0000-0000A5530000}"/>
    <cellStyle name="Comma [0] 3 5 5 2 3" xfId="26890" xr:uid="{00000000-0005-0000-0000-0000A6530000}"/>
    <cellStyle name="Comma [0] 3 5 5 2 3 2" xfId="26892" xr:uid="{00000000-0005-0000-0000-0000A7530000}"/>
    <cellStyle name="Comma [0] 3 5 5 2 4" xfId="16247" xr:uid="{00000000-0005-0000-0000-0000A8530000}"/>
    <cellStyle name="Comma [0] 3 5 5 2_REKAP IBT" xfId="1202" xr:uid="{00000000-0005-0000-0000-0000A9530000}"/>
    <cellStyle name="Comma [0] 3 5 5 3" xfId="15043" xr:uid="{00000000-0005-0000-0000-0000AA530000}"/>
    <cellStyle name="Comma [0] 3 5 5 3 2" xfId="26893" xr:uid="{00000000-0005-0000-0000-0000AB530000}"/>
    <cellStyle name="Comma [0] 3 5 5 3 2 2" xfId="18639" xr:uid="{00000000-0005-0000-0000-0000AC530000}"/>
    <cellStyle name="Comma [0] 3 5 5 3 3" xfId="26896" xr:uid="{00000000-0005-0000-0000-0000AD530000}"/>
    <cellStyle name="Comma [0] 3 5 5 3 3 2" xfId="26898" xr:uid="{00000000-0005-0000-0000-0000AE530000}"/>
    <cellStyle name="Comma [0] 3 5 5 3 4" xfId="26902" xr:uid="{00000000-0005-0000-0000-0000AF530000}"/>
    <cellStyle name="Comma [0] 3 5 5 3_REKAP IBT" xfId="26903" xr:uid="{00000000-0005-0000-0000-0000B0530000}"/>
    <cellStyle name="Comma [0] 3 5 5 4" xfId="26904" xr:uid="{00000000-0005-0000-0000-0000B1530000}"/>
    <cellStyle name="Comma [0] 3 5 5 4 2" xfId="26905" xr:uid="{00000000-0005-0000-0000-0000B2530000}"/>
    <cellStyle name="Comma [0] 3 5 5 5" xfId="26907" xr:uid="{00000000-0005-0000-0000-0000B3530000}"/>
    <cellStyle name="Comma [0] 3 5 5 5 2" xfId="7371" xr:uid="{00000000-0005-0000-0000-0000B4530000}"/>
    <cellStyle name="Comma [0] 3 5 5 6" xfId="26909" xr:uid="{00000000-0005-0000-0000-0000B5530000}"/>
    <cellStyle name="Comma [0] 3 5 5_REKAP IBT" xfId="8345" xr:uid="{00000000-0005-0000-0000-0000B6530000}"/>
    <cellStyle name="Comma [0] 3 5 6" xfId="15045" xr:uid="{00000000-0005-0000-0000-0000B7530000}"/>
    <cellStyle name="Comma [0] 3 5 6 2" xfId="15047" xr:uid="{00000000-0005-0000-0000-0000B8530000}"/>
    <cellStyle name="Comma [0] 3 5 6 2 2" xfId="26910" xr:uid="{00000000-0005-0000-0000-0000B9530000}"/>
    <cellStyle name="Comma [0] 3 5 6 2 2 2" xfId="26911" xr:uid="{00000000-0005-0000-0000-0000BA530000}"/>
    <cellStyle name="Comma [0] 3 5 6 2 3" xfId="26913" xr:uid="{00000000-0005-0000-0000-0000BB530000}"/>
    <cellStyle name="Comma [0] 3 5 6 2 3 2" xfId="26915" xr:uid="{00000000-0005-0000-0000-0000BC530000}"/>
    <cellStyle name="Comma [0] 3 5 6 2 4" xfId="16266" xr:uid="{00000000-0005-0000-0000-0000BD530000}"/>
    <cellStyle name="Comma [0] 3 5 6 2_REKAP IBT" xfId="26916" xr:uid="{00000000-0005-0000-0000-0000BE530000}"/>
    <cellStyle name="Comma [0] 3 5 6 3" xfId="26917" xr:uid="{00000000-0005-0000-0000-0000BF530000}"/>
    <cellStyle name="Comma [0] 3 5 6 3 2" xfId="26918" xr:uid="{00000000-0005-0000-0000-0000C0530000}"/>
    <cellStyle name="Comma [0] 3 5 6 3 2 2" xfId="18618" xr:uid="{00000000-0005-0000-0000-0000C1530000}"/>
    <cellStyle name="Comma [0] 3 5 6 3 3" xfId="26920" xr:uid="{00000000-0005-0000-0000-0000C2530000}"/>
    <cellStyle name="Comma [0] 3 5 6 3 3 2" xfId="26922" xr:uid="{00000000-0005-0000-0000-0000C3530000}"/>
    <cellStyle name="Comma [0] 3 5 6 3 4" xfId="26924" xr:uid="{00000000-0005-0000-0000-0000C4530000}"/>
    <cellStyle name="Comma [0] 3 5 6 3_REKAP IBT" xfId="10218" xr:uid="{00000000-0005-0000-0000-0000C5530000}"/>
    <cellStyle name="Comma [0] 3 5 6 4" xfId="26926" xr:uid="{00000000-0005-0000-0000-0000C6530000}"/>
    <cellStyle name="Comma [0] 3 5 6 4 2" xfId="26927" xr:uid="{00000000-0005-0000-0000-0000C7530000}"/>
    <cellStyle name="Comma [0] 3 5 6 5" xfId="26930" xr:uid="{00000000-0005-0000-0000-0000C8530000}"/>
    <cellStyle name="Comma [0] 3 5 6 5 2" xfId="26932" xr:uid="{00000000-0005-0000-0000-0000C9530000}"/>
    <cellStyle name="Comma [0] 3 5 6 6" xfId="26935" xr:uid="{00000000-0005-0000-0000-0000CA530000}"/>
    <cellStyle name="Comma [0] 3 5 6_REKAP IBT" xfId="26936" xr:uid="{00000000-0005-0000-0000-0000CB530000}"/>
    <cellStyle name="Comma [0] 3 5 7" xfId="8507" xr:uid="{00000000-0005-0000-0000-0000CC530000}"/>
    <cellStyle name="Comma [0] 3 5 7 2" xfId="15049" xr:uid="{00000000-0005-0000-0000-0000CD530000}"/>
    <cellStyle name="Comma [0] 3 5 7 2 2" xfId="26939" xr:uid="{00000000-0005-0000-0000-0000CE530000}"/>
    <cellStyle name="Comma [0] 3 5 7 2 2 2" xfId="26942" xr:uid="{00000000-0005-0000-0000-0000CF530000}"/>
    <cellStyle name="Comma [0] 3 5 7 2 3" xfId="26944" xr:uid="{00000000-0005-0000-0000-0000D0530000}"/>
    <cellStyle name="Comma [0] 3 5 7 2 3 2" xfId="26945" xr:uid="{00000000-0005-0000-0000-0000D1530000}"/>
    <cellStyle name="Comma [0] 3 5 7 2 4" xfId="16302" xr:uid="{00000000-0005-0000-0000-0000D2530000}"/>
    <cellStyle name="Comma [0] 3 5 7 2_REKAP IBT" xfId="25474" xr:uid="{00000000-0005-0000-0000-0000D3530000}"/>
    <cellStyle name="Comma [0] 3 5 7 3" xfId="26946" xr:uid="{00000000-0005-0000-0000-0000D4530000}"/>
    <cellStyle name="Comma [0] 3 5 7 3 2" xfId="17468" xr:uid="{00000000-0005-0000-0000-0000D5530000}"/>
    <cellStyle name="Comma [0] 3 5 7 3 2 2" xfId="17796" xr:uid="{00000000-0005-0000-0000-0000D6530000}"/>
    <cellStyle name="Comma [0] 3 5 7 3 3" xfId="26948" xr:uid="{00000000-0005-0000-0000-0000D7530000}"/>
    <cellStyle name="Comma [0] 3 5 7 3 3 2" xfId="214" xr:uid="{00000000-0005-0000-0000-0000D8530000}"/>
    <cellStyle name="Comma [0] 3 5 7 3 4" xfId="26949" xr:uid="{00000000-0005-0000-0000-0000D9530000}"/>
    <cellStyle name="Comma [0] 3 5 7 3_REKAP IBT" xfId="4373" xr:uid="{00000000-0005-0000-0000-0000DA530000}"/>
    <cellStyle name="Comma [0] 3 5 7 4" xfId="26950" xr:uid="{00000000-0005-0000-0000-0000DB530000}"/>
    <cellStyle name="Comma [0] 3 5 7 4 2" xfId="26953" xr:uid="{00000000-0005-0000-0000-0000DC530000}"/>
    <cellStyle name="Comma [0] 3 5 7 5" xfId="26955" xr:uid="{00000000-0005-0000-0000-0000DD530000}"/>
    <cellStyle name="Comma [0] 3 5 7 5 2" xfId="26959" xr:uid="{00000000-0005-0000-0000-0000DE530000}"/>
    <cellStyle name="Comma [0] 3 5 7 6" xfId="26961" xr:uid="{00000000-0005-0000-0000-0000DF530000}"/>
    <cellStyle name="Comma [0] 3 5 7_REKAP IBT" xfId="26962" xr:uid="{00000000-0005-0000-0000-0000E0530000}"/>
    <cellStyle name="Comma [0] 3 5 8" xfId="15051" xr:uid="{00000000-0005-0000-0000-0000E1530000}"/>
    <cellStyle name="Comma [0] 3 5 8 2" xfId="15053" xr:uid="{00000000-0005-0000-0000-0000E2530000}"/>
    <cellStyle name="Comma [0] 3 5 8 2 2" xfId="26965" xr:uid="{00000000-0005-0000-0000-0000E3530000}"/>
    <cellStyle name="Comma [0] 3 5 8 2 2 2" xfId="26969" xr:uid="{00000000-0005-0000-0000-0000E4530000}"/>
    <cellStyle name="Comma [0] 3 5 8 2 3" xfId="26971" xr:uid="{00000000-0005-0000-0000-0000E5530000}"/>
    <cellStyle name="Comma [0] 3 5 8 2 3 2" xfId="26973" xr:uid="{00000000-0005-0000-0000-0000E6530000}"/>
    <cellStyle name="Comma [0] 3 5 8 2 4" xfId="16316" xr:uid="{00000000-0005-0000-0000-0000E7530000}"/>
    <cellStyle name="Comma [0] 3 5 8 2_REKAP IBT" xfId="26974" xr:uid="{00000000-0005-0000-0000-0000E8530000}"/>
    <cellStyle name="Comma [0] 3 5 8 3" xfId="26975" xr:uid="{00000000-0005-0000-0000-0000E9530000}"/>
    <cellStyle name="Comma [0] 3 5 8 3 2" xfId="20198" xr:uid="{00000000-0005-0000-0000-0000EA530000}"/>
    <cellStyle name="Comma [0] 3 5 8 3 2 2" xfId="26979" xr:uid="{00000000-0005-0000-0000-0000EB530000}"/>
    <cellStyle name="Comma [0] 3 5 8 3 3" xfId="17841" xr:uid="{00000000-0005-0000-0000-0000EC530000}"/>
    <cellStyle name="Comma [0] 3 5 8 3 3 2" xfId="26981" xr:uid="{00000000-0005-0000-0000-0000ED530000}"/>
    <cellStyle name="Comma [0] 3 5 8 3 4" xfId="20200" xr:uid="{00000000-0005-0000-0000-0000EE530000}"/>
    <cellStyle name="Comma [0] 3 5 8 3_REKAP IBT" xfId="18783" xr:uid="{00000000-0005-0000-0000-0000EF530000}"/>
    <cellStyle name="Comma [0] 3 5 8 4" xfId="26982" xr:uid="{00000000-0005-0000-0000-0000F0530000}"/>
    <cellStyle name="Comma [0] 3 5 8 4 2" xfId="26986" xr:uid="{00000000-0005-0000-0000-0000F1530000}"/>
    <cellStyle name="Comma [0] 3 5 8 5" xfId="26988" xr:uid="{00000000-0005-0000-0000-0000F2530000}"/>
    <cellStyle name="Comma [0] 3 5 8 5 2" xfId="26994" xr:uid="{00000000-0005-0000-0000-0000F3530000}"/>
    <cellStyle name="Comma [0] 3 5 8 6" xfId="17738" xr:uid="{00000000-0005-0000-0000-0000F4530000}"/>
    <cellStyle name="Comma [0] 3 5 8_REKAP IBT" xfId="26995" xr:uid="{00000000-0005-0000-0000-0000F5530000}"/>
    <cellStyle name="Comma [0] 3 5 9" xfId="15055" xr:uid="{00000000-0005-0000-0000-0000F6530000}"/>
    <cellStyle name="Comma [0] 3 5 9 2" xfId="26996" xr:uid="{00000000-0005-0000-0000-0000F7530000}"/>
    <cellStyle name="Comma [0] 3 5 9 2 2" xfId="26998" xr:uid="{00000000-0005-0000-0000-0000F8530000}"/>
    <cellStyle name="Comma [0] 3 5 9 2 2 2" xfId="15403" xr:uid="{00000000-0005-0000-0000-0000F9530000}"/>
    <cellStyle name="Comma [0] 3 5 9 2 3" xfId="26999" xr:uid="{00000000-0005-0000-0000-0000FA530000}"/>
    <cellStyle name="Comma [0] 3 5 9 2 3 2" xfId="15517" xr:uid="{00000000-0005-0000-0000-0000FB530000}"/>
    <cellStyle name="Comma [0] 3 5 9 2 4" xfId="16335" xr:uid="{00000000-0005-0000-0000-0000FC530000}"/>
    <cellStyle name="Comma [0] 3 5 9 2_REKAP IBT" xfId="27000" xr:uid="{00000000-0005-0000-0000-0000FD530000}"/>
    <cellStyle name="Comma [0] 3 5 9 3" xfId="27001" xr:uid="{00000000-0005-0000-0000-0000FE530000}"/>
    <cellStyle name="Comma [0] 3 5 9 3 2" xfId="27002" xr:uid="{00000000-0005-0000-0000-0000FF530000}"/>
    <cellStyle name="Comma [0] 3 5 9 3 2 2" xfId="16295" xr:uid="{00000000-0005-0000-0000-000000540000}"/>
    <cellStyle name="Comma [0] 3 5 9 3 3" xfId="27003" xr:uid="{00000000-0005-0000-0000-000001540000}"/>
    <cellStyle name="Comma [0] 3 5 9 3 3 2" xfId="16392" xr:uid="{00000000-0005-0000-0000-000002540000}"/>
    <cellStyle name="Comma [0] 3 5 9 3 4" xfId="27004" xr:uid="{00000000-0005-0000-0000-000003540000}"/>
    <cellStyle name="Comma [0] 3 5 9 3_REKAP IBT" xfId="23307" xr:uid="{00000000-0005-0000-0000-000004540000}"/>
    <cellStyle name="Comma [0] 3 5 9 4" xfId="27005" xr:uid="{00000000-0005-0000-0000-000005540000}"/>
    <cellStyle name="Comma [0] 3 5 9 4 2" xfId="27006" xr:uid="{00000000-0005-0000-0000-000006540000}"/>
    <cellStyle name="Comma [0] 3 5 9 5" xfId="27008" xr:uid="{00000000-0005-0000-0000-000007540000}"/>
    <cellStyle name="Comma [0] 3 5 9 5 2" xfId="27009" xr:uid="{00000000-0005-0000-0000-000008540000}"/>
    <cellStyle name="Comma [0] 3 5 9 6" xfId="27010" xr:uid="{00000000-0005-0000-0000-000009540000}"/>
    <cellStyle name="Comma [0] 3 5 9_REKAP IBT" xfId="27012" xr:uid="{00000000-0005-0000-0000-00000A540000}"/>
    <cellStyle name="Comma [0] 3 5_REKAP IBT" xfId="27013" xr:uid="{00000000-0005-0000-0000-00000B540000}"/>
    <cellStyle name="Comma [0] 3 50" xfId="26746" xr:uid="{00000000-0005-0000-0000-00000C540000}"/>
    <cellStyle name="Comma [0] 3 51" xfId="6728" xr:uid="{00000000-0005-0000-0000-00000D540000}"/>
    <cellStyle name="Comma [0] 3 52" xfId="6733" xr:uid="{00000000-0005-0000-0000-00000E540000}"/>
    <cellStyle name="Comma [0] 3 53" xfId="26748" xr:uid="{00000000-0005-0000-0000-00000F540000}"/>
    <cellStyle name="Comma [0] 3 54" xfId="26750" xr:uid="{00000000-0005-0000-0000-000010540000}"/>
    <cellStyle name="Comma [0] 3 55" xfId="19211" xr:uid="{00000000-0005-0000-0000-000011540000}"/>
    <cellStyle name="Comma [0] 3 56" xfId="27014" xr:uid="{00000000-0005-0000-0000-000012540000}"/>
    <cellStyle name="Comma [0] 3 57" xfId="27016" xr:uid="{00000000-0005-0000-0000-000013540000}"/>
    <cellStyle name="Comma [0] 3 58" xfId="19126" xr:uid="{00000000-0005-0000-0000-000014540000}"/>
    <cellStyle name="Comma [0] 3 59" xfId="19130" xr:uid="{00000000-0005-0000-0000-000015540000}"/>
    <cellStyle name="Comma [0] 3 6" xfId="27018" xr:uid="{00000000-0005-0000-0000-000016540000}"/>
    <cellStyle name="Comma [0] 3 6 10" xfId="5839" xr:uid="{00000000-0005-0000-0000-000017540000}"/>
    <cellStyle name="Comma [0] 3 6 10 2" xfId="27019" xr:uid="{00000000-0005-0000-0000-000018540000}"/>
    <cellStyle name="Comma [0] 3 6 10 2 2" xfId="27021" xr:uid="{00000000-0005-0000-0000-000019540000}"/>
    <cellStyle name="Comma [0] 3 6 10 2 2 2" xfId="27022" xr:uid="{00000000-0005-0000-0000-00001A540000}"/>
    <cellStyle name="Comma [0] 3 6 10 2 3" xfId="25115" xr:uid="{00000000-0005-0000-0000-00001B540000}"/>
    <cellStyle name="Comma [0] 3 6 10 2 3 2" xfId="24907" xr:uid="{00000000-0005-0000-0000-00001C540000}"/>
    <cellStyle name="Comma [0] 3 6 10 2 4" xfId="27023" xr:uid="{00000000-0005-0000-0000-00001D540000}"/>
    <cellStyle name="Comma [0] 3 6 10 2_REKAP IBT" xfId="6318" xr:uid="{00000000-0005-0000-0000-00001E540000}"/>
    <cellStyle name="Comma [0] 3 6 10 3" xfId="27027" xr:uid="{00000000-0005-0000-0000-00001F540000}"/>
    <cellStyle name="Comma [0] 3 6 10 3 2" xfId="27031" xr:uid="{00000000-0005-0000-0000-000020540000}"/>
    <cellStyle name="Comma [0] 3 6 10 3 2 2" xfId="27033" xr:uid="{00000000-0005-0000-0000-000021540000}"/>
    <cellStyle name="Comma [0] 3 6 10 3 3" xfId="27034" xr:uid="{00000000-0005-0000-0000-000022540000}"/>
    <cellStyle name="Comma [0] 3 6 10 3 3 2" xfId="27035" xr:uid="{00000000-0005-0000-0000-000023540000}"/>
    <cellStyle name="Comma [0] 3 6 10 3 4" xfId="24171" xr:uid="{00000000-0005-0000-0000-000024540000}"/>
    <cellStyle name="Comma [0] 3 6 10 3_REKAP IBT" xfId="27036" xr:uid="{00000000-0005-0000-0000-000025540000}"/>
    <cellStyle name="Comma [0] 3 6 10 4" xfId="27040" xr:uid="{00000000-0005-0000-0000-000026540000}"/>
    <cellStyle name="Comma [0] 3 6 10 4 2" xfId="27041" xr:uid="{00000000-0005-0000-0000-000027540000}"/>
    <cellStyle name="Comma [0] 3 6 10 5" xfId="27042" xr:uid="{00000000-0005-0000-0000-000028540000}"/>
    <cellStyle name="Comma [0] 3 6 10 5 2" xfId="27043" xr:uid="{00000000-0005-0000-0000-000029540000}"/>
    <cellStyle name="Comma [0] 3 6 10 6" xfId="27044" xr:uid="{00000000-0005-0000-0000-00002A540000}"/>
    <cellStyle name="Comma [0] 3 6 10_REKAP IBT" xfId="27045" xr:uid="{00000000-0005-0000-0000-00002B540000}"/>
    <cellStyle name="Comma [0] 3 6 11" xfId="27046" xr:uid="{00000000-0005-0000-0000-00002C540000}"/>
    <cellStyle name="Comma [0] 3 6 11 2" xfId="27047" xr:uid="{00000000-0005-0000-0000-00002D540000}"/>
    <cellStyle name="Comma [0] 3 6 11 2 2" xfId="27048" xr:uid="{00000000-0005-0000-0000-00002E540000}"/>
    <cellStyle name="Comma [0] 3 6 11 2 2 2" xfId="27049" xr:uid="{00000000-0005-0000-0000-00002F540000}"/>
    <cellStyle name="Comma [0] 3 6 11 2 3" xfId="27050" xr:uid="{00000000-0005-0000-0000-000030540000}"/>
    <cellStyle name="Comma [0] 3 6 11 2 3 2" xfId="27051" xr:uid="{00000000-0005-0000-0000-000031540000}"/>
    <cellStyle name="Comma [0] 3 6 11 2 4" xfId="27054" xr:uid="{00000000-0005-0000-0000-000032540000}"/>
    <cellStyle name="Comma [0] 3 6 11 2_REKAP IBT" xfId="27055" xr:uid="{00000000-0005-0000-0000-000033540000}"/>
    <cellStyle name="Comma [0] 3 6 11 3" xfId="27058" xr:uid="{00000000-0005-0000-0000-000034540000}"/>
    <cellStyle name="Comma [0] 3 6 11 3 2" xfId="27059" xr:uid="{00000000-0005-0000-0000-000035540000}"/>
    <cellStyle name="Comma [0] 3 6 11 3 2 2" xfId="27060" xr:uid="{00000000-0005-0000-0000-000036540000}"/>
    <cellStyle name="Comma [0] 3 6 11 3 3" xfId="27061" xr:uid="{00000000-0005-0000-0000-000037540000}"/>
    <cellStyle name="Comma [0] 3 6 11 3 3 2" xfId="27062" xr:uid="{00000000-0005-0000-0000-000038540000}"/>
    <cellStyle name="Comma [0] 3 6 11 3 4" xfId="27063" xr:uid="{00000000-0005-0000-0000-000039540000}"/>
    <cellStyle name="Comma [0] 3 6 11 3_REKAP IBT" xfId="27064" xr:uid="{00000000-0005-0000-0000-00003A540000}"/>
    <cellStyle name="Comma [0] 3 6 11 4" xfId="27066" xr:uid="{00000000-0005-0000-0000-00003B540000}"/>
    <cellStyle name="Comma [0] 3 6 11 4 2" xfId="27067" xr:uid="{00000000-0005-0000-0000-00003C540000}"/>
    <cellStyle name="Comma [0] 3 6 11 5" xfId="27068" xr:uid="{00000000-0005-0000-0000-00003D540000}"/>
    <cellStyle name="Comma [0] 3 6 11 5 2" xfId="27069" xr:uid="{00000000-0005-0000-0000-00003E540000}"/>
    <cellStyle name="Comma [0] 3 6 11 6" xfId="27070" xr:uid="{00000000-0005-0000-0000-00003F540000}"/>
    <cellStyle name="Comma [0] 3 6 11_REKAP IBT" xfId="27071" xr:uid="{00000000-0005-0000-0000-000040540000}"/>
    <cellStyle name="Comma [0] 3 6 12" xfId="27072" xr:uid="{00000000-0005-0000-0000-000041540000}"/>
    <cellStyle name="Comma [0] 3 6 12 2" xfId="17224" xr:uid="{00000000-0005-0000-0000-000042540000}"/>
    <cellStyle name="Comma [0] 3 6 12 2 2" xfId="27073" xr:uid="{00000000-0005-0000-0000-000043540000}"/>
    <cellStyle name="Comma [0] 3 6 12 3" xfId="17226" xr:uid="{00000000-0005-0000-0000-000044540000}"/>
    <cellStyle name="Comma [0] 3 6 12 3 2" xfId="27074" xr:uid="{00000000-0005-0000-0000-000045540000}"/>
    <cellStyle name="Comma [0] 3 6 12 4" xfId="17228" xr:uid="{00000000-0005-0000-0000-000046540000}"/>
    <cellStyle name="Comma [0] 3 6 12_REKAP IBT" xfId="2826" xr:uid="{00000000-0005-0000-0000-000047540000}"/>
    <cellStyle name="Comma [0] 3 6 13" xfId="27076" xr:uid="{00000000-0005-0000-0000-000048540000}"/>
    <cellStyle name="Comma [0] 3 6 13 2" xfId="17294" xr:uid="{00000000-0005-0000-0000-000049540000}"/>
    <cellStyle name="Comma [0] 3 6 13 2 2" xfId="9496" xr:uid="{00000000-0005-0000-0000-00004A540000}"/>
    <cellStyle name="Comma [0] 3 6 13 3" xfId="17297" xr:uid="{00000000-0005-0000-0000-00004B540000}"/>
    <cellStyle name="Comma [0] 3 6 13 3 2" xfId="9529" xr:uid="{00000000-0005-0000-0000-00004C540000}"/>
    <cellStyle name="Comma [0] 3 6 13 4" xfId="17299" xr:uid="{00000000-0005-0000-0000-00004D540000}"/>
    <cellStyle name="Comma [0] 3 6 13_REKAP IBT" xfId="5656" xr:uid="{00000000-0005-0000-0000-00004E540000}"/>
    <cellStyle name="Comma [0] 3 6 14" xfId="27078" xr:uid="{00000000-0005-0000-0000-00004F540000}"/>
    <cellStyle name="Comma [0] 3 6 14 2" xfId="17354" xr:uid="{00000000-0005-0000-0000-000050540000}"/>
    <cellStyle name="Comma [0] 3 6 15" xfId="27080" xr:uid="{00000000-0005-0000-0000-000051540000}"/>
    <cellStyle name="Comma [0] 3 6 15 2" xfId="17408" xr:uid="{00000000-0005-0000-0000-000052540000}"/>
    <cellStyle name="Comma [0] 3 6 16" xfId="27081" xr:uid="{00000000-0005-0000-0000-000053540000}"/>
    <cellStyle name="Comma [0] 3 6 2" xfId="27082" xr:uid="{00000000-0005-0000-0000-000054540000}"/>
    <cellStyle name="Comma [0] 3 6 2 2" xfId="27086" xr:uid="{00000000-0005-0000-0000-000055540000}"/>
    <cellStyle name="Comma [0] 3 6 2 2 2" xfId="27088" xr:uid="{00000000-0005-0000-0000-000056540000}"/>
    <cellStyle name="Comma [0] 3 6 2 2 2 2" xfId="27090" xr:uid="{00000000-0005-0000-0000-000057540000}"/>
    <cellStyle name="Comma [0] 3 6 2 2 3" xfId="27094" xr:uid="{00000000-0005-0000-0000-000058540000}"/>
    <cellStyle name="Comma [0] 3 6 2 2 3 2" xfId="27095" xr:uid="{00000000-0005-0000-0000-000059540000}"/>
    <cellStyle name="Comma [0] 3 6 2 2 4" xfId="16624" xr:uid="{00000000-0005-0000-0000-00005A540000}"/>
    <cellStyle name="Comma [0] 3 6 2 2_REKAP IBT" xfId="27098" xr:uid="{00000000-0005-0000-0000-00005B540000}"/>
    <cellStyle name="Comma [0] 3 6 2 3" xfId="27099" xr:uid="{00000000-0005-0000-0000-00005C540000}"/>
    <cellStyle name="Comma [0] 3 6 2 3 2" xfId="27100" xr:uid="{00000000-0005-0000-0000-00005D540000}"/>
    <cellStyle name="Comma [0] 3 6 2 3 2 2" xfId="27102" xr:uid="{00000000-0005-0000-0000-00005E540000}"/>
    <cellStyle name="Comma [0] 3 6 2 3 3" xfId="27103" xr:uid="{00000000-0005-0000-0000-00005F540000}"/>
    <cellStyle name="Comma [0] 3 6 2 3 3 2" xfId="27105" xr:uid="{00000000-0005-0000-0000-000060540000}"/>
    <cellStyle name="Comma [0] 3 6 2 3 4" xfId="27106" xr:uid="{00000000-0005-0000-0000-000061540000}"/>
    <cellStyle name="Comma [0] 3 6 2 3_REKAP IBT" xfId="15770" xr:uid="{00000000-0005-0000-0000-000062540000}"/>
    <cellStyle name="Comma [0] 3 6 2 4" xfId="27107" xr:uid="{00000000-0005-0000-0000-000063540000}"/>
    <cellStyle name="Comma [0] 3 6 2 4 2" xfId="27108" xr:uid="{00000000-0005-0000-0000-000064540000}"/>
    <cellStyle name="Comma [0] 3 6 2 5" xfId="27109" xr:uid="{00000000-0005-0000-0000-000065540000}"/>
    <cellStyle name="Comma [0] 3 6 2 5 2" xfId="27110" xr:uid="{00000000-0005-0000-0000-000066540000}"/>
    <cellStyle name="Comma [0] 3 6 2 6" xfId="1644" xr:uid="{00000000-0005-0000-0000-000067540000}"/>
    <cellStyle name="Comma [0] 3 6 2_REKAP IBT" xfId="27111" xr:uid="{00000000-0005-0000-0000-000068540000}"/>
    <cellStyle name="Comma [0] 3 6 3" xfId="24157" xr:uid="{00000000-0005-0000-0000-000069540000}"/>
    <cellStyle name="Comma [0] 3 6 3 2" xfId="27112" xr:uid="{00000000-0005-0000-0000-00006A540000}"/>
    <cellStyle name="Comma [0] 3 6 3 2 2" xfId="27113" xr:uid="{00000000-0005-0000-0000-00006B540000}"/>
    <cellStyle name="Comma [0] 3 6 3 2 2 2" xfId="27115" xr:uid="{00000000-0005-0000-0000-00006C540000}"/>
    <cellStyle name="Comma [0] 3 6 3 2 3" xfId="27118" xr:uid="{00000000-0005-0000-0000-00006D540000}"/>
    <cellStyle name="Comma [0] 3 6 3 2 3 2" xfId="19332" xr:uid="{00000000-0005-0000-0000-00006E540000}"/>
    <cellStyle name="Comma [0] 3 6 3 2 4" xfId="16638" xr:uid="{00000000-0005-0000-0000-00006F540000}"/>
    <cellStyle name="Comma [0] 3 6 3 2_REKAP IBT" xfId="27121" xr:uid="{00000000-0005-0000-0000-000070540000}"/>
    <cellStyle name="Comma [0] 3 6 3 3" xfId="27123" xr:uid="{00000000-0005-0000-0000-000071540000}"/>
    <cellStyle name="Comma [0] 3 6 3 3 2" xfId="27124" xr:uid="{00000000-0005-0000-0000-000072540000}"/>
    <cellStyle name="Comma [0] 3 6 3 3 2 2" xfId="22447" xr:uid="{00000000-0005-0000-0000-000073540000}"/>
    <cellStyle name="Comma [0] 3 6 3 3 3" xfId="27125" xr:uid="{00000000-0005-0000-0000-000074540000}"/>
    <cellStyle name="Comma [0] 3 6 3 3 3 2" xfId="22454" xr:uid="{00000000-0005-0000-0000-000075540000}"/>
    <cellStyle name="Comma [0] 3 6 3 3 4" xfId="27126" xr:uid="{00000000-0005-0000-0000-000076540000}"/>
    <cellStyle name="Comma [0] 3 6 3 3_REKAP IBT" xfId="27127" xr:uid="{00000000-0005-0000-0000-000077540000}"/>
    <cellStyle name="Comma [0] 3 6 3 4" xfId="27128" xr:uid="{00000000-0005-0000-0000-000078540000}"/>
    <cellStyle name="Comma [0] 3 6 3 4 2" xfId="27129" xr:uid="{00000000-0005-0000-0000-000079540000}"/>
    <cellStyle name="Comma [0] 3 6 3 5" xfId="23232" xr:uid="{00000000-0005-0000-0000-00007A540000}"/>
    <cellStyle name="Comma [0] 3 6 3 5 2" xfId="27130" xr:uid="{00000000-0005-0000-0000-00007B540000}"/>
    <cellStyle name="Comma [0] 3 6 3 6" xfId="27131" xr:uid="{00000000-0005-0000-0000-00007C540000}"/>
    <cellStyle name="Comma [0] 3 6 3_REKAP IBT" xfId="27132" xr:uid="{00000000-0005-0000-0000-00007D540000}"/>
    <cellStyle name="Comma [0] 3 6 4" xfId="27133" xr:uid="{00000000-0005-0000-0000-00007E540000}"/>
    <cellStyle name="Comma [0] 3 6 4 2" xfId="27134" xr:uid="{00000000-0005-0000-0000-00007F540000}"/>
    <cellStyle name="Comma [0] 3 6 4 2 2" xfId="17208" xr:uid="{00000000-0005-0000-0000-000080540000}"/>
    <cellStyle name="Comma [0] 3 6 4 2 2 2" xfId="5807" xr:uid="{00000000-0005-0000-0000-000081540000}"/>
    <cellStyle name="Comma [0] 3 6 4 2 3" xfId="17211" xr:uid="{00000000-0005-0000-0000-000082540000}"/>
    <cellStyle name="Comma [0] 3 6 4 2 3 2" xfId="27135" xr:uid="{00000000-0005-0000-0000-000083540000}"/>
    <cellStyle name="Comma [0] 3 6 4 2 4" xfId="16654" xr:uid="{00000000-0005-0000-0000-000084540000}"/>
    <cellStyle name="Comma [0] 3 6 4 2_REKAP IBT" xfId="14905" xr:uid="{00000000-0005-0000-0000-000085540000}"/>
    <cellStyle name="Comma [0] 3 6 4 3" xfId="27136" xr:uid="{00000000-0005-0000-0000-000086540000}"/>
    <cellStyle name="Comma [0] 3 6 4 3 2" xfId="27137" xr:uid="{00000000-0005-0000-0000-000087540000}"/>
    <cellStyle name="Comma [0] 3 6 4 3 2 2" xfId="27138" xr:uid="{00000000-0005-0000-0000-000088540000}"/>
    <cellStyle name="Comma [0] 3 6 4 3 3" xfId="27139" xr:uid="{00000000-0005-0000-0000-000089540000}"/>
    <cellStyle name="Comma [0] 3 6 4 3 3 2" xfId="27140" xr:uid="{00000000-0005-0000-0000-00008A540000}"/>
    <cellStyle name="Comma [0] 3 6 4 3 4" xfId="27141" xr:uid="{00000000-0005-0000-0000-00008B540000}"/>
    <cellStyle name="Comma [0] 3 6 4 3_REKAP IBT" xfId="22948" xr:uid="{00000000-0005-0000-0000-00008C540000}"/>
    <cellStyle name="Comma [0] 3 6 4 4" xfId="27142" xr:uid="{00000000-0005-0000-0000-00008D540000}"/>
    <cellStyle name="Comma [0] 3 6 4 4 2" xfId="27143" xr:uid="{00000000-0005-0000-0000-00008E540000}"/>
    <cellStyle name="Comma [0] 3 6 4 5" xfId="23237" xr:uid="{00000000-0005-0000-0000-00008F540000}"/>
    <cellStyle name="Comma [0] 3 6 4 5 2" xfId="27144" xr:uid="{00000000-0005-0000-0000-000090540000}"/>
    <cellStyle name="Comma [0] 3 6 4 6" xfId="27145" xr:uid="{00000000-0005-0000-0000-000091540000}"/>
    <cellStyle name="Comma [0] 3 6 4_REKAP IBT" xfId="27148" xr:uid="{00000000-0005-0000-0000-000092540000}"/>
    <cellStyle name="Comma [0] 3 6 5" xfId="15063" xr:uid="{00000000-0005-0000-0000-000093540000}"/>
    <cellStyle name="Comma [0] 3 6 5 2" xfId="15065" xr:uid="{00000000-0005-0000-0000-000094540000}"/>
    <cellStyle name="Comma [0] 3 6 5 2 2" xfId="21696" xr:uid="{00000000-0005-0000-0000-000095540000}"/>
    <cellStyle name="Comma [0] 3 6 5 2 2 2" xfId="27149" xr:uid="{00000000-0005-0000-0000-000096540000}"/>
    <cellStyle name="Comma [0] 3 6 5 2 3" xfId="2160" xr:uid="{00000000-0005-0000-0000-000097540000}"/>
    <cellStyle name="Comma [0] 3 6 5 2 3 2" xfId="2162" xr:uid="{00000000-0005-0000-0000-000098540000}"/>
    <cellStyle name="Comma [0] 3 6 5 2 4" xfId="2171" xr:uid="{00000000-0005-0000-0000-000099540000}"/>
    <cellStyle name="Comma [0] 3 6 5 2_REKAP IBT" xfId="26330" xr:uid="{00000000-0005-0000-0000-00009A540000}"/>
    <cellStyle name="Comma [0] 3 6 5 3" xfId="15067" xr:uid="{00000000-0005-0000-0000-00009B540000}"/>
    <cellStyle name="Comma [0] 3 6 5 3 2" xfId="27150" xr:uid="{00000000-0005-0000-0000-00009C540000}"/>
    <cellStyle name="Comma [0] 3 6 5 3 2 2" xfId="13670" xr:uid="{00000000-0005-0000-0000-00009D540000}"/>
    <cellStyle name="Comma [0] 3 6 5 3 3" xfId="2186" xr:uid="{00000000-0005-0000-0000-00009E540000}"/>
    <cellStyle name="Comma [0] 3 6 5 3 3 2" xfId="2188" xr:uid="{00000000-0005-0000-0000-00009F540000}"/>
    <cellStyle name="Comma [0] 3 6 5 3 4" xfId="2199" xr:uid="{00000000-0005-0000-0000-0000A0540000}"/>
    <cellStyle name="Comma [0] 3 6 5 3_REKAP IBT" xfId="751" xr:uid="{00000000-0005-0000-0000-0000A1540000}"/>
    <cellStyle name="Comma [0] 3 6 5 4" xfId="27151" xr:uid="{00000000-0005-0000-0000-0000A2540000}"/>
    <cellStyle name="Comma [0] 3 6 5 4 2" xfId="27152" xr:uid="{00000000-0005-0000-0000-0000A3540000}"/>
    <cellStyle name="Comma [0] 3 6 5 5" xfId="27155" xr:uid="{00000000-0005-0000-0000-0000A4540000}"/>
    <cellStyle name="Comma [0] 3 6 5 5 2" xfId="27156" xr:uid="{00000000-0005-0000-0000-0000A5540000}"/>
    <cellStyle name="Comma [0] 3 6 5 6" xfId="27157" xr:uid="{00000000-0005-0000-0000-0000A6540000}"/>
    <cellStyle name="Comma [0] 3 6 5_REKAP IBT" xfId="15069" xr:uid="{00000000-0005-0000-0000-0000A7540000}"/>
    <cellStyle name="Comma [0] 3 6 6" xfId="15071" xr:uid="{00000000-0005-0000-0000-0000A8540000}"/>
    <cellStyle name="Comma [0] 3 6 6 2" xfId="15073" xr:uid="{00000000-0005-0000-0000-0000A9540000}"/>
    <cellStyle name="Comma [0] 3 6 6 2 2" xfId="27159" xr:uid="{00000000-0005-0000-0000-0000AA540000}"/>
    <cellStyle name="Comma [0] 3 6 6 2 2 2" xfId="27160" xr:uid="{00000000-0005-0000-0000-0000AB540000}"/>
    <cellStyle name="Comma [0] 3 6 6 2 3" xfId="2596" xr:uid="{00000000-0005-0000-0000-0000AC540000}"/>
    <cellStyle name="Comma [0] 3 6 6 2 3 2" xfId="2026" xr:uid="{00000000-0005-0000-0000-0000AD540000}"/>
    <cellStyle name="Comma [0] 3 6 6 2 4" xfId="2605" xr:uid="{00000000-0005-0000-0000-0000AE540000}"/>
    <cellStyle name="Comma [0] 3 6 6 2_REKAP IBT" xfId="16153" xr:uid="{00000000-0005-0000-0000-0000AF540000}"/>
    <cellStyle name="Comma [0] 3 6 6 3" xfId="27161" xr:uid="{00000000-0005-0000-0000-0000B0540000}"/>
    <cellStyle name="Comma [0] 3 6 6 3 2" xfId="4248" xr:uid="{00000000-0005-0000-0000-0000B1540000}"/>
    <cellStyle name="Comma [0] 3 6 6 3 2 2" xfId="27162" xr:uid="{00000000-0005-0000-0000-0000B2540000}"/>
    <cellStyle name="Comma [0] 3 6 6 3 3" xfId="2625" xr:uid="{00000000-0005-0000-0000-0000B3540000}"/>
    <cellStyle name="Comma [0] 3 6 6 3 3 2" xfId="2627" xr:uid="{00000000-0005-0000-0000-0000B4540000}"/>
    <cellStyle name="Comma [0] 3 6 6 3 4" xfId="2633" xr:uid="{00000000-0005-0000-0000-0000B5540000}"/>
    <cellStyle name="Comma [0] 3 6 6 3_REKAP IBT" xfId="27163" xr:uid="{00000000-0005-0000-0000-0000B6540000}"/>
    <cellStyle name="Comma [0] 3 6 6 4" xfId="27164" xr:uid="{00000000-0005-0000-0000-0000B7540000}"/>
    <cellStyle name="Comma [0] 3 6 6 4 2" xfId="27165" xr:uid="{00000000-0005-0000-0000-0000B8540000}"/>
    <cellStyle name="Comma [0] 3 6 6 5" xfId="27169" xr:uid="{00000000-0005-0000-0000-0000B9540000}"/>
    <cellStyle name="Comma [0] 3 6 6 5 2" xfId="27170" xr:uid="{00000000-0005-0000-0000-0000BA540000}"/>
    <cellStyle name="Comma [0] 3 6 6 6" xfId="27171" xr:uid="{00000000-0005-0000-0000-0000BB540000}"/>
    <cellStyle name="Comma [0] 3 6 6_REKAP IBT" xfId="27173" xr:uid="{00000000-0005-0000-0000-0000BC540000}"/>
    <cellStyle name="Comma [0] 3 6 7" xfId="8518" xr:uid="{00000000-0005-0000-0000-0000BD540000}"/>
    <cellStyle name="Comma [0] 3 6 7 2" xfId="15075" xr:uid="{00000000-0005-0000-0000-0000BE540000}"/>
    <cellStyle name="Comma [0] 3 6 7 2 2" xfId="27174" xr:uid="{00000000-0005-0000-0000-0000BF540000}"/>
    <cellStyle name="Comma [0] 3 6 7 2 2 2" xfId="27175" xr:uid="{00000000-0005-0000-0000-0000C0540000}"/>
    <cellStyle name="Comma [0] 3 6 7 2 3" xfId="2879" xr:uid="{00000000-0005-0000-0000-0000C1540000}"/>
    <cellStyle name="Comma [0] 3 6 7 2 3 2" xfId="2881" xr:uid="{00000000-0005-0000-0000-0000C2540000}"/>
    <cellStyle name="Comma [0] 3 6 7 2 4" xfId="2893" xr:uid="{00000000-0005-0000-0000-0000C3540000}"/>
    <cellStyle name="Comma [0] 3 6 7 2_REKAP IBT" xfId="27176" xr:uid="{00000000-0005-0000-0000-0000C4540000}"/>
    <cellStyle name="Comma [0] 3 6 7 3" xfId="27177" xr:uid="{00000000-0005-0000-0000-0000C5540000}"/>
    <cellStyle name="Comma [0] 3 6 7 3 2" xfId="27178" xr:uid="{00000000-0005-0000-0000-0000C6540000}"/>
    <cellStyle name="Comma [0] 3 6 7 3 2 2" xfId="27180" xr:uid="{00000000-0005-0000-0000-0000C7540000}"/>
    <cellStyle name="Comma [0] 3 6 7 3 3" xfId="2915" xr:uid="{00000000-0005-0000-0000-0000C8540000}"/>
    <cellStyle name="Comma [0] 3 6 7 3 3 2" xfId="13" xr:uid="{00000000-0005-0000-0000-0000C9540000}"/>
    <cellStyle name="Comma [0] 3 6 7 3 4" xfId="2922" xr:uid="{00000000-0005-0000-0000-0000CA540000}"/>
    <cellStyle name="Comma [0] 3 6 7 3_REKAP IBT" xfId="27181" xr:uid="{00000000-0005-0000-0000-0000CB540000}"/>
    <cellStyle name="Comma [0] 3 6 7 4" xfId="27182" xr:uid="{00000000-0005-0000-0000-0000CC540000}"/>
    <cellStyle name="Comma [0] 3 6 7 4 2" xfId="27183" xr:uid="{00000000-0005-0000-0000-0000CD540000}"/>
    <cellStyle name="Comma [0] 3 6 7 5" xfId="27186" xr:uid="{00000000-0005-0000-0000-0000CE540000}"/>
    <cellStyle name="Comma [0] 3 6 7 5 2" xfId="27188" xr:uid="{00000000-0005-0000-0000-0000CF540000}"/>
    <cellStyle name="Comma [0] 3 6 7 6" xfId="27189" xr:uid="{00000000-0005-0000-0000-0000D0540000}"/>
    <cellStyle name="Comma [0] 3 6 7_REKAP IBT" xfId="27190" xr:uid="{00000000-0005-0000-0000-0000D1540000}"/>
    <cellStyle name="Comma [0] 3 6 8" xfId="15077" xr:uid="{00000000-0005-0000-0000-0000D2540000}"/>
    <cellStyle name="Comma [0] 3 6 8 2" xfId="15079" xr:uid="{00000000-0005-0000-0000-0000D3540000}"/>
    <cellStyle name="Comma [0] 3 6 8 2 2" xfId="27191" xr:uid="{00000000-0005-0000-0000-0000D4540000}"/>
    <cellStyle name="Comma [0] 3 6 8 2 2 2" xfId="27192" xr:uid="{00000000-0005-0000-0000-0000D5540000}"/>
    <cellStyle name="Comma [0] 3 6 8 2 3" xfId="109" xr:uid="{00000000-0005-0000-0000-0000D6540000}"/>
    <cellStyle name="Comma [0] 3 6 8 2 3 2" xfId="1449" xr:uid="{00000000-0005-0000-0000-0000D7540000}"/>
    <cellStyle name="Comma [0] 3 6 8 2 4" xfId="1458" xr:uid="{00000000-0005-0000-0000-0000D8540000}"/>
    <cellStyle name="Comma [0] 3 6 8 2_REKAP IBT" xfId="27193" xr:uid="{00000000-0005-0000-0000-0000D9540000}"/>
    <cellStyle name="Comma [0] 3 6 8 3" xfId="27194" xr:uid="{00000000-0005-0000-0000-0000DA540000}"/>
    <cellStyle name="Comma [0] 3 6 8 3 2" xfId="27195" xr:uid="{00000000-0005-0000-0000-0000DB540000}"/>
    <cellStyle name="Comma [0] 3 6 8 3 2 2" xfId="9804" xr:uid="{00000000-0005-0000-0000-0000DC540000}"/>
    <cellStyle name="Comma [0] 3 6 8 3 3" xfId="1485" xr:uid="{00000000-0005-0000-0000-0000DD540000}"/>
    <cellStyle name="Comma [0] 3 6 8 3 3 2" xfId="1491" xr:uid="{00000000-0005-0000-0000-0000DE540000}"/>
    <cellStyle name="Comma [0] 3 6 8 3 4" xfId="1500" xr:uid="{00000000-0005-0000-0000-0000DF540000}"/>
    <cellStyle name="Comma [0] 3 6 8 3_REKAP IBT" xfId="9558" xr:uid="{00000000-0005-0000-0000-0000E0540000}"/>
    <cellStyle name="Comma [0] 3 6 8 4" xfId="27196" xr:uid="{00000000-0005-0000-0000-0000E1540000}"/>
    <cellStyle name="Comma [0] 3 6 8 4 2" xfId="27197" xr:uid="{00000000-0005-0000-0000-0000E2540000}"/>
    <cellStyle name="Comma [0] 3 6 8 5" xfId="27200" xr:uid="{00000000-0005-0000-0000-0000E3540000}"/>
    <cellStyle name="Comma [0] 3 6 8 5 2" xfId="22759" xr:uid="{00000000-0005-0000-0000-0000E4540000}"/>
    <cellStyle name="Comma [0] 3 6 8 6" xfId="27201" xr:uid="{00000000-0005-0000-0000-0000E5540000}"/>
    <cellStyle name="Comma [0] 3 6 8_REKAP IBT" xfId="27202" xr:uid="{00000000-0005-0000-0000-0000E6540000}"/>
    <cellStyle name="Comma [0] 3 6 9" xfId="15081" xr:uid="{00000000-0005-0000-0000-0000E7540000}"/>
    <cellStyle name="Comma [0] 3 6 9 2" xfId="27203" xr:uid="{00000000-0005-0000-0000-0000E8540000}"/>
    <cellStyle name="Comma [0] 3 6 9 2 2" xfId="17621" xr:uid="{00000000-0005-0000-0000-0000E9540000}"/>
    <cellStyle name="Comma [0] 3 6 9 2 2 2" xfId="27205" xr:uid="{00000000-0005-0000-0000-0000EA540000}"/>
    <cellStyle name="Comma [0] 3 6 9 2 3" xfId="1350" xr:uid="{00000000-0005-0000-0000-0000EB540000}"/>
    <cellStyle name="Comma [0] 3 6 9 2 3 2" xfId="567" xr:uid="{00000000-0005-0000-0000-0000EC540000}"/>
    <cellStyle name="Comma [0] 3 6 9 2 4" xfId="1599" xr:uid="{00000000-0005-0000-0000-0000ED540000}"/>
    <cellStyle name="Comma [0] 3 6 9 2_REKAP IBT" xfId="27206" xr:uid="{00000000-0005-0000-0000-0000EE540000}"/>
    <cellStyle name="Comma [0] 3 6 9 3" xfId="25966" xr:uid="{00000000-0005-0000-0000-0000EF540000}"/>
    <cellStyle name="Comma [0] 3 6 9 3 2" xfId="27207" xr:uid="{00000000-0005-0000-0000-0000F0540000}"/>
    <cellStyle name="Comma [0] 3 6 9 3 2 2" xfId="7043" xr:uid="{00000000-0005-0000-0000-0000F1540000}"/>
    <cellStyle name="Comma [0] 3 6 9 3 3" xfId="1685" xr:uid="{00000000-0005-0000-0000-0000F2540000}"/>
    <cellStyle name="Comma [0] 3 6 9 3 3 2" xfId="166" xr:uid="{00000000-0005-0000-0000-0000F3540000}"/>
    <cellStyle name="Comma [0] 3 6 9 3 4" xfId="1622" xr:uid="{00000000-0005-0000-0000-0000F4540000}"/>
    <cellStyle name="Comma [0] 3 6 9 3_REKAP IBT" xfId="27208" xr:uid="{00000000-0005-0000-0000-0000F5540000}"/>
    <cellStyle name="Comma [0] 3 6 9 4" xfId="27211" xr:uid="{00000000-0005-0000-0000-0000F6540000}"/>
    <cellStyle name="Comma [0] 3 6 9 4 2" xfId="27212" xr:uid="{00000000-0005-0000-0000-0000F7540000}"/>
    <cellStyle name="Comma [0] 3 6 9 5" xfId="27217" xr:uid="{00000000-0005-0000-0000-0000F8540000}"/>
    <cellStyle name="Comma [0] 3 6 9 5 2" xfId="27218" xr:uid="{00000000-0005-0000-0000-0000F9540000}"/>
    <cellStyle name="Comma [0] 3 6 9 6" xfId="27219" xr:uid="{00000000-0005-0000-0000-0000FA540000}"/>
    <cellStyle name="Comma [0] 3 6 9_REKAP IBT" xfId="16998" xr:uid="{00000000-0005-0000-0000-0000FB540000}"/>
    <cellStyle name="Comma [0] 3 6_REKAP IBT" xfId="2123" xr:uid="{00000000-0005-0000-0000-0000FC540000}"/>
    <cellStyle name="Comma [0] 3 60" xfId="19212" xr:uid="{00000000-0005-0000-0000-0000FD540000}"/>
    <cellStyle name="Comma [0] 3 61" xfId="27015" xr:uid="{00000000-0005-0000-0000-0000FE540000}"/>
    <cellStyle name="Comma [0] 3 62" xfId="27017" xr:uid="{00000000-0005-0000-0000-0000FF540000}"/>
    <cellStyle name="Comma [0] 3 63" xfId="19127" xr:uid="{00000000-0005-0000-0000-000000550000}"/>
    <cellStyle name="Comma [0] 3 64" xfId="19131" xr:uid="{00000000-0005-0000-0000-000001550000}"/>
    <cellStyle name="Comma [0] 3 65" xfId="19134" xr:uid="{00000000-0005-0000-0000-000002550000}"/>
    <cellStyle name="Comma [0] 3 66" xfId="8744" xr:uid="{00000000-0005-0000-0000-000003550000}"/>
    <cellStyle name="Comma [0] 3 67" xfId="6089" xr:uid="{00000000-0005-0000-0000-000004550000}"/>
    <cellStyle name="Comma [0] 3 68" xfId="27221" xr:uid="{00000000-0005-0000-0000-000005550000}"/>
    <cellStyle name="Comma [0] 3 69" xfId="26812" xr:uid="{00000000-0005-0000-0000-000006550000}"/>
    <cellStyle name="Comma [0] 3 7" xfId="27222" xr:uid="{00000000-0005-0000-0000-000007550000}"/>
    <cellStyle name="Comma [0] 3 7 10" xfId="27223" xr:uid="{00000000-0005-0000-0000-000008550000}"/>
    <cellStyle name="Comma [0] 3 7 10 2" xfId="27224" xr:uid="{00000000-0005-0000-0000-000009550000}"/>
    <cellStyle name="Comma [0] 3 7 10 2 2" xfId="27225" xr:uid="{00000000-0005-0000-0000-00000A550000}"/>
    <cellStyle name="Comma [0] 3 7 10 2 2 2" xfId="27226" xr:uid="{00000000-0005-0000-0000-00000B550000}"/>
    <cellStyle name="Comma [0] 3 7 10 2 3" xfId="27227" xr:uid="{00000000-0005-0000-0000-00000C550000}"/>
    <cellStyle name="Comma [0] 3 7 10 2 3 2" xfId="27228" xr:uid="{00000000-0005-0000-0000-00000D550000}"/>
    <cellStyle name="Comma [0] 3 7 10 2 4" xfId="27229" xr:uid="{00000000-0005-0000-0000-00000E550000}"/>
    <cellStyle name="Comma [0] 3 7 10 2_REKAP IBT" xfId="27230" xr:uid="{00000000-0005-0000-0000-00000F550000}"/>
    <cellStyle name="Comma [0] 3 7 10 3" xfId="27231" xr:uid="{00000000-0005-0000-0000-000010550000}"/>
    <cellStyle name="Comma [0] 3 7 10 3 2" xfId="14100" xr:uid="{00000000-0005-0000-0000-000011550000}"/>
    <cellStyle name="Comma [0] 3 7 10 3 2 2" xfId="7768" xr:uid="{00000000-0005-0000-0000-000012550000}"/>
    <cellStyle name="Comma [0] 3 7 10 3 3" xfId="27232" xr:uid="{00000000-0005-0000-0000-000013550000}"/>
    <cellStyle name="Comma [0] 3 7 10 3 3 2" xfId="16746" xr:uid="{00000000-0005-0000-0000-000014550000}"/>
    <cellStyle name="Comma [0] 3 7 10 3 4" xfId="27233" xr:uid="{00000000-0005-0000-0000-000015550000}"/>
    <cellStyle name="Comma [0] 3 7 10 3_REKAP IBT" xfId="1347" xr:uid="{00000000-0005-0000-0000-000016550000}"/>
    <cellStyle name="Comma [0] 3 7 10 4" xfId="27234" xr:uid="{00000000-0005-0000-0000-000017550000}"/>
    <cellStyle name="Comma [0] 3 7 10 4 2" xfId="10543" xr:uid="{00000000-0005-0000-0000-000018550000}"/>
    <cellStyle name="Comma [0] 3 7 10 5" xfId="27235" xr:uid="{00000000-0005-0000-0000-000019550000}"/>
    <cellStyle name="Comma [0] 3 7 10 5 2" xfId="11195" xr:uid="{00000000-0005-0000-0000-00001A550000}"/>
    <cellStyle name="Comma [0] 3 7 10 6" xfId="27236" xr:uid="{00000000-0005-0000-0000-00001B550000}"/>
    <cellStyle name="Comma [0] 3 7 10_REKAP IBT" xfId="18688" xr:uid="{00000000-0005-0000-0000-00001C550000}"/>
    <cellStyle name="Comma [0] 3 7 11" xfId="27238" xr:uid="{00000000-0005-0000-0000-00001D550000}"/>
    <cellStyle name="Comma [0] 3 7 11 2" xfId="27239" xr:uid="{00000000-0005-0000-0000-00001E550000}"/>
    <cellStyle name="Comma [0] 3 7 11 2 2" xfId="27240" xr:uid="{00000000-0005-0000-0000-00001F550000}"/>
    <cellStyle name="Comma [0] 3 7 11 2 2 2" xfId="13290" xr:uid="{00000000-0005-0000-0000-000020550000}"/>
    <cellStyle name="Comma [0] 3 7 11 2 3" xfId="27241" xr:uid="{00000000-0005-0000-0000-000021550000}"/>
    <cellStyle name="Comma [0] 3 7 11 2 3 2" xfId="13328" xr:uid="{00000000-0005-0000-0000-000022550000}"/>
    <cellStyle name="Comma [0] 3 7 11 2 4" xfId="656" xr:uid="{00000000-0005-0000-0000-000023550000}"/>
    <cellStyle name="Comma [0] 3 7 11 2_REKAP IBT" xfId="27242" xr:uid="{00000000-0005-0000-0000-000024550000}"/>
    <cellStyle name="Comma [0] 3 7 11 3" xfId="5490" xr:uid="{00000000-0005-0000-0000-000025550000}"/>
    <cellStyle name="Comma [0] 3 7 11 3 2" xfId="5492" xr:uid="{00000000-0005-0000-0000-000026550000}"/>
    <cellStyle name="Comma [0] 3 7 11 3 2 2" xfId="18461" xr:uid="{00000000-0005-0000-0000-000027550000}"/>
    <cellStyle name="Comma [0] 3 7 11 3 3" xfId="27243" xr:uid="{00000000-0005-0000-0000-000028550000}"/>
    <cellStyle name="Comma [0] 3 7 11 3 3 2" xfId="18467" xr:uid="{00000000-0005-0000-0000-000029550000}"/>
    <cellStyle name="Comma [0] 3 7 11 3 4" xfId="27244" xr:uid="{00000000-0005-0000-0000-00002A550000}"/>
    <cellStyle name="Comma [0] 3 7 11 3_REKAP IBT" xfId="27245" xr:uid="{00000000-0005-0000-0000-00002B550000}"/>
    <cellStyle name="Comma [0] 3 7 11 4" xfId="5494" xr:uid="{00000000-0005-0000-0000-00002C550000}"/>
    <cellStyle name="Comma [0] 3 7 11 4 2" xfId="27246" xr:uid="{00000000-0005-0000-0000-00002D550000}"/>
    <cellStyle name="Comma [0] 3 7 11 5" xfId="27247" xr:uid="{00000000-0005-0000-0000-00002E550000}"/>
    <cellStyle name="Comma [0] 3 7 11 5 2" xfId="27248" xr:uid="{00000000-0005-0000-0000-00002F550000}"/>
    <cellStyle name="Comma [0] 3 7 11 6" xfId="27249" xr:uid="{00000000-0005-0000-0000-000030550000}"/>
    <cellStyle name="Comma [0] 3 7 11_REKAP IBT" xfId="27250" xr:uid="{00000000-0005-0000-0000-000031550000}"/>
    <cellStyle name="Comma [0] 3 7 12" xfId="27251" xr:uid="{00000000-0005-0000-0000-000032550000}"/>
    <cellStyle name="Comma [0] 3 7 12 2" xfId="13191" xr:uid="{00000000-0005-0000-0000-000033550000}"/>
    <cellStyle name="Comma [0] 3 7 12 2 2" xfId="27252" xr:uid="{00000000-0005-0000-0000-000034550000}"/>
    <cellStyle name="Comma [0] 3 7 12 3" xfId="5503" xr:uid="{00000000-0005-0000-0000-000035550000}"/>
    <cellStyle name="Comma [0] 3 7 12 3 2" xfId="5505" xr:uid="{00000000-0005-0000-0000-000036550000}"/>
    <cellStyle name="Comma [0] 3 7 12 4" xfId="5507" xr:uid="{00000000-0005-0000-0000-000037550000}"/>
    <cellStyle name="Comma [0] 3 7 12_REKAP IBT" xfId="27253" xr:uid="{00000000-0005-0000-0000-000038550000}"/>
    <cellStyle name="Comma [0] 3 7 13" xfId="7620" xr:uid="{00000000-0005-0000-0000-000039550000}"/>
    <cellStyle name="Comma [0] 3 7 13 2" xfId="27255" xr:uid="{00000000-0005-0000-0000-00003A550000}"/>
    <cellStyle name="Comma [0] 3 7 13 2 2" xfId="25344" xr:uid="{00000000-0005-0000-0000-00003B550000}"/>
    <cellStyle name="Comma [0] 3 7 13 3" xfId="1918" xr:uid="{00000000-0005-0000-0000-00003C550000}"/>
    <cellStyle name="Comma [0] 3 7 13 3 2" xfId="27256" xr:uid="{00000000-0005-0000-0000-00003D550000}"/>
    <cellStyle name="Comma [0] 3 7 13 4" xfId="27257" xr:uid="{00000000-0005-0000-0000-00003E550000}"/>
    <cellStyle name="Comma [0] 3 7 13_REKAP IBT" xfId="27258" xr:uid="{00000000-0005-0000-0000-00003F550000}"/>
    <cellStyle name="Comma [0] 3 7 14" xfId="27260" xr:uid="{00000000-0005-0000-0000-000040550000}"/>
    <cellStyle name="Comma [0] 3 7 14 2" xfId="27263" xr:uid="{00000000-0005-0000-0000-000041550000}"/>
    <cellStyle name="Comma [0] 3 7 15" xfId="27265" xr:uid="{00000000-0005-0000-0000-000042550000}"/>
    <cellStyle name="Comma [0] 3 7 15 2" xfId="27266" xr:uid="{00000000-0005-0000-0000-000043550000}"/>
    <cellStyle name="Comma [0] 3 7 16" xfId="27269" xr:uid="{00000000-0005-0000-0000-000044550000}"/>
    <cellStyle name="Comma [0] 3 7 2" xfId="27270" xr:uid="{00000000-0005-0000-0000-000045550000}"/>
    <cellStyle name="Comma [0] 3 7 2 2" xfId="18247" xr:uid="{00000000-0005-0000-0000-000046550000}"/>
    <cellStyle name="Comma [0] 3 7 2 2 2" xfId="27271" xr:uid="{00000000-0005-0000-0000-000047550000}"/>
    <cellStyle name="Comma [0] 3 7 2 2 2 2" xfId="27273" xr:uid="{00000000-0005-0000-0000-000048550000}"/>
    <cellStyle name="Comma [0] 3 7 2 2 3" xfId="27274" xr:uid="{00000000-0005-0000-0000-000049550000}"/>
    <cellStyle name="Comma [0] 3 7 2 2 3 2" xfId="12893" xr:uid="{00000000-0005-0000-0000-00004A550000}"/>
    <cellStyle name="Comma [0] 3 7 2 2 4" xfId="27275" xr:uid="{00000000-0005-0000-0000-00004B550000}"/>
    <cellStyle name="Comma [0] 3 7 2 2_REKAP IBT" xfId="27276" xr:uid="{00000000-0005-0000-0000-00004C550000}"/>
    <cellStyle name="Comma [0] 3 7 2 3" xfId="27277" xr:uid="{00000000-0005-0000-0000-00004D550000}"/>
    <cellStyle name="Comma [0] 3 7 2 3 2" xfId="27278" xr:uid="{00000000-0005-0000-0000-00004E550000}"/>
    <cellStyle name="Comma [0] 3 7 2 3 2 2" xfId="27281" xr:uid="{00000000-0005-0000-0000-00004F550000}"/>
    <cellStyle name="Comma [0] 3 7 2 3 3" xfId="27282" xr:uid="{00000000-0005-0000-0000-000050550000}"/>
    <cellStyle name="Comma [0] 3 7 2 3 3 2" xfId="27284" xr:uid="{00000000-0005-0000-0000-000051550000}"/>
    <cellStyle name="Comma [0] 3 7 2 3 4" xfId="27285" xr:uid="{00000000-0005-0000-0000-000052550000}"/>
    <cellStyle name="Comma [0] 3 7 2 3_REKAP IBT" xfId="22298" xr:uid="{00000000-0005-0000-0000-000053550000}"/>
    <cellStyle name="Comma [0] 3 7 2 4" xfId="27287" xr:uid="{00000000-0005-0000-0000-000054550000}"/>
    <cellStyle name="Comma [0] 3 7 2 4 2" xfId="22629" xr:uid="{00000000-0005-0000-0000-000055550000}"/>
    <cellStyle name="Comma [0] 3 7 2 5" xfId="27292" xr:uid="{00000000-0005-0000-0000-000056550000}"/>
    <cellStyle name="Comma [0] 3 7 2 5 2" xfId="16687" xr:uid="{00000000-0005-0000-0000-000057550000}"/>
    <cellStyle name="Comma [0] 3 7 2 6" xfId="27293" xr:uid="{00000000-0005-0000-0000-000058550000}"/>
    <cellStyle name="Comma [0] 3 7 2_REKAP IBT" xfId="15314" xr:uid="{00000000-0005-0000-0000-000059550000}"/>
    <cellStyle name="Comma [0] 3 7 3" xfId="27294" xr:uid="{00000000-0005-0000-0000-00005A550000}"/>
    <cellStyle name="Comma [0] 3 7 3 2" xfId="27295" xr:uid="{00000000-0005-0000-0000-00005B550000}"/>
    <cellStyle name="Comma [0] 3 7 3 2 2" xfId="27296" xr:uid="{00000000-0005-0000-0000-00005C550000}"/>
    <cellStyle name="Comma [0] 3 7 3 2 2 2" xfId="14530" xr:uid="{00000000-0005-0000-0000-00005D550000}"/>
    <cellStyle name="Comma [0] 3 7 3 2 3" xfId="27297" xr:uid="{00000000-0005-0000-0000-00005E550000}"/>
    <cellStyle name="Comma [0] 3 7 3 2 3 2" xfId="14614" xr:uid="{00000000-0005-0000-0000-00005F550000}"/>
    <cellStyle name="Comma [0] 3 7 3 2 4" xfId="27298" xr:uid="{00000000-0005-0000-0000-000060550000}"/>
    <cellStyle name="Comma [0] 3 7 3 2_REKAP IBT" xfId="27299" xr:uid="{00000000-0005-0000-0000-000061550000}"/>
    <cellStyle name="Comma [0] 3 7 3 3" xfId="27300" xr:uid="{00000000-0005-0000-0000-000062550000}"/>
    <cellStyle name="Comma [0] 3 7 3 3 2" xfId="27301" xr:uid="{00000000-0005-0000-0000-000063550000}"/>
    <cellStyle name="Comma [0] 3 7 3 3 2 2" xfId="15399" xr:uid="{00000000-0005-0000-0000-000064550000}"/>
    <cellStyle name="Comma [0] 3 7 3 3 3" xfId="27304" xr:uid="{00000000-0005-0000-0000-000065550000}"/>
    <cellStyle name="Comma [0] 3 7 3 3 3 2" xfId="15510" xr:uid="{00000000-0005-0000-0000-000066550000}"/>
    <cellStyle name="Comma [0] 3 7 3 3 4" xfId="27306" xr:uid="{00000000-0005-0000-0000-000067550000}"/>
    <cellStyle name="Comma [0] 3 7 3 3_REKAP IBT" xfId="27309" xr:uid="{00000000-0005-0000-0000-000068550000}"/>
    <cellStyle name="Comma [0] 3 7 3 4" xfId="27310" xr:uid="{00000000-0005-0000-0000-000069550000}"/>
    <cellStyle name="Comma [0] 3 7 3 4 2" xfId="27311" xr:uid="{00000000-0005-0000-0000-00006A550000}"/>
    <cellStyle name="Comma [0] 3 7 3 5" xfId="27316" xr:uid="{00000000-0005-0000-0000-00006B550000}"/>
    <cellStyle name="Comma [0] 3 7 3 5 2" xfId="14430" xr:uid="{00000000-0005-0000-0000-00006C550000}"/>
    <cellStyle name="Comma [0] 3 7 3 6" xfId="27317" xr:uid="{00000000-0005-0000-0000-00006D550000}"/>
    <cellStyle name="Comma [0] 3 7 3_REKAP IBT" xfId="27318" xr:uid="{00000000-0005-0000-0000-00006E550000}"/>
    <cellStyle name="Comma [0] 3 7 4" xfId="27319" xr:uid="{00000000-0005-0000-0000-00006F550000}"/>
    <cellStyle name="Comma [0] 3 7 4 2" xfId="27320" xr:uid="{00000000-0005-0000-0000-000070550000}"/>
    <cellStyle name="Comma [0] 3 7 4 2 2" xfId="27321" xr:uid="{00000000-0005-0000-0000-000071550000}"/>
    <cellStyle name="Comma [0] 3 7 4 2 2 2" xfId="27322" xr:uid="{00000000-0005-0000-0000-000072550000}"/>
    <cellStyle name="Comma [0] 3 7 4 2 3" xfId="27323" xr:uid="{00000000-0005-0000-0000-000073550000}"/>
    <cellStyle name="Comma [0] 3 7 4 2 3 2" xfId="27324" xr:uid="{00000000-0005-0000-0000-000074550000}"/>
    <cellStyle name="Comma [0] 3 7 4 2 4" xfId="27325" xr:uid="{00000000-0005-0000-0000-000075550000}"/>
    <cellStyle name="Comma [0] 3 7 4 2_REKAP IBT" xfId="27326" xr:uid="{00000000-0005-0000-0000-000076550000}"/>
    <cellStyle name="Comma [0] 3 7 4 3" xfId="27328" xr:uid="{00000000-0005-0000-0000-000077550000}"/>
    <cellStyle name="Comma [0] 3 7 4 3 2" xfId="27329" xr:uid="{00000000-0005-0000-0000-000078550000}"/>
    <cellStyle name="Comma [0] 3 7 4 3 2 2" xfId="27330" xr:uid="{00000000-0005-0000-0000-000079550000}"/>
    <cellStyle name="Comma [0] 3 7 4 3 3" xfId="27331" xr:uid="{00000000-0005-0000-0000-00007A550000}"/>
    <cellStyle name="Comma [0] 3 7 4 3 3 2" xfId="27332" xr:uid="{00000000-0005-0000-0000-00007B550000}"/>
    <cellStyle name="Comma [0] 3 7 4 3 4" xfId="27335" xr:uid="{00000000-0005-0000-0000-00007C550000}"/>
    <cellStyle name="Comma [0] 3 7 4 3_REKAP IBT" xfId="27336" xr:uid="{00000000-0005-0000-0000-00007D550000}"/>
    <cellStyle name="Comma [0] 3 7 4 4" xfId="27337" xr:uid="{00000000-0005-0000-0000-00007E550000}"/>
    <cellStyle name="Comma [0] 3 7 4 4 2" xfId="26560" xr:uid="{00000000-0005-0000-0000-00007F550000}"/>
    <cellStyle name="Comma [0] 3 7 4 5" xfId="27342" xr:uid="{00000000-0005-0000-0000-000080550000}"/>
    <cellStyle name="Comma [0] 3 7 4 5 2" xfId="27343" xr:uid="{00000000-0005-0000-0000-000081550000}"/>
    <cellStyle name="Comma [0] 3 7 4 6" xfId="27344" xr:uid="{00000000-0005-0000-0000-000082550000}"/>
    <cellStyle name="Comma [0] 3 7 4_REKAP IBT" xfId="27345" xr:uid="{00000000-0005-0000-0000-000083550000}"/>
    <cellStyle name="Comma [0] 3 7 5" xfId="27346" xr:uid="{00000000-0005-0000-0000-000084550000}"/>
    <cellStyle name="Comma [0] 3 7 5 2" xfId="27347" xr:uid="{00000000-0005-0000-0000-000085550000}"/>
    <cellStyle name="Comma [0] 3 7 5 2 2" xfId="27348" xr:uid="{00000000-0005-0000-0000-000086550000}"/>
    <cellStyle name="Comma [0] 3 7 5 2 2 2" xfId="27350" xr:uid="{00000000-0005-0000-0000-000087550000}"/>
    <cellStyle name="Comma [0] 3 7 5 2 3" xfId="27351" xr:uid="{00000000-0005-0000-0000-000088550000}"/>
    <cellStyle name="Comma [0] 3 7 5 2 3 2" xfId="27353" xr:uid="{00000000-0005-0000-0000-000089550000}"/>
    <cellStyle name="Comma [0] 3 7 5 2 4" xfId="27354" xr:uid="{00000000-0005-0000-0000-00008A550000}"/>
    <cellStyle name="Comma [0] 3 7 5 2_REKAP IBT" xfId="27355" xr:uid="{00000000-0005-0000-0000-00008B550000}"/>
    <cellStyle name="Comma [0] 3 7 5 3" xfId="27356" xr:uid="{00000000-0005-0000-0000-00008C550000}"/>
    <cellStyle name="Comma [0] 3 7 5 3 2" xfId="27358" xr:uid="{00000000-0005-0000-0000-00008D550000}"/>
    <cellStyle name="Comma [0] 3 7 5 3 2 2" xfId="27362" xr:uid="{00000000-0005-0000-0000-00008E550000}"/>
    <cellStyle name="Comma [0] 3 7 5 3 3" xfId="27363" xr:uid="{00000000-0005-0000-0000-00008F550000}"/>
    <cellStyle name="Comma [0] 3 7 5 3 3 2" xfId="14348" xr:uid="{00000000-0005-0000-0000-000090550000}"/>
    <cellStyle name="Comma [0] 3 7 5 3 4" xfId="27364" xr:uid="{00000000-0005-0000-0000-000091550000}"/>
    <cellStyle name="Comma [0] 3 7 5 3_REKAP IBT" xfId="27366" xr:uid="{00000000-0005-0000-0000-000092550000}"/>
    <cellStyle name="Comma [0] 3 7 5 4" xfId="27367" xr:uid="{00000000-0005-0000-0000-000093550000}"/>
    <cellStyle name="Comma [0] 3 7 5 4 2" xfId="27371" xr:uid="{00000000-0005-0000-0000-000094550000}"/>
    <cellStyle name="Comma [0] 3 7 5 5" xfId="27376" xr:uid="{00000000-0005-0000-0000-000095550000}"/>
    <cellStyle name="Comma [0] 3 7 5 5 2" xfId="27377" xr:uid="{00000000-0005-0000-0000-000096550000}"/>
    <cellStyle name="Comma [0] 3 7 5 6" xfId="27378" xr:uid="{00000000-0005-0000-0000-000097550000}"/>
    <cellStyle name="Comma [0] 3 7 5_REKAP IBT" xfId="27379" xr:uid="{00000000-0005-0000-0000-000098550000}"/>
    <cellStyle name="Comma [0] 3 7 6" xfId="16804" xr:uid="{00000000-0005-0000-0000-000099550000}"/>
    <cellStyle name="Comma [0] 3 7 6 2" xfId="27380" xr:uid="{00000000-0005-0000-0000-00009A550000}"/>
    <cellStyle name="Comma [0] 3 7 6 2 2" xfId="27382" xr:uid="{00000000-0005-0000-0000-00009B550000}"/>
    <cellStyle name="Comma [0] 3 7 6 2 2 2" xfId="27383" xr:uid="{00000000-0005-0000-0000-00009C550000}"/>
    <cellStyle name="Comma [0] 3 7 6 2 3" xfId="27384" xr:uid="{00000000-0005-0000-0000-00009D550000}"/>
    <cellStyle name="Comma [0] 3 7 6 2 3 2" xfId="27385" xr:uid="{00000000-0005-0000-0000-00009E550000}"/>
    <cellStyle name="Comma [0] 3 7 6 2 4" xfId="27386" xr:uid="{00000000-0005-0000-0000-00009F550000}"/>
    <cellStyle name="Comma [0] 3 7 6 2_REKAP IBT" xfId="14333" xr:uid="{00000000-0005-0000-0000-0000A0550000}"/>
    <cellStyle name="Comma [0] 3 7 6 3" xfId="23818" xr:uid="{00000000-0005-0000-0000-0000A1550000}"/>
    <cellStyle name="Comma [0] 3 7 6 3 2" xfId="27387" xr:uid="{00000000-0005-0000-0000-0000A2550000}"/>
    <cellStyle name="Comma [0] 3 7 6 3 2 2" xfId="1872" xr:uid="{00000000-0005-0000-0000-0000A3550000}"/>
    <cellStyle name="Comma [0] 3 7 6 3 3" xfId="27388" xr:uid="{00000000-0005-0000-0000-0000A4550000}"/>
    <cellStyle name="Comma [0] 3 7 6 3 3 2" xfId="27389" xr:uid="{00000000-0005-0000-0000-0000A5550000}"/>
    <cellStyle name="Comma [0] 3 7 6 3 4" xfId="4312" xr:uid="{00000000-0005-0000-0000-0000A6550000}"/>
    <cellStyle name="Comma [0] 3 7 6 3_REKAP IBT" xfId="11702" xr:uid="{00000000-0005-0000-0000-0000A7550000}"/>
    <cellStyle name="Comma [0] 3 7 6 4" xfId="27390" xr:uid="{00000000-0005-0000-0000-0000A8550000}"/>
    <cellStyle name="Comma [0] 3 7 6 4 2" xfId="27391" xr:uid="{00000000-0005-0000-0000-0000A9550000}"/>
    <cellStyle name="Comma [0] 3 7 6 5" xfId="22524" xr:uid="{00000000-0005-0000-0000-0000AA550000}"/>
    <cellStyle name="Comma [0] 3 7 6 5 2" xfId="22526" xr:uid="{00000000-0005-0000-0000-0000AB550000}"/>
    <cellStyle name="Comma [0] 3 7 6 6" xfId="22529" xr:uid="{00000000-0005-0000-0000-0000AC550000}"/>
    <cellStyle name="Comma [0] 3 7 6_REKAP IBT" xfId="16715" xr:uid="{00000000-0005-0000-0000-0000AD550000}"/>
    <cellStyle name="Comma [0] 3 7 7" xfId="18978" xr:uid="{00000000-0005-0000-0000-0000AE550000}"/>
    <cellStyle name="Comma [0] 3 7 7 2" xfId="27392" xr:uid="{00000000-0005-0000-0000-0000AF550000}"/>
    <cellStyle name="Comma [0] 3 7 7 2 2" xfId="27393" xr:uid="{00000000-0005-0000-0000-0000B0550000}"/>
    <cellStyle name="Comma [0] 3 7 7 2 2 2" xfId="27394" xr:uid="{00000000-0005-0000-0000-0000B1550000}"/>
    <cellStyle name="Comma [0] 3 7 7 2 3" xfId="27395" xr:uid="{00000000-0005-0000-0000-0000B2550000}"/>
    <cellStyle name="Comma [0] 3 7 7 2 3 2" xfId="27397" xr:uid="{00000000-0005-0000-0000-0000B3550000}"/>
    <cellStyle name="Comma [0] 3 7 7 2 4" xfId="27398" xr:uid="{00000000-0005-0000-0000-0000B4550000}"/>
    <cellStyle name="Comma [0] 3 7 7 2_REKAP IBT" xfId="20027" xr:uid="{00000000-0005-0000-0000-0000B5550000}"/>
    <cellStyle name="Comma [0] 3 7 7 3" xfId="27399" xr:uid="{00000000-0005-0000-0000-0000B6550000}"/>
    <cellStyle name="Comma [0] 3 7 7 3 2" xfId="27400" xr:uid="{00000000-0005-0000-0000-0000B7550000}"/>
    <cellStyle name="Comma [0] 3 7 7 3 2 2" xfId="27401" xr:uid="{00000000-0005-0000-0000-0000B8550000}"/>
    <cellStyle name="Comma [0] 3 7 7 3 3" xfId="27402" xr:uid="{00000000-0005-0000-0000-0000B9550000}"/>
    <cellStyle name="Comma [0] 3 7 7 3 3 2" xfId="27403" xr:uid="{00000000-0005-0000-0000-0000BA550000}"/>
    <cellStyle name="Comma [0] 3 7 7 3 4" xfId="27404" xr:uid="{00000000-0005-0000-0000-0000BB550000}"/>
    <cellStyle name="Comma [0] 3 7 7 3_REKAP IBT" xfId="27405" xr:uid="{00000000-0005-0000-0000-0000BC550000}"/>
    <cellStyle name="Comma [0] 3 7 7 4" xfId="27406" xr:uid="{00000000-0005-0000-0000-0000BD550000}"/>
    <cellStyle name="Comma [0] 3 7 7 4 2" xfId="27409" xr:uid="{00000000-0005-0000-0000-0000BE550000}"/>
    <cellStyle name="Comma [0] 3 7 7 5" xfId="27414" xr:uid="{00000000-0005-0000-0000-0000BF550000}"/>
    <cellStyle name="Comma [0] 3 7 7 5 2" xfId="27415" xr:uid="{00000000-0005-0000-0000-0000C0550000}"/>
    <cellStyle name="Comma [0] 3 7 7 6" xfId="27416" xr:uid="{00000000-0005-0000-0000-0000C1550000}"/>
    <cellStyle name="Comma [0] 3 7 7_REKAP IBT" xfId="27418" xr:uid="{00000000-0005-0000-0000-0000C2550000}"/>
    <cellStyle name="Comma [0] 3 7 8" xfId="27419" xr:uid="{00000000-0005-0000-0000-0000C3550000}"/>
    <cellStyle name="Comma [0] 3 7 8 2" xfId="27420" xr:uid="{00000000-0005-0000-0000-0000C4550000}"/>
    <cellStyle name="Comma [0] 3 7 8 2 2" xfId="27421" xr:uid="{00000000-0005-0000-0000-0000C5550000}"/>
    <cellStyle name="Comma [0] 3 7 8 2 2 2" xfId="21543" xr:uid="{00000000-0005-0000-0000-0000C6550000}"/>
    <cellStyle name="Comma [0] 3 7 8 2 3" xfId="27422" xr:uid="{00000000-0005-0000-0000-0000C7550000}"/>
    <cellStyle name="Comma [0] 3 7 8 2 3 2" xfId="27423" xr:uid="{00000000-0005-0000-0000-0000C8550000}"/>
    <cellStyle name="Comma [0] 3 7 8 2 4" xfId="27426" xr:uid="{00000000-0005-0000-0000-0000C9550000}"/>
    <cellStyle name="Comma [0] 3 7 8 2_REKAP IBT" xfId="27427" xr:uid="{00000000-0005-0000-0000-0000CA550000}"/>
    <cellStyle name="Comma [0] 3 7 8 3" xfId="27428" xr:uid="{00000000-0005-0000-0000-0000CB550000}"/>
    <cellStyle name="Comma [0] 3 7 8 3 2" xfId="27429" xr:uid="{00000000-0005-0000-0000-0000CC550000}"/>
    <cellStyle name="Comma [0] 3 7 8 3 2 2" xfId="27430" xr:uid="{00000000-0005-0000-0000-0000CD550000}"/>
    <cellStyle name="Comma [0] 3 7 8 3 3" xfId="27431" xr:uid="{00000000-0005-0000-0000-0000CE550000}"/>
    <cellStyle name="Comma [0] 3 7 8 3 3 2" xfId="27432" xr:uid="{00000000-0005-0000-0000-0000CF550000}"/>
    <cellStyle name="Comma [0] 3 7 8 3 4" xfId="27433" xr:uid="{00000000-0005-0000-0000-0000D0550000}"/>
    <cellStyle name="Comma [0] 3 7 8 3_REKAP IBT" xfId="27434" xr:uid="{00000000-0005-0000-0000-0000D1550000}"/>
    <cellStyle name="Comma [0] 3 7 8 4" xfId="27435" xr:uid="{00000000-0005-0000-0000-0000D2550000}"/>
    <cellStyle name="Comma [0] 3 7 8 4 2" xfId="27436" xr:uid="{00000000-0005-0000-0000-0000D3550000}"/>
    <cellStyle name="Comma [0] 3 7 8 5" xfId="27441" xr:uid="{00000000-0005-0000-0000-0000D4550000}"/>
    <cellStyle name="Comma [0] 3 7 8 5 2" xfId="15308" xr:uid="{00000000-0005-0000-0000-0000D5550000}"/>
    <cellStyle name="Comma [0] 3 7 8 6" xfId="1730" xr:uid="{00000000-0005-0000-0000-0000D6550000}"/>
    <cellStyle name="Comma [0] 3 7 8_REKAP IBT" xfId="27443" xr:uid="{00000000-0005-0000-0000-0000D7550000}"/>
    <cellStyle name="Comma [0] 3 7 9" xfId="27444" xr:uid="{00000000-0005-0000-0000-0000D8550000}"/>
    <cellStyle name="Comma [0] 3 7 9 2" xfId="22340" xr:uid="{00000000-0005-0000-0000-0000D9550000}"/>
    <cellStyle name="Comma [0] 3 7 9 2 2" xfId="27447" xr:uid="{00000000-0005-0000-0000-0000DA550000}"/>
    <cellStyle name="Comma [0] 3 7 9 2 2 2" xfId="17935" xr:uid="{00000000-0005-0000-0000-0000DB550000}"/>
    <cellStyle name="Comma [0] 3 7 9 2 3" xfId="27450" xr:uid="{00000000-0005-0000-0000-0000DC550000}"/>
    <cellStyle name="Comma [0] 3 7 9 2 3 2" xfId="27451" xr:uid="{00000000-0005-0000-0000-0000DD550000}"/>
    <cellStyle name="Comma [0] 3 7 9 2 4" xfId="27454" xr:uid="{00000000-0005-0000-0000-0000DE550000}"/>
    <cellStyle name="Comma [0] 3 7 9 2_REKAP IBT" xfId="27455" xr:uid="{00000000-0005-0000-0000-0000DF550000}"/>
    <cellStyle name="Comma [0] 3 7 9 3" xfId="22342" xr:uid="{00000000-0005-0000-0000-0000E0550000}"/>
    <cellStyle name="Comma [0] 3 7 9 3 2" xfId="27461" xr:uid="{00000000-0005-0000-0000-0000E1550000}"/>
    <cellStyle name="Comma [0] 3 7 9 3 2 2" xfId="27462" xr:uid="{00000000-0005-0000-0000-0000E2550000}"/>
    <cellStyle name="Comma [0] 3 7 9 3 3" xfId="27463" xr:uid="{00000000-0005-0000-0000-0000E3550000}"/>
    <cellStyle name="Comma [0] 3 7 9 3 3 2" xfId="5882" xr:uid="{00000000-0005-0000-0000-0000E4550000}"/>
    <cellStyle name="Comma [0] 3 7 9 3 4" xfId="27464" xr:uid="{00000000-0005-0000-0000-0000E5550000}"/>
    <cellStyle name="Comma [0] 3 7 9 3_REKAP IBT" xfId="27465" xr:uid="{00000000-0005-0000-0000-0000E6550000}"/>
    <cellStyle name="Comma [0] 3 7 9 4" xfId="27466" xr:uid="{00000000-0005-0000-0000-0000E7550000}"/>
    <cellStyle name="Comma [0] 3 7 9 4 2" xfId="27468" xr:uid="{00000000-0005-0000-0000-0000E8550000}"/>
    <cellStyle name="Comma [0] 3 7 9 5" xfId="27473" xr:uid="{00000000-0005-0000-0000-0000E9550000}"/>
    <cellStyle name="Comma [0] 3 7 9 5 2" xfId="27475" xr:uid="{00000000-0005-0000-0000-0000EA550000}"/>
    <cellStyle name="Comma [0] 3 7 9 6" xfId="27476" xr:uid="{00000000-0005-0000-0000-0000EB550000}"/>
    <cellStyle name="Comma [0] 3 7 9_REKAP IBT" xfId="19624" xr:uid="{00000000-0005-0000-0000-0000EC550000}"/>
    <cellStyle name="Comma [0] 3 7_REKAP IBT" xfId="8047" xr:uid="{00000000-0005-0000-0000-0000ED550000}"/>
    <cellStyle name="Comma [0] 3 70" xfId="19135" xr:uid="{00000000-0005-0000-0000-0000EE550000}"/>
    <cellStyle name="Comma [0] 3 71" xfId="8745" xr:uid="{00000000-0005-0000-0000-0000EF550000}"/>
    <cellStyle name="Comma [0] 3 72" xfId="6090" xr:uid="{00000000-0005-0000-0000-0000F0550000}"/>
    <cellStyle name="Comma [0] 3 73" xfId="49919" xr:uid="{00000000-0005-0000-0000-0000F1550000}"/>
    <cellStyle name="Comma [0] 3 8" xfId="27477" xr:uid="{00000000-0005-0000-0000-0000F2550000}"/>
    <cellStyle name="Comma [0] 3 8 10" xfId="23227" xr:uid="{00000000-0005-0000-0000-0000F3550000}"/>
    <cellStyle name="Comma [0] 3 8 10 2" xfId="26906" xr:uid="{00000000-0005-0000-0000-0000F4550000}"/>
    <cellStyle name="Comma [0] 3 8 10 2 2" xfId="7370" xr:uid="{00000000-0005-0000-0000-0000F5550000}"/>
    <cellStyle name="Comma [0] 3 8 10 2 2 2" xfId="27478" xr:uid="{00000000-0005-0000-0000-0000F6550000}"/>
    <cellStyle name="Comma [0] 3 8 10 2 3" xfId="27479" xr:uid="{00000000-0005-0000-0000-0000F7550000}"/>
    <cellStyle name="Comma [0] 3 8 10 2 3 2" xfId="27480" xr:uid="{00000000-0005-0000-0000-0000F8550000}"/>
    <cellStyle name="Comma [0] 3 8 10 2 4" xfId="27481" xr:uid="{00000000-0005-0000-0000-0000F9550000}"/>
    <cellStyle name="Comma [0] 3 8 10 2_REKAP IBT" xfId="27482" xr:uid="{00000000-0005-0000-0000-0000FA550000}"/>
    <cellStyle name="Comma [0] 3 8 10 3" xfId="26908" xr:uid="{00000000-0005-0000-0000-0000FB550000}"/>
    <cellStyle name="Comma [0] 3 8 10 3 2" xfId="27483" xr:uid="{00000000-0005-0000-0000-0000FC550000}"/>
    <cellStyle name="Comma [0] 3 8 10 3 2 2" xfId="27484" xr:uid="{00000000-0005-0000-0000-0000FD550000}"/>
    <cellStyle name="Comma [0] 3 8 10 3 3" xfId="27485" xr:uid="{00000000-0005-0000-0000-0000FE550000}"/>
    <cellStyle name="Comma [0] 3 8 10 3 3 2" xfId="24227" xr:uid="{00000000-0005-0000-0000-0000FF550000}"/>
    <cellStyle name="Comma [0] 3 8 10 3 4" xfId="27486" xr:uid="{00000000-0005-0000-0000-000000560000}"/>
    <cellStyle name="Comma [0] 3 8 10 3_REKAP IBT" xfId="7745" xr:uid="{00000000-0005-0000-0000-000001560000}"/>
    <cellStyle name="Comma [0] 3 8 10 4" xfId="27487" xr:uid="{00000000-0005-0000-0000-000002560000}"/>
    <cellStyle name="Comma [0] 3 8 10 4 2" xfId="27488" xr:uid="{00000000-0005-0000-0000-000003560000}"/>
    <cellStyle name="Comma [0] 3 8 10 5" xfId="27489" xr:uid="{00000000-0005-0000-0000-000004560000}"/>
    <cellStyle name="Comma [0] 3 8 10 5 2" xfId="22800" xr:uid="{00000000-0005-0000-0000-000005560000}"/>
    <cellStyle name="Comma [0] 3 8 10 6" xfId="27490" xr:uid="{00000000-0005-0000-0000-000006560000}"/>
    <cellStyle name="Comma [0] 3 8 10_REKAP IBT" xfId="27491" xr:uid="{00000000-0005-0000-0000-000007560000}"/>
    <cellStyle name="Comma [0] 3 8 11" xfId="27492" xr:uid="{00000000-0005-0000-0000-000008560000}"/>
    <cellStyle name="Comma [0] 3 8 11 2" xfId="26929" xr:uid="{00000000-0005-0000-0000-000009560000}"/>
    <cellStyle name="Comma [0] 3 8 11 2 2" xfId="26931" xr:uid="{00000000-0005-0000-0000-00000A560000}"/>
    <cellStyle name="Comma [0] 3 8 11 2 2 2" xfId="27493" xr:uid="{00000000-0005-0000-0000-00000B560000}"/>
    <cellStyle name="Comma [0] 3 8 11 2 3" xfId="27495" xr:uid="{00000000-0005-0000-0000-00000C560000}"/>
    <cellStyle name="Comma [0] 3 8 11 2 3 2" xfId="27496" xr:uid="{00000000-0005-0000-0000-00000D560000}"/>
    <cellStyle name="Comma [0] 3 8 11 2 4" xfId="24939" xr:uid="{00000000-0005-0000-0000-00000E560000}"/>
    <cellStyle name="Comma [0] 3 8 11 2_REKAP IBT" xfId="23903" xr:uid="{00000000-0005-0000-0000-00000F560000}"/>
    <cellStyle name="Comma [0] 3 8 11 3" xfId="26934" xr:uid="{00000000-0005-0000-0000-000010560000}"/>
    <cellStyle name="Comma [0] 3 8 11 3 2" xfId="27498" xr:uid="{00000000-0005-0000-0000-000011560000}"/>
    <cellStyle name="Comma [0] 3 8 11 3 2 2" xfId="27499" xr:uid="{00000000-0005-0000-0000-000012560000}"/>
    <cellStyle name="Comma [0] 3 8 11 3 3" xfId="27500" xr:uid="{00000000-0005-0000-0000-000013560000}"/>
    <cellStyle name="Comma [0] 3 8 11 3 3 2" xfId="27501" xr:uid="{00000000-0005-0000-0000-000014560000}"/>
    <cellStyle name="Comma [0] 3 8 11 3 4" xfId="27503" xr:uid="{00000000-0005-0000-0000-000015560000}"/>
    <cellStyle name="Comma [0] 3 8 11 3_REKAP IBT" xfId="27504" xr:uid="{00000000-0005-0000-0000-000016560000}"/>
    <cellStyle name="Comma [0] 3 8 11 4" xfId="3531" xr:uid="{00000000-0005-0000-0000-000017560000}"/>
    <cellStyle name="Comma [0] 3 8 11 4 2" xfId="27505" xr:uid="{00000000-0005-0000-0000-000018560000}"/>
    <cellStyle name="Comma [0] 3 8 11 5" xfId="22107" xr:uid="{00000000-0005-0000-0000-000019560000}"/>
    <cellStyle name="Comma [0] 3 8 11 5 2" xfId="22813" xr:uid="{00000000-0005-0000-0000-00001A560000}"/>
    <cellStyle name="Comma [0] 3 8 11 6" xfId="25403" xr:uid="{00000000-0005-0000-0000-00001B560000}"/>
    <cellStyle name="Comma [0] 3 8 11_REKAP IBT" xfId="27506" xr:uid="{00000000-0005-0000-0000-00001C560000}"/>
    <cellStyle name="Comma [0] 3 8 12" xfId="27507" xr:uid="{00000000-0005-0000-0000-00001D560000}"/>
    <cellStyle name="Comma [0] 3 8 12 2" xfId="26954" xr:uid="{00000000-0005-0000-0000-00001E560000}"/>
    <cellStyle name="Comma [0] 3 8 12 2 2" xfId="26958" xr:uid="{00000000-0005-0000-0000-00001F560000}"/>
    <cellStyle name="Comma [0] 3 8 12 3" xfId="26960" xr:uid="{00000000-0005-0000-0000-000020560000}"/>
    <cellStyle name="Comma [0] 3 8 12 3 2" xfId="27510" xr:uid="{00000000-0005-0000-0000-000021560000}"/>
    <cellStyle name="Comma [0] 3 8 12 4" xfId="27511" xr:uid="{00000000-0005-0000-0000-000022560000}"/>
    <cellStyle name="Comma [0] 3 8 12_REKAP IBT" xfId="27512" xr:uid="{00000000-0005-0000-0000-000023560000}"/>
    <cellStyle name="Comma [0] 3 8 13" xfId="27513" xr:uid="{00000000-0005-0000-0000-000024560000}"/>
    <cellStyle name="Comma [0] 3 8 13 2" xfId="26987" xr:uid="{00000000-0005-0000-0000-000025560000}"/>
    <cellStyle name="Comma [0] 3 8 13 2 2" xfId="26989" xr:uid="{00000000-0005-0000-0000-000026560000}"/>
    <cellStyle name="Comma [0] 3 8 13 3" xfId="17735" xr:uid="{00000000-0005-0000-0000-000027560000}"/>
    <cellStyle name="Comma [0] 3 8 13 3 2" xfId="27518" xr:uid="{00000000-0005-0000-0000-000028560000}"/>
    <cellStyle name="Comma [0] 3 8 13 4" xfId="27519" xr:uid="{00000000-0005-0000-0000-000029560000}"/>
    <cellStyle name="Comma [0] 3 8 13_REKAP IBT" xfId="27520" xr:uid="{00000000-0005-0000-0000-00002A560000}"/>
    <cellStyle name="Comma [0] 3 8 14" xfId="27521" xr:uid="{00000000-0005-0000-0000-00002B560000}"/>
    <cellStyle name="Comma [0] 3 8 14 2" xfId="27007" xr:uid="{00000000-0005-0000-0000-00002C560000}"/>
    <cellStyle name="Comma [0] 3 8 15" xfId="27522" xr:uid="{00000000-0005-0000-0000-00002D560000}"/>
    <cellStyle name="Comma [0] 3 8 15 2" xfId="27523" xr:uid="{00000000-0005-0000-0000-00002E560000}"/>
    <cellStyle name="Comma [0] 3 8 16" xfId="27524" xr:uid="{00000000-0005-0000-0000-00002F560000}"/>
    <cellStyle name="Comma [0] 3 8 2" xfId="27525" xr:uid="{00000000-0005-0000-0000-000030560000}"/>
    <cellStyle name="Comma [0] 3 8 2 2" xfId="27526" xr:uid="{00000000-0005-0000-0000-000031560000}"/>
    <cellStyle name="Comma [0] 3 8 2 2 2" xfId="26276" xr:uid="{00000000-0005-0000-0000-000032560000}"/>
    <cellStyle name="Comma [0] 3 8 2 2 2 2" xfId="27527" xr:uid="{00000000-0005-0000-0000-000033560000}"/>
    <cellStyle name="Comma [0] 3 8 2 2 3" xfId="27528" xr:uid="{00000000-0005-0000-0000-000034560000}"/>
    <cellStyle name="Comma [0] 3 8 2 2 3 2" xfId="27529" xr:uid="{00000000-0005-0000-0000-000035560000}"/>
    <cellStyle name="Comma [0] 3 8 2 2 4" xfId="27530" xr:uid="{00000000-0005-0000-0000-000036560000}"/>
    <cellStyle name="Comma [0] 3 8 2 2_REKAP IBT" xfId="27532" xr:uid="{00000000-0005-0000-0000-000037560000}"/>
    <cellStyle name="Comma [0] 3 8 2 3" xfId="27533" xr:uid="{00000000-0005-0000-0000-000038560000}"/>
    <cellStyle name="Comma [0] 3 8 2 3 2" xfId="27534" xr:uid="{00000000-0005-0000-0000-000039560000}"/>
    <cellStyle name="Comma [0] 3 8 2 3 2 2" xfId="27535" xr:uid="{00000000-0005-0000-0000-00003A560000}"/>
    <cellStyle name="Comma [0] 3 8 2 3 3" xfId="27536" xr:uid="{00000000-0005-0000-0000-00003B560000}"/>
    <cellStyle name="Comma [0] 3 8 2 3 3 2" xfId="27537" xr:uid="{00000000-0005-0000-0000-00003C560000}"/>
    <cellStyle name="Comma [0] 3 8 2 3 4" xfId="27538" xr:uid="{00000000-0005-0000-0000-00003D560000}"/>
    <cellStyle name="Comma [0] 3 8 2 3_REKAP IBT" xfId="22961" xr:uid="{00000000-0005-0000-0000-00003E560000}"/>
    <cellStyle name="Comma [0] 3 8 2 4" xfId="27539" xr:uid="{00000000-0005-0000-0000-00003F560000}"/>
    <cellStyle name="Comma [0] 3 8 2 4 2" xfId="27540" xr:uid="{00000000-0005-0000-0000-000040560000}"/>
    <cellStyle name="Comma [0] 3 8 2 5" xfId="27543" xr:uid="{00000000-0005-0000-0000-000041560000}"/>
    <cellStyle name="Comma [0] 3 8 2 5 2" xfId="27544" xr:uid="{00000000-0005-0000-0000-000042560000}"/>
    <cellStyle name="Comma [0] 3 8 2 6" xfId="27545" xr:uid="{00000000-0005-0000-0000-000043560000}"/>
    <cellStyle name="Comma [0] 3 8 2_REKAP IBT" xfId="10423" xr:uid="{00000000-0005-0000-0000-000044560000}"/>
    <cellStyle name="Comma [0] 3 8 3" xfId="27546" xr:uid="{00000000-0005-0000-0000-000045560000}"/>
    <cellStyle name="Comma [0] 3 8 3 2" xfId="27547" xr:uid="{00000000-0005-0000-0000-000046560000}"/>
    <cellStyle name="Comma [0] 3 8 3 2 2" xfId="27548" xr:uid="{00000000-0005-0000-0000-000047560000}"/>
    <cellStyle name="Comma [0] 3 8 3 2 2 2" xfId="27549" xr:uid="{00000000-0005-0000-0000-000048560000}"/>
    <cellStyle name="Comma [0] 3 8 3 2 3" xfId="27550" xr:uid="{00000000-0005-0000-0000-000049560000}"/>
    <cellStyle name="Comma [0] 3 8 3 2 3 2" xfId="27554" xr:uid="{00000000-0005-0000-0000-00004A560000}"/>
    <cellStyle name="Comma [0] 3 8 3 2 4" xfId="27559" xr:uid="{00000000-0005-0000-0000-00004B560000}"/>
    <cellStyle name="Comma [0] 3 8 3 2_REKAP IBT" xfId="10763" xr:uid="{00000000-0005-0000-0000-00004C560000}"/>
    <cellStyle name="Comma [0] 3 8 3 3" xfId="27560" xr:uid="{00000000-0005-0000-0000-00004D560000}"/>
    <cellStyle name="Comma [0] 3 8 3 3 2" xfId="27562" xr:uid="{00000000-0005-0000-0000-00004E560000}"/>
    <cellStyle name="Comma [0] 3 8 3 3 2 2" xfId="27563" xr:uid="{00000000-0005-0000-0000-00004F560000}"/>
    <cellStyle name="Comma [0] 3 8 3 3 3" xfId="27564" xr:uid="{00000000-0005-0000-0000-000050560000}"/>
    <cellStyle name="Comma [0] 3 8 3 3 3 2" xfId="27565" xr:uid="{00000000-0005-0000-0000-000051560000}"/>
    <cellStyle name="Comma [0] 3 8 3 3 4" xfId="27567" xr:uid="{00000000-0005-0000-0000-000052560000}"/>
    <cellStyle name="Comma [0] 3 8 3 3_REKAP IBT" xfId="27568" xr:uid="{00000000-0005-0000-0000-000053560000}"/>
    <cellStyle name="Comma [0] 3 8 3 4" xfId="27569" xr:uid="{00000000-0005-0000-0000-000054560000}"/>
    <cellStyle name="Comma [0] 3 8 3 4 2" xfId="27571" xr:uid="{00000000-0005-0000-0000-000055560000}"/>
    <cellStyle name="Comma [0] 3 8 3 5" xfId="27574" xr:uid="{00000000-0005-0000-0000-000056560000}"/>
    <cellStyle name="Comma [0] 3 8 3 5 2" xfId="27575" xr:uid="{00000000-0005-0000-0000-000057560000}"/>
    <cellStyle name="Comma [0] 3 8 3 6" xfId="27576" xr:uid="{00000000-0005-0000-0000-000058560000}"/>
    <cellStyle name="Comma [0] 3 8 3_REKAP IBT" xfId="27104" xr:uid="{00000000-0005-0000-0000-000059560000}"/>
    <cellStyle name="Comma [0] 3 8 4" xfId="27577" xr:uid="{00000000-0005-0000-0000-00005A560000}"/>
    <cellStyle name="Comma [0] 3 8 4 2" xfId="27578" xr:uid="{00000000-0005-0000-0000-00005B560000}"/>
    <cellStyle name="Comma [0] 3 8 4 2 2" xfId="27579" xr:uid="{00000000-0005-0000-0000-00005C560000}"/>
    <cellStyle name="Comma [0] 3 8 4 2 2 2" xfId="27580" xr:uid="{00000000-0005-0000-0000-00005D560000}"/>
    <cellStyle name="Comma [0] 3 8 4 2 3" xfId="27581" xr:uid="{00000000-0005-0000-0000-00005E560000}"/>
    <cellStyle name="Comma [0] 3 8 4 2 3 2" xfId="27583" xr:uid="{00000000-0005-0000-0000-00005F560000}"/>
    <cellStyle name="Comma [0] 3 8 4 2 4" xfId="27584" xr:uid="{00000000-0005-0000-0000-000060560000}"/>
    <cellStyle name="Comma [0] 3 8 4 2_REKAP IBT" xfId="19363" xr:uid="{00000000-0005-0000-0000-000061560000}"/>
    <cellStyle name="Comma [0] 3 8 4 3" xfId="27585" xr:uid="{00000000-0005-0000-0000-000062560000}"/>
    <cellStyle name="Comma [0] 3 8 4 3 2" xfId="27586" xr:uid="{00000000-0005-0000-0000-000063560000}"/>
    <cellStyle name="Comma [0] 3 8 4 3 2 2" xfId="27587" xr:uid="{00000000-0005-0000-0000-000064560000}"/>
    <cellStyle name="Comma [0] 3 8 4 3 3" xfId="27588" xr:uid="{00000000-0005-0000-0000-000065560000}"/>
    <cellStyle name="Comma [0] 3 8 4 3 3 2" xfId="20760" xr:uid="{00000000-0005-0000-0000-000066560000}"/>
    <cellStyle name="Comma [0] 3 8 4 3 4" xfId="27590" xr:uid="{00000000-0005-0000-0000-000067560000}"/>
    <cellStyle name="Comma [0] 3 8 4 3_REKAP IBT" xfId="6940" xr:uid="{00000000-0005-0000-0000-000068560000}"/>
    <cellStyle name="Comma [0] 3 8 4 4" xfId="27591" xr:uid="{00000000-0005-0000-0000-000069560000}"/>
    <cellStyle name="Comma [0] 3 8 4 4 2" xfId="27592" xr:uid="{00000000-0005-0000-0000-00006A560000}"/>
    <cellStyle name="Comma [0] 3 8 4 5" xfId="27593" xr:uid="{00000000-0005-0000-0000-00006B560000}"/>
    <cellStyle name="Comma [0] 3 8 4 5 2" xfId="27594" xr:uid="{00000000-0005-0000-0000-00006C560000}"/>
    <cellStyle name="Comma [0] 3 8 4 6" xfId="27595" xr:uid="{00000000-0005-0000-0000-00006D560000}"/>
    <cellStyle name="Comma [0] 3 8 4_REKAP IBT" xfId="3676" xr:uid="{00000000-0005-0000-0000-00006E560000}"/>
    <cellStyle name="Comma [0] 3 8 5" xfId="2860" xr:uid="{00000000-0005-0000-0000-00006F560000}"/>
    <cellStyle name="Comma [0] 3 8 5 2" xfId="27598" xr:uid="{00000000-0005-0000-0000-000070560000}"/>
    <cellStyle name="Comma [0] 3 8 5 2 2" xfId="27599" xr:uid="{00000000-0005-0000-0000-000071560000}"/>
    <cellStyle name="Comma [0] 3 8 5 2 2 2" xfId="27600" xr:uid="{00000000-0005-0000-0000-000072560000}"/>
    <cellStyle name="Comma [0] 3 8 5 2 3" xfId="27603" xr:uid="{00000000-0005-0000-0000-000073560000}"/>
    <cellStyle name="Comma [0] 3 8 5 2 3 2" xfId="23894" xr:uid="{00000000-0005-0000-0000-000074560000}"/>
    <cellStyle name="Comma [0] 3 8 5 2 4" xfId="27604" xr:uid="{00000000-0005-0000-0000-000075560000}"/>
    <cellStyle name="Comma [0] 3 8 5 2_REKAP IBT" xfId="27605" xr:uid="{00000000-0005-0000-0000-000076560000}"/>
    <cellStyle name="Comma [0] 3 8 5 3" xfId="3578" xr:uid="{00000000-0005-0000-0000-000077560000}"/>
    <cellStyle name="Comma [0] 3 8 5 3 2" xfId="27606" xr:uid="{00000000-0005-0000-0000-000078560000}"/>
    <cellStyle name="Comma [0] 3 8 5 3 2 2" xfId="27607" xr:uid="{00000000-0005-0000-0000-000079560000}"/>
    <cellStyle name="Comma [0] 3 8 5 3 3" xfId="27609" xr:uid="{00000000-0005-0000-0000-00007A560000}"/>
    <cellStyle name="Comma [0] 3 8 5 3 3 2" xfId="19586" xr:uid="{00000000-0005-0000-0000-00007B560000}"/>
    <cellStyle name="Comma [0] 3 8 5 3 4" xfId="27610" xr:uid="{00000000-0005-0000-0000-00007C560000}"/>
    <cellStyle name="Comma [0] 3 8 5 3_REKAP IBT" xfId="26437" xr:uid="{00000000-0005-0000-0000-00007D560000}"/>
    <cellStyle name="Comma [0] 3 8 5 4" xfId="27611" xr:uid="{00000000-0005-0000-0000-00007E560000}"/>
    <cellStyle name="Comma [0] 3 8 5 4 2" xfId="27612" xr:uid="{00000000-0005-0000-0000-00007F560000}"/>
    <cellStyle name="Comma [0] 3 8 5 5" xfId="27349" xr:uid="{00000000-0005-0000-0000-000080560000}"/>
    <cellStyle name="Comma [0] 3 8 5 5 2" xfId="27613" xr:uid="{00000000-0005-0000-0000-000081560000}"/>
    <cellStyle name="Comma [0] 3 8 5 6" xfId="27614" xr:uid="{00000000-0005-0000-0000-000082560000}"/>
    <cellStyle name="Comma [0] 3 8 5_REKAP IBT" xfId="23412" xr:uid="{00000000-0005-0000-0000-000083560000}"/>
    <cellStyle name="Comma [0] 3 8 6" xfId="27615" xr:uid="{00000000-0005-0000-0000-000084560000}"/>
    <cellStyle name="Comma [0] 3 8 6 2" xfId="27616" xr:uid="{00000000-0005-0000-0000-000085560000}"/>
    <cellStyle name="Comma [0] 3 8 6 2 2" xfId="27617" xr:uid="{00000000-0005-0000-0000-000086560000}"/>
    <cellStyle name="Comma [0] 3 8 6 2 2 2" xfId="11647" xr:uid="{00000000-0005-0000-0000-000087560000}"/>
    <cellStyle name="Comma [0] 3 8 6 2 3" xfId="27618" xr:uid="{00000000-0005-0000-0000-000088560000}"/>
    <cellStyle name="Comma [0] 3 8 6 2 3 2" xfId="4910" xr:uid="{00000000-0005-0000-0000-000089560000}"/>
    <cellStyle name="Comma [0] 3 8 6 2 4" xfId="27619" xr:uid="{00000000-0005-0000-0000-00008A560000}"/>
    <cellStyle name="Comma [0] 3 8 6 2_REKAP IBT" xfId="27620" xr:uid="{00000000-0005-0000-0000-00008B560000}"/>
    <cellStyle name="Comma [0] 3 8 6 3" xfId="13002" xr:uid="{00000000-0005-0000-0000-00008C560000}"/>
    <cellStyle name="Comma [0] 3 8 6 3 2" xfId="27621" xr:uid="{00000000-0005-0000-0000-00008D560000}"/>
    <cellStyle name="Comma [0] 3 8 6 3 2 2" xfId="27622" xr:uid="{00000000-0005-0000-0000-00008E560000}"/>
    <cellStyle name="Comma [0] 3 8 6 3 3" xfId="27623" xr:uid="{00000000-0005-0000-0000-00008F560000}"/>
    <cellStyle name="Comma [0] 3 8 6 3 3 2" xfId="27624" xr:uid="{00000000-0005-0000-0000-000090560000}"/>
    <cellStyle name="Comma [0] 3 8 6 3 4" xfId="27625" xr:uid="{00000000-0005-0000-0000-000091560000}"/>
    <cellStyle name="Comma [0] 3 8 6 3_REKAP IBT" xfId="27626" xr:uid="{00000000-0005-0000-0000-000092560000}"/>
    <cellStyle name="Comma [0] 3 8 6 4" xfId="27627" xr:uid="{00000000-0005-0000-0000-000093560000}"/>
    <cellStyle name="Comma [0] 3 8 6 4 2" xfId="27628" xr:uid="{00000000-0005-0000-0000-000094560000}"/>
    <cellStyle name="Comma [0] 3 8 6 5" xfId="27352" xr:uid="{00000000-0005-0000-0000-000095560000}"/>
    <cellStyle name="Comma [0] 3 8 6 5 2" xfId="27629" xr:uid="{00000000-0005-0000-0000-000096560000}"/>
    <cellStyle name="Comma [0] 3 8 6 6" xfId="27630" xr:uid="{00000000-0005-0000-0000-000097560000}"/>
    <cellStyle name="Comma [0] 3 8 6_REKAP IBT" xfId="27631" xr:uid="{00000000-0005-0000-0000-000098560000}"/>
    <cellStyle name="Comma [0] 3 8 7" xfId="18981" xr:uid="{00000000-0005-0000-0000-000099560000}"/>
    <cellStyle name="Comma [0] 3 8 7 2" xfId="27632" xr:uid="{00000000-0005-0000-0000-00009A560000}"/>
    <cellStyle name="Comma [0] 3 8 7 2 2" xfId="27633" xr:uid="{00000000-0005-0000-0000-00009B560000}"/>
    <cellStyle name="Comma [0] 3 8 7 2 2 2" xfId="9717" xr:uid="{00000000-0005-0000-0000-00009C560000}"/>
    <cellStyle name="Comma [0] 3 8 7 2 3" xfId="27634" xr:uid="{00000000-0005-0000-0000-00009D560000}"/>
    <cellStyle name="Comma [0] 3 8 7 2 3 2" xfId="10249" xr:uid="{00000000-0005-0000-0000-00009E560000}"/>
    <cellStyle name="Comma [0] 3 8 7 2 4" xfId="27635" xr:uid="{00000000-0005-0000-0000-00009F560000}"/>
    <cellStyle name="Comma [0] 3 8 7 2_REKAP IBT" xfId="27637" xr:uid="{00000000-0005-0000-0000-0000A0560000}"/>
    <cellStyle name="Comma [0] 3 8 7 3" xfId="27640" xr:uid="{00000000-0005-0000-0000-0000A1560000}"/>
    <cellStyle name="Comma [0] 3 8 7 3 2" xfId="27643" xr:uid="{00000000-0005-0000-0000-0000A2560000}"/>
    <cellStyle name="Comma [0] 3 8 7 3 2 2" xfId="27645" xr:uid="{00000000-0005-0000-0000-0000A3560000}"/>
    <cellStyle name="Comma [0] 3 8 7 3 3" xfId="27647" xr:uid="{00000000-0005-0000-0000-0000A4560000}"/>
    <cellStyle name="Comma [0] 3 8 7 3 3 2" xfId="27648" xr:uid="{00000000-0005-0000-0000-0000A5560000}"/>
    <cellStyle name="Comma [0] 3 8 7 3 4" xfId="27649" xr:uid="{00000000-0005-0000-0000-0000A6560000}"/>
    <cellStyle name="Comma [0] 3 8 7 3_REKAP IBT" xfId="27651" xr:uid="{00000000-0005-0000-0000-0000A7560000}"/>
    <cellStyle name="Comma [0] 3 8 7 4" xfId="27654" xr:uid="{00000000-0005-0000-0000-0000A8560000}"/>
    <cellStyle name="Comma [0] 3 8 7 4 2" xfId="27657" xr:uid="{00000000-0005-0000-0000-0000A9560000}"/>
    <cellStyle name="Comma [0] 3 8 7 5" xfId="27660" xr:uid="{00000000-0005-0000-0000-0000AA560000}"/>
    <cellStyle name="Comma [0] 3 8 7 5 2" xfId="27661" xr:uid="{00000000-0005-0000-0000-0000AB560000}"/>
    <cellStyle name="Comma [0] 3 8 7 6" xfId="27663" xr:uid="{00000000-0005-0000-0000-0000AC560000}"/>
    <cellStyle name="Comma [0] 3 8 7_REKAP IBT" xfId="27664" xr:uid="{00000000-0005-0000-0000-0000AD560000}"/>
    <cellStyle name="Comma [0] 3 8 8" xfId="27665" xr:uid="{00000000-0005-0000-0000-0000AE560000}"/>
    <cellStyle name="Comma [0] 3 8 8 2" xfId="24613" xr:uid="{00000000-0005-0000-0000-0000AF560000}"/>
    <cellStyle name="Comma [0] 3 8 8 2 2" xfId="27666" xr:uid="{00000000-0005-0000-0000-0000B0560000}"/>
    <cellStyle name="Comma [0] 3 8 8 2 2 2" xfId="13528" xr:uid="{00000000-0005-0000-0000-0000B1560000}"/>
    <cellStyle name="Comma [0] 3 8 8 2 3" xfId="27667" xr:uid="{00000000-0005-0000-0000-0000B2560000}"/>
    <cellStyle name="Comma [0] 3 8 8 2 3 2" xfId="27668" xr:uid="{00000000-0005-0000-0000-0000B3560000}"/>
    <cellStyle name="Comma [0] 3 8 8 2 4" xfId="27669" xr:uid="{00000000-0005-0000-0000-0000B4560000}"/>
    <cellStyle name="Comma [0] 3 8 8 2_REKAP IBT" xfId="27670" xr:uid="{00000000-0005-0000-0000-0000B5560000}"/>
    <cellStyle name="Comma [0] 3 8 8 3" xfId="27673" xr:uid="{00000000-0005-0000-0000-0000B6560000}"/>
    <cellStyle name="Comma [0] 3 8 8 3 2" xfId="4776" xr:uid="{00000000-0005-0000-0000-0000B7560000}"/>
    <cellStyle name="Comma [0] 3 8 8 3 2 2" xfId="27676" xr:uid="{00000000-0005-0000-0000-0000B8560000}"/>
    <cellStyle name="Comma [0] 3 8 8 3 3" xfId="27679" xr:uid="{00000000-0005-0000-0000-0000B9560000}"/>
    <cellStyle name="Comma [0] 3 8 8 3 3 2" xfId="27680" xr:uid="{00000000-0005-0000-0000-0000BA560000}"/>
    <cellStyle name="Comma [0] 3 8 8 3 4" xfId="27681" xr:uid="{00000000-0005-0000-0000-0000BB560000}"/>
    <cellStyle name="Comma [0] 3 8 8 3_REKAP IBT" xfId="27684" xr:uid="{00000000-0005-0000-0000-0000BC560000}"/>
    <cellStyle name="Comma [0] 3 8 8 4" xfId="27687" xr:uid="{00000000-0005-0000-0000-0000BD560000}"/>
    <cellStyle name="Comma [0] 3 8 8 4 2" xfId="27690" xr:uid="{00000000-0005-0000-0000-0000BE560000}"/>
    <cellStyle name="Comma [0] 3 8 8 5" xfId="25735" xr:uid="{00000000-0005-0000-0000-0000BF560000}"/>
    <cellStyle name="Comma [0] 3 8 8 5 2" xfId="27691" xr:uid="{00000000-0005-0000-0000-0000C0560000}"/>
    <cellStyle name="Comma [0] 3 8 8 6" xfId="18184" xr:uid="{00000000-0005-0000-0000-0000C1560000}"/>
    <cellStyle name="Comma [0] 3 8 8_REKAP IBT" xfId="27695" xr:uid="{00000000-0005-0000-0000-0000C2560000}"/>
    <cellStyle name="Comma [0] 3 8 9" xfId="27696" xr:uid="{00000000-0005-0000-0000-0000C3560000}"/>
    <cellStyle name="Comma [0] 3 8 9 2" xfId="24629" xr:uid="{00000000-0005-0000-0000-0000C4560000}"/>
    <cellStyle name="Comma [0] 3 8 9 2 2" xfId="27699" xr:uid="{00000000-0005-0000-0000-0000C5560000}"/>
    <cellStyle name="Comma [0] 3 8 9 2 2 2" xfId="14428" xr:uid="{00000000-0005-0000-0000-0000C6560000}"/>
    <cellStyle name="Comma [0] 3 8 9 2 3" xfId="27700" xr:uid="{00000000-0005-0000-0000-0000C7560000}"/>
    <cellStyle name="Comma [0] 3 8 9 2 3 2" xfId="27701" xr:uid="{00000000-0005-0000-0000-0000C8560000}"/>
    <cellStyle name="Comma [0] 3 8 9 2 4" xfId="27702" xr:uid="{00000000-0005-0000-0000-0000C9560000}"/>
    <cellStyle name="Comma [0] 3 8 9 2_REKAP IBT" xfId="19291" xr:uid="{00000000-0005-0000-0000-0000CA560000}"/>
    <cellStyle name="Comma [0] 3 8 9 3" xfId="27705" xr:uid="{00000000-0005-0000-0000-0000CB560000}"/>
    <cellStyle name="Comma [0] 3 8 9 3 2" xfId="27708" xr:uid="{00000000-0005-0000-0000-0000CC560000}"/>
    <cellStyle name="Comma [0] 3 8 9 3 2 2" xfId="20455" xr:uid="{00000000-0005-0000-0000-0000CD560000}"/>
    <cellStyle name="Comma [0] 3 8 9 3 3" xfId="27711" xr:uid="{00000000-0005-0000-0000-0000CE560000}"/>
    <cellStyle name="Comma [0] 3 8 9 3 3 2" xfId="27712" xr:uid="{00000000-0005-0000-0000-0000CF560000}"/>
    <cellStyle name="Comma [0] 3 8 9 3 4" xfId="27713" xr:uid="{00000000-0005-0000-0000-0000D0560000}"/>
    <cellStyle name="Comma [0] 3 8 9 3_REKAP IBT" xfId="17362" xr:uid="{00000000-0005-0000-0000-0000D1560000}"/>
    <cellStyle name="Comma [0] 3 8 9 4" xfId="27716" xr:uid="{00000000-0005-0000-0000-0000D2560000}"/>
    <cellStyle name="Comma [0] 3 8 9 4 2" xfId="27719" xr:uid="{00000000-0005-0000-0000-0000D3560000}"/>
    <cellStyle name="Comma [0] 3 8 9 5" xfId="27722" xr:uid="{00000000-0005-0000-0000-0000D4560000}"/>
    <cellStyle name="Comma [0] 3 8 9 5 2" xfId="27724" xr:uid="{00000000-0005-0000-0000-0000D5560000}"/>
    <cellStyle name="Comma [0] 3 8 9 6" xfId="27727" xr:uid="{00000000-0005-0000-0000-0000D6560000}"/>
    <cellStyle name="Comma [0] 3 8 9_REKAP IBT" xfId="27728" xr:uid="{00000000-0005-0000-0000-0000D7560000}"/>
    <cellStyle name="Comma [0] 3 8_REKAP IBT" xfId="27729" xr:uid="{00000000-0005-0000-0000-0000D8560000}"/>
    <cellStyle name="Comma [0] 3 9" xfId="27731" xr:uid="{00000000-0005-0000-0000-0000D9560000}"/>
    <cellStyle name="Comma [0] 3 9 10" xfId="27370" xr:uid="{00000000-0005-0000-0000-0000DA560000}"/>
    <cellStyle name="Comma [0] 3 9 10 2" xfId="27732" xr:uid="{00000000-0005-0000-0000-0000DB560000}"/>
    <cellStyle name="Comma [0] 3 9 10 2 2" xfId="2708" xr:uid="{00000000-0005-0000-0000-0000DC560000}"/>
    <cellStyle name="Comma [0] 3 9 10 2 2 2" xfId="26699" xr:uid="{00000000-0005-0000-0000-0000DD560000}"/>
    <cellStyle name="Comma [0] 3 9 10 2 3" xfId="10421" xr:uid="{00000000-0005-0000-0000-0000DE560000}"/>
    <cellStyle name="Comma [0] 3 9 10 2 3 2" xfId="26705" xr:uid="{00000000-0005-0000-0000-0000DF560000}"/>
    <cellStyle name="Comma [0] 3 9 10 2 4" xfId="10424" xr:uid="{00000000-0005-0000-0000-0000E0560000}"/>
    <cellStyle name="Comma [0] 3 9 10 2_REKAP IBT" xfId="27733" xr:uid="{00000000-0005-0000-0000-0000E1560000}"/>
    <cellStyle name="Comma [0] 3 9 10 3" xfId="25039" xr:uid="{00000000-0005-0000-0000-0000E2560000}"/>
    <cellStyle name="Comma [0] 3 9 10 3 2" xfId="10448" xr:uid="{00000000-0005-0000-0000-0000E3560000}"/>
    <cellStyle name="Comma [0] 3 9 10 3 2 2" xfId="26716" xr:uid="{00000000-0005-0000-0000-0000E4560000}"/>
    <cellStyle name="Comma [0] 3 9 10 3 3" xfId="10451" xr:uid="{00000000-0005-0000-0000-0000E5560000}"/>
    <cellStyle name="Comma [0] 3 9 10 3 3 2" xfId="18681" xr:uid="{00000000-0005-0000-0000-0000E6560000}"/>
    <cellStyle name="Comma [0] 3 9 10 3 4" xfId="10453" xr:uid="{00000000-0005-0000-0000-0000E7560000}"/>
    <cellStyle name="Comma [0] 3 9 10 3_REKAP IBT" xfId="27734" xr:uid="{00000000-0005-0000-0000-0000E8560000}"/>
    <cellStyle name="Comma [0] 3 9 10 4" xfId="69" xr:uid="{00000000-0005-0000-0000-0000E9560000}"/>
    <cellStyle name="Comma [0] 3 9 10 4 2" xfId="10481" xr:uid="{00000000-0005-0000-0000-0000EA560000}"/>
    <cellStyle name="Comma [0] 3 9 10 5" xfId="27736" xr:uid="{00000000-0005-0000-0000-0000EB560000}"/>
    <cellStyle name="Comma [0] 3 9 10 5 2" xfId="10508" xr:uid="{00000000-0005-0000-0000-0000EC560000}"/>
    <cellStyle name="Comma [0] 3 9 10 6" xfId="27737" xr:uid="{00000000-0005-0000-0000-0000ED560000}"/>
    <cellStyle name="Comma [0] 3 9 10_REKAP IBT" xfId="27740" xr:uid="{00000000-0005-0000-0000-0000EE560000}"/>
    <cellStyle name="Comma [0] 3 9 11" xfId="27741" xr:uid="{00000000-0005-0000-0000-0000EF560000}"/>
    <cellStyle name="Comma [0] 3 9 11 2" xfId="27742" xr:uid="{00000000-0005-0000-0000-0000F0560000}"/>
    <cellStyle name="Comma [0] 3 9 11 2 2" xfId="11072" xr:uid="{00000000-0005-0000-0000-0000F1560000}"/>
    <cellStyle name="Comma [0] 3 9 11 2 2 2" xfId="26943" xr:uid="{00000000-0005-0000-0000-0000F2560000}"/>
    <cellStyle name="Comma [0] 3 9 11 2 3" xfId="27743" xr:uid="{00000000-0005-0000-0000-0000F3560000}"/>
    <cellStyle name="Comma [0] 3 9 11 2 3 2" xfId="26947" xr:uid="{00000000-0005-0000-0000-0000F4560000}"/>
    <cellStyle name="Comma [0] 3 9 11 2 4" xfId="27744" xr:uid="{00000000-0005-0000-0000-0000F5560000}"/>
    <cellStyle name="Comma [0] 3 9 11 2_REKAP IBT" xfId="27745" xr:uid="{00000000-0005-0000-0000-0000F6560000}"/>
    <cellStyle name="Comma [0] 3 9 11 3" xfId="27746" xr:uid="{00000000-0005-0000-0000-0000F7560000}"/>
    <cellStyle name="Comma [0] 3 9 11 3 2" xfId="11128" xr:uid="{00000000-0005-0000-0000-0000F8560000}"/>
    <cellStyle name="Comma [0] 3 9 11 3 2 2" xfId="26970" xr:uid="{00000000-0005-0000-0000-0000F9560000}"/>
    <cellStyle name="Comma [0] 3 9 11 3 3" xfId="27747" xr:uid="{00000000-0005-0000-0000-0000FA560000}"/>
    <cellStyle name="Comma [0] 3 9 11 3 3 2" xfId="17839" xr:uid="{00000000-0005-0000-0000-0000FB560000}"/>
    <cellStyle name="Comma [0] 3 9 11 3 4" xfId="27748" xr:uid="{00000000-0005-0000-0000-0000FC560000}"/>
    <cellStyle name="Comma [0] 3 9 11 3_REKAP IBT" xfId="27749" xr:uid="{00000000-0005-0000-0000-0000FD560000}"/>
    <cellStyle name="Comma [0] 3 9 11 4" xfId="27750" xr:uid="{00000000-0005-0000-0000-0000FE560000}"/>
    <cellStyle name="Comma [0] 3 9 11 4 2" xfId="11143" xr:uid="{00000000-0005-0000-0000-0000FF560000}"/>
    <cellStyle name="Comma [0] 3 9 11 5" xfId="27751" xr:uid="{00000000-0005-0000-0000-000000570000}"/>
    <cellStyle name="Comma [0] 3 9 11 5 2" xfId="11160" xr:uid="{00000000-0005-0000-0000-000001570000}"/>
    <cellStyle name="Comma [0] 3 9 11 6" xfId="27752" xr:uid="{00000000-0005-0000-0000-000002570000}"/>
    <cellStyle name="Comma [0] 3 9 11_REKAP IBT" xfId="12169" xr:uid="{00000000-0005-0000-0000-000003570000}"/>
    <cellStyle name="Comma [0] 3 9 12" xfId="27753" xr:uid="{00000000-0005-0000-0000-000004570000}"/>
    <cellStyle name="Comma [0] 3 9 12 2" xfId="27754" xr:uid="{00000000-0005-0000-0000-000005570000}"/>
    <cellStyle name="Comma [0] 3 9 12 2 2" xfId="2874" xr:uid="{00000000-0005-0000-0000-000006570000}"/>
    <cellStyle name="Comma [0] 3 9 12 3" xfId="27755" xr:uid="{00000000-0005-0000-0000-000007570000}"/>
    <cellStyle name="Comma [0] 3 9 12 3 2" xfId="710" xr:uid="{00000000-0005-0000-0000-000008570000}"/>
    <cellStyle name="Comma [0] 3 9 12 4" xfId="27757" xr:uid="{00000000-0005-0000-0000-000009570000}"/>
    <cellStyle name="Comma [0] 3 9 12_REKAP IBT" xfId="27758" xr:uid="{00000000-0005-0000-0000-00000A570000}"/>
    <cellStyle name="Comma [0] 3 9 13" xfId="27759" xr:uid="{00000000-0005-0000-0000-00000B570000}"/>
    <cellStyle name="Comma [0] 3 9 13 2" xfId="27760" xr:uid="{00000000-0005-0000-0000-00000C570000}"/>
    <cellStyle name="Comma [0] 3 9 13 2 2" xfId="27761" xr:uid="{00000000-0005-0000-0000-00000D570000}"/>
    <cellStyle name="Comma [0] 3 9 13 3" xfId="27762" xr:uid="{00000000-0005-0000-0000-00000E570000}"/>
    <cellStyle name="Comma [0] 3 9 13 3 2" xfId="24695" xr:uid="{00000000-0005-0000-0000-00000F570000}"/>
    <cellStyle name="Comma [0] 3 9 13 4" xfId="27763" xr:uid="{00000000-0005-0000-0000-000010570000}"/>
    <cellStyle name="Comma [0] 3 9 13_REKAP IBT" xfId="27764" xr:uid="{00000000-0005-0000-0000-000011570000}"/>
    <cellStyle name="Comma [0] 3 9 14" xfId="27765" xr:uid="{00000000-0005-0000-0000-000012570000}"/>
    <cellStyle name="Comma [0] 3 9 14 2" xfId="2394" xr:uid="{00000000-0005-0000-0000-000013570000}"/>
    <cellStyle name="Comma [0] 3 9 15" xfId="27766" xr:uid="{00000000-0005-0000-0000-000014570000}"/>
    <cellStyle name="Comma [0] 3 9 15 2" xfId="27767" xr:uid="{00000000-0005-0000-0000-000015570000}"/>
    <cellStyle name="Comma [0] 3 9 16" xfId="8928" xr:uid="{00000000-0005-0000-0000-000016570000}"/>
    <cellStyle name="Comma [0] 3 9 2" xfId="27768" xr:uid="{00000000-0005-0000-0000-000017570000}"/>
    <cellStyle name="Comma [0] 3 9 2 2" xfId="13930" xr:uid="{00000000-0005-0000-0000-000018570000}"/>
    <cellStyle name="Comma [0] 3 9 2 2 2" xfId="13933" xr:uid="{00000000-0005-0000-0000-000019570000}"/>
    <cellStyle name="Comma [0] 3 9 2 2 2 2" xfId="13937" xr:uid="{00000000-0005-0000-0000-00001A570000}"/>
    <cellStyle name="Comma [0] 3 9 2 2 3" xfId="13941" xr:uid="{00000000-0005-0000-0000-00001B570000}"/>
    <cellStyle name="Comma [0] 3 9 2 2 3 2" xfId="20608" xr:uid="{00000000-0005-0000-0000-00001C570000}"/>
    <cellStyle name="Comma [0] 3 9 2 2 4" xfId="13944" xr:uid="{00000000-0005-0000-0000-00001D570000}"/>
    <cellStyle name="Comma [0] 3 9 2 2_REKAP IBT" xfId="13952" xr:uid="{00000000-0005-0000-0000-00001E570000}"/>
    <cellStyle name="Comma [0] 3 9 2 3" xfId="13973" xr:uid="{00000000-0005-0000-0000-00001F570000}"/>
    <cellStyle name="Comma [0] 3 9 2 3 2" xfId="13976" xr:uid="{00000000-0005-0000-0000-000020570000}"/>
    <cellStyle name="Comma [0] 3 9 2 3 2 2" xfId="13979" xr:uid="{00000000-0005-0000-0000-000021570000}"/>
    <cellStyle name="Comma [0] 3 9 2 3 3" xfId="13982" xr:uid="{00000000-0005-0000-0000-000022570000}"/>
    <cellStyle name="Comma [0] 3 9 2 3 3 2" xfId="27769" xr:uid="{00000000-0005-0000-0000-000023570000}"/>
    <cellStyle name="Comma [0] 3 9 2 3 4" xfId="13985" xr:uid="{00000000-0005-0000-0000-000024570000}"/>
    <cellStyle name="Comma [0] 3 9 2 3_REKAP IBT" xfId="13992" xr:uid="{00000000-0005-0000-0000-000025570000}"/>
    <cellStyle name="Comma [0] 3 9 2 4" xfId="13995" xr:uid="{00000000-0005-0000-0000-000026570000}"/>
    <cellStyle name="Comma [0] 3 9 2 4 2" xfId="13998" xr:uid="{00000000-0005-0000-0000-000027570000}"/>
    <cellStyle name="Comma [0] 3 9 2 5" xfId="14013" xr:uid="{00000000-0005-0000-0000-000028570000}"/>
    <cellStyle name="Comma [0] 3 9 2 5 2" xfId="14016" xr:uid="{00000000-0005-0000-0000-000029570000}"/>
    <cellStyle name="Comma [0] 3 9 2 6" xfId="14033" xr:uid="{00000000-0005-0000-0000-00002A570000}"/>
    <cellStyle name="Comma [0] 3 9 2_REKAP IBT" xfId="27771" xr:uid="{00000000-0005-0000-0000-00002B570000}"/>
    <cellStyle name="Comma [0] 3 9 3" xfId="27772" xr:uid="{00000000-0005-0000-0000-00002C570000}"/>
    <cellStyle name="Comma [0] 3 9 3 2" xfId="27773" xr:uid="{00000000-0005-0000-0000-00002D570000}"/>
    <cellStyle name="Comma [0] 3 9 3 2 2" xfId="27776" xr:uid="{00000000-0005-0000-0000-00002E570000}"/>
    <cellStyle name="Comma [0] 3 9 3 2 2 2" xfId="4804" xr:uid="{00000000-0005-0000-0000-00002F570000}"/>
    <cellStyle name="Comma [0] 3 9 3 2 3" xfId="27777" xr:uid="{00000000-0005-0000-0000-000030570000}"/>
    <cellStyle name="Comma [0] 3 9 3 2 3 2" xfId="4849" xr:uid="{00000000-0005-0000-0000-000031570000}"/>
    <cellStyle name="Comma [0] 3 9 3 2 4" xfId="19170" xr:uid="{00000000-0005-0000-0000-000032570000}"/>
    <cellStyle name="Comma [0] 3 9 3 2_REKAP IBT" xfId="147" xr:uid="{00000000-0005-0000-0000-000033570000}"/>
    <cellStyle name="Comma [0] 3 9 3 3" xfId="27781" xr:uid="{00000000-0005-0000-0000-000034570000}"/>
    <cellStyle name="Comma [0] 3 9 3 3 2" xfId="27784" xr:uid="{00000000-0005-0000-0000-000035570000}"/>
    <cellStyle name="Comma [0] 3 9 3 3 2 2" xfId="256" xr:uid="{00000000-0005-0000-0000-000036570000}"/>
    <cellStyle name="Comma [0] 3 9 3 3 3" xfId="27787" xr:uid="{00000000-0005-0000-0000-000037570000}"/>
    <cellStyle name="Comma [0] 3 9 3 3 3 2" xfId="5274" xr:uid="{00000000-0005-0000-0000-000038570000}"/>
    <cellStyle name="Comma [0] 3 9 3 3 4" xfId="27789" xr:uid="{00000000-0005-0000-0000-000039570000}"/>
    <cellStyle name="Comma [0] 3 9 3 3_REKAP IBT" xfId="23396" xr:uid="{00000000-0005-0000-0000-00003A570000}"/>
    <cellStyle name="Comma [0] 3 9 3 4" xfId="27790" xr:uid="{00000000-0005-0000-0000-00003B570000}"/>
    <cellStyle name="Comma [0] 3 9 3 4 2" xfId="27791" xr:uid="{00000000-0005-0000-0000-00003C570000}"/>
    <cellStyle name="Comma [0] 3 9 3 5" xfId="27792" xr:uid="{00000000-0005-0000-0000-00003D570000}"/>
    <cellStyle name="Comma [0] 3 9 3 5 2" xfId="27793" xr:uid="{00000000-0005-0000-0000-00003E570000}"/>
    <cellStyle name="Comma [0] 3 9 3 6" xfId="24533" xr:uid="{00000000-0005-0000-0000-00003F570000}"/>
    <cellStyle name="Comma [0] 3 9 3_REKAP IBT" xfId="27794" xr:uid="{00000000-0005-0000-0000-000040570000}"/>
    <cellStyle name="Comma [0] 3 9 4" xfId="27795" xr:uid="{00000000-0005-0000-0000-000041570000}"/>
    <cellStyle name="Comma [0] 3 9 4 2" xfId="27796" xr:uid="{00000000-0005-0000-0000-000042570000}"/>
    <cellStyle name="Comma [0] 3 9 4 2 2" xfId="27797" xr:uid="{00000000-0005-0000-0000-000043570000}"/>
    <cellStyle name="Comma [0] 3 9 4 2 2 2" xfId="27798" xr:uid="{00000000-0005-0000-0000-000044570000}"/>
    <cellStyle name="Comma [0] 3 9 4 2 3" xfId="27799" xr:uid="{00000000-0005-0000-0000-000045570000}"/>
    <cellStyle name="Comma [0] 3 9 4 2 3 2" xfId="27801" xr:uid="{00000000-0005-0000-0000-000046570000}"/>
    <cellStyle name="Comma [0] 3 9 4 2 4" xfId="19463" xr:uid="{00000000-0005-0000-0000-000047570000}"/>
    <cellStyle name="Comma [0] 3 9 4 2_REKAP IBT" xfId="27802" xr:uid="{00000000-0005-0000-0000-000048570000}"/>
    <cellStyle name="Comma [0] 3 9 4 3" xfId="27803" xr:uid="{00000000-0005-0000-0000-000049570000}"/>
    <cellStyle name="Comma [0] 3 9 4 3 2" xfId="27804" xr:uid="{00000000-0005-0000-0000-00004A570000}"/>
    <cellStyle name="Comma [0] 3 9 4 3 2 2" xfId="27805" xr:uid="{00000000-0005-0000-0000-00004B570000}"/>
    <cellStyle name="Comma [0] 3 9 4 3 3" xfId="27806" xr:uid="{00000000-0005-0000-0000-00004C570000}"/>
    <cellStyle name="Comma [0] 3 9 4 3 3 2" xfId="27808" xr:uid="{00000000-0005-0000-0000-00004D570000}"/>
    <cellStyle name="Comma [0] 3 9 4 3 4" xfId="19468" xr:uid="{00000000-0005-0000-0000-00004E570000}"/>
    <cellStyle name="Comma [0] 3 9 4 3_REKAP IBT" xfId="2912" xr:uid="{00000000-0005-0000-0000-00004F570000}"/>
    <cellStyle name="Comma [0] 3 9 4 4" xfId="27809" xr:uid="{00000000-0005-0000-0000-000050570000}"/>
    <cellStyle name="Comma [0] 3 9 4 4 2" xfId="27810" xr:uid="{00000000-0005-0000-0000-000051570000}"/>
    <cellStyle name="Comma [0] 3 9 4 5" xfId="27811" xr:uid="{00000000-0005-0000-0000-000052570000}"/>
    <cellStyle name="Comma [0] 3 9 4 5 2" xfId="27812" xr:uid="{00000000-0005-0000-0000-000053570000}"/>
    <cellStyle name="Comma [0] 3 9 4 6" xfId="24566" xr:uid="{00000000-0005-0000-0000-000054570000}"/>
    <cellStyle name="Comma [0] 3 9 4_REKAP IBT" xfId="1214" xr:uid="{00000000-0005-0000-0000-000055570000}"/>
    <cellStyle name="Comma [0] 3 9 5" xfId="27813" xr:uid="{00000000-0005-0000-0000-000056570000}"/>
    <cellStyle name="Comma [0] 3 9 5 2" xfId="27816" xr:uid="{00000000-0005-0000-0000-000057570000}"/>
    <cellStyle name="Comma [0] 3 9 5 2 2" xfId="453" xr:uid="{00000000-0005-0000-0000-000058570000}"/>
    <cellStyle name="Comma [0] 3 9 5 2 2 2" xfId="17815" xr:uid="{00000000-0005-0000-0000-000059570000}"/>
    <cellStyle name="Comma [0] 3 9 5 2 3" xfId="460" xr:uid="{00000000-0005-0000-0000-00005A570000}"/>
    <cellStyle name="Comma [0] 3 9 5 2 3 2" xfId="17818" xr:uid="{00000000-0005-0000-0000-00005B570000}"/>
    <cellStyle name="Comma [0] 3 9 5 2 4" xfId="468" xr:uid="{00000000-0005-0000-0000-00005C570000}"/>
    <cellStyle name="Comma [0] 3 9 5 2_REKAP IBT" xfId="27819" xr:uid="{00000000-0005-0000-0000-00005D570000}"/>
    <cellStyle name="Comma [0] 3 9 5 3" xfId="27822" xr:uid="{00000000-0005-0000-0000-00005E570000}"/>
    <cellStyle name="Comma [0] 3 9 5 3 2" xfId="538" xr:uid="{00000000-0005-0000-0000-00005F570000}"/>
    <cellStyle name="Comma [0] 3 9 5 3 2 2" xfId="27825" xr:uid="{00000000-0005-0000-0000-000060570000}"/>
    <cellStyle name="Comma [0] 3 9 5 3 3" xfId="544" xr:uid="{00000000-0005-0000-0000-000061570000}"/>
    <cellStyle name="Comma [0] 3 9 5 3 3 2" xfId="27826" xr:uid="{00000000-0005-0000-0000-000062570000}"/>
    <cellStyle name="Comma [0] 3 9 5 3 4" xfId="545" xr:uid="{00000000-0005-0000-0000-000063570000}"/>
    <cellStyle name="Comma [0] 3 9 5 3_REKAP IBT" xfId="27829" xr:uid="{00000000-0005-0000-0000-000064570000}"/>
    <cellStyle name="Comma [0] 3 9 5 4" xfId="27832" xr:uid="{00000000-0005-0000-0000-000065570000}"/>
    <cellStyle name="Comma [0] 3 9 5 4 2" xfId="613" xr:uid="{00000000-0005-0000-0000-000066570000}"/>
    <cellStyle name="Comma [0] 3 9 5 5" xfId="27361" xr:uid="{00000000-0005-0000-0000-000067570000}"/>
    <cellStyle name="Comma [0] 3 9 5 5 2" xfId="688" xr:uid="{00000000-0005-0000-0000-000068570000}"/>
    <cellStyle name="Comma [0] 3 9 5 6" xfId="24582" xr:uid="{00000000-0005-0000-0000-000069570000}"/>
    <cellStyle name="Comma [0] 3 9 5_REKAP IBT" xfId="27833" xr:uid="{00000000-0005-0000-0000-00006A570000}"/>
    <cellStyle name="Comma [0] 3 9 6" xfId="27834" xr:uid="{00000000-0005-0000-0000-00006B570000}"/>
    <cellStyle name="Comma [0] 3 9 6 2" xfId="14290" xr:uid="{00000000-0005-0000-0000-00006C570000}"/>
    <cellStyle name="Comma [0] 3 9 6 2 2" xfId="5442" xr:uid="{00000000-0005-0000-0000-00006D570000}"/>
    <cellStyle name="Comma [0] 3 9 6 2 2 2" xfId="14292" xr:uid="{00000000-0005-0000-0000-00006E570000}"/>
    <cellStyle name="Comma [0] 3 9 6 2 3" xfId="14294" xr:uid="{00000000-0005-0000-0000-00006F570000}"/>
    <cellStyle name="Comma [0] 3 9 6 2 3 2" xfId="14296" xr:uid="{00000000-0005-0000-0000-000070570000}"/>
    <cellStyle name="Comma [0] 3 9 6 2 4" xfId="14299" xr:uid="{00000000-0005-0000-0000-000071570000}"/>
    <cellStyle name="Comma [0] 3 9 6 2_REKAP IBT" xfId="14304" xr:uid="{00000000-0005-0000-0000-000072570000}"/>
    <cellStyle name="Comma [0] 3 9 6 3" xfId="14308" xr:uid="{00000000-0005-0000-0000-000073570000}"/>
    <cellStyle name="Comma [0] 3 9 6 3 2" xfId="5455" xr:uid="{00000000-0005-0000-0000-000074570000}"/>
    <cellStyle name="Comma [0] 3 9 6 3 2 2" xfId="14313" xr:uid="{00000000-0005-0000-0000-000075570000}"/>
    <cellStyle name="Comma [0] 3 9 6 3 3" xfId="14316" xr:uid="{00000000-0005-0000-0000-000076570000}"/>
    <cellStyle name="Comma [0] 3 9 6 3 3 2" xfId="14319" xr:uid="{00000000-0005-0000-0000-000077570000}"/>
    <cellStyle name="Comma [0] 3 9 6 3 4" xfId="14321" xr:uid="{00000000-0005-0000-0000-000078570000}"/>
    <cellStyle name="Comma [0] 3 9 6 3_REKAP IBT" xfId="867" xr:uid="{00000000-0005-0000-0000-000079570000}"/>
    <cellStyle name="Comma [0] 3 9 6 4" xfId="14330" xr:uid="{00000000-0005-0000-0000-00007A570000}"/>
    <cellStyle name="Comma [0] 3 9 6 4 2" xfId="6191" xr:uid="{00000000-0005-0000-0000-00007B570000}"/>
    <cellStyle name="Comma [0] 3 9 6 5" xfId="14347" xr:uid="{00000000-0005-0000-0000-00007C570000}"/>
    <cellStyle name="Comma [0] 3 9 6 5 2" xfId="6199" xr:uid="{00000000-0005-0000-0000-00007D570000}"/>
    <cellStyle name="Comma [0] 3 9 6 6" xfId="14375" xr:uid="{00000000-0005-0000-0000-00007E570000}"/>
    <cellStyle name="Comma [0] 3 9 6_REKAP IBT" xfId="27835" xr:uid="{00000000-0005-0000-0000-00007F570000}"/>
    <cellStyle name="Comma [0] 3 9 7" xfId="18987" xr:uid="{00000000-0005-0000-0000-000080570000}"/>
    <cellStyle name="Comma [0] 3 9 7 2" xfId="14803" xr:uid="{00000000-0005-0000-0000-000081570000}"/>
    <cellStyle name="Comma [0] 3 9 7 2 2" xfId="14808" xr:uid="{00000000-0005-0000-0000-000082570000}"/>
    <cellStyle name="Comma [0] 3 9 7 2 2 2" xfId="14811" xr:uid="{00000000-0005-0000-0000-000083570000}"/>
    <cellStyle name="Comma [0] 3 9 7 2 3" xfId="14815" xr:uid="{00000000-0005-0000-0000-000084570000}"/>
    <cellStyle name="Comma [0] 3 9 7 2 3 2" xfId="18140" xr:uid="{00000000-0005-0000-0000-000085570000}"/>
    <cellStyle name="Comma [0] 3 9 7 2 4" xfId="14819" xr:uid="{00000000-0005-0000-0000-000086570000}"/>
    <cellStyle name="Comma [0] 3 9 7 2_REKAP IBT" xfId="14824" xr:uid="{00000000-0005-0000-0000-000087570000}"/>
    <cellStyle name="Comma [0] 3 9 7 3" xfId="14860" xr:uid="{00000000-0005-0000-0000-000088570000}"/>
    <cellStyle name="Comma [0] 3 9 7 3 2" xfId="14867" xr:uid="{00000000-0005-0000-0000-000089570000}"/>
    <cellStyle name="Comma [0] 3 9 7 3 2 2" xfId="14870" xr:uid="{00000000-0005-0000-0000-00008A570000}"/>
    <cellStyle name="Comma [0] 3 9 7 3 3" xfId="14874" xr:uid="{00000000-0005-0000-0000-00008B570000}"/>
    <cellStyle name="Comma [0] 3 9 7 3 3 2" xfId="18416" xr:uid="{00000000-0005-0000-0000-00008C570000}"/>
    <cellStyle name="Comma [0] 3 9 7 3 4" xfId="14877" xr:uid="{00000000-0005-0000-0000-00008D570000}"/>
    <cellStyle name="Comma [0] 3 9 7 3_REKAP IBT" xfId="14882" xr:uid="{00000000-0005-0000-0000-00008E570000}"/>
    <cellStyle name="Comma [0] 3 9 7 4" xfId="14888" xr:uid="{00000000-0005-0000-0000-00008F570000}"/>
    <cellStyle name="Comma [0] 3 9 7 4 2" xfId="14894" xr:uid="{00000000-0005-0000-0000-000090570000}"/>
    <cellStyle name="Comma [0] 3 9 7 5" xfId="14910" xr:uid="{00000000-0005-0000-0000-000091570000}"/>
    <cellStyle name="Comma [0] 3 9 7 5 2" xfId="14913" xr:uid="{00000000-0005-0000-0000-000092570000}"/>
    <cellStyle name="Comma [0] 3 9 7 6" xfId="14927" xr:uid="{00000000-0005-0000-0000-000093570000}"/>
    <cellStyle name="Comma [0] 3 9 7_REKAP IBT" xfId="27836" xr:uid="{00000000-0005-0000-0000-000094570000}"/>
    <cellStyle name="Comma [0] 3 9 8" xfId="27837" xr:uid="{00000000-0005-0000-0000-000095570000}"/>
    <cellStyle name="Comma [0] 3 9 8 2" xfId="24665" xr:uid="{00000000-0005-0000-0000-000096570000}"/>
    <cellStyle name="Comma [0] 3 9 8 2 2" xfId="27838" xr:uid="{00000000-0005-0000-0000-000097570000}"/>
    <cellStyle name="Comma [0] 3 9 8 2 2 2" xfId="27839" xr:uid="{00000000-0005-0000-0000-000098570000}"/>
    <cellStyle name="Comma [0] 3 9 8 2 3" xfId="27840" xr:uid="{00000000-0005-0000-0000-000099570000}"/>
    <cellStyle name="Comma [0] 3 9 8 2 3 2" xfId="27841" xr:uid="{00000000-0005-0000-0000-00009A570000}"/>
    <cellStyle name="Comma [0] 3 9 8 2 4" xfId="27842" xr:uid="{00000000-0005-0000-0000-00009B570000}"/>
    <cellStyle name="Comma [0] 3 9 8 2_REKAP IBT" xfId="27843" xr:uid="{00000000-0005-0000-0000-00009C570000}"/>
    <cellStyle name="Comma [0] 3 9 8 3" xfId="27846" xr:uid="{00000000-0005-0000-0000-00009D570000}"/>
    <cellStyle name="Comma [0] 3 9 8 3 2" xfId="27849" xr:uid="{00000000-0005-0000-0000-00009E570000}"/>
    <cellStyle name="Comma [0] 3 9 8 3 2 2" xfId="27851" xr:uid="{00000000-0005-0000-0000-00009F570000}"/>
    <cellStyle name="Comma [0] 3 9 8 3 3" xfId="27853" xr:uid="{00000000-0005-0000-0000-0000A0570000}"/>
    <cellStyle name="Comma [0] 3 9 8 3 3 2" xfId="27856" xr:uid="{00000000-0005-0000-0000-0000A1570000}"/>
    <cellStyle name="Comma [0] 3 9 8 3 4" xfId="27860" xr:uid="{00000000-0005-0000-0000-0000A2570000}"/>
    <cellStyle name="Comma [0] 3 9 8 3_REKAP IBT" xfId="27863" xr:uid="{00000000-0005-0000-0000-0000A3570000}"/>
    <cellStyle name="Comma [0] 3 9 8 4" xfId="27866" xr:uid="{00000000-0005-0000-0000-0000A4570000}"/>
    <cellStyle name="Comma [0] 3 9 8 4 2" xfId="27867" xr:uid="{00000000-0005-0000-0000-0000A5570000}"/>
    <cellStyle name="Comma [0] 3 9 8 5" xfId="27871" xr:uid="{00000000-0005-0000-0000-0000A6570000}"/>
    <cellStyle name="Comma [0] 3 9 8 5 2" xfId="27872" xr:uid="{00000000-0005-0000-0000-0000A7570000}"/>
    <cellStyle name="Comma [0] 3 9 8 6" xfId="27873" xr:uid="{00000000-0005-0000-0000-0000A8570000}"/>
    <cellStyle name="Comma [0] 3 9 8_REKAP IBT" xfId="7762" xr:uid="{00000000-0005-0000-0000-0000A9570000}"/>
    <cellStyle name="Comma [0] 3 9 9" xfId="27874" xr:uid="{00000000-0005-0000-0000-0000AA570000}"/>
    <cellStyle name="Comma [0] 3 9 9 2" xfId="24678" xr:uid="{00000000-0005-0000-0000-0000AB570000}"/>
    <cellStyle name="Comma [0] 3 9 9 2 2" xfId="5523" xr:uid="{00000000-0005-0000-0000-0000AC570000}"/>
    <cellStyle name="Comma [0] 3 9 9 2 2 2" xfId="27875" xr:uid="{00000000-0005-0000-0000-0000AD570000}"/>
    <cellStyle name="Comma [0] 3 9 9 2 3" xfId="27876" xr:uid="{00000000-0005-0000-0000-0000AE570000}"/>
    <cellStyle name="Comma [0] 3 9 9 2 3 2" xfId="27877" xr:uid="{00000000-0005-0000-0000-0000AF570000}"/>
    <cellStyle name="Comma [0] 3 9 9 2 4" xfId="15325" xr:uid="{00000000-0005-0000-0000-0000B0570000}"/>
    <cellStyle name="Comma [0] 3 9 9 2_REKAP IBT" xfId="10735" xr:uid="{00000000-0005-0000-0000-0000B1570000}"/>
    <cellStyle name="Comma [0] 3 9 9 3" xfId="27878" xr:uid="{00000000-0005-0000-0000-0000B2570000}"/>
    <cellStyle name="Comma [0] 3 9 9 3 2" xfId="5536" xr:uid="{00000000-0005-0000-0000-0000B3570000}"/>
    <cellStyle name="Comma [0] 3 9 9 3 2 2" xfId="15152" xr:uid="{00000000-0005-0000-0000-0000B4570000}"/>
    <cellStyle name="Comma [0] 3 9 9 3 3" xfId="27879" xr:uid="{00000000-0005-0000-0000-0000B5570000}"/>
    <cellStyle name="Comma [0] 3 9 9 3 3 2" xfId="27880" xr:uid="{00000000-0005-0000-0000-0000B6570000}"/>
    <cellStyle name="Comma [0] 3 9 9 3 4" xfId="19868" xr:uid="{00000000-0005-0000-0000-0000B7570000}"/>
    <cellStyle name="Comma [0] 3 9 9 3_REKAP IBT" xfId="27883" xr:uid="{00000000-0005-0000-0000-0000B8570000}"/>
    <cellStyle name="Comma [0] 3 9 9 4" xfId="27884" xr:uid="{00000000-0005-0000-0000-0000B9570000}"/>
    <cellStyle name="Comma [0] 3 9 9 4 2" xfId="6068" xr:uid="{00000000-0005-0000-0000-0000BA570000}"/>
    <cellStyle name="Comma [0] 3 9 9 5" xfId="27885" xr:uid="{00000000-0005-0000-0000-0000BB570000}"/>
    <cellStyle name="Comma [0] 3 9 9 5 2" xfId="2360" xr:uid="{00000000-0005-0000-0000-0000BC570000}"/>
    <cellStyle name="Comma [0] 3 9 9 6" xfId="27886" xr:uid="{00000000-0005-0000-0000-0000BD570000}"/>
    <cellStyle name="Comma [0] 3 9 9_REKAP IBT" xfId="27887" xr:uid="{00000000-0005-0000-0000-0000BE570000}"/>
    <cellStyle name="Comma [0] 3 9_REKAP IBT" xfId="27888" xr:uid="{00000000-0005-0000-0000-0000BF570000}"/>
    <cellStyle name="Comma [0] 3_REKAP IBT" xfId="27889" xr:uid="{00000000-0005-0000-0000-0000C0570000}"/>
    <cellStyle name="Comma [0] 30" xfId="23124" xr:uid="{00000000-0005-0000-0000-0000C1570000}"/>
    <cellStyle name="Comma [0] 30 2" xfId="23126" xr:uid="{00000000-0005-0000-0000-0000C2570000}"/>
    <cellStyle name="Comma [0] 30 2 2" xfId="23129" xr:uid="{00000000-0005-0000-0000-0000C3570000}"/>
    <cellStyle name="Comma [0] 30 3" xfId="23132" xr:uid="{00000000-0005-0000-0000-0000C4570000}"/>
    <cellStyle name="Comma [0] 30 3 2" xfId="23135" xr:uid="{00000000-0005-0000-0000-0000C5570000}"/>
    <cellStyle name="Comma [0] 30 4" xfId="27890" xr:uid="{00000000-0005-0000-0000-0000C6570000}"/>
    <cellStyle name="Comma [0] 30_REKAP IBT" xfId="23138" xr:uid="{00000000-0005-0000-0000-0000C7570000}"/>
    <cellStyle name="Comma [0] 31" xfId="4570" xr:uid="{00000000-0005-0000-0000-0000C8570000}"/>
    <cellStyle name="Comma [0] 31 2" xfId="4574" xr:uid="{00000000-0005-0000-0000-0000C9570000}"/>
    <cellStyle name="Comma [0] 32" xfId="4580" xr:uid="{00000000-0005-0000-0000-0000CA570000}"/>
    <cellStyle name="Comma [0] 32 2" xfId="14691" xr:uid="{00000000-0005-0000-0000-0000CB570000}"/>
    <cellStyle name="Comma [0] 33" xfId="23149" xr:uid="{00000000-0005-0000-0000-0000CC570000}"/>
    <cellStyle name="Comma [0] 33 2" xfId="16968" xr:uid="{00000000-0005-0000-0000-0000CD570000}"/>
    <cellStyle name="Comma [0] 34" xfId="23159" xr:uid="{00000000-0005-0000-0000-0000CE570000}"/>
    <cellStyle name="Comma [0] 35" xfId="26416" xr:uid="{00000000-0005-0000-0000-0000CF570000}"/>
    <cellStyle name="Comma [0] 36" xfId="15946" xr:uid="{00000000-0005-0000-0000-0000D0570000}"/>
    <cellStyle name="Comma [0] 37" xfId="27892" xr:uid="{00000000-0005-0000-0000-0000D1570000}"/>
    <cellStyle name="Comma [0] 38" xfId="27894" xr:uid="{00000000-0005-0000-0000-0000D2570000}"/>
    <cellStyle name="Comma [0] 39" xfId="27896" xr:uid="{00000000-0005-0000-0000-0000D3570000}"/>
    <cellStyle name="Comma [0] 4" xfId="27898" xr:uid="{00000000-0005-0000-0000-0000D4570000}"/>
    <cellStyle name="Comma [0] 4 10" xfId="27899" xr:uid="{00000000-0005-0000-0000-0000D5570000}"/>
    <cellStyle name="Comma [0] 4 10 2" xfId="27901" xr:uid="{00000000-0005-0000-0000-0000D6570000}"/>
    <cellStyle name="Comma [0] 4 10 2 2" xfId="27902" xr:uid="{00000000-0005-0000-0000-0000D7570000}"/>
    <cellStyle name="Comma [0] 4 10 3" xfId="5696" xr:uid="{00000000-0005-0000-0000-0000D8570000}"/>
    <cellStyle name="Comma [0] 4 10 3 2" xfId="27903" xr:uid="{00000000-0005-0000-0000-0000D9570000}"/>
    <cellStyle name="Comma [0] 4 10_REKAP IBT" xfId="27904" xr:uid="{00000000-0005-0000-0000-0000DA570000}"/>
    <cellStyle name="Comma [0] 4 100" xfId="15844" xr:uid="{00000000-0005-0000-0000-0000DB570000}"/>
    <cellStyle name="Comma [0] 4 100 2" xfId="15847" xr:uid="{00000000-0005-0000-0000-0000DC570000}"/>
    <cellStyle name="Comma [0] 4 100 2 2" xfId="27906" xr:uid="{00000000-0005-0000-0000-0000DD570000}"/>
    <cellStyle name="Comma [0] 4 100 3" xfId="15849" xr:uid="{00000000-0005-0000-0000-0000DE570000}"/>
    <cellStyle name="Comma [0] 4 100 3 2" xfId="27907" xr:uid="{00000000-0005-0000-0000-0000DF570000}"/>
    <cellStyle name="Comma [0] 4 100_REKAP IBT" xfId="11784" xr:uid="{00000000-0005-0000-0000-0000E0570000}"/>
    <cellStyle name="Comma [0] 4 101" xfId="15851" xr:uid="{00000000-0005-0000-0000-0000E1570000}"/>
    <cellStyle name="Comma [0] 4 101 2" xfId="15853" xr:uid="{00000000-0005-0000-0000-0000E2570000}"/>
    <cellStyle name="Comma [0] 4 101 2 2" xfId="15109" xr:uid="{00000000-0005-0000-0000-0000E3570000}"/>
    <cellStyle name="Comma [0] 4 101 3" xfId="13386" xr:uid="{00000000-0005-0000-0000-0000E4570000}"/>
    <cellStyle name="Comma [0] 4 101 3 2" xfId="27908" xr:uid="{00000000-0005-0000-0000-0000E5570000}"/>
    <cellStyle name="Comma [0] 4 101_REKAP IBT" xfId="27910" xr:uid="{00000000-0005-0000-0000-0000E6570000}"/>
    <cellStyle name="Comma [0] 4 102" xfId="8546" xr:uid="{00000000-0005-0000-0000-0000E7570000}"/>
    <cellStyle name="Comma [0] 4 102 2" xfId="15855" xr:uid="{00000000-0005-0000-0000-0000E8570000}"/>
    <cellStyle name="Comma [0] 4 102 2 2" xfId="27911" xr:uid="{00000000-0005-0000-0000-0000E9570000}"/>
    <cellStyle name="Comma [0] 4 102 3" xfId="27912" xr:uid="{00000000-0005-0000-0000-0000EA570000}"/>
    <cellStyle name="Comma [0] 4 102 3 2" xfId="27913" xr:uid="{00000000-0005-0000-0000-0000EB570000}"/>
    <cellStyle name="Comma [0] 4 102_REKAP IBT" xfId="27914" xr:uid="{00000000-0005-0000-0000-0000EC570000}"/>
    <cellStyle name="Comma [0] 4 103" xfId="5963" xr:uid="{00000000-0005-0000-0000-0000ED570000}"/>
    <cellStyle name="Comma [0] 4 103 2" xfId="15858" xr:uid="{00000000-0005-0000-0000-0000EE570000}"/>
    <cellStyle name="Comma [0] 4 103 2 2" xfId="27915" xr:uid="{00000000-0005-0000-0000-0000EF570000}"/>
    <cellStyle name="Comma [0] 4 103 3" xfId="27916" xr:uid="{00000000-0005-0000-0000-0000F0570000}"/>
    <cellStyle name="Comma [0] 4 103 3 2" xfId="27917" xr:uid="{00000000-0005-0000-0000-0000F1570000}"/>
    <cellStyle name="Comma [0] 4 103_REKAP IBT" xfId="1193" xr:uid="{00000000-0005-0000-0000-0000F2570000}"/>
    <cellStyle name="Comma [0] 4 104" xfId="15861" xr:uid="{00000000-0005-0000-0000-0000F3570000}"/>
    <cellStyle name="Comma [0] 4 104 2" xfId="27918" xr:uid="{00000000-0005-0000-0000-0000F4570000}"/>
    <cellStyle name="Comma [0] 4 104 2 2" xfId="27919" xr:uid="{00000000-0005-0000-0000-0000F5570000}"/>
    <cellStyle name="Comma [0] 4 104 3" xfId="27920" xr:uid="{00000000-0005-0000-0000-0000F6570000}"/>
    <cellStyle name="Comma [0] 4 104 3 2" xfId="27921" xr:uid="{00000000-0005-0000-0000-0000F7570000}"/>
    <cellStyle name="Comma [0] 4 104_REKAP IBT" xfId="4482" xr:uid="{00000000-0005-0000-0000-0000F8570000}"/>
    <cellStyle name="Comma [0] 4 105" xfId="15863" xr:uid="{00000000-0005-0000-0000-0000F9570000}"/>
    <cellStyle name="Comma [0] 4 105 2" xfId="27922" xr:uid="{00000000-0005-0000-0000-0000FA570000}"/>
    <cellStyle name="Comma [0] 4 105 2 2" xfId="27924" xr:uid="{00000000-0005-0000-0000-0000FB570000}"/>
    <cellStyle name="Comma [0] 4 105 3" xfId="27926" xr:uid="{00000000-0005-0000-0000-0000FC570000}"/>
    <cellStyle name="Comma [0] 4 105 3 2" xfId="27928" xr:uid="{00000000-0005-0000-0000-0000FD570000}"/>
    <cellStyle name="Comma [0] 4 105_REKAP IBT" xfId="15126" xr:uid="{00000000-0005-0000-0000-0000FE570000}"/>
    <cellStyle name="Comma [0] 4 106" xfId="15866" xr:uid="{00000000-0005-0000-0000-0000FF570000}"/>
    <cellStyle name="Comma [0] 4 106 2" xfId="27930" xr:uid="{00000000-0005-0000-0000-000000580000}"/>
    <cellStyle name="Comma [0] 4 106 2 2" xfId="27933" xr:uid="{00000000-0005-0000-0000-000001580000}"/>
    <cellStyle name="Comma [0] 4 106 3" xfId="13411" xr:uid="{00000000-0005-0000-0000-000002580000}"/>
    <cellStyle name="Comma [0] 4 106 3 2" xfId="27935" xr:uid="{00000000-0005-0000-0000-000003580000}"/>
    <cellStyle name="Comma [0] 4 106_REKAP IBT" xfId="27937" xr:uid="{00000000-0005-0000-0000-000004580000}"/>
    <cellStyle name="Comma [0] 4 107" xfId="15869" xr:uid="{00000000-0005-0000-0000-000005580000}"/>
    <cellStyle name="Comma [0] 4 107 2" xfId="27939" xr:uid="{00000000-0005-0000-0000-000006580000}"/>
    <cellStyle name="Comma [0] 4 107 2 2" xfId="27941" xr:uid="{00000000-0005-0000-0000-000007580000}"/>
    <cellStyle name="Comma [0] 4 107 3" xfId="27943" xr:uid="{00000000-0005-0000-0000-000008580000}"/>
    <cellStyle name="Comma [0] 4 107 3 2" xfId="27945" xr:uid="{00000000-0005-0000-0000-000009580000}"/>
    <cellStyle name="Comma [0] 4 107_REKAP IBT" xfId="8565" xr:uid="{00000000-0005-0000-0000-00000A580000}"/>
    <cellStyle name="Comma [0] 4 108" xfId="27947" xr:uid="{00000000-0005-0000-0000-00000B580000}"/>
    <cellStyle name="Comma [0] 4 108 2" xfId="27949" xr:uid="{00000000-0005-0000-0000-00000C580000}"/>
    <cellStyle name="Comma [0] 4 108 2 2" xfId="22791" xr:uid="{00000000-0005-0000-0000-00000D580000}"/>
    <cellStyle name="Comma [0] 4 108 3" xfId="27951" xr:uid="{00000000-0005-0000-0000-00000E580000}"/>
    <cellStyle name="Comma [0] 4 108 3 2" xfId="27953" xr:uid="{00000000-0005-0000-0000-00000F580000}"/>
    <cellStyle name="Comma [0] 4 108_REKAP IBT" xfId="27955" xr:uid="{00000000-0005-0000-0000-000010580000}"/>
    <cellStyle name="Comma [0] 4 109" xfId="27957" xr:uid="{00000000-0005-0000-0000-000011580000}"/>
    <cellStyle name="Comma [0] 4 109 2" xfId="27959" xr:uid="{00000000-0005-0000-0000-000012580000}"/>
    <cellStyle name="Comma [0] 4 109 2 2" xfId="9562" xr:uid="{00000000-0005-0000-0000-000013580000}"/>
    <cellStyle name="Comma [0] 4 109 3" xfId="27961" xr:uid="{00000000-0005-0000-0000-000014580000}"/>
    <cellStyle name="Comma [0] 4 109 3 2" xfId="10143" xr:uid="{00000000-0005-0000-0000-000015580000}"/>
    <cellStyle name="Comma [0] 4 109_REKAP IBT" xfId="27963" xr:uid="{00000000-0005-0000-0000-000016580000}"/>
    <cellStyle name="Comma [0] 4 11" xfId="27965" xr:uid="{00000000-0005-0000-0000-000017580000}"/>
    <cellStyle name="Comma [0] 4 11 2" xfId="27966" xr:uid="{00000000-0005-0000-0000-000018580000}"/>
    <cellStyle name="Comma [0] 4 11 2 2" xfId="27967" xr:uid="{00000000-0005-0000-0000-000019580000}"/>
    <cellStyle name="Comma [0] 4 11 3" xfId="27968" xr:uid="{00000000-0005-0000-0000-00001A580000}"/>
    <cellStyle name="Comma [0] 4 11 3 2" xfId="27969" xr:uid="{00000000-0005-0000-0000-00001B580000}"/>
    <cellStyle name="Comma [0] 4 11_REKAP IBT" xfId="27970" xr:uid="{00000000-0005-0000-0000-00001C580000}"/>
    <cellStyle name="Comma [0] 4 110" xfId="15864" xr:uid="{00000000-0005-0000-0000-00001D580000}"/>
    <cellStyle name="Comma [0] 4 110 2" xfId="27923" xr:uid="{00000000-0005-0000-0000-00001E580000}"/>
    <cellStyle name="Comma [0] 4 110 2 2" xfId="27925" xr:uid="{00000000-0005-0000-0000-00001F580000}"/>
    <cellStyle name="Comma [0] 4 110 3" xfId="27927" xr:uid="{00000000-0005-0000-0000-000020580000}"/>
    <cellStyle name="Comma [0] 4 110 3 2" xfId="27929" xr:uid="{00000000-0005-0000-0000-000021580000}"/>
    <cellStyle name="Comma [0] 4 110_REKAP IBT" xfId="15127" xr:uid="{00000000-0005-0000-0000-000022580000}"/>
    <cellStyle name="Comma [0] 4 111" xfId="15867" xr:uid="{00000000-0005-0000-0000-000023580000}"/>
    <cellStyle name="Comma [0] 4 111 2" xfId="27931" xr:uid="{00000000-0005-0000-0000-000024580000}"/>
    <cellStyle name="Comma [0] 4 111 2 2" xfId="27934" xr:uid="{00000000-0005-0000-0000-000025580000}"/>
    <cellStyle name="Comma [0] 4 111 3" xfId="13412" xr:uid="{00000000-0005-0000-0000-000026580000}"/>
    <cellStyle name="Comma [0] 4 111 3 2" xfId="27936" xr:uid="{00000000-0005-0000-0000-000027580000}"/>
    <cellStyle name="Comma [0] 4 111_REKAP IBT" xfId="27938" xr:uid="{00000000-0005-0000-0000-000028580000}"/>
    <cellStyle name="Comma [0] 4 112" xfId="15870" xr:uid="{00000000-0005-0000-0000-000029580000}"/>
    <cellStyle name="Comma [0] 4 112 2" xfId="27940" xr:uid="{00000000-0005-0000-0000-00002A580000}"/>
    <cellStyle name="Comma [0] 4 112 2 2" xfId="27942" xr:uid="{00000000-0005-0000-0000-00002B580000}"/>
    <cellStyle name="Comma [0] 4 112 3" xfId="27944" xr:uid="{00000000-0005-0000-0000-00002C580000}"/>
    <cellStyle name="Comma [0] 4 112 3 2" xfId="27946" xr:uid="{00000000-0005-0000-0000-00002D580000}"/>
    <cellStyle name="Comma [0] 4 112_REKAP IBT" xfId="8566" xr:uid="{00000000-0005-0000-0000-00002E580000}"/>
    <cellStyle name="Comma [0] 4 113" xfId="27948" xr:uid="{00000000-0005-0000-0000-00002F580000}"/>
    <cellStyle name="Comma [0] 4 113 2" xfId="27950" xr:uid="{00000000-0005-0000-0000-000030580000}"/>
    <cellStyle name="Comma [0] 4 113 2 2" xfId="22792" xr:uid="{00000000-0005-0000-0000-000031580000}"/>
    <cellStyle name="Comma [0] 4 113 3" xfId="27952" xr:uid="{00000000-0005-0000-0000-000032580000}"/>
    <cellStyle name="Comma [0] 4 113 3 2" xfId="27954" xr:uid="{00000000-0005-0000-0000-000033580000}"/>
    <cellStyle name="Comma [0] 4 113_REKAP IBT" xfId="27956" xr:uid="{00000000-0005-0000-0000-000034580000}"/>
    <cellStyle name="Comma [0] 4 114" xfId="27958" xr:uid="{00000000-0005-0000-0000-000035580000}"/>
    <cellStyle name="Comma [0] 4 114 2" xfId="27960" xr:uid="{00000000-0005-0000-0000-000036580000}"/>
    <cellStyle name="Comma [0] 4 114 2 2" xfId="9563" xr:uid="{00000000-0005-0000-0000-000037580000}"/>
    <cellStyle name="Comma [0] 4 114 3" xfId="27962" xr:uid="{00000000-0005-0000-0000-000038580000}"/>
    <cellStyle name="Comma [0] 4 114 3 2" xfId="10144" xr:uid="{00000000-0005-0000-0000-000039580000}"/>
    <cellStyle name="Comma [0] 4 114_REKAP IBT" xfId="27964" xr:uid="{00000000-0005-0000-0000-00003A580000}"/>
    <cellStyle name="Comma [0] 4 115" xfId="27971" xr:uid="{00000000-0005-0000-0000-00003B580000}"/>
    <cellStyle name="Comma [0] 4 115 2" xfId="27973" xr:uid="{00000000-0005-0000-0000-00003C580000}"/>
    <cellStyle name="Comma [0] 4 115 2 2" xfId="6002" xr:uid="{00000000-0005-0000-0000-00003D580000}"/>
    <cellStyle name="Comma [0] 4 115 3" xfId="22280" xr:uid="{00000000-0005-0000-0000-00003E580000}"/>
    <cellStyle name="Comma [0] 4 115 3 2" xfId="27975" xr:uid="{00000000-0005-0000-0000-00003F580000}"/>
    <cellStyle name="Comma [0] 4 115_REKAP IBT" xfId="27977" xr:uid="{00000000-0005-0000-0000-000040580000}"/>
    <cellStyle name="Comma [0] 4 116" xfId="27979" xr:uid="{00000000-0005-0000-0000-000041580000}"/>
    <cellStyle name="Comma [0] 4 116 2" xfId="27981" xr:uid="{00000000-0005-0000-0000-000042580000}"/>
    <cellStyle name="Comma [0] 4 116 2 2" xfId="27983" xr:uid="{00000000-0005-0000-0000-000043580000}"/>
    <cellStyle name="Comma [0] 4 116 3" xfId="13442" xr:uid="{00000000-0005-0000-0000-000044580000}"/>
    <cellStyle name="Comma [0] 4 116 3 2" xfId="27985" xr:uid="{00000000-0005-0000-0000-000045580000}"/>
    <cellStyle name="Comma [0] 4 116_REKAP IBT" xfId="27987" xr:uid="{00000000-0005-0000-0000-000046580000}"/>
    <cellStyle name="Comma [0] 4 117" xfId="27989" xr:uid="{00000000-0005-0000-0000-000047580000}"/>
    <cellStyle name="Comma [0] 4 117 2" xfId="27991" xr:uid="{00000000-0005-0000-0000-000048580000}"/>
    <cellStyle name="Comma [0] 4 117 2 2" xfId="27993" xr:uid="{00000000-0005-0000-0000-000049580000}"/>
    <cellStyle name="Comma [0] 4 117 3" xfId="27995" xr:uid="{00000000-0005-0000-0000-00004A580000}"/>
    <cellStyle name="Comma [0] 4 117 3 2" xfId="27997" xr:uid="{00000000-0005-0000-0000-00004B580000}"/>
    <cellStyle name="Comma [0] 4 117_REKAP IBT" xfId="14327" xr:uid="{00000000-0005-0000-0000-00004C580000}"/>
    <cellStyle name="Comma [0] 4 118" xfId="16020" xr:uid="{00000000-0005-0000-0000-00004D580000}"/>
    <cellStyle name="Comma [0] 4 118 2" xfId="27999" xr:uid="{00000000-0005-0000-0000-00004E580000}"/>
    <cellStyle name="Comma [0] 4 118 2 2" xfId="28001" xr:uid="{00000000-0005-0000-0000-00004F580000}"/>
    <cellStyle name="Comma [0] 4 118 3" xfId="28003" xr:uid="{00000000-0005-0000-0000-000050580000}"/>
    <cellStyle name="Comma [0] 4 118 3 2" xfId="28007" xr:uid="{00000000-0005-0000-0000-000051580000}"/>
    <cellStyle name="Comma [0] 4 118_REKAP IBT" xfId="23751" xr:uid="{00000000-0005-0000-0000-000052580000}"/>
    <cellStyle name="Comma [0] 4 119" xfId="28009" xr:uid="{00000000-0005-0000-0000-000053580000}"/>
    <cellStyle name="Comma [0] 4 119 2" xfId="28011" xr:uid="{00000000-0005-0000-0000-000054580000}"/>
    <cellStyle name="Comma [0] 4 119 2 2" xfId="28013" xr:uid="{00000000-0005-0000-0000-000055580000}"/>
    <cellStyle name="Comma [0] 4 119 3" xfId="28015" xr:uid="{00000000-0005-0000-0000-000056580000}"/>
    <cellStyle name="Comma [0] 4 119 3 2" xfId="28017" xr:uid="{00000000-0005-0000-0000-000057580000}"/>
    <cellStyle name="Comma [0] 4 119_REKAP IBT" xfId="19708" xr:uid="{00000000-0005-0000-0000-000058580000}"/>
    <cellStyle name="Comma [0] 4 12" xfId="28019" xr:uid="{00000000-0005-0000-0000-000059580000}"/>
    <cellStyle name="Comma [0] 4 12 2" xfId="28020" xr:uid="{00000000-0005-0000-0000-00005A580000}"/>
    <cellStyle name="Comma [0] 4 12 2 2" xfId="28021" xr:uid="{00000000-0005-0000-0000-00005B580000}"/>
    <cellStyle name="Comma [0] 4 12 3" xfId="28022" xr:uid="{00000000-0005-0000-0000-00005C580000}"/>
    <cellStyle name="Comma [0] 4 12 3 2" xfId="28023" xr:uid="{00000000-0005-0000-0000-00005D580000}"/>
    <cellStyle name="Comma [0] 4 12_REKAP IBT" xfId="20044" xr:uid="{00000000-0005-0000-0000-00005E580000}"/>
    <cellStyle name="Comma [0] 4 120" xfId="27972" xr:uid="{00000000-0005-0000-0000-00005F580000}"/>
    <cellStyle name="Comma [0] 4 120 2" xfId="27974" xr:uid="{00000000-0005-0000-0000-000060580000}"/>
    <cellStyle name="Comma [0] 4 120 2 2" xfId="6003" xr:uid="{00000000-0005-0000-0000-000061580000}"/>
    <cellStyle name="Comma [0] 4 120 3" xfId="22281" xr:uid="{00000000-0005-0000-0000-000062580000}"/>
    <cellStyle name="Comma [0] 4 120 3 2" xfId="27976" xr:uid="{00000000-0005-0000-0000-000063580000}"/>
    <cellStyle name="Comma [0] 4 120_REKAP IBT" xfId="27978" xr:uid="{00000000-0005-0000-0000-000064580000}"/>
    <cellStyle name="Comma [0] 4 121" xfId="27980" xr:uid="{00000000-0005-0000-0000-000065580000}"/>
    <cellStyle name="Comma [0] 4 121 2" xfId="27982" xr:uid="{00000000-0005-0000-0000-000066580000}"/>
    <cellStyle name="Comma [0] 4 121 2 2" xfId="27984" xr:uid="{00000000-0005-0000-0000-000067580000}"/>
    <cellStyle name="Comma [0] 4 121 3" xfId="13443" xr:uid="{00000000-0005-0000-0000-000068580000}"/>
    <cellStyle name="Comma [0] 4 121 3 2" xfId="27986" xr:uid="{00000000-0005-0000-0000-000069580000}"/>
    <cellStyle name="Comma [0] 4 121_REKAP IBT" xfId="27988" xr:uid="{00000000-0005-0000-0000-00006A580000}"/>
    <cellStyle name="Comma [0] 4 122" xfId="27990" xr:uid="{00000000-0005-0000-0000-00006B580000}"/>
    <cellStyle name="Comma [0] 4 122 2" xfId="27992" xr:uid="{00000000-0005-0000-0000-00006C580000}"/>
    <cellStyle name="Comma [0] 4 122 2 2" xfId="27994" xr:uid="{00000000-0005-0000-0000-00006D580000}"/>
    <cellStyle name="Comma [0] 4 122 3" xfId="27996" xr:uid="{00000000-0005-0000-0000-00006E580000}"/>
    <cellStyle name="Comma [0] 4 122 3 2" xfId="27998" xr:uid="{00000000-0005-0000-0000-00006F580000}"/>
    <cellStyle name="Comma [0] 4 122_REKAP IBT" xfId="14328" xr:uid="{00000000-0005-0000-0000-000070580000}"/>
    <cellStyle name="Comma [0] 4 123" xfId="16021" xr:uid="{00000000-0005-0000-0000-000071580000}"/>
    <cellStyle name="Comma [0] 4 123 2" xfId="28000" xr:uid="{00000000-0005-0000-0000-000072580000}"/>
    <cellStyle name="Comma [0] 4 123 2 2" xfId="28002" xr:uid="{00000000-0005-0000-0000-000073580000}"/>
    <cellStyle name="Comma [0] 4 123 3" xfId="28004" xr:uid="{00000000-0005-0000-0000-000074580000}"/>
    <cellStyle name="Comma [0] 4 123 3 2" xfId="28008" xr:uid="{00000000-0005-0000-0000-000075580000}"/>
    <cellStyle name="Comma [0] 4 123_REKAP IBT" xfId="23752" xr:uid="{00000000-0005-0000-0000-000076580000}"/>
    <cellStyle name="Comma [0] 4 124" xfId="28010" xr:uid="{00000000-0005-0000-0000-000077580000}"/>
    <cellStyle name="Comma [0] 4 124 2" xfId="28012" xr:uid="{00000000-0005-0000-0000-000078580000}"/>
    <cellStyle name="Comma [0] 4 124 2 2" xfId="28014" xr:uid="{00000000-0005-0000-0000-000079580000}"/>
    <cellStyle name="Comma [0] 4 124 3" xfId="28016" xr:uid="{00000000-0005-0000-0000-00007A580000}"/>
    <cellStyle name="Comma [0] 4 124 3 2" xfId="28018" xr:uid="{00000000-0005-0000-0000-00007B580000}"/>
    <cellStyle name="Comma [0] 4 124_REKAP IBT" xfId="19709" xr:uid="{00000000-0005-0000-0000-00007C580000}"/>
    <cellStyle name="Comma [0] 4 125" xfId="28024" xr:uid="{00000000-0005-0000-0000-00007D580000}"/>
    <cellStyle name="Comma [0] 4 125 2" xfId="28026" xr:uid="{00000000-0005-0000-0000-00007E580000}"/>
    <cellStyle name="Comma [0] 4 125 2 2" xfId="28028" xr:uid="{00000000-0005-0000-0000-00007F580000}"/>
    <cellStyle name="Comma [0] 4 125 3" xfId="28030" xr:uid="{00000000-0005-0000-0000-000080580000}"/>
    <cellStyle name="Comma [0] 4 125 3 2" xfId="28032" xr:uid="{00000000-0005-0000-0000-000081580000}"/>
    <cellStyle name="Comma [0] 4 125_REKAP IBT" xfId="28036" xr:uid="{00000000-0005-0000-0000-000082580000}"/>
    <cellStyle name="Comma [0] 4 126" xfId="28038" xr:uid="{00000000-0005-0000-0000-000083580000}"/>
    <cellStyle name="Comma [0] 4 126 2" xfId="28040" xr:uid="{00000000-0005-0000-0000-000084580000}"/>
    <cellStyle name="Comma [0] 4 126 2 2" xfId="28042" xr:uid="{00000000-0005-0000-0000-000085580000}"/>
    <cellStyle name="Comma [0] 4 126 3" xfId="28044" xr:uid="{00000000-0005-0000-0000-000086580000}"/>
    <cellStyle name="Comma [0] 4 126 3 2" xfId="11818" xr:uid="{00000000-0005-0000-0000-000087580000}"/>
    <cellStyle name="Comma [0] 4 126_REKAP IBT" xfId="15136" xr:uid="{00000000-0005-0000-0000-000088580000}"/>
    <cellStyle name="Comma [0] 4 127" xfId="28046" xr:uid="{00000000-0005-0000-0000-000089580000}"/>
    <cellStyle name="Comma [0] 4 127 2" xfId="28048" xr:uid="{00000000-0005-0000-0000-00008A580000}"/>
    <cellStyle name="Comma [0] 4 127 2 2" xfId="28051" xr:uid="{00000000-0005-0000-0000-00008B580000}"/>
    <cellStyle name="Comma [0] 4 127 3" xfId="28053" xr:uid="{00000000-0005-0000-0000-00008C580000}"/>
    <cellStyle name="Comma [0] 4 127 3 2" xfId="16329" xr:uid="{00000000-0005-0000-0000-00008D580000}"/>
    <cellStyle name="Comma [0] 4 127_REKAP IBT" xfId="28055" xr:uid="{00000000-0005-0000-0000-00008E580000}"/>
    <cellStyle name="Comma [0] 4 128" xfId="28057" xr:uid="{00000000-0005-0000-0000-00008F580000}"/>
    <cellStyle name="Comma [0] 4 128 2" xfId="28061" xr:uid="{00000000-0005-0000-0000-000090580000}"/>
    <cellStyle name="Comma [0] 4 128 2 2" xfId="28064" xr:uid="{00000000-0005-0000-0000-000091580000}"/>
    <cellStyle name="Comma [0] 4 128 3" xfId="28067" xr:uid="{00000000-0005-0000-0000-000092580000}"/>
    <cellStyle name="Comma [0] 4 128 3 2" xfId="28070" xr:uid="{00000000-0005-0000-0000-000093580000}"/>
    <cellStyle name="Comma [0] 4 128_REKAP IBT" xfId="28072" xr:uid="{00000000-0005-0000-0000-000094580000}"/>
    <cellStyle name="Comma [0] 4 129" xfId="28074" xr:uid="{00000000-0005-0000-0000-000095580000}"/>
    <cellStyle name="Comma [0] 4 129 2" xfId="28078" xr:uid="{00000000-0005-0000-0000-000096580000}"/>
    <cellStyle name="Comma [0] 4 129 2 2" xfId="28081" xr:uid="{00000000-0005-0000-0000-000097580000}"/>
    <cellStyle name="Comma [0] 4 129 3" xfId="28084" xr:uid="{00000000-0005-0000-0000-000098580000}"/>
    <cellStyle name="Comma [0] 4 129 3 2" xfId="28087" xr:uid="{00000000-0005-0000-0000-000099580000}"/>
    <cellStyle name="Comma [0] 4 129_REKAP IBT" xfId="28089" xr:uid="{00000000-0005-0000-0000-00009A580000}"/>
    <cellStyle name="Comma [0] 4 13" xfId="28091" xr:uid="{00000000-0005-0000-0000-00009B580000}"/>
    <cellStyle name="Comma [0] 4 13 2" xfId="28092" xr:uid="{00000000-0005-0000-0000-00009C580000}"/>
    <cellStyle name="Comma [0] 4 13 2 2" xfId="28093" xr:uid="{00000000-0005-0000-0000-00009D580000}"/>
    <cellStyle name="Comma [0] 4 13 3" xfId="28094" xr:uid="{00000000-0005-0000-0000-00009E580000}"/>
    <cellStyle name="Comma [0] 4 13 3 2" xfId="28095" xr:uid="{00000000-0005-0000-0000-00009F580000}"/>
    <cellStyle name="Comma [0] 4 13_REKAP IBT" xfId="28096" xr:uid="{00000000-0005-0000-0000-0000A0580000}"/>
    <cellStyle name="Comma [0] 4 130" xfId="28025" xr:uid="{00000000-0005-0000-0000-0000A1580000}"/>
    <cellStyle name="Comma [0] 4 130 2" xfId="28027" xr:uid="{00000000-0005-0000-0000-0000A2580000}"/>
    <cellStyle name="Comma [0] 4 130 2 2" xfId="28029" xr:uid="{00000000-0005-0000-0000-0000A3580000}"/>
    <cellStyle name="Comma [0] 4 130 3" xfId="28031" xr:uid="{00000000-0005-0000-0000-0000A4580000}"/>
    <cellStyle name="Comma [0] 4 130 3 2" xfId="28033" xr:uid="{00000000-0005-0000-0000-0000A5580000}"/>
    <cellStyle name="Comma [0] 4 130_REKAP IBT" xfId="28037" xr:uid="{00000000-0005-0000-0000-0000A6580000}"/>
    <cellStyle name="Comma [0] 4 131" xfId="28039" xr:uid="{00000000-0005-0000-0000-0000A7580000}"/>
    <cellStyle name="Comma [0] 4 131 2" xfId="28041" xr:uid="{00000000-0005-0000-0000-0000A8580000}"/>
    <cellStyle name="Comma [0] 4 131 2 2" xfId="28043" xr:uid="{00000000-0005-0000-0000-0000A9580000}"/>
    <cellStyle name="Comma [0] 4 131 3" xfId="28045" xr:uid="{00000000-0005-0000-0000-0000AA580000}"/>
    <cellStyle name="Comma [0] 4 131 3 2" xfId="11819" xr:uid="{00000000-0005-0000-0000-0000AB580000}"/>
    <cellStyle name="Comma [0] 4 131_REKAP IBT" xfId="15137" xr:uid="{00000000-0005-0000-0000-0000AC580000}"/>
    <cellStyle name="Comma [0] 4 132" xfId="28047" xr:uid="{00000000-0005-0000-0000-0000AD580000}"/>
    <cellStyle name="Comma [0] 4 132 2" xfId="28049" xr:uid="{00000000-0005-0000-0000-0000AE580000}"/>
    <cellStyle name="Comma [0] 4 132 2 2" xfId="28052" xr:uid="{00000000-0005-0000-0000-0000AF580000}"/>
    <cellStyle name="Comma [0] 4 132 3" xfId="28054" xr:uid="{00000000-0005-0000-0000-0000B0580000}"/>
    <cellStyle name="Comma [0] 4 132 3 2" xfId="16330" xr:uid="{00000000-0005-0000-0000-0000B1580000}"/>
    <cellStyle name="Comma [0] 4 132_REKAP IBT" xfId="28056" xr:uid="{00000000-0005-0000-0000-0000B2580000}"/>
    <cellStyle name="Comma [0] 4 133" xfId="28058" xr:uid="{00000000-0005-0000-0000-0000B3580000}"/>
    <cellStyle name="Comma [0] 4 133 2" xfId="28062" xr:uid="{00000000-0005-0000-0000-0000B4580000}"/>
    <cellStyle name="Comma [0] 4 133 2 2" xfId="28065" xr:uid="{00000000-0005-0000-0000-0000B5580000}"/>
    <cellStyle name="Comma [0] 4 133 3" xfId="28068" xr:uid="{00000000-0005-0000-0000-0000B6580000}"/>
    <cellStyle name="Comma [0] 4 133 3 2" xfId="28071" xr:uid="{00000000-0005-0000-0000-0000B7580000}"/>
    <cellStyle name="Comma [0] 4 133_REKAP IBT" xfId="28073" xr:uid="{00000000-0005-0000-0000-0000B8580000}"/>
    <cellStyle name="Comma [0] 4 134" xfId="28075" xr:uid="{00000000-0005-0000-0000-0000B9580000}"/>
    <cellStyle name="Comma [0] 4 134 2" xfId="28079" xr:uid="{00000000-0005-0000-0000-0000BA580000}"/>
    <cellStyle name="Comma [0] 4 134 2 2" xfId="28082" xr:uid="{00000000-0005-0000-0000-0000BB580000}"/>
    <cellStyle name="Comma [0] 4 134 3" xfId="28085" xr:uid="{00000000-0005-0000-0000-0000BC580000}"/>
    <cellStyle name="Comma [0] 4 134 3 2" xfId="28088" xr:uid="{00000000-0005-0000-0000-0000BD580000}"/>
    <cellStyle name="Comma [0] 4 134_REKAP IBT" xfId="28090" xr:uid="{00000000-0005-0000-0000-0000BE580000}"/>
    <cellStyle name="Comma [0] 4 135" xfId="28097" xr:uid="{00000000-0005-0000-0000-0000BF580000}"/>
    <cellStyle name="Comma [0] 4 135 2" xfId="28098" xr:uid="{00000000-0005-0000-0000-0000C0580000}"/>
    <cellStyle name="Comma [0] 4 135 2 2" xfId="19122" xr:uid="{00000000-0005-0000-0000-0000C1580000}"/>
    <cellStyle name="Comma [0] 4 135 3" xfId="28099" xr:uid="{00000000-0005-0000-0000-0000C2580000}"/>
    <cellStyle name="Comma [0] 4 135 3 2" xfId="28100" xr:uid="{00000000-0005-0000-0000-0000C3580000}"/>
    <cellStyle name="Comma [0] 4 135_REKAP IBT" xfId="28101" xr:uid="{00000000-0005-0000-0000-0000C4580000}"/>
    <cellStyle name="Comma [0] 4 136" xfId="28103" xr:uid="{00000000-0005-0000-0000-0000C5580000}"/>
    <cellStyle name="Comma [0] 4 136 2" xfId="28104" xr:uid="{00000000-0005-0000-0000-0000C6580000}"/>
    <cellStyle name="Comma [0] 4 136 2 2" xfId="28105" xr:uid="{00000000-0005-0000-0000-0000C7580000}"/>
    <cellStyle name="Comma [0] 4 136 3" xfId="28106" xr:uid="{00000000-0005-0000-0000-0000C8580000}"/>
    <cellStyle name="Comma [0] 4 136 3 2" xfId="28107" xr:uid="{00000000-0005-0000-0000-0000C9580000}"/>
    <cellStyle name="Comma [0] 4 136 4" xfId="28109" xr:uid="{00000000-0005-0000-0000-0000CA580000}"/>
    <cellStyle name="Comma [0] 4 136_REKAP IBT" xfId="28110" xr:uid="{00000000-0005-0000-0000-0000CB580000}"/>
    <cellStyle name="Comma [0] 4 137" xfId="28112" xr:uid="{00000000-0005-0000-0000-0000CC580000}"/>
    <cellStyle name="Comma [0] 4 138" xfId="49921" xr:uid="{00000000-0005-0000-0000-0000CD580000}"/>
    <cellStyle name="Comma [0] 4 14" xfId="27850" xr:uid="{00000000-0005-0000-0000-0000CE580000}"/>
    <cellStyle name="Comma [0] 4 14 2" xfId="27852" xr:uid="{00000000-0005-0000-0000-0000CF580000}"/>
    <cellStyle name="Comma [0] 4 14 2 2" xfId="28115" xr:uid="{00000000-0005-0000-0000-0000D0580000}"/>
    <cellStyle name="Comma [0] 4 14 3" xfId="28116" xr:uid="{00000000-0005-0000-0000-0000D1580000}"/>
    <cellStyle name="Comma [0] 4 14 3 2" xfId="22486" xr:uid="{00000000-0005-0000-0000-0000D2580000}"/>
    <cellStyle name="Comma [0] 4 14_REKAP IBT" xfId="28119" xr:uid="{00000000-0005-0000-0000-0000D3580000}"/>
    <cellStyle name="Comma [0] 4 15" xfId="27854" xr:uid="{00000000-0005-0000-0000-0000D4580000}"/>
    <cellStyle name="Comma [0] 4 15 2" xfId="27857" xr:uid="{00000000-0005-0000-0000-0000D5580000}"/>
    <cellStyle name="Comma [0] 4 15 2 2" xfId="28120" xr:uid="{00000000-0005-0000-0000-0000D6580000}"/>
    <cellStyle name="Comma [0] 4 15 3" xfId="28122" xr:uid="{00000000-0005-0000-0000-0000D7580000}"/>
    <cellStyle name="Comma [0] 4 15 3 2" xfId="28124" xr:uid="{00000000-0005-0000-0000-0000D8580000}"/>
    <cellStyle name="Comma [0] 4 15_REKAP IBT" xfId="1697" xr:uid="{00000000-0005-0000-0000-0000D9580000}"/>
    <cellStyle name="Comma [0] 4 16" xfId="27861" xr:uid="{00000000-0005-0000-0000-0000DA580000}"/>
    <cellStyle name="Comma [0] 4 16 2" xfId="274" xr:uid="{00000000-0005-0000-0000-0000DB580000}"/>
    <cellStyle name="Comma [0] 4 16 2 2" xfId="16145" xr:uid="{00000000-0005-0000-0000-0000DC580000}"/>
    <cellStyle name="Comma [0] 4 16 3" xfId="28126" xr:uid="{00000000-0005-0000-0000-0000DD580000}"/>
    <cellStyle name="Comma [0] 4 16 3 2" xfId="13794" xr:uid="{00000000-0005-0000-0000-0000DE580000}"/>
    <cellStyle name="Comma [0] 4 16_REKAP IBT" xfId="28128" xr:uid="{00000000-0005-0000-0000-0000DF580000}"/>
    <cellStyle name="Comma [0] 4 17" xfId="28130" xr:uid="{00000000-0005-0000-0000-0000E0580000}"/>
    <cellStyle name="Comma [0] 4 17 2" xfId="28132" xr:uid="{00000000-0005-0000-0000-0000E1580000}"/>
    <cellStyle name="Comma [0] 4 17 2 2" xfId="28135" xr:uid="{00000000-0005-0000-0000-0000E2580000}"/>
    <cellStyle name="Comma [0] 4 17 3" xfId="28137" xr:uid="{00000000-0005-0000-0000-0000E3580000}"/>
    <cellStyle name="Comma [0] 4 17 3 2" xfId="28139" xr:uid="{00000000-0005-0000-0000-0000E4580000}"/>
    <cellStyle name="Comma [0] 4 17_REKAP IBT" xfId="28141" xr:uid="{00000000-0005-0000-0000-0000E5580000}"/>
    <cellStyle name="Comma [0] 4 18" xfId="11566" xr:uid="{00000000-0005-0000-0000-0000E6580000}"/>
    <cellStyle name="Comma [0] 4 18 2" xfId="28143" xr:uid="{00000000-0005-0000-0000-0000E7580000}"/>
    <cellStyle name="Comma [0] 4 18 2 2" xfId="28145" xr:uid="{00000000-0005-0000-0000-0000E8580000}"/>
    <cellStyle name="Comma [0] 4 18 3" xfId="28147" xr:uid="{00000000-0005-0000-0000-0000E9580000}"/>
    <cellStyle name="Comma [0] 4 18 3 2" xfId="28151" xr:uid="{00000000-0005-0000-0000-0000EA580000}"/>
    <cellStyle name="Comma [0] 4 18_REKAP IBT" xfId="28153" xr:uid="{00000000-0005-0000-0000-0000EB580000}"/>
    <cellStyle name="Comma [0] 4 19" xfId="28155" xr:uid="{00000000-0005-0000-0000-0000EC580000}"/>
    <cellStyle name="Comma [0] 4 19 2" xfId="28157" xr:uid="{00000000-0005-0000-0000-0000ED580000}"/>
    <cellStyle name="Comma [0] 4 19 2 2" xfId="28160" xr:uid="{00000000-0005-0000-0000-0000EE580000}"/>
    <cellStyle name="Comma [0] 4 19 3" xfId="28162" xr:uid="{00000000-0005-0000-0000-0000EF580000}"/>
    <cellStyle name="Comma [0] 4 19 3 2" xfId="28167" xr:uid="{00000000-0005-0000-0000-0000F0580000}"/>
    <cellStyle name="Comma [0] 4 19_REKAP IBT" xfId="20080" xr:uid="{00000000-0005-0000-0000-0000F1580000}"/>
    <cellStyle name="Comma [0] 4 2" xfId="28169" xr:uid="{00000000-0005-0000-0000-0000F2580000}"/>
    <cellStyle name="Comma [0] 4 2 2" xfId="28170" xr:uid="{00000000-0005-0000-0000-0000F3580000}"/>
    <cellStyle name="Comma [0] 4 2 2 2" xfId="28174" xr:uid="{00000000-0005-0000-0000-0000F4580000}"/>
    <cellStyle name="Comma [0] 4 2 2 3" xfId="28177" xr:uid="{00000000-0005-0000-0000-0000F5580000}"/>
    <cellStyle name="Comma [0] 4 2 3" xfId="28178" xr:uid="{00000000-0005-0000-0000-0000F6580000}"/>
    <cellStyle name="Comma [0] 4 2 4" xfId="28179" xr:uid="{00000000-0005-0000-0000-0000F7580000}"/>
    <cellStyle name="Comma [0] 4 2_REKAP IBT" xfId="1534" xr:uid="{00000000-0005-0000-0000-0000F8580000}"/>
    <cellStyle name="Comma [0] 4 20" xfId="27855" xr:uid="{00000000-0005-0000-0000-0000F9580000}"/>
    <cellStyle name="Comma [0] 4 20 2" xfId="27858" xr:uid="{00000000-0005-0000-0000-0000FA580000}"/>
    <cellStyle name="Comma [0] 4 20 2 2" xfId="28121" xr:uid="{00000000-0005-0000-0000-0000FB580000}"/>
    <cellStyle name="Comma [0] 4 20 3" xfId="28123" xr:uid="{00000000-0005-0000-0000-0000FC580000}"/>
    <cellStyle name="Comma [0] 4 20 3 2" xfId="28125" xr:uid="{00000000-0005-0000-0000-0000FD580000}"/>
    <cellStyle name="Comma [0] 4 20_REKAP IBT" xfId="1698" xr:uid="{00000000-0005-0000-0000-0000FE580000}"/>
    <cellStyle name="Comma [0] 4 21" xfId="27862" xr:uid="{00000000-0005-0000-0000-0000FF580000}"/>
    <cellStyle name="Comma [0] 4 21 2" xfId="275" xr:uid="{00000000-0005-0000-0000-000000590000}"/>
    <cellStyle name="Comma [0] 4 21 2 2" xfId="16146" xr:uid="{00000000-0005-0000-0000-000001590000}"/>
    <cellStyle name="Comma [0] 4 21 3" xfId="28127" xr:uid="{00000000-0005-0000-0000-000002590000}"/>
    <cellStyle name="Comma [0] 4 21 3 2" xfId="13795" xr:uid="{00000000-0005-0000-0000-000003590000}"/>
    <cellStyle name="Comma [0] 4 21_REKAP IBT" xfId="28129" xr:uid="{00000000-0005-0000-0000-000004590000}"/>
    <cellStyle name="Comma [0] 4 22" xfId="28131" xr:uid="{00000000-0005-0000-0000-000005590000}"/>
    <cellStyle name="Comma [0] 4 22 2" xfId="28133" xr:uid="{00000000-0005-0000-0000-000006590000}"/>
    <cellStyle name="Comma [0] 4 22 2 2" xfId="28136" xr:uid="{00000000-0005-0000-0000-000007590000}"/>
    <cellStyle name="Comma [0] 4 22 3" xfId="28138" xr:uid="{00000000-0005-0000-0000-000008590000}"/>
    <cellStyle name="Comma [0] 4 22 3 2" xfId="28140" xr:uid="{00000000-0005-0000-0000-000009590000}"/>
    <cellStyle name="Comma [0] 4 22_REKAP IBT" xfId="28142" xr:uid="{00000000-0005-0000-0000-00000A590000}"/>
    <cellStyle name="Comma [0] 4 23" xfId="11567" xr:uid="{00000000-0005-0000-0000-00000B590000}"/>
    <cellStyle name="Comma [0] 4 23 2" xfId="28144" xr:uid="{00000000-0005-0000-0000-00000C590000}"/>
    <cellStyle name="Comma [0] 4 23 2 2" xfId="28146" xr:uid="{00000000-0005-0000-0000-00000D590000}"/>
    <cellStyle name="Comma [0] 4 23 3" xfId="28148" xr:uid="{00000000-0005-0000-0000-00000E590000}"/>
    <cellStyle name="Comma [0] 4 23 3 2" xfId="28152" xr:uid="{00000000-0005-0000-0000-00000F590000}"/>
    <cellStyle name="Comma [0] 4 23_REKAP IBT" xfId="28154" xr:uid="{00000000-0005-0000-0000-000010590000}"/>
    <cellStyle name="Comma [0] 4 24" xfId="28156" xr:uid="{00000000-0005-0000-0000-000011590000}"/>
    <cellStyle name="Comma [0] 4 24 2" xfId="28158" xr:uid="{00000000-0005-0000-0000-000012590000}"/>
    <cellStyle name="Comma [0] 4 24 2 2" xfId="28161" xr:uid="{00000000-0005-0000-0000-000013590000}"/>
    <cellStyle name="Comma [0] 4 24 3" xfId="28163" xr:uid="{00000000-0005-0000-0000-000014590000}"/>
    <cellStyle name="Comma [0] 4 24 3 2" xfId="28168" xr:uid="{00000000-0005-0000-0000-000015590000}"/>
    <cellStyle name="Comma [0] 4 24_REKAP IBT" xfId="20081" xr:uid="{00000000-0005-0000-0000-000016590000}"/>
    <cellStyle name="Comma [0] 4 25" xfId="11219" xr:uid="{00000000-0005-0000-0000-000017590000}"/>
    <cellStyle name="Comma [0] 4 25 2" xfId="22219" xr:uid="{00000000-0005-0000-0000-000018590000}"/>
    <cellStyle name="Comma [0] 4 25 2 2" xfId="28180" xr:uid="{00000000-0005-0000-0000-000019590000}"/>
    <cellStyle name="Comma [0] 4 25 3" xfId="28182" xr:uid="{00000000-0005-0000-0000-00001A590000}"/>
    <cellStyle name="Comma [0] 4 25 3 2" xfId="28185" xr:uid="{00000000-0005-0000-0000-00001B590000}"/>
    <cellStyle name="Comma [0] 4 25_REKAP IBT" xfId="28187" xr:uid="{00000000-0005-0000-0000-00001C590000}"/>
    <cellStyle name="Comma [0] 4 26" xfId="8541" xr:uid="{00000000-0005-0000-0000-00001D590000}"/>
    <cellStyle name="Comma [0] 4 26 2" xfId="28189" xr:uid="{00000000-0005-0000-0000-00001E590000}"/>
    <cellStyle name="Comma [0] 4 26 2 2" xfId="28191" xr:uid="{00000000-0005-0000-0000-00001F590000}"/>
    <cellStyle name="Comma [0] 4 26 3" xfId="26937" xr:uid="{00000000-0005-0000-0000-000020590000}"/>
    <cellStyle name="Comma [0] 4 26 3 2" xfId="26940" xr:uid="{00000000-0005-0000-0000-000021590000}"/>
    <cellStyle name="Comma [0] 4 26_REKAP IBT" xfId="27052" xr:uid="{00000000-0005-0000-0000-000022590000}"/>
    <cellStyle name="Comma [0] 4 27" xfId="28193" xr:uid="{00000000-0005-0000-0000-000023590000}"/>
    <cellStyle name="Comma [0] 4 27 2" xfId="23505" xr:uid="{00000000-0005-0000-0000-000024590000}"/>
    <cellStyle name="Comma [0] 4 27 2 2" xfId="28195" xr:uid="{00000000-0005-0000-0000-000025590000}"/>
    <cellStyle name="Comma [0] 4 27 3" xfId="17466" xr:uid="{00000000-0005-0000-0000-000026590000}"/>
    <cellStyle name="Comma [0] 4 27 3 2" xfId="17794" xr:uid="{00000000-0005-0000-0000-000027590000}"/>
    <cellStyle name="Comma [0] 4 27_REKAP IBT" xfId="24972" xr:uid="{00000000-0005-0000-0000-000028590000}"/>
    <cellStyle name="Comma [0] 4 28" xfId="28197" xr:uid="{00000000-0005-0000-0000-000029590000}"/>
    <cellStyle name="Comma [0] 4 28 2" xfId="16527" xr:uid="{00000000-0005-0000-0000-00002A590000}"/>
    <cellStyle name="Comma [0] 4 28 2 2" xfId="28199" xr:uid="{00000000-0005-0000-0000-00002B590000}"/>
    <cellStyle name="Comma [0] 4 28 3" xfId="26951" xr:uid="{00000000-0005-0000-0000-00002C590000}"/>
    <cellStyle name="Comma [0] 4 28 3 2" xfId="24115" xr:uid="{00000000-0005-0000-0000-00002D590000}"/>
    <cellStyle name="Comma [0] 4 28_REKAP IBT" xfId="9785" xr:uid="{00000000-0005-0000-0000-00002E590000}"/>
    <cellStyle name="Comma [0] 4 29" xfId="26855" xr:uid="{00000000-0005-0000-0000-00002F590000}"/>
    <cellStyle name="Comma [0] 4 29 2" xfId="28202" xr:uid="{00000000-0005-0000-0000-000030590000}"/>
    <cellStyle name="Comma [0] 4 29 2 2" xfId="666" xr:uid="{00000000-0005-0000-0000-000031590000}"/>
    <cellStyle name="Comma [0] 4 29 3" xfId="26956" xr:uid="{00000000-0005-0000-0000-000032590000}"/>
    <cellStyle name="Comma [0] 4 29 3 2" xfId="802" xr:uid="{00000000-0005-0000-0000-000033590000}"/>
    <cellStyle name="Comma [0] 4 29_REKAP IBT" xfId="28204" xr:uid="{00000000-0005-0000-0000-000034590000}"/>
    <cellStyle name="Comma [0] 4 3" xfId="28206" xr:uid="{00000000-0005-0000-0000-000035590000}"/>
    <cellStyle name="Comma [0] 4 3 2" xfId="28207" xr:uid="{00000000-0005-0000-0000-000036590000}"/>
    <cellStyle name="Comma [0] 4 3 2 2" xfId="28208" xr:uid="{00000000-0005-0000-0000-000037590000}"/>
    <cellStyle name="Comma [0] 4 3 2 2 2" xfId="51090" xr:uid="{00000000-0005-0000-0000-000038590000}"/>
    <cellStyle name="Comma [0] 4 3 2 3" xfId="50678" xr:uid="{00000000-0005-0000-0000-000039590000}"/>
    <cellStyle name="Comma [0] 4 3 3" xfId="24164" xr:uid="{00000000-0005-0000-0000-00003A590000}"/>
    <cellStyle name="Comma [0] 4 3 3 2" xfId="24166" xr:uid="{00000000-0005-0000-0000-00003B590000}"/>
    <cellStyle name="Comma [0] 4 3 3 3" xfId="50891" xr:uid="{00000000-0005-0000-0000-00003C590000}"/>
    <cellStyle name="Comma [0] 4 3 4" xfId="50333" xr:uid="{00000000-0005-0000-0000-00003D590000}"/>
    <cellStyle name="Comma [0] 4 3_REKAP IBT" xfId="21650" xr:uid="{00000000-0005-0000-0000-00003E590000}"/>
    <cellStyle name="Comma [0] 4 30" xfId="11220" xr:uid="{00000000-0005-0000-0000-00003F590000}"/>
    <cellStyle name="Comma [0] 4 30 2" xfId="22220" xr:uid="{00000000-0005-0000-0000-000040590000}"/>
    <cellStyle name="Comma [0] 4 30 2 2" xfId="28181" xr:uid="{00000000-0005-0000-0000-000041590000}"/>
    <cellStyle name="Comma [0] 4 30 3" xfId="28183" xr:uid="{00000000-0005-0000-0000-000042590000}"/>
    <cellStyle name="Comma [0] 4 30 3 2" xfId="28186" xr:uid="{00000000-0005-0000-0000-000043590000}"/>
    <cellStyle name="Comma [0] 4 30_REKAP IBT" xfId="28188" xr:uid="{00000000-0005-0000-0000-000044590000}"/>
    <cellStyle name="Comma [0] 4 31" xfId="8542" xr:uid="{00000000-0005-0000-0000-000045590000}"/>
    <cellStyle name="Comma [0] 4 31 2" xfId="28190" xr:uid="{00000000-0005-0000-0000-000046590000}"/>
    <cellStyle name="Comma [0] 4 31 2 2" xfId="28192" xr:uid="{00000000-0005-0000-0000-000047590000}"/>
    <cellStyle name="Comma [0] 4 31 3" xfId="26938" xr:uid="{00000000-0005-0000-0000-000048590000}"/>
    <cellStyle name="Comma [0] 4 31 3 2" xfId="26941" xr:uid="{00000000-0005-0000-0000-000049590000}"/>
    <cellStyle name="Comma [0] 4 31_REKAP IBT" xfId="27053" xr:uid="{00000000-0005-0000-0000-00004A590000}"/>
    <cellStyle name="Comma [0] 4 32" xfId="28194" xr:uid="{00000000-0005-0000-0000-00004B590000}"/>
    <cellStyle name="Comma [0] 4 32 2" xfId="23506" xr:uid="{00000000-0005-0000-0000-00004C590000}"/>
    <cellStyle name="Comma [0] 4 32 2 2" xfId="28196" xr:uid="{00000000-0005-0000-0000-00004D590000}"/>
    <cellStyle name="Comma [0] 4 32 3" xfId="17467" xr:uid="{00000000-0005-0000-0000-00004E590000}"/>
    <cellStyle name="Comma [0] 4 32 3 2" xfId="17795" xr:uid="{00000000-0005-0000-0000-00004F590000}"/>
    <cellStyle name="Comma [0] 4 32_REKAP IBT" xfId="24973" xr:uid="{00000000-0005-0000-0000-000050590000}"/>
    <cellStyle name="Comma [0] 4 33" xfId="28198" xr:uid="{00000000-0005-0000-0000-000051590000}"/>
    <cellStyle name="Comma [0] 4 33 2" xfId="16528" xr:uid="{00000000-0005-0000-0000-000052590000}"/>
    <cellStyle name="Comma [0] 4 33 2 2" xfId="28200" xr:uid="{00000000-0005-0000-0000-000053590000}"/>
    <cellStyle name="Comma [0] 4 33 3" xfId="26952" xr:uid="{00000000-0005-0000-0000-000054590000}"/>
    <cellStyle name="Comma [0] 4 33 3 2" xfId="24116" xr:uid="{00000000-0005-0000-0000-000055590000}"/>
    <cellStyle name="Comma [0] 4 33_REKAP IBT" xfId="9786" xr:uid="{00000000-0005-0000-0000-000056590000}"/>
    <cellStyle name="Comma [0] 4 34" xfId="26856" xr:uid="{00000000-0005-0000-0000-000057590000}"/>
    <cellStyle name="Comma [0] 4 34 2" xfId="28203" xr:uid="{00000000-0005-0000-0000-000058590000}"/>
    <cellStyle name="Comma [0] 4 34 2 2" xfId="667" xr:uid="{00000000-0005-0000-0000-000059590000}"/>
    <cellStyle name="Comma [0] 4 34 3" xfId="26957" xr:uid="{00000000-0005-0000-0000-00005A590000}"/>
    <cellStyle name="Comma [0] 4 34 3 2" xfId="803" xr:uid="{00000000-0005-0000-0000-00005B590000}"/>
    <cellStyle name="Comma [0] 4 34_REKAP IBT" xfId="28205" xr:uid="{00000000-0005-0000-0000-00005C590000}"/>
    <cellStyle name="Comma [0] 4 35" xfId="28210" xr:uid="{00000000-0005-0000-0000-00005D590000}"/>
    <cellStyle name="Comma [0] 4 35 2" xfId="28212" xr:uid="{00000000-0005-0000-0000-00005E590000}"/>
    <cellStyle name="Comma [0] 4 35 2 2" xfId="6194" xr:uid="{00000000-0005-0000-0000-00005F590000}"/>
    <cellStyle name="Comma [0] 4 35 3" xfId="27508" xr:uid="{00000000-0005-0000-0000-000060590000}"/>
    <cellStyle name="Comma [0] 4 35 3 2" xfId="6229" xr:uid="{00000000-0005-0000-0000-000061590000}"/>
    <cellStyle name="Comma [0] 4 35_REKAP IBT" xfId="28215" xr:uid="{00000000-0005-0000-0000-000062590000}"/>
    <cellStyle name="Comma [0] 4 36" xfId="28217" xr:uid="{00000000-0005-0000-0000-000063590000}"/>
    <cellStyle name="Comma [0] 4 36 2" xfId="28219" xr:uid="{00000000-0005-0000-0000-000064590000}"/>
    <cellStyle name="Comma [0] 4 36 2 2" xfId="27267" xr:uid="{00000000-0005-0000-0000-000065590000}"/>
    <cellStyle name="Comma [0] 4 36 3" xfId="28221" xr:uid="{00000000-0005-0000-0000-000066590000}"/>
    <cellStyle name="Comma [0] 4 36 3 2" xfId="28223" xr:uid="{00000000-0005-0000-0000-000067590000}"/>
    <cellStyle name="Comma [0] 4 36_REKAP IBT" xfId="28225" xr:uid="{00000000-0005-0000-0000-000068590000}"/>
    <cellStyle name="Comma [0] 4 37" xfId="22824" xr:uid="{00000000-0005-0000-0000-000069590000}"/>
    <cellStyle name="Comma [0] 4 37 2" xfId="20714" xr:uid="{00000000-0005-0000-0000-00006A590000}"/>
    <cellStyle name="Comma [0] 4 37 2 2" xfId="28227" xr:uid="{00000000-0005-0000-0000-00006B590000}"/>
    <cellStyle name="Comma [0] 4 37 3" xfId="22830" xr:uid="{00000000-0005-0000-0000-00006C590000}"/>
    <cellStyle name="Comma [0] 4 37 3 2" xfId="28229" xr:uid="{00000000-0005-0000-0000-00006D590000}"/>
    <cellStyle name="Comma [0] 4 37_REKAP IBT" xfId="27551" xr:uid="{00000000-0005-0000-0000-00006E590000}"/>
    <cellStyle name="Comma [0] 4 38" xfId="22833" xr:uid="{00000000-0005-0000-0000-00006F590000}"/>
    <cellStyle name="Comma [0] 4 38 2" xfId="22836" xr:uid="{00000000-0005-0000-0000-000070590000}"/>
    <cellStyle name="Comma [0] 4 38 2 2" xfId="2287" xr:uid="{00000000-0005-0000-0000-000071590000}"/>
    <cellStyle name="Comma [0] 4 38 3" xfId="28231" xr:uid="{00000000-0005-0000-0000-000072590000}"/>
    <cellStyle name="Comma [0] 4 38 3 2" xfId="6222" xr:uid="{00000000-0005-0000-0000-000073590000}"/>
    <cellStyle name="Comma [0] 4 38_REKAP IBT" xfId="25626" xr:uid="{00000000-0005-0000-0000-000074590000}"/>
    <cellStyle name="Comma [0] 4 39" xfId="28233" xr:uid="{00000000-0005-0000-0000-000075590000}"/>
    <cellStyle name="Comma [0] 4 39 2" xfId="28235" xr:uid="{00000000-0005-0000-0000-000076590000}"/>
    <cellStyle name="Comma [0] 4 39 2 2" xfId="921" xr:uid="{00000000-0005-0000-0000-000077590000}"/>
    <cellStyle name="Comma [0] 4 39 3" xfId="25422" xr:uid="{00000000-0005-0000-0000-000078590000}"/>
    <cellStyle name="Comma [0] 4 39 3 2" xfId="6569" xr:uid="{00000000-0005-0000-0000-000079590000}"/>
    <cellStyle name="Comma [0] 4 39_REKAP IBT" xfId="28237" xr:uid="{00000000-0005-0000-0000-00007A590000}"/>
    <cellStyle name="Comma [0] 4 4" xfId="28239" xr:uid="{00000000-0005-0000-0000-00007B590000}"/>
    <cellStyle name="Comma [0] 4 4 2" xfId="28240" xr:uid="{00000000-0005-0000-0000-00007C590000}"/>
    <cellStyle name="Comma [0] 4 4 2 2" xfId="28241" xr:uid="{00000000-0005-0000-0000-00007D590000}"/>
    <cellStyle name="Comma [0] 4 4 3" xfId="24173" xr:uid="{00000000-0005-0000-0000-00007E590000}"/>
    <cellStyle name="Comma [0] 4 4 3 2" xfId="24175" xr:uid="{00000000-0005-0000-0000-00007F590000}"/>
    <cellStyle name="Comma [0] 4 4_REKAP IBT" xfId="23530" xr:uid="{00000000-0005-0000-0000-000080590000}"/>
    <cellStyle name="Comma [0] 4 40" xfId="28211" xr:uid="{00000000-0005-0000-0000-000081590000}"/>
    <cellStyle name="Comma [0] 4 40 2" xfId="28213" xr:uid="{00000000-0005-0000-0000-000082590000}"/>
    <cellStyle name="Comma [0] 4 40 2 2" xfId="6195" xr:uid="{00000000-0005-0000-0000-000083590000}"/>
    <cellStyle name="Comma [0] 4 40 3" xfId="27509" xr:uid="{00000000-0005-0000-0000-000084590000}"/>
    <cellStyle name="Comma [0] 4 40 3 2" xfId="6230" xr:uid="{00000000-0005-0000-0000-000085590000}"/>
    <cellStyle name="Comma [0] 4 40_REKAP IBT" xfId="28216" xr:uid="{00000000-0005-0000-0000-000086590000}"/>
    <cellStyle name="Comma [0] 4 41" xfId="28218" xr:uid="{00000000-0005-0000-0000-000087590000}"/>
    <cellStyle name="Comma [0] 4 41 2" xfId="28220" xr:uid="{00000000-0005-0000-0000-000088590000}"/>
    <cellStyle name="Comma [0] 4 41 2 2" xfId="27268" xr:uid="{00000000-0005-0000-0000-000089590000}"/>
    <cellStyle name="Comma [0] 4 41 3" xfId="28222" xr:uid="{00000000-0005-0000-0000-00008A590000}"/>
    <cellStyle name="Comma [0] 4 41 3 2" xfId="28224" xr:uid="{00000000-0005-0000-0000-00008B590000}"/>
    <cellStyle name="Comma [0] 4 41_REKAP IBT" xfId="28226" xr:uid="{00000000-0005-0000-0000-00008C590000}"/>
    <cellStyle name="Comma [0] 4 42" xfId="22825" xr:uid="{00000000-0005-0000-0000-00008D590000}"/>
    <cellStyle name="Comma [0] 4 42 2" xfId="20715" xr:uid="{00000000-0005-0000-0000-00008E590000}"/>
    <cellStyle name="Comma [0] 4 42 2 2" xfId="28228" xr:uid="{00000000-0005-0000-0000-00008F590000}"/>
    <cellStyle name="Comma [0] 4 42 3" xfId="22831" xr:uid="{00000000-0005-0000-0000-000090590000}"/>
    <cellStyle name="Comma [0] 4 42 3 2" xfId="28230" xr:uid="{00000000-0005-0000-0000-000091590000}"/>
    <cellStyle name="Comma [0] 4 42_REKAP IBT" xfId="27552" xr:uid="{00000000-0005-0000-0000-000092590000}"/>
    <cellStyle name="Comma [0] 4 43" xfId="22834" xr:uid="{00000000-0005-0000-0000-000093590000}"/>
    <cellStyle name="Comma [0] 4 43 2" xfId="22837" xr:uid="{00000000-0005-0000-0000-000094590000}"/>
    <cellStyle name="Comma [0] 4 43 2 2" xfId="2288" xr:uid="{00000000-0005-0000-0000-000095590000}"/>
    <cellStyle name="Comma [0] 4 43 3" xfId="28232" xr:uid="{00000000-0005-0000-0000-000096590000}"/>
    <cellStyle name="Comma [0] 4 43 3 2" xfId="6223" xr:uid="{00000000-0005-0000-0000-000097590000}"/>
    <cellStyle name="Comma [0] 4 43_REKAP IBT" xfId="25627" xr:uid="{00000000-0005-0000-0000-000098590000}"/>
    <cellStyle name="Comma [0] 4 44" xfId="28234" xr:uid="{00000000-0005-0000-0000-000099590000}"/>
    <cellStyle name="Comma [0] 4 44 2" xfId="28236" xr:uid="{00000000-0005-0000-0000-00009A590000}"/>
    <cellStyle name="Comma [0] 4 44 2 2" xfId="922" xr:uid="{00000000-0005-0000-0000-00009B590000}"/>
    <cellStyle name="Comma [0] 4 44 3" xfId="25423" xr:uid="{00000000-0005-0000-0000-00009C590000}"/>
    <cellStyle name="Comma [0] 4 44 3 2" xfId="6570" xr:uid="{00000000-0005-0000-0000-00009D590000}"/>
    <cellStyle name="Comma [0] 4 44_REKAP IBT" xfId="28238" xr:uid="{00000000-0005-0000-0000-00009E590000}"/>
    <cellStyle name="Comma [0] 4 45" xfId="28242" xr:uid="{00000000-0005-0000-0000-00009F590000}"/>
    <cellStyle name="Comma [0] 4 45 2" xfId="28244" xr:uid="{00000000-0005-0000-0000-0000A0590000}"/>
    <cellStyle name="Comma [0] 4 45 2 2" xfId="7171" xr:uid="{00000000-0005-0000-0000-0000A1590000}"/>
    <cellStyle name="Comma [0] 4 45 3" xfId="25435" xr:uid="{00000000-0005-0000-0000-0000A2590000}"/>
    <cellStyle name="Comma [0] 4 45 3 2" xfId="7221" xr:uid="{00000000-0005-0000-0000-0000A3590000}"/>
    <cellStyle name="Comma [0] 4 45_REKAP IBT" xfId="28246" xr:uid="{00000000-0005-0000-0000-0000A4590000}"/>
    <cellStyle name="Comma [0] 4 46" xfId="6442" xr:uid="{00000000-0005-0000-0000-0000A5590000}"/>
    <cellStyle name="Comma [0] 4 46 2" xfId="28248" xr:uid="{00000000-0005-0000-0000-0000A6590000}"/>
    <cellStyle name="Comma [0] 4 46 2 2" xfId="9073" xr:uid="{00000000-0005-0000-0000-0000A7590000}"/>
    <cellStyle name="Comma [0] 4 46 3" xfId="25455" xr:uid="{00000000-0005-0000-0000-0000A8590000}"/>
    <cellStyle name="Comma [0] 4 46 3 2" xfId="9204" xr:uid="{00000000-0005-0000-0000-0000A9590000}"/>
    <cellStyle name="Comma [0] 4 46_REKAP IBT" xfId="28250" xr:uid="{00000000-0005-0000-0000-0000AA590000}"/>
    <cellStyle name="Comma [0] 4 47" xfId="28252" xr:uid="{00000000-0005-0000-0000-0000AB590000}"/>
    <cellStyle name="Comma [0] 4 47 2" xfId="28254" xr:uid="{00000000-0005-0000-0000-0000AC590000}"/>
    <cellStyle name="Comma [0] 4 47 2 2" xfId="9974" xr:uid="{00000000-0005-0000-0000-0000AD590000}"/>
    <cellStyle name="Comma [0] 4 47 3" xfId="25463" xr:uid="{00000000-0005-0000-0000-0000AE590000}"/>
    <cellStyle name="Comma [0] 4 47 3 2" xfId="10098" xr:uid="{00000000-0005-0000-0000-0000AF590000}"/>
    <cellStyle name="Comma [0] 4 47_REKAP IBT" xfId="10283" xr:uid="{00000000-0005-0000-0000-0000B0590000}"/>
    <cellStyle name="Comma [0] 4 48" xfId="28256" xr:uid="{00000000-0005-0000-0000-0000B1590000}"/>
    <cellStyle name="Comma [0] 4 48 2" xfId="28260" xr:uid="{00000000-0005-0000-0000-0000B2590000}"/>
    <cellStyle name="Comma [0] 4 48 2 2" xfId="10980" xr:uid="{00000000-0005-0000-0000-0000B3590000}"/>
    <cellStyle name="Comma [0] 4 48 3" xfId="5705" xr:uid="{00000000-0005-0000-0000-0000B4590000}"/>
    <cellStyle name="Comma [0] 4 48 3 2" xfId="5712" xr:uid="{00000000-0005-0000-0000-0000B5590000}"/>
    <cellStyle name="Comma [0] 4 48_REKAP IBT" xfId="28262" xr:uid="{00000000-0005-0000-0000-0000B6590000}"/>
    <cellStyle name="Comma [0] 4 49" xfId="28264" xr:uid="{00000000-0005-0000-0000-0000B7590000}"/>
    <cellStyle name="Comma [0] 4 49 2" xfId="28266" xr:uid="{00000000-0005-0000-0000-0000B8590000}"/>
    <cellStyle name="Comma [0] 4 49 2 2" xfId="7569" xr:uid="{00000000-0005-0000-0000-0000B9590000}"/>
    <cellStyle name="Comma [0] 4 49 3" xfId="2073" xr:uid="{00000000-0005-0000-0000-0000BA590000}"/>
    <cellStyle name="Comma [0] 4 49 3 2" xfId="2080" xr:uid="{00000000-0005-0000-0000-0000BB590000}"/>
    <cellStyle name="Comma [0] 4 49_REKAP IBT" xfId="28270" xr:uid="{00000000-0005-0000-0000-0000BC590000}"/>
    <cellStyle name="Comma [0] 4 5" xfId="22778" xr:uid="{00000000-0005-0000-0000-0000BD590000}"/>
    <cellStyle name="Comma [0] 4 5 2" xfId="28113" xr:uid="{00000000-0005-0000-0000-0000BE590000}"/>
    <cellStyle name="Comma [0] 4 5 2 2" xfId="28272" xr:uid="{00000000-0005-0000-0000-0000BF590000}"/>
    <cellStyle name="Comma [0] 4 5 3" xfId="23471" xr:uid="{00000000-0005-0000-0000-0000C0590000}"/>
    <cellStyle name="Comma [0] 4 5 3 2" xfId="28273" xr:uid="{00000000-0005-0000-0000-0000C1590000}"/>
    <cellStyle name="Comma [0] 4 5_REKAP IBT" xfId="28274" xr:uid="{00000000-0005-0000-0000-0000C2590000}"/>
    <cellStyle name="Comma [0] 4 50" xfId="28243" xr:uid="{00000000-0005-0000-0000-0000C3590000}"/>
    <cellStyle name="Comma [0] 4 50 2" xfId="28245" xr:uid="{00000000-0005-0000-0000-0000C4590000}"/>
    <cellStyle name="Comma [0] 4 50 2 2" xfId="7172" xr:uid="{00000000-0005-0000-0000-0000C5590000}"/>
    <cellStyle name="Comma [0] 4 50 3" xfId="25436" xr:uid="{00000000-0005-0000-0000-0000C6590000}"/>
    <cellStyle name="Comma [0] 4 50 3 2" xfId="7222" xr:uid="{00000000-0005-0000-0000-0000C7590000}"/>
    <cellStyle name="Comma [0] 4 50_REKAP IBT" xfId="28247" xr:uid="{00000000-0005-0000-0000-0000C8590000}"/>
    <cellStyle name="Comma [0] 4 51" xfId="6443" xr:uid="{00000000-0005-0000-0000-0000C9590000}"/>
    <cellStyle name="Comma [0] 4 51 2" xfId="28249" xr:uid="{00000000-0005-0000-0000-0000CA590000}"/>
    <cellStyle name="Comma [0] 4 51 2 2" xfId="9074" xr:uid="{00000000-0005-0000-0000-0000CB590000}"/>
    <cellStyle name="Comma [0] 4 51 3" xfId="25456" xr:uid="{00000000-0005-0000-0000-0000CC590000}"/>
    <cellStyle name="Comma [0] 4 51 3 2" xfId="9205" xr:uid="{00000000-0005-0000-0000-0000CD590000}"/>
    <cellStyle name="Comma [0] 4 51_REKAP IBT" xfId="28251" xr:uid="{00000000-0005-0000-0000-0000CE590000}"/>
    <cellStyle name="Comma [0] 4 52" xfId="28253" xr:uid="{00000000-0005-0000-0000-0000CF590000}"/>
    <cellStyle name="Comma [0] 4 52 2" xfId="28255" xr:uid="{00000000-0005-0000-0000-0000D0590000}"/>
    <cellStyle name="Comma [0] 4 52 2 2" xfId="9975" xr:uid="{00000000-0005-0000-0000-0000D1590000}"/>
    <cellStyle name="Comma [0] 4 52 3" xfId="25464" xr:uid="{00000000-0005-0000-0000-0000D2590000}"/>
    <cellStyle name="Comma [0] 4 52 3 2" xfId="10099" xr:uid="{00000000-0005-0000-0000-0000D3590000}"/>
    <cellStyle name="Comma [0] 4 52_REKAP IBT" xfId="10284" xr:uid="{00000000-0005-0000-0000-0000D4590000}"/>
    <cellStyle name="Comma [0] 4 53" xfId="28257" xr:uid="{00000000-0005-0000-0000-0000D5590000}"/>
    <cellStyle name="Comma [0] 4 53 2" xfId="28261" xr:uid="{00000000-0005-0000-0000-0000D6590000}"/>
    <cellStyle name="Comma [0] 4 53 2 2" xfId="10981" xr:uid="{00000000-0005-0000-0000-0000D7590000}"/>
    <cellStyle name="Comma [0] 4 53 3" xfId="5706" xr:uid="{00000000-0005-0000-0000-0000D8590000}"/>
    <cellStyle name="Comma [0] 4 53 3 2" xfId="5713" xr:uid="{00000000-0005-0000-0000-0000D9590000}"/>
    <cellStyle name="Comma [0] 4 53_REKAP IBT" xfId="28263" xr:uid="{00000000-0005-0000-0000-0000DA590000}"/>
    <cellStyle name="Comma [0] 4 54" xfId="28265" xr:uid="{00000000-0005-0000-0000-0000DB590000}"/>
    <cellStyle name="Comma [0] 4 54 2" xfId="28267" xr:uid="{00000000-0005-0000-0000-0000DC590000}"/>
    <cellStyle name="Comma [0] 4 54 2 2" xfId="7570" xr:uid="{00000000-0005-0000-0000-0000DD590000}"/>
    <cellStyle name="Comma [0] 4 54 3" xfId="2074" xr:uid="{00000000-0005-0000-0000-0000DE590000}"/>
    <cellStyle name="Comma [0] 4 54 3 2" xfId="2081" xr:uid="{00000000-0005-0000-0000-0000DF590000}"/>
    <cellStyle name="Comma [0] 4 54_REKAP IBT" xfId="28271" xr:uid="{00000000-0005-0000-0000-0000E0590000}"/>
    <cellStyle name="Comma [0] 4 55" xfId="28275" xr:uid="{00000000-0005-0000-0000-0000E1590000}"/>
    <cellStyle name="Comma [0] 4 55 2" xfId="28277" xr:uid="{00000000-0005-0000-0000-0000E2590000}"/>
    <cellStyle name="Comma [0] 4 55 2 2" xfId="8111" xr:uid="{00000000-0005-0000-0000-0000E3590000}"/>
    <cellStyle name="Comma [0] 4 55 3" xfId="2548" xr:uid="{00000000-0005-0000-0000-0000E4590000}"/>
    <cellStyle name="Comma [0] 4 55 3 2" xfId="8151" xr:uid="{00000000-0005-0000-0000-0000E5590000}"/>
    <cellStyle name="Comma [0] 4 55_REKAP IBT" xfId="28281" xr:uid="{00000000-0005-0000-0000-0000E6590000}"/>
    <cellStyle name="Comma [0] 4 56" xfId="28283" xr:uid="{00000000-0005-0000-0000-0000E7590000}"/>
    <cellStyle name="Comma [0] 4 56 2" xfId="28285" xr:uid="{00000000-0005-0000-0000-0000E8590000}"/>
    <cellStyle name="Comma [0] 4 56 2 2" xfId="28287" xr:uid="{00000000-0005-0000-0000-0000E9590000}"/>
    <cellStyle name="Comma [0] 4 56 3" xfId="28289" xr:uid="{00000000-0005-0000-0000-0000EA590000}"/>
    <cellStyle name="Comma [0] 4 56 3 2" xfId="28291" xr:uid="{00000000-0005-0000-0000-0000EB590000}"/>
    <cellStyle name="Comma [0] 4 56_REKAP IBT" xfId="6344" xr:uid="{00000000-0005-0000-0000-0000EC590000}"/>
    <cellStyle name="Comma [0] 4 57" xfId="28293" xr:uid="{00000000-0005-0000-0000-0000ED590000}"/>
    <cellStyle name="Comma [0] 4 57 2" xfId="28295" xr:uid="{00000000-0005-0000-0000-0000EE590000}"/>
    <cellStyle name="Comma [0] 4 57 2 2" xfId="28297" xr:uid="{00000000-0005-0000-0000-0000EF590000}"/>
    <cellStyle name="Comma [0] 4 57 3" xfId="28299" xr:uid="{00000000-0005-0000-0000-0000F0590000}"/>
    <cellStyle name="Comma [0] 4 57 3 2" xfId="28301" xr:uid="{00000000-0005-0000-0000-0000F1590000}"/>
    <cellStyle name="Comma [0] 4 57_REKAP IBT" xfId="25987" xr:uid="{00000000-0005-0000-0000-0000F2590000}"/>
    <cellStyle name="Comma [0] 4 58" xfId="28303" xr:uid="{00000000-0005-0000-0000-0000F3590000}"/>
    <cellStyle name="Comma [0] 4 58 2" xfId="28305" xr:uid="{00000000-0005-0000-0000-0000F4590000}"/>
    <cellStyle name="Comma [0] 4 58 2 2" xfId="25151" xr:uid="{00000000-0005-0000-0000-0000F5590000}"/>
    <cellStyle name="Comma [0] 4 58 3" xfId="28307" xr:uid="{00000000-0005-0000-0000-0000F6590000}"/>
    <cellStyle name="Comma [0] 4 58 3 2" xfId="28309" xr:uid="{00000000-0005-0000-0000-0000F7590000}"/>
    <cellStyle name="Comma [0] 4 58_REKAP IBT" xfId="5211" xr:uid="{00000000-0005-0000-0000-0000F8590000}"/>
    <cellStyle name="Comma [0] 4 59" xfId="27868" xr:uid="{00000000-0005-0000-0000-0000F9590000}"/>
    <cellStyle name="Comma [0] 4 59 2" xfId="28311" xr:uid="{00000000-0005-0000-0000-0000FA590000}"/>
    <cellStyle name="Comma [0] 4 59 2 2" xfId="8513" xr:uid="{00000000-0005-0000-0000-0000FB590000}"/>
    <cellStyle name="Comma [0] 4 59 3" xfId="28313" xr:uid="{00000000-0005-0000-0000-0000FC590000}"/>
    <cellStyle name="Comma [0] 4 59 3 2" xfId="8560" xr:uid="{00000000-0005-0000-0000-0000FD590000}"/>
    <cellStyle name="Comma [0] 4 59_REKAP IBT" xfId="28315" xr:uid="{00000000-0005-0000-0000-0000FE590000}"/>
    <cellStyle name="Comma [0] 4 6" xfId="22780" xr:uid="{00000000-0005-0000-0000-0000FF590000}"/>
    <cellStyle name="Comma [0] 4 6 2" xfId="28318" xr:uid="{00000000-0005-0000-0000-0000005A0000}"/>
    <cellStyle name="Comma [0] 4 6 2 2" xfId="28319" xr:uid="{00000000-0005-0000-0000-0000015A0000}"/>
    <cellStyle name="Comma [0] 4 6 3" xfId="23479" xr:uid="{00000000-0005-0000-0000-0000025A0000}"/>
    <cellStyle name="Comma [0] 4 6 3 2" xfId="28320" xr:uid="{00000000-0005-0000-0000-0000035A0000}"/>
    <cellStyle name="Comma [0] 4 6_REKAP IBT" xfId="10332" xr:uid="{00000000-0005-0000-0000-0000045A0000}"/>
    <cellStyle name="Comma [0] 4 60" xfId="28276" xr:uid="{00000000-0005-0000-0000-0000055A0000}"/>
    <cellStyle name="Comma [0] 4 60 2" xfId="28278" xr:uid="{00000000-0005-0000-0000-0000065A0000}"/>
    <cellStyle name="Comma [0] 4 60 2 2" xfId="8112" xr:uid="{00000000-0005-0000-0000-0000075A0000}"/>
    <cellStyle name="Comma [0] 4 60 3" xfId="2549" xr:uid="{00000000-0005-0000-0000-0000085A0000}"/>
    <cellStyle name="Comma [0] 4 60 3 2" xfId="8152" xr:uid="{00000000-0005-0000-0000-0000095A0000}"/>
    <cellStyle name="Comma [0] 4 60_REKAP IBT" xfId="28282" xr:uid="{00000000-0005-0000-0000-00000A5A0000}"/>
    <cellStyle name="Comma [0] 4 61" xfId="28284" xr:uid="{00000000-0005-0000-0000-00000B5A0000}"/>
    <cellStyle name="Comma [0] 4 61 2" xfId="28286" xr:uid="{00000000-0005-0000-0000-00000C5A0000}"/>
    <cellStyle name="Comma [0] 4 61 2 2" xfId="28288" xr:uid="{00000000-0005-0000-0000-00000D5A0000}"/>
    <cellStyle name="Comma [0] 4 61 3" xfId="28290" xr:uid="{00000000-0005-0000-0000-00000E5A0000}"/>
    <cellStyle name="Comma [0] 4 61 3 2" xfId="28292" xr:uid="{00000000-0005-0000-0000-00000F5A0000}"/>
    <cellStyle name="Comma [0] 4 61_REKAP IBT" xfId="6345" xr:uid="{00000000-0005-0000-0000-0000105A0000}"/>
    <cellStyle name="Comma [0] 4 62" xfId="28294" xr:uid="{00000000-0005-0000-0000-0000115A0000}"/>
    <cellStyle name="Comma [0] 4 62 2" xfId="28296" xr:uid="{00000000-0005-0000-0000-0000125A0000}"/>
    <cellStyle name="Comma [0] 4 62 2 2" xfId="28298" xr:uid="{00000000-0005-0000-0000-0000135A0000}"/>
    <cellStyle name="Comma [0] 4 62 3" xfId="28300" xr:uid="{00000000-0005-0000-0000-0000145A0000}"/>
    <cellStyle name="Comma [0] 4 62 3 2" xfId="28302" xr:uid="{00000000-0005-0000-0000-0000155A0000}"/>
    <cellStyle name="Comma [0] 4 62_REKAP IBT" xfId="25988" xr:uid="{00000000-0005-0000-0000-0000165A0000}"/>
    <cellStyle name="Comma [0] 4 63" xfId="28304" xr:uid="{00000000-0005-0000-0000-0000175A0000}"/>
    <cellStyle name="Comma [0] 4 63 2" xfId="28306" xr:uid="{00000000-0005-0000-0000-0000185A0000}"/>
    <cellStyle name="Comma [0] 4 63 2 2" xfId="25152" xr:uid="{00000000-0005-0000-0000-0000195A0000}"/>
    <cellStyle name="Comma [0] 4 63 3" xfId="28308" xr:uid="{00000000-0005-0000-0000-00001A5A0000}"/>
    <cellStyle name="Comma [0] 4 63 3 2" xfId="28310" xr:uid="{00000000-0005-0000-0000-00001B5A0000}"/>
    <cellStyle name="Comma [0] 4 63_REKAP IBT" xfId="5212" xr:uid="{00000000-0005-0000-0000-00001C5A0000}"/>
    <cellStyle name="Comma [0] 4 64" xfId="27869" xr:uid="{00000000-0005-0000-0000-00001D5A0000}"/>
    <cellStyle name="Comma [0] 4 64 2" xfId="28312" xr:uid="{00000000-0005-0000-0000-00001E5A0000}"/>
    <cellStyle name="Comma [0] 4 64 2 2" xfId="8514" xr:uid="{00000000-0005-0000-0000-00001F5A0000}"/>
    <cellStyle name="Comma [0] 4 64 3" xfId="28314" xr:uid="{00000000-0005-0000-0000-0000205A0000}"/>
    <cellStyle name="Comma [0] 4 64 3 2" xfId="8561" xr:uid="{00000000-0005-0000-0000-0000215A0000}"/>
    <cellStyle name="Comma [0] 4 64_REKAP IBT" xfId="28316" xr:uid="{00000000-0005-0000-0000-0000225A0000}"/>
    <cellStyle name="Comma [0] 4 65" xfId="28321" xr:uid="{00000000-0005-0000-0000-0000235A0000}"/>
    <cellStyle name="Comma [0] 4 65 2" xfId="28323" xr:uid="{00000000-0005-0000-0000-0000245A0000}"/>
    <cellStyle name="Comma [0] 4 65 2 2" xfId="9162" xr:uid="{00000000-0005-0000-0000-0000255A0000}"/>
    <cellStyle name="Comma [0] 4 65 3" xfId="28325" xr:uid="{00000000-0005-0000-0000-0000265A0000}"/>
    <cellStyle name="Comma [0] 4 65 3 2" xfId="9225" xr:uid="{00000000-0005-0000-0000-0000275A0000}"/>
    <cellStyle name="Comma [0] 4 65_REKAP IBT" xfId="28327" xr:uid="{00000000-0005-0000-0000-0000285A0000}"/>
    <cellStyle name="Comma [0] 4 66" xfId="28329" xr:uid="{00000000-0005-0000-0000-0000295A0000}"/>
    <cellStyle name="Comma [0] 4 66 2" xfId="15656" xr:uid="{00000000-0005-0000-0000-00002A5A0000}"/>
    <cellStyle name="Comma [0] 4 66 2 2" xfId="28331" xr:uid="{00000000-0005-0000-0000-00002B5A0000}"/>
    <cellStyle name="Comma [0] 4 66 3" xfId="28333" xr:uid="{00000000-0005-0000-0000-00002C5A0000}"/>
    <cellStyle name="Comma [0] 4 66 3 2" xfId="28335" xr:uid="{00000000-0005-0000-0000-00002D5A0000}"/>
    <cellStyle name="Comma [0] 4 66_REKAP IBT" xfId="28338" xr:uid="{00000000-0005-0000-0000-00002E5A0000}"/>
    <cellStyle name="Comma [0] 4 67" xfId="28340" xr:uid="{00000000-0005-0000-0000-00002F5A0000}"/>
    <cellStyle name="Comma [0] 4 67 2" xfId="28342" xr:uid="{00000000-0005-0000-0000-0000305A0000}"/>
    <cellStyle name="Comma [0] 4 67 2 2" xfId="28344" xr:uid="{00000000-0005-0000-0000-0000315A0000}"/>
    <cellStyle name="Comma [0] 4 67 3" xfId="28346" xr:uid="{00000000-0005-0000-0000-0000325A0000}"/>
    <cellStyle name="Comma [0] 4 67 3 2" xfId="28349" xr:uid="{00000000-0005-0000-0000-0000335A0000}"/>
    <cellStyle name="Comma [0] 4 67_REKAP IBT" xfId="1041" xr:uid="{00000000-0005-0000-0000-0000345A0000}"/>
    <cellStyle name="Comma [0] 4 68" xfId="11575" xr:uid="{00000000-0005-0000-0000-0000355A0000}"/>
    <cellStyle name="Comma [0] 4 68 2" xfId="28352" xr:uid="{00000000-0005-0000-0000-0000365A0000}"/>
    <cellStyle name="Comma [0] 4 68 2 2" xfId="28354" xr:uid="{00000000-0005-0000-0000-0000375A0000}"/>
    <cellStyle name="Comma [0] 4 68 3" xfId="28358" xr:uid="{00000000-0005-0000-0000-0000385A0000}"/>
    <cellStyle name="Comma [0] 4 68 3 2" xfId="28360" xr:uid="{00000000-0005-0000-0000-0000395A0000}"/>
    <cellStyle name="Comma [0] 4 68_REKAP IBT" xfId="2034" xr:uid="{00000000-0005-0000-0000-00003A5A0000}"/>
    <cellStyle name="Comma [0] 4 69" xfId="28362" xr:uid="{00000000-0005-0000-0000-00003B5A0000}"/>
    <cellStyle name="Comma [0] 4 69 2" xfId="28365" xr:uid="{00000000-0005-0000-0000-00003C5A0000}"/>
    <cellStyle name="Comma [0] 4 69 2 2" xfId="9489" xr:uid="{00000000-0005-0000-0000-00003D5A0000}"/>
    <cellStyle name="Comma [0] 4 69 3" xfId="28367" xr:uid="{00000000-0005-0000-0000-00003E5A0000}"/>
    <cellStyle name="Comma [0] 4 69 3 2" xfId="9523" xr:uid="{00000000-0005-0000-0000-00003F5A0000}"/>
    <cellStyle name="Comma [0] 4 69_REKAP IBT" xfId="28369" xr:uid="{00000000-0005-0000-0000-0000405A0000}"/>
    <cellStyle name="Comma [0] 4 7" xfId="22782" xr:uid="{00000000-0005-0000-0000-0000415A0000}"/>
    <cellStyle name="Comma [0] 4 7 2" xfId="28372" xr:uid="{00000000-0005-0000-0000-0000425A0000}"/>
    <cellStyle name="Comma [0] 4 7 2 2" xfId="28373" xr:uid="{00000000-0005-0000-0000-0000435A0000}"/>
    <cellStyle name="Comma [0] 4 7 3" xfId="28375" xr:uid="{00000000-0005-0000-0000-0000445A0000}"/>
    <cellStyle name="Comma [0] 4 7 3 2" xfId="28376" xr:uid="{00000000-0005-0000-0000-0000455A0000}"/>
    <cellStyle name="Comma [0] 4 7_REKAP IBT" xfId="28377" xr:uid="{00000000-0005-0000-0000-0000465A0000}"/>
    <cellStyle name="Comma [0] 4 70" xfId="28322" xr:uid="{00000000-0005-0000-0000-0000475A0000}"/>
    <cellStyle name="Comma [0] 4 70 2" xfId="28324" xr:uid="{00000000-0005-0000-0000-0000485A0000}"/>
    <cellStyle name="Comma [0] 4 70 2 2" xfId="9163" xr:uid="{00000000-0005-0000-0000-0000495A0000}"/>
    <cellStyle name="Comma [0] 4 70 3" xfId="28326" xr:uid="{00000000-0005-0000-0000-00004A5A0000}"/>
    <cellStyle name="Comma [0] 4 70 3 2" xfId="9226" xr:uid="{00000000-0005-0000-0000-00004B5A0000}"/>
    <cellStyle name="Comma [0] 4 70_REKAP IBT" xfId="28328" xr:uid="{00000000-0005-0000-0000-00004C5A0000}"/>
    <cellStyle name="Comma [0] 4 71" xfId="28330" xr:uid="{00000000-0005-0000-0000-00004D5A0000}"/>
    <cellStyle name="Comma [0] 4 71 2" xfId="15657" xr:uid="{00000000-0005-0000-0000-00004E5A0000}"/>
    <cellStyle name="Comma [0] 4 71 2 2" xfId="28332" xr:uid="{00000000-0005-0000-0000-00004F5A0000}"/>
    <cellStyle name="Comma [0] 4 71 3" xfId="28334" xr:uid="{00000000-0005-0000-0000-0000505A0000}"/>
    <cellStyle name="Comma [0] 4 71 3 2" xfId="28336" xr:uid="{00000000-0005-0000-0000-0000515A0000}"/>
    <cellStyle name="Comma [0] 4 71_REKAP IBT" xfId="28339" xr:uid="{00000000-0005-0000-0000-0000525A0000}"/>
    <cellStyle name="Comma [0] 4 72" xfId="28341" xr:uid="{00000000-0005-0000-0000-0000535A0000}"/>
    <cellStyle name="Comma [0] 4 72 2" xfId="28343" xr:uid="{00000000-0005-0000-0000-0000545A0000}"/>
    <cellStyle name="Comma [0] 4 72 2 2" xfId="28345" xr:uid="{00000000-0005-0000-0000-0000555A0000}"/>
    <cellStyle name="Comma [0] 4 72 3" xfId="28347" xr:uid="{00000000-0005-0000-0000-0000565A0000}"/>
    <cellStyle name="Comma [0] 4 72 3 2" xfId="28350" xr:uid="{00000000-0005-0000-0000-0000575A0000}"/>
    <cellStyle name="Comma [0] 4 72_REKAP IBT" xfId="1042" xr:uid="{00000000-0005-0000-0000-0000585A0000}"/>
    <cellStyle name="Comma [0] 4 73" xfId="11576" xr:uid="{00000000-0005-0000-0000-0000595A0000}"/>
    <cellStyle name="Comma [0] 4 73 2" xfId="28353" xr:uid="{00000000-0005-0000-0000-00005A5A0000}"/>
    <cellStyle name="Comma [0] 4 73 2 2" xfId="28355" xr:uid="{00000000-0005-0000-0000-00005B5A0000}"/>
    <cellStyle name="Comma [0] 4 73 3" xfId="28359" xr:uid="{00000000-0005-0000-0000-00005C5A0000}"/>
    <cellStyle name="Comma [0] 4 73 3 2" xfId="28361" xr:uid="{00000000-0005-0000-0000-00005D5A0000}"/>
    <cellStyle name="Comma [0] 4 73_REKAP IBT" xfId="2035" xr:uid="{00000000-0005-0000-0000-00005E5A0000}"/>
    <cellStyle name="Comma [0] 4 74" xfId="28363" xr:uid="{00000000-0005-0000-0000-00005F5A0000}"/>
    <cellStyle name="Comma [0] 4 74 2" xfId="28366" xr:uid="{00000000-0005-0000-0000-0000605A0000}"/>
    <cellStyle name="Comma [0] 4 74 2 2" xfId="9490" xr:uid="{00000000-0005-0000-0000-0000615A0000}"/>
    <cellStyle name="Comma [0] 4 74 3" xfId="28368" xr:uid="{00000000-0005-0000-0000-0000625A0000}"/>
    <cellStyle name="Comma [0] 4 74 3 2" xfId="9524" xr:uid="{00000000-0005-0000-0000-0000635A0000}"/>
    <cellStyle name="Comma [0] 4 74_REKAP IBT" xfId="28370" xr:uid="{00000000-0005-0000-0000-0000645A0000}"/>
    <cellStyle name="Comma [0] 4 75" xfId="11223" xr:uid="{00000000-0005-0000-0000-0000655A0000}"/>
    <cellStyle name="Comma [0] 4 75 2" xfId="28378" xr:uid="{00000000-0005-0000-0000-0000665A0000}"/>
    <cellStyle name="Comma [0] 4 75 2 2" xfId="10068" xr:uid="{00000000-0005-0000-0000-0000675A0000}"/>
    <cellStyle name="Comma [0] 4 75 3" xfId="28380" xr:uid="{00000000-0005-0000-0000-0000685A0000}"/>
    <cellStyle name="Comma [0] 4 75 3 2" xfId="10116" xr:uid="{00000000-0005-0000-0000-0000695A0000}"/>
    <cellStyle name="Comma [0] 4 75_REKAP IBT" xfId="28383" xr:uid="{00000000-0005-0000-0000-00006A5A0000}"/>
    <cellStyle name="Comma [0] 4 76" xfId="28386" xr:uid="{00000000-0005-0000-0000-00006B5A0000}"/>
    <cellStyle name="Comma [0] 4 76 2" xfId="28388" xr:uid="{00000000-0005-0000-0000-00006C5A0000}"/>
    <cellStyle name="Comma [0] 4 76 2 2" xfId="28391" xr:uid="{00000000-0005-0000-0000-00006D5A0000}"/>
    <cellStyle name="Comma [0] 4 76 3" xfId="26963" xr:uid="{00000000-0005-0000-0000-00006E5A0000}"/>
    <cellStyle name="Comma [0] 4 76 3 2" xfId="26967" xr:uid="{00000000-0005-0000-0000-00006F5A0000}"/>
    <cellStyle name="Comma [0] 4 76_REKAP IBT" xfId="28393" xr:uid="{00000000-0005-0000-0000-0000705A0000}"/>
    <cellStyle name="Comma [0] 4 77" xfId="28396" xr:uid="{00000000-0005-0000-0000-0000715A0000}"/>
    <cellStyle name="Comma [0] 4 77 2" xfId="20192" xr:uid="{00000000-0005-0000-0000-0000725A0000}"/>
    <cellStyle name="Comma [0] 4 77 2 2" xfId="28399" xr:uid="{00000000-0005-0000-0000-0000735A0000}"/>
    <cellStyle name="Comma [0] 4 77 3" xfId="20195" xr:uid="{00000000-0005-0000-0000-0000745A0000}"/>
    <cellStyle name="Comma [0] 4 77 3 2" xfId="26977" xr:uid="{00000000-0005-0000-0000-0000755A0000}"/>
    <cellStyle name="Comma [0] 4 77_REKAP IBT" xfId="22171" xr:uid="{00000000-0005-0000-0000-0000765A0000}"/>
    <cellStyle name="Comma [0] 4 78" xfId="28401" xr:uid="{00000000-0005-0000-0000-0000775A0000}"/>
    <cellStyle name="Comma [0] 4 78 2" xfId="28404" xr:uid="{00000000-0005-0000-0000-0000785A0000}"/>
    <cellStyle name="Comma [0] 4 78 2 2" xfId="28407" xr:uid="{00000000-0005-0000-0000-0000795A0000}"/>
    <cellStyle name="Comma [0] 4 78 3" xfId="26984" xr:uid="{00000000-0005-0000-0000-00007A5A0000}"/>
    <cellStyle name="Comma [0] 4 78 3 2" xfId="16700" xr:uid="{00000000-0005-0000-0000-00007B5A0000}"/>
    <cellStyle name="Comma [0] 4 78_REKAP IBT" xfId="28409" xr:uid="{00000000-0005-0000-0000-00007C5A0000}"/>
    <cellStyle name="Comma [0] 4 79" xfId="19802" xr:uid="{00000000-0005-0000-0000-00007D5A0000}"/>
    <cellStyle name="Comma [0] 4 79 2" xfId="28412" xr:uid="{00000000-0005-0000-0000-00007E5A0000}"/>
    <cellStyle name="Comma [0] 4 79 2 2" xfId="10415" xr:uid="{00000000-0005-0000-0000-00007F5A0000}"/>
    <cellStyle name="Comma [0] 4 79 3" xfId="26992" xr:uid="{00000000-0005-0000-0000-0000805A0000}"/>
    <cellStyle name="Comma [0] 4 79 3 2" xfId="10443" xr:uid="{00000000-0005-0000-0000-0000815A0000}"/>
    <cellStyle name="Comma [0] 4 79_REKAP IBT" xfId="17412" xr:uid="{00000000-0005-0000-0000-0000825A0000}"/>
    <cellStyle name="Comma [0] 4 8" xfId="22784" xr:uid="{00000000-0005-0000-0000-0000835A0000}"/>
    <cellStyle name="Comma [0] 4 8 2" xfId="28415" xr:uid="{00000000-0005-0000-0000-0000845A0000}"/>
    <cellStyle name="Comma [0] 4 8 2 2" xfId="28416" xr:uid="{00000000-0005-0000-0000-0000855A0000}"/>
    <cellStyle name="Comma [0] 4 8 3" xfId="28418" xr:uid="{00000000-0005-0000-0000-0000865A0000}"/>
    <cellStyle name="Comma [0] 4 8 3 2" xfId="28419" xr:uid="{00000000-0005-0000-0000-0000875A0000}"/>
    <cellStyle name="Comma [0] 4 8_REKAP IBT" xfId="5182" xr:uid="{00000000-0005-0000-0000-0000885A0000}"/>
    <cellStyle name="Comma [0] 4 80" xfId="11224" xr:uid="{00000000-0005-0000-0000-0000895A0000}"/>
    <cellStyle name="Comma [0] 4 80 2" xfId="28379" xr:uid="{00000000-0005-0000-0000-00008A5A0000}"/>
    <cellStyle name="Comma [0] 4 80 2 2" xfId="10069" xr:uid="{00000000-0005-0000-0000-00008B5A0000}"/>
    <cellStyle name="Comma [0] 4 80 3" xfId="28381" xr:uid="{00000000-0005-0000-0000-00008C5A0000}"/>
    <cellStyle name="Comma [0] 4 80 3 2" xfId="10117" xr:uid="{00000000-0005-0000-0000-00008D5A0000}"/>
    <cellStyle name="Comma [0] 4 80_REKAP IBT" xfId="28384" xr:uid="{00000000-0005-0000-0000-00008E5A0000}"/>
    <cellStyle name="Comma [0] 4 81" xfId="28387" xr:uid="{00000000-0005-0000-0000-00008F5A0000}"/>
    <cellStyle name="Comma [0] 4 81 2" xfId="28389" xr:uid="{00000000-0005-0000-0000-0000905A0000}"/>
    <cellStyle name="Comma [0] 4 81 2 2" xfId="28392" xr:uid="{00000000-0005-0000-0000-0000915A0000}"/>
    <cellStyle name="Comma [0] 4 81 3" xfId="26964" xr:uid="{00000000-0005-0000-0000-0000925A0000}"/>
    <cellStyle name="Comma [0] 4 81 3 2" xfId="26968" xr:uid="{00000000-0005-0000-0000-0000935A0000}"/>
    <cellStyle name="Comma [0] 4 81_REKAP IBT" xfId="28394" xr:uid="{00000000-0005-0000-0000-0000945A0000}"/>
    <cellStyle name="Comma [0] 4 82" xfId="28397" xr:uid="{00000000-0005-0000-0000-0000955A0000}"/>
    <cellStyle name="Comma [0] 4 82 2" xfId="20193" xr:uid="{00000000-0005-0000-0000-0000965A0000}"/>
    <cellStyle name="Comma [0] 4 82 2 2" xfId="28400" xr:uid="{00000000-0005-0000-0000-0000975A0000}"/>
    <cellStyle name="Comma [0] 4 82 3" xfId="20196" xr:uid="{00000000-0005-0000-0000-0000985A0000}"/>
    <cellStyle name="Comma [0] 4 82 3 2" xfId="26978" xr:uid="{00000000-0005-0000-0000-0000995A0000}"/>
    <cellStyle name="Comma [0] 4 82_REKAP IBT" xfId="22172" xr:uid="{00000000-0005-0000-0000-00009A5A0000}"/>
    <cellStyle name="Comma [0] 4 83" xfId="28402" xr:uid="{00000000-0005-0000-0000-00009B5A0000}"/>
    <cellStyle name="Comma [0] 4 83 2" xfId="28405" xr:uid="{00000000-0005-0000-0000-00009C5A0000}"/>
    <cellStyle name="Comma [0] 4 83 2 2" xfId="28408" xr:uid="{00000000-0005-0000-0000-00009D5A0000}"/>
    <cellStyle name="Comma [0] 4 83 3" xfId="26985" xr:uid="{00000000-0005-0000-0000-00009E5A0000}"/>
    <cellStyle name="Comma [0] 4 83 3 2" xfId="16701" xr:uid="{00000000-0005-0000-0000-00009F5A0000}"/>
    <cellStyle name="Comma [0] 4 83_REKAP IBT" xfId="28410" xr:uid="{00000000-0005-0000-0000-0000A05A0000}"/>
    <cellStyle name="Comma [0] 4 84" xfId="19803" xr:uid="{00000000-0005-0000-0000-0000A15A0000}"/>
    <cellStyle name="Comma [0] 4 84 2" xfId="28413" xr:uid="{00000000-0005-0000-0000-0000A25A0000}"/>
    <cellStyle name="Comma [0] 4 84 2 2" xfId="10416" xr:uid="{00000000-0005-0000-0000-0000A35A0000}"/>
    <cellStyle name="Comma [0] 4 84 3" xfId="26993" xr:uid="{00000000-0005-0000-0000-0000A45A0000}"/>
    <cellStyle name="Comma [0] 4 84 3 2" xfId="10444" xr:uid="{00000000-0005-0000-0000-0000A55A0000}"/>
    <cellStyle name="Comma [0] 4 84_REKAP IBT" xfId="17413" xr:uid="{00000000-0005-0000-0000-0000A65A0000}"/>
    <cellStyle name="Comma [0] 4 85" xfId="19806" xr:uid="{00000000-0005-0000-0000-0000A75A0000}"/>
    <cellStyle name="Comma [0] 4 85 2" xfId="11621" xr:uid="{00000000-0005-0000-0000-0000A85A0000}"/>
    <cellStyle name="Comma [0] 4 85 2 2" xfId="10274" xr:uid="{00000000-0005-0000-0000-0000A95A0000}"/>
    <cellStyle name="Comma [0] 4 85 3" xfId="27514" xr:uid="{00000000-0005-0000-0000-0000AA5A0000}"/>
    <cellStyle name="Comma [0] 4 85 3 2" xfId="11124" xr:uid="{00000000-0005-0000-0000-0000AB5A0000}"/>
    <cellStyle name="Comma [0] 4 85_REKAP IBT" xfId="11485" xr:uid="{00000000-0005-0000-0000-0000AC5A0000}"/>
    <cellStyle name="Comma [0] 4 86" xfId="19809" xr:uid="{00000000-0005-0000-0000-0000AD5A0000}"/>
    <cellStyle name="Comma [0] 4 86 2" xfId="28420" xr:uid="{00000000-0005-0000-0000-0000AE5A0000}"/>
    <cellStyle name="Comma [0] 4 86 2 2" xfId="2855" xr:uid="{00000000-0005-0000-0000-0000AF5A0000}"/>
    <cellStyle name="Comma [0] 4 86 3" xfId="28422" xr:uid="{00000000-0005-0000-0000-0000B05A0000}"/>
    <cellStyle name="Comma [0] 4 86 3 2" xfId="704" xr:uid="{00000000-0005-0000-0000-0000B15A0000}"/>
    <cellStyle name="Comma [0] 4 86_REKAP IBT" xfId="25157" xr:uid="{00000000-0005-0000-0000-0000B25A0000}"/>
    <cellStyle name="Comma [0] 4 87" xfId="19813" xr:uid="{00000000-0005-0000-0000-0000B35A0000}"/>
    <cellStyle name="Comma [0] 4 87 2" xfId="20255" xr:uid="{00000000-0005-0000-0000-0000B45A0000}"/>
    <cellStyle name="Comma [0] 4 87 2 2" xfId="28424" xr:uid="{00000000-0005-0000-0000-0000B55A0000}"/>
    <cellStyle name="Comma [0] 4 87 3" xfId="20259" xr:uid="{00000000-0005-0000-0000-0000B65A0000}"/>
    <cellStyle name="Comma [0] 4 87 3 2" xfId="28426" xr:uid="{00000000-0005-0000-0000-0000B75A0000}"/>
    <cellStyle name="Comma [0] 4 87_REKAP IBT" xfId="28428" xr:uid="{00000000-0005-0000-0000-0000B85A0000}"/>
    <cellStyle name="Comma [0] 4 88" xfId="19817" xr:uid="{00000000-0005-0000-0000-0000B95A0000}"/>
    <cellStyle name="Comma [0] 4 88 2" xfId="22842" xr:uid="{00000000-0005-0000-0000-0000BA5A0000}"/>
    <cellStyle name="Comma [0] 4 88 2 2" xfId="28430" xr:uid="{00000000-0005-0000-0000-0000BB5A0000}"/>
    <cellStyle name="Comma [0] 4 88 3" xfId="28432" xr:uid="{00000000-0005-0000-0000-0000BC5A0000}"/>
    <cellStyle name="Comma [0] 4 88 3 2" xfId="17131" xr:uid="{00000000-0005-0000-0000-0000BD5A0000}"/>
    <cellStyle name="Comma [0] 4 88_REKAP IBT" xfId="6716" xr:uid="{00000000-0005-0000-0000-0000BE5A0000}"/>
    <cellStyle name="Comma [0] 4 89" xfId="19820" xr:uid="{00000000-0005-0000-0000-0000BF5A0000}"/>
    <cellStyle name="Comma [0] 4 89 2" xfId="28434" xr:uid="{00000000-0005-0000-0000-0000C05A0000}"/>
    <cellStyle name="Comma [0] 4 89 2 2" xfId="28436" xr:uid="{00000000-0005-0000-0000-0000C15A0000}"/>
    <cellStyle name="Comma [0] 4 89 3" xfId="28440" xr:uid="{00000000-0005-0000-0000-0000C25A0000}"/>
    <cellStyle name="Comma [0] 4 89 3 2" xfId="28442" xr:uid="{00000000-0005-0000-0000-0000C35A0000}"/>
    <cellStyle name="Comma [0] 4 89_REKAP IBT" xfId="7016" xr:uid="{00000000-0005-0000-0000-0000C45A0000}"/>
    <cellStyle name="Comma [0] 4 9" xfId="21953" xr:uid="{00000000-0005-0000-0000-0000C55A0000}"/>
    <cellStyle name="Comma [0] 4 9 2" xfId="18751" xr:uid="{00000000-0005-0000-0000-0000C65A0000}"/>
    <cellStyle name="Comma [0] 4 9 2 2" xfId="28444" xr:uid="{00000000-0005-0000-0000-0000C75A0000}"/>
    <cellStyle name="Comma [0] 4 9 3" xfId="28446" xr:uid="{00000000-0005-0000-0000-0000C85A0000}"/>
    <cellStyle name="Comma [0] 4 9 3 2" xfId="28447" xr:uid="{00000000-0005-0000-0000-0000C95A0000}"/>
    <cellStyle name="Comma [0] 4 9_REKAP IBT" xfId="28448" xr:uid="{00000000-0005-0000-0000-0000CA5A0000}"/>
    <cellStyle name="Comma [0] 4 90" xfId="19807" xr:uid="{00000000-0005-0000-0000-0000CB5A0000}"/>
    <cellStyle name="Comma [0] 4 90 2" xfId="11622" xr:uid="{00000000-0005-0000-0000-0000CC5A0000}"/>
    <cellStyle name="Comma [0] 4 90 2 2" xfId="10275" xr:uid="{00000000-0005-0000-0000-0000CD5A0000}"/>
    <cellStyle name="Comma [0] 4 90 3" xfId="27515" xr:uid="{00000000-0005-0000-0000-0000CE5A0000}"/>
    <cellStyle name="Comma [0] 4 90 3 2" xfId="11125" xr:uid="{00000000-0005-0000-0000-0000CF5A0000}"/>
    <cellStyle name="Comma [0] 4 90_REKAP IBT" xfId="11486" xr:uid="{00000000-0005-0000-0000-0000D05A0000}"/>
    <cellStyle name="Comma [0] 4 91" xfId="19810" xr:uid="{00000000-0005-0000-0000-0000D15A0000}"/>
    <cellStyle name="Comma [0] 4 91 2" xfId="28421" xr:uid="{00000000-0005-0000-0000-0000D25A0000}"/>
    <cellStyle name="Comma [0] 4 91 2 2" xfId="2856" xr:uid="{00000000-0005-0000-0000-0000D35A0000}"/>
    <cellStyle name="Comma [0] 4 91 3" xfId="28423" xr:uid="{00000000-0005-0000-0000-0000D45A0000}"/>
    <cellStyle name="Comma [0] 4 91 3 2" xfId="705" xr:uid="{00000000-0005-0000-0000-0000D55A0000}"/>
    <cellStyle name="Comma [0] 4 91_REKAP IBT" xfId="25158" xr:uid="{00000000-0005-0000-0000-0000D65A0000}"/>
    <cellStyle name="Comma [0] 4 92" xfId="19814" xr:uid="{00000000-0005-0000-0000-0000D75A0000}"/>
    <cellStyle name="Comma [0] 4 92 2" xfId="20256" xr:uid="{00000000-0005-0000-0000-0000D85A0000}"/>
    <cellStyle name="Comma [0] 4 92 2 2" xfId="28425" xr:uid="{00000000-0005-0000-0000-0000D95A0000}"/>
    <cellStyle name="Comma [0] 4 92 3" xfId="20260" xr:uid="{00000000-0005-0000-0000-0000DA5A0000}"/>
    <cellStyle name="Comma [0] 4 92 3 2" xfId="28427" xr:uid="{00000000-0005-0000-0000-0000DB5A0000}"/>
    <cellStyle name="Comma [0] 4 92_REKAP IBT" xfId="28429" xr:uid="{00000000-0005-0000-0000-0000DC5A0000}"/>
    <cellStyle name="Comma [0] 4 93" xfId="19818" xr:uid="{00000000-0005-0000-0000-0000DD5A0000}"/>
    <cellStyle name="Comma [0] 4 93 2" xfId="22843" xr:uid="{00000000-0005-0000-0000-0000DE5A0000}"/>
    <cellStyle name="Comma [0] 4 93 2 2" xfId="28431" xr:uid="{00000000-0005-0000-0000-0000DF5A0000}"/>
    <cellStyle name="Comma [0] 4 93 3" xfId="28433" xr:uid="{00000000-0005-0000-0000-0000E05A0000}"/>
    <cellStyle name="Comma [0] 4 93 3 2" xfId="17132" xr:uid="{00000000-0005-0000-0000-0000E15A0000}"/>
    <cellStyle name="Comma [0] 4 93_REKAP IBT" xfId="6717" xr:uid="{00000000-0005-0000-0000-0000E25A0000}"/>
    <cellStyle name="Comma [0] 4 94" xfId="19821" xr:uid="{00000000-0005-0000-0000-0000E35A0000}"/>
    <cellStyle name="Comma [0] 4 94 2" xfId="28435" xr:uid="{00000000-0005-0000-0000-0000E45A0000}"/>
    <cellStyle name="Comma [0] 4 94 2 2" xfId="28437" xr:uid="{00000000-0005-0000-0000-0000E55A0000}"/>
    <cellStyle name="Comma [0] 4 94 3" xfId="28441" xr:uid="{00000000-0005-0000-0000-0000E65A0000}"/>
    <cellStyle name="Comma [0] 4 94 3 2" xfId="28443" xr:uid="{00000000-0005-0000-0000-0000E75A0000}"/>
    <cellStyle name="Comma [0] 4 94_REKAP IBT" xfId="7017" xr:uid="{00000000-0005-0000-0000-0000E85A0000}"/>
    <cellStyle name="Comma [0] 4 95" xfId="28449" xr:uid="{00000000-0005-0000-0000-0000E95A0000}"/>
    <cellStyle name="Comma [0] 4 95 2" xfId="28450" xr:uid="{00000000-0005-0000-0000-0000EA5A0000}"/>
    <cellStyle name="Comma [0] 4 95 2 2" xfId="28451" xr:uid="{00000000-0005-0000-0000-0000EB5A0000}"/>
    <cellStyle name="Comma [0] 4 95 3" xfId="28452" xr:uid="{00000000-0005-0000-0000-0000EC5A0000}"/>
    <cellStyle name="Comma [0] 4 95 3 2" xfId="28453" xr:uid="{00000000-0005-0000-0000-0000ED5A0000}"/>
    <cellStyle name="Comma [0] 4 95_REKAP IBT" xfId="28454" xr:uid="{00000000-0005-0000-0000-0000EE5A0000}"/>
    <cellStyle name="Comma [0] 4 96" xfId="5550" xr:uid="{00000000-0005-0000-0000-0000EF5A0000}"/>
    <cellStyle name="Comma [0] 4 96 2" xfId="28455" xr:uid="{00000000-0005-0000-0000-0000F05A0000}"/>
    <cellStyle name="Comma [0] 4 96 2 2" xfId="28456" xr:uid="{00000000-0005-0000-0000-0000F15A0000}"/>
    <cellStyle name="Comma [0] 4 96 3" xfId="28459" xr:uid="{00000000-0005-0000-0000-0000F25A0000}"/>
    <cellStyle name="Comma [0] 4 96 3 2" xfId="28460" xr:uid="{00000000-0005-0000-0000-0000F35A0000}"/>
    <cellStyle name="Comma [0] 4 96_REKAP IBT" xfId="28462" xr:uid="{00000000-0005-0000-0000-0000F45A0000}"/>
    <cellStyle name="Comma [0] 4 97" xfId="28463" xr:uid="{00000000-0005-0000-0000-0000F55A0000}"/>
    <cellStyle name="Comma [0] 4 97 2" xfId="28464" xr:uid="{00000000-0005-0000-0000-0000F65A0000}"/>
    <cellStyle name="Comma [0] 4 97 2 2" xfId="28465" xr:uid="{00000000-0005-0000-0000-0000F75A0000}"/>
    <cellStyle name="Comma [0] 4 97 3" xfId="28467" xr:uid="{00000000-0005-0000-0000-0000F85A0000}"/>
    <cellStyle name="Comma [0] 4 97 3 2" xfId="28468" xr:uid="{00000000-0005-0000-0000-0000F95A0000}"/>
    <cellStyle name="Comma [0] 4 97_REKAP IBT" xfId="28469" xr:uid="{00000000-0005-0000-0000-0000FA5A0000}"/>
    <cellStyle name="Comma [0] 4 98" xfId="28470" xr:uid="{00000000-0005-0000-0000-0000FB5A0000}"/>
    <cellStyle name="Comma [0] 4 98 2" xfId="28471" xr:uid="{00000000-0005-0000-0000-0000FC5A0000}"/>
    <cellStyle name="Comma [0] 4 98 2 2" xfId="28472" xr:uid="{00000000-0005-0000-0000-0000FD5A0000}"/>
    <cellStyle name="Comma [0] 4 98 3" xfId="5734" xr:uid="{00000000-0005-0000-0000-0000FE5A0000}"/>
    <cellStyle name="Comma [0] 4 98 3 2" xfId="5736" xr:uid="{00000000-0005-0000-0000-0000FF5A0000}"/>
    <cellStyle name="Comma [0] 4 98_REKAP IBT" xfId="28473" xr:uid="{00000000-0005-0000-0000-0000005B0000}"/>
    <cellStyle name="Comma [0] 4 99" xfId="28475" xr:uid="{00000000-0005-0000-0000-0000015B0000}"/>
    <cellStyle name="Comma [0] 4 99 2" xfId="28476" xr:uid="{00000000-0005-0000-0000-0000025B0000}"/>
    <cellStyle name="Comma [0] 4 99 2 2" xfId="28477" xr:uid="{00000000-0005-0000-0000-0000035B0000}"/>
    <cellStyle name="Comma [0] 4 99 3" xfId="5746" xr:uid="{00000000-0005-0000-0000-0000045B0000}"/>
    <cellStyle name="Comma [0] 4 99 3 2" xfId="5749" xr:uid="{00000000-0005-0000-0000-0000055B0000}"/>
    <cellStyle name="Comma [0] 4 99_REKAP IBT" xfId="16517" xr:uid="{00000000-0005-0000-0000-0000065B0000}"/>
    <cellStyle name="Comma [0] 4_REKAP IBT" xfId="28478" xr:uid="{00000000-0005-0000-0000-0000075B0000}"/>
    <cellStyle name="Comma [0] 40" xfId="26417" xr:uid="{00000000-0005-0000-0000-0000085B0000}"/>
    <cellStyle name="Comma [0] 41" xfId="15947" xr:uid="{00000000-0005-0000-0000-0000095B0000}"/>
    <cellStyle name="Comma [0] 42" xfId="27893" xr:uid="{00000000-0005-0000-0000-00000A5B0000}"/>
    <cellStyle name="Comma [0] 43" xfId="27895" xr:uid="{00000000-0005-0000-0000-00000B5B0000}"/>
    <cellStyle name="Comma [0] 44" xfId="27897" xr:uid="{00000000-0005-0000-0000-00000C5B0000}"/>
    <cellStyle name="Comma [0] 45" xfId="8194" xr:uid="{00000000-0005-0000-0000-00000D5B0000}"/>
    <cellStyle name="Comma [0] 46" xfId="8201" xr:uid="{00000000-0005-0000-0000-00000E5B0000}"/>
    <cellStyle name="Comma [0] 47" xfId="8205" xr:uid="{00000000-0005-0000-0000-00000F5B0000}"/>
    <cellStyle name="Comma [0] 48" xfId="8209" xr:uid="{00000000-0005-0000-0000-0000105B0000}"/>
    <cellStyle name="Comma [0] 49" xfId="16231" xr:uid="{00000000-0005-0000-0000-0000115B0000}"/>
    <cellStyle name="Comma [0] 5" xfId="28479" xr:uid="{00000000-0005-0000-0000-0000125B0000}"/>
    <cellStyle name="Comma [0] 5 2" xfId="28480" xr:uid="{00000000-0005-0000-0000-0000135B0000}"/>
    <cellStyle name="Comma [0] 5 2 2" xfId="28481" xr:uid="{00000000-0005-0000-0000-0000145B0000}"/>
    <cellStyle name="Comma [0] 5 2 2 2" xfId="28279" xr:uid="{00000000-0005-0000-0000-0000155B0000}"/>
    <cellStyle name="Comma [0] 5 2 3" xfId="28482" xr:uid="{00000000-0005-0000-0000-0000165B0000}"/>
    <cellStyle name="Comma [0] 5 2 4" xfId="28483" xr:uid="{00000000-0005-0000-0000-0000175B0000}"/>
    <cellStyle name="Comma [0] 5 2_REKAP IBT" xfId="19411" xr:uid="{00000000-0005-0000-0000-0000185B0000}"/>
    <cellStyle name="Comma [0] 5 3" xfId="22548" xr:uid="{00000000-0005-0000-0000-0000195B0000}"/>
    <cellStyle name="Comma [0] 5 3 2" xfId="28484" xr:uid="{00000000-0005-0000-0000-00001A5B0000}"/>
    <cellStyle name="Comma [0] 5 3 2 2" xfId="28485" xr:uid="{00000000-0005-0000-0000-00001B5B0000}"/>
    <cellStyle name="Comma [0] 5 3 3" xfId="24184" xr:uid="{00000000-0005-0000-0000-00001C5B0000}"/>
    <cellStyle name="Comma [0] 5 3 3 2" xfId="24187" xr:uid="{00000000-0005-0000-0000-00001D5B0000}"/>
    <cellStyle name="Comma [0] 5 3_REKAP IBT" xfId="28486" xr:uid="{00000000-0005-0000-0000-00001E5B0000}"/>
    <cellStyle name="Comma [0] 5 4" xfId="22550" xr:uid="{00000000-0005-0000-0000-00001F5B0000}"/>
    <cellStyle name="Comma [0] 5 4 2" xfId="28487" xr:uid="{00000000-0005-0000-0000-0000205B0000}"/>
    <cellStyle name="Comma [0] 5 4 2 2" xfId="9997" xr:uid="{00000000-0005-0000-0000-0000215B0000}"/>
    <cellStyle name="Comma [0] 5 4 3" xfId="24193" xr:uid="{00000000-0005-0000-0000-0000225B0000}"/>
    <cellStyle name="Comma [0] 5 4 3 2" xfId="24195" xr:uid="{00000000-0005-0000-0000-0000235B0000}"/>
    <cellStyle name="Comma [0] 5 4 4" xfId="5083" xr:uid="{00000000-0005-0000-0000-0000245B0000}"/>
    <cellStyle name="Comma [0] 5 4_REKAP IBT" xfId="14414" xr:uid="{00000000-0005-0000-0000-0000255B0000}"/>
    <cellStyle name="Comma [0] 5 5" xfId="10468" xr:uid="{00000000-0005-0000-0000-0000265B0000}"/>
    <cellStyle name="Comma [0] 5 6" xfId="49916" xr:uid="{00000000-0005-0000-0000-0000275B0000}"/>
    <cellStyle name="Comma [0] 5_REKAP IBT" xfId="28488" xr:uid="{00000000-0005-0000-0000-0000285B0000}"/>
    <cellStyle name="Comma [0] 50" xfId="8195" xr:uid="{00000000-0005-0000-0000-0000295B0000}"/>
    <cellStyle name="Comma [0] 51" xfId="8202" xr:uid="{00000000-0005-0000-0000-00002A5B0000}"/>
    <cellStyle name="Comma [0] 52" xfId="8206" xr:uid="{00000000-0005-0000-0000-00002B5B0000}"/>
    <cellStyle name="Comma [0] 53" xfId="8210" xr:uid="{00000000-0005-0000-0000-00002C5B0000}"/>
    <cellStyle name="Comma [0] 54" xfId="16232" xr:uid="{00000000-0005-0000-0000-00002D5B0000}"/>
    <cellStyle name="Comma [0] 55" xfId="16235" xr:uid="{00000000-0005-0000-0000-00002E5B0000}"/>
    <cellStyle name="Comma [0] 56" xfId="16240" xr:uid="{00000000-0005-0000-0000-00002F5B0000}"/>
    <cellStyle name="Comma [0] 57" xfId="26533" xr:uid="{00000000-0005-0000-0000-0000305B0000}"/>
    <cellStyle name="Comma [0] 58" xfId="26537" xr:uid="{00000000-0005-0000-0000-0000315B0000}"/>
    <cellStyle name="Comma [0] 59" xfId="26541" xr:uid="{00000000-0005-0000-0000-0000325B0000}"/>
    <cellStyle name="Comma [0] 6" xfId="28489" xr:uid="{00000000-0005-0000-0000-0000335B0000}"/>
    <cellStyle name="Comma [0] 6 2" xfId="28490" xr:uid="{00000000-0005-0000-0000-0000345B0000}"/>
    <cellStyle name="Comma [0] 6 2 2" xfId="28491" xr:uid="{00000000-0005-0000-0000-0000355B0000}"/>
    <cellStyle name="Comma [0] 6 2 2 2" xfId="28494" xr:uid="{00000000-0005-0000-0000-0000365B0000}"/>
    <cellStyle name="Comma [0] 6 2 3" xfId="4986" xr:uid="{00000000-0005-0000-0000-0000375B0000}"/>
    <cellStyle name="Comma [0] 6 2 3 2" xfId="28495" xr:uid="{00000000-0005-0000-0000-0000385B0000}"/>
    <cellStyle name="Comma [0] 6 2_REKAP IBT" xfId="28496" xr:uid="{00000000-0005-0000-0000-0000395B0000}"/>
    <cellStyle name="Comma [0] 6 3" xfId="22553" xr:uid="{00000000-0005-0000-0000-00003A5B0000}"/>
    <cellStyle name="Comma [0] 6 3 2" xfId="28497" xr:uid="{00000000-0005-0000-0000-00003B5B0000}"/>
    <cellStyle name="Comma [0] 6 3 2 2" xfId="28498" xr:uid="{00000000-0005-0000-0000-00003C5B0000}"/>
    <cellStyle name="Comma [0] 6 3 3" xfId="24203" xr:uid="{00000000-0005-0000-0000-00003D5B0000}"/>
    <cellStyle name="Comma [0] 6 3 3 2" xfId="24205" xr:uid="{00000000-0005-0000-0000-00003E5B0000}"/>
    <cellStyle name="Comma [0] 6 3_REKAP IBT" xfId="28499" xr:uid="{00000000-0005-0000-0000-00003F5B0000}"/>
    <cellStyle name="Comma [0] 6 4" xfId="22555" xr:uid="{00000000-0005-0000-0000-0000405B0000}"/>
    <cellStyle name="Comma [0] 6 4 2" xfId="28500" xr:uid="{00000000-0005-0000-0000-0000415B0000}"/>
    <cellStyle name="Comma [0] 6 4 2 2" xfId="28501" xr:uid="{00000000-0005-0000-0000-0000425B0000}"/>
    <cellStyle name="Comma [0] 6 4 3" xfId="24211" xr:uid="{00000000-0005-0000-0000-0000435B0000}"/>
    <cellStyle name="Comma [0] 6 4 3 2" xfId="24213" xr:uid="{00000000-0005-0000-0000-0000445B0000}"/>
    <cellStyle name="Comma [0] 6 4_REKAP IBT" xfId="2683" xr:uid="{00000000-0005-0000-0000-0000455B0000}"/>
    <cellStyle name="Comma [0] 6 5" xfId="10474" xr:uid="{00000000-0005-0000-0000-0000465B0000}"/>
    <cellStyle name="Comma [0] 6 5 2" xfId="28502" xr:uid="{00000000-0005-0000-0000-0000475B0000}"/>
    <cellStyle name="Comma [0] 6 5 2 2" xfId="16286" xr:uid="{00000000-0005-0000-0000-0000485B0000}"/>
    <cellStyle name="Comma [0] 6 5 3" xfId="24218" xr:uid="{00000000-0005-0000-0000-0000495B0000}"/>
    <cellStyle name="Comma [0] 6 5 3 2" xfId="28503" xr:uid="{00000000-0005-0000-0000-00004A5B0000}"/>
    <cellStyle name="Comma [0] 6 5_REKAP IBT" xfId="28504" xr:uid="{00000000-0005-0000-0000-00004B5B0000}"/>
    <cellStyle name="Comma [0] 6 6" xfId="28505" xr:uid="{00000000-0005-0000-0000-00004C5B0000}"/>
    <cellStyle name="Comma [0] 6 6 2" xfId="28506" xr:uid="{00000000-0005-0000-0000-00004D5B0000}"/>
    <cellStyle name="Comma [0] 6 6 2 2" xfId="28507" xr:uid="{00000000-0005-0000-0000-00004E5B0000}"/>
    <cellStyle name="Comma [0] 6 6 3" xfId="24222" xr:uid="{00000000-0005-0000-0000-00004F5B0000}"/>
    <cellStyle name="Comma [0] 6 6 3 2" xfId="28508" xr:uid="{00000000-0005-0000-0000-0000505B0000}"/>
    <cellStyle name="Comma [0] 6 6 4" xfId="27730" xr:uid="{00000000-0005-0000-0000-0000515B0000}"/>
    <cellStyle name="Comma [0] 6 6_REKAP IBT" xfId="28509" xr:uid="{00000000-0005-0000-0000-0000525B0000}"/>
    <cellStyle name="Comma [0] 6 7" xfId="24186" xr:uid="{00000000-0005-0000-0000-0000535B0000}"/>
    <cellStyle name="Comma [0] 6 8" xfId="49922" xr:uid="{00000000-0005-0000-0000-0000545B0000}"/>
    <cellStyle name="Comma [0] 6_REKAP IBT" xfId="28510" xr:uid="{00000000-0005-0000-0000-0000555B0000}"/>
    <cellStyle name="Comma [0] 60" xfId="16236" xr:uid="{00000000-0005-0000-0000-0000565B0000}"/>
    <cellStyle name="Comma [0] 61" xfId="16241" xr:uid="{00000000-0005-0000-0000-0000575B0000}"/>
    <cellStyle name="Comma [0] 62" xfId="26534" xr:uid="{00000000-0005-0000-0000-0000585B0000}"/>
    <cellStyle name="Comma [0] 63" xfId="26538" xr:uid="{00000000-0005-0000-0000-0000595B0000}"/>
    <cellStyle name="Comma [0] 64" xfId="26542" xr:uid="{00000000-0005-0000-0000-00005A5B0000}"/>
    <cellStyle name="Comma [0] 65" xfId="15755" xr:uid="{00000000-0005-0000-0000-00005B5B0000}"/>
    <cellStyle name="Comma [0] 66" xfId="13244" xr:uid="{00000000-0005-0000-0000-00005C5B0000}"/>
    <cellStyle name="Comma [0] 67" xfId="28512" xr:uid="{00000000-0005-0000-0000-00005D5B0000}"/>
    <cellStyle name="Comma [0] 68" xfId="28514" xr:uid="{00000000-0005-0000-0000-00005E5B0000}"/>
    <cellStyle name="Comma [0] 69" xfId="5786" xr:uid="{00000000-0005-0000-0000-00005F5B0000}"/>
    <cellStyle name="Comma [0] 7" xfId="28517" xr:uid="{00000000-0005-0000-0000-0000605B0000}"/>
    <cellStyle name="Comma [0] 7 2" xfId="7070" xr:uid="{00000000-0005-0000-0000-0000615B0000}"/>
    <cellStyle name="Comma [0] 7 2 2" xfId="28520" xr:uid="{00000000-0005-0000-0000-0000625B0000}"/>
    <cellStyle name="Comma [0] 7 2 2 2" xfId="1263" xr:uid="{00000000-0005-0000-0000-0000635B0000}"/>
    <cellStyle name="Comma [0] 7 2 2 2 2" xfId="1402" xr:uid="{00000000-0005-0000-0000-0000645B0000}"/>
    <cellStyle name="Comma [0] 7 2 2 3" xfId="1321" xr:uid="{00000000-0005-0000-0000-0000655B0000}"/>
    <cellStyle name="Comma [0] 7 2 2 3 2" xfId="28521" xr:uid="{00000000-0005-0000-0000-0000665B0000}"/>
    <cellStyle name="Comma [0] 7 2 2 4" xfId="28522" xr:uid="{00000000-0005-0000-0000-0000675B0000}"/>
    <cellStyle name="Comma [0] 7 2 2_REKAP IBT" xfId="19735" xr:uid="{00000000-0005-0000-0000-0000685B0000}"/>
    <cellStyle name="Comma [0] 7 2_REKAP IBT" xfId="28523" xr:uid="{00000000-0005-0000-0000-0000695B0000}"/>
    <cellStyle name="Comma [0] 7 3" xfId="22557" xr:uid="{00000000-0005-0000-0000-00006A5B0000}"/>
    <cellStyle name="Comma [0] 7 3 2" xfId="21505" xr:uid="{00000000-0005-0000-0000-00006B5B0000}"/>
    <cellStyle name="Comma [0] 7 3 2 2" xfId="750" xr:uid="{00000000-0005-0000-0000-00006C5B0000}"/>
    <cellStyle name="Comma [0] 7 3 3" xfId="21517" xr:uid="{00000000-0005-0000-0000-00006D5B0000}"/>
    <cellStyle name="Comma [0] 7 3 3 2" xfId="394" xr:uid="{00000000-0005-0000-0000-00006E5B0000}"/>
    <cellStyle name="Comma [0] 7 3_REKAP IBT" xfId="28524" xr:uid="{00000000-0005-0000-0000-00006F5B0000}"/>
    <cellStyle name="Comma [0] 7 4" xfId="22560" xr:uid="{00000000-0005-0000-0000-0000705B0000}"/>
    <cellStyle name="Comma [0] 7 4 2" xfId="28525" xr:uid="{00000000-0005-0000-0000-0000715B0000}"/>
    <cellStyle name="Comma [0] 7 4 2 2" xfId="3192" xr:uid="{00000000-0005-0000-0000-0000725B0000}"/>
    <cellStyle name="Comma [0] 7 4 3" xfId="24230" xr:uid="{00000000-0005-0000-0000-0000735B0000}"/>
    <cellStyle name="Comma [0] 7 4 3 2" xfId="3243" xr:uid="{00000000-0005-0000-0000-0000745B0000}"/>
    <cellStyle name="Comma [0] 7 4_REKAP IBT" xfId="10611" xr:uid="{00000000-0005-0000-0000-0000755B0000}"/>
    <cellStyle name="Comma [0] 7 5" xfId="10478" xr:uid="{00000000-0005-0000-0000-0000765B0000}"/>
    <cellStyle name="Comma [0] 7 5 2" xfId="19347" xr:uid="{00000000-0005-0000-0000-0000775B0000}"/>
    <cellStyle name="Comma [0] 7 5 2 2" xfId="3768" xr:uid="{00000000-0005-0000-0000-0000785B0000}"/>
    <cellStyle name="Comma [0] 7 5 3" xfId="19349" xr:uid="{00000000-0005-0000-0000-0000795B0000}"/>
    <cellStyle name="Comma [0] 7 5 3 2" xfId="3808" xr:uid="{00000000-0005-0000-0000-00007A5B0000}"/>
    <cellStyle name="Comma [0] 7 5_REKAP IBT" xfId="28526" xr:uid="{00000000-0005-0000-0000-00007B5B0000}"/>
    <cellStyle name="Comma [0] 7 6" xfId="28527" xr:uid="{00000000-0005-0000-0000-00007C5B0000}"/>
    <cellStyle name="Comma [0] 7 6 2" xfId="21621" xr:uid="{00000000-0005-0000-0000-00007D5B0000}"/>
    <cellStyle name="Comma [0] 7 6 2 2" xfId="4194" xr:uid="{00000000-0005-0000-0000-00007E5B0000}"/>
    <cellStyle name="Comma [0] 7 6 3" xfId="24235" xr:uid="{00000000-0005-0000-0000-00007F5B0000}"/>
    <cellStyle name="Comma [0] 7 6 3 2" xfId="4261" xr:uid="{00000000-0005-0000-0000-0000805B0000}"/>
    <cellStyle name="Comma [0] 7 6 4" xfId="24721" xr:uid="{00000000-0005-0000-0000-0000815B0000}"/>
    <cellStyle name="Comma [0] 7 6_REKAP IBT" xfId="28529" xr:uid="{00000000-0005-0000-0000-0000825B0000}"/>
    <cellStyle name="Comma [0] 7_REKAP IBT" xfId="28530" xr:uid="{00000000-0005-0000-0000-0000835B0000}"/>
    <cellStyle name="Comma [0] 70" xfId="15756" xr:uid="{00000000-0005-0000-0000-0000845B0000}"/>
    <cellStyle name="Comma [0] 71" xfId="13245" xr:uid="{00000000-0005-0000-0000-0000855B0000}"/>
    <cellStyle name="Comma [0] 72" xfId="28513" xr:uid="{00000000-0005-0000-0000-0000865B0000}"/>
    <cellStyle name="Comma [0] 73" xfId="28515" xr:uid="{00000000-0005-0000-0000-0000875B0000}"/>
    <cellStyle name="Comma [0] 74" xfId="5787" xr:uid="{00000000-0005-0000-0000-0000885B0000}"/>
    <cellStyle name="Comma [0] 75" xfId="5790" xr:uid="{00000000-0005-0000-0000-0000895B0000}"/>
    <cellStyle name="Comma [0] 76" xfId="4583" xr:uid="{00000000-0005-0000-0000-00008A5B0000}"/>
    <cellStyle name="Comma [0] 77" xfId="4590" xr:uid="{00000000-0005-0000-0000-00008B5B0000}"/>
    <cellStyle name="Comma [0] 78" xfId="24111" xr:uid="{00000000-0005-0000-0000-00008C5B0000}"/>
    <cellStyle name="Comma [0] 79" xfId="28531" xr:uid="{00000000-0005-0000-0000-00008D5B0000}"/>
    <cellStyle name="Comma [0] 8" xfId="28533" xr:uid="{00000000-0005-0000-0000-00008E5B0000}"/>
    <cellStyle name="Comma [0] 8 2" xfId="28534" xr:uid="{00000000-0005-0000-0000-00008F5B0000}"/>
    <cellStyle name="Comma [0] 8 2 2" xfId="28537" xr:uid="{00000000-0005-0000-0000-0000905B0000}"/>
    <cellStyle name="Comma [0] 8 2 2 2" xfId="26361" xr:uid="{00000000-0005-0000-0000-0000915B0000}"/>
    <cellStyle name="Comma [0] 8 2 2 3" xfId="6685" xr:uid="{00000000-0005-0000-0000-0000925B0000}"/>
    <cellStyle name="Comma [0] 8 2 2 4" xfId="50133" xr:uid="{00000000-0005-0000-0000-0000935B0000}"/>
    <cellStyle name="Comma [0] 8 2 3" xfId="28540" xr:uid="{00000000-0005-0000-0000-0000945B0000}"/>
    <cellStyle name="Comma [0] 8 2 3 2" xfId="28541" xr:uid="{00000000-0005-0000-0000-0000955B0000}"/>
    <cellStyle name="Comma [0] 8 2 4" xfId="49995" xr:uid="{00000000-0005-0000-0000-0000965B0000}"/>
    <cellStyle name="Comma [0] 8 2_REKAP IBT" xfId="28542" xr:uid="{00000000-0005-0000-0000-0000975B0000}"/>
    <cellStyle name="Comma [0] 8 3" xfId="22565" xr:uid="{00000000-0005-0000-0000-0000985B0000}"/>
    <cellStyle name="Comma [0] 8 3 2" xfId="28543" xr:uid="{00000000-0005-0000-0000-0000995B0000}"/>
    <cellStyle name="Comma [0] 8 3 2 2" xfId="28545" xr:uid="{00000000-0005-0000-0000-00009A5B0000}"/>
    <cellStyle name="Comma [0] 8 3 2 3" xfId="50139" xr:uid="{00000000-0005-0000-0000-00009B5B0000}"/>
    <cellStyle name="Comma [0] 8 3 3" xfId="24241" xr:uid="{00000000-0005-0000-0000-00009C5B0000}"/>
    <cellStyle name="Comma [0] 8 3 3 2" xfId="24243" xr:uid="{00000000-0005-0000-0000-00009D5B0000}"/>
    <cellStyle name="Comma [0] 8 3 4" xfId="24245" xr:uid="{00000000-0005-0000-0000-00009E5B0000}"/>
    <cellStyle name="Comma [0] 8 3 5" xfId="50005" xr:uid="{00000000-0005-0000-0000-00009F5B0000}"/>
    <cellStyle name="Comma [0] 8 3_REKAP IBT" xfId="28546" xr:uid="{00000000-0005-0000-0000-0000A05B0000}"/>
    <cellStyle name="Comma [0] 8 4" xfId="22568" xr:uid="{00000000-0005-0000-0000-0000A15B0000}"/>
    <cellStyle name="Comma [0] 8 4 2" xfId="26726" xr:uid="{00000000-0005-0000-0000-0000A25B0000}"/>
    <cellStyle name="Comma [0] 8 4 2 2" xfId="28547" xr:uid="{00000000-0005-0000-0000-0000A35B0000}"/>
    <cellStyle name="Comma [0] 8 4 2 3" xfId="50131" xr:uid="{00000000-0005-0000-0000-0000A45B0000}"/>
    <cellStyle name="Comma [0] 8 4 3" xfId="24252" xr:uid="{00000000-0005-0000-0000-0000A55B0000}"/>
    <cellStyle name="Comma [0] 8 4 3 2" xfId="24254" xr:uid="{00000000-0005-0000-0000-0000A65B0000}"/>
    <cellStyle name="Comma [0] 8 4 4" xfId="49993" xr:uid="{00000000-0005-0000-0000-0000A75B0000}"/>
    <cellStyle name="Comma [0] 8 4_REKAP IBT" xfId="12094" xr:uid="{00000000-0005-0000-0000-0000A85B0000}"/>
    <cellStyle name="Comma [0] 8 5" xfId="26728" xr:uid="{00000000-0005-0000-0000-0000A95B0000}"/>
    <cellStyle name="Comma [0] 8 5 2" xfId="26730" xr:uid="{00000000-0005-0000-0000-0000AA5B0000}"/>
    <cellStyle name="Comma [0] 8 5 3" xfId="50077" xr:uid="{00000000-0005-0000-0000-0000AB5B0000}"/>
    <cellStyle name="Comma [0] 8 6" xfId="26732" xr:uid="{00000000-0005-0000-0000-0000AC5B0000}"/>
    <cellStyle name="Comma [0] 8 6 2" xfId="26024" xr:uid="{00000000-0005-0000-0000-0000AD5B0000}"/>
    <cellStyle name="Comma [0] 8 7" xfId="49925" xr:uid="{00000000-0005-0000-0000-0000AE5B0000}"/>
    <cellStyle name="Comma [0] 8_REKAP IBT" xfId="19460" xr:uid="{00000000-0005-0000-0000-0000AF5B0000}"/>
    <cellStyle name="Comma [0] 80" xfId="5791" xr:uid="{00000000-0005-0000-0000-0000B05B0000}"/>
    <cellStyle name="Comma [0] 81" xfId="4584" xr:uid="{00000000-0005-0000-0000-0000B15B0000}"/>
    <cellStyle name="Comma [0] 82" xfId="4591" xr:uid="{00000000-0005-0000-0000-0000B25B0000}"/>
    <cellStyle name="Comma [0] 83" xfId="24112" xr:uid="{00000000-0005-0000-0000-0000B35B0000}"/>
    <cellStyle name="Comma [0] 84" xfId="28532" xr:uid="{00000000-0005-0000-0000-0000B45B0000}"/>
    <cellStyle name="Comma [0] 85" xfId="26423" xr:uid="{00000000-0005-0000-0000-0000B55B0000}"/>
    <cellStyle name="Comma [0] 86" xfId="28549" xr:uid="{00000000-0005-0000-0000-0000B65B0000}"/>
    <cellStyle name="Comma [0] 87" xfId="28552" xr:uid="{00000000-0005-0000-0000-0000B75B0000}"/>
    <cellStyle name="Comma [0] 88" xfId="28554" xr:uid="{00000000-0005-0000-0000-0000B85B0000}"/>
    <cellStyle name="Comma [0] 89" xfId="28556" xr:uid="{00000000-0005-0000-0000-0000B95B0000}"/>
    <cellStyle name="Comma [0] 9" xfId="28558" xr:uid="{00000000-0005-0000-0000-0000BA5B0000}"/>
    <cellStyle name="Comma [0] 9 2" xfId="28559" xr:uid="{00000000-0005-0000-0000-0000BB5B0000}"/>
    <cellStyle name="Comma [0] 9 2 2" xfId="17438" xr:uid="{00000000-0005-0000-0000-0000BC5B0000}"/>
    <cellStyle name="Comma [0] 9 2 2 2" xfId="17441" xr:uid="{00000000-0005-0000-0000-0000BD5B0000}"/>
    <cellStyle name="Comma [0] 9 2 2 3" xfId="28561" xr:uid="{00000000-0005-0000-0000-0000BE5B0000}"/>
    <cellStyle name="Comma [0] 9 2 3" xfId="17456" xr:uid="{00000000-0005-0000-0000-0000BF5B0000}"/>
    <cellStyle name="Comma [0] 9 2 3 2" xfId="17459" xr:uid="{00000000-0005-0000-0000-0000C05B0000}"/>
    <cellStyle name="Comma [0] 9 2_REKAP IBT" xfId="8409" xr:uid="{00000000-0005-0000-0000-0000C15B0000}"/>
    <cellStyle name="Comma [0] 9 3" xfId="22574" xr:uid="{00000000-0005-0000-0000-0000C25B0000}"/>
    <cellStyle name="Comma [0] 9 3 2" xfId="28562" xr:uid="{00000000-0005-0000-0000-0000C35B0000}"/>
    <cellStyle name="Comma [0] 9 3 2 2" xfId="50134" xr:uid="{00000000-0005-0000-0000-0000C45B0000}"/>
    <cellStyle name="Comma [0] 9 3 3" xfId="23981" xr:uid="{00000000-0005-0000-0000-0000C55B0000}"/>
    <cellStyle name="Comma [0] 9 3 4" xfId="49996" xr:uid="{00000000-0005-0000-0000-0000C65B0000}"/>
    <cellStyle name="Comma [0] 9 4" xfId="22577" xr:uid="{00000000-0005-0000-0000-0000C75B0000}"/>
    <cellStyle name="Comma [0] 9 4 2" xfId="26738" xr:uid="{00000000-0005-0000-0000-0000C85B0000}"/>
    <cellStyle name="Comma [0] 9 4 2 2" xfId="50138" xr:uid="{00000000-0005-0000-0000-0000C95B0000}"/>
    <cellStyle name="Comma [0] 9 4 3" xfId="50004" xr:uid="{00000000-0005-0000-0000-0000CA5B0000}"/>
    <cellStyle name="Comma [0] 9 5" xfId="49994" xr:uid="{00000000-0005-0000-0000-0000CB5B0000}"/>
    <cellStyle name="Comma [0] 9 5 2" xfId="50132" xr:uid="{00000000-0005-0000-0000-0000CC5B0000}"/>
    <cellStyle name="Comma [0] 9 6" xfId="50080" xr:uid="{00000000-0005-0000-0000-0000CD5B0000}"/>
    <cellStyle name="Comma [0] 9 7" xfId="49933" xr:uid="{00000000-0005-0000-0000-0000CE5B0000}"/>
    <cellStyle name="Comma [0] 9_REKAP IBT" xfId="28564" xr:uid="{00000000-0005-0000-0000-0000CF5B0000}"/>
    <cellStyle name="Comma [0] 90" xfId="26424" xr:uid="{00000000-0005-0000-0000-0000D05B0000}"/>
    <cellStyle name="Comma [0] 91" xfId="28550" xr:uid="{00000000-0005-0000-0000-0000D15B0000}"/>
    <cellStyle name="Comma [0] 92" xfId="28553" xr:uid="{00000000-0005-0000-0000-0000D25B0000}"/>
    <cellStyle name="Comma [0] 93" xfId="28555" xr:uid="{00000000-0005-0000-0000-0000D35B0000}"/>
    <cellStyle name="Comma [0] 94" xfId="28557" xr:uid="{00000000-0005-0000-0000-0000D45B0000}"/>
    <cellStyle name="Comma [0] 95" xfId="8236" xr:uid="{00000000-0005-0000-0000-0000D55B0000}"/>
    <cellStyle name="Comma [0] 96" xfId="8240" xr:uid="{00000000-0005-0000-0000-0000D65B0000}"/>
    <cellStyle name="Comma [0] 97" xfId="8242" xr:uid="{00000000-0005-0000-0000-0000D75B0000}"/>
    <cellStyle name="Comma [0] 98" xfId="8244" xr:uid="{00000000-0005-0000-0000-0000D85B0000}"/>
    <cellStyle name="Comma [0] 99" xfId="16250" xr:uid="{00000000-0005-0000-0000-0000D95B0000}"/>
    <cellStyle name="Comma 10" xfId="7809" xr:uid="{00000000-0005-0000-0000-0000DA5B0000}"/>
    <cellStyle name="Comma 10 2" xfId="23700" xr:uid="{00000000-0005-0000-0000-0000DB5B0000}"/>
    <cellStyle name="Comma 10 2 2" xfId="23702" xr:uid="{00000000-0005-0000-0000-0000DC5B0000}"/>
    <cellStyle name="Comma 10 2 3" xfId="50335" xr:uid="{00000000-0005-0000-0000-0000DD5B0000}"/>
    <cellStyle name="Comma 10 3" xfId="23704" xr:uid="{00000000-0005-0000-0000-0000DE5B0000}"/>
    <cellStyle name="Comma 10 3 2" xfId="28565" xr:uid="{00000000-0005-0000-0000-0000DF5B0000}"/>
    <cellStyle name="Comma 10 4" xfId="50334" xr:uid="{00000000-0005-0000-0000-0000E05B0000}"/>
    <cellStyle name="Comma 10_REKAP IBT" xfId="28566" xr:uid="{00000000-0005-0000-0000-0000E15B0000}"/>
    <cellStyle name="Comma 11" xfId="7811" xr:uid="{00000000-0005-0000-0000-0000E25B0000}"/>
    <cellStyle name="Comma 11 2" xfId="23726" xr:uid="{00000000-0005-0000-0000-0000E35B0000}"/>
    <cellStyle name="Comma 11 2 2" xfId="18308" xr:uid="{00000000-0005-0000-0000-0000E45B0000}"/>
    <cellStyle name="Comma 11 2 3" xfId="50337" xr:uid="{00000000-0005-0000-0000-0000E55B0000}"/>
    <cellStyle name="Comma 11 3" xfId="23728" xr:uid="{00000000-0005-0000-0000-0000E65B0000}"/>
    <cellStyle name="Comma 11 3 2" xfId="28567" xr:uid="{00000000-0005-0000-0000-0000E75B0000}"/>
    <cellStyle name="Comma 11 4" xfId="50336" xr:uid="{00000000-0005-0000-0000-0000E85B0000}"/>
    <cellStyle name="Comma 11_REKAP IBT" xfId="28568" xr:uid="{00000000-0005-0000-0000-0000E95B0000}"/>
    <cellStyle name="Comma 12" xfId="7814" xr:uid="{00000000-0005-0000-0000-0000EA5B0000}"/>
    <cellStyle name="Comma 12 2" xfId="23196" xr:uid="{00000000-0005-0000-0000-0000EB5B0000}"/>
    <cellStyle name="Comma 12 2 2" xfId="23199" xr:uid="{00000000-0005-0000-0000-0000EC5B0000}"/>
    <cellStyle name="Comma 12 2 3" xfId="50339" xr:uid="{00000000-0005-0000-0000-0000ED5B0000}"/>
    <cellStyle name="Comma 12 3" xfId="23204" xr:uid="{00000000-0005-0000-0000-0000EE5B0000}"/>
    <cellStyle name="Comma 12 3 2" xfId="23207" xr:uid="{00000000-0005-0000-0000-0000EF5B0000}"/>
    <cellStyle name="Comma 12 4" xfId="50338" xr:uid="{00000000-0005-0000-0000-0000F05B0000}"/>
    <cellStyle name="Comma 12_REKAP IBT" xfId="28569" xr:uid="{00000000-0005-0000-0000-0000F15B0000}"/>
    <cellStyle name="Comma 13" xfId="7817" xr:uid="{00000000-0005-0000-0000-0000F25B0000}"/>
    <cellStyle name="Comma 13 2" xfId="9621" xr:uid="{00000000-0005-0000-0000-0000F35B0000}"/>
    <cellStyle name="Comma 13 2 2" xfId="23241" xr:uid="{00000000-0005-0000-0000-0000F45B0000}"/>
    <cellStyle name="Comma 13 2 3" xfId="50341" xr:uid="{00000000-0005-0000-0000-0000F55B0000}"/>
    <cellStyle name="Comma 13 3" xfId="9626" xr:uid="{00000000-0005-0000-0000-0000F65B0000}"/>
    <cellStyle name="Comma 13 3 2" xfId="23244" xr:uid="{00000000-0005-0000-0000-0000F75B0000}"/>
    <cellStyle name="Comma 13 4" xfId="50340" xr:uid="{00000000-0005-0000-0000-0000F85B0000}"/>
    <cellStyle name="Comma 13_REKAP IBT" xfId="28570" xr:uid="{00000000-0005-0000-0000-0000F95B0000}"/>
    <cellStyle name="Comma 14" xfId="7820" xr:uid="{00000000-0005-0000-0000-0000FA5B0000}"/>
    <cellStyle name="Comma 14 2" xfId="23258" xr:uid="{00000000-0005-0000-0000-0000FB5B0000}"/>
    <cellStyle name="Comma 14 2 2" xfId="23781" xr:uid="{00000000-0005-0000-0000-0000FC5B0000}"/>
    <cellStyle name="Comma 14 2 3" xfId="50343" xr:uid="{00000000-0005-0000-0000-0000FD5B0000}"/>
    <cellStyle name="Comma 14 3" xfId="23783" xr:uid="{00000000-0005-0000-0000-0000FE5B0000}"/>
    <cellStyle name="Comma 14 3 2" xfId="28571" xr:uid="{00000000-0005-0000-0000-0000FF5B0000}"/>
    <cellStyle name="Comma 14 4" xfId="50342" xr:uid="{00000000-0005-0000-0000-0000005C0000}"/>
    <cellStyle name="Comma 14_REKAP IBT" xfId="15237" xr:uid="{00000000-0005-0000-0000-0000015C0000}"/>
    <cellStyle name="Comma 15" xfId="7823" xr:uid="{00000000-0005-0000-0000-0000025C0000}"/>
    <cellStyle name="Comma 15 2" xfId="23269" xr:uid="{00000000-0005-0000-0000-0000035C0000}"/>
    <cellStyle name="Comma 15 2 2" xfId="28572" xr:uid="{00000000-0005-0000-0000-0000045C0000}"/>
    <cellStyle name="Comma 15 3" xfId="28573" xr:uid="{00000000-0005-0000-0000-0000055C0000}"/>
    <cellStyle name="Comma 15 3 2" xfId="28574" xr:uid="{00000000-0005-0000-0000-0000065C0000}"/>
    <cellStyle name="Comma 15_REKAP IBT" xfId="28575" xr:uid="{00000000-0005-0000-0000-0000075C0000}"/>
    <cellStyle name="Comma 16" xfId="28576" xr:uid="{00000000-0005-0000-0000-0000085C0000}"/>
    <cellStyle name="Comma 16 2" xfId="28578" xr:uid="{00000000-0005-0000-0000-0000095C0000}"/>
    <cellStyle name="Comma 16 2 2" xfId="28579" xr:uid="{00000000-0005-0000-0000-00000A5C0000}"/>
    <cellStyle name="Comma 16 3" xfId="28580" xr:uid="{00000000-0005-0000-0000-00000B5C0000}"/>
    <cellStyle name="Comma 16 3 2" xfId="28581" xr:uid="{00000000-0005-0000-0000-00000C5C0000}"/>
    <cellStyle name="Comma 16_REKAP IBT" xfId="28584" xr:uid="{00000000-0005-0000-0000-00000D5C0000}"/>
    <cellStyle name="Comma 17" xfId="16349" xr:uid="{00000000-0005-0000-0000-00000E5C0000}"/>
    <cellStyle name="Comma 17 2" xfId="28587" xr:uid="{00000000-0005-0000-0000-00000F5C0000}"/>
    <cellStyle name="Comma 17 2 2" xfId="28589" xr:uid="{00000000-0005-0000-0000-0000105C0000}"/>
    <cellStyle name="Comma 17 3" xfId="28590" xr:uid="{00000000-0005-0000-0000-0000115C0000}"/>
    <cellStyle name="Comma 17 3 2" xfId="28592" xr:uid="{00000000-0005-0000-0000-0000125C0000}"/>
    <cellStyle name="Comma 17_REKAP IBT" xfId="28593" xr:uid="{00000000-0005-0000-0000-0000135C0000}"/>
    <cellStyle name="Comma 18" xfId="13892" xr:uid="{00000000-0005-0000-0000-0000145C0000}"/>
    <cellStyle name="Comma 18 2" xfId="9754" xr:uid="{00000000-0005-0000-0000-0000155C0000}"/>
    <cellStyle name="Comma 18 2 2" xfId="28594" xr:uid="{00000000-0005-0000-0000-0000165C0000}"/>
    <cellStyle name="Comma 18 3" xfId="9755" xr:uid="{00000000-0005-0000-0000-0000175C0000}"/>
    <cellStyle name="Comma 18 3 2" xfId="28596" xr:uid="{00000000-0005-0000-0000-0000185C0000}"/>
    <cellStyle name="Comma 18_REKAP IBT" xfId="8052" xr:uid="{00000000-0005-0000-0000-0000195C0000}"/>
    <cellStyle name="Comma 19" xfId="28597" xr:uid="{00000000-0005-0000-0000-00001A5C0000}"/>
    <cellStyle name="Comma 19 2" xfId="28598" xr:uid="{00000000-0005-0000-0000-00001B5C0000}"/>
    <cellStyle name="Comma 19 2 2" xfId="28599" xr:uid="{00000000-0005-0000-0000-00001C5C0000}"/>
    <cellStyle name="Comma 19 3" xfId="28602" xr:uid="{00000000-0005-0000-0000-00001D5C0000}"/>
    <cellStyle name="Comma 19 3 2" xfId="28603" xr:uid="{00000000-0005-0000-0000-00001E5C0000}"/>
    <cellStyle name="Comma 19_REKAP IBT" xfId="5590" xr:uid="{00000000-0005-0000-0000-00001F5C0000}"/>
    <cellStyle name="Comma 2" xfId="25126" xr:uid="{00000000-0005-0000-0000-0000205C0000}"/>
    <cellStyle name="Comma 2 2" xfId="25128" xr:uid="{00000000-0005-0000-0000-0000215C0000}"/>
    <cellStyle name="Comma 2 2 2" xfId="28604" xr:uid="{00000000-0005-0000-0000-0000225C0000}"/>
    <cellStyle name="Comma 2 2 2 2" xfId="20089" xr:uid="{00000000-0005-0000-0000-0000235C0000}"/>
    <cellStyle name="Comma 2 2 2 3" xfId="28605" xr:uid="{00000000-0005-0000-0000-0000245C0000}"/>
    <cellStyle name="Comma 2 2 3" xfId="1337" xr:uid="{00000000-0005-0000-0000-0000255C0000}"/>
    <cellStyle name="Comma 2 2 3 2" xfId="28606" xr:uid="{00000000-0005-0000-0000-0000265C0000}"/>
    <cellStyle name="Comma 2 2_REKAP IBT" xfId="28608" xr:uid="{00000000-0005-0000-0000-0000275C0000}"/>
    <cellStyle name="Comma 2 3" xfId="28609" xr:uid="{00000000-0005-0000-0000-0000285C0000}"/>
    <cellStyle name="Comma 2 3 2" xfId="28610" xr:uid="{00000000-0005-0000-0000-0000295C0000}"/>
    <cellStyle name="Comma 2 3 2 2" xfId="28337" xr:uid="{00000000-0005-0000-0000-00002A5C0000}"/>
    <cellStyle name="Comma 2 3 2 3" xfId="50345" xr:uid="{00000000-0005-0000-0000-00002B5C0000}"/>
    <cellStyle name="Comma 2 3 3" xfId="28611" xr:uid="{00000000-0005-0000-0000-00002C5C0000}"/>
    <cellStyle name="Comma 2 3 3 2" xfId="28612" xr:uid="{00000000-0005-0000-0000-00002D5C0000}"/>
    <cellStyle name="Comma 2 3 4" xfId="50344" xr:uid="{00000000-0005-0000-0000-00002E5C0000}"/>
    <cellStyle name="Comma 2 3_REKAP IBT" xfId="2748" xr:uid="{00000000-0005-0000-0000-00002F5C0000}"/>
    <cellStyle name="Comma 2 4" xfId="28613" xr:uid="{00000000-0005-0000-0000-0000305C0000}"/>
    <cellStyle name="Comma 2 4 2" xfId="24422" xr:uid="{00000000-0005-0000-0000-0000315C0000}"/>
    <cellStyle name="Comma 2 5" xfId="28614" xr:uid="{00000000-0005-0000-0000-0000325C0000}"/>
    <cellStyle name="Comma 2 5 2" xfId="28615" xr:uid="{00000000-0005-0000-0000-0000335C0000}"/>
    <cellStyle name="Comma 2 6" xfId="28616" xr:uid="{00000000-0005-0000-0000-0000345C0000}"/>
    <cellStyle name="Comma 2_REKAP IBT" xfId="28617" xr:uid="{00000000-0005-0000-0000-0000355C0000}"/>
    <cellStyle name="Comma 20" xfId="7824" xr:uid="{00000000-0005-0000-0000-0000365C0000}"/>
    <cellStyle name="Comma 20 2" xfId="50346" xr:uid="{00000000-0005-0000-0000-0000375C0000}"/>
    <cellStyle name="Comma 21" xfId="28577" xr:uid="{00000000-0005-0000-0000-0000385C0000}"/>
    <cellStyle name="Comma 21 2" xfId="50347" xr:uid="{00000000-0005-0000-0000-0000395C0000}"/>
    <cellStyle name="Comma 22" xfId="50348" xr:uid="{00000000-0005-0000-0000-00003A5C0000}"/>
    <cellStyle name="Comma 23" xfId="50349" xr:uid="{00000000-0005-0000-0000-00003B5C0000}"/>
    <cellStyle name="Comma 24" xfId="50350" xr:uid="{00000000-0005-0000-0000-00003C5C0000}"/>
    <cellStyle name="Comma 25" xfId="50351" xr:uid="{00000000-0005-0000-0000-00003D5C0000}"/>
    <cellStyle name="Comma 25 2" xfId="50679" xr:uid="{00000000-0005-0000-0000-00003E5C0000}"/>
    <cellStyle name="Comma 25 2 2" xfId="51091" xr:uid="{00000000-0005-0000-0000-00003F5C0000}"/>
    <cellStyle name="Comma 25 3" xfId="50892" xr:uid="{00000000-0005-0000-0000-0000405C0000}"/>
    <cellStyle name="Comma 26" xfId="50352" xr:uid="{00000000-0005-0000-0000-0000415C0000}"/>
    <cellStyle name="Comma 27" xfId="50353" xr:uid="{00000000-0005-0000-0000-0000425C0000}"/>
    <cellStyle name="Comma 28" xfId="50328" xr:uid="{00000000-0005-0000-0000-0000435C0000}"/>
    <cellStyle name="Comma 3" xfId="25130" xr:uid="{00000000-0005-0000-0000-0000445C0000}"/>
    <cellStyle name="Comma 3 2" xfId="28619" xr:uid="{00000000-0005-0000-0000-0000455C0000}"/>
    <cellStyle name="Comma 3 2 2" xfId="28620" xr:uid="{00000000-0005-0000-0000-0000465C0000}"/>
    <cellStyle name="Comma 3 2 2 2" xfId="18874" xr:uid="{00000000-0005-0000-0000-0000475C0000}"/>
    <cellStyle name="Comma 3 2 2 3" xfId="22193" xr:uid="{00000000-0005-0000-0000-0000485C0000}"/>
    <cellStyle name="Comma 3 2 3" xfId="2539" xr:uid="{00000000-0005-0000-0000-0000495C0000}"/>
    <cellStyle name="Comma 3 2 3 2" xfId="28621" xr:uid="{00000000-0005-0000-0000-00004A5C0000}"/>
    <cellStyle name="Comma 3 2_REKAP IBT" xfId="12349" xr:uid="{00000000-0005-0000-0000-00004B5C0000}"/>
    <cellStyle name="Comma 3 3" xfId="28622" xr:uid="{00000000-0005-0000-0000-00004C5C0000}"/>
    <cellStyle name="Comma 3 3 2" xfId="28623" xr:uid="{00000000-0005-0000-0000-00004D5C0000}"/>
    <cellStyle name="Comma 3 3 3" xfId="28624" xr:uid="{00000000-0005-0000-0000-00004E5C0000}"/>
    <cellStyle name="Comma 3 4" xfId="28625" xr:uid="{00000000-0005-0000-0000-00004F5C0000}"/>
    <cellStyle name="Comma 3 4 2" xfId="28626" xr:uid="{00000000-0005-0000-0000-0000505C0000}"/>
    <cellStyle name="Comma 3_REKAP IBT" xfId="28629" xr:uid="{00000000-0005-0000-0000-0000515C0000}"/>
    <cellStyle name="Comma 4" xfId="28630" xr:uid="{00000000-0005-0000-0000-0000525C0000}"/>
    <cellStyle name="Comma 4 2" xfId="28632" xr:uid="{00000000-0005-0000-0000-0000535C0000}"/>
    <cellStyle name="Comma 4 2 2" xfId="28634" xr:uid="{00000000-0005-0000-0000-0000545C0000}"/>
    <cellStyle name="Comma 4 3" xfId="28635" xr:uid="{00000000-0005-0000-0000-0000555C0000}"/>
    <cellStyle name="Comma 4 3 2" xfId="28636" xr:uid="{00000000-0005-0000-0000-0000565C0000}"/>
    <cellStyle name="Comma 4_REKAP IBT" xfId="26422" xr:uid="{00000000-0005-0000-0000-0000575C0000}"/>
    <cellStyle name="Comma 5" xfId="28637" xr:uid="{00000000-0005-0000-0000-0000585C0000}"/>
    <cellStyle name="Comma 5 2" xfId="28638" xr:uid="{00000000-0005-0000-0000-0000595C0000}"/>
    <cellStyle name="Comma 5 2 2" xfId="28639" xr:uid="{00000000-0005-0000-0000-00005A5C0000}"/>
    <cellStyle name="Comma 5 3" xfId="28640" xr:uid="{00000000-0005-0000-0000-00005B5C0000}"/>
    <cellStyle name="Comma 5 3 2" xfId="28641" xr:uid="{00000000-0005-0000-0000-00005C5C0000}"/>
    <cellStyle name="Comma 5_REKAP IBT" xfId="28642" xr:uid="{00000000-0005-0000-0000-00005D5C0000}"/>
    <cellStyle name="Comma 6" xfId="9126" xr:uid="{00000000-0005-0000-0000-00005E5C0000}"/>
    <cellStyle name="Comma 6 2" xfId="28643" xr:uid="{00000000-0005-0000-0000-00005F5C0000}"/>
    <cellStyle name="Comma 6 2 2" xfId="28644" xr:uid="{00000000-0005-0000-0000-0000605C0000}"/>
    <cellStyle name="Comma 6 2 3" xfId="50355" xr:uid="{00000000-0005-0000-0000-0000615C0000}"/>
    <cellStyle name="Comma 6 3" xfId="28645" xr:uid="{00000000-0005-0000-0000-0000625C0000}"/>
    <cellStyle name="Comma 6 3 2" xfId="28646" xr:uid="{00000000-0005-0000-0000-0000635C0000}"/>
    <cellStyle name="Comma 6 4" xfId="50354" xr:uid="{00000000-0005-0000-0000-0000645C0000}"/>
    <cellStyle name="Comma 6_REKAP IBT" xfId="28647" xr:uid="{00000000-0005-0000-0000-0000655C0000}"/>
    <cellStyle name="Comma 7" xfId="28648" xr:uid="{00000000-0005-0000-0000-0000665C0000}"/>
    <cellStyle name="Comma 7 2" xfId="28649" xr:uid="{00000000-0005-0000-0000-0000675C0000}"/>
    <cellStyle name="Comma 7 2 2" xfId="28650" xr:uid="{00000000-0005-0000-0000-0000685C0000}"/>
    <cellStyle name="Comma 7 2 3" xfId="50357" xr:uid="{00000000-0005-0000-0000-0000695C0000}"/>
    <cellStyle name="Comma 7 3" xfId="28652" xr:uid="{00000000-0005-0000-0000-00006A5C0000}"/>
    <cellStyle name="Comma 7 3 2" xfId="28653" xr:uid="{00000000-0005-0000-0000-00006B5C0000}"/>
    <cellStyle name="Comma 7 4" xfId="50356" xr:uid="{00000000-0005-0000-0000-00006C5C0000}"/>
    <cellStyle name="Comma 7_REKAP IBT" xfId="8394" xr:uid="{00000000-0005-0000-0000-00006D5C0000}"/>
    <cellStyle name="Comma 8" xfId="28655" xr:uid="{00000000-0005-0000-0000-00006E5C0000}"/>
    <cellStyle name="Comma 8 2" xfId="28657" xr:uid="{00000000-0005-0000-0000-00006F5C0000}"/>
    <cellStyle name="Comma 8 2 2" xfId="28659" xr:uid="{00000000-0005-0000-0000-0000705C0000}"/>
    <cellStyle name="Comma 8 3" xfId="28661" xr:uid="{00000000-0005-0000-0000-0000715C0000}"/>
    <cellStyle name="Comma 8 3 2" xfId="17034" xr:uid="{00000000-0005-0000-0000-0000725C0000}"/>
    <cellStyle name="Comma 8_REKAP IBT" xfId="28663" xr:uid="{00000000-0005-0000-0000-0000735C0000}"/>
    <cellStyle name="Comma 9" xfId="28665" xr:uid="{00000000-0005-0000-0000-0000745C0000}"/>
    <cellStyle name="Comma 9 2" xfId="17126" xr:uid="{00000000-0005-0000-0000-0000755C0000}"/>
    <cellStyle name="Comma 9 2 2" xfId="25778" xr:uid="{00000000-0005-0000-0000-0000765C0000}"/>
    <cellStyle name="Comma 9 2 3" xfId="50359" xr:uid="{00000000-0005-0000-0000-0000775C0000}"/>
    <cellStyle name="Comma 9 3" xfId="17129" xr:uid="{00000000-0005-0000-0000-0000785C0000}"/>
    <cellStyle name="Comma 9 3 2" xfId="28666" xr:uid="{00000000-0005-0000-0000-0000795C0000}"/>
    <cellStyle name="Comma 9 4" xfId="50358" xr:uid="{00000000-0005-0000-0000-00007A5C0000}"/>
    <cellStyle name="Comma 9_REKAP IBT" xfId="28670" xr:uid="{00000000-0005-0000-0000-00007B5C0000}"/>
    <cellStyle name="Comma0" xfId="28672" xr:uid="{00000000-0005-0000-0000-00007C5C0000}"/>
    <cellStyle name="Copied" xfId="28673" xr:uid="{00000000-0005-0000-0000-00007D5C0000}"/>
    <cellStyle name="Copied 2" xfId="16722" xr:uid="{00000000-0005-0000-0000-00007E5C0000}"/>
    <cellStyle name="Copied 3" xfId="50360" xr:uid="{00000000-0005-0000-0000-00007F5C0000}"/>
    <cellStyle name="COST1" xfId="15420" xr:uid="{00000000-0005-0000-0000-0000805C0000}"/>
    <cellStyle name="COST1 2" xfId="12601" xr:uid="{00000000-0005-0000-0000-0000815C0000}"/>
    <cellStyle name="Curren - Style7" xfId="28674" xr:uid="{00000000-0005-0000-0000-0000825C0000}"/>
    <cellStyle name="Curren - Style7 2" xfId="14230" xr:uid="{00000000-0005-0000-0000-0000835C0000}"/>
    <cellStyle name="Curren - Style8" xfId="6057" xr:uid="{00000000-0005-0000-0000-0000845C0000}"/>
    <cellStyle name="Curren - Style8 2" xfId="2723" xr:uid="{00000000-0005-0000-0000-0000855C0000}"/>
    <cellStyle name="Currency0" xfId="28595" xr:uid="{00000000-0005-0000-0000-0000865C0000}"/>
    <cellStyle name="Date" xfId="10675" xr:uid="{00000000-0005-0000-0000-0000875C0000}"/>
    <cellStyle name="Entered" xfId="8025" xr:uid="{00000000-0005-0000-0000-0000885C0000}"/>
    <cellStyle name="Entered 2" xfId="1657" xr:uid="{00000000-0005-0000-0000-0000895C0000}"/>
    <cellStyle name="Entered 3" xfId="50361" xr:uid="{00000000-0005-0000-0000-00008A5C0000}"/>
    <cellStyle name="Explanatory Text 10" xfId="28675" xr:uid="{00000000-0005-0000-0000-00008B5C0000}"/>
    <cellStyle name="Explanatory Text 10 2" xfId="4076" xr:uid="{00000000-0005-0000-0000-00008C5C0000}"/>
    <cellStyle name="Explanatory Text 10 3" xfId="28677" xr:uid="{00000000-0005-0000-0000-00008D5C0000}"/>
    <cellStyle name="Explanatory Text 10 4" xfId="28678" xr:uid="{00000000-0005-0000-0000-00008E5C0000}"/>
    <cellStyle name="Explanatory Text 10 5" xfId="28679" xr:uid="{00000000-0005-0000-0000-00008F5C0000}"/>
    <cellStyle name="Explanatory Text 10 6" xfId="28680" xr:uid="{00000000-0005-0000-0000-0000905C0000}"/>
    <cellStyle name="Explanatory Text 10_REKAP IBT" xfId="10798" xr:uid="{00000000-0005-0000-0000-0000915C0000}"/>
    <cellStyle name="Explanatory Text 11" xfId="28681" xr:uid="{00000000-0005-0000-0000-0000925C0000}"/>
    <cellStyle name="Explanatory Text 11 2" xfId="28682" xr:uid="{00000000-0005-0000-0000-0000935C0000}"/>
    <cellStyle name="Explanatory Text 11 3" xfId="28683" xr:uid="{00000000-0005-0000-0000-0000945C0000}"/>
    <cellStyle name="Explanatory Text 11 4" xfId="7460" xr:uid="{00000000-0005-0000-0000-0000955C0000}"/>
    <cellStyle name="Explanatory Text 11 5" xfId="28684" xr:uid="{00000000-0005-0000-0000-0000965C0000}"/>
    <cellStyle name="Explanatory Text 11_REKAP IBT" xfId="28685" xr:uid="{00000000-0005-0000-0000-0000975C0000}"/>
    <cellStyle name="Explanatory Text 12" xfId="28686" xr:uid="{00000000-0005-0000-0000-0000985C0000}"/>
    <cellStyle name="Explanatory Text 12 2" xfId="13004" xr:uid="{00000000-0005-0000-0000-0000995C0000}"/>
    <cellStyle name="Explanatory Text 12 3" xfId="28687" xr:uid="{00000000-0005-0000-0000-00009A5C0000}"/>
    <cellStyle name="Explanatory Text 12 4" xfId="28688" xr:uid="{00000000-0005-0000-0000-00009B5C0000}"/>
    <cellStyle name="Explanatory Text 12 5" xfId="28689" xr:uid="{00000000-0005-0000-0000-00009C5C0000}"/>
    <cellStyle name="Explanatory Text 12_REKAP IBT" xfId="28690" xr:uid="{00000000-0005-0000-0000-00009D5C0000}"/>
    <cellStyle name="Explanatory Text 13" xfId="28691" xr:uid="{00000000-0005-0000-0000-00009E5C0000}"/>
    <cellStyle name="Explanatory Text 13 2" xfId="28692" xr:uid="{00000000-0005-0000-0000-00009F5C0000}"/>
    <cellStyle name="Explanatory Text 13 3" xfId="28694" xr:uid="{00000000-0005-0000-0000-0000A05C0000}"/>
    <cellStyle name="Explanatory Text 13 4" xfId="28695" xr:uid="{00000000-0005-0000-0000-0000A15C0000}"/>
    <cellStyle name="Explanatory Text 13 5" xfId="4926" xr:uid="{00000000-0005-0000-0000-0000A25C0000}"/>
    <cellStyle name="Explanatory Text 13_REKAP IBT" xfId="28696" xr:uid="{00000000-0005-0000-0000-0000A35C0000}"/>
    <cellStyle name="Explanatory Text 14" xfId="28697" xr:uid="{00000000-0005-0000-0000-0000A45C0000}"/>
    <cellStyle name="Explanatory Text 14 2" xfId="28698" xr:uid="{00000000-0005-0000-0000-0000A55C0000}"/>
    <cellStyle name="Explanatory Text 14 3" xfId="28699" xr:uid="{00000000-0005-0000-0000-0000A65C0000}"/>
    <cellStyle name="Explanatory Text 14 4" xfId="28700" xr:uid="{00000000-0005-0000-0000-0000A75C0000}"/>
    <cellStyle name="Explanatory Text 14 5" xfId="4949" xr:uid="{00000000-0005-0000-0000-0000A85C0000}"/>
    <cellStyle name="Explanatory Text 14_REKAP IBT" xfId="28702" xr:uid="{00000000-0005-0000-0000-0000A95C0000}"/>
    <cellStyle name="Explanatory Text 15" xfId="17244" xr:uid="{00000000-0005-0000-0000-0000AA5C0000}"/>
    <cellStyle name="Explanatory Text 15 2" xfId="28703" xr:uid="{00000000-0005-0000-0000-0000AB5C0000}"/>
    <cellStyle name="Explanatory Text 15 3" xfId="28705" xr:uid="{00000000-0005-0000-0000-0000AC5C0000}"/>
    <cellStyle name="Explanatory Text 15 4" xfId="28707" xr:uid="{00000000-0005-0000-0000-0000AD5C0000}"/>
    <cellStyle name="Explanatory Text 15 5" xfId="4968" xr:uid="{00000000-0005-0000-0000-0000AE5C0000}"/>
    <cellStyle name="Explanatory Text 15_REKAP IBT" xfId="17632" xr:uid="{00000000-0005-0000-0000-0000AF5C0000}"/>
    <cellStyle name="Explanatory Text 16" xfId="28708" xr:uid="{00000000-0005-0000-0000-0000B05C0000}"/>
    <cellStyle name="Explanatory Text 16 2" xfId="28711" xr:uid="{00000000-0005-0000-0000-0000B15C0000}"/>
    <cellStyle name="Explanatory Text 16 3" xfId="28713" xr:uid="{00000000-0005-0000-0000-0000B25C0000}"/>
    <cellStyle name="Explanatory Text 16 4" xfId="197" xr:uid="{00000000-0005-0000-0000-0000B35C0000}"/>
    <cellStyle name="Explanatory Text 16 5" xfId="226" xr:uid="{00000000-0005-0000-0000-0000B45C0000}"/>
    <cellStyle name="Explanatory Text 16_REKAP IBT" xfId="28714" xr:uid="{00000000-0005-0000-0000-0000B55C0000}"/>
    <cellStyle name="Explanatory Text 17" xfId="2231" xr:uid="{00000000-0005-0000-0000-0000B65C0000}"/>
    <cellStyle name="Explanatory Text 17 2" xfId="28716" xr:uid="{00000000-0005-0000-0000-0000B75C0000}"/>
    <cellStyle name="Explanatory Text 17 3" xfId="28718" xr:uid="{00000000-0005-0000-0000-0000B85C0000}"/>
    <cellStyle name="Explanatory Text 17 4" xfId="981" xr:uid="{00000000-0005-0000-0000-0000B95C0000}"/>
    <cellStyle name="Explanatory Text 17 5" xfId="28719" xr:uid="{00000000-0005-0000-0000-0000BA5C0000}"/>
    <cellStyle name="Explanatory Text 17_REKAP IBT" xfId="17568" xr:uid="{00000000-0005-0000-0000-0000BB5C0000}"/>
    <cellStyle name="Explanatory Text 18" xfId="28721" xr:uid="{00000000-0005-0000-0000-0000BC5C0000}"/>
    <cellStyle name="Explanatory Text 18 2" xfId="28723" xr:uid="{00000000-0005-0000-0000-0000BD5C0000}"/>
    <cellStyle name="Explanatory Text 18_REKAP IBT" xfId="28726" xr:uid="{00000000-0005-0000-0000-0000BE5C0000}"/>
    <cellStyle name="Explanatory Text 19" xfId="28728" xr:uid="{00000000-0005-0000-0000-0000BF5C0000}"/>
    <cellStyle name="Explanatory Text 19 2" xfId="28730" xr:uid="{00000000-0005-0000-0000-0000C05C0000}"/>
    <cellStyle name="Explanatory Text 19_REKAP IBT" xfId="28732" xr:uid="{00000000-0005-0000-0000-0000C15C0000}"/>
    <cellStyle name="Explanatory Text 2" xfId="28735" xr:uid="{00000000-0005-0000-0000-0000C25C0000}"/>
    <cellStyle name="Explanatory Text 2 10" xfId="26925" xr:uid="{00000000-0005-0000-0000-0000C35C0000}"/>
    <cellStyle name="Explanatory Text 2 11" xfId="26928" xr:uid="{00000000-0005-0000-0000-0000C45C0000}"/>
    <cellStyle name="Explanatory Text 2 12" xfId="26933" xr:uid="{00000000-0005-0000-0000-0000C55C0000}"/>
    <cellStyle name="Explanatory Text 2 13" xfId="3530" xr:uid="{00000000-0005-0000-0000-0000C65C0000}"/>
    <cellStyle name="Explanatory Text 2 14" xfId="22110" xr:uid="{00000000-0005-0000-0000-0000C75C0000}"/>
    <cellStyle name="Explanatory Text 2 15" xfId="25406" xr:uid="{00000000-0005-0000-0000-0000C85C0000}"/>
    <cellStyle name="Explanatory Text 2 16" xfId="28736" xr:uid="{00000000-0005-0000-0000-0000C95C0000}"/>
    <cellStyle name="Explanatory Text 2 17" xfId="28738" xr:uid="{00000000-0005-0000-0000-0000CA5C0000}"/>
    <cellStyle name="Explanatory Text 2 18" xfId="28741" xr:uid="{00000000-0005-0000-0000-0000CB5C0000}"/>
    <cellStyle name="Explanatory Text 2 19" xfId="28744" xr:uid="{00000000-0005-0000-0000-0000CC5C0000}"/>
    <cellStyle name="Explanatory Text 2 2" xfId="28746" xr:uid="{00000000-0005-0000-0000-0000CD5C0000}"/>
    <cellStyle name="Explanatory Text 2 2 2" xfId="11118" xr:uid="{00000000-0005-0000-0000-0000CE5C0000}"/>
    <cellStyle name="Explanatory Text 2 20" xfId="25407" xr:uid="{00000000-0005-0000-0000-0000CF5C0000}"/>
    <cellStyle name="Explanatory Text 2 21" xfId="28737" xr:uid="{00000000-0005-0000-0000-0000D05C0000}"/>
    <cellStyle name="Explanatory Text 2 22" xfId="28739" xr:uid="{00000000-0005-0000-0000-0000D15C0000}"/>
    <cellStyle name="Explanatory Text 2 23" xfId="28742" xr:uid="{00000000-0005-0000-0000-0000D25C0000}"/>
    <cellStyle name="Explanatory Text 2 24" xfId="28745" xr:uid="{00000000-0005-0000-0000-0000D35C0000}"/>
    <cellStyle name="Explanatory Text 2 25" xfId="2946" xr:uid="{00000000-0005-0000-0000-0000D45C0000}"/>
    <cellStyle name="Explanatory Text 2 26" xfId="3627" xr:uid="{00000000-0005-0000-0000-0000D55C0000}"/>
    <cellStyle name="Explanatory Text 2 27" xfId="4514" xr:uid="{00000000-0005-0000-0000-0000D65C0000}"/>
    <cellStyle name="Explanatory Text 2 28" xfId="5702" xr:uid="{00000000-0005-0000-0000-0000D75C0000}"/>
    <cellStyle name="Explanatory Text 2 29" xfId="28747" xr:uid="{00000000-0005-0000-0000-0000D85C0000}"/>
    <cellStyle name="Explanatory Text 2 3" xfId="28748" xr:uid="{00000000-0005-0000-0000-0000D95C0000}"/>
    <cellStyle name="Explanatory Text 2 4" xfId="28749" xr:uid="{00000000-0005-0000-0000-0000DA5C0000}"/>
    <cellStyle name="Explanatory Text 2 5" xfId="28750" xr:uid="{00000000-0005-0000-0000-0000DB5C0000}"/>
    <cellStyle name="Explanatory Text 2 6" xfId="28751" xr:uid="{00000000-0005-0000-0000-0000DC5C0000}"/>
    <cellStyle name="Explanatory Text 2 7" xfId="9979" xr:uid="{00000000-0005-0000-0000-0000DD5C0000}"/>
    <cellStyle name="Explanatory Text 2 8" xfId="28753" xr:uid="{00000000-0005-0000-0000-0000DE5C0000}"/>
    <cellStyle name="Explanatory Text 2 9" xfId="21170" xr:uid="{00000000-0005-0000-0000-0000DF5C0000}"/>
    <cellStyle name="Explanatory Text 2_REKAP IBT" xfId="28754" xr:uid="{00000000-0005-0000-0000-0000E05C0000}"/>
    <cellStyle name="Explanatory Text 20" xfId="17245" xr:uid="{00000000-0005-0000-0000-0000E15C0000}"/>
    <cellStyle name="Explanatory Text 20 2" xfId="28704" xr:uid="{00000000-0005-0000-0000-0000E25C0000}"/>
    <cellStyle name="Explanatory Text 20_REKAP IBT" xfId="17633" xr:uid="{00000000-0005-0000-0000-0000E35C0000}"/>
    <cellStyle name="Explanatory Text 21" xfId="28709" xr:uid="{00000000-0005-0000-0000-0000E45C0000}"/>
    <cellStyle name="Explanatory Text 21 2" xfId="28712" xr:uid="{00000000-0005-0000-0000-0000E55C0000}"/>
    <cellStyle name="Explanatory Text 21_REKAP IBT" xfId="28715" xr:uid="{00000000-0005-0000-0000-0000E65C0000}"/>
    <cellStyle name="Explanatory Text 22" xfId="2232" xr:uid="{00000000-0005-0000-0000-0000E75C0000}"/>
    <cellStyle name="Explanatory Text 22 2" xfId="28717" xr:uid="{00000000-0005-0000-0000-0000E85C0000}"/>
    <cellStyle name="Explanatory Text 22_REKAP IBT" xfId="17569" xr:uid="{00000000-0005-0000-0000-0000E95C0000}"/>
    <cellStyle name="Explanatory Text 23" xfId="28722" xr:uid="{00000000-0005-0000-0000-0000EA5C0000}"/>
    <cellStyle name="Explanatory Text 23 2" xfId="28724" xr:uid="{00000000-0005-0000-0000-0000EB5C0000}"/>
    <cellStyle name="Explanatory Text 23_REKAP IBT" xfId="28727" xr:uid="{00000000-0005-0000-0000-0000EC5C0000}"/>
    <cellStyle name="Explanatory Text 24" xfId="28729" xr:uid="{00000000-0005-0000-0000-0000ED5C0000}"/>
    <cellStyle name="Explanatory Text 24 2" xfId="28731" xr:uid="{00000000-0005-0000-0000-0000EE5C0000}"/>
    <cellStyle name="Explanatory Text 24_REKAP IBT" xfId="28733" xr:uid="{00000000-0005-0000-0000-0000EF5C0000}"/>
    <cellStyle name="Explanatory Text 25" xfId="28755" xr:uid="{00000000-0005-0000-0000-0000F05C0000}"/>
    <cellStyle name="Explanatory Text 25 2" xfId="28757" xr:uid="{00000000-0005-0000-0000-0000F15C0000}"/>
    <cellStyle name="Explanatory Text 25_REKAP IBT" xfId="28759" xr:uid="{00000000-0005-0000-0000-0000F25C0000}"/>
    <cellStyle name="Explanatory Text 26" xfId="28761" xr:uid="{00000000-0005-0000-0000-0000F35C0000}"/>
    <cellStyle name="Explanatory Text 26 2" xfId="28763" xr:uid="{00000000-0005-0000-0000-0000F45C0000}"/>
    <cellStyle name="Explanatory Text 26_REKAP IBT" xfId="11921" xr:uid="{00000000-0005-0000-0000-0000F55C0000}"/>
    <cellStyle name="Explanatory Text 27" xfId="28765" xr:uid="{00000000-0005-0000-0000-0000F65C0000}"/>
    <cellStyle name="Explanatory Text 27 2" xfId="28767" xr:uid="{00000000-0005-0000-0000-0000F75C0000}"/>
    <cellStyle name="Explanatory Text 27_REKAP IBT" xfId="28769" xr:uid="{00000000-0005-0000-0000-0000F85C0000}"/>
    <cellStyle name="Explanatory Text 28" xfId="23789" xr:uid="{00000000-0005-0000-0000-0000F95C0000}"/>
    <cellStyle name="Explanatory Text 28 2" xfId="23792" xr:uid="{00000000-0005-0000-0000-0000FA5C0000}"/>
    <cellStyle name="Explanatory Text 28_REKAP IBT" xfId="23804" xr:uid="{00000000-0005-0000-0000-0000FB5C0000}"/>
    <cellStyle name="Explanatory Text 29" xfId="23807" xr:uid="{00000000-0005-0000-0000-0000FC5C0000}"/>
    <cellStyle name="Explanatory Text 29 2" xfId="23810" xr:uid="{00000000-0005-0000-0000-0000FD5C0000}"/>
    <cellStyle name="Explanatory Text 29_REKAP IBT" xfId="23819" xr:uid="{00000000-0005-0000-0000-0000FE5C0000}"/>
    <cellStyle name="Explanatory Text 3" xfId="28771" xr:uid="{00000000-0005-0000-0000-0000FF5C0000}"/>
    <cellStyle name="Explanatory Text 3 10" xfId="28772" xr:uid="{00000000-0005-0000-0000-0000005D0000}"/>
    <cellStyle name="Explanatory Text 3 11" xfId="28773" xr:uid="{00000000-0005-0000-0000-0000015D0000}"/>
    <cellStyle name="Explanatory Text 3 12" xfId="28774" xr:uid="{00000000-0005-0000-0000-0000025D0000}"/>
    <cellStyle name="Explanatory Text 3 13" xfId="28775" xr:uid="{00000000-0005-0000-0000-0000035D0000}"/>
    <cellStyle name="Explanatory Text 3 14" xfId="28776" xr:uid="{00000000-0005-0000-0000-0000045D0000}"/>
    <cellStyle name="Explanatory Text 3 15" xfId="28777" xr:uid="{00000000-0005-0000-0000-0000055D0000}"/>
    <cellStyle name="Explanatory Text 3 2" xfId="28778" xr:uid="{00000000-0005-0000-0000-0000065D0000}"/>
    <cellStyle name="Explanatory Text 3 3" xfId="22307" xr:uid="{00000000-0005-0000-0000-0000075D0000}"/>
    <cellStyle name="Explanatory Text 3 4" xfId="28780" xr:uid="{00000000-0005-0000-0000-0000085D0000}"/>
    <cellStyle name="Explanatory Text 3 5" xfId="28781" xr:uid="{00000000-0005-0000-0000-0000095D0000}"/>
    <cellStyle name="Explanatory Text 3 6" xfId="28782" xr:uid="{00000000-0005-0000-0000-00000A5D0000}"/>
    <cellStyle name="Explanatory Text 3 7" xfId="28783" xr:uid="{00000000-0005-0000-0000-00000B5D0000}"/>
    <cellStyle name="Explanatory Text 3 8" xfId="28785" xr:uid="{00000000-0005-0000-0000-00000C5D0000}"/>
    <cellStyle name="Explanatory Text 3 9" xfId="28786" xr:uid="{00000000-0005-0000-0000-00000D5D0000}"/>
    <cellStyle name="Explanatory Text 3_REKAP IBT" xfId="28787" xr:uid="{00000000-0005-0000-0000-00000E5D0000}"/>
    <cellStyle name="Explanatory Text 30" xfId="28756" xr:uid="{00000000-0005-0000-0000-00000F5D0000}"/>
    <cellStyle name="Explanatory Text 30 2" xfId="28758" xr:uid="{00000000-0005-0000-0000-0000105D0000}"/>
    <cellStyle name="Explanatory Text 30_REKAP IBT" xfId="28760" xr:uid="{00000000-0005-0000-0000-0000115D0000}"/>
    <cellStyle name="Explanatory Text 31" xfId="28762" xr:uid="{00000000-0005-0000-0000-0000125D0000}"/>
    <cellStyle name="Explanatory Text 31 2" xfId="28764" xr:uid="{00000000-0005-0000-0000-0000135D0000}"/>
    <cellStyle name="Explanatory Text 31_REKAP IBT" xfId="11922" xr:uid="{00000000-0005-0000-0000-0000145D0000}"/>
    <cellStyle name="Explanatory Text 32" xfId="28766" xr:uid="{00000000-0005-0000-0000-0000155D0000}"/>
    <cellStyle name="Explanatory Text 32 2" xfId="28768" xr:uid="{00000000-0005-0000-0000-0000165D0000}"/>
    <cellStyle name="Explanatory Text 32_REKAP IBT" xfId="28770" xr:uid="{00000000-0005-0000-0000-0000175D0000}"/>
    <cellStyle name="Explanatory Text 33" xfId="23790" xr:uid="{00000000-0005-0000-0000-0000185D0000}"/>
    <cellStyle name="Explanatory Text 33 2" xfId="23793" xr:uid="{00000000-0005-0000-0000-0000195D0000}"/>
    <cellStyle name="Explanatory Text 33_REKAP IBT" xfId="23805" xr:uid="{00000000-0005-0000-0000-00001A5D0000}"/>
    <cellStyle name="Explanatory Text 34" xfId="23808" xr:uid="{00000000-0005-0000-0000-00001B5D0000}"/>
    <cellStyle name="Explanatory Text 34 2" xfId="23811" xr:uid="{00000000-0005-0000-0000-00001C5D0000}"/>
    <cellStyle name="Explanatory Text 34_REKAP IBT" xfId="23820" xr:uid="{00000000-0005-0000-0000-00001D5D0000}"/>
    <cellStyle name="Explanatory Text 35" xfId="23824" xr:uid="{00000000-0005-0000-0000-00001E5D0000}"/>
    <cellStyle name="Explanatory Text 35 2" xfId="23827" xr:uid="{00000000-0005-0000-0000-00001F5D0000}"/>
    <cellStyle name="Explanatory Text 35_REKAP IBT" xfId="25830" xr:uid="{00000000-0005-0000-0000-0000205D0000}"/>
    <cellStyle name="Explanatory Text 36" xfId="23830" xr:uid="{00000000-0005-0000-0000-0000215D0000}"/>
    <cellStyle name="Explanatory Text 36 2" xfId="23833" xr:uid="{00000000-0005-0000-0000-0000225D0000}"/>
    <cellStyle name="Explanatory Text 36_REKAP IBT" xfId="13767" xr:uid="{00000000-0005-0000-0000-0000235D0000}"/>
    <cellStyle name="Explanatory Text 37" xfId="23836" xr:uid="{00000000-0005-0000-0000-0000245D0000}"/>
    <cellStyle name="Explanatory Text 37 2" xfId="28788" xr:uid="{00000000-0005-0000-0000-0000255D0000}"/>
    <cellStyle name="Explanatory Text 37_REKAP IBT" xfId="28790" xr:uid="{00000000-0005-0000-0000-0000265D0000}"/>
    <cellStyle name="Explanatory Text 38" xfId="28792" xr:uid="{00000000-0005-0000-0000-0000275D0000}"/>
    <cellStyle name="Explanatory Text 38 2" xfId="28794" xr:uid="{00000000-0005-0000-0000-0000285D0000}"/>
    <cellStyle name="Explanatory Text 38_REKAP IBT" xfId="28796" xr:uid="{00000000-0005-0000-0000-0000295D0000}"/>
    <cellStyle name="Explanatory Text 39" xfId="28798" xr:uid="{00000000-0005-0000-0000-00002A5D0000}"/>
    <cellStyle name="Explanatory Text 39 2" xfId="28800" xr:uid="{00000000-0005-0000-0000-00002B5D0000}"/>
    <cellStyle name="Explanatory Text 39_REKAP IBT" xfId="18493" xr:uid="{00000000-0005-0000-0000-00002C5D0000}"/>
    <cellStyle name="Explanatory Text 4" xfId="28802" xr:uid="{00000000-0005-0000-0000-00002D5D0000}"/>
    <cellStyle name="Explanatory Text 4 2" xfId="28803" xr:uid="{00000000-0005-0000-0000-00002E5D0000}"/>
    <cellStyle name="Explanatory Text 4 3" xfId="28804" xr:uid="{00000000-0005-0000-0000-00002F5D0000}"/>
    <cellStyle name="Explanatory Text 4 4" xfId="28805" xr:uid="{00000000-0005-0000-0000-0000305D0000}"/>
    <cellStyle name="Explanatory Text 4 5" xfId="22213" xr:uid="{00000000-0005-0000-0000-0000315D0000}"/>
    <cellStyle name="Explanatory Text 4 6" xfId="22216" xr:uid="{00000000-0005-0000-0000-0000325D0000}"/>
    <cellStyle name="Explanatory Text 4_REKAP IBT" xfId="28807" xr:uid="{00000000-0005-0000-0000-0000335D0000}"/>
    <cellStyle name="Explanatory Text 40" xfId="23825" xr:uid="{00000000-0005-0000-0000-0000345D0000}"/>
    <cellStyle name="Explanatory Text 40 2" xfId="23828" xr:uid="{00000000-0005-0000-0000-0000355D0000}"/>
    <cellStyle name="Explanatory Text 40_REKAP IBT" xfId="25831" xr:uid="{00000000-0005-0000-0000-0000365D0000}"/>
    <cellStyle name="Explanatory Text 41" xfId="23831" xr:uid="{00000000-0005-0000-0000-0000375D0000}"/>
    <cellStyle name="Explanatory Text 41 2" xfId="23834" xr:uid="{00000000-0005-0000-0000-0000385D0000}"/>
    <cellStyle name="Explanatory Text 41_REKAP IBT" xfId="13768" xr:uid="{00000000-0005-0000-0000-0000395D0000}"/>
    <cellStyle name="Explanatory Text 42" xfId="23837" xr:uid="{00000000-0005-0000-0000-00003A5D0000}"/>
    <cellStyle name="Explanatory Text 42 2" xfId="28789" xr:uid="{00000000-0005-0000-0000-00003B5D0000}"/>
    <cellStyle name="Explanatory Text 42_REKAP IBT" xfId="28791" xr:uid="{00000000-0005-0000-0000-00003C5D0000}"/>
    <cellStyle name="Explanatory Text 43" xfId="28793" xr:uid="{00000000-0005-0000-0000-00003D5D0000}"/>
    <cellStyle name="Explanatory Text 43 2" xfId="28795" xr:uid="{00000000-0005-0000-0000-00003E5D0000}"/>
    <cellStyle name="Explanatory Text 43_REKAP IBT" xfId="28797" xr:uid="{00000000-0005-0000-0000-00003F5D0000}"/>
    <cellStyle name="Explanatory Text 44" xfId="28799" xr:uid="{00000000-0005-0000-0000-0000405D0000}"/>
    <cellStyle name="Explanatory Text 44 2" xfId="28801" xr:uid="{00000000-0005-0000-0000-0000415D0000}"/>
    <cellStyle name="Explanatory Text 44_REKAP IBT" xfId="18494" xr:uid="{00000000-0005-0000-0000-0000425D0000}"/>
    <cellStyle name="Explanatory Text 45" xfId="717" xr:uid="{00000000-0005-0000-0000-0000435D0000}"/>
    <cellStyle name="Explanatory Text 45 2" xfId="28808" xr:uid="{00000000-0005-0000-0000-0000445D0000}"/>
    <cellStyle name="Explanatory Text 45_REKAP IBT" xfId="28810" xr:uid="{00000000-0005-0000-0000-0000455D0000}"/>
    <cellStyle name="Explanatory Text 46" xfId="28812" xr:uid="{00000000-0005-0000-0000-0000465D0000}"/>
    <cellStyle name="Explanatory Text 46 2" xfId="28815" xr:uid="{00000000-0005-0000-0000-0000475D0000}"/>
    <cellStyle name="Explanatory Text 46_REKAP IBT" xfId="28817" xr:uid="{00000000-0005-0000-0000-0000485D0000}"/>
    <cellStyle name="Explanatory Text 47" xfId="28819" xr:uid="{00000000-0005-0000-0000-0000495D0000}"/>
    <cellStyle name="Explanatory Text 47 2" xfId="28821" xr:uid="{00000000-0005-0000-0000-00004A5D0000}"/>
    <cellStyle name="Explanatory Text 47_REKAP IBT" xfId="28823" xr:uid="{00000000-0005-0000-0000-00004B5D0000}"/>
    <cellStyle name="Explanatory Text 48" xfId="28825" xr:uid="{00000000-0005-0000-0000-00004C5D0000}"/>
    <cellStyle name="Explanatory Text 48 2" xfId="28827" xr:uid="{00000000-0005-0000-0000-00004D5D0000}"/>
    <cellStyle name="Explanatory Text 48_REKAP IBT" xfId="28829" xr:uid="{00000000-0005-0000-0000-00004E5D0000}"/>
    <cellStyle name="Explanatory Text 49" xfId="28832" xr:uid="{00000000-0005-0000-0000-00004F5D0000}"/>
    <cellStyle name="Explanatory Text 49 2" xfId="28835" xr:uid="{00000000-0005-0000-0000-0000505D0000}"/>
    <cellStyle name="Explanatory Text 49_REKAP IBT" xfId="27368" xr:uid="{00000000-0005-0000-0000-0000515D0000}"/>
    <cellStyle name="Explanatory Text 5" xfId="28837" xr:uid="{00000000-0005-0000-0000-0000525D0000}"/>
    <cellStyle name="Explanatory Text 5 2" xfId="28839" xr:uid="{00000000-0005-0000-0000-0000535D0000}"/>
    <cellStyle name="Explanatory Text 5 3" xfId="28840" xr:uid="{00000000-0005-0000-0000-0000545D0000}"/>
    <cellStyle name="Explanatory Text 5 4" xfId="28841" xr:uid="{00000000-0005-0000-0000-0000555D0000}"/>
    <cellStyle name="Explanatory Text 5 5" xfId="28842" xr:uid="{00000000-0005-0000-0000-0000565D0000}"/>
    <cellStyle name="Explanatory Text 5 6" xfId="28843" xr:uid="{00000000-0005-0000-0000-0000575D0000}"/>
    <cellStyle name="Explanatory Text 5_REKAP IBT" xfId="28844" xr:uid="{00000000-0005-0000-0000-0000585D0000}"/>
    <cellStyle name="Explanatory Text 50" xfId="718" xr:uid="{00000000-0005-0000-0000-0000595D0000}"/>
    <cellStyle name="Explanatory Text 50 2" xfId="28809" xr:uid="{00000000-0005-0000-0000-00005A5D0000}"/>
    <cellStyle name="Explanatory Text 50_REKAP IBT" xfId="28811" xr:uid="{00000000-0005-0000-0000-00005B5D0000}"/>
    <cellStyle name="Explanatory Text 51" xfId="28813" xr:uid="{00000000-0005-0000-0000-00005C5D0000}"/>
    <cellStyle name="Explanatory Text 51 2" xfId="28816" xr:uid="{00000000-0005-0000-0000-00005D5D0000}"/>
    <cellStyle name="Explanatory Text 51_REKAP IBT" xfId="28818" xr:uid="{00000000-0005-0000-0000-00005E5D0000}"/>
    <cellStyle name="Explanatory Text 52" xfId="28820" xr:uid="{00000000-0005-0000-0000-00005F5D0000}"/>
    <cellStyle name="Explanatory Text 52 2" xfId="28822" xr:uid="{00000000-0005-0000-0000-0000605D0000}"/>
    <cellStyle name="Explanatory Text 52_REKAP IBT" xfId="28824" xr:uid="{00000000-0005-0000-0000-0000615D0000}"/>
    <cellStyle name="Explanatory Text 53" xfId="28826" xr:uid="{00000000-0005-0000-0000-0000625D0000}"/>
    <cellStyle name="Explanatory Text 53 2" xfId="28828" xr:uid="{00000000-0005-0000-0000-0000635D0000}"/>
    <cellStyle name="Explanatory Text 53_REKAP IBT" xfId="28830" xr:uid="{00000000-0005-0000-0000-0000645D0000}"/>
    <cellStyle name="Explanatory Text 54" xfId="28833" xr:uid="{00000000-0005-0000-0000-0000655D0000}"/>
    <cellStyle name="Explanatory Text 54 2" xfId="28836" xr:uid="{00000000-0005-0000-0000-0000665D0000}"/>
    <cellStyle name="Explanatory Text 54_REKAP IBT" xfId="27369" xr:uid="{00000000-0005-0000-0000-0000675D0000}"/>
    <cellStyle name="Explanatory Text 55" xfId="28846" xr:uid="{00000000-0005-0000-0000-0000685D0000}"/>
    <cellStyle name="Explanatory Text 55 2" xfId="28848" xr:uid="{00000000-0005-0000-0000-0000695D0000}"/>
    <cellStyle name="Explanatory Text 55_REKAP IBT" xfId="28852" xr:uid="{00000000-0005-0000-0000-00006A5D0000}"/>
    <cellStyle name="Explanatory Text 56" xfId="28855" xr:uid="{00000000-0005-0000-0000-00006B5D0000}"/>
    <cellStyle name="Explanatory Text 56 2" xfId="28857" xr:uid="{00000000-0005-0000-0000-00006C5D0000}"/>
    <cellStyle name="Explanatory Text 56_REKAP IBT" xfId="28861" xr:uid="{00000000-0005-0000-0000-00006D5D0000}"/>
    <cellStyle name="Explanatory Text 57" xfId="28863" xr:uid="{00000000-0005-0000-0000-00006E5D0000}"/>
    <cellStyle name="Explanatory Text 57 2" xfId="13143" xr:uid="{00000000-0005-0000-0000-00006F5D0000}"/>
    <cellStyle name="Explanatory Text 57_REKAP IBT" xfId="15251" xr:uid="{00000000-0005-0000-0000-0000705D0000}"/>
    <cellStyle name="Explanatory Text 58" xfId="28865" xr:uid="{00000000-0005-0000-0000-0000715D0000}"/>
    <cellStyle name="Explanatory Text 58 2" xfId="28867" xr:uid="{00000000-0005-0000-0000-0000725D0000}"/>
    <cellStyle name="Explanatory Text 58_REKAP IBT" xfId="2154" xr:uid="{00000000-0005-0000-0000-0000735D0000}"/>
    <cellStyle name="Explanatory Text 59" xfId="28869" xr:uid="{00000000-0005-0000-0000-0000745D0000}"/>
    <cellStyle name="Explanatory Text 59 2" xfId="28871" xr:uid="{00000000-0005-0000-0000-0000755D0000}"/>
    <cellStyle name="Explanatory Text 59_REKAP IBT" xfId="28873" xr:uid="{00000000-0005-0000-0000-0000765D0000}"/>
    <cellStyle name="Explanatory Text 6" xfId="28875" xr:uid="{00000000-0005-0000-0000-0000775D0000}"/>
    <cellStyle name="Explanatory Text 6 2" xfId="28876" xr:uid="{00000000-0005-0000-0000-0000785D0000}"/>
    <cellStyle name="Explanatory Text 6 3" xfId="28877" xr:uid="{00000000-0005-0000-0000-0000795D0000}"/>
    <cellStyle name="Explanatory Text 6 4" xfId="16550" xr:uid="{00000000-0005-0000-0000-00007A5D0000}"/>
    <cellStyle name="Explanatory Text 6 5" xfId="28878" xr:uid="{00000000-0005-0000-0000-00007B5D0000}"/>
    <cellStyle name="Explanatory Text 6 6" xfId="28879" xr:uid="{00000000-0005-0000-0000-00007C5D0000}"/>
    <cellStyle name="Explanatory Text 6_REKAP IBT" xfId="17134" xr:uid="{00000000-0005-0000-0000-00007D5D0000}"/>
    <cellStyle name="Explanatory Text 60" xfId="28847" xr:uid="{00000000-0005-0000-0000-00007E5D0000}"/>
    <cellStyle name="Explanatory Text 60 2" xfId="28849" xr:uid="{00000000-0005-0000-0000-00007F5D0000}"/>
    <cellStyle name="Explanatory Text 60_REKAP IBT" xfId="28853" xr:uid="{00000000-0005-0000-0000-0000805D0000}"/>
    <cellStyle name="Explanatory Text 61" xfId="28856" xr:uid="{00000000-0005-0000-0000-0000815D0000}"/>
    <cellStyle name="Explanatory Text 61 2" xfId="28858" xr:uid="{00000000-0005-0000-0000-0000825D0000}"/>
    <cellStyle name="Explanatory Text 61_REKAP IBT" xfId="28862" xr:uid="{00000000-0005-0000-0000-0000835D0000}"/>
    <cellStyle name="Explanatory Text 62" xfId="28864" xr:uid="{00000000-0005-0000-0000-0000845D0000}"/>
    <cellStyle name="Explanatory Text 62 2" xfId="13144" xr:uid="{00000000-0005-0000-0000-0000855D0000}"/>
    <cellStyle name="Explanatory Text 62_REKAP IBT" xfId="15252" xr:uid="{00000000-0005-0000-0000-0000865D0000}"/>
    <cellStyle name="Explanatory Text 63" xfId="28866" xr:uid="{00000000-0005-0000-0000-0000875D0000}"/>
    <cellStyle name="Explanatory Text 63 2" xfId="28868" xr:uid="{00000000-0005-0000-0000-0000885D0000}"/>
    <cellStyle name="Explanatory Text 63_REKAP IBT" xfId="2155" xr:uid="{00000000-0005-0000-0000-0000895D0000}"/>
    <cellStyle name="Explanatory Text 64" xfId="28870" xr:uid="{00000000-0005-0000-0000-00008A5D0000}"/>
    <cellStyle name="Explanatory Text 64 2" xfId="28872" xr:uid="{00000000-0005-0000-0000-00008B5D0000}"/>
    <cellStyle name="Explanatory Text 64_REKAP IBT" xfId="28874" xr:uid="{00000000-0005-0000-0000-00008C5D0000}"/>
    <cellStyle name="Explanatory Text 65" xfId="17256" xr:uid="{00000000-0005-0000-0000-00008D5D0000}"/>
    <cellStyle name="Explanatory Text 65 2" xfId="28880" xr:uid="{00000000-0005-0000-0000-00008E5D0000}"/>
    <cellStyle name="Explanatory Text 65_REKAP IBT" xfId="28882" xr:uid="{00000000-0005-0000-0000-00008F5D0000}"/>
    <cellStyle name="Explanatory Text 66" xfId="28884" xr:uid="{00000000-0005-0000-0000-0000905D0000}"/>
    <cellStyle name="Explanatory Text 66 2" xfId="28886" xr:uid="{00000000-0005-0000-0000-0000915D0000}"/>
    <cellStyle name="Explanatory Text 66_REKAP IBT" xfId="28888" xr:uid="{00000000-0005-0000-0000-0000925D0000}"/>
    <cellStyle name="Explanatory Text 67" xfId="24445" xr:uid="{00000000-0005-0000-0000-0000935D0000}"/>
    <cellStyle name="Explanatory Text 67 2" xfId="28890" xr:uid="{00000000-0005-0000-0000-0000945D0000}"/>
    <cellStyle name="Explanatory Text 67_REKAP IBT" xfId="28892" xr:uid="{00000000-0005-0000-0000-0000955D0000}"/>
    <cellStyle name="Explanatory Text 68" xfId="28894" xr:uid="{00000000-0005-0000-0000-0000965D0000}"/>
    <cellStyle name="Explanatory Text 68 2" xfId="28896" xr:uid="{00000000-0005-0000-0000-0000975D0000}"/>
    <cellStyle name="Explanatory Text 68_REKAP IBT" xfId="28899" xr:uid="{00000000-0005-0000-0000-0000985D0000}"/>
    <cellStyle name="Explanatory Text 69" xfId="28901" xr:uid="{00000000-0005-0000-0000-0000995D0000}"/>
    <cellStyle name="Explanatory Text 69 2" xfId="28903" xr:uid="{00000000-0005-0000-0000-00009A5D0000}"/>
    <cellStyle name="Explanatory Text 69_REKAP IBT" xfId="23738" xr:uid="{00000000-0005-0000-0000-00009B5D0000}"/>
    <cellStyle name="Explanatory Text 7" xfId="28905" xr:uid="{00000000-0005-0000-0000-00009C5D0000}"/>
    <cellStyle name="Explanatory Text 7 2" xfId="28906" xr:uid="{00000000-0005-0000-0000-00009D5D0000}"/>
    <cellStyle name="Explanatory Text 7 3" xfId="28907" xr:uid="{00000000-0005-0000-0000-00009E5D0000}"/>
    <cellStyle name="Explanatory Text 7 4" xfId="28908" xr:uid="{00000000-0005-0000-0000-00009F5D0000}"/>
    <cellStyle name="Explanatory Text 7 5" xfId="28909" xr:uid="{00000000-0005-0000-0000-0000A05D0000}"/>
    <cellStyle name="Explanatory Text 7 6" xfId="28910" xr:uid="{00000000-0005-0000-0000-0000A15D0000}"/>
    <cellStyle name="Explanatory Text 7_REKAP IBT" xfId="28913" xr:uid="{00000000-0005-0000-0000-0000A25D0000}"/>
    <cellStyle name="Explanatory Text 70" xfId="17257" xr:uid="{00000000-0005-0000-0000-0000A35D0000}"/>
    <cellStyle name="Explanatory Text 70 2" xfId="28881" xr:uid="{00000000-0005-0000-0000-0000A45D0000}"/>
    <cellStyle name="Explanatory Text 70_REKAP IBT" xfId="28883" xr:uid="{00000000-0005-0000-0000-0000A55D0000}"/>
    <cellStyle name="Explanatory Text 71" xfId="28885" xr:uid="{00000000-0005-0000-0000-0000A65D0000}"/>
    <cellStyle name="Explanatory Text 71 2" xfId="28887" xr:uid="{00000000-0005-0000-0000-0000A75D0000}"/>
    <cellStyle name="Explanatory Text 71_REKAP IBT" xfId="28889" xr:uid="{00000000-0005-0000-0000-0000A85D0000}"/>
    <cellStyle name="Explanatory Text 72" xfId="24446" xr:uid="{00000000-0005-0000-0000-0000A95D0000}"/>
    <cellStyle name="Explanatory Text 72 2" xfId="28891" xr:uid="{00000000-0005-0000-0000-0000AA5D0000}"/>
    <cellStyle name="Explanatory Text 72_REKAP IBT" xfId="28893" xr:uid="{00000000-0005-0000-0000-0000AB5D0000}"/>
    <cellStyle name="Explanatory Text 73" xfId="28895" xr:uid="{00000000-0005-0000-0000-0000AC5D0000}"/>
    <cellStyle name="Explanatory Text 73 2" xfId="28897" xr:uid="{00000000-0005-0000-0000-0000AD5D0000}"/>
    <cellStyle name="Explanatory Text 73_REKAP IBT" xfId="28900" xr:uid="{00000000-0005-0000-0000-0000AE5D0000}"/>
    <cellStyle name="Explanatory Text 74" xfId="28902" xr:uid="{00000000-0005-0000-0000-0000AF5D0000}"/>
    <cellStyle name="Explanatory Text 74 2" xfId="28904" xr:uid="{00000000-0005-0000-0000-0000B05D0000}"/>
    <cellStyle name="Explanatory Text 74_REKAP IBT" xfId="23739" xr:uid="{00000000-0005-0000-0000-0000B15D0000}"/>
    <cellStyle name="Explanatory Text 75" xfId="28914" xr:uid="{00000000-0005-0000-0000-0000B25D0000}"/>
    <cellStyle name="Explanatory Text 75 2" xfId="28916" xr:uid="{00000000-0005-0000-0000-0000B35D0000}"/>
    <cellStyle name="Explanatory Text 75_REKAP IBT" xfId="20593" xr:uid="{00000000-0005-0000-0000-0000B45D0000}"/>
    <cellStyle name="Explanatory Text 76" xfId="28917" xr:uid="{00000000-0005-0000-0000-0000B55D0000}"/>
    <cellStyle name="Explanatory Text 76 2" xfId="28919" xr:uid="{00000000-0005-0000-0000-0000B65D0000}"/>
    <cellStyle name="Explanatory Text 76_REKAP IBT" xfId="28921" xr:uid="{00000000-0005-0000-0000-0000B75D0000}"/>
    <cellStyle name="Explanatory Text 77" xfId="14708" xr:uid="{00000000-0005-0000-0000-0000B85D0000}"/>
    <cellStyle name="Explanatory Text 77 2" xfId="28922" xr:uid="{00000000-0005-0000-0000-0000B95D0000}"/>
    <cellStyle name="Explanatory Text 77_REKAP IBT" xfId="28923" xr:uid="{00000000-0005-0000-0000-0000BA5D0000}"/>
    <cellStyle name="Explanatory Text 78" xfId="23842" xr:uid="{00000000-0005-0000-0000-0000BB5D0000}"/>
    <cellStyle name="Explanatory Text 78 2" xfId="23845" xr:uid="{00000000-0005-0000-0000-0000BC5D0000}"/>
    <cellStyle name="Explanatory Text 78_REKAP IBT" xfId="23852" xr:uid="{00000000-0005-0000-0000-0000BD5D0000}"/>
    <cellStyle name="Explanatory Text 79" xfId="23854" xr:uid="{00000000-0005-0000-0000-0000BE5D0000}"/>
    <cellStyle name="Explanatory Text 79 2" xfId="5317" xr:uid="{00000000-0005-0000-0000-0000BF5D0000}"/>
    <cellStyle name="Explanatory Text 79_REKAP IBT" xfId="23861" xr:uid="{00000000-0005-0000-0000-0000C05D0000}"/>
    <cellStyle name="Explanatory Text 8" xfId="28924" xr:uid="{00000000-0005-0000-0000-0000C15D0000}"/>
    <cellStyle name="Explanatory Text 8 2" xfId="28925" xr:uid="{00000000-0005-0000-0000-0000C25D0000}"/>
    <cellStyle name="Explanatory Text 8 3" xfId="28926" xr:uid="{00000000-0005-0000-0000-0000C35D0000}"/>
    <cellStyle name="Explanatory Text 8 4" xfId="28927" xr:uid="{00000000-0005-0000-0000-0000C45D0000}"/>
    <cellStyle name="Explanatory Text 8 5" xfId="28928" xr:uid="{00000000-0005-0000-0000-0000C55D0000}"/>
    <cellStyle name="Explanatory Text 8 6" xfId="28929" xr:uid="{00000000-0005-0000-0000-0000C65D0000}"/>
    <cellStyle name="Explanatory Text 8_REKAP IBT" xfId="28931" xr:uid="{00000000-0005-0000-0000-0000C75D0000}"/>
    <cellStyle name="Explanatory Text 80" xfId="28915" xr:uid="{00000000-0005-0000-0000-0000C85D0000}"/>
    <cellStyle name="Explanatory Text 81" xfId="28918" xr:uid="{00000000-0005-0000-0000-0000C95D0000}"/>
    <cellStyle name="Explanatory Text 81 2" xfId="28920" xr:uid="{00000000-0005-0000-0000-0000CA5D0000}"/>
    <cellStyle name="Explanatory Text 82" xfId="14709" xr:uid="{00000000-0005-0000-0000-0000CB5D0000}"/>
    <cellStyle name="Explanatory Text 83" xfId="23843" xr:uid="{00000000-0005-0000-0000-0000CC5D0000}"/>
    <cellStyle name="Explanatory Text 84" xfId="23855" xr:uid="{00000000-0005-0000-0000-0000CD5D0000}"/>
    <cellStyle name="Explanatory Text 85" xfId="23863" xr:uid="{00000000-0005-0000-0000-0000CE5D0000}"/>
    <cellStyle name="Explanatory Text 86" xfId="49902" xr:uid="{00000000-0005-0000-0000-0000CF5D0000}"/>
    <cellStyle name="Explanatory Text 9" xfId="28932" xr:uid="{00000000-0005-0000-0000-0000D05D0000}"/>
    <cellStyle name="Explanatory Text 9 2" xfId="28933" xr:uid="{00000000-0005-0000-0000-0000D15D0000}"/>
    <cellStyle name="Explanatory Text 9 3" xfId="28934" xr:uid="{00000000-0005-0000-0000-0000D25D0000}"/>
    <cellStyle name="Explanatory Text 9 4" xfId="15913" xr:uid="{00000000-0005-0000-0000-0000D35D0000}"/>
    <cellStyle name="Explanatory Text 9 5" xfId="28935" xr:uid="{00000000-0005-0000-0000-0000D45D0000}"/>
    <cellStyle name="Explanatory Text 9 6" xfId="28936" xr:uid="{00000000-0005-0000-0000-0000D55D0000}"/>
    <cellStyle name="Explanatory Text 9_REKAP IBT" xfId="28938" xr:uid="{00000000-0005-0000-0000-0000D65D0000}"/>
    <cellStyle name="Fixed" xfId="12334" xr:uid="{00000000-0005-0000-0000-0000D75D0000}"/>
    <cellStyle name="Good 10" xfId="28939" xr:uid="{00000000-0005-0000-0000-0000D85D0000}"/>
    <cellStyle name="Good 10 2" xfId="28940" xr:uid="{00000000-0005-0000-0000-0000D95D0000}"/>
    <cellStyle name="Good 10 3" xfId="28941" xr:uid="{00000000-0005-0000-0000-0000DA5D0000}"/>
    <cellStyle name="Good 10 4" xfId="14297" xr:uid="{00000000-0005-0000-0000-0000DB5D0000}"/>
    <cellStyle name="Good 10 5" xfId="28942" xr:uid="{00000000-0005-0000-0000-0000DC5D0000}"/>
    <cellStyle name="Good 10 6" xfId="28943" xr:uid="{00000000-0005-0000-0000-0000DD5D0000}"/>
    <cellStyle name="Good 10_REKAP IBT" xfId="28944" xr:uid="{00000000-0005-0000-0000-0000DE5D0000}"/>
    <cellStyle name="Good 11" xfId="28945" xr:uid="{00000000-0005-0000-0000-0000DF5D0000}"/>
    <cellStyle name="Good 11 2" xfId="28946" xr:uid="{00000000-0005-0000-0000-0000E05D0000}"/>
    <cellStyle name="Good 11 3" xfId="28947" xr:uid="{00000000-0005-0000-0000-0000E15D0000}"/>
    <cellStyle name="Good 11 4" xfId="14301" xr:uid="{00000000-0005-0000-0000-0000E25D0000}"/>
    <cellStyle name="Good 11 5" xfId="28948" xr:uid="{00000000-0005-0000-0000-0000E35D0000}"/>
    <cellStyle name="Good 11_REKAP IBT" xfId="28949" xr:uid="{00000000-0005-0000-0000-0000E45D0000}"/>
    <cellStyle name="Good 12" xfId="28950" xr:uid="{00000000-0005-0000-0000-0000E55D0000}"/>
    <cellStyle name="Good 12 2" xfId="28951" xr:uid="{00000000-0005-0000-0000-0000E65D0000}"/>
    <cellStyle name="Good 12 3" xfId="28952" xr:uid="{00000000-0005-0000-0000-0000E75D0000}"/>
    <cellStyle name="Good 12 4" xfId="28953" xr:uid="{00000000-0005-0000-0000-0000E85D0000}"/>
    <cellStyle name="Good 12 5" xfId="28954" xr:uid="{00000000-0005-0000-0000-0000E95D0000}"/>
    <cellStyle name="Good 12_REKAP IBT" xfId="28955" xr:uid="{00000000-0005-0000-0000-0000EA5D0000}"/>
    <cellStyle name="Good 13" xfId="26647" xr:uid="{00000000-0005-0000-0000-0000EB5D0000}"/>
    <cellStyle name="Good 13 2" xfId="28956" xr:uid="{00000000-0005-0000-0000-0000EC5D0000}"/>
    <cellStyle name="Good 13 3" xfId="28957" xr:uid="{00000000-0005-0000-0000-0000ED5D0000}"/>
    <cellStyle name="Good 13 4" xfId="28958" xr:uid="{00000000-0005-0000-0000-0000EE5D0000}"/>
    <cellStyle name="Good 13 5" xfId="26135" xr:uid="{00000000-0005-0000-0000-0000EF5D0000}"/>
    <cellStyle name="Good 13_REKAP IBT" xfId="28959" xr:uid="{00000000-0005-0000-0000-0000F05D0000}"/>
    <cellStyle name="Good 14" xfId="28960" xr:uid="{00000000-0005-0000-0000-0000F15D0000}"/>
    <cellStyle name="Good 14 2" xfId="28961" xr:uid="{00000000-0005-0000-0000-0000F25D0000}"/>
    <cellStyle name="Good 14 3" xfId="20067" xr:uid="{00000000-0005-0000-0000-0000F35D0000}"/>
    <cellStyle name="Good 14 4" xfId="20069" xr:uid="{00000000-0005-0000-0000-0000F45D0000}"/>
    <cellStyle name="Good 14 5" xfId="20071" xr:uid="{00000000-0005-0000-0000-0000F55D0000}"/>
    <cellStyle name="Good 14_REKAP IBT" xfId="13062" xr:uid="{00000000-0005-0000-0000-0000F65D0000}"/>
    <cellStyle name="Good 15" xfId="28962" xr:uid="{00000000-0005-0000-0000-0000F75D0000}"/>
    <cellStyle name="Good 15 2" xfId="28964" xr:uid="{00000000-0005-0000-0000-0000F85D0000}"/>
    <cellStyle name="Good 15 3" xfId="20082" xr:uid="{00000000-0005-0000-0000-0000F95D0000}"/>
    <cellStyle name="Good 15 4" xfId="20084" xr:uid="{00000000-0005-0000-0000-0000FA5D0000}"/>
    <cellStyle name="Good 15 5" xfId="20086" xr:uid="{00000000-0005-0000-0000-0000FB5D0000}"/>
    <cellStyle name="Good 15_REKAP IBT" xfId="28967" xr:uid="{00000000-0005-0000-0000-0000FC5D0000}"/>
    <cellStyle name="Good 16" xfId="28969" xr:uid="{00000000-0005-0000-0000-0000FD5D0000}"/>
    <cellStyle name="Good 16 2" xfId="28971" xr:uid="{00000000-0005-0000-0000-0000FE5D0000}"/>
    <cellStyle name="Good 16 3" xfId="20094" xr:uid="{00000000-0005-0000-0000-0000FF5D0000}"/>
    <cellStyle name="Good 16 4" xfId="20096" xr:uid="{00000000-0005-0000-0000-0000005E0000}"/>
    <cellStyle name="Good 16 5" xfId="20098" xr:uid="{00000000-0005-0000-0000-0000015E0000}"/>
    <cellStyle name="Good 16_REKAP IBT" xfId="24743" xr:uid="{00000000-0005-0000-0000-0000025E0000}"/>
    <cellStyle name="Good 17" xfId="28973" xr:uid="{00000000-0005-0000-0000-0000035E0000}"/>
    <cellStyle name="Good 17 2" xfId="25804" xr:uid="{00000000-0005-0000-0000-0000045E0000}"/>
    <cellStyle name="Good 17 3" xfId="20106" xr:uid="{00000000-0005-0000-0000-0000055E0000}"/>
    <cellStyle name="Good 17 4" xfId="20108" xr:uid="{00000000-0005-0000-0000-0000065E0000}"/>
    <cellStyle name="Good 17 5" xfId="20110" xr:uid="{00000000-0005-0000-0000-0000075E0000}"/>
    <cellStyle name="Good 17_REKAP IBT" xfId="25247" xr:uid="{00000000-0005-0000-0000-0000085E0000}"/>
    <cellStyle name="Good 18" xfId="28975" xr:uid="{00000000-0005-0000-0000-0000095E0000}"/>
    <cellStyle name="Good 18 2" xfId="28977" xr:uid="{00000000-0005-0000-0000-00000A5E0000}"/>
    <cellStyle name="Good 18_REKAP IBT" xfId="18455" xr:uid="{00000000-0005-0000-0000-00000B5E0000}"/>
    <cellStyle name="Good 19" xfId="28979" xr:uid="{00000000-0005-0000-0000-00000C5E0000}"/>
    <cellStyle name="Good 19 2" xfId="28981" xr:uid="{00000000-0005-0000-0000-00000D5E0000}"/>
    <cellStyle name="Good 19_REKAP IBT" xfId="28983" xr:uid="{00000000-0005-0000-0000-00000E5E0000}"/>
    <cellStyle name="Good 2" xfId="28985" xr:uid="{00000000-0005-0000-0000-00000F5E0000}"/>
    <cellStyle name="Good 2 10" xfId="28986" xr:uid="{00000000-0005-0000-0000-0000105E0000}"/>
    <cellStyle name="Good 2 11" xfId="28351" xr:uid="{00000000-0005-0000-0000-0000115E0000}"/>
    <cellStyle name="Good 2 12" xfId="28357" xr:uid="{00000000-0005-0000-0000-0000125E0000}"/>
    <cellStyle name="Good 2 13" xfId="11115" xr:uid="{00000000-0005-0000-0000-0000135E0000}"/>
    <cellStyle name="Good 2 14" xfId="8284" xr:uid="{00000000-0005-0000-0000-0000145E0000}"/>
    <cellStyle name="Good 2 15" xfId="28492" xr:uid="{00000000-0005-0000-0000-0000155E0000}"/>
    <cellStyle name="Good 2 16" xfId="19280" xr:uid="{00000000-0005-0000-0000-0000165E0000}"/>
    <cellStyle name="Good 2 17" xfId="28987" xr:uid="{00000000-0005-0000-0000-0000175E0000}"/>
    <cellStyle name="Good 2 18" xfId="28989" xr:uid="{00000000-0005-0000-0000-0000185E0000}"/>
    <cellStyle name="Good 2 19" xfId="26376" xr:uid="{00000000-0005-0000-0000-0000195E0000}"/>
    <cellStyle name="Good 2 2" xfId="20834" xr:uid="{00000000-0005-0000-0000-00001A5E0000}"/>
    <cellStyle name="Good 2 2 2" xfId="21875" xr:uid="{00000000-0005-0000-0000-00001B5E0000}"/>
    <cellStyle name="Good 2 2 3" xfId="50362" xr:uid="{00000000-0005-0000-0000-00001C5E0000}"/>
    <cellStyle name="Good 2 20" xfId="28493" xr:uid="{00000000-0005-0000-0000-00001D5E0000}"/>
    <cellStyle name="Good 2 21" xfId="19281" xr:uid="{00000000-0005-0000-0000-00001E5E0000}"/>
    <cellStyle name="Good 2 22" xfId="28988" xr:uid="{00000000-0005-0000-0000-00001F5E0000}"/>
    <cellStyle name="Good 2 23" xfId="28990" xr:uid="{00000000-0005-0000-0000-0000205E0000}"/>
    <cellStyle name="Good 2 24" xfId="26377" xr:uid="{00000000-0005-0000-0000-0000215E0000}"/>
    <cellStyle name="Good 2 25" xfId="28991" xr:uid="{00000000-0005-0000-0000-0000225E0000}"/>
    <cellStyle name="Good 2 26" xfId="28992" xr:uid="{00000000-0005-0000-0000-0000235E0000}"/>
    <cellStyle name="Good 2 27" xfId="28993" xr:uid="{00000000-0005-0000-0000-0000245E0000}"/>
    <cellStyle name="Good 2 28" xfId="28994" xr:uid="{00000000-0005-0000-0000-0000255E0000}"/>
    <cellStyle name="Good 2 29" xfId="28995" xr:uid="{00000000-0005-0000-0000-0000265E0000}"/>
    <cellStyle name="Good 2 3" xfId="28996" xr:uid="{00000000-0005-0000-0000-0000275E0000}"/>
    <cellStyle name="Good 2 4" xfId="28997" xr:uid="{00000000-0005-0000-0000-0000285E0000}"/>
    <cellStyle name="Good 2 5" xfId="28998" xr:uid="{00000000-0005-0000-0000-0000295E0000}"/>
    <cellStyle name="Good 2 6" xfId="28999" xr:uid="{00000000-0005-0000-0000-00002A5E0000}"/>
    <cellStyle name="Good 2 7" xfId="29000" xr:uid="{00000000-0005-0000-0000-00002B5E0000}"/>
    <cellStyle name="Good 2 8" xfId="29001" xr:uid="{00000000-0005-0000-0000-00002C5E0000}"/>
    <cellStyle name="Good 2 9" xfId="29002" xr:uid="{00000000-0005-0000-0000-00002D5E0000}"/>
    <cellStyle name="Good 2_REKAP IBT" xfId="29004" xr:uid="{00000000-0005-0000-0000-00002E5E0000}"/>
    <cellStyle name="Good 20" xfId="28963" xr:uid="{00000000-0005-0000-0000-00002F5E0000}"/>
    <cellStyle name="Good 20 2" xfId="28965" xr:uid="{00000000-0005-0000-0000-0000305E0000}"/>
    <cellStyle name="Good 20_REKAP IBT" xfId="28968" xr:uid="{00000000-0005-0000-0000-0000315E0000}"/>
    <cellStyle name="Good 21" xfId="28970" xr:uid="{00000000-0005-0000-0000-0000325E0000}"/>
    <cellStyle name="Good 21 2" xfId="28972" xr:uid="{00000000-0005-0000-0000-0000335E0000}"/>
    <cellStyle name="Good 21_REKAP IBT" xfId="24744" xr:uid="{00000000-0005-0000-0000-0000345E0000}"/>
    <cellStyle name="Good 22" xfId="28974" xr:uid="{00000000-0005-0000-0000-0000355E0000}"/>
    <cellStyle name="Good 22 2" xfId="25805" xr:uid="{00000000-0005-0000-0000-0000365E0000}"/>
    <cellStyle name="Good 22_REKAP IBT" xfId="25248" xr:uid="{00000000-0005-0000-0000-0000375E0000}"/>
    <cellStyle name="Good 23" xfId="28976" xr:uid="{00000000-0005-0000-0000-0000385E0000}"/>
    <cellStyle name="Good 23 2" xfId="28978" xr:uid="{00000000-0005-0000-0000-0000395E0000}"/>
    <cellStyle name="Good 23_REKAP IBT" xfId="18456" xr:uid="{00000000-0005-0000-0000-00003A5E0000}"/>
    <cellStyle name="Good 24" xfId="28980" xr:uid="{00000000-0005-0000-0000-00003B5E0000}"/>
    <cellStyle name="Good 24 2" xfId="28982" xr:uid="{00000000-0005-0000-0000-00003C5E0000}"/>
    <cellStyle name="Good 24_REKAP IBT" xfId="28984" xr:uid="{00000000-0005-0000-0000-00003D5E0000}"/>
    <cellStyle name="Good 25" xfId="28911" xr:uid="{00000000-0005-0000-0000-00003E5E0000}"/>
    <cellStyle name="Good 25 2" xfId="29005" xr:uid="{00000000-0005-0000-0000-00003F5E0000}"/>
    <cellStyle name="Good 25_REKAP IBT" xfId="29007" xr:uid="{00000000-0005-0000-0000-0000405E0000}"/>
    <cellStyle name="Good 26" xfId="29009" xr:uid="{00000000-0005-0000-0000-0000415E0000}"/>
    <cellStyle name="Good 26 2" xfId="29011" xr:uid="{00000000-0005-0000-0000-0000425E0000}"/>
    <cellStyle name="Good 26_REKAP IBT" xfId="29013" xr:uid="{00000000-0005-0000-0000-0000435E0000}"/>
    <cellStyle name="Good 27" xfId="29015" xr:uid="{00000000-0005-0000-0000-0000445E0000}"/>
    <cellStyle name="Good 27 2" xfId="29017" xr:uid="{00000000-0005-0000-0000-0000455E0000}"/>
    <cellStyle name="Good 27_REKAP IBT" xfId="26831" xr:uid="{00000000-0005-0000-0000-0000465E0000}"/>
    <cellStyle name="Good 28" xfId="29019" xr:uid="{00000000-0005-0000-0000-0000475E0000}"/>
    <cellStyle name="Good 28 2" xfId="28582" xr:uid="{00000000-0005-0000-0000-0000485E0000}"/>
    <cellStyle name="Good 28_REKAP IBT" xfId="29021" xr:uid="{00000000-0005-0000-0000-0000495E0000}"/>
    <cellStyle name="Good 29" xfId="29023" xr:uid="{00000000-0005-0000-0000-00004A5E0000}"/>
    <cellStyle name="Good 29 2" xfId="29026" xr:uid="{00000000-0005-0000-0000-00004B5E0000}"/>
    <cellStyle name="Good 29_REKAP IBT" xfId="6212" xr:uid="{00000000-0005-0000-0000-00004C5E0000}"/>
    <cellStyle name="Good 3" xfId="23794" xr:uid="{00000000-0005-0000-0000-00004D5E0000}"/>
    <cellStyle name="Good 3 10" xfId="29028" xr:uid="{00000000-0005-0000-0000-00004E5E0000}"/>
    <cellStyle name="Good 3 11" xfId="28403" xr:uid="{00000000-0005-0000-0000-00004F5E0000}"/>
    <cellStyle name="Good 3 12" xfId="26983" xr:uid="{00000000-0005-0000-0000-0000505E0000}"/>
    <cellStyle name="Good 3 13" xfId="29029" xr:uid="{00000000-0005-0000-0000-0000515E0000}"/>
    <cellStyle name="Good 3 14" xfId="29030" xr:uid="{00000000-0005-0000-0000-0000525E0000}"/>
    <cellStyle name="Good 3 15" xfId="29031" xr:uid="{00000000-0005-0000-0000-0000535E0000}"/>
    <cellStyle name="Good 3 16" xfId="50481" xr:uid="{00000000-0005-0000-0000-0000545E0000}"/>
    <cellStyle name="Good 3 2" xfId="23796" xr:uid="{00000000-0005-0000-0000-0000555E0000}"/>
    <cellStyle name="Good 3 3" xfId="29032" xr:uid="{00000000-0005-0000-0000-0000565E0000}"/>
    <cellStyle name="Good 3 4" xfId="29033" xr:uid="{00000000-0005-0000-0000-0000575E0000}"/>
    <cellStyle name="Good 3 5" xfId="29034" xr:uid="{00000000-0005-0000-0000-0000585E0000}"/>
    <cellStyle name="Good 3 6" xfId="29035" xr:uid="{00000000-0005-0000-0000-0000595E0000}"/>
    <cellStyle name="Good 3 7" xfId="29036" xr:uid="{00000000-0005-0000-0000-00005A5E0000}"/>
    <cellStyle name="Good 3 8" xfId="29037" xr:uid="{00000000-0005-0000-0000-00005B5E0000}"/>
    <cellStyle name="Good 3 9" xfId="29039" xr:uid="{00000000-0005-0000-0000-00005C5E0000}"/>
    <cellStyle name="Good 3_REKAP IBT" xfId="26137" xr:uid="{00000000-0005-0000-0000-00005D5E0000}"/>
    <cellStyle name="Good 30" xfId="28912" xr:uid="{00000000-0005-0000-0000-00005E5E0000}"/>
    <cellStyle name="Good 30 2" xfId="29006" xr:uid="{00000000-0005-0000-0000-00005F5E0000}"/>
    <cellStyle name="Good 30_REKAP IBT" xfId="29008" xr:uid="{00000000-0005-0000-0000-0000605E0000}"/>
    <cellStyle name="Good 31" xfId="29010" xr:uid="{00000000-0005-0000-0000-0000615E0000}"/>
    <cellStyle name="Good 31 2" xfId="29012" xr:uid="{00000000-0005-0000-0000-0000625E0000}"/>
    <cellStyle name="Good 31_REKAP IBT" xfId="29014" xr:uid="{00000000-0005-0000-0000-0000635E0000}"/>
    <cellStyle name="Good 32" xfId="29016" xr:uid="{00000000-0005-0000-0000-0000645E0000}"/>
    <cellStyle name="Good 32 2" xfId="29018" xr:uid="{00000000-0005-0000-0000-0000655E0000}"/>
    <cellStyle name="Good 32_REKAP IBT" xfId="26832" xr:uid="{00000000-0005-0000-0000-0000665E0000}"/>
    <cellStyle name="Good 33" xfId="29020" xr:uid="{00000000-0005-0000-0000-0000675E0000}"/>
    <cellStyle name="Good 33 2" xfId="28583" xr:uid="{00000000-0005-0000-0000-0000685E0000}"/>
    <cellStyle name="Good 33_REKAP IBT" xfId="29022" xr:uid="{00000000-0005-0000-0000-0000695E0000}"/>
    <cellStyle name="Good 34" xfId="29024" xr:uid="{00000000-0005-0000-0000-00006A5E0000}"/>
    <cellStyle name="Good 34 2" xfId="29027" xr:uid="{00000000-0005-0000-0000-00006B5E0000}"/>
    <cellStyle name="Good 34_REKAP IBT" xfId="6213" xr:uid="{00000000-0005-0000-0000-00006C5E0000}"/>
    <cellStyle name="Good 35" xfId="26598" xr:uid="{00000000-0005-0000-0000-00006D5E0000}"/>
    <cellStyle name="Good 35 2" xfId="29041" xr:uid="{00000000-0005-0000-0000-00006E5E0000}"/>
    <cellStyle name="Good 35_REKAP IBT" xfId="29044" xr:uid="{00000000-0005-0000-0000-00006F5E0000}"/>
    <cellStyle name="Good 36" xfId="29046" xr:uid="{00000000-0005-0000-0000-0000705E0000}"/>
    <cellStyle name="Good 36 2" xfId="29048" xr:uid="{00000000-0005-0000-0000-0000715E0000}"/>
    <cellStyle name="Good 36_REKAP IBT" xfId="29051" xr:uid="{00000000-0005-0000-0000-0000725E0000}"/>
    <cellStyle name="Good 37" xfId="24607" xr:uid="{00000000-0005-0000-0000-0000735E0000}"/>
    <cellStyle name="Good 37 2" xfId="29053" xr:uid="{00000000-0005-0000-0000-0000745E0000}"/>
    <cellStyle name="Good 37_REKAP IBT" xfId="21114" xr:uid="{00000000-0005-0000-0000-0000755E0000}"/>
    <cellStyle name="Good 38" xfId="29055" xr:uid="{00000000-0005-0000-0000-0000765E0000}"/>
    <cellStyle name="Good 38 2" xfId="29057" xr:uid="{00000000-0005-0000-0000-0000775E0000}"/>
    <cellStyle name="Good 38_REKAP IBT" xfId="29059" xr:uid="{00000000-0005-0000-0000-0000785E0000}"/>
    <cellStyle name="Good 39" xfId="29061" xr:uid="{00000000-0005-0000-0000-0000795E0000}"/>
    <cellStyle name="Good 39 2" xfId="13710" xr:uid="{00000000-0005-0000-0000-00007A5E0000}"/>
    <cellStyle name="Good 39_REKAP IBT" xfId="7647" xr:uid="{00000000-0005-0000-0000-00007B5E0000}"/>
    <cellStyle name="Good 4" xfId="23798" xr:uid="{00000000-0005-0000-0000-00007C5E0000}"/>
    <cellStyle name="Good 4 2" xfId="23800" xr:uid="{00000000-0005-0000-0000-00007D5E0000}"/>
    <cellStyle name="Good 4 3" xfId="29063" xr:uid="{00000000-0005-0000-0000-00007E5E0000}"/>
    <cellStyle name="Good 4 4" xfId="29064" xr:uid="{00000000-0005-0000-0000-00007F5E0000}"/>
    <cellStyle name="Good 4 5" xfId="29065" xr:uid="{00000000-0005-0000-0000-0000805E0000}"/>
    <cellStyle name="Good 4 6" xfId="29066" xr:uid="{00000000-0005-0000-0000-0000815E0000}"/>
    <cellStyle name="Good 4_REKAP IBT" xfId="29067" xr:uid="{00000000-0005-0000-0000-0000825E0000}"/>
    <cellStyle name="Good 40" xfId="26599" xr:uid="{00000000-0005-0000-0000-0000835E0000}"/>
    <cellStyle name="Good 40 2" xfId="29042" xr:uid="{00000000-0005-0000-0000-0000845E0000}"/>
    <cellStyle name="Good 40_REKAP IBT" xfId="29045" xr:uid="{00000000-0005-0000-0000-0000855E0000}"/>
    <cellStyle name="Good 41" xfId="29047" xr:uid="{00000000-0005-0000-0000-0000865E0000}"/>
    <cellStyle name="Good 41 2" xfId="29049" xr:uid="{00000000-0005-0000-0000-0000875E0000}"/>
    <cellStyle name="Good 41_REKAP IBT" xfId="29052" xr:uid="{00000000-0005-0000-0000-0000885E0000}"/>
    <cellStyle name="Good 42" xfId="24608" xr:uid="{00000000-0005-0000-0000-0000895E0000}"/>
    <cellStyle name="Good 42 2" xfId="29054" xr:uid="{00000000-0005-0000-0000-00008A5E0000}"/>
    <cellStyle name="Good 42_REKAP IBT" xfId="21115" xr:uid="{00000000-0005-0000-0000-00008B5E0000}"/>
    <cellStyle name="Good 43" xfId="29056" xr:uid="{00000000-0005-0000-0000-00008C5E0000}"/>
    <cellStyle name="Good 43 2" xfId="29058" xr:uid="{00000000-0005-0000-0000-00008D5E0000}"/>
    <cellStyle name="Good 43_REKAP IBT" xfId="29060" xr:uid="{00000000-0005-0000-0000-00008E5E0000}"/>
    <cellStyle name="Good 44" xfId="29062" xr:uid="{00000000-0005-0000-0000-00008F5E0000}"/>
    <cellStyle name="Good 44 2" xfId="13711" xr:uid="{00000000-0005-0000-0000-0000905E0000}"/>
    <cellStyle name="Good 44_REKAP IBT" xfId="7648" xr:uid="{00000000-0005-0000-0000-0000915E0000}"/>
    <cellStyle name="Good 45" xfId="17464" xr:uid="{00000000-0005-0000-0000-0000925E0000}"/>
    <cellStyle name="Good 45 2" xfId="29068" xr:uid="{00000000-0005-0000-0000-0000935E0000}"/>
    <cellStyle name="Good 45_REKAP IBT" xfId="29070" xr:uid="{00000000-0005-0000-0000-0000945E0000}"/>
    <cellStyle name="Good 46" xfId="29072" xr:uid="{00000000-0005-0000-0000-0000955E0000}"/>
    <cellStyle name="Good 46 2" xfId="29074" xr:uid="{00000000-0005-0000-0000-0000965E0000}"/>
    <cellStyle name="Good 46_REKAP IBT" xfId="29076" xr:uid="{00000000-0005-0000-0000-0000975E0000}"/>
    <cellStyle name="Good 47" xfId="29078" xr:uid="{00000000-0005-0000-0000-0000985E0000}"/>
    <cellStyle name="Good 47 2" xfId="29080" xr:uid="{00000000-0005-0000-0000-0000995E0000}"/>
    <cellStyle name="Good 47_REKAP IBT" xfId="29082" xr:uid="{00000000-0005-0000-0000-00009A5E0000}"/>
    <cellStyle name="Good 48" xfId="29084" xr:uid="{00000000-0005-0000-0000-00009B5E0000}"/>
    <cellStyle name="Good 48 2" xfId="19295" xr:uid="{00000000-0005-0000-0000-00009C5E0000}"/>
    <cellStyle name="Good 48_REKAP IBT" xfId="18935" xr:uid="{00000000-0005-0000-0000-00009D5E0000}"/>
    <cellStyle name="Good 49" xfId="29086" xr:uid="{00000000-0005-0000-0000-00009E5E0000}"/>
    <cellStyle name="Good 49 2" xfId="29088" xr:uid="{00000000-0005-0000-0000-00009F5E0000}"/>
    <cellStyle name="Good 49_REKAP IBT" xfId="29090" xr:uid="{00000000-0005-0000-0000-0000A05E0000}"/>
    <cellStyle name="Good 5" xfId="23802" xr:uid="{00000000-0005-0000-0000-0000A15E0000}"/>
    <cellStyle name="Good 5 2" xfId="23345" xr:uid="{00000000-0005-0000-0000-0000A25E0000}"/>
    <cellStyle name="Good 5 3" xfId="18764" xr:uid="{00000000-0005-0000-0000-0000A35E0000}"/>
    <cellStyle name="Good 5 4" xfId="29092" xr:uid="{00000000-0005-0000-0000-0000A45E0000}"/>
    <cellStyle name="Good 5 5" xfId="29094" xr:uid="{00000000-0005-0000-0000-0000A55E0000}"/>
    <cellStyle name="Good 5 6" xfId="29095" xr:uid="{00000000-0005-0000-0000-0000A65E0000}"/>
    <cellStyle name="Good 5_REKAP IBT" xfId="28693" xr:uid="{00000000-0005-0000-0000-0000A75E0000}"/>
    <cellStyle name="Good 50" xfId="17465" xr:uid="{00000000-0005-0000-0000-0000A85E0000}"/>
    <cellStyle name="Good 50 2" xfId="29069" xr:uid="{00000000-0005-0000-0000-0000A95E0000}"/>
    <cellStyle name="Good 50_REKAP IBT" xfId="29071" xr:uid="{00000000-0005-0000-0000-0000AA5E0000}"/>
    <cellStyle name="Good 51" xfId="29073" xr:uid="{00000000-0005-0000-0000-0000AB5E0000}"/>
    <cellStyle name="Good 51 2" xfId="29075" xr:uid="{00000000-0005-0000-0000-0000AC5E0000}"/>
    <cellStyle name="Good 51_REKAP IBT" xfId="29077" xr:uid="{00000000-0005-0000-0000-0000AD5E0000}"/>
    <cellStyle name="Good 52" xfId="29079" xr:uid="{00000000-0005-0000-0000-0000AE5E0000}"/>
    <cellStyle name="Good 52 2" xfId="29081" xr:uid="{00000000-0005-0000-0000-0000AF5E0000}"/>
    <cellStyle name="Good 52_REKAP IBT" xfId="29083" xr:uid="{00000000-0005-0000-0000-0000B05E0000}"/>
    <cellStyle name="Good 53" xfId="29085" xr:uid="{00000000-0005-0000-0000-0000B15E0000}"/>
    <cellStyle name="Good 53 2" xfId="19296" xr:uid="{00000000-0005-0000-0000-0000B25E0000}"/>
    <cellStyle name="Good 53_REKAP IBT" xfId="18936" xr:uid="{00000000-0005-0000-0000-0000B35E0000}"/>
    <cellStyle name="Good 54" xfId="29087" xr:uid="{00000000-0005-0000-0000-0000B45E0000}"/>
    <cellStyle name="Good 54 2" xfId="29089" xr:uid="{00000000-0005-0000-0000-0000B55E0000}"/>
    <cellStyle name="Good 54_REKAP IBT" xfId="29091" xr:uid="{00000000-0005-0000-0000-0000B65E0000}"/>
    <cellStyle name="Good 55" xfId="29096" xr:uid="{00000000-0005-0000-0000-0000B75E0000}"/>
    <cellStyle name="Good 55 2" xfId="29100" xr:uid="{00000000-0005-0000-0000-0000B85E0000}"/>
    <cellStyle name="Good 55_REKAP IBT" xfId="29102" xr:uid="{00000000-0005-0000-0000-0000B95E0000}"/>
    <cellStyle name="Good 56" xfId="7881" xr:uid="{00000000-0005-0000-0000-0000BA5E0000}"/>
    <cellStyle name="Good 56 2" xfId="29104" xr:uid="{00000000-0005-0000-0000-0000BB5E0000}"/>
    <cellStyle name="Good 56_REKAP IBT" xfId="20992" xr:uid="{00000000-0005-0000-0000-0000BC5E0000}"/>
    <cellStyle name="Good 57" xfId="26232" xr:uid="{00000000-0005-0000-0000-0000BD5E0000}"/>
    <cellStyle name="Good 57 2" xfId="26237" xr:uid="{00000000-0005-0000-0000-0000BE5E0000}"/>
    <cellStyle name="Good 57_REKAP IBT" xfId="25611" xr:uid="{00000000-0005-0000-0000-0000BF5E0000}"/>
    <cellStyle name="Good 58" xfId="26240" xr:uid="{00000000-0005-0000-0000-0000C05E0000}"/>
    <cellStyle name="Good 58 2" xfId="26245" xr:uid="{00000000-0005-0000-0000-0000C15E0000}"/>
    <cellStyle name="Good 58_REKAP IBT" xfId="10135" xr:uid="{00000000-0005-0000-0000-0000C25E0000}"/>
    <cellStyle name="Good 59" xfId="26248" xr:uid="{00000000-0005-0000-0000-0000C35E0000}"/>
    <cellStyle name="Good 59 2" xfId="29107" xr:uid="{00000000-0005-0000-0000-0000C45E0000}"/>
    <cellStyle name="Good 59_REKAP IBT" xfId="29109" xr:uid="{00000000-0005-0000-0000-0000C55E0000}"/>
    <cellStyle name="Good 6" xfId="29111" xr:uid="{00000000-0005-0000-0000-0000C65E0000}"/>
    <cellStyle name="Good 6 2" xfId="23354" xr:uid="{00000000-0005-0000-0000-0000C75E0000}"/>
    <cellStyle name="Good 6 3" xfId="29112" xr:uid="{00000000-0005-0000-0000-0000C85E0000}"/>
    <cellStyle name="Good 6 4" xfId="4287" xr:uid="{00000000-0005-0000-0000-0000C95E0000}"/>
    <cellStyle name="Good 6 5" xfId="29113" xr:uid="{00000000-0005-0000-0000-0000CA5E0000}"/>
    <cellStyle name="Good 6 6" xfId="29114" xr:uid="{00000000-0005-0000-0000-0000CB5E0000}"/>
    <cellStyle name="Good 6_REKAP IBT" xfId="25233" xr:uid="{00000000-0005-0000-0000-0000CC5E0000}"/>
    <cellStyle name="Good 60" xfId="29097" xr:uid="{00000000-0005-0000-0000-0000CD5E0000}"/>
    <cellStyle name="Good 60 2" xfId="29101" xr:uid="{00000000-0005-0000-0000-0000CE5E0000}"/>
    <cellStyle name="Good 60_REKAP IBT" xfId="29103" xr:uid="{00000000-0005-0000-0000-0000CF5E0000}"/>
    <cellStyle name="Good 61" xfId="7882" xr:uid="{00000000-0005-0000-0000-0000D05E0000}"/>
    <cellStyle name="Good 61 2" xfId="29105" xr:uid="{00000000-0005-0000-0000-0000D15E0000}"/>
    <cellStyle name="Good 61_REKAP IBT" xfId="20993" xr:uid="{00000000-0005-0000-0000-0000D25E0000}"/>
    <cellStyle name="Good 62" xfId="26233" xr:uid="{00000000-0005-0000-0000-0000D35E0000}"/>
    <cellStyle name="Good 62 2" xfId="26238" xr:uid="{00000000-0005-0000-0000-0000D45E0000}"/>
    <cellStyle name="Good 62_REKAP IBT" xfId="25612" xr:uid="{00000000-0005-0000-0000-0000D55E0000}"/>
    <cellStyle name="Good 63" xfId="26241" xr:uid="{00000000-0005-0000-0000-0000D65E0000}"/>
    <cellStyle name="Good 63 2" xfId="26246" xr:uid="{00000000-0005-0000-0000-0000D75E0000}"/>
    <cellStyle name="Good 63_REKAP IBT" xfId="10136" xr:uid="{00000000-0005-0000-0000-0000D85E0000}"/>
    <cellStyle name="Good 64" xfId="26249" xr:uid="{00000000-0005-0000-0000-0000D95E0000}"/>
    <cellStyle name="Good 64 2" xfId="29108" xr:uid="{00000000-0005-0000-0000-0000DA5E0000}"/>
    <cellStyle name="Good 64_REKAP IBT" xfId="29110" xr:uid="{00000000-0005-0000-0000-0000DB5E0000}"/>
    <cellStyle name="Good 65" xfId="29115" xr:uid="{00000000-0005-0000-0000-0000DC5E0000}"/>
    <cellStyle name="Good 65 2" xfId="29118" xr:uid="{00000000-0005-0000-0000-0000DD5E0000}"/>
    <cellStyle name="Good 65_REKAP IBT" xfId="29121" xr:uid="{00000000-0005-0000-0000-0000DE5E0000}"/>
    <cellStyle name="Good 66" xfId="29123" xr:uid="{00000000-0005-0000-0000-0000DF5E0000}"/>
    <cellStyle name="Good 66 2" xfId="29127" xr:uid="{00000000-0005-0000-0000-0000E05E0000}"/>
    <cellStyle name="Good 66_REKAP IBT" xfId="10709" xr:uid="{00000000-0005-0000-0000-0000E15E0000}"/>
    <cellStyle name="Good 67" xfId="29131" xr:uid="{00000000-0005-0000-0000-0000E25E0000}"/>
    <cellStyle name="Good 67 2" xfId="29135" xr:uid="{00000000-0005-0000-0000-0000E35E0000}"/>
    <cellStyle name="Good 67_REKAP IBT" xfId="29137" xr:uid="{00000000-0005-0000-0000-0000E45E0000}"/>
    <cellStyle name="Good 68" xfId="29139" xr:uid="{00000000-0005-0000-0000-0000E55E0000}"/>
    <cellStyle name="Good 68 2" xfId="29142" xr:uid="{00000000-0005-0000-0000-0000E65E0000}"/>
    <cellStyle name="Good 68_REKAP IBT" xfId="29144" xr:uid="{00000000-0005-0000-0000-0000E75E0000}"/>
    <cellStyle name="Good 69" xfId="29146" xr:uid="{00000000-0005-0000-0000-0000E85E0000}"/>
    <cellStyle name="Good 69 2" xfId="29149" xr:uid="{00000000-0005-0000-0000-0000E95E0000}"/>
    <cellStyle name="Good 69_REKAP IBT" xfId="29151" xr:uid="{00000000-0005-0000-0000-0000EA5E0000}"/>
    <cellStyle name="Good 7" xfId="29153" xr:uid="{00000000-0005-0000-0000-0000EB5E0000}"/>
    <cellStyle name="Good 7 2" xfId="27882" xr:uid="{00000000-0005-0000-0000-0000EC5E0000}"/>
    <cellStyle name="Good 7 3" xfId="29154" xr:uid="{00000000-0005-0000-0000-0000ED5E0000}"/>
    <cellStyle name="Good 7 4" xfId="29155" xr:uid="{00000000-0005-0000-0000-0000EE5E0000}"/>
    <cellStyle name="Good 7 5" xfId="29156" xr:uid="{00000000-0005-0000-0000-0000EF5E0000}"/>
    <cellStyle name="Good 7 6" xfId="29157" xr:uid="{00000000-0005-0000-0000-0000F05E0000}"/>
    <cellStyle name="Good 7_REKAP IBT" xfId="29158" xr:uid="{00000000-0005-0000-0000-0000F15E0000}"/>
    <cellStyle name="Good 70" xfId="29116" xr:uid="{00000000-0005-0000-0000-0000F25E0000}"/>
    <cellStyle name="Good 70 2" xfId="29119" xr:uid="{00000000-0005-0000-0000-0000F35E0000}"/>
    <cellStyle name="Good 70_REKAP IBT" xfId="29122" xr:uid="{00000000-0005-0000-0000-0000F45E0000}"/>
    <cellStyle name="Good 71" xfId="29124" xr:uid="{00000000-0005-0000-0000-0000F55E0000}"/>
    <cellStyle name="Good 71 2" xfId="29128" xr:uid="{00000000-0005-0000-0000-0000F65E0000}"/>
    <cellStyle name="Good 71_REKAP IBT" xfId="10710" xr:uid="{00000000-0005-0000-0000-0000F75E0000}"/>
    <cellStyle name="Good 72" xfId="29132" xr:uid="{00000000-0005-0000-0000-0000F85E0000}"/>
    <cellStyle name="Good 72 2" xfId="29136" xr:uid="{00000000-0005-0000-0000-0000F95E0000}"/>
    <cellStyle name="Good 72_REKAP IBT" xfId="29138" xr:uid="{00000000-0005-0000-0000-0000FA5E0000}"/>
    <cellStyle name="Good 73" xfId="29140" xr:uid="{00000000-0005-0000-0000-0000FB5E0000}"/>
    <cellStyle name="Good 73 2" xfId="29143" xr:uid="{00000000-0005-0000-0000-0000FC5E0000}"/>
    <cellStyle name="Good 73_REKAP IBT" xfId="29145" xr:uid="{00000000-0005-0000-0000-0000FD5E0000}"/>
    <cellStyle name="Good 74" xfId="29147" xr:uid="{00000000-0005-0000-0000-0000FE5E0000}"/>
    <cellStyle name="Good 74 2" xfId="29150" xr:uid="{00000000-0005-0000-0000-0000FF5E0000}"/>
    <cellStyle name="Good 74_REKAP IBT" xfId="29152" xr:uid="{00000000-0005-0000-0000-0000005F0000}"/>
    <cellStyle name="Good 75" xfId="15630" xr:uid="{00000000-0005-0000-0000-0000015F0000}"/>
    <cellStyle name="Good 75 2" xfId="29160" xr:uid="{00000000-0005-0000-0000-0000025F0000}"/>
    <cellStyle name="Good 75_REKAP IBT" xfId="29161" xr:uid="{00000000-0005-0000-0000-0000035F0000}"/>
    <cellStyle name="Good 76" xfId="29162" xr:uid="{00000000-0005-0000-0000-0000045F0000}"/>
    <cellStyle name="Good 76 2" xfId="29165" xr:uid="{00000000-0005-0000-0000-0000055F0000}"/>
    <cellStyle name="Good 76_REKAP IBT" xfId="2655" xr:uid="{00000000-0005-0000-0000-0000065F0000}"/>
    <cellStyle name="Good 77" xfId="29167" xr:uid="{00000000-0005-0000-0000-0000075F0000}"/>
    <cellStyle name="Good 77 2" xfId="29169" xr:uid="{00000000-0005-0000-0000-0000085F0000}"/>
    <cellStyle name="Good 77_REKAP IBT" xfId="29171" xr:uid="{00000000-0005-0000-0000-0000095F0000}"/>
    <cellStyle name="Good 78" xfId="29174" xr:uid="{00000000-0005-0000-0000-00000A5F0000}"/>
    <cellStyle name="Good 78 2" xfId="29176" xr:uid="{00000000-0005-0000-0000-00000B5F0000}"/>
    <cellStyle name="Good 78_REKAP IBT" xfId="29177" xr:uid="{00000000-0005-0000-0000-00000C5F0000}"/>
    <cellStyle name="Good 79" xfId="29180" xr:uid="{00000000-0005-0000-0000-00000D5F0000}"/>
    <cellStyle name="Good 79 2" xfId="28118" xr:uid="{00000000-0005-0000-0000-00000E5F0000}"/>
    <cellStyle name="Good 79_REKAP IBT" xfId="29182" xr:uid="{00000000-0005-0000-0000-00000F5F0000}"/>
    <cellStyle name="Good 8" xfId="29183" xr:uid="{00000000-0005-0000-0000-0000105F0000}"/>
    <cellStyle name="Good 8 2" xfId="29184" xr:uid="{00000000-0005-0000-0000-0000115F0000}"/>
    <cellStyle name="Good 8 3" xfId="29186" xr:uid="{00000000-0005-0000-0000-0000125F0000}"/>
    <cellStyle name="Good 8 4" xfId="29187" xr:uid="{00000000-0005-0000-0000-0000135F0000}"/>
    <cellStyle name="Good 8 5" xfId="29188" xr:uid="{00000000-0005-0000-0000-0000145F0000}"/>
    <cellStyle name="Good 8 6" xfId="29189" xr:uid="{00000000-0005-0000-0000-0000155F0000}"/>
    <cellStyle name="Good 8_REKAP IBT" xfId="27870" xr:uid="{00000000-0005-0000-0000-0000165F0000}"/>
    <cellStyle name="Good 80" xfId="15631" xr:uid="{00000000-0005-0000-0000-0000175F0000}"/>
    <cellStyle name="Good 81" xfId="29163" xr:uid="{00000000-0005-0000-0000-0000185F0000}"/>
    <cellStyle name="Good 81 2" xfId="29166" xr:uid="{00000000-0005-0000-0000-0000195F0000}"/>
    <cellStyle name="Good 82" xfId="29168" xr:uid="{00000000-0005-0000-0000-00001A5F0000}"/>
    <cellStyle name="Good 83" xfId="29175" xr:uid="{00000000-0005-0000-0000-00001B5F0000}"/>
    <cellStyle name="Good 84" xfId="29181" xr:uid="{00000000-0005-0000-0000-00001C5F0000}"/>
    <cellStyle name="Good 85" xfId="29190" xr:uid="{00000000-0005-0000-0000-00001D5F0000}"/>
    <cellStyle name="Good 86" xfId="49903" xr:uid="{00000000-0005-0000-0000-00001E5F0000}"/>
    <cellStyle name="Good 9" xfId="27085" xr:uid="{00000000-0005-0000-0000-00001F5F0000}"/>
    <cellStyle name="Good 9 2" xfId="27087" xr:uid="{00000000-0005-0000-0000-0000205F0000}"/>
    <cellStyle name="Good 9 3" xfId="27091" xr:uid="{00000000-0005-0000-0000-0000215F0000}"/>
    <cellStyle name="Good 9 4" xfId="16623" xr:uid="{00000000-0005-0000-0000-0000225F0000}"/>
    <cellStyle name="Good 9 5" xfId="29191" xr:uid="{00000000-0005-0000-0000-0000235F0000}"/>
    <cellStyle name="Good 9 6" xfId="26333" xr:uid="{00000000-0005-0000-0000-0000245F0000}"/>
    <cellStyle name="Good 9_REKAP IBT" xfId="27097" xr:uid="{00000000-0005-0000-0000-0000255F0000}"/>
    <cellStyle name="Grey" xfId="12422" xr:uid="{00000000-0005-0000-0000-0000265F0000}"/>
    <cellStyle name="Grey 2" xfId="12427" xr:uid="{00000000-0005-0000-0000-0000275F0000}"/>
    <cellStyle name="Grey 3" xfId="12432" xr:uid="{00000000-0005-0000-0000-0000285F0000}"/>
    <cellStyle name="Grey 4" xfId="12435" xr:uid="{00000000-0005-0000-0000-0000295F0000}"/>
    <cellStyle name="Header1" xfId="19115" xr:uid="{00000000-0005-0000-0000-00002A5F0000}"/>
    <cellStyle name="Header1 2" xfId="29194" xr:uid="{00000000-0005-0000-0000-00002B5F0000}"/>
    <cellStyle name="Header1_REKAP IBT" xfId="20844" xr:uid="{00000000-0005-0000-0000-00002C5F0000}"/>
    <cellStyle name="Header2" xfId="29195" xr:uid="{00000000-0005-0000-0000-00002D5F0000}"/>
    <cellStyle name="Header2 2" xfId="5990" xr:uid="{00000000-0005-0000-0000-00002E5F0000}"/>
    <cellStyle name="Header2 2 2" xfId="29198" xr:uid="{00000000-0005-0000-0000-00002F5F0000}"/>
    <cellStyle name="Header2 2 2 2" xfId="359" xr:uid="{00000000-0005-0000-0000-0000305F0000}"/>
    <cellStyle name="Header2 2 3" xfId="11466" xr:uid="{00000000-0005-0000-0000-0000315F0000}"/>
    <cellStyle name="Header2 2_REKAP IBT" xfId="7928" xr:uid="{00000000-0005-0000-0000-0000325F0000}"/>
    <cellStyle name="Header2 3" xfId="29201" xr:uid="{00000000-0005-0000-0000-0000335F0000}"/>
    <cellStyle name="Header2 3 2" xfId="29204" xr:uid="{00000000-0005-0000-0000-0000345F0000}"/>
    <cellStyle name="Header2 4" xfId="29207" xr:uid="{00000000-0005-0000-0000-0000355F0000}"/>
    <cellStyle name="Header2 5" xfId="27900" xr:uid="{00000000-0005-0000-0000-0000365F0000}"/>
    <cellStyle name="Header2 6" xfId="50363" xr:uid="{00000000-0005-0000-0000-0000375F0000}"/>
    <cellStyle name="Header2_REKAP IBT" xfId="29208" xr:uid="{00000000-0005-0000-0000-0000385F0000}"/>
    <cellStyle name="Heading 1 10" xfId="29209" xr:uid="{00000000-0005-0000-0000-0000395F0000}"/>
    <cellStyle name="Heading 1 10 2" xfId="29210" xr:uid="{00000000-0005-0000-0000-00003A5F0000}"/>
    <cellStyle name="Heading 1 10 3" xfId="29211" xr:uid="{00000000-0005-0000-0000-00003B5F0000}"/>
    <cellStyle name="Heading 1 10 4" xfId="29212" xr:uid="{00000000-0005-0000-0000-00003C5F0000}"/>
    <cellStyle name="Heading 1 10 5" xfId="3370" xr:uid="{00000000-0005-0000-0000-00003D5F0000}"/>
    <cellStyle name="Heading 1 10 6" xfId="29213" xr:uid="{00000000-0005-0000-0000-00003E5F0000}"/>
    <cellStyle name="Heading 1 10_REKAP IBT" xfId="11764" xr:uid="{00000000-0005-0000-0000-00003F5F0000}"/>
    <cellStyle name="Heading 1 11" xfId="29214" xr:uid="{00000000-0005-0000-0000-0000405F0000}"/>
    <cellStyle name="Heading 1 11 2" xfId="29215" xr:uid="{00000000-0005-0000-0000-0000415F0000}"/>
    <cellStyle name="Heading 1 11 3" xfId="29216" xr:uid="{00000000-0005-0000-0000-0000425F0000}"/>
    <cellStyle name="Heading 1 11 4" xfId="29217" xr:uid="{00000000-0005-0000-0000-0000435F0000}"/>
    <cellStyle name="Heading 1 11 5" xfId="29220" xr:uid="{00000000-0005-0000-0000-0000445F0000}"/>
    <cellStyle name="Heading 1 11_REKAP IBT" xfId="12573" xr:uid="{00000000-0005-0000-0000-0000455F0000}"/>
    <cellStyle name="Heading 1 12" xfId="29224" xr:uid="{00000000-0005-0000-0000-0000465F0000}"/>
    <cellStyle name="Heading 1 12 2" xfId="29228" xr:uid="{00000000-0005-0000-0000-0000475F0000}"/>
    <cellStyle name="Heading 1 12 3" xfId="29231" xr:uid="{00000000-0005-0000-0000-0000485F0000}"/>
    <cellStyle name="Heading 1 12 4" xfId="29232" xr:uid="{00000000-0005-0000-0000-0000495F0000}"/>
    <cellStyle name="Heading 1 12 5" xfId="27694" xr:uid="{00000000-0005-0000-0000-00004A5F0000}"/>
    <cellStyle name="Heading 1 12_REKAP IBT" xfId="29235" xr:uid="{00000000-0005-0000-0000-00004B5F0000}"/>
    <cellStyle name="Heading 1 13" xfId="29239" xr:uid="{00000000-0005-0000-0000-00004C5F0000}"/>
    <cellStyle name="Heading 1 13 2" xfId="29240" xr:uid="{00000000-0005-0000-0000-00004D5F0000}"/>
    <cellStyle name="Heading 1 13 3" xfId="29241" xr:uid="{00000000-0005-0000-0000-00004E5F0000}"/>
    <cellStyle name="Heading 1 13 4" xfId="29242" xr:uid="{00000000-0005-0000-0000-00004F5F0000}"/>
    <cellStyle name="Heading 1 13 5" xfId="29245" xr:uid="{00000000-0005-0000-0000-0000505F0000}"/>
    <cellStyle name="Heading 1 13_REKAP IBT" xfId="29246" xr:uid="{00000000-0005-0000-0000-0000515F0000}"/>
    <cellStyle name="Heading 1 14" xfId="29249" xr:uid="{00000000-0005-0000-0000-0000525F0000}"/>
    <cellStyle name="Heading 1 14 2" xfId="23742" xr:uid="{00000000-0005-0000-0000-0000535F0000}"/>
    <cellStyle name="Heading 1 14 3" xfId="29250" xr:uid="{00000000-0005-0000-0000-0000545F0000}"/>
    <cellStyle name="Heading 1 14 4" xfId="21822" xr:uid="{00000000-0005-0000-0000-0000555F0000}"/>
    <cellStyle name="Heading 1 14 5" xfId="29251" xr:uid="{00000000-0005-0000-0000-0000565F0000}"/>
    <cellStyle name="Heading 1 14_REKAP IBT" xfId="29252" xr:uid="{00000000-0005-0000-0000-0000575F0000}"/>
    <cellStyle name="Heading 1 15" xfId="19662" xr:uid="{00000000-0005-0000-0000-0000585F0000}"/>
    <cellStyle name="Heading 1 15 2" xfId="29253" xr:uid="{00000000-0005-0000-0000-0000595F0000}"/>
    <cellStyle name="Heading 1 15 3" xfId="29256" xr:uid="{00000000-0005-0000-0000-00005A5F0000}"/>
    <cellStyle name="Heading 1 15 4" xfId="29258" xr:uid="{00000000-0005-0000-0000-00005B5F0000}"/>
    <cellStyle name="Heading 1 15 5" xfId="29259" xr:uid="{00000000-0005-0000-0000-00005C5F0000}"/>
    <cellStyle name="Heading 1 15_REKAP IBT" xfId="18450" xr:uid="{00000000-0005-0000-0000-00005D5F0000}"/>
    <cellStyle name="Heading 1 16" xfId="29260" xr:uid="{00000000-0005-0000-0000-00005E5F0000}"/>
    <cellStyle name="Heading 1 16 2" xfId="29262" xr:uid="{00000000-0005-0000-0000-00005F5F0000}"/>
    <cellStyle name="Heading 1 16 3" xfId="29265" xr:uid="{00000000-0005-0000-0000-0000605F0000}"/>
    <cellStyle name="Heading 1 16 4" xfId="29267" xr:uid="{00000000-0005-0000-0000-0000615F0000}"/>
    <cellStyle name="Heading 1 16 5" xfId="29268" xr:uid="{00000000-0005-0000-0000-0000625F0000}"/>
    <cellStyle name="Heading 1 16_REKAP IBT" xfId="29271" xr:uid="{00000000-0005-0000-0000-0000635F0000}"/>
    <cellStyle name="Heading 1 17" xfId="29273" xr:uid="{00000000-0005-0000-0000-0000645F0000}"/>
    <cellStyle name="Heading 1 17 2" xfId="9025" xr:uid="{00000000-0005-0000-0000-0000655F0000}"/>
    <cellStyle name="Heading 1 17 3" xfId="29276" xr:uid="{00000000-0005-0000-0000-0000665F0000}"/>
    <cellStyle name="Heading 1 17 4" xfId="29277" xr:uid="{00000000-0005-0000-0000-0000675F0000}"/>
    <cellStyle name="Heading 1 17 5" xfId="29278" xr:uid="{00000000-0005-0000-0000-0000685F0000}"/>
    <cellStyle name="Heading 1 17_REKAP IBT" xfId="29281" xr:uid="{00000000-0005-0000-0000-0000695F0000}"/>
    <cellStyle name="Heading 1 18" xfId="26582" xr:uid="{00000000-0005-0000-0000-00006A5F0000}"/>
    <cellStyle name="Heading 1 18 2" xfId="29283" xr:uid="{00000000-0005-0000-0000-00006B5F0000}"/>
    <cellStyle name="Heading 1 18_REKAP IBT" xfId="29285" xr:uid="{00000000-0005-0000-0000-00006C5F0000}"/>
    <cellStyle name="Heading 1 19" xfId="29287" xr:uid="{00000000-0005-0000-0000-00006D5F0000}"/>
    <cellStyle name="Heading 1 19 2" xfId="1366" xr:uid="{00000000-0005-0000-0000-00006E5F0000}"/>
    <cellStyle name="Heading 1 19_REKAP IBT" xfId="14635" xr:uid="{00000000-0005-0000-0000-00006F5F0000}"/>
    <cellStyle name="Heading 1 2" xfId="29289" xr:uid="{00000000-0005-0000-0000-0000705F0000}"/>
    <cellStyle name="Heading 1 2 10" xfId="29290" xr:uid="{00000000-0005-0000-0000-0000715F0000}"/>
    <cellStyle name="Heading 1 2 11" xfId="29291" xr:uid="{00000000-0005-0000-0000-0000725F0000}"/>
    <cellStyle name="Heading 1 2 12" xfId="29297" xr:uid="{00000000-0005-0000-0000-0000735F0000}"/>
    <cellStyle name="Heading 1 2 13" xfId="17851" xr:uid="{00000000-0005-0000-0000-0000745F0000}"/>
    <cellStyle name="Heading 1 2 14" xfId="17853" xr:uid="{00000000-0005-0000-0000-0000755F0000}"/>
    <cellStyle name="Heading 1 2 15" xfId="17855" xr:uid="{00000000-0005-0000-0000-0000765F0000}"/>
    <cellStyle name="Heading 1 2 16" xfId="17858" xr:uid="{00000000-0005-0000-0000-0000775F0000}"/>
    <cellStyle name="Heading 1 2 17" xfId="17861" xr:uid="{00000000-0005-0000-0000-0000785F0000}"/>
    <cellStyle name="Heading 1 2 18" xfId="29299" xr:uid="{00000000-0005-0000-0000-0000795F0000}"/>
    <cellStyle name="Heading 1 2 19" xfId="29301" xr:uid="{00000000-0005-0000-0000-00007A5F0000}"/>
    <cellStyle name="Heading 1 2 2" xfId="29303" xr:uid="{00000000-0005-0000-0000-00007B5F0000}"/>
    <cellStyle name="Heading 1 2 2 2" xfId="29304" xr:uid="{00000000-0005-0000-0000-00007C5F0000}"/>
    <cellStyle name="Heading 1 2 2 3" xfId="50364" xr:uid="{00000000-0005-0000-0000-00007D5F0000}"/>
    <cellStyle name="Heading 1 2 20" xfId="17856" xr:uid="{00000000-0005-0000-0000-00007E5F0000}"/>
    <cellStyle name="Heading 1 2 21" xfId="17859" xr:uid="{00000000-0005-0000-0000-00007F5F0000}"/>
    <cellStyle name="Heading 1 2 22" xfId="17862" xr:uid="{00000000-0005-0000-0000-0000805F0000}"/>
    <cellStyle name="Heading 1 2 23" xfId="29300" xr:uid="{00000000-0005-0000-0000-0000815F0000}"/>
    <cellStyle name="Heading 1 2 24" xfId="29302" xr:uid="{00000000-0005-0000-0000-0000825F0000}"/>
    <cellStyle name="Heading 1 2 25" xfId="29305" xr:uid="{00000000-0005-0000-0000-0000835F0000}"/>
    <cellStyle name="Heading 1 2 26" xfId="5912" xr:uid="{00000000-0005-0000-0000-0000845F0000}"/>
    <cellStyle name="Heading 1 2 27" xfId="29306" xr:uid="{00000000-0005-0000-0000-0000855F0000}"/>
    <cellStyle name="Heading 1 2 28" xfId="29307" xr:uid="{00000000-0005-0000-0000-0000865F0000}"/>
    <cellStyle name="Heading 1 2 29" xfId="29308" xr:uid="{00000000-0005-0000-0000-0000875F0000}"/>
    <cellStyle name="Heading 1 2 3" xfId="29310" xr:uid="{00000000-0005-0000-0000-0000885F0000}"/>
    <cellStyle name="Heading 1 2 4" xfId="9981" xr:uid="{00000000-0005-0000-0000-0000895F0000}"/>
    <cellStyle name="Heading 1 2 5" xfId="9985" xr:uid="{00000000-0005-0000-0000-00008A5F0000}"/>
    <cellStyle name="Heading 1 2 6" xfId="9989" xr:uid="{00000000-0005-0000-0000-00008B5F0000}"/>
    <cellStyle name="Heading 1 2 7" xfId="9992" xr:uid="{00000000-0005-0000-0000-00008C5F0000}"/>
    <cellStyle name="Heading 1 2 8" xfId="29311" xr:uid="{00000000-0005-0000-0000-00008D5F0000}"/>
    <cellStyle name="Heading 1 2 9" xfId="29312" xr:uid="{00000000-0005-0000-0000-00008E5F0000}"/>
    <cellStyle name="Heading 1 2_REKAP IBT" xfId="29315" xr:uid="{00000000-0005-0000-0000-00008F5F0000}"/>
    <cellStyle name="Heading 1 20" xfId="19663" xr:uid="{00000000-0005-0000-0000-0000905F0000}"/>
    <cellStyle name="Heading 1 20 2" xfId="29254" xr:uid="{00000000-0005-0000-0000-0000915F0000}"/>
    <cellStyle name="Heading 1 20_REKAP IBT" xfId="18451" xr:uid="{00000000-0005-0000-0000-0000925F0000}"/>
    <cellStyle name="Heading 1 21" xfId="29261" xr:uid="{00000000-0005-0000-0000-0000935F0000}"/>
    <cellStyle name="Heading 1 21 2" xfId="29263" xr:uid="{00000000-0005-0000-0000-0000945F0000}"/>
    <cellStyle name="Heading 1 21_REKAP IBT" xfId="29272" xr:uid="{00000000-0005-0000-0000-0000955F0000}"/>
    <cellStyle name="Heading 1 22" xfId="29274" xr:uid="{00000000-0005-0000-0000-0000965F0000}"/>
    <cellStyle name="Heading 1 22 2" xfId="9026" xr:uid="{00000000-0005-0000-0000-0000975F0000}"/>
    <cellStyle name="Heading 1 22_REKAP IBT" xfId="29282" xr:uid="{00000000-0005-0000-0000-0000985F0000}"/>
    <cellStyle name="Heading 1 23" xfId="26583" xr:uid="{00000000-0005-0000-0000-0000995F0000}"/>
    <cellStyle name="Heading 1 23 2" xfId="29284" xr:uid="{00000000-0005-0000-0000-00009A5F0000}"/>
    <cellStyle name="Heading 1 23_REKAP IBT" xfId="29286" xr:uid="{00000000-0005-0000-0000-00009B5F0000}"/>
    <cellStyle name="Heading 1 24" xfId="29288" xr:uid="{00000000-0005-0000-0000-00009C5F0000}"/>
    <cellStyle name="Heading 1 24 2" xfId="1367" xr:uid="{00000000-0005-0000-0000-00009D5F0000}"/>
    <cellStyle name="Heading 1 24_REKAP IBT" xfId="14636" xr:uid="{00000000-0005-0000-0000-00009E5F0000}"/>
    <cellStyle name="Heading 1 25" xfId="28518" xr:uid="{00000000-0005-0000-0000-00009F5F0000}"/>
    <cellStyle name="Heading 1 25 2" xfId="1261" xr:uid="{00000000-0005-0000-0000-0000A05F0000}"/>
    <cellStyle name="Heading 1 25_REKAP IBT" xfId="19733" xr:uid="{00000000-0005-0000-0000-0000A15F0000}"/>
    <cellStyle name="Heading 1 26" xfId="4993" xr:uid="{00000000-0005-0000-0000-0000A25F0000}"/>
    <cellStyle name="Heading 1 26 2" xfId="1285" xr:uid="{00000000-0005-0000-0000-0000A35F0000}"/>
    <cellStyle name="Heading 1 26_REKAP IBT" xfId="2263" xr:uid="{00000000-0005-0000-0000-0000A45F0000}"/>
    <cellStyle name="Heading 1 27" xfId="29316" xr:uid="{00000000-0005-0000-0000-0000A55F0000}"/>
    <cellStyle name="Heading 1 27 2" xfId="1433" xr:uid="{00000000-0005-0000-0000-0000A65F0000}"/>
    <cellStyle name="Heading 1 27_REKAP IBT" xfId="29319" xr:uid="{00000000-0005-0000-0000-0000A75F0000}"/>
    <cellStyle name="Heading 1 28" xfId="29321" xr:uid="{00000000-0005-0000-0000-0000A85F0000}"/>
    <cellStyle name="Heading 1 28 2" xfId="3" xr:uid="{00000000-0005-0000-0000-0000A95F0000}"/>
    <cellStyle name="Heading 1 28_REKAP IBT" xfId="29323" xr:uid="{00000000-0005-0000-0000-0000AA5F0000}"/>
    <cellStyle name="Heading 1 29" xfId="21198" xr:uid="{00000000-0005-0000-0000-0000AB5F0000}"/>
    <cellStyle name="Heading 1 29 2" xfId="1513" xr:uid="{00000000-0005-0000-0000-0000AC5F0000}"/>
    <cellStyle name="Heading 1 29_REKAP IBT" xfId="1843" xr:uid="{00000000-0005-0000-0000-0000AD5F0000}"/>
    <cellStyle name="Heading 1 3" xfId="29325" xr:uid="{00000000-0005-0000-0000-0000AE5F0000}"/>
    <cellStyle name="Heading 1 3 10" xfId="29326" xr:uid="{00000000-0005-0000-0000-0000AF5F0000}"/>
    <cellStyle name="Heading 1 3 11" xfId="29327" xr:uid="{00000000-0005-0000-0000-0000B05F0000}"/>
    <cellStyle name="Heading 1 3 12" xfId="29328" xr:uid="{00000000-0005-0000-0000-0000B15F0000}"/>
    <cellStyle name="Heading 1 3 13" xfId="8579" xr:uid="{00000000-0005-0000-0000-0000B25F0000}"/>
    <cellStyle name="Heading 1 3 14" xfId="29329" xr:uid="{00000000-0005-0000-0000-0000B35F0000}"/>
    <cellStyle name="Heading 1 3 15" xfId="29330" xr:uid="{00000000-0005-0000-0000-0000B45F0000}"/>
    <cellStyle name="Heading 1 3 2" xfId="22989" xr:uid="{00000000-0005-0000-0000-0000B55F0000}"/>
    <cellStyle name="Heading 1 3 3" xfId="29332" xr:uid="{00000000-0005-0000-0000-0000B65F0000}"/>
    <cellStyle name="Heading 1 3 4" xfId="10000" xr:uid="{00000000-0005-0000-0000-0000B75F0000}"/>
    <cellStyle name="Heading 1 3 5" xfId="10005" xr:uid="{00000000-0005-0000-0000-0000B85F0000}"/>
    <cellStyle name="Heading 1 3 6" xfId="10008" xr:uid="{00000000-0005-0000-0000-0000B95F0000}"/>
    <cellStyle name="Heading 1 3 7" xfId="10011" xr:uid="{00000000-0005-0000-0000-0000BA5F0000}"/>
    <cellStyle name="Heading 1 3 8" xfId="29333" xr:uid="{00000000-0005-0000-0000-0000BB5F0000}"/>
    <cellStyle name="Heading 1 3 9" xfId="29334" xr:uid="{00000000-0005-0000-0000-0000BC5F0000}"/>
    <cellStyle name="Heading 1 3_REKAP IBT" xfId="29335" xr:uid="{00000000-0005-0000-0000-0000BD5F0000}"/>
    <cellStyle name="Heading 1 30" xfId="28519" xr:uid="{00000000-0005-0000-0000-0000BE5F0000}"/>
    <cellStyle name="Heading 1 30 2" xfId="1262" xr:uid="{00000000-0005-0000-0000-0000BF5F0000}"/>
    <cellStyle name="Heading 1 30_REKAP IBT" xfId="19734" xr:uid="{00000000-0005-0000-0000-0000C05F0000}"/>
    <cellStyle name="Heading 1 31" xfId="4994" xr:uid="{00000000-0005-0000-0000-0000C15F0000}"/>
    <cellStyle name="Heading 1 31 2" xfId="1286" xr:uid="{00000000-0005-0000-0000-0000C25F0000}"/>
    <cellStyle name="Heading 1 31_REKAP IBT" xfId="2264" xr:uid="{00000000-0005-0000-0000-0000C35F0000}"/>
    <cellStyle name="Heading 1 32" xfId="29317" xr:uid="{00000000-0005-0000-0000-0000C45F0000}"/>
    <cellStyle name="Heading 1 32 2" xfId="1434" xr:uid="{00000000-0005-0000-0000-0000C55F0000}"/>
    <cellStyle name="Heading 1 32_REKAP IBT" xfId="29320" xr:uid="{00000000-0005-0000-0000-0000C65F0000}"/>
    <cellStyle name="Heading 1 33" xfId="29322" xr:uid="{00000000-0005-0000-0000-0000C75F0000}"/>
    <cellStyle name="Heading 1 33 2" xfId="4" xr:uid="{00000000-0005-0000-0000-0000C85F0000}"/>
    <cellStyle name="Heading 1 33_REKAP IBT" xfId="29324" xr:uid="{00000000-0005-0000-0000-0000C95F0000}"/>
    <cellStyle name="Heading 1 34" xfId="21199" xr:uid="{00000000-0005-0000-0000-0000CA5F0000}"/>
    <cellStyle name="Heading 1 34 2" xfId="1514" xr:uid="{00000000-0005-0000-0000-0000CB5F0000}"/>
    <cellStyle name="Heading 1 34_REKAP IBT" xfId="1844" xr:uid="{00000000-0005-0000-0000-0000CC5F0000}"/>
    <cellStyle name="Heading 1 35" xfId="5156" xr:uid="{00000000-0005-0000-0000-0000CD5F0000}"/>
    <cellStyle name="Heading 1 35 2" xfId="862" xr:uid="{00000000-0005-0000-0000-0000CE5F0000}"/>
    <cellStyle name="Heading 1 35_REKAP IBT" xfId="21203" xr:uid="{00000000-0005-0000-0000-0000CF5F0000}"/>
    <cellStyle name="Heading 1 36" xfId="18669" xr:uid="{00000000-0005-0000-0000-0000D05F0000}"/>
    <cellStyle name="Heading 1 36 2" xfId="1587" xr:uid="{00000000-0005-0000-0000-0000D15F0000}"/>
    <cellStyle name="Heading 1 36_REKAP IBT" xfId="7631" xr:uid="{00000000-0005-0000-0000-0000D25F0000}"/>
    <cellStyle name="Heading 1 37" xfId="21207" xr:uid="{00000000-0005-0000-0000-0000D35F0000}"/>
    <cellStyle name="Heading 1 37 2" xfId="21210" xr:uid="{00000000-0005-0000-0000-0000D45F0000}"/>
    <cellStyle name="Heading 1 37_REKAP IBT" xfId="4094" xr:uid="{00000000-0005-0000-0000-0000D55F0000}"/>
    <cellStyle name="Heading 1 38" xfId="21214" xr:uid="{00000000-0005-0000-0000-0000D65F0000}"/>
    <cellStyle name="Heading 1 38 2" xfId="21218" xr:uid="{00000000-0005-0000-0000-0000D75F0000}"/>
    <cellStyle name="Heading 1 38_REKAP IBT" xfId="21226" xr:uid="{00000000-0005-0000-0000-0000D85F0000}"/>
    <cellStyle name="Heading 1 39" xfId="21229" xr:uid="{00000000-0005-0000-0000-0000D95F0000}"/>
    <cellStyle name="Heading 1 39 2" xfId="21234" xr:uid="{00000000-0005-0000-0000-0000DA5F0000}"/>
    <cellStyle name="Heading 1 39_REKAP IBT" xfId="21246" xr:uid="{00000000-0005-0000-0000-0000DB5F0000}"/>
    <cellStyle name="Heading 1 4" xfId="11745" xr:uid="{00000000-0005-0000-0000-0000DC5F0000}"/>
    <cellStyle name="Heading 1 4 2" xfId="29336" xr:uid="{00000000-0005-0000-0000-0000DD5F0000}"/>
    <cellStyle name="Heading 1 4 3" xfId="29338" xr:uid="{00000000-0005-0000-0000-0000DE5F0000}"/>
    <cellStyle name="Heading 1 4 4" xfId="10018" xr:uid="{00000000-0005-0000-0000-0000DF5F0000}"/>
    <cellStyle name="Heading 1 4 5" xfId="10023" xr:uid="{00000000-0005-0000-0000-0000E05F0000}"/>
    <cellStyle name="Heading 1 4 6" xfId="10026" xr:uid="{00000000-0005-0000-0000-0000E15F0000}"/>
    <cellStyle name="Heading 1 4_REKAP IBT" xfId="29341" xr:uid="{00000000-0005-0000-0000-0000E25F0000}"/>
    <cellStyle name="Heading 1 40" xfId="5157" xr:uid="{00000000-0005-0000-0000-0000E35F0000}"/>
    <cellStyle name="Heading 1 40 2" xfId="863" xr:uid="{00000000-0005-0000-0000-0000E45F0000}"/>
    <cellStyle name="Heading 1 40_REKAP IBT" xfId="21204" xr:uid="{00000000-0005-0000-0000-0000E55F0000}"/>
    <cellStyle name="Heading 1 41" xfId="18670" xr:uid="{00000000-0005-0000-0000-0000E65F0000}"/>
    <cellStyle name="Heading 1 41 2" xfId="1588" xr:uid="{00000000-0005-0000-0000-0000E75F0000}"/>
    <cellStyle name="Heading 1 41_REKAP IBT" xfId="7632" xr:uid="{00000000-0005-0000-0000-0000E85F0000}"/>
    <cellStyle name="Heading 1 42" xfId="21208" xr:uid="{00000000-0005-0000-0000-0000E95F0000}"/>
    <cellStyle name="Heading 1 42 2" xfId="21211" xr:uid="{00000000-0005-0000-0000-0000EA5F0000}"/>
    <cellStyle name="Heading 1 42_REKAP IBT" xfId="4095" xr:uid="{00000000-0005-0000-0000-0000EB5F0000}"/>
    <cellStyle name="Heading 1 43" xfId="21215" xr:uid="{00000000-0005-0000-0000-0000EC5F0000}"/>
    <cellStyle name="Heading 1 43 2" xfId="21219" xr:uid="{00000000-0005-0000-0000-0000ED5F0000}"/>
    <cellStyle name="Heading 1 43_REKAP IBT" xfId="21227" xr:uid="{00000000-0005-0000-0000-0000EE5F0000}"/>
    <cellStyle name="Heading 1 44" xfId="21230" xr:uid="{00000000-0005-0000-0000-0000EF5F0000}"/>
    <cellStyle name="Heading 1 44 2" xfId="21235" xr:uid="{00000000-0005-0000-0000-0000F05F0000}"/>
    <cellStyle name="Heading 1 44_REKAP IBT" xfId="21247" xr:uid="{00000000-0005-0000-0000-0000F15F0000}"/>
    <cellStyle name="Heading 1 45" xfId="21252" xr:uid="{00000000-0005-0000-0000-0000F25F0000}"/>
    <cellStyle name="Heading 1 45 2" xfId="21256" xr:uid="{00000000-0005-0000-0000-0000F35F0000}"/>
    <cellStyle name="Heading 1 45_REKAP IBT" xfId="21262" xr:uid="{00000000-0005-0000-0000-0000F45F0000}"/>
    <cellStyle name="Heading 1 46" xfId="21266" xr:uid="{00000000-0005-0000-0000-0000F55F0000}"/>
    <cellStyle name="Heading 1 46 2" xfId="21270" xr:uid="{00000000-0005-0000-0000-0000F65F0000}"/>
    <cellStyle name="Heading 1 46_REKAP IBT" xfId="21277" xr:uid="{00000000-0005-0000-0000-0000F75F0000}"/>
    <cellStyle name="Heading 1 47" xfId="21281" xr:uid="{00000000-0005-0000-0000-0000F85F0000}"/>
    <cellStyle name="Heading 1 47 2" xfId="21285" xr:uid="{00000000-0005-0000-0000-0000F95F0000}"/>
    <cellStyle name="Heading 1 47_REKAP IBT" xfId="21289" xr:uid="{00000000-0005-0000-0000-0000FA5F0000}"/>
    <cellStyle name="Heading 1 48" xfId="21293" xr:uid="{00000000-0005-0000-0000-0000FB5F0000}"/>
    <cellStyle name="Heading 1 48 2" xfId="21297" xr:uid="{00000000-0005-0000-0000-0000FC5F0000}"/>
    <cellStyle name="Heading 1 48_REKAP IBT" xfId="21301" xr:uid="{00000000-0005-0000-0000-0000FD5F0000}"/>
    <cellStyle name="Heading 1 49" xfId="21341" xr:uid="{00000000-0005-0000-0000-0000FE5F0000}"/>
    <cellStyle name="Heading 1 49 2" xfId="21345" xr:uid="{00000000-0005-0000-0000-0000FF5F0000}"/>
    <cellStyle name="Heading 1 49_REKAP IBT" xfId="21349" xr:uid="{00000000-0005-0000-0000-000000600000}"/>
    <cellStyle name="Heading 1 5" xfId="9492" xr:uid="{00000000-0005-0000-0000-000001600000}"/>
    <cellStyle name="Heading 1 5 2" xfId="21335" xr:uid="{00000000-0005-0000-0000-000002600000}"/>
    <cellStyle name="Heading 1 5 3" xfId="21339" xr:uid="{00000000-0005-0000-0000-000003600000}"/>
    <cellStyle name="Heading 1 5 4" xfId="10037" xr:uid="{00000000-0005-0000-0000-000004600000}"/>
    <cellStyle name="Heading 1 5 5" xfId="10044" xr:uid="{00000000-0005-0000-0000-000005600000}"/>
    <cellStyle name="Heading 1 5 6" xfId="10050" xr:uid="{00000000-0005-0000-0000-000006600000}"/>
    <cellStyle name="Heading 1 5_REKAP IBT" xfId="29342" xr:uid="{00000000-0005-0000-0000-000007600000}"/>
    <cellStyle name="Heading 1 50" xfId="21253" xr:uid="{00000000-0005-0000-0000-000008600000}"/>
    <cellStyle name="Heading 1 50 2" xfId="21257" xr:uid="{00000000-0005-0000-0000-000009600000}"/>
    <cellStyle name="Heading 1 50_REKAP IBT" xfId="21263" xr:uid="{00000000-0005-0000-0000-00000A600000}"/>
    <cellStyle name="Heading 1 51" xfId="21267" xr:uid="{00000000-0005-0000-0000-00000B600000}"/>
    <cellStyle name="Heading 1 51 2" xfId="21271" xr:uid="{00000000-0005-0000-0000-00000C600000}"/>
    <cellStyle name="Heading 1 51_REKAP IBT" xfId="21278" xr:uid="{00000000-0005-0000-0000-00000D600000}"/>
    <cellStyle name="Heading 1 52" xfId="21282" xr:uid="{00000000-0005-0000-0000-00000E600000}"/>
    <cellStyle name="Heading 1 52 2" xfId="21286" xr:uid="{00000000-0005-0000-0000-00000F600000}"/>
    <cellStyle name="Heading 1 52_REKAP IBT" xfId="21290" xr:uid="{00000000-0005-0000-0000-000010600000}"/>
    <cellStyle name="Heading 1 53" xfId="21294" xr:uid="{00000000-0005-0000-0000-000011600000}"/>
    <cellStyle name="Heading 1 53 2" xfId="21298" xr:uid="{00000000-0005-0000-0000-000012600000}"/>
    <cellStyle name="Heading 1 53_REKAP IBT" xfId="21302" xr:uid="{00000000-0005-0000-0000-000013600000}"/>
    <cellStyle name="Heading 1 54" xfId="21342" xr:uid="{00000000-0005-0000-0000-000014600000}"/>
    <cellStyle name="Heading 1 54 2" xfId="21346" xr:uid="{00000000-0005-0000-0000-000015600000}"/>
    <cellStyle name="Heading 1 54_REKAP IBT" xfId="21350" xr:uid="{00000000-0005-0000-0000-000016600000}"/>
    <cellStyle name="Heading 1 55" xfId="21353" xr:uid="{00000000-0005-0000-0000-000017600000}"/>
    <cellStyle name="Heading 1 55 2" xfId="21357" xr:uid="{00000000-0005-0000-0000-000018600000}"/>
    <cellStyle name="Heading 1 55_REKAP IBT" xfId="21361" xr:uid="{00000000-0005-0000-0000-000019600000}"/>
    <cellStyle name="Heading 1 56" xfId="21365" xr:uid="{00000000-0005-0000-0000-00001A600000}"/>
    <cellStyle name="Heading 1 56 2" xfId="21369" xr:uid="{00000000-0005-0000-0000-00001B600000}"/>
    <cellStyle name="Heading 1 56_REKAP IBT" xfId="21373" xr:uid="{00000000-0005-0000-0000-00001C600000}"/>
    <cellStyle name="Heading 1 57" xfId="21381" xr:uid="{00000000-0005-0000-0000-00001D600000}"/>
    <cellStyle name="Heading 1 57 2" xfId="21388" xr:uid="{00000000-0005-0000-0000-00001E600000}"/>
    <cellStyle name="Heading 1 57_REKAP IBT" xfId="21394" xr:uid="{00000000-0005-0000-0000-00001F600000}"/>
    <cellStyle name="Heading 1 58" xfId="21401" xr:uid="{00000000-0005-0000-0000-000020600000}"/>
    <cellStyle name="Heading 1 58 2" xfId="21405" xr:uid="{00000000-0005-0000-0000-000021600000}"/>
    <cellStyle name="Heading 1 58_REKAP IBT" xfId="21410" xr:uid="{00000000-0005-0000-0000-000022600000}"/>
    <cellStyle name="Heading 1 59" xfId="21434" xr:uid="{00000000-0005-0000-0000-000023600000}"/>
    <cellStyle name="Heading 1 59 2" xfId="21438" xr:uid="{00000000-0005-0000-0000-000024600000}"/>
    <cellStyle name="Heading 1 59_REKAP IBT" xfId="21443" xr:uid="{00000000-0005-0000-0000-000025600000}"/>
    <cellStyle name="Heading 1 6" xfId="29343" xr:uid="{00000000-0005-0000-0000-000026600000}"/>
    <cellStyle name="Heading 1 6 2" xfId="21427" xr:uid="{00000000-0005-0000-0000-000027600000}"/>
    <cellStyle name="Heading 1 6 3" xfId="21429" xr:uid="{00000000-0005-0000-0000-000028600000}"/>
    <cellStyle name="Heading 1 6 4" xfId="10058" xr:uid="{00000000-0005-0000-0000-000029600000}"/>
    <cellStyle name="Heading 1 6 5" xfId="10064" xr:uid="{00000000-0005-0000-0000-00002A600000}"/>
    <cellStyle name="Heading 1 6 6" xfId="10067" xr:uid="{00000000-0005-0000-0000-00002B600000}"/>
    <cellStyle name="Heading 1 6_REKAP IBT" xfId="1025" xr:uid="{00000000-0005-0000-0000-00002C600000}"/>
    <cellStyle name="Heading 1 60" xfId="21354" xr:uid="{00000000-0005-0000-0000-00002D600000}"/>
    <cellStyle name="Heading 1 60 2" xfId="21358" xr:uid="{00000000-0005-0000-0000-00002E600000}"/>
    <cellStyle name="Heading 1 60_REKAP IBT" xfId="21362" xr:uid="{00000000-0005-0000-0000-00002F600000}"/>
    <cellStyle name="Heading 1 61" xfId="21366" xr:uid="{00000000-0005-0000-0000-000030600000}"/>
    <cellStyle name="Heading 1 61 2" xfId="21370" xr:uid="{00000000-0005-0000-0000-000031600000}"/>
    <cellStyle name="Heading 1 61_REKAP IBT" xfId="21374" xr:uid="{00000000-0005-0000-0000-000032600000}"/>
    <cellStyle name="Heading 1 62" xfId="21382" xr:uid="{00000000-0005-0000-0000-000033600000}"/>
    <cellStyle name="Heading 1 62 2" xfId="21389" xr:uid="{00000000-0005-0000-0000-000034600000}"/>
    <cellStyle name="Heading 1 62_REKAP IBT" xfId="21395" xr:uid="{00000000-0005-0000-0000-000035600000}"/>
    <cellStyle name="Heading 1 63" xfId="21402" xr:uid="{00000000-0005-0000-0000-000036600000}"/>
    <cellStyle name="Heading 1 63 2" xfId="21406" xr:uid="{00000000-0005-0000-0000-000037600000}"/>
    <cellStyle name="Heading 1 63_REKAP IBT" xfId="21411" xr:uid="{00000000-0005-0000-0000-000038600000}"/>
    <cellStyle name="Heading 1 64" xfId="21435" xr:uid="{00000000-0005-0000-0000-000039600000}"/>
    <cellStyle name="Heading 1 64 2" xfId="21439" xr:uid="{00000000-0005-0000-0000-00003A600000}"/>
    <cellStyle name="Heading 1 64_REKAP IBT" xfId="21444" xr:uid="{00000000-0005-0000-0000-00003B600000}"/>
    <cellStyle name="Heading 1 65" xfId="21448" xr:uid="{00000000-0005-0000-0000-00003C600000}"/>
    <cellStyle name="Heading 1 65 2" xfId="21452" xr:uid="{00000000-0005-0000-0000-00003D600000}"/>
    <cellStyle name="Heading 1 65_REKAP IBT" xfId="7599" xr:uid="{00000000-0005-0000-0000-00003E600000}"/>
    <cellStyle name="Heading 1 66" xfId="21458" xr:uid="{00000000-0005-0000-0000-00003F600000}"/>
    <cellStyle name="Heading 1 66 2" xfId="21463" xr:uid="{00000000-0005-0000-0000-000040600000}"/>
    <cellStyle name="Heading 1 66_REKAP IBT" xfId="21467" xr:uid="{00000000-0005-0000-0000-000041600000}"/>
    <cellStyle name="Heading 1 67" xfId="21472" xr:uid="{00000000-0005-0000-0000-000042600000}"/>
    <cellStyle name="Heading 1 67 2" xfId="21476" xr:uid="{00000000-0005-0000-0000-000043600000}"/>
    <cellStyle name="Heading 1 67_REKAP IBT" xfId="21480" xr:uid="{00000000-0005-0000-0000-000044600000}"/>
    <cellStyle name="Heading 1 68" xfId="21484" xr:uid="{00000000-0005-0000-0000-000045600000}"/>
    <cellStyle name="Heading 1 68 2" xfId="21488" xr:uid="{00000000-0005-0000-0000-000046600000}"/>
    <cellStyle name="Heading 1 68_REKAP IBT" xfId="2641" xr:uid="{00000000-0005-0000-0000-000047600000}"/>
    <cellStyle name="Heading 1 69" xfId="21497" xr:uid="{00000000-0005-0000-0000-000048600000}"/>
    <cellStyle name="Heading 1 69 2" xfId="648" xr:uid="{00000000-0005-0000-0000-000049600000}"/>
    <cellStyle name="Heading 1 69_REKAP IBT" xfId="21501" xr:uid="{00000000-0005-0000-0000-00004A600000}"/>
    <cellStyle name="Heading 1 7" xfId="29344" xr:uid="{00000000-0005-0000-0000-00004B600000}"/>
    <cellStyle name="Heading 1 7 2" xfId="29345" xr:uid="{00000000-0005-0000-0000-00004C600000}"/>
    <cellStyle name="Heading 1 7 3" xfId="27272" xr:uid="{00000000-0005-0000-0000-00004D600000}"/>
    <cellStyle name="Heading 1 7 4" xfId="10106" xr:uid="{00000000-0005-0000-0000-00004E600000}"/>
    <cellStyle name="Heading 1 7 5" xfId="10112" xr:uid="{00000000-0005-0000-0000-00004F600000}"/>
    <cellStyle name="Heading 1 7 6" xfId="10115" xr:uid="{00000000-0005-0000-0000-000050600000}"/>
    <cellStyle name="Heading 1 7_REKAP IBT" xfId="11867" xr:uid="{00000000-0005-0000-0000-000051600000}"/>
    <cellStyle name="Heading 1 70" xfId="21449" xr:uid="{00000000-0005-0000-0000-000052600000}"/>
    <cellStyle name="Heading 1 70 2" xfId="21453" xr:uid="{00000000-0005-0000-0000-000053600000}"/>
    <cellStyle name="Heading 1 70_REKAP IBT" xfId="7600" xr:uid="{00000000-0005-0000-0000-000054600000}"/>
    <cellStyle name="Heading 1 71" xfId="21459" xr:uid="{00000000-0005-0000-0000-000055600000}"/>
    <cellStyle name="Heading 1 71 2" xfId="21464" xr:uid="{00000000-0005-0000-0000-000056600000}"/>
    <cellStyle name="Heading 1 71_REKAP IBT" xfId="21468" xr:uid="{00000000-0005-0000-0000-000057600000}"/>
    <cellStyle name="Heading 1 72" xfId="21473" xr:uid="{00000000-0005-0000-0000-000058600000}"/>
    <cellStyle name="Heading 1 72 2" xfId="21477" xr:uid="{00000000-0005-0000-0000-000059600000}"/>
    <cellStyle name="Heading 1 72_REKAP IBT" xfId="21481" xr:uid="{00000000-0005-0000-0000-00005A600000}"/>
    <cellStyle name="Heading 1 73" xfId="21485" xr:uid="{00000000-0005-0000-0000-00005B600000}"/>
    <cellStyle name="Heading 1 73 2" xfId="21489" xr:uid="{00000000-0005-0000-0000-00005C600000}"/>
    <cellStyle name="Heading 1 73_REKAP IBT" xfId="2642" xr:uid="{00000000-0005-0000-0000-00005D600000}"/>
    <cellStyle name="Heading 1 74" xfId="21498" xr:uid="{00000000-0005-0000-0000-00005E600000}"/>
    <cellStyle name="Heading 1 74 2" xfId="649" xr:uid="{00000000-0005-0000-0000-00005F600000}"/>
    <cellStyle name="Heading 1 74_REKAP IBT" xfId="21502" xr:uid="{00000000-0005-0000-0000-000060600000}"/>
    <cellStyle name="Heading 1 75" xfId="21508" xr:uid="{00000000-0005-0000-0000-000061600000}"/>
    <cellStyle name="Heading 1 75 2" xfId="749" xr:uid="{00000000-0005-0000-0000-000062600000}"/>
    <cellStyle name="Heading 1 75_REKAP IBT" xfId="21512" xr:uid="{00000000-0005-0000-0000-000063600000}"/>
    <cellStyle name="Heading 1 76" xfId="21515" xr:uid="{00000000-0005-0000-0000-000064600000}"/>
    <cellStyle name="Heading 1 76 2" xfId="392" xr:uid="{00000000-0005-0000-0000-000065600000}"/>
    <cellStyle name="Heading 1 76_REKAP IBT" xfId="21521" xr:uid="{00000000-0005-0000-0000-000066600000}"/>
    <cellStyle name="Heading 1 77" xfId="21524" xr:uid="{00000000-0005-0000-0000-000067600000}"/>
    <cellStyle name="Heading 1 77 2" xfId="946" xr:uid="{00000000-0005-0000-0000-000068600000}"/>
    <cellStyle name="Heading 1 77_REKAP IBT" xfId="21529" xr:uid="{00000000-0005-0000-0000-000069600000}"/>
    <cellStyle name="Heading 1 78" xfId="21532" xr:uid="{00000000-0005-0000-0000-00006A600000}"/>
    <cellStyle name="Heading 1 78 2" xfId="1006" xr:uid="{00000000-0005-0000-0000-00006B600000}"/>
    <cellStyle name="Heading 1 78_REKAP IBT" xfId="9324" xr:uid="{00000000-0005-0000-0000-00006C600000}"/>
    <cellStyle name="Heading 1 79" xfId="21546" xr:uid="{00000000-0005-0000-0000-00006D600000}"/>
    <cellStyle name="Heading 1 79 2" xfId="1743" xr:uid="{00000000-0005-0000-0000-00006E600000}"/>
    <cellStyle name="Heading 1 79_REKAP IBT" xfId="21551" xr:uid="{00000000-0005-0000-0000-00006F600000}"/>
    <cellStyle name="Heading 1 8" xfId="29346" xr:uid="{00000000-0005-0000-0000-000070600000}"/>
    <cellStyle name="Heading 1 8 2" xfId="29347" xr:uid="{00000000-0005-0000-0000-000071600000}"/>
    <cellStyle name="Heading 1 8 3" xfId="12891" xr:uid="{00000000-0005-0000-0000-000072600000}"/>
    <cellStyle name="Heading 1 8 4" xfId="10126" xr:uid="{00000000-0005-0000-0000-000073600000}"/>
    <cellStyle name="Heading 1 8 5" xfId="10131" xr:uid="{00000000-0005-0000-0000-000074600000}"/>
    <cellStyle name="Heading 1 8 6" xfId="10134" xr:uid="{00000000-0005-0000-0000-000075600000}"/>
    <cellStyle name="Heading 1 8_REKAP IBT" xfId="29348" xr:uid="{00000000-0005-0000-0000-000076600000}"/>
    <cellStyle name="Heading 1 80" xfId="21509" xr:uid="{00000000-0005-0000-0000-000077600000}"/>
    <cellStyle name="Heading 1 81" xfId="21516" xr:uid="{00000000-0005-0000-0000-000078600000}"/>
    <cellStyle name="Heading 1 81 2" xfId="393" xr:uid="{00000000-0005-0000-0000-000079600000}"/>
    <cellStyle name="Heading 1 82" xfId="21525" xr:uid="{00000000-0005-0000-0000-00007A600000}"/>
    <cellStyle name="Heading 1 83" xfId="21533" xr:uid="{00000000-0005-0000-0000-00007B600000}"/>
    <cellStyle name="Heading 1 84" xfId="21547" xr:uid="{00000000-0005-0000-0000-00007C600000}"/>
    <cellStyle name="Heading 1 85" xfId="13502" xr:uid="{00000000-0005-0000-0000-00007D600000}"/>
    <cellStyle name="Heading 1 86" xfId="49904" xr:uid="{00000000-0005-0000-0000-00007E600000}"/>
    <cellStyle name="Heading 1 9" xfId="29349" xr:uid="{00000000-0005-0000-0000-00007F600000}"/>
    <cellStyle name="Heading 1 9 2" xfId="10892" xr:uid="{00000000-0005-0000-0000-000080600000}"/>
    <cellStyle name="Heading 1 9 3" xfId="29350" xr:uid="{00000000-0005-0000-0000-000081600000}"/>
    <cellStyle name="Heading 1 9 4" xfId="10147" xr:uid="{00000000-0005-0000-0000-000082600000}"/>
    <cellStyle name="Heading 1 9 5" xfId="10152" xr:uid="{00000000-0005-0000-0000-000083600000}"/>
    <cellStyle name="Heading 1 9 6" xfId="10156" xr:uid="{00000000-0005-0000-0000-000084600000}"/>
    <cellStyle name="Heading 1 9_REKAP IBT" xfId="29351" xr:uid="{00000000-0005-0000-0000-000085600000}"/>
    <cellStyle name="Heading 2 10" xfId="26778" xr:uid="{00000000-0005-0000-0000-000086600000}"/>
    <cellStyle name="Heading 2 10 2" xfId="10517" xr:uid="{00000000-0005-0000-0000-000087600000}"/>
    <cellStyle name="Heading 2 10 3" xfId="10542" xr:uid="{00000000-0005-0000-0000-000088600000}"/>
    <cellStyle name="Heading 2 10 4" xfId="10622" xr:uid="{00000000-0005-0000-0000-000089600000}"/>
    <cellStyle name="Heading 2 10 5" xfId="10639" xr:uid="{00000000-0005-0000-0000-00008A600000}"/>
    <cellStyle name="Heading 2 10 6" xfId="10657" xr:uid="{00000000-0005-0000-0000-00008B600000}"/>
    <cellStyle name="Heading 2 10_REKAP IBT" xfId="26071" xr:uid="{00000000-0005-0000-0000-00008C600000}"/>
    <cellStyle name="Heading 2 11" xfId="26780" xr:uid="{00000000-0005-0000-0000-00008D600000}"/>
    <cellStyle name="Heading 2 11 2" xfId="11165" xr:uid="{00000000-0005-0000-0000-00008E600000}"/>
    <cellStyle name="Heading 2 11 3" xfId="11194" xr:uid="{00000000-0005-0000-0000-00008F600000}"/>
    <cellStyle name="Heading 2 11 4" xfId="11238" xr:uid="{00000000-0005-0000-0000-000090600000}"/>
    <cellStyle name="Heading 2 11 5" xfId="11251" xr:uid="{00000000-0005-0000-0000-000091600000}"/>
    <cellStyle name="Heading 2 11_REKAP IBT" xfId="29352" xr:uid="{00000000-0005-0000-0000-000092600000}"/>
    <cellStyle name="Heading 2 12" xfId="26785" xr:uid="{00000000-0005-0000-0000-000093600000}"/>
    <cellStyle name="Heading 2 12 2" xfId="29354" xr:uid="{00000000-0005-0000-0000-000094600000}"/>
    <cellStyle name="Heading 2 12 3" xfId="29355" xr:uid="{00000000-0005-0000-0000-000095600000}"/>
    <cellStyle name="Heading 2 12 4" xfId="137" xr:uid="{00000000-0005-0000-0000-000096600000}"/>
    <cellStyle name="Heading 2 12 5" xfId="29358" xr:uid="{00000000-0005-0000-0000-000097600000}"/>
    <cellStyle name="Heading 2 12_REKAP IBT" xfId="29360" xr:uid="{00000000-0005-0000-0000-000098600000}"/>
    <cellStyle name="Heading 2 13" xfId="29363" xr:uid="{00000000-0005-0000-0000-000099600000}"/>
    <cellStyle name="Heading 2 13 2" xfId="29364" xr:uid="{00000000-0005-0000-0000-00009A600000}"/>
    <cellStyle name="Heading 2 13 3" xfId="29365" xr:uid="{00000000-0005-0000-0000-00009B600000}"/>
    <cellStyle name="Heading 2 13 4" xfId="1528" xr:uid="{00000000-0005-0000-0000-00009C600000}"/>
    <cellStyle name="Heading 2 13 5" xfId="29369" xr:uid="{00000000-0005-0000-0000-00009D600000}"/>
    <cellStyle name="Heading 2 13_REKAP IBT" xfId="29370" xr:uid="{00000000-0005-0000-0000-00009E600000}"/>
    <cellStyle name="Heading 2 14" xfId="29371" xr:uid="{00000000-0005-0000-0000-00009F600000}"/>
    <cellStyle name="Heading 2 14 2" xfId="29372" xr:uid="{00000000-0005-0000-0000-0000A0600000}"/>
    <cellStyle name="Heading 2 14 3" xfId="29373" xr:uid="{00000000-0005-0000-0000-0000A1600000}"/>
    <cellStyle name="Heading 2 14 4" xfId="21876" xr:uid="{00000000-0005-0000-0000-0000A2600000}"/>
    <cellStyle name="Heading 2 14 5" xfId="29374" xr:uid="{00000000-0005-0000-0000-0000A3600000}"/>
    <cellStyle name="Heading 2 14_REKAP IBT" xfId="29375" xr:uid="{00000000-0005-0000-0000-0000A4600000}"/>
    <cellStyle name="Heading 2 15" xfId="13778" xr:uid="{00000000-0005-0000-0000-0000A5600000}"/>
    <cellStyle name="Heading 2 15 2" xfId="29376" xr:uid="{00000000-0005-0000-0000-0000A6600000}"/>
    <cellStyle name="Heading 2 15 3" xfId="29379" xr:uid="{00000000-0005-0000-0000-0000A7600000}"/>
    <cellStyle name="Heading 2 15 4" xfId="24993" xr:uid="{00000000-0005-0000-0000-0000A8600000}"/>
    <cellStyle name="Heading 2 15 5" xfId="29380" xr:uid="{00000000-0005-0000-0000-0000A9600000}"/>
    <cellStyle name="Heading 2 15_REKAP IBT" xfId="12763" xr:uid="{00000000-0005-0000-0000-0000AA600000}"/>
    <cellStyle name="Heading 2 16" xfId="29381" xr:uid="{00000000-0005-0000-0000-0000AB600000}"/>
    <cellStyle name="Heading 2 16 2" xfId="29383" xr:uid="{00000000-0005-0000-0000-0000AC600000}"/>
    <cellStyle name="Heading 2 16 3" xfId="29386" xr:uid="{00000000-0005-0000-0000-0000AD600000}"/>
    <cellStyle name="Heading 2 16 4" xfId="29388" xr:uid="{00000000-0005-0000-0000-0000AE600000}"/>
    <cellStyle name="Heading 2 16 5" xfId="5688" xr:uid="{00000000-0005-0000-0000-0000AF600000}"/>
    <cellStyle name="Heading 2 16_REKAP IBT" xfId="15989" xr:uid="{00000000-0005-0000-0000-0000B0600000}"/>
    <cellStyle name="Heading 2 17" xfId="29389" xr:uid="{00000000-0005-0000-0000-0000B1600000}"/>
    <cellStyle name="Heading 2 17 2" xfId="29391" xr:uid="{00000000-0005-0000-0000-0000B2600000}"/>
    <cellStyle name="Heading 2 17 3" xfId="3740" xr:uid="{00000000-0005-0000-0000-0000B3600000}"/>
    <cellStyle name="Heading 2 17 4" xfId="3745" xr:uid="{00000000-0005-0000-0000-0000B4600000}"/>
    <cellStyle name="Heading 2 17 5" xfId="29393" xr:uid="{00000000-0005-0000-0000-0000B5600000}"/>
    <cellStyle name="Heading 2 17_REKAP IBT" xfId="28149" xr:uid="{00000000-0005-0000-0000-0000B6600000}"/>
    <cellStyle name="Heading 2 18" xfId="29394" xr:uid="{00000000-0005-0000-0000-0000B7600000}"/>
    <cellStyle name="Heading 2 18 2" xfId="29396" xr:uid="{00000000-0005-0000-0000-0000B8600000}"/>
    <cellStyle name="Heading 2 18_REKAP IBT" xfId="29398" xr:uid="{00000000-0005-0000-0000-0000B9600000}"/>
    <cellStyle name="Heading 2 19" xfId="29400" xr:uid="{00000000-0005-0000-0000-0000BA600000}"/>
    <cellStyle name="Heading 2 19 2" xfId="4632" xr:uid="{00000000-0005-0000-0000-0000BB600000}"/>
    <cellStyle name="Heading 2 19_REKAP IBT" xfId="29404" xr:uid="{00000000-0005-0000-0000-0000BC600000}"/>
    <cellStyle name="Heading 2 2" xfId="29406" xr:uid="{00000000-0005-0000-0000-0000BD600000}"/>
    <cellStyle name="Heading 2 2 10" xfId="729" xr:uid="{00000000-0005-0000-0000-0000BE600000}"/>
    <cellStyle name="Heading 2 2 11" xfId="29407" xr:uid="{00000000-0005-0000-0000-0000BF600000}"/>
    <cellStyle name="Heading 2 2 12" xfId="29408" xr:uid="{00000000-0005-0000-0000-0000C0600000}"/>
    <cellStyle name="Heading 2 2 13" xfId="29409" xr:uid="{00000000-0005-0000-0000-0000C1600000}"/>
    <cellStyle name="Heading 2 2 14" xfId="5762" xr:uid="{00000000-0005-0000-0000-0000C2600000}"/>
    <cellStyle name="Heading 2 2 15" xfId="29410" xr:uid="{00000000-0005-0000-0000-0000C3600000}"/>
    <cellStyle name="Heading 2 2 16" xfId="29412" xr:uid="{00000000-0005-0000-0000-0000C4600000}"/>
    <cellStyle name="Heading 2 2 17" xfId="29414" xr:uid="{00000000-0005-0000-0000-0000C5600000}"/>
    <cellStyle name="Heading 2 2 18" xfId="29416" xr:uid="{00000000-0005-0000-0000-0000C6600000}"/>
    <cellStyle name="Heading 2 2 19" xfId="29418" xr:uid="{00000000-0005-0000-0000-0000C7600000}"/>
    <cellStyle name="Heading 2 2 2" xfId="29420" xr:uid="{00000000-0005-0000-0000-0000C8600000}"/>
    <cellStyle name="Heading 2 2 2 2" xfId="29421" xr:uid="{00000000-0005-0000-0000-0000C9600000}"/>
    <cellStyle name="Heading 2 2 2 3" xfId="50365" xr:uid="{00000000-0005-0000-0000-0000CA600000}"/>
    <cellStyle name="Heading 2 2 20" xfId="29411" xr:uid="{00000000-0005-0000-0000-0000CB600000}"/>
    <cellStyle name="Heading 2 2 21" xfId="29413" xr:uid="{00000000-0005-0000-0000-0000CC600000}"/>
    <cellStyle name="Heading 2 2 22" xfId="29415" xr:uid="{00000000-0005-0000-0000-0000CD600000}"/>
    <cellStyle name="Heading 2 2 23" xfId="29417" xr:uid="{00000000-0005-0000-0000-0000CE600000}"/>
    <cellStyle name="Heading 2 2 24" xfId="29419" xr:uid="{00000000-0005-0000-0000-0000CF600000}"/>
    <cellStyle name="Heading 2 2 25" xfId="29422" xr:uid="{00000000-0005-0000-0000-0000D0600000}"/>
    <cellStyle name="Heading 2 2 26" xfId="29423" xr:uid="{00000000-0005-0000-0000-0000D1600000}"/>
    <cellStyle name="Heading 2 2 27" xfId="29425" xr:uid="{00000000-0005-0000-0000-0000D2600000}"/>
    <cellStyle name="Heading 2 2 28" xfId="29426" xr:uid="{00000000-0005-0000-0000-0000D3600000}"/>
    <cellStyle name="Heading 2 2 29" xfId="29427" xr:uid="{00000000-0005-0000-0000-0000D4600000}"/>
    <cellStyle name="Heading 2 2 3" xfId="29428" xr:uid="{00000000-0005-0000-0000-0000D5600000}"/>
    <cellStyle name="Heading 2 2 4" xfId="29429" xr:uid="{00000000-0005-0000-0000-0000D6600000}"/>
    <cellStyle name="Heading 2 2 5" xfId="24440" xr:uid="{00000000-0005-0000-0000-0000D7600000}"/>
    <cellStyle name="Heading 2 2 6" xfId="29430" xr:uid="{00000000-0005-0000-0000-0000D8600000}"/>
    <cellStyle name="Heading 2 2 7" xfId="29431" xr:uid="{00000000-0005-0000-0000-0000D9600000}"/>
    <cellStyle name="Heading 2 2 8" xfId="29432" xr:uid="{00000000-0005-0000-0000-0000DA600000}"/>
    <cellStyle name="Heading 2 2 9" xfId="29433" xr:uid="{00000000-0005-0000-0000-0000DB600000}"/>
    <cellStyle name="Heading 2 2_REKAP IBT" xfId="29434" xr:uid="{00000000-0005-0000-0000-0000DC600000}"/>
    <cellStyle name="Heading 2 20" xfId="13779" xr:uid="{00000000-0005-0000-0000-0000DD600000}"/>
    <cellStyle name="Heading 2 20 2" xfId="29377" xr:uid="{00000000-0005-0000-0000-0000DE600000}"/>
    <cellStyle name="Heading 2 20_REKAP IBT" xfId="12764" xr:uid="{00000000-0005-0000-0000-0000DF600000}"/>
    <cellStyle name="Heading 2 21" xfId="29382" xr:uid="{00000000-0005-0000-0000-0000E0600000}"/>
    <cellStyle name="Heading 2 21 2" xfId="29384" xr:uid="{00000000-0005-0000-0000-0000E1600000}"/>
    <cellStyle name="Heading 2 21_REKAP IBT" xfId="15990" xr:uid="{00000000-0005-0000-0000-0000E2600000}"/>
    <cellStyle name="Heading 2 22" xfId="29390" xr:uid="{00000000-0005-0000-0000-0000E3600000}"/>
    <cellStyle name="Heading 2 22 2" xfId="29392" xr:uid="{00000000-0005-0000-0000-0000E4600000}"/>
    <cellStyle name="Heading 2 22_REKAP IBT" xfId="28150" xr:uid="{00000000-0005-0000-0000-0000E5600000}"/>
    <cellStyle name="Heading 2 23" xfId="29395" xr:uid="{00000000-0005-0000-0000-0000E6600000}"/>
    <cellStyle name="Heading 2 23 2" xfId="29397" xr:uid="{00000000-0005-0000-0000-0000E7600000}"/>
    <cellStyle name="Heading 2 23_REKAP IBT" xfId="29399" xr:uid="{00000000-0005-0000-0000-0000E8600000}"/>
    <cellStyle name="Heading 2 24" xfId="29401" xr:uid="{00000000-0005-0000-0000-0000E9600000}"/>
    <cellStyle name="Heading 2 24 2" xfId="4633" xr:uid="{00000000-0005-0000-0000-0000EA600000}"/>
    <cellStyle name="Heading 2 24_REKAP IBT" xfId="29405" xr:uid="{00000000-0005-0000-0000-0000EB600000}"/>
    <cellStyle name="Heading 2 25" xfId="29435" xr:uid="{00000000-0005-0000-0000-0000EC600000}"/>
    <cellStyle name="Heading 2 25 2" xfId="4675" xr:uid="{00000000-0005-0000-0000-0000ED600000}"/>
    <cellStyle name="Heading 2 25_REKAP IBT" xfId="21250" xr:uid="{00000000-0005-0000-0000-0000EE600000}"/>
    <cellStyle name="Heading 2 26" xfId="29437" xr:uid="{00000000-0005-0000-0000-0000EF600000}"/>
    <cellStyle name="Heading 2 26 2" xfId="4708" xr:uid="{00000000-0005-0000-0000-0000F0600000}"/>
    <cellStyle name="Heading 2 26_REKAP IBT" xfId="22478" xr:uid="{00000000-0005-0000-0000-0000F1600000}"/>
    <cellStyle name="Heading 2 27" xfId="29439" xr:uid="{00000000-0005-0000-0000-0000F2600000}"/>
    <cellStyle name="Heading 2 27 2" xfId="4740" xr:uid="{00000000-0005-0000-0000-0000F3600000}"/>
    <cellStyle name="Heading 2 27_REKAP IBT" xfId="994" xr:uid="{00000000-0005-0000-0000-0000F4600000}"/>
    <cellStyle name="Heading 2 28" xfId="27774" xr:uid="{00000000-0005-0000-0000-0000F5600000}"/>
    <cellStyle name="Heading 2 28 2" xfId="4801" xr:uid="{00000000-0005-0000-0000-0000F6600000}"/>
    <cellStyle name="Heading 2 28_REKAP IBT" xfId="23731" xr:uid="{00000000-0005-0000-0000-0000F7600000}"/>
    <cellStyle name="Heading 2 29" xfId="27779" xr:uid="{00000000-0005-0000-0000-0000F8600000}"/>
    <cellStyle name="Heading 2 29 2" xfId="4846" xr:uid="{00000000-0005-0000-0000-0000F9600000}"/>
    <cellStyle name="Heading 2 29_REKAP IBT" xfId="18953" xr:uid="{00000000-0005-0000-0000-0000FA600000}"/>
    <cellStyle name="Heading 2 3" xfId="9714" xr:uid="{00000000-0005-0000-0000-0000FB600000}"/>
    <cellStyle name="Heading 2 3 10" xfId="3095" xr:uid="{00000000-0005-0000-0000-0000FC600000}"/>
    <cellStyle name="Heading 2 3 11" xfId="3111" xr:uid="{00000000-0005-0000-0000-0000FD600000}"/>
    <cellStyle name="Heading 2 3 12" xfId="12242" xr:uid="{00000000-0005-0000-0000-0000FE600000}"/>
    <cellStyle name="Heading 2 3 13" xfId="29441" xr:uid="{00000000-0005-0000-0000-0000FF600000}"/>
    <cellStyle name="Heading 2 3 14" xfId="29443" xr:uid="{00000000-0005-0000-0000-000000610000}"/>
    <cellStyle name="Heading 2 3 15" xfId="29444" xr:uid="{00000000-0005-0000-0000-000001610000}"/>
    <cellStyle name="Heading 2 3 2" xfId="29445" xr:uid="{00000000-0005-0000-0000-000002610000}"/>
    <cellStyle name="Heading 2 3 3" xfId="26202" xr:uid="{00000000-0005-0000-0000-000003610000}"/>
    <cellStyle name="Heading 2 3 4" xfId="29446" xr:uid="{00000000-0005-0000-0000-000004610000}"/>
    <cellStyle name="Heading 2 3 5" xfId="29447" xr:uid="{00000000-0005-0000-0000-000005610000}"/>
    <cellStyle name="Heading 2 3 6" xfId="29448" xr:uid="{00000000-0005-0000-0000-000006610000}"/>
    <cellStyle name="Heading 2 3 7" xfId="29449" xr:uid="{00000000-0005-0000-0000-000007610000}"/>
    <cellStyle name="Heading 2 3 8" xfId="29450" xr:uid="{00000000-0005-0000-0000-000008610000}"/>
    <cellStyle name="Heading 2 3 9" xfId="29451" xr:uid="{00000000-0005-0000-0000-000009610000}"/>
    <cellStyle name="Heading 2 3_REKAP IBT" xfId="29452" xr:uid="{00000000-0005-0000-0000-00000A610000}"/>
    <cellStyle name="Heading 2 30" xfId="29436" xr:uid="{00000000-0005-0000-0000-00000B610000}"/>
    <cellStyle name="Heading 2 30 2" xfId="4676" xr:uid="{00000000-0005-0000-0000-00000C610000}"/>
    <cellStyle name="Heading 2 30_REKAP IBT" xfId="21251" xr:uid="{00000000-0005-0000-0000-00000D610000}"/>
    <cellStyle name="Heading 2 31" xfId="29438" xr:uid="{00000000-0005-0000-0000-00000E610000}"/>
    <cellStyle name="Heading 2 31 2" xfId="4709" xr:uid="{00000000-0005-0000-0000-00000F610000}"/>
    <cellStyle name="Heading 2 31_REKAP IBT" xfId="22479" xr:uid="{00000000-0005-0000-0000-000010610000}"/>
    <cellStyle name="Heading 2 32" xfId="29440" xr:uid="{00000000-0005-0000-0000-000011610000}"/>
    <cellStyle name="Heading 2 32 2" xfId="4741" xr:uid="{00000000-0005-0000-0000-000012610000}"/>
    <cellStyle name="Heading 2 32_REKAP IBT" xfId="995" xr:uid="{00000000-0005-0000-0000-000013610000}"/>
    <cellStyle name="Heading 2 33" xfId="27775" xr:uid="{00000000-0005-0000-0000-000014610000}"/>
    <cellStyle name="Heading 2 33 2" xfId="4802" xr:uid="{00000000-0005-0000-0000-000015610000}"/>
    <cellStyle name="Heading 2 33_REKAP IBT" xfId="23732" xr:uid="{00000000-0005-0000-0000-000016610000}"/>
    <cellStyle name="Heading 2 34" xfId="27780" xr:uid="{00000000-0005-0000-0000-000017610000}"/>
    <cellStyle name="Heading 2 34 2" xfId="4847" xr:uid="{00000000-0005-0000-0000-000018610000}"/>
    <cellStyle name="Heading 2 34_REKAP IBT" xfId="18954" xr:uid="{00000000-0005-0000-0000-000019610000}"/>
    <cellStyle name="Heading 2 35" xfId="19168" xr:uid="{00000000-0005-0000-0000-00001A610000}"/>
    <cellStyle name="Heading 2 35 2" xfId="3429" xr:uid="{00000000-0005-0000-0000-00001B610000}"/>
    <cellStyle name="Heading 2 35_REKAP IBT" xfId="26880" xr:uid="{00000000-0005-0000-0000-00001C610000}"/>
    <cellStyle name="Heading 2 36" xfId="18702" xr:uid="{00000000-0005-0000-0000-00001D610000}"/>
    <cellStyle name="Heading 2 36 2" xfId="4962" xr:uid="{00000000-0005-0000-0000-00001E610000}"/>
    <cellStyle name="Heading 2 36_REKAP IBT" xfId="6532" xr:uid="{00000000-0005-0000-0000-00001F610000}"/>
    <cellStyle name="Heading 2 37" xfId="11411" xr:uid="{00000000-0005-0000-0000-000020610000}"/>
    <cellStyle name="Heading 2 37 2" xfId="29453" xr:uid="{00000000-0005-0000-0000-000021610000}"/>
    <cellStyle name="Heading 2 37_REKAP IBT" xfId="2331" xr:uid="{00000000-0005-0000-0000-000022610000}"/>
    <cellStyle name="Heading 2 38" xfId="11414" xr:uid="{00000000-0005-0000-0000-000023610000}"/>
    <cellStyle name="Heading 2 38 2" xfId="29455" xr:uid="{00000000-0005-0000-0000-000024610000}"/>
    <cellStyle name="Heading 2 38_REKAP IBT" xfId="3549" xr:uid="{00000000-0005-0000-0000-000025610000}"/>
    <cellStyle name="Heading 2 39" xfId="10591" xr:uid="{00000000-0005-0000-0000-000026610000}"/>
    <cellStyle name="Heading 2 39 2" xfId="29457" xr:uid="{00000000-0005-0000-0000-000027610000}"/>
    <cellStyle name="Heading 2 39_REKAP IBT" xfId="3499" xr:uid="{00000000-0005-0000-0000-000028610000}"/>
    <cellStyle name="Heading 2 4" xfId="18510" xr:uid="{00000000-0005-0000-0000-000029610000}"/>
    <cellStyle name="Heading 2 4 2" xfId="29459" xr:uid="{00000000-0005-0000-0000-00002A610000}"/>
    <cellStyle name="Heading 2 4 3" xfId="29460" xr:uid="{00000000-0005-0000-0000-00002B610000}"/>
    <cellStyle name="Heading 2 4 4" xfId="29461" xr:uid="{00000000-0005-0000-0000-00002C610000}"/>
    <cellStyle name="Heading 2 4 5" xfId="29462" xr:uid="{00000000-0005-0000-0000-00002D610000}"/>
    <cellStyle name="Heading 2 4 6" xfId="29463" xr:uid="{00000000-0005-0000-0000-00002E610000}"/>
    <cellStyle name="Heading 2 4_REKAP IBT" xfId="29464" xr:uid="{00000000-0005-0000-0000-00002F610000}"/>
    <cellStyle name="Heading 2 40" xfId="19169" xr:uid="{00000000-0005-0000-0000-000030610000}"/>
    <cellStyle name="Heading 2 40 2" xfId="3430" xr:uid="{00000000-0005-0000-0000-000031610000}"/>
    <cellStyle name="Heading 2 40_REKAP IBT" xfId="26881" xr:uid="{00000000-0005-0000-0000-000032610000}"/>
    <cellStyle name="Heading 2 41" xfId="18703" xr:uid="{00000000-0005-0000-0000-000033610000}"/>
    <cellStyle name="Heading 2 41 2" xfId="4963" xr:uid="{00000000-0005-0000-0000-000034610000}"/>
    <cellStyle name="Heading 2 41_REKAP IBT" xfId="6533" xr:uid="{00000000-0005-0000-0000-000035610000}"/>
    <cellStyle name="Heading 2 42" xfId="11412" xr:uid="{00000000-0005-0000-0000-000036610000}"/>
    <cellStyle name="Heading 2 42 2" xfId="29454" xr:uid="{00000000-0005-0000-0000-000037610000}"/>
    <cellStyle name="Heading 2 42_REKAP IBT" xfId="2332" xr:uid="{00000000-0005-0000-0000-000038610000}"/>
    <cellStyle name="Heading 2 43" xfId="11415" xr:uid="{00000000-0005-0000-0000-000039610000}"/>
    <cellStyle name="Heading 2 43 2" xfId="29456" xr:uid="{00000000-0005-0000-0000-00003A610000}"/>
    <cellStyle name="Heading 2 43_REKAP IBT" xfId="3550" xr:uid="{00000000-0005-0000-0000-00003B610000}"/>
    <cellStyle name="Heading 2 44" xfId="10592" xr:uid="{00000000-0005-0000-0000-00003C610000}"/>
    <cellStyle name="Heading 2 44 2" xfId="29458" xr:uid="{00000000-0005-0000-0000-00003D610000}"/>
    <cellStyle name="Heading 2 44_REKAP IBT" xfId="3500" xr:uid="{00000000-0005-0000-0000-00003E610000}"/>
    <cellStyle name="Heading 2 45" xfId="10596" xr:uid="{00000000-0005-0000-0000-00003F610000}"/>
    <cellStyle name="Heading 2 45 2" xfId="29465" xr:uid="{00000000-0005-0000-0000-000040610000}"/>
    <cellStyle name="Heading 2 45_REKAP IBT" xfId="7456" xr:uid="{00000000-0005-0000-0000-000041610000}"/>
    <cellStyle name="Heading 2 46" xfId="29467" xr:uid="{00000000-0005-0000-0000-000042610000}"/>
    <cellStyle name="Heading 2 46 2" xfId="29469" xr:uid="{00000000-0005-0000-0000-000043610000}"/>
    <cellStyle name="Heading 2 46_REKAP IBT" xfId="16138" xr:uid="{00000000-0005-0000-0000-000044610000}"/>
    <cellStyle name="Heading 2 47" xfId="29471" xr:uid="{00000000-0005-0000-0000-000045610000}"/>
    <cellStyle name="Heading 2 47 2" xfId="29473" xr:uid="{00000000-0005-0000-0000-000046610000}"/>
    <cellStyle name="Heading 2 47_REKAP IBT" xfId="29475" xr:uid="{00000000-0005-0000-0000-000047610000}"/>
    <cellStyle name="Heading 2 48" xfId="29477" xr:uid="{00000000-0005-0000-0000-000048610000}"/>
    <cellStyle name="Heading 2 48 2" xfId="29313" xr:uid="{00000000-0005-0000-0000-000049610000}"/>
    <cellStyle name="Heading 2 48_REKAP IBT" xfId="29479" xr:uid="{00000000-0005-0000-0000-00004A610000}"/>
    <cellStyle name="Heading 2 49" xfId="29481" xr:uid="{00000000-0005-0000-0000-00004B610000}"/>
    <cellStyle name="Heading 2 49 2" xfId="29483" xr:uid="{00000000-0005-0000-0000-00004C610000}"/>
    <cellStyle name="Heading 2 49_REKAP IBT" xfId="8800" xr:uid="{00000000-0005-0000-0000-00004D610000}"/>
    <cellStyle name="Heading 2 5" xfId="29485" xr:uid="{00000000-0005-0000-0000-00004E610000}"/>
    <cellStyle name="Heading 2 5 2" xfId="29486" xr:uid="{00000000-0005-0000-0000-00004F610000}"/>
    <cellStyle name="Heading 2 5 3" xfId="29487" xr:uid="{00000000-0005-0000-0000-000050610000}"/>
    <cellStyle name="Heading 2 5 4" xfId="3318" xr:uid="{00000000-0005-0000-0000-000051610000}"/>
    <cellStyle name="Heading 2 5 5" xfId="29488" xr:uid="{00000000-0005-0000-0000-000052610000}"/>
    <cellStyle name="Heading 2 5 6" xfId="29489" xr:uid="{00000000-0005-0000-0000-000053610000}"/>
    <cellStyle name="Heading 2 5_REKAP IBT" xfId="29492" xr:uid="{00000000-0005-0000-0000-000054610000}"/>
    <cellStyle name="Heading 2 50" xfId="10597" xr:uid="{00000000-0005-0000-0000-000055610000}"/>
    <cellStyle name="Heading 2 50 2" xfId="29466" xr:uid="{00000000-0005-0000-0000-000056610000}"/>
    <cellStyle name="Heading 2 50_REKAP IBT" xfId="7457" xr:uid="{00000000-0005-0000-0000-000057610000}"/>
    <cellStyle name="Heading 2 51" xfId="29468" xr:uid="{00000000-0005-0000-0000-000058610000}"/>
    <cellStyle name="Heading 2 51 2" xfId="29470" xr:uid="{00000000-0005-0000-0000-000059610000}"/>
    <cellStyle name="Heading 2 51_REKAP IBT" xfId="16139" xr:uid="{00000000-0005-0000-0000-00005A610000}"/>
    <cellStyle name="Heading 2 52" xfId="29472" xr:uid="{00000000-0005-0000-0000-00005B610000}"/>
    <cellStyle name="Heading 2 52 2" xfId="29474" xr:uid="{00000000-0005-0000-0000-00005C610000}"/>
    <cellStyle name="Heading 2 52_REKAP IBT" xfId="29476" xr:uid="{00000000-0005-0000-0000-00005D610000}"/>
    <cellStyle name="Heading 2 53" xfId="29478" xr:uid="{00000000-0005-0000-0000-00005E610000}"/>
    <cellStyle name="Heading 2 53 2" xfId="29314" xr:uid="{00000000-0005-0000-0000-00005F610000}"/>
    <cellStyle name="Heading 2 53_REKAP IBT" xfId="29480" xr:uid="{00000000-0005-0000-0000-000060610000}"/>
    <cellStyle name="Heading 2 54" xfId="29482" xr:uid="{00000000-0005-0000-0000-000061610000}"/>
    <cellStyle name="Heading 2 54 2" xfId="29484" xr:uid="{00000000-0005-0000-0000-000062610000}"/>
    <cellStyle name="Heading 2 54_REKAP IBT" xfId="8801" xr:uid="{00000000-0005-0000-0000-000063610000}"/>
    <cellStyle name="Heading 2 55" xfId="26790" xr:uid="{00000000-0005-0000-0000-000064610000}"/>
    <cellStyle name="Heading 2 55 2" xfId="26794" xr:uid="{00000000-0005-0000-0000-000065610000}"/>
    <cellStyle name="Heading 2 55_REKAP IBT" xfId="9132" xr:uid="{00000000-0005-0000-0000-000066610000}"/>
    <cellStyle name="Heading 2 56" xfId="26801" xr:uid="{00000000-0005-0000-0000-000067610000}"/>
    <cellStyle name="Heading 2 56 2" xfId="26804" xr:uid="{00000000-0005-0000-0000-000068610000}"/>
    <cellStyle name="Heading 2 56_REKAP IBT" xfId="29493" xr:uid="{00000000-0005-0000-0000-000069610000}"/>
    <cellStyle name="Heading 2 57" xfId="26809" xr:uid="{00000000-0005-0000-0000-00006A610000}"/>
    <cellStyle name="Heading 2 57 2" xfId="29495" xr:uid="{00000000-0005-0000-0000-00006B610000}"/>
    <cellStyle name="Heading 2 57_REKAP IBT" xfId="29497" xr:uid="{00000000-0005-0000-0000-00006C610000}"/>
    <cellStyle name="Heading 2 58" xfId="29499" xr:uid="{00000000-0005-0000-0000-00006D610000}"/>
    <cellStyle name="Heading 2 58 2" xfId="29503" xr:uid="{00000000-0005-0000-0000-00006E610000}"/>
    <cellStyle name="Heading 2 58_REKAP IBT" xfId="23265" xr:uid="{00000000-0005-0000-0000-00006F610000}"/>
    <cellStyle name="Heading 2 59" xfId="29505" xr:uid="{00000000-0005-0000-0000-000070610000}"/>
    <cellStyle name="Heading 2 59 2" xfId="29509" xr:uid="{00000000-0005-0000-0000-000071610000}"/>
    <cellStyle name="Heading 2 59_REKAP IBT" xfId="29511" xr:uid="{00000000-0005-0000-0000-000072610000}"/>
    <cellStyle name="Heading 2 6" xfId="29513" xr:uid="{00000000-0005-0000-0000-000073610000}"/>
    <cellStyle name="Heading 2 6 2" xfId="29514" xr:uid="{00000000-0005-0000-0000-000074610000}"/>
    <cellStyle name="Heading 2 6 3" xfId="29515" xr:uid="{00000000-0005-0000-0000-000075610000}"/>
    <cellStyle name="Heading 2 6 4" xfId="29516" xr:uid="{00000000-0005-0000-0000-000076610000}"/>
    <cellStyle name="Heading 2 6 5" xfId="29517" xr:uid="{00000000-0005-0000-0000-000077610000}"/>
    <cellStyle name="Heading 2 6 6" xfId="28390" xr:uid="{00000000-0005-0000-0000-000078610000}"/>
    <cellStyle name="Heading 2 6_REKAP IBT" xfId="21493" xr:uid="{00000000-0005-0000-0000-000079610000}"/>
    <cellStyle name="Heading 2 60" xfId="26791" xr:uid="{00000000-0005-0000-0000-00007A610000}"/>
    <cellStyle name="Heading 2 60 2" xfId="26795" xr:uid="{00000000-0005-0000-0000-00007B610000}"/>
    <cellStyle name="Heading 2 60_REKAP IBT" xfId="9133" xr:uid="{00000000-0005-0000-0000-00007C610000}"/>
    <cellStyle name="Heading 2 61" xfId="26802" xr:uid="{00000000-0005-0000-0000-00007D610000}"/>
    <cellStyle name="Heading 2 61 2" xfId="26805" xr:uid="{00000000-0005-0000-0000-00007E610000}"/>
    <cellStyle name="Heading 2 61_REKAP IBT" xfId="29494" xr:uid="{00000000-0005-0000-0000-00007F610000}"/>
    <cellStyle name="Heading 2 62" xfId="26810" xr:uid="{00000000-0005-0000-0000-000080610000}"/>
    <cellStyle name="Heading 2 62 2" xfId="29496" xr:uid="{00000000-0005-0000-0000-000081610000}"/>
    <cellStyle name="Heading 2 62_REKAP IBT" xfId="29498" xr:uid="{00000000-0005-0000-0000-000082610000}"/>
    <cellStyle name="Heading 2 63" xfId="29500" xr:uid="{00000000-0005-0000-0000-000083610000}"/>
    <cellStyle name="Heading 2 63 2" xfId="29504" xr:uid="{00000000-0005-0000-0000-000084610000}"/>
    <cellStyle name="Heading 2 63_REKAP IBT" xfId="23266" xr:uid="{00000000-0005-0000-0000-000085610000}"/>
    <cellStyle name="Heading 2 64" xfId="29506" xr:uid="{00000000-0005-0000-0000-000086610000}"/>
    <cellStyle name="Heading 2 64 2" xfId="29510" xr:uid="{00000000-0005-0000-0000-000087610000}"/>
    <cellStyle name="Heading 2 64_REKAP IBT" xfId="29512" xr:uid="{00000000-0005-0000-0000-000088610000}"/>
    <cellStyle name="Heading 2 65" xfId="29269" xr:uid="{00000000-0005-0000-0000-000089610000}"/>
    <cellStyle name="Heading 2 65 2" xfId="29518" xr:uid="{00000000-0005-0000-0000-00008A610000}"/>
    <cellStyle name="Heading 2 65_REKAP IBT" xfId="29520" xr:uid="{00000000-0005-0000-0000-00008B610000}"/>
    <cellStyle name="Heading 2 66" xfId="29522" xr:uid="{00000000-0005-0000-0000-00008C610000}"/>
    <cellStyle name="Heading 2 66 2" xfId="29524" xr:uid="{00000000-0005-0000-0000-00008D610000}"/>
    <cellStyle name="Heading 2 66_REKAP IBT" xfId="29526" xr:uid="{00000000-0005-0000-0000-00008E610000}"/>
    <cellStyle name="Heading 2 67" xfId="29528" xr:uid="{00000000-0005-0000-0000-00008F610000}"/>
    <cellStyle name="Heading 2 67 2" xfId="29530" xr:uid="{00000000-0005-0000-0000-000090610000}"/>
    <cellStyle name="Heading 2 67_REKAP IBT" xfId="29532" xr:uid="{00000000-0005-0000-0000-000091610000}"/>
    <cellStyle name="Heading 2 68" xfId="29534" xr:uid="{00000000-0005-0000-0000-000092610000}"/>
    <cellStyle name="Heading 2 68 2" xfId="29536" xr:uid="{00000000-0005-0000-0000-000093610000}"/>
    <cellStyle name="Heading 2 68_REKAP IBT" xfId="22017" xr:uid="{00000000-0005-0000-0000-000094610000}"/>
    <cellStyle name="Heading 2 69" xfId="29538" xr:uid="{00000000-0005-0000-0000-000095610000}"/>
    <cellStyle name="Heading 2 69 2" xfId="5091" xr:uid="{00000000-0005-0000-0000-000096610000}"/>
    <cellStyle name="Heading 2 69_REKAP IBT" xfId="1973" xr:uid="{00000000-0005-0000-0000-000097610000}"/>
    <cellStyle name="Heading 2 7" xfId="11875" xr:uid="{00000000-0005-0000-0000-000098610000}"/>
    <cellStyle name="Heading 2 7 2" xfId="29540" xr:uid="{00000000-0005-0000-0000-000099610000}"/>
    <cellStyle name="Heading 2 7 3" xfId="27280" xr:uid="{00000000-0005-0000-0000-00009A610000}"/>
    <cellStyle name="Heading 2 7 4" xfId="29541" xr:uid="{00000000-0005-0000-0000-00009B610000}"/>
    <cellStyle name="Heading 2 7 5" xfId="29542" xr:uid="{00000000-0005-0000-0000-00009C610000}"/>
    <cellStyle name="Heading 2 7 6" xfId="26966" xr:uid="{00000000-0005-0000-0000-00009D610000}"/>
    <cellStyle name="Heading 2 7_REKAP IBT" xfId="29543" xr:uid="{00000000-0005-0000-0000-00009E610000}"/>
    <cellStyle name="Heading 2 70" xfId="29270" xr:uid="{00000000-0005-0000-0000-00009F610000}"/>
    <cellStyle name="Heading 2 70 2" xfId="29519" xr:uid="{00000000-0005-0000-0000-0000A0610000}"/>
    <cellStyle name="Heading 2 70_REKAP IBT" xfId="29521" xr:uid="{00000000-0005-0000-0000-0000A1610000}"/>
    <cellStyle name="Heading 2 71" xfId="29523" xr:uid="{00000000-0005-0000-0000-0000A2610000}"/>
    <cellStyle name="Heading 2 71 2" xfId="29525" xr:uid="{00000000-0005-0000-0000-0000A3610000}"/>
    <cellStyle name="Heading 2 71_REKAP IBT" xfId="29527" xr:uid="{00000000-0005-0000-0000-0000A4610000}"/>
    <cellStyle name="Heading 2 72" xfId="29529" xr:uid="{00000000-0005-0000-0000-0000A5610000}"/>
    <cellStyle name="Heading 2 72 2" xfId="29531" xr:uid="{00000000-0005-0000-0000-0000A6610000}"/>
    <cellStyle name="Heading 2 72_REKAP IBT" xfId="29533" xr:uid="{00000000-0005-0000-0000-0000A7610000}"/>
    <cellStyle name="Heading 2 73" xfId="29535" xr:uid="{00000000-0005-0000-0000-0000A8610000}"/>
    <cellStyle name="Heading 2 73 2" xfId="29537" xr:uid="{00000000-0005-0000-0000-0000A9610000}"/>
    <cellStyle name="Heading 2 73_REKAP IBT" xfId="22018" xr:uid="{00000000-0005-0000-0000-0000AA610000}"/>
    <cellStyle name="Heading 2 74" xfId="29539" xr:uid="{00000000-0005-0000-0000-0000AB610000}"/>
    <cellStyle name="Heading 2 74 2" xfId="5092" xr:uid="{00000000-0005-0000-0000-0000AC610000}"/>
    <cellStyle name="Heading 2 74_REKAP IBT" xfId="1974" xr:uid="{00000000-0005-0000-0000-0000AD610000}"/>
    <cellStyle name="Heading 2 75" xfId="29544" xr:uid="{00000000-0005-0000-0000-0000AE610000}"/>
    <cellStyle name="Heading 2 75 2" xfId="1980" xr:uid="{00000000-0005-0000-0000-0000AF610000}"/>
    <cellStyle name="Heading 2 75_REKAP IBT" xfId="9538" xr:uid="{00000000-0005-0000-0000-0000B0610000}"/>
    <cellStyle name="Heading 2 76" xfId="29546" xr:uid="{00000000-0005-0000-0000-0000B1610000}"/>
    <cellStyle name="Heading 2 76 2" xfId="5159" xr:uid="{00000000-0005-0000-0000-0000B2610000}"/>
    <cellStyle name="Heading 2 76_REKAP IBT" xfId="27641" xr:uid="{00000000-0005-0000-0000-0000B3610000}"/>
    <cellStyle name="Heading 2 77" xfId="29548" xr:uid="{00000000-0005-0000-0000-0000B4610000}"/>
    <cellStyle name="Heading 2 77 2" xfId="5205" xr:uid="{00000000-0005-0000-0000-0000B5610000}"/>
    <cellStyle name="Heading 2 77_REKAP IBT" xfId="29552" xr:uid="{00000000-0005-0000-0000-0000B6610000}"/>
    <cellStyle name="Heading 2 78" xfId="27782" xr:uid="{00000000-0005-0000-0000-0000B7610000}"/>
    <cellStyle name="Heading 2 78 2" xfId="255" xr:uid="{00000000-0005-0000-0000-0000B8610000}"/>
    <cellStyle name="Heading 2 78_REKAP IBT" xfId="2934" xr:uid="{00000000-0005-0000-0000-0000B9610000}"/>
    <cellStyle name="Heading 2 79" xfId="27785" xr:uid="{00000000-0005-0000-0000-0000BA610000}"/>
    <cellStyle name="Heading 2 79 2" xfId="5273" xr:uid="{00000000-0005-0000-0000-0000BB610000}"/>
    <cellStyle name="Heading 2 79_REKAP IBT" xfId="29553" xr:uid="{00000000-0005-0000-0000-0000BC610000}"/>
    <cellStyle name="Heading 2 8" xfId="11877" xr:uid="{00000000-0005-0000-0000-0000BD610000}"/>
    <cellStyle name="Heading 2 8 2" xfId="29554" xr:uid="{00000000-0005-0000-0000-0000BE610000}"/>
    <cellStyle name="Heading 2 8 3" xfId="27283" xr:uid="{00000000-0005-0000-0000-0000BF610000}"/>
    <cellStyle name="Heading 2 8 4" xfId="13951" xr:uid="{00000000-0005-0000-0000-0000C0610000}"/>
    <cellStyle name="Heading 2 8 5" xfId="29555" xr:uid="{00000000-0005-0000-0000-0000C1610000}"/>
    <cellStyle name="Heading 2 8 6" xfId="26972" xr:uid="{00000000-0005-0000-0000-0000C2610000}"/>
    <cellStyle name="Heading 2 8_REKAP IBT" xfId="29556" xr:uid="{00000000-0005-0000-0000-0000C3610000}"/>
    <cellStyle name="Heading 2 80" xfId="29545" xr:uid="{00000000-0005-0000-0000-0000C4610000}"/>
    <cellStyle name="Heading 2 81" xfId="29547" xr:uid="{00000000-0005-0000-0000-0000C5610000}"/>
    <cellStyle name="Heading 2 81 2" xfId="5160" xr:uid="{00000000-0005-0000-0000-0000C6610000}"/>
    <cellStyle name="Heading 2 82" xfId="29549" xr:uid="{00000000-0005-0000-0000-0000C7610000}"/>
    <cellStyle name="Heading 2 83" xfId="27783" xr:uid="{00000000-0005-0000-0000-0000C8610000}"/>
    <cellStyle name="Heading 2 84" xfId="27786" xr:uid="{00000000-0005-0000-0000-0000C9610000}"/>
    <cellStyle name="Heading 2 85" xfId="27788" xr:uid="{00000000-0005-0000-0000-0000CA610000}"/>
    <cellStyle name="Heading 2 86" xfId="49905" xr:uid="{00000000-0005-0000-0000-0000CB610000}"/>
    <cellStyle name="Heading 2 9" xfId="29557" xr:uid="{00000000-0005-0000-0000-0000CC610000}"/>
    <cellStyle name="Heading 2 9 2" xfId="29558" xr:uid="{00000000-0005-0000-0000-0000CD610000}"/>
    <cellStyle name="Heading 2 9 3" xfId="29560" xr:uid="{00000000-0005-0000-0000-0000CE610000}"/>
    <cellStyle name="Heading 2 9 4" xfId="29561" xr:uid="{00000000-0005-0000-0000-0000CF610000}"/>
    <cellStyle name="Heading 2 9 5" xfId="29562" xr:uid="{00000000-0005-0000-0000-0000D0610000}"/>
    <cellStyle name="Heading 2 9 6" xfId="29563" xr:uid="{00000000-0005-0000-0000-0000D1610000}"/>
    <cellStyle name="Heading 2 9_REKAP IBT" xfId="29564" xr:uid="{00000000-0005-0000-0000-0000D2610000}"/>
    <cellStyle name="Heading 3 10" xfId="29565" xr:uid="{00000000-0005-0000-0000-0000D3610000}"/>
    <cellStyle name="Heading 3 10 2" xfId="29568" xr:uid="{00000000-0005-0000-0000-0000D4610000}"/>
    <cellStyle name="Heading 3 10 3" xfId="29569" xr:uid="{00000000-0005-0000-0000-0000D5610000}"/>
    <cellStyle name="Heading 3 10 4" xfId="29570" xr:uid="{00000000-0005-0000-0000-0000D6610000}"/>
    <cellStyle name="Heading 3 10 5" xfId="29571" xr:uid="{00000000-0005-0000-0000-0000D7610000}"/>
    <cellStyle name="Heading 3 10 6" xfId="29572" xr:uid="{00000000-0005-0000-0000-0000D8610000}"/>
    <cellStyle name="Heading 3 10_REKAP IBT" xfId="22760" xr:uid="{00000000-0005-0000-0000-0000D9610000}"/>
    <cellStyle name="Heading 3 11" xfId="29573" xr:uid="{00000000-0005-0000-0000-0000DA610000}"/>
    <cellStyle name="Heading 3 11 2" xfId="29574" xr:uid="{00000000-0005-0000-0000-0000DB610000}"/>
    <cellStyle name="Heading 3 11 3" xfId="29575" xr:uid="{00000000-0005-0000-0000-0000DC610000}"/>
    <cellStyle name="Heading 3 11 4" xfId="29576" xr:uid="{00000000-0005-0000-0000-0000DD610000}"/>
    <cellStyle name="Heading 3 11 5" xfId="29578" xr:uid="{00000000-0005-0000-0000-0000DE610000}"/>
    <cellStyle name="Heading 3 11_REKAP IBT" xfId="4607" xr:uid="{00000000-0005-0000-0000-0000DF610000}"/>
    <cellStyle name="Heading 3 12" xfId="29579" xr:uid="{00000000-0005-0000-0000-0000E0610000}"/>
    <cellStyle name="Heading 3 12 2" xfId="29580" xr:uid="{00000000-0005-0000-0000-0000E1610000}"/>
    <cellStyle name="Heading 3 12 3" xfId="29581" xr:uid="{00000000-0005-0000-0000-0000E2610000}"/>
    <cellStyle name="Heading 3 12 4" xfId="29582" xr:uid="{00000000-0005-0000-0000-0000E3610000}"/>
    <cellStyle name="Heading 3 12 5" xfId="29583" xr:uid="{00000000-0005-0000-0000-0000E4610000}"/>
    <cellStyle name="Heading 3 12_REKAP IBT" xfId="29584" xr:uid="{00000000-0005-0000-0000-0000E5610000}"/>
    <cellStyle name="Heading 3 13" xfId="29585" xr:uid="{00000000-0005-0000-0000-0000E6610000}"/>
    <cellStyle name="Heading 3 13 2" xfId="29586" xr:uid="{00000000-0005-0000-0000-0000E7610000}"/>
    <cellStyle name="Heading 3 13 3" xfId="29587" xr:uid="{00000000-0005-0000-0000-0000E8610000}"/>
    <cellStyle name="Heading 3 13 4" xfId="29588" xr:uid="{00000000-0005-0000-0000-0000E9610000}"/>
    <cellStyle name="Heading 3 13 5" xfId="29589" xr:uid="{00000000-0005-0000-0000-0000EA610000}"/>
    <cellStyle name="Heading 3 13_REKAP IBT" xfId="29590" xr:uid="{00000000-0005-0000-0000-0000EB610000}"/>
    <cellStyle name="Heading 3 14" xfId="2556" xr:uid="{00000000-0005-0000-0000-0000EC610000}"/>
    <cellStyle name="Heading 3 14 2" xfId="29593" xr:uid="{00000000-0005-0000-0000-0000ED610000}"/>
    <cellStyle name="Heading 3 14 3" xfId="29594" xr:uid="{00000000-0005-0000-0000-0000EE610000}"/>
    <cellStyle name="Heading 3 14 4" xfId="29595" xr:uid="{00000000-0005-0000-0000-0000EF610000}"/>
    <cellStyle name="Heading 3 14 5" xfId="29596" xr:uid="{00000000-0005-0000-0000-0000F0610000}"/>
    <cellStyle name="Heading 3 14_REKAP IBT" xfId="29597" xr:uid="{00000000-0005-0000-0000-0000F1610000}"/>
    <cellStyle name="Heading 3 15" xfId="29598" xr:uid="{00000000-0005-0000-0000-0000F2610000}"/>
    <cellStyle name="Heading 3 15 2" xfId="29600" xr:uid="{00000000-0005-0000-0000-0000F3610000}"/>
    <cellStyle name="Heading 3 15 3" xfId="29602" xr:uid="{00000000-0005-0000-0000-0000F4610000}"/>
    <cellStyle name="Heading 3 15 4" xfId="29603" xr:uid="{00000000-0005-0000-0000-0000F5610000}"/>
    <cellStyle name="Heading 3 15 5" xfId="28114" xr:uid="{00000000-0005-0000-0000-0000F6610000}"/>
    <cellStyle name="Heading 3 15_REKAP IBT" xfId="29604" xr:uid="{00000000-0005-0000-0000-0000F7610000}"/>
    <cellStyle name="Heading 3 16" xfId="29606" xr:uid="{00000000-0005-0000-0000-0000F8610000}"/>
    <cellStyle name="Heading 3 16 2" xfId="22471" xr:uid="{00000000-0005-0000-0000-0000F9610000}"/>
    <cellStyle name="Heading 3 16 3" xfId="22477" xr:uid="{00000000-0005-0000-0000-0000FA610000}"/>
    <cellStyle name="Heading 3 16 4" xfId="22483" xr:uid="{00000000-0005-0000-0000-0000FB610000}"/>
    <cellStyle name="Heading 3 16 5" xfId="22485" xr:uid="{00000000-0005-0000-0000-0000FC610000}"/>
    <cellStyle name="Heading 3 16_REKAP IBT" xfId="29608" xr:uid="{00000000-0005-0000-0000-0000FD610000}"/>
    <cellStyle name="Heading 3 17" xfId="29610" xr:uid="{00000000-0005-0000-0000-0000FE610000}"/>
    <cellStyle name="Heading 3 17 2" xfId="29612" xr:uid="{00000000-0005-0000-0000-0000FF610000}"/>
    <cellStyle name="Heading 3 17 3" xfId="3941" xr:uid="{00000000-0005-0000-0000-000000620000}"/>
    <cellStyle name="Heading 3 17 4" xfId="3948" xr:uid="{00000000-0005-0000-0000-000001620000}"/>
    <cellStyle name="Heading 3 17 5" xfId="29614" xr:uid="{00000000-0005-0000-0000-000002620000}"/>
    <cellStyle name="Heading 3 17_REKAP IBT" xfId="29616" xr:uid="{00000000-0005-0000-0000-000003620000}"/>
    <cellStyle name="Heading 3 18" xfId="29618" xr:uid="{00000000-0005-0000-0000-000004620000}"/>
    <cellStyle name="Heading 3 18 2" xfId="29620" xr:uid="{00000000-0005-0000-0000-000005620000}"/>
    <cellStyle name="Heading 3 18_REKAP IBT" xfId="29622" xr:uid="{00000000-0005-0000-0000-000006620000}"/>
    <cellStyle name="Heading 3 19" xfId="29624" xr:uid="{00000000-0005-0000-0000-000007620000}"/>
    <cellStyle name="Heading 3 19 2" xfId="29626" xr:uid="{00000000-0005-0000-0000-000008620000}"/>
    <cellStyle name="Heading 3 19_REKAP IBT" xfId="29628" xr:uid="{00000000-0005-0000-0000-000009620000}"/>
    <cellStyle name="Heading 3 2" xfId="29630" xr:uid="{00000000-0005-0000-0000-00000A620000}"/>
    <cellStyle name="Heading 3 2 10" xfId="29632" xr:uid="{00000000-0005-0000-0000-00000B620000}"/>
    <cellStyle name="Heading 3 2 11" xfId="29633" xr:uid="{00000000-0005-0000-0000-00000C620000}"/>
    <cellStyle name="Heading 3 2 12" xfId="29634" xr:uid="{00000000-0005-0000-0000-00000D620000}"/>
    <cellStyle name="Heading 3 2 13" xfId="29635" xr:uid="{00000000-0005-0000-0000-00000E620000}"/>
    <cellStyle name="Heading 3 2 14" xfId="29636" xr:uid="{00000000-0005-0000-0000-00000F620000}"/>
    <cellStyle name="Heading 3 2 15" xfId="29637" xr:uid="{00000000-0005-0000-0000-000010620000}"/>
    <cellStyle name="Heading 3 2 16" xfId="29640" xr:uid="{00000000-0005-0000-0000-000011620000}"/>
    <cellStyle name="Heading 3 2 17" xfId="29642" xr:uid="{00000000-0005-0000-0000-000012620000}"/>
    <cellStyle name="Heading 3 2 18" xfId="27555" xr:uid="{00000000-0005-0000-0000-000013620000}"/>
    <cellStyle name="Heading 3 2 19" xfId="29644" xr:uid="{00000000-0005-0000-0000-000014620000}"/>
    <cellStyle name="Heading 3 2 2" xfId="29646" xr:uid="{00000000-0005-0000-0000-000015620000}"/>
    <cellStyle name="Heading 3 2 2 2" xfId="29647" xr:uid="{00000000-0005-0000-0000-000016620000}"/>
    <cellStyle name="Heading 3 2 2 3" xfId="50366" xr:uid="{00000000-0005-0000-0000-000017620000}"/>
    <cellStyle name="Heading 3 2 20" xfId="29638" xr:uid="{00000000-0005-0000-0000-000018620000}"/>
    <cellStyle name="Heading 3 2 21" xfId="29641" xr:uid="{00000000-0005-0000-0000-000019620000}"/>
    <cellStyle name="Heading 3 2 22" xfId="29643" xr:uid="{00000000-0005-0000-0000-00001A620000}"/>
    <cellStyle name="Heading 3 2 23" xfId="27556" xr:uid="{00000000-0005-0000-0000-00001B620000}"/>
    <cellStyle name="Heading 3 2 24" xfId="29645" xr:uid="{00000000-0005-0000-0000-00001C620000}"/>
    <cellStyle name="Heading 3 2 25" xfId="29648" xr:uid="{00000000-0005-0000-0000-00001D620000}"/>
    <cellStyle name="Heading 3 2 26" xfId="1606" xr:uid="{00000000-0005-0000-0000-00001E620000}"/>
    <cellStyle name="Heading 3 2 27" xfId="1011" xr:uid="{00000000-0005-0000-0000-00001F620000}"/>
    <cellStyle name="Heading 3 2 28" xfId="29649" xr:uid="{00000000-0005-0000-0000-000020620000}"/>
    <cellStyle name="Heading 3 2 29" xfId="29650" xr:uid="{00000000-0005-0000-0000-000021620000}"/>
    <cellStyle name="Heading 3 2 3" xfId="29651" xr:uid="{00000000-0005-0000-0000-000022620000}"/>
    <cellStyle name="Heading 3 2 4" xfId="22042" xr:uid="{00000000-0005-0000-0000-000023620000}"/>
    <cellStyle name="Heading 3 2 5" xfId="24464" xr:uid="{00000000-0005-0000-0000-000024620000}"/>
    <cellStyle name="Heading 3 2 6" xfId="29653" xr:uid="{00000000-0005-0000-0000-000025620000}"/>
    <cellStyle name="Heading 3 2 7" xfId="29654" xr:uid="{00000000-0005-0000-0000-000026620000}"/>
    <cellStyle name="Heading 3 2 8" xfId="29656" xr:uid="{00000000-0005-0000-0000-000027620000}"/>
    <cellStyle name="Heading 3 2 9" xfId="29657" xr:uid="{00000000-0005-0000-0000-000028620000}"/>
    <cellStyle name="Heading 3 2_REKAP IBT" xfId="29660" xr:uid="{00000000-0005-0000-0000-000029620000}"/>
    <cellStyle name="Heading 3 20" xfId="29599" xr:uid="{00000000-0005-0000-0000-00002A620000}"/>
    <cellStyle name="Heading 3 20 2" xfId="29601" xr:uid="{00000000-0005-0000-0000-00002B620000}"/>
    <cellStyle name="Heading 3 20_REKAP IBT" xfId="29605" xr:uid="{00000000-0005-0000-0000-00002C620000}"/>
    <cellStyle name="Heading 3 21" xfId="29607" xr:uid="{00000000-0005-0000-0000-00002D620000}"/>
    <cellStyle name="Heading 3 21 2" xfId="22472" xr:uid="{00000000-0005-0000-0000-00002E620000}"/>
    <cellStyle name="Heading 3 21_REKAP IBT" xfId="29609" xr:uid="{00000000-0005-0000-0000-00002F620000}"/>
    <cellStyle name="Heading 3 22" xfId="29611" xr:uid="{00000000-0005-0000-0000-000030620000}"/>
    <cellStyle name="Heading 3 22 2" xfId="29613" xr:uid="{00000000-0005-0000-0000-000031620000}"/>
    <cellStyle name="Heading 3 22_REKAP IBT" xfId="29617" xr:uid="{00000000-0005-0000-0000-000032620000}"/>
    <cellStyle name="Heading 3 23" xfId="29619" xr:uid="{00000000-0005-0000-0000-000033620000}"/>
    <cellStyle name="Heading 3 23 2" xfId="29621" xr:uid="{00000000-0005-0000-0000-000034620000}"/>
    <cellStyle name="Heading 3 23_REKAP IBT" xfId="29623" xr:uid="{00000000-0005-0000-0000-000035620000}"/>
    <cellStyle name="Heading 3 24" xfId="29625" xr:uid="{00000000-0005-0000-0000-000036620000}"/>
    <cellStyle name="Heading 3 24 2" xfId="29627" xr:uid="{00000000-0005-0000-0000-000037620000}"/>
    <cellStyle name="Heading 3 24_REKAP IBT" xfId="29629" xr:uid="{00000000-0005-0000-0000-000038620000}"/>
    <cellStyle name="Heading 3 25" xfId="29661" xr:uid="{00000000-0005-0000-0000-000039620000}"/>
    <cellStyle name="Heading 3 25 2" xfId="29663" xr:uid="{00000000-0005-0000-0000-00003A620000}"/>
    <cellStyle name="Heading 3 25_REKAP IBT" xfId="13650" xr:uid="{00000000-0005-0000-0000-00003B620000}"/>
    <cellStyle name="Heading 3 26" xfId="138" xr:uid="{00000000-0005-0000-0000-00003C620000}"/>
    <cellStyle name="Heading 3 26 2" xfId="1086" xr:uid="{00000000-0005-0000-0000-00003D620000}"/>
    <cellStyle name="Heading 3 26_REKAP IBT" xfId="29665" xr:uid="{00000000-0005-0000-0000-00003E620000}"/>
    <cellStyle name="Heading 3 27" xfId="212" xr:uid="{00000000-0005-0000-0000-00003F620000}"/>
    <cellStyle name="Heading 3 27 2" xfId="6697" xr:uid="{00000000-0005-0000-0000-000040620000}"/>
    <cellStyle name="Heading 3 27_REKAP IBT" xfId="29667" xr:uid="{00000000-0005-0000-0000-000041620000}"/>
    <cellStyle name="Heading 3 28" xfId="230" xr:uid="{00000000-0005-0000-0000-000042620000}"/>
    <cellStyle name="Heading 3 28 2" xfId="7682" xr:uid="{00000000-0005-0000-0000-000043620000}"/>
    <cellStyle name="Heading 3 28_REKAP IBT" xfId="29669" xr:uid="{00000000-0005-0000-0000-000044620000}"/>
    <cellStyle name="Heading 3 29" xfId="234" xr:uid="{00000000-0005-0000-0000-000045620000}"/>
    <cellStyle name="Heading 3 29 2" xfId="8648" xr:uid="{00000000-0005-0000-0000-000046620000}"/>
    <cellStyle name="Heading 3 29_REKAP IBT" xfId="1964" xr:uid="{00000000-0005-0000-0000-000047620000}"/>
    <cellStyle name="Heading 3 3" xfId="29671" xr:uid="{00000000-0005-0000-0000-000048620000}"/>
    <cellStyle name="Heading 3 3 10" xfId="29673" xr:uid="{00000000-0005-0000-0000-000049620000}"/>
    <cellStyle name="Heading 3 3 11" xfId="29675" xr:uid="{00000000-0005-0000-0000-00004A620000}"/>
    <cellStyle name="Heading 3 3 12" xfId="29677" xr:uid="{00000000-0005-0000-0000-00004B620000}"/>
    <cellStyle name="Heading 3 3 13" xfId="25352" xr:uid="{00000000-0005-0000-0000-00004C620000}"/>
    <cellStyle name="Heading 3 3 14" xfId="29678" xr:uid="{00000000-0005-0000-0000-00004D620000}"/>
    <cellStyle name="Heading 3 3 15" xfId="29679" xr:uid="{00000000-0005-0000-0000-00004E620000}"/>
    <cellStyle name="Heading 3 3 2" xfId="29680" xr:uid="{00000000-0005-0000-0000-00004F620000}"/>
    <cellStyle name="Heading 3 3 3" xfId="29681" xr:uid="{00000000-0005-0000-0000-000050620000}"/>
    <cellStyle name="Heading 3 3 4" xfId="28214" xr:uid="{00000000-0005-0000-0000-000051620000}"/>
    <cellStyle name="Heading 3 3 5" xfId="29685" xr:uid="{00000000-0005-0000-0000-000052620000}"/>
    <cellStyle name="Heading 3 3 6" xfId="29686" xr:uid="{00000000-0005-0000-0000-000053620000}"/>
    <cellStyle name="Heading 3 3 7" xfId="29687" xr:uid="{00000000-0005-0000-0000-000054620000}"/>
    <cellStyle name="Heading 3 3 8" xfId="29688" xr:uid="{00000000-0005-0000-0000-000055620000}"/>
    <cellStyle name="Heading 3 3 9" xfId="29689" xr:uid="{00000000-0005-0000-0000-000056620000}"/>
    <cellStyle name="Heading 3 3_REKAP IBT" xfId="23589" xr:uid="{00000000-0005-0000-0000-000057620000}"/>
    <cellStyle name="Heading 3 30" xfId="29662" xr:uid="{00000000-0005-0000-0000-000058620000}"/>
    <cellStyle name="Heading 3 30 2" xfId="29664" xr:uid="{00000000-0005-0000-0000-000059620000}"/>
    <cellStyle name="Heading 3 30_REKAP IBT" xfId="13651" xr:uid="{00000000-0005-0000-0000-00005A620000}"/>
    <cellStyle name="Heading 3 31" xfId="139" xr:uid="{00000000-0005-0000-0000-00005B620000}"/>
    <cellStyle name="Heading 3 31 2" xfId="1087" xr:uid="{00000000-0005-0000-0000-00005C620000}"/>
    <cellStyle name="Heading 3 31_REKAP IBT" xfId="29666" xr:uid="{00000000-0005-0000-0000-00005D620000}"/>
    <cellStyle name="Heading 3 32" xfId="213" xr:uid="{00000000-0005-0000-0000-00005E620000}"/>
    <cellStyle name="Heading 3 32 2" xfId="6698" xr:uid="{00000000-0005-0000-0000-00005F620000}"/>
    <cellStyle name="Heading 3 32_REKAP IBT" xfId="29668" xr:uid="{00000000-0005-0000-0000-000060620000}"/>
    <cellStyle name="Heading 3 33" xfId="231" xr:uid="{00000000-0005-0000-0000-000061620000}"/>
    <cellStyle name="Heading 3 33 2" xfId="7683" xr:uid="{00000000-0005-0000-0000-000062620000}"/>
    <cellStyle name="Heading 3 33_REKAP IBT" xfId="29670" xr:uid="{00000000-0005-0000-0000-000063620000}"/>
    <cellStyle name="Heading 3 34" xfId="235" xr:uid="{00000000-0005-0000-0000-000064620000}"/>
    <cellStyle name="Heading 3 34 2" xfId="8649" xr:uid="{00000000-0005-0000-0000-000065620000}"/>
    <cellStyle name="Heading 3 34_REKAP IBT" xfId="1965" xr:uid="{00000000-0005-0000-0000-000066620000}"/>
    <cellStyle name="Heading 3 35" xfId="181" xr:uid="{00000000-0005-0000-0000-000067620000}"/>
    <cellStyle name="Heading 3 35 2" xfId="9615" xr:uid="{00000000-0005-0000-0000-000068620000}"/>
    <cellStyle name="Heading 3 35_REKAP IBT" xfId="29690" xr:uid="{00000000-0005-0000-0000-000069620000}"/>
    <cellStyle name="Heading 3 36" xfId="216" xr:uid="{00000000-0005-0000-0000-00006A620000}"/>
    <cellStyle name="Heading 3 36 2" xfId="10556" xr:uid="{00000000-0005-0000-0000-00006B620000}"/>
    <cellStyle name="Heading 3 36_REKAP IBT" xfId="29692" xr:uid="{00000000-0005-0000-0000-00006C620000}"/>
    <cellStyle name="Heading 3 37" xfId="19158" xr:uid="{00000000-0005-0000-0000-00006D620000}"/>
    <cellStyle name="Heading 3 37 2" xfId="25814" xr:uid="{00000000-0005-0000-0000-00006E620000}"/>
    <cellStyle name="Heading 3 37_REKAP IBT" xfId="29694" xr:uid="{00000000-0005-0000-0000-00006F620000}"/>
    <cellStyle name="Heading 3 38" xfId="19161" xr:uid="{00000000-0005-0000-0000-000070620000}"/>
    <cellStyle name="Heading 3 38 2" xfId="29696" xr:uid="{00000000-0005-0000-0000-000071620000}"/>
    <cellStyle name="Heading 3 38_REKAP IBT" xfId="29699" xr:uid="{00000000-0005-0000-0000-000072620000}"/>
    <cellStyle name="Heading 3 39" xfId="19164" xr:uid="{00000000-0005-0000-0000-000073620000}"/>
    <cellStyle name="Heading 3 39 2" xfId="29701" xr:uid="{00000000-0005-0000-0000-000074620000}"/>
    <cellStyle name="Heading 3 39_REKAP IBT" xfId="19416" xr:uid="{00000000-0005-0000-0000-000075620000}"/>
    <cellStyle name="Heading 3 4" xfId="29703" xr:uid="{00000000-0005-0000-0000-000076620000}"/>
    <cellStyle name="Heading 3 4 2" xfId="29704" xr:uid="{00000000-0005-0000-0000-000077620000}"/>
    <cellStyle name="Heading 3 4 3" xfId="29705" xr:uid="{00000000-0005-0000-0000-000078620000}"/>
    <cellStyle name="Heading 3 4 4" xfId="29706" xr:uid="{00000000-0005-0000-0000-000079620000}"/>
    <cellStyle name="Heading 3 4 5" xfId="29707" xr:uid="{00000000-0005-0000-0000-00007A620000}"/>
    <cellStyle name="Heading 3 4 6" xfId="29708" xr:uid="{00000000-0005-0000-0000-00007B620000}"/>
    <cellStyle name="Heading 3 4_REKAP IBT" xfId="13091" xr:uid="{00000000-0005-0000-0000-00007C620000}"/>
    <cellStyle name="Heading 3 40" xfId="182" xr:uid="{00000000-0005-0000-0000-00007D620000}"/>
    <cellStyle name="Heading 3 40 2" xfId="9616" xr:uid="{00000000-0005-0000-0000-00007E620000}"/>
    <cellStyle name="Heading 3 40_REKAP IBT" xfId="29691" xr:uid="{00000000-0005-0000-0000-00007F620000}"/>
    <cellStyle name="Heading 3 41" xfId="217" xr:uid="{00000000-0005-0000-0000-000080620000}"/>
    <cellStyle name="Heading 3 41 2" xfId="10557" xr:uid="{00000000-0005-0000-0000-000081620000}"/>
    <cellStyle name="Heading 3 41_REKAP IBT" xfId="29693" xr:uid="{00000000-0005-0000-0000-000082620000}"/>
    <cellStyle name="Heading 3 42" xfId="19159" xr:uid="{00000000-0005-0000-0000-000083620000}"/>
    <cellStyle name="Heading 3 42 2" xfId="25815" xr:uid="{00000000-0005-0000-0000-000084620000}"/>
    <cellStyle name="Heading 3 42_REKAP IBT" xfId="29695" xr:uid="{00000000-0005-0000-0000-000085620000}"/>
    <cellStyle name="Heading 3 43" xfId="19162" xr:uid="{00000000-0005-0000-0000-000086620000}"/>
    <cellStyle name="Heading 3 43 2" xfId="29697" xr:uid="{00000000-0005-0000-0000-000087620000}"/>
    <cellStyle name="Heading 3 43_REKAP IBT" xfId="29700" xr:uid="{00000000-0005-0000-0000-000088620000}"/>
    <cellStyle name="Heading 3 44" xfId="19165" xr:uid="{00000000-0005-0000-0000-000089620000}"/>
    <cellStyle name="Heading 3 44 2" xfId="29702" xr:uid="{00000000-0005-0000-0000-00008A620000}"/>
    <cellStyle name="Heading 3 44_REKAP IBT" xfId="19417" xr:uid="{00000000-0005-0000-0000-00008B620000}"/>
    <cellStyle name="Heading 3 45" xfId="29710" xr:uid="{00000000-0005-0000-0000-00008C620000}"/>
    <cellStyle name="Heading 3 45 2" xfId="29712" xr:uid="{00000000-0005-0000-0000-00008D620000}"/>
    <cellStyle name="Heading 3 45_REKAP IBT" xfId="26900" xr:uid="{00000000-0005-0000-0000-00008E620000}"/>
    <cellStyle name="Heading 3 46" xfId="29714" xr:uid="{00000000-0005-0000-0000-00008F620000}"/>
    <cellStyle name="Heading 3 46 2" xfId="12025" xr:uid="{00000000-0005-0000-0000-000090620000}"/>
    <cellStyle name="Heading 3 46_REKAP IBT" xfId="7169" xr:uid="{00000000-0005-0000-0000-000091620000}"/>
    <cellStyle name="Heading 3 47" xfId="29716" xr:uid="{00000000-0005-0000-0000-000092620000}"/>
    <cellStyle name="Heading 3 47 2" xfId="29718" xr:uid="{00000000-0005-0000-0000-000093620000}"/>
    <cellStyle name="Heading 3 47_REKAP IBT" xfId="28258" xr:uid="{00000000-0005-0000-0000-000094620000}"/>
    <cellStyle name="Heading 3 48" xfId="27209" xr:uid="{00000000-0005-0000-0000-000095620000}"/>
    <cellStyle name="Heading 3 48 2" xfId="29720" xr:uid="{00000000-0005-0000-0000-000096620000}"/>
    <cellStyle name="Heading 3 48_REKAP IBT" xfId="29722" xr:uid="{00000000-0005-0000-0000-000097620000}"/>
    <cellStyle name="Heading 3 49" xfId="29724" xr:uid="{00000000-0005-0000-0000-000098620000}"/>
    <cellStyle name="Heading 3 49 2" xfId="29727" xr:uid="{00000000-0005-0000-0000-000099620000}"/>
    <cellStyle name="Heading 3 49_REKAP IBT" xfId="29729" xr:uid="{00000000-0005-0000-0000-00009A620000}"/>
    <cellStyle name="Heading 3 5" xfId="21127" xr:uid="{00000000-0005-0000-0000-00009B620000}"/>
    <cellStyle name="Heading 3 5 2" xfId="29731" xr:uid="{00000000-0005-0000-0000-00009C620000}"/>
    <cellStyle name="Heading 3 5 3" xfId="26184" xr:uid="{00000000-0005-0000-0000-00009D620000}"/>
    <cellStyle name="Heading 3 5 4" xfId="29732" xr:uid="{00000000-0005-0000-0000-00009E620000}"/>
    <cellStyle name="Heading 3 5 5" xfId="25743" xr:uid="{00000000-0005-0000-0000-00009F620000}"/>
    <cellStyle name="Heading 3 5 6" xfId="29733" xr:uid="{00000000-0005-0000-0000-0000A0620000}"/>
    <cellStyle name="Heading 3 5_REKAP IBT" xfId="29734" xr:uid="{00000000-0005-0000-0000-0000A1620000}"/>
    <cellStyle name="Heading 3 50" xfId="29711" xr:uid="{00000000-0005-0000-0000-0000A2620000}"/>
    <cellStyle name="Heading 3 50 2" xfId="29713" xr:uid="{00000000-0005-0000-0000-0000A3620000}"/>
    <cellStyle name="Heading 3 50_REKAP IBT" xfId="26901" xr:uid="{00000000-0005-0000-0000-0000A4620000}"/>
    <cellStyle name="Heading 3 51" xfId="29715" xr:uid="{00000000-0005-0000-0000-0000A5620000}"/>
    <cellStyle name="Heading 3 51 2" xfId="12026" xr:uid="{00000000-0005-0000-0000-0000A6620000}"/>
    <cellStyle name="Heading 3 51_REKAP IBT" xfId="7170" xr:uid="{00000000-0005-0000-0000-0000A7620000}"/>
    <cellStyle name="Heading 3 52" xfId="29717" xr:uid="{00000000-0005-0000-0000-0000A8620000}"/>
    <cellStyle name="Heading 3 52 2" xfId="29719" xr:uid="{00000000-0005-0000-0000-0000A9620000}"/>
    <cellStyle name="Heading 3 52_REKAP IBT" xfId="28259" xr:uid="{00000000-0005-0000-0000-0000AA620000}"/>
    <cellStyle name="Heading 3 53" xfId="27210" xr:uid="{00000000-0005-0000-0000-0000AB620000}"/>
    <cellStyle name="Heading 3 53 2" xfId="29721" xr:uid="{00000000-0005-0000-0000-0000AC620000}"/>
    <cellStyle name="Heading 3 53_REKAP IBT" xfId="29723" xr:uid="{00000000-0005-0000-0000-0000AD620000}"/>
    <cellStyle name="Heading 3 54" xfId="29725" xr:uid="{00000000-0005-0000-0000-0000AE620000}"/>
    <cellStyle name="Heading 3 54 2" xfId="29728" xr:uid="{00000000-0005-0000-0000-0000AF620000}"/>
    <cellStyle name="Heading 3 54_REKAP IBT" xfId="29730" xr:uid="{00000000-0005-0000-0000-0000B0620000}"/>
    <cellStyle name="Heading 3 55" xfId="22003" xr:uid="{00000000-0005-0000-0000-0000B1620000}"/>
    <cellStyle name="Heading 3 55 2" xfId="29735" xr:uid="{00000000-0005-0000-0000-0000B2620000}"/>
    <cellStyle name="Heading 3 55_REKAP IBT" xfId="29737" xr:uid="{00000000-0005-0000-0000-0000B3620000}"/>
    <cellStyle name="Heading 3 56" xfId="29739" xr:uid="{00000000-0005-0000-0000-0000B4620000}"/>
    <cellStyle name="Heading 3 56 2" xfId="29741" xr:uid="{00000000-0005-0000-0000-0000B5620000}"/>
    <cellStyle name="Heading 3 56_REKAP IBT" xfId="29744" xr:uid="{00000000-0005-0000-0000-0000B6620000}"/>
    <cellStyle name="Heading 3 57" xfId="29746" xr:uid="{00000000-0005-0000-0000-0000B7620000}"/>
    <cellStyle name="Heading 3 57 2" xfId="25621" xr:uid="{00000000-0005-0000-0000-0000B8620000}"/>
    <cellStyle name="Heading 3 57_REKAP IBT" xfId="29748" xr:uid="{00000000-0005-0000-0000-0000B9620000}"/>
    <cellStyle name="Heading 3 58" xfId="29750" xr:uid="{00000000-0005-0000-0000-0000BA620000}"/>
    <cellStyle name="Heading 3 58 2" xfId="29752" xr:uid="{00000000-0005-0000-0000-0000BB620000}"/>
    <cellStyle name="Heading 3 58_REKAP IBT" xfId="29754" xr:uid="{00000000-0005-0000-0000-0000BC620000}"/>
    <cellStyle name="Heading 3 59" xfId="29756" xr:uid="{00000000-0005-0000-0000-0000BD620000}"/>
    <cellStyle name="Heading 3 59 2" xfId="29758" xr:uid="{00000000-0005-0000-0000-0000BE620000}"/>
    <cellStyle name="Heading 3 59_REKAP IBT" xfId="29762" xr:uid="{00000000-0005-0000-0000-0000BF620000}"/>
    <cellStyle name="Heading 3 6" xfId="29764" xr:uid="{00000000-0005-0000-0000-0000C0620000}"/>
    <cellStyle name="Heading 3 6 2" xfId="29765" xr:uid="{00000000-0005-0000-0000-0000C1620000}"/>
    <cellStyle name="Heading 3 6 3" xfId="29766" xr:uid="{00000000-0005-0000-0000-0000C2620000}"/>
    <cellStyle name="Heading 3 6 4" xfId="29767" xr:uid="{00000000-0005-0000-0000-0000C3620000}"/>
    <cellStyle name="Heading 3 6 5" xfId="29768" xr:uid="{00000000-0005-0000-0000-0000C4620000}"/>
    <cellStyle name="Heading 3 6 6" xfId="28398" xr:uid="{00000000-0005-0000-0000-0000C5620000}"/>
    <cellStyle name="Heading 3 6_REKAP IBT" xfId="29769" xr:uid="{00000000-0005-0000-0000-0000C6620000}"/>
    <cellStyle name="Heading 3 60" xfId="22004" xr:uid="{00000000-0005-0000-0000-0000C7620000}"/>
    <cellStyle name="Heading 3 60 2" xfId="29736" xr:uid="{00000000-0005-0000-0000-0000C8620000}"/>
    <cellStyle name="Heading 3 60_REKAP IBT" xfId="29738" xr:uid="{00000000-0005-0000-0000-0000C9620000}"/>
    <cellStyle name="Heading 3 61" xfId="29740" xr:uid="{00000000-0005-0000-0000-0000CA620000}"/>
    <cellStyle name="Heading 3 61 2" xfId="29742" xr:uid="{00000000-0005-0000-0000-0000CB620000}"/>
    <cellStyle name="Heading 3 61_REKAP IBT" xfId="29745" xr:uid="{00000000-0005-0000-0000-0000CC620000}"/>
    <cellStyle name="Heading 3 62" xfId="29747" xr:uid="{00000000-0005-0000-0000-0000CD620000}"/>
    <cellStyle name="Heading 3 62 2" xfId="25622" xr:uid="{00000000-0005-0000-0000-0000CE620000}"/>
    <cellStyle name="Heading 3 62_REKAP IBT" xfId="29749" xr:uid="{00000000-0005-0000-0000-0000CF620000}"/>
    <cellStyle name="Heading 3 63" xfId="29751" xr:uid="{00000000-0005-0000-0000-0000D0620000}"/>
    <cellStyle name="Heading 3 63 2" xfId="29753" xr:uid="{00000000-0005-0000-0000-0000D1620000}"/>
    <cellStyle name="Heading 3 63_REKAP IBT" xfId="29755" xr:uid="{00000000-0005-0000-0000-0000D2620000}"/>
    <cellStyle name="Heading 3 64" xfId="29757" xr:uid="{00000000-0005-0000-0000-0000D3620000}"/>
    <cellStyle name="Heading 3 64 2" xfId="29759" xr:uid="{00000000-0005-0000-0000-0000D4620000}"/>
    <cellStyle name="Heading 3 64_REKAP IBT" xfId="29763" xr:uid="{00000000-0005-0000-0000-0000D5620000}"/>
    <cellStyle name="Heading 3 65" xfId="29770" xr:uid="{00000000-0005-0000-0000-0000D6620000}"/>
    <cellStyle name="Heading 3 65 2" xfId="29772" xr:uid="{00000000-0005-0000-0000-0000D7620000}"/>
    <cellStyle name="Heading 3 65_REKAP IBT" xfId="29774" xr:uid="{00000000-0005-0000-0000-0000D8620000}"/>
    <cellStyle name="Heading 3 66" xfId="29776" xr:uid="{00000000-0005-0000-0000-0000D9620000}"/>
    <cellStyle name="Heading 3 66 2" xfId="29778" xr:uid="{00000000-0005-0000-0000-0000DA620000}"/>
    <cellStyle name="Heading 3 66_REKAP IBT" xfId="21838" xr:uid="{00000000-0005-0000-0000-0000DB620000}"/>
    <cellStyle name="Heading 3 67" xfId="29780" xr:uid="{00000000-0005-0000-0000-0000DC620000}"/>
    <cellStyle name="Heading 3 67 2" xfId="29782" xr:uid="{00000000-0005-0000-0000-0000DD620000}"/>
    <cellStyle name="Heading 3 67_REKAP IBT" xfId="22153" xr:uid="{00000000-0005-0000-0000-0000DE620000}"/>
    <cellStyle name="Heading 3 68" xfId="29784" xr:uid="{00000000-0005-0000-0000-0000DF620000}"/>
    <cellStyle name="Heading 3 68 2" xfId="29786" xr:uid="{00000000-0005-0000-0000-0000E0620000}"/>
    <cellStyle name="Heading 3 68_REKAP IBT" xfId="26578" xr:uid="{00000000-0005-0000-0000-0000E1620000}"/>
    <cellStyle name="Heading 3 69" xfId="29788" xr:uid="{00000000-0005-0000-0000-0000E2620000}"/>
    <cellStyle name="Heading 3 69 2" xfId="29790" xr:uid="{00000000-0005-0000-0000-0000E3620000}"/>
    <cellStyle name="Heading 3 69_REKAP IBT" xfId="29792" xr:uid="{00000000-0005-0000-0000-0000E4620000}"/>
    <cellStyle name="Heading 3 7" xfId="11883" xr:uid="{00000000-0005-0000-0000-0000E5620000}"/>
    <cellStyle name="Heading 3 7 2" xfId="18594" xr:uid="{00000000-0005-0000-0000-0000E6620000}"/>
    <cellStyle name="Heading 3 7 3" xfId="29794" xr:uid="{00000000-0005-0000-0000-0000E7620000}"/>
    <cellStyle name="Heading 3 7 4" xfId="29795" xr:uid="{00000000-0005-0000-0000-0000E8620000}"/>
    <cellStyle name="Heading 3 7 5" xfId="29796" xr:uid="{00000000-0005-0000-0000-0000E9620000}"/>
    <cellStyle name="Heading 3 7 6" xfId="26976" xr:uid="{00000000-0005-0000-0000-0000EA620000}"/>
    <cellStyle name="Heading 3 7_REKAP IBT" xfId="18253" xr:uid="{00000000-0005-0000-0000-0000EB620000}"/>
    <cellStyle name="Heading 3 70" xfId="29771" xr:uid="{00000000-0005-0000-0000-0000EC620000}"/>
    <cellStyle name="Heading 3 70 2" xfId="29773" xr:uid="{00000000-0005-0000-0000-0000ED620000}"/>
    <cellStyle name="Heading 3 70_REKAP IBT" xfId="29775" xr:uid="{00000000-0005-0000-0000-0000EE620000}"/>
    <cellStyle name="Heading 3 71" xfId="29777" xr:uid="{00000000-0005-0000-0000-0000EF620000}"/>
    <cellStyle name="Heading 3 71 2" xfId="29779" xr:uid="{00000000-0005-0000-0000-0000F0620000}"/>
    <cellStyle name="Heading 3 71_REKAP IBT" xfId="21839" xr:uid="{00000000-0005-0000-0000-0000F1620000}"/>
    <cellStyle name="Heading 3 72" xfId="29781" xr:uid="{00000000-0005-0000-0000-0000F2620000}"/>
    <cellStyle name="Heading 3 72 2" xfId="29783" xr:uid="{00000000-0005-0000-0000-0000F3620000}"/>
    <cellStyle name="Heading 3 72_REKAP IBT" xfId="22154" xr:uid="{00000000-0005-0000-0000-0000F4620000}"/>
    <cellStyle name="Heading 3 73" xfId="29785" xr:uid="{00000000-0005-0000-0000-0000F5620000}"/>
    <cellStyle name="Heading 3 73 2" xfId="29787" xr:uid="{00000000-0005-0000-0000-0000F6620000}"/>
    <cellStyle name="Heading 3 73_REKAP IBT" xfId="26579" xr:uid="{00000000-0005-0000-0000-0000F7620000}"/>
    <cellStyle name="Heading 3 74" xfId="29789" xr:uid="{00000000-0005-0000-0000-0000F8620000}"/>
    <cellStyle name="Heading 3 74 2" xfId="29791" xr:uid="{00000000-0005-0000-0000-0000F9620000}"/>
    <cellStyle name="Heading 3 74_REKAP IBT" xfId="29793" xr:uid="{00000000-0005-0000-0000-0000FA620000}"/>
    <cellStyle name="Heading 3 75" xfId="29797" xr:uid="{00000000-0005-0000-0000-0000FB620000}"/>
    <cellStyle name="Heading 3 75 2" xfId="29799" xr:uid="{00000000-0005-0000-0000-0000FC620000}"/>
    <cellStyle name="Heading 3 75_REKAP IBT" xfId="29800" xr:uid="{00000000-0005-0000-0000-0000FD620000}"/>
    <cellStyle name="Heading 3 76" xfId="29801" xr:uid="{00000000-0005-0000-0000-0000FE620000}"/>
    <cellStyle name="Heading 3 76 2" xfId="29804" xr:uid="{00000000-0005-0000-0000-0000FF620000}"/>
    <cellStyle name="Heading 3 76_REKAP IBT" xfId="29806" xr:uid="{00000000-0005-0000-0000-000000630000}"/>
    <cellStyle name="Heading 3 77" xfId="29807" xr:uid="{00000000-0005-0000-0000-000001630000}"/>
    <cellStyle name="Heading 3 77 2" xfId="29809" xr:uid="{00000000-0005-0000-0000-000002630000}"/>
    <cellStyle name="Heading 3 77_REKAP IBT" xfId="10752" xr:uid="{00000000-0005-0000-0000-000003630000}"/>
    <cellStyle name="Heading 3 78" xfId="24556" xr:uid="{00000000-0005-0000-0000-000004630000}"/>
    <cellStyle name="Heading 3 78 2" xfId="18205" xr:uid="{00000000-0005-0000-0000-000005630000}"/>
    <cellStyle name="Heading 3 78_REKAP IBT" xfId="29185" xr:uid="{00000000-0005-0000-0000-000006630000}"/>
    <cellStyle name="Heading 3 79" xfId="29810" xr:uid="{00000000-0005-0000-0000-000007630000}"/>
    <cellStyle name="Heading 3 79 2" xfId="29812" xr:uid="{00000000-0005-0000-0000-000008630000}"/>
    <cellStyle name="Heading 3 79_REKAP IBT" xfId="29813" xr:uid="{00000000-0005-0000-0000-000009630000}"/>
    <cellStyle name="Heading 3 8" xfId="29814" xr:uid="{00000000-0005-0000-0000-00000A630000}"/>
    <cellStyle name="Heading 3 8 2" xfId="29815" xr:uid="{00000000-0005-0000-0000-00000B630000}"/>
    <cellStyle name="Heading 3 8 3" xfId="29816" xr:uid="{00000000-0005-0000-0000-00000C630000}"/>
    <cellStyle name="Heading 3 8 4" xfId="29817" xr:uid="{00000000-0005-0000-0000-00000D630000}"/>
    <cellStyle name="Heading 3 8 5" xfId="14962" xr:uid="{00000000-0005-0000-0000-00000E630000}"/>
    <cellStyle name="Heading 3 8 6" xfId="26980" xr:uid="{00000000-0005-0000-0000-00000F630000}"/>
    <cellStyle name="Heading 3 8_REKAP IBT" xfId="29818" xr:uid="{00000000-0005-0000-0000-000010630000}"/>
    <cellStyle name="Heading 3 80" xfId="29798" xr:uid="{00000000-0005-0000-0000-000011630000}"/>
    <cellStyle name="Heading 3 81" xfId="29802" xr:uid="{00000000-0005-0000-0000-000012630000}"/>
    <cellStyle name="Heading 3 81 2" xfId="29805" xr:uid="{00000000-0005-0000-0000-000013630000}"/>
    <cellStyle name="Heading 3 82" xfId="29808" xr:uid="{00000000-0005-0000-0000-000014630000}"/>
    <cellStyle name="Heading 3 83" xfId="24557" xr:uid="{00000000-0005-0000-0000-000015630000}"/>
    <cellStyle name="Heading 3 84" xfId="29811" xr:uid="{00000000-0005-0000-0000-000016630000}"/>
    <cellStyle name="Heading 3 85" xfId="19175" xr:uid="{00000000-0005-0000-0000-000017630000}"/>
    <cellStyle name="Heading 3 86" xfId="49906" xr:uid="{00000000-0005-0000-0000-000018630000}"/>
    <cellStyle name="Heading 3 9" xfId="29819" xr:uid="{00000000-0005-0000-0000-000019630000}"/>
    <cellStyle name="Heading 3 9 2" xfId="29820" xr:uid="{00000000-0005-0000-0000-00001A630000}"/>
    <cellStyle name="Heading 3 9 3" xfId="29821" xr:uid="{00000000-0005-0000-0000-00001B630000}"/>
    <cellStyle name="Heading 3 9 4" xfId="1002" xr:uid="{00000000-0005-0000-0000-00001C630000}"/>
    <cellStyle name="Heading 3 9 5" xfId="29822" xr:uid="{00000000-0005-0000-0000-00001D630000}"/>
    <cellStyle name="Heading 3 9 6" xfId="29823" xr:uid="{00000000-0005-0000-0000-00001E630000}"/>
    <cellStyle name="Heading 3 9_REKAP IBT" xfId="29825" xr:uid="{00000000-0005-0000-0000-00001F630000}"/>
    <cellStyle name="Heading 4 10" xfId="29826" xr:uid="{00000000-0005-0000-0000-000020630000}"/>
    <cellStyle name="Heading 4 10 2" xfId="28102" xr:uid="{00000000-0005-0000-0000-000021630000}"/>
    <cellStyle name="Heading 4 10 3" xfId="28111" xr:uid="{00000000-0005-0000-0000-000022630000}"/>
    <cellStyle name="Heading 4 10 4" xfId="23470" xr:uid="{00000000-0005-0000-0000-000023630000}"/>
    <cellStyle name="Heading 4 10 5" xfId="28382" xr:uid="{00000000-0005-0000-0000-000024630000}"/>
    <cellStyle name="Heading 4 10 6" xfId="15925" xr:uid="{00000000-0005-0000-0000-000025630000}"/>
    <cellStyle name="Heading 4 10_REKAP IBT" xfId="29827" xr:uid="{00000000-0005-0000-0000-000026630000}"/>
    <cellStyle name="Heading 4 11" xfId="29828" xr:uid="{00000000-0005-0000-0000-000027630000}"/>
    <cellStyle name="Heading 4 11 2" xfId="29829" xr:uid="{00000000-0005-0000-0000-000028630000}"/>
    <cellStyle name="Heading 4 11 3" xfId="28317" xr:uid="{00000000-0005-0000-0000-000029630000}"/>
    <cellStyle name="Heading 4 11 4" xfId="23478" xr:uid="{00000000-0005-0000-0000-00002A630000}"/>
    <cellStyle name="Heading 4 11 5" xfId="29830" xr:uid="{00000000-0005-0000-0000-00002B630000}"/>
    <cellStyle name="Heading 4 11_REKAP IBT" xfId="29831" xr:uid="{00000000-0005-0000-0000-00002C630000}"/>
    <cellStyle name="Heading 4 12" xfId="29832" xr:uid="{00000000-0005-0000-0000-00002D630000}"/>
    <cellStyle name="Heading 4 12 2" xfId="279" xr:uid="{00000000-0005-0000-0000-00002E630000}"/>
    <cellStyle name="Heading 4 12 3" xfId="28371" xr:uid="{00000000-0005-0000-0000-00002F630000}"/>
    <cellStyle name="Heading 4 12 4" xfId="28374" xr:uid="{00000000-0005-0000-0000-000030630000}"/>
    <cellStyle name="Heading 4 12 5" xfId="29833" xr:uid="{00000000-0005-0000-0000-000031630000}"/>
    <cellStyle name="Heading 4 12_REKAP IBT" xfId="26640" xr:uid="{00000000-0005-0000-0000-000032630000}"/>
    <cellStyle name="Heading 4 13" xfId="29834" xr:uid="{00000000-0005-0000-0000-000033630000}"/>
    <cellStyle name="Heading 4 13 2" xfId="29835" xr:uid="{00000000-0005-0000-0000-000034630000}"/>
    <cellStyle name="Heading 4 13 3" xfId="28414" xr:uid="{00000000-0005-0000-0000-000035630000}"/>
    <cellStyle name="Heading 4 13 4" xfId="28417" xr:uid="{00000000-0005-0000-0000-000036630000}"/>
    <cellStyle name="Heading 4 13 5" xfId="29836" xr:uid="{00000000-0005-0000-0000-000037630000}"/>
    <cellStyle name="Heading 4 13_REKAP IBT" xfId="29838" xr:uid="{00000000-0005-0000-0000-000038630000}"/>
    <cellStyle name="Heading 4 14" xfId="23669" xr:uid="{00000000-0005-0000-0000-000039630000}"/>
    <cellStyle name="Heading 4 14 2" xfId="29839" xr:uid="{00000000-0005-0000-0000-00003A630000}"/>
    <cellStyle name="Heading 4 14 3" xfId="18749" xr:uid="{00000000-0005-0000-0000-00003B630000}"/>
    <cellStyle name="Heading 4 14 4" xfId="28445" xr:uid="{00000000-0005-0000-0000-00003C630000}"/>
    <cellStyle name="Heading 4 14 5" xfId="29840" xr:uid="{00000000-0005-0000-0000-00003D630000}"/>
    <cellStyle name="Heading 4 14_REKAP IBT" xfId="29841" xr:uid="{00000000-0005-0000-0000-00003E630000}"/>
    <cellStyle name="Heading 4 15" xfId="29842" xr:uid="{00000000-0005-0000-0000-00003F630000}"/>
    <cellStyle name="Heading 4 15 2" xfId="29845" xr:uid="{00000000-0005-0000-0000-000040630000}"/>
    <cellStyle name="Heading 4 15 3" xfId="29848" xr:uid="{00000000-0005-0000-0000-000041630000}"/>
    <cellStyle name="Heading 4 15 4" xfId="29849" xr:uid="{00000000-0005-0000-0000-000042630000}"/>
    <cellStyle name="Heading 4 15 5" xfId="28159" xr:uid="{00000000-0005-0000-0000-000043630000}"/>
    <cellStyle name="Heading 4 15_REKAP IBT" xfId="1806" xr:uid="{00000000-0005-0000-0000-000044630000}"/>
    <cellStyle name="Heading 4 16" xfId="29850" xr:uid="{00000000-0005-0000-0000-000045630000}"/>
    <cellStyle name="Heading 4 16 2" xfId="29853" xr:uid="{00000000-0005-0000-0000-000046630000}"/>
    <cellStyle name="Heading 4 16 3" xfId="29855" xr:uid="{00000000-0005-0000-0000-000047630000}"/>
    <cellStyle name="Heading 4 16 4" xfId="29856" xr:uid="{00000000-0005-0000-0000-000048630000}"/>
    <cellStyle name="Heading 4 16 5" xfId="28166" xr:uid="{00000000-0005-0000-0000-000049630000}"/>
    <cellStyle name="Heading 4 16_REKAP IBT" xfId="4658" xr:uid="{00000000-0005-0000-0000-00004A630000}"/>
    <cellStyle name="Heading 4 17" xfId="29857" xr:uid="{00000000-0005-0000-0000-00004B630000}"/>
    <cellStyle name="Heading 4 17 2" xfId="29859" xr:uid="{00000000-0005-0000-0000-00004C630000}"/>
    <cellStyle name="Heading 4 17 3" xfId="29861" xr:uid="{00000000-0005-0000-0000-00004D630000}"/>
    <cellStyle name="Heading 4 17 4" xfId="29862" xr:uid="{00000000-0005-0000-0000-00004E630000}"/>
    <cellStyle name="Heading 4 17 5" xfId="27531" xr:uid="{00000000-0005-0000-0000-00004F630000}"/>
    <cellStyle name="Heading 4 17_REKAP IBT" xfId="29863" xr:uid="{00000000-0005-0000-0000-000050630000}"/>
    <cellStyle name="Heading 4 18" xfId="29865" xr:uid="{00000000-0005-0000-0000-000051630000}"/>
    <cellStyle name="Heading 4 18 2" xfId="29867" xr:uid="{00000000-0005-0000-0000-000052630000}"/>
    <cellStyle name="Heading 4 18_REKAP IBT" xfId="29869" xr:uid="{00000000-0005-0000-0000-000053630000}"/>
    <cellStyle name="Heading 4 19" xfId="29871" xr:uid="{00000000-0005-0000-0000-000054630000}"/>
    <cellStyle name="Heading 4 19 2" xfId="29873" xr:uid="{00000000-0005-0000-0000-000055630000}"/>
    <cellStyle name="Heading 4 19_REKAP IBT" xfId="17919" xr:uid="{00000000-0005-0000-0000-000056630000}"/>
    <cellStyle name="Heading 4 2" xfId="29875" xr:uid="{00000000-0005-0000-0000-000057630000}"/>
    <cellStyle name="Heading 4 2 10" xfId="29876" xr:uid="{00000000-0005-0000-0000-000058630000}"/>
    <cellStyle name="Heading 4 2 11" xfId="29877" xr:uid="{00000000-0005-0000-0000-000059630000}"/>
    <cellStyle name="Heading 4 2 12" xfId="29878" xr:uid="{00000000-0005-0000-0000-00005A630000}"/>
    <cellStyle name="Heading 4 2 13" xfId="29879" xr:uid="{00000000-0005-0000-0000-00005B630000}"/>
    <cellStyle name="Heading 4 2 14" xfId="29880" xr:uid="{00000000-0005-0000-0000-00005C630000}"/>
    <cellStyle name="Heading 4 2 15" xfId="29881" xr:uid="{00000000-0005-0000-0000-00005D630000}"/>
    <cellStyle name="Heading 4 2 16" xfId="29883" xr:uid="{00000000-0005-0000-0000-00005E630000}"/>
    <cellStyle name="Heading 4 2 17" xfId="29885" xr:uid="{00000000-0005-0000-0000-00005F630000}"/>
    <cellStyle name="Heading 4 2 18" xfId="29887" xr:uid="{00000000-0005-0000-0000-000060630000}"/>
    <cellStyle name="Heading 4 2 19" xfId="29889" xr:uid="{00000000-0005-0000-0000-000061630000}"/>
    <cellStyle name="Heading 4 2 2" xfId="29891" xr:uid="{00000000-0005-0000-0000-000062630000}"/>
    <cellStyle name="Heading 4 2 2 2" xfId="29892" xr:uid="{00000000-0005-0000-0000-000063630000}"/>
    <cellStyle name="Heading 4 2 2 3" xfId="50367" xr:uid="{00000000-0005-0000-0000-000064630000}"/>
    <cellStyle name="Heading 4 2 20" xfId="29882" xr:uid="{00000000-0005-0000-0000-000065630000}"/>
    <cellStyle name="Heading 4 2 21" xfId="29884" xr:uid="{00000000-0005-0000-0000-000066630000}"/>
    <cellStyle name="Heading 4 2 22" xfId="29886" xr:uid="{00000000-0005-0000-0000-000067630000}"/>
    <cellStyle name="Heading 4 2 23" xfId="29888" xr:uid="{00000000-0005-0000-0000-000068630000}"/>
    <cellStyle name="Heading 4 2 24" xfId="29890" xr:uid="{00000000-0005-0000-0000-000069630000}"/>
    <cellStyle name="Heading 4 2 25" xfId="29893" xr:uid="{00000000-0005-0000-0000-00006A630000}"/>
    <cellStyle name="Heading 4 2 26" xfId="29894" xr:uid="{00000000-0005-0000-0000-00006B630000}"/>
    <cellStyle name="Heading 4 2 27" xfId="29895" xr:uid="{00000000-0005-0000-0000-00006C630000}"/>
    <cellStyle name="Heading 4 2 28" xfId="29896" xr:uid="{00000000-0005-0000-0000-00006D630000}"/>
    <cellStyle name="Heading 4 2 29" xfId="25230" xr:uid="{00000000-0005-0000-0000-00006E630000}"/>
    <cellStyle name="Heading 4 2 3" xfId="29898" xr:uid="{00000000-0005-0000-0000-00006F630000}"/>
    <cellStyle name="Heading 4 2 4" xfId="29899" xr:uid="{00000000-0005-0000-0000-000070630000}"/>
    <cellStyle name="Heading 4 2 5" xfId="24483" xr:uid="{00000000-0005-0000-0000-000071630000}"/>
    <cellStyle name="Heading 4 2 6" xfId="29900" xr:uid="{00000000-0005-0000-0000-000072630000}"/>
    <cellStyle name="Heading 4 2 7" xfId="29901" xr:uid="{00000000-0005-0000-0000-000073630000}"/>
    <cellStyle name="Heading 4 2 8" xfId="29903" xr:uid="{00000000-0005-0000-0000-000074630000}"/>
    <cellStyle name="Heading 4 2 9" xfId="29904" xr:uid="{00000000-0005-0000-0000-000075630000}"/>
    <cellStyle name="Heading 4 2_REKAP IBT" xfId="29905" xr:uid="{00000000-0005-0000-0000-000076630000}"/>
    <cellStyle name="Heading 4 20" xfId="29843" xr:uid="{00000000-0005-0000-0000-000077630000}"/>
    <cellStyle name="Heading 4 20 2" xfId="29846" xr:uid="{00000000-0005-0000-0000-000078630000}"/>
    <cellStyle name="Heading 4 20_REKAP IBT" xfId="1807" xr:uid="{00000000-0005-0000-0000-000079630000}"/>
    <cellStyle name="Heading 4 21" xfId="29851" xr:uid="{00000000-0005-0000-0000-00007A630000}"/>
    <cellStyle name="Heading 4 21 2" xfId="29854" xr:uid="{00000000-0005-0000-0000-00007B630000}"/>
    <cellStyle name="Heading 4 21_REKAP IBT" xfId="4659" xr:uid="{00000000-0005-0000-0000-00007C630000}"/>
    <cellStyle name="Heading 4 22" xfId="29858" xr:uid="{00000000-0005-0000-0000-00007D630000}"/>
    <cellStyle name="Heading 4 22 2" xfId="29860" xr:uid="{00000000-0005-0000-0000-00007E630000}"/>
    <cellStyle name="Heading 4 22_REKAP IBT" xfId="29864" xr:uid="{00000000-0005-0000-0000-00007F630000}"/>
    <cellStyle name="Heading 4 23" xfId="29866" xr:uid="{00000000-0005-0000-0000-000080630000}"/>
    <cellStyle name="Heading 4 23 2" xfId="29868" xr:uid="{00000000-0005-0000-0000-000081630000}"/>
    <cellStyle name="Heading 4 23_REKAP IBT" xfId="29870" xr:uid="{00000000-0005-0000-0000-000082630000}"/>
    <cellStyle name="Heading 4 24" xfId="29872" xr:uid="{00000000-0005-0000-0000-000083630000}"/>
    <cellStyle name="Heading 4 24 2" xfId="29874" xr:uid="{00000000-0005-0000-0000-000084630000}"/>
    <cellStyle name="Heading 4 24_REKAP IBT" xfId="17920" xr:uid="{00000000-0005-0000-0000-000085630000}"/>
    <cellStyle name="Heading 4 25" xfId="29908" xr:uid="{00000000-0005-0000-0000-000086630000}"/>
    <cellStyle name="Heading 4 25 2" xfId="29910" xr:uid="{00000000-0005-0000-0000-000087630000}"/>
    <cellStyle name="Heading 4 25_REKAP IBT" xfId="29912" xr:uid="{00000000-0005-0000-0000-000088630000}"/>
    <cellStyle name="Heading 4 26" xfId="29914" xr:uid="{00000000-0005-0000-0000-000089630000}"/>
    <cellStyle name="Heading 4 26 2" xfId="29916" xr:uid="{00000000-0005-0000-0000-00008A630000}"/>
    <cellStyle name="Heading 4 26_REKAP IBT" xfId="29919" xr:uid="{00000000-0005-0000-0000-00008B630000}"/>
    <cellStyle name="Heading 4 27" xfId="29921" xr:uid="{00000000-0005-0000-0000-00008C630000}"/>
    <cellStyle name="Heading 4 27 2" xfId="29923" xr:uid="{00000000-0005-0000-0000-00008D630000}"/>
    <cellStyle name="Heading 4 27_REKAP IBT" xfId="29591" xr:uid="{00000000-0005-0000-0000-00008E630000}"/>
    <cellStyle name="Heading 4 28" xfId="29925" xr:uid="{00000000-0005-0000-0000-00008F630000}"/>
    <cellStyle name="Heading 4 28 2" xfId="26734" xr:uid="{00000000-0005-0000-0000-000090630000}"/>
    <cellStyle name="Heading 4 28_REKAP IBT" xfId="27596" xr:uid="{00000000-0005-0000-0000-000091630000}"/>
    <cellStyle name="Heading 4 29" xfId="29927" xr:uid="{00000000-0005-0000-0000-000092630000}"/>
    <cellStyle name="Heading 4 29 2" xfId="29930" xr:uid="{00000000-0005-0000-0000-000093630000}"/>
    <cellStyle name="Heading 4 29_REKAP IBT" xfId="29932" xr:uid="{00000000-0005-0000-0000-000094630000}"/>
    <cellStyle name="Heading 4 3" xfId="29934" xr:uid="{00000000-0005-0000-0000-000095630000}"/>
    <cellStyle name="Heading 4 3 10" xfId="15644" xr:uid="{00000000-0005-0000-0000-000096630000}"/>
    <cellStyle name="Heading 4 3 11" xfId="15648" xr:uid="{00000000-0005-0000-0000-000097630000}"/>
    <cellStyle name="Heading 4 3 12" xfId="15652" xr:uid="{00000000-0005-0000-0000-000098630000}"/>
    <cellStyle name="Heading 4 3 13" xfId="15654" xr:uid="{00000000-0005-0000-0000-000099630000}"/>
    <cellStyle name="Heading 4 3 14" xfId="29935" xr:uid="{00000000-0005-0000-0000-00009A630000}"/>
    <cellStyle name="Heading 4 3 15" xfId="29936" xr:uid="{00000000-0005-0000-0000-00009B630000}"/>
    <cellStyle name="Heading 4 3 2" xfId="29937" xr:uid="{00000000-0005-0000-0000-00009C630000}"/>
    <cellStyle name="Heading 4 3 3" xfId="29938" xr:uid="{00000000-0005-0000-0000-00009D630000}"/>
    <cellStyle name="Heading 4 3 4" xfId="27456" xr:uid="{00000000-0005-0000-0000-00009E630000}"/>
    <cellStyle name="Heading 4 3 5" xfId="29939" xr:uid="{00000000-0005-0000-0000-00009F630000}"/>
    <cellStyle name="Heading 4 3 6" xfId="29940" xr:uid="{00000000-0005-0000-0000-0000A0630000}"/>
    <cellStyle name="Heading 4 3 7" xfId="29941" xr:uid="{00000000-0005-0000-0000-0000A1630000}"/>
    <cellStyle name="Heading 4 3 8" xfId="29942" xr:uid="{00000000-0005-0000-0000-0000A2630000}"/>
    <cellStyle name="Heading 4 3 9" xfId="29943" xr:uid="{00000000-0005-0000-0000-0000A3630000}"/>
    <cellStyle name="Heading 4 3_REKAP IBT" xfId="29944" xr:uid="{00000000-0005-0000-0000-0000A4630000}"/>
    <cellStyle name="Heading 4 30" xfId="29909" xr:uid="{00000000-0005-0000-0000-0000A5630000}"/>
    <cellStyle name="Heading 4 30 2" xfId="29911" xr:uid="{00000000-0005-0000-0000-0000A6630000}"/>
    <cellStyle name="Heading 4 30_REKAP IBT" xfId="29913" xr:uid="{00000000-0005-0000-0000-0000A7630000}"/>
    <cellStyle name="Heading 4 31" xfId="29915" xr:uid="{00000000-0005-0000-0000-0000A8630000}"/>
    <cellStyle name="Heading 4 31 2" xfId="29917" xr:uid="{00000000-0005-0000-0000-0000A9630000}"/>
    <cellStyle name="Heading 4 31_REKAP IBT" xfId="29920" xr:uid="{00000000-0005-0000-0000-0000AA630000}"/>
    <cellStyle name="Heading 4 32" xfId="29922" xr:uid="{00000000-0005-0000-0000-0000AB630000}"/>
    <cellStyle name="Heading 4 32 2" xfId="29924" xr:uid="{00000000-0005-0000-0000-0000AC630000}"/>
    <cellStyle name="Heading 4 32_REKAP IBT" xfId="29592" xr:uid="{00000000-0005-0000-0000-0000AD630000}"/>
    <cellStyle name="Heading 4 33" xfId="29926" xr:uid="{00000000-0005-0000-0000-0000AE630000}"/>
    <cellStyle name="Heading 4 33 2" xfId="26735" xr:uid="{00000000-0005-0000-0000-0000AF630000}"/>
    <cellStyle name="Heading 4 33_REKAP IBT" xfId="27597" xr:uid="{00000000-0005-0000-0000-0000B0630000}"/>
    <cellStyle name="Heading 4 34" xfId="29928" xr:uid="{00000000-0005-0000-0000-0000B1630000}"/>
    <cellStyle name="Heading 4 34 2" xfId="29931" xr:uid="{00000000-0005-0000-0000-0000B2630000}"/>
    <cellStyle name="Heading 4 34_REKAP IBT" xfId="29933" xr:uid="{00000000-0005-0000-0000-0000B3630000}"/>
    <cellStyle name="Heading 4 35" xfId="19220" xr:uid="{00000000-0005-0000-0000-0000B4630000}"/>
    <cellStyle name="Heading 4 35 2" xfId="29945" xr:uid="{00000000-0005-0000-0000-0000B5630000}"/>
    <cellStyle name="Heading 4 35_REKAP IBT" xfId="14532" xr:uid="{00000000-0005-0000-0000-0000B6630000}"/>
    <cellStyle name="Heading 4 36" xfId="19225" xr:uid="{00000000-0005-0000-0000-0000B7630000}"/>
    <cellStyle name="Heading 4 36 2" xfId="13534" xr:uid="{00000000-0005-0000-0000-0000B8630000}"/>
    <cellStyle name="Heading 4 36_REKAP IBT" xfId="29947" xr:uid="{00000000-0005-0000-0000-0000B9630000}"/>
    <cellStyle name="Heading 4 37" xfId="19229" xr:uid="{00000000-0005-0000-0000-0000BA630000}"/>
    <cellStyle name="Heading 4 37 2" xfId="29949" xr:uid="{00000000-0005-0000-0000-0000BB630000}"/>
    <cellStyle name="Heading 4 37_REKAP IBT" xfId="13479" xr:uid="{00000000-0005-0000-0000-0000BC630000}"/>
    <cellStyle name="Heading 4 38" xfId="19234" xr:uid="{00000000-0005-0000-0000-0000BD630000}"/>
    <cellStyle name="Heading 4 38 2" xfId="24893" xr:uid="{00000000-0005-0000-0000-0000BE630000}"/>
    <cellStyle name="Heading 4 38_REKAP IBT" xfId="29951" xr:uid="{00000000-0005-0000-0000-0000BF630000}"/>
    <cellStyle name="Heading 4 39" xfId="24897" xr:uid="{00000000-0005-0000-0000-0000C0630000}"/>
    <cellStyle name="Heading 4 39 2" xfId="24901" xr:uid="{00000000-0005-0000-0000-0000C1630000}"/>
    <cellStyle name="Heading 4 39_REKAP IBT" xfId="29953" xr:uid="{00000000-0005-0000-0000-0000C2630000}"/>
    <cellStyle name="Heading 4 4" xfId="10957" xr:uid="{00000000-0005-0000-0000-0000C3630000}"/>
    <cellStyle name="Heading 4 4 2" xfId="29956" xr:uid="{00000000-0005-0000-0000-0000C4630000}"/>
    <cellStyle name="Heading 4 4 3" xfId="29958" xr:uid="{00000000-0005-0000-0000-0000C5630000}"/>
    <cellStyle name="Heading 4 4 4" xfId="29961" xr:uid="{00000000-0005-0000-0000-0000C6630000}"/>
    <cellStyle name="Heading 4 4 5" xfId="29963" xr:uid="{00000000-0005-0000-0000-0000C7630000}"/>
    <cellStyle name="Heading 4 4 6" xfId="29965" xr:uid="{00000000-0005-0000-0000-0000C8630000}"/>
    <cellStyle name="Heading 4 4_REKAP IBT" xfId="709" xr:uid="{00000000-0005-0000-0000-0000C9630000}"/>
    <cellStyle name="Heading 4 40" xfId="19221" xr:uid="{00000000-0005-0000-0000-0000CA630000}"/>
    <cellStyle name="Heading 4 40 2" xfId="29946" xr:uid="{00000000-0005-0000-0000-0000CB630000}"/>
    <cellStyle name="Heading 4 40_REKAP IBT" xfId="14533" xr:uid="{00000000-0005-0000-0000-0000CC630000}"/>
    <cellStyle name="Heading 4 41" xfId="19226" xr:uid="{00000000-0005-0000-0000-0000CD630000}"/>
    <cellStyle name="Heading 4 41 2" xfId="13535" xr:uid="{00000000-0005-0000-0000-0000CE630000}"/>
    <cellStyle name="Heading 4 41_REKAP IBT" xfId="29948" xr:uid="{00000000-0005-0000-0000-0000CF630000}"/>
    <cellStyle name="Heading 4 42" xfId="19230" xr:uid="{00000000-0005-0000-0000-0000D0630000}"/>
    <cellStyle name="Heading 4 42 2" xfId="29950" xr:uid="{00000000-0005-0000-0000-0000D1630000}"/>
    <cellStyle name="Heading 4 42_REKAP IBT" xfId="13480" xr:uid="{00000000-0005-0000-0000-0000D2630000}"/>
    <cellStyle name="Heading 4 43" xfId="19235" xr:uid="{00000000-0005-0000-0000-0000D3630000}"/>
    <cellStyle name="Heading 4 43 2" xfId="24894" xr:uid="{00000000-0005-0000-0000-0000D4630000}"/>
    <cellStyle name="Heading 4 43_REKAP IBT" xfId="29952" xr:uid="{00000000-0005-0000-0000-0000D5630000}"/>
    <cellStyle name="Heading 4 44" xfId="24898" xr:uid="{00000000-0005-0000-0000-0000D6630000}"/>
    <cellStyle name="Heading 4 44 2" xfId="24902" xr:uid="{00000000-0005-0000-0000-0000D7630000}"/>
    <cellStyle name="Heading 4 44_REKAP IBT" xfId="29954" xr:uid="{00000000-0005-0000-0000-0000D8630000}"/>
    <cellStyle name="Heading 4 45" xfId="24905" xr:uid="{00000000-0005-0000-0000-0000D9630000}"/>
    <cellStyle name="Heading 4 45 2" xfId="29966" xr:uid="{00000000-0005-0000-0000-0000DA630000}"/>
    <cellStyle name="Heading 4 45_REKAP IBT" xfId="17540" xr:uid="{00000000-0005-0000-0000-0000DB630000}"/>
    <cellStyle name="Heading 4 46" xfId="13741" xr:uid="{00000000-0005-0000-0000-0000DC630000}"/>
    <cellStyle name="Heading 4 46 2" xfId="29968" xr:uid="{00000000-0005-0000-0000-0000DD630000}"/>
    <cellStyle name="Heading 4 46_REKAP IBT" xfId="29970" xr:uid="{00000000-0005-0000-0000-0000DE630000}"/>
    <cellStyle name="Heading 4 47" xfId="29972" xr:uid="{00000000-0005-0000-0000-0000DF630000}"/>
    <cellStyle name="Heading 4 47 2" xfId="29976" xr:uid="{00000000-0005-0000-0000-0000E0630000}"/>
    <cellStyle name="Heading 4 47_REKAP IBT" xfId="22670" xr:uid="{00000000-0005-0000-0000-0000E1630000}"/>
    <cellStyle name="Heading 4 48" xfId="29978" xr:uid="{00000000-0005-0000-0000-0000E2630000}"/>
    <cellStyle name="Heading 4 48 2" xfId="29980" xr:uid="{00000000-0005-0000-0000-0000E3630000}"/>
    <cellStyle name="Heading 4 48_REKAP IBT" xfId="29983" xr:uid="{00000000-0005-0000-0000-0000E4630000}"/>
    <cellStyle name="Heading 4 49" xfId="29985" xr:uid="{00000000-0005-0000-0000-0000E5630000}"/>
    <cellStyle name="Heading 4 49 2" xfId="29987" xr:uid="{00000000-0005-0000-0000-0000E6630000}"/>
    <cellStyle name="Heading 4 49_REKAP IBT" xfId="19827" xr:uid="{00000000-0005-0000-0000-0000E7630000}"/>
    <cellStyle name="Heading 4 5" xfId="29992" xr:uid="{00000000-0005-0000-0000-0000E8630000}"/>
    <cellStyle name="Heading 4 5 2" xfId="29994" xr:uid="{00000000-0005-0000-0000-0000E9630000}"/>
    <cellStyle name="Heading 4 5 3" xfId="27122" xr:uid="{00000000-0005-0000-0000-0000EA630000}"/>
    <cellStyle name="Heading 4 5 4" xfId="29996" xr:uid="{00000000-0005-0000-0000-0000EB630000}"/>
    <cellStyle name="Heading 4 5 5" xfId="29997" xr:uid="{00000000-0005-0000-0000-0000EC630000}"/>
    <cellStyle name="Heading 4 5 6" xfId="29998" xr:uid="{00000000-0005-0000-0000-0000ED630000}"/>
    <cellStyle name="Heading 4 5_REKAP IBT" xfId="30001" xr:uid="{00000000-0005-0000-0000-0000EE630000}"/>
    <cellStyle name="Heading 4 50" xfId="24906" xr:uid="{00000000-0005-0000-0000-0000EF630000}"/>
    <cellStyle name="Heading 4 50 2" xfId="29967" xr:uid="{00000000-0005-0000-0000-0000F0630000}"/>
    <cellStyle name="Heading 4 50_REKAP IBT" xfId="17541" xr:uid="{00000000-0005-0000-0000-0000F1630000}"/>
    <cellStyle name="Heading 4 51" xfId="13742" xr:uid="{00000000-0005-0000-0000-0000F2630000}"/>
    <cellStyle name="Heading 4 51 2" xfId="29969" xr:uid="{00000000-0005-0000-0000-0000F3630000}"/>
    <cellStyle name="Heading 4 51_REKAP IBT" xfId="29971" xr:uid="{00000000-0005-0000-0000-0000F4630000}"/>
    <cellStyle name="Heading 4 52" xfId="29973" xr:uid="{00000000-0005-0000-0000-0000F5630000}"/>
    <cellStyle name="Heading 4 52 2" xfId="29977" xr:uid="{00000000-0005-0000-0000-0000F6630000}"/>
    <cellStyle name="Heading 4 52_REKAP IBT" xfId="22671" xr:uid="{00000000-0005-0000-0000-0000F7630000}"/>
    <cellStyle name="Heading 4 53" xfId="29979" xr:uid="{00000000-0005-0000-0000-0000F8630000}"/>
    <cellStyle name="Heading 4 53 2" xfId="29981" xr:uid="{00000000-0005-0000-0000-0000F9630000}"/>
    <cellStyle name="Heading 4 53_REKAP IBT" xfId="29984" xr:uid="{00000000-0005-0000-0000-0000FA630000}"/>
    <cellStyle name="Heading 4 54" xfId="29986" xr:uid="{00000000-0005-0000-0000-0000FB630000}"/>
    <cellStyle name="Heading 4 54 2" xfId="29988" xr:uid="{00000000-0005-0000-0000-0000FC630000}"/>
    <cellStyle name="Heading 4 54_REKAP IBT" xfId="19828" xr:uid="{00000000-0005-0000-0000-0000FD630000}"/>
    <cellStyle name="Heading 4 55" xfId="22328" xr:uid="{00000000-0005-0000-0000-0000FE630000}"/>
    <cellStyle name="Heading 4 55 2" xfId="30002" xr:uid="{00000000-0005-0000-0000-0000FF630000}"/>
    <cellStyle name="Heading 4 55_REKAP IBT" xfId="30005" xr:uid="{00000000-0005-0000-0000-000000640000}"/>
    <cellStyle name="Heading 4 56" xfId="30008" xr:uid="{00000000-0005-0000-0000-000001640000}"/>
    <cellStyle name="Heading 4 56 2" xfId="30010" xr:uid="{00000000-0005-0000-0000-000002640000}"/>
    <cellStyle name="Heading 4 56_REKAP IBT" xfId="9078" xr:uid="{00000000-0005-0000-0000-000003640000}"/>
    <cellStyle name="Heading 4 57" xfId="30012" xr:uid="{00000000-0005-0000-0000-000004640000}"/>
    <cellStyle name="Heading 4 57 2" xfId="30014" xr:uid="{00000000-0005-0000-0000-000005640000}"/>
    <cellStyle name="Heading 4 57_REKAP IBT" xfId="5732" xr:uid="{00000000-0005-0000-0000-000006640000}"/>
    <cellStyle name="Heading 4 58" xfId="30016" xr:uid="{00000000-0005-0000-0000-000007640000}"/>
    <cellStyle name="Heading 4 58 2" xfId="30018" xr:uid="{00000000-0005-0000-0000-000008640000}"/>
    <cellStyle name="Heading 4 58_REKAP IBT" xfId="30020" xr:uid="{00000000-0005-0000-0000-000009640000}"/>
    <cellStyle name="Heading 4 59" xfId="30022" xr:uid="{00000000-0005-0000-0000-00000A640000}"/>
    <cellStyle name="Heading 4 59 2" xfId="30024" xr:uid="{00000000-0005-0000-0000-00000B640000}"/>
    <cellStyle name="Heading 4 59_REKAP IBT" xfId="30026" xr:uid="{00000000-0005-0000-0000-00000C640000}"/>
    <cellStyle name="Heading 4 6" xfId="30031" xr:uid="{00000000-0005-0000-0000-00000D640000}"/>
    <cellStyle name="Heading 4 6 2" xfId="30033" xr:uid="{00000000-0005-0000-0000-00000E640000}"/>
    <cellStyle name="Heading 4 6 3" xfId="30035" xr:uid="{00000000-0005-0000-0000-00000F640000}"/>
    <cellStyle name="Heading 4 6 4" xfId="30037" xr:uid="{00000000-0005-0000-0000-000010640000}"/>
    <cellStyle name="Heading 4 6 5" xfId="30038" xr:uid="{00000000-0005-0000-0000-000011640000}"/>
    <cellStyle name="Heading 4 6 6" xfId="28406" xr:uid="{00000000-0005-0000-0000-000012640000}"/>
    <cellStyle name="Heading 4 6_REKAP IBT" xfId="28710" xr:uid="{00000000-0005-0000-0000-000013640000}"/>
    <cellStyle name="Heading 4 60" xfId="22329" xr:uid="{00000000-0005-0000-0000-000014640000}"/>
    <cellStyle name="Heading 4 60 2" xfId="30003" xr:uid="{00000000-0005-0000-0000-000015640000}"/>
    <cellStyle name="Heading 4 60_REKAP IBT" xfId="30006" xr:uid="{00000000-0005-0000-0000-000016640000}"/>
    <cellStyle name="Heading 4 61" xfId="30009" xr:uid="{00000000-0005-0000-0000-000017640000}"/>
    <cellStyle name="Heading 4 61 2" xfId="30011" xr:uid="{00000000-0005-0000-0000-000018640000}"/>
    <cellStyle name="Heading 4 61_REKAP IBT" xfId="9079" xr:uid="{00000000-0005-0000-0000-000019640000}"/>
    <cellStyle name="Heading 4 62" xfId="30013" xr:uid="{00000000-0005-0000-0000-00001A640000}"/>
    <cellStyle name="Heading 4 62 2" xfId="30015" xr:uid="{00000000-0005-0000-0000-00001B640000}"/>
    <cellStyle name="Heading 4 62_REKAP IBT" xfId="5733" xr:uid="{00000000-0005-0000-0000-00001C640000}"/>
    <cellStyle name="Heading 4 63" xfId="30017" xr:uid="{00000000-0005-0000-0000-00001D640000}"/>
    <cellStyle name="Heading 4 63 2" xfId="30019" xr:uid="{00000000-0005-0000-0000-00001E640000}"/>
    <cellStyle name="Heading 4 63_REKAP IBT" xfId="30021" xr:uid="{00000000-0005-0000-0000-00001F640000}"/>
    <cellStyle name="Heading 4 64" xfId="30023" xr:uid="{00000000-0005-0000-0000-000020640000}"/>
    <cellStyle name="Heading 4 64 2" xfId="30025" xr:uid="{00000000-0005-0000-0000-000021640000}"/>
    <cellStyle name="Heading 4 64_REKAP IBT" xfId="30027" xr:uid="{00000000-0005-0000-0000-000022640000}"/>
    <cellStyle name="Heading 4 65" xfId="30039" xr:uid="{00000000-0005-0000-0000-000023640000}"/>
    <cellStyle name="Heading 4 65 2" xfId="30042" xr:uid="{00000000-0005-0000-0000-000024640000}"/>
    <cellStyle name="Heading 4 65_REKAP IBT" xfId="30045" xr:uid="{00000000-0005-0000-0000-000025640000}"/>
    <cellStyle name="Heading 4 66" xfId="30047" xr:uid="{00000000-0005-0000-0000-000026640000}"/>
    <cellStyle name="Heading 4 66 2" xfId="30050" xr:uid="{00000000-0005-0000-0000-000027640000}"/>
    <cellStyle name="Heading 4 66_REKAP IBT" xfId="20470" xr:uid="{00000000-0005-0000-0000-000028640000}"/>
    <cellStyle name="Heading 4 67" xfId="30052" xr:uid="{00000000-0005-0000-0000-000029640000}"/>
    <cellStyle name="Heading 4 67 2" xfId="15433" xr:uid="{00000000-0005-0000-0000-00002A640000}"/>
    <cellStyle name="Heading 4 67_REKAP IBT" xfId="30054" xr:uid="{00000000-0005-0000-0000-00002B640000}"/>
    <cellStyle name="Heading 4 68" xfId="30056" xr:uid="{00000000-0005-0000-0000-00002C640000}"/>
    <cellStyle name="Heading 4 68 2" xfId="30058" xr:uid="{00000000-0005-0000-0000-00002D640000}"/>
    <cellStyle name="Heading 4 68_REKAP IBT" xfId="30060" xr:uid="{00000000-0005-0000-0000-00002E640000}"/>
    <cellStyle name="Heading 4 69" xfId="30062" xr:uid="{00000000-0005-0000-0000-00002F640000}"/>
    <cellStyle name="Heading 4 69 2" xfId="30064" xr:uid="{00000000-0005-0000-0000-000030640000}"/>
    <cellStyle name="Heading 4 69_REKAP IBT" xfId="16474" xr:uid="{00000000-0005-0000-0000-000031640000}"/>
    <cellStyle name="Heading 4 7" xfId="11889" xr:uid="{00000000-0005-0000-0000-000032640000}"/>
    <cellStyle name="Heading 4 7 2" xfId="30068" xr:uid="{00000000-0005-0000-0000-000033640000}"/>
    <cellStyle name="Heading 4 7 3" xfId="16692" xr:uid="{00000000-0005-0000-0000-000034640000}"/>
    <cellStyle name="Heading 4 7 4" xfId="16695" xr:uid="{00000000-0005-0000-0000-000035640000}"/>
    <cellStyle name="Heading 4 7 5" xfId="16697" xr:uid="{00000000-0005-0000-0000-000036640000}"/>
    <cellStyle name="Heading 4 7 6" xfId="16699" xr:uid="{00000000-0005-0000-0000-000037640000}"/>
    <cellStyle name="Heading 4 7_REKAP IBT" xfId="30069" xr:uid="{00000000-0005-0000-0000-000038640000}"/>
    <cellStyle name="Heading 4 70" xfId="30040" xr:uid="{00000000-0005-0000-0000-000039640000}"/>
    <cellStyle name="Heading 4 70 2" xfId="30043" xr:uid="{00000000-0005-0000-0000-00003A640000}"/>
    <cellStyle name="Heading 4 70_REKAP IBT" xfId="30046" xr:uid="{00000000-0005-0000-0000-00003B640000}"/>
    <cellStyle name="Heading 4 71" xfId="30048" xr:uid="{00000000-0005-0000-0000-00003C640000}"/>
    <cellStyle name="Heading 4 71 2" xfId="30051" xr:uid="{00000000-0005-0000-0000-00003D640000}"/>
    <cellStyle name="Heading 4 71_REKAP IBT" xfId="20471" xr:uid="{00000000-0005-0000-0000-00003E640000}"/>
    <cellStyle name="Heading 4 72" xfId="30053" xr:uid="{00000000-0005-0000-0000-00003F640000}"/>
    <cellStyle name="Heading 4 72 2" xfId="15434" xr:uid="{00000000-0005-0000-0000-000040640000}"/>
    <cellStyle name="Heading 4 72_REKAP IBT" xfId="30055" xr:uid="{00000000-0005-0000-0000-000041640000}"/>
    <cellStyle name="Heading 4 73" xfId="30057" xr:uid="{00000000-0005-0000-0000-000042640000}"/>
    <cellStyle name="Heading 4 73 2" xfId="30059" xr:uid="{00000000-0005-0000-0000-000043640000}"/>
    <cellStyle name="Heading 4 73_REKAP IBT" xfId="30061" xr:uid="{00000000-0005-0000-0000-000044640000}"/>
    <cellStyle name="Heading 4 74" xfId="30063" xr:uid="{00000000-0005-0000-0000-000045640000}"/>
    <cellStyle name="Heading 4 74 2" xfId="30065" xr:uid="{00000000-0005-0000-0000-000046640000}"/>
    <cellStyle name="Heading 4 74_REKAP IBT" xfId="16475" xr:uid="{00000000-0005-0000-0000-000047640000}"/>
    <cellStyle name="Heading 4 75" xfId="30070" xr:uid="{00000000-0005-0000-0000-000048640000}"/>
    <cellStyle name="Heading 4 75 2" xfId="30072" xr:uid="{00000000-0005-0000-0000-000049640000}"/>
    <cellStyle name="Heading 4 75_REKAP IBT" xfId="30073" xr:uid="{00000000-0005-0000-0000-00004A640000}"/>
    <cellStyle name="Heading 4 76" xfId="30076" xr:uid="{00000000-0005-0000-0000-00004B640000}"/>
    <cellStyle name="Heading 4 76 2" xfId="20164" xr:uid="{00000000-0005-0000-0000-00004C640000}"/>
    <cellStyle name="Heading 4 76_REKAP IBT" xfId="30078" xr:uid="{00000000-0005-0000-0000-00004D640000}"/>
    <cellStyle name="Heading 4 77" xfId="30079" xr:uid="{00000000-0005-0000-0000-00004E640000}"/>
    <cellStyle name="Heading 4 77 2" xfId="24200" xr:uid="{00000000-0005-0000-0000-00004F640000}"/>
    <cellStyle name="Heading 4 77_REKAP IBT" xfId="30081" xr:uid="{00000000-0005-0000-0000-000050640000}"/>
    <cellStyle name="Heading 4 78" xfId="30084" xr:uid="{00000000-0005-0000-0000-000051640000}"/>
    <cellStyle name="Heading 4 78 2" xfId="601" xr:uid="{00000000-0005-0000-0000-000052640000}"/>
    <cellStyle name="Heading 4 78_REKAP IBT" xfId="30086" xr:uid="{00000000-0005-0000-0000-000053640000}"/>
    <cellStyle name="Heading 4 79" xfId="30087" xr:uid="{00000000-0005-0000-0000-000054640000}"/>
    <cellStyle name="Heading 4 79 2" xfId="30090" xr:uid="{00000000-0005-0000-0000-000055640000}"/>
    <cellStyle name="Heading 4 79_REKAP IBT" xfId="30091" xr:uid="{00000000-0005-0000-0000-000056640000}"/>
    <cellStyle name="Heading 4 8" xfId="30092" xr:uid="{00000000-0005-0000-0000-000057640000}"/>
    <cellStyle name="Heading 4 8 2" xfId="30094" xr:uid="{00000000-0005-0000-0000-000058640000}"/>
    <cellStyle name="Heading 4 8 3" xfId="16708" xr:uid="{00000000-0005-0000-0000-000059640000}"/>
    <cellStyle name="Heading 4 8 4" xfId="16710" xr:uid="{00000000-0005-0000-0000-00005A640000}"/>
    <cellStyle name="Heading 4 8 5" xfId="16712" xr:uid="{00000000-0005-0000-0000-00005B640000}"/>
    <cellStyle name="Heading 4 8 6" xfId="15919" xr:uid="{00000000-0005-0000-0000-00005C640000}"/>
    <cellStyle name="Heading 4 8_REKAP IBT" xfId="30095" xr:uid="{00000000-0005-0000-0000-00005D640000}"/>
    <cellStyle name="Heading 4 80" xfId="30071" xr:uid="{00000000-0005-0000-0000-00005E640000}"/>
    <cellStyle name="Heading 4 81" xfId="30077" xr:uid="{00000000-0005-0000-0000-00005F640000}"/>
    <cellStyle name="Heading 4 81 2" xfId="20165" xr:uid="{00000000-0005-0000-0000-000060640000}"/>
    <cellStyle name="Heading 4 82" xfId="30080" xr:uid="{00000000-0005-0000-0000-000061640000}"/>
    <cellStyle name="Heading 4 83" xfId="30085" xr:uid="{00000000-0005-0000-0000-000062640000}"/>
    <cellStyle name="Heading 4 84" xfId="30088" xr:uid="{00000000-0005-0000-0000-000063640000}"/>
    <cellStyle name="Heading 4 85" xfId="19247" xr:uid="{00000000-0005-0000-0000-000064640000}"/>
    <cellStyle name="Heading 4 86" xfId="49907" xr:uid="{00000000-0005-0000-0000-000065640000}"/>
    <cellStyle name="Heading 4 9" xfId="30096" xr:uid="{00000000-0005-0000-0000-000066640000}"/>
    <cellStyle name="Heading 4 9 2" xfId="30098" xr:uid="{00000000-0005-0000-0000-000067640000}"/>
    <cellStyle name="Heading 4 9 3" xfId="16718" xr:uid="{00000000-0005-0000-0000-000068640000}"/>
    <cellStyle name="Heading 4 9 4" xfId="16720" xr:uid="{00000000-0005-0000-0000-000069640000}"/>
    <cellStyle name="Heading 4 9 5" xfId="16723" xr:uid="{00000000-0005-0000-0000-00006A640000}"/>
    <cellStyle name="Heading 4 9 6" xfId="16725" xr:uid="{00000000-0005-0000-0000-00006B640000}"/>
    <cellStyle name="Heading 4 9_REKAP IBT" xfId="10398" xr:uid="{00000000-0005-0000-0000-00006C640000}"/>
    <cellStyle name="Heading1" xfId="27448" xr:uid="{00000000-0005-0000-0000-00006D640000}"/>
    <cellStyle name="Heading2" xfId="27452" xr:uid="{00000000-0005-0000-0000-00006E640000}"/>
    <cellStyle name="Hipertaut 2" xfId="50368" xr:uid="{00000000-0005-0000-0000-00006F640000}"/>
    <cellStyle name="Hyperlink 2" xfId="22580" xr:uid="{00000000-0005-0000-0000-000070640000}"/>
    <cellStyle name="Hyperlink 2 2" xfId="3388" xr:uid="{00000000-0005-0000-0000-000071640000}"/>
    <cellStyle name="Hyperlink 2 3" xfId="50369" xr:uid="{00000000-0005-0000-0000-000072640000}"/>
    <cellStyle name="Input [yellow]" xfId="16454" xr:uid="{00000000-0005-0000-0000-000073640000}"/>
    <cellStyle name="Input [yellow] 2" xfId="25521" xr:uid="{00000000-0005-0000-0000-000074640000}"/>
    <cellStyle name="Input [yellow] 2 2" xfId="19881" xr:uid="{00000000-0005-0000-0000-000075640000}"/>
    <cellStyle name="Input [yellow] 2 2 2" xfId="19887" xr:uid="{00000000-0005-0000-0000-000076640000}"/>
    <cellStyle name="Input [yellow] 2 3" xfId="3656" xr:uid="{00000000-0005-0000-0000-000077640000}"/>
    <cellStyle name="Input [yellow] 2_REKAP IBT" xfId="30099" xr:uid="{00000000-0005-0000-0000-000078640000}"/>
    <cellStyle name="Input [yellow] 3" xfId="25523" xr:uid="{00000000-0005-0000-0000-000079640000}"/>
    <cellStyle name="Input [yellow] 3 2" xfId="30100" xr:uid="{00000000-0005-0000-0000-00007A640000}"/>
    <cellStyle name="Input [yellow] 3 2 2" xfId="6504" xr:uid="{00000000-0005-0000-0000-00007B640000}"/>
    <cellStyle name="Input [yellow] 3 3" xfId="3508" xr:uid="{00000000-0005-0000-0000-00007C640000}"/>
    <cellStyle name="Input [yellow] 3_REKAP IBT" xfId="30103" xr:uid="{00000000-0005-0000-0000-00007D640000}"/>
    <cellStyle name="Input [yellow] 4" xfId="30104" xr:uid="{00000000-0005-0000-0000-00007E640000}"/>
    <cellStyle name="Input [yellow] 4 2" xfId="30105" xr:uid="{00000000-0005-0000-0000-00007F640000}"/>
    <cellStyle name="Input [yellow] 5" xfId="30106" xr:uid="{00000000-0005-0000-0000-000080640000}"/>
    <cellStyle name="Input [yellow] 6" xfId="50370" xr:uid="{00000000-0005-0000-0000-000081640000}"/>
    <cellStyle name="Input [yellow]_REKAP IBT" xfId="10111" xr:uid="{00000000-0005-0000-0000-000082640000}"/>
    <cellStyle name="Input 10" xfId="25854" xr:uid="{00000000-0005-0000-0000-000083640000}"/>
    <cellStyle name="Input 10 2" xfId="25856" xr:uid="{00000000-0005-0000-0000-000084640000}"/>
    <cellStyle name="Input 10 2 2" xfId="25858" xr:uid="{00000000-0005-0000-0000-000085640000}"/>
    <cellStyle name="Input 10 2 2 2" xfId="30107" xr:uid="{00000000-0005-0000-0000-000086640000}"/>
    <cellStyle name="Input 10 2 3" xfId="30108" xr:uid="{00000000-0005-0000-0000-000087640000}"/>
    <cellStyle name="Input 10 2_REKAP IBT" xfId="30109" xr:uid="{00000000-0005-0000-0000-000088640000}"/>
    <cellStyle name="Input 10 3" xfId="25860" xr:uid="{00000000-0005-0000-0000-000089640000}"/>
    <cellStyle name="Input 10 4" xfId="25863" xr:uid="{00000000-0005-0000-0000-00008A640000}"/>
    <cellStyle name="Input 10 5" xfId="30110" xr:uid="{00000000-0005-0000-0000-00008B640000}"/>
    <cellStyle name="Input 10 6" xfId="10222" xr:uid="{00000000-0005-0000-0000-00008C640000}"/>
    <cellStyle name="Input 10 6 2" xfId="20962" xr:uid="{00000000-0005-0000-0000-00008D640000}"/>
    <cellStyle name="Input 10 6 2 2" xfId="30111" xr:uid="{00000000-0005-0000-0000-00008E640000}"/>
    <cellStyle name="Input 10 6 3" xfId="20964" xr:uid="{00000000-0005-0000-0000-00008F640000}"/>
    <cellStyle name="Input 10 6_REKAP IBT" xfId="21769" xr:uid="{00000000-0005-0000-0000-000090640000}"/>
    <cellStyle name="Input 10_REKAP IBT" xfId="25865" xr:uid="{00000000-0005-0000-0000-000091640000}"/>
    <cellStyle name="Input 11" xfId="25867" xr:uid="{00000000-0005-0000-0000-000092640000}"/>
    <cellStyle name="Input 11 2" xfId="25870" xr:uid="{00000000-0005-0000-0000-000093640000}"/>
    <cellStyle name="Input 11 3" xfId="30112" xr:uid="{00000000-0005-0000-0000-000094640000}"/>
    <cellStyle name="Input 11 4" xfId="25752" xr:uid="{00000000-0005-0000-0000-000095640000}"/>
    <cellStyle name="Input 11 5" xfId="30113" xr:uid="{00000000-0005-0000-0000-000096640000}"/>
    <cellStyle name="Input 11 5 2" xfId="30114" xr:uid="{00000000-0005-0000-0000-000097640000}"/>
    <cellStyle name="Input 11 5 2 2" xfId="24614" xr:uid="{00000000-0005-0000-0000-000098640000}"/>
    <cellStyle name="Input 11 5 3" xfId="29025" xr:uid="{00000000-0005-0000-0000-000099640000}"/>
    <cellStyle name="Input 11 5_REKAP IBT" xfId="28466" xr:uid="{00000000-0005-0000-0000-00009A640000}"/>
    <cellStyle name="Input 11_REKAP IBT" xfId="30115" xr:uid="{00000000-0005-0000-0000-00009B640000}"/>
    <cellStyle name="Input 12" xfId="25872" xr:uid="{00000000-0005-0000-0000-00009C640000}"/>
    <cellStyle name="Input 12 2" xfId="25874" xr:uid="{00000000-0005-0000-0000-00009D640000}"/>
    <cellStyle name="Input 12 3" xfId="30116" xr:uid="{00000000-0005-0000-0000-00009E640000}"/>
    <cellStyle name="Input 12 4" xfId="30117" xr:uid="{00000000-0005-0000-0000-00009F640000}"/>
    <cellStyle name="Input 12 5" xfId="30118" xr:uid="{00000000-0005-0000-0000-0000A0640000}"/>
    <cellStyle name="Input 12 5 2" xfId="30119" xr:uid="{00000000-0005-0000-0000-0000A1640000}"/>
    <cellStyle name="Input 12 5 2 2" xfId="30120" xr:uid="{00000000-0005-0000-0000-0000A2640000}"/>
    <cellStyle name="Input 12 5 3" xfId="28117" xr:uid="{00000000-0005-0000-0000-0000A3640000}"/>
    <cellStyle name="Input 12 5_REKAP IBT" xfId="30121" xr:uid="{00000000-0005-0000-0000-0000A4640000}"/>
    <cellStyle name="Input 12_REKAP IBT" xfId="30122" xr:uid="{00000000-0005-0000-0000-0000A5640000}"/>
    <cellStyle name="Input 13" xfId="9460" xr:uid="{00000000-0005-0000-0000-0000A6640000}"/>
    <cellStyle name="Input 13 2" xfId="30123" xr:uid="{00000000-0005-0000-0000-0000A7640000}"/>
    <cellStyle name="Input 13 3" xfId="28050" xr:uid="{00000000-0005-0000-0000-0000A8640000}"/>
    <cellStyle name="Input 13 4" xfId="30124" xr:uid="{00000000-0005-0000-0000-0000A9640000}"/>
    <cellStyle name="Input 13 5" xfId="30125" xr:uid="{00000000-0005-0000-0000-0000AA640000}"/>
    <cellStyle name="Input 13 5 2" xfId="7863" xr:uid="{00000000-0005-0000-0000-0000AB640000}"/>
    <cellStyle name="Input 13 5 2 2" xfId="30126" xr:uid="{00000000-0005-0000-0000-0000AC640000}"/>
    <cellStyle name="Input 13 5 3" xfId="30127" xr:uid="{00000000-0005-0000-0000-0000AD640000}"/>
    <cellStyle name="Input 13 5_REKAP IBT" xfId="30128" xr:uid="{00000000-0005-0000-0000-0000AE640000}"/>
    <cellStyle name="Input 13_REKAP IBT" xfId="30129" xr:uid="{00000000-0005-0000-0000-0000AF640000}"/>
    <cellStyle name="Input 14" xfId="30130" xr:uid="{00000000-0005-0000-0000-0000B0640000}"/>
    <cellStyle name="Input 14 2" xfId="16313" xr:uid="{00000000-0005-0000-0000-0000B1640000}"/>
    <cellStyle name="Input 14 3" xfId="16328" xr:uid="{00000000-0005-0000-0000-0000B2640000}"/>
    <cellStyle name="Input 14 4" xfId="16344" xr:uid="{00000000-0005-0000-0000-0000B3640000}"/>
    <cellStyle name="Input 14 5" xfId="16360" xr:uid="{00000000-0005-0000-0000-0000B4640000}"/>
    <cellStyle name="Input 14 5 2" xfId="16363" xr:uid="{00000000-0005-0000-0000-0000B5640000}"/>
    <cellStyle name="Input 14 5 2 2" xfId="16366" xr:uid="{00000000-0005-0000-0000-0000B6640000}"/>
    <cellStyle name="Input 14 5 3" xfId="16369" xr:uid="{00000000-0005-0000-0000-0000B7640000}"/>
    <cellStyle name="Input 14 5_REKAP IBT" xfId="15487" xr:uid="{00000000-0005-0000-0000-0000B8640000}"/>
    <cellStyle name="Input 14_REKAP IBT" xfId="16551" xr:uid="{00000000-0005-0000-0000-0000B9640000}"/>
    <cellStyle name="Input 15" xfId="30131" xr:uid="{00000000-0005-0000-0000-0000BA640000}"/>
    <cellStyle name="Input 15 2" xfId="30133" xr:uid="{00000000-0005-0000-0000-0000BB640000}"/>
    <cellStyle name="Input 15 3" xfId="30135" xr:uid="{00000000-0005-0000-0000-0000BC640000}"/>
    <cellStyle name="Input 15 4" xfId="30136" xr:uid="{00000000-0005-0000-0000-0000BD640000}"/>
    <cellStyle name="Input 15 5" xfId="4671" xr:uid="{00000000-0005-0000-0000-0000BE640000}"/>
    <cellStyle name="Input 15 5 2" xfId="23036" xr:uid="{00000000-0005-0000-0000-0000BF640000}"/>
    <cellStyle name="Input 15 5 2 2" xfId="3871" xr:uid="{00000000-0005-0000-0000-0000C0640000}"/>
    <cellStyle name="Input 15 5 3" xfId="23038" xr:uid="{00000000-0005-0000-0000-0000C1640000}"/>
    <cellStyle name="Input 15 5_REKAP IBT" xfId="10480" xr:uid="{00000000-0005-0000-0000-0000C2640000}"/>
    <cellStyle name="Input 15_REKAP IBT" xfId="29999" xr:uid="{00000000-0005-0000-0000-0000C3640000}"/>
    <cellStyle name="Input 16" xfId="30137" xr:uid="{00000000-0005-0000-0000-0000C4640000}"/>
    <cellStyle name="Input 16 2" xfId="30139" xr:uid="{00000000-0005-0000-0000-0000C5640000}"/>
    <cellStyle name="Input 16 3" xfId="30141" xr:uid="{00000000-0005-0000-0000-0000C6640000}"/>
    <cellStyle name="Input 16 4" xfId="30142" xr:uid="{00000000-0005-0000-0000-0000C7640000}"/>
    <cellStyle name="Input 16 5" xfId="23077" xr:uid="{00000000-0005-0000-0000-0000C8640000}"/>
    <cellStyle name="Input 16 5 2" xfId="23079" xr:uid="{00000000-0005-0000-0000-0000C9640000}"/>
    <cellStyle name="Input 16 5 2 2" xfId="23081" xr:uid="{00000000-0005-0000-0000-0000CA640000}"/>
    <cellStyle name="Input 16 5 3" xfId="23083" xr:uid="{00000000-0005-0000-0000-0000CB640000}"/>
    <cellStyle name="Input 16 5_REKAP IBT" xfId="23089" xr:uid="{00000000-0005-0000-0000-0000CC640000}"/>
    <cellStyle name="Input 16_REKAP IBT" xfId="30143" xr:uid="{00000000-0005-0000-0000-0000CD640000}"/>
    <cellStyle name="Input 17" xfId="23814" xr:uid="{00000000-0005-0000-0000-0000CE640000}"/>
    <cellStyle name="Input 17 2" xfId="30145" xr:uid="{00000000-0005-0000-0000-0000CF640000}"/>
    <cellStyle name="Input 17 3" xfId="24922" xr:uid="{00000000-0005-0000-0000-0000D0640000}"/>
    <cellStyle name="Input 17 4" xfId="30147" xr:uid="{00000000-0005-0000-0000-0000D1640000}"/>
    <cellStyle name="Input 17 5" xfId="23093" xr:uid="{00000000-0005-0000-0000-0000D2640000}"/>
    <cellStyle name="Input 17 5 2" xfId="23095" xr:uid="{00000000-0005-0000-0000-0000D3640000}"/>
    <cellStyle name="Input 17 5 2 2" xfId="30149" xr:uid="{00000000-0005-0000-0000-0000D4640000}"/>
    <cellStyle name="Input 17 5 3" xfId="30150" xr:uid="{00000000-0005-0000-0000-0000D5640000}"/>
    <cellStyle name="Input 17 5_REKAP IBT" xfId="2711" xr:uid="{00000000-0005-0000-0000-0000D6640000}"/>
    <cellStyle name="Input 17_REKAP IBT" xfId="30151" xr:uid="{00000000-0005-0000-0000-0000D7640000}"/>
    <cellStyle name="Input 18" xfId="30153" xr:uid="{00000000-0005-0000-0000-0000D8640000}"/>
    <cellStyle name="Input 18 2" xfId="18887" xr:uid="{00000000-0005-0000-0000-0000D9640000}"/>
    <cellStyle name="Input 18_REKAP IBT" xfId="30155" xr:uid="{00000000-0005-0000-0000-0000DA640000}"/>
    <cellStyle name="Input 19" xfId="30157" xr:uid="{00000000-0005-0000-0000-0000DB640000}"/>
    <cellStyle name="Input 19 2" xfId="24413" xr:uid="{00000000-0005-0000-0000-0000DC640000}"/>
    <cellStyle name="Input 19_REKAP IBT" xfId="30159" xr:uid="{00000000-0005-0000-0000-0000DD640000}"/>
    <cellStyle name="Input 2" xfId="30161" xr:uid="{00000000-0005-0000-0000-0000DE640000}"/>
    <cellStyle name="Input 2 10" xfId="13183" xr:uid="{00000000-0005-0000-0000-0000DF640000}"/>
    <cellStyle name="Input 2 10 2" xfId="17471" xr:uid="{00000000-0005-0000-0000-0000E0640000}"/>
    <cellStyle name="Input 2 10 2 2" xfId="17474" xr:uid="{00000000-0005-0000-0000-0000E1640000}"/>
    <cellStyle name="Input 2 10 3" xfId="17477" xr:uid="{00000000-0005-0000-0000-0000E2640000}"/>
    <cellStyle name="Input 2 10_REKAP IBT" xfId="30163" xr:uid="{00000000-0005-0000-0000-0000E3640000}"/>
    <cellStyle name="Input 2 11" xfId="13185" xr:uid="{00000000-0005-0000-0000-0000E4640000}"/>
    <cellStyle name="Input 2 11 2" xfId="24271" xr:uid="{00000000-0005-0000-0000-0000E5640000}"/>
    <cellStyle name="Input 2 11 2 2" xfId="30164" xr:uid="{00000000-0005-0000-0000-0000E6640000}"/>
    <cellStyle name="Input 2 11 3" xfId="30165" xr:uid="{00000000-0005-0000-0000-0000E7640000}"/>
    <cellStyle name="Input 2 11_REKAP IBT" xfId="30166" xr:uid="{00000000-0005-0000-0000-0000E8640000}"/>
    <cellStyle name="Input 2 12" xfId="17346" xr:uid="{00000000-0005-0000-0000-0000E9640000}"/>
    <cellStyle name="Input 2 12 2" xfId="24279" xr:uid="{00000000-0005-0000-0000-0000EA640000}"/>
    <cellStyle name="Input 2 12 2 2" xfId="30167" xr:uid="{00000000-0005-0000-0000-0000EB640000}"/>
    <cellStyle name="Input 2 12 3" xfId="30168" xr:uid="{00000000-0005-0000-0000-0000EC640000}"/>
    <cellStyle name="Input 2 12_REKAP IBT" xfId="6447" xr:uid="{00000000-0005-0000-0000-0000ED640000}"/>
    <cellStyle name="Input 2 13" xfId="30169" xr:uid="{00000000-0005-0000-0000-0000EE640000}"/>
    <cellStyle name="Input 2 13 2" xfId="30170" xr:uid="{00000000-0005-0000-0000-0000EF640000}"/>
    <cellStyle name="Input 2 13 2 2" xfId="30171" xr:uid="{00000000-0005-0000-0000-0000F0640000}"/>
    <cellStyle name="Input 2 13 3" xfId="30172" xr:uid="{00000000-0005-0000-0000-0000F1640000}"/>
    <cellStyle name="Input 2 13_REKAP IBT" xfId="1178" xr:uid="{00000000-0005-0000-0000-0000F2640000}"/>
    <cellStyle name="Input 2 14" xfId="30173" xr:uid="{00000000-0005-0000-0000-0000F3640000}"/>
    <cellStyle name="Input 2 14 2" xfId="40" xr:uid="{00000000-0005-0000-0000-0000F4640000}"/>
    <cellStyle name="Input 2 14 2 2" xfId="332" xr:uid="{00000000-0005-0000-0000-0000F5640000}"/>
    <cellStyle name="Input 2 14 3" xfId="338" xr:uid="{00000000-0005-0000-0000-0000F6640000}"/>
    <cellStyle name="Input 2 14_REKAP IBT" xfId="9372" xr:uid="{00000000-0005-0000-0000-0000F7640000}"/>
    <cellStyle name="Input 2 15" xfId="27814" xr:uid="{00000000-0005-0000-0000-0000F8640000}"/>
    <cellStyle name="Input 2 15 2" xfId="451" xr:uid="{00000000-0005-0000-0000-0000F9640000}"/>
    <cellStyle name="Input 2 15 2 2" xfId="17813" xr:uid="{00000000-0005-0000-0000-0000FA640000}"/>
    <cellStyle name="Input 2 15 3" xfId="458" xr:uid="{00000000-0005-0000-0000-0000FB640000}"/>
    <cellStyle name="Input 2 15_REKAP IBT" xfId="27817" xr:uid="{00000000-0005-0000-0000-0000FC640000}"/>
    <cellStyle name="Input 2 16" xfId="27820" xr:uid="{00000000-0005-0000-0000-0000FD640000}"/>
    <cellStyle name="Input 2 16 2" xfId="536" xr:uid="{00000000-0005-0000-0000-0000FE640000}"/>
    <cellStyle name="Input 2 16 2 2" xfId="27823" xr:uid="{00000000-0005-0000-0000-0000FF640000}"/>
    <cellStyle name="Input 2 16 3" xfId="542" xr:uid="{00000000-0005-0000-0000-000000650000}"/>
    <cellStyle name="Input 2 16_REKAP IBT" xfId="27827" xr:uid="{00000000-0005-0000-0000-000001650000}"/>
    <cellStyle name="Input 2 17" xfId="27830" xr:uid="{00000000-0005-0000-0000-000002650000}"/>
    <cellStyle name="Input 2 17 2" xfId="611" xr:uid="{00000000-0005-0000-0000-000003650000}"/>
    <cellStyle name="Input 2 17 2 2" xfId="3142" xr:uid="{00000000-0005-0000-0000-000004650000}"/>
    <cellStyle name="Input 2 17 3" xfId="615" xr:uid="{00000000-0005-0000-0000-000005650000}"/>
    <cellStyle name="Input 2 17_REKAP IBT" xfId="30174" xr:uid="{00000000-0005-0000-0000-000006650000}"/>
    <cellStyle name="Input 2 18" xfId="27359" xr:uid="{00000000-0005-0000-0000-000007650000}"/>
    <cellStyle name="Input 2 18 2" xfId="686" xr:uid="{00000000-0005-0000-0000-000008650000}"/>
    <cellStyle name="Input 2 18 2 2" xfId="11474" xr:uid="{00000000-0005-0000-0000-000009650000}"/>
    <cellStyle name="Input 2 18 3" xfId="695" xr:uid="{00000000-0005-0000-0000-00000A650000}"/>
    <cellStyle name="Input 2 18_REKAP IBT" xfId="30176" xr:uid="{00000000-0005-0000-0000-00000B650000}"/>
    <cellStyle name="Input 2 19" xfId="24580" xr:uid="{00000000-0005-0000-0000-00000C650000}"/>
    <cellStyle name="Input 2 19 2" xfId="376" xr:uid="{00000000-0005-0000-0000-00000D650000}"/>
    <cellStyle name="Input 2 19 2 2" xfId="12099" xr:uid="{00000000-0005-0000-0000-00000E650000}"/>
    <cellStyle name="Input 2 19 3" xfId="821" xr:uid="{00000000-0005-0000-0000-00000F650000}"/>
    <cellStyle name="Input 2 19_REKAP IBT" xfId="30178" xr:uid="{00000000-0005-0000-0000-000010650000}"/>
    <cellStyle name="Input 2 2" xfId="30180" xr:uid="{00000000-0005-0000-0000-000011650000}"/>
    <cellStyle name="Input 2 2 2" xfId="30181" xr:uid="{00000000-0005-0000-0000-000012650000}"/>
    <cellStyle name="Input 2 2 2 2" xfId="30182" xr:uid="{00000000-0005-0000-0000-000013650000}"/>
    <cellStyle name="Input 2 2 3" xfId="30183" xr:uid="{00000000-0005-0000-0000-000014650000}"/>
    <cellStyle name="Input 2 2 4" xfId="30184" xr:uid="{00000000-0005-0000-0000-000015650000}"/>
    <cellStyle name="Input 2 2 5" xfId="50371" xr:uid="{00000000-0005-0000-0000-000016650000}"/>
    <cellStyle name="Input 2 2_REKAP IBT" xfId="30185" xr:uid="{00000000-0005-0000-0000-000017650000}"/>
    <cellStyle name="Input 2 20" xfId="27815" xr:uid="{00000000-0005-0000-0000-000018650000}"/>
    <cellStyle name="Input 2 20 2" xfId="452" xr:uid="{00000000-0005-0000-0000-000019650000}"/>
    <cellStyle name="Input 2 20 2 2" xfId="17814" xr:uid="{00000000-0005-0000-0000-00001A650000}"/>
    <cellStyle name="Input 2 20 3" xfId="459" xr:uid="{00000000-0005-0000-0000-00001B650000}"/>
    <cellStyle name="Input 2 20_REKAP IBT" xfId="27818" xr:uid="{00000000-0005-0000-0000-00001C650000}"/>
    <cellStyle name="Input 2 21" xfId="27821" xr:uid="{00000000-0005-0000-0000-00001D650000}"/>
    <cellStyle name="Input 2 21 2" xfId="537" xr:uid="{00000000-0005-0000-0000-00001E650000}"/>
    <cellStyle name="Input 2 21 2 2" xfId="27824" xr:uid="{00000000-0005-0000-0000-00001F650000}"/>
    <cellStyle name="Input 2 21 3" xfId="543" xr:uid="{00000000-0005-0000-0000-000020650000}"/>
    <cellStyle name="Input 2 21_REKAP IBT" xfId="27828" xr:uid="{00000000-0005-0000-0000-000021650000}"/>
    <cellStyle name="Input 2 22" xfId="27831" xr:uid="{00000000-0005-0000-0000-000022650000}"/>
    <cellStyle name="Input 2 22 2" xfId="612" xr:uid="{00000000-0005-0000-0000-000023650000}"/>
    <cellStyle name="Input 2 22 2 2" xfId="3143" xr:uid="{00000000-0005-0000-0000-000024650000}"/>
    <cellStyle name="Input 2 22 3" xfId="616" xr:uid="{00000000-0005-0000-0000-000025650000}"/>
    <cellStyle name="Input 2 22_REKAP IBT" xfId="30175" xr:uid="{00000000-0005-0000-0000-000026650000}"/>
    <cellStyle name="Input 2 23" xfId="27360" xr:uid="{00000000-0005-0000-0000-000027650000}"/>
    <cellStyle name="Input 2 23 2" xfId="687" xr:uid="{00000000-0005-0000-0000-000028650000}"/>
    <cellStyle name="Input 2 23 2 2" xfId="11475" xr:uid="{00000000-0005-0000-0000-000029650000}"/>
    <cellStyle name="Input 2 23 3" xfId="696" xr:uid="{00000000-0005-0000-0000-00002A650000}"/>
    <cellStyle name="Input 2 23_REKAP IBT" xfId="30177" xr:uid="{00000000-0005-0000-0000-00002B650000}"/>
    <cellStyle name="Input 2 24" xfId="24581" xr:uid="{00000000-0005-0000-0000-00002C650000}"/>
    <cellStyle name="Input 2 24 2" xfId="377" xr:uid="{00000000-0005-0000-0000-00002D650000}"/>
    <cellStyle name="Input 2 24 2 2" xfId="12100" xr:uid="{00000000-0005-0000-0000-00002E650000}"/>
    <cellStyle name="Input 2 24 3" xfId="822" xr:uid="{00000000-0005-0000-0000-00002F650000}"/>
    <cellStyle name="Input 2 24_REKAP IBT" xfId="30179" xr:uid="{00000000-0005-0000-0000-000030650000}"/>
    <cellStyle name="Input 2 25" xfId="22264" xr:uid="{00000000-0005-0000-0000-000031650000}"/>
    <cellStyle name="Input 2 25 2" xfId="912" xr:uid="{00000000-0005-0000-0000-000032650000}"/>
    <cellStyle name="Input 2 25 2 2" xfId="18093" xr:uid="{00000000-0005-0000-0000-000033650000}"/>
    <cellStyle name="Input 2 25 3" xfId="918" xr:uid="{00000000-0005-0000-0000-000034650000}"/>
    <cellStyle name="Input 2 25_REKAP IBT" xfId="30187" xr:uid="{00000000-0005-0000-0000-000035650000}"/>
    <cellStyle name="Input 2 26" xfId="24587" xr:uid="{00000000-0005-0000-0000-000036650000}"/>
    <cellStyle name="Input 2 26 2" xfId="989" xr:uid="{00000000-0005-0000-0000-000037650000}"/>
    <cellStyle name="Input 2 26 2 2" xfId="28734" xr:uid="{00000000-0005-0000-0000-000038650000}"/>
    <cellStyle name="Input 2 26 3" xfId="991" xr:uid="{00000000-0005-0000-0000-000039650000}"/>
    <cellStyle name="Input 2 26_REKAP IBT" xfId="30188" xr:uid="{00000000-0005-0000-0000-00003A650000}"/>
    <cellStyle name="Input 2 27" xfId="30189" xr:uid="{00000000-0005-0000-0000-00003B650000}"/>
    <cellStyle name="Input 2 27 2" xfId="1057" xr:uid="{00000000-0005-0000-0000-00003C650000}"/>
    <cellStyle name="Input 2 27 2 2" xfId="30191" xr:uid="{00000000-0005-0000-0000-00003D650000}"/>
    <cellStyle name="Input 2 27 3" xfId="30192" xr:uid="{00000000-0005-0000-0000-00003E650000}"/>
    <cellStyle name="Input 2 27_REKAP IBT" xfId="30193" xr:uid="{00000000-0005-0000-0000-00003F650000}"/>
    <cellStyle name="Input 2 28" xfId="30194" xr:uid="{00000000-0005-0000-0000-000040650000}"/>
    <cellStyle name="Input 2 28 2" xfId="1082" xr:uid="{00000000-0005-0000-0000-000041650000}"/>
    <cellStyle name="Input 2 28 2 2" xfId="12440" xr:uid="{00000000-0005-0000-0000-000042650000}"/>
    <cellStyle name="Input 2 28 3" xfId="30196" xr:uid="{00000000-0005-0000-0000-000043650000}"/>
    <cellStyle name="Input 2 28_REKAP IBT" xfId="30197" xr:uid="{00000000-0005-0000-0000-000044650000}"/>
    <cellStyle name="Input 2 29" xfId="30198" xr:uid="{00000000-0005-0000-0000-000045650000}"/>
    <cellStyle name="Input 2 29 2" xfId="5909" xr:uid="{00000000-0005-0000-0000-000046650000}"/>
    <cellStyle name="Input 2 3" xfId="30202" xr:uid="{00000000-0005-0000-0000-000047650000}"/>
    <cellStyle name="Input 2 3 2" xfId="30203" xr:uid="{00000000-0005-0000-0000-000048650000}"/>
    <cellStyle name="Input 2 3 2 2" xfId="30204" xr:uid="{00000000-0005-0000-0000-000049650000}"/>
    <cellStyle name="Input 2 3 3" xfId="128" xr:uid="{00000000-0005-0000-0000-00004A650000}"/>
    <cellStyle name="Input 2 3_REKAP IBT" xfId="30205" xr:uid="{00000000-0005-0000-0000-00004B650000}"/>
    <cellStyle name="Input 2 30" xfId="22265" xr:uid="{00000000-0005-0000-0000-00004C650000}"/>
    <cellStyle name="Input 2 31" xfId="24588" xr:uid="{00000000-0005-0000-0000-00004D650000}"/>
    <cellStyle name="Input 2 32" xfId="30190" xr:uid="{00000000-0005-0000-0000-00004E650000}"/>
    <cellStyle name="Input 2 33" xfId="30195" xr:uid="{00000000-0005-0000-0000-00004F650000}"/>
    <cellStyle name="Input 2 34" xfId="30199" xr:uid="{00000000-0005-0000-0000-000050650000}"/>
    <cellStyle name="Input 2 35" xfId="50073" xr:uid="{00000000-0005-0000-0000-000051650000}"/>
    <cellStyle name="Input 2 4" xfId="14397" xr:uid="{00000000-0005-0000-0000-000052650000}"/>
    <cellStyle name="Input 2 4 2" xfId="25886" xr:uid="{00000000-0005-0000-0000-000053650000}"/>
    <cellStyle name="Input 2 4 2 2" xfId="25890" xr:uid="{00000000-0005-0000-0000-000054650000}"/>
    <cellStyle name="Input 2 4 3" xfId="25892" xr:uid="{00000000-0005-0000-0000-000055650000}"/>
    <cellStyle name="Input 2 4_REKAP IBT" xfId="30206" xr:uid="{00000000-0005-0000-0000-000056650000}"/>
    <cellStyle name="Input 2 5" xfId="11824" xr:uid="{00000000-0005-0000-0000-000057650000}"/>
    <cellStyle name="Input 2 5 2" xfId="25908" xr:uid="{00000000-0005-0000-0000-000058650000}"/>
    <cellStyle name="Input 2 5 2 2" xfId="25910" xr:uid="{00000000-0005-0000-0000-000059650000}"/>
    <cellStyle name="Input 2 5 3" xfId="25912" xr:uid="{00000000-0005-0000-0000-00005A650000}"/>
    <cellStyle name="Input 2 5_REKAP IBT" xfId="30207" xr:uid="{00000000-0005-0000-0000-00005B650000}"/>
    <cellStyle name="Input 2 6" xfId="30208" xr:uid="{00000000-0005-0000-0000-00005C650000}"/>
    <cellStyle name="Input 2 6 2" xfId="30209" xr:uid="{00000000-0005-0000-0000-00005D650000}"/>
    <cellStyle name="Input 2 6 2 2" xfId="30210" xr:uid="{00000000-0005-0000-0000-00005E650000}"/>
    <cellStyle name="Input 2 6 3" xfId="27096" xr:uid="{00000000-0005-0000-0000-00005F650000}"/>
    <cellStyle name="Input 2 6_REKAP IBT" xfId="23652" xr:uid="{00000000-0005-0000-0000-000060650000}"/>
    <cellStyle name="Input 2 7" xfId="30211" xr:uid="{00000000-0005-0000-0000-000061650000}"/>
    <cellStyle name="Input 2 7 2" xfId="30212" xr:uid="{00000000-0005-0000-0000-000062650000}"/>
    <cellStyle name="Input 2 7 2 2" xfId="30213" xr:uid="{00000000-0005-0000-0000-000063650000}"/>
    <cellStyle name="Input 2 7 3" xfId="30214" xr:uid="{00000000-0005-0000-0000-000064650000}"/>
    <cellStyle name="Input 2 7_REKAP IBT" xfId="30217" xr:uid="{00000000-0005-0000-0000-000065650000}"/>
    <cellStyle name="Input 2 8" xfId="28060" xr:uid="{00000000-0005-0000-0000-000066650000}"/>
    <cellStyle name="Input 2 8 2" xfId="28063" xr:uid="{00000000-0005-0000-0000-000067650000}"/>
    <cellStyle name="Input 2 8 2 2" xfId="30218" xr:uid="{00000000-0005-0000-0000-000068650000}"/>
    <cellStyle name="Input 2 8 3" xfId="30219" xr:uid="{00000000-0005-0000-0000-000069650000}"/>
    <cellStyle name="Input 2 8_REKAP IBT" xfId="30220" xr:uid="{00000000-0005-0000-0000-00006A650000}"/>
    <cellStyle name="Input 2 9" xfId="28066" xr:uid="{00000000-0005-0000-0000-00006B650000}"/>
    <cellStyle name="Input 2 9 2" xfId="28069" xr:uid="{00000000-0005-0000-0000-00006C650000}"/>
    <cellStyle name="Input 2 9 2 2" xfId="30221" xr:uid="{00000000-0005-0000-0000-00006D650000}"/>
    <cellStyle name="Input 2 9 3" xfId="30224" xr:uid="{00000000-0005-0000-0000-00006E650000}"/>
    <cellStyle name="Input 2 9_REKAP IBT" xfId="18437" xr:uid="{00000000-0005-0000-0000-00006F650000}"/>
    <cellStyle name="Input 2_REKAP IBT" xfId="30225" xr:uid="{00000000-0005-0000-0000-000070650000}"/>
    <cellStyle name="Input 20" xfId="30132" xr:uid="{00000000-0005-0000-0000-000071650000}"/>
    <cellStyle name="Input 20 2" xfId="30134" xr:uid="{00000000-0005-0000-0000-000072650000}"/>
    <cellStyle name="Input 20_REKAP IBT" xfId="30000" xr:uid="{00000000-0005-0000-0000-000073650000}"/>
    <cellStyle name="Input 21" xfId="30138" xr:uid="{00000000-0005-0000-0000-000074650000}"/>
    <cellStyle name="Input 21 2" xfId="30140" xr:uid="{00000000-0005-0000-0000-000075650000}"/>
    <cellStyle name="Input 21_REKAP IBT" xfId="30144" xr:uid="{00000000-0005-0000-0000-000076650000}"/>
    <cellStyle name="Input 22" xfId="23815" xr:uid="{00000000-0005-0000-0000-000077650000}"/>
    <cellStyle name="Input 22 2" xfId="30146" xr:uid="{00000000-0005-0000-0000-000078650000}"/>
    <cellStyle name="Input 22_REKAP IBT" xfId="30152" xr:uid="{00000000-0005-0000-0000-000079650000}"/>
    <cellStyle name="Input 23" xfId="30154" xr:uid="{00000000-0005-0000-0000-00007A650000}"/>
    <cellStyle name="Input 23 2" xfId="18888" xr:uid="{00000000-0005-0000-0000-00007B650000}"/>
    <cellStyle name="Input 23_REKAP IBT" xfId="30156" xr:uid="{00000000-0005-0000-0000-00007C650000}"/>
    <cellStyle name="Input 24" xfId="30158" xr:uid="{00000000-0005-0000-0000-00007D650000}"/>
    <cellStyle name="Input 24 2" xfId="24414" xr:uid="{00000000-0005-0000-0000-00007E650000}"/>
    <cellStyle name="Input 24_REKAP IBT" xfId="30160" xr:uid="{00000000-0005-0000-0000-00007F650000}"/>
    <cellStyle name="Input 25" xfId="30226" xr:uid="{00000000-0005-0000-0000-000080650000}"/>
    <cellStyle name="Input 25 2" xfId="30228" xr:uid="{00000000-0005-0000-0000-000081650000}"/>
    <cellStyle name="Input 25_REKAP IBT" xfId="30230" xr:uid="{00000000-0005-0000-0000-000082650000}"/>
    <cellStyle name="Input 26" xfId="30232" xr:uid="{00000000-0005-0000-0000-000083650000}"/>
    <cellStyle name="Input 26 2" xfId="30234" xr:uid="{00000000-0005-0000-0000-000084650000}"/>
    <cellStyle name="Input 26_REKAP IBT" xfId="30236" xr:uid="{00000000-0005-0000-0000-000085650000}"/>
    <cellStyle name="Input 27" xfId="30239" xr:uid="{00000000-0005-0000-0000-000086650000}"/>
    <cellStyle name="Input 27 2" xfId="30242" xr:uid="{00000000-0005-0000-0000-000087650000}"/>
    <cellStyle name="Input 27_REKAP IBT" xfId="21311" xr:uid="{00000000-0005-0000-0000-000088650000}"/>
    <cellStyle name="Input 28" xfId="30245" xr:uid="{00000000-0005-0000-0000-000089650000}"/>
    <cellStyle name="Input 28 2" xfId="30247" xr:uid="{00000000-0005-0000-0000-00008A650000}"/>
    <cellStyle name="Input 28_REKAP IBT" xfId="1592" xr:uid="{00000000-0005-0000-0000-00008B650000}"/>
    <cellStyle name="Input 29" xfId="172" xr:uid="{00000000-0005-0000-0000-00008C650000}"/>
    <cellStyle name="Input 29 2" xfId="30250" xr:uid="{00000000-0005-0000-0000-00008D650000}"/>
    <cellStyle name="Input 29_REKAP IBT" xfId="30252" xr:uid="{00000000-0005-0000-0000-00008E650000}"/>
    <cellStyle name="Input 3" xfId="30254" xr:uid="{00000000-0005-0000-0000-00008F650000}"/>
    <cellStyle name="Input 3 10" xfId="2033" xr:uid="{00000000-0005-0000-0000-000090650000}"/>
    <cellStyle name="Input 3 10 2" xfId="19949" xr:uid="{00000000-0005-0000-0000-000091650000}"/>
    <cellStyle name="Input 3 10 2 2" xfId="19123" xr:uid="{00000000-0005-0000-0000-000092650000}"/>
    <cellStyle name="Input 3 10 3" xfId="19951" xr:uid="{00000000-0005-0000-0000-000093650000}"/>
    <cellStyle name="Input 3 10_REKAP IBT" xfId="2239" xr:uid="{00000000-0005-0000-0000-000094650000}"/>
    <cellStyle name="Input 3 11" xfId="18281" xr:uid="{00000000-0005-0000-0000-000095650000}"/>
    <cellStyle name="Input 3 11 2" xfId="20011" xr:uid="{00000000-0005-0000-0000-000096650000}"/>
    <cellStyle name="Input 3 11 2 2" xfId="30256" xr:uid="{00000000-0005-0000-0000-000097650000}"/>
    <cellStyle name="Input 3 11 3" xfId="20013" xr:uid="{00000000-0005-0000-0000-000098650000}"/>
    <cellStyle name="Input 3 11_REKAP IBT" xfId="30258" xr:uid="{00000000-0005-0000-0000-000099650000}"/>
    <cellStyle name="Input 3 12" xfId="30262" xr:uid="{00000000-0005-0000-0000-00009A650000}"/>
    <cellStyle name="Input 3 12 2" xfId="6461" xr:uid="{00000000-0005-0000-0000-00009B650000}"/>
    <cellStyle name="Input 3 12 2 2" xfId="30263" xr:uid="{00000000-0005-0000-0000-00009C650000}"/>
    <cellStyle name="Input 3 12 3" xfId="20048" xr:uid="{00000000-0005-0000-0000-00009D650000}"/>
    <cellStyle name="Input 3 12_REKAP IBT" xfId="30264" xr:uid="{00000000-0005-0000-0000-00009E650000}"/>
    <cellStyle name="Input 3 13" xfId="24684" xr:uid="{00000000-0005-0000-0000-00009F650000}"/>
    <cellStyle name="Input 3 13 2" xfId="20057" xr:uid="{00000000-0005-0000-0000-0000A0650000}"/>
    <cellStyle name="Input 3 13 2 2" xfId="30267" xr:uid="{00000000-0005-0000-0000-0000A1650000}"/>
    <cellStyle name="Input 3 13 3" xfId="20059" xr:uid="{00000000-0005-0000-0000-0000A2650000}"/>
    <cellStyle name="Input 3 13_REKAP IBT" xfId="30272" xr:uid="{00000000-0005-0000-0000-0000A3650000}"/>
    <cellStyle name="Input 3 14" xfId="22742" xr:uid="{00000000-0005-0000-0000-0000A4650000}"/>
    <cellStyle name="Input 3 14 2" xfId="6417" xr:uid="{00000000-0005-0000-0000-0000A5650000}"/>
    <cellStyle name="Input 3 14 2 2" xfId="6422" xr:uid="{00000000-0005-0000-0000-0000A6650000}"/>
    <cellStyle name="Input 3 14 3" xfId="6424" xr:uid="{00000000-0005-0000-0000-0000A7650000}"/>
    <cellStyle name="Input 3 14_REKAP IBT" xfId="30273" xr:uid="{00000000-0005-0000-0000-0000A8650000}"/>
    <cellStyle name="Input 3 15" xfId="22744" xr:uid="{00000000-0005-0000-0000-0000A9650000}"/>
    <cellStyle name="Input 3 15 2" xfId="5553" xr:uid="{00000000-0005-0000-0000-0000AA650000}"/>
    <cellStyle name="Input 3 15 2 2" xfId="22869" xr:uid="{00000000-0005-0000-0000-0000AB650000}"/>
    <cellStyle name="Input 3 15 3" xfId="6446" xr:uid="{00000000-0005-0000-0000-0000AC650000}"/>
    <cellStyle name="Input 3 15_REKAP IBT" xfId="30275" xr:uid="{00000000-0005-0000-0000-0000AD650000}"/>
    <cellStyle name="Input 3 16" xfId="22746" xr:uid="{00000000-0005-0000-0000-0000AE650000}"/>
    <cellStyle name="Input 3 16 2" xfId="6474" xr:uid="{00000000-0005-0000-0000-0000AF650000}"/>
    <cellStyle name="Input 3 17" xfId="22748" xr:uid="{00000000-0005-0000-0000-0000B0650000}"/>
    <cellStyle name="Input 3 18" xfId="50197" xr:uid="{00000000-0005-0000-0000-0000B1650000}"/>
    <cellStyle name="Input 3 2" xfId="30276" xr:uid="{00000000-0005-0000-0000-0000B2650000}"/>
    <cellStyle name="Input 3 2 2" xfId="30277" xr:uid="{00000000-0005-0000-0000-0000B3650000}"/>
    <cellStyle name="Input 3 2 2 2" xfId="22493" xr:uid="{00000000-0005-0000-0000-0000B4650000}"/>
    <cellStyle name="Input 3 2 3" xfId="30278" xr:uid="{00000000-0005-0000-0000-0000B5650000}"/>
    <cellStyle name="Input 3 2_REKAP IBT" xfId="20978" xr:uid="{00000000-0005-0000-0000-0000B6650000}"/>
    <cellStyle name="Input 3 3" xfId="30281" xr:uid="{00000000-0005-0000-0000-0000B7650000}"/>
    <cellStyle name="Input 3 3 2" xfId="30282" xr:uid="{00000000-0005-0000-0000-0000B8650000}"/>
    <cellStyle name="Input 3 3 2 2" xfId="28385" xr:uid="{00000000-0005-0000-0000-0000B9650000}"/>
    <cellStyle name="Input 3 3 3" xfId="30283" xr:uid="{00000000-0005-0000-0000-0000BA650000}"/>
    <cellStyle name="Input 3 3_REKAP IBT" xfId="16510" xr:uid="{00000000-0005-0000-0000-0000BB650000}"/>
    <cellStyle name="Input 3 4" xfId="30284" xr:uid="{00000000-0005-0000-0000-0000BC650000}"/>
    <cellStyle name="Input 3 4 2" xfId="30285" xr:uid="{00000000-0005-0000-0000-0000BD650000}"/>
    <cellStyle name="Input 3 4 2 2" xfId="19237" xr:uid="{00000000-0005-0000-0000-0000BE650000}"/>
    <cellStyle name="Input 3 4 3" xfId="30286" xr:uid="{00000000-0005-0000-0000-0000BF650000}"/>
    <cellStyle name="Input 3 4_REKAP IBT" xfId="10049" xr:uid="{00000000-0005-0000-0000-0000C0650000}"/>
    <cellStyle name="Input 3 5" xfId="30287" xr:uid="{00000000-0005-0000-0000-0000C1650000}"/>
    <cellStyle name="Input 3 5 2" xfId="30288" xr:uid="{00000000-0005-0000-0000-0000C2650000}"/>
    <cellStyle name="Input 3 5 2 2" xfId="30289" xr:uid="{00000000-0005-0000-0000-0000C3650000}"/>
    <cellStyle name="Input 3 5 3" xfId="30290" xr:uid="{00000000-0005-0000-0000-0000C4650000}"/>
    <cellStyle name="Input 3 5_REKAP IBT" xfId="30291" xr:uid="{00000000-0005-0000-0000-0000C5650000}"/>
    <cellStyle name="Input 3 6" xfId="30294" xr:uid="{00000000-0005-0000-0000-0000C6650000}"/>
    <cellStyle name="Input 3 6 2" xfId="30295" xr:uid="{00000000-0005-0000-0000-0000C7650000}"/>
    <cellStyle name="Input 3 6 2 2" xfId="15214" xr:uid="{00000000-0005-0000-0000-0000C8650000}"/>
    <cellStyle name="Input 3 6 3" xfId="30296" xr:uid="{00000000-0005-0000-0000-0000C9650000}"/>
    <cellStyle name="Input 3 6_REKAP IBT" xfId="30297" xr:uid="{00000000-0005-0000-0000-0000CA650000}"/>
    <cellStyle name="Input 3 7" xfId="30298" xr:uid="{00000000-0005-0000-0000-0000CB650000}"/>
    <cellStyle name="Input 3 7 2" xfId="30299" xr:uid="{00000000-0005-0000-0000-0000CC650000}"/>
    <cellStyle name="Input 3 7 2 2" xfId="30300" xr:uid="{00000000-0005-0000-0000-0000CD650000}"/>
    <cellStyle name="Input 3 7 3" xfId="3240" xr:uid="{00000000-0005-0000-0000-0000CE650000}"/>
    <cellStyle name="Input 3 7_REKAP IBT" xfId="30301" xr:uid="{00000000-0005-0000-0000-0000CF650000}"/>
    <cellStyle name="Input 3 8" xfId="28076" xr:uid="{00000000-0005-0000-0000-0000D0650000}"/>
    <cellStyle name="Input 3 8 2" xfId="28080" xr:uid="{00000000-0005-0000-0000-0000D1650000}"/>
    <cellStyle name="Input 3 8 2 2" xfId="30302" xr:uid="{00000000-0005-0000-0000-0000D2650000}"/>
    <cellStyle name="Input 3 8 3" xfId="30303" xr:uid="{00000000-0005-0000-0000-0000D3650000}"/>
    <cellStyle name="Input 3 8_REKAP IBT" xfId="30304" xr:uid="{00000000-0005-0000-0000-0000D4650000}"/>
    <cellStyle name="Input 3 9" xfId="28083" xr:uid="{00000000-0005-0000-0000-0000D5650000}"/>
    <cellStyle name="Input 3 9 2" xfId="28086" xr:uid="{00000000-0005-0000-0000-0000D6650000}"/>
    <cellStyle name="Input 3 9 2 2" xfId="30305" xr:uid="{00000000-0005-0000-0000-0000D7650000}"/>
    <cellStyle name="Input 3 9 3" xfId="27011" xr:uid="{00000000-0005-0000-0000-0000D8650000}"/>
    <cellStyle name="Input 3 9_REKAP IBT" xfId="30306" xr:uid="{00000000-0005-0000-0000-0000D9650000}"/>
    <cellStyle name="Input 3_REKAP IBT" xfId="30307" xr:uid="{00000000-0005-0000-0000-0000DA650000}"/>
    <cellStyle name="Input 30" xfId="30227" xr:uid="{00000000-0005-0000-0000-0000DB650000}"/>
    <cellStyle name="Input 30 2" xfId="30229" xr:uid="{00000000-0005-0000-0000-0000DC650000}"/>
    <cellStyle name="Input 30_REKAP IBT" xfId="30231" xr:uid="{00000000-0005-0000-0000-0000DD650000}"/>
    <cellStyle name="Input 31" xfId="30233" xr:uid="{00000000-0005-0000-0000-0000DE650000}"/>
    <cellStyle name="Input 31 2" xfId="30235" xr:uid="{00000000-0005-0000-0000-0000DF650000}"/>
    <cellStyle name="Input 31_REKAP IBT" xfId="30237" xr:uid="{00000000-0005-0000-0000-0000E0650000}"/>
    <cellStyle name="Input 32" xfId="30240" xr:uid="{00000000-0005-0000-0000-0000E1650000}"/>
    <cellStyle name="Input 32 2" xfId="30243" xr:uid="{00000000-0005-0000-0000-0000E2650000}"/>
    <cellStyle name="Input 32_REKAP IBT" xfId="21312" xr:uid="{00000000-0005-0000-0000-0000E3650000}"/>
    <cellStyle name="Input 33" xfId="30246" xr:uid="{00000000-0005-0000-0000-0000E4650000}"/>
    <cellStyle name="Input 33 2" xfId="30248" xr:uid="{00000000-0005-0000-0000-0000E5650000}"/>
    <cellStyle name="Input 33_REKAP IBT" xfId="1593" xr:uid="{00000000-0005-0000-0000-0000E6650000}"/>
    <cellStyle name="Input 34" xfId="173" xr:uid="{00000000-0005-0000-0000-0000E7650000}"/>
    <cellStyle name="Input 34 2" xfId="30251" xr:uid="{00000000-0005-0000-0000-0000E8650000}"/>
    <cellStyle name="Input 34_REKAP IBT" xfId="30253" xr:uid="{00000000-0005-0000-0000-0000E9650000}"/>
    <cellStyle name="Input 35" xfId="30308" xr:uid="{00000000-0005-0000-0000-0000EA650000}"/>
    <cellStyle name="Input 35 2" xfId="30310" xr:uid="{00000000-0005-0000-0000-0000EB650000}"/>
    <cellStyle name="Input 35_REKAP IBT" xfId="30313" xr:uid="{00000000-0005-0000-0000-0000EC650000}"/>
    <cellStyle name="Input 36" xfId="30315" xr:uid="{00000000-0005-0000-0000-0000ED650000}"/>
    <cellStyle name="Input 36 2" xfId="30318" xr:uid="{00000000-0005-0000-0000-0000EE650000}"/>
    <cellStyle name="Input 36_REKAP IBT" xfId="30320" xr:uid="{00000000-0005-0000-0000-0000EF650000}"/>
    <cellStyle name="Input 37" xfId="3624" xr:uid="{00000000-0005-0000-0000-0000F0650000}"/>
    <cellStyle name="Input 37 2" xfId="5683" xr:uid="{00000000-0005-0000-0000-0000F1650000}"/>
    <cellStyle name="Input 37_REKAP IBT" xfId="1240" xr:uid="{00000000-0005-0000-0000-0000F2650000}"/>
    <cellStyle name="Input 38" xfId="4512" xr:uid="{00000000-0005-0000-0000-0000F3650000}"/>
    <cellStyle name="Input 38 2" xfId="5694" xr:uid="{00000000-0005-0000-0000-0000F4650000}"/>
    <cellStyle name="Input 38_REKAP IBT" xfId="5880" xr:uid="{00000000-0005-0000-0000-0000F5650000}"/>
    <cellStyle name="Input 39" xfId="5700" xr:uid="{00000000-0005-0000-0000-0000F6650000}"/>
    <cellStyle name="Input 39 2" xfId="5885" xr:uid="{00000000-0005-0000-0000-0000F7650000}"/>
    <cellStyle name="Input 39_REKAP IBT" xfId="30322" xr:uid="{00000000-0005-0000-0000-0000F8650000}"/>
    <cellStyle name="Input 4" xfId="30324" xr:uid="{00000000-0005-0000-0000-0000F9650000}"/>
    <cellStyle name="Input 4 2" xfId="30325" xr:uid="{00000000-0005-0000-0000-0000FA650000}"/>
    <cellStyle name="Input 4 2 2" xfId="30326" xr:uid="{00000000-0005-0000-0000-0000FB650000}"/>
    <cellStyle name="Input 4 2 2 2" xfId="30327" xr:uid="{00000000-0005-0000-0000-0000FC650000}"/>
    <cellStyle name="Input 4 2 3" xfId="29929" xr:uid="{00000000-0005-0000-0000-0000FD650000}"/>
    <cellStyle name="Input 4 2_REKAP IBT" xfId="30328" xr:uid="{00000000-0005-0000-0000-0000FE650000}"/>
    <cellStyle name="Input 4 3" xfId="30331" xr:uid="{00000000-0005-0000-0000-0000FF650000}"/>
    <cellStyle name="Input 4 4" xfId="30332" xr:uid="{00000000-0005-0000-0000-000000660000}"/>
    <cellStyle name="Input 4 5" xfId="30333" xr:uid="{00000000-0005-0000-0000-000001660000}"/>
    <cellStyle name="Input 4 6" xfId="30335" xr:uid="{00000000-0005-0000-0000-000002660000}"/>
    <cellStyle name="Input 4 6 2" xfId="30336" xr:uid="{00000000-0005-0000-0000-000003660000}"/>
    <cellStyle name="Input 4 6 2 2" xfId="30337" xr:uid="{00000000-0005-0000-0000-000004660000}"/>
    <cellStyle name="Input 4 6 3" xfId="24890" xr:uid="{00000000-0005-0000-0000-000005660000}"/>
    <cellStyle name="Input 4 6_REKAP IBT" xfId="14573" xr:uid="{00000000-0005-0000-0000-000006660000}"/>
    <cellStyle name="Input 4 7" xfId="50482" xr:uid="{00000000-0005-0000-0000-000007660000}"/>
    <cellStyle name="Input 4_REKAP IBT" xfId="25640" xr:uid="{00000000-0005-0000-0000-000008660000}"/>
    <cellStyle name="Input 40" xfId="30309" xr:uid="{00000000-0005-0000-0000-000009660000}"/>
    <cellStyle name="Input 40 2" xfId="30311" xr:uid="{00000000-0005-0000-0000-00000A660000}"/>
    <cellStyle name="Input 40_REKAP IBT" xfId="30314" xr:uid="{00000000-0005-0000-0000-00000B660000}"/>
    <cellStyle name="Input 41" xfId="30316" xr:uid="{00000000-0005-0000-0000-00000C660000}"/>
    <cellStyle name="Input 41 2" xfId="30319" xr:uid="{00000000-0005-0000-0000-00000D660000}"/>
    <cellStyle name="Input 41_REKAP IBT" xfId="30321" xr:uid="{00000000-0005-0000-0000-00000E660000}"/>
    <cellStyle name="Input 42" xfId="3625" xr:uid="{00000000-0005-0000-0000-00000F660000}"/>
    <cellStyle name="Input 42 2" xfId="5684" xr:uid="{00000000-0005-0000-0000-000010660000}"/>
    <cellStyle name="Input 42_REKAP IBT" xfId="1241" xr:uid="{00000000-0005-0000-0000-000011660000}"/>
    <cellStyle name="Input 43" xfId="4513" xr:uid="{00000000-0005-0000-0000-000012660000}"/>
    <cellStyle name="Input 43 2" xfId="5695" xr:uid="{00000000-0005-0000-0000-000013660000}"/>
    <cellStyle name="Input 43_REKAP IBT" xfId="5881" xr:uid="{00000000-0005-0000-0000-000014660000}"/>
    <cellStyle name="Input 44" xfId="5701" xr:uid="{00000000-0005-0000-0000-000015660000}"/>
    <cellStyle name="Input 44 2" xfId="5886" xr:uid="{00000000-0005-0000-0000-000016660000}"/>
    <cellStyle name="Input 44_REKAP IBT" xfId="30323" xr:uid="{00000000-0005-0000-0000-000017660000}"/>
    <cellStyle name="Input 45" xfId="5888" xr:uid="{00000000-0005-0000-0000-000018660000}"/>
    <cellStyle name="Input 45 2" xfId="30338" xr:uid="{00000000-0005-0000-0000-000019660000}"/>
    <cellStyle name="Input 45_REKAP IBT" xfId="29566" xr:uid="{00000000-0005-0000-0000-00001A660000}"/>
    <cellStyle name="Input 46" xfId="30340" xr:uid="{00000000-0005-0000-0000-00001B660000}"/>
    <cellStyle name="Input 46 2" xfId="30342" xr:uid="{00000000-0005-0000-0000-00001C660000}"/>
    <cellStyle name="Input 46_REKAP IBT" xfId="12547" xr:uid="{00000000-0005-0000-0000-00001D660000}"/>
    <cellStyle name="Input 47" xfId="30344" xr:uid="{00000000-0005-0000-0000-00001E660000}"/>
    <cellStyle name="Input 47 2" xfId="30346" xr:uid="{00000000-0005-0000-0000-00001F660000}"/>
    <cellStyle name="Input 47_REKAP IBT" xfId="14538" xr:uid="{00000000-0005-0000-0000-000020660000}"/>
    <cellStyle name="Input 48" xfId="30348" xr:uid="{00000000-0005-0000-0000-000021660000}"/>
    <cellStyle name="Input 48 2" xfId="30350" xr:uid="{00000000-0005-0000-0000-000022660000}"/>
    <cellStyle name="Input 48_REKAP IBT" xfId="17714" xr:uid="{00000000-0005-0000-0000-000023660000}"/>
    <cellStyle name="Input 49" xfId="25878" xr:uid="{00000000-0005-0000-0000-000024660000}"/>
    <cellStyle name="Input 49 2" xfId="25882" xr:uid="{00000000-0005-0000-0000-000025660000}"/>
    <cellStyle name="Input 49_REKAP IBT" xfId="25894" xr:uid="{00000000-0005-0000-0000-000026660000}"/>
    <cellStyle name="Input 5" xfId="30353" xr:uid="{00000000-0005-0000-0000-000027660000}"/>
    <cellStyle name="Input 5 2" xfId="30354" xr:uid="{00000000-0005-0000-0000-000028660000}"/>
    <cellStyle name="Input 5 2 2" xfId="30355" xr:uid="{00000000-0005-0000-0000-000029660000}"/>
    <cellStyle name="Input 5 2 2 2" xfId="1151" xr:uid="{00000000-0005-0000-0000-00002A660000}"/>
    <cellStyle name="Input 5 2 3" xfId="30089" xr:uid="{00000000-0005-0000-0000-00002B660000}"/>
    <cellStyle name="Input 5 2_REKAP IBT" xfId="30356" xr:uid="{00000000-0005-0000-0000-00002C660000}"/>
    <cellStyle name="Input 5 3" xfId="14224" xr:uid="{00000000-0005-0000-0000-00002D660000}"/>
    <cellStyle name="Input 5 4" xfId="30357" xr:uid="{00000000-0005-0000-0000-00002E660000}"/>
    <cellStyle name="Input 5 5" xfId="30358" xr:uid="{00000000-0005-0000-0000-00002F660000}"/>
    <cellStyle name="Input 5 6" xfId="30359" xr:uid="{00000000-0005-0000-0000-000030660000}"/>
    <cellStyle name="Input 5 6 2" xfId="30360" xr:uid="{00000000-0005-0000-0000-000031660000}"/>
    <cellStyle name="Input 5 6 2 2" xfId="30362" xr:uid="{00000000-0005-0000-0000-000032660000}"/>
    <cellStyle name="Input 5 6 3" xfId="24912" xr:uid="{00000000-0005-0000-0000-000033660000}"/>
    <cellStyle name="Input 5 6_REKAP IBT" xfId="17802" xr:uid="{00000000-0005-0000-0000-000034660000}"/>
    <cellStyle name="Input 5 7" xfId="50701" xr:uid="{00000000-0005-0000-0000-000035660000}"/>
    <cellStyle name="Input 5_REKAP IBT" xfId="30363" xr:uid="{00000000-0005-0000-0000-000036660000}"/>
    <cellStyle name="Input 50" xfId="5889" xr:uid="{00000000-0005-0000-0000-000037660000}"/>
    <cellStyle name="Input 50 2" xfId="30339" xr:uid="{00000000-0005-0000-0000-000038660000}"/>
    <cellStyle name="Input 50_REKAP IBT" xfId="29567" xr:uid="{00000000-0005-0000-0000-000039660000}"/>
    <cellStyle name="Input 51" xfId="30341" xr:uid="{00000000-0005-0000-0000-00003A660000}"/>
    <cellStyle name="Input 51 2" xfId="30343" xr:uid="{00000000-0005-0000-0000-00003B660000}"/>
    <cellStyle name="Input 51_REKAP IBT" xfId="12548" xr:uid="{00000000-0005-0000-0000-00003C660000}"/>
    <cellStyle name="Input 52" xfId="30345" xr:uid="{00000000-0005-0000-0000-00003D660000}"/>
    <cellStyle name="Input 52 2" xfId="30347" xr:uid="{00000000-0005-0000-0000-00003E660000}"/>
    <cellStyle name="Input 52_REKAP IBT" xfId="14539" xr:uid="{00000000-0005-0000-0000-00003F660000}"/>
    <cellStyle name="Input 53" xfId="30349" xr:uid="{00000000-0005-0000-0000-000040660000}"/>
    <cellStyle name="Input 53 2" xfId="30351" xr:uid="{00000000-0005-0000-0000-000041660000}"/>
    <cellStyle name="Input 53_REKAP IBT" xfId="17715" xr:uid="{00000000-0005-0000-0000-000042660000}"/>
    <cellStyle name="Input 54" xfId="25879" xr:uid="{00000000-0005-0000-0000-000043660000}"/>
    <cellStyle name="Input 54 2" xfId="25883" xr:uid="{00000000-0005-0000-0000-000044660000}"/>
    <cellStyle name="Input 54_REKAP IBT" xfId="25895" xr:uid="{00000000-0005-0000-0000-000045660000}"/>
    <cellStyle name="Input 55" xfId="25899" xr:uid="{00000000-0005-0000-0000-000046660000}"/>
    <cellStyle name="Input 55 2" xfId="25904" xr:uid="{00000000-0005-0000-0000-000047660000}"/>
    <cellStyle name="Input 55_REKAP IBT" xfId="13375" xr:uid="{00000000-0005-0000-0000-000048660000}"/>
    <cellStyle name="Input 56" xfId="25916" xr:uid="{00000000-0005-0000-0000-000049660000}"/>
    <cellStyle name="Input 56 2" xfId="25919" xr:uid="{00000000-0005-0000-0000-00004A660000}"/>
    <cellStyle name="Input 56_REKAP IBT" xfId="21994" xr:uid="{00000000-0005-0000-0000-00004B660000}"/>
    <cellStyle name="Input 57" xfId="25922" xr:uid="{00000000-0005-0000-0000-00004C660000}"/>
    <cellStyle name="Input 57 2" xfId="25925" xr:uid="{00000000-0005-0000-0000-00004D660000}"/>
    <cellStyle name="Input 57_REKAP IBT" xfId="30074" xr:uid="{00000000-0005-0000-0000-00004E660000}"/>
    <cellStyle name="Input 58" xfId="25928" xr:uid="{00000000-0005-0000-0000-00004F660000}"/>
    <cellStyle name="Input 58 2" xfId="30364" xr:uid="{00000000-0005-0000-0000-000050660000}"/>
    <cellStyle name="Input 58_REKAP IBT" xfId="1108" xr:uid="{00000000-0005-0000-0000-000051660000}"/>
    <cellStyle name="Input 59" xfId="30366" xr:uid="{00000000-0005-0000-0000-000052660000}"/>
    <cellStyle name="Input 59 2" xfId="30368" xr:uid="{00000000-0005-0000-0000-000053660000}"/>
    <cellStyle name="Input 59_REKAP IBT" xfId="30371" xr:uid="{00000000-0005-0000-0000-000054660000}"/>
    <cellStyle name="Input 6" xfId="24341" xr:uid="{00000000-0005-0000-0000-000055660000}"/>
    <cellStyle name="Input 6 2" xfId="30373" xr:uid="{00000000-0005-0000-0000-000056660000}"/>
    <cellStyle name="Input 6 2 2" xfId="22302" xr:uid="{00000000-0005-0000-0000-000057660000}"/>
    <cellStyle name="Input 6 2 2 2" xfId="10586" xr:uid="{00000000-0005-0000-0000-000058660000}"/>
    <cellStyle name="Input 6 2 3" xfId="2273" xr:uid="{00000000-0005-0000-0000-000059660000}"/>
    <cellStyle name="Input 6 2_REKAP IBT" xfId="30374" xr:uid="{00000000-0005-0000-0000-00005A660000}"/>
    <cellStyle name="Input 6 3" xfId="26374" xr:uid="{00000000-0005-0000-0000-00005B660000}"/>
    <cellStyle name="Input 6 4" xfId="30375" xr:uid="{00000000-0005-0000-0000-00005C660000}"/>
    <cellStyle name="Input 6 5" xfId="30376" xr:uid="{00000000-0005-0000-0000-00005D660000}"/>
    <cellStyle name="Input 6 6" xfId="30377" xr:uid="{00000000-0005-0000-0000-00005E660000}"/>
    <cellStyle name="Input 6 6 2" xfId="30378" xr:uid="{00000000-0005-0000-0000-00005F660000}"/>
    <cellStyle name="Input 6 6 2 2" xfId="30379" xr:uid="{00000000-0005-0000-0000-000060660000}"/>
    <cellStyle name="Input 6 6 3" xfId="30380" xr:uid="{00000000-0005-0000-0000-000061660000}"/>
    <cellStyle name="Input 6 6_REKAP IBT" xfId="30381" xr:uid="{00000000-0005-0000-0000-000062660000}"/>
    <cellStyle name="Input 6 7" xfId="50788" xr:uid="{00000000-0005-0000-0000-000063660000}"/>
    <cellStyle name="Input 6_REKAP IBT" xfId="30382" xr:uid="{00000000-0005-0000-0000-000064660000}"/>
    <cellStyle name="Input 60" xfId="25900" xr:uid="{00000000-0005-0000-0000-000065660000}"/>
    <cellStyle name="Input 60 2" xfId="25905" xr:uid="{00000000-0005-0000-0000-000066660000}"/>
    <cellStyle name="Input 60_REKAP IBT" xfId="13376" xr:uid="{00000000-0005-0000-0000-000067660000}"/>
    <cellStyle name="Input 61" xfId="25917" xr:uid="{00000000-0005-0000-0000-000068660000}"/>
    <cellStyle name="Input 61 2" xfId="25920" xr:uid="{00000000-0005-0000-0000-000069660000}"/>
    <cellStyle name="Input 61_REKAP IBT" xfId="21995" xr:uid="{00000000-0005-0000-0000-00006A660000}"/>
    <cellStyle name="Input 62" xfId="25923" xr:uid="{00000000-0005-0000-0000-00006B660000}"/>
    <cellStyle name="Input 62 2" xfId="25926" xr:uid="{00000000-0005-0000-0000-00006C660000}"/>
    <cellStyle name="Input 62_REKAP IBT" xfId="30075" xr:uid="{00000000-0005-0000-0000-00006D660000}"/>
    <cellStyle name="Input 63" xfId="25929" xr:uid="{00000000-0005-0000-0000-00006E660000}"/>
    <cellStyle name="Input 63 2" xfId="30365" xr:uid="{00000000-0005-0000-0000-00006F660000}"/>
    <cellStyle name="Input 63_REKAP IBT" xfId="1109" xr:uid="{00000000-0005-0000-0000-000070660000}"/>
    <cellStyle name="Input 64" xfId="30367" xr:uid="{00000000-0005-0000-0000-000071660000}"/>
    <cellStyle name="Input 64 2" xfId="30369" xr:uid="{00000000-0005-0000-0000-000072660000}"/>
    <cellStyle name="Input 64_REKAP IBT" xfId="30372" xr:uid="{00000000-0005-0000-0000-000073660000}"/>
    <cellStyle name="Input 65" xfId="23365" xr:uid="{00000000-0005-0000-0000-000074660000}"/>
    <cellStyle name="Input 65 2" xfId="23368" xr:uid="{00000000-0005-0000-0000-000075660000}"/>
    <cellStyle name="Input 65_REKAP IBT" xfId="11090" xr:uid="{00000000-0005-0000-0000-000076660000}"/>
    <cellStyle name="Input 66" xfId="23371" xr:uid="{00000000-0005-0000-0000-000077660000}"/>
    <cellStyle name="Input 66 2" xfId="23374" xr:uid="{00000000-0005-0000-0000-000078660000}"/>
    <cellStyle name="Input 66_REKAP IBT" xfId="23770" xr:uid="{00000000-0005-0000-0000-000079660000}"/>
    <cellStyle name="Input 67" xfId="23378" xr:uid="{00000000-0005-0000-0000-00007A660000}"/>
    <cellStyle name="Input 67 2" xfId="30383" xr:uid="{00000000-0005-0000-0000-00007B660000}"/>
    <cellStyle name="Input 67_REKAP IBT" xfId="30385" xr:uid="{00000000-0005-0000-0000-00007C660000}"/>
    <cellStyle name="Input 68" xfId="30389" xr:uid="{00000000-0005-0000-0000-00007D660000}"/>
    <cellStyle name="Input 68 2" xfId="30391" xr:uid="{00000000-0005-0000-0000-00007E660000}"/>
    <cellStyle name="Input 68_REKAP IBT" xfId="15391" xr:uid="{00000000-0005-0000-0000-00007F660000}"/>
    <cellStyle name="Input 69" xfId="30393" xr:uid="{00000000-0005-0000-0000-000080660000}"/>
    <cellStyle name="Input 69 2" xfId="30395" xr:uid="{00000000-0005-0000-0000-000081660000}"/>
    <cellStyle name="Input 69_REKAP IBT" xfId="15714" xr:uid="{00000000-0005-0000-0000-000082660000}"/>
    <cellStyle name="Input 7" xfId="17074" xr:uid="{00000000-0005-0000-0000-000083660000}"/>
    <cellStyle name="Input 7 2" xfId="17049" xr:uid="{00000000-0005-0000-0000-000084660000}"/>
    <cellStyle name="Input 7 2 2" xfId="30397" xr:uid="{00000000-0005-0000-0000-000085660000}"/>
    <cellStyle name="Input 7 2 2 2" xfId="21925" xr:uid="{00000000-0005-0000-0000-000086660000}"/>
    <cellStyle name="Input 7 2 3" xfId="2293" xr:uid="{00000000-0005-0000-0000-000087660000}"/>
    <cellStyle name="Input 7 2_REKAP IBT" xfId="30400" xr:uid="{00000000-0005-0000-0000-000088660000}"/>
    <cellStyle name="Input 7 3" xfId="20463" xr:uid="{00000000-0005-0000-0000-000089660000}"/>
    <cellStyle name="Input 7 4" xfId="20465" xr:uid="{00000000-0005-0000-0000-00008A660000}"/>
    <cellStyle name="Input 7 5" xfId="20467" xr:uid="{00000000-0005-0000-0000-00008B660000}"/>
    <cellStyle name="Input 7 6" xfId="20469" xr:uid="{00000000-0005-0000-0000-00008C660000}"/>
    <cellStyle name="Input 7 6 2" xfId="30401" xr:uid="{00000000-0005-0000-0000-00008D660000}"/>
    <cellStyle name="Input 7 6 2 2" xfId="30402" xr:uid="{00000000-0005-0000-0000-00008E660000}"/>
    <cellStyle name="Input 7 6 3" xfId="1903" xr:uid="{00000000-0005-0000-0000-00008F660000}"/>
    <cellStyle name="Input 7 6_REKAP IBT" xfId="24965" xr:uid="{00000000-0005-0000-0000-000090660000}"/>
    <cellStyle name="Input 7_REKAP IBT" xfId="17894" xr:uid="{00000000-0005-0000-0000-000091660000}"/>
    <cellStyle name="Input 70" xfId="23366" xr:uid="{00000000-0005-0000-0000-000092660000}"/>
    <cellStyle name="Input 70 2" xfId="23369" xr:uid="{00000000-0005-0000-0000-000093660000}"/>
    <cellStyle name="Input 70_REKAP IBT" xfId="11091" xr:uid="{00000000-0005-0000-0000-000094660000}"/>
    <cellStyle name="Input 71" xfId="23372" xr:uid="{00000000-0005-0000-0000-000095660000}"/>
    <cellStyle name="Input 71 2" xfId="23375" xr:uid="{00000000-0005-0000-0000-000096660000}"/>
    <cellStyle name="Input 71_REKAP IBT" xfId="23771" xr:uid="{00000000-0005-0000-0000-000097660000}"/>
    <cellStyle name="Input 72" xfId="23379" xr:uid="{00000000-0005-0000-0000-000098660000}"/>
    <cellStyle name="Input 72 2" xfId="30384" xr:uid="{00000000-0005-0000-0000-000099660000}"/>
    <cellStyle name="Input 72_REKAP IBT" xfId="30386" xr:uid="{00000000-0005-0000-0000-00009A660000}"/>
    <cellStyle name="Input 73" xfId="30390" xr:uid="{00000000-0005-0000-0000-00009B660000}"/>
    <cellStyle name="Input 73 2" xfId="30392" xr:uid="{00000000-0005-0000-0000-00009C660000}"/>
    <cellStyle name="Input 73_REKAP IBT" xfId="15392" xr:uid="{00000000-0005-0000-0000-00009D660000}"/>
    <cellStyle name="Input 74" xfId="30394" xr:uid="{00000000-0005-0000-0000-00009E660000}"/>
    <cellStyle name="Input 74 2" xfId="30396" xr:uid="{00000000-0005-0000-0000-00009F660000}"/>
    <cellStyle name="Input 74_REKAP IBT" xfId="15715" xr:uid="{00000000-0005-0000-0000-0000A0660000}"/>
    <cellStyle name="Input 75" xfId="30403" xr:uid="{00000000-0005-0000-0000-0000A1660000}"/>
    <cellStyle name="Input 75 2" xfId="30405" xr:uid="{00000000-0005-0000-0000-0000A2660000}"/>
    <cellStyle name="Input 75_REKAP IBT" xfId="28438" xr:uid="{00000000-0005-0000-0000-0000A3660000}"/>
    <cellStyle name="Input 76" xfId="30407" xr:uid="{00000000-0005-0000-0000-0000A4660000}"/>
    <cellStyle name="Input 76 2" xfId="30409" xr:uid="{00000000-0005-0000-0000-0000A5660000}"/>
    <cellStyle name="Input 76_REKAP IBT" xfId="30413" xr:uid="{00000000-0005-0000-0000-0000A6660000}"/>
    <cellStyle name="Input 77" xfId="30416" xr:uid="{00000000-0005-0000-0000-0000A7660000}"/>
    <cellStyle name="Input 77 2" xfId="1754" xr:uid="{00000000-0005-0000-0000-0000A8660000}"/>
    <cellStyle name="Input 77_REKAP IBT" xfId="30418" xr:uid="{00000000-0005-0000-0000-0000A9660000}"/>
    <cellStyle name="Input 78" xfId="16031" xr:uid="{00000000-0005-0000-0000-0000AA660000}"/>
    <cellStyle name="Input 78 2" xfId="30420" xr:uid="{00000000-0005-0000-0000-0000AB660000}"/>
    <cellStyle name="Input 78_REKAP IBT" xfId="30422" xr:uid="{00000000-0005-0000-0000-0000AC660000}"/>
    <cellStyle name="Input 79" xfId="30424" xr:uid="{00000000-0005-0000-0000-0000AD660000}"/>
    <cellStyle name="Input 79 2" xfId="30426" xr:uid="{00000000-0005-0000-0000-0000AE660000}"/>
    <cellStyle name="Input 79 2 2" xfId="30428" xr:uid="{00000000-0005-0000-0000-0000AF660000}"/>
    <cellStyle name="Input 79 2 2 2" xfId="30430" xr:uid="{00000000-0005-0000-0000-0000B0660000}"/>
    <cellStyle name="Input 79 2 3" xfId="12" xr:uid="{00000000-0005-0000-0000-0000B1660000}"/>
    <cellStyle name="Input 79 2_REKAP IBT" xfId="30431" xr:uid="{00000000-0005-0000-0000-0000B2660000}"/>
    <cellStyle name="Input 79 3" xfId="30432" xr:uid="{00000000-0005-0000-0000-0000B3660000}"/>
    <cellStyle name="Input 79 3 2" xfId="30434" xr:uid="{00000000-0005-0000-0000-0000B4660000}"/>
    <cellStyle name="Input 79 4" xfId="30436" xr:uid="{00000000-0005-0000-0000-0000B5660000}"/>
    <cellStyle name="Input 79_REKAP IBT" xfId="30292" xr:uid="{00000000-0005-0000-0000-0000B6660000}"/>
    <cellStyle name="Input 8" xfId="30438" xr:uid="{00000000-0005-0000-0000-0000B7660000}"/>
    <cellStyle name="Input 8 2" xfId="30440" xr:uid="{00000000-0005-0000-0000-0000B8660000}"/>
    <cellStyle name="Input 8 2 2" xfId="27286" xr:uid="{00000000-0005-0000-0000-0000B9660000}"/>
    <cellStyle name="Input 8 2 2 2" xfId="29559" xr:uid="{00000000-0005-0000-0000-0000BA660000}"/>
    <cellStyle name="Input 8 2 3" xfId="30441" xr:uid="{00000000-0005-0000-0000-0000BB660000}"/>
    <cellStyle name="Input 8 2_REKAP IBT" xfId="30442" xr:uid="{00000000-0005-0000-0000-0000BC660000}"/>
    <cellStyle name="Input 8 3" xfId="20487" xr:uid="{00000000-0005-0000-0000-0000BD660000}"/>
    <cellStyle name="Input 8 4" xfId="20491" xr:uid="{00000000-0005-0000-0000-0000BE660000}"/>
    <cellStyle name="Input 8 5" xfId="20494" xr:uid="{00000000-0005-0000-0000-0000BF660000}"/>
    <cellStyle name="Input 8 6" xfId="20495" xr:uid="{00000000-0005-0000-0000-0000C0660000}"/>
    <cellStyle name="Input 8 6 2" xfId="30443" xr:uid="{00000000-0005-0000-0000-0000C1660000}"/>
    <cellStyle name="Input 8 6 2 2" xfId="30446" xr:uid="{00000000-0005-0000-0000-0000C2660000}"/>
    <cellStyle name="Input 8 6 3" xfId="1916" xr:uid="{00000000-0005-0000-0000-0000C3660000}"/>
    <cellStyle name="Input 8 6_REKAP IBT" xfId="30447" xr:uid="{00000000-0005-0000-0000-0000C4660000}"/>
    <cellStyle name="Input 8_REKAP IBT" xfId="30448" xr:uid="{00000000-0005-0000-0000-0000C5660000}"/>
    <cellStyle name="Input 80" xfId="30404" xr:uid="{00000000-0005-0000-0000-0000C6660000}"/>
    <cellStyle name="Input 80 2" xfId="30406" xr:uid="{00000000-0005-0000-0000-0000C7660000}"/>
    <cellStyle name="Input 80 2 2" xfId="30450" xr:uid="{00000000-0005-0000-0000-0000C8660000}"/>
    <cellStyle name="Input 80 3" xfId="30451" xr:uid="{00000000-0005-0000-0000-0000C9660000}"/>
    <cellStyle name="Input 80_REKAP IBT" xfId="28439" xr:uid="{00000000-0005-0000-0000-0000CA660000}"/>
    <cellStyle name="Input 81" xfId="30408" xr:uid="{00000000-0005-0000-0000-0000CB660000}"/>
    <cellStyle name="Input 81 2" xfId="30410" xr:uid="{00000000-0005-0000-0000-0000CC660000}"/>
    <cellStyle name="Input 81 2 2" xfId="12486" xr:uid="{00000000-0005-0000-0000-0000CD660000}"/>
    <cellStyle name="Input 81 3" xfId="30452" xr:uid="{00000000-0005-0000-0000-0000CE660000}"/>
    <cellStyle name="Input 81_REKAP IBT" xfId="30414" xr:uid="{00000000-0005-0000-0000-0000CF660000}"/>
    <cellStyle name="Input 82" xfId="30417" xr:uid="{00000000-0005-0000-0000-0000D0660000}"/>
    <cellStyle name="Input 82 2" xfId="1755" xr:uid="{00000000-0005-0000-0000-0000D1660000}"/>
    <cellStyle name="Input 82 2 2" xfId="30453" xr:uid="{00000000-0005-0000-0000-0000D2660000}"/>
    <cellStyle name="Input 82 3" xfId="24354" xr:uid="{00000000-0005-0000-0000-0000D3660000}"/>
    <cellStyle name="Input 82_REKAP IBT" xfId="30419" xr:uid="{00000000-0005-0000-0000-0000D4660000}"/>
    <cellStyle name="Input 83" xfId="16032" xr:uid="{00000000-0005-0000-0000-0000D5660000}"/>
    <cellStyle name="Input 83 2" xfId="30421" xr:uid="{00000000-0005-0000-0000-0000D6660000}"/>
    <cellStyle name="Input 83 2 2" xfId="30454" xr:uid="{00000000-0005-0000-0000-0000D7660000}"/>
    <cellStyle name="Input 83 3" xfId="30455" xr:uid="{00000000-0005-0000-0000-0000D8660000}"/>
    <cellStyle name="Input 83_REKAP IBT" xfId="30423" xr:uid="{00000000-0005-0000-0000-0000D9660000}"/>
    <cellStyle name="Input 84" xfId="30425" xr:uid="{00000000-0005-0000-0000-0000DA660000}"/>
    <cellStyle name="Input 84 2" xfId="30427" xr:uid="{00000000-0005-0000-0000-0000DB660000}"/>
    <cellStyle name="Input 84 2 2" xfId="30429" xr:uid="{00000000-0005-0000-0000-0000DC660000}"/>
    <cellStyle name="Input 84 3" xfId="30433" xr:uid="{00000000-0005-0000-0000-0000DD660000}"/>
    <cellStyle name="Input 84_REKAP IBT" xfId="30293" xr:uid="{00000000-0005-0000-0000-0000DE660000}"/>
    <cellStyle name="Input 85" xfId="30456" xr:uid="{00000000-0005-0000-0000-0000DF660000}"/>
    <cellStyle name="Input 85 2" xfId="13438" xr:uid="{00000000-0005-0000-0000-0000E0660000}"/>
    <cellStyle name="Input 85 2 2" xfId="30457" xr:uid="{00000000-0005-0000-0000-0000E1660000}"/>
    <cellStyle name="Input 85 3" xfId="30458" xr:uid="{00000000-0005-0000-0000-0000E2660000}"/>
    <cellStyle name="Input 85_REKAP IBT" xfId="30459" xr:uid="{00000000-0005-0000-0000-0000E3660000}"/>
    <cellStyle name="Input 86" xfId="30461" xr:uid="{00000000-0005-0000-0000-0000E4660000}"/>
    <cellStyle name="Input 87" xfId="3684" xr:uid="{00000000-0005-0000-0000-0000E5660000}"/>
    <cellStyle name="Input 88" xfId="5723" xr:uid="{00000000-0005-0000-0000-0000E6660000}"/>
    <cellStyle name="Input 89" xfId="30462" xr:uid="{00000000-0005-0000-0000-0000E7660000}"/>
    <cellStyle name="Input 9" xfId="30464" xr:uid="{00000000-0005-0000-0000-0000E8660000}"/>
    <cellStyle name="Input 9 2" xfId="30465" xr:uid="{00000000-0005-0000-0000-0000E9660000}"/>
    <cellStyle name="Input 9 2 2" xfId="27307" xr:uid="{00000000-0005-0000-0000-0000EA660000}"/>
    <cellStyle name="Input 9 2 2 2" xfId="9296" xr:uid="{00000000-0005-0000-0000-0000EB660000}"/>
    <cellStyle name="Input 9 2 3" xfId="30467" xr:uid="{00000000-0005-0000-0000-0000EC660000}"/>
    <cellStyle name="Input 9 2_REKAP IBT" xfId="30468" xr:uid="{00000000-0005-0000-0000-0000ED660000}"/>
    <cellStyle name="Input 9 3" xfId="20499" xr:uid="{00000000-0005-0000-0000-0000EE660000}"/>
    <cellStyle name="Input 9 4" xfId="20503" xr:uid="{00000000-0005-0000-0000-0000EF660000}"/>
    <cellStyle name="Input 9 5" xfId="20506" xr:uid="{00000000-0005-0000-0000-0000F0660000}"/>
    <cellStyle name="Input 9 6" xfId="20507" xr:uid="{00000000-0005-0000-0000-0000F1660000}"/>
    <cellStyle name="Input 9 6 2" xfId="30469" xr:uid="{00000000-0005-0000-0000-0000F2660000}"/>
    <cellStyle name="Input 9 6 2 2" xfId="30470" xr:uid="{00000000-0005-0000-0000-0000F3660000}"/>
    <cellStyle name="Input 9 6 3" xfId="30473" xr:uid="{00000000-0005-0000-0000-0000F4660000}"/>
    <cellStyle name="Input 9 6_REKAP IBT" xfId="18515" xr:uid="{00000000-0005-0000-0000-0000F5660000}"/>
    <cellStyle name="Input 9_REKAP IBT" xfId="30474" xr:uid="{00000000-0005-0000-0000-0000F6660000}"/>
    <cellStyle name="Input 90" xfId="49908" xr:uid="{00000000-0005-0000-0000-0000F7660000}"/>
    <cellStyle name="Input Cells" xfId="30475" xr:uid="{00000000-0005-0000-0000-0000F8660000}"/>
    <cellStyle name="Koma [0] 2" xfId="50372" xr:uid="{00000000-0005-0000-0000-0000F9660000}"/>
    <cellStyle name="Koma [0] 2 2" xfId="50373" xr:uid="{00000000-0005-0000-0000-0000FA660000}"/>
    <cellStyle name="Koma 2" xfId="50374" xr:uid="{00000000-0005-0000-0000-0000FB660000}"/>
    <cellStyle name="Koma 2 2" xfId="50375" xr:uid="{00000000-0005-0000-0000-0000FC660000}"/>
    <cellStyle name="Linked Cell 10" xfId="30476" xr:uid="{00000000-0005-0000-0000-0000FD660000}"/>
    <cellStyle name="Linked Cell 10 2" xfId="30477" xr:uid="{00000000-0005-0000-0000-0000FE660000}"/>
    <cellStyle name="Linked Cell 10 2 2" xfId="30478" xr:uid="{00000000-0005-0000-0000-0000FF660000}"/>
    <cellStyle name="Linked Cell 10 2 2 2" xfId="30479" xr:uid="{00000000-0005-0000-0000-000000670000}"/>
    <cellStyle name="Linked Cell 10 2 2 3" xfId="30480" xr:uid="{00000000-0005-0000-0000-000001670000}"/>
    <cellStyle name="Linked Cell 10 2 2_REKAP IBT" xfId="3720" xr:uid="{00000000-0005-0000-0000-000002670000}"/>
    <cellStyle name="Linked Cell 10 2 3" xfId="30481" xr:uid="{00000000-0005-0000-0000-000003670000}"/>
    <cellStyle name="Linked Cell 10 2 4" xfId="30483" xr:uid="{00000000-0005-0000-0000-000004670000}"/>
    <cellStyle name="Linked Cell 10 2_REKAP IBT" xfId="2502" xr:uid="{00000000-0005-0000-0000-000005670000}"/>
    <cellStyle name="Linked Cell 10 3" xfId="30484" xr:uid="{00000000-0005-0000-0000-000006670000}"/>
    <cellStyle name="Linked Cell 10 4" xfId="30485" xr:uid="{00000000-0005-0000-0000-000007670000}"/>
    <cellStyle name="Linked Cell 10 5" xfId="23000" xr:uid="{00000000-0005-0000-0000-000008670000}"/>
    <cellStyle name="Linked Cell 10 6" xfId="23005" xr:uid="{00000000-0005-0000-0000-000009670000}"/>
    <cellStyle name="Linked Cell 10 6 2" xfId="23008" xr:uid="{00000000-0005-0000-0000-00000A670000}"/>
    <cellStyle name="Linked Cell 10 6 3" xfId="30486" xr:uid="{00000000-0005-0000-0000-00000B670000}"/>
    <cellStyle name="Linked Cell 10 6_REKAP IBT" xfId="15428" xr:uid="{00000000-0005-0000-0000-00000C670000}"/>
    <cellStyle name="Linked Cell 10 7" xfId="30487" xr:uid="{00000000-0005-0000-0000-00000D670000}"/>
    <cellStyle name="Linked Cell 10 7 2" xfId="30488" xr:uid="{00000000-0005-0000-0000-00000E670000}"/>
    <cellStyle name="Linked Cell 10 7 3" xfId="30489" xr:uid="{00000000-0005-0000-0000-00000F670000}"/>
    <cellStyle name="Linked Cell 10 7_REKAP IBT" xfId="30490" xr:uid="{00000000-0005-0000-0000-000010670000}"/>
    <cellStyle name="Linked Cell 10_REKAP IBT" xfId="3893" xr:uid="{00000000-0005-0000-0000-000011670000}"/>
    <cellStyle name="Linked Cell 11" xfId="30491" xr:uid="{00000000-0005-0000-0000-000012670000}"/>
    <cellStyle name="Linked Cell 11 2" xfId="18442" xr:uid="{00000000-0005-0000-0000-000013670000}"/>
    <cellStyle name="Linked Cell 11 3" xfId="14177" xr:uid="{00000000-0005-0000-0000-000014670000}"/>
    <cellStyle name="Linked Cell 11 4" xfId="30492" xr:uid="{00000000-0005-0000-0000-000015670000}"/>
    <cellStyle name="Linked Cell 11 5" xfId="23013" xr:uid="{00000000-0005-0000-0000-000016670000}"/>
    <cellStyle name="Linked Cell 11 5 2" xfId="4037" xr:uid="{00000000-0005-0000-0000-000017670000}"/>
    <cellStyle name="Linked Cell 11 5 3" xfId="4054" xr:uid="{00000000-0005-0000-0000-000018670000}"/>
    <cellStyle name="Linked Cell 11 5_REKAP IBT" xfId="30493" xr:uid="{00000000-0005-0000-0000-000019670000}"/>
    <cellStyle name="Linked Cell 11 6" xfId="21606" xr:uid="{00000000-0005-0000-0000-00001A670000}"/>
    <cellStyle name="Linked Cell 11 6 2" xfId="2761" xr:uid="{00000000-0005-0000-0000-00001B670000}"/>
    <cellStyle name="Linked Cell 11 6 3" xfId="30494" xr:uid="{00000000-0005-0000-0000-00001C670000}"/>
    <cellStyle name="Linked Cell 11 6_REKAP IBT" xfId="30495" xr:uid="{00000000-0005-0000-0000-00001D670000}"/>
    <cellStyle name="Linked Cell 11_REKAP IBT" xfId="30496" xr:uid="{00000000-0005-0000-0000-00001E670000}"/>
    <cellStyle name="Linked Cell 12" xfId="30497" xr:uid="{00000000-0005-0000-0000-00001F670000}"/>
    <cellStyle name="Linked Cell 12 2" xfId="30498" xr:uid="{00000000-0005-0000-0000-000020670000}"/>
    <cellStyle name="Linked Cell 12 3" xfId="30499" xr:uid="{00000000-0005-0000-0000-000021670000}"/>
    <cellStyle name="Linked Cell 12 4" xfId="30500" xr:uid="{00000000-0005-0000-0000-000022670000}"/>
    <cellStyle name="Linked Cell 12 5" xfId="23019" xr:uid="{00000000-0005-0000-0000-000023670000}"/>
    <cellStyle name="Linked Cell 12 5 2" xfId="23022" xr:uid="{00000000-0005-0000-0000-000024670000}"/>
    <cellStyle name="Linked Cell 12 5 3" xfId="30501" xr:uid="{00000000-0005-0000-0000-000025670000}"/>
    <cellStyle name="Linked Cell 12 5_REKAP IBT" xfId="30502" xr:uid="{00000000-0005-0000-0000-000026670000}"/>
    <cellStyle name="Linked Cell 12 6" xfId="23025" xr:uid="{00000000-0005-0000-0000-000027670000}"/>
    <cellStyle name="Linked Cell 12 6 2" xfId="23029" xr:uid="{00000000-0005-0000-0000-000028670000}"/>
    <cellStyle name="Linked Cell 12 6 3" xfId="30503" xr:uid="{00000000-0005-0000-0000-000029670000}"/>
    <cellStyle name="Linked Cell 12 6_REKAP IBT" xfId="30504" xr:uid="{00000000-0005-0000-0000-00002A670000}"/>
    <cellStyle name="Linked Cell 12_REKAP IBT" xfId="30505" xr:uid="{00000000-0005-0000-0000-00002B670000}"/>
    <cellStyle name="Linked Cell 13" xfId="30506" xr:uid="{00000000-0005-0000-0000-00002C670000}"/>
    <cellStyle name="Linked Cell 13 2" xfId="30507" xr:uid="{00000000-0005-0000-0000-00002D670000}"/>
    <cellStyle name="Linked Cell 13 3" xfId="30508" xr:uid="{00000000-0005-0000-0000-00002E670000}"/>
    <cellStyle name="Linked Cell 13 4" xfId="30509" xr:uid="{00000000-0005-0000-0000-00002F670000}"/>
    <cellStyle name="Linked Cell 13 5" xfId="23050" xr:uid="{00000000-0005-0000-0000-000030670000}"/>
    <cellStyle name="Linked Cell 13 5 2" xfId="23052" xr:uid="{00000000-0005-0000-0000-000031670000}"/>
    <cellStyle name="Linked Cell 13 5 3" xfId="30510" xr:uid="{00000000-0005-0000-0000-000032670000}"/>
    <cellStyle name="Linked Cell 13 5_REKAP IBT" xfId="11434" xr:uid="{00000000-0005-0000-0000-000033670000}"/>
    <cellStyle name="Linked Cell 13 6" xfId="23054" xr:uid="{00000000-0005-0000-0000-000034670000}"/>
    <cellStyle name="Linked Cell 13 6 2" xfId="23057" xr:uid="{00000000-0005-0000-0000-000035670000}"/>
    <cellStyle name="Linked Cell 13 6 3" xfId="30511" xr:uid="{00000000-0005-0000-0000-000036670000}"/>
    <cellStyle name="Linked Cell 13 6_REKAP IBT" xfId="30512" xr:uid="{00000000-0005-0000-0000-000037670000}"/>
    <cellStyle name="Linked Cell 13_REKAP IBT" xfId="30513" xr:uid="{00000000-0005-0000-0000-000038670000}"/>
    <cellStyle name="Linked Cell 14" xfId="30514" xr:uid="{00000000-0005-0000-0000-000039670000}"/>
    <cellStyle name="Linked Cell 14 2" xfId="30515" xr:uid="{00000000-0005-0000-0000-00003A670000}"/>
    <cellStyle name="Linked Cell 14 3" xfId="30516" xr:uid="{00000000-0005-0000-0000-00003B670000}"/>
    <cellStyle name="Linked Cell 14 4" xfId="30517" xr:uid="{00000000-0005-0000-0000-00003C670000}"/>
    <cellStyle name="Linked Cell 14 5" xfId="23061" xr:uid="{00000000-0005-0000-0000-00003D670000}"/>
    <cellStyle name="Linked Cell 14 5 2" xfId="23063" xr:uid="{00000000-0005-0000-0000-00003E670000}"/>
    <cellStyle name="Linked Cell 14 5 3" xfId="30518" xr:uid="{00000000-0005-0000-0000-00003F670000}"/>
    <cellStyle name="Linked Cell 14 5_REKAP IBT" xfId="7467" xr:uid="{00000000-0005-0000-0000-000040670000}"/>
    <cellStyle name="Linked Cell 14 6" xfId="23065" xr:uid="{00000000-0005-0000-0000-000041670000}"/>
    <cellStyle name="Linked Cell 14 6 2" xfId="23067" xr:uid="{00000000-0005-0000-0000-000042670000}"/>
    <cellStyle name="Linked Cell 14 6 3" xfId="15132" xr:uid="{00000000-0005-0000-0000-000043670000}"/>
    <cellStyle name="Linked Cell 14 6_REKAP IBT" xfId="30519" xr:uid="{00000000-0005-0000-0000-000044670000}"/>
    <cellStyle name="Linked Cell 14_REKAP IBT" xfId="30520" xr:uid="{00000000-0005-0000-0000-000045670000}"/>
    <cellStyle name="Linked Cell 15" xfId="30521" xr:uid="{00000000-0005-0000-0000-000046670000}"/>
    <cellStyle name="Linked Cell 15 2" xfId="30523" xr:uid="{00000000-0005-0000-0000-000047670000}"/>
    <cellStyle name="Linked Cell 15 3" xfId="30526" xr:uid="{00000000-0005-0000-0000-000048670000}"/>
    <cellStyle name="Linked Cell 15 4" xfId="30527" xr:uid="{00000000-0005-0000-0000-000049670000}"/>
    <cellStyle name="Linked Cell 15 5" xfId="23073" xr:uid="{00000000-0005-0000-0000-00004A670000}"/>
    <cellStyle name="Linked Cell 15 5 2" xfId="30528" xr:uid="{00000000-0005-0000-0000-00004B670000}"/>
    <cellStyle name="Linked Cell 15 5 3" xfId="30529" xr:uid="{00000000-0005-0000-0000-00004C670000}"/>
    <cellStyle name="Linked Cell 15 5_REKAP IBT" xfId="18022" xr:uid="{00000000-0005-0000-0000-00004D670000}"/>
    <cellStyle name="Linked Cell 15 6" xfId="30530" xr:uid="{00000000-0005-0000-0000-00004E670000}"/>
    <cellStyle name="Linked Cell 15 6 2" xfId="30531" xr:uid="{00000000-0005-0000-0000-00004F670000}"/>
    <cellStyle name="Linked Cell 15 6 3" xfId="15222" xr:uid="{00000000-0005-0000-0000-000050670000}"/>
    <cellStyle name="Linked Cell 15 6_REKAP IBT" xfId="6335" xr:uid="{00000000-0005-0000-0000-000051670000}"/>
    <cellStyle name="Linked Cell 15_REKAP IBT" xfId="30534" xr:uid="{00000000-0005-0000-0000-000052670000}"/>
    <cellStyle name="Linked Cell 16" xfId="30536" xr:uid="{00000000-0005-0000-0000-000053670000}"/>
    <cellStyle name="Linked Cell 16 2" xfId="30538" xr:uid="{00000000-0005-0000-0000-000054670000}"/>
    <cellStyle name="Linked Cell 16 3" xfId="14201" xr:uid="{00000000-0005-0000-0000-000055670000}"/>
    <cellStyle name="Linked Cell 16 4" xfId="30540" xr:uid="{00000000-0005-0000-0000-000056670000}"/>
    <cellStyle name="Linked Cell 16 5" xfId="30541" xr:uid="{00000000-0005-0000-0000-000057670000}"/>
    <cellStyle name="Linked Cell 16 5 2" xfId="4542" xr:uid="{00000000-0005-0000-0000-000058670000}"/>
    <cellStyle name="Linked Cell 16 5 3" xfId="4558" xr:uid="{00000000-0005-0000-0000-000059670000}"/>
    <cellStyle name="Linked Cell 16 5_REKAP IBT" xfId="30542" xr:uid="{00000000-0005-0000-0000-00005A670000}"/>
    <cellStyle name="Linked Cell 16 6" xfId="30544" xr:uid="{00000000-0005-0000-0000-00005B670000}"/>
    <cellStyle name="Linked Cell 16 6 2" xfId="4578" xr:uid="{00000000-0005-0000-0000-00005C670000}"/>
    <cellStyle name="Linked Cell 16 6 3" xfId="23147" xr:uid="{00000000-0005-0000-0000-00005D670000}"/>
    <cellStyle name="Linked Cell 16 6_REKAP IBT" xfId="30545" xr:uid="{00000000-0005-0000-0000-00005E670000}"/>
    <cellStyle name="Linked Cell 16_REKAP IBT" xfId="7952" xr:uid="{00000000-0005-0000-0000-00005F670000}"/>
    <cellStyle name="Linked Cell 17" xfId="30546" xr:uid="{00000000-0005-0000-0000-000060670000}"/>
    <cellStyle name="Linked Cell 17 2" xfId="30548" xr:uid="{00000000-0005-0000-0000-000061670000}"/>
    <cellStyle name="Linked Cell 17 3" xfId="30550" xr:uid="{00000000-0005-0000-0000-000062670000}"/>
    <cellStyle name="Linked Cell 17 4" xfId="30551" xr:uid="{00000000-0005-0000-0000-000063670000}"/>
    <cellStyle name="Linked Cell 17 5" xfId="30552" xr:uid="{00000000-0005-0000-0000-000064670000}"/>
    <cellStyle name="Linked Cell 17 5 2" xfId="30553" xr:uid="{00000000-0005-0000-0000-000065670000}"/>
    <cellStyle name="Linked Cell 17 5 3" xfId="30554" xr:uid="{00000000-0005-0000-0000-000066670000}"/>
    <cellStyle name="Linked Cell 17 5_REKAP IBT" xfId="30555" xr:uid="{00000000-0005-0000-0000-000067670000}"/>
    <cellStyle name="Linked Cell 17 6" xfId="30556" xr:uid="{00000000-0005-0000-0000-000068670000}"/>
    <cellStyle name="Linked Cell 17 6 2" xfId="30557" xr:uid="{00000000-0005-0000-0000-000069670000}"/>
    <cellStyle name="Linked Cell 17 6 3" xfId="24124" xr:uid="{00000000-0005-0000-0000-00006A670000}"/>
    <cellStyle name="Linked Cell 17 6_REKAP IBT" xfId="7810" xr:uid="{00000000-0005-0000-0000-00006B670000}"/>
    <cellStyle name="Linked Cell 17_REKAP IBT" xfId="12592" xr:uid="{00000000-0005-0000-0000-00006C670000}"/>
    <cellStyle name="Linked Cell 18" xfId="30558" xr:uid="{00000000-0005-0000-0000-00006D670000}"/>
    <cellStyle name="Linked Cell 18 2" xfId="30562" xr:uid="{00000000-0005-0000-0000-00006E670000}"/>
    <cellStyle name="Linked Cell 18_REKAP IBT" xfId="30564" xr:uid="{00000000-0005-0000-0000-00006F670000}"/>
    <cellStyle name="Linked Cell 19" xfId="2070" xr:uid="{00000000-0005-0000-0000-000070670000}"/>
    <cellStyle name="Linked Cell 19 2" xfId="30566" xr:uid="{00000000-0005-0000-0000-000071670000}"/>
    <cellStyle name="Linked Cell 19_REKAP IBT" xfId="30570" xr:uid="{00000000-0005-0000-0000-000072670000}"/>
    <cellStyle name="Linked Cell 2" xfId="19754" xr:uid="{00000000-0005-0000-0000-000073670000}"/>
    <cellStyle name="Linked Cell 2 10" xfId="30572" xr:uid="{00000000-0005-0000-0000-000074670000}"/>
    <cellStyle name="Linked Cell 2 10 2" xfId="30573" xr:uid="{00000000-0005-0000-0000-000075670000}"/>
    <cellStyle name="Linked Cell 2 10 2 2" xfId="30574" xr:uid="{00000000-0005-0000-0000-000076670000}"/>
    <cellStyle name="Linked Cell 2 10 2 3" xfId="30575" xr:uid="{00000000-0005-0000-0000-000077670000}"/>
    <cellStyle name="Linked Cell 2 10 2_REKAP IBT" xfId="30576" xr:uid="{00000000-0005-0000-0000-000078670000}"/>
    <cellStyle name="Linked Cell 2 10 3" xfId="30577" xr:uid="{00000000-0005-0000-0000-000079670000}"/>
    <cellStyle name="Linked Cell 2 10 4" xfId="30579" xr:uid="{00000000-0005-0000-0000-00007A670000}"/>
    <cellStyle name="Linked Cell 2 10_REKAP IBT" xfId="2270" xr:uid="{00000000-0005-0000-0000-00007B670000}"/>
    <cellStyle name="Linked Cell 2 11" xfId="23605" xr:uid="{00000000-0005-0000-0000-00007C670000}"/>
    <cellStyle name="Linked Cell 2 11 2" xfId="30580" xr:uid="{00000000-0005-0000-0000-00007D670000}"/>
    <cellStyle name="Linked Cell 2 11 2 2" xfId="30581" xr:uid="{00000000-0005-0000-0000-00007E670000}"/>
    <cellStyle name="Linked Cell 2 11 2 3" xfId="30582" xr:uid="{00000000-0005-0000-0000-00007F670000}"/>
    <cellStyle name="Linked Cell 2 11 2_REKAP IBT" xfId="30583" xr:uid="{00000000-0005-0000-0000-000080670000}"/>
    <cellStyle name="Linked Cell 2 11 3" xfId="25849" xr:uid="{00000000-0005-0000-0000-000081670000}"/>
    <cellStyle name="Linked Cell 2 11 4" xfId="30584" xr:uid="{00000000-0005-0000-0000-000082670000}"/>
    <cellStyle name="Linked Cell 2 11_REKAP IBT" xfId="30585" xr:uid="{00000000-0005-0000-0000-000083670000}"/>
    <cellStyle name="Linked Cell 2 12" xfId="30586" xr:uid="{00000000-0005-0000-0000-000084670000}"/>
    <cellStyle name="Linked Cell 2 12 2" xfId="30587" xr:uid="{00000000-0005-0000-0000-000085670000}"/>
    <cellStyle name="Linked Cell 2 12 2 2" xfId="30588" xr:uid="{00000000-0005-0000-0000-000086670000}"/>
    <cellStyle name="Linked Cell 2 12 2 3" xfId="30589" xr:uid="{00000000-0005-0000-0000-000087670000}"/>
    <cellStyle name="Linked Cell 2 12 2_REKAP IBT" xfId="30590" xr:uid="{00000000-0005-0000-0000-000088670000}"/>
    <cellStyle name="Linked Cell 2 12 3" xfId="30591" xr:uid="{00000000-0005-0000-0000-000089670000}"/>
    <cellStyle name="Linked Cell 2 12 4" xfId="30592" xr:uid="{00000000-0005-0000-0000-00008A670000}"/>
    <cellStyle name="Linked Cell 2 12_REKAP IBT" xfId="30593" xr:uid="{00000000-0005-0000-0000-00008B670000}"/>
    <cellStyle name="Linked Cell 2 13" xfId="30594" xr:uid="{00000000-0005-0000-0000-00008C670000}"/>
    <cellStyle name="Linked Cell 2 13 2" xfId="30595" xr:uid="{00000000-0005-0000-0000-00008D670000}"/>
    <cellStyle name="Linked Cell 2 13 2 2" xfId="30596" xr:uid="{00000000-0005-0000-0000-00008E670000}"/>
    <cellStyle name="Linked Cell 2 13 2 3" xfId="30597" xr:uid="{00000000-0005-0000-0000-00008F670000}"/>
    <cellStyle name="Linked Cell 2 13 2_REKAP IBT" xfId="19174" xr:uid="{00000000-0005-0000-0000-000090670000}"/>
    <cellStyle name="Linked Cell 2 13 3" xfId="30598" xr:uid="{00000000-0005-0000-0000-000091670000}"/>
    <cellStyle name="Linked Cell 2 13 4" xfId="30599" xr:uid="{00000000-0005-0000-0000-000092670000}"/>
    <cellStyle name="Linked Cell 2 13_REKAP IBT" xfId="30600" xr:uid="{00000000-0005-0000-0000-000093670000}"/>
    <cellStyle name="Linked Cell 2 14" xfId="30601" xr:uid="{00000000-0005-0000-0000-000094670000}"/>
    <cellStyle name="Linked Cell 2 14 2" xfId="30602" xr:uid="{00000000-0005-0000-0000-000095670000}"/>
    <cellStyle name="Linked Cell 2 14 2 2" xfId="30605" xr:uid="{00000000-0005-0000-0000-000096670000}"/>
    <cellStyle name="Linked Cell 2 14 2 3" xfId="30606" xr:uid="{00000000-0005-0000-0000-000097670000}"/>
    <cellStyle name="Linked Cell 2 14 2_REKAP IBT" xfId="30607" xr:uid="{00000000-0005-0000-0000-000098670000}"/>
    <cellStyle name="Linked Cell 2 14 3" xfId="30608" xr:uid="{00000000-0005-0000-0000-000099670000}"/>
    <cellStyle name="Linked Cell 2 14 4" xfId="30609" xr:uid="{00000000-0005-0000-0000-00009A670000}"/>
    <cellStyle name="Linked Cell 2 14_REKAP IBT" xfId="18567" xr:uid="{00000000-0005-0000-0000-00009B670000}"/>
    <cellStyle name="Linked Cell 2 15" xfId="30610" xr:uid="{00000000-0005-0000-0000-00009C670000}"/>
    <cellStyle name="Linked Cell 2 15 2" xfId="30612" xr:uid="{00000000-0005-0000-0000-00009D670000}"/>
    <cellStyle name="Linked Cell 2 15 2 2" xfId="30614" xr:uid="{00000000-0005-0000-0000-00009E670000}"/>
    <cellStyle name="Linked Cell 2 15 2 3" xfId="30616" xr:uid="{00000000-0005-0000-0000-00009F670000}"/>
    <cellStyle name="Linked Cell 2 15 2_REKAP IBT" xfId="30618" xr:uid="{00000000-0005-0000-0000-0000A0670000}"/>
    <cellStyle name="Linked Cell 2 15 3" xfId="30620" xr:uid="{00000000-0005-0000-0000-0000A1670000}"/>
    <cellStyle name="Linked Cell 2 15 4" xfId="30622" xr:uid="{00000000-0005-0000-0000-0000A2670000}"/>
    <cellStyle name="Linked Cell 2 15_REKAP IBT" xfId="30624" xr:uid="{00000000-0005-0000-0000-0000A3670000}"/>
    <cellStyle name="Linked Cell 2 16" xfId="24198" xr:uid="{00000000-0005-0000-0000-0000A4670000}"/>
    <cellStyle name="Linked Cell 2 16 2" xfId="30626" xr:uid="{00000000-0005-0000-0000-0000A5670000}"/>
    <cellStyle name="Linked Cell 2 16 2 2" xfId="29172" xr:uid="{00000000-0005-0000-0000-0000A6670000}"/>
    <cellStyle name="Linked Cell 2 16 2 3" xfId="29178" xr:uid="{00000000-0005-0000-0000-0000A7670000}"/>
    <cellStyle name="Linked Cell 2 16 2_REKAP IBT" xfId="9457" xr:uid="{00000000-0005-0000-0000-0000A8670000}"/>
    <cellStyle name="Linked Cell 2 16 3" xfId="30628" xr:uid="{00000000-0005-0000-0000-0000A9670000}"/>
    <cellStyle name="Linked Cell 2 16 4" xfId="30630" xr:uid="{00000000-0005-0000-0000-0000AA670000}"/>
    <cellStyle name="Linked Cell 2 16_REKAP IBT" xfId="30633" xr:uid="{00000000-0005-0000-0000-0000AB670000}"/>
    <cellStyle name="Linked Cell 2 17" xfId="30635" xr:uid="{00000000-0005-0000-0000-0000AC670000}"/>
    <cellStyle name="Linked Cell 2 17 2" xfId="30637" xr:uid="{00000000-0005-0000-0000-0000AD670000}"/>
    <cellStyle name="Linked Cell 2 17 2 2" xfId="30639" xr:uid="{00000000-0005-0000-0000-0000AE670000}"/>
    <cellStyle name="Linked Cell 2 17 2 3" xfId="30641" xr:uid="{00000000-0005-0000-0000-0000AF670000}"/>
    <cellStyle name="Linked Cell 2 17 2_REKAP IBT" xfId="19113" xr:uid="{00000000-0005-0000-0000-0000B0670000}"/>
    <cellStyle name="Linked Cell 2 17 3" xfId="30643" xr:uid="{00000000-0005-0000-0000-0000B1670000}"/>
    <cellStyle name="Linked Cell 2 17 4" xfId="30646" xr:uid="{00000000-0005-0000-0000-0000B2670000}"/>
    <cellStyle name="Linked Cell 2 17_REKAP IBT" xfId="29507" xr:uid="{00000000-0005-0000-0000-0000B3670000}"/>
    <cellStyle name="Linked Cell 2 18" xfId="30648" xr:uid="{00000000-0005-0000-0000-0000B4670000}"/>
    <cellStyle name="Linked Cell 2 18 2" xfId="29221" xr:uid="{00000000-0005-0000-0000-0000B5670000}"/>
    <cellStyle name="Linked Cell 2 18 2 2" xfId="29225" xr:uid="{00000000-0005-0000-0000-0000B6670000}"/>
    <cellStyle name="Linked Cell 2 18 2 3" xfId="29229" xr:uid="{00000000-0005-0000-0000-0000B7670000}"/>
    <cellStyle name="Linked Cell 2 18 2_REKAP IBT" xfId="29233" xr:uid="{00000000-0005-0000-0000-0000B8670000}"/>
    <cellStyle name="Linked Cell 2 18 3" xfId="29236" xr:uid="{00000000-0005-0000-0000-0000B9670000}"/>
    <cellStyle name="Linked Cell 2 18 4" xfId="29247" xr:uid="{00000000-0005-0000-0000-0000BA670000}"/>
    <cellStyle name="Linked Cell 2 18_REKAP IBT" xfId="14969" xr:uid="{00000000-0005-0000-0000-0000BB670000}"/>
    <cellStyle name="Linked Cell 2 19" xfId="30652" xr:uid="{00000000-0005-0000-0000-0000BC670000}"/>
    <cellStyle name="Linked Cell 2 19 2" xfId="21378" xr:uid="{00000000-0005-0000-0000-0000BD670000}"/>
    <cellStyle name="Linked Cell 2 19 2 2" xfId="21385" xr:uid="{00000000-0005-0000-0000-0000BE670000}"/>
    <cellStyle name="Linked Cell 2 19 2 3" xfId="30654" xr:uid="{00000000-0005-0000-0000-0000BF670000}"/>
    <cellStyle name="Linked Cell 2 19 2_REKAP IBT" xfId="21392" xr:uid="{00000000-0005-0000-0000-0000C0670000}"/>
    <cellStyle name="Linked Cell 2 19 3" xfId="21398" xr:uid="{00000000-0005-0000-0000-0000C1670000}"/>
    <cellStyle name="Linked Cell 2 19 4" xfId="21432" xr:uid="{00000000-0005-0000-0000-0000C2670000}"/>
    <cellStyle name="Linked Cell 2 19_REKAP IBT" xfId="30656" xr:uid="{00000000-0005-0000-0000-0000C3670000}"/>
    <cellStyle name="Linked Cell 2 2" xfId="30658" xr:uid="{00000000-0005-0000-0000-0000C4670000}"/>
    <cellStyle name="Linked Cell 2 2 2" xfId="30659" xr:uid="{00000000-0005-0000-0000-0000C5670000}"/>
    <cellStyle name="Linked Cell 2 2 2 2" xfId="30660" xr:uid="{00000000-0005-0000-0000-0000C6670000}"/>
    <cellStyle name="Linked Cell 2 2 2 3" xfId="30661" xr:uid="{00000000-0005-0000-0000-0000C7670000}"/>
    <cellStyle name="Linked Cell 2 2 2_REKAP IBT" xfId="15608" xr:uid="{00000000-0005-0000-0000-0000C8670000}"/>
    <cellStyle name="Linked Cell 2 2 3" xfId="30662" xr:uid="{00000000-0005-0000-0000-0000C9670000}"/>
    <cellStyle name="Linked Cell 2 2 4" xfId="25473" xr:uid="{00000000-0005-0000-0000-0000CA670000}"/>
    <cellStyle name="Linked Cell 2 2 5" xfId="25477" xr:uid="{00000000-0005-0000-0000-0000CB670000}"/>
    <cellStyle name="Linked Cell 2 2 6" xfId="25480" xr:uid="{00000000-0005-0000-0000-0000CC670000}"/>
    <cellStyle name="Linked Cell 2 2 7" xfId="30663" xr:uid="{00000000-0005-0000-0000-0000CD670000}"/>
    <cellStyle name="Linked Cell 2 2 8" xfId="30664" xr:uid="{00000000-0005-0000-0000-0000CE670000}"/>
    <cellStyle name="Linked Cell 2 2 9" xfId="50376" xr:uid="{00000000-0005-0000-0000-0000CF670000}"/>
    <cellStyle name="Linked Cell 2 2_REKAP IBT" xfId="30665" xr:uid="{00000000-0005-0000-0000-0000D0670000}"/>
    <cellStyle name="Linked Cell 2 20" xfId="30611" xr:uid="{00000000-0005-0000-0000-0000D1670000}"/>
    <cellStyle name="Linked Cell 2 20 2" xfId="30613" xr:uid="{00000000-0005-0000-0000-0000D2670000}"/>
    <cellStyle name="Linked Cell 2 20 2 2" xfId="30615" xr:uid="{00000000-0005-0000-0000-0000D3670000}"/>
    <cellStyle name="Linked Cell 2 20 2 3" xfId="30617" xr:uid="{00000000-0005-0000-0000-0000D4670000}"/>
    <cellStyle name="Linked Cell 2 20 2_REKAP IBT" xfId="30619" xr:uid="{00000000-0005-0000-0000-0000D5670000}"/>
    <cellStyle name="Linked Cell 2 20 3" xfId="30621" xr:uid="{00000000-0005-0000-0000-0000D6670000}"/>
    <cellStyle name="Linked Cell 2 20 4" xfId="30623" xr:uid="{00000000-0005-0000-0000-0000D7670000}"/>
    <cellStyle name="Linked Cell 2 20_REKAP IBT" xfId="30625" xr:uid="{00000000-0005-0000-0000-0000D8670000}"/>
    <cellStyle name="Linked Cell 2 21" xfId="24199" xr:uid="{00000000-0005-0000-0000-0000D9670000}"/>
    <cellStyle name="Linked Cell 2 21 2" xfId="30627" xr:uid="{00000000-0005-0000-0000-0000DA670000}"/>
    <cellStyle name="Linked Cell 2 21 2 2" xfId="29173" xr:uid="{00000000-0005-0000-0000-0000DB670000}"/>
    <cellStyle name="Linked Cell 2 21 2 3" xfId="29179" xr:uid="{00000000-0005-0000-0000-0000DC670000}"/>
    <cellStyle name="Linked Cell 2 21 2_REKAP IBT" xfId="9458" xr:uid="{00000000-0005-0000-0000-0000DD670000}"/>
    <cellStyle name="Linked Cell 2 21 3" xfId="30629" xr:uid="{00000000-0005-0000-0000-0000DE670000}"/>
    <cellStyle name="Linked Cell 2 21 4" xfId="30631" xr:uid="{00000000-0005-0000-0000-0000DF670000}"/>
    <cellStyle name="Linked Cell 2 21_REKAP IBT" xfId="30634" xr:uid="{00000000-0005-0000-0000-0000E0670000}"/>
    <cellStyle name="Linked Cell 2 22" xfId="30636" xr:uid="{00000000-0005-0000-0000-0000E1670000}"/>
    <cellStyle name="Linked Cell 2 22 2" xfId="30638" xr:uid="{00000000-0005-0000-0000-0000E2670000}"/>
    <cellStyle name="Linked Cell 2 22 2 2" xfId="30640" xr:uid="{00000000-0005-0000-0000-0000E3670000}"/>
    <cellStyle name="Linked Cell 2 22 2 3" xfId="30642" xr:uid="{00000000-0005-0000-0000-0000E4670000}"/>
    <cellStyle name="Linked Cell 2 22 2_REKAP IBT" xfId="19114" xr:uid="{00000000-0005-0000-0000-0000E5670000}"/>
    <cellStyle name="Linked Cell 2 22 3" xfId="30644" xr:uid="{00000000-0005-0000-0000-0000E6670000}"/>
    <cellStyle name="Linked Cell 2 22 4" xfId="30647" xr:uid="{00000000-0005-0000-0000-0000E7670000}"/>
    <cellStyle name="Linked Cell 2 22_REKAP IBT" xfId="29508" xr:uid="{00000000-0005-0000-0000-0000E8670000}"/>
    <cellStyle name="Linked Cell 2 23" xfId="30649" xr:uid="{00000000-0005-0000-0000-0000E9670000}"/>
    <cellStyle name="Linked Cell 2 23 2" xfId="29222" xr:uid="{00000000-0005-0000-0000-0000EA670000}"/>
    <cellStyle name="Linked Cell 2 23 2 2" xfId="29226" xr:uid="{00000000-0005-0000-0000-0000EB670000}"/>
    <cellStyle name="Linked Cell 2 23 2 3" xfId="29230" xr:uid="{00000000-0005-0000-0000-0000EC670000}"/>
    <cellStyle name="Linked Cell 2 23 2_REKAP IBT" xfId="29234" xr:uid="{00000000-0005-0000-0000-0000ED670000}"/>
    <cellStyle name="Linked Cell 2 23 3" xfId="29237" xr:uid="{00000000-0005-0000-0000-0000EE670000}"/>
    <cellStyle name="Linked Cell 2 23 4" xfId="29248" xr:uid="{00000000-0005-0000-0000-0000EF670000}"/>
    <cellStyle name="Linked Cell 2 23_REKAP IBT" xfId="14970" xr:uid="{00000000-0005-0000-0000-0000F0670000}"/>
    <cellStyle name="Linked Cell 2 24" xfId="30653" xr:uid="{00000000-0005-0000-0000-0000F1670000}"/>
    <cellStyle name="Linked Cell 2 24 2" xfId="21379" xr:uid="{00000000-0005-0000-0000-0000F2670000}"/>
    <cellStyle name="Linked Cell 2 24 2 2" xfId="21386" xr:uid="{00000000-0005-0000-0000-0000F3670000}"/>
    <cellStyle name="Linked Cell 2 24 2 3" xfId="30655" xr:uid="{00000000-0005-0000-0000-0000F4670000}"/>
    <cellStyle name="Linked Cell 2 24 2_REKAP IBT" xfId="21393" xr:uid="{00000000-0005-0000-0000-0000F5670000}"/>
    <cellStyle name="Linked Cell 2 24 3" xfId="21399" xr:uid="{00000000-0005-0000-0000-0000F6670000}"/>
    <cellStyle name="Linked Cell 2 24 4" xfId="21433" xr:uid="{00000000-0005-0000-0000-0000F7670000}"/>
    <cellStyle name="Linked Cell 2 24_REKAP IBT" xfId="30657" xr:uid="{00000000-0005-0000-0000-0000F8670000}"/>
    <cellStyle name="Linked Cell 2 25" xfId="13612" xr:uid="{00000000-0005-0000-0000-0000F9670000}"/>
    <cellStyle name="Linked Cell 2 25 2" xfId="13616" xr:uid="{00000000-0005-0000-0000-0000FA670000}"/>
    <cellStyle name="Linked Cell 2 25 2 2" xfId="21629" xr:uid="{00000000-0005-0000-0000-0000FB670000}"/>
    <cellStyle name="Linked Cell 2 25 2 3" xfId="30666" xr:uid="{00000000-0005-0000-0000-0000FC670000}"/>
    <cellStyle name="Linked Cell 2 25 2_REKAP IBT" xfId="21631" xr:uid="{00000000-0005-0000-0000-0000FD670000}"/>
    <cellStyle name="Linked Cell 2 25 3" xfId="21633" xr:uid="{00000000-0005-0000-0000-0000FE670000}"/>
    <cellStyle name="Linked Cell 2 25 4" xfId="21653" xr:uid="{00000000-0005-0000-0000-0000FF670000}"/>
    <cellStyle name="Linked Cell 2 25_REKAP IBT" xfId="30667" xr:uid="{00000000-0005-0000-0000-000000680000}"/>
    <cellStyle name="Linked Cell 2 26" xfId="13623" xr:uid="{00000000-0005-0000-0000-000001680000}"/>
    <cellStyle name="Linked Cell 2 26 2" xfId="19309" xr:uid="{00000000-0005-0000-0000-000002680000}"/>
    <cellStyle name="Linked Cell 2 26 2 2" xfId="30668" xr:uid="{00000000-0005-0000-0000-000003680000}"/>
    <cellStyle name="Linked Cell 2 26 2 3" xfId="30669" xr:uid="{00000000-0005-0000-0000-000004680000}"/>
    <cellStyle name="Linked Cell 2 26 2_REKAP IBT" xfId="29298" xr:uid="{00000000-0005-0000-0000-000005680000}"/>
    <cellStyle name="Linked Cell 2 26 3" xfId="19313" xr:uid="{00000000-0005-0000-0000-000006680000}"/>
    <cellStyle name="Linked Cell 2 26 4" xfId="19318" xr:uid="{00000000-0005-0000-0000-000007680000}"/>
    <cellStyle name="Linked Cell 2 26_REKAP IBT" xfId="30670" xr:uid="{00000000-0005-0000-0000-000008680000}"/>
    <cellStyle name="Linked Cell 2 27" xfId="13628" xr:uid="{00000000-0005-0000-0000-000009680000}"/>
    <cellStyle name="Linked Cell 2 27 2" xfId="18096" xr:uid="{00000000-0005-0000-0000-00000A680000}"/>
    <cellStyle name="Linked Cell 2 27 2 2" xfId="30671" xr:uid="{00000000-0005-0000-0000-00000B680000}"/>
    <cellStyle name="Linked Cell 2 27 2 3" xfId="30672" xr:uid="{00000000-0005-0000-0000-00000C680000}"/>
    <cellStyle name="Linked Cell 2 27 2_REKAP IBT" xfId="30673" xr:uid="{00000000-0005-0000-0000-00000D680000}"/>
    <cellStyle name="Linked Cell 2 27 3" xfId="30674" xr:uid="{00000000-0005-0000-0000-00000E680000}"/>
    <cellStyle name="Linked Cell 2 27 4" xfId="30675" xr:uid="{00000000-0005-0000-0000-00000F680000}"/>
    <cellStyle name="Linked Cell 2 27_REKAP IBT" xfId="13100" xr:uid="{00000000-0005-0000-0000-000010680000}"/>
    <cellStyle name="Linked Cell 2 28" xfId="13635" xr:uid="{00000000-0005-0000-0000-000011680000}"/>
    <cellStyle name="Linked Cell 2 28 2" xfId="26783" xr:uid="{00000000-0005-0000-0000-000012680000}"/>
    <cellStyle name="Linked Cell 2 28 3" xfId="29361" xr:uid="{00000000-0005-0000-0000-000013680000}"/>
    <cellStyle name="Linked Cell 2 28_REKAP IBT" xfId="27756" xr:uid="{00000000-0005-0000-0000-000014680000}"/>
    <cellStyle name="Linked Cell 2 29" xfId="30677" xr:uid="{00000000-0005-0000-0000-000015680000}"/>
    <cellStyle name="Linked Cell 2 29 2" xfId="26808" xr:uid="{00000000-0005-0000-0000-000016680000}"/>
    <cellStyle name="Linked Cell 2 29 3" xfId="29502" xr:uid="{00000000-0005-0000-0000-000017680000}"/>
    <cellStyle name="Linked Cell 2 29_REKAP IBT" xfId="10241" xr:uid="{00000000-0005-0000-0000-000018680000}"/>
    <cellStyle name="Linked Cell 2 3" xfId="30680" xr:uid="{00000000-0005-0000-0000-000019680000}"/>
    <cellStyle name="Linked Cell 2 3 2" xfId="21741" xr:uid="{00000000-0005-0000-0000-00001A680000}"/>
    <cellStyle name="Linked Cell 2 3 2 2" xfId="21744" xr:uid="{00000000-0005-0000-0000-00001B680000}"/>
    <cellStyle name="Linked Cell 2 3 2 3" xfId="21746" xr:uid="{00000000-0005-0000-0000-00001C680000}"/>
    <cellStyle name="Linked Cell 2 3 2_REKAP IBT" xfId="11123" xr:uid="{00000000-0005-0000-0000-00001D680000}"/>
    <cellStyle name="Linked Cell 2 3 3" xfId="21760" xr:uid="{00000000-0005-0000-0000-00001E680000}"/>
    <cellStyle name="Linked Cell 2 3 4" xfId="21781" xr:uid="{00000000-0005-0000-0000-00001F680000}"/>
    <cellStyle name="Linked Cell 2 3_REKAP IBT" xfId="11244" xr:uid="{00000000-0005-0000-0000-000020680000}"/>
    <cellStyle name="Linked Cell 2 30" xfId="13613" xr:uid="{00000000-0005-0000-0000-000021680000}"/>
    <cellStyle name="Linked Cell 2 30 2" xfId="13617" xr:uid="{00000000-0005-0000-0000-000022680000}"/>
    <cellStyle name="Linked Cell 2 31" xfId="13624" xr:uid="{00000000-0005-0000-0000-000023680000}"/>
    <cellStyle name="Linked Cell 2 32" xfId="13629" xr:uid="{00000000-0005-0000-0000-000024680000}"/>
    <cellStyle name="Linked Cell 2 33" xfId="13636" xr:uid="{00000000-0005-0000-0000-000025680000}"/>
    <cellStyle name="Linked Cell 2 34" xfId="30678" xr:uid="{00000000-0005-0000-0000-000026680000}"/>
    <cellStyle name="Linked Cell 2 35" xfId="24824" xr:uid="{00000000-0005-0000-0000-000027680000}"/>
    <cellStyle name="Linked Cell 2 36" xfId="50092" xr:uid="{00000000-0005-0000-0000-000028680000}"/>
    <cellStyle name="Linked Cell 2 4" xfId="30681" xr:uid="{00000000-0005-0000-0000-000029680000}"/>
    <cellStyle name="Linked Cell 2 4 2" xfId="22226" xr:uid="{00000000-0005-0000-0000-00002A680000}"/>
    <cellStyle name="Linked Cell 2 4 2 2" xfId="22229" xr:uid="{00000000-0005-0000-0000-00002B680000}"/>
    <cellStyle name="Linked Cell 2 4 2 3" xfId="30682" xr:uid="{00000000-0005-0000-0000-00002C680000}"/>
    <cellStyle name="Linked Cell 2 4 2_REKAP IBT" xfId="1556" xr:uid="{00000000-0005-0000-0000-00002D680000}"/>
    <cellStyle name="Linked Cell 2 4 3" xfId="22232" xr:uid="{00000000-0005-0000-0000-00002E680000}"/>
    <cellStyle name="Linked Cell 2 4 4" xfId="22240" xr:uid="{00000000-0005-0000-0000-00002F680000}"/>
    <cellStyle name="Linked Cell 2 4_REKAP IBT" xfId="30684" xr:uid="{00000000-0005-0000-0000-000030680000}"/>
    <cellStyle name="Linked Cell 2 5" xfId="23127" xr:uid="{00000000-0005-0000-0000-000031680000}"/>
    <cellStyle name="Linked Cell 2 5 2" xfId="23130" xr:uid="{00000000-0005-0000-0000-000032680000}"/>
    <cellStyle name="Linked Cell 2 5 2 2" xfId="30685" xr:uid="{00000000-0005-0000-0000-000033680000}"/>
    <cellStyle name="Linked Cell 2 5 2 3" xfId="30686" xr:uid="{00000000-0005-0000-0000-000034680000}"/>
    <cellStyle name="Linked Cell 2 5 2_REKAP IBT" xfId="24079" xr:uid="{00000000-0005-0000-0000-000035680000}"/>
    <cellStyle name="Linked Cell 2 5 3" xfId="30687" xr:uid="{00000000-0005-0000-0000-000036680000}"/>
    <cellStyle name="Linked Cell 2 5 4" xfId="25492" xr:uid="{00000000-0005-0000-0000-000037680000}"/>
    <cellStyle name="Linked Cell 2 5_REKAP IBT" xfId="30688" xr:uid="{00000000-0005-0000-0000-000038680000}"/>
    <cellStyle name="Linked Cell 2 6" xfId="23133" xr:uid="{00000000-0005-0000-0000-000039680000}"/>
    <cellStyle name="Linked Cell 2 6 2" xfId="23136" xr:uid="{00000000-0005-0000-0000-00003A680000}"/>
    <cellStyle name="Linked Cell 2 6 2 2" xfId="30689" xr:uid="{00000000-0005-0000-0000-00003B680000}"/>
    <cellStyle name="Linked Cell 2 6 2 3" xfId="30690" xr:uid="{00000000-0005-0000-0000-00003C680000}"/>
    <cellStyle name="Linked Cell 2 6 2_REKAP IBT" xfId="30691" xr:uid="{00000000-0005-0000-0000-00003D680000}"/>
    <cellStyle name="Linked Cell 2 6 3" xfId="30692" xr:uid="{00000000-0005-0000-0000-00003E680000}"/>
    <cellStyle name="Linked Cell 2 6 4" xfId="30693" xr:uid="{00000000-0005-0000-0000-00003F680000}"/>
    <cellStyle name="Linked Cell 2 6_REKAP IBT" xfId="30694" xr:uid="{00000000-0005-0000-0000-000040680000}"/>
    <cellStyle name="Linked Cell 2 7" xfId="27891" xr:uid="{00000000-0005-0000-0000-000041680000}"/>
    <cellStyle name="Linked Cell 2 7 2" xfId="30695" xr:uid="{00000000-0005-0000-0000-000042680000}"/>
    <cellStyle name="Linked Cell 2 7 2 2" xfId="30696" xr:uid="{00000000-0005-0000-0000-000043680000}"/>
    <cellStyle name="Linked Cell 2 7 2 3" xfId="30697" xr:uid="{00000000-0005-0000-0000-000044680000}"/>
    <cellStyle name="Linked Cell 2 7 2_REKAP IBT" xfId="30698" xr:uid="{00000000-0005-0000-0000-000045680000}"/>
    <cellStyle name="Linked Cell 2 7 3" xfId="1505" xr:uid="{00000000-0005-0000-0000-000046680000}"/>
    <cellStyle name="Linked Cell 2 7 4" xfId="30699" xr:uid="{00000000-0005-0000-0000-000047680000}"/>
    <cellStyle name="Linked Cell 2 7_REKAP IBT" xfId="30700" xr:uid="{00000000-0005-0000-0000-000048680000}"/>
    <cellStyle name="Linked Cell 2 8" xfId="23254" xr:uid="{00000000-0005-0000-0000-000049680000}"/>
    <cellStyle name="Linked Cell 2 8 2" xfId="30701" xr:uid="{00000000-0005-0000-0000-00004A680000}"/>
    <cellStyle name="Linked Cell 2 8 2 2" xfId="30702" xr:uid="{00000000-0005-0000-0000-00004B680000}"/>
    <cellStyle name="Linked Cell 2 8 2 3" xfId="30703" xr:uid="{00000000-0005-0000-0000-00004C680000}"/>
    <cellStyle name="Linked Cell 2 8 2_REKAP IBT" xfId="21336" xr:uid="{00000000-0005-0000-0000-00004D680000}"/>
    <cellStyle name="Linked Cell 2 8 3" xfId="30704" xr:uid="{00000000-0005-0000-0000-00004E680000}"/>
    <cellStyle name="Linked Cell 2 8 4" xfId="30705" xr:uid="{00000000-0005-0000-0000-00004F680000}"/>
    <cellStyle name="Linked Cell 2 8_REKAP IBT" xfId="26320" xr:uid="{00000000-0005-0000-0000-000050680000}"/>
    <cellStyle name="Linked Cell 2 9" xfId="30707" xr:uid="{00000000-0005-0000-0000-000051680000}"/>
    <cellStyle name="Linked Cell 2 9 2" xfId="30709" xr:uid="{00000000-0005-0000-0000-000052680000}"/>
    <cellStyle name="Linked Cell 2 9 2 2" xfId="30711" xr:uid="{00000000-0005-0000-0000-000053680000}"/>
    <cellStyle name="Linked Cell 2 9 2 3" xfId="16902" xr:uid="{00000000-0005-0000-0000-000054680000}"/>
    <cellStyle name="Linked Cell 2 9 2_REKAP IBT" xfId="19473" xr:uid="{00000000-0005-0000-0000-000055680000}"/>
    <cellStyle name="Linked Cell 2 9 3" xfId="30713" xr:uid="{00000000-0005-0000-0000-000056680000}"/>
    <cellStyle name="Linked Cell 2 9 4" xfId="30714" xr:uid="{00000000-0005-0000-0000-000057680000}"/>
    <cellStyle name="Linked Cell 2 9_REKAP IBT" xfId="30716" xr:uid="{00000000-0005-0000-0000-000058680000}"/>
    <cellStyle name="Linked Cell 2_REKAP IBT" xfId="30717" xr:uid="{00000000-0005-0000-0000-000059680000}"/>
    <cellStyle name="Linked Cell 20" xfId="30522" xr:uid="{00000000-0005-0000-0000-00005A680000}"/>
    <cellStyle name="Linked Cell 20 2" xfId="30524" xr:uid="{00000000-0005-0000-0000-00005B680000}"/>
    <cellStyle name="Linked Cell 20_REKAP IBT" xfId="30535" xr:uid="{00000000-0005-0000-0000-00005C680000}"/>
    <cellStyle name="Linked Cell 21" xfId="30537" xr:uid="{00000000-0005-0000-0000-00005D680000}"/>
    <cellStyle name="Linked Cell 21 2" xfId="30539" xr:uid="{00000000-0005-0000-0000-00005E680000}"/>
    <cellStyle name="Linked Cell 21_REKAP IBT" xfId="7953" xr:uid="{00000000-0005-0000-0000-00005F680000}"/>
    <cellStyle name="Linked Cell 22" xfId="30547" xr:uid="{00000000-0005-0000-0000-000060680000}"/>
    <cellStyle name="Linked Cell 22 2" xfId="30549" xr:uid="{00000000-0005-0000-0000-000061680000}"/>
    <cellStyle name="Linked Cell 22_REKAP IBT" xfId="12593" xr:uid="{00000000-0005-0000-0000-000062680000}"/>
    <cellStyle name="Linked Cell 23" xfId="30559" xr:uid="{00000000-0005-0000-0000-000063680000}"/>
    <cellStyle name="Linked Cell 23 2" xfId="30563" xr:uid="{00000000-0005-0000-0000-000064680000}"/>
    <cellStyle name="Linked Cell 23_REKAP IBT" xfId="30565" xr:uid="{00000000-0005-0000-0000-000065680000}"/>
    <cellStyle name="Linked Cell 24" xfId="2071" xr:uid="{00000000-0005-0000-0000-000066680000}"/>
    <cellStyle name="Linked Cell 24 2" xfId="30567" xr:uid="{00000000-0005-0000-0000-000067680000}"/>
    <cellStyle name="Linked Cell 24_REKAP IBT" xfId="30571" xr:uid="{00000000-0005-0000-0000-000068680000}"/>
    <cellStyle name="Linked Cell 25" xfId="30718" xr:uid="{00000000-0005-0000-0000-000069680000}"/>
    <cellStyle name="Linked Cell 25 2" xfId="30720" xr:uid="{00000000-0005-0000-0000-00006A680000}"/>
    <cellStyle name="Linked Cell 25_REKAP IBT" xfId="30722" xr:uid="{00000000-0005-0000-0000-00006B680000}"/>
    <cellStyle name="Linked Cell 26" xfId="30724" xr:uid="{00000000-0005-0000-0000-00006C680000}"/>
    <cellStyle name="Linked Cell 26 2" xfId="30726" xr:uid="{00000000-0005-0000-0000-00006D680000}"/>
    <cellStyle name="Linked Cell 26_REKAP IBT" xfId="30729" xr:uid="{00000000-0005-0000-0000-00006E680000}"/>
    <cellStyle name="Linked Cell 27" xfId="30731" xr:uid="{00000000-0005-0000-0000-00006F680000}"/>
    <cellStyle name="Linked Cell 27 2" xfId="30733" xr:uid="{00000000-0005-0000-0000-000070680000}"/>
    <cellStyle name="Linked Cell 27_REKAP IBT" xfId="11421" xr:uid="{00000000-0005-0000-0000-000071680000}"/>
    <cellStyle name="Linked Cell 28" xfId="30735" xr:uid="{00000000-0005-0000-0000-000072680000}"/>
    <cellStyle name="Linked Cell 28 2" xfId="30737" xr:uid="{00000000-0005-0000-0000-000073680000}"/>
    <cellStyle name="Linked Cell 28_REKAP IBT" xfId="30739" xr:uid="{00000000-0005-0000-0000-000074680000}"/>
    <cellStyle name="Linked Cell 29" xfId="30741" xr:uid="{00000000-0005-0000-0000-000075680000}"/>
    <cellStyle name="Linked Cell 29 2" xfId="30743" xr:uid="{00000000-0005-0000-0000-000076680000}"/>
    <cellStyle name="Linked Cell 29_REKAP IBT" xfId="30745" xr:uid="{00000000-0005-0000-0000-000077680000}"/>
    <cellStyle name="Linked Cell 3" xfId="19761" xr:uid="{00000000-0005-0000-0000-000078680000}"/>
    <cellStyle name="Linked Cell 3 10" xfId="30747" xr:uid="{00000000-0005-0000-0000-000079680000}"/>
    <cellStyle name="Linked Cell 3 10 2" xfId="30748" xr:uid="{00000000-0005-0000-0000-00007A680000}"/>
    <cellStyle name="Linked Cell 3 10 2 2" xfId="13441" xr:uid="{00000000-0005-0000-0000-00007B680000}"/>
    <cellStyle name="Linked Cell 3 10 2 3" xfId="13472" xr:uid="{00000000-0005-0000-0000-00007C680000}"/>
    <cellStyle name="Linked Cell 3 10 2_REKAP IBT" xfId="30749" xr:uid="{00000000-0005-0000-0000-00007D680000}"/>
    <cellStyle name="Linked Cell 3 10 3" xfId="30750" xr:uid="{00000000-0005-0000-0000-00007E680000}"/>
    <cellStyle name="Linked Cell 3 10 4" xfId="29698" xr:uid="{00000000-0005-0000-0000-00007F680000}"/>
    <cellStyle name="Linked Cell 3 10_REKAP IBT" xfId="30751" xr:uid="{00000000-0005-0000-0000-000080680000}"/>
    <cellStyle name="Linked Cell 3 11" xfId="5143" xr:uid="{00000000-0005-0000-0000-000081680000}"/>
    <cellStyle name="Linked Cell 3 11 2" xfId="30752" xr:uid="{00000000-0005-0000-0000-000082680000}"/>
    <cellStyle name="Linked Cell 3 11 2 2" xfId="30753" xr:uid="{00000000-0005-0000-0000-000083680000}"/>
    <cellStyle name="Linked Cell 3 11 2 3" xfId="30754" xr:uid="{00000000-0005-0000-0000-000084680000}"/>
    <cellStyle name="Linked Cell 3 11 2_REKAP IBT" xfId="30755" xr:uid="{00000000-0005-0000-0000-000085680000}"/>
    <cellStyle name="Linked Cell 3 11 3" xfId="30756" xr:uid="{00000000-0005-0000-0000-000086680000}"/>
    <cellStyle name="Linked Cell 3 11 4" xfId="30757" xr:uid="{00000000-0005-0000-0000-000087680000}"/>
    <cellStyle name="Linked Cell 3 11_REKAP IBT" xfId="30758" xr:uid="{00000000-0005-0000-0000-000088680000}"/>
    <cellStyle name="Linked Cell 3 12" xfId="30759" xr:uid="{00000000-0005-0000-0000-000089680000}"/>
    <cellStyle name="Linked Cell 3 12 2" xfId="7308" xr:uid="{00000000-0005-0000-0000-00008A680000}"/>
    <cellStyle name="Linked Cell 3 12 2 2" xfId="30761" xr:uid="{00000000-0005-0000-0000-00008B680000}"/>
    <cellStyle name="Linked Cell 3 12 2 3" xfId="30763" xr:uid="{00000000-0005-0000-0000-00008C680000}"/>
    <cellStyle name="Linked Cell 3 12 2_REKAP IBT" xfId="30764" xr:uid="{00000000-0005-0000-0000-00008D680000}"/>
    <cellStyle name="Linked Cell 3 12 3" xfId="30765" xr:uid="{00000000-0005-0000-0000-00008E680000}"/>
    <cellStyle name="Linked Cell 3 12 4" xfId="30766" xr:uid="{00000000-0005-0000-0000-00008F680000}"/>
    <cellStyle name="Linked Cell 3 12_REKAP IBT" xfId="30767" xr:uid="{00000000-0005-0000-0000-000090680000}"/>
    <cellStyle name="Linked Cell 3 13" xfId="30768" xr:uid="{00000000-0005-0000-0000-000091680000}"/>
    <cellStyle name="Linked Cell 3 13 2" xfId="30769" xr:uid="{00000000-0005-0000-0000-000092680000}"/>
    <cellStyle name="Linked Cell 3 13 2 2" xfId="90" xr:uid="{00000000-0005-0000-0000-000093680000}"/>
    <cellStyle name="Linked Cell 3 13 2 3" xfId="30772" xr:uid="{00000000-0005-0000-0000-000094680000}"/>
    <cellStyle name="Linked Cell 3 13 2_REKAP IBT" xfId="30773" xr:uid="{00000000-0005-0000-0000-000095680000}"/>
    <cellStyle name="Linked Cell 3 13 3" xfId="30774" xr:uid="{00000000-0005-0000-0000-000096680000}"/>
    <cellStyle name="Linked Cell 3 13 4" xfId="30775" xr:uid="{00000000-0005-0000-0000-000097680000}"/>
    <cellStyle name="Linked Cell 3 13_REKAP IBT" xfId="30776" xr:uid="{00000000-0005-0000-0000-000098680000}"/>
    <cellStyle name="Linked Cell 3 14" xfId="30777" xr:uid="{00000000-0005-0000-0000-000099680000}"/>
    <cellStyle name="Linked Cell 3 14 2" xfId="30778" xr:uid="{00000000-0005-0000-0000-00009A680000}"/>
    <cellStyle name="Linked Cell 3 14 2 2" xfId="28395" xr:uid="{00000000-0005-0000-0000-00009B680000}"/>
    <cellStyle name="Linked Cell 3 14 2 3" xfId="20648" xr:uid="{00000000-0005-0000-0000-00009C680000}"/>
    <cellStyle name="Linked Cell 3 14 2_REKAP IBT" xfId="4099" xr:uid="{00000000-0005-0000-0000-00009D680000}"/>
    <cellStyle name="Linked Cell 3 14 3" xfId="30779" xr:uid="{00000000-0005-0000-0000-00009E680000}"/>
    <cellStyle name="Linked Cell 3 14 4" xfId="30780" xr:uid="{00000000-0005-0000-0000-00009F680000}"/>
    <cellStyle name="Linked Cell 3 14_REKAP IBT" xfId="30781" xr:uid="{00000000-0005-0000-0000-0000A0680000}"/>
    <cellStyle name="Linked Cell 3 15" xfId="30782" xr:uid="{00000000-0005-0000-0000-0000A1680000}"/>
    <cellStyle name="Linked Cell 3 15 2" xfId="30785" xr:uid="{00000000-0005-0000-0000-0000A2680000}"/>
    <cellStyle name="Linked Cell 3 15 3" xfId="30787" xr:uid="{00000000-0005-0000-0000-0000A3680000}"/>
    <cellStyle name="Linked Cell 3 15_REKAP IBT" xfId="2690" xr:uid="{00000000-0005-0000-0000-0000A4680000}"/>
    <cellStyle name="Linked Cell 3 16" xfId="29402" xr:uid="{00000000-0005-0000-0000-0000A5680000}"/>
    <cellStyle name="Linked Cell 3 16 2" xfId="30789" xr:uid="{00000000-0005-0000-0000-0000A6680000}"/>
    <cellStyle name="Linked Cell 3 16 3" xfId="30791" xr:uid="{00000000-0005-0000-0000-0000A7680000}"/>
    <cellStyle name="Linked Cell 3 16_REKAP IBT" xfId="30792" xr:uid="{00000000-0005-0000-0000-0000A8680000}"/>
    <cellStyle name="Linked Cell 3 17" xfId="4696" xr:uid="{00000000-0005-0000-0000-0000A9680000}"/>
    <cellStyle name="Linked Cell 3 17 2" xfId="30794" xr:uid="{00000000-0005-0000-0000-0000AA680000}"/>
    <cellStyle name="Linked Cell 3 18" xfId="30795" xr:uid="{00000000-0005-0000-0000-0000AB680000}"/>
    <cellStyle name="Linked Cell 3 19" xfId="30796" xr:uid="{00000000-0005-0000-0000-0000AC680000}"/>
    <cellStyle name="Linked Cell 3 2" xfId="30797" xr:uid="{00000000-0005-0000-0000-0000AD680000}"/>
    <cellStyle name="Linked Cell 3 2 2" xfId="30798" xr:uid="{00000000-0005-0000-0000-0000AE680000}"/>
    <cellStyle name="Linked Cell 3 2 2 2" xfId="7415" xr:uid="{00000000-0005-0000-0000-0000AF680000}"/>
    <cellStyle name="Linked Cell 3 2 2 3" xfId="7439" xr:uid="{00000000-0005-0000-0000-0000B0680000}"/>
    <cellStyle name="Linked Cell 3 2 2_REKAP IBT" xfId="30799" xr:uid="{00000000-0005-0000-0000-0000B1680000}"/>
    <cellStyle name="Linked Cell 3 2 3" xfId="22335" xr:uid="{00000000-0005-0000-0000-0000B2680000}"/>
    <cellStyle name="Linked Cell 3 2 4" xfId="22346" xr:uid="{00000000-0005-0000-0000-0000B3680000}"/>
    <cellStyle name="Linked Cell 3 2_REKAP IBT" xfId="30800" xr:uid="{00000000-0005-0000-0000-0000B4680000}"/>
    <cellStyle name="Linked Cell 3 20" xfId="30783" xr:uid="{00000000-0005-0000-0000-0000B5680000}"/>
    <cellStyle name="Linked Cell 3 21" xfId="29403" xr:uid="{00000000-0005-0000-0000-0000B6680000}"/>
    <cellStyle name="Linked Cell 3 22" xfId="4697" xr:uid="{00000000-0005-0000-0000-0000B7680000}"/>
    <cellStyle name="Linked Cell 3 23" xfId="50483" xr:uid="{00000000-0005-0000-0000-0000B8680000}"/>
    <cellStyle name="Linked Cell 3 3" xfId="30801" xr:uid="{00000000-0005-0000-0000-0000B9680000}"/>
    <cellStyle name="Linked Cell 3 3 2" xfId="22630" xr:uid="{00000000-0005-0000-0000-0000BA680000}"/>
    <cellStyle name="Linked Cell 3 3 2 2" xfId="12730" xr:uid="{00000000-0005-0000-0000-0000BB680000}"/>
    <cellStyle name="Linked Cell 3 3 2 3" xfId="12733" xr:uid="{00000000-0005-0000-0000-0000BC680000}"/>
    <cellStyle name="Linked Cell 3 3 2_REKAP IBT" xfId="22635" xr:uid="{00000000-0005-0000-0000-0000BD680000}"/>
    <cellStyle name="Linked Cell 3 3 3" xfId="22651" xr:uid="{00000000-0005-0000-0000-0000BE680000}"/>
    <cellStyle name="Linked Cell 3 3 4" xfId="1836" xr:uid="{00000000-0005-0000-0000-0000BF680000}"/>
    <cellStyle name="Linked Cell 3 3_REKAP IBT" xfId="30804" xr:uid="{00000000-0005-0000-0000-0000C0680000}"/>
    <cellStyle name="Linked Cell 3 4" xfId="30805" xr:uid="{00000000-0005-0000-0000-0000C1680000}"/>
    <cellStyle name="Linked Cell 3 4 2" xfId="30806" xr:uid="{00000000-0005-0000-0000-0000C2680000}"/>
    <cellStyle name="Linked Cell 3 4 2 2" xfId="30807" xr:uid="{00000000-0005-0000-0000-0000C3680000}"/>
    <cellStyle name="Linked Cell 3 4 2 3" xfId="18268" xr:uid="{00000000-0005-0000-0000-0000C4680000}"/>
    <cellStyle name="Linked Cell 3 4 2_REKAP IBT" xfId="30808" xr:uid="{00000000-0005-0000-0000-0000C5680000}"/>
    <cellStyle name="Linked Cell 3 4 3" xfId="30810" xr:uid="{00000000-0005-0000-0000-0000C6680000}"/>
    <cellStyle name="Linked Cell 3 4 4" xfId="25506" xr:uid="{00000000-0005-0000-0000-0000C7680000}"/>
    <cellStyle name="Linked Cell 3 4_REKAP IBT" xfId="30811" xr:uid="{00000000-0005-0000-0000-0000C8680000}"/>
    <cellStyle name="Linked Cell 3 5" xfId="4575" xr:uid="{00000000-0005-0000-0000-0000C9680000}"/>
    <cellStyle name="Linked Cell 3 5 2" xfId="18817" xr:uid="{00000000-0005-0000-0000-0000CA680000}"/>
    <cellStyle name="Linked Cell 3 5 2 2" xfId="18822" xr:uid="{00000000-0005-0000-0000-0000CB680000}"/>
    <cellStyle name="Linked Cell 3 5 2 3" xfId="18827" xr:uid="{00000000-0005-0000-0000-0000CC680000}"/>
    <cellStyle name="Linked Cell 3 5 2_REKAP IBT" xfId="18840" xr:uid="{00000000-0005-0000-0000-0000CD680000}"/>
    <cellStyle name="Linked Cell 3 5 3" xfId="1395" xr:uid="{00000000-0005-0000-0000-0000CE680000}"/>
    <cellStyle name="Linked Cell 3 5 4" xfId="200" xr:uid="{00000000-0005-0000-0000-0000CF680000}"/>
    <cellStyle name="Linked Cell 3 5_REKAP IBT" xfId="5080" xr:uid="{00000000-0005-0000-0000-0000D0680000}"/>
    <cellStyle name="Linked Cell 3 6" xfId="23140" xr:uid="{00000000-0005-0000-0000-0000D1680000}"/>
    <cellStyle name="Linked Cell 3 6 2" xfId="19040" xr:uid="{00000000-0005-0000-0000-0000D2680000}"/>
    <cellStyle name="Linked Cell 3 6 2 2" xfId="19045" xr:uid="{00000000-0005-0000-0000-0000D3680000}"/>
    <cellStyle name="Linked Cell 3 6 2 3" xfId="30812" xr:uid="{00000000-0005-0000-0000-0000D4680000}"/>
    <cellStyle name="Linked Cell 3 6 2_REKAP IBT" xfId="19057" xr:uid="{00000000-0005-0000-0000-0000D5680000}"/>
    <cellStyle name="Linked Cell 3 6 3" xfId="19058" xr:uid="{00000000-0005-0000-0000-0000D6680000}"/>
    <cellStyle name="Linked Cell 3 6 4" xfId="19072" xr:uid="{00000000-0005-0000-0000-0000D7680000}"/>
    <cellStyle name="Linked Cell 3 6_REKAP IBT" xfId="30813" xr:uid="{00000000-0005-0000-0000-0000D8680000}"/>
    <cellStyle name="Linked Cell 3 7" xfId="30814" xr:uid="{00000000-0005-0000-0000-0000D9680000}"/>
    <cellStyle name="Linked Cell 3 7 2" xfId="30815" xr:uid="{00000000-0005-0000-0000-0000DA680000}"/>
    <cellStyle name="Linked Cell 3 7 2 2" xfId="30816" xr:uid="{00000000-0005-0000-0000-0000DB680000}"/>
    <cellStyle name="Linked Cell 3 7 2 3" xfId="30817" xr:uid="{00000000-0005-0000-0000-0000DC680000}"/>
    <cellStyle name="Linked Cell 3 7 2_REKAP IBT" xfId="30818" xr:uid="{00000000-0005-0000-0000-0000DD680000}"/>
    <cellStyle name="Linked Cell 3 7 3" xfId="30819" xr:uid="{00000000-0005-0000-0000-0000DE680000}"/>
    <cellStyle name="Linked Cell 3 7 4" xfId="30821" xr:uid="{00000000-0005-0000-0000-0000DF680000}"/>
    <cellStyle name="Linked Cell 3 7_REKAP IBT" xfId="29120" xr:uid="{00000000-0005-0000-0000-0000E0680000}"/>
    <cellStyle name="Linked Cell 3 8" xfId="23780" xr:uid="{00000000-0005-0000-0000-0000E1680000}"/>
    <cellStyle name="Linked Cell 3 8 2" xfId="30822" xr:uid="{00000000-0005-0000-0000-0000E2680000}"/>
    <cellStyle name="Linked Cell 3 8 2 2" xfId="13627" xr:uid="{00000000-0005-0000-0000-0000E3680000}"/>
    <cellStyle name="Linked Cell 3 8 2 3" xfId="13634" xr:uid="{00000000-0005-0000-0000-0000E4680000}"/>
    <cellStyle name="Linked Cell 3 8 2_REKAP IBT" xfId="30823" xr:uid="{00000000-0005-0000-0000-0000E5680000}"/>
    <cellStyle name="Linked Cell 3 8 3" xfId="30824" xr:uid="{00000000-0005-0000-0000-0000E6680000}"/>
    <cellStyle name="Linked Cell 3 8 4" xfId="30825" xr:uid="{00000000-0005-0000-0000-0000E7680000}"/>
    <cellStyle name="Linked Cell 3 8_REKAP IBT" xfId="153" xr:uid="{00000000-0005-0000-0000-0000E8680000}"/>
    <cellStyle name="Linked Cell 3 9" xfId="30827" xr:uid="{00000000-0005-0000-0000-0000E9680000}"/>
    <cellStyle name="Linked Cell 3 9 2" xfId="30829" xr:uid="{00000000-0005-0000-0000-0000EA680000}"/>
    <cellStyle name="Linked Cell 3 9 2 2" xfId="30830" xr:uid="{00000000-0005-0000-0000-0000EB680000}"/>
    <cellStyle name="Linked Cell 3 9 2 3" xfId="18587" xr:uid="{00000000-0005-0000-0000-0000EC680000}"/>
    <cellStyle name="Linked Cell 3 9 2_REKAP IBT" xfId="11062" xr:uid="{00000000-0005-0000-0000-0000ED680000}"/>
    <cellStyle name="Linked Cell 3 9 3" xfId="30832" xr:uid="{00000000-0005-0000-0000-0000EE680000}"/>
    <cellStyle name="Linked Cell 3 9 4" xfId="30833" xr:uid="{00000000-0005-0000-0000-0000EF680000}"/>
    <cellStyle name="Linked Cell 3 9_REKAP IBT" xfId="30834" xr:uid="{00000000-0005-0000-0000-0000F0680000}"/>
    <cellStyle name="Linked Cell 3_REKAP IBT" xfId="30835" xr:uid="{00000000-0005-0000-0000-0000F1680000}"/>
    <cellStyle name="Linked Cell 30" xfId="30719" xr:uid="{00000000-0005-0000-0000-0000F2680000}"/>
    <cellStyle name="Linked Cell 30 2" xfId="30721" xr:uid="{00000000-0005-0000-0000-0000F3680000}"/>
    <cellStyle name="Linked Cell 30_REKAP IBT" xfId="30723" xr:uid="{00000000-0005-0000-0000-0000F4680000}"/>
    <cellStyle name="Linked Cell 31" xfId="30725" xr:uid="{00000000-0005-0000-0000-0000F5680000}"/>
    <cellStyle name="Linked Cell 31 2" xfId="30727" xr:uid="{00000000-0005-0000-0000-0000F6680000}"/>
    <cellStyle name="Linked Cell 31_REKAP IBT" xfId="30730" xr:uid="{00000000-0005-0000-0000-0000F7680000}"/>
    <cellStyle name="Linked Cell 32" xfId="30732" xr:uid="{00000000-0005-0000-0000-0000F8680000}"/>
    <cellStyle name="Linked Cell 32 2" xfId="30734" xr:uid="{00000000-0005-0000-0000-0000F9680000}"/>
    <cellStyle name="Linked Cell 32_REKAP IBT" xfId="11422" xr:uid="{00000000-0005-0000-0000-0000FA680000}"/>
    <cellStyle name="Linked Cell 33" xfId="30736" xr:uid="{00000000-0005-0000-0000-0000FB680000}"/>
    <cellStyle name="Linked Cell 33 2" xfId="30738" xr:uid="{00000000-0005-0000-0000-0000FC680000}"/>
    <cellStyle name="Linked Cell 33_REKAP IBT" xfId="30740" xr:uid="{00000000-0005-0000-0000-0000FD680000}"/>
    <cellStyle name="Linked Cell 34" xfId="30742" xr:uid="{00000000-0005-0000-0000-0000FE680000}"/>
    <cellStyle name="Linked Cell 34 2" xfId="30744" xr:uid="{00000000-0005-0000-0000-0000FF680000}"/>
    <cellStyle name="Linked Cell 34_REKAP IBT" xfId="30746" xr:uid="{00000000-0005-0000-0000-000000690000}"/>
    <cellStyle name="Linked Cell 35" xfId="30836" xr:uid="{00000000-0005-0000-0000-000001690000}"/>
    <cellStyle name="Linked Cell 35 2" xfId="30838" xr:uid="{00000000-0005-0000-0000-000002690000}"/>
    <cellStyle name="Linked Cell 35_REKAP IBT" xfId="25267" xr:uid="{00000000-0005-0000-0000-000003690000}"/>
    <cellStyle name="Linked Cell 36" xfId="5799" xr:uid="{00000000-0005-0000-0000-000004690000}"/>
    <cellStyle name="Linked Cell 36 2" xfId="30840" xr:uid="{00000000-0005-0000-0000-000005690000}"/>
    <cellStyle name="Linked Cell 36_REKAP IBT" xfId="19769" xr:uid="{00000000-0005-0000-0000-000006690000}"/>
    <cellStyle name="Linked Cell 37" xfId="19017" xr:uid="{00000000-0005-0000-0000-000007690000}"/>
    <cellStyle name="Linked Cell 37 2" xfId="30842" xr:uid="{00000000-0005-0000-0000-000008690000}"/>
    <cellStyle name="Linked Cell 37_REKAP IBT" xfId="30844" xr:uid="{00000000-0005-0000-0000-000009690000}"/>
    <cellStyle name="Linked Cell 38" xfId="29658" xr:uid="{00000000-0005-0000-0000-00000A690000}"/>
    <cellStyle name="Linked Cell 38 2" xfId="15450" xr:uid="{00000000-0005-0000-0000-00000B690000}"/>
    <cellStyle name="Linked Cell 38_REKAP IBT" xfId="30847" xr:uid="{00000000-0005-0000-0000-00000C690000}"/>
    <cellStyle name="Linked Cell 39" xfId="30849" xr:uid="{00000000-0005-0000-0000-00000D690000}"/>
    <cellStyle name="Linked Cell 39 2" xfId="24878" xr:uid="{00000000-0005-0000-0000-00000E690000}"/>
    <cellStyle name="Linked Cell 39_REKAP IBT" xfId="30851" xr:uid="{00000000-0005-0000-0000-00000F690000}"/>
    <cellStyle name="Linked Cell 4" xfId="19764" xr:uid="{00000000-0005-0000-0000-000010690000}"/>
    <cellStyle name="Linked Cell 4 2" xfId="30854" xr:uid="{00000000-0005-0000-0000-000011690000}"/>
    <cellStyle name="Linked Cell 4 2 2" xfId="30855" xr:uid="{00000000-0005-0000-0000-000012690000}"/>
    <cellStyle name="Linked Cell 4 2 2 2" xfId="21134" xr:uid="{00000000-0005-0000-0000-000013690000}"/>
    <cellStyle name="Linked Cell 4 2 2 3" xfId="30856" xr:uid="{00000000-0005-0000-0000-000014690000}"/>
    <cellStyle name="Linked Cell 4 2 2_REKAP IBT" xfId="14138" xr:uid="{00000000-0005-0000-0000-000015690000}"/>
    <cellStyle name="Linked Cell 4 2 3" xfId="30857" xr:uid="{00000000-0005-0000-0000-000016690000}"/>
    <cellStyle name="Linked Cell 4 2 4" xfId="25518" xr:uid="{00000000-0005-0000-0000-000017690000}"/>
    <cellStyle name="Linked Cell 4 2_REKAP IBT" xfId="30858" xr:uid="{00000000-0005-0000-0000-000018690000}"/>
    <cellStyle name="Linked Cell 4 3" xfId="30859" xr:uid="{00000000-0005-0000-0000-000019690000}"/>
    <cellStyle name="Linked Cell 4 4" xfId="30860" xr:uid="{00000000-0005-0000-0000-00001A690000}"/>
    <cellStyle name="Linked Cell 4 5" xfId="14692" xr:uid="{00000000-0005-0000-0000-00001B690000}"/>
    <cellStyle name="Linked Cell 4 6" xfId="23144" xr:uid="{00000000-0005-0000-0000-00001C690000}"/>
    <cellStyle name="Linked Cell 4 6 2" xfId="21119" xr:uid="{00000000-0005-0000-0000-00001D690000}"/>
    <cellStyle name="Linked Cell 4 6 3" xfId="21129" xr:uid="{00000000-0005-0000-0000-00001E690000}"/>
    <cellStyle name="Linked Cell 4 6_REKAP IBT" xfId="30861" xr:uid="{00000000-0005-0000-0000-00001F690000}"/>
    <cellStyle name="Linked Cell 4 7" xfId="30862" xr:uid="{00000000-0005-0000-0000-000020690000}"/>
    <cellStyle name="Linked Cell 4 7 2" xfId="30863" xr:uid="{00000000-0005-0000-0000-000021690000}"/>
    <cellStyle name="Linked Cell 4 7 3" xfId="30864" xr:uid="{00000000-0005-0000-0000-000022690000}"/>
    <cellStyle name="Linked Cell 4 7_REKAP IBT" xfId="26657" xr:uid="{00000000-0005-0000-0000-000023690000}"/>
    <cellStyle name="Linked Cell 4_REKAP IBT" xfId="12374" xr:uid="{00000000-0005-0000-0000-000024690000}"/>
    <cellStyle name="Linked Cell 40" xfId="30837" xr:uid="{00000000-0005-0000-0000-000025690000}"/>
    <cellStyle name="Linked Cell 40 2" xfId="30839" xr:uid="{00000000-0005-0000-0000-000026690000}"/>
    <cellStyle name="Linked Cell 40_REKAP IBT" xfId="25268" xr:uid="{00000000-0005-0000-0000-000027690000}"/>
    <cellStyle name="Linked Cell 41" xfId="5800" xr:uid="{00000000-0005-0000-0000-000028690000}"/>
    <cellStyle name="Linked Cell 41 2" xfId="30841" xr:uid="{00000000-0005-0000-0000-000029690000}"/>
    <cellStyle name="Linked Cell 41_REKAP IBT" xfId="19770" xr:uid="{00000000-0005-0000-0000-00002A690000}"/>
    <cellStyle name="Linked Cell 42" xfId="19018" xr:uid="{00000000-0005-0000-0000-00002B690000}"/>
    <cellStyle name="Linked Cell 42 2" xfId="30843" xr:uid="{00000000-0005-0000-0000-00002C690000}"/>
    <cellStyle name="Linked Cell 42_REKAP IBT" xfId="30845" xr:uid="{00000000-0005-0000-0000-00002D690000}"/>
    <cellStyle name="Linked Cell 43" xfId="29659" xr:uid="{00000000-0005-0000-0000-00002E690000}"/>
    <cellStyle name="Linked Cell 43 2" xfId="15451" xr:uid="{00000000-0005-0000-0000-00002F690000}"/>
    <cellStyle name="Linked Cell 43_REKAP IBT" xfId="30848" xr:uid="{00000000-0005-0000-0000-000030690000}"/>
    <cellStyle name="Linked Cell 44" xfId="30850" xr:uid="{00000000-0005-0000-0000-000031690000}"/>
    <cellStyle name="Linked Cell 44 2" xfId="24879" xr:uid="{00000000-0005-0000-0000-000032690000}"/>
    <cellStyle name="Linked Cell 44_REKAP IBT" xfId="30852" xr:uid="{00000000-0005-0000-0000-000033690000}"/>
    <cellStyle name="Linked Cell 45" xfId="30865" xr:uid="{00000000-0005-0000-0000-000034690000}"/>
    <cellStyle name="Linked Cell 45 2" xfId="30867" xr:uid="{00000000-0005-0000-0000-000035690000}"/>
    <cellStyle name="Linked Cell 45_REKAP IBT" xfId="30871" xr:uid="{00000000-0005-0000-0000-000036690000}"/>
    <cellStyle name="Linked Cell 46" xfId="871" xr:uid="{00000000-0005-0000-0000-000037690000}"/>
    <cellStyle name="Linked Cell 46 2" xfId="30873" xr:uid="{00000000-0005-0000-0000-000038690000}"/>
    <cellStyle name="Linked Cell 46_REKAP IBT" xfId="14311" xr:uid="{00000000-0005-0000-0000-000039690000}"/>
    <cellStyle name="Linked Cell 47" xfId="30215" xr:uid="{00000000-0005-0000-0000-00003A690000}"/>
    <cellStyle name="Linked Cell 47 2" xfId="20175" xr:uid="{00000000-0005-0000-0000-00003B690000}"/>
    <cellStyle name="Linked Cell 47_REKAP IBT" xfId="2423" xr:uid="{00000000-0005-0000-0000-00003C690000}"/>
    <cellStyle name="Linked Cell 48" xfId="30875" xr:uid="{00000000-0005-0000-0000-00003D690000}"/>
    <cellStyle name="Linked Cell 48 2" xfId="30877" xr:uid="{00000000-0005-0000-0000-00003E690000}"/>
    <cellStyle name="Linked Cell 48_REKAP IBT" xfId="8275" xr:uid="{00000000-0005-0000-0000-00003F690000}"/>
    <cellStyle name="Linked Cell 49" xfId="30879" xr:uid="{00000000-0005-0000-0000-000040690000}"/>
    <cellStyle name="Linked Cell 49 2" xfId="3777" xr:uid="{00000000-0005-0000-0000-000041690000}"/>
    <cellStyle name="Linked Cell 49_REKAP IBT" xfId="30881" xr:uid="{00000000-0005-0000-0000-000042690000}"/>
    <cellStyle name="Linked Cell 5" xfId="19766" xr:uid="{00000000-0005-0000-0000-000043690000}"/>
    <cellStyle name="Linked Cell 5 2" xfId="30883" xr:uid="{00000000-0005-0000-0000-000044690000}"/>
    <cellStyle name="Linked Cell 5 2 2" xfId="637" xr:uid="{00000000-0005-0000-0000-000045690000}"/>
    <cellStyle name="Linked Cell 5 2 2 2" xfId="20042" xr:uid="{00000000-0005-0000-0000-000046690000}"/>
    <cellStyle name="Linked Cell 5 2 2 3" xfId="30884" xr:uid="{00000000-0005-0000-0000-000047690000}"/>
    <cellStyle name="Linked Cell 5 2 2_REKAP IBT" xfId="30885" xr:uid="{00000000-0005-0000-0000-000048690000}"/>
    <cellStyle name="Linked Cell 5 2 3" xfId="30886" xr:uid="{00000000-0005-0000-0000-000049690000}"/>
    <cellStyle name="Linked Cell 5 2 4" xfId="25539" xr:uid="{00000000-0005-0000-0000-00004A690000}"/>
    <cellStyle name="Linked Cell 5 2_REKAP IBT" xfId="16374" xr:uid="{00000000-0005-0000-0000-00004B690000}"/>
    <cellStyle name="Linked Cell 5 3" xfId="1539" xr:uid="{00000000-0005-0000-0000-00004C690000}"/>
    <cellStyle name="Linked Cell 5 4" xfId="30887" xr:uid="{00000000-0005-0000-0000-00004D690000}"/>
    <cellStyle name="Linked Cell 5 5" xfId="16969" xr:uid="{00000000-0005-0000-0000-00004E690000}"/>
    <cellStyle name="Linked Cell 5 6" xfId="23152" xr:uid="{00000000-0005-0000-0000-00004F690000}"/>
    <cellStyle name="Linked Cell 5 6 2" xfId="23154" xr:uid="{00000000-0005-0000-0000-000050690000}"/>
    <cellStyle name="Linked Cell 5 6 3" xfId="30888" xr:uid="{00000000-0005-0000-0000-000051690000}"/>
    <cellStyle name="Linked Cell 5 6_REKAP IBT" xfId="9329" xr:uid="{00000000-0005-0000-0000-000052690000}"/>
    <cellStyle name="Linked Cell 5 7" xfId="23156" xr:uid="{00000000-0005-0000-0000-000053690000}"/>
    <cellStyle name="Linked Cell 5 7 2" xfId="30889" xr:uid="{00000000-0005-0000-0000-000054690000}"/>
    <cellStyle name="Linked Cell 5 7 3" xfId="30890" xr:uid="{00000000-0005-0000-0000-000055690000}"/>
    <cellStyle name="Linked Cell 5 7_REKAP IBT" xfId="30891" xr:uid="{00000000-0005-0000-0000-000056690000}"/>
    <cellStyle name="Linked Cell 5_REKAP IBT" xfId="23648" xr:uid="{00000000-0005-0000-0000-000057690000}"/>
    <cellStyle name="Linked Cell 50" xfId="30866" xr:uid="{00000000-0005-0000-0000-000058690000}"/>
    <cellStyle name="Linked Cell 50 2" xfId="30868" xr:uid="{00000000-0005-0000-0000-000059690000}"/>
    <cellStyle name="Linked Cell 50_REKAP IBT" xfId="30872" xr:uid="{00000000-0005-0000-0000-00005A690000}"/>
    <cellStyle name="Linked Cell 51" xfId="872" xr:uid="{00000000-0005-0000-0000-00005B690000}"/>
    <cellStyle name="Linked Cell 51 2" xfId="30874" xr:uid="{00000000-0005-0000-0000-00005C690000}"/>
    <cellStyle name="Linked Cell 51_REKAP IBT" xfId="14312" xr:uid="{00000000-0005-0000-0000-00005D690000}"/>
    <cellStyle name="Linked Cell 52" xfId="30216" xr:uid="{00000000-0005-0000-0000-00005E690000}"/>
    <cellStyle name="Linked Cell 52 2" xfId="20176" xr:uid="{00000000-0005-0000-0000-00005F690000}"/>
    <cellStyle name="Linked Cell 52_REKAP IBT" xfId="2424" xr:uid="{00000000-0005-0000-0000-000060690000}"/>
    <cellStyle name="Linked Cell 53" xfId="30876" xr:uid="{00000000-0005-0000-0000-000061690000}"/>
    <cellStyle name="Linked Cell 53 2" xfId="30878" xr:uid="{00000000-0005-0000-0000-000062690000}"/>
    <cellStyle name="Linked Cell 53_REKAP IBT" xfId="8276" xr:uid="{00000000-0005-0000-0000-000063690000}"/>
    <cellStyle name="Linked Cell 54" xfId="30880" xr:uid="{00000000-0005-0000-0000-000064690000}"/>
    <cellStyle name="Linked Cell 54 2" xfId="3778" xr:uid="{00000000-0005-0000-0000-000065690000}"/>
    <cellStyle name="Linked Cell 54_REKAP IBT" xfId="30882" xr:uid="{00000000-0005-0000-0000-000066690000}"/>
    <cellStyle name="Linked Cell 55" xfId="30892" xr:uid="{00000000-0005-0000-0000-000067690000}"/>
    <cellStyle name="Linked Cell 55 2" xfId="30894" xr:uid="{00000000-0005-0000-0000-000068690000}"/>
    <cellStyle name="Linked Cell 55_REKAP IBT" xfId="30896" xr:uid="{00000000-0005-0000-0000-000069690000}"/>
    <cellStyle name="Linked Cell 56" xfId="30898" xr:uid="{00000000-0005-0000-0000-00006A690000}"/>
    <cellStyle name="Linked Cell 56 2" xfId="30900" xr:uid="{00000000-0005-0000-0000-00006B690000}"/>
    <cellStyle name="Linked Cell 56_REKAP IBT" xfId="1253" xr:uid="{00000000-0005-0000-0000-00006C690000}"/>
    <cellStyle name="Linked Cell 57" xfId="30902" xr:uid="{00000000-0005-0000-0000-00006D690000}"/>
    <cellStyle name="Linked Cell 57 2" xfId="30904" xr:uid="{00000000-0005-0000-0000-00006E690000}"/>
    <cellStyle name="Linked Cell 57_REKAP IBT" xfId="30906" xr:uid="{00000000-0005-0000-0000-00006F690000}"/>
    <cellStyle name="Linked Cell 58" xfId="30908" xr:uid="{00000000-0005-0000-0000-000070690000}"/>
    <cellStyle name="Linked Cell 58 2" xfId="21248" xr:uid="{00000000-0005-0000-0000-000071690000}"/>
    <cellStyle name="Linked Cell 58_REKAP IBT" xfId="25050" xr:uid="{00000000-0005-0000-0000-000072690000}"/>
    <cellStyle name="Linked Cell 59" xfId="21592" xr:uid="{00000000-0005-0000-0000-000073690000}"/>
    <cellStyle name="Linked Cell 59 2" xfId="21582" xr:uid="{00000000-0005-0000-0000-000074690000}"/>
    <cellStyle name="Linked Cell 59_REKAP IBT" xfId="30910" xr:uid="{00000000-0005-0000-0000-000075690000}"/>
    <cellStyle name="Linked Cell 6" xfId="19768" xr:uid="{00000000-0005-0000-0000-000076690000}"/>
    <cellStyle name="Linked Cell 6 2" xfId="30912" xr:uid="{00000000-0005-0000-0000-000077690000}"/>
    <cellStyle name="Linked Cell 6 2 2" xfId="30913" xr:uid="{00000000-0005-0000-0000-000078690000}"/>
    <cellStyle name="Linked Cell 6 2 2 2" xfId="30914" xr:uid="{00000000-0005-0000-0000-000079690000}"/>
    <cellStyle name="Linked Cell 6 2 2 3" xfId="30915" xr:uid="{00000000-0005-0000-0000-00007A690000}"/>
    <cellStyle name="Linked Cell 6 2 2_REKAP IBT" xfId="30917" xr:uid="{00000000-0005-0000-0000-00007B690000}"/>
    <cellStyle name="Linked Cell 6 2 3" xfId="30918" xr:uid="{00000000-0005-0000-0000-00007C690000}"/>
    <cellStyle name="Linked Cell 6 2 4" xfId="25564" xr:uid="{00000000-0005-0000-0000-00007D690000}"/>
    <cellStyle name="Linked Cell 6 2_REKAP IBT" xfId="29639" xr:uid="{00000000-0005-0000-0000-00007E690000}"/>
    <cellStyle name="Linked Cell 6 3" xfId="30920" xr:uid="{00000000-0005-0000-0000-00007F690000}"/>
    <cellStyle name="Linked Cell 6 4" xfId="15577" xr:uid="{00000000-0005-0000-0000-000080690000}"/>
    <cellStyle name="Linked Cell 6 5" xfId="23161" xr:uid="{00000000-0005-0000-0000-000081690000}"/>
    <cellStyle name="Linked Cell 6 6" xfId="23163" xr:uid="{00000000-0005-0000-0000-000082690000}"/>
    <cellStyle name="Linked Cell 6 6 2" xfId="23165" xr:uid="{00000000-0005-0000-0000-000083690000}"/>
    <cellStyle name="Linked Cell 6 6 3" xfId="30921" xr:uid="{00000000-0005-0000-0000-000084690000}"/>
    <cellStyle name="Linked Cell 6 6_REKAP IBT" xfId="30924" xr:uid="{00000000-0005-0000-0000-000085690000}"/>
    <cellStyle name="Linked Cell 6 7" xfId="23167" xr:uid="{00000000-0005-0000-0000-000086690000}"/>
    <cellStyle name="Linked Cell 6 7 2" xfId="30926" xr:uid="{00000000-0005-0000-0000-000087690000}"/>
    <cellStyle name="Linked Cell 6 7 3" xfId="30927" xr:uid="{00000000-0005-0000-0000-000088690000}"/>
    <cellStyle name="Linked Cell 6 7_REKAP IBT" xfId="30929" xr:uid="{00000000-0005-0000-0000-000089690000}"/>
    <cellStyle name="Linked Cell 6_REKAP IBT" xfId="30931" xr:uid="{00000000-0005-0000-0000-00008A690000}"/>
    <cellStyle name="Linked Cell 60" xfId="30893" xr:uid="{00000000-0005-0000-0000-00008B690000}"/>
    <cellStyle name="Linked Cell 60 2" xfId="30895" xr:uid="{00000000-0005-0000-0000-00008C690000}"/>
    <cellStyle name="Linked Cell 60_REKAP IBT" xfId="30897" xr:uid="{00000000-0005-0000-0000-00008D690000}"/>
    <cellStyle name="Linked Cell 61" xfId="30899" xr:uid="{00000000-0005-0000-0000-00008E690000}"/>
    <cellStyle name="Linked Cell 61 2" xfId="30901" xr:uid="{00000000-0005-0000-0000-00008F690000}"/>
    <cellStyle name="Linked Cell 61_REKAP IBT" xfId="1254" xr:uid="{00000000-0005-0000-0000-000090690000}"/>
    <cellStyle name="Linked Cell 62" xfId="30903" xr:uid="{00000000-0005-0000-0000-000091690000}"/>
    <cellStyle name="Linked Cell 62 2" xfId="30905" xr:uid="{00000000-0005-0000-0000-000092690000}"/>
    <cellStyle name="Linked Cell 62_REKAP IBT" xfId="30907" xr:uid="{00000000-0005-0000-0000-000093690000}"/>
    <cellStyle name="Linked Cell 63" xfId="30909" xr:uid="{00000000-0005-0000-0000-000094690000}"/>
    <cellStyle name="Linked Cell 63 2" xfId="21249" xr:uid="{00000000-0005-0000-0000-000095690000}"/>
    <cellStyle name="Linked Cell 63_REKAP IBT" xfId="25051" xr:uid="{00000000-0005-0000-0000-000096690000}"/>
    <cellStyle name="Linked Cell 64" xfId="21593" xr:uid="{00000000-0005-0000-0000-000097690000}"/>
    <cellStyle name="Linked Cell 64 2" xfId="21583" xr:uid="{00000000-0005-0000-0000-000098690000}"/>
    <cellStyle name="Linked Cell 64_REKAP IBT" xfId="30911" xr:uid="{00000000-0005-0000-0000-000099690000}"/>
    <cellStyle name="Linked Cell 65" xfId="30932" xr:uid="{00000000-0005-0000-0000-00009A690000}"/>
    <cellStyle name="Linked Cell 65 2" xfId="30934" xr:uid="{00000000-0005-0000-0000-00009B690000}"/>
    <cellStyle name="Linked Cell 65_REKAP IBT" xfId="9409" xr:uid="{00000000-0005-0000-0000-00009C690000}"/>
    <cellStyle name="Linked Cell 66" xfId="30936" xr:uid="{00000000-0005-0000-0000-00009D690000}"/>
    <cellStyle name="Linked Cell 66 2" xfId="30938" xr:uid="{00000000-0005-0000-0000-00009E690000}"/>
    <cellStyle name="Linked Cell 66_REKAP IBT" xfId="30940" xr:uid="{00000000-0005-0000-0000-00009F690000}"/>
    <cellStyle name="Linked Cell 67" xfId="30942" xr:uid="{00000000-0005-0000-0000-0000A0690000}"/>
    <cellStyle name="Linked Cell 67 2" xfId="30944" xr:uid="{00000000-0005-0000-0000-0000A1690000}"/>
    <cellStyle name="Linked Cell 67_REKAP IBT" xfId="30946" xr:uid="{00000000-0005-0000-0000-0000A2690000}"/>
    <cellStyle name="Linked Cell 68" xfId="30948" xr:uid="{00000000-0005-0000-0000-0000A3690000}"/>
    <cellStyle name="Linked Cell 68 2" xfId="10594" xr:uid="{00000000-0005-0000-0000-0000A4690000}"/>
    <cellStyle name="Linked Cell 68_REKAP IBT" xfId="30950" xr:uid="{00000000-0005-0000-0000-0000A5690000}"/>
    <cellStyle name="Linked Cell 69" xfId="30952" xr:uid="{00000000-0005-0000-0000-0000A6690000}"/>
    <cellStyle name="Linked Cell 69 2" xfId="30954" xr:uid="{00000000-0005-0000-0000-0000A7690000}"/>
    <cellStyle name="Linked Cell 69_REKAP IBT" xfId="16900" xr:uid="{00000000-0005-0000-0000-0000A8690000}"/>
    <cellStyle name="Linked Cell 7" xfId="19141" xr:uid="{00000000-0005-0000-0000-0000A9690000}"/>
    <cellStyle name="Linked Cell 7 2" xfId="30956" xr:uid="{00000000-0005-0000-0000-0000AA690000}"/>
    <cellStyle name="Linked Cell 7 2 2" xfId="30957" xr:uid="{00000000-0005-0000-0000-0000AB690000}"/>
    <cellStyle name="Linked Cell 7 2 2 2" xfId="11641" xr:uid="{00000000-0005-0000-0000-0000AC690000}"/>
    <cellStyle name="Linked Cell 7 2 2 3" xfId="11644" xr:uid="{00000000-0005-0000-0000-0000AD690000}"/>
    <cellStyle name="Linked Cell 7 2 2_REKAP IBT" xfId="26824" xr:uid="{00000000-0005-0000-0000-0000AE690000}"/>
    <cellStyle name="Linked Cell 7 2 3" xfId="30958" xr:uid="{00000000-0005-0000-0000-0000AF690000}"/>
    <cellStyle name="Linked Cell 7 2 4" xfId="25587" xr:uid="{00000000-0005-0000-0000-0000B0690000}"/>
    <cellStyle name="Linked Cell 7 2_REKAP IBT" xfId="30960" xr:uid="{00000000-0005-0000-0000-0000B1690000}"/>
    <cellStyle name="Linked Cell 7 3" xfId="30961" xr:uid="{00000000-0005-0000-0000-0000B2690000}"/>
    <cellStyle name="Linked Cell 7 4" xfId="30963" xr:uid="{00000000-0005-0000-0000-0000B3690000}"/>
    <cellStyle name="Linked Cell 7 5" xfId="30964" xr:uid="{00000000-0005-0000-0000-0000B4690000}"/>
    <cellStyle name="Linked Cell 7 6" xfId="30966" xr:uid="{00000000-0005-0000-0000-0000B5690000}"/>
    <cellStyle name="Linked Cell 7 6 2" xfId="30967" xr:uid="{00000000-0005-0000-0000-0000B6690000}"/>
    <cellStyle name="Linked Cell 7 6 3" xfId="30968" xr:uid="{00000000-0005-0000-0000-0000B7690000}"/>
    <cellStyle name="Linked Cell 7 6_REKAP IBT" xfId="30970" xr:uid="{00000000-0005-0000-0000-0000B8690000}"/>
    <cellStyle name="Linked Cell 7 7" xfId="8293" xr:uid="{00000000-0005-0000-0000-0000B9690000}"/>
    <cellStyle name="Linked Cell 7 7 2" xfId="30971" xr:uid="{00000000-0005-0000-0000-0000BA690000}"/>
    <cellStyle name="Linked Cell 7 7 3" xfId="30972" xr:uid="{00000000-0005-0000-0000-0000BB690000}"/>
    <cellStyle name="Linked Cell 7 7_REKAP IBT" xfId="30973" xr:uid="{00000000-0005-0000-0000-0000BC690000}"/>
    <cellStyle name="Linked Cell 7_REKAP IBT" xfId="30974" xr:uid="{00000000-0005-0000-0000-0000BD690000}"/>
    <cellStyle name="Linked Cell 70" xfId="30933" xr:uid="{00000000-0005-0000-0000-0000BE690000}"/>
    <cellStyle name="Linked Cell 70 2" xfId="30935" xr:uid="{00000000-0005-0000-0000-0000BF690000}"/>
    <cellStyle name="Linked Cell 70_REKAP IBT" xfId="9410" xr:uid="{00000000-0005-0000-0000-0000C0690000}"/>
    <cellStyle name="Linked Cell 71" xfId="30937" xr:uid="{00000000-0005-0000-0000-0000C1690000}"/>
    <cellStyle name="Linked Cell 71 2" xfId="30939" xr:uid="{00000000-0005-0000-0000-0000C2690000}"/>
    <cellStyle name="Linked Cell 71_REKAP IBT" xfId="30941" xr:uid="{00000000-0005-0000-0000-0000C3690000}"/>
    <cellStyle name="Linked Cell 72" xfId="30943" xr:uid="{00000000-0005-0000-0000-0000C4690000}"/>
    <cellStyle name="Linked Cell 72 2" xfId="30945" xr:uid="{00000000-0005-0000-0000-0000C5690000}"/>
    <cellStyle name="Linked Cell 72_REKAP IBT" xfId="30947" xr:uid="{00000000-0005-0000-0000-0000C6690000}"/>
    <cellStyle name="Linked Cell 73" xfId="30949" xr:uid="{00000000-0005-0000-0000-0000C7690000}"/>
    <cellStyle name="Linked Cell 73 2" xfId="10595" xr:uid="{00000000-0005-0000-0000-0000C8690000}"/>
    <cellStyle name="Linked Cell 73_REKAP IBT" xfId="30951" xr:uid="{00000000-0005-0000-0000-0000C9690000}"/>
    <cellStyle name="Linked Cell 74" xfId="30953" xr:uid="{00000000-0005-0000-0000-0000CA690000}"/>
    <cellStyle name="Linked Cell 74 2" xfId="30955" xr:uid="{00000000-0005-0000-0000-0000CB690000}"/>
    <cellStyle name="Linked Cell 74_REKAP IBT" xfId="16901" xr:uid="{00000000-0005-0000-0000-0000CC690000}"/>
    <cellStyle name="Linked Cell 75" xfId="30975" xr:uid="{00000000-0005-0000-0000-0000CD690000}"/>
    <cellStyle name="Linked Cell 75 2" xfId="30977" xr:uid="{00000000-0005-0000-0000-0000CE690000}"/>
    <cellStyle name="Linked Cell 75_REKAP IBT" xfId="30979" xr:uid="{00000000-0005-0000-0000-0000CF690000}"/>
    <cellStyle name="Linked Cell 76" xfId="30981" xr:uid="{00000000-0005-0000-0000-0000D0690000}"/>
    <cellStyle name="Linked Cell 76 2" xfId="30983" xr:uid="{00000000-0005-0000-0000-0000D1690000}"/>
    <cellStyle name="Linked Cell 76_REKAP IBT" xfId="24032" xr:uid="{00000000-0005-0000-0000-0000D2690000}"/>
    <cellStyle name="Linked Cell 77" xfId="30985" xr:uid="{00000000-0005-0000-0000-0000D3690000}"/>
    <cellStyle name="Linked Cell 77 2" xfId="30987" xr:uid="{00000000-0005-0000-0000-0000D4690000}"/>
    <cellStyle name="Linked Cell 77_REKAP IBT" xfId="30989" xr:uid="{00000000-0005-0000-0000-0000D5690000}"/>
    <cellStyle name="Linked Cell 78" xfId="30990" xr:uid="{00000000-0005-0000-0000-0000D6690000}"/>
    <cellStyle name="Linked Cell 78 2" xfId="29709" xr:uid="{00000000-0005-0000-0000-0000D7690000}"/>
    <cellStyle name="Linked Cell 78_REKAP IBT" xfId="2023" xr:uid="{00000000-0005-0000-0000-0000D8690000}"/>
    <cellStyle name="Linked Cell 79" xfId="30992" xr:uid="{00000000-0005-0000-0000-0000D9690000}"/>
    <cellStyle name="Linked Cell 79 2" xfId="30994" xr:uid="{00000000-0005-0000-0000-0000DA690000}"/>
    <cellStyle name="Linked Cell 79 2 2" xfId="30996" xr:uid="{00000000-0005-0000-0000-0000DB690000}"/>
    <cellStyle name="Linked Cell 79 2 3" xfId="30997" xr:uid="{00000000-0005-0000-0000-0000DC690000}"/>
    <cellStyle name="Linked Cell 79 2_REKAP IBT" xfId="30998" xr:uid="{00000000-0005-0000-0000-0000DD690000}"/>
    <cellStyle name="Linked Cell 79 3" xfId="30999" xr:uid="{00000000-0005-0000-0000-0000DE690000}"/>
    <cellStyle name="Linked Cell 79 3 2" xfId="11837" xr:uid="{00000000-0005-0000-0000-0000DF690000}"/>
    <cellStyle name="Linked Cell 79 3 3" xfId="11853" xr:uid="{00000000-0005-0000-0000-0000E0690000}"/>
    <cellStyle name="Linked Cell 79 3_REKAP IBT" xfId="6900" xr:uid="{00000000-0005-0000-0000-0000E1690000}"/>
    <cellStyle name="Linked Cell 79 4" xfId="31000" xr:uid="{00000000-0005-0000-0000-0000E2690000}"/>
    <cellStyle name="Linked Cell 79 4 2" xfId="31001" xr:uid="{00000000-0005-0000-0000-0000E3690000}"/>
    <cellStyle name="Linked Cell 79 5" xfId="31002" xr:uid="{00000000-0005-0000-0000-0000E4690000}"/>
    <cellStyle name="Linked Cell 79_REKAP IBT" xfId="17403" xr:uid="{00000000-0005-0000-0000-0000E5690000}"/>
    <cellStyle name="Linked Cell 8" xfId="19144" xr:uid="{00000000-0005-0000-0000-0000E6690000}"/>
    <cellStyle name="Linked Cell 8 2" xfId="31003" xr:uid="{00000000-0005-0000-0000-0000E7690000}"/>
    <cellStyle name="Linked Cell 8 2 2" xfId="12846" xr:uid="{00000000-0005-0000-0000-0000E8690000}"/>
    <cellStyle name="Linked Cell 8 2 2 2" xfId="16167" xr:uid="{00000000-0005-0000-0000-0000E9690000}"/>
    <cellStyle name="Linked Cell 8 2 2 3" xfId="16170" xr:uid="{00000000-0005-0000-0000-0000EA690000}"/>
    <cellStyle name="Linked Cell 8 2 2_REKAP IBT" xfId="18420" xr:uid="{00000000-0005-0000-0000-0000EB690000}"/>
    <cellStyle name="Linked Cell 8 2 3" xfId="31004" xr:uid="{00000000-0005-0000-0000-0000EC690000}"/>
    <cellStyle name="Linked Cell 8 2 4" xfId="25608" xr:uid="{00000000-0005-0000-0000-0000ED690000}"/>
    <cellStyle name="Linked Cell 8 2_REKAP IBT" xfId="31005" xr:uid="{00000000-0005-0000-0000-0000EE690000}"/>
    <cellStyle name="Linked Cell 8 3" xfId="108" xr:uid="{00000000-0005-0000-0000-0000EF690000}"/>
    <cellStyle name="Linked Cell 8 4" xfId="31007" xr:uid="{00000000-0005-0000-0000-0000F0690000}"/>
    <cellStyle name="Linked Cell 8 5" xfId="31008" xr:uid="{00000000-0005-0000-0000-0000F1690000}"/>
    <cellStyle name="Linked Cell 8 6" xfId="31009" xr:uid="{00000000-0005-0000-0000-0000F2690000}"/>
    <cellStyle name="Linked Cell 8 6 2" xfId="18939" xr:uid="{00000000-0005-0000-0000-0000F3690000}"/>
    <cellStyle name="Linked Cell 8 6 3" xfId="31010" xr:uid="{00000000-0005-0000-0000-0000F4690000}"/>
    <cellStyle name="Linked Cell 8 6_REKAP IBT" xfId="26858" xr:uid="{00000000-0005-0000-0000-0000F5690000}"/>
    <cellStyle name="Linked Cell 8 7" xfId="31012" xr:uid="{00000000-0005-0000-0000-0000F6690000}"/>
    <cellStyle name="Linked Cell 8 7 2" xfId="31013" xr:uid="{00000000-0005-0000-0000-0000F7690000}"/>
    <cellStyle name="Linked Cell 8 7 3" xfId="31014" xr:uid="{00000000-0005-0000-0000-0000F8690000}"/>
    <cellStyle name="Linked Cell 8 7_REKAP IBT" xfId="5981" xr:uid="{00000000-0005-0000-0000-0000F9690000}"/>
    <cellStyle name="Linked Cell 8_REKAP IBT" xfId="31015" xr:uid="{00000000-0005-0000-0000-0000FA690000}"/>
    <cellStyle name="Linked Cell 80" xfId="30976" xr:uid="{00000000-0005-0000-0000-0000FB690000}"/>
    <cellStyle name="Linked Cell 80 2" xfId="30978" xr:uid="{00000000-0005-0000-0000-0000FC690000}"/>
    <cellStyle name="Linked Cell 80 2 2" xfId="31016" xr:uid="{00000000-0005-0000-0000-0000FD690000}"/>
    <cellStyle name="Linked Cell 80 2 3" xfId="8039" xr:uid="{00000000-0005-0000-0000-0000FE690000}"/>
    <cellStyle name="Linked Cell 80 2_REKAP IBT" xfId="31017" xr:uid="{00000000-0005-0000-0000-0000FF690000}"/>
    <cellStyle name="Linked Cell 80 3" xfId="31018" xr:uid="{00000000-0005-0000-0000-0000006A0000}"/>
    <cellStyle name="Linked Cell 80 4" xfId="31019" xr:uid="{00000000-0005-0000-0000-0000016A0000}"/>
    <cellStyle name="Linked Cell 80_REKAP IBT" xfId="30980" xr:uid="{00000000-0005-0000-0000-0000026A0000}"/>
    <cellStyle name="Linked Cell 81" xfId="30982" xr:uid="{00000000-0005-0000-0000-0000036A0000}"/>
    <cellStyle name="Linked Cell 81 2" xfId="30984" xr:uid="{00000000-0005-0000-0000-0000046A0000}"/>
    <cellStyle name="Linked Cell 81 2 2" xfId="31020" xr:uid="{00000000-0005-0000-0000-0000056A0000}"/>
    <cellStyle name="Linked Cell 81 3" xfId="31021" xr:uid="{00000000-0005-0000-0000-0000066A0000}"/>
    <cellStyle name="Linked Cell 81 4" xfId="31022" xr:uid="{00000000-0005-0000-0000-0000076A0000}"/>
    <cellStyle name="Linked Cell 81_REKAP IBT" xfId="24033" xr:uid="{00000000-0005-0000-0000-0000086A0000}"/>
    <cellStyle name="Linked Cell 82" xfId="30986" xr:uid="{00000000-0005-0000-0000-0000096A0000}"/>
    <cellStyle name="Linked Cell 83" xfId="30991" xr:uid="{00000000-0005-0000-0000-00000A6A0000}"/>
    <cellStyle name="Linked Cell 84" xfId="30993" xr:uid="{00000000-0005-0000-0000-00000B6A0000}"/>
    <cellStyle name="Linked Cell 85" xfId="31023" xr:uid="{00000000-0005-0000-0000-00000C6A0000}"/>
    <cellStyle name="Linked Cell 86" xfId="49909" xr:uid="{00000000-0005-0000-0000-00000D6A0000}"/>
    <cellStyle name="Linked Cell 9" xfId="19149" xr:uid="{00000000-0005-0000-0000-00000E6A0000}"/>
    <cellStyle name="Linked Cell 9 2" xfId="31024" xr:uid="{00000000-0005-0000-0000-00000F6A0000}"/>
    <cellStyle name="Linked Cell 9 2 2" xfId="21857" xr:uid="{00000000-0005-0000-0000-0000106A0000}"/>
    <cellStyle name="Linked Cell 9 2 2 2" xfId="30399" xr:uid="{00000000-0005-0000-0000-0000116A0000}"/>
    <cellStyle name="Linked Cell 9 2 2 3" xfId="31025" xr:uid="{00000000-0005-0000-0000-0000126A0000}"/>
    <cellStyle name="Linked Cell 9 2 2_REKAP IBT" xfId="25730" xr:uid="{00000000-0005-0000-0000-0000136A0000}"/>
    <cellStyle name="Linked Cell 9 2 3" xfId="13929" xr:uid="{00000000-0005-0000-0000-0000146A0000}"/>
    <cellStyle name="Linked Cell 9 2 4" xfId="25636" xr:uid="{00000000-0005-0000-0000-0000156A0000}"/>
    <cellStyle name="Linked Cell 9 2_REKAP IBT" xfId="31026" xr:uid="{00000000-0005-0000-0000-0000166A0000}"/>
    <cellStyle name="Linked Cell 9 3" xfId="31027" xr:uid="{00000000-0005-0000-0000-0000176A0000}"/>
    <cellStyle name="Linked Cell 9 4" xfId="31028" xr:uid="{00000000-0005-0000-0000-0000186A0000}"/>
    <cellStyle name="Linked Cell 9 5" xfId="31029" xr:uid="{00000000-0005-0000-0000-0000196A0000}"/>
    <cellStyle name="Linked Cell 9 6" xfId="31030" xr:uid="{00000000-0005-0000-0000-00001A6A0000}"/>
    <cellStyle name="Linked Cell 9 6 2" xfId="21897" xr:uid="{00000000-0005-0000-0000-00001B6A0000}"/>
    <cellStyle name="Linked Cell 9 6 3" xfId="19451" xr:uid="{00000000-0005-0000-0000-00001C6A0000}"/>
    <cellStyle name="Linked Cell 9 6_REKAP IBT" xfId="31031" xr:uid="{00000000-0005-0000-0000-00001D6A0000}"/>
    <cellStyle name="Linked Cell 9 7" xfId="31032" xr:uid="{00000000-0005-0000-0000-00001E6A0000}"/>
    <cellStyle name="Linked Cell 9 7 2" xfId="21908" xr:uid="{00000000-0005-0000-0000-00001F6A0000}"/>
    <cellStyle name="Linked Cell 9 7 3" xfId="31033" xr:uid="{00000000-0005-0000-0000-0000206A0000}"/>
    <cellStyle name="Linked Cell 9 7_REKAP IBT" xfId="26101" xr:uid="{00000000-0005-0000-0000-0000216A0000}"/>
    <cellStyle name="Linked Cell 9_REKAP IBT" xfId="16747" xr:uid="{00000000-0005-0000-0000-0000226A0000}"/>
    <cellStyle name="Linked Cells" xfId="30831" xr:uid="{00000000-0005-0000-0000-0000236A0000}"/>
    <cellStyle name="Milliers [0]_!!!GO" xfId="31035" xr:uid="{00000000-0005-0000-0000-0000246A0000}"/>
    <cellStyle name="Milliers_!!!GO" xfId="5727" xr:uid="{00000000-0005-0000-0000-0000256A0000}"/>
    <cellStyle name="Monétaire [0]_!!!GO" xfId="31036" xr:uid="{00000000-0005-0000-0000-0000266A0000}"/>
    <cellStyle name="Monétaire_!!!GO" xfId="27561" xr:uid="{00000000-0005-0000-0000-0000276A0000}"/>
    <cellStyle name="Neutral 10" xfId="8985" xr:uid="{00000000-0005-0000-0000-0000286A0000}"/>
    <cellStyle name="Neutral 10 2" xfId="4380" xr:uid="{00000000-0005-0000-0000-0000296A0000}"/>
    <cellStyle name="Neutral 10 3" xfId="16501" xr:uid="{00000000-0005-0000-0000-00002A6A0000}"/>
    <cellStyle name="Neutral 10 4" xfId="31037" xr:uid="{00000000-0005-0000-0000-00002B6A0000}"/>
    <cellStyle name="Neutral 10 5" xfId="31038" xr:uid="{00000000-0005-0000-0000-00002C6A0000}"/>
    <cellStyle name="Neutral 10 6" xfId="31039" xr:uid="{00000000-0005-0000-0000-00002D6A0000}"/>
    <cellStyle name="Neutral 10_REKAP IBT" xfId="31040" xr:uid="{00000000-0005-0000-0000-00002E6A0000}"/>
    <cellStyle name="Neutral 11" xfId="8988" xr:uid="{00000000-0005-0000-0000-00002F6A0000}"/>
    <cellStyle name="Neutral 11 2" xfId="16513" xr:uid="{00000000-0005-0000-0000-0000306A0000}"/>
    <cellStyle name="Neutral 11 3" xfId="16516" xr:uid="{00000000-0005-0000-0000-0000316A0000}"/>
    <cellStyle name="Neutral 11 4" xfId="20740" xr:uid="{00000000-0005-0000-0000-0000326A0000}"/>
    <cellStyle name="Neutral 11 5" xfId="31041" xr:uid="{00000000-0005-0000-0000-0000336A0000}"/>
    <cellStyle name="Neutral 11_REKAP IBT" xfId="31042" xr:uid="{00000000-0005-0000-0000-0000346A0000}"/>
    <cellStyle name="Neutral 12" xfId="8996" xr:uid="{00000000-0005-0000-0000-0000356A0000}"/>
    <cellStyle name="Neutral 12 2" xfId="16524" xr:uid="{00000000-0005-0000-0000-0000366A0000}"/>
    <cellStyle name="Neutral 12 3" xfId="14380" xr:uid="{00000000-0005-0000-0000-0000376A0000}"/>
    <cellStyle name="Neutral 12 4" xfId="11807" xr:uid="{00000000-0005-0000-0000-0000386A0000}"/>
    <cellStyle name="Neutral 12 5" xfId="31043" xr:uid="{00000000-0005-0000-0000-0000396A0000}"/>
    <cellStyle name="Neutral 12_REKAP IBT" xfId="31044" xr:uid="{00000000-0005-0000-0000-00003A6A0000}"/>
    <cellStyle name="Neutral 13" xfId="31045" xr:uid="{00000000-0005-0000-0000-00003B6A0000}"/>
    <cellStyle name="Neutral 13 2" xfId="16540" xr:uid="{00000000-0005-0000-0000-00003C6A0000}"/>
    <cellStyle name="Neutral 13 3" xfId="16543" xr:uid="{00000000-0005-0000-0000-00003D6A0000}"/>
    <cellStyle name="Neutral 13 4" xfId="31046" xr:uid="{00000000-0005-0000-0000-00003E6A0000}"/>
    <cellStyle name="Neutral 13 5" xfId="31047" xr:uid="{00000000-0005-0000-0000-00003F6A0000}"/>
    <cellStyle name="Neutral 13_REKAP IBT" xfId="13681" xr:uid="{00000000-0005-0000-0000-0000406A0000}"/>
    <cellStyle name="Neutral 14" xfId="31050" xr:uid="{00000000-0005-0000-0000-0000416A0000}"/>
    <cellStyle name="Neutral 14 2" xfId="16557" xr:uid="{00000000-0005-0000-0000-0000426A0000}"/>
    <cellStyle name="Neutral 14 3" xfId="16560" xr:uid="{00000000-0005-0000-0000-0000436A0000}"/>
    <cellStyle name="Neutral 14 4" xfId="31053" xr:uid="{00000000-0005-0000-0000-0000446A0000}"/>
    <cellStyle name="Neutral 14 5" xfId="31056" xr:uid="{00000000-0005-0000-0000-0000456A0000}"/>
    <cellStyle name="Neutral 14_REKAP IBT" xfId="6190" xr:uid="{00000000-0005-0000-0000-0000466A0000}"/>
    <cellStyle name="Neutral 15" xfId="26364" xr:uid="{00000000-0005-0000-0000-0000476A0000}"/>
    <cellStyle name="Neutral 15 2" xfId="16575" xr:uid="{00000000-0005-0000-0000-0000486A0000}"/>
    <cellStyle name="Neutral 15 3" xfId="5609" xr:uid="{00000000-0005-0000-0000-0000496A0000}"/>
    <cellStyle name="Neutral 15 4" xfId="31059" xr:uid="{00000000-0005-0000-0000-00004A6A0000}"/>
    <cellStyle name="Neutral 15 5" xfId="31062" xr:uid="{00000000-0005-0000-0000-00004B6A0000}"/>
    <cellStyle name="Neutral 15_REKAP IBT" xfId="25177" xr:uid="{00000000-0005-0000-0000-00004C6A0000}"/>
    <cellStyle name="Neutral 16" xfId="18538" xr:uid="{00000000-0005-0000-0000-00004D6A0000}"/>
    <cellStyle name="Neutral 16 2" xfId="16591" xr:uid="{00000000-0005-0000-0000-00004E6A0000}"/>
    <cellStyle name="Neutral 16 3" xfId="16596" xr:uid="{00000000-0005-0000-0000-00004F6A0000}"/>
    <cellStyle name="Neutral 16 4" xfId="31065" xr:uid="{00000000-0005-0000-0000-0000506A0000}"/>
    <cellStyle name="Neutral 16 5" xfId="31066" xr:uid="{00000000-0005-0000-0000-0000516A0000}"/>
    <cellStyle name="Neutral 16_REKAP IBT" xfId="31067" xr:uid="{00000000-0005-0000-0000-0000526A0000}"/>
    <cellStyle name="Neutral 17" xfId="9344" xr:uid="{00000000-0005-0000-0000-0000536A0000}"/>
    <cellStyle name="Neutral 17 2" xfId="16608" xr:uid="{00000000-0005-0000-0000-0000546A0000}"/>
    <cellStyle name="Neutral 17 3" xfId="16612" xr:uid="{00000000-0005-0000-0000-0000556A0000}"/>
    <cellStyle name="Neutral 17 4" xfId="29743" xr:uid="{00000000-0005-0000-0000-0000566A0000}"/>
    <cellStyle name="Neutral 17 5" xfId="31069" xr:uid="{00000000-0005-0000-0000-0000576A0000}"/>
    <cellStyle name="Neutral 17_REKAP IBT" xfId="26673" xr:uid="{00000000-0005-0000-0000-0000586A0000}"/>
    <cellStyle name="Neutral 18" xfId="31070" xr:uid="{00000000-0005-0000-0000-0000596A0000}"/>
    <cellStyle name="Neutral 18 2" xfId="16628" xr:uid="{00000000-0005-0000-0000-00005A6A0000}"/>
    <cellStyle name="Neutral 18_REKAP IBT" xfId="31072" xr:uid="{00000000-0005-0000-0000-00005B6A0000}"/>
    <cellStyle name="Neutral 19" xfId="31074" xr:uid="{00000000-0005-0000-0000-00005C6A0000}"/>
    <cellStyle name="Neutral 19 2" xfId="16642" xr:uid="{00000000-0005-0000-0000-00005D6A0000}"/>
    <cellStyle name="Neutral 19_REKAP IBT" xfId="20053" xr:uid="{00000000-0005-0000-0000-00005E6A0000}"/>
    <cellStyle name="Neutral 2" xfId="8066" xr:uid="{00000000-0005-0000-0000-00005F6A0000}"/>
    <cellStyle name="Neutral 2 10" xfId="4522" xr:uid="{00000000-0005-0000-0000-0000606A0000}"/>
    <cellStyle name="Neutral 2 11" xfId="4565" xr:uid="{00000000-0005-0000-0000-0000616A0000}"/>
    <cellStyle name="Neutral 2 12" xfId="2060" xr:uid="{00000000-0005-0000-0000-0000626A0000}"/>
    <cellStyle name="Neutral 2 13" xfId="4596" xr:uid="{00000000-0005-0000-0000-0000636A0000}"/>
    <cellStyle name="Neutral 2 14" xfId="967" xr:uid="{00000000-0005-0000-0000-0000646A0000}"/>
    <cellStyle name="Neutral 2 15" xfId="3123" xr:uid="{00000000-0005-0000-0000-0000656A0000}"/>
    <cellStyle name="Neutral 2 16" xfId="3135" xr:uid="{00000000-0005-0000-0000-0000666A0000}"/>
    <cellStyle name="Neutral 2 17" xfId="31076" xr:uid="{00000000-0005-0000-0000-0000676A0000}"/>
    <cellStyle name="Neutral 2 18" xfId="31079" xr:uid="{00000000-0005-0000-0000-0000686A0000}"/>
    <cellStyle name="Neutral 2 19" xfId="31082" xr:uid="{00000000-0005-0000-0000-0000696A0000}"/>
    <cellStyle name="Neutral 2 2" xfId="31084" xr:uid="{00000000-0005-0000-0000-00006A6A0000}"/>
    <cellStyle name="Neutral 2 2 2" xfId="31085" xr:uid="{00000000-0005-0000-0000-00006B6A0000}"/>
    <cellStyle name="Neutral 2 2 3" xfId="50377" xr:uid="{00000000-0005-0000-0000-00006C6A0000}"/>
    <cellStyle name="Neutral 2 20" xfId="3124" xr:uid="{00000000-0005-0000-0000-00006D6A0000}"/>
    <cellStyle name="Neutral 2 21" xfId="3136" xr:uid="{00000000-0005-0000-0000-00006E6A0000}"/>
    <cellStyle name="Neutral 2 22" xfId="31077" xr:uid="{00000000-0005-0000-0000-00006F6A0000}"/>
    <cellStyle name="Neutral 2 23" xfId="31080" xr:uid="{00000000-0005-0000-0000-0000706A0000}"/>
    <cellStyle name="Neutral 2 24" xfId="31083" xr:uid="{00000000-0005-0000-0000-0000716A0000}"/>
    <cellStyle name="Neutral 2 25" xfId="31086" xr:uid="{00000000-0005-0000-0000-0000726A0000}"/>
    <cellStyle name="Neutral 2 26" xfId="31087" xr:uid="{00000000-0005-0000-0000-0000736A0000}"/>
    <cellStyle name="Neutral 2 27" xfId="31088" xr:uid="{00000000-0005-0000-0000-0000746A0000}"/>
    <cellStyle name="Neutral 2 28" xfId="31089" xr:uid="{00000000-0005-0000-0000-0000756A0000}"/>
    <cellStyle name="Neutral 2 29" xfId="2713" xr:uid="{00000000-0005-0000-0000-0000766A0000}"/>
    <cellStyle name="Neutral 2 3" xfId="31090" xr:uid="{00000000-0005-0000-0000-0000776A0000}"/>
    <cellStyle name="Neutral 2 4" xfId="28588" xr:uid="{00000000-0005-0000-0000-0000786A0000}"/>
    <cellStyle name="Neutral 2 5" xfId="31091" xr:uid="{00000000-0005-0000-0000-0000796A0000}"/>
    <cellStyle name="Neutral 2 6" xfId="31093" xr:uid="{00000000-0005-0000-0000-00007A6A0000}"/>
    <cellStyle name="Neutral 2 7" xfId="2620" xr:uid="{00000000-0005-0000-0000-00007B6A0000}"/>
    <cellStyle name="Neutral 2 8" xfId="31095" xr:uid="{00000000-0005-0000-0000-00007C6A0000}"/>
    <cellStyle name="Neutral 2 9" xfId="24247" xr:uid="{00000000-0005-0000-0000-00007D6A0000}"/>
    <cellStyle name="Neutral 2_REKAP IBT" xfId="31096" xr:uid="{00000000-0005-0000-0000-00007E6A0000}"/>
    <cellStyle name="Neutral 20" xfId="26365" xr:uid="{00000000-0005-0000-0000-00007F6A0000}"/>
    <cellStyle name="Neutral 20 2" xfId="16576" xr:uid="{00000000-0005-0000-0000-0000806A0000}"/>
    <cellStyle name="Neutral 20_REKAP IBT" xfId="25178" xr:uid="{00000000-0005-0000-0000-0000816A0000}"/>
    <cellStyle name="Neutral 21" xfId="18539" xr:uid="{00000000-0005-0000-0000-0000826A0000}"/>
    <cellStyle name="Neutral 21 2" xfId="16592" xr:uid="{00000000-0005-0000-0000-0000836A0000}"/>
    <cellStyle name="Neutral 21_REKAP IBT" xfId="31068" xr:uid="{00000000-0005-0000-0000-0000846A0000}"/>
    <cellStyle name="Neutral 22" xfId="9345" xr:uid="{00000000-0005-0000-0000-0000856A0000}"/>
    <cellStyle name="Neutral 22 2" xfId="16609" xr:uid="{00000000-0005-0000-0000-0000866A0000}"/>
    <cellStyle name="Neutral 22_REKAP IBT" xfId="26674" xr:uid="{00000000-0005-0000-0000-0000876A0000}"/>
    <cellStyle name="Neutral 23" xfId="31071" xr:uid="{00000000-0005-0000-0000-0000886A0000}"/>
    <cellStyle name="Neutral 23 2" xfId="16629" xr:uid="{00000000-0005-0000-0000-0000896A0000}"/>
    <cellStyle name="Neutral 23_REKAP IBT" xfId="31073" xr:uid="{00000000-0005-0000-0000-00008A6A0000}"/>
    <cellStyle name="Neutral 24" xfId="31075" xr:uid="{00000000-0005-0000-0000-00008B6A0000}"/>
    <cellStyle name="Neutral 24 2" xfId="16643" xr:uid="{00000000-0005-0000-0000-00008C6A0000}"/>
    <cellStyle name="Neutral 24_REKAP IBT" xfId="20054" xr:uid="{00000000-0005-0000-0000-00008D6A0000}"/>
    <cellStyle name="Neutral 25" xfId="31098" xr:uid="{00000000-0005-0000-0000-00008E6A0000}"/>
    <cellStyle name="Neutral 25 2" xfId="16659" xr:uid="{00000000-0005-0000-0000-00008F6A0000}"/>
    <cellStyle name="Neutral 25_REKAP IBT" xfId="28600" xr:uid="{00000000-0005-0000-0000-0000906A0000}"/>
    <cellStyle name="Neutral 26" xfId="31100" xr:uid="{00000000-0005-0000-0000-0000916A0000}"/>
    <cellStyle name="Neutral 26 2" xfId="16670" xr:uid="{00000000-0005-0000-0000-0000926A0000}"/>
    <cellStyle name="Neutral 26_REKAP IBT" xfId="20427" xr:uid="{00000000-0005-0000-0000-0000936A0000}"/>
    <cellStyle name="Neutral 27" xfId="31105" xr:uid="{00000000-0005-0000-0000-0000946A0000}"/>
    <cellStyle name="Neutral 27 2" xfId="31108" xr:uid="{00000000-0005-0000-0000-0000956A0000}"/>
    <cellStyle name="Neutral 27_REKAP IBT" xfId="725" xr:uid="{00000000-0005-0000-0000-0000966A0000}"/>
    <cellStyle name="Neutral 28" xfId="26110" xr:uid="{00000000-0005-0000-0000-0000976A0000}"/>
    <cellStyle name="Neutral 28 2" xfId="31110" xr:uid="{00000000-0005-0000-0000-0000986A0000}"/>
    <cellStyle name="Neutral 28_REKAP IBT" xfId="31112" xr:uid="{00000000-0005-0000-0000-0000996A0000}"/>
    <cellStyle name="Neutral 29" xfId="29760" xr:uid="{00000000-0005-0000-0000-00009A6A0000}"/>
    <cellStyle name="Neutral 29 2" xfId="31114" xr:uid="{00000000-0005-0000-0000-00009B6A0000}"/>
    <cellStyle name="Neutral 29_REKAP IBT" xfId="23774" xr:uid="{00000000-0005-0000-0000-00009C6A0000}"/>
    <cellStyle name="Neutral 3" xfId="31117" xr:uid="{00000000-0005-0000-0000-00009D6A0000}"/>
    <cellStyle name="Neutral 3 10" xfId="5012" xr:uid="{00000000-0005-0000-0000-00009E6A0000}"/>
    <cellStyle name="Neutral 3 11" xfId="5044" xr:uid="{00000000-0005-0000-0000-00009F6A0000}"/>
    <cellStyle name="Neutral 3 12" xfId="5053" xr:uid="{00000000-0005-0000-0000-0000A06A0000}"/>
    <cellStyle name="Neutral 3 13" xfId="2719" xr:uid="{00000000-0005-0000-0000-0000A16A0000}"/>
    <cellStyle name="Neutral 3 14" xfId="5065" xr:uid="{00000000-0005-0000-0000-0000A26A0000}"/>
    <cellStyle name="Neutral 3 15" xfId="4046" xr:uid="{00000000-0005-0000-0000-0000A36A0000}"/>
    <cellStyle name="Neutral 3 2" xfId="31118" xr:uid="{00000000-0005-0000-0000-0000A46A0000}"/>
    <cellStyle name="Neutral 3 3" xfId="31119" xr:uid="{00000000-0005-0000-0000-0000A56A0000}"/>
    <cellStyle name="Neutral 3 4" xfId="28591" xr:uid="{00000000-0005-0000-0000-0000A66A0000}"/>
    <cellStyle name="Neutral 3 5" xfId="20688" xr:uid="{00000000-0005-0000-0000-0000A76A0000}"/>
    <cellStyle name="Neutral 3 6" xfId="27445" xr:uid="{00000000-0005-0000-0000-0000A86A0000}"/>
    <cellStyle name="Neutral 3 7" xfId="27449" xr:uid="{00000000-0005-0000-0000-0000A96A0000}"/>
    <cellStyle name="Neutral 3 8" xfId="27453" xr:uid="{00000000-0005-0000-0000-0000AA6A0000}"/>
    <cellStyle name="Neutral 3 9" xfId="31120" xr:uid="{00000000-0005-0000-0000-0000AB6A0000}"/>
    <cellStyle name="Neutral 3_REKAP IBT" xfId="31121" xr:uid="{00000000-0005-0000-0000-0000AC6A0000}"/>
    <cellStyle name="Neutral 30" xfId="31099" xr:uid="{00000000-0005-0000-0000-0000AD6A0000}"/>
    <cellStyle name="Neutral 30 2" xfId="16660" xr:uid="{00000000-0005-0000-0000-0000AE6A0000}"/>
    <cellStyle name="Neutral 30_REKAP IBT" xfId="28601" xr:uid="{00000000-0005-0000-0000-0000AF6A0000}"/>
    <cellStyle name="Neutral 31" xfId="31101" xr:uid="{00000000-0005-0000-0000-0000B06A0000}"/>
    <cellStyle name="Neutral 31 2" xfId="16671" xr:uid="{00000000-0005-0000-0000-0000B16A0000}"/>
    <cellStyle name="Neutral 31_REKAP IBT" xfId="20428" xr:uid="{00000000-0005-0000-0000-0000B26A0000}"/>
    <cellStyle name="Neutral 32" xfId="31106" xr:uid="{00000000-0005-0000-0000-0000B36A0000}"/>
    <cellStyle name="Neutral 32 2" xfId="31109" xr:uid="{00000000-0005-0000-0000-0000B46A0000}"/>
    <cellStyle name="Neutral 32_REKAP IBT" xfId="726" xr:uid="{00000000-0005-0000-0000-0000B56A0000}"/>
    <cellStyle name="Neutral 33" xfId="26111" xr:uid="{00000000-0005-0000-0000-0000B66A0000}"/>
    <cellStyle name="Neutral 33 2" xfId="31111" xr:uid="{00000000-0005-0000-0000-0000B76A0000}"/>
    <cellStyle name="Neutral 33_REKAP IBT" xfId="31113" xr:uid="{00000000-0005-0000-0000-0000B86A0000}"/>
    <cellStyle name="Neutral 34" xfId="29761" xr:uid="{00000000-0005-0000-0000-0000B96A0000}"/>
    <cellStyle name="Neutral 34 2" xfId="31115" xr:uid="{00000000-0005-0000-0000-0000BA6A0000}"/>
    <cellStyle name="Neutral 34_REKAP IBT" xfId="23775" xr:uid="{00000000-0005-0000-0000-0000BB6A0000}"/>
    <cellStyle name="Neutral 35" xfId="16049" xr:uid="{00000000-0005-0000-0000-0000BC6A0000}"/>
    <cellStyle name="Neutral 35 2" xfId="31123" xr:uid="{00000000-0005-0000-0000-0000BD6A0000}"/>
    <cellStyle name="Neutral 35_REKAP IBT" xfId="31125" xr:uid="{00000000-0005-0000-0000-0000BE6A0000}"/>
    <cellStyle name="Neutral 36" xfId="14021" xr:uid="{00000000-0005-0000-0000-0000BF6A0000}"/>
    <cellStyle name="Neutral 36 2" xfId="31127" xr:uid="{00000000-0005-0000-0000-0000C06A0000}"/>
    <cellStyle name="Neutral 36_REKAP IBT" xfId="20091" xr:uid="{00000000-0005-0000-0000-0000C16A0000}"/>
    <cellStyle name="Neutral 37" xfId="31129" xr:uid="{00000000-0005-0000-0000-0000C26A0000}"/>
    <cellStyle name="Neutral 37 2" xfId="31131" xr:uid="{00000000-0005-0000-0000-0000C36A0000}"/>
    <cellStyle name="Neutral 37_REKAP IBT" xfId="31133" xr:uid="{00000000-0005-0000-0000-0000C46A0000}"/>
    <cellStyle name="Neutral 38" xfId="31135" xr:uid="{00000000-0005-0000-0000-0000C56A0000}"/>
    <cellStyle name="Neutral 38 2" xfId="23044" xr:uid="{00000000-0005-0000-0000-0000C66A0000}"/>
    <cellStyle name="Neutral 38_REKAP IBT" xfId="31137" xr:uid="{00000000-0005-0000-0000-0000C76A0000}"/>
    <cellStyle name="Neutral 39" xfId="31139" xr:uid="{00000000-0005-0000-0000-0000C86A0000}"/>
    <cellStyle name="Neutral 39 2" xfId="31141" xr:uid="{00000000-0005-0000-0000-0000C96A0000}"/>
    <cellStyle name="Neutral 39_REKAP IBT" xfId="31143" xr:uid="{00000000-0005-0000-0000-0000CA6A0000}"/>
    <cellStyle name="Neutral 4" xfId="31145" xr:uid="{00000000-0005-0000-0000-0000CB6A0000}"/>
    <cellStyle name="Neutral 4 2" xfId="31146" xr:uid="{00000000-0005-0000-0000-0000CC6A0000}"/>
    <cellStyle name="Neutral 4 3" xfId="31147" xr:uid="{00000000-0005-0000-0000-0000CD6A0000}"/>
    <cellStyle name="Neutral 4 4" xfId="18133" xr:uid="{00000000-0005-0000-0000-0000CE6A0000}"/>
    <cellStyle name="Neutral 4 5" xfId="31148" xr:uid="{00000000-0005-0000-0000-0000CF6A0000}"/>
    <cellStyle name="Neutral 4 6" xfId="27460" xr:uid="{00000000-0005-0000-0000-0000D06A0000}"/>
    <cellStyle name="Neutral 4_REKAP IBT" xfId="31152" xr:uid="{00000000-0005-0000-0000-0000D16A0000}"/>
    <cellStyle name="Neutral 40" xfId="16050" xr:uid="{00000000-0005-0000-0000-0000D26A0000}"/>
    <cellStyle name="Neutral 40 2" xfId="31124" xr:uid="{00000000-0005-0000-0000-0000D36A0000}"/>
    <cellStyle name="Neutral 40_REKAP IBT" xfId="31126" xr:uid="{00000000-0005-0000-0000-0000D46A0000}"/>
    <cellStyle name="Neutral 41" xfId="14022" xr:uid="{00000000-0005-0000-0000-0000D56A0000}"/>
    <cellStyle name="Neutral 41 2" xfId="31128" xr:uid="{00000000-0005-0000-0000-0000D66A0000}"/>
    <cellStyle name="Neutral 41_REKAP IBT" xfId="20092" xr:uid="{00000000-0005-0000-0000-0000D76A0000}"/>
    <cellStyle name="Neutral 42" xfId="31130" xr:uid="{00000000-0005-0000-0000-0000D86A0000}"/>
    <cellStyle name="Neutral 42 2" xfId="31132" xr:uid="{00000000-0005-0000-0000-0000D96A0000}"/>
    <cellStyle name="Neutral 42_REKAP IBT" xfId="31134" xr:uid="{00000000-0005-0000-0000-0000DA6A0000}"/>
    <cellStyle name="Neutral 43" xfId="31136" xr:uid="{00000000-0005-0000-0000-0000DB6A0000}"/>
    <cellStyle name="Neutral 43 2" xfId="23045" xr:uid="{00000000-0005-0000-0000-0000DC6A0000}"/>
    <cellStyle name="Neutral 43_REKAP IBT" xfId="31138" xr:uid="{00000000-0005-0000-0000-0000DD6A0000}"/>
    <cellStyle name="Neutral 44" xfId="31140" xr:uid="{00000000-0005-0000-0000-0000DE6A0000}"/>
    <cellStyle name="Neutral 44 2" xfId="31142" xr:uid="{00000000-0005-0000-0000-0000DF6A0000}"/>
    <cellStyle name="Neutral 44_REKAP IBT" xfId="31144" xr:uid="{00000000-0005-0000-0000-0000E06A0000}"/>
    <cellStyle name="Neutral 45" xfId="31153" xr:uid="{00000000-0005-0000-0000-0000E16A0000}"/>
    <cellStyle name="Neutral 45 2" xfId="31155" xr:uid="{00000000-0005-0000-0000-0000E26A0000}"/>
    <cellStyle name="Neutral 45_REKAP IBT" xfId="2615" xr:uid="{00000000-0005-0000-0000-0000E36A0000}"/>
    <cellStyle name="Neutral 46" xfId="31158" xr:uid="{00000000-0005-0000-0000-0000E46A0000}"/>
    <cellStyle name="Neutral 46 2" xfId="31160" xr:uid="{00000000-0005-0000-0000-0000E56A0000}"/>
    <cellStyle name="Neutral 46_REKAP IBT" xfId="31162" xr:uid="{00000000-0005-0000-0000-0000E66A0000}"/>
    <cellStyle name="Neutral 47" xfId="31164" xr:uid="{00000000-0005-0000-0000-0000E76A0000}"/>
    <cellStyle name="Neutral 47 2" xfId="31166" xr:uid="{00000000-0005-0000-0000-0000E86A0000}"/>
    <cellStyle name="Neutral 47_REKAP IBT" xfId="29682" xr:uid="{00000000-0005-0000-0000-0000E96A0000}"/>
    <cellStyle name="Neutral 48" xfId="31168" xr:uid="{00000000-0005-0000-0000-0000EA6A0000}"/>
    <cellStyle name="Neutral 48 2" xfId="31170" xr:uid="{00000000-0005-0000-0000-0000EB6A0000}"/>
    <cellStyle name="Neutral 48_REKAP IBT" xfId="31172" xr:uid="{00000000-0005-0000-0000-0000EC6A0000}"/>
    <cellStyle name="Neutral 49" xfId="9005" xr:uid="{00000000-0005-0000-0000-0000ED6A0000}"/>
    <cellStyle name="Neutral 49 2" xfId="9009" xr:uid="{00000000-0005-0000-0000-0000EE6A0000}"/>
    <cellStyle name="Neutral 49_REKAP IBT" xfId="27557" xr:uid="{00000000-0005-0000-0000-0000EF6A0000}"/>
    <cellStyle name="Neutral 5" xfId="31174" xr:uid="{00000000-0005-0000-0000-0000F06A0000}"/>
    <cellStyle name="Neutral 5 2" xfId="31177" xr:uid="{00000000-0005-0000-0000-0000F16A0000}"/>
    <cellStyle name="Neutral 5 3" xfId="21752" xr:uid="{00000000-0005-0000-0000-0000F26A0000}"/>
    <cellStyle name="Neutral 5 4" xfId="31178" xr:uid="{00000000-0005-0000-0000-0000F36A0000}"/>
    <cellStyle name="Neutral 5 5" xfId="31179" xr:uid="{00000000-0005-0000-0000-0000F46A0000}"/>
    <cellStyle name="Neutral 5 6" xfId="27467" xr:uid="{00000000-0005-0000-0000-0000F56A0000}"/>
    <cellStyle name="Neutral 5_REKAP IBT" xfId="27204" xr:uid="{00000000-0005-0000-0000-0000F66A0000}"/>
    <cellStyle name="Neutral 50" xfId="31154" xr:uid="{00000000-0005-0000-0000-0000F76A0000}"/>
    <cellStyle name="Neutral 50 2" xfId="31156" xr:uid="{00000000-0005-0000-0000-0000F86A0000}"/>
    <cellStyle name="Neutral 50_REKAP IBT" xfId="2616" xr:uid="{00000000-0005-0000-0000-0000F96A0000}"/>
    <cellStyle name="Neutral 51" xfId="31159" xr:uid="{00000000-0005-0000-0000-0000FA6A0000}"/>
    <cellStyle name="Neutral 51 2" xfId="31161" xr:uid="{00000000-0005-0000-0000-0000FB6A0000}"/>
    <cellStyle name="Neutral 51_REKAP IBT" xfId="31163" xr:uid="{00000000-0005-0000-0000-0000FC6A0000}"/>
    <cellStyle name="Neutral 52" xfId="31165" xr:uid="{00000000-0005-0000-0000-0000FD6A0000}"/>
    <cellStyle name="Neutral 52 2" xfId="31167" xr:uid="{00000000-0005-0000-0000-0000FE6A0000}"/>
    <cellStyle name="Neutral 52_REKAP IBT" xfId="29683" xr:uid="{00000000-0005-0000-0000-0000FF6A0000}"/>
    <cellStyle name="Neutral 53" xfId="31169" xr:uid="{00000000-0005-0000-0000-0000006B0000}"/>
    <cellStyle name="Neutral 53 2" xfId="31171" xr:uid="{00000000-0005-0000-0000-0000016B0000}"/>
    <cellStyle name="Neutral 53_REKAP IBT" xfId="31173" xr:uid="{00000000-0005-0000-0000-0000026B0000}"/>
    <cellStyle name="Neutral 54" xfId="9006" xr:uid="{00000000-0005-0000-0000-0000036B0000}"/>
    <cellStyle name="Neutral 54 2" xfId="9010" xr:uid="{00000000-0005-0000-0000-0000046B0000}"/>
    <cellStyle name="Neutral 54_REKAP IBT" xfId="27558" xr:uid="{00000000-0005-0000-0000-0000056B0000}"/>
    <cellStyle name="Neutral 55" xfId="9013" xr:uid="{00000000-0005-0000-0000-0000066B0000}"/>
    <cellStyle name="Neutral 55 2" xfId="31180" xr:uid="{00000000-0005-0000-0000-0000076B0000}"/>
    <cellStyle name="Neutral 55_REKAP IBT" xfId="25629" xr:uid="{00000000-0005-0000-0000-0000086B0000}"/>
    <cellStyle name="Neutral 56" xfId="9017" xr:uid="{00000000-0005-0000-0000-0000096B0000}"/>
    <cellStyle name="Neutral 56 2" xfId="31182" xr:uid="{00000000-0005-0000-0000-00000A6B0000}"/>
    <cellStyle name="Neutral 56_REKAP IBT" xfId="7703" xr:uid="{00000000-0005-0000-0000-00000B6B0000}"/>
    <cellStyle name="Neutral 57" xfId="9021" xr:uid="{00000000-0005-0000-0000-00000C6B0000}"/>
    <cellStyle name="Neutral 57 2" xfId="30200" xr:uid="{00000000-0005-0000-0000-00000D6B0000}"/>
    <cellStyle name="Neutral 57_REKAP IBT" xfId="31184" xr:uid="{00000000-0005-0000-0000-00000E6B0000}"/>
    <cellStyle name="Neutral 58" xfId="31186" xr:uid="{00000000-0005-0000-0000-00000F6B0000}"/>
    <cellStyle name="Neutral 58 2" xfId="30279" xr:uid="{00000000-0005-0000-0000-0000106B0000}"/>
    <cellStyle name="Neutral 58_REKAP IBT" xfId="31188" xr:uid="{00000000-0005-0000-0000-0000116B0000}"/>
    <cellStyle name="Neutral 59" xfId="9104" xr:uid="{00000000-0005-0000-0000-0000126B0000}"/>
    <cellStyle name="Neutral 59 2" xfId="30329" xr:uid="{00000000-0005-0000-0000-0000136B0000}"/>
    <cellStyle name="Neutral 59_REKAP IBT" xfId="25888" xr:uid="{00000000-0005-0000-0000-0000146B0000}"/>
    <cellStyle name="Neutral 6" xfId="31190" xr:uid="{00000000-0005-0000-0000-0000156B0000}"/>
    <cellStyle name="Neutral 6 2" xfId="31191" xr:uid="{00000000-0005-0000-0000-0000166B0000}"/>
    <cellStyle name="Neutral 6 3" xfId="31193" xr:uid="{00000000-0005-0000-0000-0000176B0000}"/>
    <cellStyle name="Neutral 6 4" xfId="31195" xr:uid="{00000000-0005-0000-0000-0000186B0000}"/>
    <cellStyle name="Neutral 6 5" xfId="31196" xr:uid="{00000000-0005-0000-0000-0000196B0000}"/>
    <cellStyle name="Neutral 6 6" xfId="27474" xr:uid="{00000000-0005-0000-0000-00001A6B0000}"/>
    <cellStyle name="Neutral 6_REKAP IBT" xfId="12880" xr:uid="{00000000-0005-0000-0000-00001B6B0000}"/>
    <cellStyle name="Neutral 60" xfId="9014" xr:uid="{00000000-0005-0000-0000-00001C6B0000}"/>
    <cellStyle name="Neutral 60 2" xfId="31181" xr:uid="{00000000-0005-0000-0000-00001D6B0000}"/>
    <cellStyle name="Neutral 60_REKAP IBT" xfId="25630" xr:uid="{00000000-0005-0000-0000-00001E6B0000}"/>
    <cellStyle name="Neutral 61" xfId="9018" xr:uid="{00000000-0005-0000-0000-00001F6B0000}"/>
    <cellStyle name="Neutral 61 2" xfId="31183" xr:uid="{00000000-0005-0000-0000-0000206B0000}"/>
    <cellStyle name="Neutral 61_REKAP IBT" xfId="7704" xr:uid="{00000000-0005-0000-0000-0000216B0000}"/>
    <cellStyle name="Neutral 62" xfId="9022" xr:uid="{00000000-0005-0000-0000-0000226B0000}"/>
    <cellStyle name="Neutral 62 2" xfId="30201" xr:uid="{00000000-0005-0000-0000-0000236B0000}"/>
    <cellStyle name="Neutral 62_REKAP IBT" xfId="31185" xr:uid="{00000000-0005-0000-0000-0000246B0000}"/>
    <cellStyle name="Neutral 63" xfId="31187" xr:uid="{00000000-0005-0000-0000-0000256B0000}"/>
    <cellStyle name="Neutral 63 2" xfId="30280" xr:uid="{00000000-0005-0000-0000-0000266B0000}"/>
    <cellStyle name="Neutral 63_REKAP IBT" xfId="31189" xr:uid="{00000000-0005-0000-0000-0000276B0000}"/>
    <cellStyle name="Neutral 64" xfId="9105" xr:uid="{00000000-0005-0000-0000-0000286B0000}"/>
    <cellStyle name="Neutral 64 2" xfId="30330" xr:uid="{00000000-0005-0000-0000-0000296B0000}"/>
    <cellStyle name="Neutral 64_REKAP IBT" xfId="25889" xr:uid="{00000000-0005-0000-0000-00002A6B0000}"/>
    <cellStyle name="Neutral 65" xfId="3021" xr:uid="{00000000-0005-0000-0000-00002B6B0000}"/>
    <cellStyle name="Neutral 65 2" xfId="14221" xr:uid="{00000000-0005-0000-0000-00002C6B0000}"/>
    <cellStyle name="Neutral 65_REKAP IBT" xfId="31197" xr:uid="{00000000-0005-0000-0000-00002D6B0000}"/>
    <cellStyle name="Neutral 66" xfId="26369" xr:uid="{00000000-0005-0000-0000-00002E6B0000}"/>
    <cellStyle name="Neutral 66 2" xfId="26372" xr:uid="{00000000-0005-0000-0000-00002F6B0000}"/>
    <cellStyle name="Neutral 66_REKAP IBT" xfId="31200" xr:uid="{00000000-0005-0000-0000-0000306B0000}"/>
    <cellStyle name="Neutral 67" xfId="20457" xr:uid="{00000000-0005-0000-0000-0000316B0000}"/>
    <cellStyle name="Neutral 67 2" xfId="20461" xr:uid="{00000000-0005-0000-0000-0000326B0000}"/>
    <cellStyle name="Neutral 67_REKAP IBT" xfId="20477" xr:uid="{00000000-0005-0000-0000-0000336B0000}"/>
    <cellStyle name="Neutral 68" xfId="20481" xr:uid="{00000000-0005-0000-0000-0000346B0000}"/>
    <cellStyle name="Neutral 68 2" xfId="20485" xr:uid="{00000000-0005-0000-0000-0000356B0000}"/>
    <cellStyle name="Neutral 68_REKAP IBT" xfId="6355" xr:uid="{00000000-0005-0000-0000-0000366B0000}"/>
    <cellStyle name="Neutral 69" xfId="14796" xr:uid="{00000000-0005-0000-0000-0000376B0000}"/>
    <cellStyle name="Neutral 69 2" xfId="20497" xr:uid="{00000000-0005-0000-0000-0000386B0000}"/>
    <cellStyle name="Neutral 69_REKAP IBT" xfId="20509" xr:uid="{00000000-0005-0000-0000-0000396B0000}"/>
    <cellStyle name="Neutral 7" xfId="31202" xr:uid="{00000000-0005-0000-0000-00003A6B0000}"/>
    <cellStyle name="Neutral 7 2" xfId="12695" xr:uid="{00000000-0005-0000-0000-00003B6B0000}"/>
    <cellStyle name="Neutral 7 3" xfId="31204" xr:uid="{00000000-0005-0000-0000-00003C6B0000}"/>
    <cellStyle name="Neutral 7 4" xfId="31206" xr:uid="{00000000-0005-0000-0000-00003D6B0000}"/>
    <cellStyle name="Neutral 7 5" xfId="29050" xr:uid="{00000000-0005-0000-0000-00003E6B0000}"/>
    <cellStyle name="Neutral 7 6" xfId="31207" xr:uid="{00000000-0005-0000-0000-00003F6B0000}"/>
    <cellStyle name="Neutral 7_REKAP IBT" xfId="25332" xr:uid="{00000000-0005-0000-0000-0000406B0000}"/>
    <cellStyle name="Neutral 70" xfId="3022" xr:uid="{00000000-0005-0000-0000-0000416B0000}"/>
    <cellStyle name="Neutral 70 2" xfId="14222" xr:uid="{00000000-0005-0000-0000-0000426B0000}"/>
    <cellStyle name="Neutral 70_REKAP IBT" xfId="31198" xr:uid="{00000000-0005-0000-0000-0000436B0000}"/>
    <cellStyle name="Neutral 71" xfId="26370" xr:uid="{00000000-0005-0000-0000-0000446B0000}"/>
    <cellStyle name="Neutral 71 2" xfId="26373" xr:uid="{00000000-0005-0000-0000-0000456B0000}"/>
    <cellStyle name="Neutral 71_REKAP IBT" xfId="31201" xr:uid="{00000000-0005-0000-0000-0000466B0000}"/>
    <cellStyle name="Neutral 72" xfId="20458" xr:uid="{00000000-0005-0000-0000-0000476B0000}"/>
    <cellStyle name="Neutral 72 2" xfId="20462" xr:uid="{00000000-0005-0000-0000-0000486B0000}"/>
    <cellStyle name="Neutral 72_REKAP IBT" xfId="20478" xr:uid="{00000000-0005-0000-0000-0000496B0000}"/>
    <cellStyle name="Neutral 73" xfId="20482" xr:uid="{00000000-0005-0000-0000-00004A6B0000}"/>
    <cellStyle name="Neutral 73 2" xfId="20486" xr:uid="{00000000-0005-0000-0000-00004B6B0000}"/>
    <cellStyle name="Neutral 73_REKAP IBT" xfId="6356" xr:uid="{00000000-0005-0000-0000-00004C6B0000}"/>
    <cellStyle name="Neutral 74" xfId="14797" xr:uid="{00000000-0005-0000-0000-00004D6B0000}"/>
    <cellStyle name="Neutral 74 2" xfId="20498" xr:uid="{00000000-0005-0000-0000-00004E6B0000}"/>
    <cellStyle name="Neutral 74_REKAP IBT" xfId="20510" xr:uid="{00000000-0005-0000-0000-00004F6B0000}"/>
    <cellStyle name="Neutral 75" xfId="20513" xr:uid="{00000000-0005-0000-0000-0000506B0000}"/>
    <cellStyle name="Neutral 75 2" xfId="20516" xr:uid="{00000000-0005-0000-0000-0000516B0000}"/>
    <cellStyle name="Neutral 75_REKAP IBT" xfId="20522" xr:uid="{00000000-0005-0000-0000-0000526B0000}"/>
    <cellStyle name="Neutral 76" xfId="1465" xr:uid="{00000000-0005-0000-0000-0000536B0000}"/>
    <cellStyle name="Neutral 76 2" xfId="20524" xr:uid="{00000000-0005-0000-0000-0000546B0000}"/>
    <cellStyle name="Neutral 76_REKAP IBT" xfId="20532" xr:uid="{00000000-0005-0000-0000-0000556B0000}"/>
    <cellStyle name="Neutral 77" xfId="20539" xr:uid="{00000000-0005-0000-0000-0000566B0000}"/>
    <cellStyle name="Neutral 77 2" xfId="20541" xr:uid="{00000000-0005-0000-0000-0000576B0000}"/>
    <cellStyle name="Neutral 77_REKAP IBT" xfId="20552" xr:uid="{00000000-0005-0000-0000-0000586B0000}"/>
    <cellStyle name="Neutral 78" xfId="20553" xr:uid="{00000000-0005-0000-0000-0000596B0000}"/>
    <cellStyle name="Neutral 78 2" xfId="20559" xr:uid="{00000000-0005-0000-0000-00005A6B0000}"/>
    <cellStyle name="Neutral 78_REKAP IBT" xfId="20566" xr:uid="{00000000-0005-0000-0000-00005B6B0000}"/>
    <cellStyle name="Neutral 79" xfId="20569" xr:uid="{00000000-0005-0000-0000-00005C6B0000}"/>
    <cellStyle name="Neutral 79 2" xfId="20575" xr:uid="{00000000-0005-0000-0000-00005D6B0000}"/>
    <cellStyle name="Neutral 79_REKAP IBT" xfId="20582" xr:uid="{00000000-0005-0000-0000-00005E6B0000}"/>
    <cellStyle name="Neutral 8" xfId="31208" xr:uid="{00000000-0005-0000-0000-00005F6B0000}"/>
    <cellStyle name="Neutral 8 2" xfId="31209" xr:uid="{00000000-0005-0000-0000-0000606B0000}"/>
    <cellStyle name="Neutral 8 3" xfId="31211" xr:uid="{00000000-0005-0000-0000-0000616B0000}"/>
    <cellStyle name="Neutral 8 4" xfId="31212" xr:uid="{00000000-0005-0000-0000-0000626B0000}"/>
    <cellStyle name="Neutral 8 5" xfId="31213" xr:uid="{00000000-0005-0000-0000-0000636B0000}"/>
    <cellStyle name="Neutral 8 6" xfId="31214" xr:uid="{00000000-0005-0000-0000-0000646B0000}"/>
    <cellStyle name="Neutral 8_REKAP IBT" xfId="31215" xr:uid="{00000000-0005-0000-0000-0000656B0000}"/>
    <cellStyle name="Neutral 80" xfId="20514" xr:uid="{00000000-0005-0000-0000-0000666B0000}"/>
    <cellStyle name="Neutral 81" xfId="1466" xr:uid="{00000000-0005-0000-0000-0000676B0000}"/>
    <cellStyle name="Neutral 81 2" xfId="20525" xr:uid="{00000000-0005-0000-0000-0000686B0000}"/>
    <cellStyle name="Neutral 82" xfId="20540" xr:uid="{00000000-0005-0000-0000-0000696B0000}"/>
    <cellStyle name="Neutral 83" xfId="20554" xr:uid="{00000000-0005-0000-0000-00006A6B0000}"/>
    <cellStyle name="Neutral 84" xfId="20570" xr:uid="{00000000-0005-0000-0000-00006B6B0000}"/>
    <cellStyle name="Neutral 85" xfId="20585" xr:uid="{00000000-0005-0000-0000-00006C6B0000}"/>
    <cellStyle name="Neutral 86" xfId="20592" xr:uid="{00000000-0005-0000-0000-00006D6B0000}"/>
    <cellStyle name="Neutral 87" xfId="49910" xr:uid="{00000000-0005-0000-0000-00006E6B0000}"/>
    <cellStyle name="Neutral 9" xfId="28108" xr:uid="{00000000-0005-0000-0000-00006F6B0000}"/>
    <cellStyle name="Neutral 9 2" xfId="31217" xr:uid="{00000000-0005-0000-0000-0000706B0000}"/>
    <cellStyle name="Neutral 9 3" xfId="31218" xr:uid="{00000000-0005-0000-0000-0000716B0000}"/>
    <cellStyle name="Neutral 9 4" xfId="31219" xr:uid="{00000000-0005-0000-0000-0000726B0000}"/>
    <cellStyle name="Neutral 9 5" xfId="31220" xr:uid="{00000000-0005-0000-0000-0000736B0000}"/>
    <cellStyle name="Neutral 9 6" xfId="31221" xr:uid="{00000000-0005-0000-0000-0000746B0000}"/>
    <cellStyle name="Neutral 9_REKAP IBT" xfId="31222" xr:uid="{00000000-0005-0000-0000-0000756B0000}"/>
    <cellStyle name="no dec" xfId="10612" xr:uid="{00000000-0005-0000-0000-0000766B0000}"/>
    <cellStyle name="Normal" xfId="0" builtinId="0"/>
    <cellStyle name="Normal - Style1" xfId="13912" xr:uid="{00000000-0005-0000-0000-0000786B0000}"/>
    <cellStyle name="Normal - Style1 10" xfId="27425" xr:uid="{00000000-0005-0000-0000-0000796B0000}"/>
    <cellStyle name="Normal - Style1 10 2" xfId="31223" xr:uid="{00000000-0005-0000-0000-00007A6B0000}"/>
    <cellStyle name="Normal - Style1 10 3" xfId="51112" xr:uid="{00000000-0005-0000-0000-00007B6B0000}"/>
    <cellStyle name="Normal - Style1 2" xfId="30482" xr:uid="{00000000-0005-0000-0000-00007C6B0000}"/>
    <cellStyle name="Normal - Style1_REKAP IBT" xfId="1389" xr:uid="{00000000-0005-0000-0000-00007D6B0000}"/>
    <cellStyle name="Normal 10" xfId="31224" xr:uid="{00000000-0005-0000-0000-00007E6B0000}"/>
    <cellStyle name="Normal 10 10" xfId="31225" xr:uid="{00000000-0005-0000-0000-00007F6B0000}"/>
    <cellStyle name="Normal 10 10 10" xfId="31226" xr:uid="{00000000-0005-0000-0000-0000806B0000}"/>
    <cellStyle name="Normal 10 10 10 2" xfId="31227" xr:uid="{00000000-0005-0000-0000-0000816B0000}"/>
    <cellStyle name="Normal 10 10 10 2 2" xfId="31228" xr:uid="{00000000-0005-0000-0000-0000826B0000}"/>
    <cellStyle name="Normal 10 10 10 2 2 2" xfId="31230" xr:uid="{00000000-0005-0000-0000-0000836B0000}"/>
    <cellStyle name="Normal 10 10 10 2 3" xfId="5833" xr:uid="{00000000-0005-0000-0000-0000846B0000}"/>
    <cellStyle name="Normal 10 10 10 2_REKAP IBT" xfId="31233" xr:uid="{00000000-0005-0000-0000-0000856B0000}"/>
    <cellStyle name="Normal 10 10 10 3" xfId="29672" xr:uid="{00000000-0005-0000-0000-0000866B0000}"/>
    <cellStyle name="Normal 10 10 10 3 2" xfId="31234" xr:uid="{00000000-0005-0000-0000-0000876B0000}"/>
    <cellStyle name="Normal 10 10 10 3 2 2" xfId="6731" xr:uid="{00000000-0005-0000-0000-0000886B0000}"/>
    <cellStyle name="Normal 10 10 10 3 3" xfId="740" xr:uid="{00000000-0005-0000-0000-0000896B0000}"/>
    <cellStyle name="Normal 10 10 10 3_REKAP IBT" xfId="6581" xr:uid="{00000000-0005-0000-0000-00008A6B0000}"/>
    <cellStyle name="Normal 10 10 10 4" xfId="29674" xr:uid="{00000000-0005-0000-0000-00008B6B0000}"/>
    <cellStyle name="Normal 10 10 10 4 2" xfId="22545" xr:uid="{00000000-0005-0000-0000-00008C6B0000}"/>
    <cellStyle name="Normal 10 10 10 5" xfId="29676" xr:uid="{00000000-0005-0000-0000-00008D6B0000}"/>
    <cellStyle name="Normal 10 10 10_REKAP IBT" xfId="23719" xr:uid="{00000000-0005-0000-0000-00008E6B0000}"/>
    <cellStyle name="Normal 10 10 11" xfId="31235" xr:uid="{00000000-0005-0000-0000-00008F6B0000}"/>
    <cellStyle name="Normal 10 10 11 2" xfId="31236" xr:uid="{00000000-0005-0000-0000-0000906B0000}"/>
    <cellStyle name="Normal 10 10 11 2 2" xfId="31237" xr:uid="{00000000-0005-0000-0000-0000916B0000}"/>
    <cellStyle name="Normal 10 10 11 2 2 2" xfId="31238" xr:uid="{00000000-0005-0000-0000-0000926B0000}"/>
    <cellStyle name="Normal 10 10 11 2 3" xfId="5649" xr:uid="{00000000-0005-0000-0000-0000936B0000}"/>
    <cellStyle name="Normal 10 10 11 2_REKAP IBT" xfId="31239" xr:uid="{00000000-0005-0000-0000-0000946B0000}"/>
    <cellStyle name="Normal 10 10 11 3" xfId="31240" xr:uid="{00000000-0005-0000-0000-0000956B0000}"/>
    <cellStyle name="Normal 10 10 11 3 2" xfId="31241" xr:uid="{00000000-0005-0000-0000-0000966B0000}"/>
    <cellStyle name="Normal 10 10 11 3 2 2" xfId="7706" xr:uid="{00000000-0005-0000-0000-0000976B0000}"/>
    <cellStyle name="Normal 10 10 11 3 3" xfId="4481" xr:uid="{00000000-0005-0000-0000-0000986B0000}"/>
    <cellStyle name="Normal 10 10 11 3_REKAP IBT" xfId="31034" xr:uid="{00000000-0005-0000-0000-0000996B0000}"/>
    <cellStyle name="Normal 10 10 11 4" xfId="31242" xr:uid="{00000000-0005-0000-0000-00009A6B0000}"/>
    <cellStyle name="Normal 10 10 11 4 2" xfId="31243" xr:uid="{00000000-0005-0000-0000-00009B6B0000}"/>
    <cellStyle name="Normal 10 10 11 5" xfId="31244" xr:uid="{00000000-0005-0000-0000-00009C6B0000}"/>
    <cellStyle name="Normal 10 10 11_REKAP IBT" xfId="14569" xr:uid="{00000000-0005-0000-0000-00009D6B0000}"/>
    <cellStyle name="Normal 10 10 12" xfId="1021" xr:uid="{00000000-0005-0000-0000-00009E6B0000}"/>
    <cellStyle name="Normal 10 10 12 2" xfId="1030" xr:uid="{00000000-0005-0000-0000-00009F6B0000}"/>
    <cellStyle name="Normal 10 10 12 2 2" xfId="20983" xr:uid="{00000000-0005-0000-0000-0000A06B0000}"/>
    <cellStyle name="Normal 10 10 12 3" xfId="31245" xr:uid="{00000000-0005-0000-0000-0000A16B0000}"/>
    <cellStyle name="Normal 10 10 12_REKAP IBT" xfId="8183" xr:uid="{00000000-0005-0000-0000-0000A26B0000}"/>
    <cellStyle name="Normal 10 10 13" xfId="1045" xr:uid="{00000000-0005-0000-0000-0000A36B0000}"/>
    <cellStyle name="Normal 10 10 13 2" xfId="31246" xr:uid="{00000000-0005-0000-0000-0000A46B0000}"/>
    <cellStyle name="Normal 10 10 13 2 2" xfId="31247" xr:uid="{00000000-0005-0000-0000-0000A56B0000}"/>
    <cellStyle name="Normal 10 10 13 3" xfId="31248" xr:uid="{00000000-0005-0000-0000-0000A66B0000}"/>
    <cellStyle name="Normal 10 10 13_REKAP IBT" xfId="31252" xr:uid="{00000000-0005-0000-0000-0000A76B0000}"/>
    <cellStyle name="Normal 10 10 14" xfId="1048" xr:uid="{00000000-0005-0000-0000-0000A86B0000}"/>
    <cellStyle name="Normal 10 10 14 2" xfId="31253" xr:uid="{00000000-0005-0000-0000-0000A96B0000}"/>
    <cellStyle name="Normal 10 10 15" xfId="1058" xr:uid="{00000000-0005-0000-0000-0000AA6B0000}"/>
    <cellStyle name="Normal 10 10 2" xfId="6151" xr:uid="{00000000-0005-0000-0000-0000AB6B0000}"/>
    <cellStyle name="Normal 10 10 2 2" xfId="2928" xr:uid="{00000000-0005-0000-0000-0000AC6B0000}"/>
    <cellStyle name="Normal 10 10 2 2 2" xfId="31254" xr:uid="{00000000-0005-0000-0000-0000AD6B0000}"/>
    <cellStyle name="Normal 10 10 2 2 2 2" xfId="31255" xr:uid="{00000000-0005-0000-0000-0000AE6B0000}"/>
    <cellStyle name="Normal 10 10 2 2 3" xfId="31256" xr:uid="{00000000-0005-0000-0000-0000AF6B0000}"/>
    <cellStyle name="Normal 10 10 2 2_REKAP IBT" xfId="24429" xr:uid="{00000000-0005-0000-0000-0000B06B0000}"/>
    <cellStyle name="Normal 10 10 2 3" xfId="31258" xr:uid="{00000000-0005-0000-0000-0000B16B0000}"/>
    <cellStyle name="Normal 10 10 2 3 2" xfId="31259" xr:uid="{00000000-0005-0000-0000-0000B26B0000}"/>
    <cellStyle name="Normal 10 10 2 3 2 2" xfId="30525" xr:uid="{00000000-0005-0000-0000-0000B36B0000}"/>
    <cellStyle name="Normal 10 10 2 3 3" xfId="31260" xr:uid="{00000000-0005-0000-0000-0000B46B0000}"/>
    <cellStyle name="Normal 10 10 2 3_REKAP IBT" xfId="31261" xr:uid="{00000000-0005-0000-0000-0000B56B0000}"/>
    <cellStyle name="Normal 10 10 2 4" xfId="31262" xr:uid="{00000000-0005-0000-0000-0000B66B0000}"/>
    <cellStyle name="Normal 10 10 2 4 2" xfId="5913" xr:uid="{00000000-0005-0000-0000-0000B76B0000}"/>
    <cellStyle name="Normal 10 10 2 5" xfId="31263" xr:uid="{00000000-0005-0000-0000-0000B86B0000}"/>
    <cellStyle name="Normal 10 10 2_REKAP IBT" xfId="31264" xr:uid="{00000000-0005-0000-0000-0000B96B0000}"/>
    <cellStyle name="Normal 10 10 3" xfId="2262" xr:uid="{00000000-0005-0000-0000-0000BA6B0000}"/>
    <cellStyle name="Normal 10 10 3 2" xfId="31266" xr:uid="{00000000-0005-0000-0000-0000BB6B0000}"/>
    <cellStyle name="Normal 10 10 3 2 2" xfId="31267" xr:uid="{00000000-0005-0000-0000-0000BC6B0000}"/>
    <cellStyle name="Normal 10 10 3 2 2 2" xfId="31268" xr:uid="{00000000-0005-0000-0000-0000BD6B0000}"/>
    <cellStyle name="Normal 10 10 3 2 3" xfId="31269" xr:uid="{00000000-0005-0000-0000-0000BE6B0000}"/>
    <cellStyle name="Normal 10 10 3 2_REKAP IBT" xfId="21305" xr:uid="{00000000-0005-0000-0000-0000BF6B0000}"/>
    <cellStyle name="Normal 10 10 3 3" xfId="31270" xr:uid="{00000000-0005-0000-0000-0000C06B0000}"/>
    <cellStyle name="Normal 10 10 3 3 2" xfId="31271" xr:uid="{00000000-0005-0000-0000-0000C16B0000}"/>
    <cellStyle name="Normal 10 10 3 3 2 2" xfId="31272" xr:uid="{00000000-0005-0000-0000-0000C26B0000}"/>
    <cellStyle name="Normal 10 10 3 3 3" xfId="27065" xr:uid="{00000000-0005-0000-0000-0000C36B0000}"/>
    <cellStyle name="Normal 10 10 3 3_REKAP IBT" xfId="31273" xr:uid="{00000000-0005-0000-0000-0000C46B0000}"/>
    <cellStyle name="Normal 10 10 3 4" xfId="31274" xr:uid="{00000000-0005-0000-0000-0000C56B0000}"/>
    <cellStyle name="Normal 10 10 3 4 2" xfId="31276" xr:uid="{00000000-0005-0000-0000-0000C66B0000}"/>
    <cellStyle name="Normal 10 10 3 5" xfId="31277" xr:uid="{00000000-0005-0000-0000-0000C76B0000}"/>
    <cellStyle name="Normal 10 10 3_REKAP IBT" xfId="23960" xr:uid="{00000000-0005-0000-0000-0000C86B0000}"/>
    <cellStyle name="Normal 10 10 4" xfId="6154" xr:uid="{00000000-0005-0000-0000-0000C96B0000}"/>
    <cellStyle name="Normal 10 10 4 2" xfId="21733" xr:uid="{00000000-0005-0000-0000-0000CA6B0000}"/>
    <cellStyle name="Normal 10 10 4 2 2" xfId="16763" xr:uid="{00000000-0005-0000-0000-0000CB6B0000}"/>
    <cellStyle name="Normal 10 10 4 2 2 2" xfId="31278" xr:uid="{00000000-0005-0000-0000-0000CC6B0000}"/>
    <cellStyle name="Normal 10 10 4 2 3" xfId="31279" xr:uid="{00000000-0005-0000-0000-0000CD6B0000}"/>
    <cellStyle name="Normal 10 10 4 2_REKAP IBT" xfId="30334" xr:uid="{00000000-0005-0000-0000-0000CE6B0000}"/>
    <cellStyle name="Normal 10 10 4 3" xfId="31280" xr:uid="{00000000-0005-0000-0000-0000CF6B0000}"/>
    <cellStyle name="Normal 10 10 4 3 2" xfId="31281" xr:uid="{00000000-0005-0000-0000-0000D06B0000}"/>
    <cellStyle name="Normal 10 10 4 3 2 2" xfId="31282" xr:uid="{00000000-0005-0000-0000-0000D16B0000}"/>
    <cellStyle name="Normal 10 10 4 3 3" xfId="31283" xr:uid="{00000000-0005-0000-0000-0000D26B0000}"/>
    <cellStyle name="Normal 10 10 4 3_REKAP IBT" xfId="31286" xr:uid="{00000000-0005-0000-0000-0000D36B0000}"/>
    <cellStyle name="Normal 10 10 4 4" xfId="31287" xr:uid="{00000000-0005-0000-0000-0000D46B0000}"/>
    <cellStyle name="Normal 10 10 4 4 2" xfId="17677" xr:uid="{00000000-0005-0000-0000-0000D56B0000}"/>
    <cellStyle name="Normal 10 10 4 5" xfId="31288" xr:uid="{00000000-0005-0000-0000-0000D66B0000}"/>
    <cellStyle name="Normal 10 10 4_REKAP IBT" xfId="31289" xr:uid="{00000000-0005-0000-0000-0000D76B0000}"/>
    <cellStyle name="Normal 10 10 5" xfId="2286" xr:uid="{00000000-0005-0000-0000-0000D86B0000}"/>
    <cellStyle name="Normal 10 10 5 2" xfId="31290" xr:uid="{00000000-0005-0000-0000-0000D96B0000}"/>
    <cellStyle name="Normal 10 10 5 2 2" xfId="31291" xr:uid="{00000000-0005-0000-0000-0000DA6B0000}"/>
    <cellStyle name="Normal 10 10 5 2 2 2" xfId="31292" xr:uid="{00000000-0005-0000-0000-0000DB6B0000}"/>
    <cellStyle name="Normal 10 10 5 2 3" xfId="17248" xr:uid="{00000000-0005-0000-0000-0000DC6B0000}"/>
    <cellStyle name="Normal 10 10 5 2_REKAP IBT" xfId="25294" xr:uid="{00000000-0005-0000-0000-0000DD6B0000}"/>
    <cellStyle name="Normal 10 10 5 3" xfId="31293" xr:uid="{00000000-0005-0000-0000-0000DE6B0000}"/>
    <cellStyle name="Normal 10 10 5 3 2" xfId="16142" xr:uid="{00000000-0005-0000-0000-0000DF6B0000}"/>
    <cellStyle name="Normal 10 10 5 3 2 2" xfId="31294" xr:uid="{00000000-0005-0000-0000-0000E06B0000}"/>
    <cellStyle name="Normal 10 10 5 3 3" xfId="31295" xr:uid="{00000000-0005-0000-0000-0000E16B0000}"/>
    <cellStyle name="Normal 10 10 5 3_REKAP IBT" xfId="31296" xr:uid="{00000000-0005-0000-0000-0000E26B0000}"/>
    <cellStyle name="Normal 10 10 5 4" xfId="31297" xr:uid="{00000000-0005-0000-0000-0000E36B0000}"/>
    <cellStyle name="Normal 10 10 5 4 2" xfId="31298" xr:uid="{00000000-0005-0000-0000-0000E46B0000}"/>
    <cellStyle name="Normal 10 10 5 5" xfId="17667" xr:uid="{00000000-0005-0000-0000-0000E56B0000}"/>
    <cellStyle name="Normal 10 10 5_REKAP IBT" xfId="12729" xr:uid="{00000000-0005-0000-0000-0000E66B0000}"/>
    <cellStyle name="Normal 10 10 6" xfId="2359" xr:uid="{00000000-0005-0000-0000-0000E76B0000}"/>
    <cellStyle name="Normal 10 10 6 2" xfId="31299" xr:uid="{00000000-0005-0000-0000-0000E86B0000}"/>
    <cellStyle name="Normal 10 10 6 2 2" xfId="31300" xr:uid="{00000000-0005-0000-0000-0000E96B0000}"/>
    <cellStyle name="Normal 10 10 6 2 2 2" xfId="31301" xr:uid="{00000000-0005-0000-0000-0000EA6B0000}"/>
    <cellStyle name="Normal 10 10 6 2 3" xfId="31302" xr:uid="{00000000-0005-0000-0000-0000EB6B0000}"/>
    <cellStyle name="Normal 10 10 6 2_REKAP IBT" xfId="31303" xr:uid="{00000000-0005-0000-0000-0000EC6B0000}"/>
    <cellStyle name="Normal 10 10 6 3" xfId="31304" xr:uid="{00000000-0005-0000-0000-0000ED6B0000}"/>
    <cellStyle name="Normal 10 10 6 3 2" xfId="31305" xr:uid="{00000000-0005-0000-0000-0000EE6B0000}"/>
    <cellStyle name="Normal 10 10 6 3 2 2" xfId="31306" xr:uid="{00000000-0005-0000-0000-0000EF6B0000}"/>
    <cellStyle name="Normal 10 10 6 3 3" xfId="31307" xr:uid="{00000000-0005-0000-0000-0000F06B0000}"/>
    <cellStyle name="Normal 10 10 6 3_REKAP IBT" xfId="31308" xr:uid="{00000000-0005-0000-0000-0000F16B0000}"/>
    <cellStyle name="Normal 10 10 6 4" xfId="31309" xr:uid="{00000000-0005-0000-0000-0000F26B0000}"/>
    <cellStyle name="Normal 10 10 6 4 2" xfId="11417" xr:uid="{00000000-0005-0000-0000-0000F36B0000}"/>
    <cellStyle name="Normal 10 10 6 5" xfId="31310" xr:uid="{00000000-0005-0000-0000-0000F46B0000}"/>
    <cellStyle name="Normal 10 10 6_REKAP IBT" xfId="31311" xr:uid="{00000000-0005-0000-0000-0000F56B0000}"/>
    <cellStyle name="Normal 10 10 7" xfId="31312" xr:uid="{00000000-0005-0000-0000-0000F66B0000}"/>
    <cellStyle name="Normal 10 10 7 2" xfId="31314" xr:uid="{00000000-0005-0000-0000-0000F76B0000}"/>
    <cellStyle name="Normal 10 10 7 2 2" xfId="9112" xr:uid="{00000000-0005-0000-0000-0000F86B0000}"/>
    <cellStyle name="Normal 10 10 7 2 2 2" xfId="9115" xr:uid="{00000000-0005-0000-0000-0000F96B0000}"/>
    <cellStyle name="Normal 10 10 7 2 3" xfId="9129" xr:uid="{00000000-0005-0000-0000-0000FA6B0000}"/>
    <cellStyle name="Normal 10 10 7 2_REKAP IBT" xfId="16705" xr:uid="{00000000-0005-0000-0000-0000FB6B0000}"/>
    <cellStyle name="Normal 10 10 7 3" xfId="31315" xr:uid="{00000000-0005-0000-0000-0000FC6B0000}"/>
    <cellStyle name="Normal 10 10 7 3 2" xfId="9396" xr:uid="{00000000-0005-0000-0000-0000FD6B0000}"/>
    <cellStyle name="Normal 10 10 7 3 2 2" xfId="31316" xr:uid="{00000000-0005-0000-0000-0000FE6B0000}"/>
    <cellStyle name="Normal 10 10 7 3 3" xfId="31317" xr:uid="{00000000-0005-0000-0000-0000FF6B0000}"/>
    <cellStyle name="Normal 10 10 7 3_REKAP IBT" xfId="31319" xr:uid="{00000000-0005-0000-0000-0000006C0000}"/>
    <cellStyle name="Normal 10 10 7 4" xfId="31320" xr:uid="{00000000-0005-0000-0000-0000016C0000}"/>
    <cellStyle name="Normal 10 10 7 4 2" xfId="29424" xr:uid="{00000000-0005-0000-0000-0000026C0000}"/>
    <cellStyle name="Normal 10 10 7 5" xfId="31321" xr:uid="{00000000-0005-0000-0000-0000036C0000}"/>
    <cellStyle name="Normal 10 10 7_REKAP IBT" xfId="24136" xr:uid="{00000000-0005-0000-0000-0000046C0000}"/>
    <cellStyle name="Normal 10 10 8" xfId="19892" xr:uid="{00000000-0005-0000-0000-0000056C0000}"/>
    <cellStyle name="Normal 10 10 8 2" xfId="31323" xr:uid="{00000000-0005-0000-0000-0000066C0000}"/>
    <cellStyle name="Normal 10 10 8 2 2" xfId="11635" xr:uid="{00000000-0005-0000-0000-0000076C0000}"/>
    <cellStyle name="Normal 10 10 8 2 2 2" xfId="31324" xr:uid="{00000000-0005-0000-0000-0000086C0000}"/>
    <cellStyle name="Normal 10 10 8 2 3" xfId="11638" xr:uid="{00000000-0005-0000-0000-0000096C0000}"/>
    <cellStyle name="Normal 10 10 8 2_REKAP IBT" xfId="31325" xr:uid="{00000000-0005-0000-0000-00000A6C0000}"/>
    <cellStyle name="Normal 10 10 8 3" xfId="31326" xr:uid="{00000000-0005-0000-0000-00000B6C0000}"/>
    <cellStyle name="Normal 10 10 8 3 2" xfId="31327" xr:uid="{00000000-0005-0000-0000-00000C6C0000}"/>
    <cellStyle name="Normal 10 10 8 3 2 2" xfId="29631" xr:uid="{00000000-0005-0000-0000-00000D6C0000}"/>
    <cellStyle name="Normal 10 10 8 3 3" xfId="31328" xr:uid="{00000000-0005-0000-0000-00000E6C0000}"/>
    <cellStyle name="Normal 10 10 8 3_REKAP IBT" xfId="10351" xr:uid="{00000000-0005-0000-0000-00000F6C0000}"/>
    <cellStyle name="Normal 10 10 8 4" xfId="31329" xr:uid="{00000000-0005-0000-0000-0000106C0000}"/>
    <cellStyle name="Normal 10 10 8 4 2" xfId="31330" xr:uid="{00000000-0005-0000-0000-0000116C0000}"/>
    <cellStyle name="Normal 10 10 8 5" xfId="31331" xr:uid="{00000000-0005-0000-0000-0000126C0000}"/>
    <cellStyle name="Normal 10 10 8_REKAP IBT" xfId="31332" xr:uid="{00000000-0005-0000-0000-0000136C0000}"/>
    <cellStyle name="Normal 10 10 9" xfId="14233" xr:uid="{00000000-0005-0000-0000-0000146C0000}"/>
    <cellStyle name="Normal 10 10 9 2" xfId="31333" xr:uid="{00000000-0005-0000-0000-0000156C0000}"/>
    <cellStyle name="Normal 10 10 9 2 2" xfId="31334" xr:uid="{00000000-0005-0000-0000-0000166C0000}"/>
    <cellStyle name="Normal 10 10 9 2 2 2" xfId="31335" xr:uid="{00000000-0005-0000-0000-0000176C0000}"/>
    <cellStyle name="Normal 10 10 9 2 3" xfId="31336" xr:uid="{00000000-0005-0000-0000-0000186C0000}"/>
    <cellStyle name="Normal 10 10 9 2_REKAP IBT" xfId="31337" xr:uid="{00000000-0005-0000-0000-0000196C0000}"/>
    <cellStyle name="Normal 10 10 9 3" xfId="31338" xr:uid="{00000000-0005-0000-0000-00001A6C0000}"/>
    <cellStyle name="Normal 10 10 9 3 2" xfId="31339" xr:uid="{00000000-0005-0000-0000-00001B6C0000}"/>
    <cellStyle name="Normal 10 10 9 3 2 2" xfId="31340" xr:uid="{00000000-0005-0000-0000-00001C6C0000}"/>
    <cellStyle name="Normal 10 10 9 3 3" xfId="31341" xr:uid="{00000000-0005-0000-0000-00001D6C0000}"/>
    <cellStyle name="Normal 10 10 9 3_REKAP IBT" xfId="31342" xr:uid="{00000000-0005-0000-0000-00001E6C0000}"/>
    <cellStyle name="Normal 10 10 9 4" xfId="1701" xr:uid="{00000000-0005-0000-0000-00001F6C0000}"/>
    <cellStyle name="Normal 10 10 9 4 2" xfId="1705" xr:uid="{00000000-0005-0000-0000-0000206C0000}"/>
    <cellStyle name="Normal 10 10 9 5" xfId="1712" xr:uid="{00000000-0005-0000-0000-0000216C0000}"/>
    <cellStyle name="Normal 10 10 9_REKAP IBT" xfId="30066" xr:uid="{00000000-0005-0000-0000-0000226C0000}"/>
    <cellStyle name="Normal 10 10_REKAP IBT" xfId="18805" xr:uid="{00000000-0005-0000-0000-0000236C0000}"/>
    <cellStyle name="Normal 10 11" xfId="22420" xr:uid="{00000000-0005-0000-0000-0000246C0000}"/>
    <cellStyle name="Normal 10 11 10" xfId="27305" xr:uid="{00000000-0005-0000-0000-0000256C0000}"/>
    <cellStyle name="Normal 10 11 10 2" xfId="9295" xr:uid="{00000000-0005-0000-0000-0000266C0000}"/>
    <cellStyle name="Normal 10 11 10 2 2" xfId="15639" xr:uid="{00000000-0005-0000-0000-0000276C0000}"/>
    <cellStyle name="Normal 10 11 10 2 2 2" xfId="31343" xr:uid="{00000000-0005-0000-0000-0000286C0000}"/>
    <cellStyle name="Normal 10 11 10 2 3" xfId="31345" xr:uid="{00000000-0005-0000-0000-0000296C0000}"/>
    <cellStyle name="Normal 10 11 10 2_REKAP IBT" xfId="26570" xr:uid="{00000000-0005-0000-0000-00002A6C0000}"/>
    <cellStyle name="Normal 10 11 10 3" xfId="15642" xr:uid="{00000000-0005-0000-0000-00002B6C0000}"/>
    <cellStyle name="Normal 10 11 10 3 2" xfId="11691" xr:uid="{00000000-0005-0000-0000-00002C6C0000}"/>
    <cellStyle name="Normal 10 11 10 3 2 2" xfId="31349" xr:uid="{00000000-0005-0000-0000-00002D6C0000}"/>
    <cellStyle name="Normal 10 11 10 3 3" xfId="31350" xr:uid="{00000000-0005-0000-0000-00002E6C0000}"/>
    <cellStyle name="Normal 10 11 10 3_REKAP IBT" xfId="26715" xr:uid="{00000000-0005-0000-0000-00002F6C0000}"/>
    <cellStyle name="Normal 10 11 10 4" xfId="15646" xr:uid="{00000000-0005-0000-0000-0000306C0000}"/>
    <cellStyle name="Normal 10 11 10 4 2" xfId="31351" xr:uid="{00000000-0005-0000-0000-0000316C0000}"/>
    <cellStyle name="Normal 10 11 10 5" xfId="15650" xr:uid="{00000000-0005-0000-0000-0000326C0000}"/>
    <cellStyle name="Normal 10 11 10_REKAP IBT" xfId="31352" xr:uid="{00000000-0005-0000-0000-0000336C0000}"/>
    <cellStyle name="Normal 10 11 11" xfId="30466" xr:uid="{00000000-0005-0000-0000-0000346C0000}"/>
    <cellStyle name="Normal 10 11 11 2" xfId="15760" xr:uid="{00000000-0005-0000-0000-0000356C0000}"/>
    <cellStyle name="Normal 10 11 11 2 2" xfId="15762" xr:uid="{00000000-0005-0000-0000-0000366C0000}"/>
    <cellStyle name="Normal 10 11 11 2 2 2" xfId="31353" xr:uid="{00000000-0005-0000-0000-0000376C0000}"/>
    <cellStyle name="Normal 10 11 11 2 3" xfId="31354" xr:uid="{00000000-0005-0000-0000-0000386C0000}"/>
    <cellStyle name="Normal 10 11 11 2_REKAP IBT" xfId="16554" xr:uid="{00000000-0005-0000-0000-0000396C0000}"/>
    <cellStyle name="Normal 10 11 11 3" xfId="15764" xr:uid="{00000000-0005-0000-0000-00003A6C0000}"/>
    <cellStyle name="Normal 10 11 11 3 2" xfId="31355" xr:uid="{00000000-0005-0000-0000-00003B6C0000}"/>
    <cellStyle name="Normal 10 11 11 3 2 2" xfId="31356" xr:uid="{00000000-0005-0000-0000-00003C6C0000}"/>
    <cellStyle name="Normal 10 11 11 3 3" xfId="12794" xr:uid="{00000000-0005-0000-0000-00003D6C0000}"/>
    <cellStyle name="Normal 10 11 11 3_REKAP IBT" xfId="31357" xr:uid="{00000000-0005-0000-0000-00003E6C0000}"/>
    <cellStyle name="Normal 10 11 11 4" xfId="15766" xr:uid="{00000000-0005-0000-0000-00003F6C0000}"/>
    <cellStyle name="Normal 10 11 11 4 2" xfId="10700" xr:uid="{00000000-0005-0000-0000-0000406C0000}"/>
    <cellStyle name="Normal 10 11 11 5" xfId="15768" xr:uid="{00000000-0005-0000-0000-0000416C0000}"/>
    <cellStyle name="Normal 10 11 11_REKAP IBT" xfId="18513" xr:uid="{00000000-0005-0000-0000-0000426C0000}"/>
    <cellStyle name="Normal 10 11 12" xfId="5958" xr:uid="{00000000-0005-0000-0000-0000436C0000}"/>
    <cellStyle name="Normal 10 11 12 2" xfId="5962" xr:uid="{00000000-0005-0000-0000-0000446C0000}"/>
    <cellStyle name="Normal 10 11 12 2 2" xfId="15857" xr:uid="{00000000-0005-0000-0000-0000456C0000}"/>
    <cellStyle name="Normal 10 11 12 3" xfId="15860" xr:uid="{00000000-0005-0000-0000-0000466C0000}"/>
    <cellStyle name="Normal 10 11 12_REKAP IBT" xfId="31358" xr:uid="{00000000-0005-0000-0000-0000476C0000}"/>
    <cellStyle name="Normal 10 11 13" xfId="5968" xr:uid="{00000000-0005-0000-0000-0000486C0000}"/>
    <cellStyle name="Normal 10 11 13 2" xfId="15935" xr:uid="{00000000-0005-0000-0000-0000496C0000}"/>
    <cellStyle name="Normal 10 11 13 2 2" xfId="15939" xr:uid="{00000000-0005-0000-0000-00004A6C0000}"/>
    <cellStyle name="Normal 10 11 13 3" xfId="15941" xr:uid="{00000000-0005-0000-0000-00004B6C0000}"/>
    <cellStyle name="Normal 10 11 13_REKAP IBT" xfId="31359" xr:uid="{00000000-0005-0000-0000-00004C6C0000}"/>
    <cellStyle name="Normal 10 11 14" xfId="5668" xr:uid="{00000000-0005-0000-0000-00004D6C0000}"/>
    <cellStyle name="Normal 10 11 14 2" xfId="15959" xr:uid="{00000000-0005-0000-0000-00004E6C0000}"/>
    <cellStyle name="Normal 10 11 15" xfId="5867" xr:uid="{00000000-0005-0000-0000-00004F6C0000}"/>
    <cellStyle name="Normal 10 11 2" xfId="6216" xr:uid="{00000000-0005-0000-0000-0000506C0000}"/>
    <cellStyle name="Normal 10 11 2 2" xfId="2957" xr:uid="{00000000-0005-0000-0000-0000516C0000}"/>
    <cellStyle name="Normal 10 11 2 2 2" xfId="31360" xr:uid="{00000000-0005-0000-0000-0000526C0000}"/>
    <cellStyle name="Normal 10 11 2 2 2 2" xfId="11730" xr:uid="{00000000-0005-0000-0000-0000536C0000}"/>
    <cellStyle name="Normal 10 11 2 2 3" xfId="31361" xr:uid="{00000000-0005-0000-0000-0000546C0000}"/>
    <cellStyle name="Normal 10 11 2 2_REKAP IBT" xfId="31363" xr:uid="{00000000-0005-0000-0000-0000556C0000}"/>
    <cellStyle name="Normal 10 11 2 3" xfId="31364" xr:uid="{00000000-0005-0000-0000-0000566C0000}"/>
    <cellStyle name="Normal 10 11 2 3 2" xfId="31365" xr:uid="{00000000-0005-0000-0000-0000576C0000}"/>
    <cellStyle name="Normal 10 11 2 3 2 2" xfId="16262" xr:uid="{00000000-0005-0000-0000-0000586C0000}"/>
    <cellStyle name="Normal 10 11 2 3 3" xfId="591" xr:uid="{00000000-0005-0000-0000-0000596C0000}"/>
    <cellStyle name="Normal 10 11 2 3_REKAP IBT" xfId="17979" xr:uid="{00000000-0005-0000-0000-00005A6C0000}"/>
    <cellStyle name="Normal 10 11 2 4" xfId="31366" xr:uid="{00000000-0005-0000-0000-00005B6C0000}"/>
    <cellStyle name="Normal 10 11 2 4 2" xfId="31367" xr:uid="{00000000-0005-0000-0000-00005C6C0000}"/>
    <cellStyle name="Normal 10 11 2 5" xfId="31368" xr:uid="{00000000-0005-0000-0000-00005D6C0000}"/>
    <cellStyle name="Normal 10 11 2_REKAP IBT" xfId="31369" xr:uid="{00000000-0005-0000-0000-00005E6C0000}"/>
    <cellStyle name="Normal 10 11 3" xfId="5980" xr:uid="{00000000-0005-0000-0000-00005F6C0000}"/>
    <cellStyle name="Normal 10 11 3 2" xfId="31371" xr:uid="{00000000-0005-0000-0000-0000606C0000}"/>
    <cellStyle name="Normal 10 11 3 2 2" xfId="15295" xr:uid="{00000000-0005-0000-0000-0000616C0000}"/>
    <cellStyle name="Normal 10 11 3 2 2 2" xfId="31372" xr:uid="{00000000-0005-0000-0000-0000626C0000}"/>
    <cellStyle name="Normal 10 11 3 2 3" xfId="15298" xr:uid="{00000000-0005-0000-0000-0000636C0000}"/>
    <cellStyle name="Normal 10 11 3 2_REKAP IBT" xfId="31373" xr:uid="{00000000-0005-0000-0000-0000646C0000}"/>
    <cellStyle name="Normal 10 11 3 3" xfId="31374" xr:uid="{00000000-0005-0000-0000-0000656C0000}"/>
    <cellStyle name="Normal 10 11 3 3 2" xfId="31375" xr:uid="{00000000-0005-0000-0000-0000666C0000}"/>
    <cellStyle name="Normal 10 11 3 3 2 2" xfId="31376" xr:uid="{00000000-0005-0000-0000-0000676C0000}"/>
    <cellStyle name="Normal 10 11 3 3 3" xfId="31377" xr:uid="{00000000-0005-0000-0000-0000686C0000}"/>
    <cellStyle name="Normal 10 11 3 3_REKAP IBT" xfId="13905" xr:uid="{00000000-0005-0000-0000-0000696C0000}"/>
    <cellStyle name="Normal 10 11 3 4" xfId="31378" xr:uid="{00000000-0005-0000-0000-00006A6C0000}"/>
    <cellStyle name="Normal 10 11 3 4 2" xfId="31379" xr:uid="{00000000-0005-0000-0000-00006B6C0000}"/>
    <cellStyle name="Normal 10 11 3 5" xfId="31380" xr:uid="{00000000-0005-0000-0000-00006C6C0000}"/>
    <cellStyle name="Normal 10 11 3_REKAP IBT" xfId="23598" xr:uid="{00000000-0005-0000-0000-00006D6C0000}"/>
    <cellStyle name="Normal 10 11 4" xfId="6219" xr:uid="{00000000-0005-0000-0000-00006E6C0000}"/>
    <cellStyle name="Normal 10 11 4 2" xfId="21754" xr:uid="{00000000-0005-0000-0000-00006F6C0000}"/>
    <cellStyle name="Normal 10 11 4 2 2" xfId="31192" xr:uid="{00000000-0005-0000-0000-0000706C0000}"/>
    <cellStyle name="Normal 10 11 4 2 2 2" xfId="31381" xr:uid="{00000000-0005-0000-0000-0000716C0000}"/>
    <cellStyle name="Normal 10 11 4 2 3" xfId="31194" xr:uid="{00000000-0005-0000-0000-0000726C0000}"/>
    <cellStyle name="Normal 10 11 4 2_REKAP IBT" xfId="31382" xr:uid="{00000000-0005-0000-0000-0000736C0000}"/>
    <cellStyle name="Normal 10 11 4 3" xfId="31383" xr:uid="{00000000-0005-0000-0000-0000746C0000}"/>
    <cellStyle name="Normal 10 11 4 3 2" xfId="31203" xr:uid="{00000000-0005-0000-0000-0000756C0000}"/>
    <cellStyle name="Normal 10 11 4 3 2 2" xfId="31384" xr:uid="{00000000-0005-0000-0000-0000766C0000}"/>
    <cellStyle name="Normal 10 11 4 3 3" xfId="31205" xr:uid="{00000000-0005-0000-0000-0000776C0000}"/>
    <cellStyle name="Normal 10 11 4 3_REKAP IBT" xfId="31385" xr:uid="{00000000-0005-0000-0000-0000786C0000}"/>
    <cellStyle name="Normal 10 11 4 4" xfId="31386" xr:uid="{00000000-0005-0000-0000-0000796C0000}"/>
    <cellStyle name="Normal 10 11 4 4 2" xfId="31210" xr:uid="{00000000-0005-0000-0000-00007A6C0000}"/>
    <cellStyle name="Normal 10 11 4 5" xfId="31387" xr:uid="{00000000-0005-0000-0000-00007B6C0000}"/>
    <cellStyle name="Normal 10 11 4_REKAP IBT" xfId="31388" xr:uid="{00000000-0005-0000-0000-00007C6C0000}"/>
    <cellStyle name="Normal 10 11 5" xfId="6221" xr:uid="{00000000-0005-0000-0000-00007D6C0000}"/>
    <cellStyle name="Normal 10 11 5 2" xfId="31389" xr:uid="{00000000-0005-0000-0000-00007E6C0000}"/>
    <cellStyle name="Normal 10 11 5 2 2" xfId="31390" xr:uid="{00000000-0005-0000-0000-00007F6C0000}"/>
    <cellStyle name="Normal 10 11 5 2 2 2" xfId="31391" xr:uid="{00000000-0005-0000-0000-0000806C0000}"/>
    <cellStyle name="Normal 10 11 5 2 3" xfId="31392" xr:uid="{00000000-0005-0000-0000-0000816C0000}"/>
    <cellStyle name="Normal 10 11 5 2_REKAP IBT" xfId="20998" xr:uid="{00000000-0005-0000-0000-0000826C0000}"/>
    <cellStyle name="Normal 10 11 5 3" xfId="31393" xr:uid="{00000000-0005-0000-0000-0000836C0000}"/>
    <cellStyle name="Normal 10 11 5 3 2" xfId="13699" xr:uid="{00000000-0005-0000-0000-0000846C0000}"/>
    <cellStyle name="Normal 10 11 5 3 2 2" xfId="8637" xr:uid="{00000000-0005-0000-0000-0000856C0000}"/>
    <cellStyle name="Normal 10 11 5 3 3" xfId="31394" xr:uid="{00000000-0005-0000-0000-0000866C0000}"/>
    <cellStyle name="Normal 10 11 5 3_REKAP IBT" xfId="31395" xr:uid="{00000000-0005-0000-0000-0000876C0000}"/>
    <cellStyle name="Normal 10 11 5 4" xfId="31396" xr:uid="{00000000-0005-0000-0000-0000886C0000}"/>
    <cellStyle name="Normal 10 11 5 4 2" xfId="31397" xr:uid="{00000000-0005-0000-0000-0000896C0000}"/>
    <cellStyle name="Normal 10 11 5 5" xfId="31398" xr:uid="{00000000-0005-0000-0000-00008A6C0000}"/>
    <cellStyle name="Normal 10 11 5_REKAP IBT" xfId="31399" xr:uid="{00000000-0005-0000-0000-00008B6C0000}"/>
    <cellStyle name="Normal 10 11 6" xfId="2846" xr:uid="{00000000-0005-0000-0000-00008C6C0000}"/>
    <cellStyle name="Normal 10 11 6 2" xfId="31400" xr:uid="{00000000-0005-0000-0000-00008D6C0000}"/>
    <cellStyle name="Normal 10 11 6 2 2" xfId="31401" xr:uid="{00000000-0005-0000-0000-00008E6C0000}"/>
    <cellStyle name="Normal 10 11 6 2 2 2" xfId="17893" xr:uid="{00000000-0005-0000-0000-00008F6C0000}"/>
    <cellStyle name="Normal 10 11 6 2 3" xfId="31402" xr:uid="{00000000-0005-0000-0000-0000906C0000}"/>
    <cellStyle name="Normal 10 11 6 2_REKAP IBT" xfId="31403" xr:uid="{00000000-0005-0000-0000-0000916C0000}"/>
    <cellStyle name="Normal 10 11 6 3" xfId="31404" xr:uid="{00000000-0005-0000-0000-0000926C0000}"/>
    <cellStyle name="Normal 10 11 6 3 2" xfId="31405" xr:uid="{00000000-0005-0000-0000-0000936C0000}"/>
    <cellStyle name="Normal 10 11 6 3 2 2" xfId="31406" xr:uid="{00000000-0005-0000-0000-0000946C0000}"/>
    <cellStyle name="Normal 10 11 6 3 3" xfId="14655" xr:uid="{00000000-0005-0000-0000-0000956C0000}"/>
    <cellStyle name="Normal 10 11 6 3_REKAP IBT" xfId="14153" xr:uid="{00000000-0005-0000-0000-0000966C0000}"/>
    <cellStyle name="Normal 10 11 6 4" xfId="31407" xr:uid="{00000000-0005-0000-0000-0000976C0000}"/>
    <cellStyle name="Normal 10 11 6 4 2" xfId="26074" xr:uid="{00000000-0005-0000-0000-0000986C0000}"/>
    <cellStyle name="Normal 10 11 6 5" xfId="31408" xr:uid="{00000000-0005-0000-0000-0000996C0000}"/>
    <cellStyle name="Normal 10 11 6_REKAP IBT" xfId="31409" xr:uid="{00000000-0005-0000-0000-00009A6C0000}"/>
    <cellStyle name="Normal 10 11 7" xfId="31410" xr:uid="{00000000-0005-0000-0000-00009B6C0000}"/>
    <cellStyle name="Normal 10 11 7 2" xfId="31412" xr:uid="{00000000-0005-0000-0000-00009C6C0000}"/>
    <cellStyle name="Normal 10 11 7 2 2" xfId="31413" xr:uid="{00000000-0005-0000-0000-00009D6C0000}"/>
    <cellStyle name="Normal 10 11 7 2 2 2" xfId="2300" xr:uid="{00000000-0005-0000-0000-00009E6C0000}"/>
    <cellStyle name="Normal 10 11 7 2 3" xfId="31414" xr:uid="{00000000-0005-0000-0000-00009F6C0000}"/>
    <cellStyle name="Normal 10 11 7 2_REKAP IBT" xfId="31415" xr:uid="{00000000-0005-0000-0000-0000A06C0000}"/>
    <cellStyle name="Normal 10 11 7 3" xfId="31416" xr:uid="{00000000-0005-0000-0000-0000A16C0000}"/>
    <cellStyle name="Normal 10 11 7 3 2" xfId="31417" xr:uid="{00000000-0005-0000-0000-0000A26C0000}"/>
    <cellStyle name="Normal 10 11 7 3 2 2" xfId="31418" xr:uid="{00000000-0005-0000-0000-0000A36C0000}"/>
    <cellStyle name="Normal 10 11 7 3 3" xfId="31419" xr:uid="{00000000-0005-0000-0000-0000A46C0000}"/>
    <cellStyle name="Normal 10 11 7 3_REKAP IBT" xfId="31420" xr:uid="{00000000-0005-0000-0000-0000A56C0000}"/>
    <cellStyle name="Normal 10 11 7 4" xfId="31421" xr:uid="{00000000-0005-0000-0000-0000A66C0000}"/>
    <cellStyle name="Normal 10 11 7 4 2" xfId="10439" xr:uid="{00000000-0005-0000-0000-0000A76C0000}"/>
    <cellStyle name="Normal 10 11 7 5" xfId="31422" xr:uid="{00000000-0005-0000-0000-0000A86C0000}"/>
    <cellStyle name="Normal 10 11 7_REKAP IBT" xfId="16732" xr:uid="{00000000-0005-0000-0000-0000A96C0000}"/>
    <cellStyle name="Normal 10 11 8" xfId="19899" xr:uid="{00000000-0005-0000-0000-0000AA6C0000}"/>
    <cellStyle name="Normal 10 11 8 2" xfId="31424" xr:uid="{00000000-0005-0000-0000-0000AB6C0000}"/>
    <cellStyle name="Normal 10 11 8 2 2" xfId="16161" xr:uid="{00000000-0005-0000-0000-0000AC6C0000}"/>
    <cellStyle name="Normal 10 11 8 2 2 2" xfId="31425" xr:uid="{00000000-0005-0000-0000-0000AD6C0000}"/>
    <cellStyle name="Normal 10 11 8 2 3" xfId="16164" xr:uid="{00000000-0005-0000-0000-0000AE6C0000}"/>
    <cellStyle name="Normal 10 11 8 2_REKAP IBT" xfId="9197" xr:uid="{00000000-0005-0000-0000-0000AF6C0000}"/>
    <cellStyle name="Normal 10 11 8 3" xfId="31426" xr:uid="{00000000-0005-0000-0000-0000B06C0000}"/>
    <cellStyle name="Normal 10 11 8 3 2" xfId="31427" xr:uid="{00000000-0005-0000-0000-0000B16C0000}"/>
    <cellStyle name="Normal 10 11 8 3 2 2" xfId="31428" xr:uid="{00000000-0005-0000-0000-0000B26C0000}"/>
    <cellStyle name="Normal 10 11 8 3 3" xfId="31429" xr:uid="{00000000-0005-0000-0000-0000B36C0000}"/>
    <cellStyle name="Normal 10 11 8 3_REKAP IBT" xfId="31430" xr:uid="{00000000-0005-0000-0000-0000B46C0000}"/>
    <cellStyle name="Normal 10 11 8 4" xfId="31431" xr:uid="{00000000-0005-0000-0000-0000B56C0000}"/>
    <cellStyle name="Normal 10 11 8 4 2" xfId="31432" xr:uid="{00000000-0005-0000-0000-0000B66C0000}"/>
    <cellStyle name="Normal 10 11 8 5" xfId="31433" xr:uid="{00000000-0005-0000-0000-0000B76C0000}"/>
    <cellStyle name="Normal 10 11 8_REKAP IBT" xfId="31434" xr:uid="{00000000-0005-0000-0000-0000B86C0000}"/>
    <cellStyle name="Normal 10 11 9" xfId="31435" xr:uid="{00000000-0005-0000-0000-0000B96C0000}"/>
    <cellStyle name="Normal 10 11 9 2" xfId="31436" xr:uid="{00000000-0005-0000-0000-0000BA6C0000}"/>
    <cellStyle name="Normal 10 11 9 2 2" xfId="31437" xr:uid="{00000000-0005-0000-0000-0000BB6C0000}"/>
    <cellStyle name="Normal 10 11 9 2 2 2" xfId="31438" xr:uid="{00000000-0005-0000-0000-0000BC6C0000}"/>
    <cellStyle name="Normal 10 11 9 2 3" xfId="31439" xr:uid="{00000000-0005-0000-0000-0000BD6C0000}"/>
    <cellStyle name="Normal 10 11 9 2_REKAP IBT" xfId="31441" xr:uid="{00000000-0005-0000-0000-0000BE6C0000}"/>
    <cellStyle name="Normal 10 11 9 3" xfId="31442" xr:uid="{00000000-0005-0000-0000-0000BF6C0000}"/>
    <cellStyle name="Normal 10 11 9 3 2" xfId="31443" xr:uid="{00000000-0005-0000-0000-0000C06C0000}"/>
    <cellStyle name="Normal 10 11 9 3 2 2" xfId="31444" xr:uid="{00000000-0005-0000-0000-0000C16C0000}"/>
    <cellStyle name="Normal 10 11 9 3 3" xfId="31445" xr:uid="{00000000-0005-0000-0000-0000C26C0000}"/>
    <cellStyle name="Normal 10 11 9 3_REKAP IBT" xfId="31446" xr:uid="{00000000-0005-0000-0000-0000C36C0000}"/>
    <cellStyle name="Normal 10 11 9 4" xfId="3118" xr:uid="{00000000-0005-0000-0000-0000C46C0000}"/>
    <cellStyle name="Normal 10 11 9 4 2" xfId="3122" xr:uid="{00000000-0005-0000-0000-0000C56C0000}"/>
    <cellStyle name="Normal 10 11 9 5" xfId="3146" xr:uid="{00000000-0005-0000-0000-0000C66C0000}"/>
    <cellStyle name="Normal 10 11 9_REKAP IBT" xfId="31447" xr:uid="{00000000-0005-0000-0000-0000C76C0000}"/>
    <cellStyle name="Normal 10 11_REKAP IBT" xfId="31448" xr:uid="{00000000-0005-0000-0000-0000C86C0000}"/>
    <cellStyle name="Normal 10 12" xfId="22424" xr:uid="{00000000-0005-0000-0000-0000C96C0000}"/>
    <cellStyle name="Normal 10 12 10" xfId="31451" xr:uid="{00000000-0005-0000-0000-0000CA6C0000}"/>
    <cellStyle name="Normal 10 12 10 2" xfId="17496" xr:uid="{00000000-0005-0000-0000-0000CB6C0000}"/>
    <cellStyle name="Normal 10 12 10 2 2" xfId="17499" xr:uid="{00000000-0005-0000-0000-0000CC6C0000}"/>
    <cellStyle name="Normal 10 12 10 2 2 2" xfId="31452" xr:uid="{00000000-0005-0000-0000-0000CD6C0000}"/>
    <cellStyle name="Normal 10 12 10 2 3" xfId="31453" xr:uid="{00000000-0005-0000-0000-0000CE6C0000}"/>
    <cellStyle name="Normal 10 12 10 2_REKAP IBT" xfId="4958" xr:uid="{00000000-0005-0000-0000-0000CF6C0000}"/>
    <cellStyle name="Normal 10 12 10 3" xfId="17501" xr:uid="{00000000-0005-0000-0000-0000D06C0000}"/>
    <cellStyle name="Normal 10 12 10 3 2" xfId="17504" xr:uid="{00000000-0005-0000-0000-0000D16C0000}"/>
    <cellStyle name="Normal 10 12 10 3 2 2" xfId="31454" xr:uid="{00000000-0005-0000-0000-0000D26C0000}"/>
    <cellStyle name="Normal 10 12 10 3 3" xfId="24776" xr:uid="{00000000-0005-0000-0000-0000D36C0000}"/>
    <cellStyle name="Normal 10 12 10 3_REKAP IBT" xfId="17507" xr:uid="{00000000-0005-0000-0000-0000D46C0000}"/>
    <cellStyle name="Normal 10 12 10 4" xfId="16953" xr:uid="{00000000-0005-0000-0000-0000D56C0000}"/>
    <cellStyle name="Normal 10 12 10 4 2" xfId="17510" xr:uid="{00000000-0005-0000-0000-0000D66C0000}"/>
    <cellStyle name="Normal 10 12 10 5" xfId="17516" xr:uid="{00000000-0005-0000-0000-0000D76C0000}"/>
    <cellStyle name="Normal 10 12 10_REKAP IBT" xfId="2839" xr:uid="{00000000-0005-0000-0000-0000D86C0000}"/>
    <cellStyle name="Normal 10 12 11" xfId="31455" xr:uid="{00000000-0005-0000-0000-0000D96C0000}"/>
    <cellStyle name="Normal 10 12 11 2" xfId="31456" xr:uid="{00000000-0005-0000-0000-0000DA6C0000}"/>
    <cellStyle name="Normal 10 12 11 2 2" xfId="31457" xr:uid="{00000000-0005-0000-0000-0000DB6C0000}"/>
    <cellStyle name="Normal 10 12 11 2 2 2" xfId="26113" xr:uid="{00000000-0005-0000-0000-0000DC6C0000}"/>
    <cellStyle name="Normal 10 12 11 2 3" xfId="31459" xr:uid="{00000000-0005-0000-0000-0000DD6C0000}"/>
    <cellStyle name="Normal 10 12 11 2_REKAP IBT" xfId="31460" xr:uid="{00000000-0005-0000-0000-0000DE6C0000}"/>
    <cellStyle name="Normal 10 12 11 3" xfId="15485" xr:uid="{00000000-0005-0000-0000-0000DF6C0000}"/>
    <cellStyle name="Normal 10 12 11 3 2" xfId="31461" xr:uid="{00000000-0005-0000-0000-0000E06C0000}"/>
    <cellStyle name="Normal 10 12 11 3 2 2" xfId="26516" xr:uid="{00000000-0005-0000-0000-0000E16C0000}"/>
    <cellStyle name="Normal 10 12 11 3 3" xfId="28930" xr:uid="{00000000-0005-0000-0000-0000E26C0000}"/>
    <cellStyle name="Normal 10 12 11 3_REKAP IBT" xfId="31462" xr:uid="{00000000-0005-0000-0000-0000E36C0000}"/>
    <cellStyle name="Normal 10 12 11 4" xfId="1869" xr:uid="{00000000-0005-0000-0000-0000E46C0000}"/>
    <cellStyle name="Normal 10 12 11 4 2" xfId="31362" xr:uid="{00000000-0005-0000-0000-0000E56C0000}"/>
    <cellStyle name="Normal 10 12 11 5" xfId="5985" xr:uid="{00000000-0005-0000-0000-0000E66C0000}"/>
    <cellStyle name="Normal 10 12 11_REKAP IBT" xfId="5857" xr:uid="{00000000-0005-0000-0000-0000E76C0000}"/>
    <cellStyle name="Normal 10 12 12" xfId="2660" xr:uid="{00000000-0005-0000-0000-0000E86C0000}"/>
    <cellStyle name="Normal 10 12 12 2" xfId="6042" xr:uid="{00000000-0005-0000-0000-0000E96C0000}"/>
    <cellStyle name="Normal 10 12 12 2 2" xfId="7642" xr:uid="{00000000-0005-0000-0000-0000EA6C0000}"/>
    <cellStyle name="Normal 10 12 12 3" xfId="31463" xr:uid="{00000000-0005-0000-0000-0000EB6C0000}"/>
    <cellStyle name="Normal 10 12 12_REKAP IBT" xfId="15691" xr:uid="{00000000-0005-0000-0000-0000EC6C0000}"/>
    <cellStyle name="Normal 10 12 13" xfId="6045" xr:uid="{00000000-0005-0000-0000-0000ED6C0000}"/>
    <cellStyle name="Normal 10 12 13 2" xfId="31464" xr:uid="{00000000-0005-0000-0000-0000EE6C0000}"/>
    <cellStyle name="Normal 10 12 13 2 2" xfId="31465" xr:uid="{00000000-0005-0000-0000-0000EF6C0000}"/>
    <cellStyle name="Normal 10 12 13 3" xfId="31467" xr:uid="{00000000-0005-0000-0000-0000F06C0000}"/>
    <cellStyle name="Normal 10 12 13_REKAP IBT" xfId="31468" xr:uid="{00000000-0005-0000-0000-0000F16C0000}"/>
    <cellStyle name="Normal 10 12 14" xfId="6049" xr:uid="{00000000-0005-0000-0000-0000F26C0000}"/>
    <cellStyle name="Normal 10 12 14 2" xfId="349" xr:uid="{00000000-0005-0000-0000-0000F36C0000}"/>
    <cellStyle name="Normal 10 12 15" xfId="6052" xr:uid="{00000000-0005-0000-0000-0000F46C0000}"/>
    <cellStyle name="Normal 10 12 2" xfId="6309" xr:uid="{00000000-0005-0000-0000-0000F56C0000}"/>
    <cellStyle name="Normal 10 12 2 2" xfId="2978" xr:uid="{00000000-0005-0000-0000-0000F66C0000}"/>
    <cellStyle name="Normal 10 12 2 2 2" xfId="31469" xr:uid="{00000000-0005-0000-0000-0000F76C0000}"/>
    <cellStyle name="Normal 10 12 2 2 2 2" xfId="31470" xr:uid="{00000000-0005-0000-0000-0000F86C0000}"/>
    <cellStyle name="Normal 10 12 2 2 3" xfId="31471" xr:uid="{00000000-0005-0000-0000-0000F96C0000}"/>
    <cellStyle name="Normal 10 12 2 2_REKAP IBT" xfId="15270" xr:uid="{00000000-0005-0000-0000-0000FA6C0000}"/>
    <cellStyle name="Normal 10 12 2 3" xfId="31472" xr:uid="{00000000-0005-0000-0000-0000FB6C0000}"/>
    <cellStyle name="Normal 10 12 2 3 2" xfId="31473" xr:uid="{00000000-0005-0000-0000-0000FC6C0000}"/>
    <cellStyle name="Normal 10 12 2 3 2 2" xfId="31474" xr:uid="{00000000-0005-0000-0000-0000FD6C0000}"/>
    <cellStyle name="Normal 10 12 2 3 3" xfId="28676" xr:uid="{00000000-0005-0000-0000-0000FE6C0000}"/>
    <cellStyle name="Normal 10 12 2 3_REKAP IBT" xfId="31475" xr:uid="{00000000-0005-0000-0000-0000FF6C0000}"/>
    <cellStyle name="Normal 10 12 2 4" xfId="31476" xr:uid="{00000000-0005-0000-0000-0000006D0000}"/>
    <cellStyle name="Normal 10 12 2 4 2" xfId="28834" xr:uid="{00000000-0005-0000-0000-0000016D0000}"/>
    <cellStyle name="Normal 10 12 2 5" xfId="31477" xr:uid="{00000000-0005-0000-0000-0000026D0000}"/>
    <cellStyle name="Normal 10 12 2_REKAP IBT" xfId="13497" xr:uid="{00000000-0005-0000-0000-0000036D0000}"/>
    <cellStyle name="Normal 10 12 3" xfId="241" xr:uid="{00000000-0005-0000-0000-0000046D0000}"/>
    <cellStyle name="Normal 10 12 3 2" xfId="28725" xr:uid="{00000000-0005-0000-0000-0000056D0000}"/>
    <cellStyle name="Normal 10 12 3 2 2" xfId="31478" xr:uid="{00000000-0005-0000-0000-0000066D0000}"/>
    <cellStyle name="Normal 10 12 3 2 2 2" xfId="23039" xr:uid="{00000000-0005-0000-0000-0000076D0000}"/>
    <cellStyle name="Normal 10 12 3 2 3" xfId="31479" xr:uid="{00000000-0005-0000-0000-0000086D0000}"/>
    <cellStyle name="Normal 10 12 3 2_REKAP IBT" xfId="31480" xr:uid="{00000000-0005-0000-0000-0000096D0000}"/>
    <cellStyle name="Normal 10 12 3 3" xfId="31481" xr:uid="{00000000-0005-0000-0000-00000A6D0000}"/>
    <cellStyle name="Normal 10 12 3 3 2" xfId="31482" xr:uid="{00000000-0005-0000-0000-00000B6D0000}"/>
    <cellStyle name="Normal 10 12 3 3 2 2" xfId="23084" xr:uid="{00000000-0005-0000-0000-00000C6D0000}"/>
    <cellStyle name="Normal 10 12 3 3 3" xfId="28701" xr:uid="{00000000-0005-0000-0000-00000D6D0000}"/>
    <cellStyle name="Normal 10 12 3 3_REKAP IBT" xfId="4756" xr:uid="{00000000-0005-0000-0000-00000E6D0000}"/>
    <cellStyle name="Normal 10 12 3 4" xfId="31483" xr:uid="{00000000-0005-0000-0000-00000F6D0000}"/>
    <cellStyle name="Normal 10 12 3 4 2" xfId="24453" xr:uid="{00000000-0005-0000-0000-0000106D0000}"/>
    <cellStyle name="Normal 10 12 3 5" xfId="31484" xr:uid="{00000000-0005-0000-0000-0000116D0000}"/>
    <cellStyle name="Normal 10 12 3_REKAP IBT" xfId="31485" xr:uid="{00000000-0005-0000-0000-0000126D0000}"/>
    <cellStyle name="Normal 10 12 4" xfId="6311" xr:uid="{00000000-0005-0000-0000-0000136D0000}"/>
    <cellStyle name="Normal 10 12 4 2" xfId="21771" xr:uid="{00000000-0005-0000-0000-0000146D0000}"/>
    <cellStyle name="Normal 10 12 4 2 2" xfId="29837" xr:uid="{00000000-0005-0000-0000-0000156D0000}"/>
    <cellStyle name="Normal 10 12 4 2 2 2" xfId="25972" xr:uid="{00000000-0005-0000-0000-0000166D0000}"/>
    <cellStyle name="Normal 10 12 4 2 3" xfId="31486" xr:uid="{00000000-0005-0000-0000-0000176D0000}"/>
    <cellStyle name="Normal 10 12 4 2_REKAP IBT" xfId="8657" xr:uid="{00000000-0005-0000-0000-0000186D0000}"/>
    <cellStyle name="Normal 10 12 4 3" xfId="31487" xr:uid="{00000000-0005-0000-0000-0000196D0000}"/>
    <cellStyle name="Normal 10 12 4 3 2" xfId="31490" xr:uid="{00000000-0005-0000-0000-00001A6D0000}"/>
    <cellStyle name="Normal 10 12 4 3 2 2" xfId="26389" xr:uid="{00000000-0005-0000-0000-00001B6D0000}"/>
    <cellStyle name="Normal 10 12 4 3 3" xfId="31491" xr:uid="{00000000-0005-0000-0000-00001C6D0000}"/>
    <cellStyle name="Normal 10 12 4 3_REKAP IBT" xfId="31157" xr:uid="{00000000-0005-0000-0000-00001D6D0000}"/>
    <cellStyle name="Normal 10 12 4 4" xfId="24027" xr:uid="{00000000-0005-0000-0000-00001E6D0000}"/>
    <cellStyle name="Normal 10 12 4 4 2" xfId="31492" xr:uid="{00000000-0005-0000-0000-00001F6D0000}"/>
    <cellStyle name="Normal 10 12 4 5" xfId="31493" xr:uid="{00000000-0005-0000-0000-0000206D0000}"/>
    <cellStyle name="Normal 10 12 4_REKAP IBT" xfId="31494" xr:uid="{00000000-0005-0000-0000-0000216D0000}"/>
    <cellStyle name="Normal 10 12 5" xfId="6313" xr:uid="{00000000-0005-0000-0000-0000226D0000}"/>
    <cellStyle name="Normal 10 12 5 2" xfId="31495" xr:uid="{00000000-0005-0000-0000-0000236D0000}"/>
    <cellStyle name="Normal 10 12 5 2 2" xfId="29255" xr:uid="{00000000-0005-0000-0000-0000246D0000}"/>
    <cellStyle name="Normal 10 12 5 2 2 2" xfId="28176" xr:uid="{00000000-0005-0000-0000-0000256D0000}"/>
    <cellStyle name="Normal 10 12 5 2 3" xfId="29257" xr:uid="{00000000-0005-0000-0000-0000266D0000}"/>
    <cellStyle name="Normal 10 12 5 2_REKAP IBT" xfId="1776" xr:uid="{00000000-0005-0000-0000-0000276D0000}"/>
    <cellStyle name="Normal 10 12 5 3" xfId="31496" xr:uid="{00000000-0005-0000-0000-0000286D0000}"/>
    <cellStyle name="Normal 10 12 5 3 2" xfId="29264" xr:uid="{00000000-0005-0000-0000-0000296D0000}"/>
    <cellStyle name="Normal 10 12 5 3 2 2" xfId="31497" xr:uid="{00000000-0005-0000-0000-00002A6D0000}"/>
    <cellStyle name="Normal 10 12 5 3 3" xfId="29266" xr:uid="{00000000-0005-0000-0000-00002B6D0000}"/>
    <cellStyle name="Normal 10 12 5 3_REKAP IBT" xfId="14977" xr:uid="{00000000-0005-0000-0000-00002C6D0000}"/>
    <cellStyle name="Normal 10 12 5 4" xfId="24030" xr:uid="{00000000-0005-0000-0000-00002D6D0000}"/>
    <cellStyle name="Normal 10 12 5 4 2" xfId="29275" xr:uid="{00000000-0005-0000-0000-00002E6D0000}"/>
    <cellStyle name="Normal 10 12 5 5" xfId="31498" xr:uid="{00000000-0005-0000-0000-00002F6D0000}"/>
    <cellStyle name="Normal 10 12 5_REKAP IBT" xfId="5986" xr:uid="{00000000-0005-0000-0000-0000306D0000}"/>
    <cellStyle name="Normal 10 12 6" xfId="1208" xr:uid="{00000000-0005-0000-0000-0000316D0000}"/>
    <cellStyle name="Normal 10 12 6 2" xfId="31500" xr:uid="{00000000-0005-0000-0000-0000326D0000}"/>
    <cellStyle name="Normal 10 12 6 2 2" xfId="31501" xr:uid="{00000000-0005-0000-0000-0000336D0000}"/>
    <cellStyle name="Normal 10 12 6 2 2 2" xfId="20476" xr:uid="{00000000-0005-0000-0000-0000346D0000}"/>
    <cellStyle name="Normal 10 12 6 2 3" xfId="31502" xr:uid="{00000000-0005-0000-0000-0000356D0000}"/>
    <cellStyle name="Normal 10 12 6 2_REKAP IBT" xfId="31503" xr:uid="{00000000-0005-0000-0000-0000366D0000}"/>
    <cellStyle name="Normal 10 12 6 3" xfId="31504" xr:uid="{00000000-0005-0000-0000-0000376D0000}"/>
    <cellStyle name="Normal 10 12 6 3 2" xfId="31505" xr:uid="{00000000-0005-0000-0000-0000386D0000}"/>
    <cellStyle name="Normal 10 12 6 3 2 2" xfId="31506" xr:uid="{00000000-0005-0000-0000-0000396D0000}"/>
    <cellStyle name="Normal 10 12 6 3 3" xfId="12182" xr:uid="{00000000-0005-0000-0000-00003A6D0000}"/>
    <cellStyle name="Normal 10 12 6 3_REKAP IBT" xfId="31507" xr:uid="{00000000-0005-0000-0000-00003B6D0000}"/>
    <cellStyle name="Normal 10 12 6 4" xfId="31508" xr:uid="{00000000-0005-0000-0000-00003C6D0000}"/>
    <cellStyle name="Normal 10 12 6 4 2" xfId="10053" xr:uid="{00000000-0005-0000-0000-00003D6D0000}"/>
    <cellStyle name="Normal 10 12 6 5" xfId="31509" xr:uid="{00000000-0005-0000-0000-00003E6D0000}"/>
    <cellStyle name="Normal 10 12 6_REKAP IBT" xfId="31511" xr:uid="{00000000-0005-0000-0000-00003F6D0000}"/>
    <cellStyle name="Normal 10 12 7" xfId="31512" xr:uid="{00000000-0005-0000-0000-0000406D0000}"/>
    <cellStyle name="Normal 10 12 7 2" xfId="31514" xr:uid="{00000000-0005-0000-0000-0000416D0000}"/>
    <cellStyle name="Normal 10 12 7 2 2" xfId="31515" xr:uid="{00000000-0005-0000-0000-0000426D0000}"/>
    <cellStyle name="Normal 10 12 7 2 2 2" xfId="19279" xr:uid="{00000000-0005-0000-0000-0000436D0000}"/>
    <cellStyle name="Normal 10 12 7 2 3" xfId="31516" xr:uid="{00000000-0005-0000-0000-0000446D0000}"/>
    <cellStyle name="Normal 10 12 7 2_REKAP IBT" xfId="2146" xr:uid="{00000000-0005-0000-0000-0000456D0000}"/>
    <cellStyle name="Normal 10 12 7 3" xfId="31517" xr:uid="{00000000-0005-0000-0000-0000466D0000}"/>
    <cellStyle name="Normal 10 12 7 3 2" xfId="31518" xr:uid="{00000000-0005-0000-0000-0000476D0000}"/>
    <cellStyle name="Normal 10 12 7 3 2 2" xfId="31519" xr:uid="{00000000-0005-0000-0000-0000486D0000}"/>
    <cellStyle name="Normal 10 12 7 3 3" xfId="31520" xr:uid="{00000000-0005-0000-0000-0000496D0000}"/>
    <cellStyle name="Normal 10 12 7 3_REKAP IBT" xfId="22719" xr:uid="{00000000-0005-0000-0000-00004A6D0000}"/>
    <cellStyle name="Normal 10 12 7 4" xfId="31521" xr:uid="{00000000-0005-0000-0000-00004B6D0000}"/>
    <cellStyle name="Normal 10 12 7 4 2" xfId="31522" xr:uid="{00000000-0005-0000-0000-00004C6D0000}"/>
    <cellStyle name="Normal 10 12 7 5" xfId="26484" xr:uid="{00000000-0005-0000-0000-00004D6D0000}"/>
    <cellStyle name="Normal 10 12 7_REKAP IBT" xfId="22697" xr:uid="{00000000-0005-0000-0000-00004E6D0000}"/>
    <cellStyle name="Normal 10 12 8" xfId="19913" xr:uid="{00000000-0005-0000-0000-00004F6D0000}"/>
    <cellStyle name="Normal 10 12 8 2" xfId="31524" xr:uid="{00000000-0005-0000-0000-0000506D0000}"/>
    <cellStyle name="Normal 10 12 8 2 2" xfId="18319" xr:uid="{00000000-0005-0000-0000-0000516D0000}"/>
    <cellStyle name="Normal 10 12 8 2 2 2" xfId="1320" xr:uid="{00000000-0005-0000-0000-0000526D0000}"/>
    <cellStyle name="Normal 10 12 8 2 3" xfId="30398" xr:uid="{00000000-0005-0000-0000-0000536D0000}"/>
    <cellStyle name="Normal 10 12 8 2_REKAP IBT" xfId="31458" xr:uid="{00000000-0005-0000-0000-0000546D0000}"/>
    <cellStyle name="Normal 10 12 8 3" xfId="31525" xr:uid="{00000000-0005-0000-0000-0000556D0000}"/>
    <cellStyle name="Normal 10 12 8 3 2" xfId="31526" xr:uid="{00000000-0005-0000-0000-0000566D0000}"/>
    <cellStyle name="Normal 10 12 8 3 2 2" xfId="784" xr:uid="{00000000-0005-0000-0000-0000576D0000}"/>
    <cellStyle name="Normal 10 12 8 3 3" xfId="31527" xr:uid="{00000000-0005-0000-0000-0000586D0000}"/>
    <cellStyle name="Normal 10 12 8 3_REKAP IBT" xfId="31529" xr:uid="{00000000-0005-0000-0000-0000596D0000}"/>
    <cellStyle name="Normal 10 12 8 4" xfId="31530" xr:uid="{00000000-0005-0000-0000-00005A6D0000}"/>
    <cellStyle name="Normal 10 12 8 4 2" xfId="31531" xr:uid="{00000000-0005-0000-0000-00005B6D0000}"/>
    <cellStyle name="Normal 10 12 8 5" xfId="16298" xr:uid="{00000000-0005-0000-0000-00005C6D0000}"/>
    <cellStyle name="Normal 10 12 8_REKAP IBT" xfId="31532" xr:uid="{00000000-0005-0000-0000-00005D6D0000}"/>
    <cellStyle name="Normal 10 12 9" xfId="31533" xr:uid="{00000000-0005-0000-0000-00005E6D0000}"/>
    <cellStyle name="Normal 10 12 9 2" xfId="31534" xr:uid="{00000000-0005-0000-0000-00005F6D0000}"/>
    <cellStyle name="Normal 10 12 9 2 2" xfId="6681" xr:uid="{00000000-0005-0000-0000-0000606D0000}"/>
    <cellStyle name="Normal 10 12 9 2 2 2" xfId="6684" xr:uid="{00000000-0005-0000-0000-0000616D0000}"/>
    <cellStyle name="Normal 10 12 9 2 3" xfId="6746" xr:uid="{00000000-0005-0000-0000-0000626D0000}"/>
    <cellStyle name="Normal 10 12 9 2_REKAP IBT" xfId="31535" xr:uid="{00000000-0005-0000-0000-0000636D0000}"/>
    <cellStyle name="Normal 10 12 9 3" xfId="31536" xr:uid="{00000000-0005-0000-0000-0000646D0000}"/>
    <cellStyle name="Normal 10 12 9 3 2" xfId="7311" xr:uid="{00000000-0005-0000-0000-0000656D0000}"/>
    <cellStyle name="Normal 10 12 9 3 2 2" xfId="7315" xr:uid="{00000000-0005-0000-0000-0000666D0000}"/>
    <cellStyle name="Normal 10 12 9 3 3" xfId="7360" xr:uid="{00000000-0005-0000-0000-0000676D0000}"/>
    <cellStyle name="Normal 10 12 9 3_REKAP IBT" xfId="31537" xr:uid="{00000000-0005-0000-0000-0000686D0000}"/>
    <cellStyle name="Normal 10 12 9 4" xfId="3703" xr:uid="{00000000-0005-0000-0000-0000696D0000}"/>
    <cellStyle name="Normal 10 12 9 4 2" xfId="3706" xr:uid="{00000000-0005-0000-0000-00006A6D0000}"/>
    <cellStyle name="Normal 10 12 9 5" xfId="3030" xr:uid="{00000000-0005-0000-0000-00006B6D0000}"/>
    <cellStyle name="Normal 10 12 9_REKAP IBT" xfId="19859" xr:uid="{00000000-0005-0000-0000-00006C6D0000}"/>
    <cellStyle name="Normal 10 12_REKAP IBT" xfId="16462" xr:uid="{00000000-0005-0000-0000-00006D6D0000}"/>
    <cellStyle name="Normal 10 13" xfId="31538" xr:uid="{00000000-0005-0000-0000-00006E6D0000}"/>
    <cellStyle name="Normal 10 13 10" xfId="30370" xr:uid="{00000000-0005-0000-0000-00006F6D0000}"/>
    <cellStyle name="Normal 10 13 10 2" xfId="19954" xr:uid="{00000000-0005-0000-0000-0000706D0000}"/>
    <cellStyle name="Normal 10 13 10 2 2" xfId="23642" xr:uid="{00000000-0005-0000-0000-0000716D0000}"/>
    <cellStyle name="Normal 10 13 10 2 2 2" xfId="23644" xr:uid="{00000000-0005-0000-0000-0000726D0000}"/>
    <cellStyle name="Normal 10 13 10 2 3" xfId="23646" xr:uid="{00000000-0005-0000-0000-0000736D0000}"/>
    <cellStyle name="Normal 10 13 10 2_REKAP IBT" xfId="31539" xr:uid="{00000000-0005-0000-0000-0000746D0000}"/>
    <cellStyle name="Normal 10 13 10 3" xfId="31541" xr:uid="{00000000-0005-0000-0000-0000756D0000}"/>
    <cellStyle name="Normal 10 13 10 3 2" xfId="23655" xr:uid="{00000000-0005-0000-0000-0000766D0000}"/>
    <cellStyle name="Normal 10 13 10 3 2 2" xfId="23658" xr:uid="{00000000-0005-0000-0000-0000776D0000}"/>
    <cellStyle name="Normal 10 13 10 3 3" xfId="23661" xr:uid="{00000000-0005-0000-0000-0000786D0000}"/>
    <cellStyle name="Normal 10 13 10 3_REKAP IBT" xfId="11653" xr:uid="{00000000-0005-0000-0000-0000796D0000}"/>
    <cellStyle name="Normal 10 13 10 4" xfId="31544" xr:uid="{00000000-0005-0000-0000-00007A6D0000}"/>
    <cellStyle name="Normal 10 13 10 4 2" xfId="31547" xr:uid="{00000000-0005-0000-0000-00007B6D0000}"/>
    <cellStyle name="Normal 10 13 10 5" xfId="31550" xr:uid="{00000000-0005-0000-0000-00007C6D0000}"/>
    <cellStyle name="Normal 10 13 10_REKAP IBT" xfId="31551" xr:uid="{00000000-0005-0000-0000-00007D6D0000}"/>
    <cellStyle name="Normal 10 13 11" xfId="31552" xr:uid="{00000000-0005-0000-0000-00007E6D0000}"/>
    <cellStyle name="Normal 10 13 11 2" xfId="20017" xr:uid="{00000000-0005-0000-0000-00007F6D0000}"/>
    <cellStyle name="Normal 10 13 11 2 2" xfId="23678" xr:uid="{00000000-0005-0000-0000-0000806D0000}"/>
    <cellStyle name="Normal 10 13 11 2 2 2" xfId="23680" xr:uid="{00000000-0005-0000-0000-0000816D0000}"/>
    <cellStyle name="Normal 10 13 11 2 3" xfId="23684" xr:uid="{00000000-0005-0000-0000-0000826D0000}"/>
    <cellStyle name="Normal 10 13 11 2_REKAP IBT" xfId="31553" xr:uid="{00000000-0005-0000-0000-0000836D0000}"/>
    <cellStyle name="Normal 10 13 11 3" xfId="31554" xr:uid="{00000000-0005-0000-0000-0000846D0000}"/>
    <cellStyle name="Normal 10 13 11 3 2" xfId="23689" xr:uid="{00000000-0005-0000-0000-0000856D0000}"/>
    <cellStyle name="Normal 10 13 11 3 2 2" xfId="23691" xr:uid="{00000000-0005-0000-0000-0000866D0000}"/>
    <cellStyle name="Normal 10 13 11 3 3" xfId="23693" xr:uid="{00000000-0005-0000-0000-0000876D0000}"/>
    <cellStyle name="Normal 10 13 11 3_REKAP IBT" xfId="31555" xr:uid="{00000000-0005-0000-0000-0000886D0000}"/>
    <cellStyle name="Normal 10 13 11 4" xfId="6834" xr:uid="{00000000-0005-0000-0000-0000896D0000}"/>
    <cellStyle name="Normal 10 13 11 4 2" xfId="31557" xr:uid="{00000000-0005-0000-0000-00008A6D0000}"/>
    <cellStyle name="Normal 10 13 11 5" xfId="6836" xr:uid="{00000000-0005-0000-0000-00008B6D0000}"/>
    <cellStyle name="Normal 10 13 11_REKAP IBT" xfId="1291" xr:uid="{00000000-0005-0000-0000-00008C6D0000}"/>
    <cellStyle name="Normal 10 13 12" xfId="4885" xr:uid="{00000000-0005-0000-0000-00008D6D0000}"/>
    <cellStyle name="Normal 10 13 12 2" xfId="4641" xr:uid="{00000000-0005-0000-0000-00008E6D0000}"/>
    <cellStyle name="Normal 10 13 12 2 2" xfId="23712" xr:uid="{00000000-0005-0000-0000-00008F6D0000}"/>
    <cellStyle name="Normal 10 13 12 3" xfId="3789" xr:uid="{00000000-0005-0000-0000-0000906D0000}"/>
    <cellStyle name="Normal 10 13 12_REKAP IBT" xfId="31558" xr:uid="{00000000-0005-0000-0000-0000916D0000}"/>
    <cellStyle name="Normal 10 13 13" xfId="6119" xr:uid="{00000000-0005-0000-0000-0000926D0000}"/>
    <cellStyle name="Normal 10 13 13 2" xfId="20062" xr:uid="{00000000-0005-0000-0000-0000936D0000}"/>
    <cellStyle name="Normal 10 13 13 2 2" xfId="23736" xr:uid="{00000000-0005-0000-0000-0000946D0000}"/>
    <cellStyle name="Normal 10 13 13 3" xfId="17357" xr:uid="{00000000-0005-0000-0000-0000956D0000}"/>
    <cellStyle name="Normal 10 13 13_REKAP IBT" xfId="31559" xr:uid="{00000000-0005-0000-0000-0000966D0000}"/>
    <cellStyle name="Normal 10 13 14" xfId="6123" xr:uid="{00000000-0005-0000-0000-0000976D0000}"/>
    <cellStyle name="Normal 10 13 14 2" xfId="134" xr:uid="{00000000-0005-0000-0000-0000986D0000}"/>
    <cellStyle name="Normal 10 13 15" xfId="6127" xr:uid="{00000000-0005-0000-0000-0000996D0000}"/>
    <cellStyle name="Normal 10 13 2" xfId="6384" xr:uid="{00000000-0005-0000-0000-00009A6D0000}"/>
    <cellStyle name="Normal 10 13 2 2" xfId="2180" xr:uid="{00000000-0005-0000-0000-00009B6D0000}"/>
    <cellStyle name="Normal 10 13 2 2 2" xfId="27259" xr:uid="{00000000-0005-0000-0000-00009C6D0000}"/>
    <cellStyle name="Normal 10 13 2 2 2 2" xfId="27261" xr:uid="{00000000-0005-0000-0000-00009D6D0000}"/>
    <cellStyle name="Normal 10 13 2 2 3" xfId="27264" xr:uid="{00000000-0005-0000-0000-00009E6D0000}"/>
    <cellStyle name="Normal 10 13 2 2_REKAP IBT" xfId="31560" xr:uid="{00000000-0005-0000-0000-00009F6D0000}"/>
    <cellStyle name="Normal 10 13 2 3" xfId="31561" xr:uid="{00000000-0005-0000-0000-0000A06D0000}"/>
    <cellStyle name="Normal 10 13 2 3 2" xfId="31562" xr:uid="{00000000-0005-0000-0000-0000A16D0000}"/>
    <cellStyle name="Normal 10 13 2 3 2 2" xfId="31563" xr:uid="{00000000-0005-0000-0000-0000A26D0000}"/>
    <cellStyle name="Normal 10 13 2 3 3" xfId="31564" xr:uid="{00000000-0005-0000-0000-0000A36D0000}"/>
    <cellStyle name="Normal 10 13 2 3_REKAP IBT" xfId="2955" xr:uid="{00000000-0005-0000-0000-0000A46D0000}"/>
    <cellStyle name="Normal 10 13 2 4" xfId="31565" xr:uid="{00000000-0005-0000-0000-0000A56D0000}"/>
    <cellStyle name="Normal 10 13 2 4 2" xfId="31566" xr:uid="{00000000-0005-0000-0000-0000A66D0000}"/>
    <cellStyle name="Normal 10 13 2 5" xfId="24956" xr:uid="{00000000-0005-0000-0000-0000A76D0000}"/>
    <cellStyle name="Normal 10 13 2_REKAP IBT" xfId="31567" xr:uid="{00000000-0005-0000-0000-0000A86D0000}"/>
    <cellStyle name="Normal 10 13 3" xfId="3286" xr:uid="{00000000-0005-0000-0000-0000A96D0000}"/>
    <cellStyle name="Normal 10 13 3 2" xfId="31568" xr:uid="{00000000-0005-0000-0000-0000AA6D0000}"/>
    <cellStyle name="Normal 10 13 3 2 2" xfId="31569" xr:uid="{00000000-0005-0000-0000-0000AB6D0000}"/>
    <cellStyle name="Normal 10 13 3 2 2 2" xfId="31570" xr:uid="{00000000-0005-0000-0000-0000AC6D0000}"/>
    <cellStyle name="Normal 10 13 3 2 3" xfId="31571" xr:uid="{00000000-0005-0000-0000-0000AD6D0000}"/>
    <cellStyle name="Normal 10 13 3 2_REKAP IBT" xfId="31572" xr:uid="{00000000-0005-0000-0000-0000AE6D0000}"/>
    <cellStyle name="Normal 10 13 3 3" xfId="31574" xr:uid="{00000000-0005-0000-0000-0000AF6D0000}"/>
    <cellStyle name="Normal 10 13 3 3 2" xfId="31575" xr:uid="{00000000-0005-0000-0000-0000B06D0000}"/>
    <cellStyle name="Normal 10 13 3 3 2 2" xfId="5029" xr:uid="{00000000-0005-0000-0000-0000B16D0000}"/>
    <cellStyle name="Normal 10 13 3 3 3" xfId="31576" xr:uid="{00000000-0005-0000-0000-0000B26D0000}"/>
    <cellStyle name="Normal 10 13 3 3_REKAP IBT" xfId="31578" xr:uid="{00000000-0005-0000-0000-0000B36D0000}"/>
    <cellStyle name="Normal 10 13 3 4" xfId="31579" xr:uid="{00000000-0005-0000-0000-0000B46D0000}"/>
    <cellStyle name="Normal 10 13 3 4 2" xfId="31580" xr:uid="{00000000-0005-0000-0000-0000B56D0000}"/>
    <cellStyle name="Normal 10 13 3 5" xfId="3173" xr:uid="{00000000-0005-0000-0000-0000B66D0000}"/>
    <cellStyle name="Normal 10 13 3_REKAP IBT" xfId="27119" xr:uid="{00000000-0005-0000-0000-0000B76D0000}"/>
    <cellStyle name="Normal 10 13 4" xfId="2804" xr:uid="{00000000-0005-0000-0000-0000B86D0000}"/>
    <cellStyle name="Normal 10 13 4 2" xfId="31581" xr:uid="{00000000-0005-0000-0000-0000B96D0000}"/>
    <cellStyle name="Normal 10 13 4 2 2" xfId="2260" xr:uid="{00000000-0005-0000-0000-0000BA6D0000}"/>
    <cellStyle name="Normal 10 13 4 2 2 2" xfId="31265" xr:uid="{00000000-0005-0000-0000-0000BB6D0000}"/>
    <cellStyle name="Normal 10 13 4 2 3" xfId="6152" xr:uid="{00000000-0005-0000-0000-0000BC6D0000}"/>
    <cellStyle name="Normal 10 13 4 2_REKAP IBT" xfId="31582" xr:uid="{00000000-0005-0000-0000-0000BD6D0000}"/>
    <cellStyle name="Normal 10 13 4 3" xfId="31583" xr:uid="{00000000-0005-0000-0000-0000BE6D0000}"/>
    <cellStyle name="Normal 10 13 4 3 2" xfId="5978" xr:uid="{00000000-0005-0000-0000-0000BF6D0000}"/>
    <cellStyle name="Normal 10 13 4 3 2 2" xfId="31370" xr:uid="{00000000-0005-0000-0000-0000C06D0000}"/>
    <cellStyle name="Normal 10 13 4 3 3" xfId="6217" xr:uid="{00000000-0005-0000-0000-0000C16D0000}"/>
    <cellStyle name="Normal 10 13 4 3_REKAP IBT" xfId="8010" xr:uid="{00000000-0005-0000-0000-0000C26D0000}"/>
    <cellStyle name="Normal 10 13 4 4" xfId="24039" xr:uid="{00000000-0005-0000-0000-0000C36D0000}"/>
    <cellStyle name="Normal 10 13 4 4 2" xfId="239" xr:uid="{00000000-0005-0000-0000-0000C46D0000}"/>
    <cellStyle name="Normal 10 13 4 5" xfId="31584" xr:uid="{00000000-0005-0000-0000-0000C56D0000}"/>
    <cellStyle name="Normal 10 13 4_REKAP IBT" xfId="28651" xr:uid="{00000000-0005-0000-0000-0000C66D0000}"/>
    <cellStyle name="Normal 10 13 5" xfId="6386" xr:uid="{00000000-0005-0000-0000-0000C76D0000}"/>
    <cellStyle name="Normal 10 13 5 2" xfId="6516" xr:uid="{00000000-0005-0000-0000-0000C86D0000}"/>
    <cellStyle name="Normal 10 13 5 2 2" xfId="6522" xr:uid="{00000000-0005-0000-0000-0000C96D0000}"/>
    <cellStyle name="Normal 10 13 5 2 2 2" xfId="6525" xr:uid="{00000000-0005-0000-0000-0000CA6D0000}"/>
    <cellStyle name="Normal 10 13 5 2 3" xfId="6530" xr:uid="{00000000-0005-0000-0000-0000CB6D0000}"/>
    <cellStyle name="Normal 10 13 5 2_REKAP IBT" xfId="6543" xr:uid="{00000000-0005-0000-0000-0000CC6D0000}"/>
    <cellStyle name="Normal 10 13 5 3" xfId="6547" xr:uid="{00000000-0005-0000-0000-0000CD6D0000}"/>
    <cellStyle name="Normal 10 13 5 3 2" xfId="6553" xr:uid="{00000000-0005-0000-0000-0000CE6D0000}"/>
    <cellStyle name="Normal 10 13 5 3 2 2" xfId="6557" xr:uid="{00000000-0005-0000-0000-0000CF6D0000}"/>
    <cellStyle name="Normal 10 13 5 3 3" xfId="6564" xr:uid="{00000000-0005-0000-0000-0000D06D0000}"/>
    <cellStyle name="Normal 10 13 5 3_REKAP IBT" xfId="5112" xr:uid="{00000000-0005-0000-0000-0000D16D0000}"/>
    <cellStyle name="Normal 10 13 5 4" xfId="6587" xr:uid="{00000000-0005-0000-0000-0000D26D0000}"/>
    <cellStyle name="Normal 10 13 5 4 2" xfId="6597" xr:uid="{00000000-0005-0000-0000-0000D36D0000}"/>
    <cellStyle name="Normal 10 13 5 5" xfId="6629" xr:uid="{00000000-0005-0000-0000-0000D46D0000}"/>
    <cellStyle name="Normal 10 13 5_REKAP IBT" xfId="31585" xr:uid="{00000000-0005-0000-0000-0000D56D0000}"/>
    <cellStyle name="Normal 10 13 6" xfId="1787" xr:uid="{00000000-0005-0000-0000-0000D66D0000}"/>
    <cellStyle name="Normal 10 13 6 2" xfId="7153" xr:uid="{00000000-0005-0000-0000-0000D76D0000}"/>
    <cellStyle name="Normal 10 13 6 2 2" xfId="7156" xr:uid="{00000000-0005-0000-0000-0000D86D0000}"/>
    <cellStyle name="Normal 10 13 6 2 2 2" xfId="7160" xr:uid="{00000000-0005-0000-0000-0000D96D0000}"/>
    <cellStyle name="Normal 10 13 6 2 3" xfId="7163" xr:uid="{00000000-0005-0000-0000-0000DA6D0000}"/>
    <cellStyle name="Normal 10 13 6 2_REKAP IBT" xfId="7179" xr:uid="{00000000-0005-0000-0000-0000DB6D0000}"/>
    <cellStyle name="Normal 10 13 6 3" xfId="7207" xr:uid="{00000000-0005-0000-0000-0000DC6D0000}"/>
    <cellStyle name="Normal 10 13 6 3 2" xfId="7210" xr:uid="{00000000-0005-0000-0000-0000DD6D0000}"/>
    <cellStyle name="Normal 10 13 6 3 2 2" xfId="7214" xr:uid="{00000000-0005-0000-0000-0000DE6D0000}"/>
    <cellStyle name="Normal 10 13 6 3 3" xfId="7217" xr:uid="{00000000-0005-0000-0000-0000DF6D0000}"/>
    <cellStyle name="Normal 10 13 6 3_REKAP IBT" xfId="7233" xr:uid="{00000000-0005-0000-0000-0000E06D0000}"/>
    <cellStyle name="Normal 10 13 6 4" xfId="7236" xr:uid="{00000000-0005-0000-0000-0000E16D0000}"/>
    <cellStyle name="Normal 10 13 6 4 2" xfId="7239" xr:uid="{00000000-0005-0000-0000-0000E26D0000}"/>
    <cellStyle name="Normal 10 13 6 5" xfId="7264" xr:uid="{00000000-0005-0000-0000-0000E36D0000}"/>
    <cellStyle name="Normal 10 13 6_REKAP IBT" xfId="31586" xr:uid="{00000000-0005-0000-0000-0000E46D0000}"/>
    <cellStyle name="Normal 10 13 7" xfId="31587" xr:uid="{00000000-0005-0000-0000-0000E56D0000}"/>
    <cellStyle name="Normal 10 13 7 2" xfId="31588" xr:uid="{00000000-0005-0000-0000-0000E66D0000}"/>
    <cellStyle name="Normal 10 13 7 2 2" xfId="9068" xr:uid="{00000000-0005-0000-0000-0000E76D0000}"/>
    <cellStyle name="Normal 10 13 7 2 2 2" xfId="31589" xr:uid="{00000000-0005-0000-0000-0000E86D0000}"/>
    <cellStyle name="Normal 10 13 7 2 3" xfId="9070" xr:uid="{00000000-0005-0000-0000-0000E96D0000}"/>
    <cellStyle name="Normal 10 13 7 2_REKAP IBT" xfId="31590" xr:uid="{00000000-0005-0000-0000-0000EA6D0000}"/>
    <cellStyle name="Normal 10 13 7 3" xfId="31591" xr:uid="{00000000-0005-0000-0000-0000EB6D0000}"/>
    <cellStyle name="Normal 10 13 7 3 2" xfId="9199" xr:uid="{00000000-0005-0000-0000-0000EC6D0000}"/>
    <cellStyle name="Normal 10 13 7 3 2 2" xfId="31593" xr:uid="{00000000-0005-0000-0000-0000ED6D0000}"/>
    <cellStyle name="Normal 10 13 7 3 3" xfId="9201" xr:uid="{00000000-0005-0000-0000-0000EE6D0000}"/>
    <cellStyle name="Normal 10 13 7 3_REKAP IBT" xfId="26630" xr:uid="{00000000-0005-0000-0000-0000EF6D0000}"/>
    <cellStyle name="Normal 10 13 7 4" xfId="31594" xr:uid="{00000000-0005-0000-0000-0000F06D0000}"/>
    <cellStyle name="Normal 10 13 7 4 2" xfId="9278" xr:uid="{00000000-0005-0000-0000-0000F16D0000}"/>
    <cellStyle name="Normal 10 13 7 5" xfId="31595" xr:uid="{00000000-0005-0000-0000-0000F26D0000}"/>
    <cellStyle name="Normal 10 13 7_REKAP IBT" xfId="335" xr:uid="{00000000-0005-0000-0000-0000F36D0000}"/>
    <cellStyle name="Normal 10 13 8" xfId="19921" xr:uid="{00000000-0005-0000-0000-0000F46D0000}"/>
    <cellStyle name="Normal 10 13 8 2" xfId="31596" xr:uid="{00000000-0005-0000-0000-0000F56D0000}"/>
    <cellStyle name="Normal 10 13 8 2 2" xfId="9968" xr:uid="{00000000-0005-0000-0000-0000F66D0000}"/>
    <cellStyle name="Normal 10 13 8 2 2 2" xfId="31597" xr:uid="{00000000-0005-0000-0000-0000F76D0000}"/>
    <cellStyle name="Normal 10 13 8 2 3" xfId="9972" xr:uid="{00000000-0005-0000-0000-0000F86D0000}"/>
    <cellStyle name="Normal 10 13 8 2_REKAP IBT" xfId="15230" xr:uid="{00000000-0005-0000-0000-0000F96D0000}"/>
    <cellStyle name="Normal 10 13 8 3" xfId="31598" xr:uid="{00000000-0005-0000-0000-0000FA6D0000}"/>
    <cellStyle name="Normal 10 13 8 3 2" xfId="10094" xr:uid="{00000000-0005-0000-0000-0000FB6D0000}"/>
    <cellStyle name="Normal 10 13 8 3 2 2" xfId="28720" xr:uid="{00000000-0005-0000-0000-0000FC6D0000}"/>
    <cellStyle name="Normal 10 13 8 3 3" xfId="10096" xr:uid="{00000000-0005-0000-0000-0000FD6D0000}"/>
    <cellStyle name="Normal 10 13 8 3_REKAP IBT" xfId="31599" xr:uid="{00000000-0005-0000-0000-0000FE6D0000}"/>
    <cellStyle name="Normal 10 13 8 4" xfId="31600" xr:uid="{00000000-0005-0000-0000-0000FF6D0000}"/>
    <cellStyle name="Normal 10 13 8 4 2" xfId="10211" xr:uid="{00000000-0005-0000-0000-0000006E0000}"/>
    <cellStyle name="Normal 10 13 8 5" xfId="31601" xr:uid="{00000000-0005-0000-0000-0000016E0000}"/>
    <cellStyle name="Normal 10 13 8_REKAP IBT" xfId="8316" xr:uid="{00000000-0005-0000-0000-0000026E0000}"/>
    <cellStyle name="Normal 10 13 9" xfId="23882" xr:uid="{00000000-0005-0000-0000-0000036E0000}"/>
    <cellStyle name="Normal 10 13 9 2" xfId="31602" xr:uid="{00000000-0005-0000-0000-0000046E0000}"/>
    <cellStyle name="Normal 10 13 9 2 2" xfId="10973" xr:uid="{00000000-0005-0000-0000-0000056E0000}"/>
    <cellStyle name="Normal 10 13 9 2 2 2" xfId="31604" xr:uid="{00000000-0005-0000-0000-0000066E0000}"/>
    <cellStyle name="Normal 10 13 9 2 3" xfId="10976" xr:uid="{00000000-0005-0000-0000-0000076E0000}"/>
    <cellStyle name="Normal 10 13 9 2_REKAP IBT" xfId="6972" xr:uid="{00000000-0005-0000-0000-0000086E0000}"/>
    <cellStyle name="Normal 10 13 9 3" xfId="31605" xr:uid="{00000000-0005-0000-0000-0000096E0000}"/>
    <cellStyle name="Normal 10 13 9 3 2" xfId="11101" xr:uid="{00000000-0005-0000-0000-00000A6E0000}"/>
    <cellStyle name="Normal 10 13 9 3 2 2" xfId="22604" xr:uid="{00000000-0005-0000-0000-00000B6E0000}"/>
    <cellStyle name="Normal 10 13 9 3 3" xfId="11104" xr:uid="{00000000-0005-0000-0000-00000C6E0000}"/>
    <cellStyle name="Normal 10 13 9 3_REKAP IBT" xfId="4704" xr:uid="{00000000-0005-0000-0000-00000D6E0000}"/>
    <cellStyle name="Normal 10 13 9 4" xfId="4106" xr:uid="{00000000-0005-0000-0000-00000E6E0000}"/>
    <cellStyle name="Normal 10 13 9 4 2" xfId="4113" xr:uid="{00000000-0005-0000-0000-00000F6E0000}"/>
    <cellStyle name="Normal 10 13 9 5" xfId="4127" xr:uid="{00000000-0005-0000-0000-0000106E0000}"/>
    <cellStyle name="Normal 10 13 9_REKAP IBT" xfId="22458" xr:uid="{00000000-0005-0000-0000-0000116E0000}"/>
    <cellStyle name="Normal 10 13_REKAP IBT" xfId="26767" xr:uid="{00000000-0005-0000-0000-0000126E0000}"/>
    <cellStyle name="Normal 10 14" xfId="31606" xr:uid="{00000000-0005-0000-0000-0000136E0000}"/>
    <cellStyle name="Normal 10 14 10" xfId="31510" xr:uid="{00000000-0005-0000-0000-0000146E0000}"/>
    <cellStyle name="Normal 10 14 10 2" xfId="31607" xr:uid="{00000000-0005-0000-0000-0000156E0000}"/>
    <cellStyle name="Normal 10 14 10 2 2" xfId="23295" xr:uid="{00000000-0005-0000-0000-0000166E0000}"/>
    <cellStyle name="Normal 10 14 10 2 2 2" xfId="23298" xr:uid="{00000000-0005-0000-0000-0000176E0000}"/>
    <cellStyle name="Normal 10 14 10 2 3" xfId="23301" xr:uid="{00000000-0005-0000-0000-0000186E0000}"/>
    <cellStyle name="Normal 10 14 10 2_REKAP IBT" xfId="22182" xr:uid="{00000000-0005-0000-0000-0000196E0000}"/>
    <cellStyle name="Normal 10 14 10 3" xfId="5191" xr:uid="{00000000-0005-0000-0000-00001A6E0000}"/>
    <cellStyle name="Normal 10 14 10 3 2" xfId="5194" xr:uid="{00000000-0005-0000-0000-00001B6E0000}"/>
    <cellStyle name="Normal 10 14 10 3 2 2" xfId="21412" xr:uid="{00000000-0005-0000-0000-00001C6E0000}"/>
    <cellStyle name="Normal 10 14 10 3 3" xfId="23329" xr:uid="{00000000-0005-0000-0000-00001D6E0000}"/>
    <cellStyle name="Normal 10 14 10 3_REKAP IBT" xfId="31608" xr:uid="{00000000-0005-0000-0000-00001E6E0000}"/>
    <cellStyle name="Normal 10 14 10 4" xfId="5199" xr:uid="{00000000-0005-0000-0000-00001F6E0000}"/>
    <cellStyle name="Normal 10 14 10 4 2" xfId="22009" xr:uid="{00000000-0005-0000-0000-0000206E0000}"/>
    <cellStyle name="Normal 10 14 10 5" xfId="31609" xr:uid="{00000000-0005-0000-0000-0000216E0000}"/>
    <cellStyle name="Normal 10 14 10_REKAP IBT" xfId="31612" xr:uid="{00000000-0005-0000-0000-0000226E0000}"/>
    <cellStyle name="Normal 10 14 11" xfId="31613" xr:uid="{00000000-0005-0000-0000-0000236E0000}"/>
    <cellStyle name="Normal 10 14 11 2" xfId="31614" xr:uid="{00000000-0005-0000-0000-0000246E0000}"/>
    <cellStyle name="Normal 10 14 11 2 2" xfId="23601" xr:uid="{00000000-0005-0000-0000-0000256E0000}"/>
    <cellStyle name="Normal 10 14 11 2 2 2" xfId="23604" xr:uid="{00000000-0005-0000-0000-0000266E0000}"/>
    <cellStyle name="Normal 10 14 11 2 3" xfId="23608" xr:uid="{00000000-0005-0000-0000-0000276E0000}"/>
    <cellStyle name="Normal 10 14 11 2_REKAP IBT" xfId="31616" xr:uid="{00000000-0005-0000-0000-0000286E0000}"/>
    <cellStyle name="Normal 10 14 11 3" xfId="5208" xr:uid="{00000000-0005-0000-0000-0000296E0000}"/>
    <cellStyle name="Normal 10 14 11 3 2" xfId="23629" xr:uid="{00000000-0005-0000-0000-00002A6E0000}"/>
    <cellStyle name="Normal 10 14 11 3 2 2" xfId="21939" xr:uid="{00000000-0005-0000-0000-00002B6E0000}"/>
    <cellStyle name="Normal 10 14 11 3 3" xfId="23633" xr:uid="{00000000-0005-0000-0000-00002C6E0000}"/>
    <cellStyle name="Normal 10 14 11 3_REKAP IBT" xfId="31618" xr:uid="{00000000-0005-0000-0000-00002D6E0000}"/>
    <cellStyle name="Normal 10 14 11 4" xfId="7806" xr:uid="{00000000-0005-0000-0000-00002E6E0000}"/>
    <cellStyle name="Normal 10 14 11 4 2" xfId="23667" xr:uid="{00000000-0005-0000-0000-00002F6E0000}"/>
    <cellStyle name="Normal 10 14 11 5" xfId="7808" xr:uid="{00000000-0005-0000-0000-0000306E0000}"/>
    <cellStyle name="Normal 10 14 11_REKAP IBT" xfId="31619" xr:uid="{00000000-0005-0000-0000-0000316E0000}"/>
    <cellStyle name="Normal 10 14 12" xfId="2113" xr:uid="{00000000-0005-0000-0000-0000326E0000}"/>
    <cellStyle name="Normal 10 14 12 2" xfId="2117" xr:uid="{00000000-0005-0000-0000-0000336E0000}"/>
    <cellStyle name="Normal 10 14 12 2 2" xfId="23917" xr:uid="{00000000-0005-0000-0000-0000346E0000}"/>
    <cellStyle name="Normal 10 14 12 3" xfId="31620" xr:uid="{00000000-0005-0000-0000-0000356E0000}"/>
    <cellStyle name="Normal 10 14 12_REKAP IBT" xfId="3313" xr:uid="{00000000-0005-0000-0000-0000366E0000}"/>
    <cellStyle name="Normal 10 14 13" xfId="2122" xr:uid="{00000000-0005-0000-0000-0000376E0000}"/>
    <cellStyle name="Normal 10 14 13 2" xfId="31621" xr:uid="{00000000-0005-0000-0000-0000386E0000}"/>
    <cellStyle name="Normal 10 14 13 2 2" xfId="11914" xr:uid="{00000000-0005-0000-0000-0000396E0000}"/>
    <cellStyle name="Normal 10 14 13 3" xfId="31622" xr:uid="{00000000-0005-0000-0000-00003A6E0000}"/>
    <cellStyle name="Normal 10 14 13_REKAP IBT" xfId="31623" xr:uid="{00000000-0005-0000-0000-00003B6E0000}"/>
    <cellStyle name="Normal 10 14 14" xfId="5466" xr:uid="{00000000-0005-0000-0000-00003C6E0000}"/>
    <cellStyle name="Normal 10 14 14 2" xfId="7487" xr:uid="{00000000-0005-0000-0000-00003D6E0000}"/>
    <cellStyle name="Normal 10 14 15" xfId="6189" xr:uid="{00000000-0005-0000-0000-00003E6E0000}"/>
    <cellStyle name="Normal 10 14 2" xfId="5760" xr:uid="{00000000-0005-0000-0000-00003F6E0000}"/>
    <cellStyle name="Normal 10 14 2 2" xfId="2608" xr:uid="{00000000-0005-0000-0000-0000406E0000}"/>
    <cellStyle name="Normal 10 14 2 2 2" xfId="2613" xr:uid="{00000000-0005-0000-0000-0000416E0000}"/>
    <cellStyle name="Normal 10 14 2 2 2 2" xfId="2823" xr:uid="{00000000-0005-0000-0000-0000426E0000}"/>
    <cellStyle name="Normal 10 14 2 2 3" xfId="2204" xr:uid="{00000000-0005-0000-0000-0000436E0000}"/>
    <cellStyle name="Normal 10 14 2 2_REKAP IBT" xfId="1822" xr:uid="{00000000-0005-0000-0000-0000446E0000}"/>
    <cellStyle name="Normal 10 14 2 3" xfId="31624" xr:uid="{00000000-0005-0000-0000-0000456E0000}"/>
    <cellStyle name="Normal 10 14 2 3 2" xfId="691" xr:uid="{00000000-0005-0000-0000-0000466E0000}"/>
    <cellStyle name="Normal 10 14 2 3 2 2" xfId="1375" xr:uid="{00000000-0005-0000-0000-0000476E0000}"/>
    <cellStyle name="Normal 10 14 2 3 3" xfId="697" xr:uid="{00000000-0005-0000-0000-0000486E0000}"/>
    <cellStyle name="Normal 10 14 2 3_REKAP IBT" xfId="31625" xr:uid="{00000000-0005-0000-0000-0000496E0000}"/>
    <cellStyle name="Normal 10 14 2 4" xfId="31626" xr:uid="{00000000-0005-0000-0000-00004A6E0000}"/>
    <cellStyle name="Normal 10 14 2 4 2" xfId="817" xr:uid="{00000000-0005-0000-0000-00004B6E0000}"/>
    <cellStyle name="Normal 10 14 2 5" xfId="31627" xr:uid="{00000000-0005-0000-0000-00004C6E0000}"/>
    <cellStyle name="Normal 10 14 2_REKAP IBT" xfId="6706" xr:uid="{00000000-0005-0000-0000-00004D6E0000}"/>
    <cellStyle name="Normal 10 14 3" xfId="6391" xr:uid="{00000000-0005-0000-0000-00004E6E0000}"/>
    <cellStyle name="Normal 10 14 3 2" xfId="31628" xr:uid="{00000000-0005-0000-0000-00004F6E0000}"/>
    <cellStyle name="Normal 10 14 3 2 2" xfId="31629" xr:uid="{00000000-0005-0000-0000-0000506E0000}"/>
    <cellStyle name="Normal 10 14 3 2 2 2" xfId="31630" xr:uid="{00000000-0005-0000-0000-0000516E0000}"/>
    <cellStyle name="Normal 10 14 3 2 3" xfId="31631" xr:uid="{00000000-0005-0000-0000-0000526E0000}"/>
    <cellStyle name="Normal 10 14 3 2_REKAP IBT" xfId="31632" xr:uid="{00000000-0005-0000-0000-0000536E0000}"/>
    <cellStyle name="Normal 10 14 3 3" xfId="31633" xr:uid="{00000000-0005-0000-0000-0000546E0000}"/>
    <cellStyle name="Normal 10 14 3 3 2" xfId="31634" xr:uid="{00000000-0005-0000-0000-0000556E0000}"/>
    <cellStyle name="Normal 10 14 3 3 2 2" xfId="31635" xr:uid="{00000000-0005-0000-0000-0000566E0000}"/>
    <cellStyle name="Normal 10 14 3 3 3" xfId="31636" xr:uid="{00000000-0005-0000-0000-0000576E0000}"/>
    <cellStyle name="Normal 10 14 3 3_REKAP IBT" xfId="31637" xr:uid="{00000000-0005-0000-0000-0000586E0000}"/>
    <cellStyle name="Normal 10 14 3 4" xfId="31638" xr:uid="{00000000-0005-0000-0000-0000596E0000}"/>
    <cellStyle name="Normal 10 14 3 4 2" xfId="31639" xr:uid="{00000000-0005-0000-0000-00005A6E0000}"/>
    <cellStyle name="Normal 10 14 3 5" xfId="3184" xr:uid="{00000000-0005-0000-0000-00005B6E0000}"/>
    <cellStyle name="Normal 10 14 3_REKAP IBT" xfId="31640" xr:uid="{00000000-0005-0000-0000-00005C6E0000}"/>
    <cellStyle name="Normal 10 14 4" xfId="6393" xr:uid="{00000000-0005-0000-0000-00005D6E0000}"/>
    <cellStyle name="Normal 10 14 4 2" xfId="28654" xr:uid="{00000000-0005-0000-0000-00005E6E0000}"/>
    <cellStyle name="Normal 10 14 4 2 2" xfId="28656" xr:uid="{00000000-0005-0000-0000-00005F6E0000}"/>
    <cellStyle name="Normal 10 14 4 2 2 2" xfId="28658" xr:uid="{00000000-0005-0000-0000-0000606E0000}"/>
    <cellStyle name="Normal 10 14 4 2 3" xfId="28660" xr:uid="{00000000-0005-0000-0000-0000616E0000}"/>
    <cellStyle name="Normal 10 14 4 2_REKAP IBT" xfId="28662" xr:uid="{00000000-0005-0000-0000-0000626E0000}"/>
    <cellStyle name="Normal 10 14 4 3" xfId="28664" xr:uid="{00000000-0005-0000-0000-0000636E0000}"/>
    <cellStyle name="Normal 10 14 4 3 2" xfId="17125" xr:uid="{00000000-0005-0000-0000-0000646E0000}"/>
    <cellStyle name="Normal 10 14 4 3 2 2" xfId="25777" xr:uid="{00000000-0005-0000-0000-0000656E0000}"/>
    <cellStyle name="Normal 10 14 4 3 3" xfId="17128" xr:uid="{00000000-0005-0000-0000-0000666E0000}"/>
    <cellStyle name="Normal 10 14 4 3_REKAP IBT" xfId="28669" xr:uid="{00000000-0005-0000-0000-0000676E0000}"/>
    <cellStyle name="Normal 10 14 4 4" xfId="31641" xr:uid="{00000000-0005-0000-0000-0000686E0000}"/>
    <cellStyle name="Normal 10 14 4 4 2" xfId="17139" xr:uid="{00000000-0005-0000-0000-0000696E0000}"/>
    <cellStyle name="Normal 10 14 4 5" xfId="31642" xr:uid="{00000000-0005-0000-0000-00006A6E0000}"/>
    <cellStyle name="Normal 10 14 4_REKAP IBT" xfId="19139" xr:uid="{00000000-0005-0000-0000-00006B6E0000}"/>
    <cellStyle name="Normal 10 14 5" xfId="6395" xr:uid="{00000000-0005-0000-0000-00006C6E0000}"/>
    <cellStyle name="Normal 10 14 5 2" xfId="31643" xr:uid="{00000000-0005-0000-0000-00006D6E0000}"/>
    <cellStyle name="Normal 10 14 5 2 2" xfId="31644" xr:uid="{00000000-0005-0000-0000-00006E6E0000}"/>
    <cellStyle name="Normal 10 14 5 2 2 2" xfId="14748" xr:uid="{00000000-0005-0000-0000-00006F6E0000}"/>
    <cellStyle name="Normal 10 14 5 2 3" xfId="31645" xr:uid="{00000000-0005-0000-0000-0000706E0000}"/>
    <cellStyle name="Normal 10 14 5 2_REKAP IBT" xfId="31646" xr:uid="{00000000-0005-0000-0000-0000716E0000}"/>
    <cellStyle name="Normal 10 14 5 3" xfId="31647" xr:uid="{00000000-0005-0000-0000-0000726E0000}"/>
    <cellStyle name="Normal 10 14 5 3 2" xfId="31648" xr:uid="{00000000-0005-0000-0000-0000736E0000}"/>
    <cellStyle name="Normal 10 14 5 3 2 2" xfId="19133" xr:uid="{00000000-0005-0000-0000-0000746E0000}"/>
    <cellStyle name="Normal 10 14 5 3 3" xfId="31649" xr:uid="{00000000-0005-0000-0000-0000756E0000}"/>
    <cellStyle name="Normal 10 14 5 3_REKAP IBT" xfId="31650" xr:uid="{00000000-0005-0000-0000-0000766E0000}"/>
    <cellStyle name="Normal 10 14 5 4" xfId="29003" xr:uid="{00000000-0005-0000-0000-0000776E0000}"/>
    <cellStyle name="Normal 10 14 5 4 2" xfId="31651" xr:uid="{00000000-0005-0000-0000-0000786E0000}"/>
    <cellStyle name="Normal 10 14 5 5" xfId="31652" xr:uid="{00000000-0005-0000-0000-0000796E0000}"/>
    <cellStyle name="Normal 10 14 5_REKAP IBT" xfId="31653" xr:uid="{00000000-0005-0000-0000-00007A6E0000}"/>
    <cellStyle name="Normal 10 14 6" xfId="6397" xr:uid="{00000000-0005-0000-0000-00007B6E0000}"/>
    <cellStyle name="Normal 10 14 6 2" xfId="31654" xr:uid="{00000000-0005-0000-0000-00007C6E0000}"/>
    <cellStyle name="Normal 10 14 6 2 2" xfId="31655" xr:uid="{00000000-0005-0000-0000-00007D6E0000}"/>
    <cellStyle name="Normal 10 14 6 2 2 2" xfId="31658" xr:uid="{00000000-0005-0000-0000-00007E6E0000}"/>
    <cellStyle name="Normal 10 14 6 2 3" xfId="31659" xr:uid="{00000000-0005-0000-0000-00007F6E0000}"/>
    <cellStyle name="Normal 10 14 6 2_REKAP IBT" xfId="10608" xr:uid="{00000000-0005-0000-0000-0000806E0000}"/>
    <cellStyle name="Normal 10 14 6 3" xfId="31660" xr:uid="{00000000-0005-0000-0000-0000816E0000}"/>
    <cellStyle name="Normal 10 14 6 3 2" xfId="31661" xr:uid="{00000000-0005-0000-0000-0000826E0000}"/>
    <cellStyle name="Normal 10 14 6 3 2 2" xfId="31662" xr:uid="{00000000-0005-0000-0000-0000836E0000}"/>
    <cellStyle name="Normal 10 14 6 3 3" xfId="31663" xr:uid="{00000000-0005-0000-0000-0000846E0000}"/>
    <cellStyle name="Normal 10 14 6 3_REKAP IBT" xfId="31664" xr:uid="{00000000-0005-0000-0000-0000856E0000}"/>
    <cellStyle name="Normal 10 14 6 4" xfId="31665" xr:uid="{00000000-0005-0000-0000-0000866E0000}"/>
    <cellStyle name="Normal 10 14 6 4 2" xfId="31666" xr:uid="{00000000-0005-0000-0000-0000876E0000}"/>
    <cellStyle name="Normal 10 14 6 5" xfId="31668" xr:uid="{00000000-0005-0000-0000-0000886E0000}"/>
    <cellStyle name="Normal 10 14 6_REKAP IBT" xfId="20412" xr:uid="{00000000-0005-0000-0000-0000896E0000}"/>
    <cellStyle name="Normal 10 14 7" xfId="31669" xr:uid="{00000000-0005-0000-0000-00008A6E0000}"/>
    <cellStyle name="Normal 10 14 7 2" xfId="31670" xr:uid="{00000000-0005-0000-0000-00008B6E0000}"/>
    <cellStyle name="Normal 10 14 7 2 2" xfId="5060" xr:uid="{00000000-0005-0000-0000-00008C6E0000}"/>
    <cellStyle name="Normal 10 14 7 2 2 2" xfId="31673" xr:uid="{00000000-0005-0000-0000-00008D6E0000}"/>
    <cellStyle name="Normal 10 14 7 2 3" xfId="31674" xr:uid="{00000000-0005-0000-0000-00008E6E0000}"/>
    <cellStyle name="Normal 10 14 7 2_REKAP IBT" xfId="18951" xr:uid="{00000000-0005-0000-0000-00008F6E0000}"/>
    <cellStyle name="Normal 10 14 7 3" xfId="31675" xr:uid="{00000000-0005-0000-0000-0000906E0000}"/>
    <cellStyle name="Normal 10 14 7 3 2" xfId="31676" xr:uid="{00000000-0005-0000-0000-0000916E0000}"/>
    <cellStyle name="Normal 10 14 7 3 2 2" xfId="31677" xr:uid="{00000000-0005-0000-0000-0000926E0000}"/>
    <cellStyle name="Normal 10 14 7 3 3" xfId="29170" xr:uid="{00000000-0005-0000-0000-0000936E0000}"/>
    <cellStyle name="Normal 10 14 7 3_REKAP IBT" xfId="26876" xr:uid="{00000000-0005-0000-0000-0000946E0000}"/>
    <cellStyle name="Normal 10 14 7 4" xfId="31678" xr:uid="{00000000-0005-0000-0000-0000956E0000}"/>
    <cellStyle name="Normal 10 14 7 4 2" xfId="31679" xr:uid="{00000000-0005-0000-0000-0000966E0000}"/>
    <cellStyle name="Normal 10 14 7 5" xfId="31680" xr:uid="{00000000-0005-0000-0000-0000976E0000}"/>
    <cellStyle name="Normal 10 14 7_REKAP IBT" xfId="16284" xr:uid="{00000000-0005-0000-0000-0000986E0000}"/>
    <cellStyle name="Normal 10 14 8" xfId="19930" xr:uid="{00000000-0005-0000-0000-0000996E0000}"/>
    <cellStyle name="Normal 10 14 8 2" xfId="31681" xr:uid="{00000000-0005-0000-0000-00009A6E0000}"/>
    <cellStyle name="Normal 10 14 8 2 2" xfId="31682" xr:uid="{00000000-0005-0000-0000-00009B6E0000}"/>
    <cellStyle name="Normal 10 14 8 2 2 2" xfId="31685" xr:uid="{00000000-0005-0000-0000-00009C6E0000}"/>
    <cellStyle name="Normal 10 14 8 2 3" xfId="31686" xr:uid="{00000000-0005-0000-0000-00009D6E0000}"/>
    <cellStyle name="Normal 10 14 8 2_REKAP IBT" xfId="31687" xr:uid="{00000000-0005-0000-0000-00009E6E0000}"/>
    <cellStyle name="Normal 10 14 8 3" xfId="31688" xr:uid="{00000000-0005-0000-0000-00009F6E0000}"/>
    <cellStyle name="Normal 10 14 8 3 2" xfId="31689" xr:uid="{00000000-0005-0000-0000-0000A06E0000}"/>
    <cellStyle name="Normal 10 14 8 3 2 2" xfId="31690" xr:uid="{00000000-0005-0000-0000-0000A16E0000}"/>
    <cellStyle name="Normal 10 14 8 3 3" xfId="31691" xr:uid="{00000000-0005-0000-0000-0000A26E0000}"/>
    <cellStyle name="Normal 10 14 8 3_REKAP IBT" xfId="31692" xr:uid="{00000000-0005-0000-0000-0000A36E0000}"/>
    <cellStyle name="Normal 10 14 8 4" xfId="31693" xr:uid="{00000000-0005-0000-0000-0000A46E0000}"/>
    <cellStyle name="Normal 10 14 8 4 2" xfId="31694" xr:uid="{00000000-0005-0000-0000-0000A56E0000}"/>
    <cellStyle name="Normal 10 14 8 5" xfId="31695" xr:uid="{00000000-0005-0000-0000-0000A66E0000}"/>
    <cellStyle name="Normal 10 14 8_REKAP IBT" xfId="31696" xr:uid="{00000000-0005-0000-0000-0000A76E0000}"/>
    <cellStyle name="Normal 10 14 9" xfId="31697" xr:uid="{00000000-0005-0000-0000-0000A86E0000}"/>
    <cellStyle name="Normal 10 14 9 2" xfId="31698" xr:uid="{00000000-0005-0000-0000-0000A96E0000}"/>
    <cellStyle name="Normal 10 14 9 2 2" xfId="31699" xr:uid="{00000000-0005-0000-0000-0000AA6E0000}"/>
    <cellStyle name="Normal 10 14 9 2 2 2" xfId="31701" xr:uid="{00000000-0005-0000-0000-0000AB6E0000}"/>
    <cellStyle name="Normal 10 14 9 2 3" xfId="31702" xr:uid="{00000000-0005-0000-0000-0000AC6E0000}"/>
    <cellStyle name="Normal 10 14 9 2_REKAP IBT" xfId="16112" xr:uid="{00000000-0005-0000-0000-0000AD6E0000}"/>
    <cellStyle name="Normal 10 14 9 3" xfId="31703" xr:uid="{00000000-0005-0000-0000-0000AE6E0000}"/>
    <cellStyle name="Normal 10 14 9 3 2" xfId="17555" xr:uid="{00000000-0005-0000-0000-0000AF6E0000}"/>
    <cellStyle name="Normal 10 14 9 3 2 2" xfId="29501" xr:uid="{00000000-0005-0000-0000-0000B06E0000}"/>
    <cellStyle name="Normal 10 14 9 3 3" xfId="17557" xr:uid="{00000000-0005-0000-0000-0000B16E0000}"/>
    <cellStyle name="Normal 10 14 9 3_REKAP IBT" xfId="31704" xr:uid="{00000000-0005-0000-0000-0000B26E0000}"/>
    <cellStyle name="Normal 10 14 9 4" xfId="4603" xr:uid="{00000000-0005-0000-0000-0000B36E0000}"/>
    <cellStyle name="Normal 10 14 9 4 2" xfId="4606" xr:uid="{00000000-0005-0000-0000-0000B46E0000}"/>
    <cellStyle name="Normal 10 14 9 5" xfId="4619" xr:uid="{00000000-0005-0000-0000-0000B56E0000}"/>
    <cellStyle name="Normal 10 14 9_REKAP IBT" xfId="22954" xr:uid="{00000000-0005-0000-0000-0000B66E0000}"/>
    <cellStyle name="Normal 10 14_REKAP IBT" xfId="29803" xr:uid="{00000000-0005-0000-0000-0000B76E0000}"/>
    <cellStyle name="Normal 10 15" xfId="31705" xr:uid="{00000000-0005-0000-0000-0000B86E0000}"/>
    <cellStyle name="Normal 10 15 10" xfId="31707" xr:uid="{00000000-0005-0000-0000-0000B96E0000}"/>
    <cellStyle name="Normal 10 15 10 2" xfId="31709" xr:uid="{00000000-0005-0000-0000-0000BA6E0000}"/>
    <cellStyle name="Normal 10 15 10 2 2" xfId="11569" xr:uid="{00000000-0005-0000-0000-0000BB6E0000}"/>
    <cellStyle name="Normal 10 15 10 2 2 2" xfId="11573" xr:uid="{00000000-0005-0000-0000-0000BC6E0000}"/>
    <cellStyle name="Normal 10 15 10 2 3" xfId="11578" xr:uid="{00000000-0005-0000-0000-0000BD6E0000}"/>
    <cellStyle name="Normal 10 15 10 2_REKAP IBT" xfId="31711" xr:uid="{00000000-0005-0000-0000-0000BE6E0000}"/>
    <cellStyle name="Normal 10 15 10 3" xfId="25718" xr:uid="{00000000-0005-0000-0000-0000BF6E0000}"/>
    <cellStyle name="Normal 10 15 10 3 2" xfId="11597" xr:uid="{00000000-0005-0000-0000-0000C06E0000}"/>
    <cellStyle name="Normal 10 15 10 3 2 2" xfId="31713" xr:uid="{00000000-0005-0000-0000-0000C16E0000}"/>
    <cellStyle name="Normal 10 15 10 3 3" xfId="11601" xr:uid="{00000000-0005-0000-0000-0000C26E0000}"/>
    <cellStyle name="Normal 10 15 10 3_REKAP IBT" xfId="31715" xr:uid="{00000000-0005-0000-0000-0000C36E0000}"/>
    <cellStyle name="Normal 10 15 10 4" xfId="31717" xr:uid="{00000000-0005-0000-0000-0000C46E0000}"/>
    <cellStyle name="Normal 10 15 10 4 2" xfId="11613" xr:uid="{00000000-0005-0000-0000-0000C56E0000}"/>
    <cellStyle name="Normal 10 15 10 5" xfId="31719" xr:uid="{00000000-0005-0000-0000-0000C66E0000}"/>
    <cellStyle name="Normal 10 15 10_REKAP IBT" xfId="31721" xr:uid="{00000000-0005-0000-0000-0000C76E0000}"/>
    <cellStyle name="Normal 10 15 11" xfId="31723" xr:uid="{00000000-0005-0000-0000-0000C86E0000}"/>
    <cellStyle name="Normal 10 15 11 2" xfId="18168" xr:uid="{00000000-0005-0000-0000-0000C96E0000}"/>
    <cellStyle name="Normal 10 15 11 2 2" xfId="12210" xr:uid="{00000000-0005-0000-0000-0000CA6E0000}"/>
    <cellStyle name="Normal 10 15 11 2 2 2" xfId="31725" xr:uid="{00000000-0005-0000-0000-0000CB6E0000}"/>
    <cellStyle name="Normal 10 15 11 2 3" xfId="12216" xr:uid="{00000000-0005-0000-0000-0000CC6E0000}"/>
    <cellStyle name="Normal 10 15 11 2_REKAP IBT" xfId="31727" xr:uid="{00000000-0005-0000-0000-0000CD6E0000}"/>
    <cellStyle name="Normal 10 15 11 3" xfId="31729" xr:uid="{00000000-0005-0000-0000-0000CE6E0000}"/>
    <cellStyle name="Normal 10 15 11 3 2" xfId="12232" xr:uid="{00000000-0005-0000-0000-0000CF6E0000}"/>
    <cellStyle name="Normal 10 15 11 3 2 2" xfId="31731" xr:uid="{00000000-0005-0000-0000-0000D06E0000}"/>
    <cellStyle name="Normal 10 15 11 3 3" xfId="12236" xr:uid="{00000000-0005-0000-0000-0000D16E0000}"/>
    <cellStyle name="Normal 10 15 11 3_REKAP IBT" xfId="31733" xr:uid="{00000000-0005-0000-0000-0000D26E0000}"/>
    <cellStyle name="Normal 10 15 11 4" xfId="8785" xr:uid="{00000000-0005-0000-0000-0000D36E0000}"/>
    <cellStyle name="Normal 10 15 11 4 2" xfId="12258" xr:uid="{00000000-0005-0000-0000-0000D46E0000}"/>
    <cellStyle name="Normal 10 15 11 5" xfId="8788" xr:uid="{00000000-0005-0000-0000-0000D56E0000}"/>
    <cellStyle name="Normal 10 15 11_REKAP IBT" xfId="31735" xr:uid="{00000000-0005-0000-0000-0000D66E0000}"/>
    <cellStyle name="Normal 10 15 12" xfId="6265" xr:uid="{00000000-0005-0000-0000-0000D76E0000}"/>
    <cellStyle name="Normal 10 15 12 2" xfId="6269" xr:uid="{00000000-0005-0000-0000-0000D86E0000}"/>
    <cellStyle name="Normal 10 15 12 2 2" xfId="23461" xr:uid="{00000000-0005-0000-0000-0000D96E0000}"/>
    <cellStyle name="Normal 10 15 12 3" xfId="31737" xr:uid="{00000000-0005-0000-0000-0000DA6E0000}"/>
    <cellStyle name="Normal 10 15 12_REKAP IBT" xfId="23427" xr:uid="{00000000-0005-0000-0000-0000DB6E0000}"/>
    <cellStyle name="Normal 10 15 13" xfId="6273" xr:uid="{00000000-0005-0000-0000-0000DC6E0000}"/>
    <cellStyle name="Normal 10 15 13 2" xfId="31739" xr:uid="{00000000-0005-0000-0000-0000DD6E0000}"/>
    <cellStyle name="Normal 10 15 13 2 2" xfId="31741" xr:uid="{00000000-0005-0000-0000-0000DE6E0000}"/>
    <cellStyle name="Normal 10 15 13 3" xfId="31743" xr:uid="{00000000-0005-0000-0000-0000DF6E0000}"/>
    <cellStyle name="Normal 10 15 13_REKAP IBT" xfId="31745" xr:uid="{00000000-0005-0000-0000-0000E06E0000}"/>
    <cellStyle name="Normal 10 15 14" xfId="6277" xr:uid="{00000000-0005-0000-0000-0000E16E0000}"/>
    <cellStyle name="Normal 10 15 14 2" xfId="8359" xr:uid="{00000000-0005-0000-0000-0000E26E0000}"/>
    <cellStyle name="Normal 10 15 15" xfId="6281" xr:uid="{00000000-0005-0000-0000-0000E36E0000}"/>
    <cellStyle name="Normal 10 15 2" xfId="31748" xr:uid="{00000000-0005-0000-0000-0000E46E0000}"/>
    <cellStyle name="Normal 10 15 2 2" xfId="31750" xr:uid="{00000000-0005-0000-0000-0000E56E0000}"/>
    <cellStyle name="Normal 10 15 2 2 2" xfId="2907" xr:uid="{00000000-0005-0000-0000-0000E66E0000}"/>
    <cellStyle name="Normal 10 15 2 2 2 2" xfId="5642" xr:uid="{00000000-0005-0000-0000-0000E76E0000}"/>
    <cellStyle name="Normal 10 15 2 2 3" xfId="2247" xr:uid="{00000000-0005-0000-0000-0000E86E0000}"/>
    <cellStyle name="Normal 10 15 2 2_REKAP IBT" xfId="31752" xr:uid="{00000000-0005-0000-0000-0000E96E0000}"/>
    <cellStyle name="Normal 10 15 2 3" xfId="31754" xr:uid="{00000000-0005-0000-0000-0000EA6E0000}"/>
    <cellStyle name="Normal 10 15 2 3 2" xfId="31756" xr:uid="{00000000-0005-0000-0000-0000EB6E0000}"/>
    <cellStyle name="Normal 10 15 2 3 2 2" xfId="21787" xr:uid="{00000000-0005-0000-0000-0000EC6E0000}"/>
    <cellStyle name="Normal 10 15 2 3 3" xfId="31758" xr:uid="{00000000-0005-0000-0000-0000ED6E0000}"/>
    <cellStyle name="Normal 10 15 2 3_REKAP IBT" xfId="3987" xr:uid="{00000000-0005-0000-0000-0000EE6E0000}"/>
    <cellStyle name="Normal 10 15 2 4" xfId="31760" xr:uid="{00000000-0005-0000-0000-0000EF6E0000}"/>
    <cellStyle name="Normal 10 15 2 4 2" xfId="17240" xr:uid="{00000000-0005-0000-0000-0000F06E0000}"/>
    <cellStyle name="Normal 10 15 2 5" xfId="31762" xr:uid="{00000000-0005-0000-0000-0000F16E0000}"/>
    <cellStyle name="Normal 10 15 2_REKAP IBT" xfId="31764" xr:uid="{00000000-0005-0000-0000-0000F26E0000}"/>
    <cellStyle name="Normal 10 15 3" xfId="31766" xr:uid="{00000000-0005-0000-0000-0000F36E0000}"/>
    <cellStyle name="Normal 10 15 3 2" xfId="12268" xr:uid="{00000000-0005-0000-0000-0000F46E0000}"/>
    <cellStyle name="Normal 10 15 3 2 2" xfId="11316" xr:uid="{00000000-0005-0000-0000-0000F56E0000}"/>
    <cellStyle name="Normal 10 15 3 2 2 2" xfId="51" xr:uid="{00000000-0005-0000-0000-0000F66E0000}"/>
    <cellStyle name="Normal 10 15 3 2 3" xfId="31768" xr:uid="{00000000-0005-0000-0000-0000F76E0000}"/>
    <cellStyle name="Normal 10 15 3 2_REKAP IBT" xfId="31770" xr:uid="{00000000-0005-0000-0000-0000F86E0000}"/>
    <cellStyle name="Normal 10 15 3 3" xfId="31772" xr:uid="{00000000-0005-0000-0000-0000F96E0000}"/>
    <cellStyle name="Normal 10 15 3 3 2" xfId="22633" xr:uid="{00000000-0005-0000-0000-0000FA6E0000}"/>
    <cellStyle name="Normal 10 15 3 3 2 2" xfId="14389" xr:uid="{00000000-0005-0000-0000-0000FB6E0000}"/>
    <cellStyle name="Normal 10 15 3 3 3" xfId="31775" xr:uid="{00000000-0005-0000-0000-0000FC6E0000}"/>
    <cellStyle name="Normal 10 15 3 3_REKAP IBT" xfId="31777" xr:uid="{00000000-0005-0000-0000-0000FD6E0000}"/>
    <cellStyle name="Normal 10 15 3 4" xfId="31779" xr:uid="{00000000-0005-0000-0000-0000FE6E0000}"/>
    <cellStyle name="Normal 10 15 3 4 2" xfId="31781" xr:uid="{00000000-0005-0000-0000-0000FF6E0000}"/>
    <cellStyle name="Normal 10 15 3 5" xfId="31783" xr:uid="{00000000-0005-0000-0000-0000006F0000}"/>
    <cellStyle name="Normal 10 15 3_REKAP IBT" xfId="31785" xr:uid="{00000000-0005-0000-0000-0000016F0000}"/>
    <cellStyle name="Normal 10 15 4" xfId="31787" xr:uid="{00000000-0005-0000-0000-0000026F0000}"/>
    <cellStyle name="Normal 10 15 4 2" xfId="31789" xr:uid="{00000000-0005-0000-0000-0000036F0000}"/>
    <cellStyle name="Normal 10 15 4 2 2" xfId="31791" xr:uid="{00000000-0005-0000-0000-0000046F0000}"/>
    <cellStyle name="Normal 10 15 4 2 2 2" xfId="10455" xr:uid="{00000000-0005-0000-0000-0000056F0000}"/>
    <cellStyle name="Normal 10 15 4 2 3" xfId="31794" xr:uid="{00000000-0005-0000-0000-0000066F0000}"/>
    <cellStyle name="Normal 10 15 4 2_REKAP IBT" xfId="31796" xr:uid="{00000000-0005-0000-0000-0000076F0000}"/>
    <cellStyle name="Normal 10 15 4 3" xfId="31798" xr:uid="{00000000-0005-0000-0000-0000086F0000}"/>
    <cellStyle name="Normal 10 15 4 3 2" xfId="31801" xr:uid="{00000000-0005-0000-0000-0000096F0000}"/>
    <cellStyle name="Normal 10 15 4 3 2 2" xfId="31803" xr:uid="{00000000-0005-0000-0000-00000A6F0000}"/>
    <cellStyle name="Normal 10 15 4 3 3" xfId="31805" xr:uid="{00000000-0005-0000-0000-00000B6F0000}"/>
    <cellStyle name="Normal 10 15 4 3_REKAP IBT" xfId="12990" xr:uid="{00000000-0005-0000-0000-00000C6F0000}"/>
    <cellStyle name="Normal 10 15 4 4" xfId="31807" xr:uid="{00000000-0005-0000-0000-00000D6F0000}"/>
    <cellStyle name="Normal 10 15 4 4 2" xfId="31809" xr:uid="{00000000-0005-0000-0000-00000E6F0000}"/>
    <cellStyle name="Normal 10 15 4 5" xfId="31811" xr:uid="{00000000-0005-0000-0000-00000F6F0000}"/>
    <cellStyle name="Normal 10 15 4_REKAP IBT" xfId="31813" xr:uid="{00000000-0005-0000-0000-0000106F0000}"/>
    <cellStyle name="Normal 10 15 5" xfId="31815" xr:uid="{00000000-0005-0000-0000-0000116F0000}"/>
    <cellStyle name="Normal 10 15 5 2" xfId="31817" xr:uid="{00000000-0005-0000-0000-0000126F0000}"/>
    <cellStyle name="Normal 10 15 5 2 2" xfId="18957" xr:uid="{00000000-0005-0000-0000-0000136F0000}"/>
    <cellStyle name="Normal 10 15 5 2 2 2" xfId="31819" xr:uid="{00000000-0005-0000-0000-0000146F0000}"/>
    <cellStyle name="Normal 10 15 5 2 3" xfId="18960" xr:uid="{00000000-0005-0000-0000-0000156F0000}"/>
    <cellStyle name="Normal 10 15 5 2_REKAP IBT" xfId="5373" xr:uid="{00000000-0005-0000-0000-0000166F0000}"/>
    <cellStyle name="Normal 10 15 5 3" xfId="31821" xr:uid="{00000000-0005-0000-0000-0000176F0000}"/>
    <cellStyle name="Normal 10 15 5 3 2" xfId="31823" xr:uid="{00000000-0005-0000-0000-0000186F0000}"/>
    <cellStyle name="Normal 10 15 5 3 2 2" xfId="31825" xr:uid="{00000000-0005-0000-0000-0000196F0000}"/>
    <cellStyle name="Normal 10 15 5 3 3" xfId="31827" xr:uid="{00000000-0005-0000-0000-00001A6F0000}"/>
    <cellStyle name="Normal 10 15 5 3_REKAP IBT" xfId="31829" xr:uid="{00000000-0005-0000-0000-00001B6F0000}"/>
    <cellStyle name="Normal 10 15 5 4" xfId="31831" xr:uid="{00000000-0005-0000-0000-00001C6F0000}"/>
    <cellStyle name="Normal 10 15 5 4 2" xfId="31833" xr:uid="{00000000-0005-0000-0000-00001D6F0000}"/>
    <cellStyle name="Normal 10 15 5 5" xfId="31835" xr:uid="{00000000-0005-0000-0000-00001E6F0000}"/>
    <cellStyle name="Normal 10 15 5_REKAP IBT" xfId="31837" xr:uid="{00000000-0005-0000-0000-00001F6F0000}"/>
    <cellStyle name="Normal 10 15 6" xfId="31839" xr:uid="{00000000-0005-0000-0000-0000206F0000}"/>
    <cellStyle name="Normal 10 15 6 2" xfId="31841" xr:uid="{00000000-0005-0000-0000-0000216F0000}"/>
    <cellStyle name="Normal 10 15 6 2 2" xfId="19422" xr:uid="{00000000-0005-0000-0000-0000226F0000}"/>
    <cellStyle name="Normal 10 15 6 2 2 2" xfId="31843" xr:uid="{00000000-0005-0000-0000-0000236F0000}"/>
    <cellStyle name="Normal 10 15 6 2 3" xfId="19425" xr:uid="{00000000-0005-0000-0000-0000246F0000}"/>
    <cellStyle name="Normal 10 15 6 2_REKAP IBT" xfId="31845" xr:uid="{00000000-0005-0000-0000-0000256F0000}"/>
    <cellStyle name="Normal 10 15 6 3" xfId="31847" xr:uid="{00000000-0005-0000-0000-0000266F0000}"/>
    <cellStyle name="Normal 10 15 6 3 2" xfId="28850" xr:uid="{00000000-0005-0000-0000-0000276F0000}"/>
    <cellStyle name="Normal 10 15 6 3 2 2" xfId="23285" xr:uid="{00000000-0005-0000-0000-0000286F0000}"/>
    <cellStyle name="Normal 10 15 6 3 3" xfId="31849" xr:uid="{00000000-0005-0000-0000-0000296F0000}"/>
    <cellStyle name="Normal 10 15 6 3_REKAP IBT" xfId="31851" xr:uid="{00000000-0005-0000-0000-00002A6F0000}"/>
    <cellStyle name="Normal 10 15 6 4" xfId="31853" xr:uid="{00000000-0005-0000-0000-00002B6F0000}"/>
    <cellStyle name="Normal 10 15 6 4 2" xfId="31855" xr:uid="{00000000-0005-0000-0000-00002C6F0000}"/>
    <cellStyle name="Normal 10 15 6 5" xfId="31857" xr:uid="{00000000-0005-0000-0000-00002D6F0000}"/>
    <cellStyle name="Normal 10 15 6_REKAP IBT" xfId="31859" xr:uid="{00000000-0005-0000-0000-00002E6F0000}"/>
    <cellStyle name="Normal 10 15 7" xfId="31861" xr:uid="{00000000-0005-0000-0000-00002F6F0000}"/>
    <cellStyle name="Normal 10 15 7 2" xfId="31863" xr:uid="{00000000-0005-0000-0000-0000306F0000}"/>
    <cellStyle name="Normal 10 15 7 2 2" xfId="19830" xr:uid="{00000000-0005-0000-0000-0000316F0000}"/>
    <cellStyle name="Normal 10 15 7 2 2 2" xfId="1906" xr:uid="{00000000-0005-0000-0000-0000326F0000}"/>
    <cellStyle name="Normal 10 15 7 2 3" xfId="19833" xr:uid="{00000000-0005-0000-0000-0000336F0000}"/>
    <cellStyle name="Normal 10 15 7 2_REKAP IBT" xfId="24449" xr:uid="{00000000-0005-0000-0000-0000346F0000}"/>
    <cellStyle name="Normal 10 15 7 3" xfId="31865" xr:uid="{00000000-0005-0000-0000-0000356F0000}"/>
    <cellStyle name="Normal 10 15 7 3 2" xfId="31867" xr:uid="{00000000-0005-0000-0000-0000366F0000}"/>
    <cellStyle name="Normal 10 15 7 3 2 2" xfId="23591" xr:uid="{00000000-0005-0000-0000-0000376F0000}"/>
    <cellStyle name="Normal 10 15 7 3 3" xfId="31869" xr:uid="{00000000-0005-0000-0000-0000386F0000}"/>
    <cellStyle name="Normal 10 15 7 3_REKAP IBT" xfId="31871" xr:uid="{00000000-0005-0000-0000-0000396F0000}"/>
    <cellStyle name="Normal 10 15 7 4" xfId="31874" xr:uid="{00000000-0005-0000-0000-00003A6F0000}"/>
    <cellStyle name="Normal 10 15 7 4 2" xfId="31876" xr:uid="{00000000-0005-0000-0000-00003B6F0000}"/>
    <cellStyle name="Normal 10 15 7 5" xfId="31878" xr:uid="{00000000-0005-0000-0000-00003C6F0000}"/>
    <cellStyle name="Normal 10 15 7_REKAP IBT" xfId="28005" xr:uid="{00000000-0005-0000-0000-00003D6F0000}"/>
    <cellStyle name="Normal 10 15 8" xfId="19938" xr:uid="{00000000-0005-0000-0000-00003E6F0000}"/>
    <cellStyle name="Normal 10 15 8 2" xfId="31880" xr:uid="{00000000-0005-0000-0000-00003F6F0000}"/>
    <cellStyle name="Normal 10 15 8 2 2" xfId="20272" xr:uid="{00000000-0005-0000-0000-0000406F0000}"/>
    <cellStyle name="Normal 10 15 8 2 2 2" xfId="31882" xr:uid="{00000000-0005-0000-0000-0000416F0000}"/>
    <cellStyle name="Normal 10 15 8 2 3" xfId="20275" xr:uid="{00000000-0005-0000-0000-0000426F0000}"/>
    <cellStyle name="Normal 10 15 8 2_REKAP IBT" xfId="21016" xr:uid="{00000000-0005-0000-0000-0000436F0000}"/>
    <cellStyle name="Normal 10 15 8 3" xfId="31884" xr:uid="{00000000-0005-0000-0000-0000446F0000}"/>
    <cellStyle name="Normal 10 15 8 3 2" xfId="31886" xr:uid="{00000000-0005-0000-0000-0000456F0000}"/>
    <cellStyle name="Normal 10 15 8 3 2 2" xfId="21644" xr:uid="{00000000-0005-0000-0000-0000466F0000}"/>
    <cellStyle name="Normal 10 15 8 3 3" xfId="31888" xr:uid="{00000000-0005-0000-0000-0000476F0000}"/>
    <cellStyle name="Normal 10 15 8 3_REKAP IBT" xfId="31891" xr:uid="{00000000-0005-0000-0000-0000486F0000}"/>
    <cellStyle name="Normal 10 15 8 4" xfId="26843" xr:uid="{00000000-0005-0000-0000-0000496F0000}"/>
    <cellStyle name="Normal 10 15 8 4 2" xfId="31893" xr:uid="{00000000-0005-0000-0000-00004A6F0000}"/>
    <cellStyle name="Normal 10 15 8 5" xfId="31895" xr:uid="{00000000-0005-0000-0000-00004B6F0000}"/>
    <cellStyle name="Normal 10 15 8_REKAP IBT" xfId="31897" xr:uid="{00000000-0005-0000-0000-00004C6F0000}"/>
    <cellStyle name="Normal 10 15 9" xfId="31902" xr:uid="{00000000-0005-0000-0000-00004D6F0000}"/>
    <cellStyle name="Normal 10 15 9 2" xfId="31904" xr:uid="{00000000-0005-0000-0000-00004E6F0000}"/>
    <cellStyle name="Normal 10 15 9 2 2" xfId="20681" xr:uid="{00000000-0005-0000-0000-00004F6F0000}"/>
    <cellStyle name="Normal 10 15 9 2 2 2" xfId="31906" xr:uid="{00000000-0005-0000-0000-0000506F0000}"/>
    <cellStyle name="Normal 10 15 9 2 3" xfId="20684" xr:uid="{00000000-0005-0000-0000-0000516F0000}"/>
    <cellStyle name="Normal 10 15 9 2_REKAP IBT" xfId="31909" xr:uid="{00000000-0005-0000-0000-0000526F0000}"/>
    <cellStyle name="Normal 10 15 9 3" xfId="31911" xr:uid="{00000000-0005-0000-0000-0000536F0000}"/>
    <cellStyle name="Normal 10 15 9 3 2" xfId="31913" xr:uid="{00000000-0005-0000-0000-0000546F0000}"/>
    <cellStyle name="Normal 10 15 9 3 2 2" xfId="24146" xr:uid="{00000000-0005-0000-0000-0000556F0000}"/>
    <cellStyle name="Normal 10 15 9 3 3" xfId="31915" xr:uid="{00000000-0005-0000-0000-0000566F0000}"/>
    <cellStyle name="Normal 10 15 9 3_REKAP IBT" xfId="31917" xr:uid="{00000000-0005-0000-0000-0000576F0000}"/>
    <cellStyle name="Normal 10 15 9 4" xfId="5072" xr:uid="{00000000-0005-0000-0000-0000586F0000}"/>
    <cellStyle name="Normal 10 15 9 4 2" xfId="887" xr:uid="{00000000-0005-0000-0000-0000596F0000}"/>
    <cellStyle name="Normal 10 15 9 5" xfId="2883" xr:uid="{00000000-0005-0000-0000-00005A6F0000}"/>
    <cellStyle name="Normal 10 15 9_REKAP IBT" xfId="31919" xr:uid="{00000000-0005-0000-0000-00005B6F0000}"/>
    <cellStyle name="Normal 10 15_REKAP IBT" xfId="31925" xr:uid="{00000000-0005-0000-0000-00005C6F0000}"/>
    <cellStyle name="Normal 10 16" xfId="31927" xr:uid="{00000000-0005-0000-0000-00005D6F0000}"/>
    <cellStyle name="Normal 10 16 10" xfId="27333" xr:uid="{00000000-0005-0000-0000-00005E6F0000}"/>
    <cellStyle name="Normal 10 16 10 2" xfId="31929" xr:uid="{00000000-0005-0000-0000-00005F6F0000}"/>
    <cellStyle name="Normal 10 16 10 2 2" xfId="4061" xr:uid="{00000000-0005-0000-0000-0000606F0000}"/>
    <cellStyle name="Normal 10 16 10 2 2 2" xfId="31933" xr:uid="{00000000-0005-0000-0000-0000616F0000}"/>
    <cellStyle name="Normal 10 16 10 2 3" xfId="31935" xr:uid="{00000000-0005-0000-0000-0000626F0000}"/>
    <cellStyle name="Normal 10 16 10 2_REKAP IBT" xfId="31937" xr:uid="{00000000-0005-0000-0000-0000636F0000}"/>
    <cellStyle name="Normal 10 16 10 3" xfId="23274" xr:uid="{00000000-0005-0000-0000-0000646F0000}"/>
    <cellStyle name="Normal 10 16 10 3 2" xfId="31939" xr:uid="{00000000-0005-0000-0000-0000656F0000}"/>
    <cellStyle name="Normal 10 16 10 3 2 2" xfId="31941" xr:uid="{00000000-0005-0000-0000-0000666F0000}"/>
    <cellStyle name="Normal 10 16 10 3 3" xfId="31943" xr:uid="{00000000-0005-0000-0000-0000676F0000}"/>
    <cellStyle name="Normal 10 16 10 3_REKAP IBT" xfId="31945" xr:uid="{00000000-0005-0000-0000-0000686F0000}"/>
    <cellStyle name="Normal 10 16 10 4" xfId="31947" xr:uid="{00000000-0005-0000-0000-0000696F0000}"/>
    <cellStyle name="Normal 10 16 10 4 2" xfId="31949" xr:uid="{00000000-0005-0000-0000-00006A6F0000}"/>
    <cellStyle name="Normal 10 16 10 5" xfId="28585" xr:uid="{00000000-0005-0000-0000-00006B6F0000}"/>
    <cellStyle name="Normal 10 16 10_REKAP IBT" xfId="31951" xr:uid="{00000000-0005-0000-0000-00006C6F0000}"/>
    <cellStyle name="Normal 10 16 11" xfId="31953" xr:uid="{00000000-0005-0000-0000-00006D6F0000}"/>
    <cellStyle name="Normal 10 16 11 2" xfId="31955" xr:uid="{00000000-0005-0000-0000-00006E6F0000}"/>
    <cellStyle name="Normal 10 16 11 2 2" xfId="31957" xr:uid="{00000000-0005-0000-0000-00006F6F0000}"/>
    <cellStyle name="Normal 10 16 11 2 2 2" xfId="31959" xr:uid="{00000000-0005-0000-0000-0000706F0000}"/>
    <cellStyle name="Normal 10 16 11 2 3" xfId="31961" xr:uid="{00000000-0005-0000-0000-0000716F0000}"/>
    <cellStyle name="Normal 10 16 11 2_REKAP IBT" xfId="31963" xr:uid="{00000000-0005-0000-0000-0000726F0000}"/>
    <cellStyle name="Normal 10 16 11 3" xfId="31965" xr:uid="{00000000-0005-0000-0000-0000736F0000}"/>
    <cellStyle name="Normal 10 16 11 3 2" xfId="31967" xr:uid="{00000000-0005-0000-0000-0000746F0000}"/>
    <cellStyle name="Normal 10 16 11 3 2 2" xfId="31969" xr:uid="{00000000-0005-0000-0000-0000756F0000}"/>
    <cellStyle name="Normal 10 16 11 3 3" xfId="1992" xr:uid="{00000000-0005-0000-0000-0000766F0000}"/>
    <cellStyle name="Normal 10 16 11 3_REKAP IBT" xfId="15537" xr:uid="{00000000-0005-0000-0000-0000776F0000}"/>
    <cellStyle name="Normal 10 16 11 4" xfId="9749" xr:uid="{00000000-0005-0000-0000-0000786F0000}"/>
    <cellStyle name="Normal 10 16 11 4 2" xfId="31971" xr:uid="{00000000-0005-0000-0000-0000796F0000}"/>
    <cellStyle name="Normal 10 16 11 5" xfId="9752" xr:uid="{00000000-0005-0000-0000-00007A6F0000}"/>
    <cellStyle name="Normal 10 16 11_REKAP IBT" xfId="31973" xr:uid="{00000000-0005-0000-0000-00007B6F0000}"/>
    <cellStyle name="Normal 10 16 12" xfId="6361" xr:uid="{00000000-0005-0000-0000-00007C6F0000}"/>
    <cellStyle name="Normal 10 16 12 2" xfId="6364" xr:uid="{00000000-0005-0000-0000-00007D6F0000}"/>
    <cellStyle name="Normal 10 16 12 2 2" xfId="31975" xr:uid="{00000000-0005-0000-0000-00007E6F0000}"/>
    <cellStyle name="Normal 10 16 12 3" xfId="31977" xr:uid="{00000000-0005-0000-0000-00007F6F0000}"/>
    <cellStyle name="Normal 10 16 12_REKAP IBT" xfId="10568" xr:uid="{00000000-0005-0000-0000-0000806F0000}"/>
    <cellStyle name="Normal 10 16 13" xfId="3471" xr:uid="{00000000-0005-0000-0000-0000816F0000}"/>
    <cellStyle name="Normal 10 16 13 2" xfId="31980" xr:uid="{00000000-0005-0000-0000-0000826F0000}"/>
    <cellStyle name="Normal 10 16 13 2 2" xfId="31982" xr:uid="{00000000-0005-0000-0000-0000836F0000}"/>
    <cellStyle name="Normal 10 16 13 3" xfId="29490" xr:uid="{00000000-0005-0000-0000-0000846F0000}"/>
    <cellStyle name="Normal 10 16 13_REKAP IBT" xfId="31984" xr:uid="{00000000-0005-0000-0000-0000856F0000}"/>
    <cellStyle name="Normal 10 16 14" xfId="6367" xr:uid="{00000000-0005-0000-0000-0000866F0000}"/>
    <cellStyle name="Normal 10 16 14 2" xfId="9413" xr:uid="{00000000-0005-0000-0000-0000876F0000}"/>
    <cellStyle name="Normal 10 16 15" xfId="6370" xr:uid="{00000000-0005-0000-0000-0000886F0000}"/>
    <cellStyle name="Normal 10 16 2" xfId="31986" xr:uid="{00000000-0005-0000-0000-0000896F0000}"/>
    <cellStyle name="Normal 10 16 2 2" xfId="23537" xr:uid="{00000000-0005-0000-0000-00008A6F0000}"/>
    <cellStyle name="Normal 10 16 2 2 2" xfId="23540" xr:uid="{00000000-0005-0000-0000-00008B6F0000}"/>
    <cellStyle name="Normal 10 16 2 2 2 2" xfId="23544" xr:uid="{00000000-0005-0000-0000-00008C6F0000}"/>
    <cellStyle name="Normal 10 16 2 2 3" xfId="23321" xr:uid="{00000000-0005-0000-0000-00008D6F0000}"/>
    <cellStyle name="Normal 10 16 2 2_REKAP IBT" xfId="15500" xr:uid="{00000000-0005-0000-0000-00008E6F0000}"/>
    <cellStyle name="Normal 10 16 2 3" xfId="23556" xr:uid="{00000000-0005-0000-0000-00008F6F0000}"/>
    <cellStyle name="Normal 10 16 2 3 2" xfId="2064" xr:uid="{00000000-0005-0000-0000-0000906F0000}"/>
    <cellStyle name="Normal 10 16 2 3 2 2" xfId="23559" xr:uid="{00000000-0005-0000-0000-0000916F0000}"/>
    <cellStyle name="Normal 10 16 2 3 3" xfId="23564" xr:uid="{00000000-0005-0000-0000-0000926F0000}"/>
    <cellStyle name="Normal 10 16 2 3_REKAP IBT" xfId="16175" xr:uid="{00000000-0005-0000-0000-0000936F0000}"/>
    <cellStyle name="Normal 10 16 2 4" xfId="23569" xr:uid="{00000000-0005-0000-0000-0000946F0000}"/>
    <cellStyle name="Normal 10 16 2 4 2" xfId="23572" xr:uid="{00000000-0005-0000-0000-0000956F0000}"/>
    <cellStyle name="Normal 10 16 2 5" xfId="23575" xr:uid="{00000000-0005-0000-0000-0000966F0000}"/>
    <cellStyle name="Normal 10 16 2_REKAP IBT" xfId="20677" xr:uid="{00000000-0005-0000-0000-0000976F0000}"/>
    <cellStyle name="Normal 10 16 3" xfId="31988" xr:uid="{00000000-0005-0000-0000-0000986F0000}"/>
    <cellStyle name="Normal 10 16 3 2" xfId="31990" xr:uid="{00000000-0005-0000-0000-0000996F0000}"/>
    <cellStyle name="Normal 10 16 3 2 2" xfId="25397" xr:uid="{00000000-0005-0000-0000-00009A6F0000}"/>
    <cellStyle name="Normal 10 16 3 2 2 2" xfId="25400" xr:uid="{00000000-0005-0000-0000-00009B6F0000}"/>
    <cellStyle name="Normal 10 16 3 2 3" xfId="25414" xr:uid="{00000000-0005-0000-0000-00009C6F0000}"/>
    <cellStyle name="Normal 10 16 3 2_REKAP IBT" xfId="25388" xr:uid="{00000000-0005-0000-0000-00009D6F0000}"/>
    <cellStyle name="Normal 10 16 3 3" xfId="31992" xr:uid="{00000000-0005-0000-0000-00009E6F0000}"/>
    <cellStyle name="Normal 10 16 3 3 2" xfId="26762" xr:uid="{00000000-0005-0000-0000-00009F6F0000}"/>
    <cellStyle name="Normal 10 16 3 3 2 2" xfId="26765" xr:uid="{00000000-0005-0000-0000-0000A06F0000}"/>
    <cellStyle name="Normal 10 16 3 3 3" xfId="3448" xr:uid="{00000000-0005-0000-0000-0000A16F0000}"/>
    <cellStyle name="Normal 10 16 3 3_REKAP IBT" xfId="31994" xr:uid="{00000000-0005-0000-0000-0000A26F0000}"/>
    <cellStyle name="Normal 10 16 3 4" xfId="31996" xr:uid="{00000000-0005-0000-0000-0000A36F0000}"/>
    <cellStyle name="Normal 10 16 3 4 2" xfId="26787" xr:uid="{00000000-0005-0000-0000-0000A46F0000}"/>
    <cellStyle name="Normal 10 16 3 5" xfId="31998" xr:uid="{00000000-0005-0000-0000-0000A56F0000}"/>
    <cellStyle name="Normal 10 16 3_REKAP IBT" xfId="32000" xr:uid="{00000000-0005-0000-0000-0000A66F0000}"/>
    <cellStyle name="Normal 10 16 4" xfId="32002" xr:uid="{00000000-0005-0000-0000-0000A76F0000}"/>
    <cellStyle name="Normal 10 16 4 2" xfId="11274" xr:uid="{00000000-0005-0000-0000-0000A86F0000}"/>
    <cellStyle name="Normal 10 16 4 2 2" xfId="25644" xr:uid="{00000000-0005-0000-0000-0000A96F0000}"/>
    <cellStyle name="Normal 10 16 4 2 2 2" xfId="25647" xr:uid="{00000000-0005-0000-0000-0000AA6F0000}"/>
    <cellStyle name="Normal 10 16 4 2 3" xfId="25653" xr:uid="{00000000-0005-0000-0000-0000AB6F0000}"/>
    <cellStyle name="Normal 10 16 4 2_REKAP IBT" xfId="32004" xr:uid="{00000000-0005-0000-0000-0000AC6F0000}"/>
    <cellStyle name="Normal 10 16 4 3" xfId="32006" xr:uid="{00000000-0005-0000-0000-0000AD6F0000}"/>
    <cellStyle name="Normal 10 16 4 3 2" xfId="32008" xr:uid="{00000000-0005-0000-0000-0000AE6F0000}"/>
    <cellStyle name="Normal 10 16 4 3 2 2" xfId="32010" xr:uid="{00000000-0005-0000-0000-0000AF6F0000}"/>
    <cellStyle name="Normal 10 16 4 3 3" xfId="32012" xr:uid="{00000000-0005-0000-0000-0000B06F0000}"/>
    <cellStyle name="Normal 10 16 4 3_REKAP IBT" xfId="32014" xr:uid="{00000000-0005-0000-0000-0000B16F0000}"/>
    <cellStyle name="Normal 10 16 4 4" xfId="32016" xr:uid="{00000000-0005-0000-0000-0000B26F0000}"/>
    <cellStyle name="Normal 10 16 4 4 2" xfId="32018" xr:uid="{00000000-0005-0000-0000-0000B36F0000}"/>
    <cellStyle name="Normal 10 16 4 5" xfId="32020" xr:uid="{00000000-0005-0000-0000-0000B46F0000}"/>
    <cellStyle name="Normal 10 16 4_REKAP IBT" xfId="19985" xr:uid="{00000000-0005-0000-0000-0000B56F0000}"/>
    <cellStyle name="Normal 10 16 5" xfId="32022" xr:uid="{00000000-0005-0000-0000-0000B66F0000}"/>
    <cellStyle name="Normal 10 16 5 2" xfId="32024" xr:uid="{00000000-0005-0000-0000-0000B76F0000}"/>
    <cellStyle name="Normal 10 16 5 2 2" xfId="25897" xr:uid="{00000000-0005-0000-0000-0000B86F0000}"/>
    <cellStyle name="Normal 10 16 5 2 2 2" xfId="25902" xr:uid="{00000000-0005-0000-0000-0000B96F0000}"/>
    <cellStyle name="Normal 10 16 5 2 3" xfId="25914" xr:uid="{00000000-0005-0000-0000-0000BA6F0000}"/>
    <cellStyle name="Normal 10 16 5 2_REKAP IBT" xfId="29974" xr:uid="{00000000-0005-0000-0000-0000BB6F0000}"/>
    <cellStyle name="Normal 10 16 5 3" xfId="32026" xr:uid="{00000000-0005-0000-0000-0000BC6F0000}"/>
    <cellStyle name="Normal 10 16 5 3 2" xfId="32028" xr:uid="{00000000-0005-0000-0000-0000BD6F0000}"/>
    <cellStyle name="Normal 10 16 5 3 2 2" xfId="32030" xr:uid="{00000000-0005-0000-0000-0000BE6F0000}"/>
    <cellStyle name="Normal 10 16 5 3 3" xfId="32032" xr:uid="{00000000-0005-0000-0000-0000BF6F0000}"/>
    <cellStyle name="Normal 10 16 5 3_REKAP IBT" xfId="30560" xr:uid="{00000000-0005-0000-0000-0000C06F0000}"/>
    <cellStyle name="Normal 10 16 5 4" xfId="32034" xr:uid="{00000000-0005-0000-0000-0000C16F0000}"/>
    <cellStyle name="Normal 10 16 5 4 2" xfId="32036" xr:uid="{00000000-0005-0000-0000-0000C26F0000}"/>
    <cellStyle name="Normal 10 16 5 5" xfId="32038" xr:uid="{00000000-0005-0000-0000-0000C36F0000}"/>
    <cellStyle name="Normal 10 16 5_REKAP IBT" xfId="32041" xr:uid="{00000000-0005-0000-0000-0000C46F0000}"/>
    <cellStyle name="Normal 10 16 6" xfId="32043" xr:uid="{00000000-0005-0000-0000-0000C56F0000}"/>
    <cellStyle name="Normal 10 16 6 2" xfId="32045" xr:uid="{00000000-0005-0000-0000-0000C66F0000}"/>
    <cellStyle name="Normal 10 16 6 2 2" xfId="32047" xr:uid="{00000000-0005-0000-0000-0000C76F0000}"/>
    <cellStyle name="Normal 10 16 6 2 2 2" xfId="32049" xr:uid="{00000000-0005-0000-0000-0000C86F0000}"/>
    <cellStyle name="Normal 10 16 6 2 3" xfId="32051" xr:uid="{00000000-0005-0000-0000-0000C96F0000}"/>
    <cellStyle name="Normal 10 16 6 2_REKAP IBT" xfId="30444" xr:uid="{00000000-0005-0000-0000-0000CA6F0000}"/>
    <cellStyle name="Normal 10 16 6 3" xfId="32053" xr:uid="{00000000-0005-0000-0000-0000CB6F0000}"/>
    <cellStyle name="Normal 10 16 6 3 2" xfId="32055" xr:uid="{00000000-0005-0000-0000-0000CC6F0000}"/>
    <cellStyle name="Normal 10 16 6 3 2 2" xfId="32057" xr:uid="{00000000-0005-0000-0000-0000CD6F0000}"/>
    <cellStyle name="Normal 10 16 6 3 3" xfId="32059" xr:uid="{00000000-0005-0000-0000-0000CE6F0000}"/>
    <cellStyle name="Normal 10 16 6 3_REKAP IBT" xfId="9440" xr:uid="{00000000-0005-0000-0000-0000CF6F0000}"/>
    <cellStyle name="Normal 10 16 6 4" xfId="27601" xr:uid="{00000000-0005-0000-0000-0000D06F0000}"/>
    <cellStyle name="Normal 10 16 6 4 2" xfId="32061" xr:uid="{00000000-0005-0000-0000-0000D16F0000}"/>
    <cellStyle name="Normal 10 16 6 5" xfId="32063" xr:uid="{00000000-0005-0000-0000-0000D26F0000}"/>
    <cellStyle name="Normal 10 16 6_REKAP IBT" xfId="32065" xr:uid="{00000000-0005-0000-0000-0000D36F0000}"/>
    <cellStyle name="Normal 10 16 7" xfId="32067" xr:uid="{00000000-0005-0000-0000-0000D46F0000}"/>
    <cellStyle name="Normal 10 16 7 2" xfId="23870" xr:uid="{00000000-0005-0000-0000-0000D56F0000}"/>
    <cellStyle name="Normal 10 16 7 2 2" xfId="23873" xr:uid="{00000000-0005-0000-0000-0000D66F0000}"/>
    <cellStyle name="Normal 10 16 7 2 2 2" xfId="12560" xr:uid="{00000000-0005-0000-0000-0000D76F0000}"/>
    <cellStyle name="Normal 10 16 7 2 3" xfId="23876" xr:uid="{00000000-0005-0000-0000-0000D86F0000}"/>
    <cellStyle name="Normal 10 16 7 2_REKAP IBT" xfId="23880" xr:uid="{00000000-0005-0000-0000-0000D96F0000}"/>
    <cellStyle name="Normal 10 16 7 3" xfId="19055" xr:uid="{00000000-0005-0000-0000-0000DA6F0000}"/>
    <cellStyle name="Normal 10 16 7 3 2" xfId="23884" xr:uid="{00000000-0005-0000-0000-0000DB6F0000}"/>
    <cellStyle name="Normal 10 16 7 3 2 2" xfId="13098" xr:uid="{00000000-0005-0000-0000-0000DC6F0000}"/>
    <cellStyle name="Normal 10 16 7 3 3" xfId="23887" xr:uid="{00000000-0005-0000-0000-0000DD6F0000}"/>
    <cellStyle name="Normal 10 16 7 3_REKAP IBT" xfId="23891" xr:uid="{00000000-0005-0000-0000-0000DE6F0000}"/>
    <cellStyle name="Normal 10 16 7 4" xfId="23895" xr:uid="{00000000-0005-0000-0000-0000DF6F0000}"/>
    <cellStyle name="Normal 10 16 7 4 2" xfId="23898" xr:uid="{00000000-0005-0000-0000-0000E06F0000}"/>
    <cellStyle name="Normal 10 16 7 5" xfId="23901" xr:uid="{00000000-0005-0000-0000-0000E16F0000}"/>
    <cellStyle name="Normal 10 16 7_REKAP IBT" xfId="22089" xr:uid="{00000000-0005-0000-0000-0000E26F0000}"/>
    <cellStyle name="Normal 10 16 8" xfId="11545" xr:uid="{00000000-0005-0000-0000-0000E36F0000}"/>
    <cellStyle name="Normal 10 16 8 2" xfId="9957" xr:uid="{00000000-0005-0000-0000-0000E46F0000}"/>
    <cellStyle name="Normal 10 16 8 2 2" xfId="29550" xr:uid="{00000000-0005-0000-0000-0000E56F0000}"/>
    <cellStyle name="Normal 10 16 8 2 2 2" xfId="32069" xr:uid="{00000000-0005-0000-0000-0000E66F0000}"/>
    <cellStyle name="Normal 10 16 8 2 3" xfId="32071" xr:uid="{00000000-0005-0000-0000-0000E76F0000}"/>
    <cellStyle name="Normal 10 16 8 2_REKAP IBT" xfId="32073" xr:uid="{00000000-0005-0000-0000-0000E86F0000}"/>
    <cellStyle name="Normal 10 16 8 3" xfId="32075" xr:uid="{00000000-0005-0000-0000-0000E96F0000}"/>
    <cellStyle name="Normal 10 16 8 3 2" xfId="27024" xr:uid="{00000000-0005-0000-0000-0000EA6F0000}"/>
    <cellStyle name="Normal 10 16 8 3 2 2" xfId="27028" xr:uid="{00000000-0005-0000-0000-0000EB6F0000}"/>
    <cellStyle name="Normal 10 16 8 3 3" xfId="27037" xr:uid="{00000000-0005-0000-0000-0000EC6F0000}"/>
    <cellStyle name="Normal 10 16 8 3_REKAP IBT" xfId="3919" xr:uid="{00000000-0005-0000-0000-0000ED6F0000}"/>
    <cellStyle name="Normal 10 16 8 4" xfId="32077" xr:uid="{00000000-0005-0000-0000-0000EE6F0000}"/>
    <cellStyle name="Normal 10 16 8 4 2" xfId="27056" xr:uid="{00000000-0005-0000-0000-0000EF6F0000}"/>
    <cellStyle name="Normal 10 16 8 5" xfId="32079" xr:uid="{00000000-0005-0000-0000-0000F06F0000}"/>
    <cellStyle name="Normal 10 16 8_REKAP IBT" xfId="23915" xr:uid="{00000000-0005-0000-0000-0000F16F0000}"/>
    <cellStyle name="Normal 10 16 9" xfId="32081" xr:uid="{00000000-0005-0000-0000-0000F26F0000}"/>
    <cellStyle name="Normal 10 16 9 2" xfId="32083" xr:uid="{00000000-0005-0000-0000-0000F36F0000}"/>
    <cellStyle name="Normal 10 16 9 2 2" xfId="4797" xr:uid="{00000000-0005-0000-0000-0000F46F0000}"/>
    <cellStyle name="Normal 10 16 9 2 2 2" xfId="32085" xr:uid="{00000000-0005-0000-0000-0000F56F0000}"/>
    <cellStyle name="Normal 10 16 9 2 3" xfId="32087" xr:uid="{00000000-0005-0000-0000-0000F66F0000}"/>
    <cellStyle name="Normal 10 16 9 2_REKAP IBT" xfId="32089" xr:uid="{00000000-0005-0000-0000-0000F76F0000}"/>
    <cellStyle name="Normal 10 16 9 3" xfId="32091" xr:uid="{00000000-0005-0000-0000-0000F86F0000}"/>
    <cellStyle name="Normal 10 16 9 3 2" xfId="32093" xr:uid="{00000000-0005-0000-0000-0000F96F0000}"/>
    <cellStyle name="Normal 10 16 9 3 2 2" xfId="32095" xr:uid="{00000000-0005-0000-0000-0000FA6F0000}"/>
    <cellStyle name="Normal 10 16 9 3 3" xfId="32097" xr:uid="{00000000-0005-0000-0000-0000FB6F0000}"/>
    <cellStyle name="Normal 10 16 9 3_REKAP IBT" xfId="32099" xr:uid="{00000000-0005-0000-0000-0000FC6F0000}"/>
    <cellStyle name="Normal 10 16 9 4" xfId="5411" xr:uid="{00000000-0005-0000-0000-0000FD6F0000}"/>
    <cellStyle name="Normal 10 16 9 4 2" xfId="5415" xr:uid="{00000000-0005-0000-0000-0000FE6F0000}"/>
    <cellStyle name="Normal 10 16 9 5" xfId="2896" xr:uid="{00000000-0005-0000-0000-0000FF6F0000}"/>
    <cellStyle name="Normal 10 16 9_REKAP IBT" xfId="32103" xr:uid="{00000000-0005-0000-0000-000000700000}"/>
    <cellStyle name="Normal 10 16_REKAP IBT" xfId="31449" xr:uid="{00000000-0005-0000-0000-000001700000}"/>
    <cellStyle name="Normal 10 17" xfId="32105" xr:uid="{00000000-0005-0000-0000-000002700000}"/>
    <cellStyle name="Normal 10 17 10" xfId="32107" xr:uid="{00000000-0005-0000-0000-000003700000}"/>
    <cellStyle name="Normal 10 17 10 2" xfId="32109" xr:uid="{00000000-0005-0000-0000-000004700000}"/>
    <cellStyle name="Normal 10 17 10 2 2" xfId="25486" xr:uid="{00000000-0005-0000-0000-000005700000}"/>
    <cellStyle name="Normal 10 17 10 2 2 2" xfId="22237" xr:uid="{00000000-0005-0000-0000-000006700000}"/>
    <cellStyle name="Normal 10 17 10 2 3" xfId="25490" xr:uid="{00000000-0005-0000-0000-000007700000}"/>
    <cellStyle name="Normal 10 17 10 2_REKAP IBT" xfId="7065" xr:uid="{00000000-0005-0000-0000-000008700000}"/>
    <cellStyle name="Normal 10 17 10 3" xfId="23577" xr:uid="{00000000-0005-0000-0000-000009700000}"/>
    <cellStyle name="Normal 10 17 10 3 2" xfId="25502" xr:uid="{00000000-0005-0000-0000-00000A700000}"/>
    <cellStyle name="Normal 10 17 10 3 2 2" xfId="25505" xr:uid="{00000000-0005-0000-0000-00000B700000}"/>
    <cellStyle name="Normal 10 17 10 3 3" xfId="25508" xr:uid="{00000000-0005-0000-0000-00000C700000}"/>
    <cellStyle name="Normal 10 17 10 3_REKAP IBT" xfId="32112" xr:uid="{00000000-0005-0000-0000-00000D700000}"/>
    <cellStyle name="Normal 10 17 10 4" xfId="32113" xr:uid="{00000000-0005-0000-0000-00000E700000}"/>
    <cellStyle name="Normal 10 17 10 4 2" xfId="25532" xr:uid="{00000000-0005-0000-0000-00000F700000}"/>
    <cellStyle name="Normal 10 17 10 5" xfId="32114" xr:uid="{00000000-0005-0000-0000-000010700000}"/>
    <cellStyle name="Normal 10 17 10_REKAP IBT" xfId="32115" xr:uid="{00000000-0005-0000-0000-000011700000}"/>
    <cellStyle name="Normal 10 17 11" xfId="32116" xr:uid="{00000000-0005-0000-0000-000012700000}"/>
    <cellStyle name="Normal 10 17 11 2" xfId="32117" xr:uid="{00000000-0005-0000-0000-000013700000}"/>
    <cellStyle name="Normal 10 17 11 2 2" xfId="25723" xr:uid="{00000000-0005-0000-0000-000014700000}"/>
    <cellStyle name="Normal 10 17 11 2 2 2" xfId="25726" xr:uid="{00000000-0005-0000-0000-000015700000}"/>
    <cellStyle name="Normal 10 17 11 2 3" xfId="25729" xr:uid="{00000000-0005-0000-0000-000016700000}"/>
    <cellStyle name="Normal 10 17 11 2_REKAP IBT" xfId="17836" xr:uid="{00000000-0005-0000-0000-000017700000}"/>
    <cellStyle name="Normal 10 17 11 3" xfId="12967" xr:uid="{00000000-0005-0000-0000-000018700000}"/>
    <cellStyle name="Normal 10 17 11 3 2" xfId="25745" xr:uid="{00000000-0005-0000-0000-000019700000}"/>
    <cellStyle name="Normal 10 17 11 3 2 2" xfId="25748" xr:uid="{00000000-0005-0000-0000-00001A700000}"/>
    <cellStyle name="Normal 10 17 11 3 3" xfId="25750" xr:uid="{00000000-0005-0000-0000-00001B700000}"/>
    <cellStyle name="Normal 10 17 11 3_REKAP IBT" xfId="8042" xr:uid="{00000000-0005-0000-0000-00001C700000}"/>
    <cellStyle name="Normal 10 17 11 4" xfId="10706" xr:uid="{00000000-0005-0000-0000-00001D700000}"/>
    <cellStyle name="Normal 10 17 11 4 2" xfId="25761" xr:uid="{00000000-0005-0000-0000-00001E700000}"/>
    <cellStyle name="Normal 10 17 11 5" xfId="10708" xr:uid="{00000000-0005-0000-0000-00001F700000}"/>
    <cellStyle name="Normal 10 17 11_REKAP IBT" xfId="32118" xr:uid="{00000000-0005-0000-0000-000020700000}"/>
    <cellStyle name="Normal 10 17 12" xfId="32119" xr:uid="{00000000-0005-0000-0000-000021700000}"/>
    <cellStyle name="Normal 10 17 12 2" xfId="11002" xr:uid="{00000000-0005-0000-0000-000022700000}"/>
    <cellStyle name="Normal 10 17 12 2 2" xfId="26166" xr:uid="{00000000-0005-0000-0000-000023700000}"/>
    <cellStyle name="Normal 10 17 12 3" xfId="32120" xr:uid="{00000000-0005-0000-0000-000024700000}"/>
    <cellStyle name="Normal 10 17 12_REKAP IBT" xfId="23708" xr:uid="{00000000-0005-0000-0000-000025700000}"/>
    <cellStyle name="Normal 10 17 13" xfId="32121" xr:uid="{00000000-0005-0000-0000-000026700000}"/>
    <cellStyle name="Normal 10 17 13 2" xfId="32122" xr:uid="{00000000-0005-0000-0000-000027700000}"/>
    <cellStyle name="Normal 10 17 13 2 2" xfId="26209" xr:uid="{00000000-0005-0000-0000-000028700000}"/>
    <cellStyle name="Normal 10 17 13 3" xfId="30969" xr:uid="{00000000-0005-0000-0000-000029700000}"/>
    <cellStyle name="Normal 10 17 13_REKAP IBT" xfId="22129" xr:uid="{00000000-0005-0000-0000-00002A700000}"/>
    <cellStyle name="Normal 10 17 14" xfId="32123" xr:uid="{00000000-0005-0000-0000-00002B700000}"/>
    <cellStyle name="Normal 10 17 14 2" xfId="10335" xr:uid="{00000000-0005-0000-0000-00002C700000}"/>
    <cellStyle name="Normal 10 17 15" xfId="14634" xr:uid="{00000000-0005-0000-0000-00002D700000}"/>
    <cellStyle name="Normal 10 17 2" xfId="32124" xr:uid="{00000000-0005-0000-0000-00002E700000}"/>
    <cellStyle name="Normal 10 17 2 2" xfId="24963" xr:uid="{00000000-0005-0000-0000-00002F700000}"/>
    <cellStyle name="Normal 10 17 2 2 2" xfId="24968" xr:uid="{00000000-0005-0000-0000-000030700000}"/>
    <cellStyle name="Normal 10 17 2 2 2 2" xfId="24971" xr:uid="{00000000-0005-0000-0000-000031700000}"/>
    <cellStyle name="Normal 10 17 2 2 3" xfId="23335" xr:uid="{00000000-0005-0000-0000-000032700000}"/>
    <cellStyle name="Normal 10 17 2 2_REKAP IBT" xfId="24977" xr:uid="{00000000-0005-0000-0000-000033700000}"/>
    <cellStyle name="Normal 10 17 2 3" xfId="24980" xr:uid="{00000000-0005-0000-0000-000034700000}"/>
    <cellStyle name="Normal 10 17 2 3 2" xfId="24983" xr:uid="{00000000-0005-0000-0000-000035700000}"/>
    <cellStyle name="Normal 10 17 2 3 2 2" xfId="24985" xr:uid="{00000000-0005-0000-0000-000036700000}"/>
    <cellStyle name="Normal 10 17 2 3 3" xfId="24987" xr:uid="{00000000-0005-0000-0000-000037700000}"/>
    <cellStyle name="Normal 10 17 2 3_REKAP IBT" xfId="24992" xr:uid="{00000000-0005-0000-0000-000038700000}"/>
    <cellStyle name="Normal 10 17 2 4" xfId="24995" xr:uid="{00000000-0005-0000-0000-000039700000}"/>
    <cellStyle name="Normal 10 17 2 4 2" xfId="24997" xr:uid="{00000000-0005-0000-0000-00003A700000}"/>
    <cellStyle name="Normal 10 17 2 5" xfId="24999" xr:uid="{00000000-0005-0000-0000-00003B700000}"/>
    <cellStyle name="Normal 10 17 2_REKAP IBT" xfId="32126" xr:uid="{00000000-0005-0000-0000-00003C700000}"/>
    <cellStyle name="Normal 10 17 3" xfId="32128" xr:uid="{00000000-0005-0000-0000-00003D700000}"/>
    <cellStyle name="Normal 10 17 3 2" xfId="32130" xr:uid="{00000000-0005-0000-0000-00003E700000}"/>
    <cellStyle name="Normal 10 17 3 2 2" xfId="32132" xr:uid="{00000000-0005-0000-0000-00003F700000}"/>
    <cellStyle name="Normal 10 17 3 2 2 2" xfId="32134" xr:uid="{00000000-0005-0000-0000-000040700000}"/>
    <cellStyle name="Normal 10 17 3 2 3" xfId="32135" xr:uid="{00000000-0005-0000-0000-000041700000}"/>
    <cellStyle name="Normal 10 17 3 2_REKAP IBT" xfId="32136" xr:uid="{00000000-0005-0000-0000-000042700000}"/>
    <cellStyle name="Normal 10 17 3 3" xfId="32137" xr:uid="{00000000-0005-0000-0000-000043700000}"/>
    <cellStyle name="Normal 10 17 3 3 2" xfId="32139" xr:uid="{00000000-0005-0000-0000-000044700000}"/>
    <cellStyle name="Normal 10 17 3 3 2 2" xfId="30148" xr:uid="{00000000-0005-0000-0000-000045700000}"/>
    <cellStyle name="Normal 10 17 3 3 3" xfId="32140" xr:uid="{00000000-0005-0000-0000-000046700000}"/>
    <cellStyle name="Normal 10 17 3 3_REKAP IBT" xfId="8822" xr:uid="{00000000-0005-0000-0000-000047700000}"/>
    <cellStyle name="Normal 10 17 3 4" xfId="32141" xr:uid="{00000000-0005-0000-0000-000048700000}"/>
    <cellStyle name="Normal 10 17 3 4 2" xfId="32142" xr:uid="{00000000-0005-0000-0000-000049700000}"/>
    <cellStyle name="Normal 10 17 3 5" xfId="32144" xr:uid="{00000000-0005-0000-0000-00004A700000}"/>
    <cellStyle name="Normal 10 17 3_REKAP IBT" xfId="14306" xr:uid="{00000000-0005-0000-0000-00004B700000}"/>
    <cellStyle name="Normal 10 17 4" xfId="32145" xr:uid="{00000000-0005-0000-0000-00004C700000}"/>
    <cellStyle name="Normal 10 17 4 2" xfId="32147" xr:uid="{00000000-0005-0000-0000-00004D700000}"/>
    <cellStyle name="Normal 10 17 4 2 2" xfId="32149" xr:uid="{00000000-0005-0000-0000-00004E700000}"/>
    <cellStyle name="Normal 10 17 4 2 2 2" xfId="32150" xr:uid="{00000000-0005-0000-0000-00004F700000}"/>
    <cellStyle name="Normal 10 17 4 2 3" xfId="32151" xr:uid="{00000000-0005-0000-0000-000050700000}"/>
    <cellStyle name="Normal 10 17 4 2_REKAP IBT" xfId="5869" xr:uid="{00000000-0005-0000-0000-000051700000}"/>
    <cellStyle name="Normal 10 17 4 3" xfId="32152" xr:uid="{00000000-0005-0000-0000-000052700000}"/>
    <cellStyle name="Normal 10 17 4 3 2" xfId="32153" xr:uid="{00000000-0005-0000-0000-000053700000}"/>
    <cellStyle name="Normal 10 17 4 3 2 2" xfId="32154" xr:uid="{00000000-0005-0000-0000-000054700000}"/>
    <cellStyle name="Normal 10 17 4 3 3" xfId="22196" xr:uid="{00000000-0005-0000-0000-000055700000}"/>
    <cellStyle name="Normal 10 17 4 3_REKAP IBT" xfId="17766" xr:uid="{00000000-0005-0000-0000-000056700000}"/>
    <cellStyle name="Normal 10 17 4 4" xfId="29359" xr:uid="{00000000-0005-0000-0000-000057700000}"/>
    <cellStyle name="Normal 10 17 4 4 2" xfId="32155" xr:uid="{00000000-0005-0000-0000-000058700000}"/>
    <cellStyle name="Normal 10 17 4 5" xfId="32156" xr:uid="{00000000-0005-0000-0000-000059700000}"/>
    <cellStyle name="Normal 10 17 4_REKAP IBT" xfId="25881" xr:uid="{00000000-0005-0000-0000-00005A700000}"/>
    <cellStyle name="Normal 10 17 5" xfId="32157" xr:uid="{00000000-0005-0000-0000-00005B700000}"/>
    <cellStyle name="Normal 10 17 5 2" xfId="30449" xr:uid="{00000000-0005-0000-0000-00005C700000}"/>
    <cellStyle name="Normal 10 17 5 2 2" xfId="32159" xr:uid="{00000000-0005-0000-0000-00005D700000}"/>
    <cellStyle name="Normal 10 17 5 2 2 2" xfId="32162" xr:uid="{00000000-0005-0000-0000-00005E700000}"/>
    <cellStyle name="Normal 10 17 5 2 3" xfId="32163" xr:uid="{00000000-0005-0000-0000-00005F700000}"/>
    <cellStyle name="Normal 10 17 5 2_REKAP IBT" xfId="32164" xr:uid="{00000000-0005-0000-0000-000060700000}"/>
    <cellStyle name="Normal 10 17 5 3" xfId="32165" xr:uid="{00000000-0005-0000-0000-000061700000}"/>
    <cellStyle name="Normal 10 17 5 3 2" xfId="32166" xr:uid="{00000000-0005-0000-0000-000062700000}"/>
    <cellStyle name="Normal 10 17 5 3 2 2" xfId="8324" xr:uid="{00000000-0005-0000-0000-000063700000}"/>
    <cellStyle name="Normal 10 17 5 3 3" xfId="32167" xr:uid="{00000000-0005-0000-0000-000064700000}"/>
    <cellStyle name="Normal 10 17 5 3_REKAP IBT" xfId="32168" xr:uid="{00000000-0005-0000-0000-000065700000}"/>
    <cellStyle name="Normal 10 17 5 4" xfId="32169" xr:uid="{00000000-0005-0000-0000-000066700000}"/>
    <cellStyle name="Normal 10 17 5 4 2" xfId="32170" xr:uid="{00000000-0005-0000-0000-000067700000}"/>
    <cellStyle name="Normal 10 17 5 5" xfId="32171" xr:uid="{00000000-0005-0000-0000-000068700000}"/>
    <cellStyle name="Normal 10 17 5_REKAP IBT" xfId="15515" xr:uid="{00000000-0005-0000-0000-000069700000}"/>
    <cellStyle name="Normal 10 17 6" xfId="32172" xr:uid="{00000000-0005-0000-0000-00006A700000}"/>
    <cellStyle name="Normal 10 17 6 2" xfId="5120" xr:uid="{00000000-0005-0000-0000-00006B700000}"/>
    <cellStyle name="Normal 10 17 6 2 2" xfId="32173" xr:uid="{00000000-0005-0000-0000-00006C700000}"/>
    <cellStyle name="Normal 10 17 6 2 2 2" xfId="32174" xr:uid="{00000000-0005-0000-0000-00006D700000}"/>
    <cellStyle name="Normal 10 17 6 2 3" xfId="32175" xr:uid="{00000000-0005-0000-0000-00006E700000}"/>
    <cellStyle name="Normal 10 17 6 2_REKAP IBT" xfId="32176" xr:uid="{00000000-0005-0000-0000-00006F700000}"/>
    <cellStyle name="Normal 10 17 6 3" xfId="31122" xr:uid="{00000000-0005-0000-0000-000070700000}"/>
    <cellStyle name="Normal 10 17 6 3 2" xfId="32177" xr:uid="{00000000-0005-0000-0000-000071700000}"/>
    <cellStyle name="Normal 10 17 6 3 2 2" xfId="3177" xr:uid="{00000000-0005-0000-0000-000072700000}"/>
    <cellStyle name="Normal 10 17 6 3 3" xfId="32178" xr:uid="{00000000-0005-0000-0000-000073700000}"/>
    <cellStyle name="Normal 10 17 6 3_REKAP IBT" xfId="32179" xr:uid="{00000000-0005-0000-0000-000074700000}"/>
    <cellStyle name="Normal 10 17 6 4" xfId="27608" xr:uid="{00000000-0005-0000-0000-000075700000}"/>
    <cellStyle name="Normal 10 17 6 4 2" xfId="32180" xr:uid="{00000000-0005-0000-0000-000076700000}"/>
    <cellStyle name="Normal 10 17 6 5" xfId="32181" xr:uid="{00000000-0005-0000-0000-000077700000}"/>
    <cellStyle name="Normal 10 17 6_REKAP IBT" xfId="32182" xr:uid="{00000000-0005-0000-0000-000078700000}"/>
    <cellStyle name="Normal 10 17 7" xfId="9505" xr:uid="{00000000-0005-0000-0000-000079700000}"/>
    <cellStyle name="Normal 10 17 7 2" xfId="25162" xr:uid="{00000000-0005-0000-0000-00007A700000}"/>
    <cellStyle name="Normal 10 17 7 2 2" xfId="25164" xr:uid="{00000000-0005-0000-0000-00007B700000}"/>
    <cellStyle name="Normal 10 17 7 2 2 2" xfId="25166" xr:uid="{00000000-0005-0000-0000-00007C700000}"/>
    <cellStyle name="Normal 10 17 7 2 3" xfId="25168" xr:uid="{00000000-0005-0000-0000-00007D700000}"/>
    <cellStyle name="Normal 10 17 7 2_REKAP IBT" xfId="25172" xr:uid="{00000000-0005-0000-0000-00007E700000}"/>
    <cellStyle name="Normal 10 17 7 3" xfId="25174" xr:uid="{00000000-0005-0000-0000-00007F700000}"/>
    <cellStyle name="Normal 10 17 7 3 2" xfId="25176" xr:uid="{00000000-0005-0000-0000-000080700000}"/>
    <cellStyle name="Normal 10 17 7 3 2 2" xfId="25180" xr:uid="{00000000-0005-0000-0000-000081700000}"/>
    <cellStyle name="Normal 10 17 7 3 3" xfId="25182" xr:uid="{00000000-0005-0000-0000-000082700000}"/>
    <cellStyle name="Normal 10 17 7 3_REKAP IBT" xfId="25185" xr:uid="{00000000-0005-0000-0000-000083700000}"/>
    <cellStyle name="Normal 10 17 7 4" xfId="19587" xr:uid="{00000000-0005-0000-0000-000084700000}"/>
    <cellStyle name="Normal 10 17 7 4 2" xfId="25187" xr:uid="{00000000-0005-0000-0000-000085700000}"/>
    <cellStyle name="Normal 10 17 7 5" xfId="25189" xr:uid="{00000000-0005-0000-0000-000086700000}"/>
    <cellStyle name="Normal 10 17 7_REKAP IBT" xfId="14078" xr:uid="{00000000-0005-0000-0000-000087700000}"/>
    <cellStyle name="Normal 10 17 8" xfId="19962" xr:uid="{00000000-0005-0000-0000-000088700000}"/>
    <cellStyle name="Normal 10 17 8 2" xfId="32183" xr:uid="{00000000-0005-0000-0000-000089700000}"/>
    <cellStyle name="Normal 10 17 8 2 2" xfId="32184" xr:uid="{00000000-0005-0000-0000-00008A700000}"/>
    <cellStyle name="Normal 10 17 8 2 2 2" xfId="5378" xr:uid="{00000000-0005-0000-0000-00008B700000}"/>
    <cellStyle name="Normal 10 17 8 2 3" xfId="32185" xr:uid="{00000000-0005-0000-0000-00008C700000}"/>
    <cellStyle name="Normal 10 17 8 2_REKAP IBT" xfId="32186" xr:uid="{00000000-0005-0000-0000-00008D700000}"/>
    <cellStyle name="Normal 10 17 8 3" xfId="32188" xr:uid="{00000000-0005-0000-0000-00008E700000}"/>
    <cellStyle name="Normal 10 17 8 3 2" xfId="32189" xr:uid="{00000000-0005-0000-0000-00008F700000}"/>
    <cellStyle name="Normal 10 17 8 3 2 2" xfId="32190" xr:uid="{00000000-0005-0000-0000-000090700000}"/>
    <cellStyle name="Normal 10 17 8 3 3" xfId="32191" xr:uid="{00000000-0005-0000-0000-000091700000}"/>
    <cellStyle name="Normal 10 17 8 3_REKAP IBT" xfId="32192" xr:uid="{00000000-0005-0000-0000-000092700000}"/>
    <cellStyle name="Normal 10 17 8 4" xfId="32193" xr:uid="{00000000-0005-0000-0000-000093700000}"/>
    <cellStyle name="Normal 10 17 8 4 2" xfId="30679" xr:uid="{00000000-0005-0000-0000-000094700000}"/>
    <cellStyle name="Normal 10 17 8 5" xfId="32194" xr:uid="{00000000-0005-0000-0000-000095700000}"/>
    <cellStyle name="Normal 10 17 8_REKAP IBT" xfId="30007" xr:uid="{00000000-0005-0000-0000-000096700000}"/>
    <cellStyle name="Normal 10 17 9" xfId="32195" xr:uid="{00000000-0005-0000-0000-000097700000}"/>
    <cellStyle name="Normal 10 17 9 2" xfId="32197" xr:uid="{00000000-0005-0000-0000-000098700000}"/>
    <cellStyle name="Normal 10 17 9 2 2" xfId="32198" xr:uid="{00000000-0005-0000-0000-000099700000}"/>
    <cellStyle name="Normal 10 17 9 2 2 2" xfId="32199" xr:uid="{00000000-0005-0000-0000-00009A700000}"/>
    <cellStyle name="Normal 10 17 9 2 3" xfId="32200" xr:uid="{00000000-0005-0000-0000-00009B700000}"/>
    <cellStyle name="Normal 10 17 9 2_REKAP IBT" xfId="32201" xr:uid="{00000000-0005-0000-0000-00009C700000}"/>
    <cellStyle name="Normal 10 17 9 3" xfId="29339" xr:uid="{00000000-0005-0000-0000-00009D700000}"/>
    <cellStyle name="Normal 10 17 9 3 2" xfId="32202" xr:uid="{00000000-0005-0000-0000-00009E700000}"/>
    <cellStyle name="Normal 10 17 9 3 2 2" xfId="32203" xr:uid="{00000000-0005-0000-0000-00009F700000}"/>
    <cellStyle name="Normal 10 17 9 3 3" xfId="32204" xr:uid="{00000000-0005-0000-0000-0000A0700000}"/>
    <cellStyle name="Normal 10 17 9 3_REKAP IBT" xfId="32205" xr:uid="{00000000-0005-0000-0000-0000A1700000}"/>
    <cellStyle name="Normal 10 17 9 4" xfId="5633" xr:uid="{00000000-0005-0000-0000-0000A2700000}"/>
    <cellStyle name="Normal 10 17 9 4 2" xfId="3763" xr:uid="{00000000-0005-0000-0000-0000A3700000}"/>
    <cellStyle name="Normal 10 17 9 5" xfId="5646" xr:uid="{00000000-0005-0000-0000-0000A4700000}"/>
    <cellStyle name="Normal 10 17 9_REKAP IBT" xfId="32206" xr:uid="{00000000-0005-0000-0000-0000A5700000}"/>
    <cellStyle name="Normal 10 17_REKAP IBT" xfId="32207" xr:uid="{00000000-0005-0000-0000-0000A6700000}"/>
    <cellStyle name="Normal 10 18" xfId="32209" xr:uid="{00000000-0005-0000-0000-0000A7700000}"/>
    <cellStyle name="Normal 10 18 10" xfId="32211" xr:uid="{00000000-0005-0000-0000-0000A8700000}"/>
    <cellStyle name="Normal 10 18 10 2" xfId="16817" xr:uid="{00000000-0005-0000-0000-0000A9700000}"/>
    <cellStyle name="Normal 10 18 10 2 2" xfId="32212" xr:uid="{00000000-0005-0000-0000-0000AA700000}"/>
    <cellStyle name="Normal 10 18 10 2 2 2" xfId="32213" xr:uid="{00000000-0005-0000-0000-0000AB700000}"/>
    <cellStyle name="Normal 10 18 10 2 3" xfId="18992" xr:uid="{00000000-0005-0000-0000-0000AC700000}"/>
    <cellStyle name="Normal 10 18 10 2_REKAP IBT" xfId="32214" xr:uid="{00000000-0005-0000-0000-0000AD700000}"/>
    <cellStyle name="Normal 10 18 10 3" xfId="16819" xr:uid="{00000000-0005-0000-0000-0000AE700000}"/>
    <cellStyle name="Normal 10 18 10 3 2" xfId="32215" xr:uid="{00000000-0005-0000-0000-0000AF700000}"/>
    <cellStyle name="Normal 10 18 10 3 2 2" xfId="21735" xr:uid="{00000000-0005-0000-0000-0000B0700000}"/>
    <cellStyle name="Normal 10 18 10 3 3" xfId="18997" xr:uid="{00000000-0005-0000-0000-0000B1700000}"/>
    <cellStyle name="Normal 10 18 10 3_REKAP IBT" xfId="31573" xr:uid="{00000000-0005-0000-0000-0000B2700000}"/>
    <cellStyle name="Normal 10 18 10 4" xfId="5719" xr:uid="{00000000-0005-0000-0000-0000B3700000}"/>
    <cellStyle name="Normal 10 18 10 4 2" xfId="32216" xr:uid="{00000000-0005-0000-0000-0000B4700000}"/>
    <cellStyle name="Normal 10 18 10 5" xfId="16822" xr:uid="{00000000-0005-0000-0000-0000B5700000}"/>
    <cellStyle name="Normal 10 18 10_REKAP IBT" xfId="16539" xr:uid="{00000000-0005-0000-0000-0000B6700000}"/>
    <cellStyle name="Normal 10 18 11" xfId="32217" xr:uid="{00000000-0005-0000-0000-0000B7700000}"/>
    <cellStyle name="Normal 10 18 11 2" xfId="16873" xr:uid="{00000000-0005-0000-0000-0000B8700000}"/>
    <cellStyle name="Normal 10 18 11 2 2" xfId="32218" xr:uid="{00000000-0005-0000-0000-0000B9700000}"/>
    <cellStyle name="Normal 10 18 11 2 2 2" xfId="32219" xr:uid="{00000000-0005-0000-0000-0000BA700000}"/>
    <cellStyle name="Normal 10 18 11 2 3" xfId="32220" xr:uid="{00000000-0005-0000-0000-0000BB700000}"/>
    <cellStyle name="Normal 10 18 11 2_REKAP IBT" xfId="32221" xr:uid="{00000000-0005-0000-0000-0000BC700000}"/>
    <cellStyle name="Normal 10 18 11 3" xfId="16875" xr:uid="{00000000-0005-0000-0000-0000BD700000}"/>
    <cellStyle name="Normal 10 18 11 3 2" xfId="32222" xr:uid="{00000000-0005-0000-0000-0000BE700000}"/>
    <cellStyle name="Normal 10 18 11 3 2 2" xfId="32223" xr:uid="{00000000-0005-0000-0000-0000BF700000}"/>
    <cellStyle name="Normal 10 18 11 3 3" xfId="32224" xr:uid="{00000000-0005-0000-0000-0000C0700000}"/>
    <cellStyle name="Normal 10 18 11 3_REKAP IBT" xfId="32225" xr:uid="{00000000-0005-0000-0000-0000C1700000}"/>
    <cellStyle name="Normal 10 18 11 4" xfId="16877" xr:uid="{00000000-0005-0000-0000-0000C2700000}"/>
    <cellStyle name="Normal 10 18 11 4 2" xfId="32226" xr:uid="{00000000-0005-0000-0000-0000C3700000}"/>
    <cellStyle name="Normal 10 18 11 5" xfId="16879" xr:uid="{00000000-0005-0000-0000-0000C4700000}"/>
    <cellStyle name="Normal 10 18 11_REKAP IBT" xfId="32227" xr:uid="{00000000-0005-0000-0000-0000C5700000}"/>
    <cellStyle name="Normal 10 18 12" xfId="32228" xr:uid="{00000000-0005-0000-0000-0000C6700000}"/>
    <cellStyle name="Normal 10 18 12 2" xfId="16931" xr:uid="{00000000-0005-0000-0000-0000C7700000}"/>
    <cellStyle name="Normal 10 18 12 2 2" xfId="13450" xr:uid="{00000000-0005-0000-0000-0000C8700000}"/>
    <cellStyle name="Normal 10 18 12 3" xfId="3831" xr:uid="{00000000-0005-0000-0000-0000C9700000}"/>
    <cellStyle name="Normal 10 18 12_REKAP IBT" xfId="32229" xr:uid="{00000000-0005-0000-0000-0000CA700000}"/>
    <cellStyle name="Normal 10 18 13" xfId="32230" xr:uid="{00000000-0005-0000-0000-0000CB700000}"/>
    <cellStyle name="Normal 10 18 13 2" xfId="16981" xr:uid="{00000000-0005-0000-0000-0000CC700000}"/>
    <cellStyle name="Normal 10 18 13 2 2" xfId="14023" xr:uid="{00000000-0005-0000-0000-0000CD700000}"/>
    <cellStyle name="Normal 10 18 13 3" xfId="16983" xr:uid="{00000000-0005-0000-0000-0000CE700000}"/>
    <cellStyle name="Normal 10 18 13_REKAP IBT" xfId="20131" xr:uid="{00000000-0005-0000-0000-0000CF700000}"/>
    <cellStyle name="Normal 10 18 14" xfId="32231" xr:uid="{00000000-0005-0000-0000-0000D0700000}"/>
    <cellStyle name="Normal 10 18 14 2" xfId="17031" xr:uid="{00000000-0005-0000-0000-0000D1700000}"/>
    <cellStyle name="Normal 10 18 15" xfId="14734" xr:uid="{00000000-0005-0000-0000-0000D2700000}"/>
    <cellStyle name="Normal 10 18 2" xfId="32232" xr:uid="{00000000-0005-0000-0000-0000D3700000}"/>
    <cellStyle name="Normal 10 18 2 2" xfId="18714" xr:uid="{00000000-0005-0000-0000-0000D4700000}"/>
    <cellStyle name="Normal 10 18 2 2 2" xfId="32234" xr:uid="{00000000-0005-0000-0000-0000D5700000}"/>
    <cellStyle name="Normal 10 18 2 2 2 2" xfId="8555" xr:uid="{00000000-0005-0000-0000-0000D6700000}"/>
    <cellStyle name="Normal 10 18 2 2 3" xfId="23352" xr:uid="{00000000-0005-0000-0000-0000D7700000}"/>
    <cellStyle name="Normal 10 18 2 2_REKAP IBT" xfId="32236" xr:uid="{00000000-0005-0000-0000-0000D8700000}"/>
    <cellStyle name="Normal 10 18 2 3" xfId="32238" xr:uid="{00000000-0005-0000-0000-0000D9700000}"/>
    <cellStyle name="Normal 10 18 2 3 2" xfId="32240" xr:uid="{00000000-0005-0000-0000-0000DA700000}"/>
    <cellStyle name="Normal 10 18 2 3 2 2" xfId="9222" xr:uid="{00000000-0005-0000-0000-0000DB700000}"/>
    <cellStyle name="Normal 10 18 2 3 3" xfId="32241" xr:uid="{00000000-0005-0000-0000-0000DC700000}"/>
    <cellStyle name="Normal 10 18 2 3_REKAP IBT" xfId="32242" xr:uid="{00000000-0005-0000-0000-0000DD700000}"/>
    <cellStyle name="Normal 10 18 2 4" xfId="32243" xr:uid="{00000000-0005-0000-0000-0000DE700000}"/>
    <cellStyle name="Normal 10 18 2 4 2" xfId="32244" xr:uid="{00000000-0005-0000-0000-0000DF700000}"/>
    <cellStyle name="Normal 10 18 2 5" xfId="32245" xr:uid="{00000000-0005-0000-0000-0000E0700000}"/>
    <cellStyle name="Normal 10 18 2_REKAP IBT" xfId="32246" xr:uid="{00000000-0005-0000-0000-0000E1700000}"/>
    <cellStyle name="Normal 10 18 3" xfId="32248" xr:uid="{00000000-0005-0000-0000-0000E2700000}"/>
    <cellStyle name="Normal 10 18 3 2" xfId="32250" xr:uid="{00000000-0005-0000-0000-0000E3700000}"/>
    <cellStyle name="Normal 10 18 3 2 2" xfId="32252" xr:uid="{00000000-0005-0000-0000-0000E4700000}"/>
    <cellStyle name="Normal 10 18 3 2 2 2" xfId="32254" xr:uid="{00000000-0005-0000-0000-0000E5700000}"/>
    <cellStyle name="Normal 10 18 3 2 3" xfId="32255" xr:uid="{00000000-0005-0000-0000-0000E6700000}"/>
    <cellStyle name="Normal 10 18 3 2_REKAP IBT" xfId="27396" xr:uid="{00000000-0005-0000-0000-0000E7700000}"/>
    <cellStyle name="Normal 10 18 3 3" xfId="32256" xr:uid="{00000000-0005-0000-0000-0000E8700000}"/>
    <cellStyle name="Normal 10 18 3 3 2" xfId="32258" xr:uid="{00000000-0005-0000-0000-0000E9700000}"/>
    <cellStyle name="Normal 10 18 3 3 2 2" xfId="32259" xr:uid="{00000000-0005-0000-0000-0000EA700000}"/>
    <cellStyle name="Normal 10 18 3 3 3" xfId="32260" xr:uid="{00000000-0005-0000-0000-0000EB700000}"/>
    <cellStyle name="Normal 10 18 3 3_REKAP IBT" xfId="32261" xr:uid="{00000000-0005-0000-0000-0000EC700000}"/>
    <cellStyle name="Normal 10 18 3 4" xfId="32262" xr:uid="{00000000-0005-0000-0000-0000ED700000}"/>
    <cellStyle name="Normal 10 18 3 4 2" xfId="32263" xr:uid="{00000000-0005-0000-0000-0000EE700000}"/>
    <cellStyle name="Normal 10 18 3 5" xfId="32264" xr:uid="{00000000-0005-0000-0000-0000EF700000}"/>
    <cellStyle name="Normal 10 18 3_REKAP IBT" xfId="32265" xr:uid="{00000000-0005-0000-0000-0000F0700000}"/>
    <cellStyle name="Normal 10 18 4" xfId="32267" xr:uid="{00000000-0005-0000-0000-0000F1700000}"/>
    <cellStyle name="Normal 10 18 4 2" xfId="32270" xr:uid="{00000000-0005-0000-0000-0000F2700000}"/>
    <cellStyle name="Normal 10 18 4 2 2" xfId="32272" xr:uid="{00000000-0005-0000-0000-0000F3700000}"/>
    <cellStyle name="Normal 10 18 4 2 2 2" xfId="32273" xr:uid="{00000000-0005-0000-0000-0000F4700000}"/>
    <cellStyle name="Normal 10 18 4 2 3" xfId="32274" xr:uid="{00000000-0005-0000-0000-0000F5700000}"/>
    <cellStyle name="Normal 10 18 4 2_REKAP IBT" xfId="32275" xr:uid="{00000000-0005-0000-0000-0000F6700000}"/>
    <cellStyle name="Normal 10 18 4 3" xfId="32276" xr:uid="{00000000-0005-0000-0000-0000F7700000}"/>
    <cellStyle name="Normal 10 18 4 3 2" xfId="32277" xr:uid="{00000000-0005-0000-0000-0000F8700000}"/>
    <cellStyle name="Normal 10 18 4 3 2 2" xfId="32278" xr:uid="{00000000-0005-0000-0000-0000F9700000}"/>
    <cellStyle name="Normal 10 18 4 3 3" xfId="32279" xr:uid="{00000000-0005-0000-0000-0000FA700000}"/>
    <cellStyle name="Normal 10 18 4 3_REKAP IBT" xfId="23991" xr:uid="{00000000-0005-0000-0000-0000FB700000}"/>
    <cellStyle name="Normal 10 18 4 4" xfId="32280" xr:uid="{00000000-0005-0000-0000-0000FC700000}"/>
    <cellStyle name="Normal 10 18 4 4 2" xfId="32281" xr:uid="{00000000-0005-0000-0000-0000FD700000}"/>
    <cellStyle name="Normal 10 18 4 5" xfId="29615" xr:uid="{00000000-0005-0000-0000-0000FE700000}"/>
    <cellStyle name="Normal 10 18 4_REKAP IBT" xfId="32282" xr:uid="{00000000-0005-0000-0000-0000FF700000}"/>
    <cellStyle name="Normal 10 18 5" xfId="9175" xr:uid="{00000000-0005-0000-0000-000000710000}"/>
    <cellStyle name="Normal 10 18 5 2" xfId="32283" xr:uid="{00000000-0005-0000-0000-000001710000}"/>
    <cellStyle name="Normal 10 18 5 2 2" xfId="32284" xr:uid="{00000000-0005-0000-0000-000002710000}"/>
    <cellStyle name="Normal 10 18 5 2 2 2" xfId="32285" xr:uid="{00000000-0005-0000-0000-000003710000}"/>
    <cellStyle name="Normal 10 18 5 2 3" xfId="32286" xr:uid="{00000000-0005-0000-0000-000004710000}"/>
    <cellStyle name="Normal 10 18 5 2_REKAP IBT" xfId="32289" xr:uid="{00000000-0005-0000-0000-000005710000}"/>
    <cellStyle name="Normal 10 18 5 3" xfId="32291" xr:uid="{00000000-0005-0000-0000-000006710000}"/>
    <cellStyle name="Normal 10 18 5 3 2" xfId="32292" xr:uid="{00000000-0005-0000-0000-000007710000}"/>
    <cellStyle name="Normal 10 18 5 3 2 2" xfId="24043" xr:uid="{00000000-0005-0000-0000-000008710000}"/>
    <cellStyle name="Normal 10 18 5 3 3" xfId="27089" xr:uid="{00000000-0005-0000-0000-000009710000}"/>
    <cellStyle name="Normal 10 18 5 3_REKAP IBT" xfId="32293" xr:uid="{00000000-0005-0000-0000-00000A710000}"/>
    <cellStyle name="Normal 10 18 5 4" xfId="32294" xr:uid="{00000000-0005-0000-0000-00000B710000}"/>
    <cellStyle name="Normal 10 18 5 4 2" xfId="32295" xr:uid="{00000000-0005-0000-0000-00000C710000}"/>
    <cellStyle name="Normal 10 18 5 5" xfId="32296" xr:uid="{00000000-0005-0000-0000-00000D710000}"/>
    <cellStyle name="Normal 10 18 5_REKAP IBT" xfId="32297" xr:uid="{00000000-0005-0000-0000-00000E710000}"/>
    <cellStyle name="Normal 10 18 6" xfId="9178" xr:uid="{00000000-0005-0000-0000-00000F710000}"/>
    <cellStyle name="Normal 10 18 6 2" xfId="32298" xr:uid="{00000000-0005-0000-0000-000010710000}"/>
    <cellStyle name="Normal 10 18 6 2 2" xfId="32299" xr:uid="{00000000-0005-0000-0000-000011710000}"/>
    <cellStyle name="Normal 10 18 6 2 2 2" xfId="32300" xr:uid="{00000000-0005-0000-0000-000012710000}"/>
    <cellStyle name="Normal 10 18 6 2 3" xfId="32301" xr:uid="{00000000-0005-0000-0000-000013710000}"/>
    <cellStyle name="Normal 10 18 6 2_REKAP IBT" xfId="32302" xr:uid="{00000000-0005-0000-0000-000014710000}"/>
    <cellStyle name="Normal 10 18 6 3" xfId="7007" xr:uid="{00000000-0005-0000-0000-000015710000}"/>
    <cellStyle name="Normal 10 18 6 3 2" xfId="32303" xr:uid="{00000000-0005-0000-0000-000016710000}"/>
    <cellStyle name="Normal 10 18 6 3 2 2" xfId="23122" xr:uid="{00000000-0005-0000-0000-000017710000}"/>
    <cellStyle name="Normal 10 18 6 3 3" xfId="27101" xr:uid="{00000000-0005-0000-0000-000018710000}"/>
    <cellStyle name="Normal 10 18 6 3_REKAP IBT" xfId="32304" xr:uid="{00000000-0005-0000-0000-000019710000}"/>
    <cellStyle name="Normal 10 18 6 4" xfId="32305" xr:uid="{00000000-0005-0000-0000-00001A710000}"/>
    <cellStyle name="Normal 10 18 6 4 2" xfId="701" xr:uid="{00000000-0005-0000-0000-00001B710000}"/>
    <cellStyle name="Normal 10 18 6 5" xfId="32306" xr:uid="{00000000-0005-0000-0000-00001C710000}"/>
    <cellStyle name="Normal 10 18 6_REKAP IBT" xfId="32307" xr:uid="{00000000-0005-0000-0000-00001D710000}"/>
    <cellStyle name="Normal 10 18 7" xfId="32308" xr:uid="{00000000-0005-0000-0000-00001E710000}"/>
    <cellStyle name="Normal 10 18 7 2" xfId="32309" xr:uid="{00000000-0005-0000-0000-00001F710000}"/>
    <cellStyle name="Normal 10 18 7 2 2" xfId="32310" xr:uid="{00000000-0005-0000-0000-000020710000}"/>
    <cellStyle name="Normal 10 18 7 2 2 2" xfId="32311" xr:uid="{00000000-0005-0000-0000-000021710000}"/>
    <cellStyle name="Normal 10 18 7 2 3" xfId="32312" xr:uid="{00000000-0005-0000-0000-000022710000}"/>
    <cellStyle name="Normal 10 18 7 2_REKAP IBT" xfId="32313" xr:uid="{00000000-0005-0000-0000-000023710000}"/>
    <cellStyle name="Normal 10 18 7 3" xfId="32314" xr:uid="{00000000-0005-0000-0000-000024710000}"/>
    <cellStyle name="Normal 10 18 7 3 2" xfId="32315" xr:uid="{00000000-0005-0000-0000-000025710000}"/>
    <cellStyle name="Normal 10 18 7 3 2 2" xfId="32316" xr:uid="{00000000-0005-0000-0000-000026710000}"/>
    <cellStyle name="Normal 10 18 7 3 3" xfId="32317" xr:uid="{00000000-0005-0000-0000-000027710000}"/>
    <cellStyle name="Normal 10 18 7 3_REKAP IBT" xfId="6558" xr:uid="{00000000-0005-0000-0000-000028710000}"/>
    <cellStyle name="Normal 10 18 7 4" xfId="32318" xr:uid="{00000000-0005-0000-0000-000029710000}"/>
    <cellStyle name="Normal 10 18 7 4 2" xfId="32319" xr:uid="{00000000-0005-0000-0000-00002A710000}"/>
    <cellStyle name="Normal 10 18 7 5" xfId="32320" xr:uid="{00000000-0005-0000-0000-00002B710000}"/>
    <cellStyle name="Normal 10 18 7_REKAP IBT" xfId="32321" xr:uid="{00000000-0005-0000-0000-00002C710000}"/>
    <cellStyle name="Normal 10 18 8" xfId="19977" xr:uid="{00000000-0005-0000-0000-00002D710000}"/>
    <cellStyle name="Normal 10 18 8 2" xfId="32322" xr:uid="{00000000-0005-0000-0000-00002E710000}"/>
    <cellStyle name="Normal 10 18 8 2 2" xfId="32323" xr:uid="{00000000-0005-0000-0000-00002F710000}"/>
    <cellStyle name="Normal 10 18 8 2 2 2" xfId="32324" xr:uid="{00000000-0005-0000-0000-000030710000}"/>
    <cellStyle name="Normal 10 18 8 2 3" xfId="32325" xr:uid="{00000000-0005-0000-0000-000031710000}"/>
    <cellStyle name="Normal 10 18 8 2_REKAP IBT" xfId="28528" xr:uid="{00000000-0005-0000-0000-000032710000}"/>
    <cellStyle name="Normal 10 18 8 3" xfId="32326" xr:uid="{00000000-0005-0000-0000-000033710000}"/>
    <cellStyle name="Normal 10 18 8 3 2" xfId="23070" xr:uid="{00000000-0005-0000-0000-000034710000}"/>
    <cellStyle name="Normal 10 18 8 3 2 2" xfId="32327" xr:uid="{00000000-0005-0000-0000-000035710000}"/>
    <cellStyle name="Normal 10 18 8 3 3" xfId="32328" xr:uid="{00000000-0005-0000-0000-000036710000}"/>
    <cellStyle name="Normal 10 18 8 3_REKAP IBT" xfId="29366" xr:uid="{00000000-0005-0000-0000-000037710000}"/>
    <cellStyle name="Normal 10 18 8 4" xfId="32329" xr:uid="{00000000-0005-0000-0000-000038710000}"/>
    <cellStyle name="Normal 10 18 8 4 2" xfId="32330" xr:uid="{00000000-0005-0000-0000-000039710000}"/>
    <cellStyle name="Normal 10 18 8 5" xfId="32331" xr:uid="{00000000-0005-0000-0000-00003A710000}"/>
    <cellStyle name="Normal 10 18 8_REKAP IBT" xfId="16653" xr:uid="{00000000-0005-0000-0000-00003B710000}"/>
    <cellStyle name="Normal 10 18 9" xfId="21060" xr:uid="{00000000-0005-0000-0000-00003C710000}"/>
    <cellStyle name="Normal 10 18 9 2" xfId="32332" xr:uid="{00000000-0005-0000-0000-00003D710000}"/>
    <cellStyle name="Normal 10 18 9 2 2" xfId="32333" xr:uid="{00000000-0005-0000-0000-00003E710000}"/>
    <cellStyle name="Normal 10 18 9 2 2 2" xfId="32334" xr:uid="{00000000-0005-0000-0000-00003F710000}"/>
    <cellStyle name="Normal 10 18 9 2 3" xfId="32335" xr:uid="{00000000-0005-0000-0000-000040710000}"/>
    <cellStyle name="Normal 10 18 9 2_REKAP IBT" xfId="32336" xr:uid="{00000000-0005-0000-0000-000041710000}"/>
    <cellStyle name="Normal 10 18 9 3" xfId="23944" xr:uid="{00000000-0005-0000-0000-000042710000}"/>
    <cellStyle name="Normal 10 18 9 3 2" xfId="32337" xr:uid="{00000000-0005-0000-0000-000043710000}"/>
    <cellStyle name="Normal 10 18 9 3 2 2" xfId="21870" xr:uid="{00000000-0005-0000-0000-000044710000}"/>
    <cellStyle name="Normal 10 18 9 3 3" xfId="32339" xr:uid="{00000000-0005-0000-0000-000045710000}"/>
    <cellStyle name="Normal 10 18 9 3_REKAP IBT" xfId="8749" xr:uid="{00000000-0005-0000-0000-000046710000}"/>
    <cellStyle name="Normal 10 18 9 4" xfId="5815" xr:uid="{00000000-0005-0000-0000-000047710000}"/>
    <cellStyle name="Normal 10 18 9 4 2" xfId="5818" xr:uid="{00000000-0005-0000-0000-000048710000}"/>
    <cellStyle name="Normal 10 18 9 5" xfId="5821" xr:uid="{00000000-0005-0000-0000-000049710000}"/>
    <cellStyle name="Normal 10 18 9_REKAP IBT" xfId="32340" xr:uid="{00000000-0005-0000-0000-00004A710000}"/>
    <cellStyle name="Normal 10 18_REKAP IBT" xfId="5548" xr:uid="{00000000-0005-0000-0000-00004B710000}"/>
    <cellStyle name="Normal 10 19" xfId="32341" xr:uid="{00000000-0005-0000-0000-00004C710000}"/>
    <cellStyle name="Normal 10 19 10" xfId="32344" xr:uid="{00000000-0005-0000-0000-00004D710000}"/>
    <cellStyle name="Normal 10 19 10 2" xfId="18519" xr:uid="{00000000-0005-0000-0000-00004E710000}"/>
    <cellStyle name="Normal 10 19 10 2 2" xfId="32345" xr:uid="{00000000-0005-0000-0000-00004F710000}"/>
    <cellStyle name="Normal 10 19 10 2 2 2" xfId="32346" xr:uid="{00000000-0005-0000-0000-000050710000}"/>
    <cellStyle name="Normal 10 19 10 2 3" xfId="30460" xr:uid="{00000000-0005-0000-0000-000051710000}"/>
    <cellStyle name="Normal 10 19 10 2_REKAP IBT" xfId="32347" xr:uid="{00000000-0005-0000-0000-000052710000}"/>
    <cellStyle name="Normal 10 19 10 3" xfId="5473" xr:uid="{00000000-0005-0000-0000-000053710000}"/>
    <cellStyle name="Normal 10 19 10 3 2" xfId="3264" xr:uid="{00000000-0005-0000-0000-000054710000}"/>
    <cellStyle name="Normal 10 19 10 3 2 2" xfId="21445" xr:uid="{00000000-0005-0000-0000-000055710000}"/>
    <cellStyle name="Normal 10 19 10 3 3" xfId="31285" xr:uid="{00000000-0005-0000-0000-000056710000}"/>
    <cellStyle name="Normal 10 19 10 3_REKAP IBT" xfId="32348" xr:uid="{00000000-0005-0000-0000-000057710000}"/>
    <cellStyle name="Normal 10 19 10 4" xfId="5477" xr:uid="{00000000-0005-0000-0000-000058710000}"/>
    <cellStyle name="Normal 10 19 10 4 2" xfId="32349" xr:uid="{00000000-0005-0000-0000-000059710000}"/>
    <cellStyle name="Normal 10 19 10 5" xfId="18521" xr:uid="{00000000-0005-0000-0000-00005A710000}"/>
    <cellStyle name="Normal 10 19 10_REKAP IBT" xfId="32350" xr:uid="{00000000-0005-0000-0000-00005B710000}"/>
    <cellStyle name="Normal 10 19 11" xfId="32351" xr:uid="{00000000-0005-0000-0000-00005C710000}"/>
    <cellStyle name="Normal 10 19 11 2" xfId="18562" xr:uid="{00000000-0005-0000-0000-00005D710000}"/>
    <cellStyle name="Normal 10 19 11 2 2" xfId="32354" xr:uid="{00000000-0005-0000-0000-00005E710000}"/>
    <cellStyle name="Normal 10 19 11 2 2 2" xfId="31615" xr:uid="{00000000-0005-0000-0000-00005F710000}"/>
    <cellStyle name="Normal 10 19 11 2 3" xfId="18926" xr:uid="{00000000-0005-0000-0000-000060710000}"/>
    <cellStyle name="Normal 10 19 11 2_REKAP IBT" xfId="32355" xr:uid="{00000000-0005-0000-0000-000061710000}"/>
    <cellStyle name="Normal 10 19 11 3" xfId="5482" xr:uid="{00000000-0005-0000-0000-000062710000}"/>
    <cellStyle name="Normal 10 19 11 3 2" xfId="19366" xr:uid="{00000000-0005-0000-0000-000063710000}"/>
    <cellStyle name="Normal 10 19 11 3 2 2" xfId="19370" xr:uid="{00000000-0005-0000-0000-000064710000}"/>
    <cellStyle name="Normal 10 19 11 3 3" xfId="19376" xr:uid="{00000000-0005-0000-0000-000065710000}"/>
    <cellStyle name="Normal 10 19 11 3_REKAP IBT" xfId="13889" xr:uid="{00000000-0005-0000-0000-000066710000}"/>
    <cellStyle name="Normal 10 19 11 4" xfId="18564" xr:uid="{00000000-0005-0000-0000-000067710000}"/>
    <cellStyle name="Normal 10 19 11 4 2" xfId="19582" xr:uid="{00000000-0005-0000-0000-000068710000}"/>
    <cellStyle name="Normal 10 19 11 5" xfId="18566" xr:uid="{00000000-0005-0000-0000-000069710000}"/>
    <cellStyle name="Normal 10 19 11_REKAP IBT" xfId="32357" xr:uid="{00000000-0005-0000-0000-00006A710000}"/>
    <cellStyle name="Normal 10 19 12" xfId="32358" xr:uid="{00000000-0005-0000-0000-00006B710000}"/>
    <cellStyle name="Normal 10 19 12 2" xfId="18608" xr:uid="{00000000-0005-0000-0000-00006C710000}"/>
    <cellStyle name="Normal 10 19 12 2 2" xfId="5037" xr:uid="{00000000-0005-0000-0000-00006D710000}"/>
    <cellStyle name="Normal 10 19 12 3" xfId="18611" xr:uid="{00000000-0005-0000-0000-00006E710000}"/>
    <cellStyle name="Normal 10 19 12_REKAP IBT" xfId="32359" xr:uid="{00000000-0005-0000-0000-00006F710000}"/>
    <cellStyle name="Normal 10 19 13" xfId="32360" xr:uid="{00000000-0005-0000-0000-000070710000}"/>
    <cellStyle name="Normal 10 19 13 2" xfId="18649" xr:uid="{00000000-0005-0000-0000-000071710000}"/>
    <cellStyle name="Normal 10 19 13 2 2" xfId="32362" xr:uid="{00000000-0005-0000-0000-000072710000}"/>
    <cellStyle name="Normal 10 19 13 3" xfId="18651" xr:uid="{00000000-0005-0000-0000-000073710000}"/>
    <cellStyle name="Normal 10 19 13_REKAP IBT" xfId="32363" xr:uid="{00000000-0005-0000-0000-000074710000}"/>
    <cellStyle name="Normal 10 19 14" xfId="32364" xr:uid="{00000000-0005-0000-0000-000075710000}"/>
    <cellStyle name="Normal 10 19 14 2" xfId="18691" xr:uid="{00000000-0005-0000-0000-000076710000}"/>
    <cellStyle name="Normal 10 19 15" xfId="14893" xr:uid="{00000000-0005-0000-0000-000077710000}"/>
    <cellStyle name="Normal 10 19 2" xfId="32365" xr:uid="{00000000-0005-0000-0000-000078710000}"/>
    <cellStyle name="Normal 10 19 2 2" xfId="32367" xr:uid="{00000000-0005-0000-0000-000079710000}"/>
    <cellStyle name="Normal 10 19 2 2 2" xfId="23663" xr:uid="{00000000-0005-0000-0000-00007A710000}"/>
    <cellStyle name="Normal 10 19 2 2 2 2" xfId="16042" xr:uid="{00000000-0005-0000-0000-00007B710000}"/>
    <cellStyle name="Normal 10 19 2 2 3" xfId="23387" xr:uid="{00000000-0005-0000-0000-00007C710000}"/>
    <cellStyle name="Normal 10 19 2 2_REKAP IBT" xfId="2728" xr:uid="{00000000-0005-0000-0000-00007D710000}"/>
    <cellStyle name="Normal 10 19 2 3" xfId="32369" xr:uid="{00000000-0005-0000-0000-00007E710000}"/>
    <cellStyle name="Normal 10 19 2 3 2" xfId="32372" xr:uid="{00000000-0005-0000-0000-00007F710000}"/>
    <cellStyle name="Normal 10 19 2 3 2 2" xfId="32373" xr:uid="{00000000-0005-0000-0000-000080710000}"/>
    <cellStyle name="Normal 10 19 2 3 3" xfId="32375" xr:uid="{00000000-0005-0000-0000-000081710000}"/>
    <cellStyle name="Normal 10 19 2 3_REKAP IBT" xfId="11929" xr:uid="{00000000-0005-0000-0000-000082710000}"/>
    <cellStyle name="Normal 10 19 2 4" xfId="32376" xr:uid="{00000000-0005-0000-0000-000083710000}"/>
    <cellStyle name="Normal 10 19 2 4 2" xfId="28059" xr:uid="{00000000-0005-0000-0000-000084710000}"/>
    <cellStyle name="Normal 10 19 2 5" xfId="32377" xr:uid="{00000000-0005-0000-0000-000085710000}"/>
    <cellStyle name="Normal 10 19 2_REKAP IBT" xfId="16834" xr:uid="{00000000-0005-0000-0000-000086710000}"/>
    <cellStyle name="Normal 10 19 3" xfId="32378" xr:uid="{00000000-0005-0000-0000-000087710000}"/>
    <cellStyle name="Normal 10 19 3 2" xfId="32380" xr:uid="{00000000-0005-0000-0000-000088710000}"/>
    <cellStyle name="Normal 10 19 3 2 2" xfId="32382" xr:uid="{00000000-0005-0000-0000-000089710000}"/>
    <cellStyle name="Normal 10 19 3 2 2 2" xfId="32384" xr:uid="{00000000-0005-0000-0000-00008A710000}"/>
    <cellStyle name="Normal 10 19 3 2 3" xfId="32385" xr:uid="{00000000-0005-0000-0000-00008B710000}"/>
    <cellStyle name="Normal 10 19 3 2_REKAP IBT" xfId="20634" xr:uid="{00000000-0005-0000-0000-00008C710000}"/>
    <cellStyle name="Normal 10 19 3 3" xfId="32386" xr:uid="{00000000-0005-0000-0000-00008D710000}"/>
    <cellStyle name="Normal 10 19 3 3 2" xfId="32388" xr:uid="{00000000-0005-0000-0000-00008E710000}"/>
    <cellStyle name="Normal 10 19 3 3 2 2" xfId="32389" xr:uid="{00000000-0005-0000-0000-00008F710000}"/>
    <cellStyle name="Normal 10 19 3 3 3" xfId="32390" xr:uid="{00000000-0005-0000-0000-000090710000}"/>
    <cellStyle name="Normal 10 19 3 3_REKAP IBT" xfId="27020" xr:uid="{00000000-0005-0000-0000-000091710000}"/>
    <cellStyle name="Normal 10 19 3 4" xfId="32391" xr:uid="{00000000-0005-0000-0000-000092710000}"/>
    <cellStyle name="Normal 10 19 3 4 2" xfId="32392" xr:uid="{00000000-0005-0000-0000-000093710000}"/>
    <cellStyle name="Normal 10 19 3 5" xfId="32393" xr:uid="{00000000-0005-0000-0000-000094710000}"/>
    <cellStyle name="Normal 10 19 3_REKAP IBT" xfId="32395" xr:uid="{00000000-0005-0000-0000-000095710000}"/>
    <cellStyle name="Normal 10 19 4" xfId="32397" xr:uid="{00000000-0005-0000-0000-000096710000}"/>
    <cellStyle name="Normal 10 19 4 2" xfId="16852" xr:uid="{00000000-0005-0000-0000-000097710000}"/>
    <cellStyle name="Normal 10 19 4 2 2" xfId="30728" xr:uid="{00000000-0005-0000-0000-000098710000}"/>
    <cellStyle name="Normal 10 19 4 2 2 2" xfId="32399" xr:uid="{00000000-0005-0000-0000-000099710000}"/>
    <cellStyle name="Normal 10 19 4 2 3" xfId="19153" xr:uid="{00000000-0005-0000-0000-00009A710000}"/>
    <cellStyle name="Normal 10 19 4 2_REKAP IBT" xfId="26835" xr:uid="{00000000-0005-0000-0000-00009B710000}"/>
    <cellStyle name="Normal 10 19 4 3" xfId="32400" xr:uid="{00000000-0005-0000-0000-00009C710000}"/>
    <cellStyle name="Normal 10 19 4 3 2" xfId="32401" xr:uid="{00000000-0005-0000-0000-00009D710000}"/>
    <cellStyle name="Normal 10 19 4 3 2 2" xfId="32402" xr:uid="{00000000-0005-0000-0000-00009E710000}"/>
    <cellStyle name="Normal 10 19 4 3 3" xfId="32403" xr:uid="{00000000-0005-0000-0000-00009F710000}"/>
    <cellStyle name="Normal 10 19 4 3_REKAP IBT" xfId="2961" xr:uid="{00000000-0005-0000-0000-0000A0710000}"/>
    <cellStyle name="Normal 10 19 4 4" xfId="32404" xr:uid="{00000000-0005-0000-0000-0000A1710000}"/>
    <cellStyle name="Normal 10 19 4 4 2" xfId="32405" xr:uid="{00000000-0005-0000-0000-0000A2710000}"/>
    <cellStyle name="Normal 10 19 4 5" xfId="32406" xr:uid="{00000000-0005-0000-0000-0000A3710000}"/>
    <cellStyle name="Normal 10 19 4_REKAP IBT" xfId="14816" xr:uid="{00000000-0005-0000-0000-0000A4710000}"/>
    <cellStyle name="Normal 10 19 5" xfId="9184" xr:uid="{00000000-0005-0000-0000-0000A5710000}"/>
    <cellStyle name="Normal 10 19 5 2" xfId="32407" xr:uid="{00000000-0005-0000-0000-0000A6710000}"/>
    <cellStyle name="Normal 10 19 5 2 2" xfId="21457" xr:uid="{00000000-0005-0000-0000-0000A7710000}"/>
    <cellStyle name="Normal 10 19 5 2 2 2" xfId="21462" xr:uid="{00000000-0005-0000-0000-0000A8710000}"/>
    <cellStyle name="Normal 10 19 5 2 3" xfId="21471" xr:uid="{00000000-0005-0000-0000-0000A9710000}"/>
    <cellStyle name="Normal 10 19 5 2_REKAP IBT" xfId="16744" xr:uid="{00000000-0005-0000-0000-0000AA710000}"/>
    <cellStyle name="Normal 10 19 5 3" xfId="32408" xr:uid="{00000000-0005-0000-0000-0000AB710000}"/>
    <cellStyle name="Normal 10 19 5 3 2" xfId="32409" xr:uid="{00000000-0005-0000-0000-0000AC710000}"/>
    <cellStyle name="Normal 10 19 5 3 2 2" xfId="32410" xr:uid="{00000000-0005-0000-0000-0000AD710000}"/>
    <cellStyle name="Normal 10 19 5 3 3" xfId="27114" xr:uid="{00000000-0005-0000-0000-0000AE710000}"/>
    <cellStyle name="Normal 10 19 5 3_REKAP IBT" xfId="32411" xr:uid="{00000000-0005-0000-0000-0000AF710000}"/>
    <cellStyle name="Normal 10 19 5 4" xfId="32412" xr:uid="{00000000-0005-0000-0000-0000B0710000}"/>
    <cellStyle name="Normal 10 19 5 4 2" xfId="19327" xr:uid="{00000000-0005-0000-0000-0000B1710000}"/>
    <cellStyle name="Normal 10 19 5 5" xfId="27636" xr:uid="{00000000-0005-0000-0000-0000B2710000}"/>
    <cellStyle name="Normal 10 19 5_REKAP IBT" xfId="32413" xr:uid="{00000000-0005-0000-0000-0000B3710000}"/>
    <cellStyle name="Normal 10 19 6" xfId="6399" xr:uid="{00000000-0005-0000-0000-0000B4710000}"/>
    <cellStyle name="Normal 10 19 6 2" xfId="22433" xr:uid="{00000000-0005-0000-0000-0000B5710000}"/>
    <cellStyle name="Normal 10 19 6 2 2" xfId="22436" xr:uid="{00000000-0005-0000-0000-0000B6710000}"/>
    <cellStyle name="Normal 10 19 6 2 2 2" xfId="8138" xr:uid="{00000000-0005-0000-0000-0000B7710000}"/>
    <cellStyle name="Normal 10 19 6 2 3" xfId="22440" xr:uid="{00000000-0005-0000-0000-0000B8710000}"/>
    <cellStyle name="Normal 10 19 6 2_REKAP IBT" xfId="22726" xr:uid="{00000000-0005-0000-0000-0000B9710000}"/>
    <cellStyle name="Normal 10 19 6 3" xfId="22443" xr:uid="{00000000-0005-0000-0000-0000BA710000}"/>
    <cellStyle name="Normal 10 19 6 3 2" xfId="3817" xr:uid="{00000000-0005-0000-0000-0000BB710000}"/>
    <cellStyle name="Normal 10 19 6 3 2 2" xfId="9193" xr:uid="{00000000-0005-0000-0000-0000BC710000}"/>
    <cellStyle name="Normal 10 19 6 3 3" xfId="22446" xr:uid="{00000000-0005-0000-0000-0000BD710000}"/>
    <cellStyle name="Normal 10 19 6 3_REKAP IBT" xfId="31011" xr:uid="{00000000-0005-0000-0000-0000BE710000}"/>
    <cellStyle name="Normal 10 19 6 4" xfId="8080" xr:uid="{00000000-0005-0000-0000-0000BF710000}"/>
    <cellStyle name="Normal 10 19 6 4 2" xfId="22450" xr:uid="{00000000-0005-0000-0000-0000C0710000}"/>
    <cellStyle name="Normal 10 19 6 5" xfId="22461" xr:uid="{00000000-0005-0000-0000-0000C1710000}"/>
    <cellStyle name="Normal 10 19 6_REKAP IBT" xfId="32269" xr:uid="{00000000-0005-0000-0000-0000C2710000}"/>
    <cellStyle name="Normal 10 19 7" xfId="32414" xr:uid="{00000000-0005-0000-0000-0000C3710000}"/>
    <cellStyle name="Normal 10 19 7 2" xfId="32415" xr:uid="{00000000-0005-0000-0000-0000C4710000}"/>
    <cellStyle name="Normal 10 19 7 2 2" xfId="32416" xr:uid="{00000000-0005-0000-0000-0000C5710000}"/>
    <cellStyle name="Normal 10 19 7 2 2 2" xfId="32417" xr:uid="{00000000-0005-0000-0000-0000C6710000}"/>
    <cellStyle name="Normal 10 19 7 2 3" xfId="32418" xr:uid="{00000000-0005-0000-0000-0000C7710000}"/>
    <cellStyle name="Normal 10 19 7 2_REKAP IBT" xfId="521" xr:uid="{00000000-0005-0000-0000-0000C8710000}"/>
    <cellStyle name="Normal 10 19 7 3" xfId="32419" xr:uid="{00000000-0005-0000-0000-0000C9710000}"/>
    <cellStyle name="Normal 10 19 7 3 2" xfId="32420" xr:uid="{00000000-0005-0000-0000-0000CA710000}"/>
    <cellStyle name="Normal 10 19 7 3 2 2" xfId="32421" xr:uid="{00000000-0005-0000-0000-0000CB710000}"/>
    <cellStyle name="Normal 10 19 7 3 3" xfId="5804" xr:uid="{00000000-0005-0000-0000-0000CC710000}"/>
    <cellStyle name="Normal 10 19 7 3_REKAP IBT" xfId="32422" xr:uid="{00000000-0005-0000-0000-0000CD710000}"/>
    <cellStyle name="Normal 10 19 7 4" xfId="32423" xr:uid="{00000000-0005-0000-0000-0000CE710000}"/>
    <cellStyle name="Normal 10 19 7 4 2" xfId="32424" xr:uid="{00000000-0005-0000-0000-0000CF710000}"/>
    <cellStyle name="Normal 10 19 7 5" xfId="32425" xr:uid="{00000000-0005-0000-0000-0000D0710000}"/>
    <cellStyle name="Normal 10 19 7_REKAP IBT" xfId="32426" xr:uid="{00000000-0005-0000-0000-0000D1710000}"/>
    <cellStyle name="Normal 10 19 8" xfId="19991" xr:uid="{00000000-0005-0000-0000-0000D2710000}"/>
    <cellStyle name="Normal 10 19 8 2" xfId="32427" xr:uid="{00000000-0005-0000-0000-0000D3710000}"/>
    <cellStyle name="Normal 10 19 8 2 2" xfId="32428" xr:uid="{00000000-0005-0000-0000-0000D4710000}"/>
    <cellStyle name="Normal 10 19 8 2 2 2" xfId="19459" xr:uid="{00000000-0005-0000-0000-0000D5710000}"/>
    <cellStyle name="Normal 10 19 8 2 3" xfId="32429" xr:uid="{00000000-0005-0000-0000-0000D6710000}"/>
    <cellStyle name="Normal 10 19 8 2_REKAP IBT" xfId="437" xr:uid="{00000000-0005-0000-0000-0000D7710000}"/>
    <cellStyle name="Normal 10 19 8 3" xfId="32430" xr:uid="{00000000-0005-0000-0000-0000D8710000}"/>
    <cellStyle name="Normal 10 19 8 3 2" xfId="32431" xr:uid="{00000000-0005-0000-0000-0000D9710000}"/>
    <cellStyle name="Normal 10 19 8 3 2 2" xfId="19858" xr:uid="{00000000-0005-0000-0000-0000DA710000}"/>
    <cellStyle name="Normal 10 19 8 3 3" xfId="32432" xr:uid="{00000000-0005-0000-0000-0000DB710000}"/>
    <cellStyle name="Normal 10 19 8 3_REKAP IBT" xfId="32433" xr:uid="{00000000-0005-0000-0000-0000DC710000}"/>
    <cellStyle name="Normal 10 19 8 4" xfId="32434" xr:uid="{00000000-0005-0000-0000-0000DD710000}"/>
    <cellStyle name="Normal 10 19 8 4 2" xfId="32435" xr:uid="{00000000-0005-0000-0000-0000DE710000}"/>
    <cellStyle name="Normal 10 19 8 5" xfId="32436" xr:uid="{00000000-0005-0000-0000-0000DF710000}"/>
    <cellStyle name="Normal 10 19 8_REKAP IBT" xfId="32437" xr:uid="{00000000-0005-0000-0000-0000E0710000}"/>
    <cellStyle name="Normal 10 19 9" xfId="32439" xr:uid="{00000000-0005-0000-0000-0000E1710000}"/>
    <cellStyle name="Normal 10 19 9 2" xfId="32441" xr:uid="{00000000-0005-0000-0000-0000E2710000}"/>
    <cellStyle name="Normal 10 19 9 2 2" xfId="32442" xr:uid="{00000000-0005-0000-0000-0000E3710000}"/>
    <cellStyle name="Normal 10 19 9 2 2 2" xfId="32443" xr:uid="{00000000-0005-0000-0000-0000E4710000}"/>
    <cellStyle name="Normal 10 19 9 2 3" xfId="32444" xr:uid="{00000000-0005-0000-0000-0000E5710000}"/>
    <cellStyle name="Normal 10 19 9 2_REKAP IBT" xfId="32445" xr:uid="{00000000-0005-0000-0000-0000E6710000}"/>
    <cellStyle name="Normal 10 19 9 3" xfId="31229" xr:uid="{00000000-0005-0000-0000-0000E7710000}"/>
    <cellStyle name="Normal 10 19 9 3 2" xfId="31231" xr:uid="{00000000-0005-0000-0000-0000E8710000}"/>
    <cellStyle name="Normal 10 19 9 3 2 2" xfId="32446" xr:uid="{00000000-0005-0000-0000-0000E9710000}"/>
    <cellStyle name="Normal 10 19 9 3 3" xfId="32447" xr:uid="{00000000-0005-0000-0000-0000EA710000}"/>
    <cellStyle name="Normal 10 19 9 3_REKAP IBT" xfId="32448" xr:uid="{00000000-0005-0000-0000-0000EB710000}"/>
    <cellStyle name="Normal 10 19 9 4" xfId="5834" xr:uid="{00000000-0005-0000-0000-0000EC710000}"/>
    <cellStyle name="Normal 10 19 9 4 2" xfId="5838" xr:uid="{00000000-0005-0000-0000-0000ED710000}"/>
    <cellStyle name="Normal 10 19 9 5" xfId="5842" xr:uid="{00000000-0005-0000-0000-0000EE710000}"/>
    <cellStyle name="Normal 10 19 9_REKAP IBT" xfId="32449" xr:uid="{00000000-0005-0000-0000-0000EF710000}"/>
    <cellStyle name="Normal 10 19_REKAP IBT" xfId="31900" xr:uid="{00000000-0005-0000-0000-0000F0710000}"/>
    <cellStyle name="Normal 10 2" xfId="32450" xr:uid="{00000000-0005-0000-0000-0000F1710000}"/>
    <cellStyle name="Normal 10 2 10" xfId="32451" xr:uid="{00000000-0005-0000-0000-0000F2710000}"/>
    <cellStyle name="Normal 10 2 11" xfId="49997" xr:uid="{00000000-0005-0000-0000-0000F3710000}"/>
    <cellStyle name="Normal 10 2 2" xfId="19933" xr:uid="{00000000-0005-0000-0000-0000F4710000}"/>
    <cellStyle name="Normal 10 2 2 2" xfId="32452" xr:uid="{00000000-0005-0000-0000-0000F5710000}"/>
    <cellStyle name="Normal 10 2 2 2 2" xfId="27075" xr:uid="{00000000-0005-0000-0000-0000F6710000}"/>
    <cellStyle name="Normal 10 2 2 2 2 2" xfId="17293" xr:uid="{00000000-0005-0000-0000-0000F7710000}"/>
    <cellStyle name="Normal 10 2 2 2 2 2 10" xfId="51117" xr:uid="{00000000-0005-0000-0000-0000F8710000}"/>
    <cellStyle name="Normal 10 2 2 2 2 2 11" xfId="51124" xr:uid="{00000000-0005-0000-0000-0000F9710000}"/>
    <cellStyle name="Normal 10 2 2 2 2 2 12" xfId="51131" xr:uid="{00000000-0005-0000-0000-0000FA710000}"/>
    <cellStyle name="Normal 10 2 2 2 2 2 13" xfId="51147" xr:uid="{00000000-0005-0000-0000-0000FB710000}"/>
    <cellStyle name="Normal 10 2 2 2 2 2 14" xfId="51154" xr:uid="{46DBFD7E-AC93-4015-942D-E203876388C0}"/>
    <cellStyle name="Normal 10 2 2 2 2 2 15" xfId="51166" xr:uid="{9C38A1FB-A8AC-4EAB-9323-DA3D0228F91D}"/>
    <cellStyle name="Normal 10 2 2 2 2 2 16" xfId="51177" xr:uid="{1E65CAA5-DC74-4595-9990-D635063AF083}"/>
    <cellStyle name="Normal 10 2 2 2 2 2 17" xfId="51188" xr:uid="{3E6D13D9-EF08-4BE4-B719-B6EF8CFF6422}"/>
    <cellStyle name="Normal 10 2 2 2 2 2 18" xfId="51195" xr:uid="{A15D7129-2D64-4337-B5D9-AED42AE6A3C4}"/>
    <cellStyle name="Normal 10 2 2 2 2 2 19" xfId="51206" xr:uid="{5FA9A86E-4B79-40FF-BFB4-F7D55E5E9261}"/>
    <cellStyle name="Normal 10 2 2 2 2 2 2" xfId="9495" xr:uid="{00000000-0005-0000-0000-0000FC710000}"/>
    <cellStyle name="Normal 10 2 2 2 2 2 2 2" xfId="21124" xr:uid="{00000000-0005-0000-0000-0000FD710000}"/>
    <cellStyle name="Normal 10 2 2 2 2 2 20" xfId="51213" xr:uid="{4186F3FA-67A1-4C8F-A2E3-92BA9BC2C000}"/>
    <cellStyle name="Normal 10 2 2 2 2 2 21" xfId="51220" xr:uid="{BB55ECE9-21D6-47DE-BBE2-1B7DBC03003C}"/>
    <cellStyle name="Normal 10 2 2 2 2 2 22" xfId="51227" xr:uid="{90ED999B-B711-4E2F-960E-B9E1C525FFAB}"/>
    <cellStyle name="Normal 10 2 2 2 2 2 3" xfId="9498" xr:uid="{00000000-0005-0000-0000-0000FE710000}"/>
    <cellStyle name="Normal 10 2 2 2 2 2 3 10" xfId="51134" xr:uid="{00000000-0005-0000-0000-0000FF710000}"/>
    <cellStyle name="Normal 10 2 2 2 2 2 3 11" xfId="51139" xr:uid="{00000000-0005-0000-0000-000000720000}"/>
    <cellStyle name="Normal 10 2 2 2 2 2 3 12" xfId="51150" xr:uid="{00000000-0005-0000-0000-000001720000}"/>
    <cellStyle name="Normal 10 2 2 2 2 2 3 13" xfId="51157" xr:uid="{32AD3B34-B5EA-47F9-98BE-3D98926387AD}"/>
    <cellStyle name="Normal 10 2 2 2 2 2 3 14" xfId="51169" xr:uid="{64880DE3-9C02-42D2-A9E0-F05811097C1F}"/>
    <cellStyle name="Normal 10 2 2 2 2 2 3 15" xfId="51180" xr:uid="{4FFA22FE-365D-4B55-A7EF-71E3388D3804}"/>
    <cellStyle name="Normal 10 2 2 2 2 2 3 16" xfId="51191" xr:uid="{D9AAAEB9-31B7-41F5-946C-7E67A9A41F03}"/>
    <cellStyle name="Normal 10 2 2 2 2 2 3 17" xfId="51198" xr:uid="{4DA798AA-8158-4A98-9137-13445F0707BF}"/>
    <cellStyle name="Normal 10 2 2 2 2 2 3 18" xfId="51209" xr:uid="{A4D671FA-5306-47BB-BA8B-5F84796A8915}"/>
    <cellStyle name="Normal 10 2 2 2 2 2 3 19" xfId="51216" xr:uid="{C29D895C-30CF-499D-B5AA-85F64A39A2AE}"/>
    <cellStyle name="Normal 10 2 2 2 2 2 3 2" xfId="29991" xr:uid="{00000000-0005-0000-0000-000002720000}"/>
    <cellStyle name="Normal 10 2 2 2 2 2 3 20" xfId="51223" xr:uid="{C0E483A6-ED56-4EC3-A8AB-FBBED421A961}"/>
    <cellStyle name="Normal 10 2 2 2 2 2 3 21" xfId="51229" xr:uid="{A7AF7F8E-1414-475B-AC1E-E8B5958B0D88}"/>
    <cellStyle name="Normal 10 2 2 2 2 2 3 3" xfId="30030" xr:uid="{00000000-0005-0000-0000-000003720000}"/>
    <cellStyle name="Normal 10 2 2 2 2 2 3 4" xfId="49842" xr:uid="{00000000-0005-0000-0000-000004720000}"/>
    <cellStyle name="Normal 10 2 2 2 2 2 3 5" xfId="49856" xr:uid="{00000000-0005-0000-0000-000005720000}"/>
    <cellStyle name="Normal 10 2 2 2 2 2 3 6" xfId="49864" xr:uid="{00000000-0005-0000-0000-000006720000}"/>
    <cellStyle name="Normal 10 2 2 2 2 2 3 7" xfId="49871" xr:uid="{00000000-0005-0000-0000-000007720000}"/>
    <cellStyle name="Normal 10 2 2 2 2 2 3 8" xfId="51120" xr:uid="{00000000-0005-0000-0000-000008720000}"/>
    <cellStyle name="Normal 10 2 2 2 2 2 3 9" xfId="51127" xr:uid="{00000000-0005-0000-0000-000009720000}"/>
    <cellStyle name="Normal 10 2 2 2 2 2 4" xfId="9502" xr:uid="{00000000-0005-0000-0000-00000A720000}"/>
    <cellStyle name="Normal 10 2 2 2 2 2 5" xfId="9503" xr:uid="{00000000-0005-0000-0000-00000B720000}"/>
    <cellStyle name="Normal 10 2 2 2 2 2 6" xfId="49839" xr:uid="{00000000-0005-0000-0000-00000C720000}"/>
    <cellStyle name="Normal 10 2 2 2 2 2 7" xfId="49853" xr:uid="{00000000-0005-0000-0000-00000D720000}"/>
    <cellStyle name="Normal 10 2 2 2 2 2 8" xfId="49861" xr:uid="{00000000-0005-0000-0000-00000E720000}"/>
    <cellStyle name="Normal 10 2 2 2 2 2 9" xfId="49868" xr:uid="{00000000-0005-0000-0000-00000F720000}"/>
    <cellStyle name="Normal 10 2 2 2 2 3" xfId="17296" xr:uid="{00000000-0005-0000-0000-000010720000}"/>
    <cellStyle name="Normal 10 2 2 2 2_REKAP IBT" xfId="5655" xr:uid="{00000000-0005-0000-0000-000011720000}"/>
    <cellStyle name="Normal 10 2 2 2 3" xfId="27077" xr:uid="{00000000-0005-0000-0000-000012720000}"/>
    <cellStyle name="Normal 10 2 2 2 3 2" xfId="17353" xr:uid="{00000000-0005-0000-0000-000013720000}"/>
    <cellStyle name="Normal 10 2 2 2 4" xfId="27079" xr:uid="{00000000-0005-0000-0000-000014720000}"/>
    <cellStyle name="Normal 10 2 2 2_REKAP IBT" xfId="32453" xr:uid="{00000000-0005-0000-0000-000015720000}"/>
    <cellStyle name="Normal 10 2 2 3" xfId="32454" xr:uid="{00000000-0005-0000-0000-000016720000}"/>
    <cellStyle name="Normal 10 2 2_REKAP IBT" xfId="32455" xr:uid="{00000000-0005-0000-0000-000017720000}"/>
    <cellStyle name="Normal 10 2 3" xfId="32456" xr:uid="{00000000-0005-0000-0000-000018720000}"/>
    <cellStyle name="Normal 10 2 3 2" xfId="32457" xr:uid="{00000000-0005-0000-0000-000019720000}"/>
    <cellStyle name="Normal 10 2 3 2 2" xfId="19763" xr:uid="{00000000-0005-0000-0000-00001A720000}"/>
    <cellStyle name="Normal 10 2 3 3" xfId="30257" xr:uid="{00000000-0005-0000-0000-00001B720000}"/>
    <cellStyle name="Normal 10 2 3 4" xfId="32458" xr:uid="{00000000-0005-0000-0000-00001C720000}"/>
    <cellStyle name="Normal 10 2 3_REKAP IBT" xfId="32459" xr:uid="{00000000-0005-0000-0000-00001D720000}"/>
    <cellStyle name="Normal 10 2 4" xfId="10854" xr:uid="{00000000-0005-0000-0000-00001E720000}"/>
    <cellStyle name="Normal 10 2 4 2" xfId="10857" xr:uid="{00000000-0005-0000-0000-00001F720000}"/>
    <cellStyle name="Normal 10 2 4 3" xfId="8105" xr:uid="{00000000-0005-0000-0000-000020720000}"/>
    <cellStyle name="Normal 10 2 4_REKAP IBT" xfId="32108" xr:uid="{00000000-0005-0000-0000-000021720000}"/>
    <cellStyle name="Normal 10 2 5" xfId="10860" xr:uid="{00000000-0005-0000-0000-000022720000}"/>
    <cellStyle name="Normal 10 2 5 2" xfId="32462" xr:uid="{00000000-0005-0000-0000-000023720000}"/>
    <cellStyle name="Normal 10 2 5 2 2" xfId="32463" xr:uid="{00000000-0005-0000-0000-000024720000}"/>
    <cellStyle name="Normal 10 2 5 3" xfId="32466" xr:uid="{00000000-0005-0000-0000-000025720000}"/>
    <cellStyle name="Normal 10 2 5_REKAP IBT" xfId="32467" xr:uid="{00000000-0005-0000-0000-000026720000}"/>
    <cellStyle name="Normal 10 2 6" xfId="10864" xr:uid="{00000000-0005-0000-0000-000027720000}"/>
    <cellStyle name="Normal 10 2 6 2" xfId="32468" xr:uid="{00000000-0005-0000-0000-000028720000}"/>
    <cellStyle name="Normal 10 2 7" xfId="10867" xr:uid="{00000000-0005-0000-0000-000029720000}"/>
    <cellStyle name="Normal 10 2 8" xfId="32469" xr:uid="{00000000-0005-0000-0000-00002A720000}"/>
    <cellStyle name="Normal 10 2 8 2" xfId="32470" xr:uid="{00000000-0005-0000-0000-00002B720000}"/>
    <cellStyle name="Normal 10 2 9" xfId="18264" xr:uid="{00000000-0005-0000-0000-00002C720000}"/>
    <cellStyle name="Normal 10 2_REKAP IBT" xfId="24056" xr:uid="{00000000-0005-0000-0000-00002D720000}"/>
    <cellStyle name="Normal 10 20" xfId="31706" xr:uid="{00000000-0005-0000-0000-00002E720000}"/>
    <cellStyle name="Normal 10 20 10" xfId="31708" xr:uid="{00000000-0005-0000-0000-00002F720000}"/>
    <cellStyle name="Normal 10 20 10 2" xfId="31710" xr:uid="{00000000-0005-0000-0000-000030720000}"/>
    <cellStyle name="Normal 10 20 10 2 2" xfId="11570" xr:uid="{00000000-0005-0000-0000-000031720000}"/>
    <cellStyle name="Normal 10 20 10 2 2 2" xfId="11574" xr:uid="{00000000-0005-0000-0000-000032720000}"/>
    <cellStyle name="Normal 10 20 10 2 3" xfId="11579" xr:uid="{00000000-0005-0000-0000-000033720000}"/>
    <cellStyle name="Normal 10 20 10 2_REKAP IBT" xfId="31712" xr:uid="{00000000-0005-0000-0000-000034720000}"/>
    <cellStyle name="Normal 10 20 10 3" xfId="25719" xr:uid="{00000000-0005-0000-0000-000035720000}"/>
    <cellStyle name="Normal 10 20 10 3 2" xfId="11598" xr:uid="{00000000-0005-0000-0000-000036720000}"/>
    <cellStyle name="Normal 10 20 10 3 2 2" xfId="31714" xr:uid="{00000000-0005-0000-0000-000037720000}"/>
    <cellStyle name="Normal 10 20 10 3 3" xfId="11602" xr:uid="{00000000-0005-0000-0000-000038720000}"/>
    <cellStyle name="Normal 10 20 10 3_REKAP IBT" xfId="31716" xr:uid="{00000000-0005-0000-0000-000039720000}"/>
    <cellStyle name="Normal 10 20 10 4" xfId="31718" xr:uid="{00000000-0005-0000-0000-00003A720000}"/>
    <cellStyle name="Normal 10 20 10 4 2" xfId="11614" xr:uid="{00000000-0005-0000-0000-00003B720000}"/>
    <cellStyle name="Normal 10 20 10 5" xfId="31720" xr:uid="{00000000-0005-0000-0000-00003C720000}"/>
    <cellStyle name="Normal 10 20 10_REKAP IBT" xfId="31722" xr:uid="{00000000-0005-0000-0000-00003D720000}"/>
    <cellStyle name="Normal 10 20 11" xfId="31724" xr:uid="{00000000-0005-0000-0000-00003E720000}"/>
    <cellStyle name="Normal 10 20 11 2" xfId="18169" xr:uid="{00000000-0005-0000-0000-00003F720000}"/>
    <cellStyle name="Normal 10 20 11 2 2" xfId="12211" xr:uid="{00000000-0005-0000-0000-000040720000}"/>
    <cellStyle name="Normal 10 20 11 2 2 2" xfId="31726" xr:uid="{00000000-0005-0000-0000-000041720000}"/>
    <cellStyle name="Normal 10 20 11 2 3" xfId="12217" xr:uid="{00000000-0005-0000-0000-000042720000}"/>
    <cellStyle name="Normal 10 20 11 2_REKAP IBT" xfId="31728" xr:uid="{00000000-0005-0000-0000-000043720000}"/>
    <cellStyle name="Normal 10 20 11 3" xfId="31730" xr:uid="{00000000-0005-0000-0000-000044720000}"/>
    <cellStyle name="Normal 10 20 11 3 2" xfId="12233" xr:uid="{00000000-0005-0000-0000-000045720000}"/>
    <cellStyle name="Normal 10 20 11 3 2 2" xfId="31732" xr:uid="{00000000-0005-0000-0000-000046720000}"/>
    <cellStyle name="Normal 10 20 11 3 3" xfId="12237" xr:uid="{00000000-0005-0000-0000-000047720000}"/>
    <cellStyle name="Normal 10 20 11 3_REKAP IBT" xfId="31734" xr:uid="{00000000-0005-0000-0000-000048720000}"/>
    <cellStyle name="Normal 10 20 11 4" xfId="8786" xr:uid="{00000000-0005-0000-0000-000049720000}"/>
    <cellStyle name="Normal 10 20 11 4 2" xfId="12259" xr:uid="{00000000-0005-0000-0000-00004A720000}"/>
    <cellStyle name="Normal 10 20 11 5" xfId="8789" xr:uid="{00000000-0005-0000-0000-00004B720000}"/>
    <cellStyle name="Normal 10 20 11_REKAP IBT" xfId="31736" xr:uid="{00000000-0005-0000-0000-00004C720000}"/>
    <cellStyle name="Normal 10 20 12" xfId="6266" xr:uid="{00000000-0005-0000-0000-00004D720000}"/>
    <cellStyle name="Normal 10 20 12 2" xfId="6270" xr:uid="{00000000-0005-0000-0000-00004E720000}"/>
    <cellStyle name="Normal 10 20 12 2 2" xfId="23462" xr:uid="{00000000-0005-0000-0000-00004F720000}"/>
    <cellStyle name="Normal 10 20 12 3" xfId="31738" xr:uid="{00000000-0005-0000-0000-000050720000}"/>
    <cellStyle name="Normal 10 20 12_REKAP IBT" xfId="23428" xr:uid="{00000000-0005-0000-0000-000051720000}"/>
    <cellStyle name="Normal 10 20 13" xfId="6274" xr:uid="{00000000-0005-0000-0000-000052720000}"/>
    <cellStyle name="Normal 10 20 13 2" xfId="31740" xr:uid="{00000000-0005-0000-0000-000053720000}"/>
    <cellStyle name="Normal 10 20 13 2 2" xfId="31742" xr:uid="{00000000-0005-0000-0000-000054720000}"/>
    <cellStyle name="Normal 10 20 13 3" xfId="31744" xr:uid="{00000000-0005-0000-0000-000055720000}"/>
    <cellStyle name="Normal 10 20 13_REKAP IBT" xfId="31746" xr:uid="{00000000-0005-0000-0000-000056720000}"/>
    <cellStyle name="Normal 10 20 14" xfId="6278" xr:uid="{00000000-0005-0000-0000-000057720000}"/>
    <cellStyle name="Normal 10 20 14 2" xfId="8360" xr:uid="{00000000-0005-0000-0000-000058720000}"/>
    <cellStyle name="Normal 10 20 15" xfId="6282" xr:uid="{00000000-0005-0000-0000-000059720000}"/>
    <cellStyle name="Normal 10 20 2" xfId="31749" xr:uid="{00000000-0005-0000-0000-00005A720000}"/>
    <cellStyle name="Normal 10 20 2 2" xfId="31751" xr:uid="{00000000-0005-0000-0000-00005B720000}"/>
    <cellStyle name="Normal 10 20 2 2 2" xfId="2908" xr:uid="{00000000-0005-0000-0000-00005C720000}"/>
    <cellStyle name="Normal 10 20 2 2 2 2" xfId="5643" xr:uid="{00000000-0005-0000-0000-00005D720000}"/>
    <cellStyle name="Normal 10 20 2 2 3" xfId="2248" xr:uid="{00000000-0005-0000-0000-00005E720000}"/>
    <cellStyle name="Normal 10 20 2 2_REKAP IBT" xfId="31753" xr:uid="{00000000-0005-0000-0000-00005F720000}"/>
    <cellStyle name="Normal 10 20 2 3" xfId="31755" xr:uid="{00000000-0005-0000-0000-000060720000}"/>
    <cellStyle name="Normal 10 20 2 3 2" xfId="31757" xr:uid="{00000000-0005-0000-0000-000061720000}"/>
    <cellStyle name="Normal 10 20 2 3 2 2" xfId="21788" xr:uid="{00000000-0005-0000-0000-000062720000}"/>
    <cellStyle name="Normal 10 20 2 3 3" xfId="31759" xr:uid="{00000000-0005-0000-0000-000063720000}"/>
    <cellStyle name="Normal 10 20 2 3_REKAP IBT" xfId="3988" xr:uid="{00000000-0005-0000-0000-000064720000}"/>
    <cellStyle name="Normal 10 20 2 4" xfId="31761" xr:uid="{00000000-0005-0000-0000-000065720000}"/>
    <cellStyle name="Normal 10 20 2 4 2" xfId="17241" xr:uid="{00000000-0005-0000-0000-000066720000}"/>
    <cellStyle name="Normal 10 20 2 5" xfId="31763" xr:uid="{00000000-0005-0000-0000-000067720000}"/>
    <cellStyle name="Normal 10 20 2_REKAP IBT" xfId="31765" xr:uid="{00000000-0005-0000-0000-000068720000}"/>
    <cellStyle name="Normal 10 20 3" xfId="31767" xr:uid="{00000000-0005-0000-0000-000069720000}"/>
    <cellStyle name="Normal 10 20 3 2" xfId="12269" xr:uid="{00000000-0005-0000-0000-00006A720000}"/>
    <cellStyle name="Normal 10 20 3 2 2" xfId="11317" xr:uid="{00000000-0005-0000-0000-00006B720000}"/>
    <cellStyle name="Normal 10 20 3 2 2 2" xfId="52" xr:uid="{00000000-0005-0000-0000-00006C720000}"/>
    <cellStyle name="Normal 10 20 3 2 3" xfId="31769" xr:uid="{00000000-0005-0000-0000-00006D720000}"/>
    <cellStyle name="Normal 10 20 3 2_REKAP IBT" xfId="31771" xr:uid="{00000000-0005-0000-0000-00006E720000}"/>
    <cellStyle name="Normal 10 20 3 3" xfId="31773" xr:uid="{00000000-0005-0000-0000-00006F720000}"/>
    <cellStyle name="Normal 10 20 3 3 2" xfId="22634" xr:uid="{00000000-0005-0000-0000-000070720000}"/>
    <cellStyle name="Normal 10 20 3 3 2 2" xfId="14390" xr:uid="{00000000-0005-0000-0000-000071720000}"/>
    <cellStyle name="Normal 10 20 3 3 3" xfId="31776" xr:uid="{00000000-0005-0000-0000-000072720000}"/>
    <cellStyle name="Normal 10 20 3 3_REKAP IBT" xfId="31778" xr:uid="{00000000-0005-0000-0000-000073720000}"/>
    <cellStyle name="Normal 10 20 3 4" xfId="31780" xr:uid="{00000000-0005-0000-0000-000074720000}"/>
    <cellStyle name="Normal 10 20 3 4 2" xfId="31782" xr:uid="{00000000-0005-0000-0000-000075720000}"/>
    <cellStyle name="Normal 10 20 3 5" xfId="31784" xr:uid="{00000000-0005-0000-0000-000076720000}"/>
    <cellStyle name="Normal 10 20 3_REKAP IBT" xfId="31786" xr:uid="{00000000-0005-0000-0000-000077720000}"/>
    <cellStyle name="Normal 10 20 4" xfId="31788" xr:uid="{00000000-0005-0000-0000-000078720000}"/>
    <cellStyle name="Normal 10 20 4 2" xfId="31790" xr:uid="{00000000-0005-0000-0000-000079720000}"/>
    <cellStyle name="Normal 10 20 4 2 2" xfId="31792" xr:uid="{00000000-0005-0000-0000-00007A720000}"/>
    <cellStyle name="Normal 10 20 4 2 2 2" xfId="10456" xr:uid="{00000000-0005-0000-0000-00007B720000}"/>
    <cellStyle name="Normal 10 20 4 2 3" xfId="31795" xr:uid="{00000000-0005-0000-0000-00007C720000}"/>
    <cellStyle name="Normal 10 20 4 2_REKAP IBT" xfId="31797" xr:uid="{00000000-0005-0000-0000-00007D720000}"/>
    <cellStyle name="Normal 10 20 4 3" xfId="31799" xr:uid="{00000000-0005-0000-0000-00007E720000}"/>
    <cellStyle name="Normal 10 20 4 3 2" xfId="31802" xr:uid="{00000000-0005-0000-0000-00007F720000}"/>
    <cellStyle name="Normal 10 20 4 3 2 2" xfId="31804" xr:uid="{00000000-0005-0000-0000-000080720000}"/>
    <cellStyle name="Normal 10 20 4 3 3" xfId="31806" xr:uid="{00000000-0005-0000-0000-000081720000}"/>
    <cellStyle name="Normal 10 20 4 3_REKAP IBT" xfId="12991" xr:uid="{00000000-0005-0000-0000-000082720000}"/>
    <cellStyle name="Normal 10 20 4 4" xfId="31808" xr:uid="{00000000-0005-0000-0000-000083720000}"/>
    <cellStyle name="Normal 10 20 4 4 2" xfId="31810" xr:uid="{00000000-0005-0000-0000-000084720000}"/>
    <cellStyle name="Normal 10 20 4 5" xfId="31812" xr:uid="{00000000-0005-0000-0000-000085720000}"/>
    <cellStyle name="Normal 10 20 4_REKAP IBT" xfId="31814" xr:uid="{00000000-0005-0000-0000-000086720000}"/>
    <cellStyle name="Normal 10 20 5" xfId="31816" xr:uid="{00000000-0005-0000-0000-000087720000}"/>
    <cellStyle name="Normal 10 20 5 2" xfId="31818" xr:uid="{00000000-0005-0000-0000-000088720000}"/>
    <cellStyle name="Normal 10 20 5 2 2" xfId="18958" xr:uid="{00000000-0005-0000-0000-000089720000}"/>
    <cellStyle name="Normal 10 20 5 2 2 2" xfId="31820" xr:uid="{00000000-0005-0000-0000-00008A720000}"/>
    <cellStyle name="Normal 10 20 5 2 3" xfId="18961" xr:uid="{00000000-0005-0000-0000-00008B720000}"/>
    <cellStyle name="Normal 10 20 5 2_REKAP IBT" xfId="5374" xr:uid="{00000000-0005-0000-0000-00008C720000}"/>
    <cellStyle name="Normal 10 20 5 3" xfId="31822" xr:uid="{00000000-0005-0000-0000-00008D720000}"/>
    <cellStyle name="Normal 10 20 5 3 2" xfId="31824" xr:uid="{00000000-0005-0000-0000-00008E720000}"/>
    <cellStyle name="Normal 10 20 5 3 2 2" xfId="31826" xr:uid="{00000000-0005-0000-0000-00008F720000}"/>
    <cellStyle name="Normal 10 20 5 3 3" xfId="31828" xr:uid="{00000000-0005-0000-0000-000090720000}"/>
    <cellStyle name="Normal 10 20 5 3_REKAP IBT" xfId="31830" xr:uid="{00000000-0005-0000-0000-000091720000}"/>
    <cellStyle name="Normal 10 20 5 4" xfId="31832" xr:uid="{00000000-0005-0000-0000-000092720000}"/>
    <cellStyle name="Normal 10 20 5 4 2" xfId="31834" xr:uid="{00000000-0005-0000-0000-000093720000}"/>
    <cellStyle name="Normal 10 20 5 5" xfId="31836" xr:uid="{00000000-0005-0000-0000-000094720000}"/>
    <cellStyle name="Normal 10 20 5_REKAP IBT" xfId="31838" xr:uid="{00000000-0005-0000-0000-000095720000}"/>
    <cellStyle name="Normal 10 20 6" xfId="31840" xr:uid="{00000000-0005-0000-0000-000096720000}"/>
    <cellStyle name="Normal 10 20 6 2" xfId="31842" xr:uid="{00000000-0005-0000-0000-000097720000}"/>
    <cellStyle name="Normal 10 20 6 2 2" xfId="19423" xr:uid="{00000000-0005-0000-0000-000098720000}"/>
    <cellStyle name="Normal 10 20 6 2 2 2" xfId="31844" xr:uid="{00000000-0005-0000-0000-000099720000}"/>
    <cellStyle name="Normal 10 20 6 2 3" xfId="19426" xr:uid="{00000000-0005-0000-0000-00009A720000}"/>
    <cellStyle name="Normal 10 20 6 2_REKAP IBT" xfId="31846" xr:uid="{00000000-0005-0000-0000-00009B720000}"/>
    <cellStyle name="Normal 10 20 6 3" xfId="31848" xr:uid="{00000000-0005-0000-0000-00009C720000}"/>
    <cellStyle name="Normal 10 20 6 3 2" xfId="28851" xr:uid="{00000000-0005-0000-0000-00009D720000}"/>
    <cellStyle name="Normal 10 20 6 3 2 2" xfId="23286" xr:uid="{00000000-0005-0000-0000-00009E720000}"/>
    <cellStyle name="Normal 10 20 6 3 3" xfId="31850" xr:uid="{00000000-0005-0000-0000-00009F720000}"/>
    <cellStyle name="Normal 10 20 6 3_REKAP IBT" xfId="31852" xr:uid="{00000000-0005-0000-0000-0000A0720000}"/>
    <cellStyle name="Normal 10 20 6 4" xfId="31854" xr:uid="{00000000-0005-0000-0000-0000A1720000}"/>
    <cellStyle name="Normal 10 20 6 4 2" xfId="31856" xr:uid="{00000000-0005-0000-0000-0000A2720000}"/>
    <cellStyle name="Normal 10 20 6 5" xfId="31858" xr:uid="{00000000-0005-0000-0000-0000A3720000}"/>
    <cellStyle name="Normal 10 20 6_REKAP IBT" xfId="31860" xr:uid="{00000000-0005-0000-0000-0000A4720000}"/>
    <cellStyle name="Normal 10 20 7" xfId="31862" xr:uid="{00000000-0005-0000-0000-0000A5720000}"/>
    <cellStyle name="Normal 10 20 7 2" xfId="31864" xr:uid="{00000000-0005-0000-0000-0000A6720000}"/>
    <cellStyle name="Normal 10 20 7 2 2" xfId="19831" xr:uid="{00000000-0005-0000-0000-0000A7720000}"/>
    <cellStyle name="Normal 10 20 7 2 2 2" xfId="1907" xr:uid="{00000000-0005-0000-0000-0000A8720000}"/>
    <cellStyle name="Normal 10 20 7 2 3" xfId="19834" xr:uid="{00000000-0005-0000-0000-0000A9720000}"/>
    <cellStyle name="Normal 10 20 7 2_REKAP IBT" xfId="24450" xr:uid="{00000000-0005-0000-0000-0000AA720000}"/>
    <cellStyle name="Normal 10 20 7 3" xfId="31866" xr:uid="{00000000-0005-0000-0000-0000AB720000}"/>
    <cellStyle name="Normal 10 20 7 3 2" xfId="31868" xr:uid="{00000000-0005-0000-0000-0000AC720000}"/>
    <cellStyle name="Normal 10 20 7 3 2 2" xfId="23592" xr:uid="{00000000-0005-0000-0000-0000AD720000}"/>
    <cellStyle name="Normal 10 20 7 3 3" xfId="31870" xr:uid="{00000000-0005-0000-0000-0000AE720000}"/>
    <cellStyle name="Normal 10 20 7 3_REKAP IBT" xfId="31872" xr:uid="{00000000-0005-0000-0000-0000AF720000}"/>
    <cellStyle name="Normal 10 20 7 4" xfId="31875" xr:uid="{00000000-0005-0000-0000-0000B0720000}"/>
    <cellStyle name="Normal 10 20 7 4 2" xfId="31877" xr:uid="{00000000-0005-0000-0000-0000B1720000}"/>
    <cellStyle name="Normal 10 20 7 5" xfId="31879" xr:uid="{00000000-0005-0000-0000-0000B2720000}"/>
    <cellStyle name="Normal 10 20 7_REKAP IBT" xfId="28006" xr:uid="{00000000-0005-0000-0000-0000B3720000}"/>
    <cellStyle name="Normal 10 20 8" xfId="19939" xr:uid="{00000000-0005-0000-0000-0000B4720000}"/>
    <cellStyle name="Normal 10 20 8 2" xfId="31881" xr:uid="{00000000-0005-0000-0000-0000B5720000}"/>
    <cellStyle name="Normal 10 20 8 2 2" xfId="20273" xr:uid="{00000000-0005-0000-0000-0000B6720000}"/>
    <cellStyle name="Normal 10 20 8 2 2 2" xfId="31883" xr:uid="{00000000-0005-0000-0000-0000B7720000}"/>
    <cellStyle name="Normal 10 20 8 2 3" xfId="20276" xr:uid="{00000000-0005-0000-0000-0000B8720000}"/>
    <cellStyle name="Normal 10 20 8 2_REKAP IBT" xfId="21017" xr:uid="{00000000-0005-0000-0000-0000B9720000}"/>
    <cellStyle name="Normal 10 20 8 3" xfId="31885" xr:uid="{00000000-0005-0000-0000-0000BA720000}"/>
    <cellStyle name="Normal 10 20 8 3 2" xfId="31887" xr:uid="{00000000-0005-0000-0000-0000BB720000}"/>
    <cellStyle name="Normal 10 20 8 3 2 2" xfId="21645" xr:uid="{00000000-0005-0000-0000-0000BC720000}"/>
    <cellStyle name="Normal 10 20 8 3 3" xfId="31889" xr:uid="{00000000-0005-0000-0000-0000BD720000}"/>
    <cellStyle name="Normal 10 20 8 3_REKAP IBT" xfId="31892" xr:uid="{00000000-0005-0000-0000-0000BE720000}"/>
    <cellStyle name="Normal 10 20 8 4" xfId="26844" xr:uid="{00000000-0005-0000-0000-0000BF720000}"/>
    <cellStyle name="Normal 10 20 8 4 2" xfId="31894" xr:uid="{00000000-0005-0000-0000-0000C0720000}"/>
    <cellStyle name="Normal 10 20 8 5" xfId="31896" xr:uid="{00000000-0005-0000-0000-0000C1720000}"/>
    <cellStyle name="Normal 10 20 8_REKAP IBT" xfId="31898" xr:uid="{00000000-0005-0000-0000-0000C2720000}"/>
    <cellStyle name="Normal 10 20 9" xfId="31903" xr:uid="{00000000-0005-0000-0000-0000C3720000}"/>
    <cellStyle name="Normal 10 20 9 2" xfId="31905" xr:uid="{00000000-0005-0000-0000-0000C4720000}"/>
    <cellStyle name="Normal 10 20 9 2 2" xfId="20682" xr:uid="{00000000-0005-0000-0000-0000C5720000}"/>
    <cellStyle name="Normal 10 20 9 2 2 2" xfId="31907" xr:uid="{00000000-0005-0000-0000-0000C6720000}"/>
    <cellStyle name="Normal 10 20 9 2 3" xfId="20685" xr:uid="{00000000-0005-0000-0000-0000C7720000}"/>
    <cellStyle name="Normal 10 20 9 2_REKAP IBT" xfId="31910" xr:uid="{00000000-0005-0000-0000-0000C8720000}"/>
    <cellStyle name="Normal 10 20 9 3" xfId="31912" xr:uid="{00000000-0005-0000-0000-0000C9720000}"/>
    <cellStyle name="Normal 10 20 9 3 2" xfId="31914" xr:uid="{00000000-0005-0000-0000-0000CA720000}"/>
    <cellStyle name="Normal 10 20 9 3 2 2" xfId="24147" xr:uid="{00000000-0005-0000-0000-0000CB720000}"/>
    <cellStyle name="Normal 10 20 9 3 3" xfId="31916" xr:uid="{00000000-0005-0000-0000-0000CC720000}"/>
    <cellStyle name="Normal 10 20 9 3_REKAP IBT" xfId="31918" xr:uid="{00000000-0005-0000-0000-0000CD720000}"/>
    <cellStyle name="Normal 10 20 9 4" xfId="5073" xr:uid="{00000000-0005-0000-0000-0000CE720000}"/>
    <cellStyle name="Normal 10 20 9 4 2" xfId="888" xr:uid="{00000000-0005-0000-0000-0000CF720000}"/>
    <cellStyle name="Normal 10 20 9 5" xfId="2884" xr:uid="{00000000-0005-0000-0000-0000D0720000}"/>
    <cellStyle name="Normal 10 20 9_REKAP IBT" xfId="31920" xr:uid="{00000000-0005-0000-0000-0000D1720000}"/>
    <cellStyle name="Normal 10 20_REKAP IBT" xfId="31926" xr:uid="{00000000-0005-0000-0000-0000D2720000}"/>
    <cellStyle name="Normal 10 21" xfId="31928" xr:uid="{00000000-0005-0000-0000-0000D3720000}"/>
    <cellStyle name="Normal 10 21 10" xfId="27334" xr:uid="{00000000-0005-0000-0000-0000D4720000}"/>
    <cellStyle name="Normal 10 21 10 2" xfId="31930" xr:uid="{00000000-0005-0000-0000-0000D5720000}"/>
    <cellStyle name="Normal 10 21 10 2 2" xfId="4062" xr:uid="{00000000-0005-0000-0000-0000D6720000}"/>
    <cellStyle name="Normal 10 21 10 2 2 2" xfId="31934" xr:uid="{00000000-0005-0000-0000-0000D7720000}"/>
    <cellStyle name="Normal 10 21 10 2 3" xfId="31936" xr:uid="{00000000-0005-0000-0000-0000D8720000}"/>
    <cellStyle name="Normal 10 21 10 2_REKAP IBT" xfId="31938" xr:uid="{00000000-0005-0000-0000-0000D9720000}"/>
    <cellStyle name="Normal 10 21 10 3" xfId="23275" xr:uid="{00000000-0005-0000-0000-0000DA720000}"/>
    <cellStyle name="Normal 10 21 10 3 2" xfId="31940" xr:uid="{00000000-0005-0000-0000-0000DB720000}"/>
    <cellStyle name="Normal 10 21 10 3 2 2" xfId="31942" xr:uid="{00000000-0005-0000-0000-0000DC720000}"/>
    <cellStyle name="Normal 10 21 10 3 3" xfId="31944" xr:uid="{00000000-0005-0000-0000-0000DD720000}"/>
    <cellStyle name="Normal 10 21 10 3_REKAP IBT" xfId="31946" xr:uid="{00000000-0005-0000-0000-0000DE720000}"/>
    <cellStyle name="Normal 10 21 10 4" xfId="31948" xr:uid="{00000000-0005-0000-0000-0000DF720000}"/>
    <cellStyle name="Normal 10 21 10 4 2" xfId="31950" xr:uid="{00000000-0005-0000-0000-0000E0720000}"/>
    <cellStyle name="Normal 10 21 10 5" xfId="28586" xr:uid="{00000000-0005-0000-0000-0000E1720000}"/>
    <cellStyle name="Normal 10 21 10_REKAP IBT" xfId="31952" xr:uid="{00000000-0005-0000-0000-0000E2720000}"/>
    <cellStyle name="Normal 10 21 11" xfId="31954" xr:uid="{00000000-0005-0000-0000-0000E3720000}"/>
    <cellStyle name="Normal 10 21 11 2" xfId="31956" xr:uid="{00000000-0005-0000-0000-0000E4720000}"/>
    <cellStyle name="Normal 10 21 11 2 2" xfId="31958" xr:uid="{00000000-0005-0000-0000-0000E5720000}"/>
    <cellStyle name="Normal 10 21 11 2 2 2" xfId="31960" xr:uid="{00000000-0005-0000-0000-0000E6720000}"/>
    <cellStyle name="Normal 10 21 11 2 3" xfId="31962" xr:uid="{00000000-0005-0000-0000-0000E7720000}"/>
    <cellStyle name="Normal 10 21 11 2_REKAP IBT" xfId="31964" xr:uid="{00000000-0005-0000-0000-0000E8720000}"/>
    <cellStyle name="Normal 10 21 11 3" xfId="31966" xr:uid="{00000000-0005-0000-0000-0000E9720000}"/>
    <cellStyle name="Normal 10 21 11 3 2" xfId="31968" xr:uid="{00000000-0005-0000-0000-0000EA720000}"/>
    <cellStyle name="Normal 10 21 11 3 2 2" xfId="31970" xr:uid="{00000000-0005-0000-0000-0000EB720000}"/>
    <cellStyle name="Normal 10 21 11 3 3" xfId="1993" xr:uid="{00000000-0005-0000-0000-0000EC720000}"/>
    <cellStyle name="Normal 10 21 11 3_REKAP IBT" xfId="15538" xr:uid="{00000000-0005-0000-0000-0000ED720000}"/>
    <cellStyle name="Normal 10 21 11 4" xfId="9750" xr:uid="{00000000-0005-0000-0000-0000EE720000}"/>
    <cellStyle name="Normal 10 21 11 4 2" xfId="31972" xr:uid="{00000000-0005-0000-0000-0000EF720000}"/>
    <cellStyle name="Normal 10 21 11 5" xfId="9753" xr:uid="{00000000-0005-0000-0000-0000F0720000}"/>
    <cellStyle name="Normal 10 21 11_REKAP IBT" xfId="31974" xr:uid="{00000000-0005-0000-0000-0000F1720000}"/>
    <cellStyle name="Normal 10 21 12" xfId="6362" xr:uid="{00000000-0005-0000-0000-0000F2720000}"/>
    <cellStyle name="Normal 10 21 12 2" xfId="6365" xr:uid="{00000000-0005-0000-0000-0000F3720000}"/>
    <cellStyle name="Normal 10 21 12 2 2" xfId="31976" xr:uid="{00000000-0005-0000-0000-0000F4720000}"/>
    <cellStyle name="Normal 10 21 12 3" xfId="31978" xr:uid="{00000000-0005-0000-0000-0000F5720000}"/>
    <cellStyle name="Normal 10 21 12_REKAP IBT" xfId="10569" xr:uid="{00000000-0005-0000-0000-0000F6720000}"/>
    <cellStyle name="Normal 10 21 13" xfId="3472" xr:uid="{00000000-0005-0000-0000-0000F7720000}"/>
    <cellStyle name="Normal 10 21 13 2" xfId="31981" xr:uid="{00000000-0005-0000-0000-0000F8720000}"/>
    <cellStyle name="Normal 10 21 13 2 2" xfId="31983" xr:uid="{00000000-0005-0000-0000-0000F9720000}"/>
    <cellStyle name="Normal 10 21 13 3" xfId="29491" xr:uid="{00000000-0005-0000-0000-0000FA720000}"/>
    <cellStyle name="Normal 10 21 13_REKAP IBT" xfId="31985" xr:uid="{00000000-0005-0000-0000-0000FB720000}"/>
    <cellStyle name="Normal 10 21 14" xfId="6368" xr:uid="{00000000-0005-0000-0000-0000FC720000}"/>
    <cellStyle name="Normal 10 21 14 2" xfId="9414" xr:uid="{00000000-0005-0000-0000-0000FD720000}"/>
    <cellStyle name="Normal 10 21 15" xfId="6371" xr:uid="{00000000-0005-0000-0000-0000FE720000}"/>
    <cellStyle name="Normal 10 21 2" xfId="31987" xr:uid="{00000000-0005-0000-0000-0000FF720000}"/>
    <cellStyle name="Normal 10 21 2 2" xfId="23538" xr:uid="{00000000-0005-0000-0000-000000730000}"/>
    <cellStyle name="Normal 10 21 2 2 2" xfId="23541" xr:uid="{00000000-0005-0000-0000-000001730000}"/>
    <cellStyle name="Normal 10 21 2 2 2 2" xfId="23545" xr:uid="{00000000-0005-0000-0000-000002730000}"/>
    <cellStyle name="Normal 10 21 2 2 3" xfId="23322" xr:uid="{00000000-0005-0000-0000-000003730000}"/>
    <cellStyle name="Normal 10 21 2 2_REKAP IBT" xfId="15501" xr:uid="{00000000-0005-0000-0000-000004730000}"/>
    <cellStyle name="Normal 10 21 2 3" xfId="23557" xr:uid="{00000000-0005-0000-0000-000005730000}"/>
    <cellStyle name="Normal 10 21 2 3 2" xfId="2065" xr:uid="{00000000-0005-0000-0000-000006730000}"/>
    <cellStyle name="Normal 10 21 2 3 2 2" xfId="23560" xr:uid="{00000000-0005-0000-0000-000007730000}"/>
    <cellStyle name="Normal 10 21 2 3 3" xfId="23565" xr:uid="{00000000-0005-0000-0000-000008730000}"/>
    <cellStyle name="Normal 10 21 2 3_REKAP IBT" xfId="16176" xr:uid="{00000000-0005-0000-0000-000009730000}"/>
    <cellStyle name="Normal 10 21 2 4" xfId="23570" xr:uid="{00000000-0005-0000-0000-00000A730000}"/>
    <cellStyle name="Normal 10 21 2 4 2" xfId="23573" xr:uid="{00000000-0005-0000-0000-00000B730000}"/>
    <cellStyle name="Normal 10 21 2 5" xfId="23576" xr:uid="{00000000-0005-0000-0000-00000C730000}"/>
    <cellStyle name="Normal 10 21 2_REKAP IBT" xfId="20678" xr:uid="{00000000-0005-0000-0000-00000D730000}"/>
    <cellStyle name="Normal 10 21 3" xfId="31989" xr:uid="{00000000-0005-0000-0000-00000E730000}"/>
    <cellStyle name="Normal 10 21 3 2" xfId="31991" xr:uid="{00000000-0005-0000-0000-00000F730000}"/>
    <cellStyle name="Normal 10 21 3 2 2" xfId="25398" xr:uid="{00000000-0005-0000-0000-000010730000}"/>
    <cellStyle name="Normal 10 21 3 2 2 2" xfId="25401" xr:uid="{00000000-0005-0000-0000-000011730000}"/>
    <cellStyle name="Normal 10 21 3 2 3" xfId="25415" xr:uid="{00000000-0005-0000-0000-000012730000}"/>
    <cellStyle name="Normal 10 21 3 2_REKAP IBT" xfId="25389" xr:uid="{00000000-0005-0000-0000-000013730000}"/>
    <cellStyle name="Normal 10 21 3 3" xfId="31993" xr:uid="{00000000-0005-0000-0000-000014730000}"/>
    <cellStyle name="Normal 10 21 3 3 2" xfId="26763" xr:uid="{00000000-0005-0000-0000-000015730000}"/>
    <cellStyle name="Normal 10 21 3 3 2 2" xfId="26766" xr:uid="{00000000-0005-0000-0000-000016730000}"/>
    <cellStyle name="Normal 10 21 3 3 3" xfId="3449" xr:uid="{00000000-0005-0000-0000-000017730000}"/>
    <cellStyle name="Normal 10 21 3 3_REKAP IBT" xfId="31995" xr:uid="{00000000-0005-0000-0000-000018730000}"/>
    <cellStyle name="Normal 10 21 3 4" xfId="31997" xr:uid="{00000000-0005-0000-0000-000019730000}"/>
    <cellStyle name="Normal 10 21 3 4 2" xfId="26788" xr:uid="{00000000-0005-0000-0000-00001A730000}"/>
    <cellStyle name="Normal 10 21 3 5" xfId="31999" xr:uid="{00000000-0005-0000-0000-00001B730000}"/>
    <cellStyle name="Normal 10 21 3_REKAP IBT" xfId="32001" xr:uid="{00000000-0005-0000-0000-00001C730000}"/>
    <cellStyle name="Normal 10 21 4" xfId="32003" xr:uid="{00000000-0005-0000-0000-00001D730000}"/>
    <cellStyle name="Normal 10 21 4 2" xfId="11275" xr:uid="{00000000-0005-0000-0000-00001E730000}"/>
    <cellStyle name="Normal 10 21 4 2 2" xfId="25645" xr:uid="{00000000-0005-0000-0000-00001F730000}"/>
    <cellStyle name="Normal 10 21 4 2 2 2" xfId="25648" xr:uid="{00000000-0005-0000-0000-000020730000}"/>
    <cellStyle name="Normal 10 21 4 2 3" xfId="25654" xr:uid="{00000000-0005-0000-0000-000021730000}"/>
    <cellStyle name="Normal 10 21 4 2_REKAP IBT" xfId="32005" xr:uid="{00000000-0005-0000-0000-000022730000}"/>
    <cellStyle name="Normal 10 21 4 3" xfId="32007" xr:uid="{00000000-0005-0000-0000-000023730000}"/>
    <cellStyle name="Normal 10 21 4 3 2" xfId="32009" xr:uid="{00000000-0005-0000-0000-000024730000}"/>
    <cellStyle name="Normal 10 21 4 3 2 2" xfId="32011" xr:uid="{00000000-0005-0000-0000-000025730000}"/>
    <cellStyle name="Normal 10 21 4 3 3" xfId="32013" xr:uid="{00000000-0005-0000-0000-000026730000}"/>
    <cellStyle name="Normal 10 21 4 3_REKAP IBT" xfId="32015" xr:uid="{00000000-0005-0000-0000-000027730000}"/>
    <cellStyle name="Normal 10 21 4 4" xfId="32017" xr:uid="{00000000-0005-0000-0000-000028730000}"/>
    <cellStyle name="Normal 10 21 4 4 2" xfId="32019" xr:uid="{00000000-0005-0000-0000-000029730000}"/>
    <cellStyle name="Normal 10 21 4 5" xfId="32021" xr:uid="{00000000-0005-0000-0000-00002A730000}"/>
    <cellStyle name="Normal 10 21 4_REKAP IBT" xfId="19986" xr:uid="{00000000-0005-0000-0000-00002B730000}"/>
    <cellStyle name="Normal 10 21 5" xfId="32023" xr:uid="{00000000-0005-0000-0000-00002C730000}"/>
    <cellStyle name="Normal 10 21 5 2" xfId="32025" xr:uid="{00000000-0005-0000-0000-00002D730000}"/>
    <cellStyle name="Normal 10 21 5 2 2" xfId="25898" xr:uid="{00000000-0005-0000-0000-00002E730000}"/>
    <cellStyle name="Normal 10 21 5 2 2 2" xfId="25903" xr:uid="{00000000-0005-0000-0000-00002F730000}"/>
    <cellStyle name="Normal 10 21 5 2 3" xfId="25915" xr:uid="{00000000-0005-0000-0000-000030730000}"/>
    <cellStyle name="Normal 10 21 5 2_REKAP IBT" xfId="29975" xr:uid="{00000000-0005-0000-0000-000031730000}"/>
    <cellStyle name="Normal 10 21 5 3" xfId="32027" xr:uid="{00000000-0005-0000-0000-000032730000}"/>
    <cellStyle name="Normal 10 21 5 3 2" xfId="32029" xr:uid="{00000000-0005-0000-0000-000033730000}"/>
    <cellStyle name="Normal 10 21 5 3 2 2" xfId="32031" xr:uid="{00000000-0005-0000-0000-000034730000}"/>
    <cellStyle name="Normal 10 21 5 3 3" xfId="32033" xr:uid="{00000000-0005-0000-0000-000035730000}"/>
    <cellStyle name="Normal 10 21 5 3_REKAP IBT" xfId="30561" xr:uid="{00000000-0005-0000-0000-000036730000}"/>
    <cellStyle name="Normal 10 21 5 4" xfId="32035" xr:uid="{00000000-0005-0000-0000-000037730000}"/>
    <cellStyle name="Normal 10 21 5 4 2" xfId="32037" xr:uid="{00000000-0005-0000-0000-000038730000}"/>
    <cellStyle name="Normal 10 21 5 5" xfId="32039" xr:uid="{00000000-0005-0000-0000-000039730000}"/>
    <cellStyle name="Normal 10 21 5_REKAP IBT" xfId="32042" xr:uid="{00000000-0005-0000-0000-00003A730000}"/>
    <cellStyle name="Normal 10 21 6" xfId="32044" xr:uid="{00000000-0005-0000-0000-00003B730000}"/>
    <cellStyle name="Normal 10 21 6 2" xfId="32046" xr:uid="{00000000-0005-0000-0000-00003C730000}"/>
    <cellStyle name="Normal 10 21 6 2 2" xfId="32048" xr:uid="{00000000-0005-0000-0000-00003D730000}"/>
    <cellStyle name="Normal 10 21 6 2 2 2" xfId="32050" xr:uid="{00000000-0005-0000-0000-00003E730000}"/>
    <cellStyle name="Normal 10 21 6 2 3" xfId="32052" xr:uid="{00000000-0005-0000-0000-00003F730000}"/>
    <cellStyle name="Normal 10 21 6 2_REKAP IBT" xfId="30445" xr:uid="{00000000-0005-0000-0000-000040730000}"/>
    <cellStyle name="Normal 10 21 6 3" xfId="32054" xr:uid="{00000000-0005-0000-0000-000041730000}"/>
    <cellStyle name="Normal 10 21 6 3 2" xfId="32056" xr:uid="{00000000-0005-0000-0000-000042730000}"/>
    <cellStyle name="Normal 10 21 6 3 2 2" xfId="32058" xr:uid="{00000000-0005-0000-0000-000043730000}"/>
    <cellStyle name="Normal 10 21 6 3 3" xfId="32060" xr:uid="{00000000-0005-0000-0000-000044730000}"/>
    <cellStyle name="Normal 10 21 6 3_REKAP IBT" xfId="9441" xr:uid="{00000000-0005-0000-0000-000045730000}"/>
    <cellStyle name="Normal 10 21 6 4" xfId="27602" xr:uid="{00000000-0005-0000-0000-000046730000}"/>
    <cellStyle name="Normal 10 21 6 4 2" xfId="32062" xr:uid="{00000000-0005-0000-0000-000047730000}"/>
    <cellStyle name="Normal 10 21 6 5" xfId="32064" xr:uid="{00000000-0005-0000-0000-000048730000}"/>
    <cellStyle name="Normal 10 21 6_REKAP IBT" xfId="32066" xr:uid="{00000000-0005-0000-0000-000049730000}"/>
    <cellStyle name="Normal 10 21 7" xfId="32068" xr:uid="{00000000-0005-0000-0000-00004A730000}"/>
    <cellStyle name="Normal 10 21 7 2" xfId="23871" xr:uid="{00000000-0005-0000-0000-00004B730000}"/>
    <cellStyle name="Normal 10 21 7 2 2" xfId="23874" xr:uid="{00000000-0005-0000-0000-00004C730000}"/>
    <cellStyle name="Normal 10 21 7 2 2 2" xfId="12561" xr:uid="{00000000-0005-0000-0000-00004D730000}"/>
    <cellStyle name="Normal 10 21 7 2 3" xfId="23877" xr:uid="{00000000-0005-0000-0000-00004E730000}"/>
    <cellStyle name="Normal 10 21 7 2_REKAP IBT" xfId="23881" xr:uid="{00000000-0005-0000-0000-00004F730000}"/>
    <cellStyle name="Normal 10 21 7 3" xfId="19056" xr:uid="{00000000-0005-0000-0000-000050730000}"/>
    <cellStyle name="Normal 10 21 7 3 2" xfId="23885" xr:uid="{00000000-0005-0000-0000-000051730000}"/>
    <cellStyle name="Normal 10 21 7 3 2 2" xfId="13099" xr:uid="{00000000-0005-0000-0000-000052730000}"/>
    <cellStyle name="Normal 10 21 7 3 3" xfId="23888" xr:uid="{00000000-0005-0000-0000-000053730000}"/>
    <cellStyle name="Normal 10 21 7 3_REKAP IBT" xfId="23892" xr:uid="{00000000-0005-0000-0000-000054730000}"/>
    <cellStyle name="Normal 10 21 7 4" xfId="23896" xr:uid="{00000000-0005-0000-0000-000055730000}"/>
    <cellStyle name="Normal 10 21 7 4 2" xfId="23899" xr:uid="{00000000-0005-0000-0000-000056730000}"/>
    <cellStyle name="Normal 10 21 7 5" xfId="23902" xr:uid="{00000000-0005-0000-0000-000057730000}"/>
    <cellStyle name="Normal 10 21 7_REKAP IBT" xfId="22090" xr:uid="{00000000-0005-0000-0000-000058730000}"/>
    <cellStyle name="Normal 10 21 8" xfId="11546" xr:uid="{00000000-0005-0000-0000-000059730000}"/>
    <cellStyle name="Normal 10 21 8 2" xfId="9958" xr:uid="{00000000-0005-0000-0000-00005A730000}"/>
    <cellStyle name="Normal 10 21 8 2 2" xfId="29551" xr:uid="{00000000-0005-0000-0000-00005B730000}"/>
    <cellStyle name="Normal 10 21 8 2 2 2" xfId="32070" xr:uid="{00000000-0005-0000-0000-00005C730000}"/>
    <cellStyle name="Normal 10 21 8 2 3" xfId="32072" xr:uid="{00000000-0005-0000-0000-00005D730000}"/>
    <cellStyle name="Normal 10 21 8 2_REKAP IBT" xfId="32074" xr:uid="{00000000-0005-0000-0000-00005E730000}"/>
    <cellStyle name="Normal 10 21 8 3" xfId="32076" xr:uid="{00000000-0005-0000-0000-00005F730000}"/>
    <cellStyle name="Normal 10 21 8 3 2" xfId="27025" xr:uid="{00000000-0005-0000-0000-000060730000}"/>
    <cellStyle name="Normal 10 21 8 3 2 2" xfId="27029" xr:uid="{00000000-0005-0000-0000-000061730000}"/>
    <cellStyle name="Normal 10 21 8 3 3" xfId="27038" xr:uid="{00000000-0005-0000-0000-000062730000}"/>
    <cellStyle name="Normal 10 21 8 3_REKAP IBT" xfId="3920" xr:uid="{00000000-0005-0000-0000-000063730000}"/>
    <cellStyle name="Normal 10 21 8 4" xfId="32078" xr:uid="{00000000-0005-0000-0000-000064730000}"/>
    <cellStyle name="Normal 10 21 8 4 2" xfId="27057" xr:uid="{00000000-0005-0000-0000-000065730000}"/>
    <cellStyle name="Normal 10 21 8 5" xfId="32080" xr:uid="{00000000-0005-0000-0000-000066730000}"/>
    <cellStyle name="Normal 10 21 8_REKAP IBT" xfId="23916" xr:uid="{00000000-0005-0000-0000-000067730000}"/>
    <cellStyle name="Normal 10 21 9" xfId="32082" xr:uid="{00000000-0005-0000-0000-000068730000}"/>
    <cellStyle name="Normal 10 21 9 2" xfId="32084" xr:uid="{00000000-0005-0000-0000-000069730000}"/>
    <cellStyle name="Normal 10 21 9 2 2" xfId="4798" xr:uid="{00000000-0005-0000-0000-00006A730000}"/>
    <cellStyle name="Normal 10 21 9 2 2 2" xfId="32086" xr:uid="{00000000-0005-0000-0000-00006B730000}"/>
    <cellStyle name="Normal 10 21 9 2 3" xfId="32088" xr:uid="{00000000-0005-0000-0000-00006C730000}"/>
    <cellStyle name="Normal 10 21 9 2_REKAP IBT" xfId="32090" xr:uid="{00000000-0005-0000-0000-00006D730000}"/>
    <cellStyle name="Normal 10 21 9 3" xfId="32092" xr:uid="{00000000-0005-0000-0000-00006E730000}"/>
    <cellStyle name="Normal 10 21 9 3 2" xfId="32094" xr:uid="{00000000-0005-0000-0000-00006F730000}"/>
    <cellStyle name="Normal 10 21 9 3 2 2" xfId="32096" xr:uid="{00000000-0005-0000-0000-000070730000}"/>
    <cellStyle name="Normal 10 21 9 3 3" xfId="32098" xr:uid="{00000000-0005-0000-0000-000071730000}"/>
    <cellStyle name="Normal 10 21 9 3_REKAP IBT" xfId="32100" xr:uid="{00000000-0005-0000-0000-000072730000}"/>
    <cellStyle name="Normal 10 21 9 4" xfId="5412" xr:uid="{00000000-0005-0000-0000-000073730000}"/>
    <cellStyle name="Normal 10 21 9 4 2" xfId="5416" xr:uid="{00000000-0005-0000-0000-000074730000}"/>
    <cellStyle name="Normal 10 21 9 5" xfId="2897" xr:uid="{00000000-0005-0000-0000-000075730000}"/>
    <cellStyle name="Normal 10 21 9_REKAP IBT" xfId="32104" xr:uid="{00000000-0005-0000-0000-000076730000}"/>
    <cellStyle name="Normal 10 21_REKAP IBT" xfId="31450" xr:uid="{00000000-0005-0000-0000-000077730000}"/>
    <cellStyle name="Normal 10 22" xfId="32106" xr:uid="{00000000-0005-0000-0000-000078730000}"/>
    <cellStyle name="Normal 10 22 2" xfId="32125" xr:uid="{00000000-0005-0000-0000-000079730000}"/>
    <cellStyle name="Normal 10 22 2 2" xfId="24964" xr:uid="{00000000-0005-0000-0000-00007A730000}"/>
    <cellStyle name="Normal 10 22 2 2 2" xfId="24969" xr:uid="{00000000-0005-0000-0000-00007B730000}"/>
    <cellStyle name="Normal 10 22 2 3" xfId="24981" xr:uid="{00000000-0005-0000-0000-00007C730000}"/>
    <cellStyle name="Normal 10 22 2_REKAP IBT" xfId="32127" xr:uid="{00000000-0005-0000-0000-00007D730000}"/>
    <cellStyle name="Normal 10 22 3" xfId="32129" xr:uid="{00000000-0005-0000-0000-00007E730000}"/>
    <cellStyle name="Normal 10 22 3 2" xfId="32131" xr:uid="{00000000-0005-0000-0000-00007F730000}"/>
    <cellStyle name="Normal 10 22 3 2 2" xfId="32133" xr:uid="{00000000-0005-0000-0000-000080730000}"/>
    <cellStyle name="Normal 10 22 3 3" xfId="32138" xr:uid="{00000000-0005-0000-0000-000081730000}"/>
    <cellStyle name="Normal 10 22 3_REKAP IBT" xfId="14307" xr:uid="{00000000-0005-0000-0000-000082730000}"/>
    <cellStyle name="Normal 10 22 4" xfId="32146" xr:uid="{00000000-0005-0000-0000-000083730000}"/>
    <cellStyle name="Normal 10 22 4 2" xfId="32148" xr:uid="{00000000-0005-0000-0000-000084730000}"/>
    <cellStyle name="Normal 10 22 5" xfId="32158" xr:uid="{00000000-0005-0000-0000-000085730000}"/>
    <cellStyle name="Normal 10 22_REKAP IBT" xfId="32208" xr:uid="{00000000-0005-0000-0000-000086730000}"/>
    <cellStyle name="Normal 10 23" xfId="32210" xr:uid="{00000000-0005-0000-0000-000087730000}"/>
    <cellStyle name="Normal 10 23 2" xfId="32233" xr:uid="{00000000-0005-0000-0000-000088730000}"/>
    <cellStyle name="Normal 10 23 2 2" xfId="18715" xr:uid="{00000000-0005-0000-0000-000089730000}"/>
    <cellStyle name="Normal 10 23 2 2 2" xfId="32235" xr:uid="{00000000-0005-0000-0000-00008A730000}"/>
    <cellStyle name="Normal 10 23 2 3" xfId="32239" xr:uid="{00000000-0005-0000-0000-00008B730000}"/>
    <cellStyle name="Normal 10 23 2_REKAP IBT" xfId="32247" xr:uid="{00000000-0005-0000-0000-00008C730000}"/>
    <cellStyle name="Normal 10 23 3" xfId="32249" xr:uid="{00000000-0005-0000-0000-00008D730000}"/>
    <cellStyle name="Normal 10 23 3 2" xfId="32251" xr:uid="{00000000-0005-0000-0000-00008E730000}"/>
    <cellStyle name="Normal 10 23 3 2 2" xfId="32253" xr:uid="{00000000-0005-0000-0000-00008F730000}"/>
    <cellStyle name="Normal 10 23 3 3" xfId="32257" xr:uid="{00000000-0005-0000-0000-000090730000}"/>
    <cellStyle name="Normal 10 23 3_REKAP IBT" xfId="32266" xr:uid="{00000000-0005-0000-0000-000091730000}"/>
    <cellStyle name="Normal 10 23 4" xfId="32268" xr:uid="{00000000-0005-0000-0000-000092730000}"/>
    <cellStyle name="Normal 10 23 4 2" xfId="32271" xr:uid="{00000000-0005-0000-0000-000093730000}"/>
    <cellStyle name="Normal 10 23 5" xfId="9176" xr:uid="{00000000-0005-0000-0000-000094730000}"/>
    <cellStyle name="Normal 10 23_REKAP IBT" xfId="5549" xr:uid="{00000000-0005-0000-0000-000095730000}"/>
    <cellStyle name="Normal 10 24" xfId="32342" xr:uid="{00000000-0005-0000-0000-000096730000}"/>
    <cellStyle name="Normal 10 24 2" xfId="32366" xr:uid="{00000000-0005-0000-0000-000097730000}"/>
    <cellStyle name="Normal 10 24 2 2" xfId="32368" xr:uid="{00000000-0005-0000-0000-000098730000}"/>
    <cellStyle name="Normal 10 24 2 2 2" xfId="23664" xr:uid="{00000000-0005-0000-0000-000099730000}"/>
    <cellStyle name="Normal 10 24 2 3" xfId="32370" xr:uid="{00000000-0005-0000-0000-00009A730000}"/>
    <cellStyle name="Normal 10 24 2_REKAP IBT" xfId="16835" xr:uid="{00000000-0005-0000-0000-00009B730000}"/>
    <cellStyle name="Normal 10 24 3" xfId="32379" xr:uid="{00000000-0005-0000-0000-00009C730000}"/>
    <cellStyle name="Normal 10 24 3 2" xfId="32381" xr:uid="{00000000-0005-0000-0000-00009D730000}"/>
    <cellStyle name="Normal 10 24 3 2 2" xfId="32383" xr:uid="{00000000-0005-0000-0000-00009E730000}"/>
    <cellStyle name="Normal 10 24 3 3" xfId="32387" xr:uid="{00000000-0005-0000-0000-00009F730000}"/>
    <cellStyle name="Normal 10 24 3_REKAP IBT" xfId="32396" xr:uid="{00000000-0005-0000-0000-0000A0730000}"/>
    <cellStyle name="Normal 10 24 4" xfId="32398" xr:uid="{00000000-0005-0000-0000-0000A1730000}"/>
    <cellStyle name="Normal 10 24 4 2" xfId="16853" xr:uid="{00000000-0005-0000-0000-0000A2730000}"/>
    <cellStyle name="Normal 10 24 5" xfId="9185" xr:uid="{00000000-0005-0000-0000-0000A3730000}"/>
    <cellStyle name="Normal 10 24_REKAP IBT" xfId="31901" xr:uid="{00000000-0005-0000-0000-0000A4730000}"/>
    <cellStyle name="Normal 10 25" xfId="19397" xr:uid="{00000000-0005-0000-0000-0000A5730000}"/>
    <cellStyle name="Normal 10 25 2" xfId="32471" xr:uid="{00000000-0005-0000-0000-0000A6730000}"/>
    <cellStyle name="Normal 10 25 2 2" xfId="32473" xr:uid="{00000000-0005-0000-0000-0000A7730000}"/>
    <cellStyle name="Normal 10 25 2 2 2" xfId="32475" xr:uid="{00000000-0005-0000-0000-0000A8730000}"/>
    <cellStyle name="Normal 10 25 2 3" xfId="32477" xr:uid="{00000000-0005-0000-0000-0000A9730000}"/>
    <cellStyle name="Normal 10 25 2_REKAP IBT" xfId="12251" xr:uid="{00000000-0005-0000-0000-0000AA730000}"/>
    <cellStyle name="Normal 10 25 3" xfId="32479" xr:uid="{00000000-0005-0000-0000-0000AB730000}"/>
    <cellStyle name="Normal 10 25 3 2" xfId="32481" xr:uid="{00000000-0005-0000-0000-0000AC730000}"/>
    <cellStyle name="Normal 10 25 3 2 2" xfId="32483" xr:uid="{00000000-0005-0000-0000-0000AD730000}"/>
    <cellStyle name="Normal 10 25 3 3" xfId="32485" xr:uid="{00000000-0005-0000-0000-0000AE730000}"/>
    <cellStyle name="Normal 10 25 3_REKAP IBT" xfId="32487" xr:uid="{00000000-0005-0000-0000-0000AF730000}"/>
    <cellStyle name="Normal 10 25 4" xfId="32489" xr:uid="{00000000-0005-0000-0000-0000B0730000}"/>
    <cellStyle name="Normal 10 25 4 2" xfId="32491" xr:uid="{00000000-0005-0000-0000-0000B1730000}"/>
    <cellStyle name="Normal 10 25 5" xfId="9190" xr:uid="{00000000-0005-0000-0000-0000B2730000}"/>
    <cellStyle name="Normal 10 25_REKAP IBT" xfId="15291" xr:uid="{00000000-0005-0000-0000-0000B3730000}"/>
    <cellStyle name="Normal 10 26" xfId="32493" xr:uid="{00000000-0005-0000-0000-0000B4730000}"/>
    <cellStyle name="Normal 10 26 2" xfId="32495" xr:uid="{00000000-0005-0000-0000-0000B5730000}"/>
    <cellStyle name="Normal 10 26 2 2" xfId="13232" xr:uid="{00000000-0005-0000-0000-0000B6730000}"/>
    <cellStyle name="Normal 10 26 2 2 2" xfId="13236" xr:uid="{00000000-0005-0000-0000-0000B7730000}"/>
    <cellStyle name="Normal 10 26 2 3" xfId="13241" xr:uid="{00000000-0005-0000-0000-0000B8730000}"/>
    <cellStyle name="Normal 10 26 2_REKAP IBT" xfId="27516" xr:uid="{00000000-0005-0000-0000-0000B9730000}"/>
    <cellStyle name="Normal 10 26 3" xfId="32497" xr:uid="{00000000-0005-0000-0000-0000BA730000}"/>
    <cellStyle name="Normal 10 26 3 2" xfId="32499" xr:uid="{00000000-0005-0000-0000-0000BB730000}"/>
    <cellStyle name="Normal 10 26 3 2 2" xfId="32501" xr:uid="{00000000-0005-0000-0000-0000BC730000}"/>
    <cellStyle name="Normal 10 26 3 3" xfId="32503" xr:uid="{00000000-0005-0000-0000-0000BD730000}"/>
    <cellStyle name="Normal 10 26 3_REKAP IBT" xfId="4132" xr:uid="{00000000-0005-0000-0000-0000BE730000}"/>
    <cellStyle name="Normal 10 26 4" xfId="32505" xr:uid="{00000000-0005-0000-0000-0000BF730000}"/>
    <cellStyle name="Normal 10 26 4 2" xfId="32507" xr:uid="{00000000-0005-0000-0000-0000C0730000}"/>
    <cellStyle name="Normal 10 26 5" xfId="9195" xr:uid="{00000000-0005-0000-0000-0000C1730000}"/>
    <cellStyle name="Normal 10 26_REKAP IBT" xfId="15582" xr:uid="{00000000-0005-0000-0000-0000C2730000}"/>
    <cellStyle name="Normal 10 27" xfId="32509" xr:uid="{00000000-0005-0000-0000-0000C3730000}"/>
    <cellStyle name="Normal 10 27 2" xfId="32511" xr:uid="{00000000-0005-0000-0000-0000C4730000}"/>
    <cellStyle name="Normal 10 27 2 2" xfId="32513" xr:uid="{00000000-0005-0000-0000-0000C5730000}"/>
    <cellStyle name="Normal 10 27 2 2 2" xfId="32515" xr:uid="{00000000-0005-0000-0000-0000C6730000}"/>
    <cellStyle name="Normal 10 27 2 3" xfId="32516" xr:uid="{00000000-0005-0000-0000-0000C7730000}"/>
    <cellStyle name="Normal 10 27 2_REKAP IBT" xfId="31774" xr:uid="{00000000-0005-0000-0000-0000C8730000}"/>
    <cellStyle name="Normal 10 27 3" xfId="32517" xr:uid="{00000000-0005-0000-0000-0000C9730000}"/>
    <cellStyle name="Normal 10 27 3 2" xfId="32519" xr:uid="{00000000-0005-0000-0000-0000CA730000}"/>
    <cellStyle name="Normal 10 27 3 2 2" xfId="32520" xr:uid="{00000000-0005-0000-0000-0000CB730000}"/>
    <cellStyle name="Normal 10 27 3 3" xfId="32521" xr:uid="{00000000-0005-0000-0000-0000CC730000}"/>
    <cellStyle name="Normal 10 27 3_REKAP IBT" xfId="32522" xr:uid="{00000000-0005-0000-0000-0000CD730000}"/>
    <cellStyle name="Normal 10 27 4" xfId="32523" xr:uid="{00000000-0005-0000-0000-0000CE730000}"/>
    <cellStyle name="Normal 10 27 4 2" xfId="32524" xr:uid="{00000000-0005-0000-0000-0000CF730000}"/>
    <cellStyle name="Normal 10 27 5" xfId="31592" xr:uid="{00000000-0005-0000-0000-0000D0730000}"/>
    <cellStyle name="Normal 10 27_REKAP IBT" xfId="26990" xr:uid="{00000000-0005-0000-0000-0000D1730000}"/>
    <cellStyle name="Normal 10 28" xfId="32526" xr:uid="{00000000-0005-0000-0000-0000D2730000}"/>
    <cellStyle name="Normal 10 28 2" xfId="32529" xr:uid="{00000000-0005-0000-0000-0000D3730000}"/>
    <cellStyle name="Normal 10 28 2 2" xfId="32531" xr:uid="{00000000-0005-0000-0000-0000D4730000}"/>
    <cellStyle name="Normal 10 28 2 2 2" xfId="32533" xr:uid="{00000000-0005-0000-0000-0000D5730000}"/>
    <cellStyle name="Normal 10 28 2 3" xfId="32534" xr:uid="{00000000-0005-0000-0000-0000D6730000}"/>
    <cellStyle name="Normal 10 28 2_REKAP IBT" xfId="32535" xr:uid="{00000000-0005-0000-0000-0000D7730000}"/>
    <cellStyle name="Normal 10 28 3" xfId="32536" xr:uid="{00000000-0005-0000-0000-0000D8730000}"/>
    <cellStyle name="Normal 10 28 3 2" xfId="32538" xr:uid="{00000000-0005-0000-0000-0000D9730000}"/>
    <cellStyle name="Normal 10 28 3 2 2" xfId="12417" xr:uid="{00000000-0005-0000-0000-0000DA730000}"/>
    <cellStyle name="Normal 10 28 3 3" xfId="32539" xr:uid="{00000000-0005-0000-0000-0000DB730000}"/>
    <cellStyle name="Normal 10 28 3_REKAP IBT" xfId="32540" xr:uid="{00000000-0005-0000-0000-0000DC730000}"/>
    <cellStyle name="Normal 10 28 4" xfId="24428" xr:uid="{00000000-0005-0000-0000-0000DD730000}"/>
    <cellStyle name="Normal 10 28 4 2" xfId="32541" xr:uid="{00000000-0005-0000-0000-0000DE730000}"/>
    <cellStyle name="Normal 10 28 5" xfId="19758" xr:uid="{00000000-0005-0000-0000-0000DF730000}"/>
    <cellStyle name="Normal 10 28_REKAP IBT" xfId="4111" xr:uid="{00000000-0005-0000-0000-0000E0730000}"/>
    <cellStyle name="Normal 10 29" xfId="32543" xr:uid="{00000000-0005-0000-0000-0000E1730000}"/>
    <cellStyle name="Normal 10 29 2" xfId="32545" xr:uid="{00000000-0005-0000-0000-0000E2730000}"/>
    <cellStyle name="Normal 10 29 2 2" xfId="2137" xr:uid="{00000000-0005-0000-0000-0000E3730000}"/>
    <cellStyle name="Normal 10 29 2 2 2" xfId="32546" xr:uid="{00000000-0005-0000-0000-0000E4730000}"/>
    <cellStyle name="Normal 10 29 2 3" xfId="32547" xr:uid="{00000000-0005-0000-0000-0000E5730000}"/>
    <cellStyle name="Normal 10 29 2_REKAP IBT" xfId="32548" xr:uid="{00000000-0005-0000-0000-0000E6730000}"/>
    <cellStyle name="Normal 10 29 3" xfId="32549" xr:uid="{00000000-0005-0000-0000-0000E7730000}"/>
    <cellStyle name="Normal 10 29 3 2" xfId="32550" xr:uid="{00000000-0005-0000-0000-0000E8730000}"/>
    <cellStyle name="Normal 10 29 3 2 2" xfId="32551" xr:uid="{00000000-0005-0000-0000-0000E9730000}"/>
    <cellStyle name="Normal 10 29 3 3" xfId="32552" xr:uid="{00000000-0005-0000-0000-0000EA730000}"/>
    <cellStyle name="Normal 10 29 3_REKAP IBT" xfId="32553" xr:uid="{00000000-0005-0000-0000-0000EB730000}"/>
    <cellStyle name="Normal 10 29 4" xfId="24432" xr:uid="{00000000-0005-0000-0000-0000EC730000}"/>
    <cellStyle name="Normal 10 29 4 2" xfId="32554" xr:uid="{00000000-0005-0000-0000-0000ED730000}"/>
    <cellStyle name="Normal 10 29 5" xfId="16990" xr:uid="{00000000-0005-0000-0000-0000EE730000}"/>
    <cellStyle name="Normal 10 29_REKAP IBT" xfId="31347" xr:uid="{00000000-0005-0000-0000-0000EF730000}"/>
    <cellStyle name="Normal 10 3" xfId="32556" xr:uid="{00000000-0005-0000-0000-0000F0730000}"/>
    <cellStyle name="Normal 10 3 10" xfId="11591" xr:uid="{00000000-0005-0000-0000-0000F1730000}"/>
    <cellStyle name="Normal 10 3 10 2" xfId="23447" xr:uid="{00000000-0005-0000-0000-0000F2730000}"/>
    <cellStyle name="Normal 10 3 10 2 2" xfId="23449" xr:uid="{00000000-0005-0000-0000-0000F3730000}"/>
    <cellStyle name="Normal 10 3 10 2 2 2" xfId="32557" xr:uid="{00000000-0005-0000-0000-0000F4730000}"/>
    <cellStyle name="Normal 10 3 10 2 3" xfId="32558" xr:uid="{00000000-0005-0000-0000-0000F5730000}"/>
    <cellStyle name="Normal 10 3 10 2_REKAP IBT" xfId="32559" xr:uid="{00000000-0005-0000-0000-0000F6730000}"/>
    <cellStyle name="Normal 10 3 10 3" xfId="23451" xr:uid="{00000000-0005-0000-0000-0000F7730000}"/>
    <cellStyle name="Normal 10 3 10 3 2" xfId="32562" xr:uid="{00000000-0005-0000-0000-0000F8730000}"/>
    <cellStyle name="Normal 10 3 10 3 2 2" xfId="17112" xr:uid="{00000000-0005-0000-0000-0000F9730000}"/>
    <cellStyle name="Normal 10 3 10 3 3" xfId="32563" xr:uid="{00000000-0005-0000-0000-0000FA730000}"/>
    <cellStyle name="Normal 10 3 10 3_REKAP IBT" xfId="22908" xr:uid="{00000000-0005-0000-0000-0000FB730000}"/>
    <cellStyle name="Normal 10 3 10 4" xfId="2474" xr:uid="{00000000-0005-0000-0000-0000FC730000}"/>
    <cellStyle name="Normal 10 3 10 4 2" xfId="2481" xr:uid="{00000000-0005-0000-0000-0000FD730000}"/>
    <cellStyle name="Normal 10 3 10 5" xfId="2499" xr:uid="{00000000-0005-0000-0000-0000FE730000}"/>
    <cellStyle name="Normal 10 3 10_REKAP IBT" xfId="32564" xr:uid="{00000000-0005-0000-0000-0000FF730000}"/>
    <cellStyle name="Normal 10 3 11" xfId="32565" xr:uid="{00000000-0005-0000-0000-000000740000}"/>
    <cellStyle name="Normal 10 3 11 2" xfId="32566" xr:uid="{00000000-0005-0000-0000-000001740000}"/>
    <cellStyle name="Normal 10 3 11 2 2" xfId="32567" xr:uid="{00000000-0005-0000-0000-000002740000}"/>
    <cellStyle name="Normal 10 3 11 2 2 2" xfId="32568" xr:uid="{00000000-0005-0000-0000-000003740000}"/>
    <cellStyle name="Normal 10 3 11 2 3" xfId="20893" xr:uid="{00000000-0005-0000-0000-000004740000}"/>
    <cellStyle name="Normal 10 3 11 2_REKAP IBT" xfId="32569" xr:uid="{00000000-0005-0000-0000-000005740000}"/>
    <cellStyle name="Normal 10 3 11 3" xfId="32570" xr:uid="{00000000-0005-0000-0000-000006740000}"/>
    <cellStyle name="Normal 10 3 11 3 2" xfId="32571" xr:uid="{00000000-0005-0000-0000-000007740000}"/>
    <cellStyle name="Normal 10 3 11 3 2 2" xfId="32572" xr:uid="{00000000-0005-0000-0000-000008740000}"/>
    <cellStyle name="Normal 10 3 11 3 3" xfId="6512" xr:uid="{00000000-0005-0000-0000-000009740000}"/>
    <cellStyle name="Normal 10 3 11 3_REKAP IBT" xfId="32290" xr:uid="{00000000-0005-0000-0000-00000A740000}"/>
    <cellStyle name="Normal 10 3 11 4" xfId="2318" xr:uid="{00000000-0005-0000-0000-00000B740000}"/>
    <cellStyle name="Normal 10 3 11 4 2" xfId="2519" xr:uid="{00000000-0005-0000-0000-00000C740000}"/>
    <cellStyle name="Normal 10 3 11 5" xfId="2527" xr:uid="{00000000-0005-0000-0000-00000D740000}"/>
    <cellStyle name="Normal 10 3 11_REKAP IBT" xfId="32574" xr:uid="{00000000-0005-0000-0000-00000E740000}"/>
    <cellStyle name="Normal 10 3 12" xfId="11312" xr:uid="{00000000-0005-0000-0000-00000F740000}"/>
    <cellStyle name="Normal 10 3 12 2" xfId="32575" xr:uid="{00000000-0005-0000-0000-000010740000}"/>
    <cellStyle name="Normal 10 3 12 2 2" xfId="32576" xr:uid="{00000000-0005-0000-0000-000011740000}"/>
    <cellStyle name="Normal 10 3 12 3" xfId="32577" xr:uid="{00000000-0005-0000-0000-000012740000}"/>
    <cellStyle name="Normal 10 3 12_REKAP IBT" xfId="32578" xr:uid="{00000000-0005-0000-0000-000013740000}"/>
    <cellStyle name="Normal 10 3 13" xfId="11314" xr:uid="{00000000-0005-0000-0000-000014740000}"/>
    <cellStyle name="Normal 10 3 13 2" xfId="32579" xr:uid="{00000000-0005-0000-0000-000015740000}"/>
    <cellStyle name="Normal 10 3 13 2 2" xfId="32580" xr:uid="{00000000-0005-0000-0000-000016740000}"/>
    <cellStyle name="Normal 10 3 13 3" xfId="27158" xr:uid="{00000000-0005-0000-0000-000017740000}"/>
    <cellStyle name="Normal 10 3 13_REKAP IBT" xfId="32581" xr:uid="{00000000-0005-0000-0000-000018740000}"/>
    <cellStyle name="Normal 10 3 14" xfId="32582" xr:uid="{00000000-0005-0000-0000-000019740000}"/>
    <cellStyle name="Normal 10 3 15" xfId="50003" xr:uid="{00000000-0005-0000-0000-00001A740000}"/>
    <cellStyle name="Normal 10 3 17" xfId="49845" xr:uid="{00000000-0005-0000-0000-00001B740000}"/>
    <cellStyle name="Normal 10 3 2" xfId="32584" xr:uid="{00000000-0005-0000-0000-00001C740000}"/>
    <cellStyle name="Normal 10 3 2 2" xfId="1135" xr:uid="{00000000-0005-0000-0000-00001D740000}"/>
    <cellStyle name="Normal 10 3 2 2 2" xfId="32585" xr:uid="{00000000-0005-0000-0000-00001E740000}"/>
    <cellStyle name="Normal 10 3 2 2 2 2" xfId="18763" xr:uid="{00000000-0005-0000-0000-00001F740000}"/>
    <cellStyle name="Normal 10 3 2 2 3" xfId="16933" xr:uid="{00000000-0005-0000-0000-000020740000}"/>
    <cellStyle name="Normal 10 3 2 2_REKAP IBT" xfId="32587" xr:uid="{00000000-0005-0000-0000-000021740000}"/>
    <cellStyle name="Normal 10 3 2 3" xfId="1143" xr:uid="{00000000-0005-0000-0000-000022740000}"/>
    <cellStyle name="Normal 10 3 2 3 2" xfId="32588" xr:uid="{00000000-0005-0000-0000-000023740000}"/>
    <cellStyle name="Normal 10 3 2 3 2 2" xfId="30388" xr:uid="{00000000-0005-0000-0000-000024740000}"/>
    <cellStyle name="Normal 10 3 2 3 3" xfId="32589" xr:uid="{00000000-0005-0000-0000-000025740000}"/>
    <cellStyle name="Normal 10 3 2 3_REKAP IBT" xfId="15777" xr:uid="{00000000-0005-0000-0000-000026740000}"/>
    <cellStyle name="Normal 10 3 2 4" xfId="1150" xr:uid="{00000000-0005-0000-0000-000027740000}"/>
    <cellStyle name="Normal 10 3 2 4 2" xfId="32590" xr:uid="{00000000-0005-0000-0000-000028740000}"/>
    <cellStyle name="Normal 10 3 2 5" xfId="1164" xr:uid="{00000000-0005-0000-0000-000029740000}"/>
    <cellStyle name="Normal 10 3 2 6" xfId="1167" xr:uid="{00000000-0005-0000-0000-00002A740000}"/>
    <cellStyle name="Normal 10 3 2 7" xfId="1173" xr:uid="{00000000-0005-0000-0000-00002B740000}"/>
    <cellStyle name="Normal 10 3 2 8" xfId="1182" xr:uid="{00000000-0005-0000-0000-00002C740000}"/>
    <cellStyle name="Normal 10 3 2 9" xfId="586" xr:uid="{00000000-0005-0000-0000-00002D740000}"/>
    <cellStyle name="Normal 10 3 2_REKAP IBT" xfId="18297" xr:uid="{00000000-0005-0000-0000-00002E740000}"/>
    <cellStyle name="Normal 10 3 3" xfId="32591" xr:uid="{00000000-0005-0000-0000-00002F740000}"/>
    <cellStyle name="Normal 10 3 3 2" xfId="32592" xr:uid="{00000000-0005-0000-0000-000030740000}"/>
    <cellStyle name="Normal 10 3 3 2 2" xfId="32593" xr:uid="{00000000-0005-0000-0000-000031740000}"/>
    <cellStyle name="Normal 10 3 3 2 2 2" xfId="32594" xr:uid="{00000000-0005-0000-0000-000032740000}"/>
    <cellStyle name="Normal 10 3 3 2 3" xfId="32595" xr:uid="{00000000-0005-0000-0000-000033740000}"/>
    <cellStyle name="Normal 10 3 3 2_REKAP IBT" xfId="32596" xr:uid="{00000000-0005-0000-0000-000034740000}"/>
    <cellStyle name="Normal 10 3 3 3" xfId="32597" xr:uid="{00000000-0005-0000-0000-000035740000}"/>
    <cellStyle name="Normal 10 3 3 3 2" xfId="32598" xr:uid="{00000000-0005-0000-0000-000036740000}"/>
    <cellStyle name="Normal 10 3 3 3 2 2" xfId="32599" xr:uid="{00000000-0005-0000-0000-000037740000}"/>
    <cellStyle name="Normal 10 3 3 3 3" xfId="32600" xr:uid="{00000000-0005-0000-0000-000038740000}"/>
    <cellStyle name="Normal 10 3 3 3_REKAP IBT" xfId="32601" xr:uid="{00000000-0005-0000-0000-000039740000}"/>
    <cellStyle name="Normal 10 3 3 4" xfId="32602" xr:uid="{00000000-0005-0000-0000-00003A740000}"/>
    <cellStyle name="Normal 10 3 3 4 2" xfId="32603" xr:uid="{00000000-0005-0000-0000-00003B740000}"/>
    <cellStyle name="Normal 10 3 3 5" xfId="32604" xr:uid="{00000000-0005-0000-0000-00003C740000}"/>
    <cellStyle name="Normal 10 3 3_REKAP IBT" xfId="32605" xr:uid="{00000000-0005-0000-0000-00003D740000}"/>
    <cellStyle name="Normal 10 3 4" xfId="10874" xr:uid="{00000000-0005-0000-0000-00003E740000}"/>
    <cellStyle name="Normal 10 3 4 2" xfId="10877" xr:uid="{00000000-0005-0000-0000-00003F740000}"/>
    <cellStyle name="Normal 10 3 4 2 2" xfId="32606" xr:uid="{00000000-0005-0000-0000-000040740000}"/>
    <cellStyle name="Normal 10 3 4 2 2 2" xfId="32607" xr:uid="{00000000-0005-0000-0000-000041740000}"/>
    <cellStyle name="Normal 10 3 4 2 3" xfId="28618" xr:uid="{00000000-0005-0000-0000-000042740000}"/>
    <cellStyle name="Normal 10 3 4 2_REKAP IBT" xfId="4353" xr:uid="{00000000-0005-0000-0000-000043740000}"/>
    <cellStyle name="Normal 10 3 4 3" xfId="8146" xr:uid="{00000000-0005-0000-0000-000044740000}"/>
    <cellStyle name="Normal 10 3 4 3 2" xfId="32608" xr:uid="{00000000-0005-0000-0000-000045740000}"/>
    <cellStyle name="Normal 10 3 4 3 2 2" xfId="32609" xr:uid="{00000000-0005-0000-0000-000046740000}"/>
    <cellStyle name="Normal 10 3 4 3 3" xfId="28631" xr:uid="{00000000-0005-0000-0000-000047740000}"/>
    <cellStyle name="Normal 10 3 4 3_REKAP IBT" xfId="19642" xr:uid="{00000000-0005-0000-0000-000048740000}"/>
    <cellStyle name="Normal 10 3 4 4" xfId="32610" xr:uid="{00000000-0005-0000-0000-000049740000}"/>
    <cellStyle name="Normal 10 3 4 4 2" xfId="32611" xr:uid="{00000000-0005-0000-0000-00004A740000}"/>
    <cellStyle name="Normal 10 3 4 5" xfId="22926" xr:uid="{00000000-0005-0000-0000-00004B740000}"/>
    <cellStyle name="Normal 10 3 4_REKAP IBT" xfId="32612" xr:uid="{00000000-0005-0000-0000-00004C740000}"/>
    <cellStyle name="Normal 10 3 5" xfId="10880" xr:uid="{00000000-0005-0000-0000-00004D740000}"/>
    <cellStyle name="Normal 10 3 5 2" xfId="17336" xr:uid="{00000000-0005-0000-0000-00004E740000}"/>
    <cellStyle name="Normal 10 3 5 2 2" xfId="17340" xr:uid="{00000000-0005-0000-0000-00004F740000}"/>
    <cellStyle name="Normal 10 3 5 2 2 2" xfId="12446" xr:uid="{00000000-0005-0000-0000-000050740000}"/>
    <cellStyle name="Normal 10 3 5 2 3" xfId="32613" xr:uid="{00000000-0005-0000-0000-000051740000}"/>
    <cellStyle name="Normal 10 3 5 2_REKAP IBT" xfId="17343" xr:uid="{00000000-0005-0000-0000-000052740000}"/>
    <cellStyle name="Normal 10 3 5 3" xfId="17359" xr:uid="{00000000-0005-0000-0000-000053740000}"/>
    <cellStyle name="Normal 10 3 5 3 2" xfId="17365" xr:uid="{00000000-0005-0000-0000-000054740000}"/>
    <cellStyle name="Normal 10 3 5 3 2 2" xfId="21545" xr:uid="{00000000-0005-0000-0000-000055740000}"/>
    <cellStyle name="Normal 10 3 5 3 3" xfId="32614" xr:uid="{00000000-0005-0000-0000-000056740000}"/>
    <cellStyle name="Normal 10 3 5 3_REKAP IBT" xfId="17368" xr:uid="{00000000-0005-0000-0000-000057740000}"/>
    <cellStyle name="Normal 10 3 5 4" xfId="17371" xr:uid="{00000000-0005-0000-0000-000058740000}"/>
    <cellStyle name="Normal 10 3 5 4 2" xfId="17374" xr:uid="{00000000-0005-0000-0000-000059740000}"/>
    <cellStyle name="Normal 10 3 5 5" xfId="17377" xr:uid="{00000000-0005-0000-0000-00005A740000}"/>
    <cellStyle name="Normal 10 3 5_REKAP IBT" xfId="1927" xr:uid="{00000000-0005-0000-0000-00005B740000}"/>
    <cellStyle name="Normal 10 3 6" xfId="10884" xr:uid="{00000000-0005-0000-0000-00005C740000}"/>
    <cellStyle name="Normal 10 3 6 2" xfId="24510" xr:uid="{00000000-0005-0000-0000-00005D740000}"/>
    <cellStyle name="Normal 10 3 6 2 2" xfId="32615" xr:uid="{00000000-0005-0000-0000-00005E740000}"/>
    <cellStyle name="Normal 10 3 6 2 2 2" xfId="32616" xr:uid="{00000000-0005-0000-0000-00005F740000}"/>
    <cellStyle name="Normal 10 3 6 2 3" xfId="32617" xr:uid="{00000000-0005-0000-0000-000060740000}"/>
    <cellStyle name="Normal 10 3 6 2_REKAP IBT" xfId="32618" xr:uid="{00000000-0005-0000-0000-000061740000}"/>
    <cellStyle name="Normal 10 3 6 3" xfId="21949" xr:uid="{00000000-0005-0000-0000-000062740000}"/>
    <cellStyle name="Normal 10 3 6 3 2" xfId="32619" xr:uid="{00000000-0005-0000-0000-000063740000}"/>
    <cellStyle name="Normal 10 3 6 3 2 2" xfId="32620" xr:uid="{00000000-0005-0000-0000-000064740000}"/>
    <cellStyle name="Normal 10 3 6 3 3" xfId="31747" xr:uid="{00000000-0005-0000-0000-000065740000}"/>
    <cellStyle name="Normal 10 3 6 3_REKAP IBT" xfId="32622" xr:uid="{00000000-0005-0000-0000-000066740000}"/>
    <cellStyle name="Normal 10 3 6 4" xfId="10342" xr:uid="{00000000-0005-0000-0000-000067740000}"/>
    <cellStyle name="Normal 10 3 6 4 2" xfId="32623" xr:uid="{00000000-0005-0000-0000-000068740000}"/>
    <cellStyle name="Normal 10 3 6 5" xfId="32624" xr:uid="{00000000-0005-0000-0000-000069740000}"/>
    <cellStyle name="Normal 10 3 6_REKAP IBT" xfId="32626" xr:uid="{00000000-0005-0000-0000-00006A740000}"/>
    <cellStyle name="Normal 10 3 7" xfId="10888" xr:uid="{00000000-0005-0000-0000-00006B740000}"/>
    <cellStyle name="Normal 10 3 7 2" xfId="27308" xr:uid="{00000000-0005-0000-0000-00006C740000}"/>
    <cellStyle name="Normal 10 3 7 2 2" xfId="32627" xr:uid="{00000000-0005-0000-0000-00006D740000}"/>
    <cellStyle name="Normal 10 3 7 2 2 2" xfId="32628" xr:uid="{00000000-0005-0000-0000-00006E740000}"/>
    <cellStyle name="Normal 10 3 7 2 3" xfId="32629" xr:uid="{00000000-0005-0000-0000-00006F740000}"/>
    <cellStyle name="Normal 10 3 7 2_REKAP IBT" xfId="14522" xr:uid="{00000000-0005-0000-0000-000070740000}"/>
    <cellStyle name="Normal 10 3 7 3" xfId="16116" xr:uid="{00000000-0005-0000-0000-000071740000}"/>
    <cellStyle name="Normal 10 3 7 3 2" xfId="32630" xr:uid="{00000000-0005-0000-0000-000072740000}"/>
    <cellStyle name="Normal 10 3 7 3 2 2" xfId="32631" xr:uid="{00000000-0005-0000-0000-000073740000}"/>
    <cellStyle name="Normal 10 3 7 3 3" xfId="32632" xr:uid="{00000000-0005-0000-0000-000074740000}"/>
    <cellStyle name="Normal 10 3 7 3_REKAP IBT" xfId="32633" xr:uid="{00000000-0005-0000-0000-000075740000}"/>
    <cellStyle name="Normal 10 3 7 4" xfId="13682" xr:uid="{00000000-0005-0000-0000-000076740000}"/>
    <cellStyle name="Normal 10 3 7 4 2" xfId="32634" xr:uid="{00000000-0005-0000-0000-000077740000}"/>
    <cellStyle name="Normal 10 3 7 5" xfId="32635" xr:uid="{00000000-0005-0000-0000-000078740000}"/>
    <cellStyle name="Normal 10 3 7_REKAP IBT" xfId="27459" xr:uid="{00000000-0005-0000-0000-000079740000}"/>
    <cellStyle name="Normal 10 3 8" xfId="32637" xr:uid="{00000000-0005-0000-0000-00007A740000}"/>
    <cellStyle name="Normal 10 3 8 2" xfId="13374" xr:uid="{00000000-0005-0000-0000-00007B740000}"/>
    <cellStyle name="Normal 10 3 8 2 2" xfId="32638" xr:uid="{00000000-0005-0000-0000-00007C740000}"/>
    <cellStyle name="Normal 10 3 8 2 2 2" xfId="32639" xr:uid="{00000000-0005-0000-0000-00007D740000}"/>
    <cellStyle name="Normal 10 3 8 2 3" xfId="32640" xr:uid="{00000000-0005-0000-0000-00007E740000}"/>
    <cellStyle name="Normal 10 3 8 2_REKAP IBT" xfId="32641" xr:uid="{00000000-0005-0000-0000-00007F740000}"/>
    <cellStyle name="Normal 10 3 8 3" xfId="32642" xr:uid="{00000000-0005-0000-0000-000080740000}"/>
    <cellStyle name="Normal 10 3 8 3 2" xfId="32643" xr:uid="{00000000-0005-0000-0000-000081740000}"/>
    <cellStyle name="Normal 10 3 8 3 2 2" xfId="32644" xr:uid="{00000000-0005-0000-0000-000082740000}"/>
    <cellStyle name="Normal 10 3 8 3 3" xfId="32645" xr:uid="{00000000-0005-0000-0000-000083740000}"/>
    <cellStyle name="Normal 10 3 8 3_REKAP IBT" xfId="32646" xr:uid="{00000000-0005-0000-0000-000084740000}"/>
    <cellStyle name="Normal 10 3 8 4" xfId="2192" xr:uid="{00000000-0005-0000-0000-000085740000}"/>
    <cellStyle name="Normal 10 3 8 4 2" xfId="32647" xr:uid="{00000000-0005-0000-0000-000086740000}"/>
    <cellStyle name="Normal 10 3 8 5" xfId="32648" xr:uid="{00000000-0005-0000-0000-000087740000}"/>
    <cellStyle name="Normal 10 3 8_REKAP IBT" xfId="21015" xr:uid="{00000000-0005-0000-0000-000088740000}"/>
    <cellStyle name="Normal 10 3 9" xfId="32649" xr:uid="{00000000-0005-0000-0000-000089740000}"/>
    <cellStyle name="Normal 10 3 9 2" xfId="25931" xr:uid="{00000000-0005-0000-0000-00008A740000}"/>
    <cellStyle name="Normal 10 3 9 2 2" xfId="32650" xr:uid="{00000000-0005-0000-0000-00008B740000}"/>
    <cellStyle name="Normal 10 3 9 2 2 2" xfId="13193" xr:uid="{00000000-0005-0000-0000-00008C740000}"/>
    <cellStyle name="Normal 10 3 9 2 3" xfId="32651" xr:uid="{00000000-0005-0000-0000-00008D740000}"/>
    <cellStyle name="Normal 10 3 9 2_REKAP IBT" xfId="11213" xr:uid="{00000000-0005-0000-0000-00008E740000}"/>
    <cellStyle name="Normal 10 3 9 3" xfId="32652" xr:uid="{00000000-0005-0000-0000-00008F740000}"/>
    <cellStyle name="Normal 10 3 9 3 2" xfId="28268" xr:uid="{00000000-0005-0000-0000-000090740000}"/>
    <cellStyle name="Normal 10 3 9 3 2 2" xfId="32653" xr:uid="{00000000-0005-0000-0000-000091740000}"/>
    <cellStyle name="Normal 10 3 9 3 3" xfId="31199" xr:uid="{00000000-0005-0000-0000-000092740000}"/>
    <cellStyle name="Normal 10 3 9 3_REKAP IBT" xfId="26528" xr:uid="{00000000-0005-0000-0000-000093740000}"/>
    <cellStyle name="Normal 10 3 9 4" xfId="32654" xr:uid="{00000000-0005-0000-0000-000094740000}"/>
    <cellStyle name="Normal 10 3 9 4 2" xfId="32655" xr:uid="{00000000-0005-0000-0000-000095740000}"/>
    <cellStyle name="Normal 10 3 9 5" xfId="32656" xr:uid="{00000000-0005-0000-0000-000096740000}"/>
    <cellStyle name="Normal 10 3 9_REKAP IBT" xfId="15092" xr:uid="{00000000-0005-0000-0000-000097740000}"/>
    <cellStyle name="Normal 10 3_REKAP IBT" xfId="32657" xr:uid="{00000000-0005-0000-0000-000098740000}"/>
    <cellStyle name="Normal 10 30" xfId="19398" xr:uid="{00000000-0005-0000-0000-000099740000}"/>
    <cellStyle name="Normal 10 30 2" xfId="32472" xr:uid="{00000000-0005-0000-0000-00009A740000}"/>
    <cellStyle name="Normal 10 30 2 2" xfId="32474" xr:uid="{00000000-0005-0000-0000-00009B740000}"/>
    <cellStyle name="Normal 10 30 2 2 2" xfId="32476" xr:uid="{00000000-0005-0000-0000-00009C740000}"/>
    <cellStyle name="Normal 10 30 2 3" xfId="32478" xr:uid="{00000000-0005-0000-0000-00009D740000}"/>
    <cellStyle name="Normal 10 30 2_REKAP IBT" xfId="12252" xr:uid="{00000000-0005-0000-0000-00009E740000}"/>
    <cellStyle name="Normal 10 30 3" xfId="32480" xr:uid="{00000000-0005-0000-0000-00009F740000}"/>
    <cellStyle name="Normal 10 30 3 2" xfId="32482" xr:uid="{00000000-0005-0000-0000-0000A0740000}"/>
    <cellStyle name="Normal 10 30 3 2 2" xfId="32484" xr:uid="{00000000-0005-0000-0000-0000A1740000}"/>
    <cellStyle name="Normal 10 30 3 3" xfId="32486" xr:uid="{00000000-0005-0000-0000-0000A2740000}"/>
    <cellStyle name="Normal 10 30 3_REKAP IBT" xfId="32488" xr:uid="{00000000-0005-0000-0000-0000A3740000}"/>
    <cellStyle name="Normal 10 30 4" xfId="32490" xr:uid="{00000000-0005-0000-0000-0000A4740000}"/>
    <cellStyle name="Normal 10 30 4 2" xfId="32492" xr:uid="{00000000-0005-0000-0000-0000A5740000}"/>
    <cellStyle name="Normal 10 30 5" xfId="9191" xr:uid="{00000000-0005-0000-0000-0000A6740000}"/>
    <cellStyle name="Normal 10 30_REKAP IBT" xfId="15292" xr:uid="{00000000-0005-0000-0000-0000A7740000}"/>
    <cellStyle name="Normal 10 31" xfId="32494" xr:uid="{00000000-0005-0000-0000-0000A8740000}"/>
    <cellStyle name="Normal 10 31 2" xfId="32496" xr:uid="{00000000-0005-0000-0000-0000A9740000}"/>
    <cellStyle name="Normal 10 31 2 2" xfId="13233" xr:uid="{00000000-0005-0000-0000-0000AA740000}"/>
    <cellStyle name="Normal 10 31 2 2 2" xfId="13237" xr:uid="{00000000-0005-0000-0000-0000AB740000}"/>
    <cellStyle name="Normal 10 31 2 3" xfId="13242" xr:uid="{00000000-0005-0000-0000-0000AC740000}"/>
    <cellStyle name="Normal 10 31 2_REKAP IBT" xfId="27517" xr:uid="{00000000-0005-0000-0000-0000AD740000}"/>
    <cellStyle name="Normal 10 31 3" xfId="32498" xr:uid="{00000000-0005-0000-0000-0000AE740000}"/>
    <cellStyle name="Normal 10 31 3 2" xfId="32500" xr:uid="{00000000-0005-0000-0000-0000AF740000}"/>
    <cellStyle name="Normal 10 31 3 2 2" xfId="32502" xr:uid="{00000000-0005-0000-0000-0000B0740000}"/>
    <cellStyle name="Normal 10 31 3 3" xfId="32504" xr:uid="{00000000-0005-0000-0000-0000B1740000}"/>
    <cellStyle name="Normal 10 31 3_REKAP IBT" xfId="4133" xr:uid="{00000000-0005-0000-0000-0000B2740000}"/>
    <cellStyle name="Normal 10 31 4" xfId="32506" xr:uid="{00000000-0005-0000-0000-0000B3740000}"/>
    <cellStyle name="Normal 10 31 4 2" xfId="32508" xr:uid="{00000000-0005-0000-0000-0000B4740000}"/>
    <cellStyle name="Normal 10 31 5" xfId="9196" xr:uid="{00000000-0005-0000-0000-0000B5740000}"/>
    <cellStyle name="Normal 10 31_REKAP IBT" xfId="15583" xr:uid="{00000000-0005-0000-0000-0000B6740000}"/>
    <cellStyle name="Normal 10 32" xfId="32510" xr:uid="{00000000-0005-0000-0000-0000B7740000}"/>
    <cellStyle name="Normal 10 32 2" xfId="32512" xr:uid="{00000000-0005-0000-0000-0000B8740000}"/>
    <cellStyle name="Normal 10 32 2 2" xfId="32514" xr:uid="{00000000-0005-0000-0000-0000B9740000}"/>
    <cellStyle name="Normal 10 32 3" xfId="32518" xr:uid="{00000000-0005-0000-0000-0000BA740000}"/>
    <cellStyle name="Normal 10 32_REKAP IBT" xfId="26991" xr:uid="{00000000-0005-0000-0000-0000BB740000}"/>
    <cellStyle name="Normal 10 33" xfId="32527" xr:uid="{00000000-0005-0000-0000-0000BC740000}"/>
    <cellStyle name="Normal 10 33 2" xfId="32530" xr:uid="{00000000-0005-0000-0000-0000BD740000}"/>
    <cellStyle name="Normal 10 33 2 2" xfId="32532" xr:uid="{00000000-0005-0000-0000-0000BE740000}"/>
    <cellStyle name="Normal 10 33 3" xfId="32537" xr:uid="{00000000-0005-0000-0000-0000BF740000}"/>
    <cellStyle name="Normal 10 33_REKAP IBT" xfId="4112" xr:uid="{00000000-0005-0000-0000-0000C0740000}"/>
    <cellStyle name="Normal 10 34" xfId="32544" xr:uid="{00000000-0005-0000-0000-0000C1740000}"/>
    <cellStyle name="Normal 10 35" xfId="32658" xr:uid="{00000000-0005-0000-0000-0000C2740000}"/>
    <cellStyle name="Normal 10 36" xfId="32660" xr:uid="{00000000-0005-0000-0000-0000C3740000}"/>
    <cellStyle name="Normal 10 37" xfId="25034" xr:uid="{00000000-0005-0000-0000-0000C4740000}"/>
    <cellStyle name="Normal 10 38" xfId="32662" xr:uid="{00000000-0005-0000-0000-0000C5740000}"/>
    <cellStyle name="Normal 10 39" xfId="2603" xr:uid="{00000000-0005-0000-0000-0000C6740000}"/>
    <cellStyle name="Normal 10 4" xfId="32665" xr:uid="{00000000-0005-0000-0000-0000C7740000}"/>
    <cellStyle name="Normal 10 4 10" xfId="32666" xr:uid="{00000000-0005-0000-0000-0000C8740000}"/>
    <cellStyle name="Normal 10 4 10 2" xfId="32667" xr:uid="{00000000-0005-0000-0000-0000C9740000}"/>
    <cellStyle name="Normal 10 4 10 2 2" xfId="29378" xr:uid="{00000000-0005-0000-0000-0000CA740000}"/>
    <cellStyle name="Normal 10 4 10 2 2 2" xfId="28560" xr:uid="{00000000-0005-0000-0000-0000CB740000}"/>
    <cellStyle name="Normal 10 4 10 2 3" xfId="24990" xr:uid="{00000000-0005-0000-0000-0000CC740000}"/>
    <cellStyle name="Normal 10 4 10 2_REKAP IBT" xfId="32668" xr:uid="{00000000-0005-0000-0000-0000CD740000}"/>
    <cellStyle name="Normal 10 4 10 3" xfId="32669" xr:uid="{00000000-0005-0000-0000-0000CE740000}"/>
    <cellStyle name="Normal 10 4 10 3 2" xfId="29385" xr:uid="{00000000-0005-0000-0000-0000CF740000}"/>
    <cellStyle name="Normal 10 4 10 3 2 2" xfId="32670" xr:uid="{00000000-0005-0000-0000-0000D0740000}"/>
    <cellStyle name="Normal 10 4 10 3 3" xfId="29387" xr:uid="{00000000-0005-0000-0000-0000D1740000}"/>
    <cellStyle name="Normal 10 4 10 3_REKAP IBT" xfId="32671" xr:uid="{00000000-0005-0000-0000-0000D2740000}"/>
    <cellStyle name="Normal 10 4 10 4" xfId="3734" xr:uid="{00000000-0005-0000-0000-0000D3740000}"/>
    <cellStyle name="Normal 10 4 10 4 2" xfId="3739" xr:uid="{00000000-0005-0000-0000-0000D4740000}"/>
    <cellStyle name="Normal 10 4 10 5" xfId="3752" xr:uid="{00000000-0005-0000-0000-0000D5740000}"/>
    <cellStyle name="Normal 10 4 10_REKAP IBT" xfId="32673" xr:uid="{00000000-0005-0000-0000-0000D6740000}"/>
    <cellStyle name="Normal 10 4 11" xfId="32676" xr:uid="{00000000-0005-0000-0000-0000D7740000}"/>
    <cellStyle name="Normal 10 4 11 2" xfId="32677" xr:uid="{00000000-0005-0000-0000-0000D8740000}"/>
    <cellStyle name="Normal 10 4 11 2 2" xfId="22517" xr:uid="{00000000-0005-0000-0000-0000D9740000}"/>
    <cellStyle name="Normal 10 4 11 2 2 2" xfId="27220" xr:uid="{00000000-0005-0000-0000-0000DA740000}"/>
    <cellStyle name="Normal 10 4 11 2 3" xfId="32678" xr:uid="{00000000-0005-0000-0000-0000DB740000}"/>
    <cellStyle name="Normal 10 4 11 2_REKAP IBT" xfId="32679" xr:uid="{00000000-0005-0000-0000-0000DC740000}"/>
    <cellStyle name="Normal 10 4 11 3" xfId="32680" xr:uid="{00000000-0005-0000-0000-0000DD740000}"/>
    <cellStyle name="Normal 10 4 11 3 2" xfId="32681" xr:uid="{00000000-0005-0000-0000-0000DE740000}"/>
    <cellStyle name="Normal 10 4 11 3 2 2" xfId="32682" xr:uid="{00000000-0005-0000-0000-0000DF740000}"/>
    <cellStyle name="Normal 10 4 11 3 3" xfId="32683" xr:uid="{00000000-0005-0000-0000-0000E0740000}"/>
    <cellStyle name="Normal 10 4 11 3_REKAP IBT" xfId="32684" xr:uid="{00000000-0005-0000-0000-0000E1740000}"/>
    <cellStyle name="Normal 10 4 11 4" xfId="3783" xr:uid="{00000000-0005-0000-0000-0000E2740000}"/>
    <cellStyle name="Normal 10 4 11 4 2" xfId="3786" xr:uid="{00000000-0005-0000-0000-0000E3740000}"/>
    <cellStyle name="Normal 10 4 11 5" xfId="3797" xr:uid="{00000000-0005-0000-0000-0000E4740000}"/>
    <cellStyle name="Normal 10 4 11_REKAP IBT" xfId="9209" xr:uid="{00000000-0005-0000-0000-0000E5740000}"/>
    <cellStyle name="Normal 10 4 12" xfId="32687" xr:uid="{00000000-0005-0000-0000-0000E6740000}"/>
    <cellStyle name="Normal 10 4 12 2" xfId="32690" xr:uid="{00000000-0005-0000-0000-0000E7740000}"/>
    <cellStyle name="Normal 10 4 12 2 2" xfId="32693" xr:uid="{00000000-0005-0000-0000-0000E8740000}"/>
    <cellStyle name="Normal 10 4 12 3" xfId="32696" xr:uid="{00000000-0005-0000-0000-0000E9740000}"/>
    <cellStyle name="Normal 10 4 12_REKAP IBT" xfId="5745" xr:uid="{00000000-0005-0000-0000-0000EA740000}"/>
    <cellStyle name="Normal 10 4 13" xfId="32699" xr:uid="{00000000-0005-0000-0000-0000EB740000}"/>
    <cellStyle name="Normal 10 4 13 2" xfId="32701" xr:uid="{00000000-0005-0000-0000-0000EC740000}"/>
    <cellStyle name="Normal 10 4 13 2 2" xfId="32703" xr:uid="{00000000-0005-0000-0000-0000ED740000}"/>
    <cellStyle name="Normal 10 4 13 3" xfId="32705" xr:uid="{00000000-0005-0000-0000-0000EE740000}"/>
    <cellStyle name="Normal 10 4 13_REKAP IBT" xfId="26085" xr:uid="{00000000-0005-0000-0000-0000EF740000}"/>
    <cellStyle name="Normal 10 4 14" xfId="32707" xr:uid="{00000000-0005-0000-0000-0000F0740000}"/>
    <cellStyle name="Normal 10 4 15" xfId="32709" xr:uid="{00000000-0005-0000-0000-0000F1740000}"/>
    <cellStyle name="Normal 10 4 16" xfId="32710" xr:uid="{00000000-0005-0000-0000-0000F2740000}"/>
    <cellStyle name="Normal 10 4 17" xfId="32711" xr:uid="{00000000-0005-0000-0000-0000F3740000}"/>
    <cellStyle name="Normal 10 4 18" xfId="49991" xr:uid="{00000000-0005-0000-0000-0000F4740000}"/>
    <cellStyle name="Normal 10 4 2" xfId="32713" xr:uid="{00000000-0005-0000-0000-0000F5740000}"/>
    <cellStyle name="Normal 10 4 2 2" xfId="32715" xr:uid="{00000000-0005-0000-0000-0000F6740000}"/>
    <cellStyle name="Normal 10 4 2 2 2" xfId="32717" xr:uid="{00000000-0005-0000-0000-0000F7740000}"/>
    <cellStyle name="Normal 10 4 2 2 2 2" xfId="32719" xr:uid="{00000000-0005-0000-0000-0000F8740000}"/>
    <cellStyle name="Normal 10 4 2 2 3" xfId="32721" xr:uid="{00000000-0005-0000-0000-0000F9740000}"/>
    <cellStyle name="Normal 10 4 2 2_REKAP IBT" xfId="1296" xr:uid="{00000000-0005-0000-0000-0000FA740000}"/>
    <cellStyle name="Normal 10 4 2 3" xfId="32723" xr:uid="{00000000-0005-0000-0000-0000FB740000}"/>
    <cellStyle name="Normal 10 4 2 3 2" xfId="32725" xr:uid="{00000000-0005-0000-0000-0000FC740000}"/>
    <cellStyle name="Normal 10 4 2 3 2 2" xfId="32727" xr:uid="{00000000-0005-0000-0000-0000FD740000}"/>
    <cellStyle name="Normal 10 4 2 3 3" xfId="32729" xr:uid="{00000000-0005-0000-0000-0000FE740000}"/>
    <cellStyle name="Normal 10 4 2 3_REKAP IBT" xfId="32732" xr:uid="{00000000-0005-0000-0000-0000FF740000}"/>
    <cellStyle name="Normal 10 4 2 4" xfId="32734" xr:uid="{00000000-0005-0000-0000-000000750000}"/>
    <cellStyle name="Normal 10 4 2 4 2" xfId="16828" xr:uid="{00000000-0005-0000-0000-000001750000}"/>
    <cellStyle name="Normal 10 4 2 5" xfId="32736" xr:uid="{00000000-0005-0000-0000-000002750000}"/>
    <cellStyle name="Normal 10 4 2_REKAP IBT" xfId="2571" xr:uid="{00000000-0005-0000-0000-000003750000}"/>
    <cellStyle name="Normal 10 4 3" xfId="32738" xr:uid="{00000000-0005-0000-0000-000004750000}"/>
    <cellStyle name="Normal 10 4 3 2" xfId="32740" xr:uid="{00000000-0005-0000-0000-000005750000}"/>
    <cellStyle name="Normal 10 4 3 2 2" xfId="32742" xr:uid="{00000000-0005-0000-0000-000006750000}"/>
    <cellStyle name="Normal 10 4 3 2 2 2" xfId="32744" xr:uid="{00000000-0005-0000-0000-000007750000}"/>
    <cellStyle name="Normal 10 4 3 2 3" xfId="32746" xr:uid="{00000000-0005-0000-0000-000008750000}"/>
    <cellStyle name="Normal 10 4 3 2_REKAP IBT" xfId="32748" xr:uid="{00000000-0005-0000-0000-000009750000}"/>
    <cellStyle name="Normal 10 4 3 3" xfId="32750" xr:uid="{00000000-0005-0000-0000-00000A750000}"/>
    <cellStyle name="Normal 10 4 3 3 2" xfId="32752" xr:uid="{00000000-0005-0000-0000-00000B750000}"/>
    <cellStyle name="Normal 10 4 3 3 2 2" xfId="13458" xr:uid="{00000000-0005-0000-0000-00000C750000}"/>
    <cellStyle name="Normal 10 4 3 3 3" xfId="11525" xr:uid="{00000000-0005-0000-0000-00000D750000}"/>
    <cellStyle name="Normal 10 4 3 3_REKAP IBT" xfId="32754" xr:uid="{00000000-0005-0000-0000-00000E750000}"/>
    <cellStyle name="Normal 10 4 3 4" xfId="32756" xr:uid="{00000000-0005-0000-0000-00000F750000}"/>
    <cellStyle name="Normal 10 4 3 4 2" xfId="18528" xr:uid="{00000000-0005-0000-0000-000010750000}"/>
    <cellStyle name="Normal 10 4 3 5" xfId="32758" xr:uid="{00000000-0005-0000-0000-000011750000}"/>
    <cellStyle name="Normal 10 4 3_REKAP IBT" xfId="29296" xr:uid="{00000000-0005-0000-0000-000012750000}"/>
    <cellStyle name="Normal 10 4 4" xfId="10900" xr:uid="{00000000-0005-0000-0000-000013750000}"/>
    <cellStyle name="Normal 10 4 4 2" xfId="10904" xr:uid="{00000000-0005-0000-0000-000014750000}"/>
    <cellStyle name="Normal 10 4 4 2 2" xfId="14558" xr:uid="{00000000-0005-0000-0000-000015750000}"/>
    <cellStyle name="Normal 10 4 4 2 2 2" xfId="9501" xr:uid="{00000000-0005-0000-0000-000016750000}"/>
    <cellStyle name="Normal 10 4 4 2 3" xfId="9483" xr:uid="{00000000-0005-0000-0000-000017750000}"/>
    <cellStyle name="Normal 10 4 4 2_REKAP IBT" xfId="28706" xr:uid="{00000000-0005-0000-0000-000018750000}"/>
    <cellStyle name="Normal 10 4 4 3" xfId="4222" xr:uid="{00000000-0005-0000-0000-000019750000}"/>
    <cellStyle name="Normal 10 4 4 3 2" xfId="14572" xr:uid="{00000000-0005-0000-0000-00001A750000}"/>
    <cellStyle name="Normal 10 4 4 3 2 2" xfId="32759" xr:uid="{00000000-0005-0000-0000-00001B750000}"/>
    <cellStyle name="Normal 10 4 4 3 3" xfId="32760" xr:uid="{00000000-0005-0000-0000-00001C750000}"/>
    <cellStyle name="Normal 10 4 4 3_REKAP IBT" xfId="25953" xr:uid="{00000000-0005-0000-0000-00001D750000}"/>
    <cellStyle name="Normal 10 4 4 4" xfId="14524" xr:uid="{00000000-0005-0000-0000-00001E750000}"/>
    <cellStyle name="Normal 10 4 4 4 2" xfId="14586" xr:uid="{00000000-0005-0000-0000-00001F750000}"/>
    <cellStyle name="Normal 10 4 4 5" xfId="32761" xr:uid="{00000000-0005-0000-0000-000020750000}"/>
    <cellStyle name="Normal 10 4 4_REKAP IBT" xfId="32763" xr:uid="{00000000-0005-0000-0000-000021750000}"/>
    <cellStyle name="Normal 10 4 5" xfId="10909" xr:uid="{00000000-0005-0000-0000-000022750000}"/>
    <cellStyle name="Normal 10 4 5 2" xfId="24516" xr:uid="{00000000-0005-0000-0000-000023750000}"/>
    <cellStyle name="Normal 10 4 5 2 2" xfId="32765" xr:uid="{00000000-0005-0000-0000-000024750000}"/>
    <cellStyle name="Normal 10 4 5 2 2 2" xfId="32766" xr:uid="{00000000-0005-0000-0000-000025750000}"/>
    <cellStyle name="Normal 10 4 5 2 3" xfId="32767" xr:uid="{00000000-0005-0000-0000-000026750000}"/>
    <cellStyle name="Normal 10 4 5 2_REKAP IBT" xfId="21096" xr:uid="{00000000-0005-0000-0000-000027750000}"/>
    <cellStyle name="Normal 10 4 5 3" xfId="32769" xr:uid="{00000000-0005-0000-0000-000028750000}"/>
    <cellStyle name="Normal 10 4 5 3 2" xfId="32770" xr:uid="{00000000-0005-0000-0000-000029750000}"/>
    <cellStyle name="Normal 10 4 5 3 2 2" xfId="32771" xr:uid="{00000000-0005-0000-0000-00002A750000}"/>
    <cellStyle name="Normal 10 4 5 3 3" xfId="32772" xr:uid="{00000000-0005-0000-0000-00002B750000}"/>
    <cellStyle name="Normal 10 4 5 3_REKAP IBT" xfId="32773" xr:uid="{00000000-0005-0000-0000-00002C750000}"/>
    <cellStyle name="Normal 10 4 5 4" xfId="32774" xr:uid="{00000000-0005-0000-0000-00002D750000}"/>
    <cellStyle name="Normal 10 4 5 4 2" xfId="8332" xr:uid="{00000000-0005-0000-0000-00002E750000}"/>
    <cellStyle name="Normal 10 4 5 5" xfId="32394" xr:uid="{00000000-0005-0000-0000-00002F750000}"/>
    <cellStyle name="Normal 10 4 5_REKAP IBT" xfId="17596" xr:uid="{00000000-0005-0000-0000-000030750000}"/>
    <cellStyle name="Normal 10 4 6" xfId="10914" xr:uid="{00000000-0005-0000-0000-000031750000}"/>
    <cellStyle name="Normal 10 4 6 2" xfId="24519" xr:uid="{00000000-0005-0000-0000-000032750000}"/>
    <cellStyle name="Normal 10 4 6 2 2" xfId="19704" xr:uid="{00000000-0005-0000-0000-000033750000}"/>
    <cellStyle name="Normal 10 4 6 2 2 2" xfId="32775" xr:uid="{00000000-0005-0000-0000-000034750000}"/>
    <cellStyle name="Normal 10 4 6 2 3" xfId="19707" xr:uid="{00000000-0005-0000-0000-000035750000}"/>
    <cellStyle name="Normal 10 4 6 2_REKAP IBT" xfId="32776" xr:uid="{00000000-0005-0000-0000-000036750000}"/>
    <cellStyle name="Normal 10 4 6 3" xfId="32777" xr:uid="{00000000-0005-0000-0000-000037750000}"/>
    <cellStyle name="Normal 10 4 6 3 2" xfId="32778" xr:uid="{00000000-0005-0000-0000-000038750000}"/>
    <cellStyle name="Normal 10 4 6 3 2 2" xfId="32779" xr:uid="{00000000-0005-0000-0000-000039750000}"/>
    <cellStyle name="Normal 10 4 6 3 3" xfId="32780" xr:uid="{00000000-0005-0000-0000-00003A750000}"/>
    <cellStyle name="Normal 10 4 6 3_REKAP IBT" xfId="32781" xr:uid="{00000000-0005-0000-0000-00003B750000}"/>
    <cellStyle name="Normal 10 4 6 4" xfId="10464" xr:uid="{00000000-0005-0000-0000-00003C750000}"/>
    <cellStyle name="Normal 10 4 6 4 2" xfId="32782" xr:uid="{00000000-0005-0000-0000-00003D750000}"/>
    <cellStyle name="Normal 10 4 6 5" xfId="32783" xr:uid="{00000000-0005-0000-0000-00003E750000}"/>
    <cellStyle name="Normal 10 4 6_REKAP IBT" xfId="32784" xr:uid="{00000000-0005-0000-0000-00003F750000}"/>
    <cellStyle name="Normal 10 4 7" xfId="10919" xr:uid="{00000000-0005-0000-0000-000040750000}"/>
    <cellStyle name="Normal 10 4 7 2" xfId="32785" xr:uid="{00000000-0005-0000-0000-000041750000}"/>
    <cellStyle name="Normal 10 4 7 2 2" xfId="32438" xr:uid="{00000000-0005-0000-0000-000042750000}"/>
    <cellStyle name="Normal 10 4 7 2 2 2" xfId="32440" xr:uid="{00000000-0005-0000-0000-000043750000}"/>
    <cellStyle name="Normal 10 4 7 2 3" xfId="32786" xr:uid="{00000000-0005-0000-0000-000044750000}"/>
    <cellStyle name="Normal 10 4 7 2_REKAP IBT" xfId="23383" xr:uid="{00000000-0005-0000-0000-000045750000}"/>
    <cellStyle name="Normal 10 4 7 3" xfId="16130" xr:uid="{00000000-0005-0000-0000-000046750000}"/>
    <cellStyle name="Normal 10 4 7 3 2" xfId="30387" xr:uid="{00000000-0005-0000-0000-000047750000}"/>
    <cellStyle name="Normal 10 4 7 3 2 2" xfId="20581" xr:uid="{00000000-0005-0000-0000-000048750000}"/>
    <cellStyle name="Normal 10 4 7 3 3" xfId="32787" xr:uid="{00000000-0005-0000-0000-000049750000}"/>
    <cellStyle name="Normal 10 4 7 3_REKAP IBT" xfId="32788" xr:uid="{00000000-0005-0000-0000-00004A750000}"/>
    <cellStyle name="Normal 10 4 7 4" xfId="13694" xr:uid="{00000000-0005-0000-0000-00004B750000}"/>
    <cellStyle name="Normal 10 4 7 4 2" xfId="32789" xr:uid="{00000000-0005-0000-0000-00004C750000}"/>
    <cellStyle name="Normal 10 4 7 5" xfId="32790" xr:uid="{00000000-0005-0000-0000-00004D750000}"/>
    <cellStyle name="Normal 10 4 7_REKAP IBT" xfId="32791" xr:uid="{00000000-0005-0000-0000-00004E750000}"/>
    <cellStyle name="Normal 10 4 8" xfId="32792" xr:uid="{00000000-0005-0000-0000-00004F750000}"/>
    <cellStyle name="Normal 10 4 8 2" xfId="32793" xr:uid="{00000000-0005-0000-0000-000050750000}"/>
    <cellStyle name="Normal 10 4 8 2 2" xfId="32794" xr:uid="{00000000-0005-0000-0000-000051750000}"/>
    <cellStyle name="Normal 10 4 8 2 2 2" xfId="32795" xr:uid="{00000000-0005-0000-0000-000052750000}"/>
    <cellStyle name="Normal 10 4 8 2 3" xfId="32796" xr:uid="{00000000-0005-0000-0000-000053750000}"/>
    <cellStyle name="Normal 10 4 8 2_REKAP IBT" xfId="32797" xr:uid="{00000000-0005-0000-0000-000054750000}"/>
    <cellStyle name="Normal 10 4 8 3" xfId="32798" xr:uid="{00000000-0005-0000-0000-000055750000}"/>
    <cellStyle name="Normal 10 4 8 3 2" xfId="18795" xr:uid="{00000000-0005-0000-0000-000056750000}"/>
    <cellStyle name="Normal 10 4 8 3 2 2" xfId="19433" xr:uid="{00000000-0005-0000-0000-000057750000}"/>
    <cellStyle name="Normal 10 4 8 3 3" xfId="1187" xr:uid="{00000000-0005-0000-0000-000058750000}"/>
    <cellStyle name="Normal 10 4 8 3_REKAP IBT" xfId="15722" xr:uid="{00000000-0005-0000-0000-000059750000}"/>
    <cellStyle name="Normal 10 4 8 4" xfId="2206" xr:uid="{00000000-0005-0000-0000-00005A750000}"/>
    <cellStyle name="Normal 10 4 8 4 2" xfId="32799" xr:uid="{00000000-0005-0000-0000-00005B750000}"/>
    <cellStyle name="Normal 10 4 8 5" xfId="32800" xr:uid="{00000000-0005-0000-0000-00005C750000}"/>
    <cellStyle name="Normal 10 4 8_REKAP IBT" xfId="32801" xr:uid="{00000000-0005-0000-0000-00005D750000}"/>
    <cellStyle name="Normal 10 4 9" xfId="9303" xr:uid="{00000000-0005-0000-0000-00005E750000}"/>
    <cellStyle name="Normal 10 4 9 2" xfId="32802" xr:uid="{00000000-0005-0000-0000-00005F750000}"/>
    <cellStyle name="Normal 10 4 9 2 2" xfId="15427" xr:uid="{00000000-0005-0000-0000-000060750000}"/>
    <cellStyle name="Normal 10 4 9 2 2 2" xfId="32803" xr:uid="{00000000-0005-0000-0000-000061750000}"/>
    <cellStyle name="Normal 10 4 9 2 3" xfId="32804" xr:uid="{00000000-0005-0000-0000-000062750000}"/>
    <cellStyle name="Normal 10 4 9 2_REKAP IBT" xfId="32805" xr:uid="{00000000-0005-0000-0000-000063750000}"/>
    <cellStyle name="Normal 10 4 9 3" xfId="32806" xr:uid="{00000000-0005-0000-0000-000064750000}"/>
    <cellStyle name="Normal 10 4 9 3 2" xfId="15447" xr:uid="{00000000-0005-0000-0000-000065750000}"/>
    <cellStyle name="Normal 10 4 9 3 2 2" xfId="32807" xr:uid="{00000000-0005-0000-0000-000066750000}"/>
    <cellStyle name="Normal 10 4 9 3 3" xfId="1247" xr:uid="{00000000-0005-0000-0000-000067750000}"/>
    <cellStyle name="Normal 10 4 9 3_REKAP IBT" xfId="32808" xr:uid="{00000000-0005-0000-0000-000068750000}"/>
    <cellStyle name="Normal 10 4 9 4" xfId="32809" xr:uid="{00000000-0005-0000-0000-000069750000}"/>
    <cellStyle name="Normal 10 4 9 4 2" xfId="15465" xr:uid="{00000000-0005-0000-0000-00006A750000}"/>
    <cellStyle name="Normal 10 4 9 5" xfId="32810" xr:uid="{00000000-0005-0000-0000-00006B750000}"/>
    <cellStyle name="Normal 10 4 9_REKAP IBT" xfId="32811" xr:uid="{00000000-0005-0000-0000-00006C750000}"/>
    <cellStyle name="Normal 10 4_REKAP IBT" xfId="2498" xr:uid="{00000000-0005-0000-0000-00006D750000}"/>
    <cellStyle name="Normal 10 40" xfId="32659" xr:uid="{00000000-0005-0000-0000-00006E750000}"/>
    <cellStyle name="Normal 10 41" xfId="32661" xr:uid="{00000000-0005-0000-0000-00006F750000}"/>
    <cellStyle name="Normal 10 42" xfId="25035" xr:uid="{00000000-0005-0000-0000-000070750000}"/>
    <cellStyle name="Normal 10 43" xfId="32663" xr:uid="{00000000-0005-0000-0000-000071750000}"/>
    <cellStyle name="Normal 10 44" xfId="2604" xr:uid="{00000000-0005-0000-0000-000072750000}"/>
    <cellStyle name="Normal 10 45" xfId="32460" xr:uid="{00000000-0005-0000-0000-000073750000}"/>
    <cellStyle name="Normal 10 46" xfId="32464" xr:uid="{00000000-0005-0000-0000-000074750000}"/>
    <cellStyle name="Normal 10 47" xfId="32812" xr:uid="{00000000-0005-0000-0000-000075750000}"/>
    <cellStyle name="Normal 10 48" xfId="32814" xr:uid="{00000000-0005-0000-0000-000076750000}"/>
    <cellStyle name="Normal 10 49" xfId="32816" xr:uid="{00000000-0005-0000-0000-000077750000}"/>
    <cellStyle name="Normal 10 5" xfId="32818" xr:uid="{00000000-0005-0000-0000-000078750000}"/>
    <cellStyle name="Normal 10 5 10" xfId="26405" xr:uid="{00000000-0005-0000-0000-000079750000}"/>
    <cellStyle name="Normal 10 5 10 2" xfId="18924" xr:uid="{00000000-0005-0000-0000-00007A750000}"/>
    <cellStyle name="Normal 10 5 10 2 2" xfId="32819" xr:uid="{00000000-0005-0000-0000-00007B750000}"/>
    <cellStyle name="Normal 10 5 10 2 2 2" xfId="15708" xr:uid="{00000000-0005-0000-0000-00007C750000}"/>
    <cellStyle name="Normal 10 5 10 2 3" xfId="32820" xr:uid="{00000000-0005-0000-0000-00007D750000}"/>
    <cellStyle name="Normal 10 5 10 2_REKAP IBT" xfId="3443" xr:uid="{00000000-0005-0000-0000-00007E750000}"/>
    <cellStyle name="Normal 10 5 10 3" xfId="32822" xr:uid="{00000000-0005-0000-0000-00007F750000}"/>
    <cellStyle name="Normal 10 5 10 3 2" xfId="32823" xr:uid="{00000000-0005-0000-0000-000080750000}"/>
    <cellStyle name="Normal 10 5 10 3 2 2" xfId="32824" xr:uid="{00000000-0005-0000-0000-000081750000}"/>
    <cellStyle name="Normal 10 5 10 3 3" xfId="12132" xr:uid="{00000000-0005-0000-0000-000082750000}"/>
    <cellStyle name="Normal 10 5 10 3_REKAP IBT" xfId="32825" xr:uid="{00000000-0005-0000-0000-000083750000}"/>
    <cellStyle name="Normal 10 5 10 4" xfId="3588" xr:uid="{00000000-0005-0000-0000-000084750000}"/>
    <cellStyle name="Normal 10 5 10 4 2" xfId="3593" xr:uid="{00000000-0005-0000-0000-000085750000}"/>
    <cellStyle name="Normal 10 5 10 5" xfId="3599" xr:uid="{00000000-0005-0000-0000-000086750000}"/>
    <cellStyle name="Normal 10 5 10_REKAP IBT" xfId="32826" xr:uid="{00000000-0005-0000-0000-000087750000}"/>
    <cellStyle name="Normal 10 5 11" xfId="32827" xr:uid="{00000000-0005-0000-0000-000088750000}"/>
    <cellStyle name="Normal 10 5 11 2" xfId="28740" xr:uid="{00000000-0005-0000-0000-000089750000}"/>
    <cellStyle name="Normal 10 5 11 2 2" xfId="32828" xr:uid="{00000000-0005-0000-0000-00008A750000}"/>
    <cellStyle name="Normal 10 5 11 2 2 2" xfId="13174" xr:uid="{00000000-0005-0000-0000-00008B750000}"/>
    <cellStyle name="Normal 10 5 11 2 3" xfId="32829" xr:uid="{00000000-0005-0000-0000-00008C750000}"/>
    <cellStyle name="Normal 10 5 11 2_REKAP IBT" xfId="32831" xr:uid="{00000000-0005-0000-0000-00008D750000}"/>
    <cellStyle name="Normal 10 5 11 3" xfId="28743" xr:uid="{00000000-0005-0000-0000-00008E750000}"/>
    <cellStyle name="Normal 10 5 11 3 2" xfId="32832" xr:uid="{00000000-0005-0000-0000-00008F750000}"/>
    <cellStyle name="Normal 10 5 11 3 2 2" xfId="32833" xr:uid="{00000000-0005-0000-0000-000090750000}"/>
    <cellStyle name="Normal 10 5 11 3 3" xfId="32834" xr:uid="{00000000-0005-0000-0000-000091750000}"/>
    <cellStyle name="Normal 10 5 11 3_REKAP IBT" xfId="14200" xr:uid="{00000000-0005-0000-0000-000092750000}"/>
    <cellStyle name="Normal 10 5 11 4" xfId="2945" xr:uid="{00000000-0005-0000-0000-000093750000}"/>
    <cellStyle name="Normal 10 5 11 4 2" xfId="3619" xr:uid="{00000000-0005-0000-0000-000094750000}"/>
    <cellStyle name="Normal 10 5 11 5" xfId="3626" xr:uid="{00000000-0005-0000-0000-000095750000}"/>
    <cellStyle name="Normal 10 5 11_REKAP IBT" xfId="32352" xr:uid="{00000000-0005-0000-0000-000096750000}"/>
    <cellStyle name="Normal 10 5 12" xfId="32837" xr:uid="{00000000-0005-0000-0000-000097750000}"/>
    <cellStyle name="Normal 10 5 12 2" xfId="25450" xr:uid="{00000000-0005-0000-0000-000098750000}"/>
    <cellStyle name="Normal 10 5 12 2 2" xfId="25454" xr:uid="{00000000-0005-0000-0000-000099750000}"/>
    <cellStyle name="Normal 10 5 12 3" xfId="25462" xr:uid="{00000000-0005-0000-0000-00009A750000}"/>
    <cellStyle name="Normal 10 5 12_REKAP IBT" xfId="32841" xr:uid="{00000000-0005-0000-0000-00009B750000}"/>
    <cellStyle name="Normal 10 5 13" xfId="32844" xr:uid="{00000000-0005-0000-0000-00009C750000}"/>
    <cellStyle name="Normal 10 5 13 2" xfId="32846" xr:uid="{00000000-0005-0000-0000-00009D750000}"/>
    <cellStyle name="Normal 10 5 13 2 2" xfId="28458" xr:uid="{00000000-0005-0000-0000-00009E750000}"/>
    <cellStyle name="Normal 10 5 13 3" xfId="32848" xr:uid="{00000000-0005-0000-0000-00009F750000}"/>
    <cellStyle name="Normal 10 5 13_REKAP IBT" xfId="27408" xr:uid="{00000000-0005-0000-0000-0000A0750000}"/>
    <cellStyle name="Normal 10 5 14" xfId="32850" xr:uid="{00000000-0005-0000-0000-0000A1750000}"/>
    <cellStyle name="Normal 10 5 14 2" xfId="32852" xr:uid="{00000000-0005-0000-0000-0000A2750000}"/>
    <cellStyle name="Normal 10 5 15" xfId="32854" xr:uid="{00000000-0005-0000-0000-0000A3750000}"/>
    <cellStyle name="Normal 10 5 16" xfId="50378" xr:uid="{00000000-0005-0000-0000-0000A4750000}"/>
    <cellStyle name="Normal 10 5 2" xfId="32855" xr:uid="{00000000-0005-0000-0000-0000A5750000}"/>
    <cellStyle name="Normal 10 5 2 2" xfId="25060" xr:uid="{00000000-0005-0000-0000-0000A6750000}"/>
    <cellStyle name="Normal 10 5 2 2 2" xfId="25063" xr:uid="{00000000-0005-0000-0000-0000A7750000}"/>
    <cellStyle name="Normal 10 5 2 2 2 2" xfId="20901" xr:uid="{00000000-0005-0000-0000-0000A8750000}"/>
    <cellStyle name="Normal 10 5 2 2 3" xfId="25065" xr:uid="{00000000-0005-0000-0000-0000A9750000}"/>
    <cellStyle name="Normal 10 5 2 2_REKAP IBT" xfId="25072" xr:uid="{00000000-0005-0000-0000-0000AA750000}"/>
    <cellStyle name="Normal 10 5 2 3" xfId="25075" xr:uid="{00000000-0005-0000-0000-0000AB750000}"/>
    <cellStyle name="Normal 10 5 2 3 2" xfId="25078" xr:uid="{00000000-0005-0000-0000-0000AC750000}"/>
    <cellStyle name="Normal 10 5 2 3 2 2" xfId="23596" xr:uid="{00000000-0005-0000-0000-0000AD750000}"/>
    <cellStyle name="Normal 10 5 2 3 3" xfId="25082" xr:uid="{00000000-0005-0000-0000-0000AE750000}"/>
    <cellStyle name="Normal 10 5 2 3_REKAP IBT" xfId="25087" xr:uid="{00000000-0005-0000-0000-0000AF750000}"/>
    <cellStyle name="Normal 10 5 2 4" xfId="25090" xr:uid="{00000000-0005-0000-0000-0000B0750000}"/>
    <cellStyle name="Normal 10 5 2 4 2" xfId="25092" xr:uid="{00000000-0005-0000-0000-0000B1750000}"/>
    <cellStyle name="Normal 10 5 2 5" xfId="25101" xr:uid="{00000000-0005-0000-0000-0000B2750000}"/>
    <cellStyle name="Normal 10 5 2_REKAP IBT" xfId="32856" xr:uid="{00000000-0005-0000-0000-0000B3750000}"/>
    <cellStyle name="Normal 10 5 3" xfId="32857" xr:uid="{00000000-0005-0000-0000-0000B4750000}"/>
    <cellStyle name="Normal 10 5 3 2" xfId="25266" xr:uid="{00000000-0005-0000-0000-0000B5750000}"/>
    <cellStyle name="Normal 10 5 3 2 2" xfId="25271" xr:uid="{00000000-0005-0000-0000-0000B6750000}"/>
    <cellStyle name="Normal 10 5 3 2 2 2" xfId="25273" xr:uid="{00000000-0005-0000-0000-0000B7750000}"/>
    <cellStyle name="Normal 10 5 3 2 3" xfId="25281" xr:uid="{00000000-0005-0000-0000-0000B8750000}"/>
    <cellStyle name="Normal 10 5 3 2_REKAP IBT" xfId="25297" xr:uid="{00000000-0005-0000-0000-0000B9750000}"/>
    <cellStyle name="Normal 10 5 3 3" xfId="25300" xr:uid="{00000000-0005-0000-0000-0000BA750000}"/>
    <cellStyle name="Normal 10 5 3 3 2" xfId="25303" xr:uid="{00000000-0005-0000-0000-0000BB750000}"/>
    <cellStyle name="Normal 10 5 3 3 2 2" xfId="13120" xr:uid="{00000000-0005-0000-0000-0000BC750000}"/>
    <cellStyle name="Normal 10 5 3 3 3" xfId="25306" xr:uid="{00000000-0005-0000-0000-0000BD750000}"/>
    <cellStyle name="Normal 10 5 3 3_REKAP IBT" xfId="17966" xr:uid="{00000000-0005-0000-0000-0000BE750000}"/>
    <cellStyle name="Normal 10 5 3 4" xfId="25321" xr:uid="{00000000-0005-0000-0000-0000BF750000}"/>
    <cellStyle name="Normal 10 5 3 4 2" xfId="25323" xr:uid="{00000000-0005-0000-0000-0000C0750000}"/>
    <cellStyle name="Normal 10 5 3 5" xfId="25347" xr:uid="{00000000-0005-0000-0000-0000C1750000}"/>
    <cellStyle name="Normal 10 5 3_REKAP IBT" xfId="32858" xr:uid="{00000000-0005-0000-0000-0000C2750000}"/>
    <cellStyle name="Normal 10 5 4" xfId="10928" xr:uid="{00000000-0005-0000-0000-0000C3750000}"/>
    <cellStyle name="Normal 10 5 4 2" xfId="10933" xr:uid="{00000000-0005-0000-0000-0000C4750000}"/>
    <cellStyle name="Normal 10 5 4 2 2" xfId="25515" xr:uid="{00000000-0005-0000-0000-0000C5750000}"/>
    <cellStyle name="Normal 10 5 4 2 2 2" xfId="25517" xr:uid="{00000000-0005-0000-0000-0000C6750000}"/>
    <cellStyle name="Normal 10 5 4 2 3" xfId="25528" xr:uid="{00000000-0005-0000-0000-0000C7750000}"/>
    <cellStyle name="Normal 10 5 4 2_REKAP IBT" xfId="8994" xr:uid="{00000000-0005-0000-0000-0000C8750000}"/>
    <cellStyle name="Normal 10 5 4 3" xfId="4243" xr:uid="{00000000-0005-0000-0000-0000C9750000}"/>
    <cellStyle name="Normal 10 5 4 3 2" xfId="25536" xr:uid="{00000000-0005-0000-0000-0000CA750000}"/>
    <cellStyle name="Normal 10 5 4 3 2 2" xfId="25538" xr:uid="{00000000-0005-0000-0000-0000CB750000}"/>
    <cellStyle name="Normal 10 5 4 3 3" xfId="25545" xr:uid="{00000000-0005-0000-0000-0000CC750000}"/>
    <cellStyle name="Normal 10 5 4 3_REKAP IBT" xfId="25560" xr:uid="{00000000-0005-0000-0000-0000CD750000}"/>
    <cellStyle name="Normal 10 5 4 4" xfId="25563" xr:uid="{00000000-0005-0000-0000-0000CE750000}"/>
    <cellStyle name="Normal 10 5 4 4 2" xfId="21813" xr:uid="{00000000-0005-0000-0000-0000CF750000}"/>
    <cellStyle name="Normal 10 5 4 5" xfId="25585" xr:uid="{00000000-0005-0000-0000-0000D0750000}"/>
    <cellStyle name="Normal 10 5 4_REKAP IBT" xfId="32859" xr:uid="{00000000-0005-0000-0000-0000D1750000}"/>
    <cellStyle name="Normal 10 5 5" xfId="10936" xr:uid="{00000000-0005-0000-0000-0000D2750000}"/>
    <cellStyle name="Normal 10 5 5 2" xfId="25758" xr:uid="{00000000-0005-0000-0000-0000D3750000}"/>
    <cellStyle name="Normal 10 5 5 2 2" xfId="5779" xr:uid="{00000000-0005-0000-0000-0000D4750000}"/>
    <cellStyle name="Normal 10 5 5 2 2 2" xfId="5782" xr:uid="{00000000-0005-0000-0000-0000D5750000}"/>
    <cellStyle name="Normal 10 5 5 2 3" xfId="25760" xr:uid="{00000000-0005-0000-0000-0000D6750000}"/>
    <cellStyle name="Normal 10 5 5 2_REKAP IBT" xfId="14857" xr:uid="{00000000-0005-0000-0000-0000D7750000}"/>
    <cellStyle name="Normal 10 5 5 3" xfId="25769" xr:uid="{00000000-0005-0000-0000-0000D8750000}"/>
    <cellStyle name="Normal 10 5 5 3 2" xfId="25772" xr:uid="{00000000-0005-0000-0000-0000D9750000}"/>
    <cellStyle name="Normal 10 5 5 3 2 2" xfId="25774" xr:uid="{00000000-0005-0000-0000-0000DA750000}"/>
    <cellStyle name="Normal 10 5 5 3 3" xfId="25781" xr:uid="{00000000-0005-0000-0000-0000DB750000}"/>
    <cellStyle name="Normal 10 5 5 3_REKAP IBT" xfId="25796" xr:uid="{00000000-0005-0000-0000-0000DC750000}"/>
    <cellStyle name="Normal 10 5 5 4" xfId="25799" xr:uid="{00000000-0005-0000-0000-0000DD750000}"/>
    <cellStyle name="Normal 10 5 5 4 2" xfId="25801" xr:uid="{00000000-0005-0000-0000-0000DE750000}"/>
    <cellStyle name="Normal 10 5 5 5" xfId="25827" xr:uid="{00000000-0005-0000-0000-0000DF750000}"/>
    <cellStyle name="Normal 10 5 5_REKAP IBT" xfId="32860" xr:uid="{00000000-0005-0000-0000-0000E0750000}"/>
    <cellStyle name="Normal 10 5 6" xfId="10940" xr:uid="{00000000-0005-0000-0000-0000E1750000}"/>
    <cellStyle name="Normal 10 5 6 2" xfId="26189" xr:uid="{00000000-0005-0000-0000-0000E2750000}"/>
    <cellStyle name="Normal 10 5 6 2 2" xfId="26192" xr:uid="{00000000-0005-0000-0000-0000E3750000}"/>
    <cellStyle name="Normal 10 5 6 2 2 2" xfId="32861" xr:uid="{00000000-0005-0000-0000-0000E4750000}"/>
    <cellStyle name="Normal 10 5 6 2 3" xfId="30988" xr:uid="{00000000-0005-0000-0000-0000E5750000}"/>
    <cellStyle name="Normal 10 5 6 2_REKAP IBT" xfId="32862" xr:uid="{00000000-0005-0000-0000-0000E6750000}"/>
    <cellStyle name="Normal 10 5 6 3" xfId="26195" xr:uid="{00000000-0005-0000-0000-0000E7750000}"/>
    <cellStyle name="Normal 10 5 6 3 2" xfId="26198" xr:uid="{00000000-0005-0000-0000-0000E8750000}"/>
    <cellStyle name="Normal 10 5 6 3 2 2" xfId="32863" xr:uid="{00000000-0005-0000-0000-0000E9750000}"/>
    <cellStyle name="Normal 10 5 6 3 3" xfId="32864" xr:uid="{00000000-0005-0000-0000-0000EA750000}"/>
    <cellStyle name="Normal 10 5 6 3_REKAP IBT" xfId="27570" xr:uid="{00000000-0005-0000-0000-0000EB750000}"/>
    <cellStyle name="Normal 10 5 6 4" xfId="26201" xr:uid="{00000000-0005-0000-0000-0000EC750000}"/>
    <cellStyle name="Normal 10 5 6 4 2" xfId="32865" xr:uid="{00000000-0005-0000-0000-0000ED750000}"/>
    <cellStyle name="Normal 10 5 6 5" xfId="32866" xr:uid="{00000000-0005-0000-0000-0000EE750000}"/>
    <cellStyle name="Normal 10 5 6_REKAP IBT" xfId="32867" xr:uid="{00000000-0005-0000-0000-0000EF750000}"/>
    <cellStyle name="Normal 10 5 7" xfId="10943" xr:uid="{00000000-0005-0000-0000-0000F0750000}"/>
    <cellStyle name="Normal 10 5 7 2" xfId="26219" xr:uid="{00000000-0005-0000-0000-0000F1750000}"/>
    <cellStyle name="Normal 10 5 7 2 2" xfId="26222" xr:uid="{00000000-0005-0000-0000-0000F2750000}"/>
    <cellStyle name="Normal 10 5 7 2 2 2" xfId="11563" xr:uid="{00000000-0005-0000-0000-0000F3750000}"/>
    <cellStyle name="Normal 10 5 7 2 3" xfId="24311" xr:uid="{00000000-0005-0000-0000-0000F4750000}"/>
    <cellStyle name="Normal 10 5 7 2_REKAP IBT" xfId="22984" xr:uid="{00000000-0005-0000-0000-0000F5750000}"/>
    <cellStyle name="Normal 10 5 7 3" xfId="16193" xr:uid="{00000000-0005-0000-0000-0000F6750000}"/>
    <cellStyle name="Normal 10 5 7 3 2" xfId="26225" xr:uid="{00000000-0005-0000-0000-0000F7750000}"/>
    <cellStyle name="Normal 10 5 7 3 2 2" xfId="12207" xr:uid="{00000000-0005-0000-0000-0000F8750000}"/>
    <cellStyle name="Normal 10 5 7 3 3" xfId="24317" xr:uid="{00000000-0005-0000-0000-0000F9750000}"/>
    <cellStyle name="Normal 10 5 7 3_REKAP IBT" xfId="32868" xr:uid="{00000000-0005-0000-0000-0000FA750000}"/>
    <cellStyle name="Normal 10 5 7 4" xfId="13703" xr:uid="{00000000-0005-0000-0000-0000FB750000}"/>
    <cellStyle name="Normal 10 5 7 4 2" xfId="32869" xr:uid="{00000000-0005-0000-0000-0000FC750000}"/>
    <cellStyle name="Normal 10 5 7 5" xfId="32871" xr:uid="{00000000-0005-0000-0000-0000FD750000}"/>
    <cellStyle name="Normal 10 5 7_REKAP IBT" xfId="32872" xr:uid="{00000000-0005-0000-0000-0000FE750000}"/>
    <cellStyle name="Normal 10 5 8" xfId="32873" xr:uid="{00000000-0005-0000-0000-0000FF750000}"/>
    <cellStyle name="Normal 10 5 8 2" xfId="26264" xr:uid="{00000000-0005-0000-0000-000000760000}"/>
    <cellStyle name="Normal 10 5 8 2 2" xfId="26267" xr:uid="{00000000-0005-0000-0000-000001760000}"/>
    <cellStyle name="Normal 10 5 8 2 2 2" xfId="16097" xr:uid="{00000000-0005-0000-0000-000002760000}"/>
    <cellStyle name="Normal 10 5 8 2 3" xfId="24332" xr:uid="{00000000-0005-0000-0000-000003760000}"/>
    <cellStyle name="Normal 10 5 8 2_REKAP IBT" xfId="1260" xr:uid="{00000000-0005-0000-0000-000004760000}"/>
    <cellStyle name="Normal 10 5 8 3" xfId="26270" xr:uid="{00000000-0005-0000-0000-000005760000}"/>
    <cellStyle name="Normal 10 5 8 3 2" xfId="26273" xr:uid="{00000000-0005-0000-0000-000006760000}"/>
    <cellStyle name="Normal 10 5 8 3 2 2" xfId="16572" xr:uid="{00000000-0005-0000-0000-000007760000}"/>
    <cellStyle name="Normal 10 5 8 3 3" xfId="4301" xr:uid="{00000000-0005-0000-0000-000008760000}"/>
    <cellStyle name="Normal 10 5 8 3_REKAP IBT" xfId="18347" xr:uid="{00000000-0005-0000-0000-000009760000}"/>
    <cellStyle name="Normal 10 5 8 4" xfId="26275" xr:uid="{00000000-0005-0000-0000-00000A760000}"/>
    <cellStyle name="Normal 10 5 8 4 2" xfId="30352" xr:uid="{00000000-0005-0000-0000-00000B760000}"/>
    <cellStyle name="Normal 10 5 8 5" xfId="32874" xr:uid="{00000000-0005-0000-0000-00000C760000}"/>
    <cellStyle name="Normal 10 5 8_REKAP IBT" xfId="21128" xr:uid="{00000000-0005-0000-0000-00000D760000}"/>
    <cellStyle name="Normal 10 5 9" xfId="32875" xr:uid="{00000000-0005-0000-0000-00000E760000}"/>
    <cellStyle name="Normal 10 5 9 2" xfId="26297" xr:uid="{00000000-0005-0000-0000-00000F760000}"/>
    <cellStyle name="Normal 10 5 9 2 2" xfId="26299" xr:uid="{00000000-0005-0000-0000-000010760000}"/>
    <cellStyle name="Normal 10 5 9 2 2 2" xfId="32876" xr:uid="{00000000-0005-0000-0000-000011760000}"/>
    <cellStyle name="Normal 10 5 9 2 3" xfId="24350" xr:uid="{00000000-0005-0000-0000-000012760000}"/>
    <cellStyle name="Normal 10 5 9 2_REKAP IBT" xfId="32877" xr:uid="{00000000-0005-0000-0000-000013760000}"/>
    <cellStyle name="Normal 10 5 9 3" xfId="26301" xr:uid="{00000000-0005-0000-0000-000014760000}"/>
    <cellStyle name="Normal 10 5 9 3 2" xfId="26261" xr:uid="{00000000-0005-0000-0000-000015760000}"/>
    <cellStyle name="Normal 10 5 9 3 2 2" xfId="32878" xr:uid="{00000000-0005-0000-0000-000016760000}"/>
    <cellStyle name="Normal 10 5 9 3 3" xfId="32879" xr:uid="{00000000-0005-0000-0000-000017760000}"/>
    <cellStyle name="Normal 10 5 9 3_REKAP IBT" xfId="32880" xr:uid="{00000000-0005-0000-0000-000018760000}"/>
    <cellStyle name="Normal 10 5 9 4" xfId="26303" xr:uid="{00000000-0005-0000-0000-000019760000}"/>
    <cellStyle name="Normal 10 5 9 4 2" xfId="32881" xr:uid="{00000000-0005-0000-0000-00001A760000}"/>
    <cellStyle name="Normal 10 5 9 5" xfId="22654" xr:uid="{00000000-0005-0000-0000-00001B760000}"/>
    <cellStyle name="Normal 10 5 9_REKAP IBT" xfId="32882" xr:uid="{00000000-0005-0000-0000-00001C760000}"/>
    <cellStyle name="Normal 10 5_REKAP IBT" xfId="32883" xr:uid="{00000000-0005-0000-0000-00001D760000}"/>
    <cellStyle name="Normal 10 50" xfId="32461" xr:uid="{00000000-0005-0000-0000-00001E760000}"/>
    <cellStyle name="Normal 10 51" xfId="32465" xr:uid="{00000000-0005-0000-0000-00001F760000}"/>
    <cellStyle name="Normal 10 52" xfId="32813" xr:uid="{00000000-0005-0000-0000-000020760000}"/>
    <cellStyle name="Normal 10 53" xfId="32815" xr:uid="{00000000-0005-0000-0000-000021760000}"/>
    <cellStyle name="Normal 10 54" xfId="32817" xr:uid="{00000000-0005-0000-0000-000022760000}"/>
    <cellStyle name="Normal 10 55" xfId="32885" xr:uid="{00000000-0005-0000-0000-000023760000}"/>
    <cellStyle name="Normal 10 56" xfId="20185" xr:uid="{00000000-0005-0000-0000-000024760000}"/>
    <cellStyle name="Normal 10 57" xfId="22429" xr:uid="{00000000-0005-0000-0000-000025760000}"/>
    <cellStyle name="Normal 10 58" xfId="32887" xr:uid="{00000000-0005-0000-0000-000026760000}"/>
    <cellStyle name="Normal 10 59" xfId="32889" xr:uid="{00000000-0005-0000-0000-000027760000}"/>
    <cellStyle name="Normal 10 6" xfId="32891" xr:uid="{00000000-0005-0000-0000-000028760000}"/>
    <cellStyle name="Normal 10 6 10" xfId="32892" xr:uid="{00000000-0005-0000-0000-000029760000}"/>
    <cellStyle name="Normal 10 6 10 2" xfId="32893" xr:uid="{00000000-0005-0000-0000-00002A760000}"/>
    <cellStyle name="Normal 10 6 10 2 2" xfId="10651" xr:uid="{00000000-0005-0000-0000-00002B760000}"/>
    <cellStyle name="Normal 10 6 10 2 2 2" xfId="32894" xr:uid="{00000000-0005-0000-0000-00002C760000}"/>
    <cellStyle name="Normal 10 6 10 2 3" xfId="32897" xr:uid="{00000000-0005-0000-0000-00002D760000}"/>
    <cellStyle name="Normal 10 6 10 2_REKAP IBT" xfId="32899" xr:uid="{00000000-0005-0000-0000-00002E760000}"/>
    <cellStyle name="Normal 10 6 10 3" xfId="32900" xr:uid="{00000000-0005-0000-0000-00002F760000}"/>
    <cellStyle name="Normal 10 6 10 3 2" xfId="9646" xr:uid="{00000000-0005-0000-0000-000030760000}"/>
    <cellStyle name="Normal 10 6 10 3 2 2" xfId="4091" xr:uid="{00000000-0005-0000-0000-000031760000}"/>
    <cellStyle name="Normal 10 6 10 3 3" xfId="32901" xr:uid="{00000000-0005-0000-0000-000032760000}"/>
    <cellStyle name="Normal 10 6 10 3_REKAP IBT" xfId="18554" xr:uid="{00000000-0005-0000-0000-000033760000}"/>
    <cellStyle name="Normal 10 6 10 4" xfId="5692" xr:uid="{00000000-0005-0000-0000-000034760000}"/>
    <cellStyle name="Normal 10 6 10 4 2" xfId="5500" xr:uid="{00000000-0005-0000-0000-000035760000}"/>
    <cellStyle name="Normal 10 6 10 5" xfId="5877" xr:uid="{00000000-0005-0000-0000-000036760000}"/>
    <cellStyle name="Normal 10 6 10_REKAP IBT" xfId="16391" xr:uid="{00000000-0005-0000-0000-000037760000}"/>
    <cellStyle name="Normal 10 6 11" xfId="32902" xr:uid="{00000000-0005-0000-0000-000038760000}"/>
    <cellStyle name="Normal 10 6 11 2" xfId="32903" xr:uid="{00000000-0005-0000-0000-000039760000}"/>
    <cellStyle name="Normal 10 6 11 2 2" xfId="11260" xr:uid="{00000000-0005-0000-0000-00003A760000}"/>
    <cellStyle name="Normal 10 6 11 2 2 2" xfId="32904" xr:uid="{00000000-0005-0000-0000-00003B760000}"/>
    <cellStyle name="Normal 10 6 11 2 3" xfId="32905" xr:uid="{00000000-0005-0000-0000-00003C760000}"/>
    <cellStyle name="Normal 10 6 11 2_REKAP IBT" xfId="32636" xr:uid="{00000000-0005-0000-0000-00003D760000}"/>
    <cellStyle name="Normal 10 6 11 3" xfId="8471" xr:uid="{00000000-0005-0000-0000-00003E760000}"/>
    <cellStyle name="Normal 10 6 11 3 2" xfId="11272" xr:uid="{00000000-0005-0000-0000-00003F760000}"/>
    <cellStyle name="Normal 10 6 11 3 2 2" xfId="32906" xr:uid="{00000000-0005-0000-0000-000040760000}"/>
    <cellStyle name="Normal 10 6 11 3 3" xfId="32907" xr:uid="{00000000-0005-0000-0000-000041760000}"/>
    <cellStyle name="Normal 10 6 11 3_REKAP IBT" xfId="32908" xr:uid="{00000000-0005-0000-0000-000042760000}"/>
    <cellStyle name="Normal 10 6 11 4" xfId="5883" xr:uid="{00000000-0005-0000-0000-000043760000}"/>
    <cellStyle name="Normal 10 6 11 4 2" xfId="11294" xr:uid="{00000000-0005-0000-0000-000044760000}"/>
    <cellStyle name="Normal 10 6 11 5" xfId="32909" xr:uid="{00000000-0005-0000-0000-000045760000}"/>
    <cellStyle name="Normal 10 6 11_REKAP IBT" xfId="32910" xr:uid="{00000000-0005-0000-0000-000046760000}"/>
    <cellStyle name="Normal 10 6 12" xfId="32911" xr:uid="{00000000-0005-0000-0000-000047760000}"/>
    <cellStyle name="Normal 10 6 12 2" xfId="32913" xr:uid="{00000000-0005-0000-0000-000048760000}"/>
    <cellStyle name="Normal 10 6 12 2 2" xfId="5219" xr:uid="{00000000-0005-0000-0000-000049760000}"/>
    <cellStyle name="Normal 10 6 12 3" xfId="32914" xr:uid="{00000000-0005-0000-0000-00004A760000}"/>
    <cellStyle name="Normal 10 6 12_REKAP IBT" xfId="215" xr:uid="{00000000-0005-0000-0000-00004B760000}"/>
    <cellStyle name="Normal 10 6 13" xfId="32915" xr:uid="{00000000-0005-0000-0000-00004C760000}"/>
    <cellStyle name="Normal 10 6 13 2" xfId="32916" xr:uid="{00000000-0005-0000-0000-00004D760000}"/>
    <cellStyle name="Normal 10 6 13 2 2" xfId="997" xr:uid="{00000000-0005-0000-0000-00004E760000}"/>
    <cellStyle name="Normal 10 6 13 3" xfId="32917" xr:uid="{00000000-0005-0000-0000-00004F760000}"/>
    <cellStyle name="Normal 10 6 13_REKAP IBT" xfId="32918" xr:uid="{00000000-0005-0000-0000-000050760000}"/>
    <cellStyle name="Normal 10 6 14" xfId="32919" xr:uid="{00000000-0005-0000-0000-000051760000}"/>
    <cellStyle name="Normal 10 6 14 2" xfId="32920" xr:uid="{00000000-0005-0000-0000-000052760000}"/>
    <cellStyle name="Normal 10 6 15" xfId="23141" xr:uid="{00000000-0005-0000-0000-000053760000}"/>
    <cellStyle name="Normal 10 6 2" xfId="26444" xr:uid="{00000000-0005-0000-0000-000054760000}"/>
    <cellStyle name="Normal 10 6 2 2" xfId="32921" xr:uid="{00000000-0005-0000-0000-000055760000}"/>
    <cellStyle name="Normal 10 6 2 2 2" xfId="32922" xr:uid="{00000000-0005-0000-0000-000056760000}"/>
    <cellStyle name="Normal 10 6 2 2 2 2" xfId="32923" xr:uid="{00000000-0005-0000-0000-000057760000}"/>
    <cellStyle name="Normal 10 6 2 2 3" xfId="11384" xr:uid="{00000000-0005-0000-0000-000058760000}"/>
    <cellStyle name="Normal 10 6 2 2_REKAP IBT" xfId="32925" xr:uid="{00000000-0005-0000-0000-000059760000}"/>
    <cellStyle name="Normal 10 6 2 3" xfId="32926" xr:uid="{00000000-0005-0000-0000-00005A760000}"/>
    <cellStyle name="Normal 10 6 2 3 2" xfId="32927" xr:uid="{00000000-0005-0000-0000-00005B760000}"/>
    <cellStyle name="Normal 10 6 2 3 2 2" xfId="32928" xr:uid="{00000000-0005-0000-0000-00005C760000}"/>
    <cellStyle name="Normal 10 6 2 3 3" xfId="32929" xr:uid="{00000000-0005-0000-0000-00005D760000}"/>
    <cellStyle name="Normal 10 6 2 3_REKAP IBT" xfId="32931" xr:uid="{00000000-0005-0000-0000-00005E760000}"/>
    <cellStyle name="Normal 10 6 2 4" xfId="30784" xr:uid="{00000000-0005-0000-0000-00005F760000}"/>
    <cellStyle name="Normal 10 6 2 4 2" xfId="9390" xr:uid="{00000000-0005-0000-0000-000060760000}"/>
    <cellStyle name="Normal 10 6 2 5" xfId="30786" xr:uid="{00000000-0005-0000-0000-000061760000}"/>
    <cellStyle name="Normal 10 6 2_REKAP IBT" xfId="12041" xr:uid="{00000000-0005-0000-0000-000062760000}"/>
    <cellStyle name="Normal 10 6 3" xfId="32932" xr:uid="{00000000-0005-0000-0000-000063760000}"/>
    <cellStyle name="Normal 10 6 3 2" xfId="32933" xr:uid="{00000000-0005-0000-0000-000064760000}"/>
    <cellStyle name="Normal 10 6 3 2 2" xfId="32934" xr:uid="{00000000-0005-0000-0000-000065760000}"/>
    <cellStyle name="Normal 10 6 3 2 2 2" xfId="32935" xr:uid="{00000000-0005-0000-0000-000066760000}"/>
    <cellStyle name="Normal 10 6 3 2 3" xfId="32936" xr:uid="{00000000-0005-0000-0000-000067760000}"/>
    <cellStyle name="Normal 10 6 3 2_REKAP IBT" xfId="32937" xr:uid="{00000000-0005-0000-0000-000068760000}"/>
    <cellStyle name="Normal 10 6 3 3" xfId="32938" xr:uid="{00000000-0005-0000-0000-000069760000}"/>
    <cellStyle name="Normal 10 6 3 3 2" xfId="19403" xr:uid="{00000000-0005-0000-0000-00006A760000}"/>
    <cellStyle name="Normal 10 6 3 3 2 2" xfId="32939" xr:uid="{00000000-0005-0000-0000-00006B760000}"/>
    <cellStyle name="Normal 10 6 3 3 3" xfId="10405" xr:uid="{00000000-0005-0000-0000-00006C760000}"/>
    <cellStyle name="Normal 10 6 3 3_REKAP IBT" xfId="32940" xr:uid="{00000000-0005-0000-0000-00006D760000}"/>
    <cellStyle name="Normal 10 6 3 4" xfId="30788" xr:uid="{00000000-0005-0000-0000-00006E760000}"/>
    <cellStyle name="Normal 10 6 3 4 2" xfId="32941" xr:uid="{00000000-0005-0000-0000-00006F760000}"/>
    <cellStyle name="Normal 10 6 3 5" xfId="30790" xr:uid="{00000000-0005-0000-0000-000070760000}"/>
    <cellStyle name="Normal 10 6 3_REKAP IBT" xfId="32942" xr:uid="{00000000-0005-0000-0000-000071760000}"/>
    <cellStyle name="Normal 10 6 4" xfId="10986" xr:uid="{00000000-0005-0000-0000-000072760000}"/>
    <cellStyle name="Normal 10 6 4 2" xfId="10989" xr:uid="{00000000-0005-0000-0000-000073760000}"/>
    <cellStyle name="Normal 10 6 4 2 2" xfId="32943" xr:uid="{00000000-0005-0000-0000-000074760000}"/>
    <cellStyle name="Normal 10 6 4 2 2 2" xfId="32944" xr:uid="{00000000-0005-0000-0000-000075760000}"/>
    <cellStyle name="Normal 10 6 4 2 3" xfId="32945" xr:uid="{00000000-0005-0000-0000-000076760000}"/>
    <cellStyle name="Normal 10 6 4 2_REKAP IBT" xfId="32946" xr:uid="{00000000-0005-0000-0000-000077760000}"/>
    <cellStyle name="Normal 10 6 4 3" xfId="8180" xr:uid="{00000000-0005-0000-0000-000078760000}"/>
    <cellStyle name="Normal 10 6 4 3 2" xfId="32947" xr:uid="{00000000-0005-0000-0000-000079760000}"/>
    <cellStyle name="Normal 10 6 4 3 2 2" xfId="32948" xr:uid="{00000000-0005-0000-0000-00007A760000}"/>
    <cellStyle name="Normal 10 6 4 3 3" xfId="32949" xr:uid="{00000000-0005-0000-0000-00007B760000}"/>
    <cellStyle name="Normal 10 6 4 3_REKAP IBT" xfId="208" xr:uid="{00000000-0005-0000-0000-00007C760000}"/>
    <cellStyle name="Normal 10 6 4 4" xfId="30793" xr:uid="{00000000-0005-0000-0000-00007D760000}"/>
    <cellStyle name="Normal 10 6 4 4 2" xfId="32950" xr:uid="{00000000-0005-0000-0000-00007E760000}"/>
    <cellStyle name="Normal 10 6 4 5" xfId="32951" xr:uid="{00000000-0005-0000-0000-00007F760000}"/>
    <cellStyle name="Normal 10 6 4_REKAP IBT" xfId="5364" xr:uid="{00000000-0005-0000-0000-000080760000}"/>
    <cellStyle name="Normal 10 6 5" xfId="10992" xr:uid="{00000000-0005-0000-0000-000081760000}"/>
    <cellStyle name="Normal 10 6 5 2" xfId="32953" xr:uid="{00000000-0005-0000-0000-000082760000}"/>
    <cellStyle name="Normal 10 6 5 2 2" xfId="32954" xr:uid="{00000000-0005-0000-0000-000083760000}"/>
    <cellStyle name="Normal 10 6 5 2 2 2" xfId="32955" xr:uid="{00000000-0005-0000-0000-000084760000}"/>
    <cellStyle name="Normal 10 6 5 2 3" xfId="32956" xr:uid="{00000000-0005-0000-0000-000085760000}"/>
    <cellStyle name="Normal 10 6 5 2_REKAP IBT" xfId="10268" xr:uid="{00000000-0005-0000-0000-000086760000}"/>
    <cellStyle name="Normal 10 6 5 3" xfId="32957" xr:uid="{00000000-0005-0000-0000-000087760000}"/>
    <cellStyle name="Normal 10 6 5 3 2" xfId="32958" xr:uid="{00000000-0005-0000-0000-000088760000}"/>
    <cellStyle name="Normal 10 6 5 3 2 2" xfId="32959" xr:uid="{00000000-0005-0000-0000-000089760000}"/>
    <cellStyle name="Normal 10 6 5 3 3" xfId="32960" xr:uid="{00000000-0005-0000-0000-00008A760000}"/>
    <cellStyle name="Normal 10 6 5 3_REKAP IBT" xfId="28671" xr:uid="{00000000-0005-0000-0000-00008B760000}"/>
    <cellStyle name="Normal 10 6 5 4" xfId="21773" xr:uid="{00000000-0005-0000-0000-00008C760000}"/>
    <cellStyle name="Normal 10 6 5 4 2" xfId="32961" xr:uid="{00000000-0005-0000-0000-00008D760000}"/>
    <cellStyle name="Normal 10 6 5 5" xfId="32962" xr:uid="{00000000-0005-0000-0000-00008E760000}"/>
    <cellStyle name="Normal 10 6 5_REKAP IBT" xfId="32963" xr:uid="{00000000-0005-0000-0000-00008F760000}"/>
    <cellStyle name="Normal 10 6 6" xfId="10996" xr:uid="{00000000-0005-0000-0000-000090760000}"/>
    <cellStyle name="Normal 10 6 6 2" xfId="32964" xr:uid="{00000000-0005-0000-0000-000091760000}"/>
    <cellStyle name="Normal 10 6 6 2 2" xfId="32965" xr:uid="{00000000-0005-0000-0000-000092760000}"/>
    <cellStyle name="Normal 10 6 6 2 2 2" xfId="32966" xr:uid="{00000000-0005-0000-0000-000093760000}"/>
    <cellStyle name="Normal 10 6 6 2 3" xfId="32968" xr:uid="{00000000-0005-0000-0000-000094760000}"/>
    <cellStyle name="Normal 10 6 6 2_REKAP IBT" xfId="32969" xr:uid="{00000000-0005-0000-0000-000095760000}"/>
    <cellStyle name="Normal 10 6 6 3" xfId="32970" xr:uid="{00000000-0005-0000-0000-000096760000}"/>
    <cellStyle name="Normal 10 6 6 3 2" xfId="32971" xr:uid="{00000000-0005-0000-0000-000097760000}"/>
    <cellStyle name="Normal 10 6 6 3 2 2" xfId="32972" xr:uid="{00000000-0005-0000-0000-000098760000}"/>
    <cellStyle name="Normal 10 6 6 3 3" xfId="32973" xr:uid="{00000000-0005-0000-0000-000099760000}"/>
    <cellStyle name="Normal 10 6 6 3_REKAP IBT" xfId="581" xr:uid="{00000000-0005-0000-0000-00009A760000}"/>
    <cellStyle name="Normal 10 6 6 4" xfId="32974" xr:uid="{00000000-0005-0000-0000-00009B760000}"/>
    <cellStyle name="Normal 10 6 6 4 2" xfId="30268" xr:uid="{00000000-0005-0000-0000-00009C760000}"/>
    <cellStyle name="Normal 10 6 6 5" xfId="32975" xr:uid="{00000000-0005-0000-0000-00009D760000}"/>
    <cellStyle name="Normal 10 6 6_REKAP IBT" xfId="30995" xr:uid="{00000000-0005-0000-0000-00009E760000}"/>
    <cellStyle name="Normal 10 6 7" xfId="10999" xr:uid="{00000000-0005-0000-0000-00009F760000}"/>
    <cellStyle name="Normal 10 6 7 2" xfId="26552" xr:uid="{00000000-0005-0000-0000-0000A0760000}"/>
    <cellStyle name="Normal 10 6 7 2 2" xfId="26847" xr:uid="{00000000-0005-0000-0000-0000A1760000}"/>
    <cellStyle name="Normal 10 6 7 2 2 2" xfId="32976" xr:uid="{00000000-0005-0000-0000-0000A2760000}"/>
    <cellStyle name="Normal 10 6 7 2 3" xfId="32977" xr:uid="{00000000-0005-0000-0000-0000A3760000}"/>
    <cellStyle name="Normal 10 6 7 2_REKAP IBT" xfId="32338" xr:uid="{00000000-0005-0000-0000-0000A4760000}"/>
    <cellStyle name="Normal 10 6 7 3" xfId="16208" xr:uid="{00000000-0005-0000-0000-0000A5760000}"/>
    <cellStyle name="Normal 10 6 7 3 2" xfId="22503" xr:uid="{00000000-0005-0000-0000-0000A6760000}"/>
    <cellStyle name="Normal 10 6 7 3 2 2" xfId="22505" xr:uid="{00000000-0005-0000-0000-0000A7760000}"/>
    <cellStyle name="Normal 10 6 7 3 3" xfId="22509" xr:uid="{00000000-0005-0000-0000-0000A8760000}"/>
    <cellStyle name="Normal 10 6 7 3_REKAP IBT" xfId="32978" xr:uid="{00000000-0005-0000-0000-0000A9760000}"/>
    <cellStyle name="Normal 10 6 7 4" xfId="13718" xr:uid="{00000000-0005-0000-0000-0000AA760000}"/>
    <cellStyle name="Normal 10 6 7 4 2" xfId="22583" xr:uid="{00000000-0005-0000-0000-0000AB760000}"/>
    <cellStyle name="Normal 10 6 7 5" xfId="26556" xr:uid="{00000000-0005-0000-0000-0000AC760000}"/>
    <cellStyle name="Normal 10 6 7_REKAP IBT" xfId="14191" xr:uid="{00000000-0005-0000-0000-0000AD760000}"/>
    <cellStyle name="Normal 10 6 8" xfId="32979" xr:uid="{00000000-0005-0000-0000-0000AE760000}"/>
    <cellStyle name="Normal 10 6 8 2" xfId="19738" xr:uid="{00000000-0005-0000-0000-0000AF760000}"/>
    <cellStyle name="Normal 10 6 8 2 2" xfId="26854" xr:uid="{00000000-0005-0000-0000-0000B0760000}"/>
    <cellStyle name="Normal 10 6 8 2 2 2" xfId="28201" xr:uid="{00000000-0005-0000-0000-0000B1760000}"/>
    <cellStyle name="Normal 10 6 8 2 3" xfId="28209" xr:uid="{00000000-0005-0000-0000-0000B2760000}"/>
    <cellStyle name="Normal 10 6 8 2_REKAP IBT" xfId="32980" xr:uid="{00000000-0005-0000-0000-0000B3760000}"/>
    <cellStyle name="Normal 10 6 8 3" xfId="19741" xr:uid="{00000000-0005-0000-0000-0000B4760000}"/>
    <cellStyle name="Normal 10 6 8 3 2" xfId="19801" xr:uid="{00000000-0005-0000-0000-0000B5760000}"/>
    <cellStyle name="Normal 10 6 8 3 2 2" xfId="28411" xr:uid="{00000000-0005-0000-0000-0000B6760000}"/>
    <cellStyle name="Normal 10 6 8 3 3" xfId="19805" xr:uid="{00000000-0005-0000-0000-0000B7760000}"/>
    <cellStyle name="Normal 10 6 8 3_REKAP IBT" xfId="32981" xr:uid="{00000000-0005-0000-0000-0000B8760000}"/>
    <cellStyle name="Normal 10 6 8 4" xfId="19744" xr:uid="{00000000-0005-0000-0000-0000B9760000}"/>
    <cellStyle name="Normal 10 6 8 4 2" xfId="32982" xr:uid="{00000000-0005-0000-0000-0000BA760000}"/>
    <cellStyle name="Normal 10 6 8 5" xfId="19746" xr:uid="{00000000-0005-0000-0000-0000BB760000}"/>
    <cellStyle name="Normal 10 6 8_REKAP IBT" xfId="32983" xr:uid="{00000000-0005-0000-0000-0000BC760000}"/>
    <cellStyle name="Normal 10 6 9" xfId="32984" xr:uid="{00000000-0005-0000-0000-0000BD760000}"/>
    <cellStyle name="Normal 10 6 9 2" xfId="32985" xr:uid="{00000000-0005-0000-0000-0000BE760000}"/>
    <cellStyle name="Normal 10 6 9 2 2" xfId="32986" xr:uid="{00000000-0005-0000-0000-0000BF760000}"/>
    <cellStyle name="Normal 10 6 9 2 2 2" xfId="32987" xr:uid="{00000000-0005-0000-0000-0000C0760000}"/>
    <cellStyle name="Normal 10 6 9 2 3" xfId="32988" xr:uid="{00000000-0005-0000-0000-0000C1760000}"/>
    <cellStyle name="Normal 10 6 9 2_REKAP IBT" xfId="32990" xr:uid="{00000000-0005-0000-0000-0000C2760000}"/>
    <cellStyle name="Normal 10 6 9 3" xfId="22752" xr:uid="{00000000-0005-0000-0000-0000C3760000}"/>
    <cellStyle name="Normal 10 6 9 3 2" xfId="22754" xr:uid="{00000000-0005-0000-0000-0000C4760000}"/>
    <cellStyle name="Normal 10 6 9 3 2 2" xfId="22757" xr:uid="{00000000-0005-0000-0000-0000C5760000}"/>
    <cellStyle name="Normal 10 6 9 3 3" xfId="22762" xr:uid="{00000000-0005-0000-0000-0000C6760000}"/>
    <cellStyle name="Normal 10 6 9 3_REKAP IBT" xfId="22765" xr:uid="{00000000-0005-0000-0000-0000C7760000}"/>
    <cellStyle name="Normal 10 6 9 4" xfId="22768" xr:uid="{00000000-0005-0000-0000-0000C8760000}"/>
    <cellStyle name="Normal 10 6 9 4 2" xfId="22770" xr:uid="{00000000-0005-0000-0000-0000C9760000}"/>
    <cellStyle name="Normal 10 6 9 5" xfId="22775" xr:uid="{00000000-0005-0000-0000-0000CA760000}"/>
    <cellStyle name="Normal 10 6 9_REKAP IBT" xfId="32991" xr:uid="{00000000-0005-0000-0000-0000CB760000}"/>
    <cellStyle name="Normal 10 6_REKAP IBT" xfId="32992" xr:uid="{00000000-0005-0000-0000-0000CC760000}"/>
    <cellStyle name="Normal 10 60" xfId="32886" xr:uid="{00000000-0005-0000-0000-0000CD760000}"/>
    <cellStyle name="Normal 10 61" xfId="20186" xr:uid="{00000000-0005-0000-0000-0000CE760000}"/>
    <cellStyle name="Normal 10 62" xfId="22430" xr:uid="{00000000-0005-0000-0000-0000CF760000}"/>
    <cellStyle name="Normal 10 63" xfId="32888" xr:uid="{00000000-0005-0000-0000-0000D0760000}"/>
    <cellStyle name="Normal 10 64" xfId="32890" xr:uid="{00000000-0005-0000-0000-0000D1760000}"/>
    <cellStyle name="Normal 10 65" xfId="28535" xr:uid="{00000000-0005-0000-0000-0000D2760000}"/>
    <cellStyle name="Normal 10 66" xfId="28538" xr:uid="{00000000-0005-0000-0000-0000D3760000}"/>
    <cellStyle name="Normal 10 67" xfId="32993" xr:uid="{00000000-0005-0000-0000-0000D4760000}"/>
    <cellStyle name="Normal 10 68" xfId="32995" xr:uid="{00000000-0005-0000-0000-0000D5760000}"/>
    <cellStyle name="Normal 10 69" xfId="32998" xr:uid="{00000000-0005-0000-0000-0000D6760000}"/>
    <cellStyle name="Normal 10 7" xfId="32999" xr:uid="{00000000-0005-0000-0000-0000D7760000}"/>
    <cellStyle name="Normal 10 7 10" xfId="31540" xr:uid="{00000000-0005-0000-0000-0000D8760000}"/>
    <cellStyle name="Normal 10 7 10 2" xfId="23654" xr:uid="{00000000-0005-0000-0000-0000D9760000}"/>
    <cellStyle name="Normal 10 7 10 2 2" xfId="23657" xr:uid="{00000000-0005-0000-0000-0000DA760000}"/>
    <cellStyle name="Normal 10 7 10 2 2 2" xfId="9787" xr:uid="{00000000-0005-0000-0000-0000DB760000}"/>
    <cellStyle name="Normal 10 7 10 2 3" xfId="33000" xr:uid="{00000000-0005-0000-0000-0000DC760000}"/>
    <cellStyle name="Normal 10 7 10 2_REKAP IBT" xfId="25315" xr:uid="{00000000-0005-0000-0000-0000DD760000}"/>
    <cellStyle name="Normal 10 7 10 3" xfId="23660" xr:uid="{00000000-0005-0000-0000-0000DE760000}"/>
    <cellStyle name="Normal 10 7 10 3 2" xfId="33001" xr:uid="{00000000-0005-0000-0000-0000DF760000}"/>
    <cellStyle name="Normal 10 7 10 3 2 2" xfId="33002" xr:uid="{00000000-0005-0000-0000-0000E0760000}"/>
    <cellStyle name="Normal 10 7 10 3 3" xfId="33003" xr:uid="{00000000-0005-0000-0000-0000E1760000}"/>
    <cellStyle name="Normal 10 7 10 3_REKAP IBT" xfId="33004" xr:uid="{00000000-0005-0000-0000-0000E2760000}"/>
    <cellStyle name="Normal 10 7 10 4" xfId="33005" xr:uid="{00000000-0005-0000-0000-0000E3760000}"/>
    <cellStyle name="Normal 10 7 10 4 2" xfId="28966" xr:uid="{00000000-0005-0000-0000-0000E4760000}"/>
    <cellStyle name="Normal 10 7 10 5" xfId="4079" xr:uid="{00000000-0005-0000-0000-0000E5760000}"/>
    <cellStyle name="Normal 10 7 10_REKAP IBT" xfId="11652" xr:uid="{00000000-0005-0000-0000-0000E6760000}"/>
    <cellStyle name="Normal 10 7 11" xfId="31543" xr:uid="{00000000-0005-0000-0000-0000E7760000}"/>
    <cellStyle name="Normal 10 7 11 2" xfId="31546" xr:uid="{00000000-0005-0000-0000-0000E8760000}"/>
    <cellStyle name="Normal 10 7 11 2 2" xfId="8222" xr:uid="{00000000-0005-0000-0000-0000E9760000}"/>
    <cellStyle name="Normal 10 7 11 2 2 2" xfId="33006" xr:uid="{00000000-0005-0000-0000-0000EA760000}"/>
    <cellStyle name="Normal 10 7 11 2 3" xfId="33007" xr:uid="{00000000-0005-0000-0000-0000EB760000}"/>
    <cellStyle name="Normal 10 7 11 2_REKAP IBT" xfId="30962" xr:uid="{00000000-0005-0000-0000-0000EC760000}"/>
    <cellStyle name="Normal 10 7 11 3" xfId="33008" xr:uid="{00000000-0005-0000-0000-0000ED760000}"/>
    <cellStyle name="Normal 10 7 11 3 2" xfId="30435" xr:uid="{00000000-0005-0000-0000-0000EE760000}"/>
    <cellStyle name="Normal 10 7 11 3 2 2" xfId="33009" xr:uid="{00000000-0005-0000-0000-0000EF760000}"/>
    <cellStyle name="Normal 10 7 11 3 3" xfId="33010" xr:uid="{00000000-0005-0000-0000-0000F0760000}"/>
    <cellStyle name="Normal 10 7 11 3_REKAP IBT" xfId="33012" xr:uid="{00000000-0005-0000-0000-0000F1760000}"/>
    <cellStyle name="Normal 10 7 11 4" xfId="33013" xr:uid="{00000000-0005-0000-0000-0000F2760000}"/>
    <cellStyle name="Normal 10 7 11 4 2" xfId="33014" xr:uid="{00000000-0005-0000-0000-0000F3760000}"/>
    <cellStyle name="Normal 10 7 11 5" xfId="33015" xr:uid="{00000000-0005-0000-0000-0000F4760000}"/>
    <cellStyle name="Normal 10 7 11_REKAP IBT" xfId="15971" xr:uid="{00000000-0005-0000-0000-0000F5760000}"/>
    <cellStyle name="Normal 10 7 12" xfId="31549" xr:uid="{00000000-0005-0000-0000-0000F6760000}"/>
    <cellStyle name="Normal 10 7 12 2" xfId="29844" xr:uid="{00000000-0005-0000-0000-0000F7760000}"/>
    <cellStyle name="Normal 10 7 12 2 2" xfId="29847" xr:uid="{00000000-0005-0000-0000-0000F8760000}"/>
    <cellStyle name="Normal 10 7 12 3" xfId="29852" xr:uid="{00000000-0005-0000-0000-0000F9760000}"/>
    <cellStyle name="Normal 10 7 12_REKAP IBT" xfId="28134" xr:uid="{00000000-0005-0000-0000-0000FA760000}"/>
    <cellStyle name="Normal 10 7 13" xfId="33016" xr:uid="{00000000-0005-0000-0000-0000FB760000}"/>
    <cellStyle name="Normal 10 7 13 2" xfId="30041" xr:uid="{00000000-0005-0000-0000-0000FC760000}"/>
    <cellStyle name="Normal 10 7 13 2 2" xfId="30044" xr:uid="{00000000-0005-0000-0000-0000FD760000}"/>
    <cellStyle name="Normal 10 7 13 3" xfId="30049" xr:uid="{00000000-0005-0000-0000-0000FE760000}"/>
    <cellStyle name="Normal 10 7 13_REKAP IBT" xfId="33017" xr:uid="{00000000-0005-0000-0000-0000FF760000}"/>
    <cellStyle name="Normal 10 7 14" xfId="33018" xr:uid="{00000000-0005-0000-0000-000000770000}"/>
    <cellStyle name="Normal 10 7 14 2" xfId="33019" xr:uid="{00000000-0005-0000-0000-000001770000}"/>
    <cellStyle name="Normal 10 7 15" xfId="33020" xr:uid="{00000000-0005-0000-0000-000002770000}"/>
    <cellStyle name="Normal 10 7 2" xfId="14458" xr:uid="{00000000-0005-0000-0000-000003770000}"/>
    <cellStyle name="Normal 10 7 2 2" xfId="20245" xr:uid="{00000000-0005-0000-0000-000004770000}"/>
    <cellStyle name="Normal 10 7 2 2 2" xfId="33021" xr:uid="{00000000-0005-0000-0000-000005770000}"/>
    <cellStyle name="Normal 10 7 2 2 2 2" xfId="7566" xr:uid="{00000000-0005-0000-0000-000006770000}"/>
    <cellStyle name="Normal 10 7 2 2 3" xfId="25198" xr:uid="{00000000-0005-0000-0000-000007770000}"/>
    <cellStyle name="Normal 10 7 2 2_REKAP IBT" xfId="33022" xr:uid="{00000000-0005-0000-0000-000008770000}"/>
    <cellStyle name="Normal 10 7 2 3" xfId="33023" xr:uid="{00000000-0005-0000-0000-000009770000}"/>
    <cellStyle name="Normal 10 7 2 3 2" xfId="6626" xr:uid="{00000000-0005-0000-0000-00000A770000}"/>
    <cellStyle name="Normal 10 7 2 3 2 2" xfId="8108" xr:uid="{00000000-0005-0000-0000-00000B770000}"/>
    <cellStyle name="Normal 10 7 2 3 3" xfId="25202" xr:uid="{00000000-0005-0000-0000-00000C770000}"/>
    <cellStyle name="Normal 10 7 2 3_REKAP IBT" xfId="28173" xr:uid="{00000000-0005-0000-0000-00000D770000}"/>
    <cellStyle name="Normal 10 7 2 4" xfId="30361" xr:uid="{00000000-0005-0000-0000-00000E770000}"/>
    <cellStyle name="Normal 10 7 2 4 2" xfId="33024" xr:uid="{00000000-0005-0000-0000-00000F770000}"/>
    <cellStyle name="Normal 10 7 2 5" xfId="33025" xr:uid="{00000000-0005-0000-0000-000010770000}"/>
    <cellStyle name="Normal 10 7 2_REKAP IBT" xfId="33026" xr:uid="{00000000-0005-0000-0000-000011770000}"/>
    <cellStyle name="Normal 10 7 3" xfId="33027" xr:uid="{00000000-0005-0000-0000-000012770000}"/>
    <cellStyle name="Normal 10 7 3 2" xfId="33028" xr:uid="{00000000-0005-0000-0000-000013770000}"/>
    <cellStyle name="Normal 10 7 3 2 2" xfId="33029" xr:uid="{00000000-0005-0000-0000-000014770000}"/>
    <cellStyle name="Normal 10 7 3 2 2 2" xfId="33030" xr:uid="{00000000-0005-0000-0000-000015770000}"/>
    <cellStyle name="Normal 10 7 3 2 3" xfId="25212" xr:uid="{00000000-0005-0000-0000-000016770000}"/>
    <cellStyle name="Normal 10 7 3 2_REKAP IBT" xfId="810" xr:uid="{00000000-0005-0000-0000-000017770000}"/>
    <cellStyle name="Normal 10 7 3 3" xfId="33031" xr:uid="{00000000-0005-0000-0000-000018770000}"/>
    <cellStyle name="Normal 10 7 3 3 2" xfId="33032" xr:uid="{00000000-0005-0000-0000-000019770000}"/>
    <cellStyle name="Normal 10 7 3 3 2 2" xfId="33033" xr:uid="{00000000-0005-0000-0000-00001A770000}"/>
    <cellStyle name="Normal 10 7 3 3 3" xfId="7751" xr:uid="{00000000-0005-0000-0000-00001B770000}"/>
    <cellStyle name="Normal 10 7 3 3_REKAP IBT" xfId="33034" xr:uid="{00000000-0005-0000-0000-00001C770000}"/>
    <cellStyle name="Normal 10 7 3 4" xfId="33035" xr:uid="{00000000-0005-0000-0000-00001D770000}"/>
    <cellStyle name="Normal 10 7 3 4 2" xfId="33036" xr:uid="{00000000-0005-0000-0000-00001E770000}"/>
    <cellStyle name="Normal 10 7 3 5" xfId="33037" xr:uid="{00000000-0005-0000-0000-00001F770000}"/>
    <cellStyle name="Normal 10 7 3_REKAP IBT" xfId="33038" xr:uid="{00000000-0005-0000-0000-000020770000}"/>
    <cellStyle name="Normal 10 7 4" xfId="11009" xr:uid="{00000000-0005-0000-0000-000021770000}"/>
    <cellStyle name="Normal 10 7 4 2" xfId="3972" xr:uid="{00000000-0005-0000-0000-000022770000}"/>
    <cellStyle name="Normal 10 7 4 2 2" xfId="33039" xr:uid="{00000000-0005-0000-0000-000023770000}"/>
    <cellStyle name="Normal 10 7 4 2 2 2" xfId="21018" xr:uid="{00000000-0005-0000-0000-000024770000}"/>
    <cellStyle name="Normal 10 7 4 2 3" xfId="33040" xr:uid="{00000000-0005-0000-0000-000025770000}"/>
    <cellStyle name="Normal 10 7 4 2_REKAP IBT" xfId="33041" xr:uid="{00000000-0005-0000-0000-000026770000}"/>
    <cellStyle name="Normal 10 7 4 3" xfId="8198" xr:uid="{00000000-0005-0000-0000-000027770000}"/>
    <cellStyle name="Normal 10 7 4 3 2" xfId="33042" xr:uid="{00000000-0005-0000-0000-000028770000}"/>
    <cellStyle name="Normal 10 7 4 3 2 2" xfId="33043" xr:uid="{00000000-0005-0000-0000-000029770000}"/>
    <cellStyle name="Normal 10 7 4 3 3" xfId="33044" xr:uid="{00000000-0005-0000-0000-00002A770000}"/>
    <cellStyle name="Normal 10 7 4 3_REKAP IBT" xfId="21882" xr:uid="{00000000-0005-0000-0000-00002B770000}"/>
    <cellStyle name="Normal 10 7 4 4" xfId="33045" xr:uid="{00000000-0005-0000-0000-00002C770000}"/>
    <cellStyle name="Normal 10 7 4 4 2" xfId="33046" xr:uid="{00000000-0005-0000-0000-00002D770000}"/>
    <cellStyle name="Normal 10 7 4 5" xfId="33047" xr:uid="{00000000-0005-0000-0000-00002E770000}"/>
    <cellStyle name="Normal 10 7 4_REKAP IBT" xfId="33048" xr:uid="{00000000-0005-0000-0000-00002F770000}"/>
    <cellStyle name="Normal 10 7 5" xfId="11012" xr:uid="{00000000-0005-0000-0000-000030770000}"/>
    <cellStyle name="Normal 10 7 5 2" xfId="33049" xr:uid="{00000000-0005-0000-0000-000031770000}"/>
    <cellStyle name="Normal 10 7 5 2 2" xfId="33050" xr:uid="{00000000-0005-0000-0000-000032770000}"/>
    <cellStyle name="Normal 10 7 5 2 2 2" xfId="33051" xr:uid="{00000000-0005-0000-0000-000033770000}"/>
    <cellStyle name="Normal 10 7 5 2 3" xfId="33052" xr:uid="{00000000-0005-0000-0000-000034770000}"/>
    <cellStyle name="Normal 10 7 5 2_REKAP IBT" xfId="33053" xr:uid="{00000000-0005-0000-0000-000035770000}"/>
    <cellStyle name="Normal 10 7 5 3" xfId="33054" xr:uid="{00000000-0005-0000-0000-000036770000}"/>
    <cellStyle name="Normal 10 7 5 3 2" xfId="33055" xr:uid="{00000000-0005-0000-0000-000037770000}"/>
    <cellStyle name="Normal 10 7 5 3 2 2" xfId="33056" xr:uid="{00000000-0005-0000-0000-000038770000}"/>
    <cellStyle name="Normal 10 7 5 3 3" xfId="33057" xr:uid="{00000000-0005-0000-0000-000039770000}"/>
    <cellStyle name="Normal 10 7 5 3_REKAP IBT" xfId="24913" xr:uid="{00000000-0005-0000-0000-00003A770000}"/>
    <cellStyle name="Normal 10 7 5 4" xfId="33058" xr:uid="{00000000-0005-0000-0000-00003B770000}"/>
    <cellStyle name="Normal 10 7 5 4 2" xfId="33059" xr:uid="{00000000-0005-0000-0000-00003C770000}"/>
    <cellStyle name="Normal 10 7 5 5" xfId="33060" xr:uid="{00000000-0005-0000-0000-00003D770000}"/>
    <cellStyle name="Normal 10 7 5_REKAP IBT" xfId="21848" xr:uid="{00000000-0005-0000-0000-00003E770000}"/>
    <cellStyle name="Normal 10 7 6" xfId="11015" xr:uid="{00000000-0005-0000-0000-00003F770000}"/>
    <cellStyle name="Normal 10 7 6 2" xfId="33061" xr:uid="{00000000-0005-0000-0000-000040770000}"/>
    <cellStyle name="Normal 10 7 6 2 2" xfId="33062" xr:uid="{00000000-0005-0000-0000-000041770000}"/>
    <cellStyle name="Normal 10 7 6 2 2 2" xfId="32821" xr:uid="{00000000-0005-0000-0000-000042770000}"/>
    <cellStyle name="Normal 10 7 6 2 3" xfId="33063" xr:uid="{00000000-0005-0000-0000-000043770000}"/>
    <cellStyle name="Normal 10 7 6 2_REKAP IBT" xfId="22027" xr:uid="{00000000-0005-0000-0000-000044770000}"/>
    <cellStyle name="Normal 10 7 6 3" xfId="33064" xr:uid="{00000000-0005-0000-0000-000045770000}"/>
    <cellStyle name="Normal 10 7 6 3 2" xfId="33065" xr:uid="{00000000-0005-0000-0000-000046770000}"/>
    <cellStyle name="Normal 10 7 6 3 2 2" xfId="32830" xr:uid="{00000000-0005-0000-0000-000047770000}"/>
    <cellStyle name="Normal 10 7 6 3 3" xfId="33066" xr:uid="{00000000-0005-0000-0000-000048770000}"/>
    <cellStyle name="Normal 10 7 6 3_REKAP IBT" xfId="2426" xr:uid="{00000000-0005-0000-0000-000049770000}"/>
    <cellStyle name="Normal 10 7 6 4" xfId="33067" xr:uid="{00000000-0005-0000-0000-00004A770000}"/>
    <cellStyle name="Normal 10 7 6 4 2" xfId="33068" xr:uid="{00000000-0005-0000-0000-00004B770000}"/>
    <cellStyle name="Normal 10 7 6 5" xfId="33071" xr:uid="{00000000-0005-0000-0000-00004C770000}"/>
    <cellStyle name="Normal 10 7 6_REKAP IBT" xfId="27279" xr:uid="{00000000-0005-0000-0000-00004D770000}"/>
    <cellStyle name="Normal 10 7 7" xfId="11018" xr:uid="{00000000-0005-0000-0000-00004E770000}"/>
    <cellStyle name="Normal 10 7 7 2" xfId="26869" xr:uid="{00000000-0005-0000-0000-00004F770000}"/>
    <cellStyle name="Normal 10 7 7 2 2" xfId="26872" xr:uid="{00000000-0005-0000-0000-000050770000}"/>
    <cellStyle name="Normal 10 7 7 2 2 2" xfId="33072" xr:uid="{00000000-0005-0000-0000-000051770000}"/>
    <cellStyle name="Normal 10 7 7 2 3" xfId="33073" xr:uid="{00000000-0005-0000-0000-000052770000}"/>
    <cellStyle name="Normal 10 7 7 2_REKAP IBT" xfId="33074" xr:uid="{00000000-0005-0000-0000-000053770000}"/>
    <cellStyle name="Normal 10 7 7 3" xfId="16226" xr:uid="{00000000-0005-0000-0000-000054770000}"/>
    <cellStyle name="Normal 10 7 7 3 2" xfId="33075" xr:uid="{00000000-0005-0000-0000-000055770000}"/>
    <cellStyle name="Normal 10 7 7 3 2 2" xfId="33076" xr:uid="{00000000-0005-0000-0000-000056770000}"/>
    <cellStyle name="Normal 10 7 7 3 3" xfId="33077" xr:uid="{00000000-0005-0000-0000-000057770000}"/>
    <cellStyle name="Normal 10 7 7 3_REKAP IBT" xfId="6506" xr:uid="{00000000-0005-0000-0000-000058770000}"/>
    <cellStyle name="Normal 10 7 7 4" xfId="13785" xr:uid="{00000000-0005-0000-0000-000059770000}"/>
    <cellStyle name="Normal 10 7 7 4 2" xfId="33078" xr:uid="{00000000-0005-0000-0000-00005A770000}"/>
    <cellStyle name="Normal 10 7 7 5" xfId="33080" xr:uid="{00000000-0005-0000-0000-00005B770000}"/>
    <cellStyle name="Normal 10 7 7_REKAP IBT" xfId="33081" xr:uid="{00000000-0005-0000-0000-00005C770000}"/>
    <cellStyle name="Normal 10 7 8" xfId="33082" xr:uid="{00000000-0005-0000-0000-00005D770000}"/>
    <cellStyle name="Normal 10 7 8 2" xfId="26879" xr:uid="{00000000-0005-0000-0000-00005E770000}"/>
    <cellStyle name="Normal 10 7 8 2 2" xfId="26883" xr:uid="{00000000-0005-0000-0000-00005F770000}"/>
    <cellStyle name="Normal 10 7 8 2 2 2" xfId="33083" xr:uid="{00000000-0005-0000-0000-000060770000}"/>
    <cellStyle name="Normal 10 7 8 2 3" xfId="33084" xr:uid="{00000000-0005-0000-0000-000061770000}"/>
    <cellStyle name="Normal 10 7 8 2_REKAP IBT" xfId="33086" xr:uid="{00000000-0005-0000-0000-000062770000}"/>
    <cellStyle name="Normal 10 7 8 3" xfId="1692" xr:uid="{00000000-0005-0000-0000-000063770000}"/>
    <cellStyle name="Normal 10 7 8 3 2" xfId="33087" xr:uid="{00000000-0005-0000-0000-000064770000}"/>
    <cellStyle name="Normal 10 7 8 3 2 2" xfId="33089" xr:uid="{00000000-0005-0000-0000-000065770000}"/>
    <cellStyle name="Normal 10 7 8 3 3" xfId="33090" xr:uid="{00000000-0005-0000-0000-000066770000}"/>
    <cellStyle name="Normal 10 7 8 3_REKAP IBT" xfId="33091" xr:uid="{00000000-0005-0000-0000-000067770000}"/>
    <cellStyle name="Normal 10 7 8 4" xfId="33092" xr:uid="{00000000-0005-0000-0000-000068770000}"/>
    <cellStyle name="Normal 10 7 8 4 2" xfId="33093" xr:uid="{00000000-0005-0000-0000-000069770000}"/>
    <cellStyle name="Normal 10 7 8 5" xfId="33094" xr:uid="{00000000-0005-0000-0000-00006A770000}"/>
    <cellStyle name="Normal 10 7 8_REKAP IBT" xfId="33095" xr:uid="{00000000-0005-0000-0000-00006B770000}"/>
    <cellStyle name="Normal 10 7 9" xfId="33096" xr:uid="{00000000-0005-0000-0000-00006C770000}"/>
    <cellStyle name="Normal 10 7 9 2" xfId="33097" xr:uid="{00000000-0005-0000-0000-00006D770000}"/>
    <cellStyle name="Normal 10 7 9 2 2" xfId="33098" xr:uid="{00000000-0005-0000-0000-00006E770000}"/>
    <cellStyle name="Normal 10 7 9 2 2 2" xfId="33099" xr:uid="{00000000-0005-0000-0000-00006F770000}"/>
    <cellStyle name="Normal 10 7 9 2 3" xfId="33100" xr:uid="{00000000-0005-0000-0000-000070770000}"/>
    <cellStyle name="Normal 10 7 9 2_REKAP IBT" xfId="33101" xr:uid="{00000000-0005-0000-0000-000071770000}"/>
    <cellStyle name="Normal 10 7 9 3" xfId="33102" xr:uid="{00000000-0005-0000-0000-000072770000}"/>
    <cellStyle name="Normal 10 7 9 3 2" xfId="33103" xr:uid="{00000000-0005-0000-0000-000073770000}"/>
    <cellStyle name="Normal 10 7 9 3 2 2" xfId="33104" xr:uid="{00000000-0005-0000-0000-000074770000}"/>
    <cellStyle name="Normal 10 7 9 3 3" xfId="33105" xr:uid="{00000000-0005-0000-0000-000075770000}"/>
    <cellStyle name="Normal 10 7 9 3_REKAP IBT" xfId="33106" xr:uid="{00000000-0005-0000-0000-000076770000}"/>
    <cellStyle name="Normal 10 7 9 4" xfId="33107" xr:uid="{00000000-0005-0000-0000-000077770000}"/>
    <cellStyle name="Normal 10 7 9 4 2" xfId="33108" xr:uid="{00000000-0005-0000-0000-000078770000}"/>
    <cellStyle name="Normal 10 7 9 5" xfId="31232" xr:uid="{00000000-0005-0000-0000-000079770000}"/>
    <cellStyle name="Normal 10 7 9_REKAP IBT" xfId="26818" xr:uid="{00000000-0005-0000-0000-00007A770000}"/>
    <cellStyle name="Normal 10 7_REKAP IBT" xfId="327" xr:uid="{00000000-0005-0000-0000-00007B770000}"/>
    <cellStyle name="Normal 10 70" xfId="28536" xr:uid="{00000000-0005-0000-0000-00007C770000}"/>
    <cellStyle name="Normal 10 71" xfId="28539" xr:uid="{00000000-0005-0000-0000-00007D770000}"/>
    <cellStyle name="Normal 10 72" xfId="32994" xr:uid="{00000000-0005-0000-0000-00007E770000}"/>
    <cellStyle name="Normal 10 73" xfId="32996" xr:uid="{00000000-0005-0000-0000-00007F770000}"/>
    <cellStyle name="Normal 10 74" xfId="49947" xr:uid="{00000000-0005-0000-0000-000080770000}"/>
    <cellStyle name="Normal 10 8" xfId="3263" xr:uid="{00000000-0005-0000-0000-000081770000}"/>
    <cellStyle name="Normal 10 8 10" xfId="6451" xr:uid="{00000000-0005-0000-0000-000082770000}"/>
    <cellStyle name="Normal 10 8 10 2" xfId="23769" xr:uid="{00000000-0005-0000-0000-000083770000}"/>
    <cellStyle name="Normal 10 8 10 2 2" xfId="23773" xr:uid="{00000000-0005-0000-0000-000084770000}"/>
    <cellStyle name="Normal 10 8 10 2 2 2" xfId="33109" xr:uid="{00000000-0005-0000-0000-000085770000}"/>
    <cellStyle name="Normal 10 8 10 2 3" xfId="33110" xr:uid="{00000000-0005-0000-0000-000086770000}"/>
    <cellStyle name="Normal 10 8 10 2_REKAP IBT" xfId="22921" xr:uid="{00000000-0005-0000-0000-000087770000}"/>
    <cellStyle name="Normal 10 8 10 3" xfId="23777" xr:uid="{00000000-0005-0000-0000-000088770000}"/>
    <cellStyle name="Normal 10 8 10 3 2" xfId="24281" xr:uid="{00000000-0005-0000-0000-000089770000}"/>
    <cellStyle name="Normal 10 8 10 3 2 2" xfId="33111" xr:uid="{00000000-0005-0000-0000-00008A770000}"/>
    <cellStyle name="Normal 10 8 10 3 3" xfId="33112" xr:uid="{00000000-0005-0000-0000-00008B770000}"/>
    <cellStyle name="Normal 10 8 10 3_REKAP IBT" xfId="19976" xr:uid="{00000000-0005-0000-0000-00008C770000}"/>
    <cellStyle name="Normal 10 8 10 4" xfId="33115" xr:uid="{00000000-0005-0000-0000-00008D770000}"/>
    <cellStyle name="Normal 10 8 10 4 2" xfId="5437" xr:uid="{00000000-0005-0000-0000-00008E770000}"/>
    <cellStyle name="Normal 10 8 10 5" xfId="33116" xr:uid="{00000000-0005-0000-0000-00008F770000}"/>
    <cellStyle name="Normal 10 8 10_REKAP IBT" xfId="10041" xr:uid="{00000000-0005-0000-0000-000090770000}"/>
    <cellStyle name="Normal 10 8 11" xfId="33117" xr:uid="{00000000-0005-0000-0000-000091770000}"/>
    <cellStyle name="Normal 10 8 11 2" xfId="30706" xr:uid="{00000000-0005-0000-0000-000092770000}"/>
    <cellStyle name="Normal 10 8 11 2 2" xfId="30708" xr:uid="{00000000-0005-0000-0000-000093770000}"/>
    <cellStyle name="Normal 10 8 11 2 2 2" xfId="30710" xr:uid="{00000000-0005-0000-0000-000094770000}"/>
    <cellStyle name="Normal 10 8 11 2 3" xfId="30712" xr:uid="{00000000-0005-0000-0000-000095770000}"/>
    <cellStyle name="Normal 10 8 11 2_REKAP IBT" xfId="30715" xr:uid="{00000000-0005-0000-0000-000096770000}"/>
    <cellStyle name="Normal 10 8 11 3" xfId="33118" xr:uid="{00000000-0005-0000-0000-000097770000}"/>
    <cellStyle name="Normal 10 8 11 3 2" xfId="32555" xr:uid="{00000000-0005-0000-0000-000098770000}"/>
    <cellStyle name="Normal 10 8 11 3 2 2" xfId="32583" xr:uid="{00000000-0005-0000-0000-000099770000}"/>
    <cellStyle name="Normal 10 8 11 3 3" xfId="32664" xr:uid="{00000000-0005-0000-0000-00009A770000}"/>
    <cellStyle name="Normal 10 8 11 3_REKAP IBT" xfId="18605" xr:uid="{00000000-0005-0000-0000-00009B770000}"/>
    <cellStyle name="Normal 10 8 11 4" xfId="33119" xr:uid="{00000000-0005-0000-0000-00009C770000}"/>
    <cellStyle name="Normal 10 8 11 4 2" xfId="33120" xr:uid="{00000000-0005-0000-0000-00009D770000}"/>
    <cellStyle name="Normal 10 8 11 5" xfId="33121" xr:uid="{00000000-0005-0000-0000-00009E770000}"/>
    <cellStyle name="Normal 10 8 11_REKAP IBT" xfId="33123" xr:uid="{00000000-0005-0000-0000-00009F770000}"/>
    <cellStyle name="Normal 10 8 12" xfId="11341" xr:uid="{00000000-0005-0000-0000-0000A0770000}"/>
    <cellStyle name="Normal 10 8 12 2" xfId="30826" xr:uid="{00000000-0005-0000-0000-0000A1770000}"/>
    <cellStyle name="Normal 10 8 12 2 2" xfId="30828" xr:uid="{00000000-0005-0000-0000-0000A2770000}"/>
    <cellStyle name="Normal 10 8 12 3" xfId="33124" xr:uid="{00000000-0005-0000-0000-0000A3770000}"/>
    <cellStyle name="Normal 10 8 12_REKAP IBT" xfId="32143" xr:uid="{00000000-0005-0000-0000-0000A4770000}"/>
    <cellStyle name="Normal 10 8 13" xfId="11343" xr:uid="{00000000-0005-0000-0000-0000A5770000}"/>
    <cellStyle name="Normal 10 8 13 2" xfId="33125" xr:uid="{00000000-0005-0000-0000-0000A6770000}"/>
    <cellStyle name="Normal 10 8 13 2 2" xfId="33126" xr:uid="{00000000-0005-0000-0000-0000A7770000}"/>
    <cellStyle name="Normal 10 8 13 3" xfId="27381" xr:uid="{00000000-0005-0000-0000-0000A8770000}"/>
    <cellStyle name="Normal 10 8 13_REKAP IBT" xfId="33127" xr:uid="{00000000-0005-0000-0000-0000A9770000}"/>
    <cellStyle name="Normal 10 8 14" xfId="33128" xr:uid="{00000000-0005-0000-0000-0000AA770000}"/>
    <cellStyle name="Normal 10 8 14 2" xfId="29982" xr:uid="{00000000-0005-0000-0000-0000AB770000}"/>
    <cellStyle name="Normal 10 8 15" xfId="33129" xr:uid="{00000000-0005-0000-0000-0000AC770000}"/>
    <cellStyle name="Normal 10 8 2" xfId="21442" xr:uid="{00000000-0005-0000-0000-0000AD770000}"/>
    <cellStyle name="Normal 10 8 2 2" xfId="6715" xr:uid="{00000000-0005-0000-0000-0000AE770000}"/>
    <cellStyle name="Normal 10 8 2 2 2" xfId="29897" xr:uid="{00000000-0005-0000-0000-0000AF770000}"/>
    <cellStyle name="Normal 10 8 2 2 2 2" xfId="15166" xr:uid="{00000000-0005-0000-0000-0000B0770000}"/>
    <cellStyle name="Normal 10 8 2 2 3" xfId="25231" xr:uid="{00000000-0005-0000-0000-0000B1770000}"/>
    <cellStyle name="Normal 10 8 2 2_REKAP IBT" xfId="33130" xr:uid="{00000000-0005-0000-0000-0000B2770000}"/>
    <cellStyle name="Normal 10 8 2 3" xfId="6720" xr:uid="{00000000-0005-0000-0000-0000B3770000}"/>
    <cellStyle name="Normal 10 8 2 3 2" xfId="33131" xr:uid="{00000000-0005-0000-0000-0000B4770000}"/>
    <cellStyle name="Normal 10 8 2 3 2 2" xfId="33132" xr:uid="{00000000-0005-0000-0000-0000B5770000}"/>
    <cellStyle name="Normal 10 8 2 3 3" xfId="25236" xr:uid="{00000000-0005-0000-0000-0000B6770000}"/>
    <cellStyle name="Normal 10 8 2 3_REKAP IBT" xfId="9931" xr:uid="{00000000-0005-0000-0000-0000B7770000}"/>
    <cellStyle name="Normal 10 8 2 4" xfId="6725" xr:uid="{00000000-0005-0000-0000-0000B8770000}"/>
    <cellStyle name="Normal 10 8 2 4 2" xfId="33133" xr:uid="{00000000-0005-0000-0000-0000B9770000}"/>
    <cellStyle name="Normal 10 8 2 5" xfId="6738" xr:uid="{00000000-0005-0000-0000-0000BA770000}"/>
    <cellStyle name="Normal 10 8 2_REKAP IBT" xfId="33134" xr:uid="{00000000-0005-0000-0000-0000BB770000}"/>
    <cellStyle name="Normal 10 8 3" xfId="33135" xr:uid="{00000000-0005-0000-0000-0000BC770000}"/>
    <cellStyle name="Normal 10 8 3 2" xfId="33136" xr:uid="{00000000-0005-0000-0000-0000BD770000}"/>
    <cellStyle name="Normal 10 8 3 2 2" xfId="33137" xr:uid="{00000000-0005-0000-0000-0000BE770000}"/>
    <cellStyle name="Normal 10 8 3 2 2 2" xfId="33138" xr:uid="{00000000-0005-0000-0000-0000BF770000}"/>
    <cellStyle name="Normal 10 8 3 2 3" xfId="25246" xr:uid="{00000000-0005-0000-0000-0000C0770000}"/>
    <cellStyle name="Normal 10 8 3 2_REKAP IBT" xfId="11389" xr:uid="{00000000-0005-0000-0000-0000C1770000}"/>
    <cellStyle name="Normal 10 8 3 3" xfId="151" xr:uid="{00000000-0005-0000-0000-0000C2770000}"/>
    <cellStyle name="Normal 10 8 3 3 2" xfId="33139" xr:uid="{00000000-0005-0000-0000-0000C3770000}"/>
    <cellStyle name="Normal 10 8 3 3 2 2" xfId="33140" xr:uid="{00000000-0005-0000-0000-0000C4770000}"/>
    <cellStyle name="Normal 10 8 3 3 3" xfId="25250" xr:uid="{00000000-0005-0000-0000-0000C5770000}"/>
    <cellStyle name="Normal 10 8 3 3_REKAP IBT" xfId="30820" xr:uid="{00000000-0005-0000-0000-0000C6770000}"/>
    <cellStyle name="Normal 10 8 3 4" xfId="33141" xr:uid="{00000000-0005-0000-0000-0000C7770000}"/>
    <cellStyle name="Normal 10 8 3 4 2" xfId="33142" xr:uid="{00000000-0005-0000-0000-0000C8770000}"/>
    <cellStyle name="Normal 10 8 3 5" xfId="28034" xr:uid="{00000000-0005-0000-0000-0000C9770000}"/>
    <cellStyle name="Normal 10 8 3_REKAP IBT" xfId="33143" xr:uid="{00000000-0005-0000-0000-0000CA770000}"/>
    <cellStyle name="Normal 10 8 4" xfId="11025" xr:uid="{00000000-0005-0000-0000-0000CB770000}"/>
    <cellStyle name="Normal 10 8 4 2" xfId="11028" xr:uid="{00000000-0005-0000-0000-0000CC770000}"/>
    <cellStyle name="Normal 10 8 4 2 2" xfId="33144" xr:uid="{00000000-0005-0000-0000-0000CD770000}"/>
    <cellStyle name="Normal 10 8 4 2 2 2" xfId="30965" xr:uid="{00000000-0005-0000-0000-0000CE770000}"/>
    <cellStyle name="Normal 10 8 4 2 3" xfId="33145" xr:uid="{00000000-0005-0000-0000-0000CF770000}"/>
    <cellStyle name="Normal 10 8 4 2_REKAP IBT" xfId="13016" xr:uid="{00000000-0005-0000-0000-0000D0770000}"/>
    <cellStyle name="Normal 10 8 4 3" xfId="8238" xr:uid="{00000000-0005-0000-0000-0000D1770000}"/>
    <cellStyle name="Normal 10 8 4 3 2" xfId="33146" xr:uid="{00000000-0005-0000-0000-0000D2770000}"/>
    <cellStyle name="Normal 10 8 4 3 2 2" xfId="33147" xr:uid="{00000000-0005-0000-0000-0000D3770000}"/>
    <cellStyle name="Normal 10 8 4 3 3" xfId="33148" xr:uid="{00000000-0005-0000-0000-0000D4770000}"/>
    <cellStyle name="Normal 10 8 4 3_REKAP IBT" xfId="30312" xr:uid="{00000000-0005-0000-0000-0000D5770000}"/>
    <cellStyle name="Normal 10 8 4 4" xfId="33149" xr:uid="{00000000-0005-0000-0000-0000D6770000}"/>
    <cellStyle name="Normal 10 8 4 4 2" xfId="33150" xr:uid="{00000000-0005-0000-0000-0000D7770000}"/>
    <cellStyle name="Normal 10 8 4 5" xfId="33151" xr:uid="{00000000-0005-0000-0000-0000D8770000}"/>
    <cellStyle name="Normal 10 8 4_REKAP IBT" xfId="33152" xr:uid="{00000000-0005-0000-0000-0000D9770000}"/>
    <cellStyle name="Normal 10 8 5" xfId="11031" xr:uid="{00000000-0005-0000-0000-0000DA770000}"/>
    <cellStyle name="Normal 10 8 5 2" xfId="33153" xr:uid="{00000000-0005-0000-0000-0000DB770000}"/>
    <cellStyle name="Normal 10 8 5 2 2" xfId="14503" xr:uid="{00000000-0005-0000-0000-0000DC770000}"/>
    <cellStyle name="Normal 10 8 5 2 2 2" xfId="33154" xr:uid="{00000000-0005-0000-0000-0000DD770000}"/>
    <cellStyle name="Normal 10 8 5 2 3" xfId="33155" xr:uid="{00000000-0005-0000-0000-0000DE770000}"/>
    <cellStyle name="Normal 10 8 5 2_REKAP IBT" xfId="33156" xr:uid="{00000000-0005-0000-0000-0000DF770000}"/>
    <cellStyle name="Normal 10 8 5 3" xfId="33157" xr:uid="{00000000-0005-0000-0000-0000E0770000}"/>
    <cellStyle name="Normal 10 8 5 3 2" xfId="33158" xr:uid="{00000000-0005-0000-0000-0000E1770000}"/>
    <cellStyle name="Normal 10 8 5 3 2 2" xfId="33159" xr:uid="{00000000-0005-0000-0000-0000E2770000}"/>
    <cellStyle name="Normal 10 8 5 3 3" xfId="33160" xr:uid="{00000000-0005-0000-0000-0000E3770000}"/>
    <cellStyle name="Normal 10 8 5 3_REKAP IBT" xfId="33161" xr:uid="{00000000-0005-0000-0000-0000E4770000}"/>
    <cellStyle name="Normal 10 8 5 4" xfId="33162" xr:uid="{00000000-0005-0000-0000-0000E5770000}"/>
    <cellStyle name="Normal 10 8 5 4 2" xfId="33163" xr:uid="{00000000-0005-0000-0000-0000E6770000}"/>
    <cellStyle name="Normal 10 8 5 5" xfId="33164" xr:uid="{00000000-0005-0000-0000-0000E7770000}"/>
    <cellStyle name="Normal 10 8 5_REKAP IBT" xfId="33166" xr:uid="{00000000-0005-0000-0000-0000E8770000}"/>
    <cellStyle name="Normal 10 8 6" xfId="11034" xr:uid="{00000000-0005-0000-0000-0000E9770000}"/>
    <cellStyle name="Normal 10 8 6 2" xfId="33167" xr:uid="{00000000-0005-0000-0000-0000EA770000}"/>
    <cellStyle name="Normal 10 8 6 2 2" xfId="33168" xr:uid="{00000000-0005-0000-0000-0000EB770000}"/>
    <cellStyle name="Normal 10 8 6 2 2 2" xfId="25960" xr:uid="{00000000-0005-0000-0000-0000EC770000}"/>
    <cellStyle name="Normal 10 8 6 2 3" xfId="15468" xr:uid="{00000000-0005-0000-0000-0000ED770000}"/>
    <cellStyle name="Normal 10 8 6 2_REKAP IBT" xfId="33169" xr:uid="{00000000-0005-0000-0000-0000EE770000}"/>
    <cellStyle name="Normal 10 8 6 3" xfId="33170" xr:uid="{00000000-0005-0000-0000-0000EF770000}"/>
    <cellStyle name="Normal 10 8 6 3 2" xfId="33171" xr:uid="{00000000-0005-0000-0000-0000F0770000}"/>
    <cellStyle name="Normal 10 8 6 3 2 2" xfId="7619" xr:uid="{00000000-0005-0000-0000-0000F1770000}"/>
    <cellStyle name="Normal 10 8 6 3 3" xfId="22412" xr:uid="{00000000-0005-0000-0000-0000F2770000}"/>
    <cellStyle name="Normal 10 8 6 3_REKAP IBT" xfId="14627" xr:uid="{00000000-0005-0000-0000-0000F3770000}"/>
    <cellStyle name="Normal 10 8 6 4" xfId="33172" xr:uid="{00000000-0005-0000-0000-0000F4770000}"/>
    <cellStyle name="Normal 10 8 6 4 2" xfId="33173" xr:uid="{00000000-0005-0000-0000-0000F5770000}"/>
    <cellStyle name="Normal 10 8 6 5" xfId="33176" xr:uid="{00000000-0005-0000-0000-0000F6770000}"/>
    <cellStyle name="Normal 10 8 6_REKAP IBT" xfId="49" xr:uid="{00000000-0005-0000-0000-0000F7770000}"/>
    <cellStyle name="Normal 10 8 7" xfId="11037" xr:uid="{00000000-0005-0000-0000-0000F8770000}"/>
    <cellStyle name="Normal 10 8 7 2" xfId="26889" xr:uid="{00000000-0005-0000-0000-0000F9770000}"/>
    <cellStyle name="Normal 10 8 7 2 2" xfId="26891" xr:uid="{00000000-0005-0000-0000-0000FA770000}"/>
    <cellStyle name="Normal 10 8 7 2 2 2" xfId="33177" xr:uid="{00000000-0005-0000-0000-0000FB770000}"/>
    <cellStyle name="Normal 10 8 7 2 3" xfId="33178" xr:uid="{00000000-0005-0000-0000-0000FC770000}"/>
    <cellStyle name="Normal 10 8 7 2_REKAP IBT" xfId="2618" xr:uid="{00000000-0005-0000-0000-0000FD770000}"/>
    <cellStyle name="Normal 10 8 7 3" xfId="16246" xr:uid="{00000000-0005-0000-0000-0000FE770000}"/>
    <cellStyle name="Normal 10 8 7 3 2" xfId="1170" xr:uid="{00000000-0005-0000-0000-0000FF770000}"/>
    <cellStyle name="Normal 10 8 7 3 2 2" xfId="2795" xr:uid="{00000000-0005-0000-0000-000000780000}"/>
    <cellStyle name="Normal 10 8 7 3 3" xfId="1179" xr:uid="{00000000-0005-0000-0000-000001780000}"/>
    <cellStyle name="Normal 10 8 7 3_REKAP IBT" xfId="17868" xr:uid="{00000000-0005-0000-0000-000002780000}"/>
    <cellStyle name="Normal 10 8 7 4" xfId="13800" xr:uid="{00000000-0005-0000-0000-000003780000}"/>
    <cellStyle name="Normal 10 8 7 4 2" xfId="33179" xr:uid="{00000000-0005-0000-0000-000004780000}"/>
    <cellStyle name="Normal 10 8 7 5" xfId="33180" xr:uid="{00000000-0005-0000-0000-000005780000}"/>
    <cellStyle name="Normal 10 8 7_REKAP IBT" xfId="3890" xr:uid="{00000000-0005-0000-0000-000006780000}"/>
    <cellStyle name="Normal 10 8 8" xfId="33181" xr:uid="{00000000-0005-0000-0000-000007780000}"/>
    <cellStyle name="Normal 10 8 8 2" xfId="26894" xr:uid="{00000000-0005-0000-0000-000008780000}"/>
    <cellStyle name="Normal 10 8 8 2 2" xfId="26897" xr:uid="{00000000-0005-0000-0000-000009780000}"/>
    <cellStyle name="Normal 10 8 8 2 2 2" xfId="33182" xr:uid="{00000000-0005-0000-0000-00000A780000}"/>
    <cellStyle name="Normal 10 8 8 2 3" xfId="33183" xr:uid="{00000000-0005-0000-0000-00000B780000}"/>
    <cellStyle name="Normal 10 8 8 2_REKAP IBT" xfId="33184" xr:uid="{00000000-0005-0000-0000-00000C780000}"/>
    <cellStyle name="Normal 10 8 8 3" xfId="26899" xr:uid="{00000000-0005-0000-0000-00000D780000}"/>
    <cellStyle name="Normal 10 8 8 3 2" xfId="33185" xr:uid="{00000000-0005-0000-0000-00000E780000}"/>
    <cellStyle name="Normal 10 8 8 3 2 2" xfId="5828" xr:uid="{00000000-0005-0000-0000-00000F780000}"/>
    <cellStyle name="Normal 10 8 8 3 3" xfId="33186" xr:uid="{00000000-0005-0000-0000-000010780000}"/>
    <cellStyle name="Normal 10 8 8 3_REKAP IBT" xfId="33187" xr:uid="{00000000-0005-0000-0000-000011780000}"/>
    <cellStyle name="Normal 10 8 8 4" xfId="33188" xr:uid="{00000000-0005-0000-0000-000012780000}"/>
    <cellStyle name="Normal 10 8 8 4 2" xfId="33189" xr:uid="{00000000-0005-0000-0000-000013780000}"/>
    <cellStyle name="Normal 10 8 8 5" xfId="33190" xr:uid="{00000000-0005-0000-0000-000014780000}"/>
    <cellStyle name="Normal 10 8 8_REKAP IBT" xfId="33191" xr:uid="{00000000-0005-0000-0000-000015780000}"/>
    <cellStyle name="Normal 10 8 9" xfId="33192" xr:uid="{00000000-0005-0000-0000-000016780000}"/>
    <cellStyle name="Normal 10 8 9 2" xfId="33193" xr:uid="{00000000-0005-0000-0000-000017780000}"/>
    <cellStyle name="Normal 10 8 9 2 2" xfId="24884" xr:uid="{00000000-0005-0000-0000-000018780000}"/>
    <cellStyle name="Normal 10 8 9 2 2 2" xfId="24887" xr:uid="{00000000-0005-0000-0000-000019780000}"/>
    <cellStyle name="Normal 10 8 9 2 3" xfId="19957" xr:uid="{00000000-0005-0000-0000-00001A780000}"/>
    <cellStyle name="Normal 10 8 9 2_REKAP IBT" xfId="773" xr:uid="{00000000-0005-0000-0000-00001B780000}"/>
    <cellStyle name="Normal 10 8 9 3" xfId="33194" xr:uid="{00000000-0005-0000-0000-00001C780000}"/>
    <cellStyle name="Normal 10 8 9 3 2" xfId="25108" xr:uid="{00000000-0005-0000-0000-00001D780000}"/>
    <cellStyle name="Normal 10 8 9 3 2 2" xfId="25110" xr:uid="{00000000-0005-0000-0000-00001E780000}"/>
    <cellStyle name="Normal 10 8 9 3 3" xfId="33195" xr:uid="{00000000-0005-0000-0000-00001F780000}"/>
    <cellStyle name="Normal 10 8 9 3_REKAP IBT" xfId="33196" xr:uid="{00000000-0005-0000-0000-000020780000}"/>
    <cellStyle name="Normal 10 8 9 4" xfId="28563" xr:uid="{00000000-0005-0000-0000-000021780000}"/>
    <cellStyle name="Normal 10 8 9 4 2" xfId="25382" xr:uid="{00000000-0005-0000-0000-000022780000}"/>
    <cellStyle name="Normal 10 8 9 5" xfId="28859" xr:uid="{00000000-0005-0000-0000-000023780000}"/>
    <cellStyle name="Normal 10 8 9_REKAP IBT" xfId="33197" xr:uid="{00000000-0005-0000-0000-000024780000}"/>
    <cellStyle name="Normal 10 8_REKAP IBT" xfId="33198" xr:uid="{00000000-0005-0000-0000-000025780000}"/>
    <cellStyle name="Normal 10 9" xfId="31284" xr:uid="{00000000-0005-0000-0000-000026780000}"/>
    <cellStyle name="Normal 10 9 10" xfId="6624" xr:uid="{00000000-0005-0000-0000-000027780000}"/>
    <cellStyle name="Normal 10 9 10 2" xfId="33199" xr:uid="{00000000-0005-0000-0000-000028780000}"/>
    <cellStyle name="Normal 10 9 10 2 2" xfId="33200" xr:uid="{00000000-0005-0000-0000-000029780000}"/>
    <cellStyle name="Normal 10 9 10 2 2 2" xfId="33201" xr:uid="{00000000-0005-0000-0000-00002A780000}"/>
    <cellStyle name="Normal 10 9 10 2 3" xfId="33202" xr:uid="{00000000-0005-0000-0000-00002B780000}"/>
    <cellStyle name="Normal 10 9 10 2_REKAP IBT" xfId="33205" xr:uid="{00000000-0005-0000-0000-00002C780000}"/>
    <cellStyle name="Normal 10 9 10 3" xfId="33206" xr:uid="{00000000-0005-0000-0000-00002D780000}"/>
    <cellStyle name="Normal 10 9 10 3 2" xfId="33207" xr:uid="{00000000-0005-0000-0000-00002E780000}"/>
    <cellStyle name="Normal 10 9 10 3 2 2" xfId="33208" xr:uid="{00000000-0005-0000-0000-00002F780000}"/>
    <cellStyle name="Normal 10 9 10 3 3" xfId="33209" xr:uid="{00000000-0005-0000-0000-000030780000}"/>
    <cellStyle name="Normal 10 9 10 3_REKAP IBT" xfId="31348" xr:uid="{00000000-0005-0000-0000-000031780000}"/>
    <cellStyle name="Normal 10 9 10 4" xfId="27365" xr:uid="{00000000-0005-0000-0000-000032780000}"/>
    <cellStyle name="Normal 10 9 10 4 2" xfId="33210" xr:uid="{00000000-0005-0000-0000-000033780000}"/>
    <cellStyle name="Normal 10 9 10 5" xfId="28461" xr:uid="{00000000-0005-0000-0000-000034780000}"/>
    <cellStyle name="Normal 10 9 10_REKAP IBT" xfId="731" xr:uid="{00000000-0005-0000-0000-000035780000}"/>
    <cellStyle name="Normal 10 9 11" xfId="33211" xr:uid="{00000000-0005-0000-0000-000036780000}"/>
    <cellStyle name="Normal 10 9 11 2" xfId="33212" xr:uid="{00000000-0005-0000-0000-000037780000}"/>
    <cellStyle name="Normal 10 9 11 2 2" xfId="17585" xr:uid="{00000000-0005-0000-0000-000038780000}"/>
    <cellStyle name="Normal 10 9 11 2 2 2" xfId="33213" xr:uid="{00000000-0005-0000-0000-000039780000}"/>
    <cellStyle name="Normal 10 9 11 2 3" xfId="33214" xr:uid="{00000000-0005-0000-0000-00003A780000}"/>
    <cellStyle name="Normal 10 9 11 2_REKAP IBT" xfId="16254" xr:uid="{00000000-0005-0000-0000-00003B780000}"/>
    <cellStyle name="Normal 10 9 11 3" xfId="33215" xr:uid="{00000000-0005-0000-0000-00003C780000}"/>
    <cellStyle name="Normal 10 9 11 3 2" xfId="17591" xr:uid="{00000000-0005-0000-0000-00003D780000}"/>
    <cellStyle name="Normal 10 9 11 3 2 2" xfId="33216" xr:uid="{00000000-0005-0000-0000-00003E780000}"/>
    <cellStyle name="Normal 10 9 11 3 3" xfId="33217" xr:uid="{00000000-0005-0000-0000-00003F780000}"/>
    <cellStyle name="Normal 10 9 11 3_REKAP IBT" xfId="33219" xr:uid="{00000000-0005-0000-0000-000040780000}"/>
    <cellStyle name="Normal 10 9 11 4" xfId="13421" xr:uid="{00000000-0005-0000-0000-000041780000}"/>
    <cellStyle name="Normal 10 9 11 4 2" xfId="33220" xr:uid="{00000000-0005-0000-0000-000042780000}"/>
    <cellStyle name="Normal 10 9 11 5" xfId="33221" xr:uid="{00000000-0005-0000-0000-000043780000}"/>
    <cellStyle name="Normal 10 9 11_REKAP IBT" xfId="17558" xr:uid="{00000000-0005-0000-0000-000044780000}"/>
    <cellStyle name="Normal 10 9 12" xfId="20632" xr:uid="{00000000-0005-0000-0000-000045780000}"/>
    <cellStyle name="Normal 10 9 12 2" xfId="33223" xr:uid="{00000000-0005-0000-0000-000046780000}"/>
    <cellStyle name="Normal 10 9 12 2 2" xfId="33225" xr:uid="{00000000-0005-0000-0000-000047780000}"/>
    <cellStyle name="Normal 10 9 12 3" xfId="33227" xr:uid="{00000000-0005-0000-0000-000048780000}"/>
    <cellStyle name="Normal 10 9 12_REKAP IBT" xfId="33229" xr:uid="{00000000-0005-0000-0000-000049780000}"/>
    <cellStyle name="Normal 10 9 13" xfId="33232" xr:uid="{00000000-0005-0000-0000-00004A780000}"/>
    <cellStyle name="Normal 10 9 13 2" xfId="33234" xr:uid="{00000000-0005-0000-0000-00004B780000}"/>
    <cellStyle name="Normal 10 9 13 2 2" xfId="33236" xr:uid="{00000000-0005-0000-0000-00004C780000}"/>
    <cellStyle name="Normal 10 9 13 3" xfId="15753" xr:uid="{00000000-0005-0000-0000-00004D780000}"/>
    <cellStyle name="Normal 10 9 13_REKAP IBT" xfId="7413" xr:uid="{00000000-0005-0000-0000-00004E780000}"/>
    <cellStyle name="Normal 10 9 14" xfId="33238" xr:uid="{00000000-0005-0000-0000-00004F780000}"/>
    <cellStyle name="Normal 10 9 14 2" xfId="33240" xr:uid="{00000000-0005-0000-0000-000050780000}"/>
    <cellStyle name="Normal 10 9 15" xfId="33242" xr:uid="{00000000-0005-0000-0000-000051780000}"/>
    <cellStyle name="Normal 10 9 2" xfId="33244" xr:uid="{00000000-0005-0000-0000-000052780000}"/>
    <cellStyle name="Normal 10 9 2 2" xfId="33246" xr:uid="{00000000-0005-0000-0000-000053780000}"/>
    <cellStyle name="Normal 10 9 2 2 2" xfId="33248" xr:uid="{00000000-0005-0000-0000-000054780000}"/>
    <cellStyle name="Normal 10 9 2 2 2 2" xfId="33252" xr:uid="{00000000-0005-0000-0000-000055780000}"/>
    <cellStyle name="Normal 10 9 2 2 3" xfId="25275" xr:uid="{00000000-0005-0000-0000-000056780000}"/>
    <cellStyle name="Normal 10 9 2 2_REKAP IBT" xfId="7799" xr:uid="{00000000-0005-0000-0000-000057780000}"/>
    <cellStyle name="Normal 10 9 2 3" xfId="33254" xr:uid="{00000000-0005-0000-0000-000058780000}"/>
    <cellStyle name="Normal 10 9 2 3 2" xfId="9655" xr:uid="{00000000-0005-0000-0000-000059780000}"/>
    <cellStyle name="Normal 10 9 2 3 2 2" xfId="21640" xr:uid="{00000000-0005-0000-0000-00005A780000}"/>
    <cellStyle name="Normal 10 9 2 3 3" xfId="9658" xr:uid="{00000000-0005-0000-0000-00005B780000}"/>
    <cellStyle name="Normal 10 9 2 3_REKAP IBT" xfId="33256" xr:uid="{00000000-0005-0000-0000-00005C780000}"/>
    <cellStyle name="Normal 10 9 2 4" xfId="21068" xr:uid="{00000000-0005-0000-0000-00005D780000}"/>
    <cellStyle name="Normal 10 9 2 4 2" xfId="33258" xr:uid="{00000000-0005-0000-0000-00005E780000}"/>
    <cellStyle name="Normal 10 9 2 5" xfId="33260" xr:uid="{00000000-0005-0000-0000-00005F780000}"/>
    <cellStyle name="Normal 10 9 2_REKAP IBT" xfId="21990" xr:uid="{00000000-0005-0000-0000-000060780000}"/>
    <cellStyle name="Normal 10 9 3" xfId="33262" xr:uid="{00000000-0005-0000-0000-000061780000}"/>
    <cellStyle name="Normal 10 9 3 2" xfId="33264" xr:uid="{00000000-0005-0000-0000-000062780000}"/>
    <cellStyle name="Normal 10 9 3 2 2" xfId="33266" xr:uid="{00000000-0005-0000-0000-000063780000}"/>
    <cellStyle name="Normal 10 9 3 2 2 2" xfId="33268" xr:uid="{00000000-0005-0000-0000-000064780000}"/>
    <cellStyle name="Normal 10 9 3 2 3" xfId="25284" xr:uid="{00000000-0005-0000-0000-000065780000}"/>
    <cellStyle name="Normal 10 9 3 2_REKAP IBT" xfId="33270" xr:uid="{00000000-0005-0000-0000-000066780000}"/>
    <cellStyle name="Normal 10 9 3 3" xfId="33272" xr:uid="{00000000-0005-0000-0000-000067780000}"/>
    <cellStyle name="Normal 10 9 3 3 2" xfId="33274" xr:uid="{00000000-0005-0000-0000-000068780000}"/>
    <cellStyle name="Normal 10 9 3 3 2 2" xfId="22067" xr:uid="{00000000-0005-0000-0000-000069780000}"/>
    <cellStyle name="Normal 10 9 3 3 3" xfId="25287" xr:uid="{00000000-0005-0000-0000-00006A780000}"/>
    <cellStyle name="Normal 10 9 3 3_REKAP IBT" xfId="33276" xr:uid="{00000000-0005-0000-0000-00006B780000}"/>
    <cellStyle name="Normal 10 9 3 4" xfId="33278" xr:uid="{00000000-0005-0000-0000-00006C780000}"/>
    <cellStyle name="Normal 10 9 3 4 2" xfId="33280" xr:uid="{00000000-0005-0000-0000-00006D780000}"/>
    <cellStyle name="Normal 10 9 3 5" xfId="33282" xr:uid="{00000000-0005-0000-0000-00006E780000}"/>
    <cellStyle name="Normal 10 9 3_REKAP IBT" xfId="33284" xr:uid="{00000000-0005-0000-0000-00006F780000}"/>
    <cellStyle name="Normal 10 9 4" xfId="11045" xr:uid="{00000000-0005-0000-0000-000070780000}"/>
    <cellStyle name="Normal 10 9 4 2" xfId="11049" xr:uid="{00000000-0005-0000-0000-000071780000}"/>
    <cellStyle name="Normal 10 9 4 2 2" xfId="32102" xr:uid="{00000000-0005-0000-0000-000072780000}"/>
    <cellStyle name="Normal 10 9 4 2 2 2" xfId="33285" xr:uid="{00000000-0005-0000-0000-000073780000}"/>
    <cellStyle name="Normal 10 9 4 2 3" xfId="33286" xr:uid="{00000000-0005-0000-0000-000074780000}"/>
    <cellStyle name="Normal 10 9 4 2_REKAP IBT" xfId="33287" xr:uid="{00000000-0005-0000-0000-000075780000}"/>
    <cellStyle name="Normal 10 9 4 3" xfId="8254" xr:uid="{00000000-0005-0000-0000-000076780000}"/>
    <cellStyle name="Normal 10 9 4 3 2" xfId="33288" xr:uid="{00000000-0005-0000-0000-000077780000}"/>
    <cellStyle name="Normal 10 9 4 3 2 2" xfId="5929" xr:uid="{00000000-0005-0000-0000-000078780000}"/>
    <cellStyle name="Normal 10 9 4 3 3" xfId="33289" xr:uid="{00000000-0005-0000-0000-000079780000}"/>
    <cellStyle name="Normal 10 9 4 3_REKAP IBT" xfId="33290" xr:uid="{00000000-0005-0000-0000-00007A780000}"/>
    <cellStyle name="Normal 10 9 4 4" xfId="15390" xr:uid="{00000000-0005-0000-0000-00007B780000}"/>
    <cellStyle name="Normal 10 9 4 4 2" xfId="20802" xr:uid="{00000000-0005-0000-0000-00007C780000}"/>
    <cellStyle name="Normal 10 9 4 5" xfId="33291" xr:uid="{00000000-0005-0000-0000-00007D780000}"/>
    <cellStyle name="Normal 10 9 4_REKAP IBT" xfId="4167" xr:uid="{00000000-0005-0000-0000-00007E780000}"/>
    <cellStyle name="Normal 10 9 5" xfId="11054" xr:uid="{00000000-0005-0000-0000-00007F780000}"/>
    <cellStyle name="Normal 10 9 5 2" xfId="33293" xr:uid="{00000000-0005-0000-0000-000080780000}"/>
    <cellStyle name="Normal 10 9 5 2 2" xfId="11935" xr:uid="{00000000-0005-0000-0000-000081780000}"/>
    <cellStyle name="Normal 10 9 5 2 2 2" xfId="16760" xr:uid="{00000000-0005-0000-0000-000082780000}"/>
    <cellStyle name="Normal 10 9 5 2 3" xfId="33294" xr:uid="{00000000-0005-0000-0000-000083780000}"/>
    <cellStyle name="Normal 10 9 5 2_REKAP IBT" xfId="26756" xr:uid="{00000000-0005-0000-0000-000084780000}"/>
    <cellStyle name="Normal 10 9 5 3" xfId="33296" xr:uid="{00000000-0005-0000-0000-000085780000}"/>
    <cellStyle name="Normal 10 9 5 3 2" xfId="33297" xr:uid="{00000000-0005-0000-0000-000086780000}"/>
    <cellStyle name="Normal 10 9 5 3 2 2" xfId="10646" xr:uid="{00000000-0005-0000-0000-000087780000}"/>
    <cellStyle name="Normal 10 9 5 3 3" xfId="33298" xr:uid="{00000000-0005-0000-0000-000088780000}"/>
    <cellStyle name="Normal 10 9 5 3_REKAP IBT" xfId="211" xr:uid="{00000000-0005-0000-0000-000089780000}"/>
    <cellStyle name="Normal 10 9 5 4" xfId="33299" xr:uid="{00000000-0005-0000-0000-00008A780000}"/>
    <cellStyle name="Normal 10 9 5 4 2" xfId="28752" xr:uid="{00000000-0005-0000-0000-00008B780000}"/>
    <cellStyle name="Normal 10 9 5 5" xfId="33300" xr:uid="{00000000-0005-0000-0000-00008C780000}"/>
    <cellStyle name="Normal 10 9 5_REKAP IBT" xfId="33302" xr:uid="{00000000-0005-0000-0000-00008D780000}"/>
    <cellStyle name="Normal 10 9 6" xfId="11058" xr:uid="{00000000-0005-0000-0000-00008E780000}"/>
    <cellStyle name="Normal 10 9 6 2" xfId="33304" xr:uid="{00000000-0005-0000-0000-00008F780000}"/>
    <cellStyle name="Normal 10 9 6 2 2" xfId="33305" xr:uid="{00000000-0005-0000-0000-000090780000}"/>
    <cellStyle name="Normal 10 9 6 2 2 2" xfId="18472" xr:uid="{00000000-0005-0000-0000-000091780000}"/>
    <cellStyle name="Normal 10 9 6 2 3" xfId="12958" xr:uid="{00000000-0005-0000-0000-000092780000}"/>
    <cellStyle name="Normal 10 9 6 2_REKAP IBT" xfId="33307" xr:uid="{00000000-0005-0000-0000-000093780000}"/>
    <cellStyle name="Normal 10 9 6 3" xfId="33308" xr:uid="{00000000-0005-0000-0000-000094780000}"/>
    <cellStyle name="Normal 10 9 6 3 2" xfId="10947" xr:uid="{00000000-0005-0000-0000-000095780000}"/>
    <cellStyle name="Normal 10 9 6 3 2 2" xfId="33309" xr:uid="{00000000-0005-0000-0000-000096780000}"/>
    <cellStyle name="Normal 10 9 6 3 3" xfId="33311" xr:uid="{00000000-0005-0000-0000-000097780000}"/>
    <cellStyle name="Normal 10 9 6 3_REKAP IBT" xfId="33312" xr:uid="{00000000-0005-0000-0000-000098780000}"/>
    <cellStyle name="Normal 10 9 6 4" xfId="33313" xr:uid="{00000000-0005-0000-0000-000099780000}"/>
    <cellStyle name="Normal 10 9 6 4 2" xfId="33314" xr:uid="{00000000-0005-0000-0000-00009A780000}"/>
    <cellStyle name="Normal 10 9 6 5" xfId="32586" xr:uid="{00000000-0005-0000-0000-00009B780000}"/>
    <cellStyle name="Normal 10 9 6_REKAP IBT" xfId="33315" xr:uid="{00000000-0005-0000-0000-00009C780000}"/>
    <cellStyle name="Normal 10 9 7" xfId="11063" xr:uid="{00000000-0005-0000-0000-00009D780000}"/>
    <cellStyle name="Normal 10 9 7 2" xfId="26912" xr:uid="{00000000-0005-0000-0000-00009E780000}"/>
    <cellStyle name="Normal 10 9 7 2 2" xfId="26914" xr:uid="{00000000-0005-0000-0000-00009F780000}"/>
    <cellStyle name="Normal 10 9 7 2 2 2" xfId="33316" xr:uid="{00000000-0005-0000-0000-0000A0780000}"/>
    <cellStyle name="Normal 10 9 7 2 3" xfId="33317" xr:uid="{00000000-0005-0000-0000-0000A1780000}"/>
    <cellStyle name="Normal 10 9 7 2_REKAP IBT" xfId="27424" xr:uid="{00000000-0005-0000-0000-0000A2780000}"/>
    <cellStyle name="Normal 10 9 7 3" xfId="16265" xr:uid="{00000000-0005-0000-0000-0000A3780000}"/>
    <cellStyle name="Normal 10 9 7 3 2" xfId="10605" xr:uid="{00000000-0005-0000-0000-0000A4780000}"/>
    <cellStyle name="Normal 10 9 7 3 2 2" xfId="33318" xr:uid="{00000000-0005-0000-0000-0000A5780000}"/>
    <cellStyle name="Normal 10 9 7 3 3" xfId="10607" xr:uid="{00000000-0005-0000-0000-0000A6780000}"/>
    <cellStyle name="Normal 10 9 7 3_REKAP IBT" xfId="97" xr:uid="{00000000-0005-0000-0000-0000A7780000}"/>
    <cellStyle name="Normal 10 9 7 4" xfId="13811" xr:uid="{00000000-0005-0000-0000-0000A8780000}"/>
    <cellStyle name="Normal 10 9 7 4 2" xfId="33319" xr:uid="{00000000-0005-0000-0000-0000A9780000}"/>
    <cellStyle name="Normal 10 9 7 5" xfId="33320" xr:uid="{00000000-0005-0000-0000-0000AA780000}"/>
    <cellStyle name="Normal 10 9 7_REKAP IBT" xfId="2867" xr:uid="{00000000-0005-0000-0000-0000AB780000}"/>
    <cellStyle name="Normal 10 9 8" xfId="33321" xr:uid="{00000000-0005-0000-0000-0000AC780000}"/>
    <cellStyle name="Normal 10 9 8 2" xfId="26919" xr:uid="{00000000-0005-0000-0000-0000AD780000}"/>
    <cellStyle name="Normal 10 9 8 2 2" xfId="26921" xr:uid="{00000000-0005-0000-0000-0000AE780000}"/>
    <cellStyle name="Normal 10 9 8 2 2 2" xfId="33322" xr:uid="{00000000-0005-0000-0000-0000AF780000}"/>
    <cellStyle name="Normal 10 9 8 2 3" xfId="33323" xr:uid="{00000000-0005-0000-0000-0000B0780000}"/>
    <cellStyle name="Normal 10 9 8 2_REKAP IBT" xfId="33326" xr:uid="{00000000-0005-0000-0000-0000B1780000}"/>
    <cellStyle name="Normal 10 9 8 3" xfId="26923" xr:uid="{00000000-0005-0000-0000-0000B2780000}"/>
    <cellStyle name="Normal 10 9 8 3 2" xfId="33327" xr:uid="{00000000-0005-0000-0000-0000B3780000}"/>
    <cellStyle name="Normal 10 9 8 3 2 2" xfId="13513" xr:uid="{00000000-0005-0000-0000-0000B4780000}"/>
    <cellStyle name="Normal 10 9 8 3 3" xfId="1615" xr:uid="{00000000-0005-0000-0000-0000B5780000}"/>
    <cellStyle name="Normal 10 9 8 3_REKAP IBT" xfId="33328" xr:uid="{00000000-0005-0000-0000-0000B6780000}"/>
    <cellStyle name="Normal 10 9 8 4" xfId="30004" xr:uid="{00000000-0005-0000-0000-0000B7780000}"/>
    <cellStyle name="Normal 10 9 8 4 2" xfId="33329" xr:uid="{00000000-0005-0000-0000-0000B8780000}"/>
    <cellStyle name="Normal 10 9 8 5" xfId="33330" xr:uid="{00000000-0005-0000-0000-0000B9780000}"/>
    <cellStyle name="Normal 10 9 8_REKAP IBT" xfId="18136" xr:uid="{00000000-0005-0000-0000-0000BA780000}"/>
    <cellStyle name="Normal 10 9 9" xfId="33331" xr:uid="{00000000-0005-0000-0000-0000BB780000}"/>
    <cellStyle name="Normal 10 9 9 2" xfId="33332" xr:uid="{00000000-0005-0000-0000-0000BC780000}"/>
    <cellStyle name="Normal 10 9 9 2 2" xfId="29038" xr:uid="{00000000-0005-0000-0000-0000BD780000}"/>
    <cellStyle name="Normal 10 9 9 2 2 2" xfId="33333" xr:uid="{00000000-0005-0000-0000-0000BE780000}"/>
    <cellStyle name="Normal 10 9 9 2 3" xfId="29040" xr:uid="{00000000-0005-0000-0000-0000BF780000}"/>
    <cellStyle name="Normal 10 9 9 2_REKAP IBT" xfId="9037" xr:uid="{00000000-0005-0000-0000-0000C0780000}"/>
    <cellStyle name="Normal 10 9 9 3" xfId="33334" xr:uid="{00000000-0005-0000-0000-0000C1780000}"/>
    <cellStyle name="Normal 10 9 9 3 2" xfId="16703" xr:uid="{00000000-0005-0000-0000-0000C2780000}"/>
    <cellStyle name="Normal 10 9 9 3 2 2" xfId="33335" xr:uid="{00000000-0005-0000-0000-0000C3780000}"/>
    <cellStyle name="Normal 10 9 9 3 3" xfId="570" xr:uid="{00000000-0005-0000-0000-0000C4780000}"/>
    <cellStyle name="Normal 10 9 9 3_REKAP IBT" xfId="220" xr:uid="{00000000-0005-0000-0000-0000C5780000}"/>
    <cellStyle name="Normal 10 9 9 4" xfId="32672" xr:uid="{00000000-0005-0000-0000-0000C6780000}"/>
    <cellStyle name="Normal 10 9 9 4 2" xfId="33336" xr:uid="{00000000-0005-0000-0000-0000C7780000}"/>
    <cellStyle name="Normal 10 9 9 5" xfId="33337" xr:uid="{00000000-0005-0000-0000-0000C8780000}"/>
    <cellStyle name="Normal 10 9 9_REKAP IBT" xfId="33338" xr:uid="{00000000-0005-0000-0000-0000C9780000}"/>
    <cellStyle name="Normal 10 9_REKAP IBT" xfId="33339" xr:uid="{00000000-0005-0000-0000-0000CA780000}"/>
    <cellStyle name="Normal 10_REKAP IBT" xfId="11856" xr:uid="{00000000-0005-0000-0000-0000CB780000}"/>
    <cellStyle name="Normal 100" xfId="33341" xr:uid="{00000000-0005-0000-0000-0000CC780000}"/>
    <cellStyle name="Normal 100 2" xfId="33344" xr:uid="{00000000-0005-0000-0000-0000CD780000}"/>
    <cellStyle name="Normal 101" xfId="33346" xr:uid="{00000000-0005-0000-0000-0000CE780000}"/>
    <cellStyle name="Normal 101 2" xfId="33347" xr:uid="{00000000-0005-0000-0000-0000CF780000}"/>
    <cellStyle name="Normal 102" xfId="33349" xr:uid="{00000000-0005-0000-0000-0000D0780000}"/>
    <cellStyle name="Normal 102 2" xfId="33350" xr:uid="{00000000-0005-0000-0000-0000D1780000}"/>
    <cellStyle name="Normal 103" xfId="33352" xr:uid="{00000000-0005-0000-0000-0000D2780000}"/>
    <cellStyle name="Normal 103 2" xfId="33357" xr:uid="{00000000-0005-0000-0000-0000D3780000}"/>
    <cellStyle name="Normal 104" xfId="33359" xr:uid="{00000000-0005-0000-0000-0000D4780000}"/>
    <cellStyle name="Normal 104 2" xfId="33363" xr:uid="{00000000-0005-0000-0000-0000D5780000}"/>
    <cellStyle name="Normal 105" xfId="28668" xr:uid="{00000000-0005-0000-0000-0000D6780000}"/>
    <cellStyle name="Normal 105 2" xfId="31924" xr:uid="{00000000-0005-0000-0000-0000D7780000}"/>
    <cellStyle name="Normal 105 2 2" xfId="50096" xr:uid="{00000000-0005-0000-0000-0000D8780000}"/>
    <cellStyle name="Normal 105 2 2 2" xfId="50257" xr:uid="{00000000-0005-0000-0000-0000D9780000}"/>
    <cellStyle name="Normal 105 2 2 2 2" xfId="50636" xr:uid="{00000000-0005-0000-0000-0000DA780000}"/>
    <cellStyle name="Normal 105 2 2 2 2 2" xfId="51050" xr:uid="{00000000-0005-0000-0000-0000DB780000}"/>
    <cellStyle name="Normal 105 2 2 2 3" xfId="50851" xr:uid="{00000000-0005-0000-0000-0000DC780000}"/>
    <cellStyle name="Normal 105 2 2 3" xfId="50542" xr:uid="{00000000-0005-0000-0000-0000DD780000}"/>
    <cellStyle name="Normal 105 2 2 3 2" xfId="50956" xr:uid="{00000000-0005-0000-0000-0000DE780000}"/>
    <cellStyle name="Normal 105 2 2 4" xfId="50756" xr:uid="{00000000-0005-0000-0000-0000DF780000}"/>
    <cellStyle name="Normal 105 2 3" xfId="50210" xr:uid="{00000000-0005-0000-0000-0000E0780000}"/>
    <cellStyle name="Normal 105 2 3 2" xfId="50589" xr:uid="{00000000-0005-0000-0000-0000E1780000}"/>
    <cellStyle name="Normal 105 2 3 2 2" xfId="51003" xr:uid="{00000000-0005-0000-0000-0000E2780000}"/>
    <cellStyle name="Normal 105 2 3 3" xfId="50804" xr:uid="{00000000-0005-0000-0000-0000E3780000}"/>
    <cellStyle name="Normal 105 2 4" xfId="50495" xr:uid="{00000000-0005-0000-0000-0000E4780000}"/>
    <cellStyle name="Normal 105 2 4 2" xfId="50909" xr:uid="{00000000-0005-0000-0000-0000E5780000}"/>
    <cellStyle name="Normal 105 2 5" xfId="50709" xr:uid="{00000000-0005-0000-0000-0000E6780000}"/>
    <cellStyle name="Normal 105 2 6" xfId="49956" xr:uid="{00000000-0005-0000-0000-0000E7780000}"/>
    <cellStyle name="Normal 105 3" xfId="50095" xr:uid="{00000000-0005-0000-0000-0000E8780000}"/>
    <cellStyle name="Normal 105 3 2" xfId="50256" xr:uid="{00000000-0005-0000-0000-0000E9780000}"/>
    <cellStyle name="Normal 105 3 2 2" xfId="50635" xr:uid="{00000000-0005-0000-0000-0000EA780000}"/>
    <cellStyle name="Normal 105 3 2 2 2" xfId="51049" xr:uid="{00000000-0005-0000-0000-0000EB780000}"/>
    <cellStyle name="Normal 105 3 2 3" xfId="50850" xr:uid="{00000000-0005-0000-0000-0000EC780000}"/>
    <cellStyle name="Normal 105 3 3" xfId="50541" xr:uid="{00000000-0005-0000-0000-0000ED780000}"/>
    <cellStyle name="Normal 105 3 3 2" xfId="50955" xr:uid="{00000000-0005-0000-0000-0000EE780000}"/>
    <cellStyle name="Normal 105 3 4" xfId="50755" xr:uid="{00000000-0005-0000-0000-0000EF780000}"/>
    <cellStyle name="Normal 105 4" xfId="50209" xr:uid="{00000000-0005-0000-0000-0000F0780000}"/>
    <cellStyle name="Normal 105 4 2" xfId="50588" xr:uid="{00000000-0005-0000-0000-0000F1780000}"/>
    <cellStyle name="Normal 105 4 2 2" xfId="51002" xr:uid="{00000000-0005-0000-0000-0000F2780000}"/>
    <cellStyle name="Normal 105 4 3" xfId="50803" xr:uid="{00000000-0005-0000-0000-0000F3780000}"/>
    <cellStyle name="Normal 105 5" xfId="50494" xr:uid="{00000000-0005-0000-0000-0000F4780000}"/>
    <cellStyle name="Normal 105 5 2" xfId="50908" xr:uid="{00000000-0005-0000-0000-0000F5780000}"/>
    <cellStyle name="Normal 105 6" xfId="50708" xr:uid="{00000000-0005-0000-0000-0000F6780000}"/>
    <cellStyle name="Normal 105 7" xfId="49955" xr:uid="{00000000-0005-0000-0000-0000F7780000}"/>
    <cellStyle name="Normal 106" xfId="33365" xr:uid="{00000000-0005-0000-0000-0000F8780000}"/>
    <cellStyle name="Normal 106 2" xfId="33367" xr:uid="{00000000-0005-0000-0000-0000F9780000}"/>
    <cellStyle name="Normal 106 2 2" xfId="50098" xr:uid="{00000000-0005-0000-0000-0000FA780000}"/>
    <cellStyle name="Normal 106 2 2 2" xfId="50259" xr:uid="{00000000-0005-0000-0000-0000FB780000}"/>
    <cellStyle name="Normal 106 2 2 2 2" xfId="50638" xr:uid="{00000000-0005-0000-0000-0000FC780000}"/>
    <cellStyle name="Normal 106 2 2 2 2 2" xfId="51052" xr:uid="{00000000-0005-0000-0000-0000FD780000}"/>
    <cellStyle name="Normal 106 2 2 2 3" xfId="50853" xr:uid="{00000000-0005-0000-0000-0000FE780000}"/>
    <cellStyle name="Normal 106 2 2 3" xfId="50544" xr:uid="{00000000-0005-0000-0000-0000FF780000}"/>
    <cellStyle name="Normal 106 2 2 3 2" xfId="50958" xr:uid="{00000000-0005-0000-0000-000000790000}"/>
    <cellStyle name="Normal 106 2 2 4" xfId="50758" xr:uid="{00000000-0005-0000-0000-000001790000}"/>
    <cellStyle name="Normal 106 2 3" xfId="50212" xr:uid="{00000000-0005-0000-0000-000002790000}"/>
    <cellStyle name="Normal 106 2 3 2" xfId="50591" xr:uid="{00000000-0005-0000-0000-000003790000}"/>
    <cellStyle name="Normal 106 2 3 2 2" xfId="51005" xr:uid="{00000000-0005-0000-0000-000004790000}"/>
    <cellStyle name="Normal 106 2 3 3" xfId="50806" xr:uid="{00000000-0005-0000-0000-000005790000}"/>
    <cellStyle name="Normal 106 2 4" xfId="50497" xr:uid="{00000000-0005-0000-0000-000006790000}"/>
    <cellStyle name="Normal 106 2 4 2" xfId="50911" xr:uid="{00000000-0005-0000-0000-000007790000}"/>
    <cellStyle name="Normal 106 2 5" xfId="50711" xr:uid="{00000000-0005-0000-0000-000008790000}"/>
    <cellStyle name="Normal 106 2 6" xfId="49958" xr:uid="{00000000-0005-0000-0000-000009790000}"/>
    <cellStyle name="Normal 106 3" xfId="50097" xr:uid="{00000000-0005-0000-0000-00000A790000}"/>
    <cellStyle name="Normal 106 3 2" xfId="50258" xr:uid="{00000000-0005-0000-0000-00000B790000}"/>
    <cellStyle name="Normal 106 3 2 2" xfId="50637" xr:uid="{00000000-0005-0000-0000-00000C790000}"/>
    <cellStyle name="Normal 106 3 2 2 2" xfId="51051" xr:uid="{00000000-0005-0000-0000-00000D790000}"/>
    <cellStyle name="Normal 106 3 2 3" xfId="50852" xr:uid="{00000000-0005-0000-0000-00000E790000}"/>
    <cellStyle name="Normal 106 3 3" xfId="50543" xr:uid="{00000000-0005-0000-0000-00000F790000}"/>
    <cellStyle name="Normal 106 3 3 2" xfId="50957" xr:uid="{00000000-0005-0000-0000-000010790000}"/>
    <cellStyle name="Normal 106 3 4" xfId="50757" xr:uid="{00000000-0005-0000-0000-000011790000}"/>
    <cellStyle name="Normal 106 4" xfId="50211" xr:uid="{00000000-0005-0000-0000-000012790000}"/>
    <cellStyle name="Normal 106 4 2" xfId="50590" xr:uid="{00000000-0005-0000-0000-000013790000}"/>
    <cellStyle name="Normal 106 4 2 2" xfId="51004" xr:uid="{00000000-0005-0000-0000-000014790000}"/>
    <cellStyle name="Normal 106 4 3" xfId="50805" xr:uid="{00000000-0005-0000-0000-000015790000}"/>
    <cellStyle name="Normal 106 5" xfId="50496" xr:uid="{00000000-0005-0000-0000-000016790000}"/>
    <cellStyle name="Normal 106 5 2" xfId="50910" xr:uid="{00000000-0005-0000-0000-000017790000}"/>
    <cellStyle name="Normal 106 6" xfId="50710" xr:uid="{00000000-0005-0000-0000-000018790000}"/>
    <cellStyle name="Normal 106 7" xfId="49957" xr:uid="{00000000-0005-0000-0000-000019790000}"/>
    <cellStyle name="Normal 107" xfId="33369" xr:uid="{00000000-0005-0000-0000-00001A790000}"/>
    <cellStyle name="Normal 107 2" xfId="33372" xr:uid="{00000000-0005-0000-0000-00001B790000}"/>
    <cellStyle name="Normal 108" xfId="33374" xr:uid="{00000000-0005-0000-0000-00001C790000}"/>
    <cellStyle name="Normal 108 2" xfId="16893" xr:uid="{00000000-0005-0000-0000-00001D790000}"/>
    <cellStyle name="Normal 109" xfId="32561" xr:uid="{00000000-0005-0000-0000-00001E790000}"/>
    <cellStyle name="Normal 109 2" xfId="17111" xr:uid="{00000000-0005-0000-0000-00001F790000}"/>
    <cellStyle name="Normal 11" xfId="33375" xr:uid="{00000000-0005-0000-0000-000020790000}"/>
    <cellStyle name="Normal 11 10" xfId="33165" xr:uid="{00000000-0005-0000-0000-000021790000}"/>
    <cellStyle name="Normal 11 10 10" xfId="15999" xr:uid="{00000000-0005-0000-0000-000022790000}"/>
    <cellStyle name="Normal 11 10 10 2" xfId="33376" xr:uid="{00000000-0005-0000-0000-000023790000}"/>
    <cellStyle name="Normal 11 10 10 2 2" xfId="33377" xr:uid="{00000000-0005-0000-0000-000024790000}"/>
    <cellStyle name="Normal 11 10 10 2 2 2" xfId="259" xr:uid="{00000000-0005-0000-0000-000025790000}"/>
    <cellStyle name="Normal 11 10 10 2 3" xfId="24635" xr:uid="{00000000-0005-0000-0000-000026790000}"/>
    <cellStyle name="Normal 11 10 10 2_REKAP IBT" xfId="32374" xr:uid="{00000000-0005-0000-0000-000027790000}"/>
    <cellStyle name="Normal 11 10 10 3" xfId="33378" xr:uid="{00000000-0005-0000-0000-000028790000}"/>
    <cellStyle name="Normal 11 10 10 3 2" xfId="33379" xr:uid="{00000000-0005-0000-0000-000029790000}"/>
    <cellStyle name="Normal 11 10 10 3 2 2" xfId="944" xr:uid="{00000000-0005-0000-0000-00002A790000}"/>
    <cellStyle name="Normal 11 10 10 3 3" xfId="24643" xr:uid="{00000000-0005-0000-0000-00002B790000}"/>
    <cellStyle name="Normal 11 10 10 3_REKAP IBT" xfId="13432" xr:uid="{00000000-0005-0000-0000-00002C790000}"/>
    <cellStyle name="Normal 11 10 10 4" xfId="8016" xr:uid="{00000000-0005-0000-0000-00002D790000}"/>
    <cellStyle name="Normal 11 10 10 4 2" xfId="33380" xr:uid="{00000000-0005-0000-0000-00002E790000}"/>
    <cellStyle name="Normal 11 10 10 5" xfId="33381" xr:uid="{00000000-0005-0000-0000-00002F790000}"/>
    <cellStyle name="Normal 11 10 10_REKAP IBT" xfId="18376" xr:uid="{00000000-0005-0000-0000-000030790000}"/>
    <cellStyle name="Normal 11 10 11" xfId="17010" xr:uid="{00000000-0005-0000-0000-000031790000}"/>
    <cellStyle name="Normal 11 10 11 2" xfId="31908" xr:uid="{00000000-0005-0000-0000-000032790000}"/>
    <cellStyle name="Normal 11 10 11 2 2" xfId="30261" xr:uid="{00000000-0005-0000-0000-000033790000}"/>
    <cellStyle name="Normal 11 10 11 2 2 2" xfId="6460" xr:uid="{00000000-0005-0000-0000-000034790000}"/>
    <cellStyle name="Normal 11 10 11 2 3" xfId="24683" xr:uid="{00000000-0005-0000-0000-000035790000}"/>
    <cellStyle name="Normal 11 10 11 2_REKAP IBT" xfId="28633" xr:uid="{00000000-0005-0000-0000-000036790000}"/>
    <cellStyle name="Normal 11 10 11 3" xfId="33382" xr:uid="{00000000-0005-0000-0000-000037790000}"/>
    <cellStyle name="Normal 11 10 11 3 2" xfId="15112" xr:uid="{00000000-0005-0000-0000-000038790000}"/>
    <cellStyle name="Normal 11 10 11 3 2 2" xfId="6633" xr:uid="{00000000-0005-0000-0000-000039790000}"/>
    <cellStyle name="Normal 11 10 11 3 3" xfId="15125" xr:uid="{00000000-0005-0000-0000-00003A790000}"/>
    <cellStyle name="Normal 11 10 11 3_REKAP IBT" xfId="25551" xr:uid="{00000000-0005-0000-0000-00003B790000}"/>
    <cellStyle name="Normal 11 10 11 4" xfId="33383" xr:uid="{00000000-0005-0000-0000-00003C790000}"/>
    <cellStyle name="Normal 11 10 11 4 2" xfId="15677" xr:uid="{00000000-0005-0000-0000-00003D790000}"/>
    <cellStyle name="Normal 11 10 11 5" xfId="33384" xr:uid="{00000000-0005-0000-0000-00003E790000}"/>
    <cellStyle name="Normal 11 10 11_REKAP IBT" xfId="32371" xr:uid="{00000000-0005-0000-0000-00003F790000}"/>
    <cellStyle name="Normal 11 10 12" xfId="10523" xr:uid="{00000000-0005-0000-0000-000040790000}"/>
    <cellStyle name="Normal 11 10 12 2" xfId="10526" xr:uid="{00000000-0005-0000-0000-000041790000}"/>
    <cellStyle name="Normal 11 10 12 2 2" xfId="16925" xr:uid="{00000000-0005-0000-0000-000042790000}"/>
    <cellStyle name="Normal 11 10 12 3" xfId="7853" xr:uid="{00000000-0005-0000-0000-000043790000}"/>
    <cellStyle name="Normal 11 10 12_REKAP IBT" xfId="11377" xr:uid="{00000000-0005-0000-0000-000044790000}"/>
    <cellStyle name="Normal 11 10 13" xfId="10530" xr:uid="{00000000-0005-0000-0000-000045790000}"/>
    <cellStyle name="Normal 11 10 13 2" xfId="21550" xr:uid="{00000000-0005-0000-0000-000046790000}"/>
    <cellStyle name="Normal 11 10 13 2 2" xfId="30925" xr:uid="{00000000-0005-0000-0000-000047790000}"/>
    <cellStyle name="Normal 11 10 13 3" xfId="33385" xr:uid="{00000000-0005-0000-0000-000048790000}"/>
    <cellStyle name="Normal 11 10 13_REKAP IBT" xfId="33386" xr:uid="{00000000-0005-0000-0000-000049790000}"/>
    <cellStyle name="Normal 11 10 14" xfId="10533" xr:uid="{00000000-0005-0000-0000-00004A790000}"/>
    <cellStyle name="Normal 11 10 14 2" xfId="33387" xr:uid="{00000000-0005-0000-0000-00004B790000}"/>
    <cellStyle name="Normal 11 10 15" xfId="10539" xr:uid="{00000000-0005-0000-0000-00004C790000}"/>
    <cellStyle name="Normal 11 10 2" xfId="10967" xr:uid="{00000000-0005-0000-0000-00004D790000}"/>
    <cellStyle name="Normal 11 10 2 2" xfId="10969" xr:uid="{00000000-0005-0000-0000-00004E790000}"/>
    <cellStyle name="Normal 11 10 2 2 2" xfId="16201" xr:uid="{00000000-0005-0000-0000-00004F790000}"/>
    <cellStyle name="Normal 11 10 2 2 2 2" xfId="26328" xr:uid="{00000000-0005-0000-0000-000050790000}"/>
    <cellStyle name="Normal 11 10 2 2 3" xfId="33388" xr:uid="{00000000-0005-0000-0000-000051790000}"/>
    <cellStyle name="Normal 11 10 2 2_REKAP IBT" xfId="33389" xr:uid="{00000000-0005-0000-0000-000052790000}"/>
    <cellStyle name="Normal 11 10 2 3" xfId="14371" xr:uid="{00000000-0005-0000-0000-000053790000}"/>
    <cellStyle name="Normal 11 10 2 3 2" xfId="16217" xr:uid="{00000000-0005-0000-0000-000054790000}"/>
    <cellStyle name="Normal 11 10 2 3 2 2" xfId="22797" xr:uid="{00000000-0005-0000-0000-000055790000}"/>
    <cellStyle name="Normal 11 10 2 3 3" xfId="22807" xr:uid="{00000000-0005-0000-0000-000056790000}"/>
    <cellStyle name="Normal 11 10 2 3_REKAP IBT" xfId="33390" xr:uid="{00000000-0005-0000-0000-000057790000}"/>
    <cellStyle name="Normal 11 10 2 4" xfId="14681" xr:uid="{00000000-0005-0000-0000-000058790000}"/>
    <cellStyle name="Normal 11 10 2 4 2" xfId="16239" xr:uid="{00000000-0005-0000-0000-000059790000}"/>
    <cellStyle name="Normal 11 10 2 5" xfId="33391" xr:uid="{00000000-0005-0000-0000-00005A790000}"/>
    <cellStyle name="Normal 11 10 2_REKAP IBT" xfId="33392" xr:uid="{00000000-0005-0000-0000-00005B790000}"/>
    <cellStyle name="Normal 11 10 3" xfId="10972" xr:uid="{00000000-0005-0000-0000-00005C790000}"/>
    <cellStyle name="Normal 11 10 3 2" xfId="31603" xr:uid="{00000000-0005-0000-0000-00005D790000}"/>
    <cellStyle name="Normal 11 10 3 2 2" xfId="16631" xr:uid="{00000000-0005-0000-0000-00005E790000}"/>
    <cellStyle name="Normal 11 10 3 2 2 2" xfId="33393" xr:uid="{00000000-0005-0000-0000-00005F790000}"/>
    <cellStyle name="Normal 11 10 3 2 3" xfId="32573" xr:uid="{00000000-0005-0000-0000-000060790000}"/>
    <cellStyle name="Normal 11 10 3 2_REKAP IBT" xfId="14678" xr:uid="{00000000-0005-0000-0000-000061790000}"/>
    <cellStyle name="Normal 11 10 3 3" xfId="33394" xr:uid="{00000000-0005-0000-0000-000062790000}"/>
    <cellStyle name="Normal 11 10 3 3 2" xfId="16647" xr:uid="{00000000-0005-0000-0000-000063790000}"/>
    <cellStyle name="Normal 11 10 3 3 2 2" xfId="33395" xr:uid="{00000000-0005-0000-0000-000064790000}"/>
    <cellStyle name="Normal 11 10 3 3 3" xfId="33396" xr:uid="{00000000-0005-0000-0000-000065790000}"/>
    <cellStyle name="Normal 11 10 3 3_REKAP IBT" xfId="22818" xr:uid="{00000000-0005-0000-0000-000066790000}"/>
    <cellStyle name="Normal 11 10 3 4" xfId="10394" xr:uid="{00000000-0005-0000-0000-000067790000}"/>
    <cellStyle name="Normal 11 10 3 4 2" xfId="16662" xr:uid="{00000000-0005-0000-0000-000068790000}"/>
    <cellStyle name="Normal 11 10 3 5" xfId="33397" xr:uid="{00000000-0005-0000-0000-000069790000}"/>
    <cellStyle name="Normal 11 10 3_REKAP IBT" xfId="904" xr:uid="{00000000-0005-0000-0000-00006A790000}"/>
    <cellStyle name="Normal 11 10 4" xfId="10975" xr:uid="{00000000-0005-0000-0000-00006B790000}"/>
    <cellStyle name="Normal 11 10 4 2" xfId="33398" xr:uid="{00000000-0005-0000-0000-00006C790000}"/>
    <cellStyle name="Normal 11 10 4 2 2" xfId="20490" xr:uid="{00000000-0005-0000-0000-00006D790000}"/>
    <cellStyle name="Normal 11 10 4 2 2 2" xfId="16714" xr:uid="{00000000-0005-0000-0000-00006E790000}"/>
    <cellStyle name="Normal 11 10 4 2 3" xfId="20493" xr:uid="{00000000-0005-0000-0000-00006F790000}"/>
    <cellStyle name="Normal 11 10 4 2_REKAP IBT" xfId="33399" xr:uid="{00000000-0005-0000-0000-000070790000}"/>
    <cellStyle name="Normal 11 10 4 3" xfId="33402" xr:uid="{00000000-0005-0000-0000-000071790000}"/>
    <cellStyle name="Normal 11 10 4 3 2" xfId="20502" xr:uid="{00000000-0005-0000-0000-000072790000}"/>
    <cellStyle name="Normal 11 10 4 3 2 2" xfId="14436" xr:uid="{00000000-0005-0000-0000-000073790000}"/>
    <cellStyle name="Normal 11 10 4 3 3" xfId="20505" xr:uid="{00000000-0005-0000-0000-000074790000}"/>
    <cellStyle name="Normal 11 10 4 3_REKAP IBT" xfId="21407" xr:uid="{00000000-0005-0000-0000-000075790000}"/>
    <cellStyle name="Normal 11 10 4 4" xfId="33403" xr:uid="{00000000-0005-0000-0000-000076790000}"/>
    <cellStyle name="Normal 11 10 4 4 2" xfId="20519" xr:uid="{00000000-0005-0000-0000-000077790000}"/>
    <cellStyle name="Normal 11 10 4 5" xfId="33404" xr:uid="{00000000-0005-0000-0000-000078790000}"/>
    <cellStyle name="Normal 11 10 4_REKAP IBT" xfId="33405" xr:uid="{00000000-0005-0000-0000-000079790000}"/>
    <cellStyle name="Normal 11 10 5" xfId="10979" xr:uid="{00000000-0005-0000-0000-00007A790000}"/>
    <cellStyle name="Normal 11 10 5 2" xfId="33406" xr:uid="{00000000-0005-0000-0000-00007B790000}"/>
    <cellStyle name="Normal 11 10 5 2 2" xfId="33407" xr:uid="{00000000-0005-0000-0000-00007C790000}"/>
    <cellStyle name="Normal 11 10 5 2 2 2" xfId="33408" xr:uid="{00000000-0005-0000-0000-00007D790000}"/>
    <cellStyle name="Normal 11 10 5 2 3" xfId="33409" xr:uid="{00000000-0005-0000-0000-00007E790000}"/>
    <cellStyle name="Normal 11 10 5 2_REKAP IBT" xfId="33410" xr:uid="{00000000-0005-0000-0000-00007F790000}"/>
    <cellStyle name="Normal 11 10 5 3" xfId="33411" xr:uid="{00000000-0005-0000-0000-000080790000}"/>
    <cellStyle name="Normal 11 10 5 3 2" xfId="33412" xr:uid="{00000000-0005-0000-0000-000081790000}"/>
    <cellStyle name="Normal 11 10 5 3 2 2" xfId="33413" xr:uid="{00000000-0005-0000-0000-000082790000}"/>
    <cellStyle name="Normal 11 10 5 3 3" xfId="33414" xr:uid="{00000000-0005-0000-0000-000083790000}"/>
    <cellStyle name="Normal 11 10 5 3_REKAP IBT" xfId="27807" xr:uid="{00000000-0005-0000-0000-000084790000}"/>
    <cellStyle name="Normal 11 10 5 4" xfId="33415" xr:uid="{00000000-0005-0000-0000-000085790000}"/>
    <cellStyle name="Normal 11 10 5 4 2" xfId="33416" xr:uid="{00000000-0005-0000-0000-000086790000}"/>
    <cellStyle name="Normal 11 10 5 5" xfId="33417" xr:uid="{00000000-0005-0000-0000-000087790000}"/>
    <cellStyle name="Normal 11 10 5_REKAP IBT" xfId="24220" xr:uid="{00000000-0005-0000-0000-000088790000}"/>
    <cellStyle name="Normal 11 10 6" xfId="10983" xr:uid="{00000000-0005-0000-0000-000089790000}"/>
    <cellStyle name="Normal 11 10 6 2" xfId="28511" xr:uid="{00000000-0005-0000-0000-00008A790000}"/>
    <cellStyle name="Normal 11 10 6 2 2" xfId="8610" xr:uid="{00000000-0005-0000-0000-00008B790000}"/>
    <cellStyle name="Normal 11 10 6 2 2 2" xfId="14026" xr:uid="{00000000-0005-0000-0000-00008C790000}"/>
    <cellStyle name="Normal 11 10 6 2 3" xfId="8612" xr:uid="{00000000-0005-0000-0000-00008D790000}"/>
    <cellStyle name="Normal 11 10 6 2_REKAP IBT" xfId="32196" xr:uid="{00000000-0005-0000-0000-00008E790000}"/>
    <cellStyle name="Normal 11 10 6 3" xfId="28831" xr:uid="{00000000-0005-0000-0000-00008F790000}"/>
    <cellStyle name="Normal 11 10 6 3 2" xfId="33418" xr:uid="{00000000-0005-0000-0000-000090790000}"/>
    <cellStyle name="Normal 11 10 6 3 2 2" xfId="33419" xr:uid="{00000000-0005-0000-0000-000091790000}"/>
    <cellStyle name="Normal 11 10 6 3 3" xfId="25013" xr:uid="{00000000-0005-0000-0000-000092790000}"/>
    <cellStyle name="Normal 11 10 6 3_REKAP IBT" xfId="33420" xr:uid="{00000000-0005-0000-0000-000093790000}"/>
    <cellStyle name="Normal 11 10 6 4" xfId="33421" xr:uid="{00000000-0005-0000-0000-000094790000}"/>
    <cellStyle name="Normal 11 10 6 4 2" xfId="19478" xr:uid="{00000000-0005-0000-0000-000095790000}"/>
    <cellStyle name="Normal 11 10 6 5" xfId="33422" xr:uid="{00000000-0005-0000-0000-000096790000}"/>
    <cellStyle name="Normal 11 10 6_REKAP IBT" xfId="28784" xr:uid="{00000000-0005-0000-0000-000097790000}"/>
    <cellStyle name="Normal 11 10 7" xfId="26236" xr:uid="{00000000-0005-0000-0000-000098790000}"/>
    <cellStyle name="Normal 11 10 7 2" xfId="33423" xr:uid="{00000000-0005-0000-0000-000099790000}"/>
    <cellStyle name="Normal 11 10 7 2 2" xfId="33424" xr:uid="{00000000-0005-0000-0000-00009A790000}"/>
    <cellStyle name="Normal 11 10 7 2 2 2" xfId="33425" xr:uid="{00000000-0005-0000-0000-00009B790000}"/>
    <cellStyle name="Normal 11 10 7 2 3" xfId="33426" xr:uid="{00000000-0005-0000-0000-00009C790000}"/>
    <cellStyle name="Normal 11 10 7 2_REKAP IBT" xfId="33427" xr:uid="{00000000-0005-0000-0000-00009D790000}"/>
    <cellStyle name="Normal 11 10 7 3" xfId="33428" xr:uid="{00000000-0005-0000-0000-00009E790000}"/>
    <cellStyle name="Normal 11 10 7 3 2" xfId="33429" xr:uid="{00000000-0005-0000-0000-00009F790000}"/>
    <cellStyle name="Normal 11 10 7 3 2 2" xfId="33430" xr:uid="{00000000-0005-0000-0000-0000A0790000}"/>
    <cellStyle name="Normal 11 10 7 3 3" xfId="33431" xr:uid="{00000000-0005-0000-0000-0000A1790000}"/>
    <cellStyle name="Normal 11 10 7 3_REKAP IBT" xfId="31979" xr:uid="{00000000-0005-0000-0000-0000A2790000}"/>
    <cellStyle name="Normal 11 10 7 4" xfId="14827" xr:uid="{00000000-0005-0000-0000-0000A3790000}"/>
    <cellStyle name="Normal 11 10 7 4 2" xfId="33432" xr:uid="{00000000-0005-0000-0000-0000A4790000}"/>
    <cellStyle name="Normal 11 10 7 5" xfId="33433" xr:uid="{00000000-0005-0000-0000-0000A5790000}"/>
    <cellStyle name="Normal 11 10 7_REKAP IBT" xfId="33434" xr:uid="{00000000-0005-0000-0000-0000A6790000}"/>
    <cellStyle name="Normal 11 10 8" xfId="20322" xr:uid="{00000000-0005-0000-0000-0000A7790000}"/>
    <cellStyle name="Normal 11 10 8 2" xfId="26337" xr:uid="{00000000-0005-0000-0000-0000A8790000}"/>
    <cellStyle name="Normal 11 10 8 2 2" xfId="33435" xr:uid="{00000000-0005-0000-0000-0000A9790000}"/>
    <cellStyle name="Normal 11 10 8 2 2 2" xfId="33436" xr:uid="{00000000-0005-0000-0000-0000AA790000}"/>
    <cellStyle name="Normal 11 10 8 2 3" xfId="33437" xr:uid="{00000000-0005-0000-0000-0000AB790000}"/>
    <cellStyle name="Normal 11 10 8 2_REKAP IBT" xfId="15663" xr:uid="{00000000-0005-0000-0000-0000AC790000}"/>
    <cellStyle name="Normal 11 10 8 3" xfId="33438" xr:uid="{00000000-0005-0000-0000-0000AD790000}"/>
    <cellStyle name="Normal 11 10 8 3 2" xfId="33439" xr:uid="{00000000-0005-0000-0000-0000AE790000}"/>
    <cellStyle name="Normal 11 10 8 3 2 2" xfId="33440" xr:uid="{00000000-0005-0000-0000-0000AF790000}"/>
    <cellStyle name="Normal 11 10 8 3 3" xfId="33441" xr:uid="{00000000-0005-0000-0000-0000B0790000}"/>
    <cellStyle name="Normal 11 10 8 3_REKAP IBT" xfId="33442" xr:uid="{00000000-0005-0000-0000-0000B1790000}"/>
    <cellStyle name="Normal 11 10 8 4" xfId="24466" xr:uid="{00000000-0005-0000-0000-0000B2790000}"/>
    <cellStyle name="Normal 11 10 8 4 2" xfId="13886" xr:uid="{00000000-0005-0000-0000-0000B3790000}"/>
    <cellStyle name="Normal 11 10 8 5" xfId="33443" xr:uid="{00000000-0005-0000-0000-0000B4790000}"/>
    <cellStyle name="Normal 11 10 8_REKAP IBT" xfId="33444" xr:uid="{00000000-0005-0000-0000-0000B5790000}"/>
    <cellStyle name="Normal 11 10 9" xfId="26339" xr:uid="{00000000-0005-0000-0000-0000B6790000}"/>
    <cellStyle name="Normal 11 10 9 2" xfId="26341" xr:uid="{00000000-0005-0000-0000-0000B7790000}"/>
    <cellStyle name="Normal 11 10 9 2 2" xfId="20866" xr:uid="{00000000-0005-0000-0000-0000B8790000}"/>
    <cellStyle name="Normal 11 10 9 2 2 2" xfId="33445" xr:uid="{00000000-0005-0000-0000-0000B9790000}"/>
    <cellStyle name="Normal 11 10 9 2 3" xfId="20868" xr:uid="{00000000-0005-0000-0000-0000BA790000}"/>
    <cellStyle name="Normal 11 10 9 2_REKAP IBT" xfId="703" xr:uid="{00000000-0005-0000-0000-0000BB790000}"/>
    <cellStyle name="Normal 11 10 9 3" xfId="33446" xr:uid="{00000000-0005-0000-0000-0000BC790000}"/>
    <cellStyle name="Normal 11 10 9 3 2" xfId="20874" xr:uid="{00000000-0005-0000-0000-0000BD790000}"/>
    <cellStyle name="Normal 11 10 9 3 2 2" xfId="21798" xr:uid="{00000000-0005-0000-0000-0000BE790000}"/>
    <cellStyle name="Normal 11 10 9 3 3" xfId="20877" xr:uid="{00000000-0005-0000-0000-0000BF790000}"/>
    <cellStyle name="Normal 11 10 9 3_REKAP IBT" xfId="21677" xr:uid="{00000000-0005-0000-0000-0000C0790000}"/>
    <cellStyle name="Normal 11 10 9 4" xfId="33447" xr:uid="{00000000-0005-0000-0000-0000C1790000}"/>
    <cellStyle name="Normal 11 10 9 4 2" xfId="20883" xr:uid="{00000000-0005-0000-0000-0000C2790000}"/>
    <cellStyle name="Normal 11 10 9 5" xfId="33449" xr:uid="{00000000-0005-0000-0000-0000C3790000}"/>
    <cellStyle name="Normal 11 10 9_REKAP IBT" xfId="11259" xr:uid="{00000000-0005-0000-0000-0000C4790000}"/>
    <cellStyle name="Normal 11 10_REKAP IBT" xfId="33450" xr:uid="{00000000-0005-0000-0000-0000C5790000}"/>
    <cellStyle name="Normal 11 11" xfId="22464" xr:uid="{00000000-0005-0000-0000-0000C6790000}"/>
    <cellStyle name="Normal 11 11 10" xfId="27566" xr:uid="{00000000-0005-0000-0000-0000C7790000}"/>
    <cellStyle name="Normal 11 11 10 2" xfId="33451" xr:uid="{00000000-0005-0000-0000-0000C8790000}"/>
    <cellStyle name="Normal 11 11 10 2 2" xfId="31078" xr:uid="{00000000-0005-0000-0000-0000C9790000}"/>
    <cellStyle name="Normal 11 11 10 2 2 2" xfId="33452" xr:uid="{00000000-0005-0000-0000-0000CA790000}"/>
    <cellStyle name="Normal 11 11 10 2 3" xfId="31081" xr:uid="{00000000-0005-0000-0000-0000CB790000}"/>
    <cellStyle name="Normal 11 11 10 2_REKAP IBT" xfId="10348" xr:uid="{00000000-0005-0000-0000-0000CC790000}"/>
    <cellStyle name="Normal 11 11 10 3" xfId="33453" xr:uid="{00000000-0005-0000-0000-0000CD790000}"/>
    <cellStyle name="Normal 11 11 10 3 2" xfId="11709" xr:uid="{00000000-0005-0000-0000-0000CE790000}"/>
    <cellStyle name="Normal 11 11 10 3 2 2" xfId="33218" xr:uid="{00000000-0005-0000-0000-0000CF790000}"/>
    <cellStyle name="Normal 11 11 10 3 3" xfId="33454" xr:uid="{00000000-0005-0000-0000-0000D0790000}"/>
    <cellStyle name="Normal 11 11 10 3_REKAP IBT" xfId="33455" xr:uid="{00000000-0005-0000-0000-0000D1790000}"/>
    <cellStyle name="Normal 11 11 10 4" xfId="33456" xr:uid="{00000000-0005-0000-0000-0000D2790000}"/>
    <cellStyle name="Normal 11 11 10 4 2" xfId="33457" xr:uid="{00000000-0005-0000-0000-0000D3790000}"/>
    <cellStyle name="Normal 11 11 10 5" xfId="21" xr:uid="{00000000-0005-0000-0000-0000D4790000}"/>
    <cellStyle name="Normal 11 11 10_REKAP IBT" xfId="33458" xr:uid="{00000000-0005-0000-0000-0000D5790000}"/>
    <cellStyle name="Normal 11 11 11" xfId="17054" xr:uid="{00000000-0005-0000-0000-0000D6790000}"/>
    <cellStyle name="Normal 11 11 11 2" xfId="33459" xr:uid="{00000000-0005-0000-0000-0000D7790000}"/>
    <cellStyle name="Normal 11 11 11 2 2" xfId="33461" xr:uid="{00000000-0005-0000-0000-0000D8790000}"/>
    <cellStyle name="Normal 11 11 11 2 2 2" xfId="7263" xr:uid="{00000000-0005-0000-0000-0000D9790000}"/>
    <cellStyle name="Normal 11 11 11 2 3" xfId="33462" xr:uid="{00000000-0005-0000-0000-0000DA790000}"/>
    <cellStyle name="Normal 11 11 11 2_REKAP IBT" xfId="11559" xr:uid="{00000000-0005-0000-0000-0000DB790000}"/>
    <cellStyle name="Normal 11 11 11 3" xfId="33463" xr:uid="{00000000-0005-0000-0000-0000DC790000}"/>
    <cellStyle name="Normal 11 11 11 3 2" xfId="33464" xr:uid="{00000000-0005-0000-0000-0000DD790000}"/>
    <cellStyle name="Normal 11 11 11 3 2 2" xfId="31667" xr:uid="{00000000-0005-0000-0000-0000DE790000}"/>
    <cellStyle name="Normal 11 11 11 3 3" xfId="12807" xr:uid="{00000000-0005-0000-0000-0000DF790000}"/>
    <cellStyle name="Normal 11 11 11 3_REKAP IBT" xfId="33465" xr:uid="{00000000-0005-0000-0000-0000E0790000}"/>
    <cellStyle name="Normal 11 11 11 4" xfId="33466" xr:uid="{00000000-0005-0000-0000-0000E1790000}"/>
    <cellStyle name="Normal 11 11 11 4 2" xfId="10738" xr:uid="{00000000-0005-0000-0000-0000E2790000}"/>
    <cellStyle name="Normal 11 11 11 5" xfId="1022" xr:uid="{00000000-0005-0000-0000-0000E3790000}"/>
    <cellStyle name="Normal 11 11 11_REKAP IBT" xfId="33467" xr:uid="{00000000-0005-0000-0000-0000E4790000}"/>
    <cellStyle name="Normal 11 11 12" xfId="10672" xr:uid="{00000000-0005-0000-0000-0000E5790000}"/>
    <cellStyle name="Normal 11 11 12 2" xfId="10676" xr:uid="{00000000-0005-0000-0000-0000E6790000}"/>
    <cellStyle name="Normal 11 11 12 2 2" xfId="33468" xr:uid="{00000000-0005-0000-0000-0000E7790000}"/>
    <cellStyle name="Normal 11 11 12 3" xfId="7951" xr:uid="{00000000-0005-0000-0000-0000E8790000}"/>
    <cellStyle name="Normal 11 11 12_REKAP IBT" xfId="12426" xr:uid="{00000000-0005-0000-0000-0000E9790000}"/>
    <cellStyle name="Normal 11 11 13" xfId="10680" xr:uid="{00000000-0005-0000-0000-0000EA790000}"/>
    <cellStyle name="Normal 11 11 13 2" xfId="33469" xr:uid="{00000000-0005-0000-0000-0000EB790000}"/>
    <cellStyle name="Normal 11 11 13 2 2" xfId="18535" xr:uid="{00000000-0005-0000-0000-0000EC790000}"/>
    <cellStyle name="Normal 11 11 13 3" xfId="33470" xr:uid="{00000000-0005-0000-0000-0000ED790000}"/>
    <cellStyle name="Normal 11 11 13_REKAP IBT" xfId="24532" xr:uid="{00000000-0005-0000-0000-0000EE790000}"/>
    <cellStyle name="Normal 11 11 14" xfId="10683" xr:uid="{00000000-0005-0000-0000-0000EF790000}"/>
    <cellStyle name="Normal 11 11 14 2" xfId="33471" xr:uid="{00000000-0005-0000-0000-0000F0790000}"/>
    <cellStyle name="Normal 11 11 15" xfId="5499" xr:uid="{00000000-0005-0000-0000-0000F1790000}"/>
    <cellStyle name="Normal 11 11 2" xfId="11095" xr:uid="{00000000-0005-0000-0000-0000F2790000}"/>
    <cellStyle name="Normal 11 11 2 2" xfId="11097" xr:uid="{00000000-0005-0000-0000-0000F3790000}"/>
    <cellStyle name="Normal 11 11 2 2 2" xfId="22558" xr:uid="{00000000-0005-0000-0000-0000F4790000}"/>
    <cellStyle name="Normal 11 11 2 2 2 2" xfId="21506" xr:uid="{00000000-0005-0000-0000-0000F5790000}"/>
    <cellStyle name="Normal 11 11 2 2 3" xfId="22561" xr:uid="{00000000-0005-0000-0000-0000F6790000}"/>
    <cellStyle name="Normal 11 11 2 2_REKAP IBT" xfId="33472" xr:uid="{00000000-0005-0000-0000-0000F7790000}"/>
    <cellStyle name="Normal 11 11 2 3" xfId="22563" xr:uid="{00000000-0005-0000-0000-0000F8790000}"/>
    <cellStyle name="Normal 11 11 2 3 2" xfId="22566" xr:uid="{00000000-0005-0000-0000-0000F9790000}"/>
    <cellStyle name="Normal 11 11 2 3 2 2" xfId="28544" xr:uid="{00000000-0005-0000-0000-0000FA790000}"/>
    <cellStyle name="Normal 11 11 2 3 3" xfId="22569" xr:uid="{00000000-0005-0000-0000-0000FB790000}"/>
    <cellStyle name="Normal 11 11 2 3_REKAP IBT" xfId="16913" xr:uid="{00000000-0005-0000-0000-0000FC790000}"/>
    <cellStyle name="Normal 11 11 2 4" xfId="22572" xr:uid="{00000000-0005-0000-0000-0000FD790000}"/>
    <cellStyle name="Normal 11 11 2 4 2" xfId="22575" xr:uid="{00000000-0005-0000-0000-0000FE790000}"/>
    <cellStyle name="Normal 11 11 2 5" xfId="22581" xr:uid="{00000000-0005-0000-0000-0000FF790000}"/>
    <cellStyle name="Normal 11 11 2_REKAP IBT" xfId="13294" xr:uid="{00000000-0005-0000-0000-0000007A0000}"/>
    <cellStyle name="Normal 11 11 3" xfId="11100" xr:uid="{00000000-0005-0000-0000-0000017A0000}"/>
    <cellStyle name="Normal 11 11 3 2" xfId="22603" xr:uid="{00000000-0005-0000-0000-0000027A0000}"/>
    <cellStyle name="Normal 11 11 3 2 2" xfId="33473" xr:uid="{00000000-0005-0000-0000-0000037A0000}"/>
    <cellStyle name="Normal 11 11 3 2 2 2" xfId="33474" xr:uid="{00000000-0005-0000-0000-0000047A0000}"/>
    <cellStyle name="Normal 11 11 3 2 3" xfId="33475" xr:uid="{00000000-0005-0000-0000-0000057A0000}"/>
    <cellStyle name="Normal 11 11 3 2_REKAP IBT" xfId="33476" xr:uid="{00000000-0005-0000-0000-0000067A0000}"/>
    <cellStyle name="Normal 11 11 3 3" xfId="22606" xr:uid="{00000000-0005-0000-0000-0000077A0000}"/>
    <cellStyle name="Normal 11 11 3 3 2" xfId="30632" xr:uid="{00000000-0005-0000-0000-0000087A0000}"/>
    <cellStyle name="Normal 11 11 3 3 2 2" xfId="33477" xr:uid="{00000000-0005-0000-0000-0000097A0000}"/>
    <cellStyle name="Normal 11 11 3 3 3" xfId="33479" xr:uid="{00000000-0005-0000-0000-00000A7A0000}"/>
    <cellStyle name="Normal 11 11 3 3_REKAP IBT" xfId="33480" xr:uid="{00000000-0005-0000-0000-00000B7A0000}"/>
    <cellStyle name="Normal 11 11 3 4" xfId="22608" xr:uid="{00000000-0005-0000-0000-00000C7A0000}"/>
    <cellStyle name="Normal 11 11 3 4 2" xfId="33481" xr:uid="{00000000-0005-0000-0000-00000D7A0000}"/>
    <cellStyle name="Normal 11 11 3 5" xfId="22610" xr:uid="{00000000-0005-0000-0000-00000E7A0000}"/>
    <cellStyle name="Normal 11 11 3_REKAP IBT" xfId="33482" xr:uid="{00000000-0005-0000-0000-00000F7A0000}"/>
    <cellStyle name="Normal 11 11 4" xfId="11103" xr:uid="{00000000-0005-0000-0000-0000107A0000}"/>
    <cellStyle name="Normal 11 11 4 2" xfId="22641" xr:uid="{00000000-0005-0000-0000-0000117A0000}"/>
    <cellStyle name="Normal 11 11 4 2 2" xfId="33483" xr:uid="{00000000-0005-0000-0000-0000127A0000}"/>
    <cellStyle name="Normal 11 11 4 2 2 2" xfId="33484" xr:uid="{00000000-0005-0000-0000-0000137A0000}"/>
    <cellStyle name="Normal 11 11 4 2 3" xfId="33485" xr:uid="{00000000-0005-0000-0000-0000147A0000}"/>
    <cellStyle name="Normal 11 11 4 2_REKAP IBT" xfId="33486" xr:uid="{00000000-0005-0000-0000-0000157A0000}"/>
    <cellStyle name="Normal 11 11 4 3" xfId="22643" xr:uid="{00000000-0005-0000-0000-0000167A0000}"/>
    <cellStyle name="Normal 11 11 4 3 2" xfId="33487" xr:uid="{00000000-0005-0000-0000-0000177A0000}"/>
    <cellStyle name="Normal 11 11 4 3 2 2" xfId="30676" xr:uid="{00000000-0005-0000-0000-0000187A0000}"/>
    <cellStyle name="Normal 11 11 4 3 3" xfId="33488" xr:uid="{00000000-0005-0000-0000-0000197A0000}"/>
    <cellStyle name="Normal 11 11 4 3_REKAP IBT" xfId="9762" xr:uid="{00000000-0005-0000-0000-00001A7A0000}"/>
    <cellStyle name="Normal 11 11 4 4" xfId="22645" xr:uid="{00000000-0005-0000-0000-00001B7A0000}"/>
    <cellStyle name="Normal 11 11 4 4 2" xfId="33489" xr:uid="{00000000-0005-0000-0000-00001C7A0000}"/>
    <cellStyle name="Normal 11 11 4 5" xfId="22647" xr:uid="{00000000-0005-0000-0000-00001D7A0000}"/>
    <cellStyle name="Normal 11 11 4_REKAP IBT" xfId="19190" xr:uid="{00000000-0005-0000-0000-00001E7A0000}"/>
    <cellStyle name="Normal 11 11 5" xfId="5711" xr:uid="{00000000-0005-0000-0000-00001F7A0000}"/>
    <cellStyle name="Normal 11 11 5 2" xfId="22669" xr:uid="{00000000-0005-0000-0000-0000207A0000}"/>
    <cellStyle name="Normal 11 11 5 2 2" xfId="33490" xr:uid="{00000000-0005-0000-0000-0000217A0000}"/>
    <cellStyle name="Normal 11 11 5 2 2 2" xfId="23907" xr:uid="{00000000-0005-0000-0000-0000227A0000}"/>
    <cellStyle name="Normal 11 11 5 2 3" xfId="33491" xr:uid="{00000000-0005-0000-0000-0000237A0000}"/>
    <cellStyle name="Normal 11 11 5 2_REKAP IBT" xfId="33492" xr:uid="{00000000-0005-0000-0000-0000247A0000}"/>
    <cellStyle name="Normal 11 11 5 3" xfId="8364" xr:uid="{00000000-0005-0000-0000-0000257A0000}"/>
    <cellStyle name="Normal 11 11 5 3 2" xfId="33493" xr:uid="{00000000-0005-0000-0000-0000267A0000}"/>
    <cellStyle name="Normal 11 11 5 3 2 2" xfId="24140" xr:uid="{00000000-0005-0000-0000-0000277A0000}"/>
    <cellStyle name="Normal 11 11 5 3 3" xfId="33494" xr:uid="{00000000-0005-0000-0000-0000287A0000}"/>
    <cellStyle name="Normal 11 11 5 3_REKAP IBT" xfId="11496" xr:uid="{00000000-0005-0000-0000-0000297A0000}"/>
    <cellStyle name="Normal 11 11 5 4" xfId="22673" xr:uid="{00000000-0005-0000-0000-00002A7A0000}"/>
    <cellStyle name="Normal 11 11 5 4 2" xfId="33495" xr:uid="{00000000-0005-0000-0000-00002B7A0000}"/>
    <cellStyle name="Normal 11 11 5 5" xfId="22675" xr:uid="{00000000-0005-0000-0000-00002C7A0000}"/>
    <cellStyle name="Normal 11 11 5_REKAP IBT" xfId="33496" xr:uid="{00000000-0005-0000-0000-00002D7A0000}"/>
    <cellStyle name="Normal 11 11 6" xfId="11106" xr:uid="{00000000-0005-0000-0000-00002E7A0000}"/>
    <cellStyle name="Normal 11 11 6 2" xfId="22695" xr:uid="{00000000-0005-0000-0000-00002F7A0000}"/>
    <cellStyle name="Normal 11 11 6 2 2" xfId="33497" xr:uid="{00000000-0005-0000-0000-0000307A0000}"/>
    <cellStyle name="Normal 11 11 6 2 2 2" xfId="33498" xr:uid="{00000000-0005-0000-0000-0000317A0000}"/>
    <cellStyle name="Normal 11 11 6 2 3" xfId="33499" xr:uid="{00000000-0005-0000-0000-0000327A0000}"/>
    <cellStyle name="Normal 11 11 6 2_REKAP IBT" xfId="32353" xr:uid="{00000000-0005-0000-0000-0000337A0000}"/>
    <cellStyle name="Normal 11 11 6 3" xfId="22698" xr:uid="{00000000-0005-0000-0000-0000347A0000}"/>
    <cellStyle name="Normal 11 11 6 3 2" xfId="33500" xr:uid="{00000000-0005-0000-0000-0000357A0000}"/>
    <cellStyle name="Normal 11 11 6 3 2 2" xfId="33501" xr:uid="{00000000-0005-0000-0000-0000367A0000}"/>
    <cellStyle name="Normal 11 11 6 3 3" xfId="33502" xr:uid="{00000000-0005-0000-0000-0000377A0000}"/>
    <cellStyle name="Normal 11 11 6 3_REKAP IBT" xfId="2432" xr:uid="{00000000-0005-0000-0000-0000387A0000}"/>
    <cellStyle name="Normal 11 11 6 4" xfId="22700" xr:uid="{00000000-0005-0000-0000-0000397A0000}"/>
    <cellStyle name="Normal 11 11 6 4 2" xfId="33503" xr:uid="{00000000-0005-0000-0000-00003A7A0000}"/>
    <cellStyle name="Normal 11 11 6 5" xfId="22702" xr:uid="{00000000-0005-0000-0000-00003B7A0000}"/>
    <cellStyle name="Normal 11 11 6_REKAP IBT" xfId="6080" xr:uid="{00000000-0005-0000-0000-00003C7A0000}"/>
    <cellStyle name="Normal 11 11 7" xfId="26244" xr:uid="{00000000-0005-0000-0000-00003D7A0000}"/>
    <cellStyle name="Normal 11 11 7 2" xfId="22716" xr:uid="{00000000-0005-0000-0000-00003E7A0000}"/>
    <cellStyle name="Normal 11 11 7 2 2" xfId="33504" xr:uid="{00000000-0005-0000-0000-00003F7A0000}"/>
    <cellStyle name="Normal 11 11 7 2 2 2" xfId="30919" xr:uid="{00000000-0005-0000-0000-0000407A0000}"/>
    <cellStyle name="Normal 11 11 7 2 3" xfId="33505" xr:uid="{00000000-0005-0000-0000-0000417A0000}"/>
    <cellStyle name="Normal 11 11 7 2_REKAP IBT" xfId="33506" xr:uid="{00000000-0005-0000-0000-0000427A0000}"/>
    <cellStyle name="Normal 11 11 7 3" xfId="2091" xr:uid="{00000000-0005-0000-0000-0000437A0000}"/>
    <cellStyle name="Normal 11 11 7 3 2" xfId="29918" xr:uid="{00000000-0005-0000-0000-0000447A0000}"/>
    <cellStyle name="Normal 11 11 7 3 2 2" xfId="30959" xr:uid="{00000000-0005-0000-0000-0000457A0000}"/>
    <cellStyle name="Normal 11 11 7 3 3" xfId="33507" xr:uid="{00000000-0005-0000-0000-0000467A0000}"/>
    <cellStyle name="Normal 11 11 7 3_REKAP IBT" xfId="33508" xr:uid="{00000000-0005-0000-0000-0000477A0000}"/>
    <cellStyle name="Normal 11 11 7 4" xfId="22718" xr:uid="{00000000-0005-0000-0000-0000487A0000}"/>
    <cellStyle name="Normal 11 11 7 4 2" xfId="33509" xr:uid="{00000000-0005-0000-0000-0000497A0000}"/>
    <cellStyle name="Normal 11 11 7 5" xfId="22721" xr:uid="{00000000-0005-0000-0000-00004A7A0000}"/>
    <cellStyle name="Normal 11 11 7_REKAP IBT" xfId="26306" xr:uid="{00000000-0005-0000-0000-00004B7A0000}"/>
    <cellStyle name="Normal 11 11 8" xfId="20329" xr:uid="{00000000-0005-0000-0000-00004C7A0000}"/>
    <cellStyle name="Normal 11 11 8 2" xfId="22731" xr:uid="{00000000-0005-0000-0000-00004D7A0000}"/>
    <cellStyle name="Normal 11 11 8 2 2" xfId="33510" xr:uid="{00000000-0005-0000-0000-00004E7A0000}"/>
    <cellStyle name="Normal 11 11 8 2 2 2" xfId="12621" xr:uid="{00000000-0005-0000-0000-00004F7A0000}"/>
    <cellStyle name="Normal 11 11 8 2 3" xfId="33511" xr:uid="{00000000-0005-0000-0000-0000507A0000}"/>
    <cellStyle name="Normal 11 11 8 2_REKAP IBT" xfId="33512" xr:uid="{00000000-0005-0000-0000-0000517A0000}"/>
    <cellStyle name="Normal 11 11 8 3" xfId="22734" xr:uid="{00000000-0005-0000-0000-0000527A0000}"/>
    <cellStyle name="Normal 11 11 8 3 2" xfId="33513" xr:uid="{00000000-0005-0000-0000-0000537A0000}"/>
    <cellStyle name="Normal 11 11 8 3 2 2" xfId="33514" xr:uid="{00000000-0005-0000-0000-0000547A0000}"/>
    <cellStyle name="Normal 11 11 8 3 3" xfId="33515" xr:uid="{00000000-0005-0000-0000-0000557A0000}"/>
    <cellStyle name="Normal 11 11 8 3_REKAP IBT" xfId="33516" xr:uid="{00000000-0005-0000-0000-0000567A0000}"/>
    <cellStyle name="Normal 11 11 8 4" xfId="22736" xr:uid="{00000000-0005-0000-0000-0000577A0000}"/>
    <cellStyle name="Normal 11 11 8 4 2" xfId="33517" xr:uid="{00000000-0005-0000-0000-0000587A0000}"/>
    <cellStyle name="Normal 11 11 8 5" xfId="22738" xr:uid="{00000000-0005-0000-0000-0000597A0000}"/>
    <cellStyle name="Normal 11 11 8_REKAP IBT" xfId="33518" xr:uid="{00000000-0005-0000-0000-00005A7A0000}"/>
    <cellStyle name="Normal 11 11 9" xfId="26344" xr:uid="{00000000-0005-0000-0000-00005B7A0000}"/>
    <cellStyle name="Normal 11 11 9 2" xfId="26346" xr:uid="{00000000-0005-0000-0000-00005C7A0000}"/>
    <cellStyle name="Normal 11 11 9 2 2" xfId="33519" xr:uid="{00000000-0005-0000-0000-00005D7A0000}"/>
    <cellStyle name="Normal 11 11 9 2 2 2" xfId="20036" xr:uid="{00000000-0005-0000-0000-00005E7A0000}"/>
    <cellStyle name="Normal 11 11 9 2 3" xfId="33520" xr:uid="{00000000-0005-0000-0000-00005F7A0000}"/>
    <cellStyle name="Normal 11 11 9 2_REKAP IBT" xfId="31800" xr:uid="{00000000-0005-0000-0000-0000607A0000}"/>
    <cellStyle name="Normal 11 11 9 3" xfId="33521" xr:uid="{00000000-0005-0000-0000-0000617A0000}"/>
    <cellStyle name="Normal 11 11 9 3 2" xfId="33522" xr:uid="{00000000-0005-0000-0000-0000627A0000}"/>
    <cellStyle name="Normal 11 11 9 3 2 2" xfId="33523" xr:uid="{00000000-0005-0000-0000-0000637A0000}"/>
    <cellStyle name="Normal 11 11 9 3 3" xfId="33524" xr:uid="{00000000-0005-0000-0000-0000647A0000}"/>
    <cellStyle name="Normal 11 11 9 3_REKAP IBT" xfId="22774" xr:uid="{00000000-0005-0000-0000-0000657A0000}"/>
    <cellStyle name="Normal 11 11 9 4" xfId="33525" xr:uid="{00000000-0005-0000-0000-0000667A0000}"/>
    <cellStyle name="Normal 11 11 9 4 2" xfId="33526" xr:uid="{00000000-0005-0000-0000-0000677A0000}"/>
    <cellStyle name="Normal 11 11 9 5" xfId="33527" xr:uid="{00000000-0005-0000-0000-0000687A0000}"/>
    <cellStyle name="Normal 11 11 9_REKAP IBT" xfId="32843" xr:uid="{00000000-0005-0000-0000-0000697A0000}"/>
    <cellStyle name="Normal 11 11_REKAP IBT" xfId="33528" xr:uid="{00000000-0005-0000-0000-00006A7A0000}"/>
    <cellStyle name="Normal 11 12" xfId="22466" xr:uid="{00000000-0005-0000-0000-00006B7A0000}"/>
    <cellStyle name="Normal 11 12 10" xfId="33529" xr:uid="{00000000-0005-0000-0000-00006C7A0000}"/>
    <cellStyle name="Normal 11 12 10 2" xfId="33530" xr:uid="{00000000-0005-0000-0000-00006D7A0000}"/>
    <cellStyle name="Normal 11 12 10 2 2" xfId="33531" xr:uid="{00000000-0005-0000-0000-00006E7A0000}"/>
    <cellStyle name="Normal 11 12 10 2 2 2" xfId="17749" xr:uid="{00000000-0005-0000-0000-00006F7A0000}"/>
    <cellStyle name="Normal 11 12 10 2 3" xfId="33532" xr:uid="{00000000-0005-0000-0000-0000707A0000}"/>
    <cellStyle name="Normal 11 12 10 2_REKAP IBT" xfId="33533" xr:uid="{00000000-0005-0000-0000-0000717A0000}"/>
    <cellStyle name="Normal 11 12 10 3" xfId="33534" xr:uid="{00000000-0005-0000-0000-0000727A0000}"/>
    <cellStyle name="Normal 11 12 10 3 2" xfId="17639" xr:uid="{00000000-0005-0000-0000-0000737A0000}"/>
    <cellStyle name="Normal 11 12 10 3 2 2" xfId="33535" xr:uid="{00000000-0005-0000-0000-0000747A0000}"/>
    <cellStyle name="Normal 11 12 10 3 3" xfId="24817" xr:uid="{00000000-0005-0000-0000-0000757A0000}"/>
    <cellStyle name="Normal 11 12 10 3_REKAP IBT" xfId="33536" xr:uid="{00000000-0005-0000-0000-0000767A0000}"/>
    <cellStyle name="Normal 11 12 10 4" xfId="10365" xr:uid="{00000000-0005-0000-0000-0000777A0000}"/>
    <cellStyle name="Normal 11 12 10 4 2" xfId="17686" xr:uid="{00000000-0005-0000-0000-0000787A0000}"/>
    <cellStyle name="Normal 11 12 10 5" xfId="33537" xr:uid="{00000000-0005-0000-0000-0000797A0000}"/>
    <cellStyle name="Normal 11 12 10_REKAP IBT" xfId="33538" xr:uid="{00000000-0005-0000-0000-00007A7A0000}"/>
    <cellStyle name="Normal 11 12 11" xfId="17090" xr:uid="{00000000-0005-0000-0000-00007B7A0000}"/>
    <cellStyle name="Normal 11 12 11 2" xfId="33539" xr:uid="{00000000-0005-0000-0000-00007C7A0000}"/>
    <cellStyle name="Normal 11 12 11 2 2" xfId="33540" xr:uid="{00000000-0005-0000-0000-00007D7A0000}"/>
    <cellStyle name="Normal 11 12 11 2 2 2" xfId="31097" xr:uid="{00000000-0005-0000-0000-00007E7A0000}"/>
    <cellStyle name="Normal 11 12 11 2 3" xfId="31528" xr:uid="{00000000-0005-0000-0000-00007F7A0000}"/>
    <cellStyle name="Normal 11 12 11 2_REKAP IBT" xfId="21936" xr:uid="{00000000-0005-0000-0000-0000807A0000}"/>
    <cellStyle name="Normal 11 12 11 3" xfId="33541" xr:uid="{00000000-0005-0000-0000-0000817A0000}"/>
    <cellStyle name="Normal 11 12 11 3 2" xfId="17947" xr:uid="{00000000-0005-0000-0000-0000827A0000}"/>
    <cellStyle name="Normal 11 12 11 3 2 2" xfId="33542" xr:uid="{00000000-0005-0000-0000-0000837A0000}"/>
    <cellStyle name="Normal 11 12 11 3 3" xfId="28937" xr:uid="{00000000-0005-0000-0000-0000847A0000}"/>
    <cellStyle name="Normal 11 12 11 3_REKAP IBT" xfId="33543" xr:uid="{00000000-0005-0000-0000-0000857A0000}"/>
    <cellStyle name="Normal 11 12 11 4" xfId="33544" xr:uid="{00000000-0005-0000-0000-0000867A0000}"/>
    <cellStyle name="Normal 11 12 11 4 2" xfId="17977" xr:uid="{00000000-0005-0000-0000-0000877A0000}"/>
    <cellStyle name="Normal 11 12 11 5" xfId="30928" xr:uid="{00000000-0005-0000-0000-0000887A0000}"/>
    <cellStyle name="Normal 11 12 11_REKAP IBT" xfId="33545" xr:uid="{00000000-0005-0000-0000-0000897A0000}"/>
    <cellStyle name="Normal 11 12 12" xfId="10778" xr:uid="{00000000-0005-0000-0000-00008A7A0000}"/>
    <cellStyle name="Normal 11 12 12 2" xfId="10781" xr:uid="{00000000-0005-0000-0000-00008B7A0000}"/>
    <cellStyle name="Normal 11 12 12 2 2" xfId="2782" xr:uid="{00000000-0005-0000-0000-00008C7A0000}"/>
    <cellStyle name="Normal 11 12 12 3" xfId="8048" xr:uid="{00000000-0005-0000-0000-00008D7A0000}"/>
    <cellStyle name="Normal 11 12 12_REKAP IBT" xfId="26793" xr:uid="{00000000-0005-0000-0000-00008E7A0000}"/>
    <cellStyle name="Normal 11 12 13" xfId="10785" xr:uid="{00000000-0005-0000-0000-00008F7A0000}"/>
    <cellStyle name="Normal 11 12 13 2" xfId="33546" xr:uid="{00000000-0005-0000-0000-0000907A0000}"/>
    <cellStyle name="Normal 11 12 13 2 2" xfId="33547" xr:uid="{00000000-0005-0000-0000-0000917A0000}"/>
    <cellStyle name="Normal 11 12 13 3" xfId="33548" xr:uid="{00000000-0005-0000-0000-0000927A0000}"/>
    <cellStyle name="Normal 11 12 13_REKAP IBT" xfId="33549" xr:uid="{00000000-0005-0000-0000-0000937A0000}"/>
    <cellStyle name="Normal 11 12 14" xfId="10789" xr:uid="{00000000-0005-0000-0000-0000947A0000}"/>
    <cellStyle name="Normal 11 12 14 2" xfId="33550" xr:uid="{00000000-0005-0000-0000-0000957A0000}"/>
    <cellStyle name="Normal 11 12 15" xfId="10792" xr:uid="{00000000-0005-0000-0000-0000967A0000}"/>
    <cellStyle name="Normal 11 12 2" xfId="11228" xr:uid="{00000000-0005-0000-0000-0000977A0000}"/>
    <cellStyle name="Normal 11 12 2 2" xfId="11230" xr:uid="{00000000-0005-0000-0000-0000987A0000}"/>
    <cellStyle name="Normal 11 12 2 2 2" xfId="33551" xr:uid="{00000000-0005-0000-0000-0000997A0000}"/>
    <cellStyle name="Normal 11 12 2 2 2 2" xfId="14452" xr:uid="{00000000-0005-0000-0000-00009A7A0000}"/>
    <cellStyle name="Normal 11 12 2 2 3" xfId="33552" xr:uid="{00000000-0005-0000-0000-00009B7A0000}"/>
    <cellStyle name="Normal 11 12 2 2_REKAP IBT" xfId="10631" xr:uid="{00000000-0005-0000-0000-00009C7A0000}"/>
    <cellStyle name="Normal 11 12 2 3" xfId="2741" xr:uid="{00000000-0005-0000-0000-00009D7A0000}"/>
    <cellStyle name="Normal 11 12 2 3 2" xfId="33553" xr:uid="{00000000-0005-0000-0000-00009E7A0000}"/>
    <cellStyle name="Normal 11 12 2 3 2 2" xfId="15321" xr:uid="{00000000-0005-0000-0000-00009F7A0000}"/>
    <cellStyle name="Normal 11 12 2 3 3" xfId="26997" xr:uid="{00000000-0005-0000-0000-0000A07A0000}"/>
    <cellStyle name="Normal 11 12 2 3_REKAP IBT" xfId="33554" xr:uid="{00000000-0005-0000-0000-0000A17A0000}"/>
    <cellStyle name="Normal 11 12 2 4" xfId="27770" xr:uid="{00000000-0005-0000-0000-0000A27A0000}"/>
    <cellStyle name="Normal 11 12 2 4 2" xfId="33555" xr:uid="{00000000-0005-0000-0000-0000A37A0000}"/>
    <cellStyle name="Normal 11 12 2 5" xfId="33556" xr:uid="{00000000-0005-0000-0000-0000A47A0000}"/>
    <cellStyle name="Normal 11 12 2_REKAP IBT" xfId="33557" xr:uid="{00000000-0005-0000-0000-0000A57A0000}"/>
    <cellStyle name="Normal 11 12 3" xfId="4110" xr:uid="{00000000-0005-0000-0000-0000A67A0000}"/>
    <cellStyle name="Normal 11 12 3 2" xfId="4116" xr:uid="{00000000-0005-0000-0000-0000A77A0000}"/>
    <cellStyle name="Normal 11 12 3 2 2" xfId="33558" xr:uid="{00000000-0005-0000-0000-0000A87A0000}"/>
    <cellStyle name="Normal 11 12 3 2 2 2" xfId="23458" xr:uid="{00000000-0005-0000-0000-0000A97A0000}"/>
    <cellStyle name="Normal 11 12 3 2 3" xfId="23464" xr:uid="{00000000-0005-0000-0000-0000AA7A0000}"/>
    <cellStyle name="Normal 11 12 3 2_REKAP IBT" xfId="33561" xr:uid="{00000000-0005-0000-0000-0000AB7A0000}"/>
    <cellStyle name="Normal 11 12 3 3" xfId="33562" xr:uid="{00000000-0005-0000-0000-0000AC7A0000}"/>
    <cellStyle name="Normal 11 12 3 3 2" xfId="7819" xr:uid="{00000000-0005-0000-0000-0000AD7A0000}"/>
    <cellStyle name="Normal 11 12 3 3 2 2" xfId="23257" xr:uid="{00000000-0005-0000-0000-0000AE7A0000}"/>
    <cellStyle name="Normal 11 12 3 3 3" xfId="7822" xr:uid="{00000000-0005-0000-0000-0000AF7A0000}"/>
    <cellStyle name="Normal 11 12 3 3_REKAP IBT" xfId="33563" xr:uid="{00000000-0005-0000-0000-0000B07A0000}"/>
    <cellStyle name="Normal 11 12 3 4" xfId="33564" xr:uid="{00000000-0005-0000-0000-0000B17A0000}"/>
    <cellStyle name="Normal 11 12 3 4 2" xfId="33565" xr:uid="{00000000-0005-0000-0000-0000B27A0000}"/>
    <cellStyle name="Normal 11 12 3 5" xfId="33566" xr:uid="{00000000-0005-0000-0000-0000B37A0000}"/>
    <cellStyle name="Normal 11 12 3_REKAP IBT" xfId="33567" xr:uid="{00000000-0005-0000-0000-0000B47A0000}"/>
    <cellStyle name="Normal 11 12 4" xfId="4120" xr:uid="{00000000-0005-0000-0000-0000B57A0000}"/>
    <cellStyle name="Normal 11 12 4 2" xfId="19630" xr:uid="{00000000-0005-0000-0000-0000B67A0000}"/>
    <cellStyle name="Normal 11 12 4 2 2" xfId="835" xr:uid="{00000000-0005-0000-0000-0000B77A0000}"/>
    <cellStyle name="Normal 11 12 4 2 2 2" xfId="1357" xr:uid="{00000000-0005-0000-0000-0000B87A0000}"/>
    <cellStyle name="Normal 11 12 4 2 3" xfId="438" xr:uid="{00000000-0005-0000-0000-0000B97A0000}"/>
    <cellStyle name="Normal 11 12 4 2_REKAP IBT" xfId="2790" xr:uid="{00000000-0005-0000-0000-0000BA7A0000}"/>
    <cellStyle name="Normal 11 12 4 3" xfId="23087" xr:uid="{00000000-0005-0000-0000-0000BB7A0000}"/>
    <cellStyle name="Normal 11 12 4 3 2" xfId="33568" xr:uid="{00000000-0005-0000-0000-0000BC7A0000}"/>
    <cellStyle name="Normal 11 12 4 3 2 2" xfId="24573" xr:uid="{00000000-0005-0000-0000-0000BD7A0000}"/>
    <cellStyle name="Normal 11 12 4 3 3" xfId="33569" xr:uid="{00000000-0005-0000-0000-0000BE7A0000}"/>
    <cellStyle name="Normal 11 12 4 3_REKAP IBT" xfId="7295" xr:uid="{00000000-0005-0000-0000-0000BF7A0000}"/>
    <cellStyle name="Normal 11 12 4 4" xfId="33570" xr:uid="{00000000-0005-0000-0000-0000C07A0000}"/>
    <cellStyle name="Normal 11 12 4 4 2" xfId="32237" xr:uid="{00000000-0005-0000-0000-0000C17A0000}"/>
    <cellStyle name="Normal 11 12 4 5" xfId="33571" xr:uid="{00000000-0005-0000-0000-0000C27A0000}"/>
    <cellStyle name="Normal 11 12 4_REKAP IBT" xfId="33572" xr:uid="{00000000-0005-0000-0000-0000C37A0000}"/>
    <cellStyle name="Normal 11 12 5" xfId="11232" xr:uid="{00000000-0005-0000-0000-0000C47A0000}"/>
    <cellStyle name="Normal 11 12 5 2" xfId="33573" xr:uid="{00000000-0005-0000-0000-0000C57A0000}"/>
    <cellStyle name="Normal 11 12 5 2 2" xfId="5013" xr:uid="{00000000-0005-0000-0000-0000C67A0000}"/>
    <cellStyle name="Normal 11 12 5 2 2 2" xfId="5016" xr:uid="{00000000-0005-0000-0000-0000C77A0000}"/>
    <cellStyle name="Normal 11 12 5 2 3" xfId="5045" xr:uid="{00000000-0005-0000-0000-0000C87A0000}"/>
    <cellStyle name="Normal 11 12 5 2_REKAP IBT" xfId="2718" xr:uid="{00000000-0005-0000-0000-0000C97A0000}"/>
    <cellStyle name="Normal 11 12 5 3" xfId="8577" xr:uid="{00000000-0005-0000-0000-0000CA7A0000}"/>
    <cellStyle name="Normal 11 12 5 3 2" xfId="33574" xr:uid="{00000000-0005-0000-0000-0000CB7A0000}"/>
    <cellStyle name="Normal 11 12 5 3 2 2" xfId="33575" xr:uid="{00000000-0005-0000-0000-0000CC7A0000}"/>
    <cellStyle name="Normal 11 12 5 3 3" xfId="33576" xr:uid="{00000000-0005-0000-0000-0000CD7A0000}"/>
    <cellStyle name="Normal 11 12 5 3_REKAP IBT" xfId="33577" xr:uid="{00000000-0005-0000-0000-0000CE7A0000}"/>
    <cellStyle name="Normal 11 12 5 4" xfId="33578" xr:uid="{00000000-0005-0000-0000-0000CF7A0000}"/>
    <cellStyle name="Normal 11 12 5 4 2" xfId="33579" xr:uid="{00000000-0005-0000-0000-0000D07A0000}"/>
    <cellStyle name="Normal 11 12 5 5" xfId="33580" xr:uid="{00000000-0005-0000-0000-0000D17A0000}"/>
    <cellStyle name="Normal 11 12 5_REKAP IBT" xfId="2290" xr:uid="{00000000-0005-0000-0000-0000D27A0000}"/>
    <cellStyle name="Normal 11 12 6" xfId="11234" xr:uid="{00000000-0005-0000-0000-0000D37A0000}"/>
    <cellStyle name="Normal 11 12 6 2" xfId="33581" xr:uid="{00000000-0005-0000-0000-0000D47A0000}"/>
    <cellStyle name="Normal 11 12 6 2 2" xfId="33582" xr:uid="{00000000-0005-0000-0000-0000D57A0000}"/>
    <cellStyle name="Normal 11 12 6 2 2 2" xfId="20551" xr:uid="{00000000-0005-0000-0000-0000D67A0000}"/>
    <cellStyle name="Normal 11 12 6 2 3" xfId="33583" xr:uid="{00000000-0005-0000-0000-0000D77A0000}"/>
    <cellStyle name="Normal 11 12 6 2_REKAP IBT" xfId="33585" xr:uid="{00000000-0005-0000-0000-0000D87A0000}"/>
    <cellStyle name="Normal 11 12 6 3" xfId="32840" xr:uid="{00000000-0005-0000-0000-0000D97A0000}"/>
    <cellStyle name="Normal 11 12 6 3 2" xfId="2766" xr:uid="{00000000-0005-0000-0000-0000DA7A0000}"/>
    <cellStyle name="Normal 11 12 6 3 2 2" xfId="33584" xr:uid="{00000000-0005-0000-0000-0000DB7A0000}"/>
    <cellStyle name="Normal 11 12 6 3 3" xfId="33586" xr:uid="{00000000-0005-0000-0000-0000DC7A0000}"/>
    <cellStyle name="Normal 11 12 6 3_REKAP IBT" xfId="12483" xr:uid="{00000000-0005-0000-0000-0000DD7A0000}"/>
    <cellStyle name="Normal 11 12 6 4" xfId="33587" xr:uid="{00000000-0005-0000-0000-0000DE7A0000}"/>
    <cellStyle name="Normal 11 12 6 4 2" xfId="20601" xr:uid="{00000000-0005-0000-0000-0000DF7A0000}"/>
    <cellStyle name="Normal 11 12 6 5" xfId="33588" xr:uid="{00000000-0005-0000-0000-0000E07A0000}"/>
    <cellStyle name="Normal 11 12 6_REKAP IBT" xfId="33589" xr:uid="{00000000-0005-0000-0000-0000E17A0000}"/>
    <cellStyle name="Normal 11 12 7" xfId="29106" xr:uid="{00000000-0005-0000-0000-0000E27A0000}"/>
    <cellStyle name="Normal 11 12 7 2" xfId="33590" xr:uid="{00000000-0005-0000-0000-0000E37A0000}"/>
    <cellStyle name="Normal 11 12 7 2 2" xfId="33591" xr:uid="{00000000-0005-0000-0000-0000E47A0000}"/>
    <cellStyle name="Normal 11 12 7 2 2 2" xfId="19392" xr:uid="{00000000-0005-0000-0000-0000E57A0000}"/>
    <cellStyle name="Normal 11 12 7 2 3" xfId="33592" xr:uid="{00000000-0005-0000-0000-0000E67A0000}"/>
    <cellStyle name="Normal 11 12 7 2_REKAP IBT" xfId="33593" xr:uid="{00000000-0005-0000-0000-0000E77A0000}"/>
    <cellStyle name="Normal 11 12 7 3" xfId="2118" xr:uid="{00000000-0005-0000-0000-0000E87A0000}"/>
    <cellStyle name="Normal 11 12 7 3 2" xfId="21245" xr:uid="{00000000-0005-0000-0000-0000E97A0000}"/>
    <cellStyle name="Normal 11 12 7 3 2 2" xfId="33594" xr:uid="{00000000-0005-0000-0000-0000EA7A0000}"/>
    <cellStyle name="Normal 11 12 7 3 3" xfId="33595" xr:uid="{00000000-0005-0000-0000-0000EB7A0000}"/>
    <cellStyle name="Normal 11 12 7 3_REKAP IBT" xfId="23489" xr:uid="{00000000-0005-0000-0000-0000EC7A0000}"/>
    <cellStyle name="Normal 11 12 7 4" xfId="33596" xr:uid="{00000000-0005-0000-0000-0000ED7A0000}"/>
    <cellStyle name="Normal 11 12 7 4 2" xfId="33597" xr:uid="{00000000-0005-0000-0000-0000EE7A0000}"/>
    <cellStyle name="Normal 11 12 7 5" xfId="33598" xr:uid="{00000000-0005-0000-0000-0000EF7A0000}"/>
    <cellStyle name="Normal 11 12 7_REKAP IBT" xfId="1089" xr:uid="{00000000-0005-0000-0000-0000F07A0000}"/>
    <cellStyle name="Normal 11 12 8" xfId="20340" xr:uid="{00000000-0005-0000-0000-0000F17A0000}"/>
    <cellStyle name="Normal 11 12 8 2" xfId="33560" xr:uid="{00000000-0005-0000-0000-0000F27A0000}"/>
    <cellStyle name="Normal 11 12 8 2 2" xfId="33602" xr:uid="{00000000-0005-0000-0000-0000F37A0000}"/>
    <cellStyle name="Normal 11 12 8 2 2 2" xfId="11740" xr:uid="{00000000-0005-0000-0000-0000F47A0000}"/>
    <cellStyle name="Normal 11 12 8 2 3" xfId="33606" xr:uid="{00000000-0005-0000-0000-0000F57A0000}"/>
    <cellStyle name="Normal 11 12 8 2_REKAP IBT" xfId="19181" xr:uid="{00000000-0005-0000-0000-0000F67A0000}"/>
    <cellStyle name="Normal 11 12 8 3" xfId="33608" xr:uid="{00000000-0005-0000-0000-0000F77A0000}"/>
    <cellStyle name="Normal 11 12 8 3 2" xfId="8795" xr:uid="{00000000-0005-0000-0000-0000F87A0000}"/>
    <cellStyle name="Normal 11 12 8 3 2 2" xfId="33611" xr:uid="{00000000-0005-0000-0000-0000F97A0000}"/>
    <cellStyle name="Normal 11 12 8 3 3" xfId="8799" xr:uid="{00000000-0005-0000-0000-0000FA7A0000}"/>
    <cellStyle name="Normal 11 12 8 3_REKAP IBT" xfId="33612" xr:uid="{00000000-0005-0000-0000-0000FB7A0000}"/>
    <cellStyle name="Normal 11 12 8 4" xfId="33614" xr:uid="{00000000-0005-0000-0000-0000FC7A0000}"/>
    <cellStyle name="Normal 11 12 8 4 2" xfId="33617" xr:uid="{00000000-0005-0000-0000-0000FD7A0000}"/>
    <cellStyle name="Normal 11 12 8 5" xfId="33619" xr:uid="{00000000-0005-0000-0000-0000FE7A0000}"/>
    <cellStyle name="Normal 11 12 8_REKAP IBT" xfId="33620" xr:uid="{00000000-0005-0000-0000-0000FF7A0000}"/>
    <cellStyle name="Normal 11 12 9" xfId="33621" xr:uid="{00000000-0005-0000-0000-0000007B0000}"/>
    <cellStyle name="Normal 11 12 9 2" xfId="33622" xr:uid="{00000000-0005-0000-0000-0000017B0000}"/>
    <cellStyle name="Normal 11 12 9 2 2" xfId="33625" xr:uid="{00000000-0005-0000-0000-0000027B0000}"/>
    <cellStyle name="Normal 11 12 9 2 2 2" xfId="16271" xr:uid="{00000000-0005-0000-0000-0000037B0000}"/>
    <cellStyle name="Normal 11 12 9 2 3" xfId="33628" xr:uid="{00000000-0005-0000-0000-0000047B0000}"/>
    <cellStyle name="Normal 11 12 9 2_REKAP IBT" xfId="33629" xr:uid="{00000000-0005-0000-0000-0000057B0000}"/>
    <cellStyle name="Normal 11 12 9 3" xfId="33630" xr:uid="{00000000-0005-0000-0000-0000067B0000}"/>
    <cellStyle name="Normal 11 12 9 3 2" xfId="31104" xr:uid="{00000000-0005-0000-0000-0000077B0000}"/>
    <cellStyle name="Normal 11 12 9 3 2 2" xfId="31107" xr:uid="{00000000-0005-0000-0000-0000087B0000}"/>
    <cellStyle name="Normal 11 12 9 3 3" xfId="26109" xr:uid="{00000000-0005-0000-0000-0000097B0000}"/>
    <cellStyle name="Normal 11 12 9 3_REKAP IBT" xfId="2242" xr:uid="{00000000-0005-0000-0000-00000A7B0000}"/>
    <cellStyle name="Normal 11 12 9 4" xfId="33631" xr:uid="{00000000-0005-0000-0000-00000B7B0000}"/>
    <cellStyle name="Normal 11 12 9 4 2" xfId="20538" xr:uid="{00000000-0005-0000-0000-00000C7B0000}"/>
    <cellStyle name="Normal 11 12 9 5" xfId="33632" xr:uid="{00000000-0005-0000-0000-00000D7B0000}"/>
    <cellStyle name="Normal 11 12 9_REKAP IBT" xfId="18569" xr:uid="{00000000-0005-0000-0000-00000E7B0000}"/>
    <cellStyle name="Normal 11 12_REKAP IBT" xfId="33633" xr:uid="{00000000-0005-0000-0000-00000F7B0000}"/>
    <cellStyle name="Normal 11 13" xfId="33634" xr:uid="{00000000-0005-0000-0000-0000107B0000}"/>
    <cellStyle name="Normal 11 13 10" xfId="32712" xr:uid="{00000000-0005-0000-0000-0000117B0000}"/>
    <cellStyle name="Normal 11 13 10 2" xfId="32714" xr:uid="{00000000-0005-0000-0000-0000127B0000}"/>
    <cellStyle name="Normal 11 13 10 2 2" xfId="32716" xr:uid="{00000000-0005-0000-0000-0000137B0000}"/>
    <cellStyle name="Normal 11 13 10 2 2 2" xfId="32718" xr:uid="{00000000-0005-0000-0000-0000147B0000}"/>
    <cellStyle name="Normal 11 13 10 2 3" xfId="32720" xr:uid="{00000000-0005-0000-0000-0000157B0000}"/>
    <cellStyle name="Normal 11 13 10 2_REKAP IBT" xfId="1295" xr:uid="{00000000-0005-0000-0000-0000167B0000}"/>
    <cellStyle name="Normal 11 13 10 3" xfId="32722" xr:uid="{00000000-0005-0000-0000-0000177B0000}"/>
    <cellStyle name="Normal 11 13 10 3 2" xfId="32724" xr:uid="{00000000-0005-0000-0000-0000187B0000}"/>
    <cellStyle name="Normal 11 13 10 3 2 2" xfId="32726" xr:uid="{00000000-0005-0000-0000-0000197B0000}"/>
    <cellStyle name="Normal 11 13 10 3 3" xfId="32728" xr:uid="{00000000-0005-0000-0000-00001A7B0000}"/>
    <cellStyle name="Normal 11 13 10 3_REKAP IBT" xfId="32730" xr:uid="{00000000-0005-0000-0000-00001B7B0000}"/>
    <cellStyle name="Normal 11 13 10 4" xfId="32733" xr:uid="{00000000-0005-0000-0000-00001C7B0000}"/>
    <cellStyle name="Normal 11 13 10 4 2" xfId="16827" xr:uid="{00000000-0005-0000-0000-00001D7B0000}"/>
    <cellStyle name="Normal 11 13 10 5" xfId="32735" xr:uid="{00000000-0005-0000-0000-00001E7B0000}"/>
    <cellStyle name="Normal 11 13 10_REKAP IBT" xfId="2569" xr:uid="{00000000-0005-0000-0000-00001F7B0000}"/>
    <cellStyle name="Normal 11 13 11" xfId="32737" xr:uid="{00000000-0005-0000-0000-0000207B0000}"/>
    <cellStyle name="Normal 11 13 11 2" xfId="32739" xr:uid="{00000000-0005-0000-0000-0000217B0000}"/>
    <cellStyle name="Normal 11 13 11 2 2" xfId="32741" xr:uid="{00000000-0005-0000-0000-0000227B0000}"/>
    <cellStyle name="Normal 11 13 11 2 2 2" xfId="32743" xr:uid="{00000000-0005-0000-0000-0000237B0000}"/>
    <cellStyle name="Normal 11 13 11 2 3" xfId="32745" xr:uid="{00000000-0005-0000-0000-0000247B0000}"/>
    <cellStyle name="Normal 11 13 11 2_REKAP IBT" xfId="32747" xr:uid="{00000000-0005-0000-0000-0000257B0000}"/>
    <cellStyle name="Normal 11 13 11 3" xfId="32749" xr:uid="{00000000-0005-0000-0000-0000267B0000}"/>
    <cellStyle name="Normal 11 13 11 3 2" xfId="32751" xr:uid="{00000000-0005-0000-0000-0000277B0000}"/>
    <cellStyle name="Normal 11 13 11 3 2 2" xfId="13457" xr:uid="{00000000-0005-0000-0000-0000287B0000}"/>
    <cellStyle name="Normal 11 13 11 3 3" xfId="11523" xr:uid="{00000000-0005-0000-0000-0000297B0000}"/>
    <cellStyle name="Normal 11 13 11 3_REKAP IBT" xfId="32753" xr:uid="{00000000-0005-0000-0000-00002A7B0000}"/>
    <cellStyle name="Normal 11 13 11 4" xfId="32755" xr:uid="{00000000-0005-0000-0000-00002B7B0000}"/>
    <cellStyle name="Normal 11 13 11 4 2" xfId="18527" xr:uid="{00000000-0005-0000-0000-00002C7B0000}"/>
    <cellStyle name="Normal 11 13 11 5" xfId="32757" xr:uid="{00000000-0005-0000-0000-00002D7B0000}"/>
    <cellStyle name="Normal 11 13 11_REKAP IBT" xfId="29295" xr:uid="{00000000-0005-0000-0000-00002E7B0000}"/>
    <cellStyle name="Normal 11 13 12" xfId="10899" xr:uid="{00000000-0005-0000-0000-00002F7B0000}"/>
    <cellStyle name="Normal 11 13 12 2" xfId="10903" xr:uid="{00000000-0005-0000-0000-0000307B0000}"/>
    <cellStyle name="Normal 11 13 12 2 2" xfId="14557" xr:uid="{00000000-0005-0000-0000-0000317B0000}"/>
    <cellStyle name="Normal 11 13 12 3" xfId="4221" xr:uid="{00000000-0005-0000-0000-0000327B0000}"/>
    <cellStyle name="Normal 11 13 12_REKAP IBT" xfId="32762" xr:uid="{00000000-0005-0000-0000-0000337B0000}"/>
    <cellStyle name="Normal 11 13 13" xfId="10908" xr:uid="{00000000-0005-0000-0000-0000347B0000}"/>
    <cellStyle name="Normal 11 13 13 2" xfId="24514" xr:uid="{00000000-0005-0000-0000-0000357B0000}"/>
    <cellStyle name="Normal 11 13 13 2 2" xfId="32764" xr:uid="{00000000-0005-0000-0000-0000367B0000}"/>
    <cellStyle name="Normal 11 13 13 3" xfId="32768" xr:uid="{00000000-0005-0000-0000-0000377B0000}"/>
    <cellStyle name="Normal 11 13 13_REKAP IBT" xfId="17595" xr:uid="{00000000-0005-0000-0000-0000387B0000}"/>
    <cellStyle name="Normal 11 13 14" xfId="10913" xr:uid="{00000000-0005-0000-0000-0000397B0000}"/>
    <cellStyle name="Normal 11 13 14 2" xfId="24518" xr:uid="{00000000-0005-0000-0000-00003A7B0000}"/>
    <cellStyle name="Normal 11 13 15" xfId="10918" xr:uid="{00000000-0005-0000-0000-00003B7B0000}"/>
    <cellStyle name="Normal 11 13 2" xfId="11326" xr:uid="{00000000-0005-0000-0000-00003C7B0000}"/>
    <cellStyle name="Normal 11 13 2 2" xfId="10303" xr:uid="{00000000-0005-0000-0000-00003D7B0000}"/>
    <cellStyle name="Normal 11 13 2 2 2" xfId="33635" xr:uid="{00000000-0005-0000-0000-00003E7B0000}"/>
    <cellStyle name="Normal 11 13 2 2 2 2" xfId="33636" xr:uid="{00000000-0005-0000-0000-00003F7B0000}"/>
    <cellStyle name="Normal 11 13 2 2 3" xfId="33637" xr:uid="{00000000-0005-0000-0000-0000407B0000}"/>
    <cellStyle name="Normal 11 13 2 2_REKAP IBT" xfId="31466" xr:uid="{00000000-0005-0000-0000-0000417B0000}"/>
    <cellStyle name="Normal 11 13 2 3" xfId="33638" xr:uid="{00000000-0005-0000-0000-0000427B0000}"/>
    <cellStyle name="Normal 11 13 2 3 2" xfId="17617" xr:uid="{00000000-0005-0000-0000-0000437B0000}"/>
    <cellStyle name="Normal 11 13 2 3 2 2" xfId="12609" xr:uid="{00000000-0005-0000-0000-0000447B0000}"/>
    <cellStyle name="Normal 11 13 2 3 3" xfId="17620" xr:uid="{00000000-0005-0000-0000-0000457B0000}"/>
    <cellStyle name="Normal 11 13 2 3_REKAP IBT" xfId="33639" xr:uid="{00000000-0005-0000-0000-0000467B0000}"/>
    <cellStyle name="Normal 11 13 2 4" xfId="33640" xr:uid="{00000000-0005-0000-0000-0000477B0000}"/>
    <cellStyle name="Normal 11 13 2 4 2" xfId="33641" xr:uid="{00000000-0005-0000-0000-0000487B0000}"/>
    <cellStyle name="Normal 11 13 2 5" xfId="30846" xr:uid="{00000000-0005-0000-0000-0000497B0000}"/>
    <cellStyle name="Normal 11 13 2_REKAP IBT" xfId="5640" xr:uid="{00000000-0005-0000-0000-00004A7B0000}"/>
    <cellStyle name="Normal 11 13 3" xfId="4131" xr:uid="{00000000-0005-0000-0000-00004B7B0000}"/>
    <cellStyle name="Normal 11 13 3 2" xfId="1553" xr:uid="{00000000-0005-0000-0000-00004C7B0000}"/>
    <cellStyle name="Normal 11 13 3 2 2" xfId="33642" xr:uid="{00000000-0005-0000-0000-00004D7B0000}"/>
    <cellStyle name="Normal 11 13 3 2 2 2" xfId="33645" xr:uid="{00000000-0005-0000-0000-00004E7B0000}"/>
    <cellStyle name="Normal 11 13 3 2 3" xfId="33646" xr:uid="{00000000-0005-0000-0000-00004F7B0000}"/>
    <cellStyle name="Normal 11 13 3 2_REKAP IBT" xfId="26646" xr:uid="{00000000-0005-0000-0000-0000507B0000}"/>
    <cellStyle name="Normal 11 13 3 3" xfId="33648" xr:uid="{00000000-0005-0000-0000-0000517B0000}"/>
    <cellStyle name="Normal 11 13 3 3 2" xfId="33650" xr:uid="{00000000-0005-0000-0000-0000527B0000}"/>
    <cellStyle name="Normal 11 13 3 3 2 2" xfId="20026" xr:uid="{00000000-0005-0000-0000-0000537B0000}"/>
    <cellStyle name="Normal 11 13 3 3 3" xfId="33652" xr:uid="{00000000-0005-0000-0000-0000547B0000}"/>
    <cellStyle name="Normal 11 13 3 3_REKAP IBT" xfId="31489" xr:uid="{00000000-0005-0000-0000-0000557B0000}"/>
    <cellStyle name="Normal 11 13 3 4" xfId="33653" xr:uid="{00000000-0005-0000-0000-0000567B0000}"/>
    <cellStyle name="Normal 11 13 3 4 2" xfId="33654" xr:uid="{00000000-0005-0000-0000-0000577B0000}"/>
    <cellStyle name="Normal 11 13 3 5" xfId="3416" xr:uid="{00000000-0005-0000-0000-0000587B0000}"/>
    <cellStyle name="Normal 11 13 3_REKAP IBT" xfId="6858" xr:uid="{00000000-0005-0000-0000-0000597B0000}"/>
    <cellStyle name="Normal 11 13 4" xfId="1679" xr:uid="{00000000-0005-0000-0000-00005A7B0000}"/>
    <cellStyle name="Normal 11 13 4 2" xfId="32686" xr:uid="{00000000-0005-0000-0000-00005B7B0000}"/>
    <cellStyle name="Normal 11 13 4 2 2" xfId="32689" xr:uid="{00000000-0005-0000-0000-00005C7B0000}"/>
    <cellStyle name="Normal 11 13 4 2 2 2" xfId="32692" xr:uid="{00000000-0005-0000-0000-00005D7B0000}"/>
    <cellStyle name="Normal 11 13 4 2 3" xfId="32695" xr:uid="{00000000-0005-0000-0000-00005E7B0000}"/>
    <cellStyle name="Normal 11 13 4 2_REKAP IBT" xfId="5744" xr:uid="{00000000-0005-0000-0000-00005F7B0000}"/>
    <cellStyle name="Normal 11 13 4 3" xfId="32697" xr:uid="{00000000-0005-0000-0000-0000607B0000}"/>
    <cellStyle name="Normal 11 13 4 3 2" xfId="32700" xr:uid="{00000000-0005-0000-0000-0000617B0000}"/>
    <cellStyle name="Normal 11 13 4 3 2 2" xfId="32702" xr:uid="{00000000-0005-0000-0000-0000627B0000}"/>
    <cellStyle name="Normal 11 13 4 3 3" xfId="32704" xr:uid="{00000000-0005-0000-0000-0000637B0000}"/>
    <cellStyle name="Normal 11 13 4 3_REKAP IBT" xfId="26084" xr:uid="{00000000-0005-0000-0000-0000647B0000}"/>
    <cellStyle name="Normal 11 13 4 4" xfId="32706" xr:uid="{00000000-0005-0000-0000-0000657B0000}"/>
    <cellStyle name="Normal 11 13 4 4 2" xfId="33655" xr:uid="{00000000-0005-0000-0000-0000667B0000}"/>
    <cellStyle name="Normal 11 13 4 5" xfId="32708" xr:uid="{00000000-0005-0000-0000-0000677B0000}"/>
    <cellStyle name="Normal 11 13 4_REKAP IBT" xfId="33656" xr:uid="{00000000-0005-0000-0000-0000687B0000}"/>
    <cellStyle name="Normal 11 13 5" xfId="11330" xr:uid="{00000000-0005-0000-0000-0000697B0000}"/>
    <cellStyle name="Normal 11 13 5 2" xfId="33658" xr:uid="{00000000-0005-0000-0000-00006A7B0000}"/>
    <cellStyle name="Normal 11 13 5 2 2" xfId="33660" xr:uid="{00000000-0005-0000-0000-00006B7B0000}"/>
    <cellStyle name="Normal 11 13 5 2 2 2" xfId="33662" xr:uid="{00000000-0005-0000-0000-00006C7B0000}"/>
    <cellStyle name="Normal 11 13 5 2 3" xfId="33664" xr:uid="{00000000-0005-0000-0000-00006D7B0000}"/>
    <cellStyle name="Normal 11 13 5 2_REKAP IBT" xfId="33668" xr:uid="{00000000-0005-0000-0000-00006E7B0000}"/>
    <cellStyle name="Normal 11 13 5 3" xfId="33669" xr:uid="{00000000-0005-0000-0000-00006F7B0000}"/>
    <cellStyle name="Normal 11 13 5 3 2" xfId="33670" xr:uid="{00000000-0005-0000-0000-0000707B0000}"/>
    <cellStyle name="Normal 11 13 5 3 2 2" xfId="33671" xr:uid="{00000000-0005-0000-0000-0000717B0000}"/>
    <cellStyle name="Normal 11 13 5 3 3" xfId="33672" xr:uid="{00000000-0005-0000-0000-0000727B0000}"/>
    <cellStyle name="Normal 11 13 5 3_REKAP IBT" xfId="33673" xr:uid="{00000000-0005-0000-0000-0000737B0000}"/>
    <cellStyle name="Normal 11 13 5 4" xfId="33674" xr:uid="{00000000-0005-0000-0000-0000747B0000}"/>
    <cellStyle name="Normal 11 13 5 4 2" xfId="33675" xr:uid="{00000000-0005-0000-0000-0000757B0000}"/>
    <cellStyle name="Normal 11 13 5 5" xfId="33676" xr:uid="{00000000-0005-0000-0000-0000767B0000}"/>
    <cellStyle name="Normal 11 13 5_REKAP IBT" xfId="9662" xr:uid="{00000000-0005-0000-0000-0000777B0000}"/>
    <cellStyle name="Normal 11 13 6" xfId="11332" xr:uid="{00000000-0005-0000-0000-0000787B0000}"/>
    <cellStyle name="Normal 11 13 6 2" xfId="26386" xr:uid="{00000000-0005-0000-0000-0000797B0000}"/>
    <cellStyle name="Normal 11 13 6 2 2" xfId="33678" xr:uid="{00000000-0005-0000-0000-00007A7B0000}"/>
    <cellStyle name="Normal 11 13 6 2 2 2" xfId="33680" xr:uid="{00000000-0005-0000-0000-00007B7B0000}"/>
    <cellStyle name="Normal 11 13 6 2 3" xfId="33682" xr:uid="{00000000-0005-0000-0000-00007C7B0000}"/>
    <cellStyle name="Normal 11 13 6 2_REKAP IBT" xfId="33684" xr:uid="{00000000-0005-0000-0000-00007D7B0000}"/>
    <cellStyle name="Normal 11 13 6 3" xfId="33685" xr:uid="{00000000-0005-0000-0000-00007E7B0000}"/>
    <cellStyle name="Normal 11 13 6 3 2" xfId="33686" xr:uid="{00000000-0005-0000-0000-00007F7B0000}"/>
    <cellStyle name="Normal 11 13 6 3 2 2" xfId="33687" xr:uid="{00000000-0005-0000-0000-0000807B0000}"/>
    <cellStyle name="Normal 11 13 6 3 3" xfId="33688" xr:uid="{00000000-0005-0000-0000-0000817B0000}"/>
    <cellStyle name="Normal 11 13 6 3_REKAP IBT" xfId="33689" xr:uid="{00000000-0005-0000-0000-0000827B0000}"/>
    <cellStyle name="Normal 11 13 6 4" xfId="33690" xr:uid="{00000000-0005-0000-0000-0000837B0000}"/>
    <cellStyle name="Normal 11 13 6 4 2" xfId="33691" xr:uid="{00000000-0005-0000-0000-0000847B0000}"/>
    <cellStyle name="Normal 11 13 6 5" xfId="33692" xr:uid="{00000000-0005-0000-0000-0000857B0000}"/>
    <cellStyle name="Normal 11 13 6_REKAP IBT" xfId="33695" xr:uid="{00000000-0005-0000-0000-0000867B0000}"/>
    <cellStyle name="Normal 11 13 7" xfId="29117" xr:uid="{00000000-0005-0000-0000-0000877B0000}"/>
    <cellStyle name="Normal 11 13 7 2" xfId="26396" xr:uid="{00000000-0005-0000-0000-0000887B0000}"/>
    <cellStyle name="Normal 11 13 7 2 2" xfId="33697" xr:uid="{00000000-0005-0000-0000-0000897B0000}"/>
    <cellStyle name="Normal 11 13 7 2 2 2" xfId="33699" xr:uid="{00000000-0005-0000-0000-00008A7B0000}"/>
    <cellStyle name="Normal 11 13 7 2 3" xfId="33666" xr:uid="{00000000-0005-0000-0000-00008B7B0000}"/>
    <cellStyle name="Normal 11 13 7 2_REKAP IBT" xfId="15742" xr:uid="{00000000-0005-0000-0000-00008C7B0000}"/>
    <cellStyle name="Normal 11 13 7 3" xfId="33700" xr:uid="{00000000-0005-0000-0000-00008D7B0000}"/>
    <cellStyle name="Normal 11 13 7 3 2" xfId="17923" xr:uid="{00000000-0005-0000-0000-00008E7B0000}"/>
    <cellStyle name="Normal 11 13 7 3 2 2" xfId="33701" xr:uid="{00000000-0005-0000-0000-00008F7B0000}"/>
    <cellStyle name="Normal 11 13 7 3 3" xfId="17926" xr:uid="{00000000-0005-0000-0000-0000907B0000}"/>
    <cellStyle name="Normal 11 13 7 3_REKAP IBT" xfId="33702" xr:uid="{00000000-0005-0000-0000-0000917B0000}"/>
    <cellStyle name="Normal 11 13 7 4" xfId="33703" xr:uid="{00000000-0005-0000-0000-0000927B0000}"/>
    <cellStyle name="Normal 11 13 7 4 2" xfId="33704" xr:uid="{00000000-0005-0000-0000-0000937B0000}"/>
    <cellStyle name="Normal 11 13 7 5" xfId="33705" xr:uid="{00000000-0005-0000-0000-0000947B0000}"/>
    <cellStyle name="Normal 11 13 7_REKAP IBT" xfId="33707" xr:uid="{00000000-0005-0000-0000-0000957B0000}"/>
    <cellStyle name="Normal 11 13 8" xfId="20349" xr:uid="{00000000-0005-0000-0000-0000967B0000}"/>
    <cellStyle name="Normal 11 13 8 2" xfId="11335" xr:uid="{00000000-0005-0000-0000-0000977B0000}"/>
    <cellStyle name="Normal 11 13 8 2 2" xfId="24104" xr:uid="{00000000-0005-0000-0000-0000987B0000}"/>
    <cellStyle name="Normal 11 13 8 2 2 2" xfId="24108" xr:uid="{00000000-0005-0000-0000-0000997B0000}"/>
    <cellStyle name="Normal 11 13 8 2 3" xfId="24120" xr:uid="{00000000-0005-0000-0000-00009A7B0000}"/>
    <cellStyle name="Normal 11 13 8 2_REKAP IBT" xfId="10536" xr:uid="{00000000-0005-0000-0000-00009B7B0000}"/>
    <cellStyle name="Normal 11 13 8 3" xfId="30803" xr:uid="{00000000-0005-0000-0000-00009C7B0000}"/>
    <cellStyle name="Normal 11 13 8 3 2" xfId="33708" xr:uid="{00000000-0005-0000-0000-00009D7B0000}"/>
    <cellStyle name="Normal 11 13 8 3 2 2" xfId="33709" xr:uid="{00000000-0005-0000-0000-00009E7B0000}"/>
    <cellStyle name="Normal 11 13 8 3 3" xfId="22254" xr:uid="{00000000-0005-0000-0000-00009F7B0000}"/>
    <cellStyle name="Normal 11 13 8 3_REKAP IBT" xfId="33710" xr:uid="{00000000-0005-0000-0000-0000A07B0000}"/>
    <cellStyle name="Normal 11 13 8 4" xfId="33712" xr:uid="{00000000-0005-0000-0000-0000A17B0000}"/>
    <cellStyle name="Normal 11 13 8 4 2" xfId="7436" xr:uid="{00000000-0005-0000-0000-0000A27B0000}"/>
    <cellStyle name="Normal 11 13 8 5" xfId="33714" xr:uid="{00000000-0005-0000-0000-0000A37B0000}"/>
    <cellStyle name="Normal 11 13 8_REKAP IBT" xfId="16406" xr:uid="{00000000-0005-0000-0000-0000A47B0000}"/>
    <cellStyle name="Normal 11 13 9" xfId="33715" xr:uid="{00000000-0005-0000-0000-0000A57B0000}"/>
    <cellStyle name="Normal 11 13 9 2" xfId="32836" xr:uid="{00000000-0005-0000-0000-0000A67B0000}"/>
    <cellStyle name="Normal 11 13 9 2 2" xfId="25448" xr:uid="{00000000-0005-0000-0000-0000A77B0000}"/>
    <cellStyle name="Normal 11 13 9 2 2 2" xfId="25452" xr:uid="{00000000-0005-0000-0000-0000A87B0000}"/>
    <cellStyle name="Normal 11 13 9 2 3" xfId="25460" xr:uid="{00000000-0005-0000-0000-0000A97B0000}"/>
    <cellStyle name="Normal 11 13 9 2_REKAP IBT" xfId="32839" xr:uid="{00000000-0005-0000-0000-0000AA7B0000}"/>
    <cellStyle name="Normal 11 13 9 3" xfId="32842" xr:uid="{00000000-0005-0000-0000-0000AB7B0000}"/>
    <cellStyle name="Normal 11 13 9 3 2" xfId="32845" xr:uid="{00000000-0005-0000-0000-0000AC7B0000}"/>
    <cellStyle name="Normal 11 13 9 3 2 2" xfId="28457" xr:uid="{00000000-0005-0000-0000-0000AD7B0000}"/>
    <cellStyle name="Normal 11 13 9 3 3" xfId="32847" xr:uid="{00000000-0005-0000-0000-0000AE7B0000}"/>
    <cellStyle name="Normal 11 13 9 3_REKAP IBT" xfId="27407" xr:uid="{00000000-0005-0000-0000-0000AF7B0000}"/>
    <cellStyle name="Normal 11 13 9 4" xfId="32849" xr:uid="{00000000-0005-0000-0000-0000B07B0000}"/>
    <cellStyle name="Normal 11 13 9 4 2" xfId="32851" xr:uid="{00000000-0005-0000-0000-0000B17B0000}"/>
    <cellStyle name="Normal 11 13 9 5" xfId="32853" xr:uid="{00000000-0005-0000-0000-0000B27B0000}"/>
    <cellStyle name="Normal 11 13 9_REKAP IBT" xfId="13936" xr:uid="{00000000-0005-0000-0000-0000B37B0000}"/>
    <cellStyle name="Normal 11 13_REKAP IBT" xfId="12450" xr:uid="{00000000-0005-0000-0000-0000B47B0000}"/>
    <cellStyle name="Normal 11 14" xfId="33716" xr:uid="{00000000-0005-0000-0000-0000B57B0000}"/>
    <cellStyle name="Normal 11 14 10" xfId="33243" xr:uid="{00000000-0005-0000-0000-0000B67B0000}"/>
    <cellStyle name="Normal 11 14 10 2" xfId="33245" xr:uid="{00000000-0005-0000-0000-0000B77B0000}"/>
    <cellStyle name="Normal 11 14 10 2 2" xfId="33247" xr:uid="{00000000-0005-0000-0000-0000B87B0000}"/>
    <cellStyle name="Normal 11 14 10 2 2 2" xfId="33249" xr:uid="{00000000-0005-0000-0000-0000B97B0000}"/>
    <cellStyle name="Normal 11 14 10 2 3" xfId="25274" xr:uid="{00000000-0005-0000-0000-0000BA7B0000}"/>
    <cellStyle name="Normal 11 14 10 2_REKAP IBT" xfId="7798" xr:uid="{00000000-0005-0000-0000-0000BB7B0000}"/>
    <cellStyle name="Normal 11 14 10 3" xfId="33253" xr:uid="{00000000-0005-0000-0000-0000BC7B0000}"/>
    <cellStyle name="Normal 11 14 10 3 2" xfId="9654" xr:uid="{00000000-0005-0000-0000-0000BD7B0000}"/>
    <cellStyle name="Normal 11 14 10 3 2 2" xfId="21637" xr:uid="{00000000-0005-0000-0000-0000BE7B0000}"/>
    <cellStyle name="Normal 11 14 10 3 3" xfId="9657" xr:uid="{00000000-0005-0000-0000-0000BF7B0000}"/>
    <cellStyle name="Normal 11 14 10 3_REKAP IBT" xfId="33255" xr:uid="{00000000-0005-0000-0000-0000C07B0000}"/>
    <cellStyle name="Normal 11 14 10 4" xfId="21067" xr:uid="{00000000-0005-0000-0000-0000C17B0000}"/>
    <cellStyle name="Normal 11 14 10 4 2" xfId="33257" xr:uid="{00000000-0005-0000-0000-0000C27B0000}"/>
    <cellStyle name="Normal 11 14 10 5" xfId="33259" xr:uid="{00000000-0005-0000-0000-0000C37B0000}"/>
    <cellStyle name="Normal 11 14 10_REKAP IBT" xfId="21989" xr:uid="{00000000-0005-0000-0000-0000C47B0000}"/>
    <cellStyle name="Normal 11 14 11" xfId="33261" xr:uid="{00000000-0005-0000-0000-0000C57B0000}"/>
    <cellStyle name="Normal 11 14 11 2" xfId="33263" xr:uid="{00000000-0005-0000-0000-0000C67B0000}"/>
    <cellStyle name="Normal 11 14 11 2 2" xfId="33265" xr:uid="{00000000-0005-0000-0000-0000C77B0000}"/>
    <cellStyle name="Normal 11 14 11 2 2 2" xfId="33267" xr:uid="{00000000-0005-0000-0000-0000C87B0000}"/>
    <cellStyle name="Normal 11 14 11 2 3" xfId="25283" xr:uid="{00000000-0005-0000-0000-0000C97B0000}"/>
    <cellStyle name="Normal 11 14 11 2_REKAP IBT" xfId="33269" xr:uid="{00000000-0005-0000-0000-0000CA7B0000}"/>
    <cellStyle name="Normal 11 14 11 3" xfId="33271" xr:uid="{00000000-0005-0000-0000-0000CB7B0000}"/>
    <cellStyle name="Normal 11 14 11 3 2" xfId="33273" xr:uid="{00000000-0005-0000-0000-0000CC7B0000}"/>
    <cellStyle name="Normal 11 14 11 3 2 2" xfId="22066" xr:uid="{00000000-0005-0000-0000-0000CD7B0000}"/>
    <cellStyle name="Normal 11 14 11 3 3" xfId="25286" xr:uid="{00000000-0005-0000-0000-0000CE7B0000}"/>
    <cellStyle name="Normal 11 14 11 3_REKAP IBT" xfId="33275" xr:uid="{00000000-0005-0000-0000-0000CF7B0000}"/>
    <cellStyle name="Normal 11 14 11 4" xfId="33277" xr:uid="{00000000-0005-0000-0000-0000D07B0000}"/>
    <cellStyle name="Normal 11 14 11 4 2" xfId="33279" xr:uid="{00000000-0005-0000-0000-0000D17B0000}"/>
    <cellStyle name="Normal 11 14 11 5" xfId="33281" xr:uid="{00000000-0005-0000-0000-0000D27B0000}"/>
    <cellStyle name="Normal 11 14 11_REKAP IBT" xfId="33283" xr:uid="{00000000-0005-0000-0000-0000D37B0000}"/>
    <cellStyle name="Normal 11 14 12" xfId="11044" xr:uid="{00000000-0005-0000-0000-0000D47B0000}"/>
    <cellStyle name="Normal 11 14 12 2" xfId="11048" xr:uid="{00000000-0005-0000-0000-0000D57B0000}"/>
    <cellStyle name="Normal 11 14 12 2 2" xfId="32101" xr:uid="{00000000-0005-0000-0000-0000D67B0000}"/>
    <cellStyle name="Normal 11 14 12 3" xfId="8253" xr:uid="{00000000-0005-0000-0000-0000D77B0000}"/>
    <cellStyle name="Normal 11 14 12_REKAP IBT" xfId="4166" xr:uid="{00000000-0005-0000-0000-0000D87B0000}"/>
    <cellStyle name="Normal 11 14 13" xfId="11053" xr:uid="{00000000-0005-0000-0000-0000D97B0000}"/>
    <cellStyle name="Normal 11 14 13 2" xfId="33292" xr:uid="{00000000-0005-0000-0000-0000DA7B0000}"/>
    <cellStyle name="Normal 11 14 13 2 2" xfId="11934" xr:uid="{00000000-0005-0000-0000-0000DB7B0000}"/>
    <cellStyle name="Normal 11 14 13 3" xfId="33295" xr:uid="{00000000-0005-0000-0000-0000DC7B0000}"/>
    <cellStyle name="Normal 11 14 13_REKAP IBT" xfId="33301" xr:uid="{00000000-0005-0000-0000-0000DD7B0000}"/>
    <cellStyle name="Normal 11 14 14" xfId="11057" xr:uid="{00000000-0005-0000-0000-0000DE7B0000}"/>
    <cellStyle name="Normal 11 14 14 2" xfId="33303" xr:uid="{00000000-0005-0000-0000-0000DF7B0000}"/>
    <cellStyle name="Normal 11 14 15" xfId="11061" xr:uid="{00000000-0005-0000-0000-0000E07B0000}"/>
    <cellStyle name="Normal 11 14 2" xfId="11350" xr:uid="{00000000-0005-0000-0000-0000E17B0000}"/>
    <cellStyle name="Normal 11 14 2 2" xfId="11352" xr:uid="{00000000-0005-0000-0000-0000E27B0000}"/>
    <cellStyle name="Normal 11 14 2 2 2" xfId="31092" xr:uid="{00000000-0005-0000-0000-0000E37B0000}"/>
    <cellStyle name="Normal 11 14 2 2 2 2" xfId="33717" xr:uid="{00000000-0005-0000-0000-0000E47B0000}"/>
    <cellStyle name="Normal 11 14 2 2 3" xfId="31094" xr:uid="{00000000-0005-0000-0000-0000E57B0000}"/>
    <cellStyle name="Normal 11 14 2 2_REKAP IBT" xfId="33719" xr:uid="{00000000-0005-0000-0000-0000E67B0000}"/>
    <cellStyle name="Normal 11 14 2 3" xfId="33720" xr:uid="{00000000-0005-0000-0000-0000E77B0000}"/>
    <cellStyle name="Normal 11 14 2 3 2" xfId="20689" xr:uid="{00000000-0005-0000-0000-0000E87B0000}"/>
    <cellStyle name="Normal 11 14 2 3 2 2" xfId="33721" xr:uid="{00000000-0005-0000-0000-0000E97B0000}"/>
    <cellStyle name="Normal 11 14 2 3 3" xfId="27446" xr:uid="{00000000-0005-0000-0000-0000EA7B0000}"/>
    <cellStyle name="Normal 11 14 2 3_REKAP IBT" xfId="27905" xr:uid="{00000000-0005-0000-0000-0000EB7B0000}"/>
    <cellStyle name="Normal 11 14 2 4" xfId="33722" xr:uid="{00000000-0005-0000-0000-0000EC7B0000}"/>
    <cellStyle name="Normal 11 14 2 4 2" xfId="31149" xr:uid="{00000000-0005-0000-0000-0000ED7B0000}"/>
    <cellStyle name="Normal 11 14 2 5" xfId="33723" xr:uid="{00000000-0005-0000-0000-0000EE7B0000}"/>
    <cellStyle name="Normal 11 14 2_REKAP IBT" xfId="3213" xr:uid="{00000000-0005-0000-0000-0000EF7B0000}"/>
    <cellStyle name="Normal 11 14 3" xfId="4145" xr:uid="{00000000-0005-0000-0000-0000F07B0000}"/>
    <cellStyle name="Normal 11 14 3 2" xfId="33724" xr:uid="{00000000-0005-0000-0000-0000F17B0000}"/>
    <cellStyle name="Normal 11 14 3 2 2" xfId="33725" xr:uid="{00000000-0005-0000-0000-0000F27B0000}"/>
    <cellStyle name="Normal 11 14 3 2 2 2" xfId="7744" xr:uid="{00000000-0005-0000-0000-0000F37B0000}"/>
    <cellStyle name="Normal 11 14 3 2 3" xfId="25070" xr:uid="{00000000-0005-0000-0000-0000F47B0000}"/>
    <cellStyle name="Normal 11 14 3 2_REKAP IBT" xfId="33726" xr:uid="{00000000-0005-0000-0000-0000F57B0000}"/>
    <cellStyle name="Normal 11 14 3 3" xfId="33727" xr:uid="{00000000-0005-0000-0000-0000F67B0000}"/>
    <cellStyle name="Normal 11 14 3 3 2" xfId="33728" xr:uid="{00000000-0005-0000-0000-0000F77B0000}"/>
    <cellStyle name="Normal 11 14 3 3 2 2" xfId="8260" xr:uid="{00000000-0005-0000-0000-0000F87B0000}"/>
    <cellStyle name="Normal 11 14 3 3 3" xfId="33729" xr:uid="{00000000-0005-0000-0000-0000F97B0000}"/>
    <cellStyle name="Normal 11 14 3 3_REKAP IBT" xfId="8136" xr:uid="{00000000-0005-0000-0000-0000FA7B0000}"/>
    <cellStyle name="Normal 11 14 3 4" xfId="2590" xr:uid="{00000000-0005-0000-0000-0000FB7B0000}"/>
    <cellStyle name="Normal 11 14 3 4 2" xfId="33730" xr:uid="{00000000-0005-0000-0000-0000FC7B0000}"/>
    <cellStyle name="Normal 11 14 3 5" xfId="3434" xr:uid="{00000000-0005-0000-0000-0000FD7B0000}"/>
    <cellStyle name="Normal 11 14 3_REKAP IBT" xfId="33731" xr:uid="{00000000-0005-0000-0000-0000FE7B0000}"/>
    <cellStyle name="Normal 11 14 4" xfId="11354" xr:uid="{00000000-0005-0000-0000-0000FF7B0000}"/>
    <cellStyle name="Normal 11 14 4 2" xfId="20630" xr:uid="{00000000-0005-0000-0000-0000007C0000}"/>
    <cellStyle name="Normal 11 14 4 2 2" xfId="33222" xr:uid="{00000000-0005-0000-0000-0000017C0000}"/>
    <cellStyle name="Normal 11 14 4 2 2 2" xfId="33224" xr:uid="{00000000-0005-0000-0000-0000027C0000}"/>
    <cellStyle name="Normal 11 14 4 2 3" xfId="33226" xr:uid="{00000000-0005-0000-0000-0000037C0000}"/>
    <cellStyle name="Normal 11 14 4 2_REKAP IBT" xfId="33228" xr:uid="{00000000-0005-0000-0000-0000047C0000}"/>
    <cellStyle name="Normal 11 14 4 3" xfId="33230" xr:uid="{00000000-0005-0000-0000-0000057C0000}"/>
    <cellStyle name="Normal 11 14 4 3 2" xfId="33233" xr:uid="{00000000-0005-0000-0000-0000067C0000}"/>
    <cellStyle name="Normal 11 14 4 3 2 2" xfId="33235" xr:uid="{00000000-0005-0000-0000-0000077C0000}"/>
    <cellStyle name="Normal 11 14 4 3 3" xfId="15752" xr:uid="{00000000-0005-0000-0000-0000087C0000}"/>
    <cellStyle name="Normal 11 14 4 3_REKAP IBT" xfId="7410" xr:uid="{00000000-0005-0000-0000-0000097C0000}"/>
    <cellStyle name="Normal 11 14 4 4" xfId="33237" xr:uid="{00000000-0005-0000-0000-00000A7C0000}"/>
    <cellStyle name="Normal 11 14 4 4 2" xfId="33239" xr:uid="{00000000-0005-0000-0000-00000B7C0000}"/>
    <cellStyle name="Normal 11 14 4 5" xfId="33241" xr:uid="{00000000-0005-0000-0000-00000C7C0000}"/>
    <cellStyle name="Normal 11 14 4_REKAP IBT" xfId="33732" xr:uid="{00000000-0005-0000-0000-00000D7C0000}"/>
    <cellStyle name="Normal 11 14 5" xfId="11356" xr:uid="{00000000-0005-0000-0000-00000E7C0000}"/>
    <cellStyle name="Normal 11 14 5 2" xfId="33733" xr:uid="{00000000-0005-0000-0000-00000F7C0000}"/>
    <cellStyle name="Normal 11 14 5 2 2" xfId="33734" xr:uid="{00000000-0005-0000-0000-0000107C0000}"/>
    <cellStyle name="Normal 11 14 5 2 2 2" xfId="33735" xr:uid="{00000000-0005-0000-0000-0000117C0000}"/>
    <cellStyle name="Normal 11 14 5 2 3" xfId="28607" xr:uid="{00000000-0005-0000-0000-0000127C0000}"/>
    <cellStyle name="Normal 11 14 5 2_REKAP IBT" xfId="33736" xr:uid="{00000000-0005-0000-0000-0000137C0000}"/>
    <cellStyle name="Normal 11 14 5 3" xfId="32625" xr:uid="{00000000-0005-0000-0000-0000147C0000}"/>
    <cellStyle name="Normal 11 14 5 3 2" xfId="33737" xr:uid="{00000000-0005-0000-0000-0000157C0000}"/>
    <cellStyle name="Normal 11 14 5 3 2 2" xfId="33738" xr:uid="{00000000-0005-0000-0000-0000167C0000}"/>
    <cellStyle name="Normal 11 14 5 3 3" xfId="33739" xr:uid="{00000000-0005-0000-0000-0000177C0000}"/>
    <cellStyle name="Normal 11 14 5 3_REKAP IBT" xfId="20826" xr:uid="{00000000-0005-0000-0000-0000187C0000}"/>
    <cellStyle name="Normal 11 14 5 4" xfId="33740" xr:uid="{00000000-0005-0000-0000-0000197C0000}"/>
    <cellStyle name="Normal 11 14 5 4 2" xfId="5264" xr:uid="{00000000-0005-0000-0000-00001A7C0000}"/>
    <cellStyle name="Normal 11 14 5 5" xfId="33741" xr:uid="{00000000-0005-0000-0000-00001B7C0000}"/>
    <cellStyle name="Normal 11 14 5_REKAP IBT" xfId="11472" xr:uid="{00000000-0005-0000-0000-00001C7C0000}"/>
    <cellStyle name="Normal 11 14 6" xfId="11358" xr:uid="{00000000-0005-0000-0000-00001D7C0000}"/>
    <cellStyle name="Normal 11 14 6 2" xfId="26410" xr:uid="{00000000-0005-0000-0000-00001E7C0000}"/>
    <cellStyle name="Normal 11 14 6 2 2" xfId="33742" xr:uid="{00000000-0005-0000-0000-00001F7C0000}"/>
    <cellStyle name="Normal 11 14 6 2 2 2" xfId="33743" xr:uid="{00000000-0005-0000-0000-0000207C0000}"/>
    <cellStyle name="Normal 11 14 6 2 3" xfId="33744" xr:uid="{00000000-0005-0000-0000-0000217C0000}"/>
    <cellStyle name="Normal 11 14 6 2_REKAP IBT" xfId="23910" xr:uid="{00000000-0005-0000-0000-0000227C0000}"/>
    <cellStyle name="Normal 11 14 6 3" xfId="33745" xr:uid="{00000000-0005-0000-0000-0000237C0000}"/>
    <cellStyle name="Normal 11 14 6 3 2" xfId="33706" xr:uid="{00000000-0005-0000-0000-0000247C0000}"/>
    <cellStyle name="Normal 11 14 6 3 2 2" xfId="33746" xr:uid="{00000000-0005-0000-0000-0000257C0000}"/>
    <cellStyle name="Normal 11 14 6 3 3" xfId="33747" xr:uid="{00000000-0005-0000-0000-0000267C0000}"/>
    <cellStyle name="Normal 11 14 6 3_REKAP IBT" xfId="27032" xr:uid="{00000000-0005-0000-0000-0000277C0000}"/>
    <cellStyle name="Normal 11 14 6 4" xfId="33748" xr:uid="{00000000-0005-0000-0000-0000287C0000}"/>
    <cellStyle name="Normal 11 14 6 4 2" xfId="22684" xr:uid="{00000000-0005-0000-0000-0000297C0000}"/>
    <cellStyle name="Normal 11 14 6 5" xfId="33749" xr:uid="{00000000-0005-0000-0000-00002A7C0000}"/>
    <cellStyle name="Normal 11 14 6_REKAP IBT" xfId="24338" xr:uid="{00000000-0005-0000-0000-00002B7C0000}"/>
    <cellStyle name="Normal 11 14 7" xfId="29126" xr:uid="{00000000-0005-0000-0000-00002C7C0000}"/>
    <cellStyle name="Normal 11 14 7 2" xfId="26425" xr:uid="{00000000-0005-0000-0000-00002D7C0000}"/>
    <cellStyle name="Normal 11 14 7 2 2" xfId="33750" xr:uid="{00000000-0005-0000-0000-00002E7C0000}"/>
    <cellStyle name="Normal 11 14 7 2 2 2" xfId="15288" xr:uid="{00000000-0005-0000-0000-00002F7C0000}"/>
    <cellStyle name="Normal 11 14 7 2 3" xfId="33751" xr:uid="{00000000-0005-0000-0000-0000307C0000}"/>
    <cellStyle name="Normal 11 14 7 2_REKAP IBT" xfId="24426" xr:uid="{00000000-0005-0000-0000-0000317C0000}"/>
    <cellStyle name="Normal 11 14 7 3" xfId="33752" xr:uid="{00000000-0005-0000-0000-0000327C0000}"/>
    <cellStyle name="Normal 11 14 7 3 2" xfId="33754" xr:uid="{00000000-0005-0000-0000-0000337C0000}"/>
    <cellStyle name="Normal 11 14 7 3 2 2" xfId="33756" xr:uid="{00000000-0005-0000-0000-0000347C0000}"/>
    <cellStyle name="Normal 11 14 7 3 3" xfId="33757" xr:uid="{00000000-0005-0000-0000-0000357C0000}"/>
    <cellStyle name="Normal 11 14 7 3_REKAP IBT" xfId="162" xr:uid="{00000000-0005-0000-0000-0000367C0000}"/>
    <cellStyle name="Normal 11 14 7 4" xfId="29318" xr:uid="{00000000-0005-0000-0000-0000377C0000}"/>
    <cellStyle name="Normal 11 14 7 4 2" xfId="33758" xr:uid="{00000000-0005-0000-0000-0000387C0000}"/>
    <cellStyle name="Normal 11 14 7 5" xfId="2315" xr:uid="{00000000-0005-0000-0000-0000397C0000}"/>
    <cellStyle name="Normal 11 14 7_REKAP IBT" xfId="33759" xr:uid="{00000000-0005-0000-0000-00003A7C0000}"/>
    <cellStyle name="Normal 11 14 8" xfId="20360" xr:uid="{00000000-0005-0000-0000-00003B7C0000}"/>
    <cellStyle name="Normal 11 14 8 2" xfId="29043" xr:uid="{00000000-0005-0000-0000-00003C7C0000}"/>
    <cellStyle name="Normal 11 14 8 2 2" xfId="33760" xr:uid="{00000000-0005-0000-0000-00003D7C0000}"/>
    <cellStyle name="Normal 11 14 8 2 2 2" xfId="33761" xr:uid="{00000000-0005-0000-0000-00003E7C0000}"/>
    <cellStyle name="Normal 11 14 8 2 3" xfId="33762" xr:uid="{00000000-0005-0000-0000-00003F7C0000}"/>
    <cellStyle name="Normal 11 14 8 2_REKAP IBT" xfId="1867" xr:uid="{00000000-0005-0000-0000-0000407C0000}"/>
    <cellStyle name="Normal 11 14 8 3" xfId="33763" xr:uid="{00000000-0005-0000-0000-0000417C0000}"/>
    <cellStyle name="Normal 11 14 8 3 2" xfId="31577" xr:uid="{00000000-0005-0000-0000-0000427C0000}"/>
    <cellStyle name="Normal 11 14 8 3 2 2" xfId="33764" xr:uid="{00000000-0005-0000-0000-0000437C0000}"/>
    <cellStyle name="Normal 11 14 8 3 3" xfId="33765" xr:uid="{00000000-0005-0000-0000-0000447C0000}"/>
    <cellStyle name="Normal 11 14 8 3_REKAP IBT" xfId="33766" xr:uid="{00000000-0005-0000-0000-0000457C0000}"/>
    <cellStyle name="Normal 11 14 8 4" xfId="33767" xr:uid="{00000000-0005-0000-0000-0000467C0000}"/>
    <cellStyle name="Normal 11 14 8 4 2" xfId="33768" xr:uid="{00000000-0005-0000-0000-0000477C0000}"/>
    <cellStyle name="Normal 11 14 8 5" xfId="33769" xr:uid="{00000000-0005-0000-0000-0000487C0000}"/>
    <cellStyle name="Normal 11 14 8_REKAP IBT" xfId="33770" xr:uid="{00000000-0005-0000-0000-0000497C0000}"/>
    <cellStyle name="Normal 11 14 9" xfId="33771" xr:uid="{00000000-0005-0000-0000-00004A7C0000}"/>
    <cellStyle name="Normal 11 14 9 2" xfId="33772" xr:uid="{00000000-0005-0000-0000-00004B7C0000}"/>
    <cellStyle name="Normal 11 14 9 2 2" xfId="33773" xr:uid="{00000000-0005-0000-0000-00004C7C0000}"/>
    <cellStyle name="Normal 11 14 9 2 2 2" xfId="28474" xr:uid="{00000000-0005-0000-0000-00004D7C0000}"/>
    <cellStyle name="Normal 11 14 9 2 3" xfId="33774" xr:uid="{00000000-0005-0000-0000-00004E7C0000}"/>
    <cellStyle name="Normal 11 14 9 2_REKAP IBT" xfId="10328" xr:uid="{00000000-0005-0000-0000-00004F7C0000}"/>
    <cellStyle name="Normal 11 14 9 3" xfId="33775" xr:uid="{00000000-0005-0000-0000-0000507C0000}"/>
    <cellStyle name="Normal 11 14 9 3 2" xfId="33776" xr:uid="{00000000-0005-0000-0000-0000517C0000}"/>
    <cellStyle name="Normal 11 14 9 3 2 2" xfId="6148" xr:uid="{00000000-0005-0000-0000-0000527C0000}"/>
    <cellStyle name="Normal 11 14 9 3 3" xfId="33777" xr:uid="{00000000-0005-0000-0000-0000537C0000}"/>
    <cellStyle name="Normal 11 14 9 3_REKAP IBT" xfId="21816" xr:uid="{00000000-0005-0000-0000-0000547C0000}"/>
    <cellStyle name="Normal 11 14 9 4" xfId="33778" xr:uid="{00000000-0005-0000-0000-0000557C0000}"/>
    <cellStyle name="Normal 11 14 9 4 2" xfId="28898" xr:uid="{00000000-0005-0000-0000-0000567C0000}"/>
    <cellStyle name="Normal 11 14 9 5" xfId="33779" xr:uid="{00000000-0005-0000-0000-0000577C0000}"/>
    <cellStyle name="Normal 11 14 9_REKAP IBT" xfId="29726" xr:uid="{00000000-0005-0000-0000-0000587C0000}"/>
    <cellStyle name="Normal 11 14_REKAP IBT" xfId="30249" xr:uid="{00000000-0005-0000-0000-0000597C0000}"/>
    <cellStyle name="Normal 11 15" xfId="26022" xr:uid="{00000000-0005-0000-0000-00005A7C0000}"/>
    <cellStyle name="Normal 11 15 10" xfId="33780" xr:uid="{00000000-0005-0000-0000-00005B7C0000}"/>
    <cellStyle name="Normal 11 15 10 2" xfId="33782" xr:uid="{00000000-0005-0000-0000-00005C7C0000}"/>
    <cellStyle name="Normal 11 15 10 2 2" xfId="33784" xr:uid="{00000000-0005-0000-0000-00005D7C0000}"/>
    <cellStyle name="Normal 11 15 10 2 2 2" xfId="33786" xr:uid="{00000000-0005-0000-0000-00005E7C0000}"/>
    <cellStyle name="Normal 11 15 10 2 3" xfId="25386" xr:uid="{00000000-0005-0000-0000-00005F7C0000}"/>
    <cellStyle name="Normal 11 15 10 2_REKAP IBT" xfId="23217" xr:uid="{00000000-0005-0000-0000-0000607C0000}"/>
    <cellStyle name="Normal 11 15 10 3" xfId="33788" xr:uid="{00000000-0005-0000-0000-0000617C0000}"/>
    <cellStyle name="Normal 11 15 10 3 2" xfId="33790" xr:uid="{00000000-0005-0000-0000-0000627C0000}"/>
    <cellStyle name="Normal 11 15 10 3 2 2" xfId="33792" xr:uid="{00000000-0005-0000-0000-0000637C0000}"/>
    <cellStyle name="Normal 11 15 10 3 3" xfId="25392" xr:uid="{00000000-0005-0000-0000-0000647C0000}"/>
    <cellStyle name="Normal 11 15 10 3_REKAP IBT" xfId="24538" xr:uid="{00000000-0005-0000-0000-0000657C0000}"/>
    <cellStyle name="Normal 11 15 10 4" xfId="33794" xr:uid="{00000000-0005-0000-0000-0000667C0000}"/>
    <cellStyle name="Normal 11 15 10 4 2" xfId="33796" xr:uid="{00000000-0005-0000-0000-0000677C0000}"/>
    <cellStyle name="Normal 11 15 10 5" xfId="33798" xr:uid="{00000000-0005-0000-0000-0000687C0000}"/>
    <cellStyle name="Normal 11 15 10_REKAP IBT" xfId="10196" xr:uid="{00000000-0005-0000-0000-0000697C0000}"/>
    <cellStyle name="Normal 11 15 11" xfId="33800" xr:uid="{00000000-0005-0000-0000-00006A7C0000}"/>
    <cellStyle name="Normal 11 15 11 2" xfId="33802" xr:uid="{00000000-0005-0000-0000-00006B7C0000}"/>
    <cellStyle name="Normal 11 15 11 2 2" xfId="22108" xr:uid="{00000000-0005-0000-0000-00006C7C0000}"/>
    <cellStyle name="Normal 11 15 11 2 2 2" xfId="22814" xr:uid="{00000000-0005-0000-0000-00006D7C0000}"/>
    <cellStyle name="Normal 11 15 11 2 3" xfId="25404" xr:uid="{00000000-0005-0000-0000-00006E7C0000}"/>
    <cellStyle name="Normal 11 15 11 2_REKAP IBT" xfId="33805" xr:uid="{00000000-0005-0000-0000-00006F7C0000}"/>
    <cellStyle name="Normal 11 15 11 3" xfId="33807" xr:uid="{00000000-0005-0000-0000-0000707C0000}"/>
    <cellStyle name="Normal 11 15 11 3 2" xfId="33809" xr:uid="{00000000-0005-0000-0000-0000717C0000}"/>
    <cellStyle name="Normal 11 15 11 3 2 2" xfId="22827" xr:uid="{00000000-0005-0000-0000-0000727C0000}"/>
    <cellStyle name="Normal 11 15 11 3 3" xfId="25410" xr:uid="{00000000-0005-0000-0000-0000737C0000}"/>
    <cellStyle name="Normal 11 15 11 3_REKAP IBT" xfId="33811" xr:uid="{00000000-0005-0000-0000-0000747C0000}"/>
    <cellStyle name="Normal 11 15 11 4" xfId="33813" xr:uid="{00000000-0005-0000-0000-0000757C0000}"/>
    <cellStyle name="Normal 11 15 11 4 2" xfId="33815" xr:uid="{00000000-0005-0000-0000-0000767C0000}"/>
    <cellStyle name="Normal 11 15 11 5" xfId="33817" xr:uid="{00000000-0005-0000-0000-0000777C0000}"/>
    <cellStyle name="Normal 11 15 11_REKAP IBT" xfId="33819" xr:uid="{00000000-0005-0000-0000-0000787C0000}"/>
    <cellStyle name="Normal 11 15 12" xfId="11171" xr:uid="{00000000-0005-0000-0000-0000797C0000}"/>
    <cellStyle name="Normal 11 15 12 2" xfId="11175" xr:uid="{00000000-0005-0000-0000-00007A7C0000}"/>
    <cellStyle name="Normal 11 15 12 2 2" xfId="33821" xr:uid="{00000000-0005-0000-0000-00007B7C0000}"/>
    <cellStyle name="Normal 11 15 12 3" xfId="16282" xr:uid="{00000000-0005-0000-0000-00007C7C0000}"/>
    <cellStyle name="Normal 11 15 12_REKAP IBT" xfId="33823" xr:uid="{00000000-0005-0000-0000-00007D7C0000}"/>
    <cellStyle name="Normal 11 15 13" xfId="11180" xr:uid="{00000000-0005-0000-0000-00007E7C0000}"/>
    <cellStyle name="Normal 11 15 13 2" xfId="33825" xr:uid="{00000000-0005-0000-0000-00007F7C0000}"/>
    <cellStyle name="Normal 11 15 13 2 2" xfId="22536" xr:uid="{00000000-0005-0000-0000-0000807C0000}"/>
    <cellStyle name="Normal 11 15 13 3" xfId="33827" xr:uid="{00000000-0005-0000-0000-0000817C0000}"/>
    <cellStyle name="Normal 11 15 13_REKAP IBT" xfId="33829" xr:uid="{00000000-0005-0000-0000-0000827C0000}"/>
    <cellStyle name="Normal 11 15 14" xfId="11184" xr:uid="{00000000-0005-0000-0000-0000837C0000}"/>
    <cellStyle name="Normal 11 15 14 2" xfId="1695" xr:uid="{00000000-0005-0000-0000-0000847C0000}"/>
    <cellStyle name="Normal 11 15 15" xfId="11188" xr:uid="{00000000-0005-0000-0000-0000857C0000}"/>
    <cellStyle name="Normal 11 15 2" xfId="33831" xr:uid="{00000000-0005-0000-0000-0000867C0000}"/>
    <cellStyle name="Normal 11 15 2 2" xfId="15239" xr:uid="{00000000-0005-0000-0000-0000877C0000}"/>
    <cellStyle name="Normal 11 15 2 2 2" xfId="33833" xr:uid="{00000000-0005-0000-0000-0000887C0000}"/>
    <cellStyle name="Normal 11 15 2 2 2 2" xfId="33835" xr:uid="{00000000-0005-0000-0000-0000897C0000}"/>
    <cellStyle name="Normal 11 15 2 2 3" xfId="24623" xr:uid="{00000000-0005-0000-0000-00008A7C0000}"/>
    <cellStyle name="Normal 11 15 2 2_REKAP IBT" xfId="24753" xr:uid="{00000000-0005-0000-0000-00008B7C0000}"/>
    <cellStyle name="Normal 11 15 2 3" xfId="15242" xr:uid="{00000000-0005-0000-0000-00008C7C0000}"/>
    <cellStyle name="Normal 11 15 2 3 2" xfId="33837" xr:uid="{00000000-0005-0000-0000-00008D7C0000}"/>
    <cellStyle name="Normal 11 15 2 3 2 2" xfId="21974" xr:uid="{00000000-0005-0000-0000-00008E7C0000}"/>
    <cellStyle name="Normal 11 15 2 3 3" xfId="27697" xr:uid="{00000000-0005-0000-0000-00008F7C0000}"/>
    <cellStyle name="Normal 11 15 2 3_REKAP IBT" xfId="33839" xr:uid="{00000000-0005-0000-0000-0000907C0000}"/>
    <cellStyle name="Normal 11 15 2 4" xfId="15622" xr:uid="{00000000-0005-0000-0000-0000917C0000}"/>
    <cellStyle name="Normal 11 15 2 4 2" xfId="33841" xr:uid="{00000000-0005-0000-0000-0000927C0000}"/>
    <cellStyle name="Normal 11 15 2 5" xfId="33843" xr:uid="{00000000-0005-0000-0000-0000937C0000}"/>
    <cellStyle name="Normal 11 15 2_REKAP IBT" xfId="33845" xr:uid="{00000000-0005-0000-0000-0000947C0000}"/>
    <cellStyle name="Normal 11 15 3" xfId="21090" xr:uid="{00000000-0005-0000-0000-0000957C0000}"/>
    <cellStyle name="Normal 11 15 3 2" xfId="33847" xr:uid="{00000000-0005-0000-0000-0000967C0000}"/>
    <cellStyle name="Normal 11 15 3 2 2" xfId="29218" xr:uid="{00000000-0005-0000-0000-0000977C0000}"/>
    <cellStyle name="Normal 11 15 3 2 2 2" xfId="33851" xr:uid="{00000000-0005-0000-0000-0000987C0000}"/>
    <cellStyle name="Normal 11 15 3 2 3" xfId="31610" xr:uid="{00000000-0005-0000-0000-0000997C0000}"/>
    <cellStyle name="Normal 11 15 3 2_REKAP IBT" xfId="33853" xr:uid="{00000000-0005-0000-0000-00009A7C0000}"/>
    <cellStyle name="Normal 11 15 3 3" xfId="25054" xr:uid="{00000000-0005-0000-0000-00009B7C0000}"/>
    <cellStyle name="Normal 11 15 3 3 2" xfId="27692" xr:uid="{00000000-0005-0000-0000-00009C7C0000}"/>
    <cellStyle name="Normal 11 15 3 3 2 2" xfId="33855" xr:uid="{00000000-0005-0000-0000-00009D7C0000}"/>
    <cellStyle name="Normal 11 15 3 3 3" xfId="33858" xr:uid="{00000000-0005-0000-0000-00009E7C0000}"/>
    <cellStyle name="Normal 11 15 3 3_REKAP IBT" xfId="12801" xr:uid="{00000000-0005-0000-0000-00009F7C0000}"/>
    <cellStyle name="Normal 11 15 3 4" xfId="33860" xr:uid="{00000000-0005-0000-0000-0000A07C0000}"/>
    <cellStyle name="Normal 11 15 3 4 2" xfId="29243" xr:uid="{00000000-0005-0000-0000-0000A17C0000}"/>
    <cellStyle name="Normal 11 15 3 5" xfId="33862" xr:uid="{00000000-0005-0000-0000-0000A27C0000}"/>
    <cellStyle name="Normal 11 15 3_REKAP IBT" xfId="21685" xr:uid="{00000000-0005-0000-0000-0000A37C0000}"/>
    <cellStyle name="Normal 11 15 4" xfId="33864" xr:uid="{00000000-0005-0000-0000-0000A47C0000}"/>
    <cellStyle name="Normal 11 15 4 2" xfId="33866" xr:uid="{00000000-0005-0000-0000-0000A57C0000}"/>
    <cellStyle name="Normal 11 15 4 2 2" xfId="33868" xr:uid="{00000000-0005-0000-0000-0000A67C0000}"/>
    <cellStyle name="Normal 11 15 4 2 2 2" xfId="33870" xr:uid="{00000000-0005-0000-0000-0000A77C0000}"/>
    <cellStyle name="Normal 11 15 4 2 3" xfId="33872" xr:uid="{00000000-0005-0000-0000-0000A87C0000}"/>
    <cellStyle name="Normal 11 15 4 2_REKAP IBT" xfId="33874" xr:uid="{00000000-0005-0000-0000-0000A97C0000}"/>
    <cellStyle name="Normal 11 15 4 3" xfId="33876" xr:uid="{00000000-0005-0000-0000-0000AA7C0000}"/>
    <cellStyle name="Normal 11 15 4 3 2" xfId="33878" xr:uid="{00000000-0005-0000-0000-0000AB7C0000}"/>
    <cellStyle name="Normal 11 15 4 3 2 2" xfId="33880" xr:uid="{00000000-0005-0000-0000-0000AC7C0000}"/>
    <cellStyle name="Normal 11 15 4 3 3" xfId="33882" xr:uid="{00000000-0005-0000-0000-0000AD7C0000}"/>
    <cellStyle name="Normal 11 15 4 3_REKAP IBT" xfId="8155" xr:uid="{00000000-0005-0000-0000-0000AE7C0000}"/>
    <cellStyle name="Normal 11 15 4 4" xfId="33884" xr:uid="{00000000-0005-0000-0000-0000AF7C0000}"/>
    <cellStyle name="Normal 11 15 4 4 2" xfId="33886" xr:uid="{00000000-0005-0000-0000-0000B07C0000}"/>
    <cellStyle name="Normal 11 15 4 5" xfId="33888" xr:uid="{00000000-0005-0000-0000-0000B17C0000}"/>
    <cellStyle name="Normal 11 15 4_REKAP IBT" xfId="33890" xr:uid="{00000000-0005-0000-0000-0000B27C0000}"/>
    <cellStyle name="Normal 11 15 5" xfId="33892" xr:uid="{00000000-0005-0000-0000-0000B37C0000}"/>
    <cellStyle name="Normal 11 15 5 2" xfId="33894" xr:uid="{00000000-0005-0000-0000-0000B47C0000}"/>
    <cellStyle name="Normal 11 15 5 2 2" xfId="33896" xr:uid="{00000000-0005-0000-0000-0000B57C0000}"/>
    <cellStyle name="Normal 11 15 5 2 2 2" xfId="33069" xr:uid="{00000000-0005-0000-0000-0000B67C0000}"/>
    <cellStyle name="Normal 11 15 5 2 3" xfId="33898" xr:uid="{00000000-0005-0000-0000-0000B77C0000}"/>
    <cellStyle name="Normal 11 15 5 2_REKAP IBT" xfId="33900" xr:uid="{00000000-0005-0000-0000-0000B87C0000}"/>
    <cellStyle name="Normal 11 15 5 3" xfId="33902" xr:uid="{00000000-0005-0000-0000-0000B97C0000}"/>
    <cellStyle name="Normal 11 15 5 3 2" xfId="5385" xr:uid="{00000000-0005-0000-0000-0000BA7C0000}"/>
    <cellStyle name="Normal 11 15 5 3 2 2" xfId="33174" xr:uid="{00000000-0005-0000-0000-0000BB7C0000}"/>
    <cellStyle name="Normal 11 15 5 3 3" xfId="33904" xr:uid="{00000000-0005-0000-0000-0000BC7C0000}"/>
    <cellStyle name="Normal 11 15 5 3_REKAP IBT" xfId="27083" xr:uid="{00000000-0005-0000-0000-0000BD7C0000}"/>
    <cellStyle name="Normal 11 15 5 4" xfId="33849" xr:uid="{00000000-0005-0000-0000-0000BE7C0000}"/>
    <cellStyle name="Normal 11 15 5 4 2" xfId="33906" xr:uid="{00000000-0005-0000-0000-0000BF7C0000}"/>
    <cellStyle name="Normal 11 15 5 5" xfId="5239" xr:uid="{00000000-0005-0000-0000-0000C07C0000}"/>
    <cellStyle name="Normal 11 15 5_REKAP IBT" xfId="33908" xr:uid="{00000000-0005-0000-0000-0000C17C0000}"/>
    <cellStyle name="Normal 11 15 6" xfId="1777" xr:uid="{00000000-0005-0000-0000-0000C27C0000}"/>
    <cellStyle name="Normal 11 15 6 2" xfId="26441" xr:uid="{00000000-0005-0000-0000-0000C37C0000}"/>
    <cellStyle name="Normal 11 15 6 2 2" xfId="33910" xr:uid="{00000000-0005-0000-0000-0000C47C0000}"/>
    <cellStyle name="Normal 11 15 6 2 2 2" xfId="33912" xr:uid="{00000000-0005-0000-0000-0000C57C0000}"/>
    <cellStyle name="Normal 11 15 6 2 3" xfId="33914" xr:uid="{00000000-0005-0000-0000-0000C67C0000}"/>
    <cellStyle name="Normal 11 15 6 2_REKAP IBT" xfId="33916" xr:uid="{00000000-0005-0000-0000-0000C77C0000}"/>
    <cellStyle name="Normal 11 15 6 3" xfId="33918" xr:uid="{00000000-0005-0000-0000-0000C87C0000}"/>
    <cellStyle name="Normal 11 15 6 3 2" xfId="33920" xr:uid="{00000000-0005-0000-0000-0000C97C0000}"/>
    <cellStyle name="Normal 11 15 6 3 2 2" xfId="2151" xr:uid="{00000000-0005-0000-0000-0000CA7C0000}"/>
    <cellStyle name="Normal 11 15 6 3 3" xfId="33922" xr:uid="{00000000-0005-0000-0000-0000CB7C0000}"/>
    <cellStyle name="Normal 11 15 6 3_REKAP IBT" xfId="23202" xr:uid="{00000000-0005-0000-0000-0000CC7C0000}"/>
    <cellStyle name="Normal 11 15 6 4" xfId="33924" xr:uid="{00000000-0005-0000-0000-0000CD7C0000}"/>
    <cellStyle name="Normal 11 15 6 4 2" xfId="33926" xr:uid="{00000000-0005-0000-0000-0000CE7C0000}"/>
    <cellStyle name="Normal 11 15 6 5" xfId="24550" xr:uid="{00000000-0005-0000-0000-0000CF7C0000}"/>
    <cellStyle name="Normal 11 15 6_REKAP IBT" xfId="33928" xr:uid="{00000000-0005-0000-0000-0000D07C0000}"/>
    <cellStyle name="Normal 11 15 7" xfId="29133" xr:uid="{00000000-0005-0000-0000-0000D17C0000}"/>
    <cellStyle name="Normal 11 15 7 2" xfId="26450" xr:uid="{00000000-0005-0000-0000-0000D27C0000}"/>
    <cellStyle name="Normal 11 15 7 2 2" xfId="6327" xr:uid="{00000000-0005-0000-0000-0000D37C0000}"/>
    <cellStyle name="Normal 11 15 7 2 2 2" xfId="6331" xr:uid="{00000000-0005-0000-0000-0000D47C0000}"/>
    <cellStyle name="Normal 11 15 7 2 3" xfId="6342" xr:uid="{00000000-0005-0000-0000-0000D57C0000}"/>
    <cellStyle name="Normal 11 15 7 2_REKAP IBT" xfId="13632" xr:uid="{00000000-0005-0000-0000-0000D67C0000}"/>
    <cellStyle name="Normal 11 15 7 3" xfId="32110" xr:uid="{00000000-0005-0000-0000-0000D77C0000}"/>
    <cellStyle name="Normal 11 15 7 3 2" xfId="33930" xr:uid="{00000000-0005-0000-0000-0000D87C0000}"/>
    <cellStyle name="Normal 11 15 7 3 2 2" xfId="33932" xr:uid="{00000000-0005-0000-0000-0000D97C0000}"/>
    <cellStyle name="Normal 11 15 7 3 3" xfId="33934" xr:uid="{00000000-0005-0000-0000-0000DA7C0000}"/>
    <cellStyle name="Normal 11 15 7 3_REKAP IBT" xfId="30603" xr:uid="{00000000-0005-0000-0000-0000DB7C0000}"/>
    <cellStyle name="Normal 11 15 7 4" xfId="15738" xr:uid="{00000000-0005-0000-0000-0000DC7C0000}"/>
    <cellStyle name="Normal 11 15 7 4 2" xfId="33936" xr:uid="{00000000-0005-0000-0000-0000DD7C0000}"/>
    <cellStyle name="Normal 11 15 7 5" xfId="2329" xr:uid="{00000000-0005-0000-0000-0000DE7C0000}"/>
    <cellStyle name="Normal 11 15 7_REKAP IBT" xfId="24382" xr:uid="{00000000-0005-0000-0000-0000DF7C0000}"/>
    <cellStyle name="Normal 11 15 8" xfId="20365" xr:uid="{00000000-0005-0000-0000-0000E07C0000}"/>
    <cellStyle name="Normal 11 15 8 2" xfId="33938" xr:uid="{00000000-0005-0000-0000-0000E17C0000}"/>
    <cellStyle name="Normal 11 15 8 2 2" xfId="11249" xr:uid="{00000000-0005-0000-0000-0000E27C0000}"/>
    <cellStyle name="Normal 11 15 8 2 2 2" xfId="11254" xr:uid="{00000000-0005-0000-0000-0000E37C0000}"/>
    <cellStyle name="Normal 11 15 8 2 3" xfId="11266" xr:uid="{00000000-0005-0000-0000-0000E47C0000}"/>
    <cellStyle name="Normal 11 15 8 2_REKAP IBT" xfId="33940" xr:uid="{00000000-0005-0000-0000-0000E57C0000}"/>
    <cellStyle name="Normal 11 15 8 3" xfId="29192" xr:uid="{00000000-0005-0000-0000-0000E67C0000}"/>
    <cellStyle name="Normal 11 15 8 3 2" xfId="29356" xr:uid="{00000000-0005-0000-0000-0000E77C0000}"/>
    <cellStyle name="Normal 11 15 8 3 2 2" xfId="5097" xr:uid="{00000000-0005-0000-0000-0000E87C0000}"/>
    <cellStyle name="Normal 11 15 8 3 3" xfId="33942" xr:uid="{00000000-0005-0000-0000-0000E97C0000}"/>
    <cellStyle name="Normal 11 15 8 3_REKAP IBT" xfId="33944" xr:uid="{00000000-0005-0000-0000-0000EA7C0000}"/>
    <cellStyle name="Normal 11 15 8 4" xfId="33946" xr:uid="{00000000-0005-0000-0000-0000EB7C0000}"/>
    <cellStyle name="Normal 11 15 8 4 2" xfId="29367" xr:uid="{00000000-0005-0000-0000-0000EC7C0000}"/>
    <cellStyle name="Normal 11 15 8 5" xfId="33948" xr:uid="{00000000-0005-0000-0000-0000ED7C0000}"/>
    <cellStyle name="Normal 11 15 8_REKAP IBT" xfId="33950" xr:uid="{00000000-0005-0000-0000-0000EE7C0000}"/>
    <cellStyle name="Normal 11 15 9" xfId="33952" xr:uid="{00000000-0005-0000-0000-0000EF7C0000}"/>
    <cellStyle name="Normal 11 15 9 2" xfId="24809" xr:uid="{00000000-0005-0000-0000-0000F07C0000}"/>
    <cellStyle name="Normal 11 15 9 2 2" xfId="33954" xr:uid="{00000000-0005-0000-0000-0000F17C0000}"/>
    <cellStyle name="Normal 11 15 9 2 2 2" xfId="33956" xr:uid="{00000000-0005-0000-0000-0000F27C0000}"/>
    <cellStyle name="Normal 11 15 9 2 3" xfId="11438" xr:uid="{00000000-0005-0000-0000-0000F37C0000}"/>
    <cellStyle name="Normal 11 15 9 2_REKAP IBT" xfId="6840" xr:uid="{00000000-0005-0000-0000-0000F47C0000}"/>
    <cellStyle name="Normal 11 15 9 3" xfId="5988" xr:uid="{00000000-0005-0000-0000-0000F57C0000}"/>
    <cellStyle name="Normal 11 15 9 3 2" xfId="29196" xr:uid="{00000000-0005-0000-0000-0000F67C0000}"/>
    <cellStyle name="Normal 11 15 9 3 2 2" xfId="355" xr:uid="{00000000-0005-0000-0000-0000F77C0000}"/>
    <cellStyle name="Normal 11 15 9 3 3" xfId="11463" xr:uid="{00000000-0005-0000-0000-0000F87C0000}"/>
    <cellStyle name="Normal 11 15 9 3_REKAP IBT" xfId="7926" xr:uid="{00000000-0005-0000-0000-0000F97C0000}"/>
    <cellStyle name="Normal 11 15 9 4" xfId="29199" xr:uid="{00000000-0005-0000-0000-0000FA7C0000}"/>
    <cellStyle name="Normal 11 15 9 4 2" xfId="29202" xr:uid="{00000000-0005-0000-0000-0000FB7C0000}"/>
    <cellStyle name="Normal 11 15 9 5" xfId="29205" xr:uid="{00000000-0005-0000-0000-0000FC7C0000}"/>
    <cellStyle name="Normal 11 15 9_REKAP IBT" xfId="33958" xr:uid="{00000000-0005-0000-0000-0000FD7C0000}"/>
    <cellStyle name="Normal 11 15_REKAP IBT" xfId="33960" xr:uid="{00000000-0005-0000-0000-0000FE7C0000}"/>
    <cellStyle name="Normal 11 16" xfId="24263" xr:uid="{00000000-0005-0000-0000-0000FF7C0000}"/>
    <cellStyle name="Normal 11 16 10" xfId="27589" xr:uid="{00000000-0005-0000-0000-0000007D0000}"/>
    <cellStyle name="Normal 11 16 10 2" xfId="33962" xr:uid="{00000000-0005-0000-0000-0000017D0000}"/>
    <cellStyle name="Normal 11 16 10 2 2" xfId="33963" xr:uid="{00000000-0005-0000-0000-0000027D0000}"/>
    <cellStyle name="Normal 11 16 10 2 2 2" xfId="33964" xr:uid="{00000000-0005-0000-0000-0000037D0000}"/>
    <cellStyle name="Normal 11 16 10 2 3" xfId="33965" xr:uid="{00000000-0005-0000-0000-0000047D0000}"/>
    <cellStyle name="Normal 11 16 10 2_REKAP IBT" xfId="24950" xr:uid="{00000000-0005-0000-0000-0000057D0000}"/>
    <cellStyle name="Normal 11 16 10 3" xfId="33966" xr:uid="{00000000-0005-0000-0000-0000067D0000}"/>
    <cellStyle name="Normal 11 16 10 3 2" xfId="33967" xr:uid="{00000000-0005-0000-0000-0000077D0000}"/>
    <cellStyle name="Normal 11 16 10 3 2 2" xfId="33968" xr:uid="{00000000-0005-0000-0000-0000087D0000}"/>
    <cellStyle name="Normal 11 16 10 3 3" xfId="33969" xr:uid="{00000000-0005-0000-0000-0000097D0000}"/>
    <cellStyle name="Normal 11 16 10 3_REKAP IBT" xfId="33970" xr:uid="{00000000-0005-0000-0000-00000A7D0000}"/>
    <cellStyle name="Normal 11 16 10 4" xfId="33971" xr:uid="{00000000-0005-0000-0000-00000B7D0000}"/>
    <cellStyle name="Normal 11 16 10 4 2" xfId="33972" xr:uid="{00000000-0005-0000-0000-00000C7D0000}"/>
    <cellStyle name="Normal 11 16 10 5" xfId="2413" xr:uid="{00000000-0005-0000-0000-00000D7D0000}"/>
    <cellStyle name="Normal 11 16 10_REKAP IBT" xfId="33974" xr:uid="{00000000-0005-0000-0000-00000E7D0000}"/>
    <cellStyle name="Normal 11 16 11" xfId="33975" xr:uid="{00000000-0005-0000-0000-00000F7D0000}"/>
    <cellStyle name="Normal 11 16 11 2" xfId="20151" xr:uid="{00000000-0005-0000-0000-0000107D0000}"/>
    <cellStyle name="Normal 11 16 11 2 2" xfId="20156" xr:uid="{00000000-0005-0000-0000-0000117D0000}"/>
    <cellStyle name="Normal 11 16 11 2 2 2" xfId="33976" xr:uid="{00000000-0005-0000-0000-0000127D0000}"/>
    <cellStyle name="Normal 11 16 11 2 3" xfId="20159" xr:uid="{00000000-0005-0000-0000-0000137D0000}"/>
    <cellStyle name="Normal 11 16 11 2_REKAP IBT" xfId="20163" xr:uid="{00000000-0005-0000-0000-0000147D0000}"/>
    <cellStyle name="Normal 11 16 11 3" xfId="20168" xr:uid="{00000000-0005-0000-0000-0000157D0000}"/>
    <cellStyle name="Normal 11 16 11 3 2" xfId="20171" xr:uid="{00000000-0005-0000-0000-0000167D0000}"/>
    <cellStyle name="Normal 11 16 11 3 2 2" xfId="33977" xr:uid="{00000000-0005-0000-0000-0000177D0000}"/>
    <cellStyle name="Normal 11 16 11 3 3" xfId="2011" xr:uid="{00000000-0005-0000-0000-0000187D0000}"/>
    <cellStyle name="Normal 11 16 11 3_REKAP IBT" xfId="20174" xr:uid="{00000000-0005-0000-0000-0000197D0000}"/>
    <cellStyle name="Normal 11 16 11 4" xfId="20179" xr:uid="{00000000-0005-0000-0000-00001A7D0000}"/>
    <cellStyle name="Normal 11 16 11 4 2" xfId="20182" xr:uid="{00000000-0005-0000-0000-00001B7D0000}"/>
    <cellStyle name="Normal 11 16 11 5" xfId="3348" xr:uid="{00000000-0005-0000-0000-00001C7D0000}"/>
    <cellStyle name="Normal 11 16 11_REKAP IBT" xfId="33978" xr:uid="{00000000-0005-0000-0000-00001D7D0000}"/>
    <cellStyle name="Normal 11 16 12" xfId="11280" xr:uid="{00000000-0005-0000-0000-00001E7D0000}"/>
    <cellStyle name="Normal 11 16 12 2" xfId="11282" xr:uid="{00000000-0005-0000-0000-00001F7D0000}"/>
    <cellStyle name="Normal 11 16 12 2 2" xfId="20403" xr:uid="{00000000-0005-0000-0000-0000207D0000}"/>
    <cellStyle name="Normal 11 16 12 3" xfId="20409" xr:uid="{00000000-0005-0000-0000-0000217D0000}"/>
    <cellStyle name="Normal 11 16 12_REKAP IBT" xfId="33979" xr:uid="{00000000-0005-0000-0000-0000227D0000}"/>
    <cellStyle name="Normal 11 16 13" xfId="11288" xr:uid="{00000000-0005-0000-0000-0000237D0000}"/>
    <cellStyle name="Normal 11 16 13 2" xfId="33980" xr:uid="{00000000-0005-0000-0000-0000247D0000}"/>
    <cellStyle name="Normal 11 16 13 2 2" xfId="33981" xr:uid="{00000000-0005-0000-0000-0000257D0000}"/>
    <cellStyle name="Normal 11 16 13 3" xfId="33982" xr:uid="{00000000-0005-0000-0000-0000267D0000}"/>
    <cellStyle name="Normal 11 16 13_REKAP IBT" xfId="33983" xr:uid="{00000000-0005-0000-0000-0000277D0000}"/>
    <cellStyle name="Normal 11 16 14" xfId="11290" xr:uid="{00000000-0005-0000-0000-0000287D0000}"/>
    <cellStyle name="Normal 11 16 14 2" xfId="33984" xr:uid="{00000000-0005-0000-0000-0000297D0000}"/>
    <cellStyle name="Normal 11 16 15" xfId="11293" xr:uid="{00000000-0005-0000-0000-00002A7D0000}"/>
    <cellStyle name="Normal 11 16 2" xfId="33985" xr:uid="{00000000-0005-0000-0000-00002B7D0000}"/>
    <cellStyle name="Normal 11 16 2 2" xfId="33987" xr:uid="{00000000-0005-0000-0000-00002C7D0000}"/>
    <cellStyle name="Normal 11 16 2 2 2" xfId="31249" xr:uid="{00000000-0005-0000-0000-00002D7D0000}"/>
    <cellStyle name="Normal 11 16 2 2 2 2" xfId="33989" xr:uid="{00000000-0005-0000-0000-00002E7D0000}"/>
    <cellStyle name="Normal 11 16 2 2 3" xfId="24672" xr:uid="{00000000-0005-0000-0000-00002F7D0000}"/>
    <cellStyle name="Normal 11 16 2 2_REKAP IBT" xfId="33990" xr:uid="{00000000-0005-0000-0000-0000307D0000}"/>
    <cellStyle name="Normal 11 16 2 3" xfId="33991" xr:uid="{00000000-0005-0000-0000-0000317D0000}"/>
    <cellStyle name="Normal 11 16 2 3 2" xfId="5514" xr:uid="{00000000-0005-0000-0000-0000327D0000}"/>
    <cellStyle name="Normal 11 16 2 3 2 2" xfId="33993" xr:uid="{00000000-0005-0000-0000-0000337D0000}"/>
    <cellStyle name="Normal 11 16 2 3 3" xfId="5522" xr:uid="{00000000-0005-0000-0000-0000347D0000}"/>
    <cellStyle name="Normal 11 16 2 3_REKAP IBT" xfId="33994" xr:uid="{00000000-0005-0000-0000-0000357D0000}"/>
    <cellStyle name="Normal 11 16 2 4" xfId="33995" xr:uid="{00000000-0005-0000-0000-0000367D0000}"/>
    <cellStyle name="Normal 11 16 2 4 2" xfId="5532" xr:uid="{00000000-0005-0000-0000-0000377D0000}"/>
    <cellStyle name="Normal 11 16 2 5" xfId="33996" xr:uid="{00000000-0005-0000-0000-0000387D0000}"/>
    <cellStyle name="Normal 11 16 2_REKAP IBT" xfId="12010" xr:uid="{00000000-0005-0000-0000-0000397D0000}"/>
    <cellStyle name="Normal 11 16 3" xfId="33997" xr:uid="{00000000-0005-0000-0000-00003A7D0000}"/>
    <cellStyle name="Normal 11 16 3 2" xfId="33999" xr:uid="{00000000-0005-0000-0000-00003B7D0000}"/>
    <cellStyle name="Normal 11 16 3 2 2" xfId="6412" xr:uid="{00000000-0005-0000-0000-00003C7D0000}"/>
    <cellStyle name="Normal 11 16 3 2 2 2" xfId="6415" xr:uid="{00000000-0005-0000-0000-00003D7D0000}"/>
    <cellStyle name="Normal 11 16 3 2 3" xfId="6418" xr:uid="{00000000-0005-0000-0000-00003E7D0000}"/>
    <cellStyle name="Normal 11 16 3 2_REKAP IBT" xfId="34001" xr:uid="{00000000-0005-0000-0000-00003F7D0000}"/>
    <cellStyle name="Normal 11 16 3 3" xfId="34002" xr:uid="{00000000-0005-0000-0000-0000407D0000}"/>
    <cellStyle name="Normal 11 16 3 3 2" xfId="618" xr:uid="{00000000-0005-0000-0000-0000417D0000}"/>
    <cellStyle name="Normal 11 16 3 3 2 2" xfId="5547" xr:uid="{00000000-0005-0000-0000-0000427D0000}"/>
    <cellStyle name="Normal 11 16 3 3 3" xfId="5554" xr:uid="{00000000-0005-0000-0000-0000437D0000}"/>
    <cellStyle name="Normal 11 16 3 3_REKAP IBT" xfId="34004" xr:uid="{00000000-0005-0000-0000-0000447D0000}"/>
    <cellStyle name="Normal 11 16 3 4" xfId="34005" xr:uid="{00000000-0005-0000-0000-0000457D0000}"/>
    <cellStyle name="Normal 11 16 3 4 2" xfId="6470" xr:uid="{00000000-0005-0000-0000-0000467D0000}"/>
    <cellStyle name="Normal 11 16 3 5" xfId="34006" xr:uid="{00000000-0005-0000-0000-0000477D0000}"/>
    <cellStyle name="Normal 11 16 3_REKAP IBT" xfId="25307" xr:uid="{00000000-0005-0000-0000-0000487D0000}"/>
    <cellStyle name="Normal 11 16 4" xfId="34007" xr:uid="{00000000-0005-0000-0000-0000497D0000}"/>
    <cellStyle name="Normal 11 16 4 2" xfId="34009" xr:uid="{00000000-0005-0000-0000-00004A7D0000}"/>
    <cellStyle name="Normal 11 16 4 2 2" xfId="7082" xr:uid="{00000000-0005-0000-0000-00004B7D0000}"/>
    <cellStyle name="Normal 11 16 4 2 2 2" xfId="34011" xr:uid="{00000000-0005-0000-0000-00004C7D0000}"/>
    <cellStyle name="Normal 11 16 4 2 3" xfId="7085" xr:uid="{00000000-0005-0000-0000-00004D7D0000}"/>
    <cellStyle name="Normal 11 16 4 2_REKAP IBT" xfId="4363" xr:uid="{00000000-0005-0000-0000-00004E7D0000}"/>
    <cellStyle name="Normal 11 16 4 3" xfId="34012" xr:uid="{00000000-0005-0000-0000-00004F7D0000}"/>
    <cellStyle name="Normal 11 16 4 3 2" xfId="7102" xr:uid="{00000000-0005-0000-0000-0000507D0000}"/>
    <cellStyle name="Normal 11 16 4 3 2 2" xfId="34013" xr:uid="{00000000-0005-0000-0000-0000517D0000}"/>
    <cellStyle name="Normal 11 16 4 3 3" xfId="7106" xr:uid="{00000000-0005-0000-0000-0000527D0000}"/>
    <cellStyle name="Normal 11 16 4 3_REKAP IBT" xfId="34014" xr:uid="{00000000-0005-0000-0000-0000537D0000}"/>
    <cellStyle name="Normal 11 16 4 4" xfId="34015" xr:uid="{00000000-0005-0000-0000-0000547D0000}"/>
    <cellStyle name="Normal 11 16 4 4 2" xfId="7124" xr:uid="{00000000-0005-0000-0000-0000557D0000}"/>
    <cellStyle name="Normal 11 16 4 5" xfId="34016" xr:uid="{00000000-0005-0000-0000-0000567D0000}"/>
    <cellStyle name="Normal 11 16 4_REKAP IBT" xfId="34017" xr:uid="{00000000-0005-0000-0000-0000577D0000}"/>
    <cellStyle name="Normal 11 16 5" xfId="34018" xr:uid="{00000000-0005-0000-0000-0000587D0000}"/>
    <cellStyle name="Normal 11 16 5 2" xfId="34020" xr:uid="{00000000-0005-0000-0000-0000597D0000}"/>
    <cellStyle name="Normal 11 16 5 2 2" xfId="34021" xr:uid="{00000000-0005-0000-0000-00005A7D0000}"/>
    <cellStyle name="Normal 11 16 5 2 2 2" xfId="4977" xr:uid="{00000000-0005-0000-0000-00005B7D0000}"/>
    <cellStyle name="Normal 11 16 5 2 3" xfId="15713" xr:uid="{00000000-0005-0000-0000-00005C7D0000}"/>
    <cellStyle name="Normal 11 16 5 2_REKAP IBT" xfId="34022" xr:uid="{00000000-0005-0000-0000-00005D7D0000}"/>
    <cellStyle name="Normal 11 16 5 3" xfId="34023" xr:uid="{00000000-0005-0000-0000-00005E7D0000}"/>
    <cellStyle name="Normal 11 16 5 3 2" xfId="8679" xr:uid="{00000000-0005-0000-0000-00005F7D0000}"/>
    <cellStyle name="Normal 11 16 5 3 2 2" xfId="6046" xr:uid="{00000000-0005-0000-0000-0000607D0000}"/>
    <cellStyle name="Normal 11 16 5 3 3" xfId="8681" xr:uid="{00000000-0005-0000-0000-0000617D0000}"/>
    <cellStyle name="Normal 11 16 5 3_REKAP IBT" xfId="34024" xr:uid="{00000000-0005-0000-0000-0000627D0000}"/>
    <cellStyle name="Normal 11 16 5 4" xfId="33857" xr:uid="{00000000-0005-0000-0000-0000637D0000}"/>
    <cellStyle name="Normal 11 16 5 4 2" xfId="8810" xr:uid="{00000000-0005-0000-0000-0000647D0000}"/>
    <cellStyle name="Normal 11 16 5 5" xfId="34025" xr:uid="{00000000-0005-0000-0000-0000657D0000}"/>
    <cellStyle name="Normal 11 16 5_REKAP IBT" xfId="34026" xr:uid="{00000000-0005-0000-0000-0000667D0000}"/>
    <cellStyle name="Normal 11 16 6" xfId="34027" xr:uid="{00000000-0005-0000-0000-0000677D0000}"/>
    <cellStyle name="Normal 11 16 6 2" xfId="26460" xr:uid="{00000000-0005-0000-0000-0000687D0000}"/>
    <cellStyle name="Normal 11 16 6 2 2" xfId="34028" xr:uid="{00000000-0005-0000-0000-0000697D0000}"/>
    <cellStyle name="Normal 11 16 6 2 2 2" xfId="34029" xr:uid="{00000000-0005-0000-0000-00006A7D0000}"/>
    <cellStyle name="Normal 11 16 6 2 3" xfId="18812" xr:uid="{00000000-0005-0000-0000-00006B7D0000}"/>
    <cellStyle name="Normal 11 16 6 2_REKAP IBT" xfId="14208" xr:uid="{00000000-0005-0000-0000-00006C7D0000}"/>
    <cellStyle name="Normal 11 16 6 3" xfId="15304" xr:uid="{00000000-0005-0000-0000-00006D7D0000}"/>
    <cellStyle name="Normal 11 16 6 3 2" xfId="9667" xr:uid="{00000000-0005-0000-0000-00006E7D0000}"/>
    <cellStyle name="Normal 11 16 6 3 2 2" xfId="10786" xr:uid="{00000000-0005-0000-0000-00006F7D0000}"/>
    <cellStyle name="Normal 11 16 6 3 3" xfId="9669" xr:uid="{00000000-0005-0000-0000-0000707D0000}"/>
    <cellStyle name="Normal 11 16 6 3_REKAP IBT" xfId="34030" xr:uid="{00000000-0005-0000-0000-0000717D0000}"/>
    <cellStyle name="Normal 11 16 6 4" xfId="15306" xr:uid="{00000000-0005-0000-0000-0000727D0000}"/>
    <cellStyle name="Normal 11 16 6 4 2" xfId="9772" xr:uid="{00000000-0005-0000-0000-0000737D0000}"/>
    <cellStyle name="Normal 11 16 6 5" xfId="34031" xr:uid="{00000000-0005-0000-0000-0000747D0000}"/>
    <cellStyle name="Normal 11 16 6_REKAP IBT" xfId="34032" xr:uid="{00000000-0005-0000-0000-0000757D0000}"/>
    <cellStyle name="Normal 11 16 7" xfId="29141" xr:uid="{00000000-0005-0000-0000-0000767D0000}"/>
    <cellStyle name="Normal 11 16 7 2" xfId="26466" xr:uid="{00000000-0005-0000-0000-0000777D0000}"/>
    <cellStyle name="Normal 11 16 7 2 2" xfId="34033" xr:uid="{00000000-0005-0000-0000-0000787D0000}"/>
    <cellStyle name="Normal 11 16 7 2 2 2" xfId="34034" xr:uid="{00000000-0005-0000-0000-0000797D0000}"/>
    <cellStyle name="Normal 11 16 7 2 3" xfId="34035" xr:uid="{00000000-0005-0000-0000-00007A7D0000}"/>
    <cellStyle name="Normal 11 16 7 2_REKAP IBT" xfId="34036" xr:uid="{00000000-0005-0000-0000-00007B7D0000}"/>
    <cellStyle name="Normal 11 16 7 3" xfId="34037" xr:uid="{00000000-0005-0000-0000-00007C7D0000}"/>
    <cellStyle name="Normal 11 16 7 3 2" xfId="10618" xr:uid="{00000000-0005-0000-0000-00007D7D0000}"/>
    <cellStyle name="Normal 11 16 7 3 2 2" xfId="34038" xr:uid="{00000000-0005-0000-0000-00007E7D0000}"/>
    <cellStyle name="Normal 11 16 7 3 3" xfId="10620" xr:uid="{00000000-0005-0000-0000-00007F7D0000}"/>
    <cellStyle name="Normal 11 16 7 3_REKAP IBT" xfId="34039" xr:uid="{00000000-0005-0000-0000-0000807D0000}"/>
    <cellStyle name="Normal 11 16 7 4" xfId="34040" xr:uid="{00000000-0005-0000-0000-0000817D0000}"/>
    <cellStyle name="Normal 11 16 7 4 2" xfId="10720" xr:uid="{00000000-0005-0000-0000-0000827D0000}"/>
    <cellStyle name="Normal 11 16 7 5" xfId="34041" xr:uid="{00000000-0005-0000-0000-0000837D0000}"/>
    <cellStyle name="Normal 11 16 7_REKAP IBT" xfId="18463" xr:uid="{00000000-0005-0000-0000-0000847D0000}"/>
    <cellStyle name="Normal 11 16 8" xfId="20375" xr:uid="{00000000-0005-0000-0000-0000857D0000}"/>
    <cellStyle name="Normal 11 16 8 2" xfId="34042" xr:uid="{00000000-0005-0000-0000-0000867D0000}"/>
    <cellStyle name="Normal 11 16 8 2 2" xfId="7476" xr:uid="{00000000-0005-0000-0000-0000877D0000}"/>
    <cellStyle name="Normal 11 16 8 2 2 2" xfId="7478" xr:uid="{00000000-0005-0000-0000-0000887D0000}"/>
    <cellStyle name="Normal 11 16 8 2 3" xfId="7480" xr:uid="{00000000-0005-0000-0000-0000897D0000}"/>
    <cellStyle name="Normal 11 16 8 2_REKAP IBT" xfId="33448" xr:uid="{00000000-0005-0000-0000-00008A7D0000}"/>
    <cellStyle name="Normal 11 16 8 3" xfId="34043" xr:uid="{00000000-0005-0000-0000-00008B7D0000}"/>
    <cellStyle name="Normal 11 16 8 3 2" xfId="7503" xr:uid="{00000000-0005-0000-0000-00008C7D0000}"/>
    <cellStyle name="Normal 11 16 8 3 2 2" xfId="7505" xr:uid="{00000000-0005-0000-0000-00008D7D0000}"/>
    <cellStyle name="Normal 11 16 8 3 3" xfId="7507" xr:uid="{00000000-0005-0000-0000-00008E7D0000}"/>
    <cellStyle name="Normal 11 16 8 3_REKAP IBT" xfId="34044" xr:uid="{00000000-0005-0000-0000-00008F7D0000}"/>
    <cellStyle name="Normal 11 16 8 4" xfId="34045" xr:uid="{00000000-0005-0000-0000-0000907D0000}"/>
    <cellStyle name="Normal 11 16 8 4 2" xfId="7532" xr:uid="{00000000-0005-0000-0000-0000917D0000}"/>
    <cellStyle name="Normal 11 16 8 5" xfId="34046" xr:uid="{00000000-0005-0000-0000-0000927D0000}"/>
    <cellStyle name="Normal 11 16 8_REKAP IBT" xfId="34047" xr:uid="{00000000-0005-0000-0000-0000937D0000}"/>
    <cellStyle name="Normal 11 16 9" xfId="34048" xr:uid="{00000000-0005-0000-0000-0000947D0000}"/>
    <cellStyle name="Normal 11 16 9 2" xfId="16017" xr:uid="{00000000-0005-0000-0000-0000957D0000}"/>
    <cellStyle name="Normal 11 16 9 2 2" xfId="8034" xr:uid="{00000000-0005-0000-0000-0000967D0000}"/>
    <cellStyle name="Normal 11 16 9 2 2 2" xfId="34049" xr:uid="{00000000-0005-0000-0000-0000977D0000}"/>
    <cellStyle name="Normal 11 16 9 2 3" xfId="8037" xr:uid="{00000000-0005-0000-0000-0000987D0000}"/>
    <cellStyle name="Normal 11 16 9 2_REKAP IBT" xfId="34050" xr:uid="{00000000-0005-0000-0000-0000997D0000}"/>
    <cellStyle name="Normal 11 16 9 3" xfId="34051" xr:uid="{00000000-0005-0000-0000-00009A7D0000}"/>
    <cellStyle name="Normal 11 16 9 3 2" xfId="8057" xr:uid="{00000000-0005-0000-0000-00009B7D0000}"/>
    <cellStyle name="Normal 11 16 9 3 2 2" xfId="34052" xr:uid="{00000000-0005-0000-0000-00009C7D0000}"/>
    <cellStyle name="Normal 11 16 9 3 3" xfId="8060" xr:uid="{00000000-0005-0000-0000-00009D7D0000}"/>
    <cellStyle name="Normal 11 16 9 3_REKAP IBT" xfId="26563" xr:uid="{00000000-0005-0000-0000-00009E7D0000}"/>
    <cellStyle name="Normal 11 16 9 4" xfId="7395" xr:uid="{00000000-0005-0000-0000-00009F7D0000}"/>
    <cellStyle name="Normal 11 16 9 4 2" xfId="8075" xr:uid="{00000000-0005-0000-0000-0000A07D0000}"/>
    <cellStyle name="Normal 11 16 9 5" xfId="34053" xr:uid="{00000000-0005-0000-0000-0000A17D0000}"/>
    <cellStyle name="Normal 11 16 9_REKAP IBT" xfId="34054" xr:uid="{00000000-0005-0000-0000-0000A27D0000}"/>
    <cellStyle name="Normal 11 16_REKAP IBT" xfId="34055" xr:uid="{00000000-0005-0000-0000-0000A37D0000}"/>
    <cellStyle name="Normal 11 17" xfId="15983" xr:uid="{00000000-0005-0000-0000-0000A47D0000}"/>
    <cellStyle name="Normal 11 17 10" xfId="34057" xr:uid="{00000000-0005-0000-0000-0000A57D0000}"/>
    <cellStyle name="Normal 11 17 10 2" xfId="34058" xr:uid="{00000000-0005-0000-0000-0000A67D0000}"/>
    <cellStyle name="Normal 11 17 10 2 2" xfId="34059" xr:uid="{00000000-0005-0000-0000-0000A77D0000}"/>
    <cellStyle name="Normal 11 17 10 2 2 2" xfId="17756" xr:uid="{00000000-0005-0000-0000-0000A87D0000}"/>
    <cellStyle name="Normal 11 17 10 2 3" xfId="27497" xr:uid="{00000000-0005-0000-0000-0000A97D0000}"/>
    <cellStyle name="Normal 11 17 10 2_REKAP IBT" xfId="13391" xr:uid="{00000000-0005-0000-0000-0000AA7D0000}"/>
    <cellStyle name="Normal 11 17 10 3" xfId="34060" xr:uid="{00000000-0005-0000-0000-0000AB7D0000}"/>
    <cellStyle name="Normal 11 17 10 3 2" xfId="30238" xr:uid="{00000000-0005-0000-0000-0000AC7D0000}"/>
    <cellStyle name="Normal 11 17 10 3 2 2" xfId="30241" xr:uid="{00000000-0005-0000-0000-0000AD7D0000}"/>
    <cellStyle name="Normal 11 17 10 3 3" xfId="30244" xr:uid="{00000000-0005-0000-0000-0000AE7D0000}"/>
    <cellStyle name="Normal 11 17 10 3_REKAP IBT" xfId="24966" xr:uid="{00000000-0005-0000-0000-0000AF7D0000}"/>
    <cellStyle name="Normal 11 17 10 4" xfId="7679" xr:uid="{00000000-0005-0000-0000-0000B07D0000}"/>
    <cellStyle name="Normal 11 17 10 4 2" xfId="30415" xr:uid="{00000000-0005-0000-0000-0000B17D0000}"/>
    <cellStyle name="Normal 11 17 10 5" xfId="34061" xr:uid="{00000000-0005-0000-0000-0000B27D0000}"/>
    <cellStyle name="Normal 11 17 10_REKAP IBT" xfId="7777" xr:uid="{00000000-0005-0000-0000-0000B37D0000}"/>
    <cellStyle name="Normal 11 17 11" xfId="34062" xr:uid="{00000000-0005-0000-0000-0000B47D0000}"/>
    <cellStyle name="Normal 11 17 11 2" xfId="34063" xr:uid="{00000000-0005-0000-0000-0000B57D0000}"/>
    <cellStyle name="Normal 11 17 11 2 2" xfId="34064" xr:uid="{00000000-0005-0000-0000-0000B67D0000}"/>
    <cellStyle name="Normal 11 17 11 2 2 2" xfId="34065" xr:uid="{00000000-0005-0000-0000-0000B77D0000}"/>
    <cellStyle name="Normal 11 17 11 2 3" xfId="27502" xr:uid="{00000000-0005-0000-0000-0000B87D0000}"/>
    <cellStyle name="Normal 11 17 11 2_REKAP IBT" xfId="11291" xr:uid="{00000000-0005-0000-0000-0000B97D0000}"/>
    <cellStyle name="Normal 11 17 11 3" xfId="34066" xr:uid="{00000000-0005-0000-0000-0000BA7D0000}"/>
    <cellStyle name="Normal 11 17 11 3 2" xfId="34067" xr:uid="{00000000-0005-0000-0000-0000BB7D0000}"/>
    <cellStyle name="Normal 11 17 11 3 2 2" xfId="34068" xr:uid="{00000000-0005-0000-0000-0000BC7D0000}"/>
    <cellStyle name="Normal 11 17 11 3 3" xfId="34069" xr:uid="{00000000-0005-0000-0000-0000BD7D0000}"/>
    <cellStyle name="Normal 11 17 11 3_REKAP IBT" xfId="23377" xr:uid="{00000000-0005-0000-0000-0000BE7D0000}"/>
    <cellStyle name="Normal 11 17 11 4" xfId="34070" xr:uid="{00000000-0005-0000-0000-0000BF7D0000}"/>
    <cellStyle name="Normal 11 17 11 4 2" xfId="34071" xr:uid="{00000000-0005-0000-0000-0000C07D0000}"/>
    <cellStyle name="Normal 11 17 11 5" xfId="30930" xr:uid="{00000000-0005-0000-0000-0000C17D0000}"/>
    <cellStyle name="Normal 11 17 11_REKAP IBT" xfId="34073" xr:uid="{00000000-0005-0000-0000-0000C27D0000}"/>
    <cellStyle name="Normal 11 17 12" xfId="34074" xr:uid="{00000000-0005-0000-0000-0000C37D0000}"/>
    <cellStyle name="Normal 11 17 12 2" xfId="34075" xr:uid="{00000000-0005-0000-0000-0000C47D0000}"/>
    <cellStyle name="Normal 11 17 12 2 2" xfId="28845" xr:uid="{00000000-0005-0000-0000-0000C57D0000}"/>
    <cellStyle name="Normal 11 17 12 3" xfId="34076" xr:uid="{00000000-0005-0000-0000-0000C67D0000}"/>
    <cellStyle name="Normal 11 17 12_REKAP IBT" xfId="20619" xr:uid="{00000000-0005-0000-0000-0000C77D0000}"/>
    <cellStyle name="Normal 11 17 13" xfId="34077" xr:uid="{00000000-0005-0000-0000-0000C87D0000}"/>
    <cellStyle name="Normal 11 17 13 2" xfId="34078" xr:uid="{00000000-0005-0000-0000-0000C97D0000}"/>
    <cellStyle name="Normal 11 17 13 2 2" xfId="34079" xr:uid="{00000000-0005-0000-0000-0000CA7D0000}"/>
    <cellStyle name="Normal 11 17 13 3" xfId="34080" xr:uid="{00000000-0005-0000-0000-0000CB7D0000}"/>
    <cellStyle name="Normal 11 17 13_REKAP IBT" xfId="34081" xr:uid="{00000000-0005-0000-0000-0000CC7D0000}"/>
    <cellStyle name="Normal 11 17 14" xfId="4290" xr:uid="{00000000-0005-0000-0000-0000CD7D0000}"/>
    <cellStyle name="Normal 11 17 14 2" xfId="34082" xr:uid="{00000000-0005-0000-0000-0000CE7D0000}"/>
    <cellStyle name="Normal 11 17 15" xfId="34083" xr:uid="{00000000-0005-0000-0000-0000CF7D0000}"/>
    <cellStyle name="Normal 11 17 2" xfId="34085" xr:uid="{00000000-0005-0000-0000-0000D07D0000}"/>
    <cellStyle name="Normal 11 17 2 2" xfId="34087" xr:uid="{00000000-0005-0000-0000-0000D17D0000}"/>
    <cellStyle name="Normal 11 17 2 2 2" xfId="5892" xr:uid="{00000000-0005-0000-0000-0000D27D0000}"/>
    <cellStyle name="Normal 11 17 2 2 2 2" xfId="22052" xr:uid="{00000000-0005-0000-0000-0000D37D0000}"/>
    <cellStyle name="Normal 11 17 2 2 3" xfId="24715" xr:uid="{00000000-0005-0000-0000-0000D47D0000}"/>
    <cellStyle name="Normal 11 17 2 2_REKAP IBT" xfId="26853" xr:uid="{00000000-0005-0000-0000-0000D57D0000}"/>
    <cellStyle name="Normal 11 17 2 3" xfId="34089" xr:uid="{00000000-0005-0000-0000-0000D67D0000}"/>
    <cellStyle name="Normal 11 17 2 3 2" xfId="34090" xr:uid="{00000000-0005-0000-0000-0000D77D0000}"/>
    <cellStyle name="Normal 11 17 2 3 2 2" xfId="34091" xr:uid="{00000000-0005-0000-0000-0000D87D0000}"/>
    <cellStyle name="Normal 11 17 2 3 3" xfId="21827" xr:uid="{00000000-0005-0000-0000-0000D97D0000}"/>
    <cellStyle name="Normal 11 17 2 3_REKAP IBT" xfId="5758" xr:uid="{00000000-0005-0000-0000-0000DA7D0000}"/>
    <cellStyle name="Normal 11 17 2 4" xfId="3916" xr:uid="{00000000-0005-0000-0000-0000DB7D0000}"/>
    <cellStyle name="Normal 11 17 2 4 2" xfId="34092" xr:uid="{00000000-0005-0000-0000-0000DC7D0000}"/>
    <cellStyle name="Normal 11 17 2 5" xfId="34093" xr:uid="{00000000-0005-0000-0000-0000DD7D0000}"/>
    <cellStyle name="Normal 11 17 2_REKAP IBT" xfId="34095" xr:uid="{00000000-0005-0000-0000-0000DE7D0000}"/>
    <cellStyle name="Normal 11 17 3" xfId="30412" xr:uid="{00000000-0005-0000-0000-0000DF7D0000}"/>
    <cellStyle name="Normal 11 17 3 2" xfId="34097" xr:uid="{00000000-0005-0000-0000-0000E07D0000}"/>
    <cellStyle name="Normal 11 17 3 2 2" xfId="34099" xr:uid="{00000000-0005-0000-0000-0000E17D0000}"/>
    <cellStyle name="Normal 11 17 3 2 2 2" xfId="34100" xr:uid="{00000000-0005-0000-0000-0000E27D0000}"/>
    <cellStyle name="Normal 11 17 3 2 3" xfId="17025" xr:uid="{00000000-0005-0000-0000-0000E37D0000}"/>
    <cellStyle name="Normal 11 17 3 2_REKAP IBT" xfId="21732" xr:uid="{00000000-0005-0000-0000-0000E47D0000}"/>
    <cellStyle name="Normal 11 17 3 3" xfId="34102" xr:uid="{00000000-0005-0000-0000-0000E57D0000}"/>
    <cellStyle name="Normal 11 17 3 3 2" xfId="34103" xr:uid="{00000000-0005-0000-0000-0000E67D0000}"/>
    <cellStyle name="Normal 11 17 3 3 2 2" xfId="34106" xr:uid="{00000000-0005-0000-0000-0000E77D0000}"/>
    <cellStyle name="Normal 11 17 3 3 3" xfId="17067" xr:uid="{00000000-0005-0000-0000-0000E87D0000}"/>
    <cellStyle name="Normal 11 17 3 3_REKAP IBT" xfId="17664" xr:uid="{00000000-0005-0000-0000-0000E97D0000}"/>
    <cellStyle name="Normal 11 17 3 4" xfId="34107" xr:uid="{00000000-0005-0000-0000-0000EA7D0000}"/>
    <cellStyle name="Normal 11 17 3 4 2" xfId="34108" xr:uid="{00000000-0005-0000-0000-0000EB7D0000}"/>
    <cellStyle name="Normal 11 17 3 5" xfId="32356" xr:uid="{00000000-0005-0000-0000-0000EC7D0000}"/>
    <cellStyle name="Normal 11 17 3_REKAP IBT" xfId="34110" xr:uid="{00000000-0005-0000-0000-0000ED7D0000}"/>
    <cellStyle name="Normal 11 17 4" xfId="34112" xr:uid="{00000000-0005-0000-0000-0000EE7D0000}"/>
    <cellStyle name="Normal 11 17 4 2" xfId="20077" xr:uid="{00000000-0005-0000-0000-0000EF7D0000}"/>
    <cellStyle name="Normal 11 17 4 2 2" xfId="34113" xr:uid="{00000000-0005-0000-0000-0000F07D0000}"/>
    <cellStyle name="Normal 11 17 4 2 2 2" xfId="29655" xr:uid="{00000000-0005-0000-0000-0000F17D0000}"/>
    <cellStyle name="Normal 11 17 4 2 3" xfId="17450" xr:uid="{00000000-0005-0000-0000-0000F27D0000}"/>
    <cellStyle name="Normal 11 17 4 2_REKAP IBT" xfId="34114" xr:uid="{00000000-0005-0000-0000-0000F37D0000}"/>
    <cellStyle name="Normal 11 17 4 3" xfId="34115" xr:uid="{00000000-0005-0000-0000-0000F47D0000}"/>
    <cellStyle name="Normal 11 17 4 3 2" xfId="34116" xr:uid="{00000000-0005-0000-0000-0000F57D0000}"/>
    <cellStyle name="Normal 11 17 4 3 2 2" xfId="29902" xr:uid="{00000000-0005-0000-0000-0000F67D0000}"/>
    <cellStyle name="Normal 11 17 4 3 3" xfId="17491" xr:uid="{00000000-0005-0000-0000-0000F77D0000}"/>
    <cellStyle name="Normal 11 17 4 3_REKAP IBT" xfId="34117" xr:uid="{00000000-0005-0000-0000-0000F87D0000}"/>
    <cellStyle name="Normal 11 17 4 4" xfId="34118" xr:uid="{00000000-0005-0000-0000-0000F97D0000}"/>
    <cellStyle name="Normal 11 17 4 4 2" xfId="34119" xr:uid="{00000000-0005-0000-0000-0000FA7D0000}"/>
    <cellStyle name="Normal 11 17 4 5" xfId="34120" xr:uid="{00000000-0005-0000-0000-0000FB7D0000}"/>
    <cellStyle name="Normal 11 17 4_REKAP IBT" xfId="34121" xr:uid="{00000000-0005-0000-0000-0000FC7D0000}"/>
    <cellStyle name="Normal 11 17 5" xfId="34123" xr:uid="{00000000-0005-0000-0000-0000FD7D0000}"/>
    <cellStyle name="Normal 11 17 5 2" xfId="62" xr:uid="{00000000-0005-0000-0000-0000FE7D0000}"/>
    <cellStyle name="Normal 11 17 5 2 2" xfId="32884" xr:uid="{00000000-0005-0000-0000-0000FF7D0000}"/>
    <cellStyle name="Normal 11 17 5 2 2 2" xfId="13508" xr:uid="{00000000-0005-0000-0000-0000007E0000}"/>
    <cellStyle name="Normal 11 17 5 2 3" xfId="2818" xr:uid="{00000000-0005-0000-0000-0000017E0000}"/>
    <cellStyle name="Normal 11 17 5 2_REKAP IBT" xfId="34124" xr:uid="{00000000-0005-0000-0000-0000027E0000}"/>
    <cellStyle name="Normal 11 17 5 3" xfId="34125" xr:uid="{00000000-0005-0000-0000-0000037E0000}"/>
    <cellStyle name="Normal 11 17 5 3 2" xfId="34126" xr:uid="{00000000-0005-0000-0000-0000047E0000}"/>
    <cellStyle name="Normal 11 17 5 3 2 2" xfId="14094" xr:uid="{00000000-0005-0000-0000-0000057E0000}"/>
    <cellStyle name="Normal 11 17 5 3 3" xfId="80" xr:uid="{00000000-0005-0000-0000-0000067E0000}"/>
    <cellStyle name="Normal 11 17 5 3_REKAP IBT" xfId="12746" xr:uid="{00000000-0005-0000-0000-0000077E0000}"/>
    <cellStyle name="Normal 11 17 5 4" xfId="34127" xr:uid="{00000000-0005-0000-0000-0000087E0000}"/>
    <cellStyle name="Normal 11 17 5 4 2" xfId="29294" xr:uid="{00000000-0005-0000-0000-0000097E0000}"/>
    <cellStyle name="Normal 11 17 5 5" xfId="34128" xr:uid="{00000000-0005-0000-0000-00000A7E0000}"/>
    <cellStyle name="Normal 11 17 5_REKAP IBT" xfId="34129" xr:uid="{00000000-0005-0000-0000-00000B7E0000}"/>
    <cellStyle name="Normal 11 17 6" xfId="34130" xr:uid="{00000000-0005-0000-0000-00000C7E0000}"/>
    <cellStyle name="Normal 11 17 6 2" xfId="26478" xr:uid="{00000000-0005-0000-0000-00000D7E0000}"/>
    <cellStyle name="Normal 11 17 6 2 2" xfId="34131" xr:uid="{00000000-0005-0000-0000-00000E7E0000}"/>
    <cellStyle name="Normal 11 17 6 2 2 2" xfId="34132" xr:uid="{00000000-0005-0000-0000-00000F7E0000}"/>
    <cellStyle name="Normal 11 17 6 2 3" xfId="18085" xr:uid="{00000000-0005-0000-0000-0000107E0000}"/>
    <cellStyle name="Normal 11 17 6 2_REKAP IBT" xfId="9404" xr:uid="{00000000-0005-0000-0000-0000117E0000}"/>
    <cellStyle name="Normal 11 17 6 3" xfId="26151" xr:uid="{00000000-0005-0000-0000-0000127E0000}"/>
    <cellStyle name="Normal 11 17 6 3 2" xfId="34133" xr:uid="{00000000-0005-0000-0000-0000137E0000}"/>
    <cellStyle name="Normal 11 17 6 3 2 2" xfId="34134" xr:uid="{00000000-0005-0000-0000-0000147E0000}"/>
    <cellStyle name="Normal 11 17 6 3 3" xfId="18116" xr:uid="{00000000-0005-0000-0000-0000157E0000}"/>
    <cellStyle name="Normal 11 17 6 3_REKAP IBT" xfId="21907" xr:uid="{00000000-0005-0000-0000-0000167E0000}"/>
    <cellStyle name="Normal 11 17 6 4" xfId="34135" xr:uid="{00000000-0005-0000-0000-0000177E0000}"/>
    <cellStyle name="Normal 11 17 6 4 2" xfId="34136" xr:uid="{00000000-0005-0000-0000-0000187E0000}"/>
    <cellStyle name="Normal 11 17 6 5" xfId="34137" xr:uid="{00000000-0005-0000-0000-0000197E0000}"/>
    <cellStyle name="Normal 11 17 6_REKAP IBT" xfId="34138" xr:uid="{00000000-0005-0000-0000-00001A7E0000}"/>
    <cellStyle name="Normal 11 17 7" xfId="29148" xr:uid="{00000000-0005-0000-0000-00001B7E0000}"/>
    <cellStyle name="Normal 11 17 7 2" xfId="26482" xr:uid="{00000000-0005-0000-0000-00001C7E0000}"/>
    <cellStyle name="Normal 11 17 7 2 2" xfId="34139" xr:uid="{00000000-0005-0000-0000-00001D7E0000}"/>
    <cellStyle name="Normal 11 17 7 2 2 2" xfId="18948" xr:uid="{00000000-0005-0000-0000-00001E7E0000}"/>
    <cellStyle name="Normal 11 17 7 2 3" xfId="18345" xr:uid="{00000000-0005-0000-0000-00001F7E0000}"/>
    <cellStyle name="Normal 11 17 7 2_REKAP IBT" xfId="34140" xr:uid="{00000000-0005-0000-0000-0000207E0000}"/>
    <cellStyle name="Normal 11 17 7 3" xfId="17013" xr:uid="{00000000-0005-0000-0000-0000217E0000}"/>
    <cellStyle name="Normal 11 17 7 3 2" xfId="34141" xr:uid="{00000000-0005-0000-0000-0000227E0000}"/>
    <cellStyle name="Normal 11 17 7 3 2 2" xfId="34142" xr:uid="{00000000-0005-0000-0000-0000237E0000}"/>
    <cellStyle name="Normal 11 17 7 3 3" xfId="18378" xr:uid="{00000000-0005-0000-0000-0000247E0000}"/>
    <cellStyle name="Normal 11 17 7 3_REKAP IBT" xfId="34143" xr:uid="{00000000-0005-0000-0000-0000257E0000}"/>
    <cellStyle name="Normal 11 17 7 4" xfId="34144" xr:uid="{00000000-0005-0000-0000-0000267E0000}"/>
    <cellStyle name="Normal 11 17 7 4 2" xfId="32731" xr:uid="{00000000-0005-0000-0000-0000277E0000}"/>
    <cellStyle name="Normal 11 17 7 5" xfId="34145" xr:uid="{00000000-0005-0000-0000-0000287E0000}"/>
    <cellStyle name="Normal 11 17 7_REKAP IBT" xfId="34146" xr:uid="{00000000-0005-0000-0000-0000297E0000}"/>
    <cellStyle name="Normal 11 17 8" xfId="20390" xr:uid="{00000000-0005-0000-0000-00002A7E0000}"/>
    <cellStyle name="Normal 11 17 8 2" xfId="15688" xr:uid="{00000000-0005-0000-0000-00002B7E0000}"/>
    <cellStyle name="Normal 11 17 8 2 2" xfId="34148" xr:uid="{00000000-0005-0000-0000-00002C7E0000}"/>
    <cellStyle name="Normal 11 17 8 2 2 2" xfId="21007" xr:uid="{00000000-0005-0000-0000-00002D7E0000}"/>
    <cellStyle name="Normal 11 17 8 2 3" xfId="18685" xr:uid="{00000000-0005-0000-0000-00002E7E0000}"/>
    <cellStyle name="Normal 11 17 8 2_REKAP IBT" xfId="34149" xr:uid="{00000000-0005-0000-0000-00002F7E0000}"/>
    <cellStyle name="Normal 11 17 8 3" xfId="34150" xr:uid="{00000000-0005-0000-0000-0000307E0000}"/>
    <cellStyle name="Normal 11 17 8 3 2" xfId="31440" xr:uid="{00000000-0005-0000-0000-0000317E0000}"/>
    <cellStyle name="Normal 11 17 8 3 2 2" xfId="34151" xr:uid="{00000000-0005-0000-0000-0000327E0000}"/>
    <cellStyle name="Normal 11 17 8 3 3" xfId="18726" xr:uid="{00000000-0005-0000-0000-0000337E0000}"/>
    <cellStyle name="Normal 11 17 8 3_REKAP IBT" xfId="28854" xr:uid="{00000000-0005-0000-0000-0000347E0000}"/>
    <cellStyle name="Normal 11 17 8 4" xfId="34152" xr:uid="{00000000-0005-0000-0000-0000357E0000}"/>
    <cellStyle name="Normal 11 17 8 4 2" xfId="34153" xr:uid="{00000000-0005-0000-0000-0000367E0000}"/>
    <cellStyle name="Normal 11 17 8 5" xfId="34154" xr:uid="{00000000-0005-0000-0000-0000377E0000}"/>
    <cellStyle name="Normal 11 17 8_REKAP IBT" xfId="34155" xr:uid="{00000000-0005-0000-0000-0000387E0000}"/>
    <cellStyle name="Normal 11 17 9" xfId="32967" xr:uid="{00000000-0005-0000-0000-0000397E0000}"/>
    <cellStyle name="Normal 11 17 9 2" xfId="34156" xr:uid="{00000000-0005-0000-0000-00003A7E0000}"/>
    <cellStyle name="Normal 11 17 9 2 2" xfId="34157" xr:uid="{00000000-0005-0000-0000-00003B7E0000}"/>
    <cellStyle name="Normal 11 17 9 2 2 2" xfId="34158" xr:uid="{00000000-0005-0000-0000-00003C7E0000}"/>
    <cellStyle name="Normal 11 17 9 2 3" xfId="34159" xr:uid="{00000000-0005-0000-0000-00003D7E0000}"/>
    <cellStyle name="Normal 11 17 9 2_REKAP IBT" xfId="34160" xr:uid="{00000000-0005-0000-0000-00003E7E0000}"/>
    <cellStyle name="Normal 11 17 9 3" xfId="34161" xr:uid="{00000000-0005-0000-0000-00003F7E0000}"/>
    <cellStyle name="Normal 11 17 9 3 2" xfId="34162" xr:uid="{00000000-0005-0000-0000-0000407E0000}"/>
    <cellStyle name="Normal 11 17 9 3 2 2" xfId="34164" xr:uid="{00000000-0005-0000-0000-0000417E0000}"/>
    <cellStyle name="Normal 11 17 9 3 3" xfId="34165" xr:uid="{00000000-0005-0000-0000-0000427E0000}"/>
    <cellStyle name="Normal 11 17 9 3_REKAP IBT" xfId="20953" xr:uid="{00000000-0005-0000-0000-0000437E0000}"/>
    <cellStyle name="Normal 11 17 9 4" xfId="34166" xr:uid="{00000000-0005-0000-0000-0000447E0000}"/>
    <cellStyle name="Normal 11 17 9 4 2" xfId="34167" xr:uid="{00000000-0005-0000-0000-0000457E0000}"/>
    <cellStyle name="Normal 11 17 9 5" xfId="34168" xr:uid="{00000000-0005-0000-0000-0000467E0000}"/>
    <cellStyle name="Normal 11 17 9_REKAP IBT" xfId="34169" xr:uid="{00000000-0005-0000-0000-0000477E0000}"/>
    <cellStyle name="Normal 11 17_REKAP IBT" xfId="13847" xr:uid="{00000000-0005-0000-0000-0000487E0000}"/>
    <cellStyle name="Normal 11 18" xfId="34171" xr:uid="{00000000-0005-0000-0000-0000497E0000}"/>
    <cellStyle name="Normal 11 18 10" xfId="34172" xr:uid="{00000000-0005-0000-0000-00004A7E0000}"/>
    <cellStyle name="Normal 11 18 10 2" xfId="34173" xr:uid="{00000000-0005-0000-0000-00004B7E0000}"/>
    <cellStyle name="Normal 11 18 10 2 2" xfId="34174" xr:uid="{00000000-0005-0000-0000-00004C7E0000}"/>
    <cellStyle name="Normal 11 18 10 2 2 2" xfId="1954" xr:uid="{00000000-0005-0000-0000-00004D7E0000}"/>
    <cellStyle name="Normal 11 18 10 2 3" xfId="34175" xr:uid="{00000000-0005-0000-0000-00004E7E0000}"/>
    <cellStyle name="Normal 11 18 10 2_REKAP IBT" xfId="34176" xr:uid="{00000000-0005-0000-0000-00004F7E0000}"/>
    <cellStyle name="Normal 11 18 10 3" xfId="34177" xr:uid="{00000000-0005-0000-0000-0000507E0000}"/>
    <cellStyle name="Normal 11 18 10 3 2" xfId="34178" xr:uid="{00000000-0005-0000-0000-0000517E0000}"/>
    <cellStyle name="Normal 11 18 10 3 2 2" xfId="21756" xr:uid="{00000000-0005-0000-0000-0000527E0000}"/>
    <cellStyle name="Normal 11 18 10 3 3" xfId="34179" xr:uid="{00000000-0005-0000-0000-0000537E0000}"/>
    <cellStyle name="Normal 11 18 10 3_REKAP IBT" xfId="34180" xr:uid="{00000000-0005-0000-0000-0000547E0000}"/>
    <cellStyle name="Normal 11 18 10 4" xfId="34181" xr:uid="{00000000-0005-0000-0000-0000557E0000}"/>
    <cellStyle name="Normal 11 18 10 4 2" xfId="34182" xr:uid="{00000000-0005-0000-0000-0000567E0000}"/>
    <cellStyle name="Normal 11 18 10 5" xfId="34183" xr:uid="{00000000-0005-0000-0000-0000577E0000}"/>
    <cellStyle name="Normal 11 18 10_REKAP IBT" xfId="34184" xr:uid="{00000000-0005-0000-0000-0000587E0000}"/>
    <cellStyle name="Normal 11 18 11" xfId="4153" xr:uid="{00000000-0005-0000-0000-0000597E0000}"/>
    <cellStyle name="Normal 11 18 11 2" xfId="34185" xr:uid="{00000000-0005-0000-0000-00005A7E0000}"/>
    <cellStyle name="Normal 11 18 11 2 2" xfId="34186" xr:uid="{00000000-0005-0000-0000-00005B7E0000}"/>
    <cellStyle name="Normal 11 18 11 2 2 2" xfId="3092" xr:uid="{00000000-0005-0000-0000-00005C7E0000}"/>
    <cellStyle name="Normal 11 18 11 2 3" xfId="3083" xr:uid="{00000000-0005-0000-0000-00005D7E0000}"/>
    <cellStyle name="Normal 11 18 11 2_REKAP IBT" xfId="34187" xr:uid="{00000000-0005-0000-0000-00005E7E0000}"/>
    <cellStyle name="Normal 11 18 11 3" xfId="34188" xr:uid="{00000000-0005-0000-0000-00005F7E0000}"/>
    <cellStyle name="Normal 11 18 11 3 2" xfId="3033" xr:uid="{00000000-0005-0000-0000-0000607E0000}"/>
    <cellStyle name="Normal 11 18 11 3 2 2" xfId="34189" xr:uid="{00000000-0005-0000-0000-0000617E0000}"/>
    <cellStyle name="Normal 11 18 11 3 3" xfId="3108" xr:uid="{00000000-0005-0000-0000-0000627E0000}"/>
    <cellStyle name="Normal 11 18 11 3_REKAP IBT" xfId="6768" xr:uid="{00000000-0005-0000-0000-0000637E0000}"/>
    <cellStyle name="Normal 11 18 11 4" xfId="34190" xr:uid="{00000000-0005-0000-0000-0000647E0000}"/>
    <cellStyle name="Normal 11 18 11 4 2" xfId="18490" xr:uid="{00000000-0005-0000-0000-0000657E0000}"/>
    <cellStyle name="Normal 11 18 11 5" xfId="34191" xr:uid="{00000000-0005-0000-0000-0000667E0000}"/>
    <cellStyle name="Normal 11 18 11_REKAP IBT" xfId="1299" xr:uid="{00000000-0005-0000-0000-0000677E0000}"/>
    <cellStyle name="Normal 11 18 12" xfId="34192" xr:uid="{00000000-0005-0000-0000-0000687E0000}"/>
    <cellStyle name="Normal 11 18 12 2" xfId="34193" xr:uid="{00000000-0005-0000-0000-0000697E0000}"/>
    <cellStyle name="Normal 11 18 12 2 2" xfId="34194" xr:uid="{00000000-0005-0000-0000-00006A7E0000}"/>
    <cellStyle name="Normal 11 18 12 3" xfId="4280" xr:uid="{00000000-0005-0000-0000-00006B7E0000}"/>
    <cellStyle name="Normal 11 18 12_REKAP IBT" xfId="34195" xr:uid="{00000000-0005-0000-0000-00006C7E0000}"/>
    <cellStyle name="Normal 11 18 13" xfId="34196" xr:uid="{00000000-0005-0000-0000-00006D7E0000}"/>
    <cellStyle name="Normal 11 18 13 2" xfId="34197" xr:uid="{00000000-0005-0000-0000-00006E7E0000}"/>
    <cellStyle name="Normal 11 18 13 2 2" xfId="34198" xr:uid="{00000000-0005-0000-0000-00006F7E0000}"/>
    <cellStyle name="Normal 11 18 13 3" xfId="34199" xr:uid="{00000000-0005-0000-0000-0000707E0000}"/>
    <cellStyle name="Normal 11 18 13_REKAP IBT" xfId="29098" xr:uid="{00000000-0005-0000-0000-0000717E0000}"/>
    <cellStyle name="Normal 11 18 14" xfId="34200" xr:uid="{00000000-0005-0000-0000-0000727E0000}"/>
    <cellStyle name="Normal 11 18 14 2" xfId="34203" xr:uid="{00000000-0005-0000-0000-0000737E0000}"/>
    <cellStyle name="Normal 11 18 15" xfId="34204" xr:uid="{00000000-0005-0000-0000-0000747E0000}"/>
    <cellStyle name="Normal 11 18 2" xfId="34206" xr:uid="{00000000-0005-0000-0000-0000757E0000}"/>
    <cellStyle name="Normal 11 18 2 2" xfId="34208" xr:uid="{00000000-0005-0000-0000-0000767E0000}"/>
    <cellStyle name="Normal 11 18 2 2 2" xfId="34210" xr:uid="{00000000-0005-0000-0000-0000777E0000}"/>
    <cellStyle name="Normal 11 18 2 2 2 2" xfId="34211" xr:uid="{00000000-0005-0000-0000-0000787E0000}"/>
    <cellStyle name="Normal 11 18 2 2 3" xfId="24759" xr:uid="{00000000-0005-0000-0000-0000797E0000}"/>
    <cellStyle name="Normal 11 18 2 2_REKAP IBT" xfId="34212" xr:uid="{00000000-0005-0000-0000-00007A7E0000}"/>
    <cellStyle name="Normal 11 18 2 3" xfId="34214" xr:uid="{00000000-0005-0000-0000-00007B7E0000}"/>
    <cellStyle name="Normal 11 18 2 3 2" xfId="34215" xr:uid="{00000000-0005-0000-0000-00007C7E0000}"/>
    <cellStyle name="Normal 11 18 2 3 2 2" xfId="34216" xr:uid="{00000000-0005-0000-0000-00007D7E0000}"/>
    <cellStyle name="Normal 11 18 2 3 3" xfId="34217" xr:uid="{00000000-0005-0000-0000-00007E7E0000}"/>
    <cellStyle name="Normal 11 18 2 3_REKAP IBT" xfId="34218" xr:uid="{00000000-0005-0000-0000-00007F7E0000}"/>
    <cellStyle name="Normal 11 18 2 4" xfId="34219" xr:uid="{00000000-0005-0000-0000-0000807E0000}"/>
    <cellStyle name="Normal 11 18 2 4 2" xfId="34220" xr:uid="{00000000-0005-0000-0000-0000817E0000}"/>
    <cellStyle name="Normal 11 18 2 5" xfId="34221" xr:uid="{00000000-0005-0000-0000-0000827E0000}"/>
    <cellStyle name="Normal 11 18 2_REKAP IBT" xfId="34223" xr:uid="{00000000-0005-0000-0000-0000837E0000}"/>
    <cellStyle name="Normal 11 18 3" xfId="34225" xr:uid="{00000000-0005-0000-0000-0000847E0000}"/>
    <cellStyle name="Normal 11 18 3 2" xfId="34227" xr:uid="{00000000-0005-0000-0000-0000857E0000}"/>
    <cellStyle name="Normal 11 18 3 2 2" xfId="34229" xr:uid="{00000000-0005-0000-0000-0000867E0000}"/>
    <cellStyle name="Normal 11 18 3 2 2 2" xfId="34230" xr:uid="{00000000-0005-0000-0000-0000877E0000}"/>
    <cellStyle name="Normal 11 18 3 2 3" xfId="34231" xr:uid="{00000000-0005-0000-0000-0000887E0000}"/>
    <cellStyle name="Normal 11 18 3 2_REKAP IBT" xfId="34232" xr:uid="{00000000-0005-0000-0000-0000897E0000}"/>
    <cellStyle name="Normal 11 18 3 3" xfId="34234" xr:uid="{00000000-0005-0000-0000-00008A7E0000}"/>
    <cellStyle name="Normal 11 18 3 3 2" xfId="30162" xr:uid="{00000000-0005-0000-0000-00008B7E0000}"/>
    <cellStyle name="Normal 11 18 3 3 2 2" xfId="34235" xr:uid="{00000000-0005-0000-0000-00008C7E0000}"/>
    <cellStyle name="Normal 11 18 3 3 3" xfId="34236" xr:uid="{00000000-0005-0000-0000-00008D7E0000}"/>
    <cellStyle name="Normal 11 18 3 3_REKAP IBT" xfId="29125" xr:uid="{00000000-0005-0000-0000-00008E7E0000}"/>
    <cellStyle name="Normal 11 18 3 4" xfId="34237" xr:uid="{00000000-0005-0000-0000-00008F7E0000}"/>
    <cellStyle name="Normal 11 18 3 4 2" xfId="34238" xr:uid="{00000000-0005-0000-0000-0000907E0000}"/>
    <cellStyle name="Normal 11 18 3 5" xfId="34239" xr:uid="{00000000-0005-0000-0000-0000917E0000}"/>
    <cellStyle name="Normal 11 18 3_REKAP IBT" xfId="27303" xr:uid="{00000000-0005-0000-0000-0000927E0000}"/>
    <cellStyle name="Normal 11 18 4" xfId="26650" xr:uid="{00000000-0005-0000-0000-0000937E0000}"/>
    <cellStyle name="Normal 11 18 4 2" xfId="33694" xr:uid="{00000000-0005-0000-0000-0000947E0000}"/>
    <cellStyle name="Normal 11 18 4 2 2" xfId="34240" xr:uid="{00000000-0005-0000-0000-0000957E0000}"/>
    <cellStyle name="Normal 11 18 4 2 2 2" xfId="34241" xr:uid="{00000000-0005-0000-0000-0000967E0000}"/>
    <cellStyle name="Normal 11 18 4 2 3" xfId="34242" xr:uid="{00000000-0005-0000-0000-0000977E0000}"/>
    <cellStyle name="Normal 11 18 4 2_REKAP IBT" xfId="34243" xr:uid="{00000000-0005-0000-0000-0000987E0000}"/>
    <cellStyle name="Normal 11 18 4 3" xfId="34244" xr:uid="{00000000-0005-0000-0000-0000997E0000}"/>
    <cellStyle name="Normal 11 18 4 3 2" xfId="34245" xr:uid="{00000000-0005-0000-0000-00009A7E0000}"/>
    <cellStyle name="Normal 11 18 4 3 2 2" xfId="34246" xr:uid="{00000000-0005-0000-0000-00009B7E0000}"/>
    <cellStyle name="Normal 11 18 4 3 3" xfId="30274" xr:uid="{00000000-0005-0000-0000-00009C7E0000}"/>
    <cellStyle name="Normal 11 18 4 3_REKAP IBT" xfId="14972" xr:uid="{00000000-0005-0000-0000-00009D7E0000}"/>
    <cellStyle name="Normal 11 18 4 4" xfId="34247" xr:uid="{00000000-0005-0000-0000-00009E7E0000}"/>
    <cellStyle name="Normal 11 18 4 4 2" xfId="34248" xr:uid="{00000000-0005-0000-0000-00009F7E0000}"/>
    <cellStyle name="Normal 11 18 4 5" xfId="34249" xr:uid="{00000000-0005-0000-0000-0000A07E0000}"/>
    <cellStyle name="Normal 11 18 4_REKAP IBT" xfId="31793" xr:uid="{00000000-0005-0000-0000-0000A17E0000}"/>
    <cellStyle name="Normal 11 18 5" xfId="34251" xr:uid="{00000000-0005-0000-0000-0000A27E0000}"/>
    <cellStyle name="Normal 11 18 5 2" xfId="22679" xr:uid="{00000000-0005-0000-0000-0000A37E0000}"/>
    <cellStyle name="Normal 11 18 5 2 2" xfId="34252" xr:uid="{00000000-0005-0000-0000-0000A47E0000}"/>
    <cellStyle name="Normal 11 18 5 2 2 2" xfId="34253" xr:uid="{00000000-0005-0000-0000-0000A57E0000}"/>
    <cellStyle name="Normal 11 18 5 2 3" xfId="25549" xr:uid="{00000000-0005-0000-0000-0000A67E0000}"/>
    <cellStyle name="Normal 11 18 5 2_REKAP IBT" xfId="9338" xr:uid="{00000000-0005-0000-0000-0000A77E0000}"/>
    <cellStyle name="Normal 11 18 5 3" xfId="22309" xr:uid="{00000000-0005-0000-0000-0000A87E0000}"/>
    <cellStyle name="Normal 11 18 5 3 2" xfId="34254" xr:uid="{00000000-0005-0000-0000-0000A97E0000}"/>
    <cellStyle name="Normal 11 18 5 3 2 2" xfId="15032" xr:uid="{00000000-0005-0000-0000-0000AA7E0000}"/>
    <cellStyle name="Normal 11 18 5 3 3" xfId="34255" xr:uid="{00000000-0005-0000-0000-0000AB7E0000}"/>
    <cellStyle name="Normal 11 18 5 3_REKAP IBT" xfId="34256" xr:uid="{00000000-0005-0000-0000-0000AC7E0000}"/>
    <cellStyle name="Normal 11 18 5 4" xfId="32187" xr:uid="{00000000-0005-0000-0000-0000AD7E0000}"/>
    <cellStyle name="Normal 11 18 5 4 2" xfId="32912" xr:uid="{00000000-0005-0000-0000-0000AE7E0000}"/>
    <cellStyle name="Normal 11 18 5 5" xfId="34257" xr:uid="{00000000-0005-0000-0000-0000AF7E0000}"/>
    <cellStyle name="Normal 11 18 5_REKAP IBT" xfId="19749" xr:uid="{00000000-0005-0000-0000-0000B07E0000}"/>
    <cellStyle name="Normal 11 18 6" xfId="34258" xr:uid="{00000000-0005-0000-0000-0000B17E0000}"/>
    <cellStyle name="Normal 11 18 6 2" xfId="26494" xr:uid="{00000000-0005-0000-0000-0000B27E0000}"/>
    <cellStyle name="Normal 11 18 6 2 2" xfId="34259" xr:uid="{00000000-0005-0000-0000-0000B37E0000}"/>
    <cellStyle name="Normal 11 18 6 2 2 2" xfId="34260" xr:uid="{00000000-0005-0000-0000-0000B47E0000}"/>
    <cellStyle name="Normal 11 18 6 2 3" xfId="34261" xr:uid="{00000000-0005-0000-0000-0000B57E0000}"/>
    <cellStyle name="Normal 11 18 6 2_REKAP IBT" xfId="34262" xr:uid="{00000000-0005-0000-0000-0000B67E0000}"/>
    <cellStyle name="Normal 11 18 6 3" xfId="15491" xr:uid="{00000000-0005-0000-0000-0000B77E0000}"/>
    <cellStyle name="Normal 11 18 6 3 2" xfId="34263" xr:uid="{00000000-0005-0000-0000-0000B87E0000}"/>
    <cellStyle name="Normal 11 18 6 3 2 2" xfId="34264" xr:uid="{00000000-0005-0000-0000-0000B97E0000}"/>
    <cellStyle name="Normal 11 18 6 3 3" xfId="34265" xr:uid="{00000000-0005-0000-0000-0000BA7E0000}"/>
    <cellStyle name="Normal 11 18 6 3_REKAP IBT" xfId="34266" xr:uid="{00000000-0005-0000-0000-0000BB7E0000}"/>
    <cellStyle name="Normal 11 18 6 4" xfId="15493" xr:uid="{00000000-0005-0000-0000-0000BC7E0000}"/>
    <cellStyle name="Normal 11 18 6 4 2" xfId="34267" xr:uid="{00000000-0005-0000-0000-0000BD7E0000}"/>
    <cellStyle name="Normal 11 18 6 5" xfId="34268" xr:uid="{00000000-0005-0000-0000-0000BE7E0000}"/>
    <cellStyle name="Normal 11 18 6_REKAP IBT" xfId="19891" xr:uid="{00000000-0005-0000-0000-0000BF7E0000}"/>
    <cellStyle name="Normal 11 18 7" xfId="29159" xr:uid="{00000000-0005-0000-0000-0000C07E0000}"/>
    <cellStyle name="Normal 11 18 7 2" xfId="26502" xr:uid="{00000000-0005-0000-0000-0000C17E0000}"/>
    <cellStyle name="Normal 11 18 7 2 2" xfId="34269" xr:uid="{00000000-0005-0000-0000-0000C27E0000}"/>
    <cellStyle name="Normal 11 18 7 2 2 2" xfId="34270" xr:uid="{00000000-0005-0000-0000-0000C37E0000}"/>
    <cellStyle name="Normal 11 18 7 2 3" xfId="26367" xr:uid="{00000000-0005-0000-0000-0000C47E0000}"/>
    <cellStyle name="Normal 11 18 7 2_REKAP IBT" xfId="10336" xr:uid="{00000000-0005-0000-0000-0000C57E0000}"/>
    <cellStyle name="Normal 11 18 7 3" xfId="15502" xr:uid="{00000000-0005-0000-0000-0000C67E0000}"/>
    <cellStyle name="Normal 11 18 7 3 2" xfId="30853" xr:uid="{00000000-0005-0000-0000-0000C77E0000}"/>
    <cellStyle name="Normal 11 18 7 3 2 2" xfId="29577" xr:uid="{00000000-0005-0000-0000-0000C87E0000}"/>
    <cellStyle name="Normal 11 18 7 3 3" xfId="34271" xr:uid="{00000000-0005-0000-0000-0000C97E0000}"/>
    <cellStyle name="Normal 11 18 7 3_REKAP IBT" xfId="34272" xr:uid="{00000000-0005-0000-0000-0000CA7E0000}"/>
    <cellStyle name="Normal 11 18 7 4" xfId="17482" xr:uid="{00000000-0005-0000-0000-0000CB7E0000}"/>
    <cellStyle name="Normal 11 18 7 4 2" xfId="34273" xr:uid="{00000000-0005-0000-0000-0000CC7E0000}"/>
    <cellStyle name="Normal 11 18 7 5" xfId="34274" xr:uid="{00000000-0005-0000-0000-0000CD7E0000}"/>
    <cellStyle name="Normal 11 18 7_REKAP IBT" xfId="34275" xr:uid="{00000000-0005-0000-0000-0000CE7E0000}"/>
    <cellStyle name="Normal 11 18 8" xfId="20397" xr:uid="{00000000-0005-0000-0000-0000CF7E0000}"/>
    <cellStyle name="Normal 11 18 8 2" xfId="34276" xr:uid="{00000000-0005-0000-0000-0000D07E0000}"/>
    <cellStyle name="Normal 11 18 8 2 2" xfId="34277" xr:uid="{00000000-0005-0000-0000-0000D17E0000}"/>
    <cellStyle name="Normal 11 18 8 2 2 2" xfId="34278" xr:uid="{00000000-0005-0000-0000-0000D27E0000}"/>
    <cellStyle name="Normal 11 18 8 2 3" xfId="34279" xr:uid="{00000000-0005-0000-0000-0000D37E0000}"/>
    <cellStyle name="Normal 11 18 8 2_REKAP IBT" xfId="26860" xr:uid="{00000000-0005-0000-0000-0000D47E0000}"/>
    <cellStyle name="Normal 11 18 8 3" xfId="15508" xr:uid="{00000000-0005-0000-0000-0000D57E0000}"/>
    <cellStyle name="Normal 11 18 8 3 2" xfId="34280" xr:uid="{00000000-0005-0000-0000-0000D67E0000}"/>
    <cellStyle name="Normal 11 18 8 3 2 2" xfId="8350" xr:uid="{00000000-0005-0000-0000-0000D77E0000}"/>
    <cellStyle name="Normal 11 18 8 3 3" xfId="34281" xr:uid="{00000000-0005-0000-0000-0000D87E0000}"/>
    <cellStyle name="Normal 11 18 8 3_REKAP IBT" xfId="238" xr:uid="{00000000-0005-0000-0000-0000D97E0000}"/>
    <cellStyle name="Normal 11 18 8 4" xfId="34282" xr:uid="{00000000-0005-0000-0000-0000DA7E0000}"/>
    <cellStyle name="Normal 11 18 8 4 2" xfId="34283" xr:uid="{00000000-0005-0000-0000-0000DB7E0000}"/>
    <cellStyle name="Normal 11 18 8 5" xfId="34284" xr:uid="{00000000-0005-0000-0000-0000DC7E0000}"/>
    <cellStyle name="Normal 11 18 8_REKAP IBT" xfId="9355" xr:uid="{00000000-0005-0000-0000-0000DD7E0000}"/>
    <cellStyle name="Normal 11 18 9" xfId="34285" xr:uid="{00000000-0005-0000-0000-0000DE7E0000}"/>
    <cellStyle name="Normal 11 18 9 2" xfId="34286" xr:uid="{00000000-0005-0000-0000-0000DF7E0000}"/>
    <cellStyle name="Normal 11 18 9 2 2" xfId="20292" xr:uid="{00000000-0005-0000-0000-0000E07E0000}"/>
    <cellStyle name="Normal 11 18 9 2 2 2" xfId="34287" xr:uid="{00000000-0005-0000-0000-0000E17E0000}"/>
    <cellStyle name="Normal 11 18 9 2 3" xfId="34288" xr:uid="{00000000-0005-0000-0000-0000E27E0000}"/>
    <cellStyle name="Normal 11 18 9 2_REKAP IBT" xfId="31257" xr:uid="{00000000-0005-0000-0000-0000E37E0000}"/>
    <cellStyle name="Normal 11 18 9 3" xfId="15512" xr:uid="{00000000-0005-0000-0000-0000E47E0000}"/>
    <cellStyle name="Normal 11 18 9 3 2" xfId="34289" xr:uid="{00000000-0005-0000-0000-0000E57E0000}"/>
    <cellStyle name="Normal 11 18 9 3 2 2" xfId="21916" xr:uid="{00000000-0005-0000-0000-0000E67E0000}"/>
    <cellStyle name="Normal 11 18 9 3 3" xfId="34290" xr:uid="{00000000-0005-0000-0000-0000E77E0000}"/>
    <cellStyle name="Normal 11 18 9 3_REKAP IBT" xfId="26104" xr:uid="{00000000-0005-0000-0000-0000E87E0000}"/>
    <cellStyle name="Normal 11 18 9 4" xfId="34291" xr:uid="{00000000-0005-0000-0000-0000E97E0000}"/>
    <cellStyle name="Normal 11 18 9 4 2" xfId="34292" xr:uid="{00000000-0005-0000-0000-0000EA7E0000}"/>
    <cellStyle name="Normal 11 18 9 5" xfId="34293" xr:uid="{00000000-0005-0000-0000-0000EB7E0000}"/>
    <cellStyle name="Normal 11 18 9_REKAP IBT" xfId="28364" xr:uid="{00000000-0005-0000-0000-0000EC7E0000}"/>
    <cellStyle name="Normal 11 18_REKAP IBT" xfId="26798" xr:uid="{00000000-0005-0000-0000-0000ED7E0000}"/>
    <cellStyle name="Normal 11 19" xfId="34105" xr:uid="{00000000-0005-0000-0000-0000EE7E0000}"/>
    <cellStyle name="Normal 11 19 10" xfId="34294" xr:uid="{00000000-0005-0000-0000-0000EF7E0000}"/>
    <cellStyle name="Normal 11 19 10 2" xfId="34295" xr:uid="{00000000-0005-0000-0000-0000F07E0000}"/>
    <cellStyle name="Normal 11 19 10 2 2" xfId="34296" xr:uid="{00000000-0005-0000-0000-0000F17E0000}"/>
    <cellStyle name="Normal 11 19 10 2 2 2" xfId="27859" xr:uid="{00000000-0005-0000-0000-0000F27E0000}"/>
    <cellStyle name="Normal 11 19 10 2 3" xfId="25519" xr:uid="{00000000-0005-0000-0000-0000F37E0000}"/>
    <cellStyle name="Normal 11 19 10 2_REKAP IBT" xfId="33079" xr:uid="{00000000-0005-0000-0000-0000F47E0000}"/>
    <cellStyle name="Normal 11 19 10 3" xfId="34297" xr:uid="{00000000-0005-0000-0000-0000F57E0000}"/>
    <cellStyle name="Normal 11 19 10 3 2" xfId="19862" xr:uid="{00000000-0005-0000-0000-0000F67E0000}"/>
    <cellStyle name="Normal 11 19 10 3 2 2" xfId="19867" xr:uid="{00000000-0005-0000-0000-0000F77E0000}"/>
    <cellStyle name="Normal 11 19 10 3 3" xfId="19877" xr:uid="{00000000-0005-0000-0000-0000F87E0000}"/>
    <cellStyle name="Normal 11 19 10 3_REKAP IBT" xfId="6503" xr:uid="{00000000-0005-0000-0000-0000F97E0000}"/>
    <cellStyle name="Normal 11 19 10 4" xfId="19981" xr:uid="{00000000-0005-0000-0000-0000FA7E0000}"/>
    <cellStyle name="Normal 11 19 10 4 2" xfId="33973" xr:uid="{00000000-0005-0000-0000-0000FB7E0000}"/>
    <cellStyle name="Normal 11 19 10 5" xfId="34298" xr:uid="{00000000-0005-0000-0000-0000FC7E0000}"/>
    <cellStyle name="Normal 11 19 10_REKAP IBT" xfId="22975" xr:uid="{00000000-0005-0000-0000-0000FD7E0000}"/>
    <cellStyle name="Normal 11 19 11" xfId="2427" xr:uid="{00000000-0005-0000-0000-0000FE7E0000}"/>
    <cellStyle name="Normal 11 19 11 2" xfId="2429" xr:uid="{00000000-0005-0000-0000-0000FF7E0000}"/>
    <cellStyle name="Normal 11 19 11 2 2" xfId="2431" xr:uid="{00000000-0005-0000-0000-0000007F0000}"/>
    <cellStyle name="Normal 11 19 11 2 2 2" xfId="2434" xr:uid="{00000000-0005-0000-0000-0000017F0000}"/>
    <cellStyle name="Normal 11 19 11 2 3" xfId="2436" xr:uid="{00000000-0005-0000-0000-0000027F0000}"/>
    <cellStyle name="Normal 11 19 11 2_REKAP IBT" xfId="2442" xr:uid="{00000000-0005-0000-0000-0000037F0000}"/>
    <cellStyle name="Normal 11 19 11 3" xfId="2444" xr:uid="{00000000-0005-0000-0000-0000047F0000}"/>
    <cellStyle name="Normal 11 19 11 3 2" xfId="2446" xr:uid="{00000000-0005-0000-0000-0000057F0000}"/>
    <cellStyle name="Normal 11 19 11 3 2 2" xfId="2448" xr:uid="{00000000-0005-0000-0000-0000067F0000}"/>
    <cellStyle name="Normal 11 19 11 3 3" xfId="2451" xr:uid="{00000000-0005-0000-0000-0000077F0000}"/>
    <cellStyle name="Normal 11 19 11 3_REKAP IBT" xfId="2454" xr:uid="{00000000-0005-0000-0000-0000087F0000}"/>
    <cellStyle name="Normal 11 19 11 4" xfId="1522" xr:uid="{00000000-0005-0000-0000-0000097F0000}"/>
    <cellStyle name="Normal 11 19 11 4 2" xfId="2456" xr:uid="{00000000-0005-0000-0000-00000A7F0000}"/>
    <cellStyle name="Normal 11 19 11 5" xfId="2458" xr:uid="{00000000-0005-0000-0000-00000B7F0000}"/>
    <cellStyle name="Normal 11 19 11_REKAP IBT" xfId="2461" xr:uid="{00000000-0005-0000-0000-00000C7F0000}"/>
    <cellStyle name="Normal 11 19 12" xfId="2468" xr:uid="{00000000-0005-0000-0000-00000D7F0000}"/>
    <cellStyle name="Normal 11 19 12 2" xfId="2473" xr:uid="{00000000-0005-0000-0000-00000E7F0000}"/>
    <cellStyle name="Normal 11 19 12 2 2" xfId="2480" xr:uid="{00000000-0005-0000-0000-00000F7F0000}"/>
    <cellStyle name="Normal 11 19 12 3" xfId="2497" xr:uid="{00000000-0005-0000-0000-0000107F0000}"/>
    <cellStyle name="Normal 11 19 12_REKAP IBT" xfId="2513" xr:uid="{00000000-0005-0000-0000-0000117F0000}"/>
    <cellStyle name="Normal 11 19 13" xfId="2516" xr:uid="{00000000-0005-0000-0000-0000127F0000}"/>
    <cellStyle name="Normal 11 19 13 2" xfId="2317" xr:uid="{00000000-0005-0000-0000-0000137F0000}"/>
    <cellStyle name="Normal 11 19 13 2 2" xfId="2518" xr:uid="{00000000-0005-0000-0000-0000147F0000}"/>
    <cellStyle name="Normal 11 19 13 3" xfId="2526" xr:uid="{00000000-0005-0000-0000-0000157F0000}"/>
    <cellStyle name="Normal 11 19 13_REKAP IBT" xfId="2546" xr:uid="{00000000-0005-0000-0000-0000167F0000}"/>
    <cellStyle name="Normal 11 19 14" xfId="2553" xr:uid="{00000000-0005-0000-0000-0000177F0000}"/>
    <cellStyle name="Normal 11 19 14 2" xfId="2334" xr:uid="{00000000-0005-0000-0000-0000187F0000}"/>
    <cellStyle name="Normal 11 19 15" xfId="2593" xr:uid="{00000000-0005-0000-0000-0000197F0000}"/>
    <cellStyle name="Normal 11 19 2" xfId="34300" xr:uid="{00000000-0005-0000-0000-00001A7F0000}"/>
    <cellStyle name="Normal 11 19 2 2" xfId="28628" xr:uid="{00000000-0005-0000-0000-00001B7F0000}"/>
    <cellStyle name="Normal 11 19 2 2 2" xfId="25555" xr:uid="{00000000-0005-0000-0000-00001C7F0000}"/>
    <cellStyle name="Normal 11 19 2 2 2 2" xfId="25557" xr:uid="{00000000-0005-0000-0000-00001D7F0000}"/>
    <cellStyle name="Normal 11 19 2 2 3" xfId="24803" xr:uid="{00000000-0005-0000-0000-00001E7F0000}"/>
    <cellStyle name="Normal 11 19 2 2_REKAP IBT" xfId="34301" xr:uid="{00000000-0005-0000-0000-00001F7F0000}"/>
    <cellStyle name="Normal 11 19 2 3" xfId="34305" xr:uid="{00000000-0005-0000-0000-0000207F0000}"/>
    <cellStyle name="Normal 11 19 2 3 2" xfId="25579" xr:uid="{00000000-0005-0000-0000-0000217F0000}"/>
    <cellStyle name="Normal 11 19 2 3 2 2" xfId="21003" xr:uid="{00000000-0005-0000-0000-0000227F0000}"/>
    <cellStyle name="Normal 11 19 2 3 3" xfId="25581" xr:uid="{00000000-0005-0000-0000-0000237F0000}"/>
    <cellStyle name="Normal 11 19 2 3_REKAP IBT" xfId="6999" xr:uid="{00000000-0005-0000-0000-0000247F0000}"/>
    <cellStyle name="Normal 11 19 2 4" xfId="34306" xr:uid="{00000000-0005-0000-0000-0000257F0000}"/>
    <cellStyle name="Normal 11 19 2 4 2" xfId="25601" xr:uid="{00000000-0005-0000-0000-0000267F0000}"/>
    <cellStyle name="Normal 11 19 2 5" xfId="34307" xr:uid="{00000000-0005-0000-0000-0000277F0000}"/>
    <cellStyle name="Normal 11 19 2_REKAP IBT" xfId="34309" xr:uid="{00000000-0005-0000-0000-0000287F0000}"/>
    <cellStyle name="Normal 11 19 3" xfId="34311" xr:uid="{00000000-0005-0000-0000-0000297F0000}"/>
    <cellStyle name="Normal 11 19 3 2" xfId="34313" xr:uid="{00000000-0005-0000-0000-00002A7F0000}"/>
    <cellStyle name="Normal 11 19 3 2 2" xfId="25789" xr:uid="{00000000-0005-0000-0000-00002B7F0000}"/>
    <cellStyle name="Normal 11 19 3 2 2 2" xfId="25791" xr:uid="{00000000-0005-0000-0000-00002C7F0000}"/>
    <cellStyle name="Normal 11 19 3 2 3" xfId="25793" xr:uid="{00000000-0005-0000-0000-00002D7F0000}"/>
    <cellStyle name="Normal 11 19 3 2_REKAP IBT" xfId="34314" xr:uid="{00000000-0005-0000-0000-00002E7F0000}"/>
    <cellStyle name="Normal 11 19 3 3" xfId="28172" xr:uid="{00000000-0005-0000-0000-00002F7F0000}"/>
    <cellStyle name="Normal 11 19 3 3 2" xfId="25821" xr:uid="{00000000-0005-0000-0000-0000307F0000}"/>
    <cellStyle name="Normal 11 19 3 3 2 2" xfId="9180" xr:uid="{00000000-0005-0000-0000-0000317F0000}"/>
    <cellStyle name="Normal 11 19 3 3 3" xfId="25823" xr:uid="{00000000-0005-0000-0000-0000327F0000}"/>
    <cellStyle name="Normal 11 19 3 3_REKAP IBT" xfId="34315" xr:uid="{00000000-0005-0000-0000-0000337F0000}"/>
    <cellStyle name="Normal 11 19 3 4" xfId="28175" xr:uid="{00000000-0005-0000-0000-0000347F0000}"/>
    <cellStyle name="Normal 11 19 3 4 2" xfId="25844" xr:uid="{00000000-0005-0000-0000-0000357F0000}"/>
    <cellStyle name="Normal 11 19 3 5" xfId="34316" xr:uid="{00000000-0005-0000-0000-0000367F0000}"/>
    <cellStyle name="Normal 11 19 3_REKAP IBT" xfId="34318" xr:uid="{00000000-0005-0000-0000-0000377F0000}"/>
    <cellStyle name="Normal 11 19 4" xfId="2307" xr:uid="{00000000-0005-0000-0000-0000387F0000}"/>
    <cellStyle name="Normal 11 19 4 2" xfId="34320" xr:uid="{00000000-0005-0000-0000-0000397F0000}"/>
    <cellStyle name="Normal 11 19 4 2 2" xfId="34321" xr:uid="{00000000-0005-0000-0000-00003A7F0000}"/>
    <cellStyle name="Normal 11 19 4 2 2 2" xfId="8672" xr:uid="{00000000-0005-0000-0000-00003B7F0000}"/>
    <cellStyle name="Normal 11 19 4 2 3" xfId="34322" xr:uid="{00000000-0005-0000-0000-00003C7F0000}"/>
    <cellStyle name="Normal 11 19 4 2_REKAP IBT" xfId="34323" xr:uid="{00000000-0005-0000-0000-00003D7F0000}"/>
    <cellStyle name="Normal 11 19 4 3" xfId="34324" xr:uid="{00000000-0005-0000-0000-00003E7F0000}"/>
    <cellStyle name="Normal 11 19 4 3 2" xfId="34325" xr:uid="{00000000-0005-0000-0000-00003F7F0000}"/>
    <cellStyle name="Normal 11 19 4 3 2 2" xfId="34326" xr:uid="{00000000-0005-0000-0000-0000407F0000}"/>
    <cellStyle name="Normal 11 19 4 3 3" xfId="34327" xr:uid="{00000000-0005-0000-0000-0000417F0000}"/>
    <cellStyle name="Normal 11 19 4 3_REKAP IBT" xfId="34328" xr:uid="{00000000-0005-0000-0000-0000427F0000}"/>
    <cellStyle name="Normal 11 19 4 4" xfId="34329" xr:uid="{00000000-0005-0000-0000-0000437F0000}"/>
    <cellStyle name="Normal 11 19 4 4 2" xfId="34330" xr:uid="{00000000-0005-0000-0000-0000447F0000}"/>
    <cellStyle name="Normal 11 19 4 5" xfId="2309" xr:uid="{00000000-0005-0000-0000-0000457F0000}"/>
    <cellStyle name="Normal 11 19 4_REKAP IBT" xfId="34331" xr:uid="{00000000-0005-0000-0000-0000467F0000}"/>
    <cellStyle name="Normal 11 19 5" xfId="34333" xr:uid="{00000000-0005-0000-0000-0000477F0000}"/>
    <cellStyle name="Normal 11 19 5 2" xfId="34334" xr:uid="{00000000-0005-0000-0000-0000487F0000}"/>
    <cellStyle name="Normal 11 19 5 2 2" xfId="34335" xr:uid="{00000000-0005-0000-0000-0000497F0000}"/>
    <cellStyle name="Normal 11 19 5 2 2 2" xfId="12306" xr:uid="{00000000-0005-0000-0000-00004A7F0000}"/>
    <cellStyle name="Normal 11 19 5 2 3" xfId="34337" xr:uid="{00000000-0005-0000-0000-00004B7F0000}"/>
    <cellStyle name="Normal 11 19 5 2_REKAP IBT" xfId="12506" xr:uid="{00000000-0005-0000-0000-00004C7F0000}"/>
    <cellStyle name="Normal 11 19 5 3" xfId="8596" xr:uid="{00000000-0005-0000-0000-00004D7F0000}"/>
    <cellStyle name="Normal 11 19 5 3 2" xfId="34338" xr:uid="{00000000-0005-0000-0000-00004E7F0000}"/>
    <cellStyle name="Normal 11 19 5 3 2 2" xfId="34339" xr:uid="{00000000-0005-0000-0000-00004F7F0000}"/>
    <cellStyle name="Normal 11 19 5 3 3" xfId="34340" xr:uid="{00000000-0005-0000-0000-0000507F0000}"/>
    <cellStyle name="Normal 11 19 5 3_REKAP IBT" xfId="24586" xr:uid="{00000000-0005-0000-0000-0000517F0000}"/>
    <cellStyle name="Normal 11 19 5 4" xfId="34341" xr:uid="{00000000-0005-0000-0000-0000527F0000}"/>
    <cellStyle name="Normal 11 19 5 4 2" xfId="23823" xr:uid="{00000000-0005-0000-0000-0000537F0000}"/>
    <cellStyle name="Normal 11 19 5 5" xfId="34342" xr:uid="{00000000-0005-0000-0000-0000547F0000}"/>
    <cellStyle name="Normal 11 19 5_REKAP IBT" xfId="34343" xr:uid="{00000000-0005-0000-0000-0000557F0000}"/>
    <cellStyle name="Normal 11 19 6" xfId="34344" xr:uid="{00000000-0005-0000-0000-0000567F0000}"/>
    <cellStyle name="Normal 11 19 6 2" xfId="26513" xr:uid="{00000000-0005-0000-0000-0000577F0000}"/>
    <cellStyle name="Normal 11 19 6 2 2" xfId="34345" xr:uid="{00000000-0005-0000-0000-0000587F0000}"/>
    <cellStyle name="Normal 11 19 6 2 2 2" xfId="16626" xr:uid="{00000000-0005-0000-0000-0000597F0000}"/>
    <cellStyle name="Normal 11 19 6 2 3" xfId="34346" xr:uid="{00000000-0005-0000-0000-00005A7F0000}"/>
    <cellStyle name="Normal 11 19 6 2_REKAP IBT" xfId="2637" xr:uid="{00000000-0005-0000-0000-00005B7F0000}"/>
    <cellStyle name="Normal 11 19 6 3" xfId="15626" xr:uid="{00000000-0005-0000-0000-00005C7F0000}"/>
    <cellStyle name="Normal 11 19 6 3 2" xfId="30437" xr:uid="{00000000-0005-0000-0000-00005D7F0000}"/>
    <cellStyle name="Normal 11 19 6 3 2 2" xfId="30439" xr:uid="{00000000-0005-0000-0000-00005E7F0000}"/>
    <cellStyle name="Normal 11 19 6 3 3" xfId="30463" xr:uid="{00000000-0005-0000-0000-00005F7F0000}"/>
    <cellStyle name="Normal 11 19 6 3_REKAP IBT" xfId="28779" xr:uid="{00000000-0005-0000-0000-0000607F0000}"/>
    <cellStyle name="Normal 11 19 6 4" xfId="15628" xr:uid="{00000000-0005-0000-0000-0000617F0000}"/>
    <cellStyle name="Normal 11 19 6 4 2" xfId="34347" xr:uid="{00000000-0005-0000-0000-0000627F0000}"/>
    <cellStyle name="Normal 11 19 6 5" xfId="34348" xr:uid="{00000000-0005-0000-0000-0000637F0000}"/>
    <cellStyle name="Normal 11 19 6_REKAP IBT" xfId="34349" xr:uid="{00000000-0005-0000-0000-0000647F0000}"/>
    <cellStyle name="Normal 11 19 7" xfId="29164" xr:uid="{00000000-0005-0000-0000-0000657F0000}"/>
    <cellStyle name="Normal 11 19 7 2" xfId="26522" xr:uid="{00000000-0005-0000-0000-0000667F0000}"/>
    <cellStyle name="Normal 11 19 7 2 2" xfId="34350" xr:uid="{00000000-0005-0000-0000-0000677F0000}"/>
    <cellStyle name="Normal 11 19 7 2 2 2" xfId="29442" xr:uid="{00000000-0005-0000-0000-0000687F0000}"/>
    <cellStyle name="Normal 11 19 7 2 3" xfId="34351" xr:uid="{00000000-0005-0000-0000-0000697F0000}"/>
    <cellStyle name="Normal 11 19 7 2_REKAP IBT" xfId="33370" xr:uid="{00000000-0005-0000-0000-00006A7F0000}"/>
    <cellStyle name="Normal 11 19 7 3" xfId="15634" xr:uid="{00000000-0005-0000-0000-00006B7F0000}"/>
    <cellStyle name="Normal 11 19 7 3 2" xfId="34352" xr:uid="{00000000-0005-0000-0000-00006C7F0000}"/>
    <cellStyle name="Normal 11 19 7 3 2 2" xfId="34353" xr:uid="{00000000-0005-0000-0000-00006D7F0000}"/>
    <cellStyle name="Normal 11 19 7 3 3" xfId="34354" xr:uid="{00000000-0005-0000-0000-00006E7F0000}"/>
    <cellStyle name="Normal 11 19 7 3_REKAP IBT" xfId="34355" xr:uid="{00000000-0005-0000-0000-00006F7F0000}"/>
    <cellStyle name="Normal 11 19 7 4" xfId="34356" xr:uid="{00000000-0005-0000-0000-0000707F0000}"/>
    <cellStyle name="Normal 11 19 7 4 2" xfId="34357" xr:uid="{00000000-0005-0000-0000-0000717F0000}"/>
    <cellStyle name="Normal 11 19 7 5" xfId="17845" xr:uid="{00000000-0005-0000-0000-0000727F0000}"/>
    <cellStyle name="Normal 11 19 7_REKAP IBT" xfId="3796" xr:uid="{00000000-0005-0000-0000-0000737F0000}"/>
    <cellStyle name="Normal 11 19 8" xfId="20402" xr:uid="{00000000-0005-0000-0000-0000747F0000}"/>
    <cellStyle name="Normal 11 19 8 2" xfId="34358" xr:uid="{00000000-0005-0000-0000-0000757F0000}"/>
    <cellStyle name="Normal 11 19 8 2 2" xfId="34359" xr:uid="{00000000-0005-0000-0000-0000767F0000}"/>
    <cellStyle name="Normal 11 19 8 2 2 2" xfId="34360" xr:uid="{00000000-0005-0000-0000-0000777F0000}"/>
    <cellStyle name="Normal 11 19 8 2 3" xfId="34361" xr:uid="{00000000-0005-0000-0000-0000787F0000}"/>
    <cellStyle name="Normal 11 19 8 2_REKAP IBT" xfId="34362" xr:uid="{00000000-0005-0000-0000-0000797F0000}"/>
    <cellStyle name="Normal 11 19 8 3" xfId="15637" xr:uid="{00000000-0005-0000-0000-00007A7F0000}"/>
    <cellStyle name="Normal 11 19 8 3 2" xfId="34363" xr:uid="{00000000-0005-0000-0000-00007B7F0000}"/>
    <cellStyle name="Normal 11 19 8 3 2 2" xfId="34364" xr:uid="{00000000-0005-0000-0000-00007C7F0000}"/>
    <cellStyle name="Normal 11 19 8 3 3" xfId="34365" xr:uid="{00000000-0005-0000-0000-00007D7F0000}"/>
    <cellStyle name="Normal 11 19 8 3_REKAP IBT" xfId="34366" xr:uid="{00000000-0005-0000-0000-00007E7F0000}"/>
    <cellStyle name="Normal 11 19 8 4" xfId="34367" xr:uid="{00000000-0005-0000-0000-00007F7F0000}"/>
    <cellStyle name="Normal 11 19 8 4 2" xfId="21320" xr:uid="{00000000-0005-0000-0000-0000807F0000}"/>
    <cellStyle name="Normal 11 19 8 5" xfId="34368" xr:uid="{00000000-0005-0000-0000-0000817F0000}"/>
    <cellStyle name="Normal 11 19 8_REKAP IBT" xfId="34369" xr:uid="{00000000-0005-0000-0000-0000827F0000}"/>
    <cellStyle name="Normal 11 19 9" xfId="34370" xr:uid="{00000000-0005-0000-0000-0000837F0000}"/>
    <cellStyle name="Normal 11 19 9 2" xfId="34371" xr:uid="{00000000-0005-0000-0000-0000847F0000}"/>
    <cellStyle name="Normal 11 19 9 2 2" xfId="19010" xr:uid="{00000000-0005-0000-0000-0000857F0000}"/>
    <cellStyle name="Normal 11 19 9 2 2 2" xfId="34372" xr:uid="{00000000-0005-0000-0000-0000867F0000}"/>
    <cellStyle name="Normal 11 19 9 2 3" xfId="34373" xr:uid="{00000000-0005-0000-0000-0000877F0000}"/>
    <cellStyle name="Normal 11 19 9 2_REKAP IBT" xfId="34374" xr:uid="{00000000-0005-0000-0000-0000887F0000}"/>
    <cellStyle name="Normal 11 19 9 3" xfId="15640" xr:uid="{00000000-0005-0000-0000-0000897F0000}"/>
    <cellStyle name="Normal 11 19 9 3 2" xfId="31344" xr:uid="{00000000-0005-0000-0000-00008A7F0000}"/>
    <cellStyle name="Normal 11 19 9 3 2 2" xfId="34375" xr:uid="{00000000-0005-0000-0000-00008B7F0000}"/>
    <cellStyle name="Normal 11 19 9 3 3" xfId="34376" xr:uid="{00000000-0005-0000-0000-00008C7F0000}"/>
    <cellStyle name="Normal 11 19 9 3_REKAP IBT" xfId="20339" xr:uid="{00000000-0005-0000-0000-00008D7F0000}"/>
    <cellStyle name="Normal 11 19 9 4" xfId="31346" xr:uid="{00000000-0005-0000-0000-00008E7F0000}"/>
    <cellStyle name="Normal 11 19 9 4 2" xfId="34377" xr:uid="{00000000-0005-0000-0000-00008F7F0000}"/>
    <cellStyle name="Normal 11 19 9 5" xfId="2692" xr:uid="{00000000-0005-0000-0000-0000907F0000}"/>
    <cellStyle name="Normal 11 19 9_REKAP IBT" xfId="34378" xr:uid="{00000000-0005-0000-0000-0000917F0000}"/>
    <cellStyle name="Normal 11 19_REKAP IBT" xfId="34382" xr:uid="{00000000-0005-0000-0000-0000927F0000}"/>
    <cellStyle name="Normal 11 2" xfId="34383" xr:uid="{00000000-0005-0000-0000-0000937F0000}"/>
    <cellStyle name="Normal 11 2 10" xfId="5148" xr:uid="{00000000-0005-0000-0000-0000947F0000}"/>
    <cellStyle name="Normal 11 2 10 2" xfId="463" xr:uid="{00000000-0005-0000-0000-0000957F0000}"/>
    <cellStyle name="Normal 11 2 10 2 2" xfId="24714" xr:uid="{00000000-0005-0000-0000-0000967F0000}"/>
    <cellStyle name="Normal 11 2 10 2 2 2" xfId="27553" xr:uid="{00000000-0005-0000-0000-0000977F0000}"/>
    <cellStyle name="Normal 11 2 10 2 3" xfId="34384" xr:uid="{00000000-0005-0000-0000-0000987F0000}"/>
    <cellStyle name="Normal 11 2 10 2_REKAP IBT" xfId="22453" xr:uid="{00000000-0005-0000-0000-0000997F0000}"/>
    <cellStyle name="Normal 11 2 10 3" xfId="24718" xr:uid="{00000000-0005-0000-0000-00009A7F0000}"/>
    <cellStyle name="Normal 11 2 10 3 2" xfId="21825" xr:uid="{00000000-0005-0000-0000-00009B7F0000}"/>
    <cellStyle name="Normal 11 2 10 3 2 2" xfId="27582" xr:uid="{00000000-0005-0000-0000-00009C7F0000}"/>
    <cellStyle name="Normal 11 2 10 3 3" xfId="34385" xr:uid="{00000000-0005-0000-0000-00009D7F0000}"/>
    <cellStyle name="Normal 11 2 10 3_REKAP IBT" xfId="34386" xr:uid="{00000000-0005-0000-0000-00009E7F0000}"/>
    <cellStyle name="Normal 11 2 10 4" xfId="34387" xr:uid="{00000000-0005-0000-0000-00009F7F0000}"/>
    <cellStyle name="Normal 11 2 10 4 2" xfId="34388" xr:uid="{00000000-0005-0000-0000-0000A07F0000}"/>
    <cellStyle name="Normal 11 2 10 5" xfId="34389" xr:uid="{00000000-0005-0000-0000-0000A17F0000}"/>
    <cellStyle name="Normal 11 2 10_REKAP IBT" xfId="34391" xr:uid="{00000000-0005-0000-0000-0000A27F0000}"/>
    <cellStyle name="Normal 11 2 11" xfId="5151" xr:uid="{00000000-0005-0000-0000-0000A37F0000}"/>
    <cellStyle name="Normal 11 2 11 2" xfId="17022" xr:uid="{00000000-0005-0000-0000-0000A47F0000}"/>
    <cellStyle name="Normal 11 2 11 2 2" xfId="17024" xr:uid="{00000000-0005-0000-0000-0000A57F0000}"/>
    <cellStyle name="Normal 11 2 11 2 2 2" xfId="27778" xr:uid="{00000000-0005-0000-0000-0000A67F0000}"/>
    <cellStyle name="Normal 11 2 11 2 3" xfId="17027" xr:uid="{00000000-0005-0000-0000-0000A77F0000}"/>
    <cellStyle name="Normal 11 2 11 2_REKAP IBT" xfId="17035" xr:uid="{00000000-0005-0000-0000-0000A87F0000}"/>
    <cellStyle name="Normal 11 2 11 3" xfId="17064" xr:uid="{00000000-0005-0000-0000-0000A97F0000}"/>
    <cellStyle name="Normal 11 2 11 3 2" xfId="17066" xr:uid="{00000000-0005-0000-0000-0000AA7F0000}"/>
    <cellStyle name="Normal 11 2 11 3 2 2" xfId="27800" xr:uid="{00000000-0005-0000-0000-0000AB7F0000}"/>
    <cellStyle name="Normal 11 2 11 3 3" xfId="17069" xr:uid="{00000000-0005-0000-0000-0000AC7F0000}"/>
    <cellStyle name="Normal 11 2 11 3_REKAP IBT" xfId="17072" xr:uid="{00000000-0005-0000-0000-0000AD7F0000}"/>
    <cellStyle name="Normal 11 2 11 4" xfId="17097" xr:uid="{00000000-0005-0000-0000-0000AE7F0000}"/>
    <cellStyle name="Normal 11 2 11 4 2" xfId="17101" xr:uid="{00000000-0005-0000-0000-0000AF7F0000}"/>
    <cellStyle name="Normal 11 2 11 5" xfId="17113" xr:uid="{00000000-0005-0000-0000-0000B07F0000}"/>
    <cellStyle name="Normal 11 2 11_REKAP IBT" xfId="34392" xr:uid="{00000000-0005-0000-0000-0000B17F0000}"/>
    <cellStyle name="Normal 11 2 12" xfId="34393" xr:uid="{00000000-0005-0000-0000-0000B27F0000}"/>
    <cellStyle name="Normal 11 2 12 2" xfId="17446" xr:uid="{00000000-0005-0000-0000-0000B37F0000}"/>
    <cellStyle name="Normal 11 2 12 2 2" xfId="17449" xr:uid="{00000000-0005-0000-0000-0000B47F0000}"/>
    <cellStyle name="Normal 11 2 12 3" xfId="17489" xr:uid="{00000000-0005-0000-0000-0000B57F0000}"/>
    <cellStyle name="Normal 11 2 12_REKAP IBT" xfId="34394" xr:uid="{00000000-0005-0000-0000-0000B67F0000}"/>
    <cellStyle name="Normal 11 2 13" xfId="34395" xr:uid="{00000000-0005-0000-0000-0000B77F0000}"/>
    <cellStyle name="Normal 11 2 13 2" xfId="17797" xr:uid="{00000000-0005-0000-0000-0000B87F0000}"/>
    <cellStyle name="Normal 11 2 13 2 2" xfId="2817" xr:uid="{00000000-0005-0000-0000-0000B97F0000}"/>
    <cellStyle name="Normal 11 2 13 3" xfId="17828" xr:uid="{00000000-0005-0000-0000-0000BA7F0000}"/>
    <cellStyle name="Normal 11 2 13_REKAP IBT" xfId="30578" xr:uid="{00000000-0005-0000-0000-0000BB7F0000}"/>
    <cellStyle name="Normal 11 2 14" xfId="34396" xr:uid="{00000000-0005-0000-0000-0000BC7F0000}"/>
    <cellStyle name="Normal 11 2 15" xfId="49999" xr:uid="{00000000-0005-0000-0000-0000BD7F0000}"/>
    <cellStyle name="Normal 11 2 2" xfId="34397" xr:uid="{00000000-0005-0000-0000-0000BE7F0000}"/>
    <cellStyle name="Normal 11 2 2 10" xfId="50136" xr:uid="{00000000-0005-0000-0000-0000BF7F0000}"/>
    <cellStyle name="Normal 11 2 2 2" xfId="26760" xr:uid="{00000000-0005-0000-0000-0000C07F0000}"/>
    <cellStyle name="Normal 11 2 2 2 2" xfId="34398" xr:uid="{00000000-0005-0000-0000-0000C17F0000}"/>
    <cellStyle name="Normal 11 2 2 2 2 2" xfId="34399" xr:uid="{00000000-0005-0000-0000-0000C27F0000}"/>
    <cellStyle name="Normal 11 2 2 2 2 2 2" xfId="51081" xr:uid="{00000000-0005-0000-0000-0000C37F0000}"/>
    <cellStyle name="Normal 11 2 2 2 2 3" xfId="50667" xr:uid="{00000000-0005-0000-0000-0000C47F0000}"/>
    <cellStyle name="Normal 11 2 2 2 3" xfId="34400" xr:uid="{00000000-0005-0000-0000-0000C57F0000}"/>
    <cellStyle name="Normal 11 2 2 2 3 2" xfId="50882" xr:uid="{00000000-0005-0000-0000-0000C67F0000}"/>
    <cellStyle name="Normal 11 2 2 2 4" xfId="50288" xr:uid="{00000000-0005-0000-0000-0000C77F0000}"/>
    <cellStyle name="Normal 11 2 2 2_REKAP IBT" xfId="34401" xr:uid="{00000000-0005-0000-0000-0000C87F0000}"/>
    <cellStyle name="Normal 11 2 2 3" xfId="34402" xr:uid="{00000000-0005-0000-0000-0000C97F0000}"/>
    <cellStyle name="Normal 11 2 2 3 2" xfId="21216" xr:uid="{00000000-0005-0000-0000-0000CA7F0000}"/>
    <cellStyle name="Normal 11 2 2 3 2 2" xfId="21220" xr:uid="{00000000-0005-0000-0000-0000CB7F0000}"/>
    <cellStyle name="Normal 11 2 2 3 2 3" xfId="50987" xr:uid="{00000000-0005-0000-0000-0000CC7F0000}"/>
    <cellStyle name="Normal 11 2 2 3 3" xfId="21231" xr:uid="{00000000-0005-0000-0000-0000CD7F0000}"/>
    <cellStyle name="Normal 11 2 2 3 4" xfId="50573" xr:uid="{00000000-0005-0000-0000-0000CE7F0000}"/>
    <cellStyle name="Normal 11 2 2 3_REKAP IBT" xfId="34202" xr:uid="{00000000-0005-0000-0000-0000CF7F0000}"/>
    <cellStyle name="Normal 11 2 2 4" xfId="34403" xr:uid="{00000000-0005-0000-0000-0000D07F0000}"/>
    <cellStyle name="Normal 11 2 2 4 2" xfId="21565" xr:uid="{00000000-0005-0000-0000-0000D17F0000}"/>
    <cellStyle name="Normal 11 2 2 4 3" xfId="50787" xr:uid="{00000000-0005-0000-0000-0000D27F0000}"/>
    <cellStyle name="Normal 11 2 2 5" xfId="34404" xr:uid="{00000000-0005-0000-0000-0000D37F0000}"/>
    <cellStyle name="Normal 11 2 2 6" xfId="34405" xr:uid="{00000000-0005-0000-0000-0000D47F0000}"/>
    <cellStyle name="Normal 11 2 2 7" xfId="10946" xr:uid="{00000000-0005-0000-0000-0000D57F0000}"/>
    <cellStyle name="Normal 11 2 2 8" xfId="33310" xr:uid="{00000000-0005-0000-0000-0000D67F0000}"/>
    <cellStyle name="Normal 11 2 2 9" xfId="34406" xr:uid="{00000000-0005-0000-0000-0000D77F0000}"/>
    <cellStyle name="Normal 11 2 2_REKAP IBT" xfId="30543" xr:uid="{00000000-0005-0000-0000-0000D87F0000}"/>
    <cellStyle name="Normal 11 2 3" xfId="20406" xr:uid="{00000000-0005-0000-0000-0000D97F0000}"/>
    <cellStyle name="Normal 11 2 3 2" xfId="34407" xr:uid="{00000000-0005-0000-0000-0000DA7F0000}"/>
    <cellStyle name="Normal 11 2 3 2 2" xfId="32525" xr:uid="{00000000-0005-0000-0000-0000DB7F0000}"/>
    <cellStyle name="Normal 11 2 3 2 2 2" xfId="32528" xr:uid="{00000000-0005-0000-0000-0000DC7F0000}"/>
    <cellStyle name="Normal 11 2 3 2 2 3" xfId="51034" xr:uid="{00000000-0005-0000-0000-0000DD7F0000}"/>
    <cellStyle name="Normal 11 2 3 2 3" xfId="32542" xr:uid="{00000000-0005-0000-0000-0000DE7F0000}"/>
    <cellStyle name="Normal 11 2 3 2 4" xfId="50620" xr:uid="{00000000-0005-0000-0000-0000DF7F0000}"/>
    <cellStyle name="Normal 11 2 3 2_REKAP IBT" xfId="34408" xr:uid="{00000000-0005-0000-0000-0000E07F0000}"/>
    <cellStyle name="Normal 11 2 3 3" xfId="34409" xr:uid="{00000000-0005-0000-0000-0000E17F0000}"/>
    <cellStyle name="Normal 11 2 3 3 2" xfId="34410" xr:uid="{00000000-0005-0000-0000-0000E27F0000}"/>
    <cellStyle name="Normal 11 2 3 3 2 2" xfId="34411" xr:uid="{00000000-0005-0000-0000-0000E37F0000}"/>
    <cellStyle name="Normal 11 2 3 3 3" xfId="34412" xr:uid="{00000000-0005-0000-0000-0000E47F0000}"/>
    <cellStyle name="Normal 11 2 3 3 4" xfId="50835" xr:uid="{00000000-0005-0000-0000-0000E57F0000}"/>
    <cellStyle name="Normal 11 2 3 3_REKAP IBT" xfId="33088" xr:uid="{00000000-0005-0000-0000-0000E67F0000}"/>
    <cellStyle name="Normal 11 2 3 4" xfId="34413" xr:uid="{00000000-0005-0000-0000-0000E77F0000}"/>
    <cellStyle name="Normal 11 2 3 4 2" xfId="30916" xr:uid="{00000000-0005-0000-0000-0000E87F0000}"/>
    <cellStyle name="Normal 11 2 3 5" xfId="34414" xr:uid="{00000000-0005-0000-0000-0000E97F0000}"/>
    <cellStyle name="Normal 11 2 3 6" xfId="50241" xr:uid="{00000000-0005-0000-0000-0000EA7F0000}"/>
    <cellStyle name="Normal 11 2 3_REKAP IBT" xfId="34415" xr:uid="{00000000-0005-0000-0000-0000EB7F0000}"/>
    <cellStyle name="Normal 11 2 4" xfId="34416" xr:uid="{00000000-0005-0000-0000-0000EC7F0000}"/>
    <cellStyle name="Normal 11 2 4 2" xfId="34417" xr:uid="{00000000-0005-0000-0000-0000ED7F0000}"/>
    <cellStyle name="Normal 11 2 4 2 2" xfId="17252" xr:uid="{00000000-0005-0000-0000-0000EE7F0000}"/>
    <cellStyle name="Normal 11 2 4 2 2 2" xfId="17258" xr:uid="{00000000-0005-0000-0000-0000EF7F0000}"/>
    <cellStyle name="Normal 11 2 4 2 3" xfId="17265" xr:uid="{00000000-0005-0000-0000-0000F07F0000}"/>
    <cellStyle name="Normal 11 2 4 2 4" xfId="50940" xr:uid="{00000000-0005-0000-0000-0000F17F0000}"/>
    <cellStyle name="Normal 11 2 4 2_REKAP IBT" xfId="31275" xr:uid="{00000000-0005-0000-0000-0000F27F0000}"/>
    <cellStyle name="Normal 11 2 4 3" xfId="34418" xr:uid="{00000000-0005-0000-0000-0000F37F0000}"/>
    <cellStyle name="Normal 11 2 4 3 2" xfId="16952" xr:uid="{00000000-0005-0000-0000-0000F47F0000}"/>
    <cellStyle name="Normal 11 2 4 3 2 2" xfId="17509" xr:uid="{00000000-0005-0000-0000-0000F57F0000}"/>
    <cellStyle name="Normal 11 2 4 3 3" xfId="17515" xr:uid="{00000000-0005-0000-0000-0000F67F0000}"/>
    <cellStyle name="Normal 11 2 4 3_REKAP IBT" xfId="34419" xr:uid="{00000000-0005-0000-0000-0000F77F0000}"/>
    <cellStyle name="Normal 11 2 4 4" xfId="34420" xr:uid="{00000000-0005-0000-0000-0000F87F0000}"/>
    <cellStyle name="Normal 11 2 4 4 2" xfId="1866" xr:uid="{00000000-0005-0000-0000-0000F97F0000}"/>
    <cellStyle name="Normal 11 2 4 5" xfId="34421" xr:uid="{00000000-0005-0000-0000-0000FA7F0000}"/>
    <cellStyle name="Normal 11 2 4 6" xfId="50526" xr:uid="{00000000-0005-0000-0000-0000FB7F0000}"/>
    <cellStyle name="Normal 11 2 4_REKAP IBT" xfId="34422" xr:uid="{00000000-0005-0000-0000-0000FC7F0000}"/>
    <cellStyle name="Normal 11 2 5" xfId="34423" xr:uid="{00000000-0005-0000-0000-0000FD7F0000}"/>
    <cellStyle name="Normal 11 2 5 2" xfId="34424" xr:uid="{00000000-0005-0000-0000-0000FE7F0000}"/>
    <cellStyle name="Normal 11 2 5 2 2" xfId="31318" xr:uid="{00000000-0005-0000-0000-0000FF7F0000}"/>
    <cellStyle name="Normal 11 2 5 2 2 2" xfId="14957" xr:uid="{00000000-0005-0000-0000-000000800000}"/>
    <cellStyle name="Normal 11 2 5 2 3" xfId="27417" xr:uid="{00000000-0005-0000-0000-000001800000}"/>
    <cellStyle name="Normal 11 2 5 2_REKAP IBT" xfId="34425" xr:uid="{00000000-0005-0000-0000-000002800000}"/>
    <cellStyle name="Normal 11 2 5 3" xfId="34426" xr:uid="{00000000-0005-0000-0000-000003800000}"/>
    <cellStyle name="Normal 11 2 5 3 2" xfId="34427" xr:uid="{00000000-0005-0000-0000-000004800000}"/>
    <cellStyle name="Normal 11 2 5 3 2 2" xfId="19623" xr:uid="{00000000-0005-0000-0000-000005800000}"/>
    <cellStyle name="Normal 11 2 5 3 3" xfId="17424" xr:uid="{00000000-0005-0000-0000-000006800000}"/>
    <cellStyle name="Normal 11 2 5 3_REKAP IBT" xfId="16640" xr:uid="{00000000-0005-0000-0000-000007800000}"/>
    <cellStyle name="Normal 11 2 5 4" xfId="22259" xr:uid="{00000000-0005-0000-0000-000008800000}"/>
    <cellStyle name="Normal 11 2 5 4 2" xfId="1875" xr:uid="{00000000-0005-0000-0000-000009800000}"/>
    <cellStyle name="Normal 11 2 5 5" xfId="22261" xr:uid="{00000000-0005-0000-0000-00000A800000}"/>
    <cellStyle name="Normal 11 2 5 6" xfId="50740" xr:uid="{00000000-0005-0000-0000-00000B800000}"/>
    <cellStyle name="Normal 11 2 5_REKAP IBT" xfId="18662" xr:uid="{00000000-0005-0000-0000-00000C800000}"/>
    <cellStyle name="Normal 11 2 6" xfId="34428" xr:uid="{00000000-0005-0000-0000-00000D800000}"/>
    <cellStyle name="Normal 11 2 6 2" xfId="34429" xr:uid="{00000000-0005-0000-0000-00000E800000}"/>
    <cellStyle name="Normal 11 2 6 2 2" xfId="34430" xr:uid="{00000000-0005-0000-0000-00000F800000}"/>
    <cellStyle name="Normal 11 2 6 2 2 2" xfId="1803" xr:uid="{00000000-0005-0000-0000-000010800000}"/>
    <cellStyle name="Normal 11 2 6 2 3" xfId="34431" xr:uid="{00000000-0005-0000-0000-000011800000}"/>
    <cellStyle name="Normal 11 2 6 2_REKAP IBT" xfId="34432" xr:uid="{00000000-0005-0000-0000-000012800000}"/>
    <cellStyle name="Normal 11 2 6 3" xfId="34433" xr:uid="{00000000-0005-0000-0000-000013800000}"/>
    <cellStyle name="Normal 11 2 6 3 2" xfId="34435" xr:uid="{00000000-0005-0000-0000-000014800000}"/>
    <cellStyle name="Normal 11 2 6 3 2 2" xfId="34436" xr:uid="{00000000-0005-0000-0000-000015800000}"/>
    <cellStyle name="Normal 11 2 6 3 3" xfId="23839" xr:uid="{00000000-0005-0000-0000-000016800000}"/>
    <cellStyle name="Normal 11 2 6 3_REKAP IBT" xfId="27357" xr:uid="{00000000-0005-0000-0000-000017800000}"/>
    <cellStyle name="Normal 11 2 6 4" xfId="34437" xr:uid="{00000000-0005-0000-0000-000018800000}"/>
    <cellStyle name="Normal 11 2 6 4 2" xfId="34438" xr:uid="{00000000-0005-0000-0000-000019800000}"/>
    <cellStyle name="Normal 11 2 6 5" xfId="34439" xr:uid="{00000000-0005-0000-0000-00001A800000}"/>
    <cellStyle name="Normal 11 2 6_REKAP IBT" xfId="34434" xr:uid="{00000000-0005-0000-0000-00001B800000}"/>
    <cellStyle name="Normal 11 2 7" xfId="34440" xr:uid="{00000000-0005-0000-0000-00001C800000}"/>
    <cellStyle name="Normal 11 2 7 2" xfId="16799" xr:uid="{00000000-0005-0000-0000-00001D800000}"/>
    <cellStyle name="Normal 11 2 7 2 2" xfId="34441" xr:uid="{00000000-0005-0000-0000-00001E800000}"/>
    <cellStyle name="Normal 11 2 7 2 2 2" xfId="17322" xr:uid="{00000000-0005-0000-0000-00001F800000}"/>
    <cellStyle name="Normal 11 2 7 2 3" xfId="34442" xr:uid="{00000000-0005-0000-0000-000020800000}"/>
    <cellStyle name="Normal 11 2 7 2_REKAP IBT" xfId="34443" xr:uid="{00000000-0005-0000-0000-000021800000}"/>
    <cellStyle name="Normal 11 2 7 3" xfId="16567" xr:uid="{00000000-0005-0000-0000-000022800000}"/>
    <cellStyle name="Normal 11 2 7 3 2" xfId="29824" xr:uid="{00000000-0005-0000-0000-000023800000}"/>
    <cellStyle name="Normal 11 2 7 3 2 2" xfId="34444" xr:uid="{00000000-0005-0000-0000-000024800000}"/>
    <cellStyle name="Normal 11 2 7 3 3" xfId="34445" xr:uid="{00000000-0005-0000-0000-000025800000}"/>
    <cellStyle name="Normal 11 2 7 3_REKAP IBT" xfId="34446" xr:uid="{00000000-0005-0000-0000-000026800000}"/>
    <cellStyle name="Normal 11 2 7 4" xfId="16806" xr:uid="{00000000-0005-0000-0000-000027800000}"/>
    <cellStyle name="Normal 11 2 7 4 2" xfId="25663" xr:uid="{00000000-0005-0000-0000-000028800000}"/>
    <cellStyle name="Normal 11 2 7 5" xfId="16808" xr:uid="{00000000-0005-0000-0000-000029800000}"/>
    <cellStyle name="Normal 11 2 7_REKAP IBT" xfId="34447" xr:uid="{00000000-0005-0000-0000-00002A800000}"/>
    <cellStyle name="Normal 11 2 8" xfId="34448" xr:uid="{00000000-0005-0000-0000-00002B800000}"/>
    <cellStyle name="Normal 11 2 8 2" xfId="34449" xr:uid="{00000000-0005-0000-0000-00002C800000}"/>
    <cellStyle name="Normal 11 2 8 2 2" xfId="34450" xr:uid="{00000000-0005-0000-0000-00002D800000}"/>
    <cellStyle name="Normal 11 2 8 2 2 2" xfId="34451" xr:uid="{00000000-0005-0000-0000-00002E800000}"/>
    <cellStyle name="Normal 11 2 8 2 3" xfId="34452" xr:uid="{00000000-0005-0000-0000-00002F800000}"/>
    <cellStyle name="Normal 11 2 8 2_REKAP IBT" xfId="34453" xr:uid="{00000000-0005-0000-0000-000030800000}"/>
    <cellStyle name="Normal 11 2 8 3" xfId="34454" xr:uid="{00000000-0005-0000-0000-000031800000}"/>
    <cellStyle name="Normal 11 2 8 3 2" xfId="24506" xr:uid="{00000000-0005-0000-0000-000032800000}"/>
    <cellStyle name="Normal 11 2 8 3 2 2" xfId="22007" xr:uid="{00000000-0005-0000-0000-000033800000}"/>
    <cellStyle name="Normal 11 2 8 3 3" xfId="34455" xr:uid="{00000000-0005-0000-0000-000034800000}"/>
    <cellStyle name="Normal 11 2 8 3_REKAP IBT" xfId="34456" xr:uid="{00000000-0005-0000-0000-000035800000}"/>
    <cellStyle name="Normal 11 2 8 4" xfId="34457" xr:uid="{00000000-0005-0000-0000-000036800000}"/>
    <cellStyle name="Normal 11 2 8 4 2" xfId="34458" xr:uid="{00000000-0005-0000-0000-000037800000}"/>
    <cellStyle name="Normal 11 2 8 5" xfId="34459" xr:uid="{00000000-0005-0000-0000-000038800000}"/>
    <cellStyle name="Normal 11 2 8_REKAP IBT" xfId="19920" xr:uid="{00000000-0005-0000-0000-000039800000}"/>
    <cellStyle name="Normal 11 2 9" xfId="34460" xr:uid="{00000000-0005-0000-0000-00003A800000}"/>
    <cellStyle name="Normal 11 2 9 2" xfId="34461" xr:uid="{00000000-0005-0000-0000-00003B800000}"/>
    <cellStyle name="Normal 11 2 9 2 2" xfId="34462" xr:uid="{00000000-0005-0000-0000-00003C800000}"/>
    <cellStyle name="Normal 11 2 9 2 2 2" xfId="34463" xr:uid="{00000000-0005-0000-0000-00003D800000}"/>
    <cellStyle name="Normal 11 2 9 2 3" xfId="34464" xr:uid="{00000000-0005-0000-0000-00003E800000}"/>
    <cellStyle name="Normal 11 2 9 2_REKAP IBT" xfId="34465" xr:uid="{00000000-0005-0000-0000-00003F800000}"/>
    <cellStyle name="Normal 11 2 9 3" xfId="34466" xr:uid="{00000000-0005-0000-0000-000040800000}"/>
    <cellStyle name="Normal 11 2 9 3 2" xfId="31542" xr:uid="{00000000-0005-0000-0000-000041800000}"/>
    <cellStyle name="Normal 11 2 9 3 2 2" xfId="31545" xr:uid="{00000000-0005-0000-0000-000042800000}"/>
    <cellStyle name="Normal 11 2 9 3 3" xfId="31548" xr:uid="{00000000-0005-0000-0000-000043800000}"/>
    <cellStyle name="Normal 11 2 9 3_REKAP IBT" xfId="34467" xr:uid="{00000000-0005-0000-0000-000044800000}"/>
    <cellStyle name="Normal 11 2 9 4" xfId="34468" xr:uid="{00000000-0005-0000-0000-000045800000}"/>
    <cellStyle name="Normal 11 2 9 4 2" xfId="6832" xr:uid="{00000000-0005-0000-0000-000046800000}"/>
    <cellStyle name="Normal 11 2 9 5" xfId="32621" xr:uid="{00000000-0005-0000-0000-000047800000}"/>
    <cellStyle name="Normal 11 2 9_REKAP IBT" xfId="34469" xr:uid="{00000000-0005-0000-0000-000048800000}"/>
    <cellStyle name="Normal 11 2_REKAP IBT" xfId="7320" xr:uid="{00000000-0005-0000-0000-000049800000}"/>
    <cellStyle name="Normal 11 20" xfId="26023" xr:uid="{00000000-0005-0000-0000-00004A800000}"/>
    <cellStyle name="Normal 11 20 10" xfId="33781" xr:uid="{00000000-0005-0000-0000-00004B800000}"/>
    <cellStyle name="Normal 11 20 10 2" xfId="33783" xr:uid="{00000000-0005-0000-0000-00004C800000}"/>
    <cellStyle name="Normal 11 20 10 2 2" xfId="33785" xr:uid="{00000000-0005-0000-0000-00004D800000}"/>
    <cellStyle name="Normal 11 20 10 2 2 2" xfId="33787" xr:uid="{00000000-0005-0000-0000-00004E800000}"/>
    <cellStyle name="Normal 11 20 10 2 3" xfId="25387" xr:uid="{00000000-0005-0000-0000-00004F800000}"/>
    <cellStyle name="Normal 11 20 10 2_REKAP IBT" xfId="23218" xr:uid="{00000000-0005-0000-0000-000050800000}"/>
    <cellStyle name="Normal 11 20 10 3" xfId="33789" xr:uid="{00000000-0005-0000-0000-000051800000}"/>
    <cellStyle name="Normal 11 20 10 3 2" xfId="33791" xr:uid="{00000000-0005-0000-0000-000052800000}"/>
    <cellStyle name="Normal 11 20 10 3 2 2" xfId="33793" xr:uid="{00000000-0005-0000-0000-000053800000}"/>
    <cellStyle name="Normal 11 20 10 3 3" xfId="25393" xr:uid="{00000000-0005-0000-0000-000054800000}"/>
    <cellStyle name="Normal 11 20 10 3_REKAP IBT" xfId="24539" xr:uid="{00000000-0005-0000-0000-000055800000}"/>
    <cellStyle name="Normal 11 20 10 4" xfId="33795" xr:uid="{00000000-0005-0000-0000-000056800000}"/>
    <cellStyle name="Normal 11 20 10 4 2" xfId="33797" xr:uid="{00000000-0005-0000-0000-000057800000}"/>
    <cellStyle name="Normal 11 20 10 5" xfId="33799" xr:uid="{00000000-0005-0000-0000-000058800000}"/>
    <cellStyle name="Normal 11 20 10_REKAP IBT" xfId="10197" xr:uid="{00000000-0005-0000-0000-000059800000}"/>
    <cellStyle name="Normal 11 20 11" xfId="33801" xr:uid="{00000000-0005-0000-0000-00005A800000}"/>
    <cellStyle name="Normal 11 20 11 2" xfId="33803" xr:uid="{00000000-0005-0000-0000-00005B800000}"/>
    <cellStyle name="Normal 11 20 11 2 2" xfId="22109" xr:uid="{00000000-0005-0000-0000-00005C800000}"/>
    <cellStyle name="Normal 11 20 11 2 2 2" xfId="22815" xr:uid="{00000000-0005-0000-0000-00005D800000}"/>
    <cellStyle name="Normal 11 20 11 2 3" xfId="25405" xr:uid="{00000000-0005-0000-0000-00005E800000}"/>
    <cellStyle name="Normal 11 20 11 2_REKAP IBT" xfId="33806" xr:uid="{00000000-0005-0000-0000-00005F800000}"/>
    <cellStyle name="Normal 11 20 11 3" xfId="33808" xr:uid="{00000000-0005-0000-0000-000060800000}"/>
    <cellStyle name="Normal 11 20 11 3 2" xfId="33810" xr:uid="{00000000-0005-0000-0000-000061800000}"/>
    <cellStyle name="Normal 11 20 11 3 2 2" xfId="22828" xr:uid="{00000000-0005-0000-0000-000062800000}"/>
    <cellStyle name="Normal 11 20 11 3 3" xfId="25411" xr:uid="{00000000-0005-0000-0000-000063800000}"/>
    <cellStyle name="Normal 11 20 11 3_REKAP IBT" xfId="33812" xr:uid="{00000000-0005-0000-0000-000064800000}"/>
    <cellStyle name="Normal 11 20 11 4" xfId="33814" xr:uid="{00000000-0005-0000-0000-000065800000}"/>
    <cellStyle name="Normal 11 20 11 4 2" xfId="33816" xr:uid="{00000000-0005-0000-0000-000066800000}"/>
    <cellStyle name="Normal 11 20 11 5" xfId="33818" xr:uid="{00000000-0005-0000-0000-000067800000}"/>
    <cellStyle name="Normal 11 20 11_REKAP IBT" xfId="33820" xr:uid="{00000000-0005-0000-0000-000068800000}"/>
    <cellStyle name="Normal 11 20 12" xfId="11172" xr:uid="{00000000-0005-0000-0000-000069800000}"/>
    <cellStyle name="Normal 11 20 12 2" xfId="11176" xr:uid="{00000000-0005-0000-0000-00006A800000}"/>
    <cellStyle name="Normal 11 20 12 2 2" xfId="33822" xr:uid="{00000000-0005-0000-0000-00006B800000}"/>
    <cellStyle name="Normal 11 20 12 3" xfId="16283" xr:uid="{00000000-0005-0000-0000-00006C800000}"/>
    <cellStyle name="Normal 11 20 12_REKAP IBT" xfId="33824" xr:uid="{00000000-0005-0000-0000-00006D800000}"/>
    <cellStyle name="Normal 11 20 13" xfId="11181" xr:uid="{00000000-0005-0000-0000-00006E800000}"/>
    <cellStyle name="Normal 11 20 13 2" xfId="33826" xr:uid="{00000000-0005-0000-0000-00006F800000}"/>
    <cellStyle name="Normal 11 20 13 2 2" xfId="22537" xr:uid="{00000000-0005-0000-0000-000070800000}"/>
    <cellStyle name="Normal 11 20 13 3" xfId="33828" xr:uid="{00000000-0005-0000-0000-000071800000}"/>
    <cellStyle name="Normal 11 20 13_REKAP IBT" xfId="33830" xr:uid="{00000000-0005-0000-0000-000072800000}"/>
    <cellStyle name="Normal 11 20 14" xfId="11185" xr:uid="{00000000-0005-0000-0000-000073800000}"/>
    <cellStyle name="Normal 11 20 14 2" xfId="1696" xr:uid="{00000000-0005-0000-0000-000074800000}"/>
    <cellStyle name="Normal 11 20 15" xfId="11189" xr:uid="{00000000-0005-0000-0000-000075800000}"/>
    <cellStyle name="Normal 11 20 2" xfId="33832" xr:uid="{00000000-0005-0000-0000-000076800000}"/>
    <cellStyle name="Normal 11 20 2 2" xfId="15240" xr:uid="{00000000-0005-0000-0000-000077800000}"/>
    <cellStyle name="Normal 11 20 2 2 2" xfId="33834" xr:uid="{00000000-0005-0000-0000-000078800000}"/>
    <cellStyle name="Normal 11 20 2 2 2 2" xfId="33836" xr:uid="{00000000-0005-0000-0000-000079800000}"/>
    <cellStyle name="Normal 11 20 2 2 3" xfId="24624" xr:uid="{00000000-0005-0000-0000-00007A800000}"/>
    <cellStyle name="Normal 11 20 2 2_REKAP IBT" xfId="24754" xr:uid="{00000000-0005-0000-0000-00007B800000}"/>
    <cellStyle name="Normal 11 20 2 3" xfId="15243" xr:uid="{00000000-0005-0000-0000-00007C800000}"/>
    <cellStyle name="Normal 11 20 2 3 2" xfId="33838" xr:uid="{00000000-0005-0000-0000-00007D800000}"/>
    <cellStyle name="Normal 11 20 2 3 2 2" xfId="21975" xr:uid="{00000000-0005-0000-0000-00007E800000}"/>
    <cellStyle name="Normal 11 20 2 3 3" xfId="27698" xr:uid="{00000000-0005-0000-0000-00007F800000}"/>
    <cellStyle name="Normal 11 20 2 3_REKAP IBT" xfId="33840" xr:uid="{00000000-0005-0000-0000-000080800000}"/>
    <cellStyle name="Normal 11 20 2 4" xfId="15623" xr:uid="{00000000-0005-0000-0000-000081800000}"/>
    <cellStyle name="Normal 11 20 2 4 2" xfId="33842" xr:uid="{00000000-0005-0000-0000-000082800000}"/>
    <cellStyle name="Normal 11 20 2 5" xfId="33844" xr:uid="{00000000-0005-0000-0000-000083800000}"/>
    <cellStyle name="Normal 11 20 2_REKAP IBT" xfId="33846" xr:uid="{00000000-0005-0000-0000-000084800000}"/>
    <cellStyle name="Normal 11 20 3" xfId="21091" xr:uid="{00000000-0005-0000-0000-000085800000}"/>
    <cellStyle name="Normal 11 20 3 2" xfId="33848" xr:uid="{00000000-0005-0000-0000-000086800000}"/>
    <cellStyle name="Normal 11 20 3 2 2" xfId="29219" xr:uid="{00000000-0005-0000-0000-000087800000}"/>
    <cellStyle name="Normal 11 20 3 2 2 2" xfId="33852" xr:uid="{00000000-0005-0000-0000-000088800000}"/>
    <cellStyle name="Normal 11 20 3 2 3" xfId="31611" xr:uid="{00000000-0005-0000-0000-000089800000}"/>
    <cellStyle name="Normal 11 20 3 2_REKAP IBT" xfId="33854" xr:uid="{00000000-0005-0000-0000-00008A800000}"/>
    <cellStyle name="Normal 11 20 3 3" xfId="25055" xr:uid="{00000000-0005-0000-0000-00008B800000}"/>
    <cellStyle name="Normal 11 20 3 3 2" xfId="27693" xr:uid="{00000000-0005-0000-0000-00008C800000}"/>
    <cellStyle name="Normal 11 20 3 3 2 2" xfId="33856" xr:uid="{00000000-0005-0000-0000-00008D800000}"/>
    <cellStyle name="Normal 11 20 3 3 3" xfId="33859" xr:uid="{00000000-0005-0000-0000-00008E800000}"/>
    <cellStyle name="Normal 11 20 3 3_REKAP IBT" xfId="12802" xr:uid="{00000000-0005-0000-0000-00008F800000}"/>
    <cellStyle name="Normal 11 20 3 4" xfId="33861" xr:uid="{00000000-0005-0000-0000-000090800000}"/>
    <cellStyle name="Normal 11 20 3 4 2" xfId="29244" xr:uid="{00000000-0005-0000-0000-000091800000}"/>
    <cellStyle name="Normal 11 20 3 5" xfId="33863" xr:uid="{00000000-0005-0000-0000-000092800000}"/>
    <cellStyle name="Normal 11 20 3_REKAP IBT" xfId="21686" xr:uid="{00000000-0005-0000-0000-000093800000}"/>
    <cellStyle name="Normal 11 20 4" xfId="33865" xr:uid="{00000000-0005-0000-0000-000094800000}"/>
    <cellStyle name="Normal 11 20 4 2" xfId="33867" xr:uid="{00000000-0005-0000-0000-000095800000}"/>
    <cellStyle name="Normal 11 20 4 2 2" xfId="33869" xr:uid="{00000000-0005-0000-0000-000096800000}"/>
    <cellStyle name="Normal 11 20 4 2 2 2" xfId="33871" xr:uid="{00000000-0005-0000-0000-000097800000}"/>
    <cellStyle name="Normal 11 20 4 2 3" xfId="33873" xr:uid="{00000000-0005-0000-0000-000098800000}"/>
    <cellStyle name="Normal 11 20 4 2_REKAP IBT" xfId="33875" xr:uid="{00000000-0005-0000-0000-000099800000}"/>
    <cellStyle name="Normal 11 20 4 3" xfId="33877" xr:uid="{00000000-0005-0000-0000-00009A800000}"/>
    <cellStyle name="Normal 11 20 4 3 2" xfId="33879" xr:uid="{00000000-0005-0000-0000-00009B800000}"/>
    <cellStyle name="Normal 11 20 4 3 2 2" xfId="33881" xr:uid="{00000000-0005-0000-0000-00009C800000}"/>
    <cellStyle name="Normal 11 20 4 3 3" xfId="33883" xr:uid="{00000000-0005-0000-0000-00009D800000}"/>
    <cellStyle name="Normal 11 20 4 3_REKAP IBT" xfId="8156" xr:uid="{00000000-0005-0000-0000-00009E800000}"/>
    <cellStyle name="Normal 11 20 4 4" xfId="33885" xr:uid="{00000000-0005-0000-0000-00009F800000}"/>
    <cellStyle name="Normal 11 20 4 4 2" xfId="33887" xr:uid="{00000000-0005-0000-0000-0000A0800000}"/>
    <cellStyle name="Normal 11 20 4 5" xfId="33889" xr:uid="{00000000-0005-0000-0000-0000A1800000}"/>
    <cellStyle name="Normal 11 20 4_REKAP IBT" xfId="33891" xr:uid="{00000000-0005-0000-0000-0000A2800000}"/>
    <cellStyle name="Normal 11 20 5" xfId="33893" xr:uid="{00000000-0005-0000-0000-0000A3800000}"/>
    <cellStyle name="Normal 11 20 5 2" xfId="33895" xr:uid="{00000000-0005-0000-0000-0000A4800000}"/>
    <cellStyle name="Normal 11 20 5 2 2" xfId="33897" xr:uid="{00000000-0005-0000-0000-0000A5800000}"/>
    <cellStyle name="Normal 11 20 5 2 2 2" xfId="33070" xr:uid="{00000000-0005-0000-0000-0000A6800000}"/>
    <cellStyle name="Normal 11 20 5 2 3" xfId="33899" xr:uid="{00000000-0005-0000-0000-0000A7800000}"/>
    <cellStyle name="Normal 11 20 5 2_REKAP IBT" xfId="33901" xr:uid="{00000000-0005-0000-0000-0000A8800000}"/>
    <cellStyle name="Normal 11 20 5 3" xfId="33903" xr:uid="{00000000-0005-0000-0000-0000A9800000}"/>
    <cellStyle name="Normal 11 20 5 3 2" xfId="5386" xr:uid="{00000000-0005-0000-0000-0000AA800000}"/>
    <cellStyle name="Normal 11 20 5 3 2 2" xfId="33175" xr:uid="{00000000-0005-0000-0000-0000AB800000}"/>
    <cellStyle name="Normal 11 20 5 3 3" xfId="33905" xr:uid="{00000000-0005-0000-0000-0000AC800000}"/>
    <cellStyle name="Normal 11 20 5 3_REKAP IBT" xfId="27084" xr:uid="{00000000-0005-0000-0000-0000AD800000}"/>
    <cellStyle name="Normal 11 20 5 4" xfId="33850" xr:uid="{00000000-0005-0000-0000-0000AE800000}"/>
    <cellStyle name="Normal 11 20 5 4 2" xfId="33907" xr:uid="{00000000-0005-0000-0000-0000AF800000}"/>
    <cellStyle name="Normal 11 20 5 5" xfId="5240" xr:uid="{00000000-0005-0000-0000-0000B0800000}"/>
    <cellStyle name="Normal 11 20 5_REKAP IBT" xfId="33909" xr:uid="{00000000-0005-0000-0000-0000B1800000}"/>
    <cellStyle name="Normal 11 20 6" xfId="1778" xr:uid="{00000000-0005-0000-0000-0000B2800000}"/>
    <cellStyle name="Normal 11 20 6 2" xfId="26442" xr:uid="{00000000-0005-0000-0000-0000B3800000}"/>
    <cellStyle name="Normal 11 20 6 2 2" xfId="33911" xr:uid="{00000000-0005-0000-0000-0000B4800000}"/>
    <cellStyle name="Normal 11 20 6 2 2 2" xfId="33913" xr:uid="{00000000-0005-0000-0000-0000B5800000}"/>
    <cellStyle name="Normal 11 20 6 2 3" xfId="33915" xr:uid="{00000000-0005-0000-0000-0000B6800000}"/>
    <cellStyle name="Normal 11 20 6 2_REKAP IBT" xfId="33917" xr:uid="{00000000-0005-0000-0000-0000B7800000}"/>
    <cellStyle name="Normal 11 20 6 3" xfId="33919" xr:uid="{00000000-0005-0000-0000-0000B8800000}"/>
    <cellStyle name="Normal 11 20 6 3 2" xfId="33921" xr:uid="{00000000-0005-0000-0000-0000B9800000}"/>
    <cellStyle name="Normal 11 20 6 3 2 2" xfId="2152" xr:uid="{00000000-0005-0000-0000-0000BA800000}"/>
    <cellStyle name="Normal 11 20 6 3 3" xfId="33923" xr:uid="{00000000-0005-0000-0000-0000BB800000}"/>
    <cellStyle name="Normal 11 20 6 3_REKAP IBT" xfId="23203" xr:uid="{00000000-0005-0000-0000-0000BC800000}"/>
    <cellStyle name="Normal 11 20 6 4" xfId="33925" xr:uid="{00000000-0005-0000-0000-0000BD800000}"/>
    <cellStyle name="Normal 11 20 6 4 2" xfId="33927" xr:uid="{00000000-0005-0000-0000-0000BE800000}"/>
    <cellStyle name="Normal 11 20 6 5" xfId="24551" xr:uid="{00000000-0005-0000-0000-0000BF800000}"/>
    <cellStyle name="Normal 11 20 6_REKAP IBT" xfId="33929" xr:uid="{00000000-0005-0000-0000-0000C0800000}"/>
    <cellStyle name="Normal 11 20 7" xfId="29134" xr:uid="{00000000-0005-0000-0000-0000C1800000}"/>
    <cellStyle name="Normal 11 20 7 2" xfId="26451" xr:uid="{00000000-0005-0000-0000-0000C2800000}"/>
    <cellStyle name="Normal 11 20 7 2 2" xfId="6328" xr:uid="{00000000-0005-0000-0000-0000C3800000}"/>
    <cellStyle name="Normal 11 20 7 2 2 2" xfId="6332" xr:uid="{00000000-0005-0000-0000-0000C4800000}"/>
    <cellStyle name="Normal 11 20 7 2 3" xfId="6343" xr:uid="{00000000-0005-0000-0000-0000C5800000}"/>
    <cellStyle name="Normal 11 20 7 2_REKAP IBT" xfId="13633" xr:uid="{00000000-0005-0000-0000-0000C6800000}"/>
    <cellStyle name="Normal 11 20 7 3" xfId="32111" xr:uid="{00000000-0005-0000-0000-0000C7800000}"/>
    <cellStyle name="Normal 11 20 7 3 2" xfId="33931" xr:uid="{00000000-0005-0000-0000-0000C8800000}"/>
    <cellStyle name="Normal 11 20 7 3 2 2" xfId="33933" xr:uid="{00000000-0005-0000-0000-0000C9800000}"/>
    <cellStyle name="Normal 11 20 7 3 3" xfId="33935" xr:uid="{00000000-0005-0000-0000-0000CA800000}"/>
    <cellStyle name="Normal 11 20 7 3_REKAP IBT" xfId="30604" xr:uid="{00000000-0005-0000-0000-0000CB800000}"/>
    <cellStyle name="Normal 11 20 7 4" xfId="15739" xr:uid="{00000000-0005-0000-0000-0000CC800000}"/>
    <cellStyle name="Normal 11 20 7 4 2" xfId="33937" xr:uid="{00000000-0005-0000-0000-0000CD800000}"/>
    <cellStyle name="Normal 11 20 7 5" xfId="2330" xr:uid="{00000000-0005-0000-0000-0000CE800000}"/>
    <cellStyle name="Normal 11 20 7_REKAP IBT" xfId="24383" xr:uid="{00000000-0005-0000-0000-0000CF800000}"/>
    <cellStyle name="Normal 11 20 8" xfId="20366" xr:uid="{00000000-0005-0000-0000-0000D0800000}"/>
    <cellStyle name="Normal 11 20 8 2" xfId="33939" xr:uid="{00000000-0005-0000-0000-0000D1800000}"/>
    <cellStyle name="Normal 11 20 8 2 2" xfId="11250" xr:uid="{00000000-0005-0000-0000-0000D2800000}"/>
    <cellStyle name="Normal 11 20 8 2 2 2" xfId="11255" xr:uid="{00000000-0005-0000-0000-0000D3800000}"/>
    <cellStyle name="Normal 11 20 8 2 3" xfId="11267" xr:uid="{00000000-0005-0000-0000-0000D4800000}"/>
    <cellStyle name="Normal 11 20 8 2_REKAP IBT" xfId="33941" xr:uid="{00000000-0005-0000-0000-0000D5800000}"/>
    <cellStyle name="Normal 11 20 8 3" xfId="29193" xr:uid="{00000000-0005-0000-0000-0000D6800000}"/>
    <cellStyle name="Normal 11 20 8 3 2" xfId="29357" xr:uid="{00000000-0005-0000-0000-0000D7800000}"/>
    <cellStyle name="Normal 11 20 8 3 2 2" xfId="5098" xr:uid="{00000000-0005-0000-0000-0000D8800000}"/>
    <cellStyle name="Normal 11 20 8 3 3" xfId="33943" xr:uid="{00000000-0005-0000-0000-0000D9800000}"/>
    <cellStyle name="Normal 11 20 8 3_REKAP IBT" xfId="33945" xr:uid="{00000000-0005-0000-0000-0000DA800000}"/>
    <cellStyle name="Normal 11 20 8 4" xfId="33947" xr:uid="{00000000-0005-0000-0000-0000DB800000}"/>
    <cellStyle name="Normal 11 20 8 4 2" xfId="29368" xr:uid="{00000000-0005-0000-0000-0000DC800000}"/>
    <cellStyle name="Normal 11 20 8 5" xfId="33949" xr:uid="{00000000-0005-0000-0000-0000DD800000}"/>
    <cellStyle name="Normal 11 20 8_REKAP IBT" xfId="33951" xr:uid="{00000000-0005-0000-0000-0000DE800000}"/>
    <cellStyle name="Normal 11 20 9" xfId="33953" xr:uid="{00000000-0005-0000-0000-0000DF800000}"/>
    <cellStyle name="Normal 11 20 9 2" xfId="24810" xr:uid="{00000000-0005-0000-0000-0000E0800000}"/>
    <cellStyle name="Normal 11 20 9 2 2" xfId="33955" xr:uid="{00000000-0005-0000-0000-0000E1800000}"/>
    <cellStyle name="Normal 11 20 9 2 2 2" xfId="33957" xr:uid="{00000000-0005-0000-0000-0000E2800000}"/>
    <cellStyle name="Normal 11 20 9 2 3" xfId="11439" xr:uid="{00000000-0005-0000-0000-0000E3800000}"/>
    <cellStyle name="Normal 11 20 9 2_REKAP IBT" xfId="6841" xr:uid="{00000000-0005-0000-0000-0000E4800000}"/>
    <cellStyle name="Normal 11 20 9 3" xfId="5989" xr:uid="{00000000-0005-0000-0000-0000E5800000}"/>
    <cellStyle name="Normal 11 20 9 3 2" xfId="29197" xr:uid="{00000000-0005-0000-0000-0000E6800000}"/>
    <cellStyle name="Normal 11 20 9 3 2 2" xfId="356" xr:uid="{00000000-0005-0000-0000-0000E7800000}"/>
    <cellStyle name="Normal 11 20 9 3 3" xfId="11464" xr:uid="{00000000-0005-0000-0000-0000E8800000}"/>
    <cellStyle name="Normal 11 20 9 3_REKAP IBT" xfId="7927" xr:uid="{00000000-0005-0000-0000-0000E9800000}"/>
    <cellStyle name="Normal 11 20 9 4" xfId="29200" xr:uid="{00000000-0005-0000-0000-0000EA800000}"/>
    <cellStyle name="Normal 11 20 9 4 2" xfId="29203" xr:uid="{00000000-0005-0000-0000-0000EB800000}"/>
    <cellStyle name="Normal 11 20 9 5" xfId="29206" xr:uid="{00000000-0005-0000-0000-0000EC800000}"/>
    <cellStyle name="Normal 11 20 9_REKAP IBT" xfId="33959" xr:uid="{00000000-0005-0000-0000-0000ED800000}"/>
    <cellStyle name="Normal 11 20_REKAP IBT" xfId="33961" xr:uid="{00000000-0005-0000-0000-0000EE800000}"/>
    <cellStyle name="Normal 11 21" xfId="24264" xr:uid="{00000000-0005-0000-0000-0000EF800000}"/>
    <cellStyle name="Normal 11 21 2" xfId="33986" xr:uid="{00000000-0005-0000-0000-0000F0800000}"/>
    <cellStyle name="Normal 11 21 2 2" xfId="33988" xr:uid="{00000000-0005-0000-0000-0000F1800000}"/>
    <cellStyle name="Normal 11 21 2 2 2" xfId="31250" xr:uid="{00000000-0005-0000-0000-0000F2800000}"/>
    <cellStyle name="Normal 11 21 2 3" xfId="33992" xr:uid="{00000000-0005-0000-0000-0000F3800000}"/>
    <cellStyle name="Normal 11 21 2_REKAP IBT" xfId="12011" xr:uid="{00000000-0005-0000-0000-0000F4800000}"/>
    <cellStyle name="Normal 11 21 3" xfId="33998" xr:uid="{00000000-0005-0000-0000-0000F5800000}"/>
    <cellStyle name="Normal 11 21 3 2" xfId="34000" xr:uid="{00000000-0005-0000-0000-0000F6800000}"/>
    <cellStyle name="Normal 11 21 3 2 2" xfId="6413" xr:uid="{00000000-0005-0000-0000-0000F7800000}"/>
    <cellStyle name="Normal 11 21 3 3" xfId="34003" xr:uid="{00000000-0005-0000-0000-0000F8800000}"/>
    <cellStyle name="Normal 11 21 3_REKAP IBT" xfId="25308" xr:uid="{00000000-0005-0000-0000-0000F9800000}"/>
    <cellStyle name="Normal 11 21 4" xfId="34008" xr:uid="{00000000-0005-0000-0000-0000FA800000}"/>
    <cellStyle name="Normal 11 21 4 2" xfId="34010" xr:uid="{00000000-0005-0000-0000-0000FB800000}"/>
    <cellStyle name="Normal 11 21 5" xfId="34019" xr:uid="{00000000-0005-0000-0000-0000FC800000}"/>
    <cellStyle name="Normal 11 21_REKAP IBT" xfId="34056" xr:uid="{00000000-0005-0000-0000-0000FD800000}"/>
    <cellStyle name="Normal 11 22" xfId="15984" xr:uid="{00000000-0005-0000-0000-0000FE800000}"/>
    <cellStyle name="Normal 11 22 2" xfId="34084" xr:uid="{00000000-0005-0000-0000-0000FF800000}"/>
    <cellStyle name="Normal 11 22 2 2" xfId="34086" xr:uid="{00000000-0005-0000-0000-000000810000}"/>
    <cellStyle name="Normal 11 22 2 2 2" xfId="5890" xr:uid="{00000000-0005-0000-0000-000001810000}"/>
    <cellStyle name="Normal 11 22 2 3" xfId="34088" xr:uid="{00000000-0005-0000-0000-000002810000}"/>
    <cellStyle name="Normal 11 22 2_REKAP IBT" xfId="34094" xr:uid="{00000000-0005-0000-0000-000003810000}"/>
    <cellStyle name="Normal 11 22 3" xfId="30411" xr:uid="{00000000-0005-0000-0000-000004810000}"/>
    <cellStyle name="Normal 11 22 3 2" xfId="34096" xr:uid="{00000000-0005-0000-0000-000005810000}"/>
    <cellStyle name="Normal 11 22 3 2 2" xfId="34098" xr:uid="{00000000-0005-0000-0000-000006810000}"/>
    <cellStyle name="Normal 11 22 3 3" xfId="34101" xr:uid="{00000000-0005-0000-0000-000007810000}"/>
    <cellStyle name="Normal 11 22 3_REKAP IBT" xfId="34109" xr:uid="{00000000-0005-0000-0000-000008810000}"/>
    <cellStyle name="Normal 11 22 4" xfId="34111" xr:uid="{00000000-0005-0000-0000-000009810000}"/>
    <cellStyle name="Normal 11 22 4 2" xfId="20075" xr:uid="{00000000-0005-0000-0000-00000A810000}"/>
    <cellStyle name="Normal 11 22 5" xfId="34122" xr:uid="{00000000-0005-0000-0000-00000B810000}"/>
    <cellStyle name="Normal 11 22_REKAP IBT" xfId="13846" xr:uid="{00000000-0005-0000-0000-00000C810000}"/>
    <cellStyle name="Normal 11 23" xfId="34170" xr:uid="{00000000-0005-0000-0000-00000D810000}"/>
    <cellStyle name="Normal 11 23 2" xfId="34205" xr:uid="{00000000-0005-0000-0000-00000E810000}"/>
    <cellStyle name="Normal 11 23 2 2" xfId="34207" xr:uid="{00000000-0005-0000-0000-00000F810000}"/>
    <cellStyle name="Normal 11 23 2 2 2" xfId="34209" xr:uid="{00000000-0005-0000-0000-000010810000}"/>
    <cellStyle name="Normal 11 23 2 3" xfId="34213" xr:uid="{00000000-0005-0000-0000-000011810000}"/>
    <cellStyle name="Normal 11 23 2_REKAP IBT" xfId="34222" xr:uid="{00000000-0005-0000-0000-000012810000}"/>
    <cellStyle name="Normal 11 23 3" xfId="34224" xr:uid="{00000000-0005-0000-0000-000013810000}"/>
    <cellStyle name="Normal 11 23 3 2" xfId="34226" xr:uid="{00000000-0005-0000-0000-000014810000}"/>
    <cellStyle name="Normal 11 23 3 2 2" xfId="34228" xr:uid="{00000000-0005-0000-0000-000015810000}"/>
    <cellStyle name="Normal 11 23 3 3" xfId="34233" xr:uid="{00000000-0005-0000-0000-000016810000}"/>
    <cellStyle name="Normal 11 23 3_REKAP IBT" xfId="27302" xr:uid="{00000000-0005-0000-0000-000017810000}"/>
    <cellStyle name="Normal 11 23 4" xfId="26649" xr:uid="{00000000-0005-0000-0000-000018810000}"/>
    <cellStyle name="Normal 11 23 4 2" xfId="33693" xr:uid="{00000000-0005-0000-0000-000019810000}"/>
    <cellStyle name="Normal 11 23 5" xfId="34250" xr:uid="{00000000-0005-0000-0000-00001A810000}"/>
    <cellStyle name="Normal 11 23_REKAP IBT" xfId="26797" xr:uid="{00000000-0005-0000-0000-00001B810000}"/>
    <cellStyle name="Normal 11 24" xfId="34104" xr:uid="{00000000-0005-0000-0000-00001C810000}"/>
    <cellStyle name="Normal 11 24 2" xfId="34299" xr:uid="{00000000-0005-0000-0000-00001D810000}"/>
    <cellStyle name="Normal 11 24 2 2" xfId="28627" xr:uid="{00000000-0005-0000-0000-00001E810000}"/>
    <cellStyle name="Normal 11 24 2 2 2" xfId="25554" xr:uid="{00000000-0005-0000-0000-00001F810000}"/>
    <cellStyle name="Normal 11 24 2 3" xfId="34304" xr:uid="{00000000-0005-0000-0000-000020810000}"/>
    <cellStyle name="Normal 11 24 2_REKAP IBT" xfId="34308" xr:uid="{00000000-0005-0000-0000-000021810000}"/>
    <cellStyle name="Normal 11 24 3" xfId="34310" xr:uid="{00000000-0005-0000-0000-000022810000}"/>
    <cellStyle name="Normal 11 24 3 2" xfId="34312" xr:uid="{00000000-0005-0000-0000-000023810000}"/>
    <cellStyle name="Normal 11 24 3 2 2" xfId="25788" xr:uid="{00000000-0005-0000-0000-000024810000}"/>
    <cellStyle name="Normal 11 24 3 3" xfId="28171" xr:uid="{00000000-0005-0000-0000-000025810000}"/>
    <cellStyle name="Normal 11 24 3_REKAP IBT" xfId="34317" xr:uid="{00000000-0005-0000-0000-000026810000}"/>
    <cellStyle name="Normal 11 24 4" xfId="2306" xr:uid="{00000000-0005-0000-0000-000027810000}"/>
    <cellStyle name="Normal 11 24 4 2" xfId="34319" xr:uid="{00000000-0005-0000-0000-000028810000}"/>
    <cellStyle name="Normal 11 24 5" xfId="34332" xr:uid="{00000000-0005-0000-0000-000029810000}"/>
    <cellStyle name="Normal 11 24_REKAP IBT" xfId="34381" xr:uid="{00000000-0005-0000-0000-00002A810000}"/>
    <cellStyle name="Normal 11 25" xfId="34471" xr:uid="{00000000-0005-0000-0000-00002B810000}"/>
    <cellStyle name="Normal 11 25 2" xfId="34473" xr:uid="{00000000-0005-0000-0000-00002C810000}"/>
    <cellStyle name="Normal 11 25 2 2" xfId="34475" xr:uid="{00000000-0005-0000-0000-00002D810000}"/>
    <cellStyle name="Normal 11 25 2 2 2" xfId="34477" xr:uid="{00000000-0005-0000-0000-00002E810000}"/>
    <cellStyle name="Normal 11 25 2 3" xfId="34479" xr:uid="{00000000-0005-0000-0000-00002F810000}"/>
    <cellStyle name="Normal 11 25 2_REKAP IBT" xfId="34481" xr:uid="{00000000-0005-0000-0000-000030810000}"/>
    <cellStyle name="Normal 11 25 3" xfId="34483" xr:uid="{00000000-0005-0000-0000-000031810000}"/>
    <cellStyle name="Normal 11 25 3 2" xfId="34485" xr:uid="{00000000-0005-0000-0000-000032810000}"/>
    <cellStyle name="Normal 11 25 3 2 2" xfId="34487" xr:uid="{00000000-0005-0000-0000-000033810000}"/>
    <cellStyle name="Normal 11 25 3 3" xfId="34489" xr:uid="{00000000-0005-0000-0000-000034810000}"/>
    <cellStyle name="Normal 11 25 3_REKAP IBT" xfId="34491" xr:uid="{00000000-0005-0000-0000-000035810000}"/>
    <cellStyle name="Normal 11 25 4" xfId="34493" xr:uid="{00000000-0005-0000-0000-000036810000}"/>
    <cellStyle name="Normal 11 25 4 2" xfId="34495" xr:uid="{00000000-0005-0000-0000-000037810000}"/>
    <cellStyle name="Normal 11 25 5" xfId="34497" xr:uid="{00000000-0005-0000-0000-000038810000}"/>
    <cellStyle name="Normal 11 25_REKAP IBT" xfId="34499" xr:uid="{00000000-0005-0000-0000-000039810000}"/>
    <cellStyle name="Normal 11 26" xfId="34501" xr:uid="{00000000-0005-0000-0000-00003A810000}"/>
    <cellStyle name="Normal 11 26 2" xfId="34503" xr:uid="{00000000-0005-0000-0000-00003B810000}"/>
    <cellStyle name="Normal 11 26 2 2" xfId="34505" xr:uid="{00000000-0005-0000-0000-00003C810000}"/>
    <cellStyle name="Normal 11 26 2 2 2" xfId="34506" xr:uid="{00000000-0005-0000-0000-00003D810000}"/>
    <cellStyle name="Normal 11 26 2 3" xfId="34507" xr:uid="{00000000-0005-0000-0000-00003E810000}"/>
    <cellStyle name="Normal 11 26 2_REKAP IBT" xfId="34508" xr:uid="{00000000-0005-0000-0000-00003F810000}"/>
    <cellStyle name="Normal 11 26 3" xfId="34510" xr:uid="{00000000-0005-0000-0000-000040810000}"/>
    <cellStyle name="Normal 11 26 3 2" xfId="34511" xr:uid="{00000000-0005-0000-0000-000041810000}"/>
    <cellStyle name="Normal 11 26 3 2 2" xfId="34512" xr:uid="{00000000-0005-0000-0000-000042810000}"/>
    <cellStyle name="Normal 11 26 3 3" xfId="34513" xr:uid="{00000000-0005-0000-0000-000043810000}"/>
    <cellStyle name="Normal 11 26 3_REKAP IBT" xfId="34514" xr:uid="{00000000-0005-0000-0000-000044810000}"/>
    <cellStyle name="Normal 11 26 4" xfId="34515" xr:uid="{00000000-0005-0000-0000-000045810000}"/>
    <cellStyle name="Normal 11 26 4 2" xfId="34516" xr:uid="{00000000-0005-0000-0000-000046810000}"/>
    <cellStyle name="Normal 11 26 5" xfId="34517" xr:uid="{00000000-0005-0000-0000-000047810000}"/>
    <cellStyle name="Normal 11 26_REKAP IBT" xfId="34519" xr:uid="{00000000-0005-0000-0000-000048810000}"/>
    <cellStyle name="Normal 11 27" xfId="34521" xr:uid="{00000000-0005-0000-0000-000049810000}"/>
    <cellStyle name="Normal 11 27 2" xfId="34523" xr:uid="{00000000-0005-0000-0000-00004A810000}"/>
    <cellStyle name="Normal 11 27 2 2" xfId="34525" xr:uid="{00000000-0005-0000-0000-00004B810000}"/>
    <cellStyle name="Normal 11 27 2 2 2" xfId="34526" xr:uid="{00000000-0005-0000-0000-00004C810000}"/>
    <cellStyle name="Normal 11 27 2 3" xfId="34527" xr:uid="{00000000-0005-0000-0000-00004D810000}"/>
    <cellStyle name="Normal 11 27 2_REKAP IBT" xfId="34528" xr:uid="{00000000-0005-0000-0000-00004E810000}"/>
    <cellStyle name="Normal 11 27 3" xfId="34530" xr:uid="{00000000-0005-0000-0000-00004F810000}"/>
    <cellStyle name="Normal 11 27 3 2" xfId="34531" xr:uid="{00000000-0005-0000-0000-000050810000}"/>
    <cellStyle name="Normal 11 27 3 2 2" xfId="7180" xr:uid="{00000000-0005-0000-0000-000051810000}"/>
    <cellStyle name="Normal 11 27 3 3" xfId="34532" xr:uid="{00000000-0005-0000-0000-000052810000}"/>
    <cellStyle name="Normal 11 27 3_REKAP IBT" xfId="34533" xr:uid="{00000000-0005-0000-0000-000053810000}"/>
    <cellStyle name="Normal 11 27 4" xfId="34534" xr:uid="{00000000-0005-0000-0000-000054810000}"/>
    <cellStyle name="Normal 11 27 4 2" xfId="20473" xr:uid="{00000000-0005-0000-0000-000055810000}"/>
    <cellStyle name="Normal 11 27 5" xfId="34535" xr:uid="{00000000-0005-0000-0000-000056810000}"/>
    <cellStyle name="Normal 11 27_REKAP IBT" xfId="34537" xr:uid="{00000000-0005-0000-0000-000057810000}"/>
    <cellStyle name="Normal 11 28" xfId="34539" xr:uid="{00000000-0005-0000-0000-000058810000}"/>
    <cellStyle name="Normal 11 28 2" xfId="34540" xr:uid="{00000000-0005-0000-0000-000059810000}"/>
    <cellStyle name="Normal 11 28 2 2" xfId="34541" xr:uid="{00000000-0005-0000-0000-00005A810000}"/>
    <cellStyle name="Normal 11 28 2 2 2" xfId="34542" xr:uid="{00000000-0005-0000-0000-00005B810000}"/>
    <cellStyle name="Normal 11 28 2 3" xfId="34543" xr:uid="{00000000-0005-0000-0000-00005C810000}"/>
    <cellStyle name="Normal 11 28 2_REKAP IBT" xfId="34545" xr:uid="{00000000-0005-0000-0000-00005D810000}"/>
    <cellStyle name="Normal 11 28 3" xfId="34546" xr:uid="{00000000-0005-0000-0000-00005E810000}"/>
    <cellStyle name="Normal 11 28 3 2" xfId="34547" xr:uid="{00000000-0005-0000-0000-00005F810000}"/>
    <cellStyle name="Normal 11 28 3 2 2" xfId="34548" xr:uid="{00000000-0005-0000-0000-000060810000}"/>
    <cellStyle name="Normal 11 28 3 3" xfId="34549" xr:uid="{00000000-0005-0000-0000-000061810000}"/>
    <cellStyle name="Normal 11 28 3_REKAP IBT" xfId="34550" xr:uid="{00000000-0005-0000-0000-000062810000}"/>
    <cellStyle name="Normal 11 28 4" xfId="34551" xr:uid="{00000000-0005-0000-0000-000063810000}"/>
    <cellStyle name="Normal 11 28 4 2" xfId="34552" xr:uid="{00000000-0005-0000-0000-000064810000}"/>
    <cellStyle name="Normal 11 28 5" xfId="34553" xr:uid="{00000000-0005-0000-0000-000065810000}"/>
    <cellStyle name="Normal 11 28_REKAP IBT" xfId="34554" xr:uid="{00000000-0005-0000-0000-000066810000}"/>
    <cellStyle name="Normal 11 29" xfId="34556" xr:uid="{00000000-0005-0000-0000-000067810000}"/>
    <cellStyle name="Normal 11 29 2" xfId="34557" xr:uid="{00000000-0005-0000-0000-000068810000}"/>
    <cellStyle name="Normal 11 29 2 2" xfId="34558" xr:uid="{00000000-0005-0000-0000-000069810000}"/>
    <cellStyle name="Normal 11 29 2 2 2" xfId="34559" xr:uid="{00000000-0005-0000-0000-00006A810000}"/>
    <cellStyle name="Normal 11 29 2 3" xfId="34560" xr:uid="{00000000-0005-0000-0000-00006B810000}"/>
    <cellStyle name="Normal 11 29 2_REKAP IBT" xfId="34561" xr:uid="{00000000-0005-0000-0000-00006C810000}"/>
    <cellStyle name="Normal 11 29 3" xfId="34562" xr:uid="{00000000-0005-0000-0000-00006D810000}"/>
    <cellStyle name="Normal 11 29 3 2" xfId="34563" xr:uid="{00000000-0005-0000-0000-00006E810000}"/>
    <cellStyle name="Normal 11 29 3 2 2" xfId="34564" xr:uid="{00000000-0005-0000-0000-00006F810000}"/>
    <cellStyle name="Normal 11 29 3 3" xfId="34565" xr:uid="{00000000-0005-0000-0000-000070810000}"/>
    <cellStyle name="Normal 11 29 3_REKAP IBT" xfId="34566" xr:uid="{00000000-0005-0000-0000-000071810000}"/>
    <cellStyle name="Normal 11 29 4" xfId="34567" xr:uid="{00000000-0005-0000-0000-000072810000}"/>
    <cellStyle name="Normal 11 29 4 2" xfId="34568" xr:uid="{00000000-0005-0000-0000-000073810000}"/>
    <cellStyle name="Normal 11 29 5" xfId="34569" xr:uid="{00000000-0005-0000-0000-000074810000}"/>
    <cellStyle name="Normal 11 29_REKAP IBT" xfId="26414" xr:uid="{00000000-0005-0000-0000-000075810000}"/>
    <cellStyle name="Normal 11 3" xfId="34570" xr:uid="{00000000-0005-0000-0000-000076810000}"/>
    <cellStyle name="Normal 11 3 10" xfId="11716" xr:uid="{00000000-0005-0000-0000-000077810000}"/>
    <cellStyle name="Normal 11 3 10 2" xfId="34571" xr:uid="{00000000-0005-0000-0000-000078810000}"/>
    <cellStyle name="Normal 11 3 10 2 2" xfId="34572" xr:uid="{00000000-0005-0000-0000-000079810000}"/>
    <cellStyle name="Normal 11 3 10 2 2 2" xfId="34573" xr:uid="{00000000-0005-0000-0000-00007A810000}"/>
    <cellStyle name="Normal 11 3 10 2 3" xfId="34574" xr:uid="{00000000-0005-0000-0000-00007B810000}"/>
    <cellStyle name="Normal 11 3 10 2_REKAP IBT" xfId="34575" xr:uid="{00000000-0005-0000-0000-00007C810000}"/>
    <cellStyle name="Normal 11 3 10 3" xfId="34576" xr:uid="{00000000-0005-0000-0000-00007D810000}"/>
    <cellStyle name="Normal 11 3 10 3 2" xfId="34577" xr:uid="{00000000-0005-0000-0000-00007E810000}"/>
    <cellStyle name="Normal 11 3 10 3 2 2" xfId="34578" xr:uid="{00000000-0005-0000-0000-00007F810000}"/>
    <cellStyle name="Normal 11 3 10 3 3" xfId="34579" xr:uid="{00000000-0005-0000-0000-000080810000}"/>
    <cellStyle name="Normal 11 3 10 3_REKAP IBT" xfId="34580" xr:uid="{00000000-0005-0000-0000-000081810000}"/>
    <cellStyle name="Normal 11 3 10 4" xfId="34581" xr:uid="{00000000-0005-0000-0000-000082810000}"/>
    <cellStyle name="Normal 11 3 10 4 2" xfId="34582" xr:uid="{00000000-0005-0000-0000-000083810000}"/>
    <cellStyle name="Normal 11 3 10 5" xfId="34583" xr:uid="{00000000-0005-0000-0000-000084810000}"/>
    <cellStyle name="Normal 11 3 10_REKAP IBT" xfId="34584" xr:uid="{00000000-0005-0000-0000-000085810000}"/>
    <cellStyle name="Normal 11 3 11" xfId="34585" xr:uid="{00000000-0005-0000-0000-000086810000}"/>
    <cellStyle name="Normal 11 3 11 2" xfId="34586" xr:uid="{00000000-0005-0000-0000-000087810000}"/>
    <cellStyle name="Normal 11 3 11 2 2" xfId="34587" xr:uid="{00000000-0005-0000-0000-000088810000}"/>
    <cellStyle name="Normal 11 3 11 2 2 2" xfId="34588" xr:uid="{00000000-0005-0000-0000-000089810000}"/>
    <cellStyle name="Normal 11 3 11 2 3" xfId="34589" xr:uid="{00000000-0005-0000-0000-00008A810000}"/>
    <cellStyle name="Normal 11 3 11 2_REKAP IBT" xfId="34590" xr:uid="{00000000-0005-0000-0000-00008B810000}"/>
    <cellStyle name="Normal 11 3 11 3" xfId="34591" xr:uid="{00000000-0005-0000-0000-00008C810000}"/>
    <cellStyle name="Normal 11 3 11 3 2" xfId="34592" xr:uid="{00000000-0005-0000-0000-00008D810000}"/>
    <cellStyle name="Normal 11 3 11 3 2 2" xfId="34593" xr:uid="{00000000-0005-0000-0000-00008E810000}"/>
    <cellStyle name="Normal 11 3 11 3 3" xfId="34594" xr:uid="{00000000-0005-0000-0000-00008F810000}"/>
    <cellStyle name="Normal 11 3 11 3_REKAP IBT" xfId="34595" xr:uid="{00000000-0005-0000-0000-000090810000}"/>
    <cellStyle name="Normal 11 3 11 4" xfId="34596" xr:uid="{00000000-0005-0000-0000-000091810000}"/>
    <cellStyle name="Normal 11 3 11 4 2" xfId="34597" xr:uid="{00000000-0005-0000-0000-000092810000}"/>
    <cellStyle name="Normal 11 3 11 5" xfId="34598" xr:uid="{00000000-0005-0000-0000-000093810000}"/>
    <cellStyle name="Normal 11 3 11_REKAP IBT" xfId="34599" xr:uid="{00000000-0005-0000-0000-000094810000}"/>
    <cellStyle name="Normal 11 3 12" xfId="34600" xr:uid="{00000000-0005-0000-0000-000095810000}"/>
    <cellStyle name="Normal 11 3 12 2" xfId="34601" xr:uid="{00000000-0005-0000-0000-000096810000}"/>
    <cellStyle name="Normal 11 3 12 2 2" xfId="34602" xr:uid="{00000000-0005-0000-0000-000097810000}"/>
    <cellStyle name="Normal 11 3 12 3" xfId="34603" xr:uid="{00000000-0005-0000-0000-000098810000}"/>
    <cellStyle name="Normal 11 3 12_REKAP IBT" xfId="34604" xr:uid="{00000000-0005-0000-0000-000099810000}"/>
    <cellStyle name="Normal 11 3 13" xfId="34605" xr:uid="{00000000-0005-0000-0000-00009A810000}"/>
    <cellStyle name="Normal 11 3 13 2" xfId="34606" xr:uid="{00000000-0005-0000-0000-00009B810000}"/>
    <cellStyle name="Normal 11 3 13 2 2" xfId="34607" xr:uid="{00000000-0005-0000-0000-00009C810000}"/>
    <cellStyle name="Normal 11 3 13 3" xfId="34608" xr:uid="{00000000-0005-0000-0000-00009D810000}"/>
    <cellStyle name="Normal 11 3 13_REKAP IBT" xfId="14945" xr:uid="{00000000-0005-0000-0000-00009E810000}"/>
    <cellStyle name="Normal 11 3 14" xfId="49990" xr:uid="{00000000-0005-0000-0000-00009F810000}"/>
    <cellStyle name="Normal 11 3 2" xfId="34609" xr:uid="{00000000-0005-0000-0000-0000A0810000}"/>
    <cellStyle name="Normal 11 3 2 2" xfId="10580" xr:uid="{00000000-0005-0000-0000-0000A1810000}"/>
    <cellStyle name="Normal 11 3 2 2 2" xfId="34610" xr:uid="{00000000-0005-0000-0000-0000A2810000}"/>
    <cellStyle name="Normal 11 3 2 2 2 2" xfId="34611" xr:uid="{00000000-0005-0000-0000-0000A3810000}"/>
    <cellStyle name="Normal 11 3 2 2 2 2 2" xfId="51079" xr:uid="{00000000-0005-0000-0000-0000A4810000}"/>
    <cellStyle name="Normal 11 3 2 2 2 3" xfId="50665" xr:uid="{00000000-0005-0000-0000-0000A5810000}"/>
    <cellStyle name="Normal 11 3 2 2 3" xfId="34612" xr:uid="{00000000-0005-0000-0000-0000A6810000}"/>
    <cellStyle name="Normal 11 3 2 2 3 2" xfId="50880" xr:uid="{00000000-0005-0000-0000-0000A7810000}"/>
    <cellStyle name="Normal 11 3 2 2 4" xfId="50286" xr:uid="{00000000-0005-0000-0000-0000A8810000}"/>
    <cellStyle name="Normal 11 3 2 2_REKAP IBT" xfId="34613" xr:uid="{00000000-0005-0000-0000-0000A9810000}"/>
    <cellStyle name="Normal 11 3 2 3" xfId="10583" xr:uid="{00000000-0005-0000-0000-0000AA810000}"/>
    <cellStyle name="Normal 11 3 2 3 2" xfId="34614" xr:uid="{00000000-0005-0000-0000-0000AB810000}"/>
    <cellStyle name="Normal 11 3 2 3 2 2" xfId="34615" xr:uid="{00000000-0005-0000-0000-0000AC810000}"/>
    <cellStyle name="Normal 11 3 2 3 2 3" xfId="50985" xr:uid="{00000000-0005-0000-0000-0000AD810000}"/>
    <cellStyle name="Normal 11 3 2 3 3" xfId="34616" xr:uid="{00000000-0005-0000-0000-0000AE810000}"/>
    <cellStyle name="Normal 11 3 2 3 4" xfId="50571" xr:uid="{00000000-0005-0000-0000-0000AF810000}"/>
    <cellStyle name="Normal 11 3 2 3_REKAP IBT" xfId="34617" xr:uid="{00000000-0005-0000-0000-0000B0810000}"/>
    <cellStyle name="Normal 11 3 2 4" xfId="10587" xr:uid="{00000000-0005-0000-0000-0000B1810000}"/>
    <cellStyle name="Normal 11 3 2 4 2" xfId="34618" xr:uid="{00000000-0005-0000-0000-0000B2810000}"/>
    <cellStyle name="Normal 11 3 2 4 3" xfId="50785" xr:uid="{00000000-0005-0000-0000-0000B3810000}"/>
    <cellStyle name="Normal 11 3 2 5" xfId="10601" xr:uid="{00000000-0005-0000-0000-0000B4810000}"/>
    <cellStyle name="Normal 11 3 2 6" xfId="50129" xr:uid="{00000000-0005-0000-0000-0000B5810000}"/>
    <cellStyle name="Normal 11 3 2_REKAP IBT" xfId="34621" xr:uid="{00000000-0005-0000-0000-0000B6810000}"/>
    <cellStyle name="Normal 11 3 3" xfId="34622" xr:uid="{00000000-0005-0000-0000-0000B7810000}"/>
    <cellStyle name="Normal 11 3 3 2" xfId="34623" xr:uid="{00000000-0005-0000-0000-0000B8810000}"/>
    <cellStyle name="Normal 11 3 3 2 2" xfId="34624" xr:uid="{00000000-0005-0000-0000-0000B9810000}"/>
    <cellStyle name="Normal 11 3 3 2 2 2" xfId="34625" xr:uid="{00000000-0005-0000-0000-0000BA810000}"/>
    <cellStyle name="Normal 11 3 3 2 2 3" xfId="51032" xr:uid="{00000000-0005-0000-0000-0000BB810000}"/>
    <cellStyle name="Normal 11 3 3 2 3" xfId="34626" xr:uid="{00000000-0005-0000-0000-0000BC810000}"/>
    <cellStyle name="Normal 11 3 3 2 4" xfId="50618" xr:uid="{00000000-0005-0000-0000-0000BD810000}"/>
    <cellStyle name="Normal 11 3 3 2_REKAP IBT" xfId="23822" xr:uid="{00000000-0005-0000-0000-0000BE810000}"/>
    <cellStyle name="Normal 11 3 3 3" xfId="34627" xr:uid="{00000000-0005-0000-0000-0000BF810000}"/>
    <cellStyle name="Normal 11 3 3 3 2" xfId="34628" xr:uid="{00000000-0005-0000-0000-0000C0810000}"/>
    <cellStyle name="Normal 11 3 3 3 2 2" xfId="34629" xr:uid="{00000000-0005-0000-0000-0000C1810000}"/>
    <cellStyle name="Normal 11 3 3 3 3" xfId="34630" xr:uid="{00000000-0005-0000-0000-0000C2810000}"/>
    <cellStyle name="Normal 11 3 3 3 4" xfId="50833" xr:uid="{00000000-0005-0000-0000-0000C3810000}"/>
    <cellStyle name="Normal 11 3 3 3_REKAP IBT" xfId="34631" xr:uid="{00000000-0005-0000-0000-0000C4810000}"/>
    <cellStyle name="Normal 11 3 3 4" xfId="34632" xr:uid="{00000000-0005-0000-0000-0000C5810000}"/>
    <cellStyle name="Normal 11 3 3 4 2" xfId="34633" xr:uid="{00000000-0005-0000-0000-0000C6810000}"/>
    <cellStyle name="Normal 11 3 3 5" xfId="34634" xr:uid="{00000000-0005-0000-0000-0000C7810000}"/>
    <cellStyle name="Normal 11 3 3 6" xfId="50239" xr:uid="{00000000-0005-0000-0000-0000C8810000}"/>
    <cellStyle name="Normal 11 3 3_REKAP IBT" xfId="34635" xr:uid="{00000000-0005-0000-0000-0000C9810000}"/>
    <cellStyle name="Normal 11 3 4" xfId="34636" xr:uid="{00000000-0005-0000-0000-0000CA810000}"/>
    <cellStyle name="Normal 11 3 4 2" xfId="34637" xr:uid="{00000000-0005-0000-0000-0000CB810000}"/>
    <cellStyle name="Normal 11 3 4 2 2" xfId="34638" xr:uid="{00000000-0005-0000-0000-0000CC810000}"/>
    <cellStyle name="Normal 11 3 4 2 2 2" xfId="34639" xr:uid="{00000000-0005-0000-0000-0000CD810000}"/>
    <cellStyle name="Normal 11 3 4 2 3" xfId="34640" xr:uid="{00000000-0005-0000-0000-0000CE810000}"/>
    <cellStyle name="Normal 11 3 4 2 4" xfId="50938" xr:uid="{00000000-0005-0000-0000-0000CF810000}"/>
    <cellStyle name="Normal 11 3 4 2_REKAP IBT" xfId="34641" xr:uid="{00000000-0005-0000-0000-0000D0810000}"/>
    <cellStyle name="Normal 11 3 4 3" xfId="34642" xr:uid="{00000000-0005-0000-0000-0000D1810000}"/>
    <cellStyle name="Normal 11 3 4 3 2" xfId="34643" xr:uid="{00000000-0005-0000-0000-0000D2810000}"/>
    <cellStyle name="Normal 11 3 4 3 2 2" xfId="34644" xr:uid="{00000000-0005-0000-0000-0000D3810000}"/>
    <cellStyle name="Normal 11 3 4 3 3" xfId="34645" xr:uid="{00000000-0005-0000-0000-0000D4810000}"/>
    <cellStyle name="Normal 11 3 4 3_REKAP IBT" xfId="34646" xr:uid="{00000000-0005-0000-0000-0000D5810000}"/>
    <cellStyle name="Normal 11 3 4 4" xfId="34647" xr:uid="{00000000-0005-0000-0000-0000D6810000}"/>
    <cellStyle name="Normal 11 3 4 4 2" xfId="34648" xr:uid="{00000000-0005-0000-0000-0000D7810000}"/>
    <cellStyle name="Normal 11 3 4 5" xfId="34649" xr:uid="{00000000-0005-0000-0000-0000D8810000}"/>
    <cellStyle name="Normal 11 3 4 6" xfId="50524" xr:uid="{00000000-0005-0000-0000-0000D9810000}"/>
    <cellStyle name="Normal 11 3 4_REKAP IBT" xfId="34650" xr:uid="{00000000-0005-0000-0000-0000DA810000}"/>
    <cellStyle name="Normal 11 3 5" xfId="34651" xr:uid="{00000000-0005-0000-0000-0000DB810000}"/>
    <cellStyle name="Normal 11 3 5 2" xfId="34652" xr:uid="{00000000-0005-0000-0000-0000DC810000}"/>
    <cellStyle name="Normal 11 3 5 2 2" xfId="34653" xr:uid="{00000000-0005-0000-0000-0000DD810000}"/>
    <cellStyle name="Normal 11 3 5 2 2 2" xfId="34654" xr:uid="{00000000-0005-0000-0000-0000DE810000}"/>
    <cellStyle name="Normal 11 3 5 2 3" xfId="34655" xr:uid="{00000000-0005-0000-0000-0000DF810000}"/>
    <cellStyle name="Normal 11 3 5 2_REKAP IBT" xfId="34656" xr:uid="{00000000-0005-0000-0000-0000E0810000}"/>
    <cellStyle name="Normal 11 3 5 3" xfId="34657" xr:uid="{00000000-0005-0000-0000-0000E1810000}"/>
    <cellStyle name="Normal 11 3 5 3 2" xfId="34658" xr:uid="{00000000-0005-0000-0000-0000E2810000}"/>
    <cellStyle name="Normal 11 3 5 3 2 2" xfId="34659" xr:uid="{00000000-0005-0000-0000-0000E3810000}"/>
    <cellStyle name="Normal 11 3 5 3 3" xfId="34660" xr:uid="{00000000-0005-0000-0000-0000E4810000}"/>
    <cellStyle name="Normal 11 3 5 3_REKAP IBT" xfId="34661" xr:uid="{00000000-0005-0000-0000-0000E5810000}"/>
    <cellStyle name="Normal 11 3 5 4" xfId="34662" xr:uid="{00000000-0005-0000-0000-0000E6810000}"/>
    <cellStyle name="Normal 11 3 5 4 2" xfId="34663" xr:uid="{00000000-0005-0000-0000-0000E7810000}"/>
    <cellStyle name="Normal 11 3 5 5" xfId="34664" xr:uid="{00000000-0005-0000-0000-0000E8810000}"/>
    <cellStyle name="Normal 11 3 5 6" xfId="50738" xr:uid="{00000000-0005-0000-0000-0000E9810000}"/>
    <cellStyle name="Normal 11 3 5_REKAP IBT" xfId="34665" xr:uid="{00000000-0005-0000-0000-0000EA810000}"/>
    <cellStyle name="Normal 11 3 6" xfId="34666" xr:uid="{00000000-0005-0000-0000-0000EB810000}"/>
    <cellStyle name="Normal 11 3 6 2" xfId="34667" xr:uid="{00000000-0005-0000-0000-0000EC810000}"/>
    <cellStyle name="Normal 11 3 6 2 2" xfId="34668" xr:uid="{00000000-0005-0000-0000-0000ED810000}"/>
    <cellStyle name="Normal 11 3 6 2 2 2" xfId="34669" xr:uid="{00000000-0005-0000-0000-0000EE810000}"/>
    <cellStyle name="Normal 11 3 6 2 3" xfId="34670" xr:uid="{00000000-0005-0000-0000-0000EF810000}"/>
    <cellStyle name="Normal 11 3 6 2_REKAP IBT" xfId="34671" xr:uid="{00000000-0005-0000-0000-0000F0810000}"/>
    <cellStyle name="Normal 11 3 6 3" xfId="34672" xr:uid="{00000000-0005-0000-0000-0000F1810000}"/>
    <cellStyle name="Normal 11 3 6 3 2" xfId="34673" xr:uid="{00000000-0005-0000-0000-0000F2810000}"/>
    <cellStyle name="Normal 11 3 6 3 2 2" xfId="34674" xr:uid="{00000000-0005-0000-0000-0000F3810000}"/>
    <cellStyle name="Normal 11 3 6 3 3" xfId="34675" xr:uid="{00000000-0005-0000-0000-0000F4810000}"/>
    <cellStyle name="Normal 11 3 6 3_REKAP IBT" xfId="34676" xr:uid="{00000000-0005-0000-0000-0000F5810000}"/>
    <cellStyle name="Normal 11 3 6 4" xfId="34677" xr:uid="{00000000-0005-0000-0000-0000F6810000}"/>
    <cellStyle name="Normal 11 3 6 4 2" xfId="34678" xr:uid="{00000000-0005-0000-0000-0000F7810000}"/>
    <cellStyle name="Normal 11 3 6 5" xfId="34679" xr:uid="{00000000-0005-0000-0000-0000F8810000}"/>
    <cellStyle name="Normal 11 3 6_REKAP IBT" xfId="34680" xr:uid="{00000000-0005-0000-0000-0000F9810000}"/>
    <cellStyle name="Normal 11 3 7" xfId="34681" xr:uid="{00000000-0005-0000-0000-0000FA810000}"/>
    <cellStyle name="Normal 11 3 7 2" xfId="34682" xr:uid="{00000000-0005-0000-0000-0000FB810000}"/>
    <cellStyle name="Normal 11 3 7 2 2" xfId="34683" xr:uid="{00000000-0005-0000-0000-0000FC810000}"/>
    <cellStyle name="Normal 11 3 7 2 2 2" xfId="34684" xr:uid="{00000000-0005-0000-0000-0000FD810000}"/>
    <cellStyle name="Normal 11 3 7 2 3" xfId="34685" xr:uid="{00000000-0005-0000-0000-0000FE810000}"/>
    <cellStyle name="Normal 11 3 7 2_REKAP IBT" xfId="34686" xr:uid="{00000000-0005-0000-0000-0000FF810000}"/>
    <cellStyle name="Normal 11 3 7 3" xfId="34687" xr:uid="{00000000-0005-0000-0000-000000820000}"/>
    <cellStyle name="Normal 11 3 7 3 2" xfId="34688" xr:uid="{00000000-0005-0000-0000-000001820000}"/>
    <cellStyle name="Normal 11 3 7 3 2 2" xfId="34689" xr:uid="{00000000-0005-0000-0000-000002820000}"/>
    <cellStyle name="Normal 11 3 7 3 3" xfId="34690" xr:uid="{00000000-0005-0000-0000-000003820000}"/>
    <cellStyle name="Normal 11 3 7 3_REKAP IBT" xfId="34691" xr:uid="{00000000-0005-0000-0000-000004820000}"/>
    <cellStyle name="Normal 11 3 7 4" xfId="34693" xr:uid="{00000000-0005-0000-0000-000005820000}"/>
    <cellStyle name="Normal 11 3 7 4 2" xfId="34694" xr:uid="{00000000-0005-0000-0000-000006820000}"/>
    <cellStyle name="Normal 11 3 7 5" xfId="34695" xr:uid="{00000000-0005-0000-0000-000007820000}"/>
    <cellStyle name="Normal 11 3 7_REKAP IBT" xfId="34696" xr:uid="{00000000-0005-0000-0000-000008820000}"/>
    <cellStyle name="Normal 11 3 8" xfId="34697" xr:uid="{00000000-0005-0000-0000-000009820000}"/>
    <cellStyle name="Normal 11 3 8 2" xfId="34698" xr:uid="{00000000-0005-0000-0000-00000A820000}"/>
    <cellStyle name="Normal 11 3 8 2 2" xfId="34699" xr:uid="{00000000-0005-0000-0000-00000B820000}"/>
    <cellStyle name="Normal 11 3 8 2 2 2" xfId="34700" xr:uid="{00000000-0005-0000-0000-00000C820000}"/>
    <cellStyle name="Normal 11 3 8 2 3" xfId="34701" xr:uid="{00000000-0005-0000-0000-00000D820000}"/>
    <cellStyle name="Normal 11 3 8 2_REKAP IBT" xfId="34702" xr:uid="{00000000-0005-0000-0000-00000E820000}"/>
    <cellStyle name="Normal 11 3 8 3" xfId="34703" xr:uid="{00000000-0005-0000-0000-00000F820000}"/>
    <cellStyle name="Normal 11 3 8 3 2" xfId="34704" xr:uid="{00000000-0005-0000-0000-000010820000}"/>
    <cellStyle name="Normal 11 3 8 3 2 2" xfId="34705" xr:uid="{00000000-0005-0000-0000-000011820000}"/>
    <cellStyle name="Normal 11 3 8 3 3" xfId="34706" xr:uid="{00000000-0005-0000-0000-000012820000}"/>
    <cellStyle name="Normal 11 3 8 3_REKAP IBT" xfId="34708" xr:uid="{00000000-0005-0000-0000-000013820000}"/>
    <cellStyle name="Normal 11 3 8 4" xfId="34709" xr:uid="{00000000-0005-0000-0000-000014820000}"/>
    <cellStyle name="Normal 11 3 8 4 2" xfId="34710" xr:uid="{00000000-0005-0000-0000-000015820000}"/>
    <cellStyle name="Normal 11 3 8 5" xfId="34711" xr:uid="{00000000-0005-0000-0000-000016820000}"/>
    <cellStyle name="Normal 11 3 8_REKAP IBT" xfId="34712" xr:uid="{00000000-0005-0000-0000-000017820000}"/>
    <cellStyle name="Normal 11 3 9" xfId="34713" xr:uid="{00000000-0005-0000-0000-000018820000}"/>
    <cellStyle name="Normal 11 3 9 2" xfId="34714" xr:uid="{00000000-0005-0000-0000-000019820000}"/>
    <cellStyle name="Normal 11 3 9 2 2" xfId="34715" xr:uid="{00000000-0005-0000-0000-00001A820000}"/>
    <cellStyle name="Normal 11 3 9 2 2 2" xfId="34716" xr:uid="{00000000-0005-0000-0000-00001B820000}"/>
    <cellStyle name="Normal 11 3 9 2 3" xfId="34717" xr:uid="{00000000-0005-0000-0000-00001C820000}"/>
    <cellStyle name="Normal 11 3 9 2_REKAP IBT" xfId="34718" xr:uid="{00000000-0005-0000-0000-00001D820000}"/>
    <cellStyle name="Normal 11 3 9 3" xfId="34719" xr:uid="{00000000-0005-0000-0000-00001E820000}"/>
    <cellStyle name="Normal 11 3 9 3 2" xfId="34720" xr:uid="{00000000-0005-0000-0000-00001F820000}"/>
    <cellStyle name="Normal 11 3 9 3 2 2" xfId="34721" xr:uid="{00000000-0005-0000-0000-000020820000}"/>
    <cellStyle name="Normal 11 3 9 3 3" xfId="34722" xr:uid="{00000000-0005-0000-0000-000021820000}"/>
    <cellStyle name="Normal 11 3 9 3_REKAP IBT" xfId="34723" xr:uid="{00000000-0005-0000-0000-000022820000}"/>
    <cellStyle name="Normal 11 3 9 4" xfId="34724" xr:uid="{00000000-0005-0000-0000-000023820000}"/>
    <cellStyle name="Normal 11 3 9 4 2" xfId="34725" xr:uid="{00000000-0005-0000-0000-000024820000}"/>
    <cellStyle name="Normal 11 3 9 5" xfId="34726" xr:uid="{00000000-0005-0000-0000-000025820000}"/>
    <cellStyle name="Normal 11 3 9_REKAP IBT" xfId="34727" xr:uid="{00000000-0005-0000-0000-000026820000}"/>
    <cellStyle name="Normal 11 3_REKAP IBT" xfId="34728" xr:uid="{00000000-0005-0000-0000-000027820000}"/>
    <cellStyle name="Normal 11 30" xfId="34470" xr:uid="{00000000-0005-0000-0000-000028820000}"/>
    <cellStyle name="Normal 11 30 2" xfId="34472" xr:uid="{00000000-0005-0000-0000-000029820000}"/>
    <cellStyle name="Normal 11 30 2 2" xfId="34474" xr:uid="{00000000-0005-0000-0000-00002A820000}"/>
    <cellStyle name="Normal 11 30 2 2 2" xfId="34476" xr:uid="{00000000-0005-0000-0000-00002B820000}"/>
    <cellStyle name="Normal 11 30 2 3" xfId="34478" xr:uid="{00000000-0005-0000-0000-00002C820000}"/>
    <cellStyle name="Normal 11 30 2_REKAP IBT" xfId="34480" xr:uid="{00000000-0005-0000-0000-00002D820000}"/>
    <cellStyle name="Normal 11 30 3" xfId="34482" xr:uid="{00000000-0005-0000-0000-00002E820000}"/>
    <cellStyle name="Normal 11 30 3 2" xfId="34484" xr:uid="{00000000-0005-0000-0000-00002F820000}"/>
    <cellStyle name="Normal 11 30 3 2 2" xfId="34486" xr:uid="{00000000-0005-0000-0000-000030820000}"/>
    <cellStyle name="Normal 11 30 3 3" xfId="34488" xr:uid="{00000000-0005-0000-0000-000031820000}"/>
    <cellStyle name="Normal 11 30 3_REKAP IBT" xfId="34490" xr:uid="{00000000-0005-0000-0000-000032820000}"/>
    <cellStyle name="Normal 11 30 4" xfId="34492" xr:uid="{00000000-0005-0000-0000-000033820000}"/>
    <cellStyle name="Normal 11 30 4 2" xfId="34494" xr:uid="{00000000-0005-0000-0000-000034820000}"/>
    <cellStyle name="Normal 11 30 5" xfId="34496" xr:uid="{00000000-0005-0000-0000-000035820000}"/>
    <cellStyle name="Normal 11 30_REKAP IBT" xfId="34498" xr:uid="{00000000-0005-0000-0000-000036820000}"/>
    <cellStyle name="Normal 11 31" xfId="34500" xr:uid="{00000000-0005-0000-0000-000037820000}"/>
    <cellStyle name="Normal 11 31 2" xfId="34502" xr:uid="{00000000-0005-0000-0000-000038820000}"/>
    <cellStyle name="Normal 11 31 2 2" xfId="34504" xr:uid="{00000000-0005-0000-0000-000039820000}"/>
    <cellStyle name="Normal 11 31 3" xfId="34509" xr:uid="{00000000-0005-0000-0000-00003A820000}"/>
    <cellStyle name="Normal 11 31_REKAP IBT" xfId="34518" xr:uid="{00000000-0005-0000-0000-00003B820000}"/>
    <cellStyle name="Normal 11 32" xfId="34520" xr:uid="{00000000-0005-0000-0000-00003C820000}"/>
    <cellStyle name="Normal 11 32 2" xfId="34522" xr:uid="{00000000-0005-0000-0000-00003D820000}"/>
    <cellStyle name="Normal 11 32 2 2" xfId="34524" xr:uid="{00000000-0005-0000-0000-00003E820000}"/>
    <cellStyle name="Normal 11 32 3" xfId="34529" xr:uid="{00000000-0005-0000-0000-00003F820000}"/>
    <cellStyle name="Normal 11 32_REKAP IBT" xfId="34536" xr:uid="{00000000-0005-0000-0000-000040820000}"/>
    <cellStyle name="Normal 11 33" xfId="34538" xr:uid="{00000000-0005-0000-0000-000041820000}"/>
    <cellStyle name="Normal 11 34" xfId="34555" xr:uid="{00000000-0005-0000-0000-000042820000}"/>
    <cellStyle name="Normal 11 35" xfId="34730" xr:uid="{00000000-0005-0000-0000-000043820000}"/>
    <cellStyle name="Normal 11 36" xfId="34732" xr:uid="{00000000-0005-0000-0000-000044820000}"/>
    <cellStyle name="Normal 11 37" xfId="34734" xr:uid="{00000000-0005-0000-0000-000045820000}"/>
    <cellStyle name="Normal 11 38" xfId="34736" xr:uid="{00000000-0005-0000-0000-000046820000}"/>
    <cellStyle name="Normal 11 39" xfId="34738" xr:uid="{00000000-0005-0000-0000-000047820000}"/>
    <cellStyle name="Normal 11 4" xfId="34739" xr:uid="{00000000-0005-0000-0000-000048820000}"/>
    <cellStyle name="Normal 11 4 10" xfId="34740" xr:uid="{00000000-0005-0000-0000-000049820000}"/>
    <cellStyle name="Normal 11 4 10 2" xfId="34741" xr:uid="{00000000-0005-0000-0000-00004A820000}"/>
    <cellStyle name="Normal 11 4 10 2 2" xfId="34742" xr:uid="{00000000-0005-0000-0000-00004B820000}"/>
    <cellStyle name="Normal 11 4 10 2 2 2" xfId="34743" xr:uid="{00000000-0005-0000-0000-00004C820000}"/>
    <cellStyle name="Normal 11 4 10 2 3" xfId="34744" xr:uid="{00000000-0005-0000-0000-00004D820000}"/>
    <cellStyle name="Normal 11 4 10 2_REKAP IBT" xfId="34745" xr:uid="{00000000-0005-0000-0000-00004E820000}"/>
    <cellStyle name="Normal 11 4 10 3" xfId="34746" xr:uid="{00000000-0005-0000-0000-00004F820000}"/>
    <cellStyle name="Normal 11 4 10 3 2" xfId="34747" xr:uid="{00000000-0005-0000-0000-000050820000}"/>
    <cellStyle name="Normal 11 4 10 3 2 2" xfId="34748" xr:uid="{00000000-0005-0000-0000-000051820000}"/>
    <cellStyle name="Normal 11 4 10 3 3" xfId="34749" xr:uid="{00000000-0005-0000-0000-000052820000}"/>
    <cellStyle name="Normal 11 4 10 3_REKAP IBT" xfId="34750" xr:uid="{00000000-0005-0000-0000-000053820000}"/>
    <cellStyle name="Normal 11 4 10 4" xfId="34751" xr:uid="{00000000-0005-0000-0000-000054820000}"/>
    <cellStyle name="Normal 11 4 10 4 2" xfId="34752" xr:uid="{00000000-0005-0000-0000-000055820000}"/>
    <cellStyle name="Normal 11 4 10 5" xfId="34753" xr:uid="{00000000-0005-0000-0000-000056820000}"/>
    <cellStyle name="Normal 11 4 10_REKAP IBT" xfId="34754" xr:uid="{00000000-0005-0000-0000-000057820000}"/>
    <cellStyle name="Normal 11 4 11" xfId="34755" xr:uid="{00000000-0005-0000-0000-000058820000}"/>
    <cellStyle name="Normal 11 4 11 2" xfId="34756" xr:uid="{00000000-0005-0000-0000-000059820000}"/>
    <cellStyle name="Normal 11 4 11 2 2" xfId="34757" xr:uid="{00000000-0005-0000-0000-00005A820000}"/>
    <cellStyle name="Normal 11 4 11 2 2 2" xfId="34758" xr:uid="{00000000-0005-0000-0000-00005B820000}"/>
    <cellStyle name="Normal 11 4 11 2 3" xfId="34759" xr:uid="{00000000-0005-0000-0000-00005C820000}"/>
    <cellStyle name="Normal 11 4 11 2_REKAP IBT" xfId="34760" xr:uid="{00000000-0005-0000-0000-00005D820000}"/>
    <cellStyle name="Normal 11 4 11 3" xfId="34761" xr:uid="{00000000-0005-0000-0000-00005E820000}"/>
    <cellStyle name="Normal 11 4 11 3 2" xfId="34762" xr:uid="{00000000-0005-0000-0000-00005F820000}"/>
    <cellStyle name="Normal 11 4 11 3 2 2" xfId="34763" xr:uid="{00000000-0005-0000-0000-000060820000}"/>
    <cellStyle name="Normal 11 4 11 3 3" xfId="34764" xr:uid="{00000000-0005-0000-0000-000061820000}"/>
    <cellStyle name="Normal 11 4 11 3_REKAP IBT" xfId="34765" xr:uid="{00000000-0005-0000-0000-000062820000}"/>
    <cellStyle name="Normal 11 4 11 4" xfId="34766" xr:uid="{00000000-0005-0000-0000-000063820000}"/>
    <cellStyle name="Normal 11 4 11 4 2" xfId="34767" xr:uid="{00000000-0005-0000-0000-000064820000}"/>
    <cellStyle name="Normal 11 4 11 5" xfId="34768" xr:uid="{00000000-0005-0000-0000-000065820000}"/>
    <cellStyle name="Normal 11 4 11_REKAP IBT" xfId="33478" xr:uid="{00000000-0005-0000-0000-000066820000}"/>
    <cellStyle name="Normal 11 4 12" xfId="34769" xr:uid="{00000000-0005-0000-0000-000067820000}"/>
    <cellStyle name="Normal 11 4 12 2" xfId="34770" xr:uid="{00000000-0005-0000-0000-000068820000}"/>
    <cellStyle name="Normal 11 4 12 2 2" xfId="34771" xr:uid="{00000000-0005-0000-0000-000069820000}"/>
    <cellStyle name="Normal 11 4 12 3" xfId="34772" xr:uid="{00000000-0005-0000-0000-00006A820000}"/>
    <cellStyle name="Normal 11 4 12_REKAP IBT" xfId="34773" xr:uid="{00000000-0005-0000-0000-00006B820000}"/>
    <cellStyle name="Normal 11 4 13" xfId="34774" xr:uid="{00000000-0005-0000-0000-00006C820000}"/>
    <cellStyle name="Normal 11 4 13 2" xfId="34775" xr:uid="{00000000-0005-0000-0000-00006D820000}"/>
    <cellStyle name="Normal 11 4 13 2 2" xfId="34776" xr:uid="{00000000-0005-0000-0000-00006E820000}"/>
    <cellStyle name="Normal 11 4 13 3" xfId="34777" xr:uid="{00000000-0005-0000-0000-00006F820000}"/>
    <cellStyle name="Normal 11 4 13_REKAP IBT" xfId="34778" xr:uid="{00000000-0005-0000-0000-000070820000}"/>
    <cellStyle name="Normal 11 4 14" xfId="34779" xr:uid="{00000000-0005-0000-0000-000071820000}"/>
    <cellStyle name="Normal 11 4 14 2" xfId="34780" xr:uid="{00000000-0005-0000-0000-000072820000}"/>
    <cellStyle name="Normal 11 4 15" xfId="34781" xr:uid="{00000000-0005-0000-0000-000073820000}"/>
    <cellStyle name="Normal 11 4 16" xfId="49998" xr:uid="{00000000-0005-0000-0000-000074820000}"/>
    <cellStyle name="Normal 11 4 2" xfId="34782" xr:uid="{00000000-0005-0000-0000-000075820000}"/>
    <cellStyle name="Normal 11 4 2 2" xfId="34783" xr:uid="{00000000-0005-0000-0000-000076820000}"/>
    <cellStyle name="Normal 11 4 2 2 2" xfId="34784" xr:uid="{00000000-0005-0000-0000-000077820000}"/>
    <cellStyle name="Normal 11 4 2 2 2 2" xfId="34785" xr:uid="{00000000-0005-0000-0000-000078820000}"/>
    <cellStyle name="Normal 11 4 2 2 2 2 2" xfId="51080" xr:uid="{00000000-0005-0000-0000-000079820000}"/>
    <cellStyle name="Normal 11 4 2 2 2 3" xfId="50666" xr:uid="{00000000-0005-0000-0000-00007A820000}"/>
    <cellStyle name="Normal 11 4 2 2 3" xfId="34786" xr:uid="{00000000-0005-0000-0000-00007B820000}"/>
    <cellStyle name="Normal 11 4 2 2 3 2" xfId="50881" xr:uid="{00000000-0005-0000-0000-00007C820000}"/>
    <cellStyle name="Normal 11 4 2 2 4" xfId="50287" xr:uid="{00000000-0005-0000-0000-00007D820000}"/>
    <cellStyle name="Normal 11 4 2 2_REKAP IBT" xfId="34787" xr:uid="{00000000-0005-0000-0000-00007E820000}"/>
    <cellStyle name="Normal 11 4 2 3" xfId="34788" xr:uid="{00000000-0005-0000-0000-00007F820000}"/>
    <cellStyle name="Normal 11 4 2 3 2" xfId="34789" xr:uid="{00000000-0005-0000-0000-000080820000}"/>
    <cellStyle name="Normal 11 4 2 3 2 2" xfId="34790" xr:uid="{00000000-0005-0000-0000-000081820000}"/>
    <cellStyle name="Normal 11 4 2 3 2 3" xfId="50986" xr:uid="{00000000-0005-0000-0000-000082820000}"/>
    <cellStyle name="Normal 11 4 2 3 3" xfId="34791" xr:uid="{00000000-0005-0000-0000-000083820000}"/>
    <cellStyle name="Normal 11 4 2 3 4" xfId="50572" xr:uid="{00000000-0005-0000-0000-000084820000}"/>
    <cellStyle name="Normal 11 4 2 3_REKAP IBT" xfId="34792" xr:uid="{00000000-0005-0000-0000-000085820000}"/>
    <cellStyle name="Normal 11 4 2 4" xfId="34793" xr:uid="{00000000-0005-0000-0000-000086820000}"/>
    <cellStyle name="Normal 11 4 2 4 2" xfId="34794" xr:uid="{00000000-0005-0000-0000-000087820000}"/>
    <cellStyle name="Normal 11 4 2 4 3" xfId="50786" xr:uid="{00000000-0005-0000-0000-000088820000}"/>
    <cellStyle name="Normal 11 4 2 5" xfId="34795" xr:uid="{00000000-0005-0000-0000-000089820000}"/>
    <cellStyle name="Normal 11 4 2 6" xfId="50135" xr:uid="{00000000-0005-0000-0000-00008A820000}"/>
    <cellStyle name="Normal 11 4 2_REKAP IBT" xfId="34796" xr:uid="{00000000-0005-0000-0000-00008B820000}"/>
    <cellStyle name="Normal 11 4 3" xfId="34797" xr:uid="{00000000-0005-0000-0000-00008C820000}"/>
    <cellStyle name="Normal 11 4 3 2" xfId="34798" xr:uid="{00000000-0005-0000-0000-00008D820000}"/>
    <cellStyle name="Normal 11 4 3 2 2" xfId="34799" xr:uid="{00000000-0005-0000-0000-00008E820000}"/>
    <cellStyle name="Normal 11 4 3 2 2 2" xfId="34800" xr:uid="{00000000-0005-0000-0000-00008F820000}"/>
    <cellStyle name="Normal 11 4 3 2 2 3" xfId="51033" xr:uid="{00000000-0005-0000-0000-000090820000}"/>
    <cellStyle name="Normal 11 4 3 2 3" xfId="34801" xr:uid="{00000000-0005-0000-0000-000091820000}"/>
    <cellStyle name="Normal 11 4 3 2 4" xfId="50619" xr:uid="{00000000-0005-0000-0000-000092820000}"/>
    <cellStyle name="Normal 11 4 3 2_REKAP IBT" xfId="34802" xr:uid="{00000000-0005-0000-0000-000093820000}"/>
    <cellStyle name="Normal 11 4 3 3" xfId="34803" xr:uid="{00000000-0005-0000-0000-000094820000}"/>
    <cellStyle name="Normal 11 4 3 3 2" xfId="34804" xr:uid="{00000000-0005-0000-0000-000095820000}"/>
    <cellStyle name="Normal 11 4 3 3 2 2" xfId="34805" xr:uid="{00000000-0005-0000-0000-000096820000}"/>
    <cellStyle name="Normal 11 4 3 3 3" xfId="34806" xr:uid="{00000000-0005-0000-0000-000097820000}"/>
    <cellStyle name="Normal 11 4 3 3 4" xfId="50834" xr:uid="{00000000-0005-0000-0000-000098820000}"/>
    <cellStyle name="Normal 11 4 3 3_REKAP IBT" xfId="34807" xr:uid="{00000000-0005-0000-0000-000099820000}"/>
    <cellStyle name="Normal 11 4 3 4" xfId="34808" xr:uid="{00000000-0005-0000-0000-00009A820000}"/>
    <cellStyle name="Normal 11 4 3 4 2" xfId="34809" xr:uid="{00000000-0005-0000-0000-00009B820000}"/>
    <cellStyle name="Normal 11 4 3 5" xfId="34810" xr:uid="{00000000-0005-0000-0000-00009C820000}"/>
    <cellStyle name="Normal 11 4 3 6" xfId="50240" xr:uid="{00000000-0005-0000-0000-00009D820000}"/>
    <cellStyle name="Normal 11 4 3_REKAP IBT" xfId="34812" xr:uid="{00000000-0005-0000-0000-00009E820000}"/>
    <cellStyle name="Normal 11 4 4" xfId="34813" xr:uid="{00000000-0005-0000-0000-00009F820000}"/>
    <cellStyle name="Normal 11 4 4 2" xfId="34814" xr:uid="{00000000-0005-0000-0000-0000A0820000}"/>
    <cellStyle name="Normal 11 4 4 2 2" xfId="34815" xr:uid="{00000000-0005-0000-0000-0000A1820000}"/>
    <cellStyle name="Normal 11 4 4 2 2 2" xfId="34816" xr:uid="{00000000-0005-0000-0000-0000A2820000}"/>
    <cellStyle name="Normal 11 4 4 2 3" xfId="34817" xr:uid="{00000000-0005-0000-0000-0000A3820000}"/>
    <cellStyle name="Normal 11 4 4 2 4" xfId="50939" xr:uid="{00000000-0005-0000-0000-0000A4820000}"/>
    <cellStyle name="Normal 11 4 4 2_REKAP IBT" xfId="34818" xr:uid="{00000000-0005-0000-0000-0000A5820000}"/>
    <cellStyle name="Normal 11 4 4 3" xfId="34707" xr:uid="{00000000-0005-0000-0000-0000A6820000}"/>
    <cellStyle name="Normal 11 4 4 3 2" xfId="34819" xr:uid="{00000000-0005-0000-0000-0000A7820000}"/>
    <cellStyle name="Normal 11 4 4 3 2 2" xfId="34820" xr:uid="{00000000-0005-0000-0000-0000A8820000}"/>
    <cellStyle name="Normal 11 4 4 3 3" xfId="34821" xr:uid="{00000000-0005-0000-0000-0000A9820000}"/>
    <cellStyle name="Normal 11 4 4 3_REKAP IBT" xfId="34822" xr:uid="{00000000-0005-0000-0000-0000AA820000}"/>
    <cellStyle name="Normal 11 4 4 4" xfId="34823" xr:uid="{00000000-0005-0000-0000-0000AB820000}"/>
    <cellStyle name="Normal 11 4 4 4 2" xfId="34824" xr:uid="{00000000-0005-0000-0000-0000AC820000}"/>
    <cellStyle name="Normal 11 4 4 5" xfId="34825" xr:uid="{00000000-0005-0000-0000-0000AD820000}"/>
    <cellStyle name="Normal 11 4 4 6" xfId="50525" xr:uid="{00000000-0005-0000-0000-0000AE820000}"/>
    <cellStyle name="Normal 11 4 4_REKAP IBT" xfId="34826" xr:uid="{00000000-0005-0000-0000-0000AF820000}"/>
    <cellStyle name="Normal 11 4 5" xfId="34827" xr:uid="{00000000-0005-0000-0000-0000B0820000}"/>
    <cellStyle name="Normal 11 4 5 2" xfId="34828" xr:uid="{00000000-0005-0000-0000-0000B1820000}"/>
    <cellStyle name="Normal 11 4 5 2 2" xfId="34829" xr:uid="{00000000-0005-0000-0000-0000B2820000}"/>
    <cellStyle name="Normal 11 4 5 2 2 2" xfId="34830" xr:uid="{00000000-0005-0000-0000-0000B3820000}"/>
    <cellStyle name="Normal 11 4 5 2 3" xfId="34831" xr:uid="{00000000-0005-0000-0000-0000B4820000}"/>
    <cellStyle name="Normal 11 4 5 2_REKAP IBT" xfId="33460" xr:uid="{00000000-0005-0000-0000-0000B5820000}"/>
    <cellStyle name="Normal 11 4 5 3" xfId="34832" xr:uid="{00000000-0005-0000-0000-0000B6820000}"/>
    <cellStyle name="Normal 11 4 5 3 2" xfId="34833" xr:uid="{00000000-0005-0000-0000-0000B7820000}"/>
    <cellStyle name="Normal 11 4 5 3 2 2" xfId="34834" xr:uid="{00000000-0005-0000-0000-0000B8820000}"/>
    <cellStyle name="Normal 11 4 5 3 3" xfId="34835" xr:uid="{00000000-0005-0000-0000-0000B9820000}"/>
    <cellStyle name="Normal 11 4 5 3_REKAP IBT" xfId="34836" xr:uid="{00000000-0005-0000-0000-0000BA820000}"/>
    <cellStyle name="Normal 11 4 5 4" xfId="34837" xr:uid="{00000000-0005-0000-0000-0000BB820000}"/>
    <cellStyle name="Normal 11 4 5 4 2" xfId="34838" xr:uid="{00000000-0005-0000-0000-0000BC820000}"/>
    <cellStyle name="Normal 11 4 5 5" xfId="34839" xr:uid="{00000000-0005-0000-0000-0000BD820000}"/>
    <cellStyle name="Normal 11 4 5 6" xfId="50739" xr:uid="{00000000-0005-0000-0000-0000BE820000}"/>
    <cellStyle name="Normal 11 4 5_REKAP IBT" xfId="29099" xr:uid="{00000000-0005-0000-0000-0000BF820000}"/>
    <cellStyle name="Normal 11 4 6" xfId="34840" xr:uid="{00000000-0005-0000-0000-0000C0820000}"/>
    <cellStyle name="Normal 11 4 6 2" xfId="34201" xr:uid="{00000000-0005-0000-0000-0000C1820000}"/>
    <cellStyle name="Normal 11 4 6 2 2" xfId="34841" xr:uid="{00000000-0005-0000-0000-0000C2820000}"/>
    <cellStyle name="Normal 11 4 6 2 2 2" xfId="34842" xr:uid="{00000000-0005-0000-0000-0000C3820000}"/>
    <cellStyle name="Normal 11 4 6 2 3" xfId="34843" xr:uid="{00000000-0005-0000-0000-0000C4820000}"/>
    <cellStyle name="Normal 11 4 6 2_REKAP IBT" xfId="34844" xr:uid="{00000000-0005-0000-0000-0000C5820000}"/>
    <cellStyle name="Normal 11 4 6 3" xfId="34845" xr:uid="{00000000-0005-0000-0000-0000C6820000}"/>
    <cellStyle name="Normal 11 4 6 3 2" xfId="34846" xr:uid="{00000000-0005-0000-0000-0000C7820000}"/>
    <cellStyle name="Normal 11 4 6 3 2 2" xfId="34847" xr:uid="{00000000-0005-0000-0000-0000C8820000}"/>
    <cellStyle name="Normal 11 4 6 3 3" xfId="34848" xr:uid="{00000000-0005-0000-0000-0000C9820000}"/>
    <cellStyle name="Normal 11 4 6 3_REKAP IBT" xfId="136" xr:uid="{00000000-0005-0000-0000-0000CA820000}"/>
    <cellStyle name="Normal 11 4 6 4" xfId="34849" xr:uid="{00000000-0005-0000-0000-0000CB820000}"/>
    <cellStyle name="Normal 11 4 6 4 2" xfId="34850" xr:uid="{00000000-0005-0000-0000-0000CC820000}"/>
    <cellStyle name="Normal 11 4 6 5" xfId="34851" xr:uid="{00000000-0005-0000-0000-0000CD820000}"/>
    <cellStyle name="Normal 11 4 6_REKAP IBT" xfId="34852" xr:uid="{00000000-0005-0000-0000-0000CE820000}"/>
    <cellStyle name="Normal 11 4 7" xfId="34853" xr:uid="{00000000-0005-0000-0000-0000CF820000}"/>
    <cellStyle name="Normal 11 4 7 2" xfId="34854" xr:uid="{00000000-0005-0000-0000-0000D0820000}"/>
    <cellStyle name="Normal 11 4 7 2 2" xfId="34855" xr:uid="{00000000-0005-0000-0000-0000D1820000}"/>
    <cellStyle name="Normal 11 4 7 2 2 2" xfId="34856" xr:uid="{00000000-0005-0000-0000-0000D2820000}"/>
    <cellStyle name="Normal 11 4 7 2 3" xfId="34857" xr:uid="{00000000-0005-0000-0000-0000D3820000}"/>
    <cellStyle name="Normal 11 4 7 2_REKAP IBT" xfId="34858" xr:uid="{00000000-0005-0000-0000-0000D4820000}"/>
    <cellStyle name="Normal 11 4 7 3" xfId="34859" xr:uid="{00000000-0005-0000-0000-0000D5820000}"/>
    <cellStyle name="Normal 11 4 7 3 2" xfId="34860" xr:uid="{00000000-0005-0000-0000-0000D6820000}"/>
    <cellStyle name="Normal 11 4 7 3 2 2" xfId="18280" xr:uid="{00000000-0005-0000-0000-0000D7820000}"/>
    <cellStyle name="Normal 11 4 7 3 3" xfId="34861" xr:uid="{00000000-0005-0000-0000-0000D8820000}"/>
    <cellStyle name="Normal 11 4 7 3_REKAP IBT" xfId="34863" xr:uid="{00000000-0005-0000-0000-0000D9820000}"/>
    <cellStyle name="Normal 11 4 7 4" xfId="34864" xr:uid="{00000000-0005-0000-0000-0000DA820000}"/>
    <cellStyle name="Normal 11 4 7 4 2" xfId="34865" xr:uid="{00000000-0005-0000-0000-0000DB820000}"/>
    <cellStyle name="Normal 11 4 7 5" xfId="34866" xr:uid="{00000000-0005-0000-0000-0000DC820000}"/>
    <cellStyle name="Normal 11 4 7_REKAP IBT" xfId="34867" xr:uid="{00000000-0005-0000-0000-0000DD820000}"/>
    <cellStyle name="Normal 11 4 8" xfId="34868" xr:uid="{00000000-0005-0000-0000-0000DE820000}"/>
    <cellStyle name="Normal 11 4 8 2" xfId="34869" xr:uid="{00000000-0005-0000-0000-0000DF820000}"/>
    <cellStyle name="Normal 11 4 8 2 2" xfId="34870" xr:uid="{00000000-0005-0000-0000-0000E0820000}"/>
    <cellStyle name="Normal 11 4 8 2 2 2" xfId="34871" xr:uid="{00000000-0005-0000-0000-0000E1820000}"/>
    <cellStyle name="Normal 11 4 8 2 3" xfId="34873" xr:uid="{00000000-0005-0000-0000-0000E2820000}"/>
    <cellStyle name="Normal 11 4 8 2_REKAP IBT" xfId="34874" xr:uid="{00000000-0005-0000-0000-0000E3820000}"/>
    <cellStyle name="Normal 11 4 8 3" xfId="34875" xr:uid="{00000000-0005-0000-0000-0000E4820000}"/>
    <cellStyle name="Normal 11 4 8 3 2" xfId="34876" xr:uid="{00000000-0005-0000-0000-0000E5820000}"/>
    <cellStyle name="Normal 11 4 8 3 2 2" xfId="34877" xr:uid="{00000000-0005-0000-0000-0000E6820000}"/>
    <cellStyle name="Normal 11 4 8 3 3" xfId="34878" xr:uid="{00000000-0005-0000-0000-0000E7820000}"/>
    <cellStyle name="Normal 11 4 8 3_REKAP IBT" xfId="23721" xr:uid="{00000000-0005-0000-0000-0000E8820000}"/>
    <cellStyle name="Normal 11 4 8 4" xfId="34879" xr:uid="{00000000-0005-0000-0000-0000E9820000}"/>
    <cellStyle name="Normal 11 4 8 4 2" xfId="34880" xr:uid="{00000000-0005-0000-0000-0000EA820000}"/>
    <cellStyle name="Normal 11 4 8 5" xfId="34881" xr:uid="{00000000-0005-0000-0000-0000EB820000}"/>
    <cellStyle name="Normal 11 4 8_REKAP IBT" xfId="34882" xr:uid="{00000000-0005-0000-0000-0000EC820000}"/>
    <cellStyle name="Normal 11 4 9" xfId="34883" xr:uid="{00000000-0005-0000-0000-0000ED820000}"/>
    <cellStyle name="Normal 11 4 9 2" xfId="34884" xr:uid="{00000000-0005-0000-0000-0000EE820000}"/>
    <cellStyle name="Normal 11 4 9 2 2" xfId="34885" xr:uid="{00000000-0005-0000-0000-0000EF820000}"/>
    <cellStyle name="Normal 11 4 9 2 2 2" xfId="34886" xr:uid="{00000000-0005-0000-0000-0000F0820000}"/>
    <cellStyle name="Normal 11 4 9 2 3" xfId="34887" xr:uid="{00000000-0005-0000-0000-0000F1820000}"/>
    <cellStyle name="Normal 11 4 9 2_REKAP IBT" xfId="34336" xr:uid="{00000000-0005-0000-0000-0000F2820000}"/>
    <cellStyle name="Normal 11 4 9 3" xfId="34888" xr:uid="{00000000-0005-0000-0000-0000F3820000}"/>
    <cellStyle name="Normal 11 4 9 3 2" xfId="34889" xr:uid="{00000000-0005-0000-0000-0000F4820000}"/>
    <cellStyle name="Normal 11 4 9 3 2 2" xfId="34890" xr:uid="{00000000-0005-0000-0000-0000F5820000}"/>
    <cellStyle name="Normal 11 4 9 3 3" xfId="34891" xr:uid="{00000000-0005-0000-0000-0000F6820000}"/>
    <cellStyle name="Normal 11 4 9 3_REKAP IBT" xfId="34892" xr:uid="{00000000-0005-0000-0000-0000F7820000}"/>
    <cellStyle name="Normal 11 4 9 4" xfId="34893" xr:uid="{00000000-0005-0000-0000-0000F8820000}"/>
    <cellStyle name="Normal 11 4 9 4 2" xfId="34894" xr:uid="{00000000-0005-0000-0000-0000F9820000}"/>
    <cellStyle name="Normal 11 4 9 5" xfId="34895" xr:uid="{00000000-0005-0000-0000-0000FA820000}"/>
    <cellStyle name="Normal 11 4 9_REKAP IBT" xfId="34896" xr:uid="{00000000-0005-0000-0000-0000FB820000}"/>
    <cellStyle name="Normal 11 4_REKAP IBT" xfId="34897" xr:uid="{00000000-0005-0000-0000-0000FC820000}"/>
    <cellStyle name="Normal 11 40" xfId="34729" xr:uid="{00000000-0005-0000-0000-0000FD820000}"/>
    <cellStyle name="Normal 11 41" xfId="34731" xr:uid="{00000000-0005-0000-0000-0000FE820000}"/>
    <cellStyle name="Normal 11 42" xfId="34733" xr:uid="{00000000-0005-0000-0000-0000FF820000}"/>
    <cellStyle name="Normal 11 43" xfId="34735" xr:uid="{00000000-0005-0000-0000-000000830000}"/>
    <cellStyle name="Normal 11 44" xfId="34737" xr:uid="{00000000-0005-0000-0000-000001830000}"/>
    <cellStyle name="Normal 11 45" xfId="34899" xr:uid="{00000000-0005-0000-0000-000002830000}"/>
    <cellStyle name="Normal 11 46" xfId="34901" xr:uid="{00000000-0005-0000-0000-000003830000}"/>
    <cellStyle name="Normal 11 47" xfId="34903" xr:uid="{00000000-0005-0000-0000-000004830000}"/>
    <cellStyle name="Normal 11 48" xfId="34905" xr:uid="{00000000-0005-0000-0000-000005830000}"/>
    <cellStyle name="Normal 11 49" xfId="34907" xr:uid="{00000000-0005-0000-0000-000006830000}"/>
    <cellStyle name="Normal 11 5" xfId="34908" xr:uid="{00000000-0005-0000-0000-000007830000}"/>
    <cellStyle name="Normal 11 5 10" xfId="34909" xr:uid="{00000000-0005-0000-0000-000008830000}"/>
    <cellStyle name="Normal 11 5 10 2" xfId="34910" xr:uid="{00000000-0005-0000-0000-000009830000}"/>
    <cellStyle name="Normal 11 5 10 2 2" xfId="34911" xr:uid="{00000000-0005-0000-0000-00000A830000}"/>
    <cellStyle name="Normal 11 5 10 2 2 2" xfId="34912" xr:uid="{00000000-0005-0000-0000-00000B830000}"/>
    <cellStyle name="Normal 11 5 10 2 3" xfId="34913" xr:uid="{00000000-0005-0000-0000-00000C830000}"/>
    <cellStyle name="Normal 11 5 10 2_REKAP IBT" xfId="34914" xr:uid="{00000000-0005-0000-0000-00000D830000}"/>
    <cellStyle name="Normal 11 5 10 3" xfId="34915" xr:uid="{00000000-0005-0000-0000-00000E830000}"/>
    <cellStyle name="Normal 11 5 10 3 2" xfId="34916" xr:uid="{00000000-0005-0000-0000-00000F830000}"/>
    <cellStyle name="Normal 11 5 10 3 2 2" xfId="34918" xr:uid="{00000000-0005-0000-0000-000010830000}"/>
    <cellStyle name="Normal 11 5 10 3 3" xfId="34919" xr:uid="{00000000-0005-0000-0000-000011830000}"/>
    <cellStyle name="Normal 11 5 10 3_REKAP IBT" xfId="34920" xr:uid="{00000000-0005-0000-0000-000012830000}"/>
    <cellStyle name="Normal 11 5 10 4" xfId="34921" xr:uid="{00000000-0005-0000-0000-000013830000}"/>
    <cellStyle name="Normal 11 5 10 4 2" xfId="34922" xr:uid="{00000000-0005-0000-0000-000014830000}"/>
    <cellStyle name="Normal 11 5 10 5" xfId="34923" xr:uid="{00000000-0005-0000-0000-000015830000}"/>
    <cellStyle name="Normal 11 5 10_REKAP IBT" xfId="34924" xr:uid="{00000000-0005-0000-0000-000016830000}"/>
    <cellStyle name="Normal 11 5 11" xfId="34925" xr:uid="{00000000-0005-0000-0000-000017830000}"/>
    <cellStyle name="Normal 11 5 11 2" xfId="34926" xr:uid="{00000000-0005-0000-0000-000018830000}"/>
    <cellStyle name="Normal 11 5 11 2 2" xfId="34927" xr:uid="{00000000-0005-0000-0000-000019830000}"/>
    <cellStyle name="Normal 11 5 11 2 2 2" xfId="34928" xr:uid="{00000000-0005-0000-0000-00001A830000}"/>
    <cellStyle name="Normal 11 5 11 2 3" xfId="34929" xr:uid="{00000000-0005-0000-0000-00001B830000}"/>
    <cellStyle name="Normal 11 5 11 2_REKAP IBT" xfId="34930" xr:uid="{00000000-0005-0000-0000-00001C830000}"/>
    <cellStyle name="Normal 11 5 11 3" xfId="34931" xr:uid="{00000000-0005-0000-0000-00001D830000}"/>
    <cellStyle name="Normal 11 5 11 3 2" xfId="34932" xr:uid="{00000000-0005-0000-0000-00001E830000}"/>
    <cellStyle name="Normal 11 5 11 3 2 2" xfId="34933" xr:uid="{00000000-0005-0000-0000-00001F830000}"/>
    <cellStyle name="Normal 11 5 11 3 3" xfId="34934" xr:uid="{00000000-0005-0000-0000-000020830000}"/>
    <cellStyle name="Normal 11 5 11 3_REKAP IBT" xfId="34935" xr:uid="{00000000-0005-0000-0000-000021830000}"/>
    <cellStyle name="Normal 11 5 11 4" xfId="34936" xr:uid="{00000000-0005-0000-0000-000022830000}"/>
    <cellStyle name="Normal 11 5 11 4 2" xfId="34937" xr:uid="{00000000-0005-0000-0000-000023830000}"/>
    <cellStyle name="Normal 11 5 11 5" xfId="34938" xr:uid="{00000000-0005-0000-0000-000024830000}"/>
    <cellStyle name="Normal 11 5 11_REKAP IBT" xfId="34939" xr:uid="{00000000-0005-0000-0000-000025830000}"/>
    <cellStyle name="Normal 11 5 12" xfId="34940" xr:uid="{00000000-0005-0000-0000-000026830000}"/>
    <cellStyle name="Normal 11 5 12 2" xfId="34941" xr:uid="{00000000-0005-0000-0000-000027830000}"/>
    <cellStyle name="Normal 11 5 12 2 2" xfId="34942" xr:uid="{00000000-0005-0000-0000-000028830000}"/>
    <cellStyle name="Normal 11 5 12 3" xfId="34943" xr:uid="{00000000-0005-0000-0000-000029830000}"/>
    <cellStyle name="Normal 11 5 12_REKAP IBT" xfId="34944" xr:uid="{00000000-0005-0000-0000-00002A830000}"/>
    <cellStyle name="Normal 11 5 13" xfId="34945" xr:uid="{00000000-0005-0000-0000-00002B830000}"/>
    <cellStyle name="Normal 11 5 13 2" xfId="34946" xr:uid="{00000000-0005-0000-0000-00002C830000}"/>
    <cellStyle name="Normal 11 5 13 2 2" xfId="34947" xr:uid="{00000000-0005-0000-0000-00002D830000}"/>
    <cellStyle name="Normal 11 5 13 3" xfId="34948" xr:uid="{00000000-0005-0000-0000-00002E830000}"/>
    <cellStyle name="Normal 11 5 13_REKAP IBT" xfId="34949" xr:uid="{00000000-0005-0000-0000-00002F830000}"/>
    <cellStyle name="Normal 11 5 14" xfId="34950" xr:uid="{00000000-0005-0000-0000-000030830000}"/>
    <cellStyle name="Normal 11 5 14 2" xfId="34951" xr:uid="{00000000-0005-0000-0000-000031830000}"/>
    <cellStyle name="Normal 11 5 15" xfId="34952" xr:uid="{00000000-0005-0000-0000-000032830000}"/>
    <cellStyle name="Normal 11 5 16" xfId="50093" xr:uid="{00000000-0005-0000-0000-000033830000}"/>
    <cellStyle name="Normal 11 5 2" xfId="34953" xr:uid="{00000000-0005-0000-0000-000034830000}"/>
    <cellStyle name="Normal 11 5 2 2" xfId="34954" xr:uid="{00000000-0005-0000-0000-000035830000}"/>
    <cellStyle name="Normal 11 5 2 2 2" xfId="34955" xr:uid="{00000000-0005-0000-0000-000036830000}"/>
    <cellStyle name="Normal 11 5 2 2 2 2" xfId="34956" xr:uid="{00000000-0005-0000-0000-000037830000}"/>
    <cellStyle name="Normal 11 5 2 2 2 3" xfId="51047" xr:uid="{00000000-0005-0000-0000-000038830000}"/>
    <cellStyle name="Normal 11 5 2 2 3" xfId="34957" xr:uid="{00000000-0005-0000-0000-000039830000}"/>
    <cellStyle name="Normal 11 5 2 2 4" xfId="50633" xr:uid="{00000000-0005-0000-0000-00003A830000}"/>
    <cellStyle name="Normal 11 5 2 2_REKAP IBT" xfId="34958" xr:uid="{00000000-0005-0000-0000-00003B830000}"/>
    <cellStyle name="Normal 11 5 2 3" xfId="34959" xr:uid="{00000000-0005-0000-0000-00003C830000}"/>
    <cellStyle name="Normal 11 5 2 3 2" xfId="34960" xr:uid="{00000000-0005-0000-0000-00003D830000}"/>
    <cellStyle name="Normal 11 5 2 3 2 2" xfId="34961" xr:uid="{00000000-0005-0000-0000-00003E830000}"/>
    <cellStyle name="Normal 11 5 2 3 3" xfId="34962" xr:uid="{00000000-0005-0000-0000-00003F830000}"/>
    <cellStyle name="Normal 11 5 2 3 4" xfId="50848" xr:uid="{00000000-0005-0000-0000-000040830000}"/>
    <cellStyle name="Normal 11 5 2 3_REKAP IBT" xfId="34964" xr:uid="{00000000-0005-0000-0000-000041830000}"/>
    <cellStyle name="Normal 11 5 2 4" xfId="34965" xr:uid="{00000000-0005-0000-0000-000042830000}"/>
    <cellStyle name="Normal 11 5 2 4 2" xfId="34966" xr:uid="{00000000-0005-0000-0000-000043830000}"/>
    <cellStyle name="Normal 11 5 2 5" xfId="34967" xr:uid="{00000000-0005-0000-0000-000044830000}"/>
    <cellStyle name="Normal 11 5 2 6" xfId="50254" xr:uid="{00000000-0005-0000-0000-000045830000}"/>
    <cellStyle name="Normal 11 5 2_REKAP IBT" xfId="34968" xr:uid="{00000000-0005-0000-0000-000046830000}"/>
    <cellStyle name="Normal 11 5 3" xfId="34969" xr:uid="{00000000-0005-0000-0000-000047830000}"/>
    <cellStyle name="Normal 11 5 3 2" xfId="34970" xr:uid="{00000000-0005-0000-0000-000048830000}"/>
    <cellStyle name="Normal 11 5 3 2 2" xfId="34971" xr:uid="{00000000-0005-0000-0000-000049830000}"/>
    <cellStyle name="Normal 11 5 3 2 2 2" xfId="34972" xr:uid="{00000000-0005-0000-0000-00004A830000}"/>
    <cellStyle name="Normal 11 5 3 2 3" xfId="34973" xr:uid="{00000000-0005-0000-0000-00004B830000}"/>
    <cellStyle name="Normal 11 5 3 2 4" xfId="50953" xr:uid="{00000000-0005-0000-0000-00004C830000}"/>
    <cellStyle name="Normal 11 5 3 2_REKAP IBT" xfId="34974" xr:uid="{00000000-0005-0000-0000-00004D830000}"/>
    <cellStyle name="Normal 11 5 3 3" xfId="34975" xr:uid="{00000000-0005-0000-0000-00004E830000}"/>
    <cellStyle name="Normal 11 5 3 3 2" xfId="34976" xr:uid="{00000000-0005-0000-0000-00004F830000}"/>
    <cellStyle name="Normal 11 5 3 3 2 2" xfId="34977" xr:uid="{00000000-0005-0000-0000-000050830000}"/>
    <cellStyle name="Normal 11 5 3 3 3" xfId="34978" xr:uid="{00000000-0005-0000-0000-000051830000}"/>
    <cellStyle name="Normal 11 5 3 3_REKAP IBT" xfId="34979" xr:uid="{00000000-0005-0000-0000-000052830000}"/>
    <cellStyle name="Normal 11 5 3 4" xfId="34980" xr:uid="{00000000-0005-0000-0000-000053830000}"/>
    <cellStyle name="Normal 11 5 3 4 2" xfId="34981" xr:uid="{00000000-0005-0000-0000-000054830000}"/>
    <cellStyle name="Normal 11 5 3 5" xfId="34982" xr:uid="{00000000-0005-0000-0000-000055830000}"/>
    <cellStyle name="Normal 11 5 3 6" xfId="50539" xr:uid="{00000000-0005-0000-0000-000056830000}"/>
    <cellStyle name="Normal 11 5 3_REKAP IBT" xfId="34983" xr:uid="{00000000-0005-0000-0000-000057830000}"/>
    <cellStyle name="Normal 11 5 4" xfId="16934" xr:uid="{00000000-0005-0000-0000-000058830000}"/>
    <cellStyle name="Normal 11 5 4 2" xfId="34984" xr:uid="{00000000-0005-0000-0000-000059830000}"/>
    <cellStyle name="Normal 11 5 4 2 2" xfId="34985" xr:uid="{00000000-0005-0000-0000-00005A830000}"/>
    <cellStyle name="Normal 11 5 4 2 2 2" xfId="34986" xr:uid="{00000000-0005-0000-0000-00005B830000}"/>
    <cellStyle name="Normal 11 5 4 2 3" xfId="34987" xr:uid="{00000000-0005-0000-0000-00005C830000}"/>
    <cellStyle name="Normal 11 5 4 2_REKAP IBT" xfId="34988" xr:uid="{00000000-0005-0000-0000-00005D830000}"/>
    <cellStyle name="Normal 11 5 4 3" xfId="34989" xr:uid="{00000000-0005-0000-0000-00005E830000}"/>
    <cellStyle name="Normal 11 5 4 3 2" xfId="21375" xr:uid="{00000000-0005-0000-0000-00005F830000}"/>
    <cellStyle name="Normal 11 5 4 3 2 2" xfId="34990" xr:uid="{00000000-0005-0000-0000-000060830000}"/>
    <cellStyle name="Normal 11 5 4 3 3" xfId="34991" xr:uid="{00000000-0005-0000-0000-000061830000}"/>
    <cellStyle name="Normal 11 5 4 3_REKAP IBT" xfId="34992" xr:uid="{00000000-0005-0000-0000-000062830000}"/>
    <cellStyle name="Normal 11 5 4 4" xfId="34993" xr:uid="{00000000-0005-0000-0000-000063830000}"/>
    <cellStyle name="Normal 11 5 4 4 2" xfId="34994" xr:uid="{00000000-0005-0000-0000-000064830000}"/>
    <cellStyle name="Normal 11 5 4 5" xfId="34995" xr:uid="{00000000-0005-0000-0000-000065830000}"/>
    <cellStyle name="Normal 11 5 4 6" xfId="50753" xr:uid="{00000000-0005-0000-0000-000066830000}"/>
    <cellStyle name="Normal 11 5 4_REKAP IBT" xfId="34996" xr:uid="{00000000-0005-0000-0000-000067830000}"/>
    <cellStyle name="Normal 11 5 5" xfId="34997" xr:uid="{00000000-0005-0000-0000-000068830000}"/>
    <cellStyle name="Normal 11 5 5 2" xfId="34998" xr:uid="{00000000-0005-0000-0000-000069830000}"/>
    <cellStyle name="Normal 11 5 5 2 2" xfId="34999" xr:uid="{00000000-0005-0000-0000-00006A830000}"/>
    <cellStyle name="Normal 11 5 5 2 2 2" xfId="35001" xr:uid="{00000000-0005-0000-0000-00006B830000}"/>
    <cellStyle name="Normal 11 5 5 2 3" xfId="35002" xr:uid="{00000000-0005-0000-0000-00006C830000}"/>
    <cellStyle name="Normal 11 5 5 2_REKAP IBT" xfId="35003" xr:uid="{00000000-0005-0000-0000-00006D830000}"/>
    <cellStyle name="Normal 11 5 5 3" xfId="35004" xr:uid="{00000000-0005-0000-0000-00006E830000}"/>
    <cellStyle name="Normal 11 5 5 3 2" xfId="35006" xr:uid="{00000000-0005-0000-0000-00006F830000}"/>
    <cellStyle name="Normal 11 5 5 3 2 2" xfId="35008" xr:uid="{00000000-0005-0000-0000-000070830000}"/>
    <cellStyle name="Normal 11 5 5 3 3" xfId="35010" xr:uid="{00000000-0005-0000-0000-000071830000}"/>
    <cellStyle name="Normal 11 5 5 3_REKAP IBT" xfId="35011" xr:uid="{00000000-0005-0000-0000-000072830000}"/>
    <cellStyle name="Normal 11 5 5 4" xfId="35012" xr:uid="{00000000-0005-0000-0000-000073830000}"/>
    <cellStyle name="Normal 11 5 5 4 2" xfId="35014" xr:uid="{00000000-0005-0000-0000-000074830000}"/>
    <cellStyle name="Normal 11 5 5 5" xfId="35015" xr:uid="{00000000-0005-0000-0000-000075830000}"/>
    <cellStyle name="Normal 11 5 5_REKAP IBT" xfId="35016" xr:uid="{00000000-0005-0000-0000-000076830000}"/>
    <cellStyle name="Normal 11 5 6" xfId="35017" xr:uid="{00000000-0005-0000-0000-000077830000}"/>
    <cellStyle name="Normal 11 5 6 2" xfId="35018" xr:uid="{00000000-0005-0000-0000-000078830000}"/>
    <cellStyle name="Normal 11 5 6 2 2" xfId="35019" xr:uid="{00000000-0005-0000-0000-000079830000}"/>
    <cellStyle name="Normal 11 5 6 2 2 2" xfId="35020" xr:uid="{00000000-0005-0000-0000-00007A830000}"/>
    <cellStyle name="Normal 11 5 6 2 3" xfId="35021" xr:uid="{00000000-0005-0000-0000-00007B830000}"/>
    <cellStyle name="Normal 11 5 6 2_REKAP IBT" xfId="35022" xr:uid="{00000000-0005-0000-0000-00007C830000}"/>
    <cellStyle name="Normal 11 5 6 3" xfId="35023" xr:uid="{00000000-0005-0000-0000-00007D830000}"/>
    <cellStyle name="Normal 11 5 6 3 2" xfId="35024" xr:uid="{00000000-0005-0000-0000-00007E830000}"/>
    <cellStyle name="Normal 11 5 6 3 2 2" xfId="35025" xr:uid="{00000000-0005-0000-0000-00007F830000}"/>
    <cellStyle name="Normal 11 5 6 3 3" xfId="35026" xr:uid="{00000000-0005-0000-0000-000080830000}"/>
    <cellStyle name="Normal 11 5 6 3_REKAP IBT" xfId="35027" xr:uid="{00000000-0005-0000-0000-000081830000}"/>
    <cellStyle name="Normal 11 5 6 4" xfId="35028" xr:uid="{00000000-0005-0000-0000-000082830000}"/>
    <cellStyle name="Normal 11 5 6 4 2" xfId="35029" xr:uid="{00000000-0005-0000-0000-000083830000}"/>
    <cellStyle name="Normal 11 5 6 5" xfId="35030" xr:uid="{00000000-0005-0000-0000-000084830000}"/>
    <cellStyle name="Normal 11 5 6_REKAP IBT" xfId="5634" xr:uid="{00000000-0005-0000-0000-000085830000}"/>
    <cellStyle name="Normal 11 5 7" xfId="35031" xr:uid="{00000000-0005-0000-0000-000086830000}"/>
    <cellStyle name="Normal 11 5 7 2" xfId="35032" xr:uid="{00000000-0005-0000-0000-000087830000}"/>
    <cellStyle name="Normal 11 5 7 2 2" xfId="35033" xr:uid="{00000000-0005-0000-0000-000088830000}"/>
    <cellStyle name="Normal 11 5 7 2 2 2" xfId="35034" xr:uid="{00000000-0005-0000-0000-000089830000}"/>
    <cellStyle name="Normal 11 5 7 2 3" xfId="35035" xr:uid="{00000000-0005-0000-0000-00008A830000}"/>
    <cellStyle name="Normal 11 5 7 2_REKAP IBT" xfId="35038" xr:uid="{00000000-0005-0000-0000-00008B830000}"/>
    <cellStyle name="Normal 11 5 7 3" xfId="35039" xr:uid="{00000000-0005-0000-0000-00008C830000}"/>
    <cellStyle name="Normal 11 5 7 3 2" xfId="35040" xr:uid="{00000000-0005-0000-0000-00008D830000}"/>
    <cellStyle name="Normal 11 5 7 3 2 2" xfId="3529" xr:uid="{00000000-0005-0000-0000-00008E830000}"/>
    <cellStyle name="Normal 11 5 7 3 3" xfId="35041" xr:uid="{00000000-0005-0000-0000-00008F830000}"/>
    <cellStyle name="Normal 11 5 7 3_REKAP IBT" xfId="35042" xr:uid="{00000000-0005-0000-0000-000090830000}"/>
    <cellStyle name="Normal 11 5 7 4" xfId="35043" xr:uid="{00000000-0005-0000-0000-000091830000}"/>
    <cellStyle name="Normal 11 5 7 4 2" xfId="35044" xr:uid="{00000000-0005-0000-0000-000092830000}"/>
    <cellStyle name="Normal 11 5 7 5" xfId="35045" xr:uid="{00000000-0005-0000-0000-000093830000}"/>
    <cellStyle name="Normal 11 5 7_REKAP IBT" xfId="35046" xr:uid="{00000000-0005-0000-0000-000094830000}"/>
    <cellStyle name="Normal 11 5 8" xfId="35047" xr:uid="{00000000-0005-0000-0000-000095830000}"/>
    <cellStyle name="Normal 11 5 8 2" xfId="35048" xr:uid="{00000000-0005-0000-0000-000096830000}"/>
    <cellStyle name="Normal 11 5 8 2 2" xfId="35049" xr:uid="{00000000-0005-0000-0000-000097830000}"/>
    <cellStyle name="Normal 11 5 8 2 2 2" xfId="35050" xr:uid="{00000000-0005-0000-0000-000098830000}"/>
    <cellStyle name="Normal 11 5 8 2 3" xfId="35051" xr:uid="{00000000-0005-0000-0000-000099830000}"/>
    <cellStyle name="Normal 11 5 8 2_REKAP IBT" xfId="35052" xr:uid="{00000000-0005-0000-0000-00009A830000}"/>
    <cellStyle name="Normal 11 5 8 3" xfId="35053" xr:uid="{00000000-0005-0000-0000-00009B830000}"/>
    <cellStyle name="Normal 11 5 8 3 2" xfId="35054" xr:uid="{00000000-0005-0000-0000-00009C830000}"/>
    <cellStyle name="Normal 11 5 8 3 2 2" xfId="35055" xr:uid="{00000000-0005-0000-0000-00009D830000}"/>
    <cellStyle name="Normal 11 5 8 3 3" xfId="35056" xr:uid="{00000000-0005-0000-0000-00009E830000}"/>
    <cellStyle name="Normal 11 5 8 3_REKAP IBT" xfId="24037" xr:uid="{00000000-0005-0000-0000-00009F830000}"/>
    <cellStyle name="Normal 11 5 8 4" xfId="35057" xr:uid="{00000000-0005-0000-0000-0000A0830000}"/>
    <cellStyle name="Normal 11 5 8 4 2" xfId="35058" xr:uid="{00000000-0005-0000-0000-0000A1830000}"/>
    <cellStyle name="Normal 11 5 8 5" xfId="35059" xr:uid="{00000000-0005-0000-0000-0000A2830000}"/>
    <cellStyle name="Normal 11 5 8_REKAP IBT" xfId="35060" xr:uid="{00000000-0005-0000-0000-0000A3830000}"/>
    <cellStyle name="Normal 11 5 9" xfId="33718" xr:uid="{00000000-0005-0000-0000-0000A4830000}"/>
    <cellStyle name="Normal 11 5 9 2" xfId="35061" xr:uid="{00000000-0005-0000-0000-0000A5830000}"/>
    <cellStyle name="Normal 11 5 9 2 2" xfId="35062" xr:uid="{00000000-0005-0000-0000-0000A6830000}"/>
    <cellStyle name="Normal 11 5 9 2 2 2" xfId="35063" xr:uid="{00000000-0005-0000-0000-0000A7830000}"/>
    <cellStyle name="Normal 11 5 9 2 3" xfId="35064" xr:uid="{00000000-0005-0000-0000-0000A8830000}"/>
    <cellStyle name="Normal 11 5 9 2_REKAP IBT" xfId="35065" xr:uid="{00000000-0005-0000-0000-0000A9830000}"/>
    <cellStyle name="Normal 11 5 9 3" xfId="35066" xr:uid="{00000000-0005-0000-0000-0000AA830000}"/>
    <cellStyle name="Normal 11 5 9 3 2" xfId="35067" xr:uid="{00000000-0005-0000-0000-0000AB830000}"/>
    <cellStyle name="Normal 11 5 9 3 2 2" xfId="35068" xr:uid="{00000000-0005-0000-0000-0000AC830000}"/>
    <cellStyle name="Normal 11 5 9 3 3" xfId="35069" xr:uid="{00000000-0005-0000-0000-0000AD830000}"/>
    <cellStyle name="Normal 11 5 9 3_REKAP IBT" xfId="35070" xr:uid="{00000000-0005-0000-0000-0000AE830000}"/>
    <cellStyle name="Normal 11 5 9 4" xfId="35071" xr:uid="{00000000-0005-0000-0000-0000AF830000}"/>
    <cellStyle name="Normal 11 5 9 4 2" xfId="35072" xr:uid="{00000000-0005-0000-0000-0000B0830000}"/>
    <cellStyle name="Normal 11 5 9 5" xfId="35073" xr:uid="{00000000-0005-0000-0000-0000B1830000}"/>
    <cellStyle name="Normal 11 5 9_REKAP IBT" xfId="8436" xr:uid="{00000000-0005-0000-0000-0000B2830000}"/>
    <cellStyle name="Normal 11 5_REKAP IBT" xfId="35074" xr:uid="{00000000-0005-0000-0000-0000B3830000}"/>
    <cellStyle name="Normal 11 50" xfId="34898" xr:uid="{00000000-0005-0000-0000-0000B4830000}"/>
    <cellStyle name="Normal 11 51" xfId="34900" xr:uid="{00000000-0005-0000-0000-0000B5830000}"/>
    <cellStyle name="Normal 11 52" xfId="34902" xr:uid="{00000000-0005-0000-0000-0000B6830000}"/>
    <cellStyle name="Normal 11 53" xfId="34904" xr:uid="{00000000-0005-0000-0000-0000B7830000}"/>
    <cellStyle name="Normal 11 54" xfId="34906" xr:uid="{00000000-0005-0000-0000-0000B8830000}"/>
    <cellStyle name="Normal 11 55" xfId="35076" xr:uid="{00000000-0005-0000-0000-0000B9830000}"/>
    <cellStyle name="Normal 11 56" xfId="35078" xr:uid="{00000000-0005-0000-0000-0000BA830000}"/>
    <cellStyle name="Normal 11 57" xfId="35080" xr:uid="{00000000-0005-0000-0000-0000BB830000}"/>
    <cellStyle name="Normal 11 58" xfId="35082" xr:uid="{00000000-0005-0000-0000-0000BC830000}"/>
    <cellStyle name="Normal 11 59" xfId="35084" xr:uid="{00000000-0005-0000-0000-0000BD830000}"/>
    <cellStyle name="Normal 11 6" xfId="35085" xr:uid="{00000000-0005-0000-0000-0000BE830000}"/>
    <cellStyle name="Normal 11 6 10" xfId="35086" xr:uid="{00000000-0005-0000-0000-0000BF830000}"/>
    <cellStyle name="Normal 11 6 10 2" xfId="35087" xr:uid="{00000000-0005-0000-0000-0000C0830000}"/>
    <cellStyle name="Normal 11 6 10 2 2" xfId="35088" xr:uid="{00000000-0005-0000-0000-0000C1830000}"/>
    <cellStyle name="Normal 11 6 10 2 2 2" xfId="35089" xr:uid="{00000000-0005-0000-0000-0000C2830000}"/>
    <cellStyle name="Normal 11 6 10 2 3" xfId="35090" xr:uid="{00000000-0005-0000-0000-0000C3830000}"/>
    <cellStyle name="Normal 11 6 10 2_REKAP IBT" xfId="35091" xr:uid="{00000000-0005-0000-0000-0000C4830000}"/>
    <cellStyle name="Normal 11 6 10 3" xfId="35092" xr:uid="{00000000-0005-0000-0000-0000C5830000}"/>
    <cellStyle name="Normal 11 6 10 3 2" xfId="35093" xr:uid="{00000000-0005-0000-0000-0000C6830000}"/>
    <cellStyle name="Normal 11 6 10 3 2 2" xfId="35094" xr:uid="{00000000-0005-0000-0000-0000C7830000}"/>
    <cellStyle name="Normal 11 6 10 3 3" xfId="35095" xr:uid="{00000000-0005-0000-0000-0000C8830000}"/>
    <cellStyle name="Normal 11 6 10 3_REKAP IBT" xfId="35096" xr:uid="{00000000-0005-0000-0000-0000C9830000}"/>
    <cellStyle name="Normal 11 6 10 4" xfId="35097" xr:uid="{00000000-0005-0000-0000-0000CA830000}"/>
    <cellStyle name="Normal 11 6 10 4 2" xfId="35098" xr:uid="{00000000-0005-0000-0000-0000CB830000}"/>
    <cellStyle name="Normal 11 6 10 5" xfId="35099" xr:uid="{00000000-0005-0000-0000-0000CC830000}"/>
    <cellStyle name="Normal 11 6 10_REKAP IBT" xfId="35100" xr:uid="{00000000-0005-0000-0000-0000CD830000}"/>
    <cellStyle name="Normal 11 6 11" xfId="35101" xr:uid="{00000000-0005-0000-0000-0000CE830000}"/>
    <cellStyle name="Normal 11 6 11 2" xfId="35102" xr:uid="{00000000-0005-0000-0000-0000CF830000}"/>
    <cellStyle name="Normal 11 6 11 2 2" xfId="35103" xr:uid="{00000000-0005-0000-0000-0000D0830000}"/>
    <cellStyle name="Normal 11 6 11 2 2 2" xfId="35104" xr:uid="{00000000-0005-0000-0000-0000D1830000}"/>
    <cellStyle name="Normal 11 6 11 2 3" xfId="35105" xr:uid="{00000000-0005-0000-0000-0000D2830000}"/>
    <cellStyle name="Normal 11 6 11 2_REKAP IBT" xfId="35107" xr:uid="{00000000-0005-0000-0000-0000D3830000}"/>
    <cellStyle name="Normal 11 6 11 3" xfId="35108" xr:uid="{00000000-0005-0000-0000-0000D4830000}"/>
    <cellStyle name="Normal 11 6 11 3 2" xfId="35109" xr:uid="{00000000-0005-0000-0000-0000D5830000}"/>
    <cellStyle name="Normal 11 6 11 3 2 2" xfId="15968" xr:uid="{00000000-0005-0000-0000-0000D6830000}"/>
    <cellStyle name="Normal 11 6 11 3 3" xfId="35110" xr:uid="{00000000-0005-0000-0000-0000D7830000}"/>
    <cellStyle name="Normal 11 6 11 3_REKAP IBT" xfId="35111" xr:uid="{00000000-0005-0000-0000-0000D8830000}"/>
    <cellStyle name="Normal 11 6 11 4" xfId="35112" xr:uid="{00000000-0005-0000-0000-0000D9830000}"/>
    <cellStyle name="Normal 11 6 11 4 2" xfId="35113" xr:uid="{00000000-0005-0000-0000-0000DA830000}"/>
    <cellStyle name="Normal 11 6 11 5" xfId="35114" xr:uid="{00000000-0005-0000-0000-0000DB830000}"/>
    <cellStyle name="Normal 11 6 11_REKAP IBT" xfId="2796" xr:uid="{00000000-0005-0000-0000-0000DC830000}"/>
    <cellStyle name="Normal 11 6 12" xfId="35115" xr:uid="{00000000-0005-0000-0000-0000DD830000}"/>
    <cellStyle name="Normal 11 6 12 2" xfId="35116" xr:uid="{00000000-0005-0000-0000-0000DE830000}"/>
    <cellStyle name="Normal 11 6 12 2 2" xfId="35117" xr:uid="{00000000-0005-0000-0000-0000DF830000}"/>
    <cellStyle name="Normal 11 6 12 3" xfId="35118" xr:uid="{00000000-0005-0000-0000-0000E0830000}"/>
    <cellStyle name="Normal 11 6 12_REKAP IBT" xfId="35119" xr:uid="{00000000-0005-0000-0000-0000E1830000}"/>
    <cellStyle name="Normal 11 6 13" xfId="35120" xr:uid="{00000000-0005-0000-0000-0000E2830000}"/>
    <cellStyle name="Normal 11 6 13 2" xfId="35121" xr:uid="{00000000-0005-0000-0000-0000E3830000}"/>
    <cellStyle name="Normal 11 6 13 2 2" xfId="35122" xr:uid="{00000000-0005-0000-0000-0000E4830000}"/>
    <cellStyle name="Normal 11 6 13 3" xfId="35123" xr:uid="{00000000-0005-0000-0000-0000E5830000}"/>
    <cellStyle name="Normal 11 6 13_REKAP IBT" xfId="35124" xr:uid="{00000000-0005-0000-0000-0000E6830000}"/>
    <cellStyle name="Normal 11 6 14" xfId="35125" xr:uid="{00000000-0005-0000-0000-0000E7830000}"/>
    <cellStyle name="Normal 11 6 14 2" xfId="35126" xr:uid="{00000000-0005-0000-0000-0000E8830000}"/>
    <cellStyle name="Normal 11 6 15" xfId="35127" xr:uid="{00000000-0005-0000-0000-0000E9830000}"/>
    <cellStyle name="Normal 11 6 16" xfId="50207" xr:uid="{00000000-0005-0000-0000-0000EA830000}"/>
    <cellStyle name="Normal 11 6 2" xfId="35128" xr:uid="{00000000-0005-0000-0000-0000EB830000}"/>
    <cellStyle name="Normal 11 6 2 2" xfId="35129" xr:uid="{00000000-0005-0000-0000-0000EC830000}"/>
    <cellStyle name="Normal 11 6 2 2 2" xfId="18889" xr:uid="{00000000-0005-0000-0000-0000ED830000}"/>
    <cellStyle name="Normal 11 6 2 2 2 2" xfId="35130" xr:uid="{00000000-0005-0000-0000-0000EE830000}"/>
    <cellStyle name="Normal 11 6 2 2 3" xfId="18896" xr:uid="{00000000-0005-0000-0000-0000EF830000}"/>
    <cellStyle name="Normal 11 6 2 2 4" xfId="51000" xr:uid="{00000000-0005-0000-0000-0000F0830000}"/>
    <cellStyle name="Normal 11 6 2 2_REKAP IBT" xfId="35131" xr:uid="{00000000-0005-0000-0000-0000F1830000}"/>
    <cellStyle name="Normal 11 6 2 3" xfId="35132" xr:uid="{00000000-0005-0000-0000-0000F2830000}"/>
    <cellStyle name="Normal 11 6 2 3 2" xfId="35133" xr:uid="{00000000-0005-0000-0000-0000F3830000}"/>
    <cellStyle name="Normal 11 6 2 3 2 2" xfId="35134" xr:uid="{00000000-0005-0000-0000-0000F4830000}"/>
    <cellStyle name="Normal 11 6 2 3 3" xfId="35136" xr:uid="{00000000-0005-0000-0000-0000F5830000}"/>
    <cellStyle name="Normal 11 6 2 3_REKAP IBT" xfId="35137" xr:uid="{00000000-0005-0000-0000-0000F6830000}"/>
    <cellStyle name="Normal 11 6 2 4" xfId="35138" xr:uid="{00000000-0005-0000-0000-0000F7830000}"/>
    <cellStyle name="Normal 11 6 2 4 2" xfId="35139" xr:uid="{00000000-0005-0000-0000-0000F8830000}"/>
    <cellStyle name="Normal 11 6 2 5" xfId="35140" xr:uid="{00000000-0005-0000-0000-0000F9830000}"/>
    <cellStyle name="Normal 11 6 2 6" xfId="50586" xr:uid="{00000000-0005-0000-0000-0000FA830000}"/>
    <cellStyle name="Normal 11 6 2_REKAP IBT" xfId="35141" xr:uid="{00000000-0005-0000-0000-0000FB830000}"/>
    <cellStyle name="Normal 11 6 3" xfId="35142" xr:uid="{00000000-0005-0000-0000-0000FC830000}"/>
    <cellStyle name="Normal 11 6 3 2" xfId="35143" xr:uid="{00000000-0005-0000-0000-0000FD830000}"/>
    <cellStyle name="Normal 11 6 3 2 2" xfId="35144" xr:uid="{00000000-0005-0000-0000-0000FE830000}"/>
    <cellStyle name="Normal 11 6 3 2 2 2" xfId="35145" xr:uid="{00000000-0005-0000-0000-0000FF830000}"/>
    <cellStyle name="Normal 11 6 3 2 3" xfId="35146" xr:uid="{00000000-0005-0000-0000-000000840000}"/>
    <cellStyle name="Normal 11 6 3 2_REKAP IBT" xfId="35147" xr:uid="{00000000-0005-0000-0000-000001840000}"/>
    <cellStyle name="Normal 11 6 3 3" xfId="35148" xr:uid="{00000000-0005-0000-0000-000002840000}"/>
    <cellStyle name="Normal 11 6 3 3 2" xfId="35149" xr:uid="{00000000-0005-0000-0000-000003840000}"/>
    <cellStyle name="Normal 11 6 3 3 2 2" xfId="35150" xr:uid="{00000000-0005-0000-0000-000004840000}"/>
    <cellStyle name="Normal 11 6 3 3 3" xfId="35151" xr:uid="{00000000-0005-0000-0000-000005840000}"/>
    <cellStyle name="Normal 11 6 3 3_REKAP IBT" xfId="35152" xr:uid="{00000000-0005-0000-0000-000006840000}"/>
    <cellStyle name="Normal 11 6 3 4" xfId="35153" xr:uid="{00000000-0005-0000-0000-000007840000}"/>
    <cellStyle name="Normal 11 6 3 4 2" xfId="35154" xr:uid="{00000000-0005-0000-0000-000008840000}"/>
    <cellStyle name="Normal 11 6 3 5" xfId="35155" xr:uid="{00000000-0005-0000-0000-000009840000}"/>
    <cellStyle name="Normal 11 6 3 6" xfId="50801" xr:uid="{00000000-0005-0000-0000-00000A840000}"/>
    <cellStyle name="Normal 11 6 3_REKAP IBT" xfId="30809" xr:uid="{00000000-0005-0000-0000-00000B840000}"/>
    <cellStyle name="Normal 11 6 4" xfId="35156" xr:uid="{00000000-0005-0000-0000-00000C840000}"/>
    <cellStyle name="Normal 11 6 4 2" xfId="35157" xr:uid="{00000000-0005-0000-0000-00000D840000}"/>
    <cellStyle name="Normal 11 6 4 2 2" xfId="35158" xr:uid="{00000000-0005-0000-0000-00000E840000}"/>
    <cellStyle name="Normal 11 6 4 2 2 2" xfId="35159" xr:uid="{00000000-0005-0000-0000-00000F840000}"/>
    <cellStyle name="Normal 11 6 4 2 3" xfId="35160" xr:uid="{00000000-0005-0000-0000-000010840000}"/>
    <cellStyle name="Normal 11 6 4 2_REKAP IBT" xfId="35161" xr:uid="{00000000-0005-0000-0000-000011840000}"/>
    <cellStyle name="Normal 11 6 4 3" xfId="35162" xr:uid="{00000000-0005-0000-0000-000012840000}"/>
    <cellStyle name="Normal 11 6 4 3 2" xfId="35163" xr:uid="{00000000-0005-0000-0000-000013840000}"/>
    <cellStyle name="Normal 11 6 4 3 2 2" xfId="35164" xr:uid="{00000000-0005-0000-0000-000014840000}"/>
    <cellStyle name="Normal 11 6 4 3 3" xfId="35165" xr:uid="{00000000-0005-0000-0000-000015840000}"/>
    <cellStyle name="Normal 11 6 4 3_REKAP IBT" xfId="35166" xr:uid="{00000000-0005-0000-0000-000016840000}"/>
    <cellStyle name="Normal 11 6 4 4" xfId="35167" xr:uid="{00000000-0005-0000-0000-000017840000}"/>
    <cellStyle name="Normal 11 6 4 4 2" xfId="35168" xr:uid="{00000000-0005-0000-0000-000018840000}"/>
    <cellStyle name="Normal 11 6 4 5" xfId="35169" xr:uid="{00000000-0005-0000-0000-000019840000}"/>
    <cellStyle name="Normal 11 6 4_REKAP IBT" xfId="35170" xr:uid="{00000000-0005-0000-0000-00001A840000}"/>
    <cellStyle name="Normal 11 6 5" xfId="35171" xr:uid="{00000000-0005-0000-0000-00001B840000}"/>
    <cellStyle name="Normal 11 6 5 2" xfId="35172" xr:uid="{00000000-0005-0000-0000-00001C840000}"/>
    <cellStyle name="Normal 11 6 5 2 2" xfId="35173" xr:uid="{00000000-0005-0000-0000-00001D840000}"/>
    <cellStyle name="Normal 11 6 5 2 2 2" xfId="35174" xr:uid="{00000000-0005-0000-0000-00001E840000}"/>
    <cellStyle name="Normal 11 6 5 2 3" xfId="35175" xr:uid="{00000000-0005-0000-0000-00001F840000}"/>
    <cellStyle name="Normal 11 6 5 2_REKAP IBT" xfId="35177" xr:uid="{00000000-0005-0000-0000-000020840000}"/>
    <cellStyle name="Normal 11 6 5 3" xfId="35178" xr:uid="{00000000-0005-0000-0000-000021840000}"/>
    <cellStyle name="Normal 11 6 5 3 2" xfId="35179" xr:uid="{00000000-0005-0000-0000-000022840000}"/>
    <cellStyle name="Normal 11 6 5 3 2 2" xfId="35180" xr:uid="{00000000-0005-0000-0000-000023840000}"/>
    <cellStyle name="Normal 11 6 5 3 3" xfId="35181" xr:uid="{00000000-0005-0000-0000-000024840000}"/>
    <cellStyle name="Normal 11 6 5 3_REKAP IBT" xfId="35182" xr:uid="{00000000-0005-0000-0000-000025840000}"/>
    <cellStyle name="Normal 11 6 5 4" xfId="35183" xr:uid="{00000000-0005-0000-0000-000026840000}"/>
    <cellStyle name="Normal 11 6 5 4 2" xfId="35184" xr:uid="{00000000-0005-0000-0000-000027840000}"/>
    <cellStyle name="Normal 11 6 5 5" xfId="35185" xr:uid="{00000000-0005-0000-0000-000028840000}"/>
    <cellStyle name="Normal 11 6 5_REKAP IBT" xfId="35186" xr:uid="{00000000-0005-0000-0000-000029840000}"/>
    <cellStyle name="Normal 11 6 6" xfId="35187" xr:uid="{00000000-0005-0000-0000-00002A840000}"/>
    <cellStyle name="Normal 11 6 6 2" xfId="35188" xr:uid="{00000000-0005-0000-0000-00002B840000}"/>
    <cellStyle name="Normal 11 6 6 2 2" xfId="35189" xr:uid="{00000000-0005-0000-0000-00002C840000}"/>
    <cellStyle name="Normal 11 6 6 2 2 2" xfId="35190" xr:uid="{00000000-0005-0000-0000-00002D840000}"/>
    <cellStyle name="Normal 11 6 6 2 3" xfId="35191" xr:uid="{00000000-0005-0000-0000-00002E840000}"/>
    <cellStyle name="Normal 11 6 6 2_REKAP IBT" xfId="35192" xr:uid="{00000000-0005-0000-0000-00002F840000}"/>
    <cellStyle name="Normal 11 6 6 3" xfId="35193" xr:uid="{00000000-0005-0000-0000-000030840000}"/>
    <cellStyle name="Normal 11 6 6 3 2" xfId="35194" xr:uid="{00000000-0005-0000-0000-000031840000}"/>
    <cellStyle name="Normal 11 6 6 3 2 2" xfId="35195" xr:uid="{00000000-0005-0000-0000-000032840000}"/>
    <cellStyle name="Normal 11 6 6 3 3" xfId="35196" xr:uid="{00000000-0005-0000-0000-000033840000}"/>
    <cellStyle name="Normal 11 6 6 3_REKAP IBT" xfId="35197" xr:uid="{00000000-0005-0000-0000-000034840000}"/>
    <cellStyle name="Normal 11 6 6 4" xfId="35198" xr:uid="{00000000-0005-0000-0000-000035840000}"/>
    <cellStyle name="Normal 11 6 6 4 2" xfId="35199" xr:uid="{00000000-0005-0000-0000-000036840000}"/>
    <cellStyle name="Normal 11 6 6 5" xfId="35200" xr:uid="{00000000-0005-0000-0000-000037840000}"/>
    <cellStyle name="Normal 11 6 6_REKAP IBT" xfId="35201" xr:uid="{00000000-0005-0000-0000-000038840000}"/>
    <cellStyle name="Normal 11 6 7" xfId="35202" xr:uid="{00000000-0005-0000-0000-000039840000}"/>
    <cellStyle name="Normal 11 6 7 2" xfId="35203" xr:uid="{00000000-0005-0000-0000-00003A840000}"/>
    <cellStyle name="Normal 11 6 7 2 2" xfId="19335" xr:uid="{00000000-0005-0000-0000-00003B840000}"/>
    <cellStyle name="Normal 11 6 7 2 2 2" xfId="35204" xr:uid="{00000000-0005-0000-0000-00003C840000}"/>
    <cellStyle name="Normal 11 6 7 2 3" xfId="19343" xr:uid="{00000000-0005-0000-0000-00003D840000}"/>
    <cellStyle name="Normal 11 6 7 2_REKAP IBT" xfId="35205" xr:uid="{00000000-0005-0000-0000-00003E840000}"/>
    <cellStyle name="Normal 11 6 7 3" xfId="35206" xr:uid="{00000000-0005-0000-0000-00003F840000}"/>
    <cellStyle name="Normal 11 6 7 3 2" xfId="35207" xr:uid="{00000000-0005-0000-0000-000040840000}"/>
    <cellStyle name="Normal 11 6 7 3 2 2" xfId="35208" xr:uid="{00000000-0005-0000-0000-000041840000}"/>
    <cellStyle name="Normal 11 6 7 3 3" xfId="35209" xr:uid="{00000000-0005-0000-0000-000042840000}"/>
    <cellStyle name="Normal 11 6 7 3_REKAP IBT" xfId="35210" xr:uid="{00000000-0005-0000-0000-000043840000}"/>
    <cellStyle name="Normal 11 6 7 4" xfId="35211" xr:uid="{00000000-0005-0000-0000-000044840000}"/>
    <cellStyle name="Normal 11 6 7 4 2" xfId="35212" xr:uid="{00000000-0005-0000-0000-000045840000}"/>
    <cellStyle name="Normal 11 6 7 5" xfId="35213" xr:uid="{00000000-0005-0000-0000-000046840000}"/>
    <cellStyle name="Normal 11 6 7_REKAP IBT" xfId="35214" xr:uid="{00000000-0005-0000-0000-000047840000}"/>
    <cellStyle name="Normal 11 6 8" xfId="35215" xr:uid="{00000000-0005-0000-0000-000048840000}"/>
    <cellStyle name="Normal 11 6 8 2" xfId="35216" xr:uid="{00000000-0005-0000-0000-000049840000}"/>
    <cellStyle name="Normal 11 6 8 2 2" xfId="22455" xr:uid="{00000000-0005-0000-0000-00004A840000}"/>
    <cellStyle name="Normal 11 6 8 2 2 2" xfId="35217" xr:uid="{00000000-0005-0000-0000-00004B840000}"/>
    <cellStyle name="Normal 11 6 8 2 3" xfId="35218" xr:uid="{00000000-0005-0000-0000-00004C840000}"/>
    <cellStyle name="Normal 11 6 8 2_REKAP IBT" xfId="35219" xr:uid="{00000000-0005-0000-0000-00004D840000}"/>
    <cellStyle name="Normal 11 6 8 3" xfId="35220" xr:uid="{00000000-0005-0000-0000-00004E840000}"/>
    <cellStyle name="Normal 11 6 8 3 2" xfId="22467" xr:uid="{00000000-0005-0000-0000-00004F840000}"/>
    <cellStyle name="Normal 11 6 8 3 2 2" xfId="35221" xr:uid="{00000000-0005-0000-0000-000050840000}"/>
    <cellStyle name="Normal 11 6 8 3 3" xfId="35222" xr:uid="{00000000-0005-0000-0000-000051840000}"/>
    <cellStyle name="Normal 11 6 8 3_REKAP IBT" xfId="35223" xr:uid="{00000000-0005-0000-0000-000052840000}"/>
    <cellStyle name="Normal 11 6 8 4" xfId="35224" xr:uid="{00000000-0005-0000-0000-000053840000}"/>
    <cellStyle name="Normal 11 6 8 4 2" xfId="22474" xr:uid="{00000000-0005-0000-0000-000054840000}"/>
    <cellStyle name="Normal 11 6 8 5" xfId="35225" xr:uid="{00000000-0005-0000-0000-000055840000}"/>
    <cellStyle name="Normal 11 6 8_REKAP IBT" xfId="35226" xr:uid="{00000000-0005-0000-0000-000056840000}"/>
    <cellStyle name="Normal 11 6 9" xfId="35227" xr:uid="{00000000-0005-0000-0000-000057840000}"/>
    <cellStyle name="Normal 11 6 9 2" xfId="35228" xr:uid="{00000000-0005-0000-0000-000058840000}"/>
    <cellStyle name="Normal 11 6 9 2 2" xfId="35229" xr:uid="{00000000-0005-0000-0000-000059840000}"/>
    <cellStyle name="Normal 11 6 9 2 2 2" xfId="35230" xr:uid="{00000000-0005-0000-0000-00005A840000}"/>
    <cellStyle name="Normal 11 6 9 2 3" xfId="35231" xr:uid="{00000000-0005-0000-0000-00005B840000}"/>
    <cellStyle name="Normal 11 6 9 2_REKAP IBT" xfId="35232" xr:uid="{00000000-0005-0000-0000-00005C840000}"/>
    <cellStyle name="Normal 11 6 9 3" xfId="35233" xr:uid="{00000000-0005-0000-0000-00005D840000}"/>
    <cellStyle name="Normal 11 6 9 3 2" xfId="35234" xr:uid="{00000000-0005-0000-0000-00005E840000}"/>
    <cellStyle name="Normal 11 6 9 3 2 2" xfId="35235" xr:uid="{00000000-0005-0000-0000-00005F840000}"/>
    <cellStyle name="Normal 11 6 9 3 3" xfId="35236" xr:uid="{00000000-0005-0000-0000-000060840000}"/>
    <cellStyle name="Normal 11 6 9 3_REKAP IBT" xfId="35237" xr:uid="{00000000-0005-0000-0000-000061840000}"/>
    <cellStyle name="Normal 11 6 9 4" xfId="35238" xr:uid="{00000000-0005-0000-0000-000062840000}"/>
    <cellStyle name="Normal 11 6 9 4 2" xfId="35239" xr:uid="{00000000-0005-0000-0000-000063840000}"/>
    <cellStyle name="Normal 11 6 9 5" xfId="35240" xr:uid="{00000000-0005-0000-0000-000064840000}"/>
    <cellStyle name="Normal 11 6 9_REKAP IBT" xfId="35241" xr:uid="{00000000-0005-0000-0000-000065840000}"/>
    <cellStyle name="Normal 11 6_REKAP IBT" xfId="35242" xr:uid="{00000000-0005-0000-0000-000066840000}"/>
    <cellStyle name="Normal 11 60" xfId="35075" xr:uid="{00000000-0005-0000-0000-000067840000}"/>
    <cellStyle name="Normal 11 61" xfId="35077" xr:uid="{00000000-0005-0000-0000-000068840000}"/>
    <cellStyle name="Normal 11 62" xfId="35079" xr:uid="{00000000-0005-0000-0000-000069840000}"/>
    <cellStyle name="Normal 11 63" xfId="35081" xr:uid="{00000000-0005-0000-0000-00006A840000}"/>
    <cellStyle name="Normal 11 64" xfId="35083" xr:uid="{00000000-0005-0000-0000-00006B840000}"/>
    <cellStyle name="Normal 11 65" xfId="35244" xr:uid="{00000000-0005-0000-0000-00006C840000}"/>
    <cellStyle name="Normal 11 66" xfId="35246" xr:uid="{00000000-0005-0000-0000-00006D840000}"/>
    <cellStyle name="Normal 11 67" xfId="35248" xr:uid="{00000000-0005-0000-0000-00006E840000}"/>
    <cellStyle name="Normal 11 68" xfId="35249" xr:uid="{00000000-0005-0000-0000-00006F840000}"/>
    <cellStyle name="Normal 11 69" xfId="35250" xr:uid="{00000000-0005-0000-0000-000070840000}"/>
    <cellStyle name="Normal 11 7" xfId="35251" xr:uid="{00000000-0005-0000-0000-000071840000}"/>
    <cellStyle name="Normal 11 7 10" xfId="35252" xr:uid="{00000000-0005-0000-0000-000072840000}"/>
    <cellStyle name="Normal 11 7 10 2" xfId="35253" xr:uid="{00000000-0005-0000-0000-000073840000}"/>
    <cellStyle name="Normal 11 7 10 2 2" xfId="35254" xr:uid="{00000000-0005-0000-0000-000074840000}"/>
    <cellStyle name="Normal 11 7 10 2 2 2" xfId="25624" xr:uid="{00000000-0005-0000-0000-000075840000}"/>
    <cellStyle name="Normal 11 7 10 2 3" xfId="35255" xr:uid="{00000000-0005-0000-0000-000076840000}"/>
    <cellStyle name="Normal 11 7 10 2_REKAP IBT" xfId="35256" xr:uid="{00000000-0005-0000-0000-000077840000}"/>
    <cellStyle name="Normal 11 7 10 3" xfId="35257" xr:uid="{00000000-0005-0000-0000-000078840000}"/>
    <cellStyle name="Normal 11 7 10 3 2" xfId="35258" xr:uid="{00000000-0005-0000-0000-000079840000}"/>
    <cellStyle name="Normal 11 7 10 3 2 2" xfId="25868" xr:uid="{00000000-0005-0000-0000-00007A840000}"/>
    <cellStyle name="Normal 11 7 10 3 3" xfId="35259" xr:uid="{00000000-0005-0000-0000-00007B840000}"/>
    <cellStyle name="Normal 11 7 10 3_REKAP IBT" xfId="35260" xr:uid="{00000000-0005-0000-0000-00007C840000}"/>
    <cellStyle name="Normal 11 7 10 4" xfId="35261" xr:uid="{00000000-0005-0000-0000-00007D840000}"/>
    <cellStyle name="Normal 11 7 10 4 2" xfId="35262" xr:uid="{00000000-0005-0000-0000-00007E840000}"/>
    <cellStyle name="Normal 11 7 10 5" xfId="35263" xr:uid="{00000000-0005-0000-0000-00007F840000}"/>
    <cellStyle name="Normal 11 7 10_REKAP IBT" xfId="35264" xr:uid="{00000000-0005-0000-0000-000080840000}"/>
    <cellStyle name="Normal 11 7 11" xfId="35265" xr:uid="{00000000-0005-0000-0000-000081840000}"/>
    <cellStyle name="Normal 11 7 11 2" xfId="35266" xr:uid="{00000000-0005-0000-0000-000082840000}"/>
    <cellStyle name="Normal 11 7 11 2 2" xfId="35267" xr:uid="{00000000-0005-0000-0000-000083840000}"/>
    <cellStyle name="Normal 11 7 11 2 2 2" xfId="35268" xr:uid="{00000000-0005-0000-0000-000084840000}"/>
    <cellStyle name="Normal 11 7 11 2 3" xfId="35269" xr:uid="{00000000-0005-0000-0000-000085840000}"/>
    <cellStyle name="Normal 11 7 11 2_REKAP IBT" xfId="35270" xr:uid="{00000000-0005-0000-0000-000086840000}"/>
    <cellStyle name="Normal 11 7 11 3" xfId="35271" xr:uid="{00000000-0005-0000-0000-000087840000}"/>
    <cellStyle name="Normal 11 7 11 3 2" xfId="35272" xr:uid="{00000000-0005-0000-0000-000088840000}"/>
    <cellStyle name="Normal 11 7 11 3 2 2" xfId="35273" xr:uid="{00000000-0005-0000-0000-000089840000}"/>
    <cellStyle name="Normal 11 7 11 3 3" xfId="35274" xr:uid="{00000000-0005-0000-0000-00008A840000}"/>
    <cellStyle name="Normal 11 7 11 3_REKAP IBT" xfId="35275" xr:uid="{00000000-0005-0000-0000-00008B840000}"/>
    <cellStyle name="Normal 11 7 11 4" xfId="35276" xr:uid="{00000000-0005-0000-0000-00008C840000}"/>
    <cellStyle name="Normal 11 7 11 4 2" xfId="35277" xr:uid="{00000000-0005-0000-0000-00008D840000}"/>
    <cellStyle name="Normal 11 7 11 5" xfId="35278" xr:uid="{00000000-0005-0000-0000-00008E840000}"/>
    <cellStyle name="Normal 11 7 11_REKAP IBT" xfId="35279" xr:uid="{00000000-0005-0000-0000-00008F840000}"/>
    <cellStyle name="Normal 11 7 12" xfId="35280" xr:uid="{00000000-0005-0000-0000-000090840000}"/>
    <cellStyle name="Normal 11 7 12 2" xfId="35281" xr:uid="{00000000-0005-0000-0000-000091840000}"/>
    <cellStyle name="Normal 11 7 12 2 2" xfId="35282" xr:uid="{00000000-0005-0000-0000-000092840000}"/>
    <cellStyle name="Normal 11 7 12 3" xfId="35283" xr:uid="{00000000-0005-0000-0000-000093840000}"/>
    <cellStyle name="Normal 11 7 12_REKAP IBT" xfId="35284" xr:uid="{00000000-0005-0000-0000-000094840000}"/>
    <cellStyle name="Normal 11 7 13" xfId="35285" xr:uid="{00000000-0005-0000-0000-000095840000}"/>
    <cellStyle name="Normal 11 7 13 2" xfId="35286" xr:uid="{00000000-0005-0000-0000-000096840000}"/>
    <cellStyle name="Normal 11 7 13 2 2" xfId="35287" xr:uid="{00000000-0005-0000-0000-000097840000}"/>
    <cellStyle name="Normal 11 7 13 3" xfId="35288" xr:uid="{00000000-0005-0000-0000-000098840000}"/>
    <cellStyle name="Normal 11 7 13_REKAP IBT" xfId="35289" xr:uid="{00000000-0005-0000-0000-000099840000}"/>
    <cellStyle name="Normal 11 7 14" xfId="35290" xr:uid="{00000000-0005-0000-0000-00009A840000}"/>
    <cellStyle name="Normal 11 7 14 2" xfId="35291" xr:uid="{00000000-0005-0000-0000-00009B840000}"/>
    <cellStyle name="Normal 11 7 15" xfId="35292" xr:uid="{00000000-0005-0000-0000-00009C840000}"/>
    <cellStyle name="Normal 11 7 16" xfId="50379" xr:uid="{00000000-0005-0000-0000-00009D840000}"/>
    <cellStyle name="Normal 11 7 2" xfId="2904" xr:uid="{00000000-0005-0000-0000-00009E840000}"/>
    <cellStyle name="Normal 11 7 2 2" xfId="18984" xr:uid="{00000000-0005-0000-0000-00009F840000}"/>
    <cellStyle name="Normal 11 7 2 2 2" xfId="20949" xr:uid="{00000000-0005-0000-0000-0000A0840000}"/>
    <cellStyle name="Normal 11 7 2 2 2 2" xfId="35295" xr:uid="{00000000-0005-0000-0000-0000A1840000}"/>
    <cellStyle name="Normal 11 7 2 2 3" xfId="20956" xr:uid="{00000000-0005-0000-0000-0000A2840000}"/>
    <cellStyle name="Normal 11 7 2 2_REKAP IBT" xfId="35296" xr:uid="{00000000-0005-0000-0000-0000A3840000}"/>
    <cellStyle name="Normal 11 7 2 3" xfId="35297" xr:uid="{00000000-0005-0000-0000-0000A4840000}"/>
    <cellStyle name="Normal 11 7 2 3 2" xfId="35298" xr:uid="{00000000-0005-0000-0000-0000A5840000}"/>
    <cellStyle name="Normal 11 7 2 3 2 2" xfId="35299" xr:uid="{00000000-0005-0000-0000-0000A6840000}"/>
    <cellStyle name="Normal 11 7 2 3 3" xfId="35300" xr:uid="{00000000-0005-0000-0000-0000A7840000}"/>
    <cellStyle name="Normal 11 7 2 3_REKAP IBT" xfId="35301" xr:uid="{00000000-0005-0000-0000-0000A8840000}"/>
    <cellStyle name="Normal 11 7 2 4" xfId="35302" xr:uid="{00000000-0005-0000-0000-0000A9840000}"/>
    <cellStyle name="Normal 11 7 2 4 2" xfId="35303" xr:uid="{00000000-0005-0000-0000-0000AA840000}"/>
    <cellStyle name="Normal 11 7 2 5" xfId="35304" xr:uid="{00000000-0005-0000-0000-0000AB840000}"/>
    <cellStyle name="Normal 11 7 2_REKAP IBT" xfId="35305" xr:uid="{00000000-0005-0000-0000-0000AC840000}"/>
    <cellStyle name="Normal 11 7 3" xfId="35306" xr:uid="{00000000-0005-0000-0000-0000AD840000}"/>
    <cellStyle name="Normal 11 7 3 2" xfId="35307" xr:uid="{00000000-0005-0000-0000-0000AE840000}"/>
    <cellStyle name="Normal 11 7 3 2 2" xfId="35308" xr:uid="{00000000-0005-0000-0000-0000AF840000}"/>
    <cellStyle name="Normal 11 7 3 2 2 2" xfId="35309" xr:uid="{00000000-0005-0000-0000-0000B0840000}"/>
    <cellStyle name="Normal 11 7 3 2 3" xfId="35310" xr:uid="{00000000-0005-0000-0000-0000B1840000}"/>
    <cellStyle name="Normal 11 7 3 2_REKAP IBT" xfId="1376" xr:uid="{00000000-0005-0000-0000-0000B2840000}"/>
    <cellStyle name="Normal 11 7 3 3" xfId="35311" xr:uid="{00000000-0005-0000-0000-0000B3840000}"/>
    <cellStyle name="Normal 11 7 3 3 2" xfId="35312" xr:uid="{00000000-0005-0000-0000-0000B4840000}"/>
    <cellStyle name="Normal 11 7 3 3 2 2" xfId="35313" xr:uid="{00000000-0005-0000-0000-0000B5840000}"/>
    <cellStyle name="Normal 11 7 3 3 3" xfId="35314" xr:uid="{00000000-0005-0000-0000-0000B6840000}"/>
    <cellStyle name="Normal 11 7 3 3_REKAP IBT" xfId="35315" xr:uid="{00000000-0005-0000-0000-0000B7840000}"/>
    <cellStyle name="Normal 11 7 3 4" xfId="35316" xr:uid="{00000000-0005-0000-0000-0000B8840000}"/>
    <cellStyle name="Normal 11 7 3 4 2" xfId="35317" xr:uid="{00000000-0005-0000-0000-0000B9840000}"/>
    <cellStyle name="Normal 11 7 3 5" xfId="35318" xr:uid="{00000000-0005-0000-0000-0000BA840000}"/>
    <cellStyle name="Normal 11 7 3_REKAP IBT" xfId="35319" xr:uid="{00000000-0005-0000-0000-0000BB840000}"/>
    <cellStyle name="Normal 11 7 4" xfId="35320" xr:uid="{00000000-0005-0000-0000-0000BC840000}"/>
    <cellStyle name="Normal 11 7 4 2" xfId="35321" xr:uid="{00000000-0005-0000-0000-0000BD840000}"/>
    <cellStyle name="Normal 11 7 4 2 2" xfId="35322" xr:uid="{00000000-0005-0000-0000-0000BE840000}"/>
    <cellStyle name="Normal 11 7 4 2 2 2" xfId="31890" xr:uid="{00000000-0005-0000-0000-0000BF840000}"/>
    <cellStyle name="Normal 11 7 4 2 3" xfId="35323" xr:uid="{00000000-0005-0000-0000-0000C0840000}"/>
    <cellStyle name="Normal 11 7 4 2_REKAP IBT" xfId="35324" xr:uid="{00000000-0005-0000-0000-0000C1840000}"/>
    <cellStyle name="Normal 11 7 4 3" xfId="35325" xr:uid="{00000000-0005-0000-0000-0000C2840000}"/>
    <cellStyle name="Normal 11 7 4 3 2" xfId="35326" xr:uid="{00000000-0005-0000-0000-0000C3840000}"/>
    <cellStyle name="Normal 11 7 4 3 2 2" xfId="35327" xr:uid="{00000000-0005-0000-0000-0000C4840000}"/>
    <cellStyle name="Normal 11 7 4 3 3" xfId="35328" xr:uid="{00000000-0005-0000-0000-0000C5840000}"/>
    <cellStyle name="Normal 11 7 4 3_REKAP IBT" xfId="35329" xr:uid="{00000000-0005-0000-0000-0000C6840000}"/>
    <cellStyle name="Normal 11 7 4 4" xfId="35330" xr:uid="{00000000-0005-0000-0000-0000C7840000}"/>
    <cellStyle name="Normal 11 7 4 4 2" xfId="35331" xr:uid="{00000000-0005-0000-0000-0000C8840000}"/>
    <cellStyle name="Normal 11 7 4 5" xfId="35332" xr:uid="{00000000-0005-0000-0000-0000C9840000}"/>
    <cellStyle name="Normal 11 7 4_REKAP IBT" xfId="35333" xr:uid="{00000000-0005-0000-0000-0000CA840000}"/>
    <cellStyle name="Normal 11 7 5" xfId="35334" xr:uid="{00000000-0005-0000-0000-0000CB840000}"/>
    <cellStyle name="Normal 11 7 5 2" xfId="35335" xr:uid="{00000000-0005-0000-0000-0000CC840000}"/>
    <cellStyle name="Normal 11 7 5 2 2" xfId="35336" xr:uid="{00000000-0005-0000-0000-0000CD840000}"/>
    <cellStyle name="Normal 11 7 5 2 2 2" xfId="35337" xr:uid="{00000000-0005-0000-0000-0000CE840000}"/>
    <cellStyle name="Normal 11 7 5 2 3" xfId="35338" xr:uid="{00000000-0005-0000-0000-0000CF840000}"/>
    <cellStyle name="Normal 11 7 5 2_REKAP IBT" xfId="35339" xr:uid="{00000000-0005-0000-0000-0000D0840000}"/>
    <cellStyle name="Normal 11 7 5 3" xfId="35340" xr:uid="{00000000-0005-0000-0000-0000D1840000}"/>
    <cellStyle name="Normal 11 7 5 3 2" xfId="35341" xr:uid="{00000000-0005-0000-0000-0000D2840000}"/>
    <cellStyle name="Normal 11 7 5 3 2 2" xfId="35343" xr:uid="{00000000-0005-0000-0000-0000D3840000}"/>
    <cellStyle name="Normal 11 7 5 3 3" xfId="35344" xr:uid="{00000000-0005-0000-0000-0000D4840000}"/>
    <cellStyle name="Normal 11 7 5 3_REKAP IBT" xfId="35345" xr:uid="{00000000-0005-0000-0000-0000D5840000}"/>
    <cellStyle name="Normal 11 7 5 4" xfId="35346" xr:uid="{00000000-0005-0000-0000-0000D6840000}"/>
    <cellStyle name="Normal 11 7 5 4 2" xfId="35347" xr:uid="{00000000-0005-0000-0000-0000D7840000}"/>
    <cellStyle name="Normal 11 7 5 5" xfId="35348" xr:uid="{00000000-0005-0000-0000-0000D8840000}"/>
    <cellStyle name="Normal 11 7 5_REKAP IBT" xfId="35349" xr:uid="{00000000-0005-0000-0000-0000D9840000}"/>
    <cellStyle name="Normal 11 7 6" xfId="35350" xr:uid="{00000000-0005-0000-0000-0000DA840000}"/>
    <cellStyle name="Normal 11 7 6 2" xfId="35351" xr:uid="{00000000-0005-0000-0000-0000DB840000}"/>
    <cellStyle name="Normal 11 7 6 2 2" xfId="35352" xr:uid="{00000000-0005-0000-0000-0000DC840000}"/>
    <cellStyle name="Normal 11 7 6 2 2 2" xfId="35353" xr:uid="{00000000-0005-0000-0000-0000DD840000}"/>
    <cellStyle name="Normal 11 7 6 2 3" xfId="35354" xr:uid="{00000000-0005-0000-0000-0000DE840000}"/>
    <cellStyle name="Normal 11 7 6 2_REKAP IBT" xfId="35356" xr:uid="{00000000-0005-0000-0000-0000DF840000}"/>
    <cellStyle name="Normal 11 7 6 3" xfId="35357" xr:uid="{00000000-0005-0000-0000-0000E0840000}"/>
    <cellStyle name="Normal 11 7 6 3 2" xfId="35358" xr:uid="{00000000-0005-0000-0000-0000E1840000}"/>
    <cellStyle name="Normal 11 7 6 3 2 2" xfId="35359" xr:uid="{00000000-0005-0000-0000-0000E2840000}"/>
    <cellStyle name="Normal 11 7 6 3 3" xfId="35360" xr:uid="{00000000-0005-0000-0000-0000E3840000}"/>
    <cellStyle name="Normal 11 7 6 3_REKAP IBT" xfId="35361" xr:uid="{00000000-0005-0000-0000-0000E4840000}"/>
    <cellStyle name="Normal 11 7 6 4" xfId="35362" xr:uid="{00000000-0005-0000-0000-0000E5840000}"/>
    <cellStyle name="Normal 11 7 6 4 2" xfId="35363" xr:uid="{00000000-0005-0000-0000-0000E6840000}"/>
    <cellStyle name="Normal 11 7 6 5" xfId="35364" xr:uid="{00000000-0005-0000-0000-0000E7840000}"/>
    <cellStyle name="Normal 11 7 6_REKAP IBT" xfId="13814" xr:uid="{00000000-0005-0000-0000-0000E8840000}"/>
    <cellStyle name="Normal 11 7 7" xfId="35365" xr:uid="{00000000-0005-0000-0000-0000E9840000}"/>
    <cellStyle name="Normal 11 7 7 2" xfId="35366" xr:uid="{00000000-0005-0000-0000-0000EA840000}"/>
    <cellStyle name="Normal 11 7 7 2 2" xfId="35367" xr:uid="{00000000-0005-0000-0000-0000EB840000}"/>
    <cellStyle name="Normal 11 7 7 2 2 2" xfId="35368" xr:uid="{00000000-0005-0000-0000-0000EC840000}"/>
    <cellStyle name="Normal 11 7 7 2 3" xfId="35369" xr:uid="{00000000-0005-0000-0000-0000ED840000}"/>
    <cellStyle name="Normal 11 7 7 2_REKAP IBT" xfId="35370" xr:uid="{00000000-0005-0000-0000-0000EE840000}"/>
    <cellStyle name="Normal 11 7 7 3" xfId="35372" xr:uid="{00000000-0005-0000-0000-0000EF840000}"/>
    <cellStyle name="Normal 11 7 7 3 2" xfId="35373" xr:uid="{00000000-0005-0000-0000-0000F0840000}"/>
    <cellStyle name="Normal 11 7 7 3 2 2" xfId="35374" xr:uid="{00000000-0005-0000-0000-0000F1840000}"/>
    <cellStyle name="Normal 11 7 7 3 3" xfId="35375" xr:uid="{00000000-0005-0000-0000-0000F2840000}"/>
    <cellStyle name="Normal 11 7 7 3_REKAP IBT" xfId="35376" xr:uid="{00000000-0005-0000-0000-0000F3840000}"/>
    <cellStyle name="Normal 11 7 7 4" xfId="35377" xr:uid="{00000000-0005-0000-0000-0000F4840000}"/>
    <cellStyle name="Normal 11 7 7 4 2" xfId="35378" xr:uid="{00000000-0005-0000-0000-0000F5840000}"/>
    <cellStyle name="Normal 11 7 7 5" xfId="35379" xr:uid="{00000000-0005-0000-0000-0000F6840000}"/>
    <cellStyle name="Normal 11 7 7_REKAP IBT" xfId="35380" xr:uid="{00000000-0005-0000-0000-0000F7840000}"/>
    <cellStyle name="Normal 11 7 8" xfId="35381" xr:uid="{00000000-0005-0000-0000-0000F8840000}"/>
    <cellStyle name="Normal 11 7 8 2" xfId="35382" xr:uid="{00000000-0005-0000-0000-0000F9840000}"/>
    <cellStyle name="Normal 11 7 8 2 2" xfId="35383" xr:uid="{00000000-0005-0000-0000-0000FA840000}"/>
    <cellStyle name="Normal 11 7 8 2 2 2" xfId="35384" xr:uid="{00000000-0005-0000-0000-0000FB840000}"/>
    <cellStyle name="Normal 11 7 8 2 3" xfId="35385" xr:uid="{00000000-0005-0000-0000-0000FC840000}"/>
    <cellStyle name="Normal 11 7 8 2_REKAP IBT" xfId="35386" xr:uid="{00000000-0005-0000-0000-0000FD840000}"/>
    <cellStyle name="Normal 11 7 8 3" xfId="35387" xr:uid="{00000000-0005-0000-0000-0000FE840000}"/>
    <cellStyle name="Normal 11 7 8 3 2" xfId="35388" xr:uid="{00000000-0005-0000-0000-0000FF840000}"/>
    <cellStyle name="Normal 11 7 8 3 2 2" xfId="6937" xr:uid="{00000000-0005-0000-0000-000000850000}"/>
    <cellStyle name="Normal 11 7 8 3 3" xfId="35389" xr:uid="{00000000-0005-0000-0000-000001850000}"/>
    <cellStyle name="Normal 11 7 8 3_REKAP IBT" xfId="35390" xr:uid="{00000000-0005-0000-0000-000002850000}"/>
    <cellStyle name="Normal 11 7 8 4" xfId="35391" xr:uid="{00000000-0005-0000-0000-000003850000}"/>
    <cellStyle name="Normal 11 7 8 4 2" xfId="35392" xr:uid="{00000000-0005-0000-0000-000004850000}"/>
    <cellStyle name="Normal 11 7 8 5" xfId="35393" xr:uid="{00000000-0005-0000-0000-000005850000}"/>
    <cellStyle name="Normal 11 7 8_REKAP IBT" xfId="35395" xr:uid="{00000000-0005-0000-0000-000006850000}"/>
    <cellStyle name="Normal 11 7 9" xfId="35396" xr:uid="{00000000-0005-0000-0000-000007850000}"/>
    <cellStyle name="Normal 11 7 9 2" xfId="35397" xr:uid="{00000000-0005-0000-0000-000008850000}"/>
    <cellStyle name="Normal 11 7 9 2 2" xfId="35398" xr:uid="{00000000-0005-0000-0000-000009850000}"/>
    <cellStyle name="Normal 11 7 9 2 2 2" xfId="35399" xr:uid="{00000000-0005-0000-0000-00000A850000}"/>
    <cellStyle name="Normal 11 7 9 2 3" xfId="35400" xr:uid="{00000000-0005-0000-0000-00000B850000}"/>
    <cellStyle name="Normal 11 7 9 2_REKAP IBT" xfId="35401" xr:uid="{00000000-0005-0000-0000-00000C850000}"/>
    <cellStyle name="Normal 11 7 9 3" xfId="35402" xr:uid="{00000000-0005-0000-0000-00000D850000}"/>
    <cellStyle name="Normal 11 7 9 3 2" xfId="35403" xr:uid="{00000000-0005-0000-0000-00000E850000}"/>
    <cellStyle name="Normal 11 7 9 3 2 2" xfId="35404" xr:uid="{00000000-0005-0000-0000-00000F850000}"/>
    <cellStyle name="Normal 11 7 9 3 3" xfId="35405" xr:uid="{00000000-0005-0000-0000-000010850000}"/>
    <cellStyle name="Normal 11 7 9 3_REKAP IBT" xfId="35406" xr:uid="{00000000-0005-0000-0000-000011850000}"/>
    <cellStyle name="Normal 11 7 9 4" xfId="35407" xr:uid="{00000000-0005-0000-0000-000012850000}"/>
    <cellStyle name="Normal 11 7 9 4 2" xfId="35408" xr:uid="{00000000-0005-0000-0000-000013850000}"/>
    <cellStyle name="Normal 11 7 9 5" xfId="35409" xr:uid="{00000000-0005-0000-0000-000014850000}"/>
    <cellStyle name="Normal 11 7 9_REKAP IBT" xfId="35410" xr:uid="{00000000-0005-0000-0000-000015850000}"/>
    <cellStyle name="Normal 11 7_REKAP IBT" xfId="35411" xr:uid="{00000000-0005-0000-0000-000016850000}"/>
    <cellStyle name="Normal 11 70" xfId="35243" xr:uid="{00000000-0005-0000-0000-000017850000}"/>
    <cellStyle name="Normal 11 71" xfId="35245" xr:uid="{00000000-0005-0000-0000-000018850000}"/>
    <cellStyle name="Normal 11 72" xfId="35247" xr:uid="{00000000-0005-0000-0000-000019850000}"/>
    <cellStyle name="Normal 11 73" xfId="49948" xr:uid="{00000000-0005-0000-0000-00001A850000}"/>
    <cellStyle name="Normal 11 8" xfId="35412" xr:uid="{00000000-0005-0000-0000-00001B850000}"/>
    <cellStyle name="Normal 11 8 10" xfId="7513" xr:uid="{00000000-0005-0000-0000-00001C850000}"/>
    <cellStyle name="Normal 11 8 10 2" xfId="35413" xr:uid="{00000000-0005-0000-0000-00001D850000}"/>
    <cellStyle name="Normal 11 8 10 2 2" xfId="35414" xr:uid="{00000000-0005-0000-0000-00001E850000}"/>
    <cellStyle name="Normal 11 8 10 2 2 2" xfId="35415" xr:uid="{00000000-0005-0000-0000-00001F850000}"/>
    <cellStyle name="Normal 11 8 10 2 3" xfId="35416" xr:uid="{00000000-0005-0000-0000-000020850000}"/>
    <cellStyle name="Normal 11 8 10 2_REKAP IBT" xfId="35417" xr:uid="{00000000-0005-0000-0000-000021850000}"/>
    <cellStyle name="Normal 11 8 10 3" xfId="35418" xr:uid="{00000000-0005-0000-0000-000022850000}"/>
    <cellStyle name="Normal 11 8 10 3 2" xfId="35419" xr:uid="{00000000-0005-0000-0000-000023850000}"/>
    <cellStyle name="Normal 11 8 10 3 2 2" xfId="35420" xr:uid="{00000000-0005-0000-0000-000024850000}"/>
    <cellStyle name="Normal 11 8 10 3 3" xfId="35106" xr:uid="{00000000-0005-0000-0000-000025850000}"/>
    <cellStyle name="Normal 11 8 10 3_REKAP IBT" xfId="35421" xr:uid="{00000000-0005-0000-0000-000026850000}"/>
    <cellStyle name="Normal 11 8 10 4" xfId="35422" xr:uid="{00000000-0005-0000-0000-000027850000}"/>
    <cellStyle name="Normal 11 8 10 4 2" xfId="35423" xr:uid="{00000000-0005-0000-0000-000028850000}"/>
    <cellStyle name="Normal 11 8 10 5" xfId="35424" xr:uid="{00000000-0005-0000-0000-000029850000}"/>
    <cellStyle name="Normal 11 8 10_REKAP IBT" xfId="35426" xr:uid="{00000000-0005-0000-0000-00002A850000}"/>
    <cellStyle name="Normal 11 8 11" xfId="35427" xr:uid="{00000000-0005-0000-0000-00002B850000}"/>
    <cellStyle name="Normal 11 8 11 2" xfId="35428" xr:uid="{00000000-0005-0000-0000-00002C850000}"/>
    <cellStyle name="Normal 11 8 11 2 2" xfId="17398" xr:uid="{00000000-0005-0000-0000-00002D850000}"/>
    <cellStyle name="Normal 11 8 11 2 2 2" xfId="17401" xr:uid="{00000000-0005-0000-0000-00002E850000}"/>
    <cellStyle name="Normal 11 8 11 2 3" xfId="17447" xr:uid="{00000000-0005-0000-0000-00002F850000}"/>
    <cellStyle name="Normal 11 8 11 2_REKAP IBT" xfId="35429" xr:uid="{00000000-0005-0000-0000-000030850000}"/>
    <cellStyle name="Normal 11 8 11 3" xfId="35430" xr:uid="{00000000-0005-0000-0000-000031850000}"/>
    <cellStyle name="Normal 11 8 11 3 2" xfId="17767" xr:uid="{00000000-0005-0000-0000-000032850000}"/>
    <cellStyle name="Normal 11 8 11 3 2 2" xfId="17769" xr:uid="{00000000-0005-0000-0000-000033850000}"/>
    <cellStyle name="Normal 11 8 11 3 3" xfId="17798" xr:uid="{00000000-0005-0000-0000-000034850000}"/>
    <cellStyle name="Normal 11 8 11 3_REKAP IBT" xfId="35431" xr:uid="{00000000-0005-0000-0000-000035850000}"/>
    <cellStyle name="Normal 11 8 11 4" xfId="35432" xr:uid="{00000000-0005-0000-0000-000036850000}"/>
    <cellStyle name="Normal 11 8 11 4 2" xfId="18049" xr:uid="{00000000-0005-0000-0000-000037850000}"/>
    <cellStyle name="Normal 11 8 11 5" xfId="35433" xr:uid="{00000000-0005-0000-0000-000038850000}"/>
    <cellStyle name="Normal 11 8 11_REKAP IBT" xfId="35434" xr:uid="{00000000-0005-0000-0000-000039850000}"/>
    <cellStyle name="Normal 11 8 12" xfId="35435" xr:uid="{00000000-0005-0000-0000-00003A850000}"/>
    <cellStyle name="Normal 11 8 12 2" xfId="35437" xr:uid="{00000000-0005-0000-0000-00003B850000}"/>
    <cellStyle name="Normal 11 8 12 2 2" xfId="35438" xr:uid="{00000000-0005-0000-0000-00003C850000}"/>
    <cellStyle name="Normal 11 8 12 3" xfId="35439" xr:uid="{00000000-0005-0000-0000-00003D850000}"/>
    <cellStyle name="Normal 11 8 12_REKAP IBT" xfId="28348" xr:uid="{00000000-0005-0000-0000-00003E850000}"/>
    <cellStyle name="Normal 11 8 13" xfId="35440" xr:uid="{00000000-0005-0000-0000-00003F850000}"/>
    <cellStyle name="Normal 11 8 13 2" xfId="35441" xr:uid="{00000000-0005-0000-0000-000040850000}"/>
    <cellStyle name="Normal 11 8 13 2 2" xfId="35442" xr:uid="{00000000-0005-0000-0000-000041850000}"/>
    <cellStyle name="Normal 11 8 13 3" xfId="35443" xr:uid="{00000000-0005-0000-0000-000042850000}"/>
    <cellStyle name="Normal 11 8 13_REKAP IBT" xfId="35444" xr:uid="{00000000-0005-0000-0000-000043850000}"/>
    <cellStyle name="Normal 11 8 14" xfId="35445" xr:uid="{00000000-0005-0000-0000-000044850000}"/>
    <cellStyle name="Normal 11 8 14 2" xfId="35446" xr:uid="{00000000-0005-0000-0000-000045850000}"/>
    <cellStyle name="Normal 11 8 15" xfId="35447" xr:uid="{00000000-0005-0000-0000-000046850000}"/>
    <cellStyle name="Normal 11 8 16" xfId="50492" xr:uid="{00000000-0005-0000-0000-000047850000}"/>
    <cellStyle name="Normal 11 8 2" xfId="35448" xr:uid="{00000000-0005-0000-0000-000048850000}"/>
    <cellStyle name="Normal 11 8 2 2" xfId="35449" xr:uid="{00000000-0005-0000-0000-000049850000}"/>
    <cellStyle name="Normal 11 8 2 2 2" xfId="9268" xr:uid="{00000000-0005-0000-0000-00004A850000}"/>
    <cellStyle name="Normal 11 8 2 2 2 2" xfId="9271" xr:uid="{00000000-0005-0000-0000-00004B850000}"/>
    <cellStyle name="Normal 11 8 2 2 3" xfId="9342" xr:uid="{00000000-0005-0000-0000-00004C850000}"/>
    <cellStyle name="Normal 11 8 2 2_REKAP IBT" xfId="35450" xr:uid="{00000000-0005-0000-0000-00004D850000}"/>
    <cellStyle name="Normal 11 8 2 3" xfId="35451" xr:uid="{00000000-0005-0000-0000-00004E850000}"/>
    <cellStyle name="Normal 11 8 2 3 2" xfId="10194" xr:uid="{00000000-0005-0000-0000-00004F850000}"/>
    <cellStyle name="Normal 11 8 2 3 2 2" xfId="10200" xr:uid="{00000000-0005-0000-0000-000050850000}"/>
    <cellStyle name="Normal 11 8 2 3 3" xfId="10266" xr:uid="{00000000-0005-0000-0000-000051850000}"/>
    <cellStyle name="Normal 11 8 2 3_REKAP IBT" xfId="35452" xr:uid="{00000000-0005-0000-0000-000052850000}"/>
    <cellStyle name="Normal 11 8 2 4" xfId="35453" xr:uid="{00000000-0005-0000-0000-000053850000}"/>
    <cellStyle name="Normal 11 8 2 4 2" xfId="11209" xr:uid="{00000000-0005-0000-0000-000054850000}"/>
    <cellStyle name="Normal 11 8 2 5" xfId="35454" xr:uid="{00000000-0005-0000-0000-000055850000}"/>
    <cellStyle name="Normal 11 8 2 6" xfId="50906" xr:uid="{00000000-0005-0000-0000-000056850000}"/>
    <cellStyle name="Normal 11 8 2_REKAP IBT" xfId="35455" xr:uid="{00000000-0005-0000-0000-000057850000}"/>
    <cellStyle name="Normal 11 8 3" xfId="35456" xr:uid="{00000000-0005-0000-0000-000058850000}"/>
    <cellStyle name="Normal 11 8 3 2" xfId="35457" xr:uid="{00000000-0005-0000-0000-000059850000}"/>
    <cellStyle name="Normal 11 8 3 2 2" xfId="35458" xr:uid="{00000000-0005-0000-0000-00005A850000}"/>
    <cellStyle name="Normal 11 8 3 2 2 2" xfId="35459" xr:uid="{00000000-0005-0000-0000-00005B850000}"/>
    <cellStyle name="Normal 11 8 3 2 3" xfId="35460" xr:uid="{00000000-0005-0000-0000-00005C850000}"/>
    <cellStyle name="Normal 11 8 3 2_REKAP IBT" xfId="35461" xr:uid="{00000000-0005-0000-0000-00005D850000}"/>
    <cellStyle name="Normal 11 8 3 3" xfId="35462" xr:uid="{00000000-0005-0000-0000-00005E850000}"/>
    <cellStyle name="Normal 11 8 3 3 2" xfId="35463" xr:uid="{00000000-0005-0000-0000-00005F850000}"/>
    <cellStyle name="Normal 11 8 3 3 2 2" xfId="35464" xr:uid="{00000000-0005-0000-0000-000060850000}"/>
    <cellStyle name="Normal 11 8 3 3 3" xfId="35465" xr:uid="{00000000-0005-0000-0000-000061850000}"/>
    <cellStyle name="Normal 11 8 3 3_REKAP IBT" xfId="35466" xr:uid="{00000000-0005-0000-0000-000062850000}"/>
    <cellStyle name="Normal 11 8 3 4" xfId="35467" xr:uid="{00000000-0005-0000-0000-000063850000}"/>
    <cellStyle name="Normal 11 8 3 4 2" xfId="35468" xr:uid="{00000000-0005-0000-0000-000064850000}"/>
    <cellStyle name="Normal 11 8 3 5" xfId="35469" xr:uid="{00000000-0005-0000-0000-000065850000}"/>
    <cellStyle name="Normal 11 8 3_REKAP IBT" xfId="35470" xr:uid="{00000000-0005-0000-0000-000066850000}"/>
    <cellStyle name="Normal 11 8 4" xfId="35471" xr:uid="{00000000-0005-0000-0000-000067850000}"/>
    <cellStyle name="Normal 11 8 4 2" xfId="35472" xr:uid="{00000000-0005-0000-0000-000068850000}"/>
    <cellStyle name="Normal 11 8 4 2 2" xfId="35473" xr:uid="{00000000-0005-0000-0000-000069850000}"/>
    <cellStyle name="Normal 11 8 4 2 2 2" xfId="2030" xr:uid="{00000000-0005-0000-0000-00006A850000}"/>
    <cellStyle name="Normal 11 8 4 2 3" xfId="35474" xr:uid="{00000000-0005-0000-0000-00006B850000}"/>
    <cellStyle name="Normal 11 8 4 2_REKAP IBT" xfId="35475" xr:uid="{00000000-0005-0000-0000-00006C850000}"/>
    <cellStyle name="Normal 11 8 4 3" xfId="35476" xr:uid="{00000000-0005-0000-0000-00006D850000}"/>
    <cellStyle name="Normal 11 8 4 3 2" xfId="35477" xr:uid="{00000000-0005-0000-0000-00006E850000}"/>
    <cellStyle name="Normal 11 8 4 3 2 2" xfId="2040" xr:uid="{00000000-0005-0000-0000-00006F850000}"/>
    <cellStyle name="Normal 11 8 4 3 3" xfId="35478" xr:uid="{00000000-0005-0000-0000-000070850000}"/>
    <cellStyle name="Normal 11 8 4 3_REKAP IBT" xfId="35479" xr:uid="{00000000-0005-0000-0000-000071850000}"/>
    <cellStyle name="Normal 11 8 4 4" xfId="35480" xr:uid="{00000000-0005-0000-0000-000072850000}"/>
    <cellStyle name="Normal 11 8 4 4 2" xfId="35481" xr:uid="{00000000-0005-0000-0000-000073850000}"/>
    <cellStyle name="Normal 11 8 4 5" xfId="35482" xr:uid="{00000000-0005-0000-0000-000074850000}"/>
    <cellStyle name="Normal 11 8 4_REKAP IBT" xfId="35483" xr:uid="{00000000-0005-0000-0000-000075850000}"/>
    <cellStyle name="Normal 11 8 5" xfId="35484" xr:uid="{00000000-0005-0000-0000-000076850000}"/>
    <cellStyle name="Normal 11 8 5 2" xfId="35485" xr:uid="{00000000-0005-0000-0000-000077850000}"/>
    <cellStyle name="Normal 11 8 5 2 2" xfId="35486" xr:uid="{00000000-0005-0000-0000-000078850000}"/>
    <cellStyle name="Normal 11 8 5 2 2 2" xfId="35487" xr:uid="{00000000-0005-0000-0000-000079850000}"/>
    <cellStyle name="Normal 11 8 5 2 3" xfId="35488" xr:uid="{00000000-0005-0000-0000-00007A850000}"/>
    <cellStyle name="Normal 11 8 5 2_REKAP IBT" xfId="35489" xr:uid="{00000000-0005-0000-0000-00007B850000}"/>
    <cellStyle name="Normal 11 8 5 3" xfId="35490" xr:uid="{00000000-0005-0000-0000-00007C850000}"/>
    <cellStyle name="Normal 11 8 5 3 2" xfId="35491" xr:uid="{00000000-0005-0000-0000-00007D850000}"/>
    <cellStyle name="Normal 11 8 5 3 2 2" xfId="35492" xr:uid="{00000000-0005-0000-0000-00007E850000}"/>
    <cellStyle name="Normal 11 8 5 3 3" xfId="35493" xr:uid="{00000000-0005-0000-0000-00007F850000}"/>
    <cellStyle name="Normal 11 8 5 3_REKAP IBT" xfId="35494" xr:uid="{00000000-0005-0000-0000-000080850000}"/>
    <cellStyle name="Normal 11 8 5 4" xfId="35495" xr:uid="{00000000-0005-0000-0000-000081850000}"/>
    <cellStyle name="Normal 11 8 5 4 2" xfId="35496" xr:uid="{00000000-0005-0000-0000-000082850000}"/>
    <cellStyle name="Normal 11 8 5 5" xfId="35497" xr:uid="{00000000-0005-0000-0000-000083850000}"/>
    <cellStyle name="Normal 11 8 5_REKAP IBT" xfId="35498" xr:uid="{00000000-0005-0000-0000-000084850000}"/>
    <cellStyle name="Normal 11 8 6" xfId="35499" xr:uid="{00000000-0005-0000-0000-000085850000}"/>
    <cellStyle name="Normal 11 8 6 2" xfId="35500" xr:uid="{00000000-0005-0000-0000-000086850000}"/>
    <cellStyle name="Normal 11 8 6 2 2" xfId="35501" xr:uid="{00000000-0005-0000-0000-000087850000}"/>
    <cellStyle name="Normal 11 8 6 2 2 2" xfId="2092" xr:uid="{00000000-0005-0000-0000-000088850000}"/>
    <cellStyle name="Normal 11 8 6 2 3" xfId="35502" xr:uid="{00000000-0005-0000-0000-000089850000}"/>
    <cellStyle name="Normal 11 8 6 2_REKAP IBT" xfId="35503" xr:uid="{00000000-0005-0000-0000-00008A850000}"/>
    <cellStyle name="Normal 11 8 6 3" xfId="35504" xr:uid="{00000000-0005-0000-0000-00008B850000}"/>
    <cellStyle name="Normal 11 8 6 3 2" xfId="35505" xr:uid="{00000000-0005-0000-0000-00008C850000}"/>
    <cellStyle name="Normal 11 8 6 3 2 2" xfId="35506" xr:uid="{00000000-0005-0000-0000-00008D850000}"/>
    <cellStyle name="Normal 11 8 6 3 3" xfId="35507" xr:uid="{00000000-0005-0000-0000-00008E850000}"/>
    <cellStyle name="Normal 11 8 6 3_REKAP IBT" xfId="35508" xr:uid="{00000000-0005-0000-0000-00008F850000}"/>
    <cellStyle name="Normal 11 8 6 4" xfId="35509" xr:uid="{00000000-0005-0000-0000-000090850000}"/>
    <cellStyle name="Normal 11 8 6 4 2" xfId="35510" xr:uid="{00000000-0005-0000-0000-000091850000}"/>
    <cellStyle name="Normal 11 8 6 5" xfId="35511" xr:uid="{00000000-0005-0000-0000-000092850000}"/>
    <cellStyle name="Normal 11 8 6_REKAP IBT" xfId="35512" xr:uid="{00000000-0005-0000-0000-000093850000}"/>
    <cellStyle name="Normal 11 8 7" xfId="35513" xr:uid="{00000000-0005-0000-0000-000094850000}"/>
    <cellStyle name="Normal 11 8 7 2" xfId="35514" xr:uid="{00000000-0005-0000-0000-000095850000}"/>
    <cellStyle name="Normal 11 8 7 2 2" xfId="35515" xr:uid="{00000000-0005-0000-0000-000096850000}"/>
    <cellStyle name="Normal 11 8 7 2 2 2" xfId="35516" xr:uid="{00000000-0005-0000-0000-000097850000}"/>
    <cellStyle name="Normal 11 8 7 2 3" xfId="35517" xr:uid="{00000000-0005-0000-0000-000098850000}"/>
    <cellStyle name="Normal 11 8 7 2_REKAP IBT" xfId="35518" xr:uid="{00000000-0005-0000-0000-000099850000}"/>
    <cellStyle name="Normal 11 8 7 3" xfId="35519" xr:uid="{00000000-0005-0000-0000-00009A850000}"/>
    <cellStyle name="Normal 11 8 7 3 2" xfId="35520" xr:uid="{00000000-0005-0000-0000-00009B850000}"/>
    <cellStyle name="Normal 11 8 7 3 2 2" xfId="35521" xr:uid="{00000000-0005-0000-0000-00009C850000}"/>
    <cellStyle name="Normal 11 8 7 3 3" xfId="35522" xr:uid="{00000000-0005-0000-0000-00009D850000}"/>
    <cellStyle name="Normal 11 8 7 3_REKAP IBT" xfId="35523" xr:uid="{00000000-0005-0000-0000-00009E850000}"/>
    <cellStyle name="Normal 11 8 7 4" xfId="35524" xr:uid="{00000000-0005-0000-0000-00009F850000}"/>
    <cellStyle name="Normal 11 8 7 4 2" xfId="35525" xr:uid="{00000000-0005-0000-0000-0000A0850000}"/>
    <cellStyle name="Normal 11 8 7 5" xfId="35526" xr:uid="{00000000-0005-0000-0000-0000A1850000}"/>
    <cellStyle name="Normal 11 8 7_REKAP IBT" xfId="35527" xr:uid="{00000000-0005-0000-0000-0000A2850000}"/>
    <cellStyle name="Normal 11 8 8" xfId="35528" xr:uid="{00000000-0005-0000-0000-0000A3850000}"/>
    <cellStyle name="Normal 11 8 8 2" xfId="35529" xr:uid="{00000000-0005-0000-0000-0000A4850000}"/>
    <cellStyle name="Normal 11 8 8 2 2" xfId="35530" xr:uid="{00000000-0005-0000-0000-0000A5850000}"/>
    <cellStyle name="Normal 11 8 8 2 2 2" xfId="35531" xr:uid="{00000000-0005-0000-0000-0000A6850000}"/>
    <cellStyle name="Normal 11 8 8 2 3" xfId="35532" xr:uid="{00000000-0005-0000-0000-0000A7850000}"/>
    <cellStyle name="Normal 11 8 8 2_REKAP IBT" xfId="35533" xr:uid="{00000000-0005-0000-0000-0000A8850000}"/>
    <cellStyle name="Normal 11 8 8 3" xfId="35534" xr:uid="{00000000-0005-0000-0000-0000A9850000}"/>
    <cellStyle name="Normal 11 8 8 3 2" xfId="35535" xr:uid="{00000000-0005-0000-0000-0000AA850000}"/>
    <cellStyle name="Normal 11 8 8 3 2 2" xfId="35536" xr:uid="{00000000-0005-0000-0000-0000AB850000}"/>
    <cellStyle name="Normal 11 8 8 3 3" xfId="35537" xr:uid="{00000000-0005-0000-0000-0000AC850000}"/>
    <cellStyle name="Normal 11 8 8 3_REKAP IBT" xfId="35540" xr:uid="{00000000-0005-0000-0000-0000AD850000}"/>
    <cellStyle name="Normal 11 8 8 4" xfId="35541" xr:uid="{00000000-0005-0000-0000-0000AE850000}"/>
    <cellStyle name="Normal 11 8 8 4 2" xfId="35542" xr:uid="{00000000-0005-0000-0000-0000AF850000}"/>
    <cellStyle name="Normal 11 8 8 5" xfId="35543" xr:uid="{00000000-0005-0000-0000-0000B0850000}"/>
    <cellStyle name="Normal 11 8 8_REKAP IBT" xfId="35544" xr:uid="{00000000-0005-0000-0000-0000B1850000}"/>
    <cellStyle name="Normal 11 8 9" xfId="35545" xr:uid="{00000000-0005-0000-0000-0000B2850000}"/>
    <cellStyle name="Normal 11 8 9 2" xfId="35546" xr:uid="{00000000-0005-0000-0000-0000B3850000}"/>
    <cellStyle name="Normal 11 8 9 2 2" xfId="35547" xr:uid="{00000000-0005-0000-0000-0000B4850000}"/>
    <cellStyle name="Normal 11 8 9 2 2 2" xfId="35548" xr:uid="{00000000-0005-0000-0000-0000B5850000}"/>
    <cellStyle name="Normal 11 8 9 2 3" xfId="35549" xr:uid="{00000000-0005-0000-0000-0000B6850000}"/>
    <cellStyle name="Normal 11 8 9 2_REKAP IBT" xfId="35550" xr:uid="{00000000-0005-0000-0000-0000B7850000}"/>
    <cellStyle name="Normal 11 8 9 3" xfId="35551" xr:uid="{00000000-0005-0000-0000-0000B8850000}"/>
    <cellStyle name="Normal 11 8 9 3 2" xfId="35552" xr:uid="{00000000-0005-0000-0000-0000B9850000}"/>
    <cellStyle name="Normal 11 8 9 3 2 2" xfId="35553" xr:uid="{00000000-0005-0000-0000-0000BA850000}"/>
    <cellStyle name="Normal 11 8 9 3 3" xfId="35554" xr:uid="{00000000-0005-0000-0000-0000BB850000}"/>
    <cellStyle name="Normal 11 8 9 3_REKAP IBT" xfId="35555" xr:uid="{00000000-0005-0000-0000-0000BC850000}"/>
    <cellStyle name="Normal 11 8 9 4" xfId="35556" xr:uid="{00000000-0005-0000-0000-0000BD850000}"/>
    <cellStyle name="Normal 11 8 9 4 2" xfId="35557" xr:uid="{00000000-0005-0000-0000-0000BE850000}"/>
    <cellStyle name="Normal 11 8 9 5" xfId="35558" xr:uid="{00000000-0005-0000-0000-0000BF850000}"/>
    <cellStyle name="Normal 11 8 9_REKAP IBT" xfId="35559" xr:uid="{00000000-0005-0000-0000-0000C0850000}"/>
    <cellStyle name="Normal 11 8_REKAP IBT" xfId="35560" xr:uid="{00000000-0005-0000-0000-0000C1850000}"/>
    <cellStyle name="Normal 11 9" xfId="35561" xr:uid="{00000000-0005-0000-0000-0000C2850000}"/>
    <cellStyle name="Normal 11 9 10" xfId="35562" xr:uid="{00000000-0005-0000-0000-0000C3850000}"/>
    <cellStyle name="Normal 11 9 10 2" xfId="35563" xr:uid="{00000000-0005-0000-0000-0000C4850000}"/>
    <cellStyle name="Normal 11 9 10 2 2" xfId="35564" xr:uid="{00000000-0005-0000-0000-0000C5850000}"/>
    <cellStyle name="Normal 11 9 10 2 2 2" xfId="35565" xr:uid="{00000000-0005-0000-0000-0000C6850000}"/>
    <cellStyle name="Normal 11 9 10 2 3" xfId="35566" xr:uid="{00000000-0005-0000-0000-0000C7850000}"/>
    <cellStyle name="Normal 11 9 10 2_REKAP IBT" xfId="35567" xr:uid="{00000000-0005-0000-0000-0000C8850000}"/>
    <cellStyle name="Normal 11 9 10 3" xfId="35568" xr:uid="{00000000-0005-0000-0000-0000C9850000}"/>
    <cellStyle name="Normal 11 9 10 3 2" xfId="35569" xr:uid="{00000000-0005-0000-0000-0000CA850000}"/>
    <cellStyle name="Normal 11 9 10 3 2 2" xfId="35570" xr:uid="{00000000-0005-0000-0000-0000CB850000}"/>
    <cellStyle name="Normal 11 9 10 3 3" xfId="35571" xr:uid="{00000000-0005-0000-0000-0000CC850000}"/>
    <cellStyle name="Normal 11 9 10 3_REKAP IBT" xfId="35572" xr:uid="{00000000-0005-0000-0000-0000CD850000}"/>
    <cellStyle name="Normal 11 9 10 4" xfId="35573" xr:uid="{00000000-0005-0000-0000-0000CE850000}"/>
    <cellStyle name="Normal 11 9 10 4 2" xfId="35574" xr:uid="{00000000-0005-0000-0000-0000CF850000}"/>
    <cellStyle name="Normal 11 9 10 5" xfId="35575" xr:uid="{00000000-0005-0000-0000-0000D0850000}"/>
    <cellStyle name="Normal 11 9 10_REKAP IBT" xfId="35576" xr:uid="{00000000-0005-0000-0000-0000D1850000}"/>
    <cellStyle name="Normal 11 9 11" xfId="35577" xr:uid="{00000000-0005-0000-0000-0000D2850000}"/>
    <cellStyle name="Normal 11 9 11 2" xfId="35578" xr:uid="{00000000-0005-0000-0000-0000D3850000}"/>
    <cellStyle name="Normal 11 9 11 2 2" xfId="35579" xr:uid="{00000000-0005-0000-0000-0000D4850000}"/>
    <cellStyle name="Normal 11 9 11 2 2 2" xfId="35580" xr:uid="{00000000-0005-0000-0000-0000D5850000}"/>
    <cellStyle name="Normal 11 9 11 2 3" xfId="35581" xr:uid="{00000000-0005-0000-0000-0000D6850000}"/>
    <cellStyle name="Normal 11 9 11 2_REKAP IBT" xfId="35582" xr:uid="{00000000-0005-0000-0000-0000D7850000}"/>
    <cellStyle name="Normal 11 9 11 3" xfId="35583" xr:uid="{00000000-0005-0000-0000-0000D8850000}"/>
    <cellStyle name="Normal 11 9 11 3 2" xfId="35584" xr:uid="{00000000-0005-0000-0000-0000D9850000}"/>
    <cellStyle name="Normal 11 9 11 3 2 2" xfId="35585" xr:uid="{00000000-0005-0000-0000-0000DA850000}"/>
    <cellStyle name="Normal 11 9 11 3 3" xfId="35586" xr:uid="{00000000-0005-0000-0000-0000DB850000}"/>
    <cellStyle name="Normal 11 9 11 3_REKAP IBT" xfId="35587" xr:uid="{00000000-0005-0000-0000-0000DC850000}"/>
    <cellStyle name="Normal 11 9 11 4" xfId="35588" xr:uid="{00000000-0005-0000-0000-0000DD850000}"/>
    <cellStyle name="Normal 11 9 11 4 2" xfId="12363" xr:uid="{00000000-0005-0000-0000-0000DE850000}"/>
    <cellStyle name="Normal 11 9 11 5" xfId="35589" xr:uid="{00000000-0005-0000-0000-0000DF850000}"/>
    <cellStyle name="Normal 11 9 11_REKAP IBT" xfId="35590" xr:uid="{00000000-0005-0000-0000-0000E0850000}"/>
    <cellStyle name="Normal 11 9 12" xfId="35591" xr:uid="{00000000-0005-0000-0000-0000E1850000}"/>
    <cellStyle name="Normal 11 9 12 2" xfId="35592" xr:uid="{00000000-0005-0000-0000-0000E2850000}"/>
    <cellStyle name="Normal 11 9 12 2 2" xfId="35593" xr:uid="{00000000-0005-0000-0000-0000E3850000}"/>
    <cellStyle name="Normal 11 9 12 3" xfId="35594" xr:uid="{00000000-0005-0000-0000-0000E4850000}"/>
    <cellStyle name="Normal 11 9 12_REKAP IBT" xfId="35595" xr:uid="{00000000-0005-0000-0000-0000E5850000}"/>
    <cellStyle name="Normal 11 9 13" xfId="35596" xr:uid="{00000000-0005-0000-0000-0000E6850000}"/>
    <cellStyle name="Normal 11 9 13 2" xfId="35597" xr:uid="{00000000-0005-0000-0000-0000E7850000}"/>
    <cellStyle name="Normal 11 9 13 2 2" xfId="35598" xr:uid="{00000000-0005-0000-0000-0000E8850000}"/>
    <cellStyle name="Normal 11 9 13 3" xfId="35599" xr:uid="{00000000-0005-0000-0000-0000E9850000}"/>
    <cellStyle name="Normal 11 9 13_REKAP IBT" xfId="35600" xr:uid="{00000000-0005-0000-0000-0000EA850000}"/>
    <cellStyle name="Normal 11 9 14" xfId="35601" xr:uid="{00000000-0005-0000-0000-0000EB850000}"/>
    <cellStyle name="Normal 11 9 14 2" xfId="35602" xr:uid="{00000000-0005-0000-0000-0000EC850000}"/>
    <cellStyle name="Normal 11 9 15" xfId="2310" xr:uid="{00000000-0005-0000-0000-0000ED850000}"/>
    <cellStyle name="Normal 11 9 16" xfId="50706" xr:uid="{00000000-0005-0000-0000-0000EE850000}"/>
    <cellStyle name="Normal 11 9 2" xfId="35603" xr:uid="{00000000-0005-0000-0000-0000EF850000}"/>
    <cellStyle name="Normal 11 9 2 2" xfId="35604" xr:uid="{00000000-0005-0000-0000-0000F0850000}"/>
    <cellStyle name="Normal 11 9 2 2 2" xfId="35605" xr:uid="{00000000-0005-0000-0000-0000F1850000}"/>
    <cellStyle name="Normal 11 9 2 2 2 2" xfId="35607" xr:uid="{00000000-0005-0000-0000-0000F2850000}"/>
    <cellStyle name="Normal 11 9 2 2 3" xfId="35608" xr:uid="{00000000-0005-0000-0000-0000F3850000}"/>
    <cellStyle name="Normal 11 9 2 2_REKAP IBT" xfId="35609" xr:uid="{00000000-0005-0000-0000-0000F4850000}"/>
    <cellStyle name="Normal 11 9 2 3" xfId="35610" xr:uid="{00000000-0005-0000-0000-0000F5850000}"/>
    <cellStyle name="Normal 11 9 2 3 2" xfId="19864" xr:uid="{00000000-0005-0000-0000-0000F6850000}"/>
    <cellStyle name="Normal 11 9 2 3 2 2" xfId="19869" xr:uid="{00000000-0005-0000-0000-0000F7850000}"/>
    <cellStyle name="Normal 11 9 2 3 3" xfId="19878" xr:uid="{00000000-0005-0000-0000-0000F8850000}"/>
    <cellStyle name="Normal 11 9 2 3_REKAP IBT" xfId="35611" xr:uid="{00000000-0005-0000-0000-0000F9850000}"/>
    <cellStyle name="Normal 11 9 2 4" xfId="35612" xr:uid="{00000000-0005-0000-0000-0000FA850000}"/>
    <cellStyle name="Normal 11 9 2 4 2" xfId="35613" xr:uid="{00000000-0005-0000-0000-0000FB850000}"/>
    <cellStyle name="Normal 11 9 2 5" xfId="35614" xr:uid="{00000000-0005-0000-0000-0000FC850000}"/>
    <cellStyle name="Normal 11 9 2_REKAP IBT" xfId="22976" xr:uid="{00000000-0005-0000-0000-0000FD850000}"/>
    <cellStyle name="Normal 11 9 3" xfId="35615" xr:uid="{00000000-0005-0000-0000-0000FE850000}"/>
    <cellStyle name="Normal 11 9 3 2" xfId="35616" xr:uid="{00000000-0005-0000-0000-0000FF850000}"/>
    <cellStyle name="Normal 11 9 3 2 2" xfId="35617" xr:uid="{00000000-0005-0000-0000-000000860000}"/>
    <cellStyle name="Normal 11 9 3 2 2 2" xfId="35618" xr:uid="{00000000-0005-0000-0000-000001860000}"/>
    <cellStyle name="Normal 11 9 3 2 3" xfId="35619" xr:uid="{00000000-0005-0000-0000-000002860000}"/>
    <cellStyle name="Normal 11 9 3 2_REKAP IBT" xfId="35620" xr:uid="{00000000-0005-0000-0000-000003860000}"/>
    <cellStyle name="Normal 11 9 3 3" xfId="35621" xr:uid="{00000000-0005-0000-0000-000004860000}"/>
    <cellStyle name="Normal 11 9 3 3 2" xfId="35622" xr:uid="{00000000-0005-0000-0000-000005860000}"/>
    <cellStyle name="Normal 11 9 3 3 2 2" xfId="35623" xr:uid="{00000000-0005-0000-0000-000006860000}"/>
    <cellStyle name="Normal 11 9 3 3 3" xfId="35624" xr:uid="{00000000-0005-0000-0000-000007860000}"/>
    <cellStyle name="Normal 11 9 3 3_REKAP IBT" xfId="35625" xr:uid="{00000000-0005-0000-0000-000008860000}"/>
    <cellStyle name="Normal 11 9 3 4" xfId="35626" xr:uid="{00000000-0005-0000-0000-000009860000}"/>
    <cellStyle name="Normal 11 9 3 4 2" xfId="35627" xr:uid="{00000000-0005-0000-0000-00000A860000}"/>
    <cellStyle name="Normal 11 9 3 5" xfId="35628" xr:uid="{00000000-0005-0000-0000-00000B860000}"/>
    <cellStyle name="Normal 11 9 3_REKAP IBT" xfId="35629" xr:uid="{00000000-0005-0000-0000-00000C860000}"/>
    <cellStyle name="Normal 11 9 4" xfId="35630" xr:uid="{00000000-0005-0000-0000-00000D860000}"/>
    <cellStyle name="Normal 11 9 4 2" xfId="35631" xr:uid="{00000000-0005-0000-0000-00000E860000}"/>
    <cellStyle name="Normal 11 9 4 2 2" xfId="35632" xr:uid="{00000000-0005-0000-0000-00000F860000}"/>
    <cellStyle name="Normal 11 9 4 2 2 2" xfId="35633" xr:uid="{00000000-0005-0000-0000-000010860000}"/>
    <cellStyle name="Normal 11 9 4 2 3" xfId="35634" xr:uid="{00000000-0005-0000-0000-000011860000}"/>
    <cellStyle name="Normal 11 9 4 2_REKAP IBT" xfId="35635" xr:uid="{00000000-0005-0000-0000-000012860000}"/>
    <cellStyle name="Normal 11 9 4 3" xfId="35636" xr:uid="{00000000-0005-0000-0000-000013860000}"/>
    <cellStyle name="Normal 11 9 4 3 2" xfId="35637" xr:uid="{00000000-0005-0000-0000-000014860000}"/>
    <cellStyle name="Normal 11 9 4 3 2 2" xfId="35638" xr:uid="{00000000-0005-0000-0000-000015860000}"/>
    <cellStyle name="Normal 11 9 4 3 3" xfId="35639" xr:uid="{00000000-0005-0000-0000-000016860000}"/>
    <cellStyle name="Normal 11 9 4 3_REKAP IBT" xfId="35640" xr:uid="{00000000-0005-0000-0000-000017860000}"/>
    <cellStyle name="Normal 11 9 4 4" xfId="35641" xr:uid="{00000000-0005-0000-0000-000018860000}"/>
    <cellStyle name="Normal 11 9 4 4 2" xfId="35642" xr:uid="{00000000-0005-0000-0000-000019860000}"/>
    <cellStyle name="Normal 11 9 4 5" xfId="35643" xr:uid="{00000000-0005-0000-0000-00001A860000}"/>
    <cellStyle name="Normal 11 9 4_REKAP IBT" xfId="35644" xr:uid="{00000000-0005-0000-0000-00001B860000}"/>
    <cellStyle name="Normal 11 9 5" xfId="35645" xr:uid="{00000000-0005-0000-0000-00001C860000}"/>
    <cellStyle name="Normal 11 9 5 2" xfId="35646" xr:uid="{00000000-0005-0000-0000-00001D860000}"/>
    <cellStyle name="Normal 11 9 5 2 2" xfId="35647" xr:uid="{00000000-0005-0000-0000-00001E860000}"/>
    <cellStyle name="Normal 11 9 5 2 2 2" xfId="35648" xr:uid="{00000000-0005-0000-0000-00001F860000}"/>
    <cellStyle name="Normal 11 9 5 2 3" xfId="35649" xr:uid="{00000000-0005-0000-0000-000020860000}"/>
    <cellStyle name="Normal 11 9 5 2_REKAP IBT" xfId="35650" xr:uid="{00000000-0005-0000-0000-000021860000}"/>
    <cellStyle name="Normal 11 9 5 3" xfId="35651" xr:uid="{00000000-0005-0000-0000-000022860000}"/>
    <cellStyle name="Normal 11 9 5 3 2" xfId="35652" xr:uid="{00000000-0005-0000-0000-000023860000}"/>
    <cellStyle name="Normal 11 9 5 3 2 2" xfId="35653" xr:uid="{00000000-0005-0000-0000-000024860000}"/>
    <cellStyle name="Normal 11 9 5 3 3" xfId="35654" xr:uid="{00000000-0005-0000-0000-000025860000}"/>
    <cellStyle name="Normal 11 9 5 3_REKAP IBT" xfId="35655" xr:uid="{00000000-0005-0000-0000-000026860000}"/>
    <cellStyle name="Normal 11 9 5 4" xfId="35656" xr:uid="{00000000-0005-0000-0000-000027860000}"/>
    <cellStyle name="Normal 11 9 5 4 2" xfId="35657" xr:uid="{00000000-0005-0000-0000-000028860000}"/>
    <cellStyle name="Normal 11 9 5 5" xfId="35658" xr:uid="{00000000-0005-0000-0000-000029860000}"/>
    <cellStyle name="Normal 11 9 5_REKAP IBT" xfId="35659" xr:uid="{00000000-0005-0000-0000-00002A860000}"/>
    <cellStyle name="Normal 11 9 6" xfId="35660" xr:uid="{00000000-0005-0000-0000-00002B860000}"/>
    <cellStyle name="Normal 11 9 6 2" xfId="35661" xr:uid="{00000000-0005-0000-0000-00002C860000}"/>
    <cellStyle name="Normal 11 9 6 2 2" xfId="35662" xr:uid="{00000000-0005-0000-0000-00002D860000}"/>
    <cellStyle name="Normal 11 9 6 2 2 2" xfId="35663" xr:uid="{00000000-0005-0000-0000-00002E860000}"/>
    <cellStyle name="Normal 11 9 6 2 3" xfId="35664" xr:uid="{00000000-0005-0000-0000-00002F860000}"/>
    <cellStyle name="Normal 11 9 6 2_REKAP IBT" xfId="35665" xr:uid="{00000000-0005-0000-0000-000030860000}"/>
    <cellStyle name="Normal 11 9 6 3" xfId="2570" xr:uid="{00000000-0005-0000-0000-000031860000}"/>
    <cellStyle name="Normal 11 9 6 3 2" xfId="35666" xr:uid="{00000000-0005-0000-0000-000032860000}"/>
    <cellStyle name="Normal 11 9 6 3 2 2" xfId="35667" xr:uid="{00000000-0005-0000-0000-000033860000}"/>
    <cellStyle name="Normal 11 9 6 3 3" xfId="35668" xr:uid="{00000000-0005-0000-0000-000034860000}"/>
    <cellStyle name="Normal 11 9 6 3_REKAP IBT" xfId="35669" xr:uid="{00000000-0005-0000-0000-000035860000}"/>
    <cellStyle name="Normal 11 9 6 4" xfId="35670" xr:uid="{00000000-0005-0000-0000-000036860000}"/>
    <cellStyle name="Normal 11 9 6 4 2" xfId="35671" xr:uid="{00000000-0005-0000-0000-000037860000}"/>
    <cellStyle name="Normal 11 9 6 5" xfId="35672" xr:uid="{00000000-0005-0000-0000-000038860000}"/>
    <cellStyle name="Normal 11 9 6_REKAP IBT" xfId="35673" xr:uid="{00000000-0005-0000-0000-000039860000}"/>
    <cellStyle name="Normal 11 9 7" xfId="35674" xr:uid="{00000000-0005-0000-0000-00003A860000}"/>
    <cellStyle name="Normal 11 9 7 2" xfId="35675" xr:uid="{00000000-0005-0000-0000-00003B860000}"/>
    <cellStyle name="Normal 11 9 7 2 2" xfId="35676" xr:uid="{00000000-0005-0000-0000-00003C860000}"/>
    <cellStyle name="Normal 11 9 7 2 2 2" xfId="35677" xr:uid="{00000000-0005-0000-0000-00003D860000}"/>
    <cellStyle name="Normal 11 9 7 2 3" xfId="35678" xr:uid="{00000000-0005-0000-0000-00003E860000}"/>
    <cellStyle name="Normal 11 9 7 2_REKAP IBT" xfId="35679" xr:uid="{00000000-0005-0000-0000-00003F860000}"/>
    <cellStyle name="Normal 11 9 7 3" xfId="35680" xr:uid="{00000000-0005-0000-0000-000040860000}"/>
    <cellStyle name="Normal 11 9 7 3 2" xfId="35681" xr:uid="{00000000-0005-0000-0000-000041860000}"/>
    <cellStyle name="Normal 11 9 7 3 2 2" xfId="35682" xr:uid="{00000000-0005-0000-0000-000042860000}"/>
    <cellStyle name="Normal 11 9 7 3 3" xfId="35683" xr:uid="{00000000-0005-0000-0000-000043860000}"/>
    <cellStyle name="Normal 11 9 7 3_REKAP IBT" xfId="35684" xr:uid="{00000000-0005-0000-0000-000044860000}"/>
    <cellStyle name="Normal 11 9 7 4" xfId="35685" xr:uid="{00000000-0005-0000-0000-000045860000}"/>
    <cellStyle name="Normal 11 9 7 4 2" xfId="35686" xr:uid="{00000000-0005-0000-0000-000046860000}"/>
    <cellStyle name="Normal 11 9 7 5" xfId="35687" xr:uid="{00000000-0005-0000-0000-000047860000}"/>
    <cellStyle name="Normal 11 9 7_REKAP IBT" xfId="35688" xr:uid="{00000000-0005-0000-0000-000048860000}"/>
    <cellStyle name="Normal 11 9 8" xfId="35689" xr:uid="{00000000-0005-0000-0000-000049860000}"/>
    <cellStyle name="Normal 11 9 8 2" xfId="35690" xr:uid="{00000000-0005-0000-0000-00004A860000}"/>
    <cellStyle name="Normal 11 9 8 2 2" xfId="35691" xr:uid="{00000000-0005-0000-0000-00004B860000}"/>
    <cellStyle name="Normal 11 9 8 2 2 2" xfId="35692" xr:uid="{00000000-0005-0000-0000-00004C860000}"/>
    <cellStyle name="Normal 11 9 8 2 3" xfId="35693" xr:uid="{00000000-0005-0000-0000-00004D860000}"/>
    <cellStyle name="Normal 11 9 8 2_REKAP IBT" xfId="35694" xr:uid="{00000000-0005-0000-0000-00004E860000}"/>
    <cellStyle name="Normal 11 9 8 3" xfId="35695" xr:uid="{00000000-0005-0000-0000-00004F860000}"/>
    <cellStyle name="Normal 11 9 8 3 2" xfId="35696" xr:uid="{00000000-0005-0000-0000-000050860000}"/>
    <cellStyle name="Normal 11 9 8 3 2 2" xfId="35697" xr:uid="{00000000-0005-0000-0000-000051860000}"/>
    <cellStyle name="Normal 11 9 8 3 3" xfId="35698" xr:uid="{00000000-0005-0000-0000-000052860000}"/>
    <cellStyle name="Normal 11 9 8 3_REKAP IBT" xfId="35699" xr:uid="{00000000-0005-0000-0000-000053860000}"/>
    <cellStyle name="Normal 11 9 8 4" xfId="35700" xr:uid="{00000000-0005-0000-0000-000054860000}"/>
    <cellStyle name="Normal 11 9 8 4 2" xfId="35701" xr:uid="{00000000-0005-0000-0000-000055860000}"/>
    <cellStyle name="Normal 11 9 8 5" xfId="35702" xr:uid="{00000000-0005-0000-0000-000056860000}"/>
    <cellStyle name="Normal 11 9 8_REKAP IBT" xfId="35703" xr:uid="{00000000-0005-0000-0000-000057860000}"/>
    <cellStyle name="Normal 11 9 9" xfId="35704" xr:uid="{00000000-0005-0000-0000-000058860000}"/>
    <cellStyle name="Normal 11 9 9 2" xfId="35705" xr:uid="{00000000-0005-0000-0000-000059860000}"/>
    <cellStyle name="Normal 11 9 9 2 2" xfId="35706" xr:uid="{00000000-0005-0000-0000-00005A860000}"/>
    <cellStyle name="Normal 11 9 9 2 2 2" xfId="1035" xr:uid="{00000000-0005-0000-0000-00005B860000}"/>
    <cellStyle name="Normal 11 9 9 2 3" xfId="35707" xr:uid="{00000000-0005-0000-0000-00005C860000}"/>
    <cellStyle name="Normal 11 9 9 2_REKAP IBT" xfId="35708" xr:uid="{00000000-0005-0000-0000-00005D860000}"/>
    <cellStyle name="Normal 11 9 9 3" xfId="35709" xr:uid="{00000000-0005-0000-0000-00005E860000}"/>
    <cellStyle name="Normal 11 9 9 3 2" xfId="35710" xr:uid="{00000000-0005-0000-0000-00005F860000}"/>
    <cellStyle name="Normal 11 9 9 3 2 2" xfId="35711" xr:uid="{00000000-0005-0000-0000-000060860000}"/>
    <cellStyle name="Normal 11 9 9 3 3" xfId="35712" xr:uid="{00000000-0005-0000-0000-000061860000}"/>
    <cellStyle name="Normal 11 9 9 3_REKAP IBT" xfId="35713" xr:uid="{00000000-0005-0000-0000-000062860000}"/>
    <cellStyle name="Normal 11 9 9 4" xfId="35714" xr:uid="{00000000-0005-0000-0000-000063860000}"/>
    <cellStyle name="Normal 11 9 9 4 2" xfId="35715" xr:uid="{00000000-0005-0000-0000-000064860000}"/>
    <cellStyle name="Normal 11 9 9 5" xfId="35716" xr:uid="{00000000-0005-0000-0000-000065860000}"/>
    <cellStyle name="Normal 11 9 9_REKAP IBT" xfId="35717" xr:uid="{00000000-0005-0000-0000-000066860000}"/>
    <cellStyle name="Normal 11 9_REKAP IBT" xfId="35718" xr:uid="{00000000-0005-0000-0000-000067860000}"/>
    <cellStyle name="Normal 11_REKAP IBT" xfId="35719" xr:uid="{00000000-0005-0000-0000-000068860000}"/>
    <cellStyle name="Normal 110" xfId="28667" xr:uid="{00000000-0005-0000-0000-000069860000}"/>
    <cellStyle name="Normal 110 2" xfId="31923" xr:uid="{00000000-0005-0000-0000-00006A860000}"/>
    <cellStyle name="Normal 110 2 2" xfId="50100" xr:uid="{00000000-0005-0000-0000-00006B860000}"/>
    <cellStyle name="Normal 110 2 2 2" xfId="50261" xr:uid="{00000000-0005-0000-0000-00006C860000}"/>
    <cellStyle name="Normal 110 2 2 2 2" xfId="50640" xr:uid="{00000000-0005-0000-0000-00006D860000}"/>
    <cellStyle name="Normal 110 2 2 2 2 2" xfId="51054" xr:uid="{00000000-0005-0000-0000-00006E860000}"/>
    <cellStyle name="Normal 110 2 2 2 3" xfId="50855" xr:uid="{00000000-0005-0000-0000-00006F860000}"/>
    <cellStyle name="Normal 110 2 2 3" xfId="50546" xr:uid="{00000000-0005-0000-0000-000070860000}"/>
    <cellStyle name="Normal 110 2 2 3 2" xfId="50960" xr:uid="{00000000-0005-0000-0000-000071860000}"/>
    <cellStyle name="Normal 110 2 2 4" xfId="50760" xr:uid="{00000000-0005-0000-0000-000072860000}"/>
    <cellStyle name="Normal 110 2 3" xfId="50214" xr:uid="{00000000-0005-0000-0000-000073860000}"/>
    <cellStyle name="Normal 110 2 3 2" xfId="50593" xr:uid="{00000000-0005-0000-0000-000074860000}"/>
    <cellStyle name="Normal 110 2 3 2 2" xfId="51007" xr:uid="{00000000-0005-0000-0000-000075860000}"/>
    <cellStyle name="Normal 110 2 3 3" xfId="50808" xr:uid="{00000000-0005-0000-0000-000076860000}"/>
    <cellStyle name="Normal 110 2 4" xfId="50499" xr:uid="{00000000-0005-0000-0000-000077860000}"/>
    <cellStyle name="Normal 110 2 4 2" xfId="50913" xr:uid="{00000000-0005-0000-0000-000078860000}"/>
    <cellStyle name="Normal 110 2 5" xfId="50713" xr:uid="{00000000-0005-0000-0000-000079860000}"/>
    <cellStyle name="Normal 110 2 6" xfId="49960" xr:uid="{00000000-0005-0000-0000-00007A860000}"/>
    <cellStyle name="Normal 110 3" xfId="50099" xr:uid="{00000000-0005-0000-0000-00007B860000}"/>
    <cellStyle name="Normal 110 3 2" xfId="50260" xr:uid="{00000000-0005-0000-0000-00007C860000}"/>
    <cellStyle name="Normal 110 3 2 2" xfId="50639" xr:uid="{00000000-0005-0000-0000-00007D860000}"/>
    <cellStyle name="Normal 110 3 2 2 2" xfId="51053" xr:uid="{00000000-0005-0000-0000-00007E860000}"/>
    <cellStyle name="Normal 110 3 2 3" xfId="50854" xr:uid="{00000000-0005-0000-0000-00007F860000}"/>
    <cellStyle name="Normal 110 3 3" xfId="50545" xr:uid="{00000000-0005-0000-0000-000080860000}"/>
    <cellStyle name="Normal 110 3 3 2" xfId="50959" xr:uid="{00000000-0005-0000-0000-000081860000}"/>
    <cellStyle name="Normal 110 3 4" xfId="50759" xr:uid="{00000000-0005-0000-0000-000082860000}"/>
    <cellStyle name="Normal 110 4" xfId="50213" xr:uid="{00000000-0005-0000-0000-000083860000}"/>
    <cellStyle name="Normal 110 4 2" xfId="50592" xr:uid="{00000000-0005-0000-0000-000084860000}"/>
    <cellStyle name="Normal 110 4 2 2" xfId="51006" xr:uid="{00000000-0005-0000-0000-000085860000}"/>
    <cellStyle name="Normal 110 4 3" xfId="50807" xr:uid="{00000000-0005-0000-0000-000086860000}"/>
    <cellStyle name="Normal 110 5" xfId="50498" xr:uid="{00000000-0005-0000-0000-000087860000}"/>
    <cellStyle name="Normal 110 5 2" xfId="50912" xr:uid="{00000000-0005-0000-0000-000088860000}"/>
    <cellStyle name="Normal 110 6" xfId="50712" xr:uid="{00000000-0005-0000-0000-000089860000}"/>
    <cellStyle name="Normal 110 7" xfId="49959" xr:uid="{00000000-0005-0000-0000-00008A860000}"/>
    <cellStyle name="Normal 111" xfId="33364" xr:uid="{00000000-0005-0000-0000-00008B860000}"/>
    <cellStyle name="Normal 111 2" xfId="33366" xr:uid="{00000000-0005-0000-0000-00008C860000}"/>
    <cellStyle name="Normal 111 2 2" xfId="50102" xr:uid="{00000000-0005-0000-0000-00008D860000}"/>
    <cellStyle name="Normal 111 2 2 2" xfId="50263" xr:uid="{00000000-0005-0000-0000-00008E860000}"/>
    <cellStyle name="Normal 111 2 2 2 2" xfId="50642" xr:uid="{00000000-0005-0000-0000-00008F860000}"/>
    <cellStyle name="Normal 111 2 2 2 2 2" xfId="51056" xr:uid="{00000000-0005-0000-0000-000090860000}"/>
    <cellStyle name="Normal 111 2 2 2 3" xfId="50857" xr:uid="{00000000-0005-0000-0000-000091860000}"/>
    <cellStyle name="Normal 111 2 2 3" xfId="50548" xr:uid="{00000000-0005-0000-0000-000092860000}"/>
    <cellStyle name="Normal 111 2 2 3 2" xfId="50962" xr:uid="{00000000-0005-0000-0000-000093860000}"/>
    <cellStyle name="Normal 111 2 2 4" xfId="50762" xr:uid="{00000000-0005-0000-0000-000094860000}"/>
    <cellStyle name="Normal 111 2 3" xfId="50216" xr:uid="{00000000-0005-0000-0000-000095860000}"/>
    <cellStyle name="Normal 111 2 3 2" xfId="50595" xr:uid="{00000000-0005-0000-0000-000096860000}"/>
    <cellStyle name="Normal 111 2 3 2 2" xfId="51009" xr:uid="{00000000-0005-0000-0000-000097860000}"/>
    <cellStyle name="Normal 111 2 3 3" xfId="50810" xr:uid="{00000000-0005-0000-0000-000098860000}"/>
    <cellStyle name="Normal 111 2 4" xfId="50501" xr:uid="{00000000-0005-0000-0000-000099860000}"/>
    <cellStyle name="Normal 111 2 4 2" xfId="50915" xr:uid="{00000000-0005-0000-0000-00009A860000}"/>
    <cellStyle name="Normal 111 2 5" xfId="50715" xr:uid="{00000000-0005-0000-0000-00009B860000}"/>
    <cellStyle name="Normal 111 2 6" xfId="49962" xr:uid="{00000000-0005-0000-0000-00009C860000}"/>
    <cellStyle name="Normal 111 3" xfId="50101" xr:uid="{00000000-0005-0000-0000-00009D860000}"/>
    <cellStyle name="Normal 111 3 2" xfId="50262" xr:uid="{00000000-0005-0000-0000-00009E860000}"/>
    <cellStyle name="Normal 111 3 2 2" xfId="50641" xr:uid="{00000000-0005-0000-0000-00009F860000}"/>
    <cellStyle name="Normal 111 3 2 2 2" xfId="51055" xr:uid="{00000000-0005-0000-0000-0000A0860000}"/>
    <cellStyle name="Normal 111 3 2 3" xfId="50856" xr:uid="{00000000-0005-0000-0000-0000A1860000}"/>
    <cellStyle name="Normal 111 3 3" xfId="50547" xr:uid="{00000000-0005-0000-0000-0000A2860000}"/>
    <cellStyle name="Normal 111 3 3 2" xfId="50961" xr:uid="{00000000-0005-0000-0000-0000A3860000}"/>
    <cellStyle name="Normal 111 3 4" xfId="50761" xr:uid="{00000000-0005-0000-0000-0000A4860000}"/>
    <cellStyle name="Normal 111 4" xfId="50215" xr:uid="{00000000-0005-0000-0000-0000A5860000}"/>
    <cellStyle name="Normal 111 4 2" xfId="50594" xr:uid="{00000000-0005-0000-0000-0000A6860000}"/>
    <cellStyle name="Normal 111 4 2 2" xfId="51008" xr:uid="{00000000-0005-0000-0000-0000A7860000}"/>
    <cellStyle name="Normal 111 4 3" xfId="50809" xr:uid="{00000000-0005-0000-0000-0000A8860000}"/>
    <cellStyle name="Normal 111 5" xfId="50500" xr:uid="{00000000-0005-0000-0000-0000A9860000}"/>
    <cellStyle name="Normal 111 5 2" xfId="50914" xr:uid="{00000000-0005-0000-0000-0000AA860000}"/>
    <cellStyle name="Normal 111 6" xfId="50714" xr:uid="{00000000-0005-0000-0000-0000AB860000}"/>
    <cellStyle name="Normal 111 7" xfId="49961" xr:uid="{00000000-0005-0000-0000-0000AC860000}"/>
    <cellStyle name="Normal 112" xfId="33368" xr:uid="{00000000-0005-0000-0000-0000AD860000}"/>
    <cellStyle name="Normal 112 2" xfId="33371" xr:uid="{00000000-0005-0000-0000-0000AE860000}"/>
    <cellStyle name="Normal 113" xfId="33373" xr:uid="{00000000-0005-0000-0000-0000AF860000}"/>
    <cellStyle name="Normal 113 2" xfId="16890" xr:uid="{00000000-0005-0000-0000-0000B0860000}"/>
    <cellStyle name="Normal 114" xfId="32560" xr:uid="{00000000-0005-0000-0000-0000B1860000}"/>
    <cellStyle name="Normal 114 2" xfId="17109" xr:uid="{00000000-0005-0000-0000-0000B2860000}"/>
    <cellStyle name="Normal 114 2 2" xfId="50104" xr:uid="{00000000-0005-0000-0000-0000B3860000}"/>
    <cellStyle name="Normal 114 2 2 2" xfId="50265" xr:uid="{00000000-0005-0000-0000-0000B4860000}"/>
    <cellStyle name="Normal 114 2 2 2 2" xfId="50644" xr:uid="{00000000-0005-0000-0000-0000B5860000}"/>
    <cellStyle name="Normal 114 2 2 2 2 2" xfId="51058" xr:uid="{00000000-0005-0000-0000-0000B6860000}"/>
    <cellStyle name="Normal 114 2 2 2 3" xfId="50859" xr:uid="{00000000-0005-0000-0000-0000B7860000}"/>
    <cellStyle name="Normal 114 2 2 3" xfId="50550" xr:uid="{00000000-0005-0000-0000-0000B8860000}"/>
    <cellStyle name="Normal 114 2 2 3 2" xfId="50964" xr:uid="{00000000-0005-0000-0000-0000B9860000}"/>
    <cellStyle name="Normal 114 2 2 4" xfId="50764" xr:uid="{00000000-0005-0000-0000-0000BA860000}"/>
    <cellStyle name="Normal 114 2 3" xfId="50218" xr:uid="{00000000-0005-0000-0000-0000BB860000}"/>
    <cellStyle name="Normal 114 2 3 2" xfId="50597" xr:uid="{00000000-0005-0000-0000-0000BC860000}"/>
    <cellStyle name="Normal 114 2 3 2 2" xfId="51011" xr:uid="{00000000-0005-0000-0000-0000BD860000}"/>
    <cellStyle name="Normal 114 2 3 3" xfId="50812" xr:uid="{00000000-0005-0000-0000-0000BE860000}"/>
    <cellStyle name="Normal 114 2 4" xfId="50503" xr:uid="{00000000-0005-0000-0000-0000BF860000}"/>
    <cellStyle name="Normal 114 2 4 2" xfId="50917" xr:uid="{00000000-0005-0000-0000-0000C0860000}"/>
    <cellStyle name="Normal 114 2 5" xfId="50717" xr:uid="{00000000-0005-0000-0000-0000C1860000}"/>
    <cellStyle name="Normal 114 2 6" xfId="49964" xr:uid="{00000000-0005-0000-0000-0000C2860000}"/>
    <cellStyle name="Normal 114 3" xfId="50103" xr:uid="{00000000-0005-0000-0000-0000C3860000}"/>
    <cellStyle name="Normal 114 3 2" xfId="50264" xr:uid="{00000000-0005-0000-0000-0000C4860000}"/>
    <cellStyle name="Normal 114 3 2 2" xfId="50643" xr:uid="{00000000-0005-0000-0000-0000C5860000}"/>
    <cellStyle name="Normal 114 3 2 2 2" xfId="51057" xr:uid="{00000000-0005-0000-0000-0000C6860000}"/>
    <cellStyle name="Normal 114 3 2 3" xfId="50858" xr:uid="{00000000-0005-0000-0000-0000C7860000}"/>
    <cellStyle name="Normal 114 3 3" xfId="50549" xr:uid="{00000000-0005-0000-0000-0000C8860000}"/>
    <cellStyle name="Normal 114 3 3 2" xfId="50963" xr:uid="{00000000-0005-0000-0000-0000C9860000}"/>
    <cellStyle name="Normal 114 3 4" xfId="50763" xr:uid="{00000000-0005-0000-0000-0000CA860000}"/>
    <cellStyle name="Normal 114 4" xfId="50217" xr:uid="{00000000-0005-0000-0000-0000CB860000}"/>
    <cellStyle name="Normal 114 4 2" xfId="50596" xr:uid="{00000000-0005-0000-0000-0000CC860000}"/>
    <cellStyle name="Normal 114 4 2 2" xfId="51010" xr:uid="{00000000-0005-0000-0000-0000CD860000}"/>
    <cellStyle name="Normal 114 4 3" xfId="50811" xr:uid="{00000000-0005-0000-0000-0000CE860000}"/>
    <cellStyle name="Normal 114 5" xfId="50502" xr:uid="{00000000-0005-0000-0000-0000CF860000}"/>
    <cellStyle name="Normal 114 5 2" xfId="50916" xr:uid="{00000000-0005-0000-0000-0000D0860000}"/>
    <cellStyle name="Normal 114 6" xfId="50716" xr:uid="{00000000-0005-0000-0000-0000D1860000}"/>
    <cellStyle name="Normal 114 7" xfId="49963" xr:uid="{00000000-0005-0000-0000-0000D2860000}"/>
    <cellStyle name="Normal 115" xfId="35721" xr:uid="{00000000-0005-0000-0000-0000D3860000}"/>
    <cellStyle name="Normal 115 2" xfId="35723" xr:uid="{00000000-0005-0000-0000-0000D4860000}"/>
    <cellStyle name="Normal 115 2 2" xfId="50106" xr:uid="{00000000-0005-0000-0000-0000D5860000}"/>
    <cellStyle name="Normal 115 2 2 2" xfId="50267" xr:uid="{00000000-0005-0000-0000-0000D6860000}"/>
    <cellStyle name="Normal 115 2 2 2 2" xfId="50646" xr:uid="{00000000-0005-0000-0000-0000D7860000}"/>
    <cellStyle name="Normal 115 2 2 2 2 2" xfId="51060" xr:uid="{00000000-0005-0000-0000-0000D8860000}"/>
    <cellStyle name="Normal 115 2 2 2 3" xfId="50861" xr:uid="{00000000-0005-0000-0000-0000D9860000}"/>
    <cellStyle name="Normal 115 2 2 3" xfId="50552" xr:uid="{00000000-0005-0000-0000-0000DA860000}"/>
    <cellStyle name="Normal 115 2 2 3 2" xfId="50966" xr:uid="{00000000-0005-0000-0000-0000DB860000}"/>
    <cellStyle name="Normal 115 2 2 4" xfId="50766" xr:uid="{00000000-0005-0000-0000-0000DC860000}"/>
    <cellStyle name="Normal 115 2 3" xfId="50220" xr:uid="{00000000-0005-0000-0000-0000DD860000}"/>
    <cellStyle name="Normal 115 2 3 2" xfId="50599" xr:uid="{00000000-0005-0000-0000-0000DE860000}"/>
    <cellStyle name="Normal 115 2 3 2 2" xfId="51013" xr:uid="{00000000-0005-0000-0000-0000DF860000}"/>
    <cellStyle name="Normal 115 2 3 3" xfId="50814" xr:uid="{00000000-0005-0000-0000-0000E0860000}"/>
    <cellStyle name="Normal 115 2 4" xfId="50505" xr:uid="{00000000-0005-0000-0000-0000E1860000}"/>
    <cellStyle name="Normal 115 2 4 2" xfId="50919" xr:uid="{00000000-0005-0000-0000-0000E2860000}"/>
    <cellStyle name="Normal 115 2 5" xfId="50719" xr:uid="{00000000-0005-0000-0000-0000E3860000}"/>
    <cellStyle name="Normal 115 2 6" xfId="49966" xr:uid="{00000000-0005-0000-0000-0000E4860000}"/>
    <cellStyle name="Normal 115 3" xfId="50105" xr:uid="{00000000-0005-0000-0000-0000E5860000}"/>
    <cellStyle name="Normal 115 3 2" xfId="50266" xr:uid="{00000000-0005-0000-0000-0000E6860000}"/>
    <cellStyle name="Normal 115 3 2 2" xfId="50645" xr:uid="{00000000-0005-0000-0000-0000E7860000}"/>
    <cellStyle name="Normal 115 3 2 2 2" xfId="51059" xr:uid="{00000000-0005-0000-0000-0000E8860000}"/>
    <cellStyle name="Normal 115 3 2 3" xfId="50860" xr:uid="{00000000-0005-0000-0000-0000E9860000}"/>
    <cellStyle name="Normal 115 3 3" xfId="50551" xr:uid="{00000000-0005-0000-0000-0000EA860000}"/>
    <cellStyle name="Normal 115 3 3 2" xfId="50965" xr:uid="{00000000-0005-0000-0000-0000EB860000}"/>
    <cellStyle name="Normal 115 3 4" xfId="50765" xr:uid="{00000000-0005-0000-0000-0000EC860000}"/>
    <cellStyle name="Normal 115 4" xfId="50219" xr:uid="{00000000-0005-0000-0000-0000ED860000}"/>
    <cellStyle name="Normal 115 4 2" xfId="50598" xr:uid="{00000000-0005-0000-0000-0000EE860000}"/>
    <cellStyle name="Normal 115 4 2 2" xfId="51012" xr:uid="{00000000-0005-0000-0000-0000EF860000}"/>
    <cellStyle name="Normal 115 4 3" xfId="50813" xr:uid="{00000000-0005-0000-0000-0000F0860000}"/>
    <cellStyle name="Normal 115 5" xfId="50504" xr:uid="{00000000-0005-0000-0000-0000F1860000}"/>
    <cellStyle name="Normal 115 5 2" xfId="50918" xr:uid="{00000000-0005-0000-0000-0000F2860000}"/>
    <cellStyle name="Normal 115 6" xfId="50718" xr:uid="{00000000-0005-0000-0000-0000F3860000}"/>
    <cellStyle name="Normal 115 7" xfId="49965" xr:uid="{00000000-0005-0000-0000-0000F4860000}"/>
    <cellStyle name="Normal 116" xfId="35725" xr:uid="{00000000-0005-0000-0000-0000F5860000}"/>
    <cellStyle name="Normal 116 2" xfId="35727" xr:uid="{00000000-0005-0000-0000-0000F6860000}"/>
    <cellStyle name="Normal 116 2 2" xfId="50108" xr:uid="{00000000-0005-0000-0000-0000F7860000}"/>
    <cellStyle name="Normal 116 2 2 2" xfId="50269" xr:uid="{00000000-0005-0000-0000-0000F8860000}"/>
    <cellStyle name="Normal 116 2 2 2 2" xfId="50648" xr:uid="{00000000-0005-0000-0000-0000F9860000}"/>
    <cellStyle name="Normal 116 2 2 2 2 2" xfId="51062" xr:uid="{00000000-0005-0000-0000-0000FA860000}"/>
    <cellStyle name="Normal 116 2 2 2 3" xfId="50863" xr:uid="{00000000-0005-0000-0000-0000FB860000}"/>
    <cellStyle name="Normal 116 2 2 3" xfId="50554" xr:uid="{00000000-0005-0000-0000-0000FC860000}"/>
    <cellStyle name="Normal 116 2 2 3 2" xfId="50968" xr:uid="{00000000-0005-0000-0000-0000FD860000}"/>
    <cellStyle name="Normal 116 2 2 4" xfId="50768" xr:uid="{00000000-0005-0000-0000-0000FE860000}"/>
    <cellStyle name="Normal 116 2 3" xfId="50222" xr:uid="{00000000-0005-0000-0000-0000FF860000}"/>
    <cellStyle name="Normal 116 2 3 2" xfId="50601" xr:uid="{00000000-0005-0000-0000-000000870000}"/>
    <cellStyle name="Normal 116 2 3 2 2" xfId="51015" xr:uid="{00000000-0005-0000-0000-000001870000}"/>
    <cellStyle name="Normal 116 2 3 3" xfId="50816" xr:uid="{00000000-0005-0000-0000-000002870000}"/>
    <cellStyle name="Normal 116 2 4" xfId="50507" xr:uid="{00000000-0005-0000-0000-000003870000}"/>
    <cellStyle name="Normal 116 2 4 2" xfId="50921" xr:uid="{00000000-0005-0000-0000-000004870000}"/>
    <cellStyle name="Normal 116 2 5" xfId="50721" xr:uid="{00000000-0005-0000-0000-000005870000}"/>
    <cellStyle name="Normal 116 2 6" xfId="49968" xr:uid="{00000000-0005-0000-0000-000006870000}"/>
    <cellStyle name="Normal 116 3" xfId="50107" xr:uid="{00000000-0005-0000-0000-000007870000}"/>
    <cellStyle name="Normal 116 3 2" xfId="50268" xr:uid="{00000000-0005-0000-0000-000008870000}"/>
    <cellStyle name="Normal 116 3 2 2" xfId="50647" xr:uid="{00000000-0005-0000-0000-000009870000}"/>
    <cellStyle name="Normal 116 3 2 2 2" xfId="51061" xr:uid="{00000000-0005-0000-0000-00000A870000}"/>
    <cellStyle name="Normal 116 3 2 3" xfId="50862" xr:uid="{00000000-0005-0000-0000-00000B870000}"/>
    <cellStyle name="Normal 116 3 3" xfId="50553" xr:uid="{00000000-0005-0000-0000-00000C870000}"/>
    <cellStyle name="Normal 116 3 3 2" xfId="50967" xr:uid="{00000000-0005-0000-0000-00000D870000}"/>
    <cellStyle name="Normal 116 3 4" xfId="50767" xr:uid="{00000000-0005-0000-0000-00000E870000}"/>
    <cellStyle name="Normal 116 4" xfId="50221" xr:uid="{00000000-0005-0000-0000-00000F870000}"/>
    <cellStyle name="Normal 116 4 2" xfId="50600" xr:uid="{00000000-0005-0000-0000-000010870000}"/>
    <cellStyle name="Normal 116 4 2 2" xfId="51014" xr:uid="{00000000-0005-0000-0000-000011870000}"/>
    <cellStyle name="Normal 116 4 3" xfId="50815" xr:uid="{00000000-0005-0000-0000-000012870000}"/>
    <cellStyle name="Normal 116 5" xfId="50506" xr:uid="{00000000-0005-0000-0000-000013870000}"/>
    <cellStyle name="Normal 116 5 2" xfId="50920" xr:uid="{00000000-0005-0000-0000-000014870000}"/>
    <cellStyle name="Normal 116 6" xfId="50720" xr:uid="{00000000-0005-0000-0000-000015870000}"/>
    <cellStyle name="Normal 116 7" xfId="49967" xr:uid="{00000000-0005-0000-0000-000016870000}"/>
    <cellStyle name="Normal 117" xfId="35729" xr:uid="{00000000-0005-0000-0000-000017870000}"/>
    <cellStyle name="Normal 117 2" xfId="35731" xr:uid="{00000000-0005-0000-0000-000018870000}"/>
    <cellStyle name="Normal 118" xfId="35734" xr:uid="{00000000-0005-0000-0000-000019870000}"/>
    <cellStyle name="Normal 118 2" xfId="17315" xr:uid="{00000000-0005-0000-0000-00001A870000}"/>
    <cellStyle name="Normal 119" xfId="35736" xr:uid="{00000000-0005-0000-0000-00001B870000}"/>
    <cellStyle name="Normal 119 2" xfId="17543" xr:uid="{00000000-0005-0000-0000-00001C870000}"/>
    <cellStyle name="Normal 119 2 2" xfId="50110" xr:uid="{00000000-0005-0000-0000-00001D870000}"/>
    <cellStyle name="Normal 119 2 2 2" xfId="50271" xr:uid="{00000000-0005-0000-0000-00001E870000}"/>
    <cellStyle name="Normal 119 2 2 2 2" xfId="50650" xr:uid="{00000000-0005-0000-0000-00001F870000}"/>
    <cellStyle name="Normal 119 2 2 2 2 2" xfId="51064" xr:uid="{00000000-0005-0000-0000-000020870000}"/>
    <cellStyle name="Normal 119 2 2 2 3" xfId="50865" xr:uid="{00000000-0005-0000-0000-000021870000}"/>
    <cellStyle name="Normal 119 2 2 3" xfId="50556" xr:uid="{00000000-0005-0000-0000-000022870000}"/>
    <cellStyle name="Normal 119 2 2 3 2" xfId="50970" xr:uid="{00000000-0005-0000-0000-000023870000}"/>
    <cellStyle name="Normal 119 2 2 4" xfId="50770" xr:uid="{00000000-0005-0000-0000-000024870000}"/>
    <cellStyle name="Normal 119 2 3" xfId="50224" xr:uid="{00000000-0005-0000-0000-000025870000}"/>
    <cellStyle name="Normal 119 2 3 2" xfId="50603" xr:uid="{00000000-0005-0000-0000-000026870000}"/>
    <cellStyle name="Normal 119 2 3 2 2" xfId="51017" xr:uid="{00000000-0005-0000-0000-000027870000}"/>
    <cellStyle name="Normal 119 2 3 3" xfId="50818" xr:uid="{00000000-0005-0000-0000-000028870000}"/>
    <cellStyle name="Normal 119 2 4" xfId="50509" xr:uid="{00000000-0005-0000-0000-000029870000}"/>
    <cellStyle name="Normal 119 2 4 2" xfId="50923" xr:uid="{00000000-0005-0000-0000-00002A870000}"/>
    <cellStyle name="Normal 119 2 5" xfId="50723" xr:uid="{00000000-0005-0000-0000-00002B870000}"/>
    <cellStyle name="Normal 119 2 6" xfId="49970" xr:uid="{00000000-0005-0000-0000-00002C870000}"/>
    <cellStyle name="Normal 119 3" xfId="50109" xr:uid="{00000000-0005-0000-0000-00002D870000}"/>
    <cellStyle name="Normal 119 3 2" xfId="50270" xr:uid="{00000000-0005-0000-0000-00002E870000}"/>
    <cellStyle name="Normal 119 3 2 2" xfId="50649" xr:uid="{00000000-0005-0000-0000-00002F870000}"/>
    <cellStyle name="Normal 119 3 2 2 2" xfId="51063" xr:uid="{00000000-0005-0000-0000-000030870000}"/>
    <cellStyle name="Normal 119 3 2 3" xfId="50864" xr:uid="{00000000-0005-0000-0000-000031870000}"/>
    <cellStyle name="Normal 119 3 3" xfId="50555" xr:uid="{00000000-0005-0000-0000-000032870000}"/>
    <cellStyle name="Normal 119 3 3 2" xfId="50969" xr:uid="{00000000-0005-0000-0000-000033870000}"/>
    <cellStyle name="Normal 119 3 4" xfId="50769" xr:uid="{00000000-0005-0000-0000-000034870000}"/>
    <cellStyle name="Normal 119 4" xfId="50223" xr:uid="{00000000-0005-0000-0000-000035870000}"/>
    <cellStyle name="Normal 119 4 2" xfId="50602" xr:uid="{00000000-0005-0000-0000-000036870000}"/>
    <cellStyle name="Normal 119 4 2 2" xfId="51016" xr:uid="{00000000-0005-0000-0000-000037870000}"/>
    <cellStyle name="Normal 119 4 3" xfId="50817" xr:uid="{00000000-0005-0000-0000-000038870000}"/>
    <cellStyle name="Normal 119 5" xfId="50508" xr:uid="{00000000-0005-0000-0000-000039870000}"/>
    <cellStyle name="Normal 119 5 2" xfId="50922" xr:uid="{00000000-0005-0000-0000-00003A870000}"/>
    <cellStyle name="Normal 119 6" xfId="50722" xr:uid="{00000000-0005-0000-0000-00003B870000}"/>
    <cellStyle name="Normal 119 7" xfId="49969" xr:uid="{00000000-0005-0000-0000-00003C870000}"/>
    <cellStyle name="Normal 12" xfId="35737" xr:uid="{00000000-0005-0000-0000-00003D870000}"/>
    <cellStyle name="Normal 12 10" xfId="30255" xr:uid="{00000000-0005-0000-0000-00003E870000}"/>
    <cellStyle name="Normal 12 10 2" xfId="35738" xr:uid="{00000000-0005-0000-0000-00003F870000}"/>
    <cellStyle name="Normal 12 100" xfId="35739" xr:uid="{00000000-0005-0000-0000-000040870000}"/>
    <cellStyle name="Normal 12 100 2" xfId="35740" xr:uid="{00000000-0005-0000-0000-000041870000}"/>
    <cellStyle name="Normal 12 101" xfId="35741" xr:uid="{00000000-0005-0000-0000-000042870000}"/>
    <cellStyle name="Normal 12 101 2" xfId="35742" xr:uid="{00000000-0005-0000-0000-000043870000}"/>
    <cellStyle name="Normal 12 102" xfId="35743" xr:uid="{00000000-0005-0000-0000-000044870000}"/>
    <cellStyle name="Normal 12 102 2" xfId="35744" xr:uid="{00000000-0005-0000-0000-000045870000}"/>
    <cellStyle name="Normal 12 103" xfId="35745" xr:uid="{00000000-0005-0000-0000-000046870000}"/>
    <cellStyle name="Normal 12 103 2" xfId="35746" xr:uid="{00000000-0005-0000-0000-000047870000}"/>
    <cellStyle name="Normal 12 104" xfId="35747" xr:uid="{00000000-0005-0000-0000-000048870000}"/>
    <cellStyle name="Normal 12 104 2" xfId="35748" xr:uid="{00000000-0005-0000-0000-000049870000}"/>
    <cellStyle name="Normal 12 105" xfId="35750" xr:uid="{00000000-0005-0000-0000-00004A870000}"/>
    <cellStyle name="Normal 12 105 2" xfId="35752" xr:uid="{00000000-0005-0000-0000-00004B870000}"/>
    <cellStyle name="Normal 12 106" xfId="35754" xr:uid="{00000000-0005-0000-0000-00004C870000}"/>
    <cellStyle name="Normal 12 106 2" xfId="16943" xr:uid="{00000000-0005-0000-0000-00004D870000}"/>
    <cellStyle name="Normal 12 107" xfId="35756" xr:uid="{00000000-0005-0000-0000-00004E870000}"/>
    <cellStyle name="Normal 12 107 2" xfId="35758" xr:uid="{00000000-0005-0000-0000-00004F870000}"/>
    <cellStyle name="Normal 12 108" xfId="35760" xr:uid="{00000000-0005-0000-0000-000050870000}"/>
    <cellStyle name="Normal 12 108 2" xfId="35762" xr:uid="{00000000-0005-0000-0000-000051870000}"/>
    <cellStyle name="Normal 12 109" xfId="35764" xr:uid="{00000000-0005-0000-0000-000052870000}"/>
    <cellStyle name="Normal 12 109 2" xfId="35766" xr:uid="{00000000-0005-0000-0000-000053870000}"/>
    <cellStyle name="Normal 12 11" xfId="35767" xr:uid="{00000000-0005-0000-0000-000054870000}"/>
    <cellStyle name="Normal 12 11 2" xfId="35768" xr:uid="{00000000-0005-0000-0000-000055870000}"/>
    <cellStyle name="Normal 12 110" xfId="35749" xr:uid="{00000000-0005-0000-0000-000056870000}"/>
    <cellStyle name="Normal 12 110 2" xfId="35751" xr:uid="{00000000-0005-0000-0000-000057870000}"/>
    <cellStyle name="Normal 12 111" xfId="35753" xr:uid="{00000000-0005-0000-0000-000058870000}"/>
    <cellStyle name="Normal 12 111 2" xfId="16942" xr:uid="{00000000-0005-0000-0000-000059870000}"/>
    <cellStyle name="Normal 12 112" xfId="35755" xr:uid="{00000000-0005-0000-0000-00005A870000}"/>
    <cellStyle name="Normal 12 112 2" xfId="35757" xr:uid="{00000000-0005-0000-0000-00005B870000}"/>
    <cellStyle name="Normal 12 113" xfId="35759" xr:uid="{00000000-0005-0000-0000-00005C870000}"/>
    <cellStyle name="Normal 12 113 2" xfId="35761" xr:uid="{00000000-0005-0000-0000-00005D870000}"/>
    <cellStyle name="Normal 12 114" xfId="35763" xr:uid="{00000000-0005-0000-0000-00005E870000}"/>
    <cellStyle name="Normal 12 114 2" xfId="35765" xr:uid="{00000000-0005-0000-0000-00005F870000}"/>
    <cellStyle name="Normal 12 115" xfId="35770" xr:uid="{00000000-0005-0000-0000-000060870000}"/>
    <cellStyle name="Normal 12 115 2" xfId="35772" xr:uid="{00000000-0005-0000-0000-000061870000}"/>
    <cellStyle name="Normal 12 116" xfId="35774" xr:uid="{00000000-0005-0000-0000-000062870000}"/>
    <cellStyle name="Normal 12 116 2" xfId="35776" xr:uid="{00000000-0005-0000-0000-000063870000}"/>
    <cellStyle name="Normal 12 117" xfId="35778" xr:uid="{00000000-0005-0000-0000-000064870000}"/>
    <cellStyle name="Normal 12 117 2" xfId="35780" xr:uid="{00000000-0005-0000-0000-000065870000}"/>
    <cellStyle name="Normal 12 118" xfId="35782" xr:uid="{00000000-0005-0000-0000-000066870000}"/>
    <cellStyle name="Normal 12 118 2" xfId="35784" xr:uid="{00000000-0005-0000-0000-000067870000}"/>
    <cellStyle name="Normal 12 119" xfId="35786" xr:uid="{00000000-0005-0000-0000-000068870000}"/>
    <cellStyle name="Normal 12 119 2" xfId="35788" xr:uid="{00000000-0005-0000-0000-000069870000}"/>
    <cellStyle name="Normal 12 12" xfId="35789" xr:uid="{00000000-0005-0000-0000-00006A870000}"/>
    <cellStyle name="Normal 12 12 2" xfId="35790" xr:uid="{00000000-0005-0000-0000-00006B870000}"/>
    <cellStyle name="Normal 12 120" xfId="35769" xr:uid="{00000000-0005-0000-0000-00006C870000}"/>
    <cellStyle name="Normal 12 120 2" xfId="35771" xr:uid="{00000000-0005-0000-0000-00006D870000}"/>
    <cellStyle name="Normal 12 121" xfId="35773" xr:uid="{00000000-0005-0000-0000-00006E870000}"/>
    <cellStyle name="Normal 12 121 2" xfId="35775" xr:uid="{00000000-0005-0000-0000-00006F870000}"/>
    <cellStyle name="Normal 12 122" xfId="35777" xr:uid="{00000000-0005-0000-0000-000070870000}"/>
    <cellStyle name="Normal 12 122 2" xfId="35779" xr:uid="{00000000-0005-0000-0000-000071870000}"/>
    <cellStyle name="Normal 12 123" xfId="35781" xr:uid="{00000000-0005-0000-0000-000072870000}"/>
    <cellStyle name="Normal 12 123 2" xfId="35783" xr:uid="{00000000-0005-0000-0000-000073870000}"/>
    <cellStyle name="Normal 12 124" xfId="35785" xr:uid="{00000000-0005-0000-0000-000074870000}"/>
    <cellStyle name="Normal 12 124 2" xfId="35787" xr:uid="{00000000-0005-0000-0000-000075870000}"/>
    <cellStyle name="Normal 12 125" xfId="35792" xr:uid="{00000000-0005-0000-0000-000076870000}"/>
    <cellStyle name="Normal 12 125 2" xfId="35795" xr:uid="{00000000-0005-0000-0000-000077870000}"/>
    <cellStyle name="Normal 12 126" xfId="35797" xr:uid="{00000000-0005-0000-0000-000078870000}"/>
    <cellStyle name="Normal 12 126 2" xfId="35799" xr:uid="{00000000-0005-0000-0000-000079870000}"/>
    <cellStyle name="Normal 12 127" xfId="35801" xr:uid="{00000000-0005-0000-0000-00007A870000}"/>
    <cellStyle name="Normal 12 127 2" xfId="35803" xr:uid="{00000000-0005-0000-0000-00007B870000}"/>
    <cellStyle name="Normal 12 128" xfId="35805" xr:uid="{00000000-0005-0000-0000-00007C870000}"/>
    <cellStyle name="Normal 12 128 2" xfId="35807" xr:uid="{00000000-0005-0000-0000-00007D870000}"/>
    <cellStyle name="Normal 12 129" xfId="35809" xr:uid="{00000000-0005-0000-0000-00007E870000}"/>
    <cellStyle name="Normal 12 129 2" xfId="35811" xr:uid="{00000000-0005-0000-0000-00007F870000}"/>
    <cellStyle name="Normal 12 13" xfId="35812" xr:uid="{00000000-0005-0000-0000-000080870000}"/>
    <cellStyle name="Normal 12 13 2" xfId="35813" xr:uid="{00000000-0005-0000-0000-000081870000}"/>
    <cellStyle name="Normal 12 130" xfId="35791" xr:uid="{00000000-0005-0000-0000-000082870000}"/>
    <cellStyle name="Normal 12 130 2" xfId="35794" xr:uid="{00000000-0005-0000-0000-000083870000}"/>
    <cellStyle name="Normal 12 131" xfId="35796" xr:uid="{00000000-0005-0000-0000-000084870000}"/>
    <cellStyle name="Normal 12 131 2" xfId="35798" xr:uid="{00000000-0005-0000-0000-000085870000}"/>
    <cellStyle name="Normal 12 132" xfId="35800" xr:uid="{00000000-0005-0000-0000-000086870000}"/>
    <cellStyle name="Normal 12 132 2" xfId="35802" xr:uid="{00000000-0005-0000-0000-000087870000}"/>
    <cellStyle name="Normal 12 133" xfId="35804" xr:uid="{00000000-0005-0000-0000-000088870000}"/>
    <cellStyle name="Normal 12 133 2" xfId="35806" xr:uid="{00000000-0005-0000-0000-000089870000}"/>
    <cellStyle name="Normal 12 133 2 2" xfId="35814" xr:uid="{00000000-0005-0000-0000-00008A870000}"/>
    <cellStyle name="Normal 12 133 2 2 2" xfId="35815" xr:uid="{00000000-0005-0000-0000-00008B870000}"/>
    <cellStyle name="Normal 12 133 2 2 2 2" xfId="3034" xr:uid="{00000000-0005-0000-0000-00008C870000}"/>
    <cellStyle name="Normal 12 133 2 2 3" xfId="35816" xr:uid="{00000000-0005-0000-0000-00008D870000}"/>
    <cellStyle name="Normal 12 133 2 2_REKAP IBT" xfId="35817" xr:uid="{00000000-0005-0000-0000-00008E870000}"/>
    <cellStyle name="Normal 12 133 2 3" xfId="35818" xr:uid="{00000000-0005-0000-0000-00008F870000}"/>
    <cellStyle name="Normal 12 133 2 3 2" xfId="35819" xr:uid="{00000000-0005-0000-0000-000090870000}"/>
    <cellStyle name="Normal 12 133 2 3 2 2" xfId="35820" xr:uid="{00000000-0005-0000-0000-000091870000}"/>
    <cellStyle name="Normal 12 133 2 3 3" xfId="35821" xr:uid="{00000000-0005-0000-0000-000092870000}"/>
    <cellStyle name="Normal 12 133 2 3_REKAP IBT" xfId="35822" xr:uid="{00000000-0005-0000-0000-000093870000}"/>
    <cellStyle name="Normal 12 133 2 4" xfId="35823" xr:uid="{00000000-0005-0000-0000-000094870000}"/>
    <cellStyle name="Normal 12 133 2 4 2" xfId="35824" xr:uid="{00000000-0005-0000-0000-000095870000}"/>
    <cellStyle name="Normal 12 133 2 5" xfId="35825" xr:uid="{00000000-0005-0000-0000-000096870000}"/>
    <cellStyle name="Normal 12 133 2_REKAP IBT" xfId="23788" xr:uid="{00000000-0005-0000-0000-000097870000}"/>
    <cellStyle name="Normal 12 133 3" xfId="35826" xr:uid="{00000000-0005-0000-0000-000098870000}"/>
    <cellStyle name="Normal 12 133 3 2" xfId="35827" xr:uid="{00000000-0005-0000-0000-000099870000}"/>
    <cellStyle name="Normal 12 133 3 2 2" xfId="35828" xr:uid="{00000000-0005-0000-0000-00009A870000}"/>
    <cellStyle name="Normal 12 133 3 2 2 2" xfId="35829" xr:uid="{00000000-0005-0000-0000-00009B870000}"/>
    <cellStyle name="Normal 12 133 3 2 3" xfId="35830" xr:uid="{00000000-0005-0000-0000-00009C870000}"/>
    <cellStyle name="Normal 12 133 3 2_REKAP IBT" xfId="35831" xr:uid="{00000000-0005-0000-0000-00009D870000}"/>
    <cellStyle name="Normal 12 133 3 3" xfId="35832" xr:uid="{00000000-0005-0000-0000-00009E870000}"/>
    <cellStyle name="Normal 12 133 3 3 2" xfId="35833" xr:uid="{00000000-0005-0000-0000-00009F870000}"/>
    <cellStyle name="Normal 12 133 3 3 2 2" xfId="35834" xr:uid="{00000000-0005-0000-0000-0000A0870000}"/>
    <cellStyle name="Normal 12 133 3 3 3" xfId="35835" xr:uid="{00000000-0005-0000-0000-0000A1870000}"/>
    <cellStyle name="Normal 12 133 3 3_REKAP IBT" xfId="35836" xr:uid="{00000000-0005-0000-0000-0000A2870000}"/>
    <cellStyle name="Normal 12 133 3 4" xfId="35837" xr:uid="{00000000-0005-0000-0000-0000A3870000}"/>
    <cellStyle name="Normal 12 133 3 4 2" xfId="35838" xr:uid="{00000000-0005-0000-0000-0000A4870000}"/>
    <cellStyle name="Normal 12 133 3 5" xfId="35839" xr:uid="{00000000-0005-0000-0000-0000A5870000}"/>
    <cellStyle name="Normal 12 133 3_REKAP IBT" xfId="35840" xr:uid="{00000000-0005-0000-0000-0000A6870000}"/>
    <cellStyle name="Normal 12 133 4" xfId="35841" xr:uid="{00000000-0005-0000-0000-0000A7870000}"/>
    <cellStyle name="Normal 12 133 4 2" xfId="35842" xr:uid="{00000000-0005-0000-0000-0000A8870000}"/>
    <cellStyle name="Normal 12 133 4 2 2" xfId="35843" xr:uid="{00000000-0005-0000-0000-0000A9870000}"/>
    <cellStyle name="Normal 12 133 4 2 2 2" xfId="35844" xr:uid="{00000000-0005-0000-0000-0000AA870000}"/>
    <cellStyle name="Normal 12 133 4 2 3" xfId="35845" xr:uid="{00000000-0005-0000-0000-0000AB870000}"/>
    <cellStyle name="Normal 12 133 4 2_REKAP IBT" xfId="35846" xr:uid="{00000000-0005-0000-0000-0000AC870000}"/>
    <cellStyle name="Normal 12 133 4 3" xfId="35847" xr:uid="{00000000-0005-0000-0000-0000AD870000}"/>
    <cellStyle name="Normal 12 133 4 3 2" xfId="35848" xr:uid="{00000000-0005-0000-0000-0000AE870000}"/>
    <cellStyle name="Normal 12 133 4 3 2 2" xfId="35849" xr:uid="{00000000-0005-0000-0000-0000AF870000}"/>
    <cellStyle name="Normal 12 133 4 3 3" xfId="35850" xr:uid="{00000000-0005-0000-0000-0000B0870000}"/>
    <cellStyle name="Normal 12 133 4 3_REKAP IBT" xfId="35851" xr:uid="{00000000-0005-0000-0000-0000B1870000}"/>
    <cellStyle name="Normal 12 133 4 4" xfId="35852" xr:uid="{00000000-0005-0000-0000-0000B2870000}"/>
    <cellStyle name="Normal 12 133 4 4 2" xfId="35853" xr:uid="{00000000-0005-0000-0000-0000B3870000}"/>
    <cellStyle name="Normal 12 133 4 5" xfId="35854" xr:uid="{00000000-0005-0000-0000-0000B4870000}"/>
    <cellStyle name="Normal 12 133 4_REKAP IBT" xfId="35856" xr:uid="{00000000-0005-0000-0000-0000B5870000}"/>
    <cellStyle name="Normal 12 133 5" xfId="35857" xr:uid="{00000000-0005-0000-0000-0000B6870000}"/>
    <cellStyle name="Normal 12 133 5 2" xfId="35858" xr:uid="{00000000-0005-0000-0000-0000B7870000}"/>
    <cellStyle name="Normal 12 133 5 2 2" xfId="35859" xr:uid="{00000000-0005-0000-0000-0000B8870000}"/>
    <cellStyle name="Normal 12 133 5 3" xfId="35860" xr:uid="{00000000-0005-0000-0000-0000B9870000}"/>
    <cellStyle name="Normal 12 133 5_REKAP IBT" xfId="35862" xr:uid="{00000000-0005-0000-0000-0000BA870000}"/>
    <cellStyle name="Normal 12 133 6" xfId="35863" xr:uid="{00000000-0005-0000-0000-0000BB870000}"/>
    <cellStyle name="Normal 12 133 6 2" xfId="35864" xr:uid="{00000000-0005-0000-0000-0000BC870000}"/>
    <cellStyle name="Normal 12 133 6 2 2" xfId="35865" xr:uid="{00000000-0005-0000-0000-0000BD870000}"/>
    <cellStyle name="Normal 12 133 6 3" xfId="35866" xr:uid="{00000000-0005-0000-0000-0000BE870000}"/>
    <cellStyle name="Normal 12 133 6_REKAP IBT" xfId="35867" xr:uid="{00000000-0005-0000-0000-0000BF870000}"/>
    <cellStyle name="Normal 12 133 7" xfId="35868" xr:uid="{00000000-0005-0000-0000-0000C0870000}"/>
    <cellStyle name="Normal 12 133 7 2" xfId="35869" xr:uid="{00000000-0005-0000-0000-0000C1870000}"/>
    <cellStyle name="Normal 12 133 8" xfId="35870" xr:uid="{00000000-0005-0000-0000-0000C2870000}"/>
    <cellStyle name="Normal 12 133_REKAP IBT" xfId="35871" xr:uid="{00000000-0005-0000-0000-0000C3870000}"/>
    <cellStyle name="Normal 12 134" xfId="35808" xr:uid="{00000000-0005-0000-0000-0000C4870000}"/>
    <cellStyle name="Normal 12 134 2" xfId="35810" xr:uid="{00000000-0005-0000-0000-0000C5870000}"/>
    <cellStyle name="Normal 12 134 2 2" xfId="35872" xr:uid="{00000000-0005-0000-0000-0000C6870000}"/>
    <cellStyle name="Normal 12 134 2 2 2" xfId="35873" xr:uid="{00000000-0005-0000-0000-0000C7870000}"/>
    <cellStyle name="Normal 12 134 2 3" xfId="35874" xr:uid="{00000000-0005-0000-0000-0000C8870000}"/>
    <cellStyle name="Normal 12 134 2_REKAP IBT" xfId="35875" xr:uid="{00000000-0005-0000-0000-0000C9870000}"/>
    <cellStyle name="Normal 12 134 3" xfId="35876" xr:uid="{00000000-0005-0000-0000-0000CA870000}"/>
    <cellStyle name="Normal 12 134 3 2" xfId="35877" xr:uid="{00000000-0005-0000-0000-0000CB870000}"/>
    <cellStyle name="Normal 12 134 3 2 2" xfId="35878" xr:uid="{00000000-0005-0000-0000-0000CC870000}"/>
    <cellStyle name="Normal 12 134 3 3" xfId="35879" xr:uid="{00000000-0005-0000-0000-0000CD870000}"/>
    <cellStyle name="Normal 12 134 3_REKAP IBT" xfId="35880" xr:uid="{00000000-0005-0000-0000-0000CE870000}"/>
    <cellStyle name="Normal 12 134 4" xfId="35881" xr:uid="{00000000-0005-0000-0000-0000CF870000}"/>
    <cellStyle name="Normal 12 134 4 2" xfId="35882" xr:uid="{00000000-0005-0000-0000-0000D0870000}"/>
    <cellStyle name="Normal 12 134 5" xfId="35883" xr:uid="{00000000-0005-0000-0000-0000D1870000}"/>
    <cellStyle name="Normal 12 134_REKAP IBT" xfId="35884" xr:uid="{00000000-0005-0000-0000-0000D2870000}"/>
    <cellStyle name="Normal 12 135" xfId="35885" xr:uid="{00000000-0005-0000-0000-0000D3870000}"/>
    <cellStyle name="Normal 12 135 2" xfId="35886" xr:uid="{00000000-0005-0000-0000-0000D4870000}"/>
    <cellStyle name="Normal 12 135 2 2" xfId="35176" xr:uid="{00000000-0005-0000-0000-0000D5870000}"/>
    <cellStyle name="Normal 12 135 2 2 2" xfId="35887" xr:uid="{00000000-0005-0000-0000-0000D6870000}"/>
    <cellStyle name="Normal 12 135 2 3" xfId="35888" xr:uid="{00000000-0005-0000-0000-0000D7870000}"/>
    <cellStyle name="Normal 12 135 2_REKAP IBT" xfId="35889" xr:uid="{00000000-0005-0000-0000-0000D8870000}"/>
    <cellStyle name="Normal 12 135 3" xfId="35890" xr:uid="{00000000-0005-0000-0000-0000D9870000}"/>
    <cellStyle name="Normal 12 135 3 2" xfId="35891" xr:uid="{00000000-0005-0000-0000-0000DA870000}"/>
    <cellStyle name="Normal 12 135 3 2 2" xfId="35892" xr:uid="{00000000-0005-0000-0000-0000DB870000}"/>
    <cellStyle name="Normal 12 135 3 3" xfId="35893" xr:uid="{00000000-0005-0000-0000-0000DC870000}"/>
    <cellStyle name="Normal 12 135 3_REKAP IBT" xfId="4853" xr:uid="{00000000-0005-0000-0000-0000DD870000}"/>
    <cellStyle name="Normal 12 135 4" xfId="35894" xr:uid="{00000000-0005-0000-0000-0000DE870000}"/>
    <cellStyle name="Normal 12 135 4 2" xfId="35895" xr:uid="{00000000-0005-0000-0000-0000DF870000}"/>
    <cellStyle name="Normal 12 135 5" xfId="35896" xr:uid="{00000000-0005-0000-0000-0000E0870000}"/>
    <cellStyle name="Normal 12 135_REKAP IBT" xfId="35897" xr:uid="{00000000-0005-0000-0000-0000E1870000}"/>
    <cellStyle name="Normal 12 136" xfId="35898" xr:uid="{00000000-0005-0000-0000-0000E2870000}"/>
    <cellStyle name="Normal 12 136 2" xfId="35899" xr:uid="{00000000-0005-0000-0000-0000E3870000}"/>
    <cellStyle name="Normal 12 136 2 2" xfId="35900" xr:uid="{00000000-0005-0000-0000-0000E4870000}"/>
    <cellStyle name="Normal 12 136 2 2 2" xfId="35901" xr:uid="{00000000-0005-0000-0000-0000E5870000}"/>
    <cellStyle name="Normal 12 136 2 3" xfId="4368" xr:uid="{00000000-0005-0000-0000-0000E6870000}"/>
    <cellStyle name="Normal 12 136 2_REKAP IBT" xfId="35902" xr:uid="{00000000-0005-0000-0000-0000E7870000}"/>
    <cellStyle name="Normal 12 136 3" xfId="35903" xr:uid="{00000000-0005-0000-0000-0000E8870000}"/>
    <cellStyle name="Normal 12 136 3 2" xfId="35904" xr:uid="{00000000-0005-0000-0000-0000E9870000}"/>
    <cellStyle name="Normal 12 136 3 2 2" xfId="35905" xr:uid="{00000000-0005-0000-0000-0000EA870000}"/>
    <cellStyle name="Normal 12 136 3 3" xfId="4389" xr:uid="{00000000-0005-0000-0000-0000EB870000}"/>
    <cellStyle name="Normal 12 136 3_REKAP IBT" xfId="35906" xr:uid="{00000000-0005-0000-0000-0000EC870000}"/>
    <cellStyle name="Normal 12 136 4" xfId="35907" xr:uid="{00000000-0005-0000-0000-0000ED870000}"/>
    <cellStyle name="Normal 12 136 4 2" xfId="35908" xr:uid="{00000000-0005-0000-0000-0000EE870000}"/>
    <cellStyle name="Normal 12 136 5" xfId="35909" xr:uid="{00000000-0005-0000-0000-0000EF870000}"/>
    <cellStyle name="Normal 12 136_REKAP IBT" xfId="35910" xr:uid="{00000000-0005-0000-0000-0000F0870000}"/>
    <cellStyle name="Normal 12 137" xfId="35912" xr:uid="{00000000-0005-0000-0000-0000F1870000}"/>
    <cellStyle name="Normal 12 137 2" xfId="35913" xr:uid="{00000000-0005-0000-0000-0000F2870000}"/>
    <cellStyle name="Normal 12 137 2 2" xfId="35914" xr:uid="{00000000-0005-0000-0000-0000F3870000}"/>
    <cellStyle name="Normal 12 137 3" xfId="35915" xr:uid="{00000000-0005-0000-0000-0000F4870000}"/>
    <cellStyle name="Normal 12 137_REKAP IBT" xfId="35916" xr:uid="{00000000-0005-0000-0000-0000F5870000}"/>
    <cellStyle name="Normal 12 138" xfId="35917" xr:uid="{00000000-0005-0000-0000-0000F6870000}"/>
    <cellStyle name="Normal 12 138 2" xfId="35918" xr:uid="{00000000-0005-0000-0000-0000F7870000}"/>
    <cellStyle name="Normal 12 138 2 2" xfId="35919" xr:uid="{00000000-0005-0000-0000-0000F8870000}"/>
    <cellStyle name="Normal 12 138 3" xfId="35920" xr:uid="{00000000-0005-0000-0000-0000F9870000}"/>
    <cellStyle name="Normal 12 138_REKAP IBT" xfId="35921" xr:uid="{00000000-0005-0000-0000-0000FA870000}"/>
    <cellStyle name="Normal 12 139" xfId="35922" xr:uid="{00000000-0005-0000-0000-0000FB870000}"/>
    <cellStyle name="Normal 12 139 2" xfId="35923" xr:uid="{00000000-0005-0000-0000-0000FC870000}"/>
    <cellStyle name="Normal 12 14" xfId="35924" xr:uid="{00000000-0005-0000-0000-0000FD870000}"/>
    <cellStyle name="Normal 12 14 2" xfId="35925" xr:uid="{00000000-0005-0000-0000-0000FE870000}"/>
    <cellStyle name="Normal 12 140" xfId="49987" xr:uid="{00000000-0005-0000-0000-0000FF870000}"/>
    <cellStyle name="Normal 12 15" xfId="35927" xr:uid="{00000000-0005-0000-0000-000000880000}"/>
    <cellStyle name="Normal 12 15 2" xfId="35929" xr:uid="{00000000-0005-0000-0000-000001880000}"/>
    <cellStyle name="Normal 12 16" xfId="35931" xr:uid="{00000000-0005-0000-0000-000002880000}"/>
    <cellStyle name="Normal 12 16 2" xfId="35933" xr:uid="{00000000-0005-0000-0000-000003880000}"/>
    <cellStyle name="Normal 12 17" xfId="35935" xr:uid="{00000000-0005-0000-0000-000004880000}"/>
    <cellStyle name="Normal 12 17 2" xfId="35937" xr:uid="{00000000-0005-0000-0000-000005880000}"/>
    <cellStyle name="Normal 12 18" xfId="18104" xr:uid="{00000000-0005-0000-0000-000006880000}"/>
    <cellStyle name="Normal 12 18 2" xfId="35939" xr:uid="{00000000-0005-0000-0000-000007880000}"/>
    <cellStyle name="Normal 12 19" xfId="35941" xr:uid="{00000000-0005-0000-0000-000008880000}"/>
    <cellStyle name="Normal 12 19 2" xfId="35943" xr:uid="{00000000-0005-0000-0000-000009880000}"/>
    <cellStyle name="Normal 12 2" xfId="35944" xr:uid="{00000000-0005-0000-0000-00000A880000}"/>
    <cellStyle name="Normal 12 2 2" xfId="35945" xr:uid="{00000000-0005-0000-0000-00000B880000}"/>
    <cellStyle name="Normal 12 2 2 2" xfId="35946" xr:uid="{00000000-0005-0000-0000-00000C880000}"/>
    <cellStyle name="Normal 12 2 3" xfId="35947" xr:uid="{00000000-0005-0000-0000-00000D880000}"/>
    <cellStyle name="Normal 12 2 3 2" xfId="35948" xr:uid="{00000000-0005-0000-0000-00000E880000}"/>
    <cellStyle name="Normal 12 2 4" xfId="20838" xr:uid="{00000000-0005-0000-0000-00000F880000}"/>
    <cellStyle name="Normal 12 2 4 2" xfId="35949" xr:uid="{00000000-0005-0000-0000-000010880000}"/>
    <cellStyle name="Normal 12 2 5" xfId="35950" xr:uid="{00000000-0005-0000-0000-000011880000}"/>
    <cellStyle name="Normal 12 2 5 2" xfId="35951" xr:uid="{00000000-0005-0000-0000-000012880000}"/>
    <cellStyle name="Normal 12 2 6" xfId="35952" xr:uid="{00000000-0005-0000-0000-000013880000}"/>
    <cellStyle name="Normal 12 2 6 2" xfId="35953" xr:uid="{00000000-0005-0000-0000-000014880000}"/>
    <cellStyle name="Normal 12 2 7" xfId="35954" xr:uid="{00000000-0005-0000-0000-000015880000}"/>
    <cellStyle name="Normal 12 2 8" xfId="50001" xr:uid="{00000000-0005-0000-0000-000016880000}"/>
    <cellStyle name="Normal 12 2_REKAP IBT" xfId="7867" xr:uid="{00000000-0005-0000-0000-000017880000}"/>
    <cellStyle name="Normal 12 20" xfId="35926" xr:uid="{00000000-0005-0000-0000-000018880000}"/>
    <cellStyle name="Normal 12 20 2" xfId="35928" xr:uid="{00000000-0005-0000-0000-000019880000}"/>
    <cellStyle name="Normal 12 21" xfId="35930" xr:uid="{00000000-0005-0000-0000-00001A880000}"/>
    <cellStyle name="Normal 12 21 2" xfId="35932" xr:uid="{00000000-0005-0000-0000-00001B880000}"/>
    <cellStyle name="Normal 12 22" xfId="35934" xr:uid="{00000000-0005-0000-0000-00001C880000}"/>
    <cellStyle name="Normal 12 22 2" xfId="35936" xr:uid="{00000000-0005-0000-0000-00001D880000}"/>
    <cellStyle name="Normal 12 23" xfId="18103" xr:uid="{00000000-0005-0000-0000-00001E880000}"/>
    <cellStyle name="Normal 12 23 2" xfId="35938" xr:uid="{00000000-0005-0000-0000-00001F880000}"/>
    <cellStyle name="Normal 12 24" xfId="35940" xr:uid="{00000000-0005-0000-0000-000020880000}"/>
    <cellStyle name="Normal 12 24 2" xfId="35942" xr:uid="{00000000-0005-0000-0000-000021880000}"/>
    <cellStyle name="Normal 12 25" xfId="35956" xr:uid="{00000000-0005-0000-0000-000022880000}"/>
    <cellStyle name="Normal 12 25 2" xfId="35958" xr:uid="{00000000-0005-0000-0000-000023880000}"/>
    <cellStyle name="Normal 12 26" xfId="35960" xr:uid="{00000000-0005-0000-0000-000024880000}"/>
    <cellStyle name="Normal 12 26 2" xfId="35962" xr:uid="{00000000-0005-0000-0000-000025880000}"/>
    <cellStyle name="Normal 12 27" xfId="35964" xr:uid="{00000000-0005-0000-0000-000026880000}"/>
    <cellStyle name="Normal 12 27 2" xfId="35966" xr:uid="{00000000-0005-0000-0000-000027880000}"/>
    <cellStyle name="Normal 12 28" xfId="35968" xr:uid="{00000000-0005-0000-0000-000028880000}"/>
    <cellStyle name="Normal 12 28 2" xfId="35970" xr:uid="{00000000-0005-0000-0000-000029880000}"/>
    <cellStyle name="Normal 12 29" xfId="35972" xr:uid="{00000000-0005-0000-0000-00002A880000}"/>
    <cellStyle name="Normal 12 29 2" xfId="35974" xr:uid="{00000000-0005-0000-0000-00002B880000}"/>
    <cellStyle name="Normal 12 3" xfId="35975" xr:uid="{00000000-0005-0000-0000-00002C880000}"/>
    <cellStyle name="Normal 12 3 2" xfId="50002" xr:uid="{00000000-0005-0000-0000-00002D880000}"/>
    <cellStyle name="Normal 12 30" xfId="35955" xr:uid="{00000000-0005-0000-0000-00002E880000}"/>
    <cellStyle name="Normal 12 30 2" xfId="35957" xr:uid="{00000000-0005-0000-0000-00002F880000}"/>
    <cellStyle name="Normal 12 31" xfId="35959" xr:uid="{00000000-0005-0000-0000-000030880000}"/>
    <cellStyle name="Normal 12 31 2" xfId="35961" xr:uid="{00000000-0005-0000-0000-000031880000}"/>
    <cellStyle name="Normal 12 32" xfId="35963" xr:uid="{00000000-0005-0000-0000-000032880000}"/>
    <cellStyle name="Normal 12 32 2" xfId="35965" xr:uid="{00000000-0005-0000-0000-000033880000}"/>
    <cellStyle name="Normal 12 33" xfId="35967" xr:uid="{00000000-0005-0000-0000-000034880000}"/>
    <cellStyle name="Normal 12 33 2" xfId="35969" xr:uid="{00000000-0005-0000-0000-000035880000}"/>
    <cellStyle name="Normal 12 34" xfId="35971" xr:uid="{00000000-0005-0000-0000-000036880000}"/>
    <cellStyle name="Normal 12 34 2" xfId="35973" xr:uid="{00000000-0005-0000-0000-000037880000}"/>
    <cellStyle name="Normal 12 35" xfId="35977" xr:uid="{00000000-0005-0000-0000-000038880000}"/>
    <cellStyle name="Normal 12 35 2" xfId="35979" xr:uid="{00000000-0005-0000-0000-000039880000}"/>
    <cellStyle name="Normal 12 36" xfId="35981" xr:uid="{00000000-0005-0000-0000-00003A880000}"/>
    <cellStyle name="Normal 12 36 2" xfId="35983" xr:uid="{00000000-0005-0000-0000-00003B880000}"/>
    <cellStyle name="Normal 12 37" xfId="35986" xr:uid="{00000000-0005-0000-0000-00003C880000}"/>
    <cellStyle name="Normal 12 37 2" xfId="35988" xr:uid="{00000000-0005-0000-0000-00003D880000}"/>
    <cellStyle name="Normal 12 38" xfId="35991" xr:uid="{00000000-0005-0000-0000-00003E880000}"/>
    <cellStyle name="Normal 12 38 2" xfId="35993" xr:uid="{00000000-0005-0000-0000-00003F880000}"/>
    <cellStyle name="Normal 12 39" xfId="35995" xr:uid="{00000000-0005-0000-0000-000040880000}"/>
    <cellStyle name="Normal 12 39 2" xfId="35997" xr:uid="{00000000-0005-0000-0000-000041880000}"/>
    <cellStyle name="Normal 12 4" xfId="35998" xr:uid="{00000000-0005-0000-0000-000042880000}"/>
    <cellStyle name="Normal 12 4 2" xfId="35999" xr:uid="{00000000-0005-0000-0000-000043880000}"/>
    <cellStyle name="Normal 12 4 3" xfId="50000" xr:uid="{00000000-0005-0000-0000-000044880000}"/>
    <cellStyle name="Normal 12 40" xfId="35976" xr:uid="{00000000-0005-0000-0000-000045880000}"/>
    <cellStyle name="Normal 12 40 2" xfId="35978" xr:uid="{00000000-0005-0000-0000-000046880000}"/>
    <cellStyle name="Normal 12 41" xfId="35980" xr:uid="{00000000-0005-0000-0000-000047880000}"/>
    <cellStyle name="Normal 12 41 2" xfId="35982" xr:uid="{00000000-0005-0000-0000-000048880000}"/>
    <cellStyle name="Normal 12 42" xfId="35985" xr:uid="{00000000-0005-0000-0000-000049880000}"/>
    <cellStyle name="Normal 12 42 2" xfId="35987" xr:uid="{00000000-0005-0000-0000-00004A880000}"/>
    <cellStyle name="Normal 12 43" xfId="35990" xr:uid="{00000000-0005-0000-0000-00004B880000}"/>
    <cellStyle name="Normal 12 43 2" xfId="35992" xr:uid="{00000000-0005-0000-0000-00004C880000}"/>
    <cellStyle name="Normal 12 44" xfId="35994" xr:uid="{00000000-0005-0000-0000-00004D880000}"/>
    <cellStyle name="Normal 12 44 2" xfId="35996" xr:uid="{00000000-0005-0000-0000-00004E880000}"/>
    <cellStyle name="Normal 12 45" xfId="36001" xr:uid="{00000000-0005-0000-0000-00004F880000}"/>
    <cellStyle name="Normal 12 45 2" xfId="36003" xr:uid="{00000000-0005-0000-0000-000050880000}"/>
    <cellStyle name="Normal 12 46" xfId="36005" xr:uid="{00000000-0005-0000-0000-000051880000}"/>
    <cellStyle name="Normal 12 46 2" xfId="36007" xr:uid="{00000000-0005-0000-0000-000052880000}"/>
    <cellStyle name="Normal 12 47" xfId="36009" xr:uid="{00000000-0005-0000-0000-000053880000}"/>
    <cellStyle name="Normal 12 47 2" xfId="36011" xr:uid="{00000000-0005-0000-0000-000054880000}"/>
    <cellStyle name="Normal 12 48" xfId="36013" xr:uid="{00000000-0005-0000-0000-000055880000}"/>
    <cellStyle name="Normal 12 48 2" xfId="36015" xr:uid="{00000000-0005-0000-0000-000056880000}"/>
    <cellStyle name="Normal 12 49" xfId="2575" xr:uid="{00000000-0005-0000-0000-000057880000}"/>
    <cellStyle name="Normal 12 49 2" xfId="36017" xr:uid="{00000000-0005-0000-0000-000058880000}"/>
    <cellStyle name="Normal 12 5" xfId="36018" xr:uid="{00000000-0005-0000-0000-000059880000}"/>
    <cellStyle name="Normal 12 5 2" xfId="35911" xr:uid="{00000000-0005-0000-0000-00005A880000}"/>
    <cellStyle name="Normal 12 50" xfId="36000" xr:uid="{00000000-0005-0000-0000-00005B880000}"/>
    <cellStyle name="Normal 12 50 2" xfId="36002" xr:uid="{00000000-0005-0000-0000-00005C880000}"/>
    <cellStyle name="Normal 12 51" xfId="36004" xr:uid="{00000000-0005-0000-0000-00005D880000}"/>
    <cellStyle name="Normal 12 51 2" xfId="36006" xr:uid="{00000000-0005-0000-0000-00005E880000}"/>
    <cellStyle name="Normal 12 52" xfId="36008" xr:uid="{00000000-0005-0000-0000-00005F880000}"/>
    <cellStyle name="Normal 12 52 2" xfId="36010" xr:uid="{00000000-0005-0000-0000-000060880000}"/>
    <cellStyle name="Normal 12 53" xfId="36012" xr:uid="{00000000-0005-0000-0000-000061880000}"/>
    <cellStyle name="Normal 12 53 2" xfId="36014" xr:uid="{00000000-0005-0000-0000-000062880000}"/>
    <cellStyle name="Normal 12 54" xfId="2574" xr:uid="{00000000-0005-0000-0000-000063880000}"/>
    <cellStyle name="Normal 12 54 2" xfId="36016" xr:uid="{00000000-0005-0000-0000-000064880000}"/>
    <cellStyle name="Normal 12 55" xfId="36020" xr:uid="{00000000-0005-0000-0000-000065880000}"/>
    <cellStyle name="Normal 12 55 2" xfId="36022" xr:uid="{00000000-0005-0000-0000-000066880000}"/>
    <cellStyle name="Normal 12 56" xfId="36024" xr:uid="{00000000-0005-0000-0000-000067880000}"/>
    <cellStyle name="Normal 12 56 2" xfId="36026" xr:uid="{00000000-0005-0000-0000-000068880000}"/>
    <cellStyle name="Normal 12 57" xfId="36028" xr:uid="{00000000-0005-0000-0000-000069880000}"/>
    <cellStyle name="Normal 12 57 2" xfId="36030" xr:uid="{00000000-0005-0000-0000-00006A880000}"/>
    <cellStyle name="Normal 12 58" xfId="36032" xr:uid="{00000000-0005-0000-0000-00006B880000}"/>
    <cellStyle name="Normal 12 58 2" xfId="36034" xr:uid="{00000000-0005-0000-0000-00006C880000}"/>
    <cellStyle name="Normal 12 59" xfId="36036" xr:uid="{00000000-0005-0000-0000-00006D880000}"/>
    <cellStyle name="Normal 12 59 2" xfId="36038" xr:uid="{00000000-0005-0000-0000-00006E880000}"/>
    <cellStyle name="Normal 12 6" xfId="36039" xr:uid="{00000000-0005-0000-0000-00006F880000}"/>
    <cellStyle name="Normal 12 6 2" xfId="36040" xr:uid="{00000000-0005-0000-0000-000070880000}"/>
    <cellStyle name="Normal 12 60" xfId="36019" xr:uid="{00000000-0005-0000-0000-000071880000}"/>
    <cellStyle name="Normal 12 60 2" xfId="36021" xr:uid="{00000000-0005-0000-0000-000072880000}"/>
    <cellStyle name="Normal 12 61" xfId="36023" xr:uid="{00000000-0005-0000-0000-000073880000}"/>
    <cellStyle name="Normal 12 61 2" xfId="36025" xr:uid="{00000000-0005-0000-0000-000074880000}"/>
    <cellStyle name="Normal 12 62" xfId="36027" xr:uid="{00000000-0005-0000-0000-000075880000}"/>
    <cellStyle name="Normal 12 62 2" xfId="36029" xr:uid="{00000000-0005-0000-0000-000076880000}"/>
    <cellStyle name="Normal 12 63" xfId="36031" xr:uid="{00000000-0005-0000-0000-000077880000}"/>
    <cellStyle name="Normal 12 63 2" xfId="36033" xr:uid="{00000000-0005-0000-0000-000078880000}"/>
    <cellStyle name="Normal 12 64" xfId="36035" xr:uid="{00000000-0005-0000-0000-000079880000}"/>
    <cellStyle name="Normal 12 64 2" xfId="36037" xr:uid="{00000000-0005-0000-0000-00007A880000}"/>
    <cellStyle name="Normal 12 65" xfId="36042" xr:uid="{00000000-0005-0000-0000-00007B880000}"/>
    <cellStyle name="Normal 12 65 2" xfId="36044" xr:uid="{00000000-0005-0000-0000-00007C880000}"/>
    <cellStyle name="Normal 12 66" xfId="36046" xr:uid="{00000000-0005-0000-0000-00007D880000}"/>
    <cellStyle name="Normal 12 66 2" xfId="36048" xr:uid="{00000000-0005-0000-0000-00007E880000}"/>
    <cellStyle name="Normal 12 67" xfId="36050" xr:uid="{00000000-0005-0000-0000-00007F880000}"/>
    <cellStyle name="Normal 12 67 2" xfId="36052" xr:uid="{00000000-0005-0000-0000-000080880000}"/>
    <cellStyle name="Normal 12 68" xfId="36054" xr:uid="{00000000-0005-0000-0000-000081880000}"/>
    <cellStyle name="Normal 12 68 2" xfId="36056" xr:uid="{00000000-0005-0000-0000-000082880000}"/>
    <cellStyle name="Normal 12 69" xfId="36058" xr:uid="{00000000-0005-0000-0000-000083880000}"/>
    <cellStyle name="Normal 12 69 2" xfId="36060" xr:uid="{00000000-0005-0000-0000-000084880000}"/>
    <cellStyle name="Normal 12 7" xfId="36061" xr:uid="{00000000-0005-0000-0000-000085880000}"/>
    <cellStyle name="Normal 12 7 2" xfId="36062" xr:uid="{00000000-0005-0000-0000-000086880000}"/>
    <cellStyle name="Normal 12 70" xfId="36041" xr:uid="{00000000-0005-0000-0000-000087880000}"/>
    <cellStyle name="Normal 12 70 2" xfId="36043" xr:uid="{00000000-0005-0000-0000-000088880000}"/>
    <cellStyle name="Normal 12 71" xfId="36045" xr:uid="{00000000-0005-0000-0000-000089880000}"/>
    <cellStyle name="Normal 12 71 2" xfId="36047" xr:uid="{00000000-0005-0000-0000-00008A880000}"/>
    <cellStyle name="Normal 12 72" xfId="36049" xr:uid="{00000000-0005-0000-0000-00008B880000}"/>
    <cellStyle name="Normal 12 72 2" xfId="36051" xr:uid="{00000000-0005-0000-0000-00008C880000}"/>
    <cellStyle name="Normal 12 73" xfId="36053" xr:uid="{00000000-0005-0000-0000-00008D880000}"/>
    <cellStyle name="Normal 12 73 2" xfId="36055" xr:uid="{00000000-0005-0000-0000-00008E880000}"/>
    <cellStyle name="Normal 12 74" xfId="36057" xr:uid="{00000000-0005-0000-0000-00008F880000}"/>
    <cellStyle name="Normal 12 74 2" xfId="36059" xr:uid="{00000000-0005-0000-0000-000090880000}"/>
    <cellStyle name="Normal 12 75" xfId="36064" xr:uid="{00000000-0005-0000-0000-000091880000}"/>
    <cellStyle name="Normal 12 75 2" xfId="36066" xr:uid="{00000000-0005-0000-0000-000092880000}"/>
    <cellStyle name="Normal 12 76" xfId="36068" xr:uid="{00000000-0005-0000-0000-000093880000}"/>
    <cellStyle name="Normal 12 76 2" xfId="36070" xr:uid="{00000000-0005-0000-0000-000094880000}"/>
    <cellStyle name="Normal 12 77" xfId="36072" xr:uid="{00000000-0005-0000-0000-000095880000}"/>
    <cellStyle name="Normal 12 77 2" xfId="36074" xr:uid="{00000000-0005-0000-0000-000096880000}"/>
    <cellStyle name="Normal 12 78" xfId="36076" xr:uid="{00000000-0005-0000-0000-000097880000}"/>
    <cellStyle name="Normal 12 78 2" xfId="36078" xr:uid="{00000000-0005-0000-0000-000098880000}"/>
    <cellStyle name="Normal 12 79" xfId="36080" xr:uid="{00000000-0005-0000-0000-000099880000}"/>
    <cellStyle name="Normal 12 79 2" xfId="36082" xr:uid="{00000000-0005-0000-0000-00009A880000}"/>
    <cellStyle name="Normal 12 8" xfId="36083" xr:uid="{00000000-0005-0000-0000-00009B880000}"/>
    <cellStyle name="Normal 12 8 2" xfId="36084" xr:uid="{00000000-0005-0000-0000-00009C880000}"/>
    <cellStyle name="Normal 12 80" xfId="36063" xr:uid="{00000000-0005-0000-0000-00009D880000}"/>
    <cellStyle name="Normal 12 80 2" xfId="36065" xr:uid="{00000000-0005-0000-0000-00009E880000}"/>
    <cellStyle name="Normal 12 81" xfId="36067" xr:uid="{00000000-0005-0000-0000-00009F880000}"/>
    <cellStyle name="Normal 12 81 2" xfId="36069" xr:uid="{00000000-0005-0000-0000-0000A0880000}"/>
    <cellStyle name="Normal 12 82" xfId="36071" xr:uid="{00000000-0005-0000-0000-0000A1880000}"/>
    <cellStyle name="Normal 12 82 2" xfId="36073" xr:uid="{00000000-0005-0000-0000-0000A2880000}"/>
    <cellStyle name="Normal 12 83" xfId="36075" xr:uid="{00000000-0005-0000-0000-0000A3880000}"/>
    <cellStyle name="Normal 12 83 2" xfId="36077" xr:uid="{00000000-0005-0000-0000-0000A4880000}"/>
    <cellStyle name="Normal 12 84" xfId="36079" xr:uid="{00000000-0005-0000-0000-0000A5880000}"/>
    <cellStyle name="Normal 12 84 2" xfId="36081" xr:uid="{00000000-0005-0000-0000-0000A6880000}"/>
    <cellStyle name="Normal 12 85" xfId="36086" xr:uid="{00000000-0005-0000-0000-0000A7880000}"/>
    <cellStyle name="Normal 12 85 2" xfId="36088" xr:uid="{00000000-0005-0000-0000-0000A8880000}"/>
    <cellStyle name="Normal 12 86" xfId="36090" xr:uid="{00000000-0005-0000-0000-0000A9880000}"/>
    <cellStyle name="Normal 12 86 2" xfId="36092" xr:uid="{00000000-0005-0000-0000-0000AA880000}"/>
    <cellStyle name="Normal 12 87" xfId="36095" xr:uid="{00000000-0005-0000-0000-0000AB880000}"/>
    <cellStyle name="Normal 12 87 2" xfId="36097" xr:uid="{00000000-0005-0000-0000-0000AC880000}"/>
    <cellStyle name="Normal 12 88" xfId="36100" xr:uid="{00000000-0005-0000-0000-0000AD880000}"/>
    <cellStyle name="Normal 12 88 2" xfId="36102" xr:uid="{00000000-0005-0000-0000-0000AE880000}"/>
    <cellStyle name="Normal 12 89" xfId="36104" xr:uid="{00000000-0005-0000-0000-0000AF880000}"/>
    <cellStyle name="Normal 12 89 2" xfId="36106" xr:uid="{00000000-0005-0000-0000-0000B0880000}"/>
    <cellStyle name="Normal 12 9" xfId="36107" xr:uid="{00000000-0005-0000-0000-0000B1880000}"/>
    <cellStyle name="Normal 12 9 2" xfId="36108" xr:uid="{00000000-0005-0000-0000-0000B2880000}"/>
    <cellStyle name="Normal 12 90" xfId="36085" xr:uid="{00000000-0005-0000-0000-0000B3880000}"/>
    <cellStyle name="Normal 12 90 2" xfId="36087" xr:uid="{00000000-0005-0000-0000-0000B4880000}"/>
    <cellStyle name="Normal 12 91" xfId="36089" xr:uid="{00000000-0005-0000-0000-0000B5880000}"/>
    <cellStyle name="Normal 12 91 2" xfId="36091" xr:uid="{00000000-0005-0000-0000-0000B6880000}"/>
    <cellStyle name="Normal 12 92" xfId="36094" xr:uid="{00000000-0005-0000-0000-0000B7880000}"/>
    <cellStyle name="Normal 12 92 2" xfId="36096" xr:uid="{00000000-0005-0000-0000-0000B8880000}"/>
    <cellStyle name="Normal 12 93" xfId="36099" xr:uid="{00000000-0005-0000-0000-0000B9880000}"/>
    <cellStyle name="Normal 12 93 2" xfId="36101" xr:uid="{00000000-0005-0000-0000-0000BA880000}"/>
    <cellStyle name="Normal 12 94" xfId="36103" xr:uid="{00000000-0005-0000-0000-0000BB880000}"/>
    <cellStyle name="Normal 12 94 2" xfId="36105" xr:uid="{00000000-0005-0000-0000-0000BC880000}"/>
    <cellStyle name="Normal 12 95" xfId="22015" xr:uid="{00000000-0005-0000-0000-0000BD880000}"/>
    <cellStyle name="Normal 12 95 2" xfId="36110" xr:uid="{00000000-0005-0000-0000-0000BE880000}"/>
    <cellStyle name="Normal 12 96" xfId="36112" xr:uid="{00000000-0005-0000-0000-0000BF880000}"/>
    <cellStyle name="Normal 12 96 2" xfId="36114" xr:uid="{00000000-0005-0000-0000-0000C0880000}"/>
    <cellStyle name="Normal 12 97" xfId="36116" xr:uid="{00000000-0005-0000-0000-0000C1880000}"/>
    <cellStyle name="Normal 12 97 2" xfId="36118" xr:uid="{00000000-0005-0000-0000-0000C2880000}"/>
    <cellStyle name="Normal 12 98" xfId="36120" xr:uid="{00000000-0005-0000-0000-0000C3880000}"/>
    <cellStyle name="Normal 12 98 2" xfId="36122" xr:uid="{00000000-0005-0000-0000-0000C4880000}"/>
    <cellStyle name="Normal 12 99" xfId="36124" xr:uid="{00000000-0005-0000-0000-0000C5880000}"/>
    <cellStyle name="Normal 12 99 2" xfId="36126" xr:uid="{00000000-0005-0000-0000-0000C6880000}"/>
    <cellStyle name="Normal 12_REKAP IBT" xfId="36127" xr:uid="{00000000-0005-0000-0000-0000C7880000}"/>
    <cellStyle name="Normal 120" xfId="35720" xr:uid="{00000000-0005-0000-0000-0000C8880000}"/>
    <cellStyle name="Normal 120 2" xfId="35722" xr:uid="{00000000-0005-0000-0000-0000C9880000}"/>
    <cellStyle name="Normal 120 2 2" xfId="50112" xr:uid="{00000000-0005-0000-0000-0000CA880000}"/>
    <cellStyle name="Normal 120 2 2 2" xfId="50273" xr:uid="{00000000-0005-0000-0000-0000CB880000}"/>
    <cellStyle name="Normal 120 2 2 2 2" xfId="50652" xr:uid="{00000000-0005-0000-0000-0000CC880000}"/>
    <cellStyle name="Normal 120 2 2 2 2 2" xfId="51066" xr:uid="{00000000-0005-0000-0000-0000CD880000}"/>
    <cellStyle name="Normal 120 2 2 2 3" xfId="50867" xr:uid="{00000000-0005-0000-0000-0000CE880000}"/>
    <cellStyle name="Normal 120 2 2 3" xfId="50558" xr:uid="{00000000-0005-0000-0000-0000CF880000}"/>
    <cellStyle name="Normal 120 2 2 3 2" xfId="50972" xr:uid="{00000000-0005-0000-0000-0000D0880000}"/>
    <cellStyle name="Normal 120 2 2 4" xfId="50772" xr:uid="{00000000-0005-0000-0000-0000D1880000}"/>
    <cellStyle name="Normal 120 2 3" xfId="50226" xr:uid="{00000000-0005-0000-0000-0000D2880000}"/>
    <cellStyle name="Normal 120 2 3 2" xfId="50605" xr:uid="{00000000-0005-0000-0000-0000D3880000}"/>
    <cellStyle name="Normal 120 2 3 2 2" xfId="51019" xr:uid="{00000000-0005-0000-0000-0000D4880000}"/>
    <cellStyle name="Normal 120 2 3 3" xfId="50820" xr:uid="{00000000-0005-0000-0000-0000D5880000}"/>
    <cellStyle name="Normal 120 2 4" xfId="50511" xr:uid="{00000000-0005-0000-0000-0000D6880000}"/>
    <cellStyle name="Normal 120 2 4 2" xfId="50925" xr:uid="{00000000-0005-0000-0000-0000D7880000}"/>
    <cellStyle name="Normal 120 2 5" xfId="50725" xr:uid="{00000000-0005-0000-0000-0000D8880000}"/>
    <cellStyle name="Normal 120 2 6" xfId="49972" xr:uid="{00000000-0005-0000-0000-0000D9880000}"/>
    <cellStyle name="Normal 120 3" xfId="50111" xr:uid="{00000000-0005-0000-0000-0000DA880000}"/>
    <cellStyle name="Normal 120 3 2" xfId="50272" xr:uid="{00000000-0005-0000-0000-0000DB880000}"/>
    <cellStyle name="Normal 120 3 2 2" xfId="50651" xr:uid="{00000000-0005-0000-0000-0000DC880000}"/>
    <cellStyle name="Normal 120 3 2 2 2" xfId="51065" xr:uid="{00000000-0005-0000-0000-0000DD880000}"/>
    <cellStyle name="Normal 120 3 2 3" xfId="50866" xr:uid="{00000000-0005-0000-0000-0000DE880000}"/>
    <cellStyle name="Normal 120 3 3" xfId="50557" xr:uid="{00000000-0005-0000-0000-0000DF880000}"/>
    <cellStyle name="Normal 120 3 3 2" xfId="50971" xr:uid="{00000000-0005-0000-0000-0000E0880000}"/>
    <cellStyle name="Normal 120 3 4" xfId="50771" xr:uid="{00000000-0005-0000-0000-0000E1880000}"/>
    <cellStyle name="Normal 120 4" xfId="50225" xr:uid="{00000000-0005-0000-0000-0000E2880000}"/>
    <cellStyle name="Normal 120 4 2" xfId="50604" xr:uid="{00000000-0005-0000-0000-0000E3880000}"/>
    <cellStyle name="Normal 120 4 2 2" xfId="51018" xr:uid="{00000000-0005-0000-0000-0000E4880000}"/>
    <cellStyle name="Normal 120 4 3" xfId="50819" xr:uid="{00000000-0005-0000-0000-0000E5880000}"/>
    <cellStyle name="Normal 120 5" xfId="50510" xr:uid="{00000000-0005-0000-0000-0000E6880000}"/>
    <cellStyle name="Normal 120 5 2" xfId="50924" xr:uid="{00000000-0005-0000-0000-0000E7880000}"/>
    <cellStyle name="Normal 120 6" xfId="50724" xr:uid="{00000000-0005-0000-0000-0000E8880000}"/>
    <cellStyle name="Normal 120 7" xfId="49971" xr:uid="{00000000-0005-0000-0000-0000E9880000}"/>
    <cellStyle name="Normal 121" xfId="35724" xr:uid="{00000000-0005-0000-0000-0000EA880000}"/>
    <cellStyle name="Normal 121 2" xfId="35726" xr:uid="{00000000-0005-0000-0000-0000EB880000}"/>
    <cellStyle name="Normal 122" xfId="35728" xr:uid="{00000000-0005-0000-0000-0000EC880000}"/>
    <cellStyle name="Normal 122 2" xfId="35730" xr:uid="{00000000-0005-0000-0000-0000ED880000}"/>
    <cellStyle name="Normal 123" xfId="35733" xr:uid="{00000000-0005-0000-0000-0000EE880000}"/>
    <cellStyle name="Normal 123 2" xfId="17314" xr:uid="{00000000-0005-0000-0000-0000EF880000}"/>
    <cellStyle name="Normal 123 2 2" xfId="50114" xr:uid="{00000000-0005-0000-0000-0000F0880000}"/>
    <cellStyle name="Normal 123 2 2 2" xfId="50275" xr:uid="{00000000-0005-0000-0000-0000F1880000}"/>
    <cellStyle name="Normal 123 2 2 2 2" xfId="50654" xr:uid="{00000000-0005-0000-0000-0000F2880000}"/>
    <cellStyle name="Normal 123 2 2 2 2 2" xfId="51068" xr:uid="{00000000-0005-0000-0000-0000F3880000}"/>
    <cellStyle name="Normal 123 2 2 2 3" xfId="50869" xr:uid="{00000000-0005-0000-0000-0000F4880000}"/>
    <cellStyle name="Normal 123 2 2 3" xfId="50560" xr:uid="{00000000-0005-0000-0000-0000F5880000}"/>
    <cellStyle name="Normal 123 2 2 3 2" xfId="50974" xr:uid="{00000000-0005-0000-0000-0000F6880000}"/>
    <cellStyle name="Normal 123 2 2 4" xfId="50774" xr:uid="{00000000-0005-0000-0000-0000F7880000}"/>
    <cellStyle name="Normal 123 2 3" xfId="50228" xr:uid="{00000000-0005-0000-0000-0000F8880000}"/>
    <cellStyle name="Normal 123 2 3 2" xfId="50607" xr:uid="{00000000-0005-0000-0000-0000F9880000}"/>
    <cellStyle name="Normal 123 2 3 2 2" xfId="51021" xr:uid="{00000000-0005-0000-0000-0000FA880000}"/>
    <cellStyle name="Normal 123 2 3 3" xfId="50822" xr:uid="{00000000-0005-0000-0000-0000FB880000}"/>
    <cellStyle name="Normal 123 2 4" xfId="50513" xr:uid="{00000000-0005-0000-0000-0000FC880000}"/>
    <cellStyle name="Normal 123 2 4 2" xfId="50927" xr:uid="{00000000-0005-0000-0000-0000FD880000}"/>
    <cellStyle name="Normal 123 2 5" xfId="50727" xr:uid="{00000000-0005-0000-0000-0000FE880000}"/>
    <cellStyle name="Normal 123 2 6" xfId="49974" xr:uid="{00000000-0005-0000-0000-0000FF880000}"/>
    <cellStyle name="Normal 123 3" xfId="50113" xr:uid="{00000000-0005-0000-0000-000000890000}"/>
    <cellStyle name="Normal 123 3 2" xfId="50274" xr:uid="{00000000-0005-0000-0000-000001890000}"/>
    <cellStyle name="Normal 123 3 2 2" xfId="50653" xr:uid="{00000000-0005-0000-0000-000002890000}"/>
    <cellStyle name="Normal 123 3 2 2 2" xfId="51067" xr:uid="{00000000-0005-0000-0000-000003890000}"/>
    <cellStyle name="Normal 123 3 2 3" xfId="50868" xr:uid="{00000000-0005-0000-0000-000004890000}"/>
    <cellStyle name="Normal 123 3 3" xfId="50559" xr:uid="{00000000-0005-0000-0000-000005890000}"/>
    <cellStyle name="Normal 123 3 3 2" xfId="50973" xr:uid="{00000000-0005-0000-0000-000006890000}"/>
    <cellStyle name="Normal 123 3 4" xfId="50773" xr:uid="{00000000-0005-0000-0000-000007890000}"/>
    <cellStyle name="Normal 123 4" xfId="50227" xr:uid="{00000000-0005-0000-0000-000008890000}"/>
    <cellStyle name="Normal 123 4 2" xfId="50606" xr:uid="{00000000-0005-0000-0000-000009890000}"/>
    <cellStyle name="Normal 123 4 2 2" xfId="51020" xr:uid="{00000000-0005-0000-0000-00000A890000}"/>
    <cellStyle name="Normal 123 4 3" xfId="50821" xr:uid="{00000000-0005-0000-0000-00000B890000}"/>
    <cellStyle name="Normal 123 5" xfId="50512" xr:uid="{00000000-0005-0000-0000-00000C890000}"/>
    <cellStyle name="Normal 123 5 2" xfId="50926" xr:uid="{00000000-0005-0000-0000-00000D890000}"/>
    <cellStyle name="Normal 123 6" xfId="50726" xr:uid="{00000000-0005-0000-0000-00000E890000}"/>
    <cellStyle name="Normal 123 7" xfId="49973" xr:uid="{00000000-0005-0000-0000-00000F890000}"/>
    <cellStyle name="Normal 124" xfId="35735" xr:uid="{00000000-0005-0000-0000-000010890000}"/>
    <cellStyle name="Normal 124 2" xfId="17542" xr:uid="{00000000-0005-0000-0000-000011890000}"/>
    <cellStyle name="Normal 124 2 2" xfId="50116" xr:uid="{00000000-0005-0000-0000-000012890000}"/>
    <cellStyle name="Normal 124 2 2 2" xfId="50277" xr:uid="{00000000-0005-0000-0000-000013890000}"/>
    <cellStyle name="Normal 124 2 2 2 2" xfId="50656" xr:uid="{00000000-0005-0000-0000-000014890000}"/>
    <cellStyle name="Normal 124 2 2 2 2 2" xfId="51070" xr:uid="{00000000-0005-0000-0000-000015890000}"/>
    <cellStyle name="Normal 124 2 2 2 3" xfId="50871" xr:uid="{00000000-0005-0000-0000-000016890000}"/>
    <cellStyle name="Normal 124 2 2 3" xfId="50562" xr:uid="{00000000-0005-0000-0000-000017890000}"/>
    <cellStyle name="Normal 124 2 2 3 2" xfId="50976" xr:uid="{00000000-0005-0000-0000-000018890000}"/>
    <cellStyle name="Normal 124 2 2 4" xfId="50776" xr:uid="{00000000-0005-0000-0000-000019890000}"/>
    <cellStyle name="Normal 124 2 3" xfId="50230" xr:uid="{00000000-0005-0000-0000-00001A890000}"/>
    <cellStyle name="Normal 124 2 3 2" xfId="50609" xr:uid="{00000000-0005-0000-0000-00001B890000}"/>
    <cellStyle name="Normal 124 2 3 2 2" xfId="51023" xr:uid="{00000000-0005-0000-0000-00001C890000}"/>
    <cellStyle name="Normal 124 2 3 3" xfId="50824" xr:uid="{00000000-0005-0000-0000-00001D890000}"/>
    <cellStyle name="Normal 124 2 4" xfId="50515" xr:uid="{00000000-0005-0000-0000-00001E890000}"/>
    <cellStyle name="Normal 124 2 4 2" xfId="50929" xr:uid="{00000000-0005-0000-0000-00001F890000}"/>
    <cellStyle name="Normal 124 2 5" xfId="50729" xr:uid="{00000000-0005-0000-0000-000020890000}"/>
    <cellStyle name="Normal 124 2 6" xfId="49976" xr:uid="{00000000-0005-0000-0000-000021890000}"/>
    <cellStyle name="Normal 124 3" xfId="50115" xr:uid="{00000000-0005-0000-0000-000022890000}"/>
    <cellStyle name="Normal 124 3 2" xfId="50276" xr:uid="{00000000-0005-0000-0000-000023890000}"/>
    <cellStyle name="Normal 124 3 2 2" xfId="50655" xr:uid="{00000000-0005-0000-0000-000024890000}"/>
    <cellStyle name="Normal 124 3 2 2 2" xfId="51069" xr:uid="{00000000-0005-0000-0000-000025890000}"/>
    <cellStyle name="Normal 124 3 2 3" xfId="50870" xr:uid="{00000000-0005-0000-0000-000026890000}"/>
    <cellStyle name="Normal 124 3 3" xfId="50561" xr:uid="{00000000-0005-0000-0000-000027890000}"/>
    <cellStyle name="Normal 124 3 3 2" xfId="50975" xr:uid="{00000000-0005-0000-0000-000028890000}"/>
    <cellStyle name="Normal 124 3 4" xfId="50775" xr:uid="{00000000-0005-0000-0000-000029890000}"/>
    <cellStyle name="Normal 124 4" xfId="50229" xr:uid="{00000000-0005-0000-0000-00002A890000}"/>
    <cellStyle name="Normal 124 4 2" xfId="50608" xr:uid="{00000000-0005-0000-0000-00002B890000}"/>
    <cellStyle name="Normal 124 4 2 2" xfId="51022" xr:uid="{00000000-0005-0000-0000-00002C890000}"/>
    <cellStyle name="Normal 124 4 3" xfId="50823" xr:uid="{00000000-0005-0000-0000-00002D890000}"/>
    <cellStyle name="Normal 124 5" xfId="50514" xr:uid="{00000000-0005-0000-0000-00002E890000}"/>
    <cellStyle name="Normal 124 5 2" xfId="50928" xr:uid="{00000000-0005-0000-0000-00002F890000}"/>
    <cellStyle name="Normal 124 6" xfId="50728" xr:uid="{00000000-0005-0000-0000-000030890000}"/>
    <cellStyle name="Normal 124 7" xfId="49975" xr:uid="{00000000-0005-0000-0000-000031890000}"/>
    <cellStyle name="Normal 125" xfId="36129" xr:uid="{00000000-0005-0000-0000-000032890000}"/>
    <cellStyle name="Normal 125 2" xfId="36131" xr:uid="{00000000-0005-0000-0000-000033890000}"/>
    <cellStyle name="Normal 125 2 2" xfId="50118" xr:uid="{00000000-0005-0000-0000-000034890000}"/>
    <cellStyle name="Normal 125 2 2 2" xfId="50279" xr:uid="{00000000-0005-0000-0000-000035890000}"/>
    <cellStyle name="Normal 125 2 2 2 2" xfId="50658" xr:uid="{00000000-0005-0000-0000-000036890000}"/>
    <cellStyle name="Normal 125 2 2 2 2 2" xfId="51072" xr:uid="{00000000-0005-0000-0000-000037890000}"/>
    <cellStyle name="Normal 125 2 2 2 3" xfId="50873" xr:uid="{00000000-0005-0000-0000-000038890000}"/>
    <cellStyle name="Normal 125 2 2 3" xfId="50564" xr:uid="{00000000-0005-0000-0000-000039890000}"/>
    <cellStyle name="Normal 125 2 2 3 2" xfId="50978" xr:uid="{00000000-0005-0000-0000-00003A890000}"/>
    <cellStyle name="Normal 125 2 2 4" xfId="50778" xr:uid="{00000000-0005-0000-0000-00003B890000}"/>
    <cellStyle name="Normal 125 2 3" xfId="50232" xr:uid="{00000000-0005-0000-0000-00003C890000}"/>
    <cellStyle name="Normal 125 2 3 2" xfId="50611" xr:uid="{00000000-0005-0000-0000-00003D890000}"/>
    <cellStyle name="Normal 125 2 3 2 2" xfId="51025" xr:uid="{00000000-0005-0000-0000-00003E890000}"/>
    <cellStyle name="Normal 125 2 3 3" xfId="50826" xr:uid="{00000000-0005-0000-0000-00003F890000}"/>
    <cellStyle name="Normal 125 2 4" xfId="50517" xr:uid="{00000000-0005-0000-0000-000040890000}"/>
    <cellStyle name="Normal 125 2 4 2" xfId="50931" xr:uid="{00000000-0005-0000-0000-000041890000}"/>
    <cellStyle name="Normal 125 2 5" xfId="50731" xr:uid="{00000000-0005-0000-0000-000042890000}"/>
    <cellStyle name="Normal 125 2 6" xfId="49978" xr:uid="{00000000-0005-0000-0000-000043890000}"/>
    <cellStyle name="Normal 125 3" xfId="50117" xr:uid="{00000000-0005-0000-0000-000044890000}"/>
    <cellStyle name="Normal 125 3 2" xfId="50278" xr:uid="{00000000-0005-0000-0000-000045890000}"/>
    <cellStyle name="Normal 125 3 2 2" xfId="50657" xr:uid="{00000000-0005-0000-0000-000046890000}"/>
    <cellStyle name="Normal 125 3 2 2 2" xfId="51071" xr:uid="{00000000-0005-0000-0000-000047890000}"/>
    <cellStyle name="Normal 125 3 2 3" xfId="50872" xr:uid="{00000000-0005-0000-0000-000048890000}"/>
    <cellStyle name="Normal 125 3 3" xfId="50563" xr:uid="{00000000-0005-0000-0000-000049890000}"/>
    <cellStyle name="Normal 125 3 3 2" xfId="50977" xr:uid="{00000000-0005-0000-0000-00004A890000}"/>
    <cellStyle name="Normal 125 3 4" xfId="50777" xr:uid="{00000000-0005-0000-0000-00004B890000}"/>
    <cellStyle name="Normal 125 4" xfId="50231" xr:uid="{00000000-0005-0000-0000-00004C890000}"/>
    <cellStyle name="Normal 125 4 2" xfId="50610" xr:uid="{00000000-0005-0000-0000-00004D890000}"/>
    <cellStyle name="Normal 125 4 2 2" xfId="51024" xr:uid="{00000000-0005-0000-0000-00004E890000}"/>
    <cellStyle name="Normal 125 4 3" xfId="50825" xr:uid="{00000000-0005-0000-0000-00004F890000}"/>
    <cellStyle name="Normal 125 5" xfId="50516" xr:uid="{00000000-0005-0000-0000-000050890000}"/>
    <cellStyle name="Normal 125 5 2" xfId="50930" xr:uid="{00000000-0005-0000-0000-000051890000}"/>
    <cellStyle name="Normal 125 6" xfId="50730" xr:uid="{00000000-0005-0000-0000-000052890000}"/>
    <cellStyle name="Normal 125 7" xfId="49977" xr:uid="{00000000-0005-0000-0000-000053890000}"/>
    <cellStyle name="Normal 126" xfId="36133" xr:uid="{00000000-0005-0000-0000-000054890000}"/>
    <cellStyle name="Normal 126 2" xfId="36134" xr:uid="{00000000-0005-0000-0000-000055890000}"/>
    <cellStyle name="Normal 126 2 2" xfId="50120" xr:uid="{00000000-0005-0000-0000-000056890000}"/>
    <cellStyle name="Normal 126 2 2 2" xfId="50281" xr:uid="{00000000-0005-0000-0000-000057890000}"/>
    <cellStyle name="Normal 126 2 2 2 2" xfId="50660" xr:uid="{00000000-0005-0000-0000-000058890000}"/>
    <cellStyle name="Normal 126 2 2 2 2 2" xfId="51074" xr:uid="{00000000-0005-0000-0000-000059890000}"/>
    <cellStyle name="Normal 126 2 2 2 3" xfId="50875" xr:uid="{00000000-0005-0000-0000-00005A890000}"/>
    <cellStyle name="Normal 126 2 2 3" xfId="50566" xr:uid="{00000000-0005-0000-0000-00005B890000}"/>
    <cellStyle name="Normal 126 2 2 3 2" xfId="50980" xr:uid="{00000000-0005-0000-0000-00005C890000}"/>
    <cellStyle name="Normal 126 2 2 4" xfId="50780" xr:uid="{00000000-0005-0000-0000-00005D890000}"/>
    <cellStyle name="Normal 126 2 3" xfId="50234" xr:uid="{00000000-0005-0000-0000-00005E890000}"/>
    <cellStyle name="Normal 126 2 3 2" xfId="50613" xr:uid="{00000000-0005-0000-0000-00005F890000}"/>
    <cellStyle name="Normal 126 2 3 2 2" xfId="51027" xr:uid="{00000000-0005-0000-0000-000060890000}"/>
    <cellStyle name="Normal 126 2 3 3" xfId="50828" xr:uid="{00000000-0005-0000-0000-000061890000}"/>
    <cellStyle name="Normal 126 2 4" xfId="50519" xr:uid="{00000000-0005-0000-0000-000062890000}"/>
    <cellStyle name="Normal 126 2 4 2" xfId="50933" xr:uid="{00000000-0005-0000-0000-000063890000}"/>
    <cellStyle name="Normal 126 2 5" xfId="50733" xr:uid="{00000000-0005-0000-0000-000064890000}"/>
    <cellStyle name="Normal 126 2 6" xfId="49980" xr:uid="{00000000-0005-0000-0000-000065890000}"/>
    <cellStyle name="Normal 126 3" xfId="50119" xr:uid="{00000000-0005-0000-0000-000066890000}"/>
    <cellStyle name="Normal 126 3 2" xfId="50280" xr:uid="{00000000-0005-0000-0000-000067890000}"/>
    <cellStyle name="Normal 126 3 2 2" xfId="50659" xr:uid="{00000000-0005-0000-0000-000068890000}"/>
    <cellStyle name="Normal 126 3 2 2 2" xfId="51073" xr:uid="{00000000-0005-0000-0000-000069890000}"/>
    <cellStyle name="Normal 126 3 2 3" xfId="50874" xr:uid="{00000000-0005-0000-0000-00006A890000}"/>
    <cellStyle name="Normal 126 3 3" xfId="50565" xr:uid="{00000000-0005-0000-0000-00006B890000}"/>
    <cellStyle name="Normal 126 3 3 2" xfId="50979" xr:uid="{00000000-0005-0000-0000-00006C890000}"/>
    <cellStyle name="Normal 126 3 4" xfId="50779" xr:uid="{00000000-0005-0000-0000-00006D890000}"/>
    <cellStyle name="Normal 126 4" xfId="50233" xr:uid="{00000000-0005-0000-0000-00006E890000}"/>
    <cellStyle name="Normal 126 4 2" xfId="50612" xr:uid="{00000000-0005-0000-0000-00006F890000}"/>
    <cellStyle name="Normal 126 4 2 2" xfId="51026" xr:uid="{00000000-0005-0000-0000-000070890000}"/>
    <cellStyle name="Normal 126 4 3" xfId="50827" xr:uid="{00000000-0005-0000-0000-000071890000}"/>
    <cellStyle name="Normal 126 5" xfId="50518" xr:uid="{00000000-0005-0000-0000-000072890000}"/>
    <cellStyle name="Normal 126 5 2" xfId="50932" xr:uid="{00000000-0005-0000-0000-000073890000}"/>
    <cellStyle name="Normal 126 6" xfId="50732" xr:uid="{00000000-0005-0000-0000-000074890000}"/>
    <cellStyle name="Normal 126 7" xfId="49979" xr:uid="{00000000-0005-0000-0000-000075890000}"/>
    <cellStyle name="Normal 127" xfId="36136" xr:uid="{00000000-0005-0000-0000-000076890000}"/>
    <cellStyle name="Normal 127 2" xfId="36137" xr:uid="{00000000-0005-0000-0000-000077890000}"/>
    <cellStyle name="Normal 127 2 2" xfId="50122" xr:uid="{00000000-0005-0000-0000-000078890000}"/>
    <cellStyle name="Normal 127 2 2 2" xfId="50283" xr:uid="{00000000-0005-0000-0000-000079890000}"/>
    <cellStyle name="Normal 127 2 2 2 2" xfId="50662" xr:uid="{00000000-0005-0000-0000-00007A890000}"/>
    <cellStyle name="Normal 127 2 2 2 2 2" xfId="51076" xr:uid="{00000000-0005-0000-0000-00007B890000}"/>
    <cellStyle name="Normal 127 2 2 2 3" xfId="50877" xr:uid="{00000000-0005-0000-0000-00007C890000}"/>
    <cellStyle name="Normal 127 2 2 3" xfId="50568" xr:uid="{00000000-0005-0000-0000-00007D890000}"/>
    <cellStyle name="Normal 127 2 2 3 2" xfId="50982" xr:uid="{00000000-0005-0000-0000-00007E890000}"/>
    <cellStyle name="Normal 127 2 2 4" xfId="50782" xr:uid="{00000000-0005-0000-0000-00007F890000}"/>
    <cellStyle name="Normal 127 2 3" xfId="50236" xr:uid="{00000000-0005-0000-0000-000080890000}"/>
    <cellStyle name="Normal 127 2 3 2" xfId="50615" xr:uid="{00000000-0005-0000-0000-000081890000}"/>
    <cellStyle name="Normal 127 2 3 2 2" xfId="51029" xr:uid="{00000000-0005-0000-0000-000082890000}"/>
    <cellStyle name="Normal 127 2 3 3" xfId="50830" xr:uid="{00000000-0005-0000-0000-000083890000}"/>
    <cellStyle name="Normal 127 2 4" xfId="50521" xr:uid="{00000000-0005-0000-0000-000084890000}"/>
    <cellStyle name="Normal 127 2 4 2" xfId="50935" xr:uid="{00000000-0005-0000-0000-000085890000}"/>
    <cellStyle name="Normal 127 2 5" xfId="50735" xr:uid="{00000000-0005-0000-0000-000086890000}"/>
    <cellStyle name="Normal 127 2 6" xfId="49982" xr:uid="{00000000-0005-0000-0000-000087890000}"/>
    <cellStyle name="Normal 127 3" xfId="50121" xr:uid="{00000000-0005-0000-0000-000088890000}"/>
    <cellStyle name="Normal 127 3 2" xfId="50282" xr:uid="{00000000-0005-0000-0000-000089890000}"/>
    <cellStyle name="Normal 127 3 2 2" xfId="50661" xr:uid="{00000000-0005-0000-0000-00008A890000}"/>
    <cellStyle name="Normal 127 3 2 2 2" xfId="51075" xr:uid="{00000000-0005-0000-0000-00008B890000}"/>
    <cellStyle name="Normal 127 3 2 3" xfId="50876" xr:uid="{00000000-0005-0000-0000-00008C890000}"/>
    <cellStyle name="Normal 127 3 3" xfId="50567" xr:uid="{00000000-0005-0000-0000-00008D890000}"/>
    <cellStyle name="Normal 127 3 3 2" xfId="50981" xr:uid="{00000000-0005-0000-0000-00008E890000}"/>
    <cellStyle name="Normal 127 3 4" xfId="50781" xr:uid="{00000000-0005-0000-0000-00008F890000}"/>
    <cellStyle name="Normal 127 4" xfId="50235" xr:uid="{00000000-0005-0000-0000-000090890000}"/>
    <cellStyle name="Normal 127 4 2" xfId="50614" xr:uid="{00000000-0005-0000-0000-000091890000}"/>
    <cellStyle name="Normal 127 4 2 2" xfId="51028" xr:uid="{00000000-0005-0000-0000-000092890000}"/>
    <cellStyle name="Normal 127 4 3" xfId="50829" xr:uid="{00000000-0005-0000-0000-000093890000}"/>
    <cellStyle name="Normal 127 5" xfId="50520" xr:uid="{00000000-0005-0000-0000-000094890000}"/>
    <cellStyle name="Normal 127 5 2" xfId="50934" xr:uid="{00000000-0005-0000-0000-000095890000}"/>
    <cellStyle name="Normal 127 6" xfId="50734" xr:uid="{00000000-0005-0000-0000-000096890000}"/>
    <cellStyle name="Normal 127 7" xfId="49981" xr:uid="{00000000-0005-0000-0000-000097890000}"/>
    <cellStyle name="Normal 128" xfId="36139" xr:uid="{00000000-0005-0000-0000-000098890000}"/>
    <cellStyle name="Normal 128 2" xfId="17696" xr:uid="{00000000-0005-0000-0000-000099890000}"/>
    <cellStyle name="Normal 129" xfId="36141" xr:uid="{00000000-0005-0000-0000-00009A890000}"/>
    <cellStyle name="Normal 129 2" xfId="17865" xr:uid="{00000000-0005-0000-0000-00009B890000}"/>
    <cellStyle name="Normal 13" xfId="36142" xr:uid="{00000000-0005-0000-0000-00009C890000}"/>
    <cellStyle name="Normal 13 10" xfId="31556" xr:uid="{00000000-0005-0000-0000-00009D890000}"/>
    <cellStyle name="Normal 13 10 2" xfId="36143" xr:uid="{00000000-0005-0000-0000-00009E890000}"/>
    <cellStyle name="Normal 13 100" xfId="36144" xr:uid="{00000000-0005-0000-0000-00009F890000}"/>
    <cellStyle name="Normal 13 100 2" xfId="36145" xr:uid="{00000000-0005-0000-0000-0000A0890000}"/>
    <cellStyle name="Normal 13 101" xfId="36146" xr:uid="{00000000-0005-0000-0000-0000A1890000}"/>
    <cellStyle name="Normal 13 101 2" xfId="36147" xr:uid="{00000000-0005-0000-0000-0000A2890000}"/>
    <cellStyle name="Normal 13 102" xfId="36148" xr:uid="{00000000-0005-0000-0000-0000A3890000}"/>
    <cellStyle name="Normal 13 102 2" xfId="36149" xr:uid="{00000000-0005-0000-0000-0000A4890000}"/>
    <cellStyle name="Normal 13 103" xfId="36150" xr:uid="{00000000-0005-0000-0000-0000A5890000}"/>
    <cellStyle name="Normal 13 103 2" xfId="36151" xr:uid="{00000000-0005-0000-0000-0000A6890000}"/>
    <cellStyle name="Normal 13 104" xfId="36152" xr:uid="{00000000-0005-0000-0000-0000A7890000}"/>
    <cellStyle name="Normal 13 104 2" xfId="36153" xr:uid="{00000000-0005-0000-0000-0000A8890000}"/>
    <cellStyle name="Normal 13 105" xfId="36155" xr:uid="{00000000-0005-0000-0000-0000A9890000}"/>
    <cellStyle name="Normal 13 105 2" xfId="36157" xr:uid="{00000000-0005-0000-0000-0000AA890000}"/>
    <cellStyle name="Normal 13 106" xfId="36159" xr:uid="{00000000-0005-0000-0000-0000AB890000}"/>
    <cellStyle name="Normal 13 106 2" xfId="36161" xr:uid="{00000000-0005-0000-0000-0000AC890000}"/>
    <cellStyle name="Normal 13 107" xfId="36163" xr:uid="{00000000-0005-0000-0000-0000AD890000}"/>
    <cellStyle name="Normal 13 107 2" xfId="36165" xr:uid="{00000000-0005-0000-0000-0000AE890000}"/>
    <cellStyle name="Normal 13 108" xfId="36167" xr:uid="{00000000-0005-0000-0000-0000AF890000}"/>
    <cellStyle name="Normal 13 108 2" xfId="36169" xr:uid="{00000000-0005-0000-0000-0000B0890000}"/>
    <cellStyle name="Normal 13 109" xfId="36171" xr:uid="{00000000-0005-0000-0000-0000B1890000}"/>
    <cellStyle name="Normal 13 109 2" xfId="36173" xr:uid="{00000000-0005-0000-0000-0000B2890000}"/>
    <cellStyle name="Normal 13 11" xfId="36174" xr:uid="{00000000-0005-0000-0000-0000B3890000}"/>
    <cellStyle name="Normal 13 11 2" xfId="36175" xr:uid="{00000000-0005-0000-0000-0000B4890000}"/>
    <cellStyle name="Normal 13 110" xfId="36154" xr:uid="{00000000-0005-0000-0000-0000B5890000}"/>
    <cellStyle name="Normal 13 110 2" xfId="36156" xr:uid="{00000000-0005-0000-0000-0000B6890000}"/>
    <cellStyle name="Normal 13 111" xfId="36158" xr:uid="{00000000-0005-0000-0000-0000B7890000}"/>
    <cellStyle name="Normal 13 111 2" xfId="36160" xr:uid="{00000000-0005-0000-0000-0000B8890000}"/>
    <cellStyle name="Normal 13 112" xfId="36162" xr:uid="{00000000-0005-0000-0000-0000B9890000}"/>
    <cellStyle name="Normal 13 112 2" xfId="36164" xr:uid="{00000000-0005-0000-0000-0000BA890000}"/>
    <cellStyle name="Normal 13 113" xfId="36166" xr:uid="{00000000-0005-0000-0000-0000BB890000}"/>
    <cellStyle name="Normal 13 113 2" xfId="36168" xr:uid="{00000000-0005-0000-0000-0000BC890000}"/>
    <cellStyle name="Normal 13 114" xfId="36170" xr:uid="{00000000-0005-0000-0000-0000BD890000}"/>
    <cellStyle name="Normal 13 114 2" xfId="36172" xr:uid="{00000000-0005-0000-0000-0000BE890000}"/>
    <cellStyle name="Normal 13 115" xfId="36177" xr:uid="{00000000-0005-0000-0000-0000BF890000}"/>
    <cellStyle name="Normal 13 115 2" xfId="36179" xr:uid="{00000000-0005-0000-0000-0000C0890000}"/>
    <cellStyle name="Normal 13 116" xfId="36181" xr:uid="{00000000-0005-0000-0000-0000C1890000}"/>
    <cellStyle name="Normal 13 116 2" xfId="36183" xr:uid="{00000000-0005-0000-0000-0000C2890000}"/>
    <cellStyle name="Normal 13 117" xfId="36185" xr:uid="{00000000-0005-0000-0000-0000C3890000}"/>
    <cellStyle name="Normal 13 117 2" xfId="36187" xr:uid="{00000000-0005-0000-0000-0000C4890000}"/>
    <cellStyle name="Normal 13 118" xfId="36189" xr:uid="{00000000-0005-0000-0000-0000C5890000}"/>
    <cellStyle name="Normal 13 118 2" xfId="36191" xr:uid="{00000000-0005-0000-0000-0000C6890000}"/>
    <cellStyle name="Normal 13 119" xfId="36193" xr:uid="{00000000-0005-0000-0000-0000C7890000}"/>
    <cellStyle name="Normal 13 119 2" xfId="36195" xr:uid="{00000000-0005-0000-0000-0000C8890000}"/>
    <cellStyle name="Normal 13 12" xfId="36196" xr:uid="{00000000-0005-0000-0000-0000C9890000}"/>
    <cellStyle name="Normal 13 12 2" xfId="36197" xr:uid="{00000000-0005-0000-0000-0000CA890000}"/>
    <cellStyle name="Normal 13 120" xfId="36176" xr:uid="{00000000-0005-0000-0000-0000CB890000}"/>
    <cellStyle name="Normal 13 120 2" xfId="36178" xr:uid="{00000000-0005-0000-0000-0000CC890000}"/>
    <cellStyle name="Normal 13 121" xfId="36180" xr:uid="{00000000-0005-0000-0000-0000CD890000}"/>
    <cellStyle name="Normal 13 121 2" xfId="36182" xr:uid="{00000000-0005-0000-0000-0000CE890000}"/>
    <cellStyle name="Normal 13 122" xfId="36184" xr:uid="{00000000-0005-0000-0000-0000CF890000}"/>
    <cellStyle name="Normal 13 122 2" xfId="36186" xr:uid="{00000000-0005-0000-0000-0000D0890000}"/>
    <cellStyle name="Normal 13 123" xfId="36188" xr:uid="{00000000-0005-0000-0000-0000D1890000}"/>
    <cellStyle name="Normal 13 123 2" xfId="36190" xr:uid="{00000000-0005-0000-0000-0000D2890000}"/>
    <cellStyle name="Normal 13 124" xfId="36192" xr:uid="{00000000-0005-0000-0000-0000D3890000}"/>
    <cellStyle name="Normal 13 124 2" xfId="36194" xr:uid="{00000000-0005-0000-0000-0000D4890000}"/>
    <cellStyle name="Normal 13 125" xfId="36199" xr:uid="{00000000-0005-0000-0000-0000D5890000}"/>
    <cellStyle name="Normal 13 125 2" xfId="36201" xr:uid="{00000000-0005-0000-0000-0000D6890000}"/>
    <cellStyle name="Normal 13 126" xfId="36203" xr:uid="{00000000-0005-0000-0000-0000D7890000}"/>
    <cellStyle name="Normal 13 126 2" xfId="36205" xr:uid="{00000000-0005-0000-0000-0000D8890000}"/>
    <cellStyle name="Normal 13 127" xfId="3868" xr:uid="{00000000-0005-0000-0000-0000D9890000}"/>
    <cellStyle name="Normal 13 127 2" xfId="36207" xr:uid="{00000000-0005-0000-0000-0000DA890000}"/>
    <cellStyle name="Normal 13 128" xfId="36209" xr:uid="{00000000-0005-0000-0000-0000DB890000}"/>
    <cellStyle name="Normal 13 128 2" xfId="36211" xr:uid="{00000000-0005-0000-0000-0000DC890000}"/>
    <cellStyle name="Normal 13 129" xfId="36213" xr:uid="{00000000-0005-0000-0000-0000DD890000}"/>
    <cellStyle name="Normal 13 129 2" xfId="36215" xr:uid="{00000000-0005-0000-0000-0000DE890000}"/>
    <cellStyle name="Normal 13 13" xfId="36216" xr:uid="{00000000-0005-0000-0000-0000DF890000}"/>
    <cellStyle name="Normal 13 13 2" xfId="36217" xr:uid="{00000000-0005-0000-0000-0000E0890000}"/>
    <cellStyle name="Normal 13 130" xfId="36198" xr:uid="{00000000-0005-0000-0000-0000E1890000}"/>
    <cellStyle name="Normal 13 130 2" xfId="36200" xr:uid="{00000000-0005-0000-0000-0000E2890000}"/>
    <cellStyle name="Normal 13 131" xfId="36202" xr:uid="{00000000-0005-0000-0000-0000E3890000}"/>
    <cellStyle name="Normal 13 131 2" xfId="36204" xr:uid="{00000000-0005-0000-0000-0000E4890000}"/>
    <cellStyle name="Normal 13 132" xfId="3867" xr:uid="{00000000-0005-0000-0000-0000E5890000}"/>
    <cellStyle name="Normal 13 132 2" xfId="36206" xr:uid="{00000000-0005-0000-0000-0000E6890000}"/>
    <cellStyle name="Normal 13 132 2 2" xfId="36218" xr:uid="{00000000-0005-0000-0000-0000E7890000}"/>
    <cellStyle name="Normal 13 132 2 2 2" xfId="36219" xr:uid="{00000000-0005-0000-0000-0000E8890000}"/>
    <cellStyle name="Normal 13 132 2 2 2 2" xfId="36220" xr:uid="{00000000-0005-0000-0000-0000E9890000}"/>
    <cellStyle name="Normal 13 132 2 2 3" xfId="36221" xr:uid="{00000000-0005-0000-0000-0000EA890000}"/>
    <cellStyle name="Normal 13 132 2 2_REKAP IBT" xfId="36222" xr:uid="{00000000-0005-0000-0000-0000EB890000}"/>
    <cellStyle name="Normal 13 132 2 3" xfId="36223" xr:uid="{00000000-0005-0000-0000-0000EC890000}"/>
    <cellStyle name="Normal 13 132 2 3 2" xfId="36224" xr:uid="{00000000-0005-0000-0000-0000ED890000}"/>
    <cellStyle name="Normal 13 132 2 3 2 2" xfId="36225" xr:uid="{00000000-0005-0000-0000-0000EE890000}"/>
    <cellStyle name="Normal 13 132 2 3 3" xfId="36226" xr:uid="{00000000-0005-0000-0000-0000EF890000}"/>
    <cellStyle name="Normal 13 132 2 3_REKAP IBT" xfId="36227" xr:uid="{00000000-0005-0000-0000-0000F0890000}"/>
    <cellStyle name="Normal 13 132 2 4" xfId="36228" xr:uid="{00000000-0005-0000-0000-0000F1890000}"/>
    <cellStyle name="Normal 13 132 2 4 2" xfId="36229" xr:uid="{00000000-0005-0000-0000-0000F2890000}"/>
    <cellStyle name="Normal 13 132 2 5" xfId="36230" xr:uid="{00000000-0005-0000-0000-0000F3890000}"/>
    <cellStyle name="Normal 13 132 2_REKAP IBT" xfId="36231" xr:uid="{00000000-0005-0000-0000-0000F4890000}"/>
    <cellStyle name="Normal 13 132 3" xfId="29955" xr:uid="{00000000-0005-0000-0000-0000F5890000}"/>
    <cellStyle name="Normal 13 132 3 2" xfId="36232" xr:uid="{00000000-0005-0000-0000-0000F6890000}"/>
    <cellStyle name="Normal 13 132 3 2 2" xfId="36233" xr:uid="{00000000-0005-0000-0000-0000F7890000}"/>
    <cellStyle name="Normal 13 132 3 2 2 2" xfId="36234" xr:uid="{00000000-0005-0000-0000-0000F8890000}"/>
    <cellStyle name="Normal 13 132 3 2 3" xfId="19145" xr:uid="{00000000-0005-0000-0000-0000F9890000}"/>
    <cellStyle name="Normal 13 132 3 2_REKAP IBT" xfId="36235" xr:uid="{00000000-0005-0000-0000-0000FA890000}"/>
    <cellStyle name="Normal 13 132 3 3" xfId="36236" xr:uid="{00000000-0005-0000-0000-0000FB890000}"/>
    <cellStyle name="Normal 13 132 3 3 2" xfId="36237" xr:uid="{00000000-0005-0000-0000-0000FC890000}"/>
    <cellStyle name="Normal 13 132 3 3 2 2" xfId="36238" xr:uid="{00000000-0005-0000-0000-0000FD890000}"/>
    <cellStyle name="Normal 13 132 3 3 3" xfId="24660" xr:uid="{00000000-0005-0000-0000-0000FE890000}"/>
    <cellStyle name="Normal 13 132 3 3_REKAP IBT" xfId="36239" xr:uid="{00000000-0005-0000-0000-0000FF890000}"/>
    <cellStyle name="Normal 13 132 3 4" xfId="36240" xr:uid="{00000000-0005-0000-0000-0000008A0000}"/>
    <cellStyle name="Normal 13 132 3 4 2" xfId="36241" xr:uid="{00000000-0005-0000-0000-0000018A0000}"/>
    <cellStyle name="Normal 13 132 3 5" xfId="36242" xr:uid="{00000000-0005-0000-0000-0000028A0000}"/>
    <cellStyle name="Normal 13 132 3_REKAP IBT" xfId="36243" xr:uid="{00000000-0005-0000-0000-0000038A0000}"/>
    <cellStyle name="Normal 13 132 4" xfId="29957" xr:uid="{00000000-0005-0000-0000-0000048A0000}"/>
    <cellStyle name="Normal 13 132 4 2" xfId="36244" xr:uid="{00000000-0005-0000-0000-0000058A0000}"/>
    <cellStyle name="Normal 13 132 4 2 2" xfId="36245" xr:uid="{00000000-0005-0000-0000-0000068A0000}"/>
    <cellStyle name="Normal 13 132 4 2 2 2" xfId="36246" xr:uid="{00000000-0005-0000-0000-0000078A0000}"/>
    <cellStyle name="Normal 13 132 4 2 3" xfId="19610" xr:uid="{00000000-0005-0000-0000-0000088A0000}"/>
    <cellStyle name="Normal 13 132 4 2_REKAP IBT" xfId="36247" xr:uid="{00000000-0005-0000-0000-0000098A0000}"/>
    <cellStyle name="Normal 13 132 4 3" xfId="36249" xr:uid="{00000000-0005-0000-0000-00000A8A0000}"/>
    <cellStyle name="Normal 13 132 4 3 2" xfId="31251" xr:uid="{00000000-0005-0000-0000-00000B8A0000}"/>
    <cellStyle name="Normal 13 132 4 3 2 2" xfId="36250" xr:uid="{00000000-0005-0000-0000-00000C8A0000}"/>
    <cellStyle name="Normal 13 132 4 3 3" xfId="24673" xr:uid="{00000000-0005-0000-0000-00000D8A0000}"/>
    <cellStyle name="Normal 13 132 4 3_REKAP IBT" xfId="36251" xr:uid="{00000000-0005-0000-0000-00000E8A0000}"/>
    <cellStyle name="Normal 13 132 4 4" xfId="36252" xr:uid="{00000000-0005-0000-0000-00000F8A0000}"/>
    <cellStyle name="Normal 13 132 4 4 2" xfId="36253" xr:uid="{00000000-0005-0000-0000-0000108A0000}"/>
    <cellStyle name="Normal 13 132 4 5" xfId="36254" xr:uid="{00000000-0005-0000-0000-0000118A0000}"/>
    <cellStyle name="Normal 13 132 4_REKAP IBT" xfId="36255" xr:uid="{00000000-0005-0000-0000-0000128A0000}"/>
    <cellStyle name="Normal 13 132 5" xfId="29960" xr:uid="{00000000-0005-0000-0000-0000138A0000}"/>
    <cellStyle name="Normal 13 132 5 2" xfId="20052" xr:uid="{00000000-0005-0000-0000-0000148A0000}"/>
    <cellStyle name="Normal 13 132 5 2 2" xfId="36256" xr:uid="{00000000-0005-0000-0000-0000158A0000}"/>
    <cellStyle name="Normal 13 132 5 3" xfId="36257" xr:uid="{00000000-0005-0000-0000-0000168A0000}"/>
    <cellStyle name="Normal 13 132 5_REKAP IBT" xfId="36258" xr:uid="{00000000-0005-0000-0000-0000178A0000}"/>
    <cellStyle name="Normal 13 132 6" xfId="29962" xr:uid="{00000000-0005-0000-0000-0000188A0000}"/>
    <cellStyle name="Normal 13 132 6 2" xfId="36259" xr:uid="{00000000-0005-0000-0000-0000198A0000}"/>
    <cellStyle name="Normal 13 132 6 2 2" xfId="36260" xr:uid="{00000000-0005-0000-0000-00001A8A0000}"/>
    <cellStyle name="Normal 13 132 6 3" xfId="36261" xr:uid="{00000000-0005-0000-0000-00001B8A0000}"/>
    <cellStyle name="Normal 13 132 6_REKAP IBT" xfId="36262" xr:uid="{00000000-0005-0000-0000-00001C8A0000}"/>
    <cellStyle name="Normal 13 132 7" xfId="29964" xr:uid="{00000000-0005-0000-0000-00001D8A0000}"/>
    <cellStyle name="Normal 13 132 7 2" xfId="36263" xr:uid="{00000000-0005-0000-0000-00001E8A0000}"/>
    <cellStyle name="Normal 13 132 8" xfId="36264" xr:uid="{00000000-0005-0000-0000-00001F8A0000}"/>
    <cellStyle name="Normal 13 132_REKAP IBT" xfId="36265" xr:uid="{00000000-0005-0000-0000-0000208A0000}"/>
    <cellStyle name="Normal 13 133" xfId="36208" xr:uid="{00000000-0005-0000-0000-0000218A0000}"/>
    <cellStyle name="Normal 13 133 2" xfId="36210" xr:uid="{00000000-0005-0000-0000-0000228A0000}"/>
    <cellStyle name="Normal 13 133 2 2" xfId="36266" xr:uid="{00000000-0005-0000-0000-0000238A0000}"/>
    <cellStyle name="Normal 13 133 2 2 2" xfId="36267" xr:uid="{00000000-0005-0000-0000-0000248A0000}"/>
    <cellStyle name="Normal 13 133 2 3" xfId="36268" xr:uid="{00000000-0005-0000-0000-0000258A0000}"/>
    <cellStyle name="Normal 13 133 2_REKAP IBT" xfId="36269" xr:uid="{00000000-0005-0000-0000-0000268A0000}"/>
    <cellStyle name="Normal 13 133 3" xfId="29993" xr:uid="{00000000-0005-0000-0000-0000278A0000}"/>
    <cellStyle name="Normal 13 133 3 2" xfId="36270" xr:uid="{00000000-0005-0000-0000-0000288A0000}"/>
    <cellStyle name="Normal 13 133 3 2 2" xfId="36271" xr:uid="{00000000-0005-0000-0000-0000298A0000}"/>
    <cellStyle name="Normal 13 133 3 3" xfId="36272" xr:uid="{00000000-0005-0000-0000-00002A8A0000}"/>
    <cellStyle name="Normal 13 133 3_REKAP IBT" xfId="36273" xr:uid="{00000000-0005-0000-0000-00002B8A0000}"/>
    <cellStyle name="Normal 13 133 4" xfId="27120" xr:uid="{00000000-0005-0000-0000-00002C8A0000}"/>
    <cellStyle name="Normal 13 133 4 2" xfId="36274" xr:uid="{00000000-0005-0000-0000-00002D8A0000}"/>
    <cellStyle name="Normal 13 133 5" xfId="29995" xr:uid="{00000000-0005-0000-0000-00002E8A0000}"/>
    <cellStyle name="Normal 13 133_REKAP IBT" xfId="36275" xr:uid="{00000000-0005-0000-0000-00002F8A0000}"/>
    <cellStyle name="Normal 13 134" xfId="36212" xr:uid="{00000000-0005-0000-0000-0000308A0000}"/>
    <cellStyle name="Normal 13 134 2" xfId="36214" xr:uid="{00000000-0005-0000-0000-0000318A0000}"/>
    <cellStyle name="Normal 13 134 2 2" xfId="36276" xr:uid="{00000000-0005-0000-0000-0000328A0000}"/>
    <cellStyle name="Normal 13 134 2 2 2" xfId="36277" xr:uid="{00000000-0005-0000-0000-0000338A0000}"/>
    <cellStyle name="Normal 13 134 2 3" xfId="36278" xr:uid="{00000000-0005-0000-0000-0000348A0000}"/>
    <cellStyle name="Normal 13 134 2_REKAP IBT" xfId="36279" xr:uid="{00000000-0005-0000-0000-0000358A0000}"/>
    <cellStyle name="Normal 13 134 3" xfId="30032" xr:uid="{00000000-0005-0000-0000-0000368A0000}"/>
    <cellStyle name="Normal 13 134 3 2" xfId="36280" xr:uid="{00000000-0005-0000-0000-0000378A0000}"/>
    <cellStyle name="Normal 13 134 3 2 2" xfId="36281" xr:uid="{00000000-0005-0000-0000-0000388A0000}"/>
    <cellStyle name="Normal 13 134 3 3" xfId="36282" xr:uid="{00000000-0005-0000-0000-0000398A0000}"/>
    <cellStyle name="Normal 13 134 3_REKAP IBT" xfId="36283" xr:uid="{00000000-0005-0000-0000-00003A8A0000}"/>
    <cellStyle name="Normal 13 134 4" xfId="30034" xr:uid="{00000000-0005-0000-0000-00003B8A0000}"/>
    <cellStyle name="Normal 13 134 4 2" xfId="36284" xr:uid="{00000000-0005-0000-0000-00003C8A0000}"/>
    <cellStyle name="Normal 13 134 5" xfId="30036" xr:uid="{00000000-0005-0000-0000-00003D8A0000}"/>
    <cellStyle name="Normal 13 134_REKAP IBT" xfId="36285" xr:uid="{00000000-0005-0000-0000-00003E8A0000}"/>
    <cellStyle name="Normal 13 135" xfId="36286" xr:uid="{00000000-0005-0000-0000-00003F8A0000}"/>
    <cellStyle name="Normal 13 135 2" xfId="36287" xr:uid="{00000000-0005-0000-0000-0000408A0000}"/>
    <cellStyle name="Normal 13 135 2 2" xfId="36288" xr:uid="{00000000-0005-0000-0000-0000418A0000}"/>
    <cellStyle name="Normal 13 135 2 2 2" xfId="25066" xr:uid="{00000000-0005-0000-0000-0000428A0000}"/>
    <cellStyle name="Normal 13 135 2 3" xfId="36289" xr:uid="{00000000-0005-0000-0000-0000438A0000}"/>
    <cellStyle name="Normal 13 135 2_REKAP IBT" xfId="36290" xr:uid="{00000000-0005-0000-0000-0000448A0000}"/>
    <cellStyle name="Normal 13 135 3" xfId="30067" xr:uid="{00000000-0005-0000-0000-0000458A0000}"/>
    <cellStyle name="Normal 13 135 3 2" xfId="36291" xr:uid="{00000000-0005-0000-0000-0000468A0000}"/>
    <cellStyle name="Normal 13 135 3 2 2" xfId="25292" xr:uid="{00000000-0005-0000-0000-0000478A0000}"/>
    <cellStyle name="Normal 13 135 3 3" xfId="36292" xr:uid="{00000000-0005-0000-0000-0000488A0000}"/>
    <cellStyle name="Normal 13 135 3_REKAP IBT" xfId="36293" xr:uid="{00000000-0005-0000-0000-0000498A0000}"/>
    <cellStyle name="Normal 13 135 4" xfId="16690" xr:uid="{00000000-0005-0000-0000-00004A8A0000}"/>
    <cellStyle name="Normal 13 135 4 2" xfId="36294" xr:uid="{00000000-0005-0000-0000-00004B8A0000}"/>
    <cellStyle name="Normal 13 135 5" xfId="16693" xr:uid="{00000000-0005-0000-0000-00004C8A0000}"/>
    <cellStyle name="Normal 13 135_REKAP IBT" xfId="34147" xr:uid="{00000000-0005-0000-0000-00004D8A0000}"/>
    <cellStyle name="Normal 13 136" xfId="36295" xr:uid="{00000000-0005-0000-0000-00004E8A0000}"/>
    <cellStyle name="Normal 13 136 2" xfId="36296" xr:uid="{00000000-0005-0000-0000-00004F8A0000}"/>
    <cellStyle name="Normal 13 136 2 2" xfId="36297" xr:uid="{00000000-0005-0000-0000-0000508A0000}"/>
    <cellStyle name="Normal 13 136 3" xfId="30093" xr:uid="{00000000-0005-0000-0000-0000518A0000}"/>
    <cellStyle name="Normal 13 136_REKAP IBT" xfId="36298" xr:uid="{00000000-0005-0000-0000-0000528A0000}"/>
    <cellStyle name="Normal 13 137" xfId="36302" xr:uid="{00000000-0005-0000-0000-0000538A0000}"/>
    <cellStyle name="Normal 13 137 2" xfId="36303" xr:uid="{00000000-0005-0000-0000-0000548A0000}"/>
    <cellStyle name="Normal 13 137 2 2" xfId="36304" xr:uid="{00000000-0005-0000-0000-0000558A0000}"/>
    <cellStyle name="Normal 13 137 3" xfId="30097" xr:uid="{00000000-0005-0000-0000-0000568A0000}"/>
    <cellStyle name="Normal 13 137_REKAP IBT" xfId="36305" xr:uid="{00000000-0005-0000-0000-0000578A0000}"/>
    <cellStyle name="Normal 13 138" xfId="49988" xr:uid="{00000000-0005-0000-0000-0000588A0000}"/>
    <cellStyle name="Normal 13 14" xfId="36306" xr:uid="{00000000-0005-0000-0000-0000598A0000}"/>
    <cellStyle name="Normal 13 14 2" xfId="36307" xr:uid="{00000000-0005-0000-0000-00005A8A0000}"/>
    <cellStyle name="Normal 13 15" xfId="36309" xr:uid="{00000000-0005-0000-0000-00005B8A0000}"/>
    <cellStyle name="Normal 13 15 2" xfId="36311" xr:uid="{00000000-0005-0000-0000-00005C8A0000}"/>
    <cellStyle name="Normal 13 16" xfId="36313" xr:uid="{00000000-0005-0000-0000-00005D8A0000}"/>
    <cellStyle name="Normal 13 16 2" xfId="36315" xr:uid="{00000000-0005-0000-0000-00005E8A0000}"/>
    <cellStyle name="Normal 13 17" xfId="36317" xr:uid="{00000000-0005-0000-0000-00005F8A0000}"/>
    <cellStyle name="Normal 13 17 2" xfId="36319" xr:uid="{00000000-0005-0000-0000-0000608A0000}"/>
    <cellStyle name="Normal 13 18" xfId="36321" xr:uid="{00000000-0005-0000-0000-0000618A0000}"/>
    <cellStyle name="Normal 13 18 2" xfId="36323" xr:uid="{00000000-0005-0000-0000-0000628A0000}"/>
    <cellStyle name="Normal 13 19" xfId="36325" xr:uid="{00000000-0005-0000-0000-0000638A0000}"/>
    <cellStyle name="Normal 13 19 2" xfId="36327" xr:uid="{00000000-0005-0000-0000-0000648A0000}"/>
    <cellStyle name="Normal 13 2" xfId="36330" xr:uid="{00000000-0005-0000-0000-0000658A0000}"/>
    <cellStyle name="Normal 13 2 2" xfId="36333" xr:uid="{00000000-0005-0000-0000-0000668A0000}"/>
    <cellStyle name="Normal 13 2 3" xfId="50127" xr:uid="{00000000-0005-0000-0000-0000678A0000}"/>
    <cellStyle name="Normal 13 20" xfId="36308" xr:uid="{00000000-0005-0000-0000-0000688A0000}"/>
    <cellStyle name="Normal 13 20 2" xfId="36310" xr:uid="{00000000-0005-0000-0000-0000698A0000}"/>
    <cellStyle name="Normal 13 21" xfId="36312" xr:uid="{00000000-0005-0000-0000-00006A8A0000}"/>
    <cellStyle name="Normal 13 21 2" xfId="36314" xr:uid="{00000000-0005-0000-0000-00006B8A0000}"/>
    <cellStyle name="Normal 13 22" xfId="36316" xr:uid="{00000000-0005-0000-0000-00006C8A0000}"/>
    <cellStyle name="Normal 13 22 2" xfId="36318" xr:uid="{00000000-0005-0000-0000-00006D8A0000}"/>
    <cellStyle name="Normal 13 23" xfId="36320" xr:uid="{00000000-0005-0000-0000-00006E8A0000}"/>
    <cellStyle name="Normal 13 23 2" xfId="36322" xr:uid="{00000000-0005-0000-0000-00006F8A0000}"/>
    <cellStyle name="Normal 13 24" xfId="36324" xr:uid="{00000000-0005-0000-0000-0000708A0000}"/>
    <cellStyle name="Normal 13 24 2" xfId="36326" xr:uid="{00000000-0005-0000-0000-0000718A0000}"/>
    <cellStyle name="Normal 13 25" xfId="36335" xr:uid="{00000000-0005-0000-0000-0000728A0000}"/>
    <cellStyle name="Normal 13 25 2" xfId="36337" xr:uid="{00000000-0005-0000-0000-0000738A0000}"/>
    <cellStyle name="Normal 13 26" xfId="36339" xr:uid="{00000000-0005-0000-0000-0000748A0000}"/>
    <cellStyle name="Normal 13 26 2" xfId="36341" xr:uid="{00000000-0005-0000-0000-0000758A0000}"/>
    <cellStyle name="Normal 13 27" xfId="36343" xr:uid="{00000000-0005-0000-0000-0000768A0000}"/>
    <cellStyle name="Normal 13 27 2" xfId="36345" xr:uid="{00000000-0005-0000-0000-0000778A0000}"/>
    <cellStyle name="Normal 13 28" xfId="36347" xr:uid="{00000000-0005-0000-0000-0000788A0000}"/>
    <cellStyle name="Normal 13 28 2" xfId="36349" xr:uid="{00000000-0005-0000-0000-0000798A0000}"/>
    <cellStyle name="Normal 13 29" xfId="36351" xr:uid="{00000000-0005-0000-0000-00007A8A0000}"/>
    <cellStyle name="Normal 13 29 2" xfId="36353" xr:uid="{00000000-0005-0000-0000-00007B8A0000}"/>
    <cellStyle name="Normal 13 3" xfId="36356" xr:uid="{00000000-0005-0000-0000-00007C8A0000}"/>
    <cellStyle name="Normal 13 3 2" xfId="50380" xr:uid="{00000000-0005-0000-0000-00007D8A0000}"/>
    <cellStyle name="Normal 13 30" xfId="36334" xr:uid="{00000000-0005-0000-0000-00007E8A0000}"/>
    <cellStyle name="Normal 13 30 2" xfId="36336" xr:uid="{00000000-0005-0000-0000-00007F8A0000}"/>
    <cellStyle name="Normal 13 31" xfId="36338" xr:uid="{00000000-0005-0000-0000-0000808A0000}"/>
    <cellStyle name="Normal 13 31 2" xfId="36340" xr:uid="{00000000-0005-0000-0000-0000818A0000}"/>
    <cellStyle name="Normal 13 32" xfId="36342" xr:uid="{00000000-0005-0000-0000-0000828A0000}"/>
    <cellStyle name="Normal 13 32 2" xfId="36344" xr:uid="{00000000-0005-0000-0000-0000838A0000}"/>
    <cellStyle name="Normal 13 33" xfId="36346" xr:uid="{00000000-0005-0000-0000-0000848A0000}"/>
    <cellStyle name="Normal 13 33 2" xfId="36348" xr:uid="{00000000-0005-0000-0000-0000858A0000}"/>
    <cellStyle name="Normal 13 34" xfId="36350" xr:uid="{00000000-0005-0000-0000-0000868A0000}"/>
    <cellStyle name="Normal 13 34 2" xfId="36352" xr:uid="{00000000-0005-0000-0000-0000878A0000}"/>
    <cellStyle name="Normal 13 35" xfId="36360" xr:uid="{00000000-0005-0000-0000-0000888A0000}"/>
    <cellStyle name="Normal 13 35 2" xfId="36364" xr:uid="{00000000-0005-0000-0000-0000898A0000}"/>
    <cellStyle name="Normal 13 36" xfId="36368" xr:uid="{00000000-0005-0000-0000-00008A8A0000}"/>
    <cellStyle name="Normal 13 36 2" xfId="36372" xr:uid="{00000000-0005-0000-0000-00008B8A0000}"/>
    <cellStyle name="Normal 13 37" xfId="33356" xr:uid="{00000000-0005-0000-0000-00008C8A0000}"/>
    <cellStyle name="Normal 13 37 2" xfId="36375" xr:uid="{00000000-0005-0000-0000-00008D8A0000}"/>
    <cellStyle name="Normal 13 38" xfId="36378" xr:uid="{00000000-0005-0000-0000-00008E8A0000}"/>
    <cellStyle name="Normal 13 38 2" xfId="36380" xr:uid="{00000000-0005-0000-0000-00008F8A0000}"/>
    <cellStyle name="Normal 13 39" xfId="36382" xr:uid="{00000000-0005-0000-0000-0000908A0000}"/>
    <cellStyle name="Normal 13 39 2" xfId="36384" xr:uid="{00000000-0005-0000-0000-0000918A0000}"/>
    <cellStyle name="Normal 13 4" xfId="36387" xr:uid="{00000000-0005-0000-0000-0000928A0000}"/>
    <cellStyle name="Normal 13 4 2" xfId="36390" xr:uid="{00000000-0005-0000-0000-0000938A0000}"/>
    <cellStyle name="Normal 13 40" xfId="36359" xr:uid="{00000000-0005-0000-0000-0000948A0000}"/>
    <cellStyle name="Normal 13 40 2" xfId="36363" xr:uid="{00000000-0005-0000-0000-0000958A0000}"/>
    <cellStyle name="Normal 13 41" xfId="36367" xr:uid="{00000000-0005-0000-0000-0000968A0000}"/>
    <cellStyle name="Normal 13 41 2" xfId="36371" xr:uid="{00000000-0005-0000-0000-0000978A0000}"/>
    <cellStyle name="Normal 13 42" xfId="33355" xr:uid="{00000000-0005-0000-0000-0000988A0000}"/>
    <cellStyle name="Normal 13 42 2" xfId="36374" xr:uid="{00000000-0005-0000-0000-0000998A0000}"/>
    <cellStyle name="Normal 13 43" xfId="36377" xr:uid="{00000000-0005-0000-0000-00009A8A0000}"/>
    <cellStyle name="Normal 13 43 2" xfId="36379" xr:uid="{00000000-0005-0000-0000-00009B8A0000}"/>
    <cellStyle name="Normal 13 44" xfId="36381" xr:uid="{00000000-0005-0000-0000-00009C8A0000}"/>
    <cellStyle name="Normal 13 44 2" xfId="36383" xr:uid="{00000000-0005-0000-0000-00009D8A0000}"/>
    <cellStyle name="Normal 13 45" xfId="36392" xr:uid="{00000000-0005-0000-0000-00009E8A0000}"/>
    <cellStyle name="Normal 13 45 2" xfId="36394" xr:uid="{00000000-0005-0000-0000-00009F8A0000}"/>
    <cellStyle name="Normal 13 46" xfId="36396" xr:uid="{00000000-0005-0000-0000-0000A08A0000}"/>
    <cellStyle name="Normal 13 46 2" xfId="36398" xr:uid="{00000000-0005-0000-0000-0000A18A0000}"/>
    <cellStyle name="Normal 13 47" xfId="36400" xr:uid="{00000000-0005-0000-0000-0000A28A0000}"/>
    <cellStyle name="Normal 13 47 2" xfId="36402" xr:uid="{00000000-0005-0000-0000-0000A38A0000}"/>
    <cellStyle name="Normal 13 48" xfId="36404" xr:uid="{00000000-0005-0000-0000-0000A48A0000}"/>
    <cellStyle name="Normal 13 48 2" xfId="36406" xr:uid="{00000000-0005-0000-0000-0000A58A0000}"/>
    <cellStyle name="Normal 13 49" xfId="36408" xr:uid="{00000000-0005-0000-0000-0000A68A0000}"/>
    <cellStyle name="Normal 13 49 2" xfId="36410" xr:uid="{00000000-0005-0000-0000-0000A78A0000}"/>
    <cellStyle name="Normal 13 5" xfId="36413" xr:uid="{00000000-0005-0000-0000-0000A88A0000}"/>
    <cellStyle name="Normal 13 5 2" xfId="36301" xr:uid="{00000000-0005-0000-0000-0000A98A0000}"/>
    <cellStyle name="Normal 13 50" xfId="36391" xr:uid="{00000000-0005-0000-0000-0000AA8A0000}"/>
    <cellStyle name="Normal 13 50 2" xfId="36393" xr:uid="{00000000-0005-0000-0000-0000AB8A0000}"/>
    <cellStyle name="Normal 13 51" xfId="36395" xr:uid="{00000000-0005-0000-0000-0000AC8A0000}"/>
    <cellStyle name="Normal 13 51 2" xfId="36397" xr:uid="{00000000-0005-0000-0000-0000AD8A0000}"/>
    <cellStyle name="Normal 13 52" xfId="36399" xr:uid="{00000000-0005-0000-0000-0000AE8A0000}"/>
    <cellStyle name="Normal 13 52 2" xfId="36401" xr:uid="{00000000-0005-0000-0000-0000AF8A0000}"/>
    <cellStyle name="Normal 13 53" xfId="36403" xr:uid="{00000000-0005-0000-0000-0000B08A0000}"/>
    <cellStyle name="Normal 13 53 2" xfId="36405" xr:uid="{00000000-0005-0000-0000-0000B18A0000}"/>
    <cellStyle name="Normal 13 54" xfId="36407" xr:uid="{00000000-0005-0000-0000-0000B28A0000}"/>
    <cellStyle name="Normal 13 54 2" xfId="36409" xr:uid="{00000000-0005-0000-0000-0000B38A0000}"/>
    <cellStyle name="Normal 13 55" xfId="36415" xr:uid="{00000000-0005-0000-0000-0000B48A0000}"/>
    <cellStyle name="Normal 13 55 2" xfId="36417" xr:uid="{00000000-0005-0000-0000-0000B58A0000}"/>
    <cellStyle name="Normal 13 56" xfId="36419" xr:uid="{00000000-0005-0000-0000-0000B68A0000}"/>
    <cellStyle name="Normal 13 56 2" xfId="36421" xr:uid="{00000000-0005-0000-0000-0000B78A0000}"/>
    <cellStyle name="Normal 13 57" xfId="36423" xr:uid="{00000000-0005-0000-0000-0000B88A0000}"/>
    <cellStyle name="Normal 13 57 2" xfId="36425" xr:uid="{00000000-0005-0000-0000-0000B98A0000}"/>
    <cellStyle name="Normal 13 58" xfId="36427" xr:uid="{00000000-0005-0000-0000-0000BA8A0000}"/>
    <cellStyle name="Normal 13 58 2" xfId="36429" xr:uid="{00000000-0005-0000-0000-0000BB8A0000}"/>
    <cellStyle name="Normal 13 59" xfId="36431" xr:uid="{00000000-0005-0000-0000-0000BC8A0000}"/>
    <cellStyle name="Normal 13 59 2" xfId="36433" xr:uid="{00000000-0005-0000-0000-0000BD8A0000}"/>
    <cellStyle name="Normal 13 6" xfId="36436" xr:uid="{00000000-0005-0000-0000-0000BE8A0000}"/>
    <cellStyle name="Normal 13 6 2" xfId="36439" xr:uid="{00000000-0005-0000-0000-0000BF8A0000}"/>
    <cellStyle name="Normal 13 60" xfId="36414" xr:uid="{00000000-0005-0000-0000-0000C08A0000}"/>
    <cellStyle name="Normal 13 60 2" xfId="36416" xr:uid="{00000000-0005-0000-0000-0000C18A0000}"/>
    <cellStyle name="Normal 13 61" xfId="36418" xr:uid="{00000000-0005-0000-0000-0000C28A0000}"/>
    <cellStyle name="Normal 13 61 2" xfId="36420" xr:uid="{00000000-0005-0000-0000-0000C38A0000}"/>
    <cellStyle name="Normal 13 62" xfId="36422" xr:uid="{00000000-0005-0000-0000-0000C48A0000}"/>
    <cellStyle name="Normal 13 62 2" xfId="36424" xr:uid="{00000000-0005-0000-0000-0000C58A0000}"/>
    <cellStyle name="Normal 13 63" xfId="36426" xr:uid="{00000000-0005-0000-0000-0000C68A0000}"/>
    <cellStyle name="Normal 13 63 2" xfId="36428" xr:uid="{00000000-0005-0000-0000-0000C78A0000}"/>
    <cellStyle name="Normal 13 64" xfId="36430" xr:uid="{00000000-0005-0000-0000-0000C88A0000}"/>
    <cellStyle name="Normal 13 64 2" xfId="36432" xr:uid="{00000000-0005-0000-0000-0000C98A0000}"/>
    <cellStyle name="Normal 13 65" xfId="36441" xr:uid="{00000000-0005-0000-0000-0000CA8A0000}"/>
    <cellStyle name="Normal 13 65 2" xfId="36443" xr:uid="{00000000-0005-0000-0000-0000CB8A0000}"/>
    <cellStyle name="Normal 13 66" xfId="36445" xr:uid="{00000000-0005-0000-0000-0000CC8A0000}"/>
    <cellStyle name="Normal 13 66 2" xfId="36447" xr:uid="{00000000-0005-0000-0000-0000CD8A0000}"/>
    <cellStyle name="Normal 13 67" xfId="36449" xr:uid="{00000000-0005-0000-0000-0000CE8A0000}"/>
    <cellStyle name="Normal 13 67 2" xfId="36451" xr:uid="{00000000-0005-0000-0000-0000CF8A0000}"/>
    <cellStyle name="Normal 13 68" xfId="36453" xr:uid="{00000000-0005-0000-0000-0000D08A0000}"/>
    <cellStyle name="Normal 13 68 2" xfId="36455" xr:uid="{00000000-0005-0000-0000-0000D18A0000}"/>
    <cellStyle name="Normal 13 69" xfId="36457" xr:uid="{00000000-0005-0000-0000-0000D28A0000}"/>
    <cellStyle name="Normal 13 69 2" xfId="36459" xr:uid="{00000000-0005-0000-0000-0000D38A0000}"/>
    <cellStyle name="Normal 13 7" xfId="36462" xr:uid="{00000000-0005-0000-0000-0000D48A0000}"/>
    <cellStyle name="Normal 13 7 2" xfId="36465" xr:uid="{00000000-0005-0000-0000-0000D58A0000}"/>
    <cellStyle name="Normal 13 70" xfId="36440" xr:uid="{00000000-0005-0000-0000-0000D68A0000}"/>
    <cellStyle name="Normal 13 70 2" xfId="36442" xr:uid="{00000000-0005-0000-0000-0000D78A0000}"/>
    <cellStyle name="Normal 13 71" xfId="36444" xr:uid="{00000000-0005-0000-0000-0000D88A0000}"/>
    <cellStyle name="Normal 13 71 2" xfId="36446" xr:uid="{00000000-0005-0000-0000-0000D98A0000}"/>
    <cellStyle name="Normal 13 72" xfId="36448" xr:uid="{00000000-0005-0000-0000-0000DA8A0000}"/>
    <cellStyle name="Normal 13 72 2" xfId="36450" xr:uid="{00000000-0005-0000-0000-0000DB8A0000}"/>
    <cellStyle name="Normal 13 73" xfId="36452" xr:uid="{00000000-0005-0000-0000-0000DC8A0000}"/>
    <cellStyle name="Normal 13 73 2" xfId="36454" xr:uid="{00000000-0005-0000-0000-0000DD8A0000}"/>
    <cellStyle name="Normal 13 74" xfId="36456" xr:uid="{00000000-0005-0000-0000-0000DE8A0000}"/>
    <cellStyle name="Normal 13 74 2" xfId="36458" xr:uid="{00000000-0005-0000-0000-0000DF8A0000}"/>
    <cellStyle name="Normal 13 75" xfId="36467" xr:uid="{00000000-0005-0000-0000-0000E08A0000}"/>
    <cellStyle name="Normal 13 75 2" xfId="36469" xr:uid="{00000000-0005-0000-0000-0000E18A0000}"/>
    <cellStyle name="Normal 13 76" xfId="36471" xr:uid="{00000000-0005-0000-0000-0000E28A0000}"/>
    <cellStyle name="Normal 13 76 2" xfId="36473" xr:uid="{00000000-0005-0000-0000-0000E38A0000}"/>
    <cellStyle name="Normal 13 77" xfId="36475" xr:uid="{00000000-0005-0000-0000-0000E48A0000}"/>
    <cellStyle name="Normal 13 77 2" xfId="36477" xr:uid="{00000000-0005-0000-0000-0000E58A0000}"/>
    <cellStyle name="Normal 13 78" xfId="36479" xr:uid="{00000000-0005-0000-0000-0000E68A0000}"/>
    <cellStyle name="Normal 13 78 2" xfId="36481" xr:uid="{00000000-0005-0000-0000-0000E78A0000}"/>
    <cellStyle name="Normal 13 79" xfId="36483" xr:uid="{00000000-0005-0000-0000-0000E88A0000}"/>
    <cellStyle name="Normal 13 79 2" xfId="36485" xr:uid="{00000000-0005-0000-0000-0000E98A0000}"/>
    <cellStyle name="Normal 13 8" xfId="36488" xr:uid="{00000000-0005-0000-0000-0000EA8A0000}"/>
    <cellStyle name="Normal 13 8 2" xfId="36491" xr:uid="{00000000-0005-0000-0000-0000EB8A0000}"/>
    <cellStyle name="Normal 13 80" xfId="36466" xr:uid="{00000000-0005-0000-0000-0000EC8A0000}"/>
    <cellStyle name="Normal 13 80 2" xfId="36468" xr:uid="{00000000-0005-0000-0000-0000ED8A0000}"/>
    <cellStyle name="Normal 13 81" xfId="36470" xr:uid="{00000000-0005-0000-0000-0000EE8A0000}"/>
    <cellStyle name="Normal 13 81 2" xfId="36472" xr:uid="{00000000-0005-0000-0000-0000EF8A0000}"/>
    <cellStyle name="Normal 13 82" xfId="36474" xr:uid="{00000000-0005-0000-0000-0000F08A0000}"/>
    <cellStyle name="Normal 13 82 2" xfId="36476" xr:uid="{00000000-0005-0000-0000-0000F18A0000}"/>
    <cellStyle name="Normal 13 83" xfId="36478" xr:uid="{00000000-0005-0000-0000-0000F28A0000}"/>
    <cellStyle name="Normal 13 83 2" xfId="36480" xr:uid="{00000000-0005-0000-0000-0000F38A0000}"/>
    <cellStyle name="Normal 13 84" xfId="36482" xr:uid="{00000000-0005-0000-0000-0000F48A0000}"/>
    <cellStyle name="Normal 13 84 2" xfId="36484" xr:uid="{00000000-0005-0000-0000-0000F58A0000}"/>
    <cellStyle name="Normal 13 85" xfId="36495" xr:uid="{00000000-0005-0000-0000-0000F68A0000}"/>
    <cellStyle name="Normal 13 85 2" xfId="36499" xr:uid="{00000000-0005-0000-0000-0000F78A0000}"/>
    <cellStyle name="Normal 13 86" xfId="36503" xr:uid="{00000000-0005-0000-0000-0000F88A0000}"/>
    <cellStyle name="Normal 13 86 2" xfId="36507" xr:uid="{00000000-0005-0000-0000-0000F98A0000}"/>
    <cellStyle name="Normal 13 87" xfId="33362" xr:uid="{00000000-0005-0000-0000-0000FA8A0000}"/>
    <cellStyle name="Normal 13 87 2" xfId="36510" xr:uid="{00000000-0005-0000-0000-0000FB8A0000}"/>
    <cellStyle name="Normal 13 88" xfId="36513" xr:uid="{00000000-0005-0000-0000-0000FC8A0000}"/>
    <cellStyle name="Normal 13 88 2" xfId="36515" xr:uid="{00000000-0005-0000-0000-0000FD8A0000}"/>
    <cellStyle name="Normal 13 89" xfId="36517" xr:uid="{00000000-0005-0000-0000-0000FE8A0000}"/>
    <cellStyle name="Normal 13 89 2" xfId="36519" xr:uid="{00000000-0005-0000-0000-0000FF8A0000}"/>
    <cellStyle name="Normal 13 9" xfId="36522" xr:uid="{00000000-0005-0000-0000-0000008B0000}"/>
    <cellStyle name="Normal 13 9 2" xfId="36525" xr:uid="{00000000-0005-0000-0000-0000018B0000}"/>
    <cellStyle name="Normal 13 90" xfId="36494" xr:uid="{00000000-0005-0000-0000-0000028B0000}"/>
    <cellStyle name="Normal 13 90 2" xfId="36498" xr:uid="{00000000-0005-0000-0000-0000038B0000}"/>
    <cellStyle name="Normal 13 91" xfId="36502" xr:uid="{00000000-0005-0000-0000-0000048B0000}"/>
    <cellStyle name="Normal 13 91 2" xfId="36506" xr:uid="{00000000-0005-0000-0000-0000058B0000}"/>
    <cellStyle name="Normal 13 92" xfId="33361" xr:uid="{00000000-0005-0000-0000-0000068B0000}"/>
    <cellStyle name="Normal 13 92 2" xfId="36509" xr:uid="{00000000-0005-0000-0000-0000078B0000}"/>
    <cellStyle name="Normal 13 93" xfId="36512" xr:uid="{00000000-0005-0000-0000-0000088B0000}"/>
    <cellStyle name="Normal 13 93 2" xfId="36514" xr:uid="{00000000-0005-0000-0000-0000098B0000}"/>
    <cellStyle name="Normal 13 94" xfId="36516" xr:uid="{00000000-0005-0000-0000-00000A8B0000}"/>
    <cellStyle name="Normal 13 94 2" xfId="36518" xr:uid="{00000000-0005-0000-0000-00000B8B0000}"/>
    <cellStyle name="Normal 13 95" xfId="36526" xr:uid="{00000000-0005-0000-0000-00000C8B0000}"/>
    <cellStyle name="Normal 13 95 2" xfId="36527" xr:uid="{00000000-0005-0000-0000-00000D8B0000}"/>
    <cellStyle name="Normal 13 96" xfId="36528" xr:uid="{00000000-0005-0000-0000-00000E8B0000}"/>
    <cellStyle name="Normal 13 96 2" xfId="29309" xr:uid="{00000000-0005-0000-0000-00000F8B0000}"/>
    <cellStyle name="Normal 13 97" xfId="36529" xr:uid="{00000000-0005-0000-0000-0000108B0000}"/>
    <cellStyle name="Normal 13 97 2" xfId="29331" xr:uid="{00000000-0005-0000-0000-0000118B0000}"/>
    <cellStyle name="Normal 13 98" xfId="36530" xr:uid="{00000000-0005-0000-0000-0000128B0000}"/>
    <cellStyle name="Normal 13 98 2" xfId="29337" xr:uid="{00000000-0005-0000-0000-0000138B0000}"/>
    <cellStyle name="Normal 13 99" xfId="36531" xr:uid="{00000000-0005-0000-0000-0000148B0000}"/>
    <cellStyle name="Normal 13 99 2" xfId="21338" xr:uid="{00000000-0005-0000-0000-0000158B0000}"/>
    <cellStyle name="Normal 13_REKAP IBT" xfId="27327" xr:uid="{00000000-0005-0000-0000-0000168B0000}"/>
    <cellStyle name="Normal 130" xfId="36128" xr:uid="{00000000-0005-0000-0000-0000178B0000}"/>
    <cellStyle name="Normal 130 2" xfId="36130" xr:uid="{00000000-0005-0000-0000-0000188B0000}"/>
    <cellStyle name="Normal 130 2 2" xfId="50124" xr:uid="{00000000-0005-0000-0000-0000198B0000}"/>
    <cellStyle name="Normal 130 2 2 2" xfId="50285" xr:uid="{00000000-0005-0000-0000-00001A8B0000}"/>
    <cellStyle name="Normal 130 2 2 2 2" xfId="50664" xr:uid="{00000000-0005-0000-0000-00001B8B0000}"/>
    <cellStyle name="Normal 130 2 2 2 2 2" xfId="51078" xr:uid="{00000000-0005-0000-0000-00001C8B0000}"/>
    <cellStyle name="Normal 130 2 2 2 3" xfId="50879" xr:uid="{00000000-0005-0000-0000-00001D8B0000}"/>
    <cellStyle name="Normal 130 2 2 3" xfId="50570" xr:uid="{00000000-0005-0000-0000-00001E8B0000}"/>
    <cellStyle name="Normal 130 2 2 3 2" xfId="50984" xr:uid="{00000000-0005-0000-0000-00001F8B0000}"/>
    <cellStyle name="Normal 130 2 2 4" xfId="50784" xr:uid="{00000000-0005-0000-0000-0000208B0000}"/>
    <cellStyle name="Normal 130 2 3" xfId="50238" xr:uid="{00000000-0005-0000-0000-0000218B0000}"/>
    <cellStyle name="Normal 130 2 3 2" xfId="50617" xr:uid="{00000000-0005-0000-0000-0000228B0000}"/>
    <cellStyle name="Normal 130 2 3 2 2" xfId="51031" xr:uid="{00000000-0005-0000-0000-0000238B0000}"/>
    <cellStyle name="Normal 130 2 3 3" xfId="50832" xr:uid="{00000000-0005-0000-0000-0000248B0000}"/>
    <cellStyle name="Normal 130 2 4" xfId="50523" xr:uid="{00000000-0005-0000-0000-0000258B0000}"/>
    <cellStyle name="Normal 130 2 4 2" xfId="50937" xr:uid="{00000000-0005-0000-0000-0000268B0000}"/>
    <cellStyle name="Normal 130 2 5" xfId="50737" xr:uid="{00000000-0005-0000-0000-0000278B0000}"/>
    <cellStyle name="Normal 130 2 6" xfId="49984" xr:uid="{00000000-0005-0000-0000-0000288B0000}"/>
    <cellStyle name="Normal 130 3" xfId="50123" xr:uid="{00000000-0005-0000-0000-0000298B0000}"/>
    <cellStyle name="Normal 130 3 2" xfId="50284" xr:uid="{00000000-0005-0000-0000-00002A8B0000}"/>
    <cellStyle name="Normal 130 3 2 2" xfId="50663" xr:uid="{00000000-0005-0000-0000-00002B8B0000}"/>
    <cellStyle name="Normal 130 3 2 2 2" xfId="51077" xr:uid="{00000000-0005-0000-0000-00002C8B0000}"/>
    <cellStyle name="Normal 130 3 2 3" xfId="50878" xr:uid="{00000000-0005-0000-0000-00002D8B0000}"/>
    <cellStyle name="Normal 130 3 3" xfId="50569" xr:uid="{00000000-0005-0000-0000-00002E8B0000}"/>
    <cellStyle name="Normal 130 3 3 2" xfId="50983" xr:uid="{00000000-0005-0000-0000-00002F8B0000}"/>
    <cellStyle name="Normal 130 3 4" xfId="50783" xr:uid="{00000000-0005-0000-0000-0000308B0000}"/>
    <cellStyle name="Normal 130 4" xfId="50237" xr:uid="{00000000-0005-0000-0000-0000318B0000}"/>
    <cellStyle name="Normal 130 4 2" xfId="50616" xr:uid="{00000000-0005-0000-0000-0000328B0000}"/>
    <cellStyle name="Normal 130 4 2 2" xfId="51030" xr:uid="{00000000-0005-0000-0000-0000338B0000}"/>
    <cellStyle name="Normal 130 4 3" xfId="50831" xr:uid="{00000000-0005-0000-0000-0000348B0000}"/>
    <cellStyle name="Normal 130 5" xfId="50522" xr:uid="{00000000-0005-0000-0000-0000358B0000}"/>
    <cellStyle name="Normal 130 5 2" xfId="50936" xr:uid="{00000000-0005-0000-0000-0000368B0000}"/>
    <cellStyle name="Normal 130 6" xfId="50736" xr:uid="{00000000-0005-0000-0000-0000378B0000}"/>
    <cellStyle name="Normal 130 7" xfId="49983" xr:uid="{00000000-0005-0000-0000-0000388B0000}"/>
    <cellStyle name="Normal 131" xfId="36132" xr:uid="{00000000-0005-0000-0000-0000398B0000}"/>
    <cellStyle name="Normal 132" xfId="36135" xr:uid="{00000000-0005-0000-0000-00003A8B0000}"/>
    <cellStyle name="Normal 133" xfId="36138" xr:uid="{00000000-0005-0000-0000-00003B8B0000}"/>
    <cellStyle name="Normal 134" xfId="36140" xr:uid="{00000000-0005-0000-0000-00003C8B0000}"/>
    <cellStyle name="Normal 135" xfId="36533" xr:uid="{00000000-0005-0000-0000-00003D8B0000}"/>
    <cellStyle name="Normal 135 2" xfId="36535" xr:uid="{00000000-0005-0000-0000-00003E8B0000}"/>
    <cellStyle name="Normal 136" xfId="36537" xr:uid="{00000000-0005-0000-0000-00003F8B0000}"/>
    <cellStyle name="Normal 136 2" xfId="36539" xr:uid="{00000000-0005-0000-0000-0000408B0000}"/>
    <cellStyle name="Normal 137" xfId="36542" xr:uid="{00000000-0005-0000-0000-0000418B0000}"/>
    <cellStyle name="Normal 137 2" xfId="36545" xr:uid="{00000000-0005-0000-0000-0000428B0000}"/>
    <cellStyle name="Normal 138" xfId="36548" xr:uid="{00000000-0005-0000-0000-0000438B0000}"/>
    <cellStyle name="Normal 138 2" xfId="17987" xr:uid="{00000000-0005-0000-0000-0000448B0000}"/>
    <cellStyle name="Normal 139" xfId="36551" xr:uid="{00000000-0005-0000-0000-0000458B0000}"/>
    <cellStyle name="Normal 139 2" xfId="18147" xr:uid="{00000000-0005-0000-0000-0000468B0000}"/>
    <cellStyle name="Normal 14" xfId="36552" xr:uid="{00000000-0005-0000-0000-0000478B0000}"/>
    <cellStyle name="Normal 14 10" xfId="36553" xr:uid="{00000000-0005-0000-0000-0000488B0000}"/>
    <cellStyle name="Normal 14 11" xfId="16688" xr:uid="{00000000-0005-0000-0000-0000498B0000}"/>
    <cellStyle name="Normal 14 12" xfId="49989" xr:uid="{00000000-0005-0000-0000-00004A8B0000}"/>
    <cellStyle name="Normal 14 2" xfId="36556" xr:uid="{00000000-0005-0000-0000-00004B8B0000}"/>
    <cellStyle name="Normal 14 2 10" xfId="36557" xr:uid="{00000000-0005-0000-0000-00004C8B0000}"/>
    <cellStyle name="Normal 14 2 11" xfId="36558" xr:uid="{00000000-0005-0000-0000-00004D8B0000}"/>
    <cellStyle name="Normal 14 2 12" xfId="50128" xr:uid="{00000000-0005-0000-0000-00004E8B0000}"/>
    <cellStyle name="Normal 14 2 2" xfId="36561" xr:uid="{00000000-0005-0000-0000-00004F8B0000}"/>
    <cellStyle name="Normal 14 2 2 10" xfId="36562" xr:uid="{00000000-0005-0000-0000-0000508B0000}"/>
    <cellStyle name="Normal 14 2 2 2" xfId="36563" xr:uid="{00000000-0005-0000-0000-0000518B0000}"/>
    <cellStyle name="Normal 14 2 2 3" xfId="8165" xr:uid="{00000000-0005-0000-0000-0000528B0000}"/>
    <cellStyle name="Normal 14 2 2 3 2" xfId="36564" xr:uid="{00000000-0005-0000-0000-0000538B0000}"/>
    <cellStyle name="Normal 14 2 2 3 2 2" xfId="36565" xr:uid="{00000000-0005-0000-0000-0000548B0000}"/>
    <cellStyle name="Normal 14 2 2 3 3" xfId="36566" xr:uid="{00000000-0005-0000-0000-0000558B0000}"/>
    <cellStyle name="Normal 14 2 2 3_REKAP IBT" xfId="36567" xr:uid="{00000000-0005-0000-0000-0000568B0000}"/>
    <cellStyle name="Normal 14 2 2 4" xfId="36568" xr:uid="{00000000-0005-0000-0000-0000578B0000}"/>
    <cellStyle name="Normal 14 2 2 5" xfId="36569" xr:uid="{00000000-0005-0000-0000-0000588B0000}"/>
    <cellStyle name="Normal 14 2 2 6" xfId="36570" xr:uid="{00000000-0005-0000-0000-0000598B0000}"/>
    <cellStyle name="Normal 14 2 2 7" xfId="36571" xr:uid="{00000000-0005-0000-0000-00005A8B0000}"/>
    <cellStyle name="Normal 14 2 2 8" xfId="36572" xr:uid="{00000000-0005-0000-0000-00005B8B0000}"/>
    <cellStyle name="Normal 14 2 2 9" xfId="34390" xr:uid="{00000000-0005-0000-0000-00005C8B0000}"/>
    <cellStyle name="Normal 14 2 2_REKAP IBT" xfId="36573" xr:uid="{00000000-0005-0000-0000-00005D8B0000}"/>
    <cellStyle name="Normal 14 2 3" xfId="36574" xr:uid="{00000000-0005-0000-0000-00005E8B0000}"/>
    <cellStyle name="Normal 14 2 3 10" xfId="34872" xr:uid="{00000000-0005-0000-0000-00005F8B0000}"/>
    <cellStyle name="Normal 14 2 3 2" xfId="36575" xr:uid="{00000000-0005-0000-0000-0000608B0000}"/>
    <cellStyle name="Normal 14 2 3 2 2" xfId="36576" xr:uid="{00000000-0005-0000-0000-0000618B0000}"/>
    <cellStyle name="Normal 14 2 3 2 2 2" xfId="36577" xr:uid="{00000000-0005-0000-0000-0000628B0000}"/>
    <cellStyle name="Normal 14 2 3 2 3" xfId="12116" xr:uid="{00000000-0005-0000-0000-0000638B0000}"/>
    <cellStyle name="Normal 14 2 3 2_REKAP IBT" xfId="36578" xr:uid="{00000000-0005-0000-0000-0000648B0000}"/>
    <cellStyle name="Normal 14 2 3 3" xfId="36579" xr:uid="{00000000-0005-0000-0000-0000658B0000}"/>
    <cellStyle name="Normal 14 2 3 3 2" xfId="36580" xr:uid="{00000000-0005-0000-0000-0000668B0000}"/>
    <cellStyle name="Normal 14 2 3 3 2 2" xfId="36581" xr:uid="{00000000-0005-0000-0000-0000678B0000}"/>
    <cellStyle name="Normal 14 2 3 3 3" xfId="36582" xr:uid="{00000000-0005-0000-0000-0000688B0000}"/>
    <cellStyle name="Normal 14 2 3 3_REKAP IBT" xfId="36583" xr:uid="{00000000-0005-0000-0000-0000698B0000}"/>
    <cellStyle name="Normal 14 2 3 4" xfId="36584" xr:uid="{00000000-0005-0000-0000-00006A8B0000}"/>
    <cellStyle name="Normal 14 2 3 5" xfId="36585" xr:uid="{00000000-0005-0000-0000-00006B8B0000}"/>
    <cellStyle name="Normal 14 2 3 6" xfId="36586" xr:uid="{00000000-0005-0000-0000-00006C8B0000}"/>
    <cellStyle name="Normal 14 2 3 7" xfId="36587" xr:uid="{00000000-0005-0000-0000-00006D8B0000}"/>
    <cellStyle name="Normal 14 2 3 8" xfId="36588" xr:uid="{00000000-0005-0000-0000-00006E8B0000}"/>
    <cellStyle name="Normal 14 2 3 9" xfId="36589" xr:uid="{00000000-0005-0000-0000-00006F8B0000}"/>
    <cellStyle name="Normal 14 2 3_REKAP IBT" xfId="36590" xr:uid="{00000000-0005-0000-0000-0000708B0000}"/>
    <cellStyle name="Normal 14 2 4" xfId="36591" xr:uid="{00000000-0005-0000-0000-0000718B0000}"/>
    <cellStyle name="Normal 14 2 4 10" xfId="2131" xr:uid="{00000000-0005-0000-0000-0000728B0000}"/>
    <cellStyle name="Normal 14 2 4 2" xfId="36592" xr:uid="{00000000-0005-0000-0000-0000738B0000}"/>
    <cellStyle name="Normal 14 2 4 2 2" xfId="36593" xr:uid="{00000000-0005-0000-0000-0000748B0000}"/>
    <cellStyle name="Normal 14 2 4 2 2 2" xfId="36594" xr:uid="{00000000-0005-0000-0000-0000758B0000}"/>
    <cellStyle name="Normal 14 2 4 2 3" xfId="12457" xr:uid="{00000000-0005-0000-0000-0000768B0000}"/>
    <cellStyle name="Normal 14 2 4 2_REKAP IBT" xfId="36595" xr:uid="{00000000-0005-0000-0000-0000778B0000}"/>
    <cellStyle name="Normal 14 2 4 3" xfId="36596" xr:uid="{00000000-0005-0000-0000-0000788B0000}"/>
    <cellStyle name="Normal 14 2 4 3 2" xfId="36597" xr:uid="{00000000-0005-0000-0000-0000798B0000}"/>
    <cellStyle name="Normal 14 2 4 3 2 2" xfId="36598" xr:uid="{00000000-0005-0000-0000-00007A8B0000}"/>
    <cellStyle name="Normal 14 2 4 3 3" xfId="36599" xr:uid="{00000000-0005-0000-0000-00007B8B0000}"/>
    <cellStyle name="Normal 14 2 4 3_REKAP IBT" xfId="36600" xr:uid="{00000000-0005-0000-0000-00007C8B0000}"/>
    <cellStyle name="Normal 14 2 4 4" xfId="36601" xr:uid="{00000000-0005-0000-0000-00007D8B0000}"/>
    <cellStyle name="Normal 14 2 4 5" xfId="36602" xr:uid="{00000000-0005-0000-0000-00007E8B0000}"/>
    <cellStyle name="Normal 14 2 4 6" xfId="36603" xr:uid="{00000000-0005-0000-0000-00007F8B0000}"/>
    <cellStyle name="Normal 14 2 4 7" xfId="36604" xr:uid="{00000000-0005-0000-0000-0000808B0000}"/>
    <cellStyle name="Normal 14 2 4 8" xfId="36605" xr:uid="{00000000-0005-0000-0000-0000818B0000}"/>
    <cellStyle name="Normal 14 2 4 9" xfId="36606" xr:uid="{00000000-0005-0000-0000-0000828B0000}"/>
    <cellStyle name="Normal 14 2 4_REKAP IBT" xfId="36607" xr:uid="{00000000-0005-0000-0000-0000838B0000}"/>
    <cellStyle name="Normal 14 2 5" xfId="36608" xr:uid="{00000000-0005-0000-0000-0000848B0000}"/>
    <cellStyle name="Normal 14 2 6" xfId="36609" xr:uid="{00000000-0005-0000-0000-0000858B0000}"/>
    <cellStyle name="Normal 14 2 6 2" xfId="36610" xr:uid="{00000000-0005-0000-0000-0000868B0000}"/>
    <cellStyle name="Normal 14 2 6 2 2" xfId="36611" xr:uid="{00000000-0005-0000-0000-0000878B0000}"/>
    <cellStyle name="Normal 14 2 6 3" xfId="36612" xr:uid="{00000000-0005-0000-0000-0000888B0000}"/>
    <cellStyle name="Normal 14 2 6_REKAP IBT" xfId="36613" xr:uid="{00000000-0005-0000-0000-0000898B0000}"/>
    <cellStyle name="Normal 14 2 7" xfId="16802" xr:uid="{00000000-0005-0000-0000-00008A8B0000}"/>
    <cellStyle name="Normal 14 2 8" xfId="16813" xr:uid="{00000000-0005-0000-0000-00008B8B0000}"/>
    <cellStyle name="Normal 14 2 9" xfId="16815" xr:uid="{00000000-0005-0000-0000-00008C8B0000}"/>
    <cellStyle name="Normal 14 2_REKAP IBT" xfId="16599" xr:uid="{00000000-0005-0000-0000-00008D8B0000}"/>
    <cellStyle name="Normal 14 3" xfId="36616" xr:uid="{00000000-0005-0000-0000-00008E8B0000}"/>
    <cellStyle name="Normal 14 3 2" xfId="36619" xr:uid="{00000000-0005-0000-0000-00008F8B0000}"/>
    <cellStyle name="Normal 14 3 2 2" xfId="36620" xr:uid="{00000000-0005-0000-0000-0000908B0000}"/>
    <cellStyle name="Normal 14 3 2 2 2" xfId="36621" xr:uid="{00000000-0005-0000-0000-0000918B0000}"/>
    <cellStyle name="Normal 14 3 2 2 2 2" xfId="36622" xr:uid="{00000000-0005-0000-0000-0000928B0000}"/>
    <cellStyle name="Normal 14 3 2 2 2 2 10" xfId="3218" xr:uid="{00000000-0005-0000-0000-0000938B0000}"/>
    <cellStyle name="Normal 14 3 2 2 2 2 2" xfId="36623" xr:uid="{00000000-0005-0000-0000-0000948B0000}"/>
    <cellStyle name="Normal 14 3 2 2 2 2 2 2" xfId="36624" xr:uid="{00000000-0005-0000-0000-0000958B0000}"/>
    <cellStyle name="Normal 14 3 2 2 2 2 2 2 2" xfId="24691" xr:uid="{00000000-0005-0000-0000-0000968B0000}"/>
    <cellStyle name="Normal 14 3 2 2 2 2 2 2 2 2" xfId="36625" xr:uid="{00000000-0005-0000-0000-0000978B0000}"/>
    <cellStyle name="Normal 14 3 2 2 2 2 2 2 3" xfId="36626" xr:uid="{00000000-0005-0000-0000-0000988B0000}"/>
    <cellStyle name="Normal 14 3 2 2 2 2 2 2_REKAP IBT" xfId="36627" xr:uid="{00000000-0005-0000-0000-0000998B0000}"/>
    <cellStyle name="Normal 14 3 2 2 2 2 2 3" xfId="36628" xr:uid="{00000000-0005-0000-0000-00009A8B0000}"/>
    <cellStyle name="Normal 14 3 2 2 2 2 2 3 2" xfId="24726" xr:uid="{00000000-0005-0000-0000-00009B8B0000}"/>
    <cellStyle name="Normal 14 3 2 2 2 2 2 4" xfId="36629" xr:uid="{00000000-0005-0000-0000-00009C8B0000}"/>
    <cellStyle name="Normal 14 3 2 2 2 2 2 5" xfId="36630" xr:uid="{00000000-0005-0000-0000-00009D8B0000}"/>
    <cellStyle name="Normal 14 3 2 2 2 2 2 6" xfId="36631" xr:uid="{00000000-0005-0000-0000-00009E8B0000}"/>
    <cellStyle name="Normal 14 3 2 2 2 2 2 7" xfId="36632" xr:uid="{00000000-0005-0000-0000-00009F8B0000}"/>
    <cellStyle name="Normal 14 3 2 2 2 2 2 8" xfId="36633" xr:uid="{00000000-0005-0000-0000-0000A08B0000}"/>
    <cellStyle name="Normal 14 3 2 2 2 2 2_REKAP IBT" xfId="36634" xr:uid="{00000000-0005-0000-0000-0000A18B0000}"/>
    <cellStyle name="Normal 14 3 2 2 2 2 3" xfId="36635" xr:uid="{00000000-0005-0000-0000-0000A28B0000}"/>
    <cellStyle name="Normal 14 3 2 2 2 2 3 2" xfId="36636" xr:uid="{00000000-0005-0000-0000-0000A38B0000}"/>
    <cellStyle name="Normal 14 3 2 2 2 2 3 2 2" xfId="25052" xr:uid="{00000000-0005-0000-0000-0000A48B0000}"/>
    <cellStyle name="Normal 14 3 2 2 2 2 3 2 2 2" xfId="36637" xr:uid="{00000000-0005-0000-0000-0000A58B0000}"/>
    <cellStyle name="Normal 14 3 2 2 2 2 3 2 3" xfId="36638" xr:uid="{00000000-0005-0000-0000-0000A68B0000}"/>
    <cellStyle name="Normal 14 3 2 2 2 2 3 2_REKAP IBT" xfId="36639" xr:uid="{00000000-0005-0000-0000-0000A78B0000}"/>
    <cellStyle name="Normal 14 3 2 2 2 2 3 3" xfId="36640" xr:uid="{00000000-0005-0000-0000-0000A88B0000}"/>
    <cellStyle name="Normal 14 3 2 2 2 2 3 3 2" xfId="25068" xr:uid="{00000000-0005-0000-0000-0000A98B0000}"/>
    <cellStyle name="Normal 14 3 2 2 2 2 3 4" xfId="36641" xr:uid="{00000000-0005-0000-0000-0000AA8B0000}"/>
    <cellStyle name="Normal 14 3 2 2 2 2 3_REKAP IBT" xfId="9977" xr:uid="{00000000-0005-0000-0000-0000AB8B0000}"/>
    <cellStyle name="Normal 14 3 2 2 2 2 4" xfId="36642" xr:uid="{00000000-0005-0000-0000-0000AC8B0000}"/>
    <cellStyle name="Normal 14 3 2 2 2 2 4 2" xfId="36643" xr:uid="{00000000-0005-0000-0000-0000AD8B0000}"/>
    <cellStyle name="Normal 14 3 2 2 2 2 4 2 2" xfId="25260" xr:uid="{00000000-0005-0000-0000-0000AE8B0000}"/>
    <cellStyle name="Normal 14 3 2 2 2 2 4 2 2 2" xfId="36644" xr:uid="{00000000-0005-0000-0000-0000AF8B0000}"/>
    <cellStyle name="Normal 14 3 2 2 2 2 4 2 3" xfId="36645" xr:uid="{00000000-0005-0000-0000-0000B08B0000}"/>
    <cellStyle name="Normal 14 3 2 2 2 2 4 2_REKAP IBT" xfId="36646" xr:uid="{00000000-0005-0000-0000-0000B18B0000}"/>
    <cellStyle name="Normal 14 3 2 2 2 2 4 3" xfId="13464" xr:uid="{00000000-0005-0000-0000-0000B28B0000}"/>
    <cellStyle name="Normal 14 3 2 2 2 2 4 3 2" xfId="24781" xr:uid="{00000000-0005-0000-0000-0000B38B0000}"/>
    <cellStyle name="Normal 14 3 2 2 2 2 4 4" xfId="24785" xr:uid="{00000000-0005-0000-0000-0000B48B0000}"/>
    <cellStyle name="Normal 14 3 2 2 2 2 4_REKAP IBT" xfId="36647" xr:uid="{00000000-0005-0000-0000-0000B58B0000}"/>
    <cellStyle name="Normal 14 3 2 2 2 2 5" xfId="36648" xr:uid="{00000000-0005-0000-0000-0000B68B0000}"/>
    <cellStyle name="Normal 14 3 2 2 2 2 5 2" xfId="36649" xr:uid="{00000000-0005-0000-0000-0000B78B0000}"/>
    <cellStyle name="Normal 14 3 2 2 2 2 5 2 2" xfId="17160" xr:uid="{00000000-0005-0000-0000-0000B88B0000}"/>
    <cellStyle name="Normal 14 3 2 2 2 2 5 2 2 2" xfId="36650" xr:uid="{00000000-0005-0000-0000-0000B98B0000}"/>
    <cellStyle name="Normal 14 3 2 2 2 2 5 2 2 2 2" xfId="36651" xr:uid="{00000000-0005-0000-0000-0000BA8B0000}"/>
    <cellStyle name="Normal 14 3 2 2 2 2 5 2 2 2 2 2" xfId="36652" xr:uid="{00000000-0005-0000-0000-0000BB8B0000}"/>
    <cellStyle name="Normal 14 3 2 2 2 2 5 2 2 2 2 2 2" xfId="36653" xr:uid="{00000000-0005-0000-0000-0000BC8B0000}"/>
    <cellStyle name="Normal 14 3 2 2 2 2 5 2 2 2 2 2 2 2" xfId="36654" xr:uid="{00000000-0005-0000-0000-0000BD8B0000}"/>
    <cellStyle name="Normal 14 3 2 2 2 2 5 2 2 2 2 2 3" xfId="36655" xr:uid="{00000000-0005-0000-0000-0000BE8B0000}"/>
    <cellStyle name="Normal 14 3 2 2 2 2 5 2 2 2 2 2 3 2" xfId="36656" xr:uid="{00000000-0005-0000-0000-0000BF8B0000}"/>
    <cellStyle name="Normal 14 3 2 2 2 2 5 2 2 2 2 2 3 2 2" xfId="36657" xr:uid="{00000000-0005-0000-0000-0000C08B0000}"/>
    <cellStyle name="Normal 14 3 2 2 2 2 5 2 2 2 2 2_REKAP IBT" xfId="36658" xr:uid="{00000000-0005-0000-0000-0000C18B0000}"/>
    <cellStyle name="Normal 14 3 2 2 2 2 5 2 2 2 2 3" xfId="36659" xr:uid="{00000000-0005-0000-0000-0000C28B0000}"/>
    <cellStyle name="Normal 14 3 2 2 2 2 5 2 2 2 2 3 2" xfId="36660" xr:uid="{00000000-0005-0000-0000-0000C38B0000}"/>
    <cellStyle name="Normal 14 3 2 2 2 2 5 2 2 2 2 4" xfId="36661" xr:uid="{00000000-0005-0000-0000-0000C48B0000}"/>
    <cellStyle name="Normal 14 3 2 2 2 2 5 2 2 2 2 5" xfId="36662" xr:uid="{00000000-0005-0000-0000-0000C58B0000}"/>
    <cellStyle name="Normal 14 3 2 2 2 2 5 2 2 2 2 6" xfId="36663" xr:uid="{00000000-0005-0000-0000-0000C68B0000}"/>
    <cellStyle name="Normal 14 3 2 2 2 2 5 2 2 2 2 7" xfId="36664" xr:uid="{00000000-0005-0000-0000-0000C78B0000}"/>
    <cellStyle name="Normal 14 3 2 2 2 2 5 2 2 2 2 8" xfId="36665" xr:uid="{00000000-0005-0000-0000-0000C88B0000}"/>
    <cellStyle name="Normal 14 3 2 2 2 2 5 2 2 2 2_REKAP IBT" xfId="36666" xr:uid="{00000000-0005-0000-0000-0000C98B0000}"/>
    <cellStyle name="Normal 14 3 2 2 2 2 5 2 2 2 3" xfId="36667" xr:uid="{00000000-0005-0000-0000-0000CA8B0000}"/>
    <cellStyle name="Normal 14 3 2 2 2 2 5 2 2 2 3 2" xfId="36668" xr:uid="{00000000-0005-0000-0000-0000CB8B0000}"/>
    <cellStyle name="Normal 14 3 2 2 2 2 5 2 2 2 4" xfId="36669" xr:uid="{00000000-0005-0000-0000-0000CC8B0000}"/>
    <cellStyle name="Normal 14 3 2 2 2 2 5 2 2 2 5" xfId="24769" xr:uid="{00000000-0005-0000-0000-0000CD8B0000}"/>
    <cellStyle name="Normal 14 3 2 2 2 2 5 2 2 2 6" xfId="36670" xr:uid="{00000000-0005-0000-0000-0000CE8B0000}"/>
    <cellStyle name="Normal 14 3 2 2 2 2 5 2 2 2 7" xfId="36671" xr:uid="{00000000-0005-0000-0000-0000CF8B0000}"/>
    <cellStyle name="Normal 14 3 2 2 2 2 5 2 2 2 8" xfId="36672" xr:uid="{00000000-0005-0000-0000-0000D08B0000}"/>
    <cellStyle name="Normal 14 3 2 2 2 2 5 2 2 2_REKAP IBT" xfId="36673" xr:uid="{00000000-0005-0000-0000-0000D18B0000}"/>
    <cellStyle name="Normal 14 3 2 2 2 2 5 2 2 3" xfId="36674" xr:uid="{00000000-0005-0000-0000-0000D28B0000}"/>
    <cellStyle name="Normal 14 3 2 2 2 2 5 2 2 3 2" xfId="36675" xr:uid="{00000000-0005-0000-0000-0000D38B0000}"/>
    <cellStyle name="Normal 14 3 2 2 2 2 5 2 2 4" xfId="36676" xr:uid="{00000000-0005-0000-0000-0000D48B0000}"/>
    <cellStyle name="Normal 14 3 2 2 2 2 5 2 2_REKAP IBT" xfId="36677" xr:uid="{00000000-0005-0000-0000-0000D58B0000}"/>
    <cellStyle name="Normal 14 3 2 2 2 2 5 2 3" xfId="36678" xr:uid="{00000000-0005-0000-0000-0000D68B0000}"/>
    <cellStyle name="Normal 14 3 2 2 2 2 5 2 3 2" xfId="36679" xr:uid="{00000000-0005-0000-0000-0000D78B0000}"/>
    <cellStyle name="Normal 14 3 2 2 2 2 5 2 4" xfId="36680" xr:uid="{00000000-0005-0000-0000-0000D88B0000}"/>
    <cellStyle name="Normal 14 3 2 2 2 2 5 2_REKAP IBT" xfId="36681" xr:uid="{00000000-0005-0000-0000-0000D98B0000}"/>
    <cellStyle name="Normal 14 3 2 2 2 2 5 3" xfId="24793" xr:uid="{00000000-0005-0000-0000-0000DA8B0000}"/>
    <cellStyle name="Normal 14 3 2 2 2 2 5 3 2" xfId="24796" xr:uid="{00000000-0005-0000-0000-0000DB8B0000}"/>
    <cellStyle name="Normal 14 3 2 2 2 2 5 4" xfId="24800" xr:uid="{00000000-0005-0000-0000-0000DC8B0000}"/>
    <cellStyle name="Normal 14 3 2 2 2 2 5_REKAP IBT" xfId="36682" xr:uid="{00000000-0005-0000-0000-0000DD8B0000}"/>
    <cellStyle name="Normal 14 3 2 2 2 2 6" xfId="36683" xr:uid="{00000000-0005-0000-0000-0000DE8B0000}"/>
    <cellStyle name="Normal 14 3 2 2 2 2 6 2" xfId="36684" xr:uid="{00000000-0005-0000-0000-0000DF8B0000}"/>
    <cellStyle name="Normal 14 3 2 2 2 2 7" xfId="36685" xr:uid="{00000000-0005-0000-0000-0000E08B0000}"/>
    <cellStyle name="Normal 14 3 2 2 2 2 8" xfId="36686" xr:uid="{00000000-0005-0000-0000-0000E18B0000}"/>
    <cellStyle name="Normal 14 3 2 2 2 2 9" xfId="36687" xr:uid="{00000000-0005-0000-0000-0000E28B0000}"/>
    <cellStyle name="Normal 14 3 2 2 2 2_REKAP IBT" xfId="36688" xr:uid="{00000000-0005-0000-0000-0000E38B0000}"/>
    <cellStyle name="Normal 14 3 2 2 2 3" xfId="36689" xr:uid="{00000000-0005-0000-0000-0000E48B0000}"/>
    <cellStyle name="Normal 14 3 2 2 2 3 2" xfId="36690" xr:uid="{00000000-0005-0000-0000-0000E58B0000}"/>
    <cellStyle name="Normal 14 3 2 2 2 3 3" xfId="36691" xr:uid="{00000000-0005-0000-0000-0000E68B0000}"/>
    <cellStyle name="Normal 14 3 2 2 2 4" xfId="36692" xr:uid="{00000000-0005-0000-0000-0000E78B0000}"/>
    <cellStyle name="Normal 14 3 2 2 2 5" xfId="36693" xr:uid="{00000000-0005-0000-0000-0000E88B0000}"/>
    <cellStyle name="Normal 14 3 2 2 2 6" xfId="36694" xr:uid="{00000000-0005-0000-0000-0000E98B0000}"/>
    <cellStyle name="Normal 14 3 2 2 2 7" xfId="36695" xr:uid="{00000000-0005-0000-0000-0000EA8B0000}"/>
    <cellStyle name="Normal 14 3 2 2 2_REKAP IBT" xfId="36696" xr:uid="{00000000-0005-0000-0000-0000EB8B0000}"/>
    <cellStyle name="Normal 14 3 2 2 3" xfId="36697" xr:uid="{00000000-0005-0000-0000-0000EC8B0000}"/>
    <cellStyle name="Normal 14 3 2 2 3 2" xfId="36698" xr:uid="{00000000-0005-0000-0000-0000ED8B0000}"/>
    <cellStyle name="Normal 14 3 2 2 3 3" xfId="36699" xr:uid="{00000000-0005-0000-0000-0000EE8B0000}"/>
    <cellStyle name="Normal 14 3 2 2 4" xfId="17846" xr:uid="{00000000-0005-0000-0000-0000EF8B0000}"/>
    <cellStyle name="Normal 14 3 2 2 5" xfId="36700" xr:uid="{00000000-0005-0000-0000-0000F08B0000}"/>
    <cellStyle name="Normal 14 3 2 2 6" xfId="36701" xr:uid="{00000000-0005-0000-0000-0000F18B0000}"/>
    <cellStyle name="Normal 14 3 2 2 7" xfId="36702" xr:uid="{00000000-0005-0000-0000-0000F28B0000}"/>
    <cellStyle name="Normal 14 3 2 2_REKAP IBT" xfId="36703" xr:uid="{00000000-0005-0000-0000-0000F38B0000}"/>
    <cellStyle name="Normal 14 3 2 3" xfId="36704" xr:uid="{00000000-0005-0000-0000-0000F48B0000}"/>
    <cellStyle name="Normal 14 3 2 3 2" xfId="36705" xr:uid="{00000000-0005-0000-0000-0000F58B0000}"/>
    <cellStyle name="Normal 14 3 2 3 3" xfId="36706" xr:uid="{00000000-0005-0000-0000-0000F68B0000}"/>
    <cellStyle name="Normal 14 3 2 4" xfId="36707" xr:uid="{00000000-0005-0000-0000-0000F78B0000}"/>
    <cellStyle name="Normal 14 3 2 5" xfId="15643" xr:uid="{00000000-0005-0000-0000-0000F88B0000}"/>
    <cellStyle name="Normal 14 3 2 6" xfId="15647" xr:uid="{00000000-0005-0000-0000-0000F98B0000}"/>
    <cellStyle name="Normal 14 3 2 7" xfId="15651" xr:uid="{00000000-0005-0000-0000-0000FA8B0000}"/>
    <cellStyle name="Normal 14 3 2_REKAP IBT" xfId="36708" xr:uid="{00000000-0005-0000-0000-0000FB8B0000}"/>
    <cellStyle name="Normal 14 3 3" xfId="36709" xr:uid="{00000000-0005-0000-0000-0000FC8B0000}"/>
    <cellStyle name="Normal 14 3 3 2" xfId="36710" xr:uid="{00000000-0005-0000-0000-0000FD8B0000}"/>
    <cellStyle name="Normal 14 3 3 2 2" xfId="36711" xr:uid="{00000000-0005-0000-0000-0000FE8B0000}"/>
    <cellStyle name="Normal 14 3 3 3" xfId="36712" xr:uid="{00000000-0005-0000-0000-0000FF8B0000}"/>
    <cellStyle name="Normal 14 3 3 4" xfId="36713" xr:uid="{00000000-0005-0000-0000-0000008C0000}"/>
    <cellStyle name="Normal 14 3 3_REKAP IBT" xfId="36714" xr:uid="{00000000-0005-0000-0000-0000018C0000}"/>
    <cellStyle name="Normal 14 3 4" xfId="36715" xr:uid="{00000000-0005-0000-0000-0000028C0000}"/>
    <cellStyle name="Normal 14 3 4 2" xfId="36716" xr:uid="{00000000-0005-0000-0000-0000038C0000}"/>
    <cellStyle name="Normal 14 3 5" xfId="36717" xr:uid="{00000000-0005-0000-0000-0000048C0000}"/>
    <cellStyle name="Normal 14 3 6" xfId="36718" xr:uid="{00000000-0005-0000-0000-0000058C0000}"/>
    <cellStyle name="Normal 14 3 7" xfId="16868" xr:uid="{00000000-0005-0000-0000-0000068C0000}"/>
    <cellStyle name="Normal 14 3 8" xfId="16870" xr:uid="{00000000-0005-0000-0000-0000078C0000}"/>
    <cellStyle name="Normal 14 3 9" xfId="50381" xr:uid="{00000000-0005-0000-0000-0000088C0000}"/>
    <cellStyle name="Normal 14 3_REKAP IBT" xfId="36719" xr:uid="{00000000-0005-0000-0000-0000098C0000}"/>
    <cellStyle name="Normal 14 4" xfId="36722" xr:uid="{00000000-0005-0000-0000-00000A8C0000}"/>
    <cellStyle name="Normal 14 4 2" xfId="36725" xr:uid="{00000000-0005-0000-0000-00000B8C0000}"/>
    <cellStyle name="Normal 14 4 2 2" xfId="36726" xr:uid="{00000000-0005-0000-0000-00000C8C0000}"/>
    <cellStyle name="Normal 14 4 2 2 2" xfId="36727" xr:uid="{00000000-0005-0000-0000-00000D8C0000}"/>
    <cellStyle name="Normal 14 4 2 3" xfId="36728" xr:uid="{00000000-0005-0000-0000-00000E8C0000}"/>
    <cellStyle name="Normal 14 4 2_REKAP IBT" xfId="36729" xr:uid="{00000000-0005-0000-0000-00000F8C0000}"/>
    <cellStyle name="Normal 14 4 3" xfId="36730" xr:uid="{00000000-0005-0000-0000-0000108C0000}"/>
    <cellStyle name="Normal 14 4 3 2" xfId="36731" xr:uid="{00000000-0005-0000-0000-0000118C0000}"/>
    <cellStyle name="Normal 14 4 3 2 2" xfId="368" xr:uid="{00000000-0005-0000-0000-0000128C0000}"/>
    <cellStyle name="Normal 14 4 3 3" xfId="36732" xr:uid="{00000000-0005-0000-0000-0000138C0000}"/>
    <cellStyle name="Normal 14 4 3_REKAP IBT" xfId="36733" xr:uid="{00000000-0005-0000-0000-0000148C0000}"/>
    <cellStyle name="Normal 14 4 4" xfId="36734" xr:uid="{00000000-0005-0000-0000-0000158C0000}"/>
    <cellStyle name="Normal 14 4 5" xfId="36735" xr:uid="{00000000-0005-0000-0000-0000168C0000}"/>
    <cellStyle name="Normal 14 4 6" xfId="36736" xr:uid="{00000000-0005-0000-0000-0000178C0000}"/>
    <cellStyle name="Normal 14 4 7" xfId="7522" xr:uid="{00000000-0005-0000-0000-0000188C0000}"/>
    <cellStyle name="Normal 14 4_REKAP IBT" xfId="36737" xr:uid="{00000000-0005-0000-0000-0000198C0000}"/>
    <cellStyle name="Normal 14 5" xfId="36739" xr:uid="{00000000-0005-0000-0000-00001A8C0000}"/>
    <cellStyle name="Normal 14 5 2" xfId="36741" xr:uid="{00000000-0005-0000-0000-00001B8C0000}"/>
    <cellStyle name="Normal 14 5 2 2" xfId="36742" xr:uid="{00000000-0005-0000-0000-00001C8C0000}"/>
    <cellStyle name="Normal 14 5 2 2 2" xfId="36743" xr:uid="{00000000-0005-0000-0000-00001D8C0000}"/>
    <cellStyle name="Normal 14 5 2 3" xfId="36744" xr:uid="{00000000-0005-0000-0000-00001E8C0000}"/>
    <cellStyle name="Normal 14 5 2_REKAP IBT" xfId="36745" xr:uid="{00000000-0005-0000-0000-00001F8C0000}"/>
    <cellStyle name="Normal 14 5 3" xfId="36746" xr:uid="{00000000-0005-0000-0000-0000208C0000}"/>
    <cellStyle name="Normal 14 5 3 2" xfId="36747" xr:uid="{00000000-0005-0000-0000-0000218C0000}"/>
    <cellStyle name="Normal 14 5 3 2 2" xfId="36748" xr:uid="{00000000-0005-0000-0000-0000228C0000}"/>
    <cellStyle name="Normal 14 5 3 3" xfId="36749" xr:uid="{00000000-0005-0000-0000-0000238C0000}"/>
    <cellStyle name="Normal 14 5 3_REKAP IBT" xfId="36750" xr:uid="{00000000-0005-0000-0000-0000248C0000}"/>
    <cellStyle name="Normal 14 5 4" xfId="36751" xr:uid="{00000000-0005-0000-0000-0000258C0000}"/>
    <cellStyle name="Normal 14 5 4 2" xfId="36752" xr:uid="{00000000-0005-0000-0000-0000268C0000}"/>
    <cellStyle name="Normal 14 5 5" xfId="36753" xr:uid="{00000000-0005-0000-0000-0000278C0000}"/>
    <cellStyle name="Normal 14 5_REKAP IBT" xfId="36754" xr:uid="{00000000-0005-0000-0000-0000288C0000}"/>
    <cellStyle name="Normal 14 6" xfId="36756" xr:uid="{00000000-0005-0000-0000-0000298C0000}"/>
    <cellStyle name="Normal 14 6 2" xfId="36758" xr:uid="{00000000-0005-0000-0000-00002A8C0000}"/>
    <cellStyle name="Normal 14 6 2 2" xfId="36759" xr:uid="{00000000-0005-0000-0000-00002B8C0000}"/>
    <cellStyle name="Normal 14 6 3" xfId="36760" xr:uid="{00000000-0005-0000-0000-00002C8C0000}"/>
    <cellStyle name="Normal 14 6_REKAP IBT" xfId="36761" xr:uid="{00000000-0005-0000-0000-00002D8C0000}"/>
    <cellStyle name="Normal 14 7" xfId="36763" xr:uid="{00000000-0005-0000-0000-00002E8C0000}"/>
    <cellStyle name="Normal 14 7 2" xfId="36765" xr:uid="{00000000-0005-0000-0000-00002F8C0000}"/>
    <cellStyle name="Normal 14 7 2 2" xfId="32997" xr:uid="{00000000-0005-0000-0000-0000308C0000}"/>
    <cellStyle name="Normal 14 7 3" xfId="36766" xr:uid="{00000000-0005-0000-0000-0000318C0000}"/>
    <cellStyle name="Normal 14 7_REKAP IBT" xfId="36767" xr:uid="{00000000-0005-0000-0000-0000328C0000}"/>
    <cellStyle name="Normal 14 8" xfId="36769" xr:uid="{00000000-0005-0000-0000-0000338C0000}"/>
    <cellStyle name="Normal 14 8 2" xfId="36771" xr:uid="{00000000-0005-0000-0000-0000348C0000}"/>
    <cellStyle name="Normal 14 9" xfId="36773" xr:uid="{00000000-0005-0000-0000-0000358C0000}"/>
    <cellStyle name="Normal 14_REKAP IBT" xfId="36778" xr:uid="{00000000-0005-0000-0000-0000368C0000}"/>
    <cellStyle name="Normal 140" xfId="36532" xr:uid="{00000000-0005-0000-0000-0000378C0000}"/>
    <cellStyle name="Normal 140 2" xfId="36534" xr:uid="{00000000-0005-0000-0000-0000388C0000}"/>
    <cellStyle name="Normal 141" xfId="36536" xr:uid="{00000000-0005-0000-0000-0000398C0000}"/>
    <cellStyle name="Normal 141 2" xfId="36538" xr:uid="{00000000-0005-0000-0000-00003A8C0000}"/>
    <cellStyle name="Normal 142" xfId="36541" xr:uid="{00000000-0005-0000-0000-00003B8C0000}"/>
    <cellStyle name="Normal 142 2" xfId="36544" xr:uid="{00000000-0005-0000-0000-00003C8C0000}"/>
    <cellStyle name="Normal 143" xfId="36547" xr:uid="{00000000-0005-0000-0000-00003D8C0000}"/>
    <cellStyle name="Normal 143 2" xfId="17986" xr:uid="{00000000-0005-0000-0000-00003E8C0000}"/>
    <cellStyle name="Normal 144" xfId="36550" xr:uid="{00000000-0005-0000-0000-00003F8C0000}"/>
    <cellStyle name="Normal 144 2" xfId="18146" xr:uid="{00000000-0005-0000-0000-0000408C0000}"/>
    <cellStyle name="Normal 145" xfId="36782" xr:uid="{00000000-0005-0000-0000-0000418C0000}"/>
    <cellStyle name="Normal 145 2" xfId="36786" xr:uid="{00000000-0005-0000-0000-0000428C0000}"/>
    <cellStyle name="Normal 146" xfId="36790" xr:uid="{00000000-0005-0000-0000-0000438C0000}"/>
    <cellStyle name="Normal 146 2" xfId="36794" xr:uid="{00000000-0005-0000-0000-0000448C0000}"/>
    <cellStyle name="Normal 147" xfId="36798" xr:uid="{00000000-0005-0000-0000-0000458C0000}"/>
    <cellStyle name="Normal 147 2" xfId="36802" xr:uid="{00000000-0005-0000-0000-0000468C0000}"/>
    <cellStyle name="Normal 148" xfId="36806" xr:uid="{00000000-0005-0000-0000-0000478C0000}"/>
    <cellStyle name="Normal 148 2" xfId="18259" xr:uid="{00000000-0005-0000-0000-0000488C0000}"/>
    <cellStyle name="Normal 149" xfId="36810" xr:uid="{00000000-0005-0000-0000-0000498C0000}"/>
    <cellStyle name="Normal 149 2" xfId="18427" xr:uid="{00000000-0005-0000-0000-00004A8C0000}"/>
    <cellStyle name="Normal 15" xfId="36812" xr:uid="{00000000-0005-0000-0000-00004B8C0000}"/>
    <cellStyle name="Normal 15 10" xfId="36814" xr:uid="{00000000-0005-0000-0000-00004C8C0000}"/>
    <cellStyle name="Normal 15 11" xfId="50046" xr:uid="{00000000-0005-0000-0000-00004D8C0000}"/>
    <cellStyle name="Normal 15 2" xfId="36816" xr:uid="{00000000-0005-0000-0000-00004E8C0000}"/>
    <cellStyle name="Normal 15 2 2" xfId="36818" xr:uid="{00000000-0005-0000-0000-00004F8C0000}"/>
    <cellStyle name="Normal 15 2 2 2" xfId="36820" xr:uid="{00000000-0005-0000-0000-0000508C0000}"/>
    <cellStyle name="Normal 15 2 2 2 2" xfId="36821" xr:uid="{00000000-0005-0000-0000-0000518C0000}"/>
    <cellStyle name="Normal 15 2 2 2 2 2" xfId="36822" xr:uid="{00000000-0005-0000-0000-0000528C0000}"/>
    <cellStyle name="Normal 15 2 2 2 3" xfId="31313" xr:uid="{00000000-0005-0000-0000-0000538C0000}"/>
    <cellStyle name="Normal 15 2 2 2_REKAP IBT" xfId="36823" xr:uid="{00000000-0005-0000-0000-0000548C0000}"/>
    <cellStyle name="Normal 15 2 2 3" xfId="36824" xr:uid="{00000000-0005-0000-0000-0000558C0000}"/>
    <cellStyle name="Normal 15 2 2 3 2" xfId="36825" xr:uid="{00000000-0005-0000-0000-0000568C0000}"/>
    <cellStyle name="Normal 15 2 2 3 2 2" xfId="36826" xr:uid="{00000000-0005-0000-0000-0000578C0000}"/>
    <cellStyle name="Normal 15 2 2 3 3" xfId="31322" xr:uid="{00000000-0005-0000-0000-0000588C0000}"/>
    <cellStyle name="Normal 15 2 2 3_REKAP IBT" xfId="36827" xr:uid="{00000000-0005-0000-0000-0000598C0000}"/>
    <cellStyle name="Normal 15 2 2_REKAP IBT" xfId="36828" xr:uid="{00000000-0005-0000-0000-00005A8C0000}"/>
    <cellStyle name="Normal 15 2 3" xfId="36830" xr:uid="{00000000-0005-0000-0000-00005B8C0000}"/>
    <cellStyle name="Normal 15 2 3 2" xfId="36831" xr:uid="{00000000-0005-0000-0000-00005C8C0000}"/>
    <cellStyle name="Normal 15 2 3 2 2" xfId="36832" xr:uid="{00000000-0005-0000-0000-00005D8C0000}"/>
    <cellStyle name="Normal 15 2 3 2 2 2" xfId="36833" xr:uid="{00000000-0005-0000-0000-00005E8C0000}"/>
    <cellStyle name="Normal 15 2 3 2 3" xfId="31411" xr:uid="{00000000-0005-0000-0000-00005F8C0000}"/>
    <cellStyle name="Normal 15 2 3 2_REKAP IBT" xfId="36834" xr:uid="{00000000-0005-0000-0000-0000608C0000}"/>
    <cellStyle name="Normal 15 2 3 3" xfId="36835" xr:uid="{00000000-0005-0000-0000-0000618C0000}"/>
    <cellStyle name="Normal 15 2 3 3 2" xfId="36836" xr:uid="{00000000-0005-0000-0000-0000628C0000}"/>
    <cellStyle name="Normal 15 2 3 3 2 2" xfId="36839" xr:uid="{00000000-0005-0000-0000-0000638C0000}"/>
    <cellStyle name="Normal 15 2 3 3 3" xfId="31423" xr:uid="{00000000-0005-0000-0000-0000648C0000}"/>
    <cellStyle name="Normal 15 2 3 3_REKAP IBT" xfId="36840" xr:uid="{00000000-0005-0000-0000-0000658C0000}"/>
    <cellStyle name="Normal 15 2 3 4" xfId="36841" xr:uid="{00000000-0005-0000-0000-0000668C0000}"/>
    <cellStyle name="Normal 15 2 3 4 2" xfId="36843" xr:uid="{00000000-0005-0000-0000-0000678C0000}"/>
    <cellStyle name="Normal 15 2 3 5" xfId="36844" xr:uid="{00000000-0005-0000-0000-0000688C0000}"/>
    <cellStyle name="Normal 15 2 3_REKAP IBT" xfId="36845" xr:uid="{00000000-0005-0000-0000-0000698C0000}"/>
    <cellStyle name="Normal 15 2 4" xfId="36847" xr:uid="{00000000-0005-0000-0000-00006A8C0000}"/>
    <cellStyle name="Normal 15 2 4 2" xfId="36848" xr:uid="{00000000-0005-0000-0000-00006B8C0000}"/>
    <cellStyle name="Normal 15 2 4 2 2" xfId="36849" xr:uid="{00000000-0005-0000-0000-00006C8C0000}"/>
    <cellStyle name="Normal 15 2 4 2 2 2" xfId="36850" xr:uid="{00000000-0005-0000-0000-00006D8C0000}"/>
    <cellStyle name="Normal 15 2 4 2 3" xfId="31513" xr:uid="{00000000-0005-0000-0000-00006E8C0000}"/>
    <cellStyle name="Normal 15 2 4 2_REKAP IBT" xfId="36851" xr:uid="{00000000-0005-0000-0000-00006F8C0000}"/>
    <cellStyle name="Normal 15 2 4 3" xfId="36852" xr:uid="{00000000-0005-0000-0000-0000708C0000}"/>
    <cellStyle name="Normal 15 2 4 3 2" xfId="36853" xr:uid="{00000000-0005-0000-0000-0000718C0000}"/>
    <cellStyle name="Normal 15 2 4 3 2 2" xfId="36854" xr:uid="{00000000-0005-0000-0000-0000728C0000}"/>
    <cellStyle name="Normal 15 2 4 3 3" xfId="31523" xr:uid="{00000000-0005-0000-0000-0000738C0000}"/>
    <cellStyle name="Normal 15 2 4 3_REKAP IBT" xfId="36855" xr:uid="{00000000-0005-0000-0000-0000748C0000}"/>
    <cellStyle name="Normal 15 2 4 4" xfId="36856" xr:uid="{00000000-0005-0000-0000-0000758C0000}"/>
    <cellStyle name="Normal 15 2 4 4 2" xfId="36857" xr:uid="{00000000-0005-0000-0000-0000768C0000}"/>
    <cellStyle name="Normal 15 2 4 5" xfId="36858" xr:uid="{00000000-0005-0000-0000-0000778C0000}"/>
    <cellStyle name="Normal 15 2 4_REKAP IBT" xfId="36859" xr:uid="{00000000-0005-0000-0000-0000788C0000}"/>
    <cellStyle name="Normal 15 2 5" xfId="36861" xr:uid="{00000000-0005-0000-0000-0000798C0000}"/>
    <cellStyle name="Normal 15 2 5 2" xfId="36862" xr:uid="{00000000-0005-0000-0000-00007A8C0000}"/>
    <cellStyle name="Normal 15 2 5 2 2" xfId="36863" xr:uid="{00000000-0005-0000-0000-00007B8C0000}"/>
    <cellStyle name="Normal 15 2 5 3" xfId="36864" xr:uid="{00000000-0005-0000-0000-00007C8C0000}"/>
    <cellStyle name="Normal 15 2 5_REKAP IBT" xfId="36865" xr:uid="{00000000-0005-0000-0000-00007D8C0000}"/>
    <cellStyle name="Normal 15 2 6" xfId="36866" xr:uid="{00000000-0005-0000-0000-00007E8C0000}"/>
    <cellStyle name="Normal 15 2 6 2" xfId="36867" xr:uid="{00000000-0005-0000-0000-00007F8C0000}"/>
    <cellStyle name="Normal 15 2 6 2 2" xfId="36868" xr:uid="{00000000-0005-0000-0000-0000808C0000}"/>
    <cellStyle name="Normal 15 2 6 3" xfId="36869" xr:uid="{00000000-0005-0000-0000-0000818C0000}"/>
    <cellStyle name="Normal 15 2 6_REKAP IBT" xfId="36870" xr:uid="{00000000-0005-0000-0000-0000828C0000}"/>
    <cellStyle name="Normal 15 2 7" xfId="17214" xr:uid="{00000000-0005-0000-0000-0000838C0000}"/>
    <cellStyle name="Normal 15 2 8" xfId="50179" xr:uid="{00000000-0005-0000-0000-0000848C0000}"/>
    <cellStyle name="Normal 15 2_REKAP IBT" xfId="36872" xr:uid="{00000000-0005-0000-0000-0000858C0000}"/>
    <cellStyle name="Normal 15 3" xfId="36874" xr:uid="{00000000-0005-0000-0000-0000868C0000}"/>
    <cellStyle name="Normal 15 3 10" xfId="36877" xr:uid="{00000000-0005-0000-0000-0000878C0000}"/>
    <cellStyle name="Normal 15 3 11" xfId="50382" xr:uid="{00000000-0005-0000-0000-0000888C0000}"/>
    <cellStyle name="Normal 15 3 2" xfId="36879" xr:uid="{00000000-0005-0000-0000-0000898C0000}"/>
    <cellStyle name="Normal 15 3 2 2" xfId="36880" xr:uid="{00000000-0005-0000-0000-00008A8C0000}"/>
    <cellStyle name="Normal 15 3 2 2 2" xfId="36881" xr:uid="{00000000-0005-0000-0000-00008B8C0000}"/>
    <cellStyle name="Normal 15 3 2 3" xfId="36882" xr:uid="{00000000-0005-0000-0000-00008C8C0000}"/>
    <cellStyle name="Normal 15 3 2_REKAP IBT" xfId="36883" xr:uid="{00000000-0005-0000-0000-00008D8C0000}"/>
    <cellStyle name="Normal 15 3 3" xfId="36884" xr:uid="{00000000-0005-0000-0000-00008E8C0000}"/>
    <cellStyle name="Normal 15 3 3 2" xfId="36885" xr:uid="{00000000-0005-0000-0000-00008F8C0000}"/>
    <cellStyle name="Normal 15 3 3 2 2" xfId="36886" xr:uid="{00000000-0005-0000-0000-0000908C0000}"/>
    <cellStyle name="Normal 15 3 3 3" xfId="36887" xr:uid="{00000000-0005-0000-0000-0000918C0000}"/>
    <cellStyle name="Normal 15 3 3_REKAP IBT" xfId="36889" xr:uid="{00000000-0005-0000-0000-0000928C0000}"/>
    <cellStyle name="Normal 15 3 4" xfId="36890" xr:uid="{00000000-0005-0000-0000-0000938C0000}"/>
    <cellStyle name="Normal 15 3 5" xfId="36891" xr:uid="{00000000-0005-0000-0000-0000948C0000}"/>
    <cellStyle name="Normal 15 3 6" xfId="36892" xr:uid="{00000000-0005-0000-0000-0000958C0000}"/>
    <cellStyle name="Normal 15 3 7" xfId="17287" xr:uid="{00000000-0005-0000-0000-0000968C0000}"/>
    <cellStyle name="Normal 15 3 8" xfId="17289" xr:uid="{00000000-0005-0000-0000-0000978C0000}"/>
    <cellStyle name="Normal 15 3 9" xfId="17291" xr:uid="{00000000-0005-0000-0000-0000988C0000}"/>
    <cellStyle name="Normal 15 3_REKAP IBT" xfId="16771" xr:uid="{00000000-0005-0000-0000-0000998C0000}"/>
    <cellStyle name="Normal 15 4" xfId="36894" xr:uid="{00000000-0005-0000-0000-00009A8C0000}"/>
    <cellStyle name="Normal 15 4 10" xfId="36895" xr:uid="{00000000-0005-0000-0000-00009B8C0000}"/>
    <cellStyle name="Normal 15 4 2" xfId="36897" xr:uid="{00000000-0005-0000-0000-00009C8C0000}"/>
    <cellStyle name="Normal 15 4 2 2" xfId="36898" xr:uid="{00000000-0005-0000-0000-00009D8C0000}"/>
    <cellStyle name="Normal 15 4 2 2 2" xfId="36899" xr:uid="{00000000-0005-0000-0000-00009E8C0000}"/>
    <cellStyle name="Normal 15 4 2 3" xfId="36900" xr:uid="{00000000-0005-0000-0000-00009F8C0000}"/>
    <cellStyle name="Normal 15 4 2_REKAP IBT" xfId="36901" xr:uid="{00000000-0005-0000-0000-0000A08C0000}"/>
    <cellStyle name="Normal 15 4 3" xfId="36902" xr:uid="{00000000-0005-0000-0000-0000A18C0000}"/>
    <cellStyle name="Normal 15 4 3 2" xfId="36903" xr:uid="{00000000-0005-0000-0000-0000A28C0000}"/>
    <cellStyle name="Normal 15 4 3 2 2" xfId="36904" xr:uid="{00000000-0005-0000-0000-0000A38C0000}"/>
    <cellStyle name="Normal 15 4 3 3" xfId="36905" xr:uid="{00000000-0005-0000-0000-0000A48C0000}"/>
    <cellStyle name="Normal 15 4 3_REKAP IBT" xfId="36906" xr:uid="{00000000-0005-0000-0000-0000A58C0000}"/>
    <cellStyle name="Normal 15 4 4" xfId="36907" xr:uid="{00000000-0005-0000-0000-0000A68C0000}"/>
    <cellStyle name="Normal 15 4 5" xfId="36908" xr:uid="{00000000-0005-0000-0000-0000A78C0000}"/>
    <cellStyle name="Normal 15 4 6" xfId="36909" xr:uid="{00000000-0005-0000-0000-0000A88C0000}"/>
    <cellStyle name="Normal 15 4 7" xfId="7637" xr:uid="{00000000-0005-0000-0000-0000A98C0000}"/>
    <cellStyle name="Normal 15 4 8" xfId="17349" xr:uid="{00000000-0005-0000-0000-0000AA8C0000}"/>
    <cellStyle name="Normal 15 4 9" xfId="17351" xr:uid="{00000000-0005-0000-0000-0000AB8C0000}"/>
    <cellStyle name="Normal 15 4_REKAP IBT" xfId="36910" xr:uid="{00000000-0005-0000-0000-0000AC8C0000}"/>
    <cellStyle name="Normal 15 5" xfId="36912" xr:uid="{00000000-0005-0000-0000-0000AD8C0000}"/>
    <cellStyle name="Normal 15 5 10" xfId="36913" xr:uid="{00000000-0005-0000-0000-0000AE8C0000}"/>
    <cellStyle name="Normal 15 5 2" xfId="36915" xr:uid="{00000000-0005-0000-0000-0000AF8C0000}"/>
    <cellStyle name="Normal 15 5 2 2" xfId="36916" xr:uid="{00000000-0005-0000-0000-0000B08C0000}"/>
    <cellStyle name="Normal 15 5 2 2 2" xfId="36917" xr:uid="{00000000-0005-0000-0000-0000B18C0000}"/>
    <cellStyle name="Normal 15 5 2 3" xfId="36918" xr:uid="{00000000-0005-0000-0000-0000B28C0000}"/>
    <cellStyle name="Normal 15 5 2_REKAP IBT" xfId="36919" xr:uid="{00000000-0005-0000-0000-0000B38C0000}"/>
    <cellStyle name="Normal 15 5 3" xfId="36920" xr:uid="{00000000-0005-0000-0000-0000B48C0000}"/>
    <cellStyle name="Normal 15 5 3 2" xfId="36921" xr:uid="{00000000-0005-0000-0000-0000B58C0000}"/>
    <cellStyle name="Normal 15 5 3 2 2" xfId="33011" xr:uid="{00000000-0005-0000-0000-0000B68C0000}"/>
    <cellStyle name="Normal 15 5 3 3" xfId="36922" xr:uid="{00000000-0005-0000-0000-0000B78C0000}"/>
    <cellStyle name="Normal 15 5 3_REKAP IBT" xfId="36923" xr:uid="{00000000-0005-0000-0000-0000B88C0000}"/>
    <cellStyle name="Normal 15 5 4" xfId="36924" xr:uid="{00000000-0005-0000-0000-0000B98C0000}"/>
    <cellStyle name="Normal 15 5 5" xfId="36925" xr:uid="{00000000-0005-0000-0000-0000BA8C0000}"/>
    <cellStyle name="Normal 15 5 6" xfId="36926" xr:uid="{00000000-0005-0000-0000-0000BB8C0000}"/>
    <cellStyle name="Normal 15 5 7" xfId="17400" xr:uid="{00000000-0005-0000-0000-0000BC8C0000}"/>
    <cellStyle name="Normal 15 5 8" xfId="17404" xr:uid="{00000000-0005-0000-0000-0000BD8C0000}"/>
    <cellStyle name="Normal 15 5 9" xfId="17406" xr:uid="{00000000-0005-0000-0000-0000BE8C0000}"/>
    <cellStyle name="Normal 15 5_REKAP IBT" xfId="36927" xr:uid="{00000000-0005-0000-0000-0000BF8C0000}"/>
    <cellStyle name="Normal 15 6" xfId="36929" xr:uid="{00000000-0005-0000-0000-0000C08C0000}"/>
    <cellStyle name="Normal 15 7" xfId="36931" xr:uid="{00000000-0005-0000-0000-0000C18C0000}"/>
    <cellStyle name="Normal 15 7 2" xfId="36932" xr:uid="{00000000-0005-0000-0000-0000C28C0000}"/>
    <cellStyle name="Normal 15 7 2 2" xfId="36933" xr:uid="{00000000-0005-0000-0000-0000C38C0000}"/>
    <cellStyle name="Normal 15 7 3" xfId="36934" xr:uid="{00000000-0005-0000-0000-0000C48C0000}"/>
    <cellStyle name="Normal 15 7_REKAP IBT" xfId="26572" xr:uid="{00000000-0005-0000-0000-0000C58C0000}"/>
    <cellStyle name="Normal 15 8" xfId="36936" xr:uid="{00000000-0005-0000-0000-0000C68C0000}"/>
    <cellStyle name="Normal 15 9" xfId="36938" xr:uid="{00000000-0005-0000-0000-0000C78C0000}"/>
    <cellStyle name="Normal 15_REKAP IBT" xfId="36941" xr:uid="{00000000-0005-0000-0000-0000C88C0000}"/>
    <cellStyle name="Normal 150" xfId="36781" xr:uid="{00000000-0005-0000-0000-0000C98C0000}"/>
    <cellStyle name="Normal 150 2" xfId="36785" xr:uid="{00000000-0005-0000-0000-0000CA8C0000}"/>
    <cellStyle name="Normal 151" xfId="36789" xr:uid="{00000000-0005-0000-0000-0000CB8C0000}"/>
    <cellStyle name="Normal 151 2" xfId="36793" xr:uid="{00000000-0005-0000-0000-0000CC8C0000}"/>
    <cellStyle name="Normal 152" xfId="36797" xr:uid="{00000000-0005-0000-0000-0000CD8C0000}"/>
    <cellStyle name="Normal 152 2" xfId="36801" xr:uid="{00000000-0005-0000-0000-0000CE8C0000}"/>
    <cellStyle name="Normal 153" xfId="36805" xr:uid="{00000000-0005-0000-0000-0000CF8C0000}"/>
    <cellStyle name="Normal 153 2" xfId="18258" xr:uid="{00000000-0005-0000-0000-0000D08C0000}"/>
    <cellStyle name="Normal 154" xfId="36809" xr:uid="{00000000-0005-0000-0000-0000D18C0000}"/>
    <cellStyle name="Normal 154 2" xfId="18426" xr:uid="{00000000-0005-0000-0000-0000D28C0000}"/>
    <cellStyle name="Normal 155" xfId="36945" xr:uid="{00000000-0005-0000-0000-0000D38C0000}"/>
    <cellStyle name="Normal 155 2" xfId="36949" xr:uid="{00000000-0005-0000-0000-0000D48C0000}"/>
    <cellStyle name="Normal 156" xfId="36953" xr:uid="{00000000-0005-0000-0000-0000D58C0000}"/>
    <cellStyle name="Normal 156 2" xfId="36957" xr:uid="{00000000-0005-0000-0000-0000D68C0000}"/>
    <cellStyle name="Normal 157" xfId="36961" xr:uid="{00000000-0005-0000-0000-0000D78C0000}"/>
    <cellStyle name="Normal 157 2" xfId="36965" xr:uid="{00000000-0005-0000-0000-0000D88C0000}"/>
    <cellStyle name="Normal 158" xfId="36969" xr:uid="{00000000-0005-0000-0000-0000D98C0000}"/>
    <cellStyle name="Normal 158 2" xfId="18580" xr:uid="{00000000-0005-0000-0000-0000DA8C0000}"/>
    <cellStyle name="Normal 159" xfId="2479" xr:uid="{00000000-0005-0000-0000-0000DB8C0000}"/>
    <cellStyle name="Normal 159 2" xfId="2486" xr:uid="{00000000-0005-0000-0000-0000DC8C0000}"/>
    <cellStyle name="Normal 16" xfId="36971" xr:uid="{00000000-0005-0000-0000-0000DD8C0000}"/>
    <cellStyle name="Normal 16 10" xfId="36973" xr:uid="{00000000-0005-0000-0000-0000DE8C0000}"/>
    <cellStyle name="Normal 16 11" xfId="17552" xr:uid="{00000000-0005-0000-0000-0000DF8C0000}"/>
    <cellStyle name="Normal 16 12" xfId="50047" xr:uid="{00000000-0005-0000-0000-0000E08C0000}"/>
    <cellStyle name="Normal 16 2" xfId="36975" xr:uid="{00000000-0005-0000-0000-0000E18C0000}"/>
    <cellStyle name="Normal 16 2 10" xfId="36977" xr:uid="{00000000-0005-0000-0000-0000E28C0000}"/>
    <cellStyle name="Normal 16 2 11" xfId="36979" xr:uid="{00000000-0005-0000-0000-0000E38C0000}"/>
    <cellStyle name="Normal 16 2 12" xfId="50180" xr:uid="{00000000-0005-0000-0000-0000E48C0000}"/>
    <cellStyle name="Normal 16 2 2" xfId="36981" xr:uid="{00000000-0005-0000-0000-0000E58C0000}"/>
    <cellStyle name="Normal 16 2 2 10" xfId="36982" xr:uid="{00000000-0005-0000-0000-0000E68C0000}"/>
    <cellStyle name="Normal 16 2 2 2" xfId="27639" xr:uid="{00000000-0005-0000-0000-0000E78C0000}"/>
    <cellStyle name="Normal 16 2 2 3" xfId="27653" xr:uid="{00000000-0005-0000-0000-0000E88C0000}"/>
    <cellStyle name="Normal 16 2 2 3 2" xfId="27656" xr:uid="{00000000-0005-0000-0000-0000E98C0000}"/>
    <cellStyle name="Normal 16 2 2 3 2 2" xfId="36984" xr:uid="{00000000-0005-0000-0000-0000EA8C0000}"/>
    <cellStyle name="Normal 16 2 2 3 3" xfId="36986" xr:uid="{00000000-0005-0000-0000-0000EB8C0000}"/>
    <cellStyle name="Normal 16 2 2 3_REKAP IBT" xfId="36988" xr:uid="{00000000-0005-0000-0000-0000EC8C0000}"/>
    <cellStyle name="Normal 16 2 2 4" xfId="27659" xr:uid="{00000000-0005-0000-0000-0000ED8C0000}"/>
    <cellStyle name="Normal 16 2 2 5" xfId="27662" xr:uid="{00000000-0005-0000-0000-0000EE8C0000}"/>
    <cellStyle name="Normal 16 2 2 6" xfId="36989" xr:uid="{00000000-0005-0000-0000-0000EF8C0000}"/>
    <cellStyle name="Normal 16 2 2 7" xfId="36990" xr:uid="{00000000-0005-0000-0000-0000F08C0000}"/>
    <cellStyle name="Normal 16 2 2 8" xfId="36991" xr:uid="{00000000-0005-0000-0000-0000F18C0000}"/>
    <cellStyle name="Normal 16 2 2 9" xfId="36992" xr:uid="{00000000-0005-0000-0000-0000F28C0000}"/>
    <cellStyle name="Normal 16 2 2_REKAP IBT" xfId="36994" xr:uid="{00000000-0005-0000-0000-0000F38C0000}"/>
    <cellStyle name="Normal 16 2 3" xfId="36996" xr:uid="{00000000-0005-0000-0000-0000F48C0000}"/>
    <cellStyle name="Normal 16 2 3 10" xfId="36997" xr:uid="{00000000-0005-0000-0000-0000F58C0000}"/>
    <cellStyle name="Normal 16 2 3 2" xfId="27672" xr:uid="{00000000-0005-0000-0000-0000F68C0000}"/>
    <cellStyle name="Normal 16 2 3 2 2" xfId="4775" xr:uid="{00000000-0005-0000-0000-0000F78C0000}"/>
    <cellStyle name="Normal 16 2 3 2 2 2" xfId="27675" xr:uid="{00000000-0005-0000-0000-0000F88C0000}"/>
    <cellStyle name="Normal 16 2 3 2 3" xfId="27678" xr:uid="{00000000-0005-0000-0000-0000F98C0000}"/>
    <cellStyle name="Normal 16 2 3 2_REKAP IBT" xfId="27683" xr:uid="{00000000-0005-0000-0000-0000FA8C0000}"/>
    <cellStyle name="Normal 16 2 3 3" xfId="27686" xr:uid="{00000000-0005-0000-0000-0000FB8C0000}"/>
    <cellStyle name="Normal 16 2 3 3 2" xfId="27689" xr:uid="{00000000-0005-0000-0000-0000FC8C0000}"/>
    <cellStyle name="Normal 16 2 3 3 2 2" xfId="36999" xr:uid="{00000000-0005-0000-0000-0000FD8C0000}"/>
    <cellStyle name="Normal 16 2 3 3 3" xfId="37001" xr:uid="{00000000-0005-0000-0000-0000FE8C0000}"/>
    <cellStyle name="Normal 16 2 3 3_REKAP IBT" xfId="37003" xr:uid="{00000000-0005-0000-0000-0000FF8C0000}"/>
    <cellStyle name="Normal 16 2 3 4" xfId="25734" xr:uid="{00000000-0005-0000-0000-0000008D0000}"/>
    <cellStyle name="Normal 16 2 3 5" xfId="18183" xr:uid="{00000000-0005-0000-0000-0000018D0000}"/>
    <cellStyle name="Normal 16 2 3 6" xfId="37004" xr:uid="{00000000-0005-0000-0000-0000028D0000}"/>
    <cellStyle name="Normal 16 2 3 7" xfId="37005" xr:uid="{00000000-0005-0000-0000-0000038D0000}"/>
    <cellStyle name="Normal 16 2 3 8" xfId="37006" xr:uid="{00000000-0005-0000-0000-0000048D0000}"/>
    <cellStyle name="Normal 16 2 3 9" xfId="37007" xr:uid="{00000000-0005-0000-0000-0000058D0000}"/>
    <cellStyle name="Normal 16 2 3_REKAP IBT" xfId="37009" xr:uid="{00000000-0005-0000-0000-0000068D0000}"/>
    <cellStyle name="Normal 16 2 4" xfId="37011" xr:uid="{00000000-0005-0000-0000-0000078D0000}"/>
    <cellStyle name="Normal 16 2 4 10" xfId="37012" xr:uid="{00000000-0005-0000-0000-0000088D0000}"/>
    <cellStyle name="Normal 16 2 4 2" xfId="27704" xr:uid="{00000000-0005-0000-0000-0000098D0000}"/>
    <cellStyle name="Normal 16 2 4 2 2" xfId="27707" xr:uid="{00000000-0005-0000-0000-00000A8D0000}"/>
    <cellStyle name="Normal 16 2 4 2 2 2" xfId="20454" xr:uid="{00000000-0005-0000-0000-00000B8D0000}"/>
    <cellStyle name="Normal 16 2 4 2 3" xfId="27710" xr:uid="{00000000-0005-0000-0000-00000C8D0000}"/>
    <cellStyle name="Normal 16 2 4 2_REKAP IBT" xfId="17361" xr:uid="{00000000-0005-0000-0000-00000D8D0000}"/>
    <cellStyle name="Normal 16 2 4 3" xfId="27715" xr:uid="{00000000-0005-0000-0000-00000E8D0000}"/>
    <cellStyle name="Normal 16 2 4 3 2" xfId="27718" xr:uid="{00000000-0005-0000-0000-00000F8D0000}"/>
    <cellStyle name="Normal 16 2 4 3 2 2" xfId="37014" xr:uid="{00000000-0005-0000-0000-0000108D0000}"/>
    <cellStyle name="Normal 16 2 4 3 3" xfId="37016" xr:uid="{00000000-0005-0000-0000-0000118D0000}"/>
    <cellStyle name="Normal 16 2 4 3_REKAP IBT" xfId="37018" xr:uid="{00000000-0005-0000-0000-0000128D0000}"/>
    <cellStyle name="Normal 16 2 4 4" xfId="27721" xr:uid="{00000000-0005-0000-0000-0000138D0000}"/>
    <cellStyle name="Normal 16 2 4 5" xfId="27726" xr:uid="{00000000-0005-0000-0000-0000148D0000}"/>
    <cellStyle name="Normal 16 2 4 6" xfId="37019" xr:uid="{00000000-0005-0000-0000-0000158D0000}"/>
    <cellStyle name="Normal 16 2 4 7" xfId="37020" xr:uid="{00000000-0005-0000-0000-0000168D0000}"/>
    <cellStyle name="Normal 16 2 4 8" xfId="37021" xr:uid="{00000000-0005-0000-0000-0000178D0000}"/>
    <cellStyle name="Normal 16 2 4 9" xfId="37023" xr:uid="{00000000-0005-0000-0000-0000188D0000}"/>
    <cellStyle name="Normal 16 2 4_REKAP IBT" xfId="37025" xr:uid="{00000000-0005-0000-0000-0000198D0000}"/>
    <cellStyle name="Normal 16 2 5" xfId="37027" xr:uid="{00000000-0005-0000-0000-00001A8D0000}"/>
    <cellStyle name="Normal 16 2 6" xfId="37029" xr:uid="{00000000-0005-0000-0000-00001B8D0000}"/>
    <cellStyle name="Normal 16 2 6 2" xfId="37031" xr:uid="{00000000-0005-0000-0000-00001C8D0000}"/>
    <cellStyle name="Normal 16 2 6 2 2" xfId="37033" xr:uid="{00000000-0005-0000-0000-00001D8D0000}"/>
    <cellStyle name="Normal 16 2 6 3" xfId="37035" xr:uid="{00000000-0005-0000-0000-00001E8D0000}"/>
    <cellStyle name="Normal 16 2 6_REKAP IBT" xfId="37037" xr:uid="{00000000-0005-0000-0000-00001F8D0000}"/>
    <cellStyle name="Normal 16 2 7" xfId="17625" xr:uid="{00000000-0005-0000-0000-0000208D0000}"/>
    <cellStyle name="Normal 16 2 8" xfId="17630" xr:uid="{00000000-0005-0000-0000-0000218D0000}"/>
    <cellStyle name="Normal 16 2 9" xfId="17635" xr:uid="{00000000-0005-0000-0000-0000228D0000}"/>
    <cellStyle name="Normal 16 2_REKAP IBT" xfId="37039" xr:uid="{00000000-0005-0000-0000-0000238D0000}"/>
    <cellStyle name="Normal 16 3" xfId="37041" xr:uid="{00000000-0005-0000-0000-0000248D0000}"/>
    <cellStyle name="Normal 16 3 2" xfId="37043" xr:uid="{00000000-0005-0000-0000-0000258D0000}"/>
    <cellStyle name="Normal 16 3 2 2" xfId="14859" xr:uid="{00000000-0005-0000-0000-0000268D0000}"/>
    <cellStyle name="Normal 16 3 2 2 2" xfId="14866" xr:uid="{00000000-0005-0000-0000-0000278D0000}"/>
    <cellStyle name="Normal 16 3 2 3" xfId="14887" xr:uid="{00000000-0005-0000-0000-0000288D0000}"/>
    <cellStyle name="Normal 16 3 2_REKAP IBT" xfId="6487" xr:uid="{00000000-0005-0000-0000-0000298D0000}"/>
    <cellStyle name="Normal 16 3 3" xfId="37045" xr:uid="{00000000-0005-0000-0000-00002A8D0000}"/>
    <cellStyle name="Normal 16 3 3 2" xfId="27845" xr:uid="{00000000-0005-0000-0000-00002B8D0000}"/>
    <cellStyle name="Normal 16 3 3 2 2" xfId="27848" xr:uid="{00000000-0005-0000-0000-00002C8D0000}"/>
    <cellStyle name="Normal 16 3 3 3" xfId="27865" xr:uid="{00000000-0005-0000-0000-00002D8D0000}"/>
    <cellStyle name="Normal 16 3 3_REKAP IBT" xfId="37047" xr:uid="{00000000-0005-0000-0000-00002E8D0000}"/>
    <cellStyle name="Normal 16 3 4" xfId="37049" xr:uid="{00000000-0005-0000-0000-00002F8D0000}"/>
    <cellStyle name="Normal 16 3 5" xfId="50383" xr:uid="{00000000-0005-0000-0000-0000308D0000}"/>
    <cellStyle name="Normal 16 3_REKAP IBT" xfId="37051" xr:uid="{00000000-0005-0000-0000-0000318D0000}"/>
    <cellStyle name="Normal 16 4" xfId="37053" xr:uid="{00000000-0005-0000-0000-0000328D0000}"/>
    <cellStyle name="Normal 16 4 2" xfId="37055" xr:uid="{00000000-0005-0000-0000-0000338D0000}"/>
    <cellStyle name="Normal 16 4 2 2" xfId="37057" xr:uid="{00000000-0005-0000-0000-0000348D0000}"/>
    <cellStyle name="Normal 16 4 2 2 2" xfId="2158" xr:uid="{00000000-0005-0000-0000-0000358D0000}"/>
    <cellStyle name="Normal 16 4 2 3" xfId="37059" xr:uid="{00000000-0005-0000-0000-0000368D0000}"/>
    <cellStyle name="Normal 16 4 2_REKAP IBT" xfId="37061" xr:uid="{00000000-0005-0000-0000-0000378D0000}"/>
    <cellStyle name="Normal 16 4 3" xfId="37063" xr:uid="{00000000-0005-0000-0000-0000388D0000}"/>
    <cellStyle name="Normal 16 4 3 2" xfId="37066" xr:uid="{00000000-0005-0000-0000-0000398D0000}"/>
    <cellStyle name="Normal 16 4 3 2 2" xfId="37068" xr:uid="{00000000-0005-0000-0000-00003A8D0000}"/>
    <cellStyle name="Normal 16 4 3 3" xfId="37070" xr:uid="{00000000-0005-0000-0000-00003B8D0000}"/>
    <cellStyle name="Normal 16 4 3_REKAP IBT" xfId="37072" xr:uid="{00000000-0005-0000-0000-00003C8D0000}"/>
    <cellStyle name="Normal 16 4 4" xfId="37073" xr:uid="{00000000-0005-0000-0000-00003D8D0000}"/>
    <cellStyle name="Normal 16 4 4 2" xfId="37074" xr:uid="{00000000-0005-0000-0000-00003E8D0000}"/>
    <cellStyle name="Normal 16 4 5" xfId="37075" xr:uid="{00000000-0005-0000-0000-00003F8D0000}"/>
    <cellStyle name="Normal 16 4 6" xfId="37076" xr:uid="{00000000-0005-0000-0000-0000408D0000}"/>
    <cellStyle name="Normal 16 4 7" xfId="17720" xr:uid="{00000000-0005-0000-0000-0000418D0000}"/>
    <cellStyle name="Normal 16 4 8" xfId="17722" xr:uid="{00000000-0005-0000-0000-0000428D0000}"/>
    <cellStyle name="Normal 16 4 9" xfId="17724" xr:uid="{00000000-0005-0000-0000-0000438D0000}"/>
    <cellStyle name="Normal 16 4_REKAP IBT" xfId="37078" xr:uid="{00000000-0005-0000-0000-0000448D0000}"/>
    <cellStyle name="Normal 16 5" xfId="37080" xr:uid="{00000000-0005-0000-0000-0000458D0000}"/>
    <cellStyle name="Normal 16 5 2" xfId="37082" xr:uid="{00000000-0005-0000-0000-0000468D0000}"/>
    <cellStyle name="Normal 16 5 2 2" xfId="37084" xr:uid="{00000000-0005-0000-0000-0000478D0000}"/>
    <cellStyle name="Normal 16 5 2 2 2" xfId="37086" xr:uid="{00000000-0005-0000-0000-0000488D0000}"/>
    <cellStyle name="Normal 16 5 2 3" xfId="37088" xr:uid="{00000000-0005-0000-0000-0000498D0000}"/>
    <cellStyle name="Normal 16 5 2_REKAP IBT" xfId="37090" xr:uid="{00000000-0005-0000-0000-00004A8D0000}"/>
    <cellStyle name="Normal 16 5 3" xfId="37092" xr:uid="{00000000-0005-0000-0000-00004B8D0000}"/>
    <cellStyle name="Normal 16 5 3 2" xfId="37094" xr:uid="{00000000-0005-0000-0000-00004C8D0000}"/>
    <cellStyle name="Normal 16 5 3 2 2" xfId="37096" xr:uid="{00000000-0005-0000-0000-00004D8D0000}"/>
    <cellStyle name="Normal 16 5 3 3" xfId="37098" xr:uid="{00000000-0005-0000-0000-00004E8D0000}"/>
    <cellStyle name="Normal 16 5 3_REKAP IBT" xfId="37100" xr:uid="{00000000-0005-0000-0000-00004F8D0000}"/>
    <cellStyle name="Normal 16 5_REKAP IBT" xfId="37102" xr:uid="{00000000-0005-0000-0000-0000508D0000}"/>
    <cellStyle name="Normal 16 6" xfId="37104" xr:uid="{00000000-0005-0000-0000-0000518D0000}"/>
    <cellStyle name="Normal 16 6 2" xfId="37106" xr:uid="{00000000-0005-0000-0000-0000528D0000}"/>
    <cellStyle name="Normal 16 6 2 2" xfId="37108" xr:uid="{00000000-0005-0000-0000-0000538D0000}"/>
    <cellStyle name="Normal 16 6 3" xfId="37110" xr:uid="{00000000-0005-0000-0000-0000548D0000}"/>
    <cellStyle name="Normal 16 6_REKAP IBT" xfId="37112" xr:uid="{00000000-0005-0000-0000-0000558D0000}"/>
    <cellStyle name="Normal 16 7" xfId="37114" xr:uid="{00000000-0005-0000-0000-0000568D0000}"/>
    <cellStyle name="Normal 16 7 2" xfId="37116" xr:uid="{00000000-0005-0000-0000-0000578D0000}"/>
    <cellStyle name="Normal 16 7 2 2" xfId="37118" xr:uid="{00000000-0005-0000-0000-0000588D0000}"/>
    <cellStyle name="Normal 16 7 3" xfId="37120" xr:uid="{00000000-0005-0000-0000-0000598D0000}"/>
    <cellStyle name="Normal 16 7_REKAP IBT" xfId="37122" xr:uid="{00000000-0005-0000-0000-00005A8D0000}"/>
    <cellStyle name="Normal 16 8" xfId="33644" xr:uid="{00000000-0005-0000-0000-00005B8D0000}"/>
    <cellStyle name="Normal 16 8 2" xfId="37123" xr:uid="{00000000-0005-0000-0000-00005C8D0000}"/>
    <cellStyle name="Normal 16 9" xfId="37125" xr:uid="{00000000-0005-0000-0000-00005D8D0000}"/>
    <cellStyle name="Normal 16_REKAP IBT" xfId="37127" xr:uid="{00000000-0005-0000-0000-00005E8D0000}"/>
    <cellStyle name="Normal 160" xfId="36944" xr:uid="{00000000-0005-0000-0000-00005F8D0000}"/>
    <cellStyle name="Normal 160 2" xfId="36948" xr:uid="{00000000-0005-0000-0000-0000608D0000}"/>
    <cellStyle name="Normal 161" xfId="36952" xr:uid="{00000000-0005-0000-0000-0000618D0000}"/>
    <cellStyle name="Normal 161 2" xfId="36956" xr:uid="{00000000-0005-0000-0000-0000628D0000}"/>
    <cellStyle name="Normal 162" xfId="36960" xr:uid="{00000000-0005-0000-0000-0000638D0000}"/>
    <cellStyle name="Normal 162 2" xfId="36964" xr:uid="{00000000-0005-0000-0000-0000648D0000}"/>
    <cellStyle name="Normal 163" xfId="36968" xr:uid="{00000000-0005-0000-0000-0000658D0000}"/>
    <cellStyle name="Normal 163 2" xfId="18579" xr:uid="{00000000-0005-0000-0000-0000668D0000}"/>
    <cellStyle name="Normal 164" xfId="2478" xr:uid="{00000000-0005-0000-0000-0000678D0000}"/>
    <cellStyle name="Normal 164 2" xfId="2485" xr:uid="{00000000-0005-0000-0000-0000688D0000}"/>
    <cellStyle name="Normal 165" xfId="37131" xr:uid="{00000000-0005-0000-0000-0000698D0000}"/>
    <cellStyle name="Normal 165 2" xfId="37135" xr:uid="{00000000-0005-0000-0000-00006A8D0000}"/>
    <cellStyle name="Normal 166" xfId="37139" xr:uid="{00000000-0005-0000-0000-00006B8D0000}"/>
    <cellStyle name="Normal 166 2" xfId="37143" xr:uid="{00000000-0005-0000-0000-00006C8D0000}"/>
    <cellStyle name="Normal 167" xfId="37147" xr:uid="{00000000-0005-0000-0000-00006D8D0000}"/>
    <cellStyle name="Normal 167 2" xfId="37151" xr:uid="{00000000-0005-0000-0000-00006E8D0000}"/>
    <cellStyle name="Normal 168" xfId="37155" xr:uid="{00000000-0005-0000-0000-00006F8D0000}"/>
    <cellStyle name="Normal 168 2" xfId="37159" xr:uid="{00000000-0005-0000-0000-0000708D0000}"/>
    <cellStyle name="Normal 169" xfId="37163" xr:uid="{00000000-0005-0000-0000-0000718D0000}"/>
    <cellStyle name="Normal 169 2" xfId="37167" xr:uid="{00000000-0005-0000-0000-0000728D0000}"/>
    <cellStyle name="Normal 17" xfId="37169" xr:uid="{00000000-0005-0000-0000-0000738D0000}"/>
    <cellStyle name="Normal 17 10" xfId="50048" xr:uid="{00000000-0005-0000-0000-0000748D0000}"/>
    <cellStyle name="Normal 17 2" xfId="37171" xr:uid="{00000000-0005-0000-0000-0000758D0000}"/>
    <cellStyle name="Normal 17 2 10" xfId="37173" xr:uid="{00000000-0005-0000-0000-0000768D0000}"/>
    <cellStyle name="Normal 17 2 11" xfId="37175" xr:uid="{00000000-0005-0000-0000-0000778D0000}"/>
    <cellStyle name="Normal 17 2 12" xfId="50181" xr:uid="{00000000-0005-0000-0000-0000788D0000}"/>
    <cellStyle name="Normal 17 2 2" xfId="37177" xr:uid="{00000000-0005-0000-0000-0000798D0000}"/>
    <cellStyle name="Normal 17 2 2 10" xfId="37178" xr:uid="{00000000-0005-0000-0000-00007A8D0000}"/>
    <cellStyle name="Normal 17 2 2 2" xfId="37180" xr:uid="{00000000-0005-0000-0000-00007B8D0000}"/>
    <cellStyle name="Normal 17 2 2 3" xfId="37182" xr:uid="{00000000-0005-0000-0000-00007C8D0000}"/>
    <cellStyle name="Normal 17 2 2 3 2" xfId="37184" xr:uid="{00000000-0005-0000-0000-00007D8D0000}"/>
    <cellStyle name="Normal 17 2 2 3 2 2" xfId="37186" xr:uid="{00000000-0005-0000-0000-00007E8D0000}"/>
    <cellStyle name="Normal 17 2 2 3 3" xfId="37189" xr:uid="{00000000-0005-0000-0000-00007F8D0000}"/>
    <cellStyle name="Normal 17 2 2 3_REKAP IBT" xfId="37191" xr:uid="{00000000-0005-0000-0000-0000808D0000}"/>
    <cellStyle name="Normal 17 2 2 4" xfId="37193" xr:uid="{00000000-0005-0000-0000-0000818D0000}"/>
    <cellStyle name="Normal 17 2 2 5" xfId="37194" xr:uid="{00000000-0005-0000-0000-0000828D0000}"/>
    <cellStyle name="Normal 17 2 2 6" xfId="37195" xr:uid="{00000000-0005-0000-0000-0000838D0000}"/>
    <cellStyle name="Normal 17 2 2 7" xfId="37196" xr:uid="{00000000-0005-0000-0000-0000848D0000}"/>
    <cellStyle name="Normal 17 2 2 8" xfId="37197" xr:uid="{00000000-0005-0000-0000-0000858D0000}"/>
    <cellStyle name="Normal 17 2 2 9" xfId="37198" xr:uid="{00000000-0005-0000-0000-0000868D0000}"/>
    <cellStyle name="Normal 17 2 2_REKAP IBT" xfId="37200" xr:uid="{00000000-0005-0000-0000-0000878D0000}"/>
    <cellStyle name="Normal 17 2 3" xfId="37202" xr:uid="{00000000-0005-0000-0000-0000888D0000}"/>
    <cellStyle name="Normal 17 2 3 10" xfId="37203" xr:uid="{00000000-0005-0000-0000-0000898D0000}"/>
    <cellStyle name="Normal 17 2 3 2" xfId="37205" xr:uid="{00000000-0005-0000-0000-00008A8D0000}"/>
    <cellStyle name="Normal 17 2 3 2 2" xfId="37207" xr:uid="{00000000-0005-0000-0000-00008B8D0000}"/>
    <cellStyle name="Normal 17 2 3 2 2 2" xfId="37209" xr:uid="{00000000-0005-0000-0000-00008C8D0000}"/>
    <cellStyle name="Normal 17 2 3 2 3" xfId="37211" xr:uid="{00000000-0005-0000-0000-00008D8D0000}"/>
    <cellStyle name="Normal 17 2 3 2_REKAP IBT" xfId="8492" xr:uid="{00000000-0005-0000-0000-00008E8D0000}"/>
    <cellStyle name="Normal 17 2 3 3" xfId="37213" xr:uid="{00000000-0005-0000-0000-00008F8D0000}"/>
    <cellStyle name="Normal 17 2 3 3 2" xfId="37215" xr:uid="{00000000-0005-0000-0000-0000908D0000}"/>
    <cellStyle name="Normal 17 2 3 3 2 2" xfId="37217" xr:uid="{00000000-0005-0000-0000-0000918D0000}"/>
    <cellStyle name="Normal 17 2 3 3 3" xfId="37221" xr:uid="{00000000-0005-0000-0000-0000928D0000}"/>
    <cellStyle name="Normal 17 2 3 3_REKAP IBT" xfId="37223" xr:uid="{00000000-0005-0000-0000-0000938D0000}"/>
    <cellStyle name="Normal 17 2 3 4" xfId="37224" xr:uid="{00000000-0005-0000-0000-0000948D0000}"/>
    <cellStyle name="Normal 17 2 3 5" xfId="37225" xr:uid="{00000000-0005-0000-0000-0000958D0000}"/>
    <cellStyle name="Normal 17 2 3 6" xfId="37226" xr:uid="{00000000-0005-0000-0000-0000968D0000}"/>
    <cellStyle name="Normal 17 2 3 7" xfId="37227" xr:uid="{00000000-0005-0000-0000-0000978D0000}"/>
    <cellStyle name="Normal 17 2 3 8" xfId="37228" xr:uid="{00000000-0005-0000-0000-0000988D0000}"/>
    <cellStyle name="Normal 17 2 3 9" xfId="37229" xr:uid="{00000000-0005-0000-0000-0000998D0000}"/>
    <cellStyle name="Normal 17 2 3_REKAP IBT" xfId="37231" xr:uid="{00000000-0005-0000-0000-00009A8D0000}"/>
    <cellStyle name="Normal 17 2 4" xfId="37233" xr:uid="{00000000-0005-0000-0000-00009B8D0000}"/>
    <cellStyle name="Normal 17 2 4 10" xfId="25817" xr:uid="{00000000-0005-0000-0000-00009C8D0000}"/>
    <cellStyle name="Normal 17 2 4 2" xfId="37235" xr:uid="{00000000-0005-0000-0000-00009D8D0000}"/>
    <cellStyle name="Normal 17 2 4 2 2" xfId="37237" xr:uid="{00000000-0005-0000-0000-00009E8D0000}"/>
    <cellStyle name="Normal 17 2 4 2 2 2" xfId="37239" xr:uid="{00000000-0005-0000-0000-00009F8D0000}"/>
    <cellStyle name="Normal 17 2 4 2 3" xfId="37241" xr:uid="{00000000-0005-0000-0000-0000A08D0000}"/>
    <cellStyle name="Normal 17 2 4 2_REKAP IBT" xfId="37243" xr:uid="{00000000-0005-0000-0000-0000A18D0000}"/>
    <cellStyle name="Normal 17 2 4 3" xfId="37245" xr:uid="{00000000-0005-0000-0000-0000A28D0000}"/>
    <cellStyle name="Normal 17 2 4 3 2" xfId="37247" xr:uid="{00000000-0005-0000-0000-0000A38D0000}"/>
    <cellStyle name="Normal 17 2 4 3 2 2" xfId="37249" xr:uid="{00000000-0005-0000-0000-0000A48D0000}"/>
    <cellStyle name="Normal 17 2 4 3 3" xfId="37252" xr:uid="{00000000-0005-0000-0000-0000A58D0000}"/>
    <cellStyle name="Normal 17 2 4 3_REKAP IBT" xfId="37254" xr:uid="{00000000-0005-0000-0000-0000A68D0000}"/>
    <cellStyle name="Normal 17 2 4 4" xfId="37256" xr:uid="{00000000-0005-0000-0000-0000A78D0000}"/>
    <cellStyle name="Normal 17 2 4 5" xfId="37258" xr:uid="{00000000-0005-0000-0000-0000A88D0000}"/>
    <cellStyle name="Normal 17 2 4 6" xfId="37259" xr:uid="{00000000-0005-0000-0000-0000A98D0000}"/>
    <cellStyle name="Normal 17 2 4 7" xfId="37261" xr:uid="{00000000-0005-0000-0000-0000AA8D0000}"/>
    <cellStyle name="Normal 17 2 4 8" xfId="37263" xr:uid="{00000000-0005-0000-0000-0000AB8D0000}"/>
    <cellStyle name="Normal 17 2 4 9" xfId="37264" xr:uid="{00000000-0005-0000-0000-0000AC8D0000}"/>
    <cellStyle name="Normal 17 2 4_REKAP IBT" xfId="37266" xr:uid="{00000000-0005-0000-0000-0000AD8D0000}"/>
    <cellStyle name="Normal 17 2 5" xfId="37268" xr:uid="{00000000-0005-0000-0000-0000AE8D0000}"/>
    <cellStyle name="Normal 17 2 6" xfId="37270" xr:uid="{00000000-0005-0000-0000-0000AF8D0000}"/>
    <cellStyle name="Normal 17 2 6 2" xfId="37272" xr:uid="{00000000-0005-0000-0000-0000B08D0000}"/>
    <cellStyle name="Normal 17 2 6 2 2" xfId="37274" xr:uid="{00000000-0005-0000-0000-0000B18D0000}"/>
    <cellStyle name="Normal 17 2 6 3" xfId="37276" xr:uid="{00000000-0005-0000-0000-0000B28D0000}"/>
    <cellStyle name="Normal 17 2 6_REKAP IBT" xfId="31176" xr:uid="{00000000-0005-0000-0000-0000B38D0000}"/>
    <cellStyle name="Normal 17 2 7" xfId="17931" xr:uid="{00000000-0005-0000-0000-0000B48D0000}"/>
    <cellStyle name="Normal 17 2 8" xfId="17939" xr:uid="{00000000-0005-0000-0000-0000B58D0000}"/>
    <cellStyle name="Normal 17 2 9" xfId="17943" xr:uid="{00000000-0005-0000-0000-0000B68D0000}"/>
    <cellStyle name="Normal 17 2_REKAP IBT" xfId="37278" xr:uid="{00000000-0005-0000-0000-0000B78D0000}"/>
    <cellStyle name="Normal 17 3" xfId="37280" xr:uid="{00000000-0005-0000-0000-0000B88D0000}"/>
    <cellStyle name="Normal 17 3 2" xfId="37282" xr:uid="{00000000-0005-0000-0000-0000B98D0000}"/>
    <cellStyle name="Normal 17 3 2 2" xfId="37284" xr:uid="{00000000-0005-0000-0000-0000BA8D0000}"/>
    <cellStyle name="Normal 17 3 2 2 2" xfId="37286" xr:uid="{00000000-0005-0000-0000-0000BB8D0000}"/>
    <cellStyle name="Normal 17 3 2 3" xfId="37288" xr:uid="{00000000-0005-0000-0000-0000BC8D0000}"/>
    <cellStyle name="Normal 17 3 2_REKAP IBT" xfId="37290" xr:uid="{00000000-0005-0000-0000-0000BD8D0000}"/>
    <cellStyle name="Normal 17 3 3" xfId="37292" xr:uid="{00000000-0005-0000-0000-0000BE8D0000}"/>
    <cellStyle name="Normal 17 3 3 2" xfId="37294" xr:uid="{00000000-0005-0000-0000-0000BF8D0000}"/>
    <cellStyle name="Normal 17 3 3 2 2" xfId="37296" xr:uid="{00000000-0005-0000-0000-0000C08D0000}"/>
    <cellStyle name="Normal 17 3 3 3" xfId="37298" xr:uid="{00000000-0005-0000-0000-0000C18D0000}"/>
    <cellStyle name="Normal 17 3 3_REKAP IBT" xfId="37300" xr:uid="{00000000-0005-0000-0000-0000C28D0000}"/>
    <cellStyle name="Normal 17 3 4" xfId="50384" xr:uid="{00000000-0005-0000-0000-0000C38D0000}"/>
    <cellStyle name="Normal 17 3_REKAP IBT" xfId="37302" xr:uid="{00000000-0005-0000-0000-0000C48D0000}"/>
    <cellStyle name="Normal 17 4" xfId="37304" xr:uid="{00000000-0005-0000-0000-0000C58D0000}"/>
    <cellStyle name="Normal 17 4 2" xfId="37306" xr:uid="{00000000-0005-0000-0000-0000C68D0000}"/>
    <cellStyle name="Normal 17 4 2 2" xfId="37308" xr:uid="{00000000-0005-0000-0000-0000C78D0000}"/>
    <cellStyle name="Normal 17 4 2 2 2" xfId="37310" xr:uid="{00000000-0005-0000-0000-0000C88D0000}"/>
    <cellStyle name="Normal 17 4 2 3" xfId="37312" xr:uid="{00000000-0005-0000-0000-0000C98D0000}"/>
    <cellStyle name="Normal 17 4 2_REKAP IBT" xfId="37314" xr:uid="{00000000-0005-0000-0000-0000CA8D0000}"/>
    <cellStyle name="Normal 17 4 3" xfId="37316" xr:uid="{00000000-0005-0000-0000-0000CB8D0000}"/>
    <cellStyle name="Normal 17 4 3 2" xfId="37318" xr:uid="{00000000-0005-0000-0000-0000CC8D0000}"/>
    <cellStyle name="Normal 17 4 3 2 2" xfId="37320" xr:uid="{00000000-0005-0000-0000-0000CD8D0000}"/>
    <cellStyle name="Normal 17 4 3 3" xfId="37322" xr:uid="{00000000-0005-0000-0000-0000CE8D0000}"/>
    <cellStyle name="Normal 17 4 3_REKAP IBT" xfId="37324" xr:uid="{00000000-0005-0000-0000-0000CF8D0000}"/>
    <cellStyle name="Normal 17 4 4" xfId="37326" xr:uid="{00000000-0005-0000-0000-0000D08D0000}"/>
    <cellStyle name="Normal 17 4 4 2" xfId="37328" xr:uid="{00000000-0005-0000-0000-0000D18D0000}"/>
    <cellStyle name="Normal 17 4 5" xfId="37330" xr:uid="{00000000-0005-0000-0000-0000D28D0000}"/>
    <cellStyle name="Normal 17 4_REKAP IBT" xfId="37332" xr:uid="{00000000-0005-0000-0000-0000D38D0000}"/>
    <cellStyle name="Normal 17 5" xfId="37334" xr:uid="{00000000-0005-0000-0000-0000D48D0000}"/>
    <cellStyle name="Normal 17 5 2" xfId="37336" xr:uid="{00000000-0005-0000-0000-0000D58D0000}"/>
    <cellStyle name="Normal 17 5 2 2" xfId="37338" xr:uid="{00000000-0005-0000-0000-0000D68D0000}"/>
    <cellStyle name="Normal 17 5 2 2 2" xfId="37340" xr:uid="{00000000-0005-0000-0000-0000D78D0000}"/>
    <cellStyle name="Normal 17 5 2 3" xfId="37342" xr:uid="{00000000-0005-0000-0000-0000D88D0000}"/>
    <cellStyle name="Normal 17 5 2_REKAP IBT" xfId="37344" xr:uid="{00000000-0005-0000-0000-0000D98D0000}"/>
    <cellStyle name="Normal 17 5 3" xfId="37346" xr:uid="{00000000-0005-0000-0000-0000DA8D0000}"/>
    <cellStyle name="Normal 17 5 3 2" xfId="37348" xr:uid="{00000000-0005-0000-0000-0000DB8D0000}"/>
    <cellStyle name="Normal 17 5 3 2 2" xfId="37350" xr:uid="{00000000-0005-0000-0000-0000DC8D0000}"/>
    <cellStyle name="Normal 17 5 3 3" xfId="37352" xr:uid="{00000000-0005-0000-0000-0000DD8D0000}"/>
    <cellStyle name="Normal 17 5 3_REKAP IBT" xfId="37354" xr:uid="{00000000-0005-0000-0000-0000DE8D0000}"/>
    <cellStyle name="Normal 17 5 4" xfId="37356" xr:uid="{00000000-0005-0000-0000-0000DF8D0000}"/>
    <cellStyle name="Normal 17 5 4 2" xfId="37358" xr:uid="{00000000-0005-0000-0000-0000E08D0000}"/>
    <cellStyle name="Normal 17 5 5" xfId="37360" xr:uid="{00000000-0005-0000-0000-0000E18D0000}"/>
    <cellStyle name="Normal 17 5_REKAP IBT" xfId="37362" xr:uid="{00000000-0005-0000-0000-0000E28D0000}"/>
    <cellStyle name="Normal 17 6" xfId="37364" xr:uid="{00000000-0005-0000-0000-0000E38D0000}"/>
    <cellStyle name="Normal 17 6 2" xfId="37366" xr:uid="{00000000-0005-0000-0000-0000E48D0000}"/>
    <cellStyle name="Normal 17 6 2 2" xfId="37368" xr:uid="{00000000-0005-0000-0000-0000E58D0000}"/>
    <cellStyle name="Normal 17 6 3" xfId="37370" xr:uid="{00000000-0005-0000-0000-0000E68D0000}"/>
    <cellStyle name="Normal 17 6_REKAP IBT" xfId="37372" xr:uid="{00000000-0005-0000-0000-0000E78D0000}"/>
    <cellStyle name="Normal 17 7" xfId="37374" xr:uid="{00000000-0005-0000-0000-0000E88D0000}"/>
    <cellStyle name="Normal 17 7 2" xfId="37376" xr:uid="{00000000-0005-0000-0000-0000E98D0000}"/>
    <cellStyle name="Normal 17 7 2 2" xfId="37378" xr:uid="{00000000-0005-0000-0000-0000EA8D0000}"/>
    <cellStyle name="Normal 17 7 3" xfId="37380" xr:uid="{00000000-0005-0000-0000-0000EB8D0000}"/>
    <cellStyle name="Normal 17 7_REKAP IBT" xfId="37382" xr:uid="{00000000-0005-0000-0000-0000EC8D0000}"/>
    <cellStyle name="Normal 17 8" xfId="37384" xr:uid="{00000000-0005-0000-0000-0000ED8D0000}"/>
    <cellStyle name="Normal 17 9" xfId="37385" xr:uid="{00000000-0005-0000-0000-0000EE8D0000}"/>
    <cellStyle name="Normal 17_REKAP IBT" xfId="37387" xr:uid="{00000000-0005-0000-0000-0000EF8D0000}"/>
    <cellStyle name="Normal 170" xfId="37130" xr:uid="{00000000-0005-0000-0000-0000F08D0000}"/>
    <cellStyle name="Normal 170 2" xfId="37134" xr:uid="{00000000-0005-0000-0000-0000F18D0000}"/>
    <cellStyle name="Normal 171" xfId="37138" xr:uid="{00000000-0005-0000-0000-0000F28D0000}"/>
    <cellStyle name="Normal 171 2" xfId="37142" xr:uid="{00000000-0005-0000-0000-0000F38D0000}"/>
    <cellStyle name="Normal 172" xfId="37146" xr:uid="{00000000-0005-0000-0000-0000F48D0000}"/>
    <cellStyle name="Normal 172 2" xfId="37150" xr:uid="{00000000-0005-0000-0000-0000F58D0000}"/>
    <cellStyle name="Normal 173" xfId="37154" xr:uid="{00000000-0005-0000-0000-0000F68D0000}"/>
    <cellStyle name="Normal 173 2" xfId="37158" xr:uid="{00000000-0005-0000-0000-0000F78D0000}"/>
    <cellStyle name="Normal 174" xfId="37162" xr:uid="{00000000-0005-0000-0000-0000F88D0000}"/>
    <cellStyle name="Normal 174 2" xfId="37166" xr:uid="{00000000-0005-0000-0000-0000F98D0000}"/>
    <cellStyle name="Normal 175" xfId="37391" xr:uid="{00000000-0005-0000-0000-0000FA8D0000}"/>
    <cellStyle name="Normal 175 2" xfId="37395" xr:uid="{00000000-0005-0000-0000-0000FB8D0000}"/>
    <cellStyle name="Normal 176" xfId="37399" xr:uid="{00000000-0005-0000-0000-0000FC8D0000}"/>
    <cellStyle name="Normal 176 2" xfId="37403" xr:uid="{00000000-0005-0000-0000-0000FD8D0000}"/>
    <cellStyle name="Normal 177" xfId="37407" xr:uid="{00000000-0005-0000-0000-0000FE8D0000}"/>
    <cellStyle name="Normal 177 2" xfId="37411" xr:uid="{00000000-0005-0000-0000-0000FF8D0000}"/>
    <cellStyle name="Normal 178" xfId="37415" xr:uid="{00000000-0005-0000-0000-0000008E0000}"/>
    <cellStyle name="Normal 178 2" xfId="37419" xr:uid="{00000000-0005-0000-0000-0000018E0000}"/>
    <cellStyle name="Normal 179" xfId="37423" xr:uid="{00000000-0005-0000-0000-0000028E0000}"/>
    <cellStyle name="Normal 179 2" xfId="37427" xr:uid="{00000000-0005-0000-0000-0000038E0000}"/>
    <cellStyle name="Normal 18" xfId="37429" xr:uid="{00000000-0005-0000-0000-0000048E0000}"/>
    <cellStyle name="Normal 18 2" xfId="37431" xr:uid="{00000000-0005-0000-0000-0000058E0000}"/>
    <cellStyle name="Normal 18 2 10" xfId="37433" xr:uid="{00000000-0005-0000-0000-0000068E0000}"/>
    <cellStyle name="Normal 18 2 11" xfId="50385" xr:uid="{00000000-0005-0000-0000-0000078E0000}"/>
    <cellStyle name="Normal 18 2 2" xfId="37435" xr:uid="{00000000-0005-0000-0000-0000088E0000}"/>
    <cellStyle name="Normal 18 2 2 2" xfId="37437" xr:uid="{00000000-0005-0000-0000-0000098E0000}"/>
    <cellStyle name="Normal 18 2 2 3" xfId="37440" xr:uid="{00000000-0005-0000-0000-00000A8E0000}"/>
    <cellStyle name="Normal 18 2 2_REKAP IBT" xfId="37442" xr:uid="{00000000-0005-0000-0000-00000B8E0000}"/>
    <cellStyle name="Normal 18 2 3" xfId="37444" xr:uid="{00000000-0005-0000-0000-00000C8E0000}"/>
    <cellStyle name="Normal 18 2 3 2" xfId="37446" xr:uid="{00000000-0005-0000-0000-00000D8E0000}"/>
    <cellStyle name="Normal 18 2 4" xfId="37448" xr:uid="{00000000-0005-0000-0000-00000E8E0000}"/>
    <cellStyle name="Normal 18 2 4 2" xfId="37450" xr:uid="{00000000-0005-0000-0000-00000F8E0000}"/>
    <cellStyle name="Normal 18 2 5" xfId="37452" xr:uid="{00000000-0005-0000-0000-0000108E0000}"/>
    <cellStyle name="Normal 18 2 6" xfId="37454" xr:uid="{00000000-0005-0000-0000-0000118E0000}"/>
    <cellStyle name="Normal 18 2 7" xfId="18201" xr:uid="{00000000-0005-0000-0000-0000128E0000}"/>
    <cellStyle name="Normal 18 2 8" xfId="18210" xr:uid="{00000000-0005-0000-0000-0000138E0000}"/>
    <cellStyle name="Normal 18 2 9" xfId="18213" xr:uid="{00000000-0005-0000-0000-0000148E0000}"/>
    <cellStyle name="Normal 18 2_REKAP IBT" xfId="37456" xr:uid="{00000000-0005-0000-0000-0000158E0000}"/>
    <cellStyle name="Normal 18 3" xfId="37458" xr:uid="{00000000-0005-0000-0000-0000168E0000}"/>
    <cellStyle name="Normal 18 3 2" xfId="37460" xr:uid="{00000000-0005-0000-0000-0000178E0000}"/>
    <cellStyle name="Normal 18 4" xfId="37462" xr:uid="{00000000-0005-0000-0000-0000188E0000}"/>
    <cellStyle name="Normal 18 5" xfId="50043" xr:uid="{00000000-0005-0000-0000-0000198E0000}"/>
    <cellStyle name="Normal 18_REKAP IBT" xfId="3085" xr:uid="{00000000-0005-0000-0000-00001A8E0000}"/>
    <cellStyle name="Normal 180" xfId="37390" xr:uid="{00000000-0005-0000-0000-00001B8E0000}"/>
    <cellStyle name="Normal 180 2" xfId="37394" xr:uid="{00000000-0005-0000-0000-00001C8E0000}"/>
    <cellStyle name="Normal 181" xfId="37398" xr:uid="{00000000-0005-0000-0000-00001D8E0000}"/>
    <cellStyle name="Normal 181 2" xfId="37402" xr:uid="{00000000-0005-0000-0000-00001E8E0000}"/>
    <cellStyle name="Normal 182" xfId="37406" xr:uid="{00000000-0005-0000-0000-00001F8E0000}"/>
    <cellStyle name="Normal 182 2" xfId="37410" xr:uid="{00000000-0005-0000-0000-0000208E0000}"/>
    <cellStyle name="Normal 183" xfId="37414" xr:uid="{00000000-0005-0000-0000-0000218E0000}"/>
    <cellStyle name="Normal 183 2" xfId="37418" xr:uid="{00000000-0005-0000-0000-0000228E0000}"/>
    <cellStyle name="Normal 184" xfId="37422" xr:uid="{00000000-0005-0000-0000-0000238E0000}"/>
    <cellStyle name="Normal 184 2" xfId="37426" xr:uid="{00000000-0005-0000-0000-0000248E0000}"/>
    <cellStyle name="Normal 185" xfId="37466" xr:uid="{00000000-0005-0000-0000-0000258E0000}"/>
    <cellStyle name="Normal 185 2" xfId="37470" xr:uid="{00000000-0005-0000-0000-0000268E0000}"/>
    <cellStyle name="Normal 186" xfId="37474" xr:uid="{00000000-0005-0000-0000-0000278E0000}"/>
    <cellStyle name="Normal 186 2" xfId="37478" xr:uid="{00000000-0005-0000-0000-0000288E0000}"/>
    <cellStyle name="Normal 187" xfId="37483" xr:uid="{00000000-0005-0000-0000-0000298E0000}"/>
    <cellStyle name="Normal 187 2" xfId="37488" xr:uid="{00000000-0005-0000-0000-00002A8E0000}"/>
    <cellStyle name="Normal 188" xfId="37493" xr:uid="{00000000-0005-0000-0000-00002B8E0000}"/>
    <cellStyle name="Normal 188 2" xfId="37498" xr:uid="{00000000-0005-0000-0000-00002C8E0000}"/>
    <cellStyle name="Normal 189" xfId="37503" xr:uid="{00000000-0005-0000-0000-00002D8E0000}"/>
    <cellStyle name="Normal 189 2" xfId="37508" xr:uid="{00000000-0005-0000-0000-00002E8E0000}"/>
    <cellStyle name="Normal 19" xfId="37510" xr:uid="{00000000-0005-0000-0000-00002F8E0000}"/>
    <cellStyle name="Normal 19 10" xfId="37512" xr:uid="{00000000-0005-0000-0000-0000308E0000}"/>
    <cellStyle name="Normal 19 11" xfId="50044" xr:uid="{00000000-0005-0000-0000-0000318E0000}"/>
    <cellStyle name="Normal 19 2" xfId="37514" xr:uid="{00000000-0005-0000-0000-0000328E0000}"/>
    <cellStyle name="Normal 19 2 10" xfId="37515" xr:uid="{00000000-0005-0000-0000-0000338E0000}"/>
    <cellStyle name="Normal 19 2 11" xfId="50386" xr:uid="{00000000-0005-0000-0000-0000348E0000}"/>
    <cellStyle name="Normal 19 2 2" xfId="37517" xr:uid="{00000000-0005-0000-0000-0000358E0000}"/>
    <cellStyle name="Normal 19 2 2 2" xfId="37519" xr:uid="{00000000-0005-0000-0000-0000368E0000}"/>
    <cellStyle name="Normal 19 2 2 3" xfId="37520" xr:uid="{00000000-0005-0000-0000-0000378E0000}"/>
    <cellStyle name="Normal 19 2 2_REKAP IBT" xfId="37521" xr:uid="{00000000-0005-0000-0000-0000388E0000}"/>
    <cellStyle name="Normal 19 2 3" xfId="37523" xr:uid="{00000000-0005-0000-0000-0000398E0000}"/>
    <cellStyle name="Normal 19 2 3 2" xfId="37525" xr:uid="{00000000-0005-0000-0000-00003A8E0000}"/>
    <cellStyle name="Normal 19 2 4" xfId="37527" xr:uid="{00000000-0005-0000-0000-00003B8E0000}"/>
    <cellStyle name="Normal 19 2 4 2" xfId="37528" xr:uid="{00000000-0005-0000-0000-00003C8E0000}"/>
    <cellStyle name="Normal 19 2 5" xfId="37530" xr:uid="{00000000-0005-0000-0000-00003D8E0000}"/>
    <cellStyle name="Normal 19 2 6" xfId="37531" xr:uid="{00000000-0005-0000-0000-00003E8E0000}"/>
    <cellStyle name="Normal 19 2 7" xfId="18508" xr:uid="{00000000-0005-0000-0000-00003F8E0000}"/>
    <cellStyle name="Normal 19 2 8" xfId="18517" xr:uid="{00000000-0005-0000-0000-0000408E0000}"/>
    <cellStyle name="Normal 19 2 9" xfId="12197" xr:uid="{00000000-0005-0000-0000-0000418E0000}"/>
    <cellStyle name="Normal 19 2_REKAP IBT" xfId="37534" xr:uid="{00000000-0005-0000-0000-0000428E0000}"/>
    <cellStyle name="Normal 19 3" xfId="37537" xr:uid="{00000000-0005-0000-0000-0000438E0000}"/>
    <cellStyle name="Normal 19 3 2" xfId="37540" xr:uid="{00000000-0005-0000-0000-0000448E0000}"/>
    <cellStyle name="Normal 19 3 3" xfId="37542" xr:uid="{00000000-0005-0000-0000-0000458E0000}"/>
    <cellStyle name="Normal 19 4" xfId="37545" xr:uid="{00000000-0005-0000-0000-0000468E0000}"/>
    <cellStyle name="Normal 19 4 2" xfId="37547" xr:uid="{00000000-0005-0000-0000-0000478E0000}"/>
    <cellStyle name="Normal 19 4 2 2" xfId="37549" xr:uid="{00000000-0005-0000-0000-0000488E0000}"/>
    <cellStyle name="Normal 19 4 3" xfId="37551" xr:uid="{00000000-0005-0000-0000-0000498E0000}"/>
    <cellStyle name="Normal 19 4_REKAP IBT" xfId="37553" xr:uid="{00000000-0005-0000-0000-00004A8E0000}"/>
    <cellStyle name="Normal 19 5" xfId="37556" xr:uid="{00000000-0005-0000-0000-00004B8E0000}"/>
    <cellStyle name="Normal 19 6" xfId="37558" xr:uid="{00000000-0005-0000-0000-00004C8E0000}"/>
    <cellStyle name="Normal 19 7" xfId="37560" xr:uid="{00000000-0005-0000-0000-00004D8E0000}"/>
    <cellStyle name="Normal 19 8" xfId="37562" xr:uid="{00000000-0005-0000-0000-00004E8E0000}"/>
    <cellStyle name="Normal 19 9" xfId="37564" xr:uid="{00000000-0005-0000-0000-00004F8E0000}"/>
    <cellStyle name="Normal 19_REKAP IBT" xfId="37566" xr:uid="{00000000-0005-0000-0000-0000508E0000}"/>
    <cellStyle name="Normal 190" xfId="37465" xr:uid="{00000000-0005-0000-0000-0000518E0000}"/>
    <cellStyle name="Normal 190 2" xfId="37469" xr:uid="{00000000-0005-0000-0000-0000528E0000}"/>
    <cellStyle name="Normal 191" xfId="37473" xr:uid="{00000000-0005-0000-0000-0000538E0000}"/>
    <cellStyle name="Normal 191 2" xfId="37477" xr:uid="{00000000-0005-0000-0000-0000548E0000}"/>
    <cellStyle name="Normal 192" xfId="37482" xr:uid="{00000000-0005-0000-0000-0000558E0000}"/>
    <cellStyle name="Normal 192 2" xfId="37487" xr:uid="{00000000-0005-0000-0000-0000568E0000}"/>
    <cellStyle name="Normal 193" xfId="37492" xr:uid="{00000000-0005-0000-0000-0000578E0000}"/>
    <cellStyle name="Normal 193 2" xfId="37497" xr:uid="{00000000-0005-0000-0000-0000588E0000}"/>
    <cellStyle name="Normal 194" xfId="37502" xr:uid="{00000000-0005-0000-0000-0000598E0000}"/>
    <cellStyle name="Normal 194 2" xfId="37507" xr:uid="{00000000-0005-0000-0000-00005A8E0000}"/>
    <cellStyle name="Normal 195" xfId="37571" xr:uid="{00000000-0005-0000-0000-00005B8E0000}"/>
    <cellStyle name="Normal 195 2" xfId="37574" xr:uid="{00000000-0005-0000-0000-00005C8E0000}"/>
    <cellStyle name="Normal 196" xfId="37579" xr:uid="{00000000-0005-0000-0000-00005D8E0000}"/>
    <cellStyle name="Normal 196 2" xfId="37582" xr:uid="{00000000-0005-0000-0000-00005E8E0000}"/>
    <cellStyle name="Normal 197" xfId="37587" xr:uid="{00000000-0005-0000-0000-00005F8E0000}"/>
    <cellStyle name="Normal 197 2" xfId="37590" xr:uid="{00000000-0005-0000-0000-0000608E0000}"/>
    <cellStyle name="Normal 198" xfId="37595" xr:uid="{00000000-0005-0000-0000-0000618E0000}"/>
    <cellStyle name="Normal 198 2" xfId="37598" xr:uid="{00000000-0005-0000-0000-0000628E0000}"/>
    <cellStyle name="Normal 199" xfId="37603" xr:uid="{00000000-0005-0000-0000-0000638E0000}"/>
    <cellStyle name="Normal 199 2" xfId="37606" xr:uid="{00000000-0005-0000-0000-0000648E0000}"/>
    <cellStyle name="Normal 2" xfId="37607" xr:uid="{00000000-0005-0000-0000-0000658E0000}"/>
    <cellStyle name="Normal 2 10" xfId="37608" xr:uid="{00000000-0005-0000-0000-0000668E0000}"/>
    <cellStyle name="Normal 2 10 2" xfId="37609" xr:uid="{00000000-0005-0000-0000-0000678E0000}"/>
    <cellStyle name="Normal 2 10 2 2" xfId="37610" xr:uid="{00000000-0005-0000-0000-0000688E0000}"/>
    <cellStyle name="Normal 2 10 2 2 2" xfId="37611" xr:uid="{00000000-0005-0000-0000-0000698E0000}"/>
    <cellStyle name="Normal 2 10 2_REKAP IBT" xfId="37612" xr:uid="{00000000-0005-0000-0000-00006A8E0000}"/>
    <cellStyle name="Normal 2 10 3" xfId="37613" xr:uid="{00000000-0005-0000-0000-00006B8E0000}"/>
    <cellStyle name="Normal 2 10_REKAP IBT" xfId="37614" xr:uid="{00000000-0005-0000-0000-00006C8E0000}"/>
    <cellStyle name="Normal 2 11" xfId="37615" xr:uid="{00000000-0005-0000-0000-00006D8E0000}"/>
    <cellStyle name="Normal 2 11 2" xfId="37616" xr:uid="{00000000-0005-0000-0000-00006E8E0000}"/>
    <cellStyle name="Normal 2 11 3" xfId="37617" xr:uid="{00000000-0005-0000-0000-00006F8E0000}"/>
    <cellStyle name="Normal 2 11 3 2" xfId="37618" xr:uid="{00000000-0005-0000-0000-0000708E0000}"/>
    <cellStyle name="Normal 2 11 4" xfId="37619" xr:uid="{00000000-0005-0000-0000-0000718E0000}"/>
    <cellStyle name="Normal 2 11 5" xfId="37620" xr:uid="{00000000-0005-0000-0000-0000728E0000}"/>
    <cellStyle name="Normal 2 11_REKAP IBT" xfId="37621" xr:uid="{00000000-0005-0000-0000-0000738E0000}"/>
    <cellStyle name="Normal 2 12" xfId="37622" xr:uid="{00000000-0005-0000-0000-0000748E0000}"/>
    <cellStyle name="Normal 2 12 2" xfId="37623" xr:uid="{00000000-0005-0000-0000-0000758E0000}"/>
    <cellStyle name="Normal 2 12 3" xfId="37624" xr:uid="{00000000-0005-0000-0000-0000768E0000}"/>
    <cellStyle name="Normal 2 12 3 2" xfId="37625" xr:uid="{00000000-0005-0000-0000-0000778E0000}"/>
    <cellStyle name="Normal 2 12 4" xfId="37626" xr:uid="{00000000-0005-0000-0000-0000788E0000}"/>
    <cellStyle name="Normal 2 12_REKAP IBT" xfId="37627" xr:uid="{00000000-0005-0000-0000-0000798E0000}"/>
    <cellStyle name="Normal 2 13" xfId="37628" xr:uid="{00000000-0005-0000-0000-00007A8E0000}"/>
    <cellStyle name="Normal 2 13 2" xfId="37629" xr:uid="{00000000-0005-0000-0000-00007B8E0000}"/>
    <cellStyle name="Normal 2 13 3" xfId="37630" xr:uid="{00000000-0005-0000-0000-00007C8E0000}"/>
    <cellStyle name="Normal 2 13 3 2" xfId="37631" xr:uid="{00000000-0005-0000-0000-00007D8E0000}"/>
    <cellStyle name="Normal 2 13 4" xfId="37632" xr:uid="{00000000-0005-0000-0000-00007E8E0000}"/>
    <cellStyle name="Normal 2 13_REKAP IBT" xfId="37633" xr:uid="{00000000-0005-0000-0000-00007F8E0000}"/>
    <cellStyle name="Normal 2 14" xfId="37634" xr:uid="{00000000-0005-0000-0000-0000808E0000}"/>
    <cellStyle name="Normal 2 15" xfId="37636" xr:uid="{00000000-0005-0000-0000-0000818E0000}"/>
    <cellStyle name="Normal 2 16" xfId="37638" xr:uid="{00000000-0005-0000-0000-0000828E0000}"/>
    <cellStyle name="Normal 2 17" xfId="37640" xr:uid="{00000000-0005-0000-0000-0000838E0000}"/>
    <cellStyle name="Normal 2 18" xfId="37642" xr:uid="{00000000-0005-0000-0000-0000848E0000}"/>
    <cellStyle name="Normal 2 19" xfId="37644" xr:uid="{00000000-0005-0000-0000-0000858E0000}"/>
    <cellStyle name="Normal 2 2" xfId="37645" xr:uid="{00000000-0005-0000-0000-0000868E0000}"/>
    <cellStyle name="Normal 2 2 10" xfId="37646" xr:uid="{00000000-0005-0000-0000-0000878E0000}"/>
    <cellStyle name="Normal 2 2 10 2" xfId="37647" xr:uid="{00000000-0005-0000-0000-0000888E0000}"/>
    <cellStyle name="Normal 2 2 11" xfId="37648" xr:uid="{00000000-0005-0000-0000-0000898E0000}"/>
    <cellStyle name="Normal 2 2 11 2" xfId="37649" xr:uid="{00000000-0005-0000-0000-00008A8E0000}"/>
    <cellStyle name="Normal 2 2 12" xfId="37650" xr:uid="{00000000-0005-0000-0000-00008B8E0000}"/>
    <cellStyle name="Normal 2 2 12 2" xfId="37651" xr:uid="{00000000-0005-0000-0000-00008C8E0000}"/>
    <cellStyle name="Normal 2 2 13" xfId="37653" xr:uid="{00000000-0005-0000-0000-00008D8E0000}"/>
    <cellStyle name="Normal 2 2 13 2" xfId="37654" xr:uid="{00000000-0005-0000-0000-00008E8E0000}"/>
    <cellStyle name="Normal 2 2 14" xfId="37655" xr:uid="{00000000-0005-0000-0000-00008F8E0000}"/>
    <cellStyle name="Normal 2 2 14 2" xfId="37656" xr:uid="{00000000-0005-0000-0000-0000908E0000}"/>
    <cellStyle name="Normal 2 2 15" xfId="37658" xr:uid="{00000000-0005-0000-0000-0000918E0000}"/>
    <cellStyle name="Normal 2 2 15 2" xfId="37660" xr:uid="{00000000-0005-0000-0000-0000928E0000}"/>
    <cellStyle name="Normal 2 2 16" xfId="37662" xr:uid="{00000000-0005-0000-0000-0000938E0000}"/>
    <cellStyle name="Normal 2 2 16 2" xfId="37664" xr:uid="{00000000-0005-0000-0000-0000948E0000}"/>
    <cellStyle name="Normal 2 2 17" xfId="37666" xr:uid="{00000000-0005-0000-0000-0000958E0000}"/>
    <cellStyle name="Normal 2 2 17 2" xfId="37668" xr:uid="{00000000-0005-0000-0000-0000968E0000}"/>
    <cellStyle name="Normal 2 2 18" xfId="37670" xr:uid="{00000000-0005-0000-0000-0000978E0000}"/>
    <cellStyle name="Normal 2 2 18 2" xfId="37672" xr:uid="{00000000-0005-0000-0000-0000988E0000}"/>
    <cellStyle name="Normal 2 2 19" xfId="37674" xr:uid="{00000000-0005-0000-0000-0000998E0000}"/>
    <cellStyle name="Normal 2 2 19 2" xfId="37676" xr:uid="{00000000-0005-0000-0000-00009A8E0000}"/>
    <cellStyle name="Normal 2 2 2" xfId="37677" xr:uid="{00000000-0005-0000-0000-00009B8E0000}"/>
    <cellStyle name="Normal 2 2 2 2" xfId="37678" xr:uid="{00000000-0005-0000-0000-00009C8E0000}"/>
    <cellStyle name="Normal 2 2 2 2 2" xfId="37679" xr:uid="{00000000-0005-0000-0000-00009D8E0000}"/>
    <cellStyle name="Normal 2 2 2 2 2 2" xfId="50669" xr:uid="{00000000-0005-0000-0000-00009E8E0000}"/>
    <cellStyle name="Normal 2 2 2 2 2 2 2" xfId="51083" xr:uid="{00000000-0005-0000-0000-00009F8E0000}"/>
    <cellStyle name="Normal 2 2 2 2 2 3" xfId="50884" xr:uid="{00000000-0005-0000-0000-0000A08E0000}"/>
    <cellStyle name="Normal 2 2 2 2 2 4" xfId="50290" xr:uid="{00000000-0005-0000-0000-0000A18E0000}"/>
    <cellStyle name="Normal 2 2 2 2 3" xfId="50575" xr:uid="{00000000-0005-0000-0000-0000A28E0000}"/>
    <cellStyle name="Normal 2 2 2 2 3 2" xfId="50989" xr:uid="{00000000-0005-0000-0000-0000A38E0000}"/>
    <cellStyle name="Normal 2 2 2 2 4" xfId="50790" xr:uid="{00000000-0005-0000-0000-0000A48E0000}"/>
    <cellStyle name="Normal 2 2 2 2 5" xfId="50183" xr:uid="{00000000-0005-0000-0000-0000A58E0000}"/>
    <cellStyle name="Normal 2 2 2 3" xfId="50243" xr:uid="{00000000-0005-0000-0000-0000A68E0000}"/>
    <cellStyle name="Normal 2 2 2 3 2" xfId="50622" xr:uid="{00000000-0005-0000-0000-0000A78E0000}"/>
    <cellStyle name="Normal 2 2 2 3 2 2" xfId="51036" xr:uid="{00000000-0005-0000-0000-0000A88E0000}"/>
    <cellStyle name="Normal 2 2 2 3 3" xfId="50837" xr:uid="{00000000-0005-0000-0000-0000A98E0000}"/>
    <cellStyle name="Normal 2 2 2 4" xfId="50387" xr:uid="{00000000-0005-0000-0000-0000AA8E0000}"/>
    <cellStyle name="Normal 2 2 2 5" xfId="50528" xr:uid="{00000000-0005-0000-0000-0000AB8E0000}"/>
    <cellStyle name="Normal 2 2 2 5 2" xfId="50942" xr:uid="{00000000-0005-0000-0000-0000AC8E0000}"/>
    <cellStyle name="Normal 2 2 2 6" xfId="51115" xr:uid="{00000000-0005-0000-0000-0000AD8E0000}"/>
    <cellStyle name="Normal 2 2 2 7" xfId="50742" xr:uid="{00000000-0005-0000-0000-0000AE8E0000}"/>
    <cellStyle name="Normal 2 2 2 8" xfId="50051" xr:uid="{00000000-0005-0000-0000-0000AF8E0000}"/>
    <cellStyle name="Normal 2 2 2_REKAP IBT" xfId="37680" xr:uid="{00000000-0005-0000-0000-0000B08E0000}"/>
    <cellStyle name="Normal 2 2 20" xfId="37657" xr:uid="{00000000-0005-0000-0000-0000B18E0000}"/>
    <cellStyle name="Normal 2 2 20 2" xfId="37659" xr:uid="{00000000-0005-0000-0000-0000B28E0000}"/>
    <cellStyle name="Normal 2 2 21" xfId="37661" xr:uid="{00000000-0005-0000-0000-0000B38E0000}"/>
    <cellStyle name="Normal 2 2 21 2" xfId="37663" xr:uid="{00000000-0005-0000-0000-0000B48E0000}"/>
    <cellStyle name="Normal 2 2 22" xfId="37665" xr:uid="{00000000-0005-0000-0000-0000B58E0000}"/>
    <cellStyle name="Normal 2 2 22 2" xfId="37667" xr:uid="{00000000-0005-0000-0000-0000B68E0000}"/>
    <cellStyle name="Normal 2 2 23" xfId="37669" xr:uid="{00000000-0005-0000-0000-0000B78E0000}"/>
    <cellStyle name="Normal 2 2 23 2" xfId="37671" xr:uid="{00000000-0005-0000-0000-0000B88E0000}"/>
    <cellStyle name="Normal 2 2 24" xfId="37673" xr:uid="{00000000-0005-0000-0000-0000B98E0000}"/>
    <cellStyle name="Normal 2 2 24 2" xfId="37675" xr:uid="{00000000-0005-0000-0000-0000BA8E0000}"/>
    <cellStyle name="Normal 2 2 25" xfId="37682" xr:uid="{00000000-0005-0000-0000-0000BB8E0000}"/>
    <cellStyle name="Normal 2 2 25 2" xfId="37684" xr:uid="{00000000-0005-0000-0000-0000BC8E0000}"/>
    <cellStyle name="Normal 2 2 26" xfId="37686" xr:uid="{00000000-0005-0000-0000-0000BD8E0000}"/>
    <cellStyle name="Normal 2 2 26 2" xfId="37688" xr:uid="{00000000-0005-0000-0000-0000BE8E0000}"/>
    <cellStyle name="Normal 2 2 27" xfId="37690" xr:uid="{00000000-0005-0000-0000-0000BF8E0000}"/>
    <cellStyle name="Normal 2 2 27 2" xfId="37692" xr:uid="{00000000-0005-0000-0000-0000C08E0000}"/>
    <cellStyle name="Normal 2 2 28" xfId="37694" xr:uid="{00000000-0005-0000-0000-0000C18E0000}"/>
    <cellStyle name="Normal 2 2 28 2" xfId="37696" xr:uid="{00000000-0005-0000-0000-0000C28E0000}"/>
    <cellStyle name="Normal 2 2 29" xfId="37698" xr:uid="{00000000-0005-0000-0000-0000C38E0000}"/>
    <cellStyle name="Normal 2 2 29 2" xfId="37700" xr:uid="{00000000-0005-0000-0000-0000C48E0000}"/>
    <cellStyle name="Normal 2 2 3" xfId="37701" xr:uid="{00000000-0005-0000-0000-0000C58E0000}"/>
    <cellStyle name="Normal 2 2 3 10" xfId="37702" xr:uid="{00000000-0005-0000-0000-0000C68E0000}"/>
    <cellStyle name="Normal 2 2 3 11" xfId="37703" xr:uid="{00000000-0005-0000-0000-0000C78E0000}"/>
    <cellStyle name="Normal 2 2 3 2" xfId="37704" xr:uid="{00000000-0005-0000-0000-0000C88E0000}"/>
    <cellStyle name="Normal 2 2 3 2 10" xfId="37705" xr:uid="{00000000-0005-0000-0000-0000C98E0000}"/>
    <cellStyle name="Normal 2 2 3 2 2" xfId="37706" xr:uid="{00000000-0005-0000-0000-0000CA8E0000}"/>
    <cellStyle name="Normal 2 2 3 2 2 2" xfId="37707" xr:uid="{00000000-0005-0000-0000-0000CB8E0000}"/>
    <cellStyle name="Normal 2 2 3 2 2 2 2" xfId="37708" xr:uid="{00000000-0005-0000-0000-0000CC8E0000}"/>
    <cellStyle name="Normal 2 2 3 2 2 2 2 2" xfId="37709" xr:uid="{00000000-0005-0000-0000-0000CD8E0000}"/>
    <cellStyle name="Normal 2 2 3 2 2 2 3" xfId="37710" xr:uid="{00000000-0005-0000-0000-0000CE8E0000}"/>
    <cellStyle name="Normal 2 2 3 2 2 2_REKAP IBT" xfId="37712" xr:uid="{00000000-0005-0000-0000-0000CF8E0000}"/>
    <cellStyle name="Normal 2 2 3 2 2 3" xfId="37713" xr:uid="{00000000-0005-0000-0000-0000D08E0000}"/>
    <cellStyle name="Normal 2 2 3 2 2 3 2" xfId="37714" xr:uid="{00000000-0005-0000-0000-0000D18E0000}"/>
    <cellStyle name="Normal 2 2 3 2 2 3 2 2" xfId="37715" xr:uid="{00000000-0005-0000-0000-0000D28E0000}"/>
    <cellStyle name="Normal 2 2 3 2 2 3 3" xfId="37716" xr:uid="{00000000-0005-0000-0000-0000D38E0000}"/>
    <cellStyle name="Normal 2 2 3 2 2 3_REKAP IBT" xfId="37717" xr:uid="{00000000-0005-0000-0000-0000D48E0000}"/>
    <cellStyle name="Normal 2 2 3 2 2 4" xfId="37718" xr:uid="{00000000-0005-0000-0000-0000D58E0000}"/>
    <cellStyle name="Normal 2 2 3 2 2 4 2" xfId="37719" xr:uid="{00000000-0005-0000-0000-0000D68E0000}"/>
    <cellStyle name="Normal 2 2 3 2 2 5" xfId="37720" xr:uid="{00000000-0005-0000-0000-0000D78E0000}"/>
    <cellStyle name="Normal 2 2 3 2 2_REKAP IBT" xfId="37721" xr:uid="{00000000-0005-0000-0000-0000D88E0000}"/>
    <cellStyle name="Normal 2 2 3 2 3" xfId="37722" xr:uid="{00000000-0005-0000-0000-0000D98E0000}"/>
    <cellStyle name="Normal 2 2 3 2 3 2" xfId="37723" xr:uid="{00000000-0005-0000-0000-0000DA8E0000}"/>
    <cellStyle name="Normal 2 2 3 2 3 2 2" xfId="37724" xr:uid="{00000000-0005-0000-0000-0000DB8E0000}"/>
    <cellStyle name="Normal 2 2 3 2 3 2 2 2" xfId="37725" xr:uid="{00000000-0005-0000-0000-0000DC8E0000}"/>
    <cellStyle name="Normal 2 2 3 2 3 2 3" xfId="37726" xr:uid="{00000000-0005-0000-0000-0000DD8E0000}"/>
    <cellStyle name="Normal 2 2 3 2 3 2_REKAP IBT" xfId="37727" xr:uid="{00000000-0005-0000-0000-0000DE8E0000}"/>
    <cellStyle name="Normal 2 2 3 2 3 3" xfId="37728" xr:uid="{00000000-0005-0000-0000-0000DF8E0000}"/>
    <cellStyle name="Normal 2 2 3 2 3 3 2" xfId="37729" xr:uid="{00000000-0005-0000-0000-0000E08E0000}"/>
    <cellStyle name="Normal 2 2 3 2 3 3 2 2" xfId="12365" xr:uid="{00000000-0005-0000-0000-0000E18E0000}"/>
    <cellStyle name="Normal 2 2 3 2 3 3 3" xfId="37730" xr:uid="{00000000-0005-0000-0000-0000E28E0000}"/>
    <cellStyle name="Normal 2 2 3 2 3 3_REKAP IBT" xfId="37731" xr:uid="{00000000-0005-0000-0000-0000E38E0000}"/>
    <cellStyle name="Normal 2 2 3 2 3 4" xfId="37732" xr:uid="{00000000-0005-0000-0000-0000E48E0000}"/>
    <cellStyle name="Normal 2 2 3 2 3 4 2" xfId="37733" xr:uid="{00000000-0005-0000-0000-0000E58E0000}"/>
    <cellStyle name="Normal 2 2 3 2 3 5" xfId="37734" xr:uid="{00000000-0005-0000-0000-0000E68E0000}"/>
    <cellStyle name="Normal 2 2 3 2 3_REKAP IBT" xfId="37735" xr:uid="{00000000-0005-0000-0000-0000E78E0000}"/>
    <cellStyle name="Normal 2 2 3 2 4" xfId="37736" xr:uid="{00000000-0005-0000-0000-0000E88E0000}"/>
    <cellStyle name="Normal 2 2 3 2 4 2" xfId="37737" xr:uid="{00000000-0005-0000-0000-0000E98E0000}"/>
    <cellStyle name="Normal 2 2 3 2 4 2 2" xfId="37738" xr:uid="{00000000-0005-0000-0000-0000EA8E0000}"/>
    <cellStyle name="Normal 2 2 3 2 4 2 2 2" xfId="37739" xr:uid="{00000000-0005-0000-0000-0000EB8E0000}"/>
    <cellStyle name="Normal 2 2 3 2 4 2 3" xfId="37740" xr:uid="{00000000-0005-0000-0000-0000EC8E0000}"/>
    <cellStyle name="Normal 2 2 3 2 4 2_REKAP IBT" xfId="37741" xr:uid="{00000000-0005-0000-0000-0000ED8E0000}"/>
    <cellStyle name="Normal 2 2 3 2 4 3" xfId="37742" xr:uid="{00000000-0005-0000-0000-0000EE8E0000}"/>
    <cellStyle name="Normal 2 2 3 2 4 3 2" xfId="37743" xr:uid="{00000000-0005-0000-0000-0000EF8E0000}"/>
    <cellStyle name="Normal 2 2 3 2 4 3 2 2" xfId="37744" xr:uid="{00000000-0005-0000-0000-0000F08E0000}"/>
    <cellStyle name="Normal 2 2 3 2 4 3 3" xfId="37745" xr:uid="{00000000-0005-0000-0000-0000F18E0000}"/>
    <cellStyle name="Normal 2 2 3 2 4 3_REKAP IBT" xfId="36248" xr:uid="{00000000-0005-0000-0000-0000F28E0000}"/>
    <cellStyle name="Normal 2 2 3 2 4 4" xfId="37746" xr:uid="{00000000-0005-0000-0000-0000F38E0000}"/>
    <cellStyle name="Normal 2 2 3 2 4 4 2" xfId="37747" xr:uid="{00000000-0005-0000-0000-0000F48E0000}"/>
    <cellStyle name="Normal 2 2 3 2 4 5" xfId="37748" xr:uid="{00000000-0005-0000-0000-0000F58E0000}"/>
    <cellStyle name="Normal 2 2 3 2 4_REKAP IBT" xfId="37749" xr:uid="{00000000-0005-0000-0000-0000F68E0000}"/>
    <cellStyle name="Normal 2 2 3 2 5" xfId="23534" xr:uid="{00000000-0005-0000-0000-0000F78E0000}"/>
    <cellStyle name="Normal 2 2 3 2 5 2" xfId="37750" xr:uid="{00000000-0005-0000-0000-0000F88E0000}"/>
    <cellStyle name="Normal 2 2 3 2 5 2 2" xfId="37751" xr:uid="{00000000-0005-0000-0000-0000F98E0000}"/>
    <cellStyle name="Normal 2 2 3 2 5 3" xfId="37752" xr:uid="{00000000-0005-0000-0000-0000FA8E0000}"/>
    <cellStyle name="Normal 2 2 3 2 5_REKAP IBT" xfId="37753" xr:uid="{00000000-0005-0000-0000-0000FB8E0000}"/>
    <cellStyle name="Normal 2 2 3 2 6" xfId="37754" xr:uid="{00000000-0005-0000-0000-0000FC8E0000}"/>
    <cellStyle name="Normal 2 2 3 2 6 2" xfId="24463" xr:uid="{00000000-0005-0000-0000-0000FD8E0000}"/>
    <cellStyle name="Normal 2 2 3 2 6 2 2" xfId="37755" xr:uid="{00000000-0005-0000-0000-0000FE8E0000}"/>
    <cellStyle name="Normal 2 2 3 2 6 3" xfId="29652" xr:uid="{00000000-0005-0000-0000-0000FF8E0000}"/>
    <cellStyle name="Normal 2 2 3 2 6_REKAP IBT" xfId="37756" xr:uid="{00000000-0005-0000-0000-0000008F0000}"/>
    <cellStyle name="Normal 2 2 3 2 7" xfId="37757" xr:uid="{00000000-0005-0000-0000-0000018F0000}"/>
    <cellStyle name="Normal 2 2 3 2 7 2" xfId="29684" xr:uid="{00000000-0005-0000-0000-0000028F0000}"/>
    <cellStyle name="Normal 2 2 3 2 8" xfId="37758" xr:uid="{00000000-0005-0000-0000-0000038F0000}"/>
    <cellStyle name="Normal 2 2 3 2 9" xfId="37759" xr:uid="{00000000-0005-0000-0000-0000048F0000}"/>
    <cellStyle name="Normal 2 2 3 2_REKAP IBT" xfId="37760" xr:uid="{00000000-0005-0000-0000-0000058F0000}"/>
    <cellStyle name="Normal 2 2 3 3" xfId="5036" xr:uid="{00000000-0005-0000-0000-0000068F0000}"/>
    <cellStyle name="Normal 2 2 3 3 2" xfId="37761" xr:uid="{00000000-0005-0000-0000-0000078F0000}"/>
    <cellStyle name="Normal 2 2 3 3 2 2" xfId="37762" xr:uid="{00000000-0005-0000-0000-0000088F0000}"/>
    <cellStyle name="Normal 2 2 3 3 2 2 2" xfId="37763" xr:uid="{00000000-0005-0000-0000-0000098F0000}"/>
    <cellStyle name="Normal 2 2 3 3 2 3" xfId="37764" xr:uid="{00000000-0005-0000-0000-00000A8F0000}"/>
    <cellStyle name="Normal 2 2 3 3 2_REKAP IBT" xfId="2551" xr:uid="{00000000-0005-0000-0000-00000B8F0000}"/>
    <cellStyle name="Normal 2 2 3 3 3" xfId="37765" xr:uid="{00000000-0005-0000-0000-00000C8F0000}"/>
    <cellStyle name="Normal 2 2 3 3 3 2" xfId="37766" xr:uid="{00000000-0005-0000-0000-00000D8F0000}"/>
    <cellStyle name="Normal 2 2 3 3 3 2 2" xfId="37767" xr:uid="{00000000-0005-0000-0000-00000E8F0000}"/>
    <cellStyle name="Normal 2 2 3 3 3 3" xfId="37768" xr:uid="{00000000-0005-0000-0000-00000F8F0000}"/>
    <cellStyle name="Normal 2 2 3 3 3_REKAP IBT" xfId="37769" xr:uid="{00000000-0005-0000-0000-0000108F0000}"/>
    <cellStyle name="Normal 2 2 3 3_REKAP IBT" xfId="37770" xr:uid="{00000000-0005-0000-0000-0000118F0000}"/>
    <cellStyle name="Normal 2 2 3 4" xfId="37771" xr:uid="{00000000-0005-0000-0000-0000128F0000}"/>
    <cellStyle name="Normal 2 2 3 4 2" xfId="37772" xr:uid="{00000000-0005-0000-0000-0000138F0000}"/>
    <cellStyle name="Normal 2 2 3 4 2 2" xfId="37773" xr:uid="{00000000-0005-0000-0000-0000148F0000}"/>
    <cellStyle name="Normal 2 2 3 4 2 2 2" xfId="37774" xr:uid="{00000000-0005-0000-0000-0000158F0000}"/>
    <cellStyle name="Normal 2 2 3 4 2 3" xfId="37775" xr:uid="{00000000-0005-0000-0000-0000168F0000}"/>
    <cellStyle name="Normal 2 2 3 4 2_REKAP IBT" xfId="37776" xr:uid="{00000000-0005-0000-0000-0000178F0000}"/>
    <cellStyle name="Normal 2 2 3 4 3" xfId="37777" xr:uid="{00000000-0005-0000-0000-0000188F0000}"/>
    <cellStyle name="Normal 2 2 3 4 3 2" xfId="37778" xr:uid="{00000000-0005-0000-0000-0000198F0000}"/>
    <cellStyle name="Normal 2 2 3 4 3 2 2" xfId="37779" xr:uid="{00000000-0005-0000-0000-00001A8F0000}"/>
    <cellStyle name="Normal 2 2 3 4 3 3" xfId="37780" xr:uid="{00000000-0005-0000-0000-00001B8F0000}"/>
    <cellStyle name="Normal 2 2 3 4 3_REKAP IBT" xfId="37781" xr:uid="{00000000-0005-0000-0000-00001C8F0000}"/>
    <cellStyle name="Normal 2 2 3 4 4" xfId="37782" xr:uid="{00000000-0005-0000-0000-00001D8F0000}"/>
    <cellStyle name="Normal 2 2 3 4 4 2" xfId="37783" xr:uid="{00000000-0005-0000-0000-00001E8F0000}"/>
    <cellStyle name="Normal 2 2 3 4 5" xfId="37784" xr:uid="{00000000-0005-0000-0000-00001F8F0000}"/>
    <cellStyle name="Normal 2 2 3 4_REKAP IBT" xfId="37785" xr:uid="{00000000-0005-0000-0000-0000208F0000}"/>
    <cellStyle name="Normal 2 2 3 5" xfId="37786" xr:uid="{00000000-0005-0000-0000-0000218F0000}"/>
    <cellStyle name="Normal 2 2 3 5 2" xfId="37787" xr:uid="{00000000-0005-0000-0000-0000228F0000}"/>
    <cellStyle name="Normal 2 2 3 5 2 2" xfId="37788" xr:uid="{00000000-0005-0000-0000-0000238F0000}"/>
    <cellStyle name="Normal 2 2 3 5 2 2 2" xfId="37789" xr:uid="{00000000-0005-0000-0000-0000248F0000}"/>
    <cellStyle name="Normal 2 2 3 5 2 3" xfId="37790" xr:uid="{00000000-0005-0000-0000-0000258F0000}"/>
    <cellStyle name="Normal 2 2 3 5 2_REKAP IBT" xfId="37791" xr:uid="{00000000-0005-0000-0000-0000268F0000}"/>
    <cellStyle name="Normal 2 2 3 5 3" xfId="37792" xr:uid="{00000000-0005-0000-0000-0000278F0000}"/>
    <cellStyle name="Normal 2 2 3 5 3 2" xfId="37793" xr:uid="{00000000-0005-0000-0000-0000288F0000}"/>
    <cellStyle name="Normal 2 2 3 5 3 2 2" xfId="37794" xr:uid="{00000000-0005-0000-0000-0000298F0000}"/>
    <cellStyle name="Normal 2 2 3 5 3 3" xfId="37795" xr:uid="{00000000-0005-0000-0000-00002A8F0000}"/>
    <cellStyle name="Normal 2 2 3 5 3_REKAP IBT" xfId="37796" xr:uid="{00000000-0005-0000-0000-00002B8F0000}"/>
    <cellStyle name="Normal 2 2 3 5 4" xfId="37797" xr:uid="{00000000-0005-0000-0000-00002C8F0000}"/>
    <cellStyle name="Normal 2 2 3 5 4 2" xfId="37798" xr:uid="{00000000-0005-0000-0000-00002D8F0000}"/>
    <cellStyle name="Normal 2 2 3 5 5" xfId="37799" xr:uid="{00000000-0005-0000-0000-00002E8F0000}"/>
    <cellStyle name="Normal 2 2 3 5_REKAP IBT" xfId="37800" xr:uid="{00000000-0005-0000-0000-00002F8F0000}"/>
    <cellStyle name="Normal 2 2 3 6" xfId="37801" xr:uid="{00000000-0005-0000-0000-0000308F0000}"/>
    <cellStyle name="Normal 2 2 3 6 2" xfId="37802" xr:uid="{00000000-0005-0000-0000-0000318F0000}"/>
    <cellStyle name="Normal 2 2 3 6 2 2" xfId="37803" xr:uid="{00000000-0005-0000-0000-0000328F0000}"/>
    <cellStyle name="Normal 2 2 3 6 3" xfId="37804" xr:uid="{00000000-0005-0000-0000-0000338F0000}"/>
    <cellStyle name="Normal 2 2 3 6_REKAP IBT" xfId="37805" xr:uid="{00000000-0005-0000-0000-0000348F0000}"/>
    <cellStyle name="Normal 2 2 3 7" xfId="37806" xr:uid="{00000000-0005-0000-0000-0000358F0000}"/>
    <cellStyle name="Normal 2 2 3 7 2" xfId="37807" xr:uid="{00000000-0005-0000-0000-0000368F0000}"/>
    <cellStyle name="Normal 2 2 3 7 2 2" xfId="37808" xr:uid="{00000000-0005-0000-0000-0000378F0000}"/>
    <cellStyle name="Normal 2 2 3 7 3" xfId="37809" xr:uid="{00000000-0005-0000-0000-0000388F0000}"/>
    <cellStyle name="Normal 2 2 3 7_REKAP IBT" xfId="37810" xr:uid="{00000000-0005-0000-0000-0000398F0000}"/>
    <cellStyle name="Normal 2 2 3 8" xfId="37811" xr:uid="{00000000-0005-0000-0000-00003A8F0000}"/>
    <cellStyle name="Normal 2 2 3 8 2" xfId="37812" xr:uid="{00000000-0005-0000-0000-00003B8F0000}"/>
    <cellStyle name="Normal 2 2 3 9" xfId="37813" xr:uid="{00000000-0005-0000-0000-00003C8F0000}"/>
    <cellStyle name="Normal 2 2 3_REKAP IBT" xfId="37814" xr:uid="{00000000-0005-0000-0000-00003D8F0000}"/>
    <cellStyle name="Normal 2 2 30" xfId="37681" xr:uid="{00000000-0005-0000-0000-00003E8F0000}"/>
    <cellStyle name="Normal 2 2 30 2" xfId="37683" xr:uid="{00000000-0005-0000-0000-00003F8F0000}"/>
    <cellStyle name="Normal 2 2 31" xfId="37685" xr:uid="{00000000-0005-0000-0000-0000408F0000}"/>
    <cellStyle name="Normal 2 2 31 2" xfId="37687" xr:uid="{00000000-0005-0000-0000-0000418F0000}"/>
    <cellStyle name="Normal 2 2 32" xfId="37689" xr:uid="{00000000-0005-0000-0000-0000428F0000}"/>
    <cellStyle name="Normal 2 2 32 2" xfId="37691" xr:uid="{00000000-0005-0000-0000-0000438F0000}"/>
    <cellStyle name="Normal 2 2 33" xfId="37693" xr:uid="{00000000-0005-0000-0000-0000448F0000}"/>
    <cellStyle name="Normal 2 2 33 2" xfId="37695" xr:uid="{00000000-0005-0000-0000-0000458F0000}"/>
    <cellStyle name="Normal 2 2 34" xfId="37697" xr:uid="{00000000-0005-0000-0000-0000468F0000}"/>
    <cellStyle name="Normal 2 2 34 2" xfId="37699" xr:uid="{00000000-0005-0000-0000-0000478F0000}"/>
    <cellStyle name="Normal 2 2 34 2 2" xfId="6703" xr:uid="{00000000-0005-0000-0000-0000488F0000}"/>
    <cellStyle name="Normal 2 2 34 3" xfId="37815" xr:uid="{00000000-0005-0000-0000-0000498F0000}"/>
    <cellStyle name="Normal 2 2 34_REKAP IBT" xfId="37816" xr:uid="{00000000-0005-0000-0000-00004A8F0000}"/>
    <cellStyle name="Normal 2 2 35" xfId="37818" xr:uid="{00000000-0005-0000-0000-00004B8F0000}"/>
    <cellStyle name="Normal 2 2 36" xfId="37820" xr:uid="{00000000-0005-0000-0000-00004C8F0000}"/>
    <cellStyle name="Normal 2 2 37" xfId="37822" xr:uid="{00000000-0005-0000-0000-00004D8F0000}"/>
    <cellStyle name="Normal 2 2 38" xfId="37824" xr:uid="{00000000-0005-0000-0000-00004E8F0000}"/>
    <cellStyle name="Normal 2 2 39" xfId="37826" xr:uid="{00000000-0005-0000-0000-00004F8F0000}"/>
    <cellStyle name="Normal 2 2 4" xfId="37827" xr:uid="{00000000-0005-0000-0000-0000508F0000}"/>
    <cellStyle name="Normal 2 2 4 2" xfId="37828" xr:uid="{00000000-0005-0000-0000-0000518F0000}"/>
    <cellStyle name="Normal 2 2 4_REKAP IBT" xfId="37829" xr:uid="{00000000-0005-0000-0000-0000528F0000}"/>
    <cellStyle name="Normal 2 2 40" xfId="37817" xr:uid="{00000000-0005-0000-0000-0000538F0000}"/>
    <cellStyle name="Normal 2 2 41" xfId="37819" xr:uid="{00000000-0005-0000-0000-0000548F0000}"/>
    <cellStyle name="Normal 2 2 42" xfId="37821" xr:uid="{00000000-0005-0000-0000-0000558F0000}"/>
    <cellStyle name="Normal 2 2 43" xfId="37823" xr:uid="{00000000-0005-0000-0000-0000568F0000}"/>
    <cellStyle name="Normal 2 2 44" xfId="37825" xr:uid="{00000000-0005-0000-0000-0000578F0000}"/>
    <cellStyle name="Normal 2 2 45" xfId="37831" xr:uid="{00000000-0005-0000-0000-0000588F0000}"/>
    <cellStyle name="Normal 2 2 46" xfId="37833" xr:uid="{00000000-0005-0000-0000-0000598F0000}"/>
    <cellStyle name="Normal 2 2 47" xfId="37835" xr:uid="{00000000-0005-0000-0000-00005A8F0000}"/>
    <cellStyle name="Normal 2 2 48" xfId="37837" xr:uid="{00000000-0005-0000-0000-00005B8F0000}"/>
    <cellStyle name="Normal 2 2 49" xfId="37839" xr:uid="{00000000-0005-0000-0000-00005C8F0000}"/>
    <cellStyle name="Normal 2 2 5" xfId="37840" xr:uid="{00000000-0005-0000-0000-00005D8F0000}"/>
    <cellStyle name="Normal 2 2 5 2" xfId="37843" xr:uid="{00000000-0005-0000-0000-00005E8F0000}"/>
    <cellStyle name="Normal 2 2 5 3" xfId="37844" xr:uid="{00000000-0005-0000-0000-00005F8F0000}"/>
    <cellStyle name="Normal 2 2 5 3 2" xfId="37845" xr:uid="{00000000-0005-0000-0000-0000608F0000}"/>
    <cellStyle name="Normal 2 2 5 3 2 2" xfId="37846" xr:uid="{00000000-0005-0000-0000-0000618F0000}"/>
    <cellStyle name="Normal 2 2 5 3 3" xfId="37847" xr:uid="{00000000-0005-0000-0000-0000628F0000}"/>
    <cellStyle name="Normal 2 2 5 3_REKAP IBT" xfId="37848" xr:uid="{00000000-0005-0000-0000-0000638F0000}"/>
    <cellStyle name="Normal 2 2 5 4" xfId="37849" xr:uid="{00000000-0005-0000-0000-0000648F0000}"/>
    <cellStyle name="Normal 2 2 5_REKAP IBT" xfId="37850" xr:uid="{00000000-0005-0000-0000-0000658F0000}"/>
    <cellStyle name="Normal 2 2 50" xfId="37830" xr:uid="{00000000-0005-0000-0000-0000668F0000}"/>
    <cellStyle name="Normal 2 2 51" xfId="37832" xr:uid="{00000000-0005-0000-0000-0000678F0000}"/>
    <cellStyle name="Normal 2 2 52" xfId="37834" xr:uid="{00000000-0005-0000-0000-0000688F0000}"/>
    <cellStyle name="Normal 2 2 53" xfId="37836" xr:uid="{00000000-0005-0000-0000-0000698F0000}"/>
    <cellStyle name="Normal 2 2 54" xfId="37838" xr:uid="{00000000-0005-0000-0000-00006A8F0000}"/>
    <cellStyle name="Normal 2 2 55" xfId="37852" xr:uid="{00000000-0005-0000-0000-00006B8F0000}"/>
    <cellStyle name="Normal 2 2 56" xfId="37854" xr:uid="{00000000-0005-0000-0000-00006C8F0000}"/>
    <cellStyle name="Normal 2 2 57" xfId="37856" xr:uid="{00000000-0005-0000-0000-00006D8F0000}"/>
    <cellStyle name="Normal 2 2 58" xfId="37858" xr:uid="{00000000-0005-0000-0000-00006E8F0000}"/>
    <cellStyle name="Normal 2 2 59" xfId="37860" xr:uid="{00000000-0005-0000-0000-00006F8F0000}"/>
    <cellStyle name="Normal 2 2 6" xfId="37861" xr:uid="{00000000-0005-0000-0000-0000708F0000}"/>
    <cellStyle name="Normal 2 2 6 10" xfId="37862" xr:uid="{00000000-0005-0000-0000-0000718F0000}"/>
    <cellStyle name="Normal 2 2 6 2" xfId="37863" xr:uid="{00000000-0005-0000-0000-0000728F0000}"/>
    <cellStyle name="Normal 2 2 6 2 2" xfId="37864" xr:uid="{00000000-0005-0000-0000-0000738F0000}"/>
    <cellStyle name="Normal 2 2 6 2 2 2" xfId="37865" xr:uid="{00000000-0005-0000-0000-0000748F0000}"/>
    <cellStyle name="Normal 2 2 6 2 3" xfId="37866" xr:uid="{00000000-0005-0000-0000-0000758F0000}"/>
    <cellStyle name="Normal 2 2 6 2_REKAP IBT" xfId="13160" xr:uid="{00000000-0005-0000-0000-0000768F0000}"/>
    <cellStyle name="Normal 2 2 6 3" xfId="37867" xr:uid="{00000000-0005-0000-0000-0000778F0000}"/>
    <cellStyle name="Normal 2 2 6 3 2" xfId="37868" xr:uid="{00000000-0005-0000-0000-0000788F0000}"/>
    <cellStyle name="Normal 2 2 6 3 2 2" xfId="37869" xr:uid="{00000000-0005-0000-0000-0000798F0000}"/>
    <cellStyle name="Normal 2 2 6 3 3" xfId="37870" xr:uid="{00000000-0005-0000-0000-00007A8F0000}"/>
    <cellStyle name="Normal 2 2 6 3_REKAP IBT" xfId="37871" xr:uid="{00000000-0005-0000-0000-00007B8F0000}"/>
    <cellStyle name="Normal 2 2 6 4" xfId="37872" xr:uid="{00000000-0005-0000-0000-00007C8F0000}"/>
    <cellStyle name="Normal 2 2 6 4 2" xfId="37873" xr:uid="{00000000-0005-0000-0000-00007D8F0000}"/>
    <cellStyle name="Normal 2 2 6 4 2 2" xfId="37874" xr:uid="{00000000-0005-0000-0000-00007E8F0000}"/>
    <cellStyle name="Normal 2 2 6 4 3" xfId="37875" xr:uid="{00000000-0005-0000-0000-00007F8F0000}"/>
    <cellStyle name="Normal 2 2 6 4_REKAP IBT" xfId="37876" xr:uid="{00000000-0005-0000-0000-0000808F0000}"/>
    <cellStyle name="Normal 2 2 6 5" xfId="37877" xr:uid="{00000000-0005-0000-0000-0000818F0000}"/>
    <cellStyle name="Normal 2 2 6 5 2" xfId="37878" xr:uid="{00000000-0005-0000-0000-0000828F0000}"/>
    <cellStyle name="Normal 2 2 6 6" xfId="37879" xr:uid="{00000000-0005-0000-0000-0000838F0000}"/>
    <cellStyle name="Normal 2 2 6 7" xfId="37880" xr:uid="{00000000-0005-0000-0000-0000848F0000}"/>
    <cellStyle name="Normal 2 2 6 8" xfId="37881" xr:uid="{00000000-0005-0000-0000-0000858F0000}"/>
    <cellStyle name="Normal 2 2 6 9" xfId="37882" xr:uid="{00000000-0005-0000-0000-0000868F0000}"/>
    <cellStyle name="Normal 2 2 6_REKAP IBT" xfId="15191" xr:uid="{00000000-0005-0000-0000-0000878F0000}"/>
    <cellStyle name="Normal 2 2 60" xfId="37851" xr:uid="{00000000-0005-0000-0000-0000888F0000}"/>
    <cellStyle name="Normal 2 2 61" xfId="37853" xr:uid="{00000000-0005-0000-0000-0000898F0000}"/>
    <cellStyle name="Normal 2 2 62" xfId="37855" xr:uid="{00000000-0005-0000-0000-00008A8F0000}"/>
    <cellStyle name="Normal 2 2 63" xfId="37857" xr:uid="{00000000-0005-0000-0000-00008B8F0000}"/>
    <cellStyle name="Normal 2 2 64" xfId="37859" xr:uid="{00000000-0005-0000-0000-00008C8F0000}"/>
    <cellStyle name="Normal 2 2 65" xfId="37884" xr:uid="{00000000-0005-0000-0000-00008D8F0000}"/>
    <cellStyle name="Normal 2 2 66" xfId="37885" xr:uid="{00000000-0005-0000-0000-00008E8F0000}"/>
    <cellStyle name="Normal 2 2 67" xfId="37886" xr:uid="{00000000-0005-0000-0000-00008F8F0000}"/>
    <cellStyle name="Normal 2 2 68" xfId="37887" xr:uid="{00000000-0005-0000-0000-0000908F0000}"/>
    <cellStyle name="Normal 2 2 69" xfId="37888" xr:uid="{00000000-0005-0000-0000-0000918F0000}"/>
    <cellStyle name="Normal 2 2 7" xfId="37889" xr:uid="{00000000-0005-0000-0000-0000928F0000}"/>
    <cellStyle name="Normal 2 2 7 10" xfId="37890" xr:uid="{00000000-0005-0000-0000-0000938F0000}"/>
    <cellStyle name="Normal 2 2 7 2" xfId="37891" xr:uid="{00000000-0005-0000-0000-0000948F0000}"/>
    <cellStyle name="Normal 2 2 7 2 2" xfId="37892" xr:uid="{00000000-0005-0000-0000-0000958F0000}"/>
    <cellStyle name="Normal 2 2 7 2 2 2" xfId="37893" xr:uid="{00000000-0005-0000-0000-0000968F0000}"/>
    <cellStyle name="Normal 2 2 7 2 3" xfId="37894" xr:uid="{00000000-0005-0000-0000-0000978F0000}"/>
    <cellStyle name="Normal 2 2 7 2_REKAP IBT" xfId="37895" xr:uid="{00000000-0005-0000-0000-0000988F0000}"/>
    <cellStyle name="Normal 2 2 7 3" xfId="37896" xr:uid="{00000000-0005-0000-0000-0000998F0000}"/>
    <cellStyle name="Normal 2 2 7 3 2" xfId="37897" xr:uid="{00000000-0005-0000-0000-00009A8F0000}"/>
    <cellStyle name="Normal 2 2 7 3 2 2" xfId="37898" xr:uid="{00000000-0005-0000-0000-00009B8F0000}"/>
    <cellStyle name="Normal 2 2 7 3 3" xfId="37899" xr:uid="{00000000-0005-0000-0000-00009C8F0000}"/>
    <cellStyle name="Normal 2 2 7 3_REKAP IBT" xfId="37900" xr:uid="{00000000-0005-0000-0000-00009D8F0000}"/>
    <cellStyle name="Normal 2 2 7 4" xfId="37901" xr:uid="{00000000-0005-0000-0000-00009E8F0000}"/>
    <cellStyle name="Normal 2 2 7 4 2" xfId="37902" xr:uid="{00000000-0005-0000-0000-00009F8F0000}"/>
    <cellStyle name="Normal 2 2 7 5" xfId="37903" xr:uid="{00000000-0005-0000-0000-0000A08F0000}"/>
    <cellStyle name="Normal 2 2 7 6" xfId="37904" xr:uid="{00000000-0005-0000-0000-0000A18F0000}"/>
    <cellStyle name="Normal 2 2 7 7" xfId="37905" xr:uid="{00000000-0005-0000-0000-0000A28F0000}"/>
    <cellStyle name="Normal 2 2 7 8" xfId="37906" xr:uid="{00000000-0005-0000-0000-0000A38F0000}"/>
    <cellStyle name="Normal 2 2 7 9" xfId="37907" xr:uid="{00000000-0005-0000-0000-0000A48F0000}"/>
    <cellStyle name="Normal 2 2 7_REKAP IBT" xfId="37908" xr:uid="{00000000-0005-0000-0000-0000A58F0000}"/>
    <cellStyle name="Normal 2 2 70" xfId="37883" xr:uid="{00000000-0005-0000-0000-0000A68F0000}"/>
    <cellStyle name="Normal 2 2 8" xfId="37909" xr:uid="{00000000-0005-0000-0000-0000A78F0000}"/>
    <cellStyle name="Normal 2 2 8 2" xfId="37910" xr:uid="{00000000-0005-0000-0000-0000A88F0000}"/>
    <cellStyle name="Normal 2 2 8 2 2" xfId="37911" xr:uid="{00000000-0005-0000-0000-0000A98F0000}"/>
    <cellStyle name="Normal 2 2 8 3" xfId="37912" xr:uid="{00000000-0005-0000-0000-0000AA8F0000}"/>
    <cellStyle name="Normal 2 2 8_REKAP IBT" xfId="37913" xr:uid="{00000000-0005-0000-0000-0000AB8F0000}"/>
    <cellStyle name="Normal 2 2 9" xfId="37914" xr:uid="{00000000-0005-0000-0000-0000AC8F0000}"/>
    <cellStyle name="Normal 2 2 9 2" xfId="37915" xr:uid="{00000000-0005-0000-0000-0000AD8F0000}"/>
    <cellStyle name="Normal 2 2 9 2 2" xfId="37916" xr:uid="{00000000-0005-0000-0000-0000AE8F0000}"/>
    <cellStyle name="Normal 2 2 9 3" xfId="37917" xr:uid="{00000000-0005-0000-0000-0000AF8F0000}"/>
    <cellStyle name="Normal 2 2 9_REKAP IBT" xfId="37918" xr:uid="{00000000-0005-0000-0000-0000B08F0000}"/>
    <cellStyle name="Normal 2 2_REKAP IBT" xfId="37919" xr:uid="{00000000-0005-0000-0000-0000B18F0000}"/>
    <cellStyle name="Normal 2 20" xfId="37635" xr:uid="{00000000-0005-0000-0000-0000B28F0000}"/>
    <cellStyle name="Normal 2 21" xfId="37637" xr:uid="{00000000-0005-0000-0000-0000B38F0000}"/>
    <cellStyle name="Normal 2 22" xfId="37639" xr:uid="{00000000-0005-0000-0000-0000B48F0000}"/>
    <cellStyle name="Normal 2 22 2" xfId="37920" xr:uid="{00000000-0005-0000-0000-0000B58F0000}"/>
    <cellStyle name="Normal 2 22 2 2" xfId="37921" xr:uid="{00000000-0005-0000-0000-0000B68F0000}"/>
    <cellStyle name="Normal 2 22 2 2 2" xfId="37922" xr:uid="{00000000-0005-0000-0000-0000B78F0000}"/>
    <cellStyle name="Normal 2 22 2 2 2 2" xfId="28548" xr:uid="{00000000-0005-0000-0000-0000B88F0000}"/>
    <cellStyle name="Normal 2 22 2 2 2 2 2" xfId="37923" xr:uid="{00000000-0005-0000-0000-0000B98F0000}"/>
    <cellStyle name="Normal 2 22 2 2 2 3" xfId="28551" xr:uid="{00000000-0005-0000-0000-0000BA8F0000}"/>
    <cellStyle name="Normal 2 22 2 2 2_REKAP IBT" xfId="37924" xr:uid="{00000000-0005-0000-0000-0000BB8F0000}"/>
    <cellStyle name="Normal 2 22 2 2 3" xfId="21571" xr:uid="{00000000-0005-0000-0000-0000BC8F0000}"/>
    <cellStyle name="Normal 2 22 2 2 3 2" xfId="37925" xr:uid="{00000000-0005-0000-0000-0000BD8F0000}"/>
    <cellStyle name="Normal 2 22 2 2 3 2 2" xfId="37926" xr:uid="{00000000-0005-0000-0000-0000BE8F0000}"/>
    <cellStyle name="Normal 2 22 2 2 3 3" xfId="37927" xr:uid="{00000000-0005-0000-0000-0000BF8F0000}"/>
    <cellStyle name="Normal 2 22 2 2 3_REKAP IBT" xfId="37928" xr:uid="{00000000-0005-0000-0000-0000C08F0000}"/>
    <cellStyle name="Normal 2 22 2 2 4" xfId="37929" xr:uid="{00000000-0005-0000-0000-0000C18F0000}"/>
    <cellStyle name="Normal 2 22 2 2 4 2" xfId="37930" xr:uid="{00000000-0005-0000-0000-0000C28F0000}"/>
    <cellStyle name="Normal 2 22 2 2 5" xfId="37931" xr:uid="{00000000-0005-0000-0000-0000C38F0000}"/>
    <cellStyle name="Normal 2 22 2 2_REKAP IBT" xfId="37935" xr:uid="{00000000-0005-0000-0000-0000C48F0000}"/>
    <cellStyle name="Normal 2 22 2 3" xfId="37936" xr:uid="{00000000-0005-0000-0000-0000C58F0000}"/>
    <cellStyle name="Normal 2 22 2 3 2" xfId="37937" xr:uid="{00000000-0005-0000-0000-0000C68F0000}"/>
    <cellStyle name="Normal 2 22 2 3 2 2" xfId="37938" xr:uid="{00000000-0005-0000-0000-0000C78F0000}"/>
    <cellStyle name="Normal 2 22 2 3 2 2 2" xfId="37939" xr:uid="{00000000-0005-0000-0000-0000C88F0000}"/>
    <cellStyle name="Normal 2 22 2 3 2 3" xfId="37940" xr:uid="{00000000-0005-0000-0000-0000C98F0000}"/>
    <cellStyle name="Normal 2 22 2 3 2_REKAP IBT" xfId="37941" xr:uid="{00000000-0005-0000-0000-0000CA8F0000}"/>
    <cellStyle name="Normal 2 22 2 3 3" xfId="37942" xr:uid="{00000000-0005-0000-0000-0000CB8F0000}"/>
    <cellStyle name="Normal 2 22 2 3 3 2" xfId="37943" xr:uid="{00000000-0005-0000-0000-0000CC8F0000}"/>
    <cellStyle name="Normal 2 22 2 3 3 2 2" xfId="37944" xr:uid="{00000000-0005-0000-0000-0000CD8F0000}"/>
    <cellStyle name="Normal 2 22 2 3 3 3" xfId="37945" xr:uid="{00000000-0005-0000-0000-0000CE8F0000}"/>
    <cellStyle name="Normal 2 22 2 3 3_REKAP IBT" xfId="37946" xr:uid="{00000000-0005-0000-0000-0000CF8F0000}"/>
    <cellStyle name="Normal 2 22 2 3 4" xfId="37947" xr:uid="{00000000-0005-0000-0000-0000D08F0000}"/>
    <cellStyle name="Normal 2 22 2 3 4 2" xfId="37948" xr:uid="{00000000-0005-0000-0000-0000D18F0000}"/>
    <cellStyle name="Normal 2 22 2 3 5" xfId="37949" xr:uid="{00000000-0005-0000-0000-0000D28F0000}"/>
    <cellStyle name="Normal 2 22 2 3_REKAP IBT" xfId="37950" xr:uid="{00000000-0005-0000-0000-0000D38F0000}"/>
    <cellStyle name="Normal 2 22 2 4" xfId="37951" xr:uid="{00000000-0005-0000-0000-0000D48F0000}"/>
    <cellStyle name="Normal 2 22 2 4 2" xfId="37952" xr:uid="{00000000-0005-0000-0000-0000D58F0000}"/>
    <cellStyle name="Normal 2 22 2 4 2 2" xfId="37953" xr:uid="{00000000-0005-0000-0000-0000D68F0000}"/>
    <cellStyle name="Normal 2 22 2 4 2 2 2" xfId="37954" xr:uid="{00000000-0005-0000-0000-0000D78F0000}"/>
    <cellStyle name="Normal 2 22 2 4 2 3" xfId="37956" xr:uid="{00000000-0005-0000-0000-0000D88F0000}"/>
    <cellStyle name="Normal 2 22 2 4 2_REKAP IBT" xfId="37957" xr:uid="{00000000-0005-0000-0000-0000D98F0000}"/>
    <cellStyle name="Normal 2 22 2 4 3" xfId="37958" xr:uid="{00000000-0005-0000-0000-0000DA8F0000}"/>
    <cellStyle name="Normal 2 22 2 4 3 2" xfId="37959" xr:uid="{00000000-0005-0000-0000-0000DB8F0000}"/>
    <cellStyle name="Normal 2 22 2 4 3 2 2" xfId="11236" xr:uid="{00000000-0005-0000-0000-0000DC8F0000}"/>
    <cellStyle name="Normal 2 22 2 4 3 3" xfId="37960" xr:uid="{00000000-0005-0000-0000-0000DD8F0000}"/>
    <cellStyle name="Normal 2 22 2 4 3_REKAP IBT" xfId="37961" xr:uid="{00000000-0005-0000-0000-0000DE8F0000}"/>
    <cellStyle name="Normal 2 22 2 4 4" xfId="37962" xr:uid="{00000000-0005-0000-0000-0000DF8F0000}"/>
    <cellStyle name="Normal 2 22 2 4 4 2" xfId="37963" xr:uid="{00000000-0005-0000-0000-0000E08F0000}"/>
    <cellStyle name="Normal 2 22 2 4 5" xfId="37964" xr:uid="{00000000-0005-0000-0000-0000E18F0000}"/>
    <cellStyle name="Normal 2 22 2 4_REKAP IBT" xfId="37965" xr:uid="{00000000-0005-0000-0000-0000E28F0000}"/>
    <cellStyle name="Normal 2 22 2 5" xfId="35005" xr:uid="{00000000-0005-0000-0000-0000E38F0000}"/>
    <cellStyle name="Normal 2 22 2 5 2" xfId="35007" xr:uid="{00000000-0005-0000-0000-0000E48F0000}"/>
    <cellStyle name="Normal 2 22 2 5 2 2" xfId="37966" xr:uid="{00000000-0005-0000-0000-0000E58F0000}"/>
    <cellStyle name="Normal 2 22 2 5 3" xfId="37967" xr:uid="{00000000-0005-0000-0000-0000E68F0000}"/>
    <cellStyle name="Normal 2 22 2 5_REKAP IBT" xfId="10153" xr:uid="{00000000-0005-0000-0000-0000E78F0000}"/>
    <cellStyle name="Normal 2 22 2 6" xfId="35009" xr:uid="{00000000-0005-0000-0000-0000E88F0000}"/>
    <cellStyle name="Normal 2 22 2 6 2" xfId="37968" xr:uid="{00000000-0005-0000-0000-0000E98F0000}"/>
    <cellStyle name="Normal 2 22 2 6 2 2" xfId="37969" xr:uid="{00000000-0005-0000-0000-0000EA8F0000}"/>
    <cellStyle name="Normal 2 22 2 6 3" xfId="37970" xr:uid="{00000000-0005-0000-0000-0000EB8F0000}"/>
    <cellStyle name="Normal 2 22 2 6_REKAP IBT" xfId="37971" xr:uid="{00000000-0005-0000-0000-0000EC8F0000}"/>
    <cellStyle name="Normal 2 22 2 7" xfId="37972" xr:uid="{00000000-0005-0000-0000-0000ED8F0000}"/>
    <cellStyle name="Normal 2 22 2 7 2" xfId="37973" xr:uid="{00000000-0005-0000-0000-0000EE8F0000}"/>
    <cellStyle name="Normal 2 22 2 8" xfId="37974" xr:uid="{00000000-0005-0000-0000-0000EF8F0000}"/>
    <cellStyle name="Normal 2 22 2_REKAP IBT" xfId="37975" xr:uid="{00000000-0005-0000-0000-0000F08F0000}"/>
    <cellStyle name="Normal 2 22 3" xfId="37977" xr:uid="{00000000-0005-0000-0000-0000F18F0000}"/>
    <cellStyle name="Normal 2 22 3 2" xfId="37979" xr:uid="{00000000-0005-0000-0000-0000F28F0000}"/>
    <cellStyle name="Normal 2 22 3 2 2" xfId="37980" xr:uid="{00000000-0005-0000-0000-0000F38F0000}"/>
    <cellStyle name="Normal 2 22 3 2 2 2" xfId="37981" xr:uid="{00000000-0005-0000-0000-0000F48F0000}"/>
    <cellStyle name="Normal 2 22 3 2 3" xfId="37982" xr:uid="{00000000-0005-0000-0000-0000F58F0000}"/>
    <cellStyle name="Normal 2 22 3 2_REKAP IBT" xfId="37983" xr:uid="{00000000-0005-0000-0000-0000F68F0000}"/>
    <cellStyle name="Normal 2 22 3 3" xfId="37984" xr:uid="{00000000-0005-0000-0000-0000F78F0000}"/>
    <cellStyle name="Normal 2 22 3 3 2" xfId="37985" xr:uid="{00000000-0005-0000-0000-0000F88F0000}"/>
    <cellStyle name="Normal 2 22 3 3 2 2" xfId="37986" xr:uid="{00000000-0005-0000-0000-0000F98F0000}"/>
    <cellStyle name="Normal 2 22 3 3 3" xfId="37987" xr:uid="{00000000-0005-0000-0000-0000FA8F0000}"/>
    <cellStyle name="Normal 2 22 3 3_REKAP IBT" xfId="37988" xr:uid="{00000000-0005-0000-0000-0000FB8F0000}"/>
    <cellStyle name="Normal 2 22 3 4" xfId="37989" xr:uid="{00000000-0005-0000-0000-0000FC8F0000}"/>
    <cellStyle name="Normal 2 22 3 4 2" xfId="37990" xr:uid="{00000000-0005-0000-0000-0000FD8F0000}"/>
    <cellStyle name="Normal 2 22 3 5" xfId="35013" xr:uid="{00000000-0005-0000-0000-0000FE8F0000}"/>
    <cellStyle name="Normal 2 22 3_REKAP IBT" xfId="37991" xr:uid="{00000000-0005-0000-0000-0000FF8F0000}"/>
    <cellStyle name="Normal 2 22 4" xfId="37993" xr:uid="{00000000-0005-0000-0000-000000900000}"/>
    <cellStyle name="Normal 2 22 4 2" xfId="37994" xr:uid="{00000000-0005-0000-0000-000001900000}"/>
    <cellStyle name="Normal 2 22 4 2 2" xfId="37995" xr:uid="{00000000-0005-0000-0000-000002900000}"/>
    <cellStyle name="Normal 2 22 4 2 2 2" xfId="37996" xr:uid="{00000000-0005-0000-0000-000003900000}"/>
    <cellStyle name="Normal 2 22 4 2 3" xfId="37997" xr:uid="{00000000-0005-0000-0000-000004900000}"/>
    <cellStyle name="Normal 2 22 4 2_REKAP IBT" xfId="37998" xr:uid="{00000000-0005-0000-0000-000005900000}"/>
    <cellStyle name="Normal 2 22 4 3" xfId="37999" xr:uid="{00000000-0005-0000-0000-000006900000}"/>
    <cellStyle name="Normal 2 22 4 3 2" xfId="36940" xr:uid="{00000000-0005-0000-0000-000007900000}"/>
    <cellStyle name="Normal 2 22 4 3 2 2" xfId="38000" xr:uid="{00000000-0005-0000-0000-000008900000}"/>
    <cellStyle name="Normal 2 22 4 3 3" xfId="38001" xr:uid="{00000000-0005-0000-0000-000009900000}"/>
    <cellStyle name="Normal 2 22 4 3_REKAP IBT" xfId="38002" xr:uid="{00000000-0005-0000-0000-00000A900000}"/>
    <cellStyle name="Normal 2 22 4 4" xfId="38003" xr:uid="{00000000-0005-0000-0000-00000B900000}"/>
    <cellStyle name="Normal 2 22 4 4 2" xfId="38004" xr:uid="{00000000-0005-0000-0000-00000C900000}"/>
    <cellStyle name="Normal 2 22 4 5" xfId="38005" xr:uid="{00000000-0005-0000-0000-00000D900000}"/>
    <cellStyle name="Normal 2 22 4_REKAP IBT" xfId="38006" xr:uid="{00000000-0005-0000-0000-00000E900000}"/>
    <cellStyle name="Normal 2 22 5" xfId="38007" xr:uid="{00000000-0005-0000-0000-00000F900000}"/>
    <cellStyle name="Normal 2 22 5 2" xfId="38008" xr:uid="{00000000-0005-0000-0000-000010900000}"/>
    <cellStyle name="Normal 2 22 5 2 2" xfId="38009" xr:uid="{00000000-0005-0000-0000-000011900000}"/>
    <cellStyle name="Normal 2 22 5 2 2 2" xfId="38010" xr:uid="{00000000-0005-0000-0000-000012900000}"/>
    <cellStyle name="Normal 2 22 5 2 3" xfId="38011" xr:uid="{00000000-0005-0000-0000-000013900000}"/>
    <cellStyle name="Normal 2 22 5 2_REKAP IBT" xfId="38012" xr:uid="{00000000-0005-0000-0000-000014900000}"/>
    <cellStyle name="Normal 2 22 5 3" xfId="38013" xr:uid="{00000000-0005-0000-0000-000015900000}"/>
    <cellStyle name="Normal 2 22 5 3 2" xfId="38014" xr:uid="{00000000-0005-0000-0000-000016900000}"/>
    <cellStyle name="Normal 2 22 5 3 2 2" xfId="38015" xr:uid="{00000000-0005-0000-0000-000017900000}"/>
    <cellStyle name="Normal 2 22 5 3 3" xfId="38016" xr:uid="{00000000-0005-0000-0000-000018900000}"/>
    <cellStyle name="Normal 2 22 5 3_REKAP IBT" xfId="38017" xr:uid="{00000000-0005-0000-0000-000019900000}"/>
    <cellStyle name="Normal 2 22 5 4" xfId="38018" xr:uid="{00000000-0005-0000-0000-00001A900000}"/>
    <cellStyle name="Normal 2 22 5 4 2" xfId="38019" xr:uid="{00000000-0005-0000-0000-00001B900000}"/>
    <cellStyle name="Normal 2 22 5 5" xfId="38020" xr:uid="{00000000-0005-0000-0000-00001C900000}"/>
    <cellStyle name="Normal 2 22 5_REKAP IBT" xfId="38021" xr:uid="{00000000-0005-0000-0000-00001D900000}"/>
    <cellStyle name="Normal 2 22 6" xfId="38022" xr:uid="{00000000-0005-0000-0000-00001E900000}"/>
    <cellStyle name="Normal 2 22 6 2" xfId="38023" xr:uid="{00000000-0005-0000-0000-00001F900000}"/>
    <cellStyle name="Normal 2 22 6 2 2" xfId="38024" xr:uid="{00000000-0005-0000-0000-000020900000}"/>
    <cellStyle name="Normal 2 22 6 3" xfId="38025" xr:uid="{00000000-0005-0000-0000-000021900000}"/>
    <cellStyle name="Normal 2 22 6_REKAP IBT" xfId="38026" xr:uid="{00000000-0005-0000-0000-000022900000}"/>
    <cellStyle name="Normal 2 22 7" xfId="38027" xr:uid="{00000000-0005-0000-0000-000023900000}"/>
    <cellStyle name="Normal 2 22 7 2" xfId="38028" xr:uid="{00000000-0005-0000-0000-000024900000}"/>
    <cellStyle name="Normal 2 22 7 2 2" xfId="38029" xr:uid="{00000000-0005-0000-0000-000025900000}"/>
    <cellStyle name="Normal 2 22 7 3" xfId="38030" xr:uid="{00000000-0005-0000-0000-000026900000}"/>
    <cellStyle name="Normal 2 22 7_REKAP IBT" xfId="38031" xr:uid="{00000000-0005-0000-0000-000027900000}"/>
    <cellStyle name="Normal 2 22_REKAP IBT" xfId="38032" xr:uid="{00000000-0005-0000-0000-000028900000}"/>
    <cellStyle name="Normal 2 23" xfId="37641" xr:uid="{00000000-0005-0000-0000-000029900000}"/>
    <cellStyle name="Normal 2 24" xfId="37643" xr:uid="{00000000-0005-0000-0000-00002A900000}"/>
    <cellStyle name="Normal 2 25" xfId="38034" xr:uid="{00000000-0005-0000-0000-00002B900000}"/>
    <cellStyle name="Normal 2 26" xfId="38036" xr:uid="{00000000-0005-0000-0000-00002C900000}"/>
    <cellStyle name="Normal 2 26 2" xfId="38037" xr:uid="{00000000-0005-0000-0000-00002D900000}"/>
    <cellStyle name="Normal 2 27" xfId="38039" xr:uid="{00000000-0005-0000-0000-00002E900000}"/>
    <cellStyle name="Normal 2 27 2" xfId="38040" xr:uid="{00000000-0005-0000-0000-00002F900000}"/>
    <cellStyle name="Normal 2 28" xfId="38042" xr:uid="{00000000-0005-0000-0000-000030900000}"/>
    <cellStyle name="Normal 2 28 2" xfId="38043" xr:uid="{00000000-0005-0000-0000-000031900000}"/>
    <cellStyle name="Normal 2 29" xfId="38045" xr:uid="{00000000-0005-0000-0000-000032900000}"/>
    <cellStyle name="Normal 2 29 2" xfId="38046" xr:uid="{00000000-0005-0000-0000-000033900000}"/>
    <cellStyle name="Normal 2 3" xfId="38047" xr:uid="{00000000-0005-0000-0000-000034900000}"/>
    <cellStyle name="Normal 2 3 10" xfId="38048" xr:uid="{00000000-0005-0000-0000-000035900000}"/>
    <cellStyle name="Normal 2 3 11" xfId="49938" xr:uid="{00000000-0005-0000-0000-000036900000}"/>
    <cellStyle name="Normal 2 3 2" xfId="38049" xr:uid="{00000000-0005-0000-0000-000037900000}"/>
    <cellStyle name="Normal 2 3 2 2" xfId="50184" xr:uid="{00000000-0005-0000-0000-000038900000}"/>
    <cellStyle name="Normal 2 3 2 2 2" xfId="50291" xr:uid="{00000000-0005-0000-0000-000039900000}"/>
    <cellStyle name="Normal 2 3 2 2 2 2" xfId="50670" xr:uid="{00000000-0005-0000-0000-00003A900000}"/>
    <cellStyle name="Normal 2 3 2 2 2 2 2" xfId="51084" xr:uid="{00000000-0005-0000-0000-00003B900000}"/>
    <cellStyle name="Normal 2 3 2 2 2 3" xfId="50885" xr:uid="{00000000-0005-0000-0000-00003C900000}"/>
    <cellStyle name="Normal 2 3 2 2 3" xfId="50576" xr:uid="{00000000-0005-0000-0000-00003D900000}"/>
    <cellStyle name="Normal 2 3 2 2 3 2" xfId="50990" xr:uid="{00000000-0005-0000-0000-00003E900000}"/>
    <cellStyle name="Normal 2 3 2 2 4" xfId="50791" xr:uid="{00000000-0005-0000-0000-00003F900000}"/>
    <cellStyle name="Normal 2 3 2 3" xfId="50244" xr:uid="{00000000-0005-0000-0000-000040900000}"/>
    <cellStyle name="Normal 2 3 2 3 2" xfId="50623" xr:uid="{00000000-0005-0000-0000-000041900000}"/>
    <cellStyle name="Normal 2 3 2 3 2 2" xfId="51037" xr:uid="{00000000-0005-0000-0000-000042900000}"/>
    <cellStyle name="Normal 2 3 2 3 3" xfId="50838" xr:uid="{00000000-0005-0000-0000-000043900000}"/>
    <cellStyle name="Normal 2 3 2 4" xfId="50529" xr:uid="{00000000-0005-0000-0000-000044900000}"/>
    <cellStyle name="Normal 2 3 2 4 2" xfId="50943" xr:uid="{00000000-0005-0000-0000-000045900000}"/>
    <cellStyle name="Normal 2 3 2 5" xfId="50743" xr:uid="{00000000-0005-0000-0000-000046900000}"/>
    <cellStyle name="Normal 2 3 2 6" xfId="50052" xr:uid="{00000000-0005-0000-0000-000047900000}"/>
    <cellStyle name="Normal 2 3 3" xfId="38050" xr:uid="{00000000-0005-0000-0000-000048900000}"/>
    <cellStyle name="Normal 2 3 3 2" xfId="38051" xr:uid="{00000000-0005-0000-0000-000049900000}"/>
    <cellStyle name="Normal 2 3 3 2 2" xfId="38052" xr:uid="{00000000-0005-0000-0000-00004A900000}"/>
    <cellStyle name="Normal 2 3 3 2 2 2" xfId="38053" xr:uid="{00000000-0005-0000-0000-00004B900000}"/>
    <cellStyle name="Normal 2 3 3 2 3" xfId="38054" xr:uid="{00000000-0005-0000-0000-00004C900000}"/>
    <cellStyle name="Normal 2 3 3 2_REKAP IBT" xfId="38055" xr:uid="{00000000-0005-0000-0000-00004D900000}"/>
    <cellStyle name="Normal 2 3 3 3" xfId="32361" xr:uid="{00000000-0005-0000-0000-00004E900000}"/>
    <cellStyle name="Normal 2 3 3 3 2" xfId="38056" xr:uid="{00000000-0005-0000-0000-00004F900000}"/>
    <cellStyle name="Normal 2 3 3 3 2 2" xfId="9625" xr:uid="{00000000-0005-0000-0000-000050900000}"/>
    <cellStyle name="Normal 2 3 3 3 3" xfId="38057" xr:uid="{00000000-0005-0000-0000-000051900000}"/>
    <cellStyle name="Normal 2 3 3 3_REKAP IBT" xfId="38058" xr:uid="{00000000-0005-0000-0000-000052900000}"/>
    <cellStyle name="Normal 2 3 3 4" xfId="50388" xr:uid="{00000000-0005-0000-0000-000053900000}"/>
    <cellStyle name="Normal 2 3 3_REKAP IBT" xfId="38059" xr:uid="{00000000-0005-0000-0000-000054900000}"/>
    <cellStyle name="Normal 2 3 4" xfId="38060" xr:uid="{00000000-0005-0000-0000-000055900000}"/>
    <cellStyle name="Normal 2 3 4 2" xfId="38061" xr:uid="{00000000-0005-0000-0000-000056900000}"/>
    <cellStyle name="Normal 2 3 4 2 2" xfId="38062" xr:uid="{00000000-0005-0000-0000-000057900000}"/>
    <cellStyle name="Normal 2 3 4 2 2 2" xfId="38063" xr:uid="{00000000-0005-0000-0000-000058900000}"/>
    <cellStyle name="Normal 2 3 4 2 3" xfId="38064" xr:uid="{00000000-0005-0000-0000-000059900000}"/>
    <cellStyle name="Normal 2 3 4 2_REKAP IBT" xfId="38065" xr:uid="{00000000-0005-0000-0000-00005A900000}"/>
    <cellStyle name="Normal 2 3 4 3" xfId="38066" xr:uid="{00000000-0005-0000-0000-00005B900000}"/>
    <cellStyle name="Normal 2 3 4 3 2" xfId="38067" xr:uid="{00000000-0005-0000-0000-00005C900000}"/>
    <cellStyle name="Normal 2 3 4 3 2 2" xfId="38068" xr:uid="{00000000-0005-0000-0000-00005D900000}"/>
    <cellStyle name="Normal 2 3 4 3 3" xfId="38069" xr:uid="{00000000-0005-0000-0000-00005E900000}"/>
    <cellStyle name="Normal 2 3 4 3_REKAP IBT" xfId="38070" xr:uid="{00000000-0005-0000-0000-00005F900000}"/>
    <cellStyle name="Normal 2 3 4_REKAP IBT" xfId="19908" xr:uid="{00000000-0005-0000-0000-000060900000}"/>
    <cellStyle name="Normal 2 3 5" xfId="38071" xr:uid="{00000000-0005-0000-0000-000061900000}"/>
    <cellStyle name="Normal 2 3 5 2" xfId="38072" xr:uid="{00000000-0005-0000-0000-000062900000}"/>
    <cellStyle name="Normal 2 3 5 2 2" xfId="38073" xr:uid="{00000000-0005-0000-0000-000063900000}"/>
    <cellStyle name="Normal 2 3 5 2 2 2" xfId="38074" xr:uid="{00000000-0005-0000-0000-000064900000}"/>
    <cellStyle name="Normal 2 3 5 2 3" xfId="38075" xr:uid="{00000000-0005-0000-0000-000065900000}"/>
    <cellStyle name="Normal 2 3 5 2_REKAP IBT" xfId="38076" xr:uid="{00000000-0005-0000-0000-000066900000}"/>
    <cellStyle name="Normal 2 3 5 3" xfId="38077" xr:uid="{00000000-0005-0000-0000-000067900000}"/>
    <cellStyle name="Normal 2 3 5 3 2" xfId="38078" xr:uid="{00000000-0005-0000-0000-000068900000}"/>
    <cellStyle name="Normal 2 3 5 3 2 2" xfId="38079" xr:uid="{00000000-0005-0000-0000-000069900000}"/>
    <cellStyle name="Normal 2 3 5 3 3" xfId="38080" xr:uid="{00000000-0005-0000-0000-00006A900000}"/>
    <cellStyle name="Normal 2 3 5 3_REKAP IBT" xfId="38081" xr:uid="{00000000-0005-0000-0000-00006B900000}"/>
    <cellStyle name="Normal 2 3 5_REKAP IBT" xfId="38082" xr:uid="{00000000-0005-0000-0000-00006C900000}"/>
    <cellStyle name="Normal 2 3 6" xfId="38083" xr:uid="{00000000-0005-0000-0000-00006D900000}"/>
    <cellStyle name="Normal 2 3 6 2" xfId="38084" xr:uid="{00000000-0005-0000-0000-00006E900000}"/>
    <cellStyle name="Normal 2 3 7" xfId="38085" xr:uid="{00000000-0005-0000-0000-00006F900000}"/>
    <cellStyle name="Normal 2 3 7 2" xfId="38086" xr:uid="{00000000-0005-0000-0000-000070900000}"/>
    <cellStyle name="Normal 2 3 7 2 2" xfId="38089" xr:uid="{00000000-0005-0000-0000-000071900000}"/>
    <cellStyle name="Normal 2 3 7 3" xfId="38090" xr:uid="{00000000-0005-0000-0000-000072900000}"/>
    <cellStyle name="Normal 2 3 7_REKAP IBT" xfId="38091" xr:uid="{00000000-0005-0000-0000-000073900000}"/>
    <cellStyle name="Normal 2 3 8" xfId="38092" xr:uid="{00000000-0005-0000-0000-000074900000}"/>
    <cellStyle name="Normal 2 3 9" xfId="38093" xr:uid="{00000000-0005-0000-0000-000075900000}"/>
    <cellStyle name="Normal 2 30" xfId="38033" xr:uid="{00000000-0005-0000-0000-000076900000}"/>
    <cellStyle name="Normal 2 30 2" xfId="38094" xr:uid="{00000000-0005-0000-0000-000077900000}"/>
    <cellStyle name="Normal 2 30 2 2" xfId="38095" xr:uid="{00000000-0005-0000-0000-000078900000}"/>
    <cellStyle name="Normal 2 30 3" xfId="38096" xr:uid="{00000000-0005-0000-0000-000079900000}"/>
    <cellStyle name="Normal 2 30_REKAP IBT" xfId="38097" xr:uid="{00000000-0005-0000-0000-00007A900000}"/>
    <cellStyle name="Normal 2 31" xfId="38035" xr:uid="{00000000-0005-0000-0000-00007B900000}"/>
    <cellStyle name="Normal 2 32" xfId="38038" xr:uid="{00000000-0005-0000-0000-00007C900000}"/>
    <cellStyle name="Normal 2 33" xfId="38041" xr:uid="{00000000-0005-0000-0000-00007D900000}"/>
    <cellStyle name="Normal 2 34" xfId="38044" xr:uid="{00000000-0005-0000-0000-00007E900000}"/>
    <cellStyle name="Normal 2 35" xfId="38099" xr:uid="{00000000-0005-0000-0000-00007F900000}"/>
    <cellStyle name="Normal 2 35 2" xfId="49943" xr:uid="{00000000-0005-0000-0000-000080900000}"/>
    <cellStyle name="Normal 2 36" xfId="38103" xr:uid="{00000000-0005-0000-0000-000081900000}"/>
    <cellStyle name="Normal 2 36 2" xfId="49944" xr:uid="{00000000-0005-0000-0000-000082900000}"/>
    <cellStyle name="Normal 2 37" xfId="38105" xr:uid="{00000000-0005-0000-0000-000083900000}"/>
    <cellStyle name="Normal 2 38" xfId="38107" xr:uid="{00000000-0005-0000-0000-000084900000}"/>
    <cellStyle name="Normal 2 39" xfId="38109" xr:uid="{00000000-0005-0000-0000-000085900000}"/>
    <cellStyle name="Normal 2 4" xfId="38110" xr:uid="{00000000-0005-0000-0000-000086900000}"/>
    <cellStyle name="Normal 2 4 2" xfId="38111" xr:uid="{00000000-0005-0000-0000-000087900000}"/>
    <cellStyle name="Normal 2 4 2 2" xfId="38112" xr:uid="{00000000-0005-0000-0000-000088900000}"/>
    <cellStyle name="Normal 2 4 3" xfId="38113" xr:uid="{00000000-0005-0000-0000-000089900000}"/>
    <cellStyle name="Normal 2 4 3 2" xfId="38114" xr:uid="{00000000-0005-0000-0000-00008A900000}"/>
    <cellStyle name="Normal 2 4 4" xfId="38115" xr:uid="{00000000-0005-0000-0000-00008B900000}"/>
    <cellStyle name="Normal 2 4 4 2" xfId="38116" xr:uid="{00000000-0005-0000-0000-00008C900000}"/>
    <cellStyle name="Normal 2 4 5" xfId="21997" xr:uid="{00000000-0005-0000-0000-00008D900000}"/>
    <cellStyle name="Normal 2 4 5 2" xfId="38117" xr:uid="{00000000-0005-0000-0000-00008E900000}"/>
    <cellStyle name="Normal 2 4 6" xfId="38118" xr:uid="{00000000-0005-0000-0000-00008F900000}"/>
    <cellStyle name="Normal 2 4 6 2" xfId="24179" xr:uid="{00000000-0005-0000-0000-000090900000}"/>
    <cellStyle name="Normal 2 4 7" xfId="49950" xr:uid="{00000000-0005-0000-0000-000091900000}"/>
    <cellStyle name="Normal 2 4_REKAP IBT" xfId="38119" xr:uid="{00000000-0005-0000-0000-000092900000}"/>
    <cellStyle name="Normal 2 40" xfId="38098" xr:uid="{00000000-0005-0000-0000-000093900000}"/>
    <cellStyle name="Normal 2 41" xfId="38102" xr:uid="{00000000-0005-0000-0000-000094900000}"/>
    <cellStyle name="Normal 2 42" xfId="38104" xr:uid="{00000000-0005-0000-0000-000095900000}"/>
    <cellStyle name="Normal 2 43" xfId="38106" xr:uid="{00000000-0005-0000-0000-000096900000}"/>
    <cellStyle name="Normal 2 44" xfId="38108" xr:uid="{00000000-0005-0000-0000-000097900000}"/>
    <cellStyle name="Normal 2 45" xfId="38121" xr:uid="{00000000-0005-0000-0000-000098900000}"/>
    <cellStyle name="Normal 2 46" xfId="38123" xr:uid="{00000000-0005-0000-0000-000099900000}"/>
    <cellStyle name="Normal 2 47" xfId="38125" xr:uid="{00000000-0005-0000-0000-00009A900000}"/>
    <cellStyle name="Normal 2 48" xfId="38127" xr:uid="{00000000-0005-0000-0000-00009B900000}"/>
    <cellStyle name="Normal 2 49" xfId="38128" xr:uid="{00000000-0005-0000-0000-00009C900000}"/>
    <cellStyle name="Normal 2 5" xfId="38129" xr:uid="{00000000-0005-0000-0000-00009D900000}"/>
    <cellStyle name="Normal 2 5 2" xfId="38130" xr:uid="{00000000-0005-0000-0000-00009E900000}"/>
    <cellStyle name="Normal 2 5 2 2" xfId="38131" xr:uid="{00000000-0005-0000-0000-00009F900000}"/>
    <cellStyle name="Normal 2 5 2 2 2" xfId="50668" xr:uid="{00000000-0005-0000-0000-0000A0900000}"/>
    <cellStyle name="Normal 2 5 2 2 2 2" xfId="51082" xr:uid="{00000000-0005-0000-0000-0000A1900000}"/>
    <cellStyle name="Normal 2 5 2 2 3" xfId="50883" xr:uid="{00000000-0005-0000-0000-0000A2900000}"/>
    <cellStyle name="Normal 2 5 2 2 4" xfId="50289" xr:uid="{00000000-0005-0000-0000-0000A3900000}"/>
    <cellStyle name="Normal 2 5 2 3" xfId="50574" xr:uid="{00000000-0005-0000-0000-0000A4900000}"/>
    <cellStyle name="Normal 2 5 2 3 2" xfId="50988" xr:uid="{00000000-0005-0000-0000-0000A5900000}"/>
    <cellStyle name="Normal 2 5 2 4" xfId="50789" xr:uid="{00000000-0005-0000-0000-0000A6900000}"/>
    <cellStyle name="Normal 2 5 2 5" xfId="50182" xr:uid="{00000000-0005-0000-0000-0000A7900000}"/>
    <cellStyle name="Normal 2 5 3" xfId="50242" xr:uid="{00000000-0005-0000-0000-0000A8900000}"/>
    <cellStyle name="Normal 2 5 3 2" xfId="50621" xr:uid="{00000000-0005-0000-0000-0000A9900000}"/>
    <cellStyle name="Normal 2 5 3 2 2" xfId="51035" xr:uid="{00000000-0005-0000-0000-0000AA900000}"/>
    <cellStyle name="Normal 2 5 3 3" xfId="50836" xr:uid="{00000000-0005-0000-0000-0000AB900000}"/>
    <cellStyle name="Normal 2 5 4" xfId="50527" xr:uid="{00000000-0005-0000-0000-0000AC900000}"/>
    <cellStyle name="Normal 2 5 4 2" xfId="50941" xr:uid="{00000000-0005-0000-0000-0000AD900000}"/>
    <cellStyle name="Normal 2 5 5" xfId="50741" xr:uid="{00000000-0005-0000-0000-0000AE900000}"/>
    <cellStyle name="Normal 2 5 6" xfId="50050" xr:uid="{00000000-0005-0000-0000-0000AF900000}"/>
    <cellStyle name="Normal 2 5_REKAP IBT" xfId="38132" xr:uid="{00000000-0005-0000-0000-0000B0900000}"/>
    <cellStyle name="Normal 2 50" xfId="38120" xr:uid="{00000000-0005-0000-0000-0000B1900000}"/>
    <cellStyle name="Normal 2 51" xfId="38122" xr:uid="{00000000-0005-0000-0000-0000B2900000}"/>
    <cellStyle name="Normal 2 52" xfId="38124" xr:uid="{00000000-0005-0000-0000-0000B3900000}"/>
    <cellStyle name="Normal 2 53" xfId="38126" xr:uid="{00000000-0005-0000-0000-0000B4900000}"/>
    <cellStyle name="Normal 2 54" xfId="49848" xr:uid="{00000000-0005-0000-0000-0000B5900000}"/>
    <cellStyle name="Normal 2 6" xfId="38133" xr:uid="{00000000-0005-0000-0000-0000B6900000}"/>
    <cellStyle name="Normal 2 6 2" xfId="38134" xr:uid="{00000000-0005-0000-0000-0000B7900000}"/>
    <cellStyle name="Normal 2 6 2 2" xfId="38135" xr:uid="{00000000-0005-0000-0000-0000B8900000}"/>
    <cellStyle name="Normal 2 6 3" xfId="50062" xr:uid="{00000000-0005-0000-0000-0000B9900000}"/>
    <cellStyle name="Normal 2 6_REKAP IBT" xfId="18838" xr:uid="{00000000-0005-0000-0000-0000BA900000}"/>
    <cellStyle name="Normal 2 7" xfId="38136" xr:uid="{00000000-0005-0000-0000-0000BB900000}"/>
    <cellStyle name="Normal 2 7 2" xfId="38137" xr:uid="{00000000-0005-0000-0000-0000BC900000}"/>
    <cellStyle name="Normal 2 7 2 2" xfId="38138" xr:uid="{00000000-0005-0000-0000-0000BD900000}"/>
    <cellStyle name="Normal 2 7 3" xfId="38139" xr:uid="{00000000-0005-0000-0000-0000BE900000}"/>
    <cellStyle name="Normal 2 7 3 2" xfId="38140" xr:uid="{00000000-0005-0000-0000-0000BF900000}"/>
    <cellStyle name="Normal 2 7 3 2 2" xfId="38141" xr:uid="{00000000-0005-0000-0000-0000C0900000}"/>
    <cellStyle name="Normal 2 7 3 3" xfId="38142" xr:uid="{00000000-0005-0000-0000-0000C1900000}"/>
    <cellStyle name="Normal 2 7 3_REKAP IBT" xfId="38143" xr:uid="{00000000-0005-0000-0000-0000C2900000}"/>
    <cellStyle name="Normal 2 7_REKAP IBT" xfId="38144" xr:uid="{00000000-0005-0000-0000-0000C3900000}"/>
    <cellStyle name="Normal 2 8" xfId="38145" xr:uid="{00000000-0005-0000-0000-0000C4900000}"/>
    <cellStyle name="Normal 2 8 10" xfId="38146" xr:uid="{00000000-0005-0000-0000-0000C5900000}"/>
    <cellStyle name="Normal 2 8 16" xfId="38147" xr:uid="{00000000-0005-0000-0000-0000C6900000}"/>
    <cellStyle name="Normal 2 8 16 2" xfId="38148" xr:uid="{00000000-0005-0000-0000-0000C7900000}"/>
    <cellStyle name="Normal 2 8 16 2 2" xfId="38149" xr:uid="{00000000-0005-0000-0000-0000C8900000}"/>
    <cellStyle name="Normal 2 8 16 3" xfId="38150" xr:uid="{00000000-0005-0000-0000-0000C9900000}"/>
    <cellStyle name="Normal 2 8 16_REKAP IBT" xfId="38151" xr:uid="{00000000-0005-0000-0000-0000CA900000}"/>
    <cellStyle name="Normal 2 8 2" xfId="38152" xr:uid="{00000000-0005-0000-0000-0000CB900000}"/>
    <cellStyle name="Normal 2 8 2 2" xfId="38153" xr:uid="{00000000-0005-0000-0000-0000CC900000}"/>
    <cellStyle name="Normal 2 8 2 3" xfId="38154" xr:uid="{00000000-0005-0000-0000-0000CD900000}"/>
    <cellStyle name="Normal 2 8 3" xfId="38155" xr:uid="{00000000-0005-0000-0000-0000CE900000}"/>
    <cellStyle name="Normal 2 8 3 2" xfId="38156" xr:uid="{00000000-0005-0000-0000-0000CF900000}"/>
    <cellStyle name="Normal 2 8 3 2 2" xfId="38157" xr:uid="{00000000-0005-0000-0000-0000D0900000}"/>
    <cellStyle name="Normal 2 8 3 3" xfId="38158" xr:uid="{00000000-0005-0000-0000-0000D1900000}"/>
    <cellStyle name="Normal 2 8 3 4" xfId="38159" xr:uid="{00000000-0005-0000-0000-0000D2900000}"/>
    <cellStyle name="Normal 2 8 3_REKAP IBT" xfId="38160" xr:uid="{00000000-0005-0000-0000-0000D3900000}"/>
    <cellStyle name="Normal 2 8 4" xfId="38161" xr:uid="{00000000-0005-0000-0000-0000D4900000}"/>
    <cellStyle name="Normal 2 8 5" xfId="38162" xr:uid="{00000000-0005-0000-0000-0000D5900000}"/>
    <cellStyle name="Normal 2 8 6" xfId="38163" xr:uid="{00000000-0005-0000-0000-0000D6900000}"/>
    <cellStyle name="Normal 2 8 7" xfId="38164" xr:uid="{00000000-0005-0000-0000-0000D7900000}"/>
    <cellStyle name="Normal 2 8 8" xfId="38165" xr:uid="{00000000-0005-0000-0000-0000D8900000}"/>
    <cellStyle name="Normal 2 8 9" xfId="38166" xr:uid="{00000000-0005-0000-0000-0000D9900000}"/>
    <cellStyle name="Normal 2 8_REKAP IBT" xfId="13260" xr:uid="{00000000-0005-0000-0000-0000DA900000}"/>
    <cellStyle name="Normal 2 9" xfId="38167" xr:uid="{00000000-0005-0000-0000-0000DB900000}"/>
    <cellStyle name="Normal 2 9 2" xfId="38168" xr:uid="{00000000-0005-0000-0000-0000DC900000}"/>
    <cellStyle name="Normal 2 9 2 2" xfId="38169" xr:uid="{00000000-0005-0000-0000-0000DD900000}"/>
    <cellStyle name="Normal 2 9 3" xfId="38170" xr:uid="{00000000-0005-0000-0000-0000DE900000}"/>
    <cellStyle name="Normal 2 9 3 2" xfId="38171" xr:uid="{00000000-0005-0000-0000-0000DF900000}"/>
    <cellStyle name="Normal 2 9 3 2 2" xfId="38172" xr:uid="{00000000-0005-0000-0000-0000E0900000}"/>
    <cellStyle name="Normal 2 9 3 3" xfId="38173" xr:uid="{00000000-0005-0000-0000-0000E1900000}"/>
    <cellStyle name="Normal 2 9 3_REKAP IBT" xfId="38174" xr:uid="{00000000-0005-0000-0000-0000E2900000}"/>
    <cellStyle name="Normal 2 9 4" xfId="38175" xr:uid="{00000000-0005-0000-0000-0000E3900000}"/>
    <cellStyle name="Normal 2 9 4 2" xfId="38176" xr:uid="{00000000-0005-0000-0000-0000E4900000}"/>
    <cellStyle name="Normal 2 9 5" xfId="38177" xr:uid="{00000000-0005-0000-0000-0000E5900000}"/>
    <cellStyle name="Normal 2 9 6" xfId="38178" xr:uid="{00000000-0005-0000-0000-0000E6900000}"/>
    <cellStyle name="Normal 2 9_REKAP IBT" xfId="38179" xr:uid="{00000000-0005-0000-0000-0000E7900000}"/>
    <cellStyle name="Normal 2_REKAP IBT" xfId="38180" xr:uid="{00000000-0005-0000-0000-0000E8900000}"/>
    <cellStyle name="Normal 20" xfId="36811" xr:uid="{00000000-0005-0000-0000-0000E9900000}"/>
    <cellStyle name="Normal 20 10" xfId="36813" xr:uid="{00000000-0005-0000-0000-0000EA900000}"/>
    <cellStyle name="Normal 20 11" xfId="17122" xr:uid="{00000000-0005-0000-0000-0000EB900000}"/>
    <cellStyle name="Normal 20 12" xfId="50045" xr:uid="{00000000-0005-0000-0000-0000EC900000}"/>
    <cellStyle name="Normal 20 2" xfId="36815" xr:uid="{00000000-0005-0000-0000-0000ED900000}"/>
    <cellStyle name="Normal 20 2 2" xfId="36817" xr:uid="{00000000-0005-0000-0000-0000EE900000}"/>
    <cellStyle name="Normal 20 2 2 2" xfId="36819" xr:uid="{00000000-0005-0000-0000-0000EF900000}"/>
    <cellStyle name="Normal 20 2 3" xfId="36829" xr:uid="{00000000-0005-0000-0000-0000F0900000}"/>
    <cellStyle name="Normal 20 2 4" xfId="36846" xr:uid="{00000000-0005-0000-0000-0000F1900000}"/>
    <cellStyle name="Normal 20 2 5" xfId="36860" xr:uid="{00000000-0005-0000-0000-0000F2900000}"/>
    <cellStyle name="Normal 20 2 6" xfId="50389" xr:uid="{00000000-0005-0000-0000-0000F3900000}"/>
    <cellStyle name="Normal 20 2_REKAP IBT" xfId="36871" xr:uid="{00000000-0005-0000-0000-0000F4900000}"/>
    <cellStyle name="Normal 20 3" xfId="36873" xr:uid="{00000000-0005-0000-0000-0000F5900000}"/>
    <cellStyle name="Normal 20 3 2" xfId="36878" xr:uid="{00000000-0005-0000-0000-0000F6900000}"/>
    <cellStyle name="Normal 20 4" xfId="36893" xr:uid="{00000000-0005-0000-0000-0000F7900000}"/>
    <cellStyle name="Normal 20 4 2" xfId="36896" xr:uid="{00000000-0005-0000-0000-0000F8900000}"/>
    <cellStyle name="Normal 20 5" xfId="36911" xr:uid="{00000000-0005-0000-0000-0000F9900000}"/>
    <cellStyle name="Normal 20 5 2" xfId="36914" xr:uid="{00000000-0005-0000-0000-0000FA900000}"/>
    <cellStyle name="Normal 20 6" xfId="36928" xr:uid="{00000000-0005-0000-0000-0000FB900000}"/>
    <cellStyle name="Normal 20 7" xfId="36930" xr:uid="{00000000-0005-0000-0000-0000FC900000}"/>
    <cellStyle name="Normal 20 8" xfId="36935" xr:uid="{00000000-0005-0000-0000-0000FD900000}"/>
    <cellStyle name="Normal 20 9" xfId="36937" xr:uid="{00000000-0005-0000-0000-0000FE900000}"/>
    <cellStyle name="Normal 20_REKAP IBT" xfId="36939" xr:uid="{00000000-0005-0000-0000-0000FF900000}"/>
    <cellStyle name="Normal 200" xfId="36780" xr:uid="{00000000-0005-0000-0000-000000910000}"/>
    <cellStyle name="Normal 200 2" xfId="36784" xr:uid="{00000000-0005-0000-0000-000001910000}"/>
    <cellStyle name="Normal 201" xfId="36788" xr:uid="{00000000-0005-0000-0000-000002910000}"/>
    <cellStyle name="Normal 201 2" xfId="36792" xr:uid="{00000000-0005-0000-0000-000003910000}"/>
    <cellStyle name="Normal 202" xfId="36796" xr:uid="{00000000-0005-0000-0000-000004910000}"/>
    <cellStyle name="Normal 202 2" xfId="36800" xr:uid="{00000000-0005-0000-0000-000005910000}"/>
    <cellStyle name="Normal 203" xfId="36804" xr:uid="{00000000-0005-0000-0000-000006910000}"/>
    <cellStyle name="Normal 203 2" xfId="18257" xr:uid="{00000000-0005-0000-0000-000007910000}"/>
    <cellStyle name="Normal 204" xfId="36808" xr:uid="{00000000-0005-0000-0000-000008910000}"/>
    <cellStyle name="Normal 204 2" xfId="18425" xr:uid="{00000000-0005-0000-0000-000009910000}"/>
    <cellStyle name="Normal 205" xfId="36943" xr:uid="{00000000-0005-0000-0000-00000A910000}"/>
    <cellStyle name="Normal 205 2" xfId="36947" xr:uid="{00000000-0005-0000-0000-00000B910000}"/>
    <cellStyle name="Normal 206" xfId="36951" xr:uid="{00000000-0005-0000-0000-00000C910000}"/>
    <cellStyle name="Normal 206 2" xfId="36955" xr:uid="{00000000-0005-0000-0000-00000D910000}"/>
    <cellStyle name="Normal 207" xfId="36959" xr:uid="{00000000-0005-0000-0000-00000E910000}"/>
    <cellStyle name="Normal 207 2" xfId="36963" xr:uid="{00000000-0005-0000-0000-00000F910000}"/>
    <cellStyle name="Normal 208" xfId="36967" xr:uid="{00000000-0005-0000-0000-000010910000}"/>
    <cellStyle name="Normal 208 2" xfId="18578" xr:uid="{00000000-0005-0000-0000-000011910000}"/>
    <cellStyle name="Normal 209" xfId="2477" xr:uid="{00000000-0005-0000-0000-000012910000}"/>
    <cellStyle name="Normal 209 2" xfId="2484" xr:uid="{00000000-0005-0000-0000-000013910000}"/>
    <cellStyle name="Normal 21" xfId="36970" xr:uid="{00000000-0005-0000-0000-000014910000}"/>
    <cellStyle name="Normal 21 10" xfId="36972" xr:uid="{00000000-0005-0000-0000-000015910000}"/>
    <cellStyle name="Normal 21 11" xfId="17551" xr:uid="{00000000-0005-0000-0000-000016910000}"/>
    <cellStyle name="Normal 21 12" xfId="17562" xr:uid="{00000000-0005-0000-0000-000017910000}"/>
    <cellStyle name="Normal 21 13" xfId="49837" xr:uid="{00000000-0005-0000-0000-000018910000}"/>
    <cellStyle name="Normal 21 2" xfId="36974" xr:uid="{00000000-0005-0000-0000-000019910000}"/>
    <cellStyle name="Normal 21 2 10" xfId="36976" xr:uid="{00000000-0005-0000-0000-00001A910000}"/>
    <cellStyle name="Normal 21 2 11" xfId="36978" xr:uid="{00000000-0005-0000-0000-00001B910000}"/>
    <cellStyle name="Normal 21 2 12" xfId="38181" xr:uid="{00000000-0005-0000-0000-00001C910000}"/>
    <cellStyle name="Normal 21 2 13" xfId="50390" xr:uid="{00000000-0005-0000-0000-00001D910000}"/>
    <cellStyle name="Normal 21 2 2" xfId="36980" xr:uid="{00000000-0005-0000-0000-00001E910000}"/>
    <cellStyle name="Normal 21 2 2 2" xfId="27638" xr:uid="{00000000-0005-0000-0000-00001F910000}"/>
    <cellStyle name="Normal 21 2 2 2 2" xfId="27642" xr:uid="{00000000-0005-0000-0000-000020910000}"/>
    <cellStyle name="Normal 21 2 2 2 2 2" xfId="27644" xr:uid="{00000000-0005-0000-0000-000021910000}"/>
    <cellStyle name="Normal 21 2 2 2 3" xfId="27646" xr:uid="{00000000-0005-0000-0000-000022910000}"/>
    <cellStyle name="Normal 21 2 2 2_REKAP IBT" xfId="27650" xr:uid="{00000000-0005-0000-0000-000023910000}"/>
    <cellStyle name="Normal 21 2 2 3" xfId="27652" xr:uid="{00000000-0005-0000-0000-000024910000}"/>
    <cellStyle name="Normal 21 2 2 3 2" xfId="27655" xr:uid="{00000000-0005-0000-0000-000025910000}"/>
    <cellStyle name="Normal 21 2 2 3 2 2" xfId="36983" xr:uid="{00000000-0005-0000-0000-000026910000}"/>
    <cellStyle name="Normal 21 2 2 3 3" xfId="36985" xr:uid="{00000000-0005-0000-0000-000027910000}"/>
    <cellStyle name="Normal 21 2 2 3_REKAP IBT" xfId="36987" xr:uid="{00000000-0005-0000-0000-000028910000}"/>
    <cellStyle name="Normal 21 2 2 4" xfId="27658" xr:uid="{00000000-0005-0000-0000-000029910000}"/>
    <cellStyle name="Normal 21 2 2_REKAP IBT" xfId="36993" xr:uid="{00000000-0005-0000-0000-00002A910000}"/>
    <cellStyle name="Normal 21 2 3" xfId="36995" xr:uid="{00000000-0005-0000-0000-00002B910000}"/>
    <cellStyle name="Normal 21 2 3 2" xfId="27671" xr:uid="{00000000-0005-0000-0000-00002C910000}"/>
    <cellStyle name="Normal 21 2 3 2 2" xfId="4774" xr:uid="{00000000-0005-0000-0000-00002D910000}"/>
    <cellStyle name="Normal 21 2 3 2 2 2" xfId="27674" xr:uid="{00000000-0005-0000-0000-00002E910000}"/>
    <cellStyle name="Normal 21 2 3 2 3" xfId="27677" xr:uid="{00000000-0005-0000-0000-00002F910000}"/>
    <cellStyle name="Normal 21 2 3 2_REKAP IBT" xfId="27682" xr:uid="{00000000-0005-0000-0000-000030910000}"/>
    <cellStyle name="Normal 21 2 3 3" xfId="27685" xr:uid="{00000000-0005-0000-0000-000031910000}"/>
    <cellStyle name="Normal 21 2 3 3 2" xfId="27688" xr:uid="{00000000-0005-0000-0000-000032910000}"/>
    <cellStyle name="Normal 21 2 3 3 2 2" xfId="36998" xr:uid="{00000000-0005-0000-0000-000033910000}"/>
    <cellStyle name="Normal 21 2 3 3 3" xfId="37000" xr:uid="{00000000-0005-0000-0000-000034910000}"/>
    <cellStyle name="Normal 21 2 3 3_REKAP IBT" xfId="37002" xr:uid="{00000000-0005-0000-0000-000035910000}"/>
    <cellStyle name="Normal 21 2 3_REKAP IBT" xfId="37008" xr:uid="{00000000-0005-0000-0000-000036910000}"/>
    <cellStyle name="Normal 21 2 4" xfId="37010" xr:uid="{00000000-0005-0000-0000-000037910000}"/>
    <cellStyle name="Normal 21 2 4 2" xfId="27703" xr:uid="{00000000-0005-0000-0000-000038910000}"/>
    <cellStyle name="Normal 21 2 4 2 2" xfId="27706" xr:uid="{00000000-0005-0000-0000-000039910000}"/>
    <cellStyle name="Normal 21 2 4 2 2 2" xfId="20453" xr:uid="{00000000-0005-0000-0000-00003A910000}"/>
    <cellStyle name="Normal 21 2 4 2 3" xfId="27709" xr:uid="{00000000-0005-0000-0000-00003B910000}"/>
    <cellStyle name="Normal 21 2 4 2_REKAP IBT" xfId="17360" xr:uid="{00000000-0005-0000-0000-00003C910000}"/>
    <cellStyle name="Normal 21 2 4 3" xfId="27714" xr:uid="{00000000-0005-0000-0000-00003D910000}"/>
    <cellStyle name="Normal 21 2 4 3 2" xfId="27717" xr:uid="{00000000-0005-0000-0000-00003E910000}"/>
    <cellStyle name="Normal 21 2 4 3 2 2" xfId="37013" xr:uid="{00000000-0005-0000-0000-00003F910000}"/>
    <cellStyle name="Normal 21 2 4 3 3" xfId="37015" xr:uid="{00000000-0005-0000-0000-000040910000}"/>
    <cellStyle name="Normal 21 2 4 3_REKAP IBT" xfId="37017" xr:uid="{00000000-0005-0000-0000-000041910000}"/>
    <cellStyle name="Normal 21 2 4 4" xfId="27720" xr:uid="{00000000-0005-0000-0000-000042910000}"/>
    <cellStyle name="Normal 21 2 4 4 2" xfId="27723" xr:uid="{00000000-0005-0000-0000-000043910000}"/>
    <cellStyle name="Normal 21 2 4 5" xfId="27725" xr:uid="{00000000-0005-0000-0000-000044910000}"/>
    <cellStyle name="Normal 21 2 4_REKAP IBT" xfId="37024" xr:uid="{00000000-0005-0000-0000-000045910000}"/>
    <cellStyle name="Normal 21 2 5" xfId="37026" xr:uid="{00000000-0005-0000-0000-000046910000}"/>
    <cellStyle name="Normal 21 2 5 2" xfId="38182" xr:uid="{00000000-0005-0000-0000-000047910000}"/>
    <cellStyle name="Normal 21 2 5 2 2" xfId="38183" xr:uid="{00000000-0005-0000-0000-000048910000}"/>
    <cellStyle name="Normal 21 2 5 3" xfId="38184" xr:uid="{00000000-0005-0000-0000-000049910000}"/>
    <cellStyle name="Normal 21 2 5_REKAP IBT" xfId="38185" xr:uid="{00000000-0005-0000-0000-00004A910000}"/>
    <cellStyle name="Normal 21 2 6" xfId="37028" xr:uid="{00000000-0005-0000-0000-00004B910000}"/>
    <cellStyle name="Normal 21 2 6 2" xfId="37030" xr:uid="{00000000-0005-0000-0000-00004C910000}"/>
    <cellStyle name="Normal 21 2 6 2 2" xfId="37032" xr:uid="{00000000-0005-0000-0000-00004D910000}"/>
    <cellStyle name="Normal 21 2 6 3" xfId="37034" xr:uid="{00000000-0005-0000-0000-00004E910000}"/>
    <cellStyle name="Normal 21 2 6_REKAP IBT" xfId="37036" xr:uid="{00000000-0005-0000-0000-00004F910000}"/>
    <cellStyle name="Normal 21 2 7" xfId="17624" xr:uid="{00000000-0005-0000-0000-000050910000}"/>
    <cellStyle name="Normal 21 2 8" xfId="17629" xr:uid="{00000000-0005-0000-0000-000051910000}"/>
    <cellStyle name="Normal 21 2 9" xfId="17634" xr:uid="{00000000-0005-0000-0000-000052910000}"/>
    <cellStyle name="Normal 21 2_REKAP IBT" xfId="37038" xr:uid="{00000000-0005-0000-0000-000053910000}"/>
    <cellStyle name="Normal 21 3" xfId="37040" xr:uid="{00000000-0005-0000-0000-000054910000}"/>
    <cellStyle name="Normal 21 3 2" xfId="37042" xr:uid="{00000000-0005-0000-0000-000055910000}"/>
    <cellStyle name="Normal 21 3 2 2" xfId="14858" xr:uid="{00000000-0005-0000-0000-000056910000}"/>
    <cellStyle name="Normal 21 3 2 2 2" xfId="14865" xr:uid="{00000000-0005-0000-0000-000057910000}"/>
    <cellStyle name="Normal 21 3 2 3" xfId="14886" xr:uid="{00000000-0005-0000-0000-000058910000}"/>
    <cellStyle name="Normal 21 3 2_REKAP IBT" xfId="6486" xr:uid="{00000000-0005-0000-0000-000059910000}"/>
    <cellStyle name="Normal 21 3 3" xfId="37044" xr:uid="{00000000-0005-0000-0000-00005A910000}"/>
    <cellStyle name="Normal 21 3 3 2" xfId="27844" xr:uid="{00000000-0005-0000-0000-00005B910000}"/>
    <cellStyle name="Normal 21 3 3 2 2" xfId="27847" xr:uid="{00000000-0005-0000-0000-00005C910000}"/>
    <cellStyle name="Normal 21 3 3 3" xfId="27864" xr:uid="{00000000-0005-0000-0000-00005D910000}"/>
    <cellStyle name="Normal 21 3 3_REKAP IBT" xfId="37046" xr:uid="{00000000-0005-0000-0000-00005E910000}"/>
    <cellStyle name="Normal 21 3 4" xfId="37048" xr:uid="{00000000-0005-0000-0000-00005F910000}"/>
    <cellStyle name="Normal 21 3_REKAP IBT" xfId="37050" xr:uid="{00000000-0005-0000-0000-000060910000}"/>
    <cellStyle name="Normal 21 4" xfId="37052" xr:uid="{00000000-0005-0000-0000-000061910000}"/>
    <cellStyle name="Normal 21 4 2" xfId="37054" xr:uid="{00000000-0005-0000-0000-000062910000}"/>
    <cellStyle name="Normal 21 4 2 2" xfId="37056" xr:uid="{00000000-0005-0000-0000-000063910000}"/>
    <cellStyle name="Normal 21 4 2 2 2" xfId="2157" xr:uid="{00000000-0005-0000-0000-000064910000}"/>
    <cellStyle name="Normal 21 4 2 3" xfId="37058" xr:uid="{00000000-0005-0000-0000-000065910000}"/>
    <cellStyle name="Normal 21 4 2_REKAP IBT" xfId="37060" xr:uid="{00000000-0005-0000-0000-000066910000}"/>
    <cellStyle name="Normal 21 4 3" xfId="37062" xr:uid="{00000000-0005-0000-0000-000067910000}"/>
    <cellStyle name="Normal 21 4 3 2" xfId="37065" xr:uid="{00000000-0005-0000-0000-000068910000}"/>
    <cellStyle name="Normal 21 4 3 2 2" xfId="37067" xr:uid="{00000000-0005-0000-0000-000069910000}"/>
    <cellStyle name="Normal 21 4 3 3" xfId="37069" xr:uid="{00000000-0005-0000-0000-00006A910000}"/>
    <cellStyle name="Normal 21 4 3_REKAP IBT" xfId="37071" xr:uid="{00000000-0005-0000-0000-00006B910000}"/>
    <cellStyle name="Normal 21 4_REKAP IBT" xfId="37077" xr:uid="{00000000-0005-0000-0000-00006C910000}"/>
    <cellStyle name="Normal 21 5" xfId="37079" xr:uid="{00000000-0005-0000-0000-00006D910000}"/>
    <cellStyle name="Normal 21 5 2" xfId="37081" xr:uid="{00000000-0005-0000-0000-00006E910000}"/>
    <cellStyle name="Normal 21 5 2 2" xfId="37083" xr:uid="{00000000-0005-0000-0000-00006F910000}"/>
    <cellStyle name="Normal 21 5 2 2 2" xfId="37085" xr:uid="{00000000-0005-0000-0000-000070910000}"/>
    <cellStyle name="Normal 21 5 2 3" xfId="37087" xr:uid="{00000000-0005-0000-0000-000071910000}"/>
    <cellStyle name="Normal 21 5 2_REKAP IBT" xfId="37089" xr:uid="{00000000-0005-0000-0000-000072910000}"/>
    <cellStyle name="Normal 21 5 3" xfId="37091" xr:uid="{00000000-0005-0000-0000-000073910000}"/>
    <cellStyle name="Normal 21 5 3 2" xfId="37093" xr:uid="{00000000-0005-0000-0000-000074910000}"/>
    <cellStyle name="Normal 21 5 3 2 2" xfId="37095" xr:uid="{00000000-0005-0000-0000-000075910000}"/>
    <cellStyle name="Normal 21 5 3 3" xfId="37097" xr:uid="{00000000-0005-0000-0000-000076910000}"/>
    <cellStyle name="Normal 21 5 3_REKAP IBT" xfId="37099" xr:uid="{00000000-0005-0000-0000-000077910000}"/>
    <cellStyle name="Normal 21 5 4" xfId="38186" xr:uid="{00000000-0005-0000-0000-000078910000}"/>
    <cellStyle name="Normal 21 5 4 2" xfId="38187" xr:uid="{00000000-0005-0000-0000-000079910000}"/>
    <cellStyle name="Normal 21 5 5" xfId="38188" xr:uid="{00000000-0005-0000-0000-00007A910000}"/>
    <cellStyle name="Normal 21 5_REKAP IBT" xfId="37101" xr:uid="{00000000-0005-0000-0000-00007B910000}"/>
    <cellStyle name="Normal 21 6" xfId="37103" xr:uid="{00000000-0005-0000-0000-00007C910000}"/>
    <cellStyle name="Normal 21 6 2" xfId="37105" xr:uid="{00000000-0005-0000-0000-00007D910000}"/>
    <cellStyle name="Normal 21 6 2 2" xfId="37107" xr:uid="{00000000-0005-0000-0000-00007E910000}"/>
    <cellStyle name="Normal 21 6 3" xfId="37109" xr:uid="{00000000-0005-0000-0000-00007F910000}"/>
    <cellStyle name="Normal 21 6_REKAP IBT" xfId="37111" xr:uid="{00000000-0005-0000-0000-000080910000}"/>
    <cellStyle name="Normal 21 7" xfId="37113" xr:uid="{00000000-0005-0000-0000-000081910000}"/>
    <cellStyle name="Normal 21 7 2" xfId="37115" xr:uid="{00000000-0005-0000-0000-000082910000}"/>
    <cellStyle name="Normal 21 7 2 2" xfId="37117" xr:uid="{00000000-0005-0000-0000-000083910000}"/>
    <cellStyle name="Normal 21 7 3" xfId="37119" xr:uid="{00000000-0005-0000-0000-000084910000}"/>
    <cellStyle name="Normal 21 7_REKAP IBT" xfId="37121" xr:uid="{00000000-0005-0000-0000-000085910000}"/>
    <cellStyle name="Normal 21 8" xfId="33643" xr:uid="{00000000-0005-0000-0000-000086910000}"/>
    <cellStyle name="Normal 21 9" xfId="37124" xr:uid="{00000000-0005-0000-0000-000087910000}"/>
    <cellStyle name="Normal 21_REKAP IBT" xfId="37126" xr:uid="{00000000-0005-0000-0000-000088910000}"/>
    <cellStyle name="Normal 210" xfId="36942" xr:uid="{00000000-0005-0000-0000-000089910000}"/>
    <cellStyle name="Normal 210 2" xfId="36946" xr:uid="{00000000-0005-0000-0000-00008A910000}"/>
    <cellStyle name="Normal 211" xfId="36950" xr:uid="{00000000-0005-0000-0000-00008B910000}"/>
    <cellStyle name="Normal 211 2" xfId="36954" xr:uid="{00000000-0005-0000-0000-00008C910000}"/>
    <cellStyle name="Normal 212" xfId="36958" xr:uid="{00000000-0005-0000-0000-00008D910000}"/>
    <cellStyle name="Normal 212 2" xfId="36962" xr:uid="{00000000-0005-0000-0000-00008E910000}"/>
    <cellStyle name="Normal 213" xfId="36966" xr:uid="{00000000-0005-0000-0000-00008F910000}"/>
    <cellStyle name="Normal 213 2" xfId="18577" xr:uid="{00000000-0005-0000-0000-000090910000}"/>
    <cellStyle name="Normal 214" xfId="2476" xr:uid="{00000000-0005-0000-0000-000091910000}"/>
    <cellStyle name="Normal 214 2" xfId="2483" xr:uid="{00000000-0005-0000-0000-000092910000}"/>
    <cellStyle name="Normal 215" xfId="37129" xr:uid="{00000000-0005-0000-0000-000093910000}"/>
    <cellStyle name="Normal 215 2" xfId="37133" xr:uid="{00000000-0005-0000-0000-000094910000}"/>
    <cellStyle name="Normal 216" xfId="37137" xr:uid="{00000000-0005-0000-0000-000095910000}"/>
    <cellStyle name="Normal 216 2" xfId="37141" xr:uid="{00000000-0005-0000-0000-000096910000}"/>
    <cellStyle name="Normal 217" xfId="37145" xr:uid="{00000000-0005-0000-0000-000097910000}"/>
    <cellStyle name="Normal 217 2" xfId="37149" xr:uid="{00000000-0005-0000-0000-000098910000}"/>
    <cellStyle name="Normal 217 2 2" xfId="38189" xr:uid="{00000000-0005-0000-0000-000099910000}"/>
    <cellStyle name="Normal 217 3" xfId="38190" xr:uid="{00000000-0005-0000-0000-00009A910000}"/>
    <cellStyle name="Normal 217 3 2" xfId="38191" xr:uid="{00000000-0005-0000-0000-00009B910000}"/>
    <cellStyle name="Normal 217 4" xfId="38192" xr:uid="{00000000-0005-0000-0000-00009C910000}"/>
    <cellStyle name="Normal 217 4 2" xfId="38193" xr:uid="{00000000-0005-0000-0000-00009D910000}"/>
    <cellStyle name="Normal 217 5" xfId="38194" xr:uid="{00000000-0005-0000-0000-00009E910000}"/>
    <cellStyle name="Normal 217 5 2" xfId="38195" xr:uid="{00000000-0005-0000-0000-00009F910000}"/>
    <cellStyle name="Normal 217 6" xfId="38196" xr:uid="{00000000-0005-0000-0000-0000A0910000}"/>
    <cellStyle name="Normal 217 6 2" xfId="38197" xr:uid="{00000000-0005-0000-0000-0000A1910000}"/>
    <cellStyle name="Normal 217 7" xfId="38198" xr:uid="{00000000-0005-0000-0000-0000A2910000}"/>
    <cellStyle name="Normal 217_REKAP IBT" xfId="38199" xr:uid="{00000000-0005-0000-0000-0000A3910000}"/>
    <cellStyle name="Normal 218" xfId="37153" xr:uid="{00000000-0005-0000-0000-0000A4910000}"/>
    <cellStyle name="Normal 218 2" xfId="37157" xr:uid="{00000000-0005-0000-0000-0000A5910000}"/>
    <cellStyle name="Normal 218 2 2" xfId="38204" xr:uid="{00000000-0005-0000-0000-0000A6910000}"/>
    <cellStyle name="Normal 218 3" xfId="38205" xr:uid="{00000000-0005-0000-0000-0000A7910000}"/>
    <cellStyle name="Normal 218_REKAP IBT" xfId="38206" xr:uid="{00000000-0005-0000-0000-0000A8910000}"/>
    <cellStyle name="Normal 219" xfId="37161" xr:uid="{00000000-0005-0000-0000-0000A9910000}"/>
    <cellStyle name="Normal 219 2" xfId="37165" xr:uid="{00000000-0005-0000-0000-0000AA910000}"/>
    <cellStyle name="Normal 219 2 2" xfId="38208" xr:uid="{00000000-0005-0000-0000-0000AB910000}"/>
    <cellStyle name="Normal 219 3" xfId="38210" xr:uid="{00000000-0005-0000-0000-0000AC910000}"/>
    <cellStyle name="Normal 219_REKAP IBT" xfId="38212" xr:uid="{00000000-0005-0000-0000-0000AD910000}"/>
    <cellStyle name="Normal 22" xfId="37168" xr:uid="{00000000-0005-0000-0000-0000AE910000}"/>
    <cellStyle name="Normal 22 10" xfId="49926" xr:uid="{00000000-0005-0000-0000-0000AF910000}"/>
    <cellStyle name="Normal 22 2" xfId="37170" xr:uid="{00000000-0005-0000-0000-0000B0910000}"/>
    <cellStyle name="Normal 22 2 10" xfId="37172" xr:uid="{00000000-0005-0000-0000-0000B1910000}"/>
    <cellStyle name="Normal 22 2 11" xfId="37174" xr:uid="{00000000-0005-0000-0000-0000B2910000}"/>
    <cellStyle name="Normal 22 2 12" xfId="38213" xr:uid="{00000000-0005-0000-0000-0000B3910000}"/>
    <cellStyle name="Normal 22 2 13" xfId="49937" xr:uid="{00000000-0005-0000-0000-0000B4910000}"/>
    <cellStyle name="Normal 22 2 2" xfId="37176" xr:uid="{00000000-0005-0000-0000-0000B5910000}"/>
    <cellStyle name="Normal 22 2 2 2" xfId="37179" xr:uid="{00000000-0005-0000-0000-0000B6910000}"/>
    <cellStyle name="Normal 22 2 2 2 2" xfId="38214" xr:uid="{00000000-0005-0000-0000-0000B7910000}"/>
    <cellStyle name="Normal 22 2 2 2 2 2" xfId="38215" xr:uid="{00000000-0005-0000-0000-0000B8910000}"/>
    <cellStyle name="Normal 22 2 2 2 2 2 2" xfId="51044" xr:uid="{00000000-0005-0000-0000-0000B9910000}"/>
    <cellStyle name="Normal 22 2 2 2 2 3" xfId="50630" xr:uid="{00000000-0005-0000-0000-0000BA910000}"/>
    <cellStyle name="Normal 22 2 2 2 3" xfId="38216" xr:uid="{00000000-0005-0000-0000-0000BB910000}"/>
    <cellStyle name="Normal 22 2 2 2 3 2" xfId="50845" xr:uid="{00000000-0005-0000-0000-0000BC910000}"/>
    <cellStyle name="Normal 22 2 2 2 4" xfId="50251" xr:uid="{00000000-0005-0000-0000-0000BD910000}"/>
    <cellStyle name="Normal 22 2 2 2_REKAP IBT" xfId="38217" xr:uid="{00000000-0005-0000-0000-0000BE910000}"/>
    <cellStyle name="Normal 22 2 2 3" xfId="37181" xr:uid="{00000000-0005-0000-0000-0000BF910000}"/>
    <cellStyle name="Normal 22 2 2 3 2" xfId="37183" xr:uid="{00000000-0005-0000-0000-0000C0910000}"/>
    <cellStyle name="Normal 22 2 2 3 2 2" xfId="37185" xr:uid="{00000000-0005-0000-0000-0000C1910000}"/>
    <cellStyle name="Normal 22 2 2 3 2 3" xfId="50950" xr:uid="{00000000-0005-0000-0000-0000C2910000}"/>
    <cellStyle name="Normal 22 2 2 3 3" xfId="37188" xr:uid="{00000000-0005-0000-0000-0000C3910000}"/>
    <cellStyle name="Normal 22 2 2 3 4" xfId="50536" xr:uid="{00000000-0005-0000-0000-0000C4910000}"/>
    <cellStyle name="Normal 22 2 2 3_REKAP IBT" xfId="37190" xr:uid="{00000000-0005-0000-0000-0000C5910000}"/>
    <cellStyle name="Normal 22 2 2 4" xfId="37192" xr:uid="{00000000-0005-0000-0000-0000C6910000}"/>
    <cellStyle name="Normal 22 2 2 4 2" xfId="50750" xr:uid="{00000000-0005-0000-0000-0000C7910000}"/>
    <cellStyle name="Normal 22 2 2 5" xfId="50083" xr:uid="{00000000-0005-0000-0000-0000C8910000}"/>
    <cellStyle name="Normal 22 2 2_REKAP IBT" xfId="37199" xr:uid="{00000000-0005-0000-0000-0000C9910000}"/>
    <cellStyle name="Normal 22 2 3" xfId="37201" xr:uid="{00000000-0005-0000-0000-0000CA910000}"/>
    <cellStyle name="Normal 22 2 3 2" xfId="37204" xr:uid="{00000000-0005-0000-0000-0000CB910000}"/>
    <cellStyle name="Normal 22 2 3 2 2" xfId="37206" xr:uid="{00000000-0005-0000-0000-0000CC910000}"/>
    <cellStyle name="Normal 22 2 3 2 2 2" xfId="37208" xr:uid="{00000000-0005-0000-0000-0000CD910000}"/>
    <cellStyle name="Normal 22 2 3 2 2 3" xfId="50997" xr:uid="{00000000-0005-0000-0000-0000CE910000}"/>
    <cellStyle name="Normal 22 2 3 2 3" xfId="37210" xr:uid="{00000000-0005-0000-0000-0000CF910000}"/>
    <cellStyle name="Normal 22 2 3 2 4" xfId="50583" xr:uid="{00000000-0005-0000-0000-0000D0910000}"/>
    <cellStyle name="Normal 22 2 3 2_REKAP IBT" xfId="8491" xr:uid="{00000000-0005-0000-0000-0000D1910000}"/>
    <cellStyle name="Normal 22 2 3 3" xfId="37212" xr:uid="{00000000-0005-0000-0000-0000D2910000}"/>
    <cellStyle name="Normal 22 2 3 3 2" xfId="37214" xr:uid="{00000000-0005-0000-0000-0000D3910000}"/>
    <cellStyle name="Normal 22 2 3 3 2 2" xfId="37216" xr:uid="{00000000-0005-0000-0000-0000D4910000}"/>
    <cellStyle name="Normal 22 2 3 3 3" xfId="37220" xr:uid="{00000000-0005-0000-0000-0000D5910000}"/>
    <cellStyle name="Normal 22 2 3 3 4" xfId="50798" xr:uid="{00000000-0005-0000-0000-0000D6910000}"/>
    <cellStyle name="Normal 22 2 3 3_REKAP IBT" xfId="37222" xr:uid="{00000000-0005-0000-0000-0000D7910000}"/>
    <cellStyle name="Normal 22 2 3 4" xfId="50204" xr:uid="{00000000-0005-0000-0000-0000D8910000}"/>
    <cellStyle name="Normal 22 2 3_REKAP IBT" xfId="37230" xr:uid="{00000000-0005-0000-0000-0000D9910000}"/>
    <cellStyle name="Normal 22 2 4" xfId="37232" xr:uid="{00000000-0005-0000-0000-0000DA910000}"/>
    <cellStyle name="Normal 22 2 4 2" xfId="37234" xr:uid="{00000000-0005-0000-0000-0000DB910000}"/>
    <cellStyle name="Normal 22 2 4 2 2" xfId="37236" xr:uid="{00000000-0005-0000-0000-0000DC910000}"/>
    <cellStyle name="Normal 22 2 4 2 2 2" xfId="37238" xr:uid="{00000000-0005-0000-0000-0000DD910000}"/>
    <cellStyle name="Normal 22 2 4 2 3" xfId="37240" xr:uid="{00000000-0005-0000-0000-0000DE910000}"/>
    <cellStyle name="Normal 22 2 4 2 4" xfId="50903" xr:uid="{00000000-0005-0000-0000-0000DF910000}"/>
    <cellStyle name="Normal 22 2 4 2_REKAP IBT" xfId="37242" xr:uid="{00000000-0005-0000-0000-0000E0910000}"/>
    <cellStyle name="Normal 22 2 4 3" xfId="37244" xr:uid="{00000000-0005-0000-0000-0000E1910000}"/>
    <cellStyle name="Normal 22 2 4 3 2" xfId="37246" xr:uid="{00000000-0005-0000-0000-0000E2910000}"/>
    <cellStyle name="Normal 22 2 4 3 2 2" xfId="37248" xr:uid="{00000000-0005-0000-0000-0000E3910000}"/>
    <cellStyle name="Normal 22 2 4 3 3" xfId="37251" xr:uid="{00000000-0005-0000-0000-0000E4910000}"/>
    <cellStyle name="Normal 22 2 4 3_REKAP IBT" xfId="37253" xr:uid="{00000000-0005-0000-0000-0000E5910000}"/>
    <cellStyle name="Normal 22 2 4 4" xfId="37255" xr:uid="{00000000-0005-0000-0000-0000E6910000}"/>
    <cellStyle name="Normal 22 2 4 4 2" xfId="38218" xr:uid="{00000000-0005-0000-0000-0000E7910000}"/>
    <cellStyle name="Normal 22 2 4 5" xfId="37257" xr:uid="{00000000-0005-0000-0000-0000E8910000}"/>
    <cellStyle name="Normal 22 2 4 6" xfId="50489" xr:uid="{00000000-0005-0000-0000-0000E9910000}"/>
    <cellStyle name="Normal 22 2 4_REKAP IBT" xfId="37265" xr:uid="{00000000-0005-0000-0000-0000EA910000}"/>
    <cellStyle name="Normal 22 2 5" xfId="37267" xr:uid="{00000000-0005-0000-0000-0000EB910000}"/>
    <cellStyle name="Normal 22 2 5 2" xfId="38219" xr:uid="{00000000-0005-0000-0000-0000EC910000}"/>
    <cellStyle name="Normal 22 2 5 2 2" xfId="38220" xr:uid="{00000000-0005-0000-0000-0000ED910000}"/>
    <cellStyle name="Normal 22 2 5 3" xfId="38221" xr:uid="{00000000-0005-0000-0000-0000EE910000}"/>
    <cellStyle name="Normal 22 2 5 4" xfId="50703" xr:uid="{00000000-0005-0000-0000-0000EF910000}"/>
    <cellStyle name="Normal 22 2 5_REKAP IBT" xfId="38224" xr:uid="{00000000-0005-0000-0000-0000F0910000}"/>
    <cellStyle name="Normal 22 2 6" xfId="37269" xr:uid="{00000000-0005-0000-0000-0000F1910000}"/>
    <cellStyle name="Normal 22 2 6 2" xfId="37271" xr:uid="{00000000-0005-0000-0000-0000F2910000}"/>
    <cellStyle name="Normal 22 2 6 2 2" xfId="37273" xr:uid="{00000000-0005-0000-0000-0000F3910000}"/>
    <cellStyle name="Normal 22 2 6 3" xfId="37275" xr:uid="{00000000-0005-0000-0000-0000F4910000}"/>
    <cellStyle name="Normal 22 2 6_REKAP IBT" xfId="31175" xr:uid="{00000000-0005-0000-0000-0000F5910000}"/>
    <cellStyle name="Normal 22 2 7" xfId="17930" xr:uid="{00000000-0005-0000-0000-0000F6910000}"/>
    <cellStyle name="Normal 22 2 8" xfId="17938" xr:uid="{00000000-0005-0000-0000-0000F7910000}"/>
    <cellStyle name="Normal 22 2 9" xfId="17942" xr:uid="{00000000-0005-0000-0000-0000F8910000}"/>
    <cellStyle name="Normal 22 2_REKAP IBT" xfId="37277" xr:uid="{00000000-0005-0000-0000-0000F9910000}"/>
    <cellStyle name="Normal 22 3" xfId="37279" xr:uid="{00000000-0005-0000-0000-0000FA910000}"/>
    <cellStyle name="Normal 22 3 2" xfId="37281" xr:uid="{00000000-0005-0000-0000-0000FB910000}"/>
    <cellStyle name="Normal 22 3 2 2" xfId="37283" xr:uid="{00000000-0005-0000-0000-0000FC910000}"/>
    <cellStyle name="Normal 22 3 2 2 2" xfId="37285" xr:uid="{00000000-0005-0000-0000-0000FD910000}"/>
    <cellStyle name="Normal 22 3 2 3" xfId="37287" xr:uid="{00000000-0005-0000-0000-0000FE910000}"/>
    <cellStyle name="Normal 22 3 2_REKAP IBT" xfId="37289" xr:uid="{00000000-0005-0000-0000-0000FF910000}"/>
    <cellStyle name="Normal 22 3 3" xfId="37291" xr:uid="{00000000-0005-0000-0000-000000920000}"/>
    <cellStyle name="Normal 22 3 3 2" xfId="37293" xr:uid="{00000000-0005-0000-0000-000001920000}"/>
    <cellStyle name="Normal 22 3 3 2 2" xfId="37295" xr:uid="{00000000-0005-0000-0000-000002920000}"/>
    <cellStyle name="Normal 22 3 3 3" xfId="37297" xr:uid="{00000000-0005-0000-0000-000003920000}"/>
    <cellStyle name="Normal 22 3 3_REKAP IBT" xfId="37299" xr:uid="{00000000-0005-0000-0000-000004920000}"/>
    <cellStyle name="Normal 22 3 4" xfId="38225" xr:uid="{00000000-0005-0000-0000-000005920000}"/>
    <cellStyle name="Normal 22 3 4 2" xfId="38226" xr:uid="{00000000-0005-0000-0000-000006920000}"/>
    <cellStyle name="Normal 22 3 5" xfId="38227" xr:uid="{00000000-0005-0000-0000-000007920000}"/>
    <cellStyle name="Normal 22 3 6" xfId="49951" xr:uid="{00000000-0005-0000-0000-000008920000}"/>
    <cellStyle name="Normal 22 3_REKAP IBT" xfId="37301" xr:uid="{00000000-0005-0000-0000-000009920000}"/>
    <cellStyle name="Normal 22 4" xfId="37303" xr:uid="{00000000-0005-0000-0000-00000A920000}"/>
    <cellStyle name="Normal 22 4 2" xfId="37305" xr:uid="{00000000-0005-0000-0000-00000B920000}"/>
    <cellStyle name="Normal 22 4 2 2" xfId="37307" xr:uid="{00000000-0005-0000-0000-00000C920000}"/>
    <cellStyle name="Normal 22 4 2 2 2" xfId="37309" xr:uid="{00000000-0005-0000-0000-00000D920000}"/>
    <cellStyle name="Normal 22 4 2 3" xfId="37311" xr:uid="{00000000-0005-0000-0000-00000E920000}"/>
    <cellStyle name="Normal 22 4 2_REKAP IBT" xfId="37313" xr:uid="{00000000-0005-0000-0000-00000F920000}"/>
    <cellStyle name="Normal 22 4 3" xfId="37315" xr:uid="{00000000-0005-0000-0000-000010920000}"/>
    <cellStyle name="Normal 22 4 3 2" xfId="37317" xr:uid="{00000000-0005-0000-0000-000011920000}"/>
    <cellStyle name="Normal 22 4 3 2 2" xfId="37319" xr:uid="{00000000-0005-0000-0000-000012920000}"/>
    <cellStyle name="Normal 22 4 3 3" xfId="37321" xr:uid="{00000000-0005-0000-0000-000013920000}"/>
    <cellStyle name="Normal 22 4 3_REKAP IBT" xfId="37323" xr:uid="{00000000-0005-0000-0000-000014920000}"/>
    <cellStyle name="Normal 22 4 4" xfId="37325" xr:uid="{00000000-0005-0000-0000-000015920000}"/>
    <cellStyle name="Normal 22 4 4 2" xfId="37327" xr:uid="{00000000-0005-0000-0000-000016920000}"/>
    <cellStyle name="Normal 22 4 5" xfId="37329" xr:uid="{00000000-0005-0000-0000-000017920000}"/>
    <cellStyle name="Normal 22 4 6" xfId="50063" xr:uid="{00000000-0005-0000-0000-000018920000}"/>
    <cellStyle name="Normal 22 4_REKAP IBT" xfId="37331" xr:uid="{00000000-0005-0000-0000-000019920000}"/>
    <cellStyle name="Normal 22 5" xfId="37333" xr:uid="{00000000-0005-0000-0000-00001A920000}"/>
    <cellStyle name="Normal 22 5 2" xfId="37335" xr:uid="{00000000-0005-0000-0000-00001B920000}"/>
    <cellStyle name="Normal 22 5 2 2" xfId="37337" xr:uid="{00000000-0005-0000-0000-00001C920000}"/>
    <cellStyle name="Normal 22 5 2 2 2" xfId="37339" xr:uid="{00000000-0005-0000-0000-00001D920000}"/>
    <cellStyle name="Normal 22 5 2 3" xfId="37341" xr:uid="{00000000-0005-0000-0000-00001E920000}"/>
    <cellStyle name="Normal 22 5 2_REKAP IBT" xfId="37343" xr:uid="{00000000-0005-0000-0000-00001F920000}"/>
    <cellStyle name="Normal 22 5 3" xfId="37345" xr:uid="{00000000-0005-0000-0000-000020920000}"/>
    <cellStyle name="Normal 22 5 3 2" xfId="37347" xr:uid="{00000000-0005-0000-0000-000021920000}"/>
    <cellStyle name="Normal 22 5 3 2 2" xfId="37349" xr:uid="{00000000-0005-0000-0000-000022920000}"/>
    <cellStyle name="Normal 22 5 3 3" xfId="37351" xr:uid="{00000000-0005-0000-0000-000023920000}"/>
    <cellStyle name="Normal 22 5 3_REKAP IBT" xfId="37353" xr:uid="{00000000-0005-0000-0000-000024920000}"/>
    <cellStyle name="Normal 22 5 4" xfId="37355" xr:uid="{00000000-0005-0000-0000-000025920000}"/>
    <cellStyle name="Normal 22 5 4 2" xfId="37357" xr:uid="{00000000-0005-0000-0000-000026920000}"/>
    <cellStyle name="Normal 22 5 5" xfId="37359" xr:uid="{00000000-0005-0000-0000-000027920000}"/>
    <cellStyle name="Normal 22 5 6" xfId="50391" xr:uid="{00000000-0005-0000-0000-000028920000}"/>
    <cellStyle name="Normal 22 5_REKAP IBT" xfId="37361" xr:uid="{00000000-0005-0000-0000-000029920000}"/>
    <cellStyle name="Normal 22 6" xfId="37363" xr:uid="{00000000-0005-0000-0000-00002A920000}"/>
    <cellStyle name="Normal 22 6 2" xfId="37365" xr:uid="{00000000-0005-0000-0000-00002B920000}"/>
    <cellStyle name="Normal 22 6 2 2" xfId="37367" xr:uid="{00000000-0005-0000-0000-00002C920000}"/>
    <cellStyle name="Normal 22 6 3" xfId="37369" xr:uid="{00000000-0005-0000-0000-00002D920000}"/>
    <cellStyle name="Normal 22 6_REKAP IBT" xfId="37371" xr:uid="{00000000-0005-0000-0000-00002E920000}"/>
    <cellStyle name="Normal 22 7" xfId="37373" xr:uid="{00000000-0005-0000-0000-00002F920000}"/>
    <cellStyle name="Normal 22 7 2" xfId="37375" xr:uid="{00000000-0005-0000-0000-000030920000}"/>
    <cellStyle name="Normal 22 7 2 2" xfId="37377" xr:uid="{00000000-0005-0000-0000-000031920000}"/>
    <cellStyle name="Normal 22 7 3" xfId="37379" xr:uid="{00000000-0005-0000-0000-000032920000}"/>
    <cellStyle name="Normal 22 7_REKAP IBT" xfId="37381" xr:uid="{00000000-0005-0000-0000-000033920000}"/>
    <cellStyle name="Normal 22 8" xfId="37383" xr:uid="{00000000-0005-0000-0000-000034920000}"/>
    <cellStyle name="Normal 22 9" xfId="49849" xr:uid="{00000000-0005-0000-0000-000035920000}"/>
    <cellStyle name="Normal 22_REKAP IBT" xfId="37386" xr:uid="{00000000-0005-0000-0000-000036920000}"/>
    <cellStyle name="Normal 220" xfId="37128" xr:uid="{00000000-0005-0000-0000-000037920000}"/>
    <cellStyle name="Normal 220 2" xfId="37132" xr:uid="{00000000-0005-0000-0000-000038920000}"/>
    <cellStyle name="Normal 221" xfId="37136" xr:uid="{00000000-0005-0000-0000-000039920000}"/>
    <cellStyle name="Normal 221 2" xfId="37140" xr:uid="{00000000-0005-0000-0000-00003A920000}"/>
    <cellStyle name="Normal 221 2 2" xfId="18218" xr:uid="{00000000-0005-0000-0000-00003B920000}"/>
    <cellStyle name="Normal 221 3" xfId="38228" xr:uid="{00000000-0005-0000-0000-00003C920000}"/>
    <cellStyle name="Normal 221_REKAP IBT" xfId="38229" xr:uid="{00000000-0005-0000-0000-00003D920000}"/>
    <cellStyle name="Normal 222" xfId="37144" xr:uid="{00000000-0005-0000-0000-00003E920000}"/>
    <cellStyle name="Normal 222 2" xfId="37148" xr:uid="{00000000-0005-0000-0000-00003F920000}"/>
    <cellStyle name="Normal 223" xfId="37152" xr:uid="{00000000-0005-0000-0000-000040920000}"/>
    <cellStyle name="Normal 223 2" xfId="37156" xr:uid="{00000000-0005-0000-0000-000041920000}"/>
    <cellStyle name="Normal 224" xfId="37160" xr:uid="{00000000-0005-0000-0000-000042920000}"/>
    <cellStyle name="Normal 224 2" xfId="37164" xr:uid="{00000000-0005-0000-0000-000043920000}"/>
    <cellStyle name="Normal 224 2 2" xfId="38207" xr:uid="{00000000-0005-0000-0000-000044920000}"/>
    <cellStyle name="Normal 224 3" xfId="38209" xr:uid="{00000000-0005-0000-0000-000045920000}"/>
    <cellStyle name="Normal 224_REKAP IBT" xfId="38211" xr:uid="{00000000-0005-0000-0000-000046920000}"/>
    <cellStyle name="Normal 225" xfId="37389" xr:uid="{00000000-0005-0000-0000-000047920000}"/>
    <cellStyle name="Normal 225 2" xfId="37393" xr:uid="{00000000-0005-0000-0000-000048920000}"/>
    <cellStyle name="Normal 226" xfId="37397" xr:uid="{00000000-0005-0000-0000-000049920000}"/>
    <cellStyle name="Normal 226 2" xfId="37401" xr:uid="{00000000-0005-0000-0000-00004A920000}"/>
    <cellStyle name="Normal 226 3" xfId="38230" xr:uid="{00000000-0005-0000-0000-00004B920000}"/>
    <cellStyle name="Normal 227" xfId="37405" xr:uid="{00000000-0005-0000-0000-00004C920000}"/>
    <cellStyle name="Normal 227 2" xfId="37409" xr:uid="{00000000-0005-0000-0000-00004D920000}"/>
    <cellStyle name="Normal 228" xfId="37413" xr:uid="{00000000-0005-0000-0000-00004E920000}"/>
    <cellStyle name="Normal 228 2" xfId="37417" xr:uid="{00000000-0005-0000-0000-00004F920000}"/>
    <cellStyle name="Normal 229" xfId="37421" xr:uid="{00000000-0005-0000-0000-000050920000}"/>
    <cellStyle name="Normal 229 2" xfId="37425" xr:uid="{00000000-0005-0000-0000-000051920000}"/>
    <cellStyle name="Normal 23" xfId="37428" xr:uid="{00000000-0005-0000-0000-000052920000}"/>
    <cellStyle name="Normal 23 10" xfId="38231" xr:uid="{00000000-0005-0000-0000-000053920000}"/>
    <cellStyle name="Normal 23 11" xfId="18155" xr:uid="{00000000-0005-0000-0000-000054920000}"/>
    <cellStyle name="Normal 23 12" xfId="50055" xr:uid="{00000000-0005-0000-0000-000055920000}"/>
    <cellStyle name="Normal 23 2" xfId="37430" xr:uid="{00000000-0005-0000-0000-000056920000}"/>
    <cellStyle name="Normal 23 2 10" xfId="37432" xr:uid="{00000000-0005-0000-0000-000057920000}"/>
    <cellStyle name="Normal 23 2 11" xfId="38232" xr:uid="{00000000-0005-0000-0000-000058920000}"/>
    <cellStyle name="Normal 23 2 12" xfId="38233" xr:uid="{00000000-0005-0000-0000-000059920000}"/>
    <cellStyle name="Normal 23 2 13" xfId="50186" xr:uid="{00000000-0005-0000-0000-00005A920000}"/>
    <cellStyle name="Normal 23 2 2" xfId="37434" xr:uid="{00000000-0005-0000-0000-00005B920000}"/>
    <cellStyle name="Normal 23 2 2 2" xfId="37436" xr:uid="{00000000-0005-0000-0000-00005C920000}"/>
    <cellStyle name="Normal 23 2 2 2 2" xfId="38234" xr:uid="{00000000-0005-0000-0000-00005D920000}"/>
    <cellStyle name="Normal 23 2 2 2 2 2" xfId="38235" xr:uid="{00000000-0005-0000-0000-00005E920000}"/>
    <cellStyle name="Normal 23 2 2 2 3" xfId="38236" xr:uid="{00000000-0005-0000-0000-00005F920000}"/>
    <cellStyle name="Normal 23 2 2 2_REKAP IBT" xfId="24327" xr:uid="{00000000-0005-0000-0000-000060920000}"/>
    <cellStyle name="Normal 23 2 2 3" xfId="37439" xr:uid="{00000000-0005-0000-0000-000061920000}"/>
    <cellStyle name="Normal 23 2 2 3 2" xfId="38237" xr:uid="{00000000-0005-0000-0000-000062920000}"/>
    <cellStyle name="Normal 23 2 2 3 2 2" xfId="38238" xr:uid="{00000000-0005-0000-0000-000063920000}"/>
    <cellStyle name="Normal 23 2 2 3 3" xfId="38239" xr:uid="{00000000-0005-0000-0000-000064920000}"/>
    <cellStyle name="Normal 23 2 2 3_REKAP IBT" xfId="38240" xr:uid="{00000000-0005-0000-0000-000065920000}"/>
    <cellStyle name="Normal 23 2 2 4" xfId="38241" xr:uid="{00000000-0005-0000-0000-000066920000}"/>
    <cellStyle name="Normal 23 2 2_REKAP IBT" xfId="37441" xr:uid="{00000000-0005-0000-0000-000067920000}"/>
    <cellStyle name="Normal 23 2 3" xfId="37443" xr:uid="{00000000-0005-0000-0000-000068920000}"/>
    <cellStyle name="Normal 23 2 3 10" xfId="49862" xr:uid="{00000000-0005-0000-0000-000069920000}"/>
    <cellStyle name="Normal 23 2 3 11" xfId="49869" xr:uid="{00000000-0005-0000-0000-00006A920000}"/>
    <cellStyle name="Normal 23 2 3 12" xfId="51118" xr:uid="{00000000-0005-0000-0000-00006B920000}"/>
    <cellStyle name="Normal 23 2 3 13" xfId="51125" xr:uid="{00000000-0005-0000-0000-00006C920000}"/>
    <cellStyle name="Normal 23 2 3 14" xfId="51132" xr:uid="{00000000-0005-0000-0000-00006D920000}"/>
    <cellStyle name="Normal 23 2 3 15" xfId="51138" xr:uid="{00000000-0005-0000-0000-00006E920000}"/>
    <cellStyle name="Normal 23 2 3 16" xfId="51148" xr:uid="{00000000-0005-0000-0000-00006F920000}"/>
    <cellStyle name="Normal 23 2 3 17" xfId="51155" xr:uid="{9FF46078-839C-4E1E-B6B6-1CD0506692FF}"/>
    <cellStyle name="Normal 23 2 3 18" xfId="51167" xr:uid="{5F7C8658-0AB4-4783-93C2-3900DF69FBED}"/>
    <cellStyle name="Normal 23 2 3 19" xfId="51178" xr:uid="{C6A4BDC1-2F6E-4A43-A6B9-BC14D1577848}"/>
    <cellStyle name="Normal 23 2 3 2" xfId="37445" xr:uid="{00000000-0005-0000-0000-000070920000}"/>
    <cellStyle name="Normal 23 2 3 2 2" xfId="38242" xr:uid="{00000000-0005-0000-0000-000071920000}"/>
    <cellStyle name="Normal 23 2 3 2 2 2" xfId="38243" xr:uid="{00000000-0005-0000-0000-000072920000}"/>
    <cellStyle name="Normal 23 2 3 2 3" xfId="38244" xr:uid="{00000000-0005-0000-0000-000073920000}"/>
    <cellStyle name="Normal 23 2 3 2_REKAP IBT" xfId="38245" xr:uid="{00000000-0005-0000-0000-000074920000}"/>
    <cellStyle name="Normal 23 2 3 20" xfId="51189" xr:uid="{412FA9A0-A857-4763-A897-979612B02170}"/>
    <cellStyle name="Normal 23 2 3 21" xfId="51196" xr:uid="{F6130180-F470-403E-83C2-5B08850552A8}"/>
    <cellStyle name="Normal 23 2 3 22" xfId="51207" xr:uid="{BADEEBDD-9D41-4FAD-BA99-EB5C2E8BBCD0}"/>
    <cellStyle name="Normal 23 2 3 23" xfId="51214" xr:uid="{AD84FF2C-E43C-46EE-B0EA-EDB59AA0509A}"/>
    <cellStyle name="Normal 23 2 3 24" xfId="51221" xr:uid="{F1D58A44-4A19-4A94-B2D0-435010F032FC}"/>
    <cellStyle name="Normal 23 2 3 25" xfId="51228" xr:uid="{177F3F54-82EB-44FB-9272-C3C7FB53D41E}"/>
    <cellStyle name="Normal 23 2 3 3" xfId="38246" xr:uid="{00000000-0005-0000-0000-000075920000}"/>
    <cellStyle name="Normal 23 2 3 3 2" xfId="38247" xr:uid="{00000000-0005-0000-0000-000076920000}"/>
    <cellStyle name="Normal 23 2 3 3 2 2" xfId="38248" xr:uid="{00000000-0005-0000-0000-000077920000}"/>
    <cellStyle name="Normal 23 2 3 3 3" xfId="38249" xr:uid="{00000000-0005-0000-0000-000078920000}"/>
    <cellStyle name="Normal 23 2 3 3_REKAP IBT" xfId="38250" xr:uid="{00000000-0005-0000-0000-000079920000}"/>
    <cellStyle name="Normal 23 2 3 4" xfId="18716" xr:uid="{00000000-0005-0000-0000-00007A920000}"/>
    <cellStyle name="Normal 23 2 3 4 2" xfId="38251" xr:uid="{00000000-0005-0000-0000-00007B920000}"/>
    <cellStyle name="Normal 23 2 3 5" xfId="38252" xr:uid="{00000000-0005-0000-0000-00007C920000}"/>
    <cellStyle name="Normal 23 2 3 5 10" xfId="51133" xr:uid="{00000000-0005-0000-0000-00007D920000}"/>
    <cellStyle name="Normal 23 2 3 5 11" xfId="51140" xr:uid="{00000000-0005-0000-0000-00007E920000}"/>
    <cellStyle name="Normal 23 2 3 5 12" xfId="51149" xr:uid="{00000000-0005-0000-0000-00007F920000}"/>
    <cellStyle name="Normal 23 2 3 5 13" xfId="51156" xr:uid="{BB20C042-EB95-4093-9009-12954A0FFB62}"/>
    <cellStyle name="Normal 23 2 3 5 14" xfId="51168" xr:uid="{69E93C18-9F8C-40C7-B3B1-36828B59C5F5}"/>
    <cellStyle name="Normal 23 2 3 5 15" xfId="51179" xr:uid="{B8E8A1B8-D45B-4C09-B93C-980A73E53CA1}"/>
    <cellStyle name="Normal 23 2 3 5 16" xfId="51190" xr:uid="{085EC1A9-7C52-41BC-AF34-81B714F1B3E4}"/>
    <cellStyle name="Normal 23 2 3 5 17" xfId="51197" xr:uid="{88597577-68B4-42E7-9E85-0E90247E5C63}"/>
    <cellStyle name="Normal 23 2 3 5 18" xfId="51208" xr:uid="{8BA6E17F-19AD-4101-AFA7-E4A67052E161}"/>
    <cellStyle name="Normal 23 2 3 5 19" xfId="51215" xr:uid="{AFF0BC8F-AD98-46DC-A79E-ECD31EBDC018}"/>
    <cellStyle name="Normal 23 2 3 5 2" xfId="34862" xr:uid="{00000000-0005-0000-0000-000080920000}"/>
    <cellStyle name="Normal 23 2 3 5 20" xfId="51222" xr:uid="{F134E2EA-68E1-42A5-8D78-6333D859CFB8}"/>
    <cellStyle name="Normal 23 2 3 5 21" xfId="51230" xr:uid="{FE2DE915-5639-4262-B9A0-AC8E7A2F927B}"/>
    <cellStyle name="Normal 23 2 3 5 3" xfId="38253" xr:uid="{00000000-0005-0000-0000-000081920000}"/>
    <cellStyle name="Normal 23 2 3 5 4" xfId="49841" xr:uid="{00000000-0005-0000-0000-000082920000}"/>
    <cellStyle name="Normal 23 2 3 5 5" xfId="49855" xr:uid="{00000000-0005-0000-0000-000083920000}"/>
    <cellStyle name="Normal 23 2 3 5 6" xfId="49863" xr:uid="{00000000-0005-0000-0000-000084920000}"/>
    <cellStyle name="Normal 23 2 3 5 7" xfId="49870" xr:uid="{00000000-0005-0000-0000-000085920000}"/>
    <cellStyle name="Normal 23 2 3 5 8" xfId="51119" xr:uid="{00000000-0005-0000-0000-000086920000}"/>
    <cellStyle name="Normal 23 2 3 5 9" xfId="51126" xr:uid="{00000000-0005-0000-0000-000087920000}"/>
    <cellStyle name="Normal 23 2 3 6" xfId="38254" xr:uid="{00000000-0005-0000-0000-000088920000}"/>
    <cellStyle name="Normal 23 2 3 7" xfId="38255" xr:uid="{00000000-0005-0000-0000-000089920000}"/>
    <cellStyle name="Normal 23 2 3 8" xfId="49840" xr:uid="{00000000-0005-0000-0000-00008A920000}"/>
    <cellStyle name="Normal 23 2 3 9" xfId="49854" xr:uid="{00000000-0005-0000-0000-00008B920000}"/>
    <cellStyle name="Normal 23 2 3_REKAP IBT" xfId="38256" xr:uid="{00000000-0005-0000-0000-00008C920000}"/>
    <cellStyle name="Normal 23 2 4" xfId="37447" xr:uid="{00000000-0005-0000-0000-00008D920000}"/>
    <cellStyle name="Normal 23 2 4 2" xfId="37449" xr:uid="{00000000-0005-0000-0000-00008E920000}"/>
    <cellStyle name="Normal 23 2 4 2 2" xfId="38257" xr:uid="{00000000-0005-0000-0000-00008F920000}"/>
    <cellStyle name="Normal 23 2 4 2 2 2" xfId="38258" xr:uid="{00000000-0005-0000-0000-000090920000}"/>
    <cellStyle name="Normal 23 2 4 2 3" xfId="38259" xr:uid="{00000000-0005-0000-0000-000091920000}"/>
    <cellStyle name="Normal 23 2 4 2_REKAP IBT" xfId="38260" xr:uid="{00000000-0005-0000-0000-000092920000}"/>
    <cellStyle name="Normal 23 2 4 3" xfId="17873" xr:uid="{00000000-0005-0000-0000-000093920000}"/>
    <cellStyle name="Normal 23 2 4 3 2" xfId="38261" xr:uid="{00000000-0005-0000-0000-000094920000}"/>
    <cellStyle name="Normal 23 2 4 3 2 2" xfId="38262" xr:uid="{00000000-0005-0000-0000-000095920000}"/>
    <cellStyle name="Normal 23 2 4 3 3" xfId="38263" xr:uid="{00000000-0005-0000-0000-000096920000}"/>
    <cellStyle name="Normal 23 2 4 3_REKAP IBT" xfId="38264" xr:uid="{00000000-0005-0000-0000-000097920000}"/>
    <cellStyle name="Normal 23 2 4_REKAP IBT" xfId="38265" xr:uid="{00000000-0005-0000-0000-000098920000}"/>
    <cellStyle name="Normal 23 2 5" xfId="37451" xr:uid="{00000000-0005-0000-0000-000099920000}"/>
    <cellStyle name="Normal 23 2 5 2" xfId="38266" xr:uid="{00000000-0005-0000-0000-00009A920000}"/>
    <cellStyle name="Normal 23 2 5 2 2" xfId="38267" xr:uid="{00000000-0005-0000-0000-00009B920000}"/>
    <cellStyle name="Normal 23 2 5 3" xfId="38268" xr:uid="{00000000-0005-0000-0000-00009C920000}"/>
    <cellStyle name="Normal 23 2 5_REKAP IBT" xfId="38269" xr:uid="{00000000-0005-0000-0000-00009D920000}"/>
    <cellStyle name="Normal 23 2 6" xfId="37453" xr:uid="{00000000-0005-0000-0000-00009E920000}"/>
    <cellStyle name="Normal 23 2 6 2" xfId="38270" xr:uid="{00000000-0005-0000-0000-00009F920000}"/>
    <cellStyle name="Normal 23 2 6 2 2" xfId="38271" xr:uid="{00000000-0005-0000-0000-0000A0920000}"/>
    <cellStyle name="Normal 23 2 6 3" xfId="38272" xr:uid="{00000000-0005-0000-0000-0000A1920000}"/>
    <cellStyle name="Normal 23 2 6_REKAP IBT" xfId="38273" xr:uid="{00000000-0005-0000-0000-0000A2920000}"/>
    <cellStyle name="Normal 23 2 7" xfId="18200" xr:uid="{00000000-0005-0000-0000-0000A3920000}"/>
    <cellStyle name="Normal 23 2 8" xfId="18209" xr:uid="{00000000-0005-0000-0000-0000A4920000}"/>
    <cellStyle name="Normal 23 2 9" xfId="18212" xr:uid="{00000000-0005-0000-0000-0000A5920000}"/>
    <cellStyle name="Normal 23 2_REKAP IBT" xfId="37455" xr:uid="{00000000-0005-0000-0000-0000A6920000}"/>
    <cellStyle name="Normal 23 3" xfId="37457" xr:uid="{00000000-0005-0000-0000-0000A7920000}"/>
    <cellStyle name="Normal 23 3 2" xfId="37459" xr:uid="{00000000-0005-0000-0000-0000A8920000}"/>
    <cellStyle name="Normal 23 3 2 2" xfId="38274" xr:uid="{00000000-0005-0000-0000-0000A9920000}"/>
    <cellStyle name="Normal 23 3 2 2 2" xfId="38275" xr:uid="{00000000-0005-0000-0000-0000AA920000}"/>
    <cellStyle name="Normal 23 3 2 3" xfId="38276" xr:uid="{00000000-0005-0000-0000-0000AB920000}"/>
    <cellStyle name="Normal 23 3 2_REKAP IBT" xfId="15522" xr:uid="{00000000-0005-0000-0000-0000AC920000}"/>
    <cellStyle name="Normal 23 3 3" xfId="38277" xr:uid="{00000000-0005-0000-0000-0000AD920000}"/>
    <cellStyle name="Normal 23 3 3 2" xfId="38278" xr:uid="{00000000-0005-0000-0000-0000AE920000}"/>
    <cellStyle name="Normal 23 3 3 2 2" xfId="38279" xr:uid="{00000000-0005-0000-0000-0000AF920000}"/>
    <cellStyle name="Normal 23 3 3 3" xfId="38280" xr:uid="{00000000-0005-0000-0000-0000B0920000}"/>
    <cellStyle name="Normal 23 3 3_REKAP IBT" xfId="38281" xr:uid="{00000000-0005-0000-0000-0000B1920000}"/>
    <cellStyle name="Normal 23 3 4" xfId="38282" xr:uid="{00000000-0005-0000-0000-0000B2920000}"/>
    <cellStyle name="Normal 23 3_REKAP IBT" xfId="38283" xr:uid="{00000000-0005-0000-0000-0000B3920000}"/>
    <cellStyle name="Normal 23 4" xfId="37461" xr:uid="{00000000-0005-0000-0000-0000B4920000}"/>
    <cellStyle name="Normal 23 4 2" xfId="38284" xr:uid="{00000000-0005-0000-0000-0000B5920000}"/>
    <cellStyle name="Normal 23 4 2 2" xfId="38285" xr:uid="{00000000-0005-0000-0000-0000B6920000}"/>
    <cellStyle name="Normal 23 4 2 2 2" xfId="38286" xr:uid="{00000000-0005-0000-0000-0000B7920000}"/>
    <cellStyle name="Normal 23 4 2 3" xfId="38287" xr:uid="{00000000-0005-0000-0000-0000B8920000}"/>
    <cellStyle name="Normal 23 4 2_REKAP IBT" xfId="38288" xr:uid="{00000000-0005-0000-0000-0000B9920000}"/>
    <cellStyle name="Normal 23 4 3" xfId="38289" xr:uid="{00000000-0005-0000-0000-0000BA920000}"/>
    <cellStyle name="Normal 23 4 3 2" xfId="38290" xr:uid="{00000000-0005-0000-0000-0000BB920000}"/>
    <cellStyle name="Normal 23 4 3 2 2" xfId="38291" xr:uid="{00000000-0005-0000-0000-0000BC920000}"/>
    <cellStyle name="Normal 23 4 3 3" xfId="38292" xr:uid="{00000000-0005-0000-0000-0000BD920000}"/>
    <cellStyle name="Normal 23 4 3_REKAP IBT" xfId="38293" xr:uid="{00000000-0005-0000-0000-0000BE920000}"/>
    <cellStyle name="Normal 23 4_REKAP IBT" xfId="38294" xr:uid="{00000000-0005-0000-0000-0000BF920000}"/>
    <cellStyle name="Normal 23 5" xfId="38295" xr:uid="{00000000-0005-0000-0000-0000C0920000}"/>
    <cellStyle name="Normal 23 5 2" xfId="38296" xr:uid="{00000000-0005-0000-0000-0000C1920000}"/>
    <cellStyle name="Normal 23 5 2 2" xfId="38297" xr:uid="{00000000-0005-0000-0000-0000C2920000}"/>
    <cellStyle name="Normal 23 5 2 2 2" xfId="38298" xr:uid="{00000000-0005-0000-0000-0000C3920000}"/>
    <cellStyle name="Normal 23 5 2 3" xfId="38299" xr:uid="{00000000-0005-0000-0000-0000C4920000}"/>
    <cellStyle name="Normal 23 5 2_REKAP IBT" xfId="38300" xr:uid="{00000000-0005-0000-0000-0000C5920000}"/>
    <cellStyle name="Normal 23 5 3" xfId="38301" xr:uid="{00000000-0005-0000-0000-0000C6920000}"/>
    <cellStyle name="Normal 23 5 3 2" xfId="38302" xr:uid="{00000000-0005-0000-0000-0000C7920000}"/>
    <cellStyle name="Normal 23 5 3 2 2" xfId="38305" xr:uid="{00000000-0005-0000-0000-0000C8920000}"/>
    <cellStyle name="Normal 23 5 3 3" xfId="38306" xr:uid="{00000000-0005-0000-0000-0000C9920000}"/>
    <cellStyle name="Normal 23 5 3_REKAP IBT" xfId="38307" xr:uid="{00000000-0005-0000-0000-0000CA920000}"/>
    <cellStyle name="Normal 23 5 4" xfId="38308" xr:uid="{00000000-0005-0000-0000-0000CB920000}"/>
    <cellStyle name="Normal 23 5 4 2" xfId="38309" xr:uid="{00000000-0005-0000-0000-0000CC920000}"/>
    <cellStyle name="Normal 23 5 5" xfId="38310" xr:uid="{00000000-0005-0000-0000-0000CD920000}"/>
    <cellStyle name="Normal 23 5_REKAP IBT" xfId="38311" xr:uid="{00000000-0005-0000-0000-0000CE920000}"/>
    <cellStyle name="Normal 23 6" xfId="38312" xr:uid="{00000000-0005-0000-0000-0000CF920000}"/>
    <cellStyle name="Normal 23 6 2" xfId="38313" xr:uid="{00000000-0005-0000-0000-0000D0920000}"/>
    <cellStyle name="Normal 23 6 2 2" xfId="38314" xr:uid="{00000000-0005-0000-0000-0000D1920000}"/>
    <cellStyle name="Normal 23 6 3" xfId="28269" xr:uid="{00000000-0005-0000-0000-0000D2920000}"/>
    <cellStyle name="Normal 23 6_REKAP IBT" xfId="38315" xr:uid="{00000000-0005-0000-0000-0000D3920000}"/>
    <cellStyle name="Normal 23 7" xfId="25510" xr:uid="{00000000-0005-0000-0000-0000D4920000}"/>
    <cellStyle name="Normal 23 7 2" xfId="38316" xr:uid="{00000000-0005-0000-0000-0000D5920000}"/>
    <cellStyle name="Normal 23 7 2 2" xfId="38317" xr:uid="{00000000-0005-0000-0000-0000D6920000}"/>
    <cellStyle name="Normal 23 7 3" xfId="38318" xr:uid="{00000000-0005-0000-0000-0000D7920000}"/>
    <cellStyle name="Normal 23 7_REKAP IBT" xfId="38319" xr:uid="{00000000-0005-0000-0000-0000D8920000}"/>
    <cellStyle name="Normal 23 8" xfId="38320" xr:uid="{00000000-0005-0000-0000-0000D9920000}"/>
    <cellStyle name="Normal 23 9" xfId="38321" xr:uid="{00000000-0005-0000-0000-0000DA920000}"/>
    <cellStyle name="Normal 23_REKAP IBT" xfId="3084" xr:uid="{00000000-0005-0000-0000-0000DB920000}"/>
    <cellStyle name="Normal 230" xfId="37388" xr:uid="{00000000-0005-0000-0000-0000DC920000}"/>
    <cellStyle name="Normal 230 2" xfId="37392" xr:uid="{00000000-0005-0000-0000-0000DD920000}"/>
    <cellStyle name="Normal 231" xfId="37396" xr:uid="{00000000-0005-0000-0000-0000DE920000}"/>
    <cellStyle name="Normal 231 2" xfId="37400" xr:uid="{00000000-0005-0000-0000-0000DF920000}"/>
    <cellStyle name="Normal 232" xfId="37404" xr:uid="{00000000-0005-0000-0000-0000E0920000}"/>
    <cellStyle name="Normal 232 2" xfId="37408" xr:uid="{00000000-0005-0000-0000-0000E1920000}"/>
    <cellStyle name="Normal 233" xfId="37412" xr:uid="{00000000-0005-0000-0000-0000E2920000}"/>
    <cellStyle name="Normal 233 2" xfId="37416" xr:uid="{00000000-0005-0000-0000-0000E3920000}"/>
    <cellStyle name="Normal 234" xfId="37420" xr:uid="{00000000-0005-0000-0000-0000E4920000}"/>
    <cellStyle name="Normal 234 2" xfId="37424" xr:uid="{00000000-0005-0000-0000-0000E5920000}"/>
    <cellStyle name="Normal 235" xfId="37464" xr:uid="{00000000-0005-0000-0000-0000E6920000}"/>
    <cellStyle name="Normal 235 2" xfId="37468" xr:uid="{00000000-0005-0000-0000-0000E7920000}"/>
    <cellStyle name="Normal 236" xfId="37472" xr:uid="{00000000-0005-0000-0000-0000E8920000}"/>
    <cellStyle name="Normal 236 2" xfId="37476" xr:uid="{00000000-0005-0000-0000-0000E9920000}"/>
    <cellStyle name="Normal 237" xfId="37481" xr:uid="{00000000-0005-0000-0000-0000EA920000}"/>
    <cellStyle name="Normal 237 2" xfId="37486" xr:uid="{00000000-0005-0000-0000-0000EB920000}"/>
    <cellStyle name="Normal 237 2 2" xfId="38324" xr:uid="{00000000-0005-0000-0000-0000EC920000}"/>
    <cellStyle name="Normal 237 3" xfId="30271" xr:uid="{00000000-0005-0000-0000-0000ED920000}"/>
    <cellStyle name="Normal 237_REKAP IBT" xfId="38327" xr:uid="{00000000-0005-0000-0000-0000EE920000}"/>
    <cellStyle name="Normal 238" xfId="37491" xr:uid="{00000000-0005-0000-0000-0000EF920000}"/>
    <cellStyle name="Normal 238 2" xfId="37496" xr:uid="{00000000-0005-0000-0000-0000F0920000}"/>
    <cellStyle name="Normal 238 2 2" xfId="38329" xr:uid="{00000000-0005-0000-0000-0000F1920000}"/>
    <cellStyle name="Normal 238 3" xfId="38331" xr:uid="{00000000-0005-0000-0000-0000F2920000}"/>
    <cellStyle name="Normal 238_REKAP IBT" xfId="38333" xr:uid="{00000000-0005-0000-0000-0000F3920000}"/>
    <cellStyle name="Normal 239" xfId="37501" xr:uid="{00000000-0005-0000-0000-0000F4920000}"/>
    <cellStyle name="Normal 239 2" xfId="37506" xr:uid="{00000000-0005-0000-0000-0000F5920000}"/>
    <cellStyle name="Normal 239 2 2" xfId="38335" xr:uid="{00000000-0005-0000-0000-0000F6920000}"/>
    <cellStyle name="Normal 239 3" xfId="38337" xr:uid="{00000000-0005-0000-0000-0000F7920000}"/>
    <cellStyle name="Normal 239_REKAP IBT" xfId="38339" xr:uid="{00000000-0005-0000-0000-0000F8920000}"/>
    <cellStyle name="Normal 24" xfId="37509" xr:uid="{00000000-0005-0000-0000-0000F9920000}"/>
    <cellStyle name="Normal 24 10" xfId="37511" xr:uid="{00000000-0005-0000-0000-0000FA920000}"/>
    <cellStyle name="Normal 24 11" xfId="49923" xr:uid="{00000000-0005-0000-0000-0000FB920000}"/>
    <cellStyle name="Normal 24 2" xfId="37513" xr:uid="{00000000-0005-0000-0000-0000FC920000}"/>
    <cellStyle name="Normal 24 2 2" xfId="37516" xr:uid="{00000000-0005-0000-0000-0000FD920000}"/>
    <cellStyle name="Normal 24 2 2 2" xfId="37518" xr:uid="{00000000-0005-0000-0000-0000FE920000}"/>
    <cellStyle name="Normal 24 2 3" xfId="37522" xr:uid="{00000000-0005-0000-0000-0000FF920000}"/>
    <cellStyle name="Normal 24 2 3 2" xfId="37524" xr:uid="{00000000-0005-0000-0000-000000930000}"/>
    <cellStyle name="Normal 24 2 4" xfId="37526" xr:uid="{00000000-0005-0000-0000-000001930000}"/>
    <cellStyle name="Normal 24 2 5" xfId="37529" xr:uid="{00000000-0005-0000-0000-000002930000}"/>
    <cellStyle name="Normal 24 2 6" xfId="50392" xr:uid="{00000000-0005-0000-0000-000003930000}"/>
    <cellStyle name="Normal 24 2_REKAP IBT" xfId="37533" xr:uid="{00000000-0005-0000-0000-000004930000}"/>
    <cellStyle name="Normal 24 3" xfId="37536" xr:uid="{00000000-0005-0000-0000-000005930000}"/>
    <cellStyle name="Normal 24 3 2" xfId="37539" xr:uid="{00000000-0005-0000-0000-000006930000}"/>
    <cellStyle name="Normal 24 4" xfId="37544" xr:uid="{00000000-0005-0000-0000-000007930000}"/>
    <cellStyle name="Normal 24 5" xfId="37555" xr:uid="{00000000-0005-0000-0000-000008930000}"/>
    <cellStyle name="Normal 24 6" xfId="37557" xr:uid="{00000000-0005-0000-0000-000009930000}"/>
    <cellStyle name="Normal 24 7" xfId="37559" xr:uid="{00000000-0005-0000-0000-00000A930000}"/>
    <cellStyle name="Normal 24 8" xfId="37561" xr:uid="{00000000-0005-0000-0000-00000B930000}"/>
    <cellStyle name="Normal 24 9" xfId="37563" xr:uid="{00000000-0005-0000-0000-00000C930000}"/>
    <cellStyle name="Normal 24_REKAP IBT" xfId="37565" xr:uid="{00000000-0005-0000-0000-00000D930000}"/>
    <cellStyle name="Normal 240" xfId="37463" xr:uid="{00000000-0005-0000-0000-00000E930000}"/>
    <cellStyle name="Normal 240 2" xfId="37467" xr:uid="{00000000-0005-0000-0000-00000F930000}"/>
    <cellStyle name="Normal 240 2 2" xfId="38340" xr:uid="{00000000-0005-0000-0000-000010930000}"/>
    <cellStyle name="Normal 240 3" xfId="38341" xr:uid="{00000000-0005-0000-0000-000011930000}"/>
    <cellStyle name="Normal 240_REKAP IBT" xfId="38342" xr:uid="{00000000-0005-0000-0000-000012930000}"/>
    <cellStyle name="Normal 241" xfId="37471" xr:uid="{00000000-0005-0000-0000-000013930000}"/>
    <cellStyle name="Normal 241 2" xfId="37475" xr:uid="{00000000-0005-0000-0000-000014930000}"/>
    <cellStyle name="Normal 241 2 2" xfId="38343" xr:uid="{00000000-0005-0000-0000-000015930000}"/>
    <cellStyle name="Normal 241 3" xfId="38344" xr:uid="{00000000-0005-0000-0000-000016930000}"/>
    <cellStyle name="Normal 241_REKAP IBT" xfId="38345" xr:uid="{00000000-0005-0000-0000-000017930000}"/>
    <cellStyle name="Normal 242" xfId="37480" xr:uid="{00000000-0005-0000-0000-000018930000}"/>
    <cellStyle name="Normal 242 2" xfId="37485" xr:uid="{00000000-0005-0000-0000-000019930000}"/>
    <cellStyle name="Normal 242 2 2" xfId="38323" xr:uid="{00000000-0005-0000-0000-00001A930000}"/>
    <cellStyle name="Normal 242 3" xfId="30270" xr:uid="{00000000-0005-0000-0000-00001B930000}"/>
    <cellStyle name="Normal 242_REKAP IBT" xfId="38326" xr:uid="{00000000-0005-0000-0000-00001C930000}"/>
    <cellStyle name="Normal 243" xfId="37490" xr:uid="{00000000-0005-0000-0000-00001D930000}"/>
    <cellStyle name="Normal 243 2" xfId="37495" xr:uid="{00000000-0005-0000-0000-00001E930000}"/>
    <cellStyle name="Normal 243 2 2" xfId="38328" xr:uid="{00000000-0005-0000-0000-00001F930000}"/>
    <cellStyle name="Normal 243 3" xfId="38330" xr:uid="{00000000-0005-0000-0000-000020930000}"/>
    <cellStyle name="Normal 243_REKAP IBT" xfId="38332" xr:uid="{00000000-0005-0000-0000-000021930000}"/>
    <cellStyle name="Normal 244" xfId="37500" xr:uid="{00000000-0005-0000-0000-000022930000}"/>
    <cellStyle name="Normal 244 2" xfId="37505" xr:uid="{00000000-0005-0000-0000-000023930000}"/>
    <cellStyle name="Normal 244 2 2" xfId="38334" xr:uid="{00000000-0005-0000-0000-000024930000}"/>
    <cellStyle name="Normal 244 3" xfId="38336" xr:uid="{00000000-0005-0000-0000-000025930000}"/>
    <cellStyle name="Normal 244_REKAP IBT" xfId="38338" xr:uid="{00000000-0005-0000-0000-000026930000}"/>
    <cellStyle name="Normal 245" xfId="37570" xr:uid="{00000000-0005-0000-0000-000027930000}"/>
    <cellStyle name="Normal 245 2" xfId="37573" xr:uid="{00000000-0005-0000-0000-000028930000}"/>
    <cellStyle name="Normal 245 2 2" xfId="38347" xr:uid="{00000000-0005-0000-0000-000029930000}"/>
    <cellStyle name="Normal 245 3" xfId="38349" xr:uid="{00000000-0005-0000-0000-00002A930000}"/>
    <cellStyle name="Normal 245_REKAP IBT" xfId="38351" xr:uid="{00000000-0005-0000-0000-00002B930000}"/>
    <cellStyle name="Normal 246" xfId="37578" xr:uid="{00000000-0005-0000-0000-00002C930000}"/>
    <cellStyle name="Normal 246 2" xfId="37581" xr:uid="{00000000-0005-0000-0000-00002D930000}"/>
    <cellStyle name="Normal 246 2 2" xfId="38353" xr:uid="{00000000-0005-0000-0000-00002E930000}"/>
    <cellStyle name="Normal 246 3" xfId="38355" xr:uid="{00000000-0005-0000-0000-00002F930000}"/>
    <cellStyle name="Normal 246_REKAP IBT" xfId="38357" xr:uid="{00000000-0005-0000-0000-000030930000}"/>
    <cellStyle name="Normal 247" xfId="37586" xr:uid="{00000000-0005-0000-0000-000031930000}"/>
    <cellStyle name="Normal 247 2" xfId="37589" xr:uid="{00000000-0005-0000-0000-000032930000}"/>
    <cellStyle name="Normal 247 2 2" xfId="38359" xr:uid="{00000000-0005-0000-0000-000033930000}"/>
    <cellStyle name="Normal 247 3" xfId="38361" xr:uid="{00000000-0005-0000-0000-000034930000}"/>
    <cellStyle name="Normal 247_REKAP IBT" xfId="38363" xr:uid="{00000000-0005-0000-0000-000035930000}"/>
    <cellStyle name="Normal 248" xfId="37594" xr:uid="{00000000-0005-0000-0000-000036930000}"/>
    <cellStyle name="Normal 248 2" xfId="37597" xr:uid="{00000000-0005-0000-0000-000037930000}"/>
    <cellStyle name="Normal 248 2 2" xfId="38365" xr:uid="{00000000-0005-0000-0000-000038930000}"/>
    <cellStyle name="Normal 248 3" xfId="38367" xr:uid="{00000000-0005-0000-0000-000039930000}"/>
    <cellStyle name="Normal 248_REKAP IBT" xfId="38371" xr:uid="{00000000-0005-0000-0000-00003A930000}"/>
    <cellStyle name="Normal 249" xfId="37602" xr:uid="{00000000-0005-0000-0000-00003B930000}"/>
    <cellStyle name="Normal 249 2" xfId="37605" xr:uid="{00000000-0005-0000-0000-00003C930000}"/>
    <cellStyle name="Normal 249 2 2" xfId="38373" xr:uid="{00000000-0005-0000-0000-00003D930000}"/>
    <cellStyle name="Normal 249 3" xfId="38375" xr:uid="{00000000-0005-0000-0000-00003E930000}"/>
    <cellStyle name="Normal 249_REKAP IBT" xfId="20705" xr:uid="{00000000-0005-0000-0000-00003F930000}"/>
    <cellStyle name="Normal 25" xfId="38377" xr:uid="{00000000-0005-0000-0000-000040930000}"/>
    <cellStyle name="Normal 25 2" xfId="38379" xr:uid="{00000000-0005-0000-0000-000041930000}"/>
    <cellStyle name="Normal 25 2 2" xfId="38381" xr:uid="{00000000-0005-0000-0000-000042930000}"/>
    <cellStyle name="Normal 25 2 2 2" xfId="38383" xr:uid="{00000000-0005-0000-0000-000043930000}"/>
    <cellStyle name="Normal 25 2 2 2 2" xfId="50631" xr:uid="{00000000-0005-0000-0000-000044930000}"/>
    <cellStyle name="Normal 25 2 2 2 2 2" xfId="51045" xr:uid="{00000000-0005-0000-0000-000045930000}"/>
    <cellStyle name="Normal 25 2 2 2 3" xfId="50846" xr:uid="{00000000-0005-0000-0000-000046930000}"/>
    <cellStyle name="Normal 25 2 2 2 4" xfId="50252" xr:uid="{00000000-0005-0000-0000-000047930000}"/>
    <cellStyle name="Normal 25 2 2 3" xfId="50537" xr:uid="{00000000-0005-0000-0000-000048930000}"/>
    <cellStyle name="Normal 25 2 2 3 2" xfId="50951" xr:uid="{00000000-0005-0000-0000-000049930000}"/>
    <cellStyle name="Normal 25 2 2 4" xfId="50751" xr:uid="{00000000-0005-0000-0000-00004A930000}"/>
    <cellStyle name="Normal 25 2 2 5" xfId="50084" xr:uid="{00000000-0005-0000-0000-00004B930000}"/>
    <cellStyle name="Normal 25 2 3" xfId="38385" xr:uid="{00000000-0005-0000-0000-00004C930000}"/>
    <cellStyle name="Normal 25 2 3 2" xfId="50584" xr:uid="{00000000-0005-0000-0000-00004D930000}"/>
    <cellStyle name="Normal 25 2 3 2 2" xfId="50998" xr:uid="{00000000-0005-0000-0000-00004E930000}"/>
    <cellStyle name="Normal 25 2 3 3" xfId="50799" xr:uid="{00000000-0005-0000-0000-00004F930000}"/>
    <cellStyle name="Normal 25 2 3 4" xfId="50205" xr:uid="{00000000-0005-0000-0000-000050930000}"/>
    <cellStyle name="Normal 25 2 4" xfId="38387" xr:uid="{00000000-0005-0000-0000-000051930000}"/>
    <cellStyle name="Normal 25 2 4 2" xfId="50904" xr:uid="{00000000-0005-0000-0000-000052930000}"/>
    <cellStyle name="Normal 25 2 4 3" xfId="50490" xr:uid="{00000000-0005-0000-0000-000053930000}"/>
    <cellStyle name="Normal 25 2 5" xfId="38389" xr:uid="{00000000-0005-0000-0000-000054930000}"/>
    <cellStyle name="Normal 25 2 5 2" xfId="50704" xr:uid="{00000000-0005-0000-0000-000055930000}"/>
    <cellStyle name="Normal 25 2 6" xfId="49939" xr:uid="{00000000-0005-0000-0000-000056930000}"/>
    <cellStyle name="Normal 25 2_REKAP IBT" xfId="38391" xr:uid="{00000000-0005-0000-0000-000057930000}"/>
    <cellStyle name="Normal 25 3" xfId="38394" xr:uid="{00000000-0005-0000-0000-000058930000}"/>
    <cellStyle name="Normal 25 3 2" xfId="49953" xr:uid="{00000000-0005-0000-0000-000059930000}"/>
    <cellStyle name="Normal 25 4" xfId="49850" xr:uid="{00000000-0005-0000-0000-00005A930000}"/>
    <cellStyle name="Normal 25 5" xfId="50393" xr:uid="{00000000-0005-0000-0000-00005B930000}"/>
    <cellStyle name="Normal 25 6" xfId="49927" xr:uid="{00000000-0005-0000-0000-00005C930000}"/>
    <cellStyle name="Normal 25_REKAP IBT" xfId="38396" xr:uid="{00000000-0005-0000-0000-00005D930000}"/>
    <cellStyle name="Normal 250" xfId="37569" xr:uid="{00000000-0005-0000-0000-00005E930000}"/>
    <cellStyle name="Normal 250 2" xfId="37572" xr:uid="{00000000-0005-0000-0000-00005F930000}"/>
    <cellStyle name="Normal 250 2 2" xfId="38346" xr:uid="{00000000-0005-0000-0000-000060930000}"/>
    <cellStyle name="Normal 250 3" xfId="38348" xr:uid="{00000000-0005-0000-0000-000061930000}"/>
    <cellStyle name="Normal 250_REKAP IBT" xfId="38350" xr:uid="{00000000-0005-0000-0000-000062930000}"/>
    <cellStyle name="Normal 251" xfId="37577" xr:uid="{00000000-0005-0000-0000-000063930000}"/>
    <cellStyle name="Normal 251 2" xfId="37580" xr:uid="{00000000-0005-0000-0000-000064930000}"/>
    <cellStyle name="Normal 251 2 2" xfId="38352" xr:uid="{00000000-0005-0000-0000-000065930000}"/>
    <cellStyle name="Normal 251 3" xfId="38354" xr:uid="{00000000-0005-0000-0000-000066930000}"/>
    <cellStyle name="Normal 251_REKAP IBT" xfId="38356" xr:uid="{00000000-0005-0000-0000-000067930000}"/>
    <cellStyle name="Normal 252" xfId="37585" xr:uid="{00000000-0005-0000-0000-000068930000}"/>
    <cellStyle name="Normal 252 2" xfId="37588" xr:uid="{00000000-0005-0000-0000-000069930000}"/>
    <cellStyle name="Normal 252 2 2" xfId="38358" xr:uid="{00000000-0005-0000-0000-00006A930000}"/>
    <cellStyle name="Normal 252 3" xfId="38360" xr:uid="{00000000-0005-0000-0000-00006B930000}"/>
    <cellStyle name="Normal 252_REKAP IBT" xfId="38362" xr:uid="{00000000-0005-0000-0000-00006C930000}"/>
    <cellStyle name="Normal 253" xfId="37593" xr:uid="{00000000-0005-0000-0000-00006D930000}"/>
    <cellStyle name="Normal 253 2" xfId="37596" xr:uid="{00000000-0005-0000-0000-00006E930000}"/>
    <cellStyle name="Normal 253 2 2" xfId="38364" xr:uid="{00000000-0005-0000-0000-00006F930000}"/>
    <cellStyle name="Normal 253 3" xfId="38366" xr:uid="{00000000-0005-0000-0000-000070930000}"/>
    <cellStyle name="Normal 253_REKAP IBT" xfId="38370" xr:uid="{00000000-0005-0000-0000-000071930000}"/>
    <cellStyle name="Normal 254" xfId="37601" xr:uid="{00000000-0005-0000-0000-000072930000}"/>
    <cellStyle name="Normal 254 2" xfId="37604" xr:uid="{00000000-0005-0000-0000-000073930000}"/>
    <cellStyle name="Normal 254 2 2" xfId="38372" xr:uid="{00000000-0005-0000-0000-000074930000}"/>
    <cellStyle name="Normal 254 3" xfId="38374" xr:uid="{00000000-0005-0000-0000-000075930000}"/>
    <cellStyle name="Normal 254_REKAP IBT" xfId="20704" xr:uid="{00000000-0005-0000-0000-000076930000}"/>
    <cellStyle name="Normal 255" xfId="38400" xr:uid="{00000000-0005-0000-0000-000077930000}"/>
    <cellStyle name="Normal 255 2" xfId="38403" xr:uid="{00000000-0005-0000-0000-000078930000}"/>
    <cellStyle name="Normal 255 2 2" xfId="38405" xr:uid="{00000000-0005-0000-0000-000079930000}"/>
    <cellStyle name="Normal 255 3" xfId="38407" xr:uid="{00000000-0005-0000-0000-00007A930000}"/>
    <cellStyle name="Normal 255 4" xfId="38408" xr:uid="{00000000-0005-0000-0000-00007B930000}"/>
    <cellStyle name="Normal 255_REKAP IBT" xfId="38410" xr:uid="{00000000-0005-0000-0000-00007C930000}"/>
    <cellStyle name="Normal 256" xfId="38414" xr:uid="{00000000-0005-0000-0000-00007D930000}"/>
    <cellStyle name="Normal 256 2" xfId="38418" xr:uid="{00000000-0005-0000-0000-00007E930000}"/>
    <cellStyle name="Normal 256 2 2" xfId="38420" xr:uid="{00000000-0005-0000-0000-00007F930000}"/>
    <cellStyle name="Normal 256 3" xfId="38422" xr:uid="{00000000-0005-0000-0000-000080930000}"/>
    <cellStyle name="Normal 256_REKAP IBT" xfId="38424" xr:uid="{00000000-0005-0000-0000-000081930000}"/>
    <cellStyle name="Normal 257" xfId="38428" xr:uid="{00000000-0005-0000-0000-000082930000}"/>
    <cellStyle name="Normal 257 2" xfId="38430" xr:uid="{00000000-0005-0000-0000-000083930000}"/>
    <cellStyle name="Normal 257 2 2" xfId="316" xr:uid="{00000000-0005-0000-0000-000084930000}"/>
    <cellStyle name="Normal 257 3" xfId="38432" xr:uid="{00000000-0005-0000-0000-000085930000}"/>
    <cellStyle name="Normal 257_REKAP IBT" xfId="38434" xr:uid="{00000000-0005-0000-0000-000086930000}"/>
    <cellStyle name="Normal 258" xfId="38438" xr:uid="{00000000-0005-0000-0000-000087930000}"/>
    <cellStyle name="Normal 258 2" xfId="38442" xr:uid="{00000000-0005-0000-0000-000088930000}"/>
    <cellStyle name="Normal 258 2 2" xfId="38444" xr:uid="{00000000-0005-0000-0000-000089930000}"/>
    <cellStyle name="Normal 258 3" xfId="38450" xr:uid="{00000000-0005-0000-0000-00008A930000}"/>
    <cellStyle name="Normal 258_REKAP IBT" xfId="38452" xr:uid="{00000000-0005-0000-0000-00008B930000}"/>
    <cellStyle name="Normal 259" xfId="38456" xr:uid="{00000000-0005-0000-0000-00008C930000}"/>
    <cellStyle name="Normal 259 2" xfId="38459" xr:uid="{00000000-0005-0000-0000-00008D930000}"/>
    <cellStyle name="Normal 259 2 2" xfId="38461" xr:uid="{00000000-0005-0000-0000-00008E930000}"/>
    <cellStyle name="Normal 259 3" xfId="38464" xr:uid="{00000000-0005-0000-0000-00008F930000}"/>
    <cellStyle name="Normal 259_REKAP IBT" xfId="38466" xr:uid="{00000000-0005-0000-0000-000090930000}"/>
    <cellStyle name="Normal 26" xfId="38468" xr:uid="{00000000-0005-0000-0000-000091930000}"/>
    <cellStyle name="Normal 26 10" xfId="38470" xr:uid="{00000000-0005-0000-0000-000092930000}"/>
    <cellStyle name="Normal 26 11" xfId="49846" xr:uid="{00000000-0005-0000-0000-000093930000}"/>
    <cellStyle name="Normal 26 2" xfId="38472" xr:uid="{00000000-0005-0000-0000-000094930000}"/>
    <cellStyle name="Normal 26 2 2" xfId="38474" xr:uid="{00000000-0005-0000-0000-000095930000}"/>
    <cellStyle name="Normal 26 2 2 2" xfId="38476" xr:uid="{00000000-0005-0000-0000-000096930000}"/>
    <cellStyle name="Normal 26 2 2 2 2" xfId="50632" xr:uid="{00000000-0005-0000-0000-000097930000}"/>
    <cellStyle name="Normal 26 2 2 2 2 2" xfId="51046" xr:uid="{00000000-0005-0000-0000-000098930000}"/>
    <cellStyle name="Normal 26 2 2 2 3" xfId="50847" xr:uid="{00000000-0005-0000-0000-000099930000}"/>
    <cellStyle name="Normal 26 2 2 2 4" xfId="50253" xr:uid="{00000000-0005-0000-0000-00009A930000}"/>
    <cellStyle name="Normal 26 2 2 3" xfId="50538" xr:uid="{00000000-0005-0000-0000-00009B930000}"/>
    <cellStyle name="Normal 26 2 2 3 2" xfId="50952" xr:uid="{00000000-0005-0000-0000-00009C930000}"/>
    <cellStyle name="Normal 26 2 2 4" xfId="50752" xr:uid="{00000000-0005-0000-0000-00009D930000}"/>
    <cellStyle name="Normal 26 2 2 5" xfId="50085" xr:uid="{00000000-0005-0000-0000-00009E930000}"/>
    <cellStyle name="Normal 26 2 3" xfId="38479" xr:uid="{00000000-0005-0000-0000-00009F930000}"/>
    <cellStyle name="Normal 26 2 3 2" xfId="50585" xr:uid="{00000000-0005-0000-0000-0000A0930000}"/>
    <cellStyle name="Normal 26 2 3 2 2" xfId="50999" xr:uid="{00000000-0005-0000-0000-0000A1930000}"/>
    <cellStyle name="Normal 26 2 3 3" xfId="50800" xr:uid="{00000000-0005-0000-0000-0000A2930000}"/>
    <cellStyle name="Normal 26 2 3 4" xfId="50206" xr:uid="{00000000-0005-0000-0000-0000A3930000}"/>
    <cellStyle name="Normal 26 2 4" xfId="38481" xr:uid="{00000000-0005-0000-0000-0000A4930000}"/>
    <cellStyle name="Normal 26 2 4 2" xfId="50905" xr:uid="{00000000-0005-0000-0000-0000A5930000}"/>
    <cellStyle name="Normal 26 2 4 3" xfId="50491" xr:uid="{00000000-0005-0000-0000-0000A6930000}"/>
    <cellStyle name="Normal 26 2 5" xfId="38483" xr:uid="{00000000-0005-0000-0000-0000A7930000}"/>
    <cellStyle name="Normal 26 2 5 2" xfId="50705" xr:uid="{00000000-0005-0000-0000-0000A8930000}"/>
    <cellStyle name="Normal 26 2 6" xfId="49940" xr:uid="{00000000-0005-0000-0000-0000A9930000}"/>
    <cellStyle name="Normal 26 2_REKAP IBT" xfId="38485" xr:uid="{00000000-0005-0000-0000-0000AA930000}"/>
    <cellStyle name="Normal 26 3" xfId="38488" xr:uid="{00000000-0005-0000-0000-0000AB930000}"/>
    <cellStyle name="Normal 26 3 2" xfId="38491" xr:uid="{00000000-0005-0000-0000-0000AC930000}"/>
    <cellStyle name="Normal 26 3 3" xfId="49954" xr:uid="{00000000-0005-0000-0000-0000AD930000}"/>
    <cellStyle name="Normal 26 4" xfId="38494" xr:uid="{00000000-0005-0000-0000-0000AE930000}"/>
    <cellStyle name="Normal 26 4 2" xfId="50064" xr:uid="{00000000-0005-0000-0000-0000AF930000}"/>
    <cellStyle name="Normal 26 5" xfId="38497" xr:uid="{00000000-0005-0000-0000-0000B0930000}"/>
    <cellStyle name="Normal 26 6" xfId="38500" xr:uid="{00000000-0005-0000-0000-0000B1930000}"/>
    <cellStyle name="Normal 26 7" xfId="38502" xr:uid="{00000000-0005-0000-0000-0000B2930000}"/>
    <cellStyle name="Normal 26 8" xfId="38504" xr:uid="{00000000-0005-0000-0000-0000B3930000}"/>
    <cellStyle name="Normal 26 9" xfId="38506" xr:uid="{00000000-0005-0000-0000-0000B4930000}"/>
    <cellStyle name="Normal 26_REKAP IBT" xfId="38508" xr:uid="{00000000-0005-0000-0000-0000B5930000}"/>
    <cellStyle name="Normal 260" xfId="38399" xr:uid="{00000000-0005-0000-0000-0000B6930000}"/>
    <cellStyle name="Normal 260 2" xfId="38402" xr:uid="{00000000-0005-0000-0000-0000B7930000}"/>
    <cellStyle name="Normal 260 2 2" xfId="38404" xr:uid="{00000000-0005-0000-0000-0000B8930000}"/>
    <cellStyle name="Normal 260 3" xfId="38406" xr:uid="{00000000-0005-0000-0000-0000B9930000}"/>
    <cellStyle name="Normal 260_REKAP IBT" xfId="38409" xr:uid="{00000000-0005-0000-0000-0000BA930000}"/>
    <cellStyle name="Normal 261" xfId="38413" xr:uid="{00000000-0005-0000-0000-0000BB930000}"/>
    <cellStyle name="Normal 261 2" xfId="38417" xr:uid="{00000000-0005-0000-0000-0000BC930000}"/>
    <cellStyle name="Normal 261 2 2" xfId="38419" xr:uid="{00000000-0005-0000-0000-0000BD930000}"/>
    <cellStyle name="Normal 261 3" xfId="38421" xr:uid="{00000000-0005-0000-0000-0000BE930000}"/>
    <cellStyle name="Normal 261_REKAP IBT" xfId="38423" xr:uid="{00000000-0005-0000-0000-0000BF930000}"/>
    <cellStyle name="Normal 262" xfId="38427" xr:uid="{00000000-0005-0000-0000-0000C0930000}"/>
    <cellStyle name="Normal 262 2" xfId="38429" xr:uid="{00000000-0005-0000-0000-0000C1930000}"/>
    <cellStyle name="Normal 262 2 2" xfId="315" xr:uid="{00000000-0005-0000-0000-0000C2930000}"/>
    <cellStyle name="Normal 262 3" xfId="38431" xr:uid="{00000000-0005-0000-0000-0000C3930000}"/>
    <cellStyle name="Normal 262_REKAP IBT" xfId="38433" xr:uid="{00000000-0005-0000-0000-0000C4930000}"/>
    <cellStyle name="Normal 263" xfId="38437" xr:uid="{00000000-0005-0000-0000-0000C5930000}"/>
    <cellStyle name="Normal 263 2" xfId="38441" xr:uid="{00000000-0005-0000-0000-0000C6930000}"/>
    <cellStyle name="Normal 263 2 2" xfId="38443" xr:uid="{00000000-0005-0000-0000-0000C7930000}"/>
    <cellStyle name="Normal 263 3" xfId="38449" xr:uid="{00000000-0005-0000-0000-0000C8930000}"/>
    <cellStyle name="Normal 263_REKAP IBT" xfId="38451" xr:uid="{00000000-0005-0000-0000-0000C9930000}"/>
    <cellStyle name="Normal 264" xfId="38455" xr:uid="{00000000-0005-0000-0000-0000CA930000}"/>
    <cellStyle name="Normal 264 2" xfId="38458" xr:uid="{00000000-0005-0000-0000-0000CB930000}"/>
    <cellStyle name="Normal 264 2 2" xfId="38460" xr:uid="{00000000-0005-0000-0000-0000CC930000}"/>
    <cellStyle name="Normal 264 3" xfId="38463" xr:uid="{00000000-0005-0000-0000-0000CD930000}"/>
    <cellStyle name="Normal 264_REKAP IBT" xfId="38465" xr:uid="{00000000-0005-0000-0000-0000CE930000}"/>
    <cellStyle name="Normal 265" xfId="38512" xr:uid="{00000000-0005-0000-0000-0000CF930000}"/>
    <cellStyle name="Normal 265 2" xfId="38515" xr:uid="{00000000-0005-0000-0000-0000D0930000}"/>
    <cellStyle name="Normal 265 2 2" xfId="38517" xr:uid="{00000000-0005-0000-0000-0000D1930000}"/>
    <cellStyle name="Normal 265 3" xfId="38520" xr:uid="{00000000-0005-0000-0000-0000D2930000}"/>
    <cellStyle name="Normal 265 4" xfId="38521" xr:uid="{00000000-0005-0000-0000-0000D3930000}"/>
    <cellStyle name="Normal 265 5" xfId="38522" xr:uid="{00000000-0005-0000-0000-0000D4930000}"/>
    <cellStyle name="Normal 265 6" xfId="38523" xr:uid="{00000000-0005-0000-0000-0000D5930000}"/>
    <cellStyle name="Normal 265 7" xfId="38524" xr:uid="{00000000-0005-0000-0000-0000D6930000}"/>
    <cellStyle name="Normal 265 8" xfId="38525" xr:uid="{00000000-0005-0000-0000-0000D7930000}"/>
    <cellStyle name="Normal 265_REKAP IBT" xfId="21614" xr:uid="{00000000-0005-0000-0000-0000D8930000}"/>
    <cellStyle name="Normal 266" xfId="4489" xr:uid="{00000000-0005-0000-0000-0000D9930000}"/>
    <cellStyle name="Normal 266 2" xfId="38527" xr:uid="{00000000-0005-0000-0000-0000DA930000}"/>
    <cellStyle name="Normal 267" xfId="38531" xr:uid="{00000000-0005-0000-0000-0000DB930000}"/>
    <cellStyle name="Normal 267 2" xfId="38533" xr:uid="{00000000-0005-0000-0000-0000DC930000}"/>
    <cellStyle name="Normal 267 2 2" xfId="37219" xr:uid="{00000000-0005-0000-0000-0000DD930000}"/>
    <cellStyle name="Normal 267 3" xfId="38535" xr:uid="{00000000-0005-0000-0000-0000DE930000}"/>
    <cellStyle name="Normal 267_REKAP IBT" xfId="38537" xr:uid="{00000000-0005-0000-0000-0000DF930000}"/>
    <cellStyle name="Normal 268" xfId="38541" xr:uid="{00000000-0005-0000-0000-0000E0930000}"/>
    <cellStyle name="Normal 268 2" xfId="38545" xr:uid="{00000000-0005-0000-0000-0000E1930000}"/>
    <cellStyle name="Normal 268 2 2" xfId="37250" xr:uid="{00000000-0005-0000-0000-0000E2930000}"/>
    <cellStyle name="Normal 268 3" xfId="38548" xr:uid="{00000000-0005-0000-0000-0000E3930000}"/>
    <cellStyle name="Normal 268_REKAP IBT" xfId="38549" xr:uid="{00000000-0005-0000-0000-0000E4930000}"/>
    <cellStyle name="Normal 269" xfId="38553" xr:uid="{00000000-0005-0000-0000-0000E5930000}"/>
    <cellStyle name="Normal 269 2" xfId="38555" xr:uid="{00000000-0005-0000-0000-0000E6930000}"/>
    <cellStyle name="Normal 269 2 2" xfId="38556" xr:uid="{00000000-0005-0000-0000-0000E7930000}"/>
    <cellStyle name="Normal 269 3" xfId="38557" xr:uid="{00000000-0005-0000-0000-0000E8930000}"/>
    <cellStyle name="Normal 269_REKAP IBT" xfId="38558" xr:uid="{00000000-0005-0000-0000-0000E9930000}"/>
    <cellStyle name="Normal 27" xfId="38560" xr:uid="{00000000-0005-0000-0000-0000EA930000}"/>
    <cellStyle name="Normal 27 10" xfId="30266" xr:uid="{00000000-0005-0000-0000-0000EB930000}"/>
    <cellStyle name="Normal 27 11" xfId="50056" xr:uid="{00000000-0005-0000-0000-0000EC930000}"/>
    <cellStyle name="Normal 27 2" xfId="38562" xr:uid="{00000000-0005-0000-0000-0000ED930000}"/>
    <cellStyle name="Normal 27 2 10" xfId="38564" xr:uid="{00000000-0005-0000-0000-0000EE930000}"/>
    <cellStyle name="Normal 27 2 11" xfId="38566" xr:uid="{00000000-0005-0000-0000-0000EF930000}"/>
    <cellStyle name="Normal 27 2 12" xfId="38568" xr:uid="{00000000-0005-0000-0000-0000F0930000}"/>
    <cellStyle name="Normal 27 2 13" xfId="50187" xr:uid="{00000000-0005-0000-0000-0000F1930000}"/>
    <cellStyle name="Normal 27 2 2" xfId="38570" xr:uid="{00000000-0005-0000-0000-0000F2930000}"/>
    <cellStyle name="Normal 27 2 2 2" xfId="38572" xr:uid="{00000000-0005-0000-0000-0000F3930000}"/>
    <cellStyle name="Normal 27 2 2 2 2" xfId="38574" xr:uid="{00000000-0005-0000-0000-0000F4930000}"/>
    <cellStyle name="Normal 27 2 2 2 2 2" xfId="38576" xr:uid="{00000000-0005-0000-0000-0000F5930000}"/>
    <cellStyle name="Normal 27 2 2 2 2 3" xfId="51086" xr:uid="{00000000-0005-0000-0000-0000F6930000}"/>
    <cellStyle name="Normal 27 2 2 2 3" xfId="38578" xr:uid="{00000000-0005-0000-0000-0000F7930000}"/>
    <cellStyle name="Normal 27 2 2 2 4" xfId="50672" xr:uid="{00000000-0005-0000-0000-0000F8930000}"/>
    <cellStyle name="Normal 27 2 2 2_REKAP IBT" xfId="38580" xr:uid="{00000000-0005-0000-0000-0000F9930000}"/>
    <cellStyle name="Normal 27 2 2 3" xfId="38582" xr:uid="{00000000-0005-0000-0000-0000FA930000}"/>
    <cellStyle name="Normal 27 2 2 3 2" xfId="38584" xr:uid="{00000000-0005-0000-0000-0000FB930000}"/>
    <cellStyle name="Normal 27 2 2 3 2 2" xfId="38586" xr:uid="{00000000-0005-0000-0000-0000FC930000}"/>
    <cellStyle name="Normal 27 2 2 3 3" xfId="38588" xr:uid="{00000000-0005-0000-0000-0000FD930000}"/>
    <cellStyle name="Normal 27 2 2 3 4" xfId="50887" xr:uid="{00000000-0005-0000-0000-0000FE930000}"/>
    <cellStyle name="Normal 27 2 2 3_REKAP IBT" xfId="38590" xr:uid="{00000000-0005-0000-0000-0000FF930000}"/>
    <cellStyle name="Normal 27 2 2 4" xfId="38592" xr:uid="{00000000-0005-0000-0000-000000940000}"/>
    <cellStyle name="Normal 27 2 2 5" xfId="50293" xr:uid="{00000000-0005-0000-0000-000001940000}"/>
    <cellStyle name="Normal 27 2 2_REKAP IBT" xfId="38594" xr:uid="{00000000-0005-0000-0000-000002940000}"/>
    <cellStyle name="Normal 27 2 3" xfId="38596" xr:uid="{00000000-0005-0000-0000-000003940000}"/>
    <cellStyle name="Normal 27 2 3 2" xfId="38598" xr:uid="{00000000-0005-0000-0000-000004940000}"/>
    <cellStyle name="Normal 27 2 3 2 2" xfId="38600" xr:uid="{00000000-0005-0000-0000-000005940000}"/>
    <cellStyle name="Normal 27 2 3 2 2 2" xfId="38602" xr:uid="{00000000-0005-0000-0000-000006940000}"/>
    <cellStyle name="Normal 27 2 3 2 3" xfId="38604" xr:uid="{00000000-0005-0000-0000-000007940000}"/>
    <cellStyle name="Normal 27 2 3 2 4" xfId="50992" xr:uid="{00000000-0005-0000-0000-000008940000}"/>
    <cellStyle name="Normal 27 2 3 2_REKAP IBT" xfId="38606" xr:uid="{00000000-0005-0000-0000-000009940000}"/>
    <cellStyle name="Normal 27 2 3 3" xfId="38608" xr:uid="{00000000-0005-0000-0000-00000A940000}"/>
    <cellStyle name="Normal 27 2 3 3 2" xfId="38610" xr:uid="{00000000-0005-0000-0000-00000B940000}"/>
    <cellStyle name="Normal 27 2 3 3 2 2" xfId="38612" xr:uid="{00000000-0005-0000-0000-00000C940000}"/>
    <cellStyle name="Normal 27 2 3 3 3" xfId="38614" xr:uid="{00000000-0005-0000-0000-00000D940000}"/>
    <cellStyle name="Normal 27 2 3 3_REKAP IBT" xfId="38616" xr:uid="{00000000-0005-0000-0000-00000E940000}"/>
    <cellStyle name="Normal 27 2 3 4" xfId="50578" xr:uid="{00000000-0005-0000-0000-00000F940000}"/>
    <cellStyle name="Normal 27 2 3_REKAP IBT" xfId="38618" xr:uid="{00000000-0005-0000-0000-000010940000}"/>
    <cellStyle name="Normal 27 2 4" xfId="38620" xr:uid="{00000000-0005-0000-0000-000011940000}"/>
    <cellStyle name="Normal 27 2 4 2" xfId="38622" xr:uid="{00000000-0005-0000-0000-000012940000}"/>
    <cellStyle name="Normal 27 2 4 2 2" xfId="38624" xr:uid="{00000000-0005-0000-0000-000013940000}"/>
    <cellStyle name="Normal 27 2 4 2 2 2" xfId="38626" xr:uid="{00000000-0005-0000-0000-000014940000}"/>
    <cellStyle name="Normal 27 2 4 2 3" xfId="38628" xr:uid="{00000000-0005-0000-0000-000015940000}"/>
    <cellStyle name="Normal 27 2 4 2_REKAP IBT" xfId="16645" xr:uid="{00000000-0005-0000-0000-000016940000}"/>
    <cellStyle name="Normal 27 2 4 3" xfId="38630" xr:uid="{00000000-0005-0000-0000-000017940000}"/>
    <cellStyle name="Normal 27 2 4 3 2" xfId="38632" xr:uid="{00000000-0005-0000-0000-000018940000}"/>
    <cellStyle name="Normal 27 2 4 3 2 2" xfId="38634" xr:uid="{00000000-0005-0000-0000-000019940000}"/>
    <cellStyle name="Normal 27 2 4 3 3" xfId="38636" xr:uid="{00000000-0005-0000-0000-00001A940000}"/>
    <cellStyle name="Normal 27 2 4 3_REKAP IBT" xfId="38639" xr:uid="{00000000-0005-0000-0000-00001B940000}"/>
    <cellStyle name="Normal 27 2 4 4" xfId="38641" xr:uid="{00000000-0005-0000-0000-00001C940000}"/>
    <cellStyle name="Normal 27 2 4 4 2" xfId="38643" xr:uid="{00000000-0005-0000-0000-00001D940000}"/>
    <cellStyle name="Normal 27 2 4 5" xfId="38645" xr:uid="{00000000-0005-0000-0000-00001E940000}"/>
    <cellStyle name="Normal 27 2 4 6" xfId="50793" xr:uid="{00000000-0005-0000-0000-00001F940000}"/>
    <cellStyle name="Normal 27 2 4_REKAP IBT" xfId="38647" xr:uid="{00000000-0005-0000-0000-000020940000}"/>
    <cellStyle name="Normal 27 2 5" xfId="38649" xr:uid="{00000000-0005-0000-0000-000021940000}"/>
    <cellStyle name="Normal 27 2 5 2" xfId="38651" xr:uid="{00000000-0005-0000-0000-000022940000}"/>
    <cellStyle name="Normal 27 2 5 2 2" xfId="38653" xr:uid="{00000000-0005-0000-0000-000023940000}"/>
    <cellStyle name="Normal 27 2 5 3" xfId="38655" xr:uid="{00000000-0005-0000-0000-000024940000}"/>
    <cellStyle name="Normal 27 2 5_REKAP IBT" xfId="38657" xr:uid="{00000000-0005-0000-0000-000025940000}"/>
    <cellStyle name="Normal 27 2 6" xfId="38659" xr:uid="{00000000-0005-0000-0000-000026940000}"/>
    <cellStyle name="Normal 27 2 6 2" xfId="38661" xr:uid="{00000000-0005-0000-0000-000027940000}"/>
    <cellStyle name="Normal 27 2 6 2 2" xfId="38663" xr:uid="{00000000-0005-0000-0000-000028940000}"/>
    <cellStyle name="Normal 27 2 6 3" xfId="38665" xr:uid="{00000000-0005-0000-0000-000029940000}"/>
    <cellStyle name="Normal 27 2 6_REKAP IBT" xfId="38667" xr:uid="{00000000-0005-0000-0000-00002A940000}"/>
    <cellStyle name="Normal 27 2 7" xfId="38669" xr:uid="{00000000-0005-0000-0000-00002B940000}"/>
    <cellStyle name="Normal 27 2 8" xfId="38671" xr:uid="{00000000-0005-0000-0000-00002C940000}"/>
    <cellStyle name="Normal 27 2 9" xfId="38673" xr:uid="{00000000-0005-0000-0000-00002D940000}"/>
    <cellStyle name="Normal 27 2_REKAP IBT" xfId="38675" xr:uid="{00000000-0005-0000-0000-00002E940000}"/>
    <cellStyle name="Normal 27 3" xfId="38678" xr:uid="{00000000-0005-0000-0000-00002F940000}"/>
    <cellStyle name="Normal 27 3 2" xfId="38681" xr:uid="{00000000-0005-0000-0000-000030940000}"/>
    <cellStyle name="Normal 27 3 2 2" xfId="38683" xr:uid="{00000000-0005-0000-0000-000031940000}"/>
    <cellStyle name="Normal 27 3 2 2 2" xfId="38685" xr:uid="{00000000-0005-0000-0000-000032940000}"/>
    <cellStyle name="Normal 27 3 2 2 3" xfId="51039" xr:uid="{00000000-0005-0000-0000-000033940000}"/>
    <cellStyle name="Normal 27 3 2 3" xfId="38687" xr:uid="{00000000-0005-0000-0000-000034940000}"/>
    <cellStyle name="Normal 27 3 2 4" xfId="50625" xr:uid="{00000000-0005-0000-0000-000035940000}"/>
    <cellStyle name="Normal 27 3 2_REKAP IBT" xfId="38689" xr:uid="{00000000-0005-0000-0000-000036940000}"/>
    <cellStyle name="Normal 27 3 3" xfId="38691" xr:uid="{00000000-0005-0000-0000-000037940000}"/>
    <cellStyle name="Normal 27 3 3 2" xfId="38693" xr:uid="{00000000-0005-0000-0000-000038940000}"/>
    <cellStyle name="Normal 27 3 3 2 2" xfId="38695" xr:uid="{00000000-0005-0000-0000-000039940000}"/>
    <cellStyle name="Normal 27 3 3 3" xfId="38697" xr:uid="{00000000-0005-0000-0000-00003A940000}"/>
    <cellStyle name="Normal 27 3 3 4" xfId="50840" xr:uid="{00000000-0005-0000-0000-00003B940000}"/>
    <cellStyle name="Normal 27 3 3_REKAP IBT" xfId="38699" xr:uid="{00000000-0005-0000-0000-00003C940000}"/>
    <cellStyle name="Normal 27 3 4" xfId="50246" xr:uid="{00000000-0005-0000-0000-00003D940000}"/>
    <cellStyle name="Normal 27 3_REKAP IBT" xfId="38701" xr:uid="{00000000-0005-0000-0000-00003E940000}"/>
    <cellStyle name="Normal 27 4" xfId="38704" xr:uid="{00000000-0005-0000-0000-00003F940000}"/>
    <cellStyle name="Normal 27 4 2" xfId="38706" xr:uid="{00000000-0005-0000-0000-000040940000}"/>
    <cellStyle name="Normal 27 4 2 2" xfId="38708" xr:uid="{00000000-0005-0000-0000-000041940000}"/>
    <cellStyle name="Normal 27 4 2 2 2" xfId="38710" xr:uid="{00000000-0005-0000-0000-000042940000}"/>
    <cellStyle name="Normal 27 4 2 3" xfId="38712" xr:uid="{00000000-0005-0000-0000-000043940000}"/>
    <cellStyle name="Normal 27 4 2_REKAP IBT" xfId="38714" xr:uid="{00000000-0005-0000-0000-000044940000}"/>
    <cellStyle name="Normal 27 4 3" xfId="38716" xr:uid="{00000000-0005-0000-0000-000045940000}"/>
    <cellStyle name="Normal 27 4 3 2" xfId="38718" xr:uid="{00000000-0005-0000-0000-000046940000}"/>
    <cellStyle name="Normal 27 4 3 2 2" xfId="38720" xr:uid="{00000000-0005-0000-0000-000047940000}"/>
    <cellStyle name="Normal 27 4 3 3" xfId="38722" xr:uid="{00000000-0005-0000-0000-000048940000}"/>
    <cellStyle name="Normal 27 4 3_REKAP IBT" xfId="38724" xr:uid="{00000000-0005-0000-0000-000049940000}"/>
    <cellStyle name="Normal 27 4 4" xfId="38726" xr:uid="{00000000-0005-0000-0000-00004A940000}"/>
    <cellStyle name="Normal 27 4 4 2" xfId="38728" xr:uid="{00000000-0005-0000-0000-00004B940000}"/>
    <cellStyle name="Normal 27 4 5" xfId="38730" xr:uid="{00000000-0005-0000-0000-00004C940000}"/>
    <cellStyle name="Normal 27 4 6" xfId="50394" xr:uid="{00000000-0005-0000-0000-00004D940000}"/>
    <cellStyle name="Normal 27 4_REKAP IBT" xfId="38732" xr:uid="{00000000-0005-0000-0000-00004E940000}"/>
    <cellStyle name="Normal 27 5" xfId="38734" xr:uid="{00000000-0005-0000-0000-00004F940000}"/>
    <cellStyle name="Normal 27 5 2" xfId="38736" xr:uid="{00000000-0005-0000-0000-000050940000}"/>
    <cellStyle name="Normal 27 5 2 2" xfId="38738" xr:uid="{00000000-0005-0000-0000-000051940000}"/>
    <cellStyle name="Normal 27 5 2 2 2" xfId="38740" xr:uid="{00000000-0005-0000-0000-000052940000}"/>
    <cellStyle name="Normal 27 5 2 3" xfId="38742" xr:uid="{00000000-0005-0000-0000-000053940000}"/>
    <cellStyle name="Normal 27 5 2 4" xfId="50945" xr:uid="{00000000-0005-0000-0000-000054940000}"/>
    <cellStyle name="Normal 27 5 2_REKAP IBT" xfId="38744" xr:uid="{00000000-0005-0000-0000-000055940000}"/>
    <cellStyle name="Normal 27 5 3" xfId="38746" xr:uid="{00000000-0005-0000-0000-000056940000}"/>
    <cellStyle name="Normal 27 5 3 2" xfId="38748" xr:uid="{00000000-0005-0000-0000-000057940000}"/>
    <cellStyle name="Normal 27 5 3 2 2" xfId="38750" xr:uid="{00000000-0005-0000-0000-000058940000}"/>
    <cellStyle name="Normal 27 5 3 3" xfId="38752" xr:uid="{00000000-0005-0000-0000-000059940000}"/>
    <cellStyle name="Normal 27 5 3_REKAP IBT" xfId="38756" xr:uid="{00000000-0005-0000-0000-00005A940000}"/>
    <cellStyle name="Normal 27 5 4" xfId="38758" xr:uid="{00000000-0005-0000-0000-00005B940000}"/>
    <cellStyle name="Normal 27 5 4 2" xfId="38760" xr:uid="{00000000-0005-0000-0000-00005C940000}"/>
    <cellStyle name="Normal 27 5 5" xfId="38762" xr:uid="{00000000-0005-0000-0000-00005D940000}"/>
    <cellStyle name="Normal 27 5 6" xfId="50531" xr:uid="{00000000-0005-0000-0000-00005E940000}"/>
    <cellStyle name="Normal 27 5_REKAP IBT" xfId="38764" xr:uid="{00000000-0005-0000-0000-00005F940000}"/>
    <cellStyle name="Normal 27 6" xfId="38766" xr:uid="{00000000-0005-0000-0000-000060940000}"/>
    <cellStyle name="Normal 27 6 2" xfId="38768" xr:uid="{00000000-0005-0000-0000-000061940000}"/>
    <cellStyle name="Normal 27 6 2 2" xfId="38770" xr:uid="{00000000-0005-0000-0000-000062940000}"/>
    <cellStyle name="Normal 27 6 3" xfId="38772" xr:uid="{00000000-0005-0000-0000-000063940000}"/>
    <cellStyle name="Normal 27 6 4" xfId="50745" xr:uid="{00000000-0005-0000-0000-000064940000}"/>
    <cellStyle name="Normal 27 6_REKAP IBT" xfId="38774" xr:uid="{00000000-0005-0000-0000-000065940000}"/>
    <cellStyle name="Normal 27 7" xfId="38776" xr:uid="{00000000-0005-0000-0000-000066940000}"/>
    <cellStyle name="Normal 27 7 2" xfId="38778" xr:uid="{00000000-0005-0000-0000-000067940000}"/>
    <cellStyle name="Normal 27 7 2 2" xfId="38780" xr:uid="{00000000-0005-0000-0000-000068940000}"/>
    <cellStyle name="Normal 27 7 3" xfId="38782" xr:uid="{00000000-0005-0000-0000-000069940000}"/>
    <cellStyle name="Normal 27 7_REKAP IBT" xfId="38784" xr:uid="{00000000-0005-0000-0000-00006A940000}"/>
    <cellStyle name="Normal 27 8" xfId="38786" xr:uid="{00000000-0005-0000-0000-00006B940000}"/>
    <cellStyle name="Normal 27 9" xfId="38788" xr:uid="{00000000-0005-0000-0000-00006C940000}"/>
    <cellStyle name="Normal 27_REKAP IBT" xfId="33401" xr:uid="{00000000-0005-0000-0000-00006D940000}"/>
    <cellStyle name="Normal 270" xfId="38511" xr:uid="{00000000-0005-0000-0000-00006E940000}"/>
    <cellStyle name="Normal 270 2" xfId="38514" xr:uid="{00000000-0005-0000-0000-00006F940000}"/>
    <cellStyle name="Normal 270 2 2" xfId="38516" xr:uid="{00000000-0005-0000-0000-000070940000}"/>
    <cellStyle name="Normal 270 3" xfId="38519" xr:uid="{00000000-0005-0000-0000-000071940000}"/>
    <cellStyle name="Normal 270_REKAP IBT" xfId="21613" xr:uid="{00000000-0005-0000-0000-000072940000}"/>
    <cellStyle name="Normal 271" xfId="4488" xr:uid="{00000000-0005-0000-0000-000073940000}"/>
    <cellStyle name="Normal 271 2" xfId="38526" xr:uid="{00000000-0005-0000-0000-000074940000}"/>
    <cellStyle name="Normal 271 2 2" xfId="37187" xr:uid="{00000000-0005-0000-0000-000075940000}"/>
    <cellStyle name="Normal 271 3" xfId="38789" xr:uid="{00000000-0005-0000-0000-000076940000}"/>
    <cellStyle name="Normal 271_REKAP IBT" xfId="38790" xr:uid="{00000000-0005-0000-0000-000077940000}"/>
    <cellStyle name="Normal 272" xfId="38530" xr:uid="{00000000-0005-0000-0000-000078940000}"/>
    <cellStyle name="Normal 272 2" xfId="38532" xr:uid="{00000000-0005-0000-0000-000079940000}"/>
    <cellStyle name="Normal 272 2 2" xfId="37218" xr:uid="{00000000-0005-0000-0000-00007A940000}"/>
    <cellStyle name="Normal 272 3" xfId="38534" xr:uid="{00000000-0005-0000-0000-00007B940000}"/>
    <cellStyle name="Normal 272_REKAP IBT" xfId="38536" xr:uid="{00000000-0005-0000-0000-00007C940000}"/>
    <cellStyle name="Normal 273" xfId="38540" xr:uid="{00000000-0005-0000-0000-00007D940000}"/>
    <cellStyle name="Normal 273 2" xfId="38544" xr:uid="{00000000-0005-0000-0000-00007E940000}"/>
    <cellStyle name="Normal 274" xfId="38552" xr:uid="{00000000-0005-0000-0000-00007F940000}"/>
    <cellStyle name="Normal 274 2" xfId="38554" xr:uid="{00000000-0005-0000-0000-000080940000}"/>
    <cellStyle name="Normal 275" xfId="38794" xr:uid="{00000000-0005-0000-0000-000081940000}"/>
    <cellStyle name="Normal 275 2" xfId="38796" xr:uid="{00000000-0005-0000-0000-000082940000}"/>
    <cellStyle name="Normal 276" xfId="38800" xr:uid="{00000000-0005-0000-0000-000083940000}"/>
    <cellStyle name="Normal 276 2" xfId="38802" xr:uid="{00000000-0005-0000-0000-000084940000}"/>
    <cellStyle name="Normal 276 2 2" xfId="38804" xr:uid="{00000000-0005-0000-0000-000085940000}"/>
    <cellStyle name="Normal 276 3" xfId="38806" xr:uid="{00000000-0005-0000-0000-000086940000}"/>
    <cellStyle name="Normal 276_REKAP IBT" xfId="38808" xr:uid="{00000000-0005-0000-0000-000087940000}"/>
    <cellStyle name="Normal 277" xfId="38812" xr:uid="{00000000-0005-0000-0000-000088940000}"/>
    <cellStyle name="Normal 277 2" xfId="38814" xr:uid="{00000000-0005-0000-0000-000089940000}"/>
    <cellStyle name="Normal 277 2 2" xfId="38816" xr:uid="{00000000-0005-0000-0000-00008A940000}"/>
    <cellStyle name="Normal 277 3" xfId="38818" xr:uid="{00000000-0005-0000-0000-00008B940000}"/>
    <cellStyle name="Normal 277_REKAP IBT" xfId="38820" xr:uid="{00000000-0005-0000-0000-00008C940000}"/>
    <cellStyle name="Normal 278" xfId="38824" xr:uid="{00000000-0005-0000-0000-00008D940000}"/>
    <cellStyle name="Normal 278 2" xfId="38828" xr:uid="{00000000-0005-0000-0000-00008E940000}"/>
    <cellStyle name="Normal 278 2 2" xfId="38829" xr:uid="{00000000-0005-0000-0000-00008F940000}"/>
    <cellStyle name="Normal 278 3" xfId="38832" xr:uid="{00000000-0005-0000-0000-000090940000}"/>
    <cellStyle name="Normal 278_REKAP IBT" xfId="38833" xr:uid="{00000000-0005-0000-0000-000091940000}"/>
    <cellStyle name="Normal 279" xfId="38837" xr:uid="{00000000-0005-0000-0000-000092940000}"/>
    <cellStyle name="Normal 279 2" xfId="38839" xr:uid="{00000000-0005-0000-0000-000093940000}"/>
    <cellStyle name="Normal 279 2 2" xfId="38840" xr:uid="{00000000-0005-0000-0000-000094940000}"/>
    <cellStyle name="Normal 279 3" xfId="38842" xr:uid="{00000000-0005-0000-0000-000095940000}"/>
    <cellStyle name="Normal 279_REKAP IBT" xfId="38844" xr:uid="{00000000-0005-0000-0000-000096940000}"/>
    <cellStyle name="Normal 28" xfId="38846" xr:uid="{00000000-0005-0000-0000-000097940000}"/>
    <cellStyle name="Normal 28 10" xfId="38847" xr:uid="{00000000-0005-0000-0000-000098940000}"/>
    <cellStyle name="Normal 28 11" xfId="50057" xr:uid="{00000000-0005-0000-0000-000099940000}"/>
    <cellStyle name="Normal 28 2" xfId="38849" xr:uid="{00000000-0005-0000-0000-00009A940000}"/>
    <cellStyle name="Normal 28 2 10" xfId="38851" xr:uid="{00000000-0005-0000-0000-00009B940000}"/>
    <cellStyle name="Normal 28 2 11" xfId="38853" xr:uid="{00000000-0005-0000-0000-00009C940000}"/>
    <cellStyle name="Normal 28 2 12" xfId="38855" xr:uid="{00000000-0005-0000-0000-00009D940000}"/>
    <cellStyle name="Normal 28 2 13" xfId="50188" xr:uid="{00000000-0005-0000-0000-00009E940000}"/>
    <cellStyle name="Normal 28 2 2" xfId="38857" xr:uid="{00000000-0005-0000-0000-00009F940000}"/>
    <cellStyle name="Normal 28 2 2 2" xfId="38859" xr:uid="{00000000-0005-0000-0000-0000A0940000}"/>
    <cellStyle name="Normal 28 2 2 2 2" xfId="38861" xr:uid="{00000000-0005-0000-0000-0000A1940000}"/>
    <cellStyle name="Normal 28 2 2 2 2 2" xfId="38863" xr:uid="{00000000-0005-0000-0000-0000A2940000}"/>
    <cellStyle name="Normal 28 2 2 2 3" xfId="38865" xr:uid="{00000000-0005-0000-0000-0000A3940000}"/>
    <cellStyle name="Normal 28 2 2 2_REKAP IBT" xfId="38867" xr:uid="{00000000-0005-0000-0000-0000A4940000}"/>
    <cellStyle name="Normal 28 2 2 3" xfId="38869" xr:uid="{00000000-0005-0000-0000-0000A5940000}"/>
    <cellStyle name="Normal 28 2 2 3 2" xfId="38871" xr:uid="{00000000-0005-0000-0000-0000A6940000}"/>
    <cellStyle name="Normal 28 2 2 3 2 2" xfId="38873" xr:uid="{00000000-0005-0000-0000-0000A7940000}"/>
    <cellStyle name="Normal 28 2 2 3 3" xfId="38875" xr:uid="{00000000-0005-0000-0000-0000A8940000}"/>
    <cellStyle name="Normal 28 2 2 3_REKAP IBT" xfId="29907" xr:uid="{00000000-0005-0000-0000-0000A9940000}"/>
    <cellStyle name="Normal 28 2 2 4" xfId="38877" xr:uid="{00000000-0005-0000-0000-0000AA940000}"/>
    <cellStyle name="Normal 28 2 2_REKAP IBT" xfId="38879" xr:uid="{00000000-0005-0000-0000-0000AB940000}"/>
    <cellStyle name="Normal 28 2 3" xfId="38881" xr:uid="{00000000-0005-0000-0000-0000AC940000}"/>
    <cellStyle name="Normal 28 2 3 2" xfId="38883" xr:uid="{00000000-0005-0000-0000-0000AD940000}"/>
    <cellStyle name="Normal 28 2 3 2 2" xfId="38885" xr:uid="{00000000-0005-0000-0000-0000AE940000}"/>
    <cellStyle name="Normal 28 2 3 2 2 2" xfId="38887" xr:uid="{00000000-0005-0000-0000-0000AF940000}"/>
    <cellStyle name="Normal 28 2 3 2 3" xfId="38891" xr:uid="{00000000-0005-0000-0000-0000B0940000}"/>
    <cellStyle name="Normal 28 2 3 2_REKAP IBT" xfId="38893" xr:uid="{00000000-0005-0000-0000-0000B1940000}"/>
    <cellStyle name="Normal 28 2 3 3" xfId="38895" xr:uid="{00000000-0005-0000-0000-0000B2940000}"/>
    <cellStyle name="Normal 28 2 3 3 2" xfId="38897" xr:uid="{00000000-0005-0000-0000-0000B3940000}"/>
    <cellStyle name="Normal 28 2 3 3 2 2" xfId="38899" xr:uid="{00000000-0005-0000-0000-0000B4940000}"/>
    <cellStyle name="Normal 28 2 3 3 3" xfId="38901" xr:uid="{00000000-0005-0000-0000-0000B5940000}"/>
    <cellStyle name="Normal 28 2 3 3_REKAP IBT" xfId="38903" xr:uid="{00000000-0005-0000-0000-0000B6940000}"/>
    <cellStyle name="Normal 28 2 3_REKAP IBT" xfId="38905" xr:uid="{00000000-0005-0000-0000-0000B7940000}"/>
    <cellStyle name="Normal 28 2 4" xfId="38907" xr:uid="{00000000-0005-0000-0000-0000B8940000}"/>
    <cellStyle name="Normal 28 2 4 2" xfId="38909" xr:uid="{00000000-0005-0000-0000-0000B9940000}"/>
    <cellStyle name="Normal 28 2 4 2 2" xfId="38911" xr:uid="{00000000-0005-0000-0000-0000BA940000}"/>
    <cellStyle name="Normal 28 2 4 2 2 2" xfId="38913" xr:uid="{00000000-0005-0000-0000-0000BB940000}"/>
    <cellStyle name="Normal 28 2 4 2 3" xfId="38917" xr:uid="{00000000-0005-0000-0000-0000BC940000}"/>
    <cellStyle name="Normal 28 2 4 2_REKAP IBT" xfId="38919" xr:uid="{00000000-0005-0000-0000-0000BD940000}"/>
    <cellStyle name="Normal 28 2 4 3" xfId="38921" xr:uid="{00000000-0005-0000-0000-0000BE940000}"/>
    <cellStyle name="Normal 28 2 4 3 2" xfId="38923" xr:uid="{00000000-0005-0000-0000-0000BF940000}"/>
    <cellStyle name="Normal 28 2 4 3 2 2" xfId="38925" xr:uid="{00000000-0005-0000-0000-0000C0940000}"/>
    <cellStyle name="Normal 28 2 4 3 3" xfId="38927" xr:uid="{00000000-0005-0000-0000-0000C1940000}"/>
    <cellStyle name="Normal 28 2 4 3_REKAP IBT" xfId="38929" xr:uid="{00000000-0005-0000-0000-0000C2940000}"/>
    <cellStyle name="Normal 28 2 4 4" xfId="38931" xr:uid="{00000000-0005-0000-0000-0000C3940000}"/>
    <cellStyle name="Normal 28 2 4 4 2" xfId="38933" xr:uid="{00000000-0005-0000-0000-0000C4940000}"/>
    <cellStyle name="Normal 28 2 4 5" xfId="38935" xr:uid="{00000000-0005-0000-0000-0000C5940000}"/>
    <cellStyle name="Normal 28 2 4_REKAP IBT" xfId="38937" xr:uid="{00000000-0005-0000-0000-0000C6940000}"/>
    <cellStyle name="Normal 28 2 5" xfId="38939" xr:uid="{00000000-0005-0000-0000-0000C7940000}"/>
    <cellStyle name="Normal 28 2 5 2" xfId="38941" xr:uid="{00000000-0005-0000-0000-0000C8940000}"/>
    <cellStyle name="Normal 28 2 5 2 2" xfId="38943" xr:uid="{00000000-0005-0000-0000-0000C9940000}"/>
    <cellStyle name="Normal 28 2 5 3" xfId="38945" xr:uid="{00000000-0005-0000-0000-0000CA940000}"/>
    <cellStyle name="Normal 28 2 5_REKAP IBT" xfId="38947" xr:uid="{00000000-0005-0000-0000-0000CB940000}"/>
    <cellStyle name="Normal 28 2 6" xfId="38949" xr:uid="{00000000-0005-0000-0000-0000CC940000}"/>
    <cellStyle name="Normal 28 2 6 2" xfId="38951" xr:uid="{00000000-0005-0000-0000-0000CD940000}"/>
    <cellStyle name="Normal 28 2 6 2 2" xfId="38953" xr:uid="{00000000-0005-0000-0000-0000CE940000}"/>
    <cellStyle name="Normal 28 2 6 3" xfId="38955" xr:uid="{00000000-0005-0000-0000-0000CF940000}"/>
    <cellStyle name="Normal 28 2 6_REKAP IBT" xfId="38957" xr:uid="{00000000-0005-0000-0000-0000D0940000}"/>
    <cellStyle name="Normal 28 2 7" xfId="38959" xr:uid="{00000000-0005-0000-0000-0000D1940000}"/>
    <cellStyle name="Normal 28 2 8" xfId="38961" xr:uid="{00000000-0005-0000-0000-0000D2940000}"/>
    <cellStyle name="Normal 28 2 9" xfId="38963" xr:uid="{00000000-0005-0000-0000-0000D3940000}"/>
    <cellStyle name="Normal 28 2_REKAP IBT" xfId="38965" xr:uid="{00000000-0005-0000-0000-0000D4940000}"/>
    <cellStyle name="Normal 28 3" xfId="33601" xr:uid="{00000000-0005-0000-0000-0000D5940000}"/>
    <cellStyle name="Normal 28 3 2" xfId="11739" xr:uid="{00000000-0005-0000-0000-0000D6940000}"/>
    <cellStyle name="Normal 28 3 2 2" xfId="38967" xr:uid="{00000000-0005-0000-0000-0000D7940000}"/>
    <cellStyle name="Normal 28 3 2 2 2" xfId="38969" xr:uid="{00000000-0005-0000-0000-0000D8940000}"/>
    <cellStyle name="Normal 28 3 2 3" xfId="38971" xr:uid="{00000000-0005-0000-0000-0000D9940000}"/>
    <cellStyle name="Normal 28 3 2_REKAP IBT" xfId="38973" xr:uid="{00000000-0005-0000-0000-0000DA940000}"/>
    <cellStyle name="Normal 28 3 3" xfId="38975" xr:uid="{00000000-0005-0000-0000-0000DB940000}"/>
    <cellStyle name="Normal 28 3 3 2" xfId="38977" xr:uid="{00000000-0005-0000-0000-0000DC940000}"/>
    <cellStyle name="Normal 28 3 3 2 2" xfId="38979" xr:uid="{00000000-0005-0000-0000-0000DD940000}"/>
    <cellStyle name="Normal 28 3 3 3" xfId="38981" xr:uid="{00000000-0005-0000-0000-0000DE940000}"/>
    <cellStyle name="Normal 28 3 3_REKAP IBT" xfId="38983" xr:uid="{00000000-0005-0000-0000-0000DF940000}"/>
    <cellStyle name="Normal 28 3 4" xfId="50395" xr:uid="{00000000-0005-0000-0000-0000E0940000}"/>
    <cellStyle name="Normal 28 3_REKAP IBT" xfId="38985" xr:uid="{00000000-0005-0000-0000-0000E1940000}"/>
    <cellStyle name="Normal 28 4" xfId="33605" xr:uid="{00000000-0005-0000-0000-0000E2940000}"/>
    <cellStyle name="Normal 28 4 2" xfId="38987" xr:uid="{00000000-0005-0000-0000-0000E3940000}"/>
    <cellStyle name="Normal 28 4 2 2" xfId="38989" xr:uid="{00000000-0005-0000-0000-0000E4940000}"/>
    <cellStyle name="Normal 28 4 2 2 2" xfId="26800" xr:uid="{00000000-0005-0000-0000-0000E5940000}"/>
    <cellStyle name="Normal 28 4 2 3" xfId="38991" xr:uid="{00000000-0005-0000-0000-0000E6940000}"/>
    <cellStyle name="Normal 28 4 2_REKAP IBT" xfId="38993" xr:uid="{00000000-0005-0000-0000-0000E7940000}"/>
    <cellStyle name="Normal 28 4 3" xfId="38995" xr:uid="{00000000-0005-0000-0000-0000E8940000}"/>
    <cellStyle name="Normal 28 4 3 2" xfId="38997" xr:uid="{00000000-0005-0000-0000-0000E9940000}"/>
    <cellStyle name="Normal 28 4 3 2 2" xfId="38999" xr:uid="{00000000-0005-0000-0000-0000EA940000}"/>
    <cellStyle name="Normal 28 4 3 3" xfId="39001" xr:uid="{00000000-0005-0000-0000-0000EB940000}"/>
    <cellStyle name="Normal 28 4 3_REKAP IBT" xfId="39003" xr:uid="{00000000-0005-0000-0000-0000EC940000}"/>
    <cellStyle name="Normal 28 4 4" xfId="39005" xr:uid="{00000000-0005-0000-0000-0000ED940000}"/>
    <cellStyle name="Normal 28 4 4 2" xfId="39007" xr:uid="{00000000-0005-0000-0000-0000EE940000}"/>
    <cellStyle name="Normal 28 4 5" xfId="39009" xr:uid="{00000000-0005-0000-0000-0000EF940000}"/>
    <cellStyle name="Normal 28 4_REKAP IBT" xfId="39013" xr:uid="{00000000-0005-0000-0000-0000F0940000}"/>
    <cellStyle name="Normal 28 5" xfId="39015" xr:uid="{00000000-0005-0000-0000-0000F1940000}"/>
    <cellStyle name="Normal 28 5 2" xfId="39017" xr:uid="{00000000-0005-0000-0000-0000F2940000}"/>
    <cellStyle name="Normal 28 5 2 2" xfId="31052" xr:uid="{00000000-0005-0000-0000-0000F3940000}"/>
    <cellStyle name="Normal 28 5 2 2 2" xfId="39019" xr:uid="{00000000-0005-0000-0000-0000F4940000}"/>
    <cellStyle name="Normal 28 5 2 3" xfId="31055" xr:uid="{00000000-0005-0000-0000-0000F5940000}"/>
    <cellStyle name="Normal 28 5 2_REKAP IBT" xfId="39021" xr:uid="{00000000-0005-0000-0000-0000F6940000}"/>
    <cellStyle name="Normal 28 5 3" xfId="39023" xr:uid="{00000000-0005-0000-0000-0000F7940000}"/>
    <cellStyle name="Normal 28 5 3 2" xfId="31058" xr:uid="{00000000-0005-0000-0000-0000F8940000}"/>
    <cellStyle name="Normal 28 5 3 2 2" xfId="39025" xr:uid="{00000000-0005-0000-0000-0000F9940000}"/>
    <cellStyle name="Normal 28 5 3 3" xfId="31061" xr:uid="{00000000-0005-0000-0000-0000FA940000}"/>
    <cellStyle name="Normal 28 5 3_REKAP IBT" xfId="39027" xr:uid="{00000000-0005-0000-0000-0000FB940000}"/>
    <cellStyle name="Normal 28 5 4" xfId="39029" xr:uid="{00000000-0005-0000-0000-0000FC940000}"/>
    <cellStyle name="Normal 28 5 4 2" xfId="31064" xr:uid="{00000000-0005-0000-0000-0000FD940000}"/>
    <cellStyle name="Normal 28 5 5" xfId="39031" xr:uid="{00000000-0005-0000-0000-0000FE940000}"/>
    <cellStyle name="Normal 28 5_REKAP IBT" xfId="39033" xr:uid="{00000000-0005-0000-0000-0000FF940000}"/>
    <cellStyle name="Normal 28 6" xfId="39035" xr:uid="{00000000-0005-0000-0000-000000950000}"/>
    <cellStyle name="Normal 28 6 2" xfId="39037" xr:uid="{00000000-0005-0000-0000-000001950000}"/>
    <cellStyle name="Normal 28 6 2 2" xfId="39039" xr:uid="{00000000-0005-0000-0000-000002950000}"/>
    <cellStyle name="Normal 28 6 3" xfId="39041" xr:uid="{00000000-0005-0000-0000-000003950000}"/>
    <cellStyle name="Normal 28 6_REKAP IBT" xfId="39043" xr:uid="{00000000-0005-0000-0000-000004950000}"/>
    <cellStyle name="Normal 28 7" xfId="39045" xr:uid="{00000000-0005-0000-0000-000005950000}"/>
    <cellStyle name="Normal 28 7 2" xfId="39047" xr:uid="{00000000-0005-0000-0000-000006950000}"/>
    <cellStyle name="Normal 28 7 2 2" xfId="39049" xr:uid="{00000000-0005-0000-0000-000007950000}"/>
    <cellStyle name="Normal 28 7 3" xfId="39051" xr:uid="{00000000-0005-0000-0000-000008950000}"/>
    <cellStyle name="Normal 28 7_REKAP IBT" xfId="39053" xr:uid="{00000000-0005-0000-0000-000009950000}"/>
    <cellStyle name="Normal 28 8" xfId="39055" xr:uid="{00000000-0005-0000-0000-00000A950000}"/>
    <cellStyle name="Normal 28 9" xfId="39056" xr:uid="{00000000-0005-0000-0000-00000B950000}"/>
    <cellStyle name="Normal 28_REKAP IBT" xfId="39058" xr:uid="{00000000-0005-0000-0000-00000C950000}"/>
    <cellStyle name="Normal 280" xfId="38793" xr:uid="{00000000-0005-0000-0000-00000D950000}"/>
    <cellStyle name="Normal 280 2" xfId="38795" xr:uid="{00000000-0005-0000-0000-00000E950000}"/>
    <cellStyle name="Normal 280 2 2" xfId="39059" xr:uid="{00000000-0005-0000-0000-00000F950000}"/>
    <cellStyle name="Normal 280 3" xfId="39060" xr:uid="{00000000-0005-0000-0000-000010950000}"/>
    <cellStyle name="Normal 280_REKAP IBT" xfId="39061" xr:uid="{00000000-0005-0000-0000-000011950000}"/>
    <cellStyle name="Normal 281" xfId="38799" xr:uid="{00000000-0005-0000-0000-000012950000}"/>
    <cellStyle name="Normal 281 2" xfId="38801" xr:uid="{00000000-0005-0000-0000-000013950000}"/>
    <cellStyle name="Normal 281 2 2" xfId="38803" xr:uid="{00000000-0005-0000-0000-000014950000}"/>
    <cellStyle name="Normal 281 3" xfId="38805" xr:uid="{00000000-0005-0000-0000-000015950000}"/>
    <cellStyle name="Normal 281_REKAP IBT" xfId="38807" xr:uid="{00000000-0005-0000-0000-000016950000}"/>
    <cellStyle name="Normal 282" xfId="38811" xr:uid="{00000000-0005-0000-0000-000017950000}"/>
    <cellStyle name="Normal 282 2" xfId="38813" xr:uid="{00000000-0005-0000-0000-000018950000}"/>
    <cellStyle name="Normal 282 2 2" xfId="38815" xr:uid="{00000000-0005-0000-0000-000019950000}"/>
    <cellStyle name="Normal 282 3" xfId="38817" xr:uid="{00000000-0005-0000-0000-00001A950000}"/>
    <cellStyle name="Normal 282_REKAP IBT" xfId="38819" xr:uid="{00000000-0005-0000-0000-00001B950000}"/>
    <cellStyle name="Normal 283" xfId="38823" xr:uid="{00000000-0005-0000-0000-00001C950000}"/>
    <cellStyle name="Normal 283 2" xfId="38827" xr:uid="{00000000-0005-0000-0000-00001D950000}"/>
    <cellStyle name="Normal 284" xfId="38836" xr:uid="{00000000-0005-0000-0000-00001E950000}"/>
    <cellStyle name="Normal 284 2" xfId="38838" xr:uid="{00000000-0005-0000-0000-00001F950000}"/>
    <cellStyle name="Normal 284 3" xfId="38841" xr:uid="{00000000-0005-0000-0000-000020950000}"/>
    <cellStyle name="Normal 284_REKAP IBT" xfId="38843" xr:uid="{00000000-0005-0000-0000-000021950000}"/>
    <cellStyle name="Normal 285" xfId="39065" xr:uid="{00000000-0005-0000-0000-000022950000}"/>
    <cellStyle name="Normal 285 2" xfId="39067" xr:uid="{00000000-0005-0000-0000-000023950000}"/>
    <cellStyle name="Normal 285 3" xfId="39068" xr:uid="{00000000-0005-0000-0000-000024950000}"/>
    <cellStyle name="Normal 285_REKAP IBT" xfId="39069" xr:uid="{00000000-0005-0000-0000-000025950000}"/>
    <cellStyle name="Normal 286" xfId="39073" xr:uid="{00000000-0005-0000-0000-000026950000}"/>
    <cellStyle name="Normal 286 2" xfId="39074" xr:uid="{00000000-0005-0000-0000-000027950000}"/>
    <cellStyle name="Normal 286 3" xfId="39075" xr:uid="{00000000-0005-0000-0000-000028950000}"/>
    <cellStyle name="Normal 286_REKAP IBT" xfId="39076" xr:uid="{00000000-0005-0000-0000-000029950000}"/>
    <cellStyle name="Normal 287" xfId="39081" xr:uid="{00000000-0005-0000-0000-00002A950000}"/>
    <cellStyle name="Normal 287 2" xfId="39084" xr:uid="{00000000-0005-0000-0000-00002B950000}"/>
    <cellStyle name="Normal 288" xfId="39089" xr:uid="{00000000-0005-0000-0000-00002C950000}"/>
    <cellStyle name="Normal 288 2" xfId="39095" xr:uid="{00000000-0005-0000-0000-00002D950000}"/>
    <cellStyle name="Normal 289" xfId="39100" xr:uid="{00000000-0005-0000-0000-00002E950000}"/>
    <cellStyle name="Normal 29" xfId="39102" xr:uid="{00000000-0005-0000-0000-00002F950000}"/>
    <cellStyle name="Normal 29 10" xfId="39104" xr:uid="{00000000-0005-0000-0000-000030950000}"/>
    <cellStyle name="Normal 29 11" xfId="50058" xr:uid="{00000000-0005-0000-0000-000031950000}"/>
    <cellStyle name="Normal 29 2" xfId="39106" xr:uid="{00000000-0005-0000-0000-000032950000}"/>
    <cellStyle name="Normal 29 2 10" xfId="39108" xr:uid="{00000000-0005-0000-0000-000033950000}"/>
    <cellStyle name="Normal 29 2 11" xfId="39110" xr:uid="{00000000-0005-0000-0000-000034950000}"/>
    <cellStyle name="Normal 29 2 12" xfId="39112" xr:uid="{00000000-0005-0000-0000-000035950000}"/>
    <cellStyle name="Normal 29 2 13" xfId="50189" xr:uid="{00000000-0005-0000-0000-000036950000}"/>
    <cellStyle name="Normal 29 2 2" xfId="39114" xr:uid="{00000000-0005-0000-0000-000037950000}"/>
    <cellStyle name="Normal 29 2 2 2" xfId="39116" xr:uid="{00000000-0005-0000-0000-000038950000}"/>
    <cellStyle name="Normal 29 2 2 2 2" xfId="39118" xr:uid="{00000000-0005-0000-0000-000039950000}"/>
    <cellStyle name="Normal 29 2 2 2 2 2" xfId="39120" xr:uid="{00000000-0005-0000-0000-00003A950000}"/>
    <cellStyle name="Normal 29 2 2 2 3" xfId="39122" xr:uid="{00000000-0005-0000-0000-00003B950000}"/>
    <cellStyle name="Normal 29 2 2 2_REKAP IBT" xfId="10265" xr:uid="{00000000-0005-0000-0000-00003C950000}"/>
    <cellStyle name="Normal 29 2 2 3" xfId="39124" xr:uid="{00000000-0005-0000-0000-00003D950000}"/>
    <cellStyle name="Normal 29 2 2 3 2" xfId="39126" xr:uid="{00000000-0005-0000-0000-00003E950000}"/>
    <cellStyle name="Normal 29 2 2 3 2 2" xfId="39128" xr:uid="{00000000-0005-0000-0000-00003F950000}"/>
    <cellStyle name="Normal 29 2 2 3 3" xfId="39130" xr:uid="{00000000-0005-0000-0000-000040950000}"/>
    <cellStyle name="Normal 29 2 2 3_REKAP IBT" xfId="39132" xr:uid="{00000000-0005-0000-0000-000041950000}"/>
    <cellStyle name="Normal 29 2 2 4" xfId="39134" xr:uid="{00000000-0005-0000-0000-000042950000}"/>
    <cellStyle name="Normal 29 2 2_REKAP IBT" xfId="39136" xr:uid="{00000000-0005-0000-0000-000043950000}"/>
    <cellStyle name="Normal 29 2 3" xfId="39138" xr:uid="{00000000-0005-0000-0000-000044950000}"/>
    <cellStyle name="Normal 29 2 3 2" xfId="39140" xr:uid="{00000000-0005-0000-0000-000045950000}"/>
    <cellStyle name="Normal 29 2 3 2 2" xfId="39142" xr:uid="{00000000-0005-0000-0000-000046950000}"/>
    <cellStyle name="Normal 29 2 3 2 2 2" xfId="39144" xr:uid="{00000000-0005-0000-0000-000047950000}"/>
    <cellStyle name="Normal 29 2 3 2 3" xfId="39146" xr:uid="{00000000-0005-0000-0000-000048950000}"/>
    <cellStyle name="Normal 29 2 3 2_REKAP IBT" xfId="39148" xr:uid="{00000000-0005-0000-0000-000049950000}"/>
    <cellStyle name="Normal 29 2 3 3" xfId="39150" xr:uid="{00000000-0005-0000-0000-00004A950000}"/>
    <cellStyle name="Normal 29 2 3 3 2" xfId="39152" xr:uid="{00000000-0005-0000-0000-00004B950000}"/>
    <cellStyle name="Normal 29 2 3 3 2 2" xfId="39154" xr:uid="{00000000-0005-0000-0000-00004C950000}"/>
    <cellStyle name="Normal 29 2 3 3 3" xfId="39156" xr:uid="{00000000-0005-0000-0000-00004D950000}"/>
    <cellStyle name="Normal 29 2 3 3_REKAP IBT" xfId="39158" xr:uid="{00000000-0005-0000-0000-00004E950000}"/>
    <cellStyle name="Normal 29 2 3_REKAP IBT" xfId="39160" xr:uid="{00000000-0005-0000-0000-00004F950000}"/>
    <cellStyle name="Normal 29 2 4" xfId="39162" xr:uid="{00000000-0005-0000-0000-000050950000}"/>
    <cellStyle name="Normal 29 2 4 2" xfId="39164" xr:uid="{00000000-0005-0000-0000-000051950000}"/>
    <cellStyle name="Normal 29 2 4 2 2" xfId="39166" xr:uid="{00000000-0005-0000-0000-000052950000}"/>
    <cellStyle name="Normal 29 2 4 2 2 2" xfId="39168" xr:uid="{00000000-0005-0000-0000-000053950000}"/>
    <cellStyle name="Normal 29 2 4 2 3" xfId="39170" xr:uid="{00000000-0005-0000-0000-000054950000}"/>
    <cellStyle name="Normal 29 2 4 2_REKAP IBT" xfId="39172" xr:uid="{00000000-0005-0000-0000-000055950000}"/>
    <cellStyle name="Normal 29 2 4 3" xfId="39174" xr:uid="{00000000-0005-0000-0000-000056950000}"/>
    <cellStyle name="Normal 29 2 4 3 2" xfId="39176" xr:uid="{00000000-0005-0000-0000-000057950000}"/>
    <cellStyle name="Normal 29 2 4 3 2 2" xfId="39178" xr:uid="{00000000-0005-0000-0000-000058950000}"/>
    <cellStyle name="Normal 29 2 4 3 3" xfId="39180" xr:uid="{00000000-0005-0000-0000-000059950000}"/>
    <cellStyle name="Normal 29 2 4 3_REKAP IBT" xfId="39182" xr:uid="{00000000-0005-0000-0000-00005A950000}"/>
    <cellStyle name="Normal 29 2 4 4" xfId="39184" xr:uid="{00000000-0005-0000-0000-00005B950000}"/>
    <cellStyle name="Normal 29 2 4 4 2" xfId="39186" xr:uid="{00000000-0005-0000-0000-00005C950000}"/>
    <cellStyle name="Normal 29 2 4 5" xfId="39188" xr:uid="{00000000-0005-0000-0000-00005D950000}"/>
    <cellStyle name="Normal 29 2 4_REKAP IBT" xfId="39190" xr:uid="{00000000-0005-0000-0000-00005E950000}"/>
    <cellStyle name="Normal 29 2 5" xfId="39192" xr:uid="{00000000-0005-0000-0000-00005F950000}"/>
    <cellStyle name="Normal 29 2 5 2" xfId="39194" xr:uid="{00000000-0005-0000-0000-000060950000}"/>
    <cellStyle name="Normal 29 2 5 2 2" xfId="39196" xr:uid="{00000000-0005-0000-0000-000061950000}"/>
    <cellStyle name="Normal 29 2 5 3" xfId="39198" xr:uid="{00000000-0005-0000-0000-000062950000}"/>
    <cellStyle name="Normal 29 2 5_REKAP IBT" xfId="39200" xr:uid="{00000000-0005-0000-0000-000063950000}"/>
    <cellStyle name="Normal 29 2 6" xfId="39202" xr:uid="{00000000-0005-0000-0000-000064950000}"/>
    <cellStyle name="Normal 29 2 6 2" xfId="39204" xr:uid="{00000000-0005-0000-0000-000065950000}"/>
    <cellStyle name="Normal 29 2 6 2 2" xfId="39206" xr:uid="{00000000-0005-0000-0000-000066950000}"/>
    <cellStyle name="Normal 29 2 6 3" xfId="39208" xr:uid="{00000000-0005-0000-0000-000067950000}"/>
    <cellStyle name="Normal 29 2 6_REKAP IBT" xfId="39210" xr:uid="{00000000-0005-0000-0000-000068950000}"/>
    <cellStyle name="Normal 29 2 7" xfId="39212" xr:uid="{00000000-0005-0000-0000-000069950000}"/>
    <cellStyle name="Normal 29 2 8" xfId="39214" xr:uid="{00000000-0005-0000-0000-00006A950000}"/>
    <cellStyle name="Normal 29 2 9" xfId="39216" xr:uid="{00000000-0005-0000-0000-00006B950000}"/>
    <cellStyle name="Normal 29 2_REKAP IBT" xfId="39218" xr:uid="{00000000-0005-0000-0000-00006C950000}"/>
    <cellStyle name="Normal 29 3" xfId="8794" xr:uid="{00000000-0005-0000-0000-00006D950000}"/>
    <cellStyle name="Normal 29 3 2" xfId="33610" xr:uid="{00000000-0005-0000-0000-00006E950000}"/>
    <cellStyle name="Normal 29 3 2 2" xfId="39220" xr:uid="{00000000-0005-0000-0000-00006F950000}"/>
    <cellStyle name="Normal 29 3 2 2 2" xfId="39222" xr:uid="{00000000-0005-0000-0000-000070950000}"/>
    <cellStyle name="Normal 29 3 2 3" xfId="39224" xr:uid="{00000000-0005-0000-0000-000071950000}"/>
    <cellStyle name="Normal 29 3 2_REKAP IBT" xfId="35294" xr:uid="{00000000-0005-0000-0000-000072950000}"/>
    <cellStyle name="Normal 29 3 3" xfId="39226" xr:uid="{00000000-0005-0000-0000-000073950000}"/>
    <cellStyle name="Normal 29 3 3 2" xfId="39228" xr:uid="{00000000-0005-0000-0000-000074950000}"/>
    <cellStyle name="Normal 29 3 3 2 2" xfId="39230" xr:uid="{00000000-0005-0000-0000-000075950000}"/>
    <cellStyle name="Normal 29 3 3 3" xfId="39232" xr:uid="{00000000-0005-0000-0000-000076950000}"/>
    <cellStyle name="Normal 29 3 3_REKAP IBT" xfId="39234" xr:uid="{00000000-0005-0000-0000-000077950000}"/>
    <cellStyle name="Normal 29 3 4" xfId="50396" xr:uid="{00000000-0005-0000-0000-000078950000}"/>
    <cellStyle name="Normal 29 3_REKAP IBT" xfId="39236" xr:uid="{00000000-0005-0000-0000-000079950000}"/>
    <cellStyle name="Normal 29 4" xfId="8798" xr:uid="{00000000-0005-0000-0000-00007A950000}"/>
    <cellStyle name="Normal 29 4 2" xfId="39238" xr:uid="{00000000-0005-0000-0000-00007B950000}"/>
    <cellStyle name="Normal 29 4 2 2" xfId="39240" xr:uid="{00000000-0005-0000-0000-00007C950000}"/>
    <cellStyle name="Normal 29 4 2 2 2" xfId="39242" xr:uid="{00000000-0005-0000-0000-00007D950000}"/>
    <cellStyle name="Normal 29 4 2 3" xfId="39244" xr:uid="{00000000-0005-0000-0000-00007E950000}"/>
    <cellStyle name="Normal 29 4 2_REKAP IBT" xfId="39246" xr:uid="{00000000-0005-0000-0000-00007F950000}"/>
    <cellStyle name="Normal 29 4 3" xfId="39248" xr:uid="{00000000-0005-0000-0000-000080950000}"/>
    <cellStyle name="Normal 29 4 3 2" xfId="39250" xr:uid="{00000000-0005-0000-0000-000081950000}"/>
    <cellStyle name="Normal 29 4 3 2 2" xfId="39252" xr:uid="{00000000-0005-0000-0000-000082950000}"/>
    <cellStyle name="Normal 29 4 3 3" xfId="39254" xr:uid="{00000000-0005-0000-0000-000083950000}"/>
    <cellStyle name="Normal 29 4 3_REKAP IBT" xfId="11303" xr:uid="{00000000-0005-0000-0000-000084950000}"/>
    <cellStyle name="Normal 29 4 4" xfId="39256" xr:uid="{00000000-0005-0000-0000-000085950000}"/>
    <cellStyle name="Normal 29 4 4 2" xfId="39258" xr:uid="{00000000-0005-0000-0000-000086950000}"/>
    <cellStyle name="Normal 29 4 5" xfId="39260" xr:uid="{00000000-0005-0000-0000-000087950000}"/>
    <cellStyle name="Normal 29 4_REKAP IBT" xfId="39262" xr:uid="{00000000-0005-0000-0000-000088950000}"/>
    <cellStyle name="Normal 29 5" xfId="39264" xr:uid="{00000000-0005-0000-0000-000089950000}"/>
    <cellStyle name="Normal 29 5 2" xfId="39266" xr:uid="{00000000-0005-0000-0000-00008A950000}"/>
    <cellStyle name="Normal 29 5 2 2" xfId="39268" xr:uid="{00000000-0005-0000-0000-00008B950000}"/>
    <cellStyle name="Normal 29 5 2 2 2" xfId="39270" xr:uid="{00000000-0005-0000-0000-00008C950000}"/>
    <cellStyle name="Normal 29 5 2 3" xfId="39272" xr:uid="{00000000-0005-0000-0000-00008D950000}"/>
    <cellStyle name="Normal 29 5 2_REKAP IBT" xfId="39274" xr:uid="{00000000-0005-0000-0000-00008E950000}"/>
    <cellStyle name="Normal 29 5 3" xfId="39276" xr:uid="{00000000-0005-0000-0000-00008F950000}"/>
    <cellStyle name="Normal 29 5 3 2" xfId="39278" xr:uid="{00000000-0005-0000-0000-000090950000}"/>
    <cellStyle name="Normal 29 5 3 2 2" xfId="39280" xr:uid="{00000000-0005-0000-0000-000091950000}"/>
    <cellStyle name="Normal 29 5 3 3" xfId="39282" xr:uid="{00000000-0005-0000-0000-000092950000}"/>
    <cellStyle name="Normal 29 5 3_REKAP IBT" xfId="39284" xr:uid="{00000000-0005-0000-0000-000093950000}"/>
    <cellStyle name="Normal 29 5 4" xfId="39286" xr:uid="{00000000-0005-0000-0000-000094950000}"/>
    <cellStyle name="Normal 29 5 4 2" xfId="39288" xr:uid="{00000000-0005-0000-0000-000095950000}"/>
    <cellStyle name="Normal 29 5 5" xfId="39290" xr:uid="{00000000-0005-0000-0000-000096950000}"/>
    <cellStyle name="Normal 29 5_REKAP IBT" xfId="39292" xr:uid="{00000000-0005-0000-0000-000097950000}"/>
    <cellStyle name="Normal 29 6" xfId="16436" xr:uid="{00000000-0005-0000-0000-000098950000}"/>
    <cellStyle name="Normal 29 6 2" xfId="39294" xr:uid="{00000000-0005-0000-0000-000099950000}"/>
    <cellStyle name="Normal 29 6 2 2" xfId="39296" xr:uid="{00000000-0005-0000-0000-00009A950000}"/>
    <cellStyle name="Normal 29 6 3" xfId="39298" xr:uid="{00000000-0005-0000-0000-00009B950000}"/>
    <cellStyle name="Normal 29 6_REKAP IBT" xfId="39300" xr:uid="{00000000-0005-0000-0000-00009C950000}"/>
    <cellStyle name="Normal 29 7" xfId="39302" xr:uid="{00000000-0005-0000-0000-00009D950000}"/>
    <cellStyle name="Normal 29 7 2" xfId="39304" xr:uid="{00000000-0005-0000-0000-00009E950000}"/>
    <cellStyle name="Normal 29 7 2 2" xfId="39306" xr:uid="{00000000-0005-0000-0000-00009F950000}"/>
    <cellStyle name="Normal 29 7 3" xfId="39308" xr:uid="{00000000-0005-0000-0000-0000A0950000}"/>
    <cellStyle name="Normal 29 7_REKAP IBT" xfId="39310" xr:uid="{00000000-0005-0000-0000-0000A1950000}"/>
    <cellStyle name="Normal 29 8" xfId="39312" xr:uid="{00000000-0005-0000-0000-0000A2950000}"/>
    <cellStyle name="Normal 29 9" xfId="39314" xr:uid="{00000000-0005-0000-0000-0000A3950000}"/>
    <cellStyle name="Normal 29_REKAP IBT" xfId="39316" xr:uid="{00000000-0005-0000-0000-0000A4950000}"/>
    <cellStyle name="Normal 290" xfId="39064" xr:uid="{00000000-0005-0000-0000-0000A5950000}"/>
    <cellStyle name="Normal 290 2" xfId="39066" xr:uid="{00000000-0005-0000-0000-0000A6950000}"/>
    <cellStyle name="Normal 291" xfId="39072" xr:uid="{00000000-0005-0000-0000-0000A7950000}"/>
    <cellStyle name="Normal 292" xfId="39080" xr:uid="{00000000-0005-0000-0000-0000A8950000}"/>
    <cellStyle name="Normal 292 2" xfId="39083" xr:uid="{00000000-0005-0000-0000-0000A9950000}"/>
    <cellStyle name="Normal 292 2 2" xfId="49859" xr:uid="{00000000-0005-0000-0000-0000AA950000}"/>
    <cellStyle name="Normal 292 2 2 2" xfId="50141" xr:uid="{00000000-0005-0000-0000-0000AB950000}"/>
    <cellStyle name="Normal 292 2 3" xfId="50019" xr:uid="{00000000-0005-0000-0000-0000AC950000}"/>
    <cellStyle name="Normal 292 2 3 2" xfId="50154" xr:uid="{00000000-0005-0000-0000-0000AD950000}"/>
    <cellStyle name="Normal 292 2 4" xfId="50032" xr:uid="{00000000-0005-0000-0000-0000AE950000}"/>
    <cellStyle name="Normal 292 2 4 2" xfId="50167" xr:uid="{00000000-0005-0000-0000-0000AF950000}"/>
    <cellStyle name="Normal 292 2 5" xfId="50049" xr:uid="{00000000-0005-0000-0000-0000B0950000}"/>
    <cellStyle name="Normal 292 3" xfId="39318" xr:uid="{00000000-0005-0000-0000-0000B1950000}"/>
    <cellStyle name="Normal 292 3 2" xfId="50007" xr:uid="{00000000-0005-0000-0000-0000B2950000}"/>
    <cellStyle name="Normal 292 3 2 2" xfId="50142" xr:uid="{00000000-0005-0000-0000-0000B3950000}"/>
    <cellStyle name="Normal 292 3 3" xfId="50020" xr:uid="{00000000-0005-0000-0000-0000B4950000}"/>
    <cellStyle name="Normal 292 3 3 2" xfId="50155" xr:uid="{00000000-0005-0000-0000-0000B5950000}"/>
    <cellStyle name="Normal 292 3 4" xfId="50033" xr:uid="{00000000-0005-0000-0000-0000B6950000}"/>
    <cellStyle name="Normal 292 3 4 2" xfId="50168" xr:uid="{00000000-0005-0000-0000-0000B7950000}"/>
    <cellStyle name="Normal 292 3 5" xfId="50086" xr:uid="{00000000-0005-0000-0000-0000B8950000}"/>
    <cellStyle name="Normal 292 3 6" xfId="49941" xr:uid="{00000000-0005-0000-0000-0000B9950000}"/>
    <cellStyle name="Normal 292 4" xfId="39319" xr:uid="{00000000-0005-0000-0000-0000BA950000}"/>
    <cellStyle name="Normal 292 4 2" xfId="50140" xr:uid="{00000000-0005-0000-0000-0000BB950000}"/>
    <cellStyle name="Normal 292 4 3" xfId="50006" xr:uid="{00000000-0005-0000-0000-0000BC950000}"/>
    <cellStyle name="Normal 292 5" xfId="39320" xr:uid="{00000000-0005-0000-0000-0000BD950000}"/>
    <cellStyle name="Normal 292 5 2" xfId="50153" xr:uid="{00000000-0005-0000-0000-0000BE950000}"/>
    <cellStyle name="Normal 292 5 3" xfId="50018" xr:uid="{00000000-0005-0000-0000-0000BF950000}"/>
    <cellStyle name="Normal 292 6" xfId="39321" xr:uid="{00000000-0005-0000-0000-0000C0950000}"/>
    <cellStyle name="Normal 292 6 2" xfId="50166" xr:uid="{00000000-0005-0000-0000-0000C1950000}"/>
    <cellStyle name="Normal 292 6 3" xfId="50031" xr:uid="{00000000-0005-0000-0000-0000C2950000}"/>
    <cellStyle name="Normal 292 7" xfId="49836" xr:uid="{00000000-0005-0000-0000-0000C3950000}"/>
    <cellStyle name="Normal 293" xfId="39088" xr:uid="{00000000-0005-0000-0000-0000C4950000}"/>
    <cellStyle name="Normal 294" xfId="39099" xr:uid="{00000000-0005-0000-0000-0000C5950000}"/>
    <cellStyle name="Normal 295" xfId="39326" xr:uid="{00000000-0005-0000-0000-0000C6950000}"/>
    <cellStyle name="Normal 295 2" xfId="39329" xr:uid="{00000000-0005-0000-0000-0000C7950000}"/>
    <cellStyle name="Normal 296" xfId="39334" xr:uid="{00000000-0005-0000-0000-0000C8950000}"/>
    <cellStyle name="Normal 297" xfId="39339" xr:uid="{00000000-0005-0000-0000-0000C9950000}"/>
    <cellStyle name="Normal 298" xfId="39344" xr:uid="{00000000-0005-0000-0000-0000CA950000}"/>
    <cellStyle name="Normal 299" xfId="39349" xr:uid="{00000000-0005-0000-0000-0000CB950000}"/>
    <cellStyle name="Normal 3" xfId="39350" xr:uid="{00000000-0005-0000-0000-0000CC950000}"/>
    <cellStyle name="Normal 3 10" xfId="39351" xr:uid="{00000000-0005-0000-0000-0000CD950000}"/>
    <cellStyle name="Normal 3 10 2" xfId="39352" xr:uid="{00000000-0005-0000-0000-0000CE950000}"/>
    <cellStyle name="Normal 3 100" xfId="22005" xr:uid="{00000000-0005-0000-0000-0000CF950000}"/>
    <cellStyle name="Normal 3 100 2" xfId="39353" xr:uid="{00000000-0005-0000-0000-0000D0950000}"/>
    <cellStyle name="Normal 3 101" xfId="39354" xr:uid="{00000000-0005-0000-0000-0000D1950000}"/>
    <cellStyle name="Normal 3 101 2" xfId="39355" xr:uid="{00000000-0005-0000-0000-0000D2950000}"/>
    <cellStyle name="Normal 3 102" xfId="39356" xr:uid="{00000000-0005-0000-0000-0000D3950000}"/>
    <cellStyle name="Normal 3 102 2" xfId="39357" xr:uid="{00000000-0005-0000-0000-0000D4950000}"/>
    <cellStyle name="Normal 3 103" xfId="39358" xr:uid="{00000000-0005-0000-0000-0000D5950000}"/>
    <cellStyle name="Normal 3 103 2" xfId="39359" xr:uid="{00000000-0005-0000-0000-0000D6950000}"/>
    <cellStyle name="Normal 3 104" xfId="39360" xr:uid="{00000000-0005-0000-0000-0000D7950000}"/>
    <cellStyle name="Normal 3 104 2" xfId="39361" xr:uid="{00000000-0005-0000-0000-0000D8950000}"/>
    <cellStyle name="Normal 3 105" xfId="39363" xr:uid="{00000000-0005-0000-0000-0000D9950000}"/>
    <cellStyle name="Normal 3 105 2" xfId="39365" xr:uid="{00000000-0005-0000-0000-0000DA950000}"/>
    <cellStyle name="Normal 3 106" xfId="39367" xr:uid="{00000000-0005-0000-0000-0000DB950000}"/>
    <cellStyle name="Normal 3 106 2" xfId="39369" xr:uid="{00000000-0005-0000-0000-0000DC950000}"/>
    <cellStyle name="Normal 3 107" xfId="39371" xr:uid="{00000000-0005-0000-0000-0000DD950000}"/>
    <cellStyle name="Normal 3 107 2" xfId="39373" xr:uid="{00000000-0005-0000-0000-0000DE950000}"/>
    <cellStyle name="Normal 3 108" xfId="39375" xr:uid="{00000000-0005-0000-0000-0000DF950000}"/>
    <cellStyle name="Normal 3 108 2" xfId="39377" xr:uid="{00000000-0005-0000-0000-0000E0950000}"/>
    <cellStyle name="Normal 3 109" xfId="39379" xr:uid="{00000000-0005-0000-0000-0000E1950000}"/>
    <cellStyle name="Normal 3 109 2" xfId="39381" xr:uid="{00000000-0005-0000-0000-0000E2950000}"/>
    <cellStyle name="Normal 3 11" xfId="11884" xr:uid="{00000000-0005-0000-0000-0000E3950000}"/>
    <cellStyle name="Normal 3 110" xfId="39362" xr:uid="{00000000-0005-0000-0000-0000E4950000}"/>
    <cellStyle name="Normal 3 110 2" xfId="39364" xr:uid="{00000000-0005-0000-0000-0000E5950000}"/>
    <cellStyle name="Normal 3 111" xfId="39366" xr:uid="{00000000-0005-0000-0000-0000E6950000}"/>
    <cellStyle name="Normal 3 111 2" xfId="39368" xr:uid="{00000000-0005-0000-0000-0000E7950000}"/>
    <cellStyle name="Normal 3 112" xfId="39370" xr:uid="{00000000-0005-0000-0000-0000E8950000}"/>
    <cellStyle name="Normal 3 112 2" xfId="39372" xr:uid="{00000000-0005-0000-0000-0000E9950000}"/>
    <cellStyle name="Normal 3 113" xfId="39374" xr:uid="{00000000-0005-0000-0000-0000EA950000}"/>
    <cellStyle name="Normal 3 113 2" xfId="39376" xr:uid="{00000000-0005-0000-0000-0000EB950000}"/>
    <cellStyle name="Normal 3 114" xfId="39378" xr:uid="{00000000-0005-0000-0000-0000EC950000}"/>
    <cellStyle name="Normal 3 114 2" xfId="39380" xr:uid="{00000000-0005-0000-0000-0000ED950000}"/>
    <cellStyle name="Normal 3 115" xfId="39383" xr:uid="{00000000-0005-0000-0000-0000EE950000}"/>
    <cellStyle name="Normal 3 115 2" xfId="39385" xr:uid="{00000000-0005-0000-0000-0000EF950000}"/>
    <cellStyle name="Normal 3 116" xfId="39387" xr:uid="{00000000-0005-0000-0000-0000F0950000}"/>
    <cellStyle name="Normal 3 116 2" xfId="39389" xr:uid="{00000000-0005-0000-0000-0000F1950000}"/>
    <cellStyle name="Normal 3 117" xfId="39391" xr:uid="{00000000-0005-0000-0000-0000F2950000}"/>
    <cellStyle name="Normal 3 117 2" xfId="39393" xr:uid="{00000000-0005-0000-0000-0000F3950000}"/>
    <cellStyle name="Normal 3 118" xfId="39395" xr:uid="{00000000-0005-0000-0000-0000F4950000}"/>
    <cellStyle name="Normal 3 118 2" xfId="39397" xr:uid="{00000000-0005-0000-0000-0000F5950000}"/>
    <cellStyle name="Normal 3 119" xfId="39399" xr:uid="{00000000-0005-0000-0000-0000F6950000}"/>
    <cellStyle name="Normal 3 119 2" xfId="39401" xr:uid="{00000000-0005-0000-0000-0000F7950000}"/>
    <cellStyle name="Normal 3 12" xfId="39402" xr:uid="{00000000-0005-0000-0000-0000F8950000}"/>
    <cellStyle name="Normal 3 120" xfId="39382" xr:uid="{00000000-0005-0000-0000-0000F9950000}"/>
    <cellStyle name="Normal 3 120 2" xfId="39384" xr:uid="{00000000-0005-0000-0000-0000FA950000}"/>
    <cellStyle name="Normal 3 121" xfId="39386" xr:uid="{00000000-0005-0000-0000-0000FB950000}"/>
    <cellStyle name="Normal 3 121 2" xfId="39388" xr:uid="{00000000-0005-0000-0000-0000FC950000}"/>
    <cellStyle name="Normal 3 122" xfId="39390" xr:uid="{00000000-0005-0000-0000-0000FD950000}"/>
    <cellStyle name="Normal 3 122 2" xfId="39392" xr:uid="{00000000-0005-0000-0000-0000FE950000}"/>
    <cellStyle name="Normal 3 123" xfId="39394" xr:uid="{00000000-0005-0000-0000-0000FF950000}"/>
    <cellStyle name="Normal 3 123 2" xfId="39396" xr:uid="{00000000-0005-0000-0000-000000960000}"/>
    <cellStyle name="Normal 3 124" xfId="39398" xr:uid="{00000000-0005-0000-0000-000001960000}"/>
    <cellStyle name="Normal 3 124 2" xfId="39400" xr:uid="{00000000-0005-0000-0000-000002960000}"/>
    <cellStyle name="Normal 3 125" xfId="39404" xr:uid="{00000000-0005-0000-0000-000003960000}"/>
    <cellStyle name="Normal 3 125 2" xfId="39406" xr:uid="{00000000-0005-0000-0000-000004960000}"/>
    <cellStyle name="Normal 3 126" xfId="18747" xr:uid="{00000000-0005-0000-0000-000005960000}"/>
    <cellStyle name="Normal 3 126 2" xfId="39408" xr:uid="{00000000-0005-0000-0000-000006960000}"/>
    <cellStyle name="Normal 3 127" xfId="39410" xr:uid="{00000000-0005-0000-0000-000007960000}"/>
    <cellStyle name="Normal 3 127 2" xfId="39412" xr:uid="{00000000-0005-0000-0000-000008960000}"/>
    <cellStyle name="Normal 3 128" xfId="39414" xr:uid="{00000000-0005-0000-0000-000009960000}"/>
    <cellStyle name="Normal 3 128 2" xfId="39416" xr:uid="{00000000-0005-0000-0000-00000A960000}"/>
    <cellStyle name="Normal 3 129" xfId="39418" xr:uid="{00000000-0005-0000-0000-00000B960000}"/>
    <cellStyle name="Normal 3 129 2" xfId="39420" xr:uid="{00000000-0005-0000-0000-00000C960000}"/>
    <cellStyle name="Normal 3 13" xfId="39421" xr:uid="{00000000-0005-0000-0000-00000D960000}"/>
    <cellStyle name="Normal 3 130" xfId="39403" xr:uid="{00000000-0005-0000-0000-00000E960000}"/>
    <cellStyle name="Normal 3 130 2" xfId="39405" xr:uid="{00000000-0005-0000-0000-00000F960000}"/>
    <cellStyle name="Normal 3 131" xfId="18746" xr:uid="{00000000-0005-0000-0000-000010960000}"/>
    <cellStyle name="Normal 3 131 2" xfId="39407" xr:uid="{00000000-0005-0000-0000-000011960000}"/>
    <cellStyle name="Normal 3 132" xfId="39409" xr:uid="{00000000-0005-0000-0000-000012960000}"/>
    <cellStyle name="Normal 3 132 2" xfId="39411" xr:uid="{00000000-0005-0000-0000-000013960000}"/>
    <cellStyle name="Normal 3 133" xfId="39413" xr:uid="{00000000-0005-0000-0000-000014960000}"/>
    <cellStyle name="Normal 3 133 2" xfId="39415" xr:uid="{00000000-0005-0000-0000-000015960000}"/>
    <cellStyle name="Normal 3 134" xfId="39417" xr:uid="{00000000-0005-0000-0000-000016960000}"/>
    <cellStyle name="Normal 3 134 2" xfId="39419" xr:uid="{00000000-0005-0000-0000-000017960000}"/>
    <cellStyle name="Normal 3 134 2 2" xfId="39422" xr:uid="{00000000-0005-0000-0000-000018960000}"/>
    <cellStyle name="Normal 3 134 3" xfId="34163" xr:uid="{00000000-0005-0000-0000-000019960000}"/>
    <cellStyle name="Normal 3 134_REKAP IBT" xfId="39423" xr:uid="{00000000-0005-0000-0000-00001A960000}"/>
    <cellStyle name="Normal 3 135" xfId="39424" xr:uid="{00000000-0005-0000-0000-00001B960000}"/>
    <cellStyle name="Normal 3 136" xfId="49918" xr:uid="{00000000-0005-0000-0000-00001C960000}"/>
    <cellStyle name="Normal 3 14" xfId="39425" xr:uid="{00000000-0005-0000-0000-00001D960000}"/>
    <cellStyle name="Normal 3 15" xfId="39427" xr:uid="{00000000-0005-0000-0000-00001E960000}"/>
    <cellStyle name="Normal 3 16" xfId="39429" xr:uid="{00000000-0005-0000-0000-00001F960000}"/>
    <cellStyle name="Normal 3 17" xfId="39431" xr:uid="{00000000-0005-0000-0000-000020960000}"/>
    <cellStyle name="Normal 3 18" xfId="39433" xr:uid="{00000000-0005-0000-0000-000021960000}"/>
    <cellStyle name="Normal 3 18 2" xfId="39435" xr:uid="{00000000-0005-0000-0000-000022960000}"/>
    <cellStyle name="Normal 3 19" xfId="39437" xr:uid="{00000000-0005-0000-0000-000023960000}"/>
    <cellStyle name="Normal 3 19 2" xfId="39439" xr:uid="{00000000-0005-0000-0000-000024960000}"/>
    <cellStyle name="Normal 3 2" xfId="39440" xr:uid="{00000000-0005-0000-0000-000025960000}"/>
    <cellStyle name="Normal 3 2 2" xfId="39441" xr:uid="{00000000-0005-0000-0000-000026960000}"/>
    <cellStyle name="Normal 3 2 2 2" xfId="39442" xr:uid="{00000000-0005-0000-0000-000027960000}"/>
    <cellStyle name="Normal 3 2 2 2 2" xfId="39443" xr:uid="{00000000-0005-0000-0000-000028960000}"/>
    <cellStyle name="Normal 3 2 2 2 2 2" xfId="50145" xr:uid="{00000000-0005-0000-0000-000029960000}"/>
    <cellStyle name="Normal 3 2 2 2 3" xfId="50010" xr:uid="{00000000-0005-0000-0000-00002A960000}"/>
    <cellStyle name="Normal 3 2 2 3" xfId="50023" xr:uid="{00000000-0005-0000-0000-00002B960000}"/>
    <cellStyle name="Normal 3 2 2 3 2" xfId="50158" xr:uid="{00000000-0005-0000-0000-00002C960000}"/>
    <cellStyle name="Normal 3 2 2 4" xfId="50036" xr:uid="{00000000-0005-0000-0000-00002D960000}"/>
    <cellStyle name="Normal 3 2 2 4 2" xfId="50171" xr:uid="{00000000-0005-0000-0000-00002E960000}"/>
    <cellStyle name="Normal 3 2 2 5" xfId="50126" xr:uid="{00000000-0005-0000-0000-00002F960000}"/>
    <cellStyle name="Normal 3 2 2 6" xfId="50398" xr:uid="{00000000-0005-0000-0000-000030960000}"/>
    <cellStyle name="Normal 3 2 2 7" xfId="49986" xr:uid="{00000000-0005-0000-0000-000031960000}"/>
    <cellStyle name="Normal 3 2 2_REKAP IBT" xfId="39444" xr:uid="{00000000-0005-0000-0000-000032960000}"/>
    <cellStyle name="Normal 3 2 3" xfId="50009" xr:uid="{00000000-0005-0000-0000-000033960000}"/>
    <cellStyle name="Normal 3 2 3 2" xfId="50144" xr:uid="{00000000-0005-0000-0000-000034960000}"/>
    <cellStyle name="Normal 3 2 4" xfId="50022" xr:uid="{00000000-0005-0000-0000-000035960000}"/>
    <cellStyle name="Normal 3 2 4 2" xfId="50157" xr:uid="{00000000-0005-0000-0000-000036960000}"/>
    <cellStyle name="Normal 3 2 5" xfId="50035" xr:uid="{00000000-0005-0000-0000-000037960000}"/>
    <cellStyle name="Normal 3 2 5 2" xfId="50170" xr:uid="{00000000-0005-0000-0000-000038960000}"/>
    <cellStyle name="Normal 3 2 6" xfId="50125" xr:uid="{00000000-0005-0000-0000-000039960000}"/>
    <cellStyle name="Normal 3 2 7" xfId="50397" xr:uid="{00000000-0005-0000-0000-00003A960000}"/>
    <cellStyle name="Normal 3 2 7 2" xfId="50680" xr:uid="{00000000-0005-0000-0000-00003B960000}"/>
    <cellStyle name="Normal 3 2 7 2 2" xfId="51092" xr:uid="{00000000-0005-0000-0000-00003C960000}"/>
    <cellStyle name="Normal 3 2 7 3" xfId="50893" xr:uid="{00000000-0005-0000-0000-00003D960000}"/>
    <cellStyle name="Normal 3 2 8" xfId="49985" xr:uid="{00000000-0005-0000-0000-00003E960000}"/>
    <cellStyle name="Normal 3 2_REKAP IBT" xfId="39445" xr:uid="{00000000-0005-0000-0000-00003F960000}"/>
    <cellStyle name="Normal 3 20" xfId="39426" xr:uid="{00000000-0005-0000-0000-000040960000}"/>
    <cellStyle name="Normal 3 20 2" xfId="39446" xr:uid="{00000000-0005-0000-0000-000041960000}"/>
    <cellStyle name="Normal 3 21" xfId="39428" xr:uid="{00000000-0005-0000-0000-000042960000}"/>
    <cellStyle name="Normal 3 21 2" xfId="39447" xr:uid="{00000000-0005-0000-0000-000043960000}"/>
    <cellStyle name="Normal 3 22" xfId="39430" xr:uid="{00000000-0005-0000-0000-000044960000}"/>
    <cellStyle name="Normal 3 22 2" xfId="39448" xr:uid="{00000000-0005-0000-0000-000045960000}"/>
    <cellStyle name="Normal 3 23" xfId="39432" xr:uid="{00000000-0005-0000-0000-000046960000}"/>
    <cellStyle name="Normal 3 23 2" xfId="39434" xr:uid="{00000000-0005-0000-0000-000047960000}"/>
    <cellStyle name="Normal 3 24" xfId="39436" xr:uid="{00000000-0005-0000-0000-000048960000}"/>
    <cellStyle name="Normal 3 24 2" xfId="39438" xr:uid="{00000000-0005-0000-0000-000049960000}"/>
    <cellStyle name="Normal 3 25" xfId="39450" xr:uid="{00000000-0005-0000-0000-00004A960000}"/>
    <cellStyle name="Normal 3 25 2" xfId="39452" xr:uid="{00000000-0005-0000-0000-00004B960000}"/>
    <cellStyle name="Normal 3 26" xfId="39454" xr:uid="{00000000-0005-0000-0000-00004C960000}"/>
    <cellStyle name="Normal 3 26 2" xfId="39456" xr:uid="{00000000-0005-0000-0000-00004D960000}"/>
    <cellStyle name="Normal 3 27" xfId="39458" xr:uid="{00000000-0005-0000-0000-00004E960000}"/>
    <cellStyle name="Normal 3 27 2" xfId="39460" xr:uid="{00000000-0005-0000-0000-00004F960000}"/>
    <cellStyle name="Normal 3 28" xfId="39462" xr:uid="{00000000-0005-0000-0000-000050960000}"/>
    <cellStyle name="Normal 3 28 2" xfId="39464" xr:uid="{00000000-0005-0000-0000-000051960000}"/>
    <cellStyle name="Normal 3 29" xfId="39466" xr:uid="{00000000-0005-0000-0000-000052960000}"/>
    <cellStyle name="Normal 3 29 2" xfId="39468" xr:uid="{00000000-0005-0000-0000-000053960000}"/>
    <cellStyle name="Normal 3 3" xfId="39469" xr:uid="{00000000-0005-0000-0000-000054960000}"/>
    <cellStyle name="Normal 3 3 2" xfId="39471" xr:uid="{00000000-0005-0000-0000-000055960000}"/>
    <cellStyle name="Normal 3 3 2 2" xfId="39472" xr:uid="{00000000-0005-0000-0000-000056960000}"/>
    <cellStyle name="Normal 3 3 2 2 2" xfId="50681" xr:uid="{00000000-0005-0000-0000-000057960000}"/>
    <cellStyle name="Normal 3 3 2 2 2 2" xfId="51093" xr:uid="{00000000-0005-0000-0000-000058960000}"/>
    <cellStyle name="Normal 3 3 2 2 3" xfId="50894" xr:uid="{00000000-0005-0000-0000-000059960000}"/>
    <cellStyle name="Normal 3 3 2 2 4" xfId="50400" xr:uid="{00000000-0005-0000-0000-00005A960000}"/>
    <cellStyle name="Normal 3 3 2 3" xfId="50143" xr:uid="{00000000-0005-0000-0000-00005B960000}"/>
    <cellStyle name="Normal 3 3 3" xfId="50399" xr:uid="{00000000-0005-0000-0000-00005C960000}"/>
    <cellStyle name="Normal 3 3 4" xfId="50008" xr:uid="{00000000-0005-0000-0000-00005D960000}"/>
    <cellStyle name="Normal 3 3_REKAP IBT" xfId="39473" xr:uid="{00000000-0005-0000-0000-00005E960000}"/>
    <cellStyle name="Normal 3 30" xfId="39449" xr:uid="{00000000-0005-0000-0000-00005F960000}"/>
    <cellStyle name="Normal 3 30 2" xfId="39451" xr:uid="{00000000-0005-0000-0000-000060960000}"/>
    <cellStyle name="Normal 3 31" xfId="39453" xr:uid="{00000000-0005-0000-0000-000061960000}"/>
    <cellStyle name="Normal 3 31 2" xfId="39455" xr:uid="{00000000-0005-0000-0000-000062960000}"/>
    <cellStyle name="Normal 3 32" xfId="39457" xr:uid="{00000000-0005-0000-0000-000063960000}"/>
    <cellStyle name="Normal 3 32 2" xfId="39459" xr:uid="{00000000-0005-0000-0000-000064960000}"/>
    <cellStyle name="Normal 3 33" xfId="39461" xr:uid="{00000000-0005-0000-0000-000065960000}"/>
    <cellStyle name="Normal 3 33 2" xfId="39463" xr:uid="{00000000-0005-0000-0000-000066960000}"/>
    <cellStyle name="Normal 3 34" xfId="39465" xr:uid="{00000000-0005-0000-0000-000067960000}"/>
    <cellStyle name="Normal 3 34 2" xfId="39467" xr:uid="{00000000-0005-0000-0000-000068960000}"/>
    <cellStyle name="Normal 3 35" xfId="39475" xr:uid="{00000000-0005-0000-0000-000069960000}"/>
    <cellStyle name="Normal 3 35 2" xfId="39477" xr:uid="{00000000-0005-0000-0000-00006A960000}"/>
    <cellStyle name="Normal 3 36" xfId="39479" xr:uid="{00000000-0005-0000-0000-00006B960000}"/>
    <cellStyle name="Normal 3 36 2" xfId="39481" xr:uid="{00000000-0005-0000-0000-00006C960000}"/>
    <cellStyle name="Normal 3 37" xfId="39483" xr:uid="{00000000-0005-0000-0000-00006D960000}"/>
    <cellStyle name="Normal 3 37 2" xfId="39485" xr:uid="{00000000-0005-0000-0000-00006E960000}"/>
    <cellStyle name="Normal 3 38" xfId="39487" xr:uid="{00000000-0005-0000-0000-00006F960000}"/>
    <cellStyle name="Normal 3 38 2" xfId="39489" xr:uid="{00000000-0005-0000-0000-000070960000}"/>
    <cellStyle name="Normal 3 39" xfId="39491" xr:uid="{00000000-0005-0000-0000-000071960000}"/>
    <cellStyle name="Normal 3 39 2" xfId="39493" xr:uid="{00000000-0005-0000-0000-000072960000}"/>
    <cellStyle name="Normal 3 4" xfId="39494" xr:uid="{00000000-0005-0000-0000-000073960000}"/>
    <cellStyle name="Normal 3 4 2" xfId="39495" xr:uid="{00000000-0005-0000-0000-000074960000}"/>
    <cellStyle name="Normal 3 4 2 2" xfId="39496" xr:uid="{00000000-0005-0000-0000-000075960000}"/>
    <cellStyle name="Normal 3 4 2 3" xfId="50403" xr:uid="{00000000-0005-0000-0000-000076960000}"/>
    <cellStyle name="Normal 3 4 2 4" xfId="50402" xr:uid="{00000000-0005-0000-0000-000077960000}"/>
    <cellStyle name="Normal 3 4 2 5" xfId="50156" xr:uid="{00000000-0005-0000-0000-000078960000}"/>
    <cellStyle name="Normal 3 4 3" xfId="50401" xr:uid="{00000000-0005-0000-0000-000079960000}"/>
    <cellStyle name="Normal 3 4 4" xfId="50021" xr:uid="{00000000-0005-0000-0000-00007A960000}"/>
    <cellStyle name="Normal 3 4_REKAP IBT" xfId="39497" xr:uid="{00000000-0005-0000-0000-00007B960000}"/>
    <cellStyle name="Normal 3 40" xfId="39474" xr:uid="{00000000-0005-0000-0000-00007C960000}"/>
    <cellStyle name="Normal 3 40 2" xfId="39476" xr:uid="{00000000-0005-0000-0000-00007D960000}"/>
    <cellStyle name="Normal 3 41" xfId="39478" xr:uid="{00000000-0005-0000-0000-00007E960000}"/>
    <cellStyle name="Normal 3 41 2" xfId="39480" xr:uid="{00000000-0005-0000-0000-00007F960000}"/>
    <cellStyle name="Normal 3 42" xfId="39482" xr:uid="{00000000-0005-0000-0000-000080960000}"/>
    <cellStyle name="Normal 3 42 2" xfId="39484" xr:uid="{00000000-0005-0000-0000-000081960000}"/>
    <cellStyle name="Normal 3 43" xfId="39486" xr:uid="{00000000-0005-0000-0000-000082960000}"/>
    <cellStyle name="Normal 3 43 2" xfId="39488" xr:uid="{00000000-0005-0000-0000-000083960000}"/>
    <cellStyle name="Normal 3 44" xfId="39490" xr:uid="{00000000-0005-0000-0000-000084960000}"/>
    <cellStyle name="Normal 3 44 2" xfId="39492" xr:uid="{00000000-0005-0000-0000-000085960000}"/>
    <cellStyle name="Normal 3 45" xfId="39499" xr:uid="{00000000-0005-0000-0000-000086960000}"/>
    <cellStyle name="Normal 3 45 2" xfId="39501" xr:uid="{00000000-0005-0000-0000-000087960000}"/>
    <cellStyle name="Normal 3 46" xfId="39503" xr:uid="{00000000-0005-0000-0000-000088960000}"/>
    <cellStyle name="Normal 3 46 2" xfId="39505" xr:uid="{00000000-0005-0000-0000-000089960000}"/>
    <cellStyle name="Normal 3 47" xfId="39507" xr:uid="{00000000-0005-0000-0000-00008A960000}"/>
    <cellStyle name="Normal 3 47 2" xfId="39509" xr:uid="{00000000-0005-0000-0000-00008B960000}"/>
    <cellStyle name="Normal 3 48" xfId="39511" xr:uid="{00000000-0005-0000-0000-00008C960000}"/>
    <cellStyle name="Normal 3 48 2" xfId="39513" xr:uid="{00000000-0005-0000-0000-00008D960000}"/>
    <cellStyle name="Normal 3 49" xfId="29990" xr:uid="{00000000-0005-0000-0000-00008E960000}"/>
    <cellStyle name="Normal 3 49 2" xfId="39515" xr:uid="{00000000-0005-0000-0000-00008F960000}"/>
    <cellStyle name="Normal 3 5" xfId="39516" xr:uid="{00000000-0005-0000-0000-000090960000}"/>
    <cellStyle name="Normal 3 5 2" xfId="39517" xr:uid="{00000000-0005-0000-0000-000091960000}"/>
    <cellStyle name="Normal 3 5 2 2" xfId="39518" xr:uid="{00000000-0005-0000-0000-000092960000}"/>
    <cellStyle name="Normal 3 5 2 3" xfId="50169" xr:uid="{00000000-0005-0000-0000-000093960000}"/>
    <cellStyle name="Normal 3 5 3" xfId="50404" xr:uid="{00000000-0005-0000-0000-000094960000}"/>
    <cellStyle name="Normal 3 5 4" xfId="50034" xr:uid="{00000000-0005-0000-0000-000095960000}"/>
    <cellStyle name="Normal 3 5_REKAP IBT" xfId="39519" xr:uid="{00000000-0005-0000-0000-000096960000}"/>
    <cellStyle name="Normal 3 50" xfId="39498" xr:uid="{00000000-0005-0000-0000-000097960000}"/>
    <cellStyle name="Normal 3 50 2" xfId="39500" xr:uid="{00000000-0005-0000-0000-000098960000}"/>
    <cellStyle name="Normal 3 51" xfId="39502" xr:uid="{00000000-0005-0000-0000-000099960000}"/>
    <cellStyle name="Normal 3 51 2" xfId="39504" xr:uid="{00000000-0005-0000-0000-00009A960000}"/>
    <cellStyle name="Normal 3 52" xfId="39506" xr:uid="{00000000-0005-0000-0000-00009B960000}"/>
    <cellStyle name="Normal 3 52 2" xfId="39508" xr:uid="{00000000-0005-0000-0000-00009C960000}"/>
    <cellStyle name="Normal 3 53" xfId="39510" xr:uid="{00000000-0005-0000-0000-00009D960000}"/>
    <cellStyle name="Normal 3 53 2" xfId="39512" xr:uid="{00000000-0005-0000-0000-00009E960000}"/>
    <cellStyle name="Normal 3 54" xfId="29989" xr:uid="{00000000-0005-0000-0000-00009F960000}"/>
    <cellStyle name="Normal 3 54 2" xfId="39514" xr:uid="{00000000-0005-0000-0000-0000A0960000}"/>
    <cellStyle name="Normal 3 55" xfId="30029" xr:uid="{00000000-0005-0000-0000-0000A1960000}"/>
    <cellStyle name="Normal 3 55 2" xfId="39521" xr:uid="{00000000-0005-0000-0000-0000A2960000}"/>
    <cellStyle name="Normal 3 56" xfId="11891" xr:uid="{00000000-0005-0000-0000-0000A3960000}"/>
    <cellStyle name="Normal 3 56 2" xfId="39523" xr:uid="{00000000-0005-0000-0000-0000A4960000}"/>
    <cellStyle name="Normal 3 57" xfId="39525" xr:uid="{00000000-0005-0000-0000-0000A5960000}"/>
    <cellStyle name="Normal 3 57 2" xfId="39527" xr:uid="{00000000-0005-0000-0000-0000A6960000}"/>
    <cellStyle name="Normal 3 58" xfId="39529" xr:uid="{00000000-0005-0000-0000-0000A7960000}"/>
    <cellStyle name="Normal 3 58 2" xfId="39531" xr:uid="{00000000-0005-0000-0000-0000A8960000}"/>
    <cellStyle name="Normal 3 59" xfId="39533" xr:uid="{00000000-0005-0000-0000-0000A9960000}"/>
    <cellStyle name="Normal 3 59 2" xfId="39535" xr:uid="{00000000-0005-0000-0000-0000AA960000}"/>
    <cellStyle name="Normal 3 6" xfId="39538" xr:uid="{00000000-0005-0000-0000-0000AB960000}"/>
    <cellStyle name="Normal 3 6 2" xfId="39539" xr:uid="{00000000-0005-0000-0000-0000AC960000}"/>
    <cellStyle name="Normal 3 6 2 2" xfId="39540" xr:uid="{00000000-0005-0000-0000-0000AD960000}"/>
    <cellStyle name="Normal 3 6 2 2 2" xfId="50674" xr:uid="{00000000-0005-0000-0000-0000AE960000}"/>
    <cellStyle name="Normal 3 6 2 2 2 2" xfId="51088" xr:uid="{00000000-0005-0000-0000-0000AF960000}"/>
    <cellStyle name="Normal 3 6 2 2 3" xfId="50889" xr:uid="{00000000-0005-0000-0000-0000B0960000}"/>
    <cellStyle name="Normal 3 6 2 2 4" xfId="50295" xr:uid="{00000000-0005-0000-0000-0000B1960000}"/>
    <cellStyle name="Normal 3 6 2 3" xfId="50580" xr:uid="{00000000-0005-0000-0000-0000B2960000}"/>
    <cellStyle name="Normal 3 6 2 3 2" xfId="50994" xr:uid="{00000000-0005-0000-0000-0000B3960000}"/>
    <cellStyle name="Normal 3 6 2 4" xfId="50795" xr:uid="{00000000-0005-0000-0000-0000B4960000}"/>
    <cellStyle name="Normal 3 6 2 5" xfId="50192" xr:uid="{00000000-0005-0000-0000-0000B5960000}"/>
    <cellStyle name="Normal 3 6 3" xfId="50248" xr:uid="{00000000-0005-0000-0000-0000B6960000}"/>
    <cellStyle name="Normal 3 6 3 2" xfId="50627" xr:uid="{00000000-0005-0000-0000-0000B7960000}"/>
    <cellStyle name="Normal 3 6 3 2 2" xfId="51041" xr:uid="{00000000-0005-0000-0000-0000B8960000}"/>
    <cellStyle name="Normal 3 6 3 3" xfId="50842" xr:uid="{00000000-0005-0000-0000-0000B9960000}"/>
    <cellStyle name="Normal 3 6 4" xfId="50533" xr:uid="{00000000-0005-0000-0000-0000BA960000}"/>
    <cellStyle name="Normal 3 6 4 2" xfId="50947" xr:uid="{00000000-0005-0000-0000-0000BB960000}"/>
    <cellStyle name="Normal 3 6 5" xfId="50747" xr:uid="{00000000-0005-0000-0000-0000BC960000}"/>
    <cellStyle name="Normal 3 6 6" xfId="50065" xr:uid="{00000000-0005-0000-0000-0000BD960000}"/>
    <cellStyle name="Normal 3 6_REKAP IBT" xfId="39541" xr:uid="{00000000-0005-0000-0000-0000BE960000}"/>
    <cellStyle name="Normal 3 60" xfId="30028" xr:uid="{00000000-0005-0000-0000-0000BF960000}"/>
    <cellStyle name="Normal 3 60 2" xfId="39520" xr:uid="{00000000-0005-0000-0000-0000C0960000}"/>
    <cellStyle name="Normal 3 61" xfId="11890" xr:uid="{00000000-0005-0000-0000-0000C1960000}"/>
    <cellStyle name="Normal 3 61 2" xfId="39522" xr:uid="{00000000-0005-0000-0000-0000C2960000}"/>
    <cellStyle name="Normal 3 62" xfId="39524" xr:uid="{00000000-0005-0000-0000-0000C3960000}"/>
    <cellStyle name="Normal 3 62 2" xfId="39526" xr:uid="{00000000-0005-0000-0000-0000C4960000}"/>
    <cellStyle name="Normal 3 63" xfId="39528" xr:uid="{00000000-0005-0000-0000-0000C5960000}"/>
    <cellStyle name="Normal 3 63 2" xfId="39530" xr:uid="{00000000-0005-0000-0000-0000C6960000}"/>
    <cellStyle name="Normal 3 64" xfId="39532" xr:uid="{00000000-0005-0000-0000-0000C7960000}"/>
    <cellStyle name="Normal 3 64 2" xfId="39534" xr:uid="{00000000-0005-0000-0000-0000C8960000}"/>
    <cellStyle name="Normal 3 65" xfId="39543" xr:uid="{00000000-0005-0000-0000-0000C9960000}"/>
    <cellStyle name="Normal 3 65 2" xfId="39545" xr:uid="{00000000-0005-0000-0000-0000CA960000}"/>
    <cellStyle name="Normal 3 66" xfId="39547" xr:uid="{00000000-0005-0000-0000-0000CB960000}"/>
    <cellStyle name="Normal 3 66 2" xfId="39549" xr:uid="{00000000-0005-0000-0000-0000CC960000}"/>
    <cellStyle name="Normal 3 67" xfId="39551" xr:uid="{00000000-0005-0000-0000-0000CD960000}"/>
    <cellStyle name="Normal 3 67 2" xfId="39553" xr:uid="{00000000-0005-0000-0000-0000CE960000}"/>
    <cellStyle name="Normal 3 68" xfId="39555" xr:uid="{00000000-0005-0000-0000-0000CF960000}"/>
    <cellStyle name="Normal 3 68 2" xfId="39557" xr:uid="{00000000-0005-0000-0000-0000D0960000}"/>
    <cellStyle name="Normal 3 69" xfId="39559" xr:uid="{00000000-0005-0000-0000-0000D1960000}"/>
    <cellStyle name="Normal 3 69 2" xfId="39561" xr:uid="{00000000-0005-0000-0000-0000D2960000}"/>
    <cellStyle name="Normal 3 7" xfId="39562" xr:uid="{00000000-0005-0000-0000-0000D3960000}"/>
    <cellStyle name="Normal 3 7 2" xfId="39563" xr:uid="{00000000-0005-0000-0000-0000D4960000}"/>
    <cellStyle name="Normal 3 7 2 2" xfId="39564" xr:uid="{00000000-0005-0000-0000-0000D5960000}"/>
    <cellStyle name="Normal 3 7 3" xfId="50075" xr:uid="{00000000-0005-0000-0000-0000D6960000}"/>
    <cellStyle name="Normal 3 7_REKAP IBT" xfId="39565" xr:uid="{00000000-0005-0000-0000-0000D7960000}"/>
    <cellStyle name="Normal 3 70" xfId="39542" xr:uid="{00000000-0005-0000-0000-0000D8960000}"/>
    <cellStyle name="Normal 3 70 2" xfId="39544" xr:uid="{00000000-0005-0000-0000-0000D9960000}"/>
    <cellStyle name="Normal 3 71" xfId="39546" xr:uid="{00000000-0005-0000-0000-0000DA960000}"/>
    <cellStyle name="Normal 3 71 2" xfId="39548" xr:uid="{00000000-0005-0000-0000-0000DB960000}"/>
    <cellStyle name="Normal 3 72" xfId="39550" xr:uid="{00000000-0005-0000-0000-0000DC960000}"/>
    <cellStyle name="Normal 3 72 2" xfId="39552" xr:uid="{00000000-0005-0000-0000-0000DD960000}"/>
    <cellStyle name="Normal 3 73" xfId="39554" xr:uid="{00000000-0005-0000-0000-0000DE960000}"/>
    <cellStyle name="Normal 3 73 2" xfId="39556" xr:uid="{00000000-0005-0000-0000-0000DF960000}"/>
    <cellStyle name="Normal 3 74" xfId="39558" xr:uid="{00000000-0005-0000-0000-0000E0960000}"/>
    <cellStyle name="Normal 3 74 2" xfId="39560" xr:uid="{00000000-0005-0000-0000-0000E1960000}"/>
    <cellStyle name="Normal 3 75" xfId="39568" xr:uid="{00000000-0005-0000-0000-0000E2960000}"/>
    <cellStyle name="Normal 3 75 2" xfId="39570" xr:uid="{00000000-0005-0000-0000-0000E3960000}"/>
    <cellStyle name="Normal 3 76" xfId="39572" xr:uid="{00000000-0005-0000-0000-0000E4960000}"/>
    <cellStyle name="Normal 3 76 2" xfId="39574" xr:uid="{00000000-0005-0000-0000-0000E5960000}"/>
    <cellStyle name="Normal 3 77" xfId="39576" xr:uid="{00000000-0005-0000-0000-0000E6960000}"/>
    <cellStyle name="Normal 3 77 2" xfId="39578" xr:uid="{00000000-0005-0000-0000-0000E7960000}"/>
    <cellStyle name="Normal 3 78" xfId="39580" xr:uid="{00000000-0005-0000-0000-0000E8960000}"/>
    <cellStyle name="Normal 3 78 2" xfId="39582" xr:uid="{00000000-0005-0000-0000-0000E9960000}"/>
    <cellStyle name="Normal 3 79" xfId="39584" xr:uid="{00000000-0005-0000-0000-0000EA960000}"/>
    <cellStyle name="Normal 3 79 2" xfId="39586" xr:uid="{00000000-0005-0000-0000-0000EB960000}"/>
    <cellStyle name="Normal 3 8" xfId="39587" xr:uid="{00000000-0005-0000-0000-0000EC960000}"/>
    <cellStyle name="Normal 3 8 2" xfId="39588" xr:uid="{00000000-0005-0000-0000-0000ED960000}"/>
    <cellStyle name="Normal 3 8 2 2" xfId="39589" xr:uid="{00000000-0005-0000-0000-0000EE960000}"/>
    <cellStyle name="Normal 3 8 3" xfId="39590" xr:uid="{00000000-0005-0000-0000-0000EF960000}"/>
    <cellStyle name="Normal 3 8_REKAP IBT" xfId="39591" xr:uid="{00000000-0005-0000-0000-0000F0960000}"/>
    <cellStyle name="Normal 3 80" xfId="39567" xr:uid="{00000000-0005-0000-0000-0000F1960000}"/>
    <cellStyle name="Normal 3 80 2" xfId="39569" xr:uid="{00000000-0005-0000-0000-0000F2960000}"/>
    <cellStyle name="Normal 3 81" xfId="39571" xr:uid="{00000000-0005-0000-0000-0000F3960000}"/>
    <cellStyle name="Normal 3 81 2" xfId="39573" xr:uid="{00000000-0005-0000-0000-0000F4960000}"/>
    <cellStyle name="Normal 3 82" xfId="39575" xr:uid="{00000000-0005-0000-0000-0000F5960000}"/>
    <cellStyle name="Normal 3 82 2" xfId="39577" xr:uid="{00000000-0005-0000-0000-0000F6960000}"/>
    <cellStyle name="Normal 3 83" xfId="39579" xr:uid="{00000000-0005-0000-0000-0000F7960000}"/>
    <cellStyle name="Normal 3 83 2" xfId="39581" xr:uid="{00000000-0005-0000-0000-0000F8960000}"/>
    <cellStyle name="Normal 3 84" xfId="39583" xr:uid="{00000000-0005-0000-0000-0000F9960000}"/>
    <cellStyle name="Normal 3 84 2" xfId="39585" xr:uid="{00000000-0005-0000-0000-0000FA960000}"/>
    <cellStyle name="Normal 3 85" xfId="39593" xr:uid="{00000000-0005-0000-0000-0000FB960000}"/>
    <cellStyle name="Normal 3 85 2" xfId="39595" xr:uid="{00000000-0005-0000-0000-0000FC960000}"/>
    <cellStyle name="Normal 3 86" xfId="39597" xr:uid="{00000000-0005-0000-0000-0000FD960000}"/>
    <cellStyle name="Normal 3 86 2" xfId="39599" xr:uid="{00000000-0005-0000-0000-0000FE960000}"/>
    <cellStyle name="Normal 3 87" xfId="39601" xr:uid="{00000000-0005-0000-0000-0000FF960000}"/>
    <cellStyle name="Normal 3 87 2" xfId="39603" xr:uid="{00000000-0005-0000-0000-000000970000}"/>
    <cellStyle name="Normal 3 88" xfId="39605" xr:uid="{00000000-0005-0000-0000-000001970000}"/>
    <cellStyle name="Normal 3 88 2" xfId="39607" xr:uid="{00000000-0005-0000-0000-000002970000}"/>
    <cellStyle name="Normal 3 89" xfId="39609" xr:uid="{00000000-0005-0000-0000-000003970000}"/>
    <cellStyle name="Normal 3 89 2" xfId="39611" xr:uid="{00000000-0005-0000-0000-000004970000}"/>
    <cellStyle name="Normal 3 9" xfId="39612" xr:uid="{00000000-0005-0000-0000-000005970000}"/>
    <cellStyle name="Normal 3 9 2" xfId="39613" xr:uid="{00000000-0005-0000-0000-000006970000}"/>
    <cellStyle name="Normal 3 90" xfId="39592" xr:uid="{00000000-0005-0000-0000-000007970000}"/>
    <cellStyle name="Normal 3 90 2" xfId="39594" xr:uid="{00000000-0005-0000-0000-000008970000}"/>
    <cellStyle name="Normal 3 91" xfId="39596" xr:uid="{00000000-0005-0000-0000-000009970000}"/>
    <cellStyle name="Normal 3 91 2" xfId="39598" xr:uid="{00000000-0005-0000-0000-00000A970000}"/>
    <cellStyle name="Normal 3 92" xfId="39600" xr:uid="{00000000-0005-0000-0000-00000B970000}"/>
    <cellStyle name="Normal 3 92 2" xfId="39602" xr:uid="{00000000-0005-0000-0000-00000C970000}"/>
    <cellStyle name="Normal 3 93" xfId="39604" xr:uid="{00000000-0005-0000-0000-00000D970000}"/>
    <cellStyle name="Normal 3 93 2" xfId="39606" xr:uid="{00000000-0005-0000-0000-00000E970000}"/>
    <cellStyle name="Normal 3 94" xfId="39608" xr:uid="{00000000-0005-0000-0000-00000F970000}"/>
    <cellStyle name="Normal 3 94 2" xfId="39610" xr:uid="{00000000-0005-0000-0000-000010970000}"/>
    <cellStyle name="Normal 3 95" xfId="39614" xr:uid="{00000000-0005-0000-0000-000011970000}"/>
    <cellStyle name="Normal 3 95 2" xfId="39615" xr:uid="{00000000-0005-0000-0000-000012970000}"/>
    <cellStyle name="Normal 3 96" xfId="39616" xr:uid="{00000000-0005-0000-0000-000013970000}"/>
    <cellStyle name="Normal 3 96 2" xfId="39617" xr:uid="{00000000-0005-0000-0000-000014970000}"/>
    <cellStyle name="Normal 3 97" xfId="39618" xr:uid="{00000000-0005-0000-0000-000015970000}"/>
    <cellStyle name="Normal 3 97 2" xfId="39619" xr:uid="{00000000-0005-0000-0000-000016970000}"/>
    <cellStyle name="Normal 3 98" xfId="39620" xr:uid="{00000000-0005-0000-0000-000017970000}"/>
    <cellStyle name="Normal 3 98 2" xfId="39621" xr:uid="{00000000-0005-0000-0000-000018970000}"/>
    <cellStyle name="Normal 3 99" xfId="39622" xr:uid="{00000000-0005-0000-0000-000019970000}"/>
    <cellStyle name="Normal 3 99 2" xfId="39623" xr:uid="{00000000-0005-0000-0000-00001A970000}"/>
    <cellStyle name="Normal 3_REKAP IBT" xfId="9282" xr:uid="{00000000-0005-0000-0000-00001B970000}"/>
    <cellStyle name="Normal 30" xfId="38376" xr:uid="{00000000-0005-0000-0000-00001C970000}"/>
    <cellStyle name="Normal 30 10" xfId="39624" xr:uid="{00000000-0005-0000-0000-00001D970000}"/>
    <cellStyle name="Normal 30 11" xfId="50059" xr:uid="{00000000-0005-0000-0000-00001E970000}"/>
    <cellStyle name="Normal 30 2" xfId="38378" xr:uid="{00000000-0005-0000-0000-00001F970000}"/>
    <cellStyle name="Normal 30 2 10" xfId="39625" xr:uid="{00000000-0005-0000-0000-000020970000}"/>
    <cellStyle name="Normal 30 2 11" xfId="39626" xr:uid="{00000000-0005-0000-0000-000021970000}"/>
    <cellStyle name="Normal 30 2 12" xfId="3698" xr:uid="{00000000-0005-0000-0000-000022970000}"/>
    <cellStyle name="Normal 30 2 13" xfId="50190" xr:uid="{00000000-0005-0000-0000-000023970000}"/>
    <cellStyle name="Normal 30 2 2" xfId="38380" xr:uid="{00000000-0005-0000-0000-000024970000}"/>
    <cellStyle name="Normal 30 2 2 2" xfId="38382" xr:uid="{00000000-0005-0000-0000-000025970000}"/>
    <cellStyle name="Normal 30 2 2 2 2" xfId="39627" xr:uid="{00000000-0005-0000-0000-000026970000}"/>
    <cellStyle name="Normal 30 2 2 2 2 2" xfId="39628" xr:uid="{00000000-0005-0000-0000-000027970000}"/>
    <cellStyle name="Normal 30 2 2 2 3" xfId="39629" xr:uid="{00000000-0005-0000-0000-000028970000}"/>
    <cellStyle name="Normal 30 2 2 2_REKAP IBT" xfId="39630" xr:uid="{00000000-0005-0000-0000-000029970000}"/>
    <cellStyle name="Normal 30 2 2 3" xfId="39631" xr:uid="{00000000-0005-0000-0000-00002A970000}"/>
    <cellStyle name="Normal 30 2 2 3 2" xfId="39632" xr:uid="{00000000-0005-0000-0000-00002B970000}"/>
    <cellStyle name="Normal 30 2 2 3 2 2" xfId="39633" xr:uid="{00000000-0005-0000-0000-00002C970000}"/>
    <cellStyle name="Normal 30 2 2 3 3" xfId="39634" xr:uid="{00000000-0005-0000-0000-00002D970000}"/>
    <cellStyle name="Normal 30 2 2 3_REKAP IBT" xfId="39635" xr:uid="{00000000-0005-0000-0000-00002E970000}"/>
    <cellStyle name="Normal 30 2 2 4" xfId="39636" xr:uid="{00000000-0005-0000-0000-00002F970000}"/>
    <cellStyle name="Normal 30 2 2_REKAP IBT" xfId="39637" xr:uid="{00000000-0005-0000-0000-000030970000}"/>
    <cellStyle name="Normal 30 2 3" xfId="38384" xr:uid="{00000000-0005-0000-0000-000031970000}"/>
    <cellStyle name="Normal 30 2 3 2" xfId="39638" xr:uid="{00000000-0005-0000-0000-000032970000}"/>
    <cellStyle name="Normal 30 2 3 2 2" xfId="39639" xr:uid="{00000000-0005-0000-0000-000033970000}"/>
    <cellStyle name="Normal 30 2 3 2 2 2" xfId="39640" xr:uid="{00000000-0005-0000-0000-000034970000}"/>
    <cellStyle name="Normal 30 2 3 2 3" xfId="39641" xr:uid="{00000000-0005-0000-0000-000035970000}"/>
    <cellStyle name="Normal 30 2 3 2_REKAP IBT" xfId="39642" xr:uid="{00000000-0005-0000-0000-000036970000}"/>
    <cellStyle name="Normal 30 2 3 3" xfId="39643" xr:uid="{00000000-0005-0000-0000-000037970000}"/>
    <cellStyle name="Normal 30 2 3 3 2" xfId="39644" xr:uid="{00000000-0005-0000-0000-000038970000}"/>
    <cellStyle name="Normal 30 2 3 3 2 2" xfId="39645" xr:uid="{00000000-0005-0000-0000-000039970000}"/>
    <cellStyle name="Normal 30 2 3 3 3" xfId="39646" xr:uid="{00000000-0005-0000-0000-00003A970000}"/>
    <cellStyle name="Normal 30 2 3 3_REKAP IBT" xfId="39647" xr:uid="{00000000-0005-0000-0000-00003B970000}"/>
    <cellStyle name="Normal 30 2 3_REKAP IBT" xfId="39648" xr:uid="{00000000-0005-0000-0000-00003C970000}"/>
    <cellStyle name="Normal 30 2 4" xfId="38386" xr:uid="{00000000-0005-0000-0000-00003D970000}"/>
    <cellStyle name="Normal 30 2 4 2" xfId="39649" xr:uid="{00000000-0005-0000-0000-00003E970000}"/>
    <cellStyle name="Normal 30 2 4 2 2" xfId="39650" xr:uid="{00000000-0005-0000-0000-00003F970000}"/>
    <cellStyle name="Normal 30 2 4 2 2 2" xfId="39651" xr:uid="{00000000-0005-0000-0000-000040970000}"/>
    <cellStyle name="Normal 30 2 4 2 3" xfId="39652" xr:uid="{00000000-0005-0000-0000-000041970000}"/>
    <cellStyle name="Normal 30 2 4 2_REKAP IBT" xfId="39653" xr:uid="{00000000-0005-0000-0000-000042970000}"/>
    <cellStyle name="Normal 30 2 4 3" xfId="39654" xr:uid="{00000000-0005-0000-0000-000043970000}"/>
    <cellStyle name="Normal 30 2 4 3 2" xfId="39655" xr:uid="{00000000-0005-0000-0000-000044970000}"/>
    <cellStyle name="Normal 30 2 4 3 2 2" xfId="39656" xr:uid="{00000000-0005-0000-0000-000045970000}"/>
    <cellStyle name="Normal 30 2 4 3 3" xfId="39657" xr:uid="{00000000-0005-0000-0000-000046970000}"/>
    <cellStyle name="Normal 30 2 4 3_REKAP IBT" xfId="39658" xr:uid="{00000000-0005-0000-0000-000047970000}"/>
    <cellStyle name="Normal 30 2 4 4" xfId="39659" xr:uid="{00000000-0005-0000-0000-000048970000}"/>
    <cellStyle name="Normal 30 2 4 4 2" xfId="39660" xr:uid="{00000000-0005-0000-0000-000049970000}"/>
    <cellStyle name="Normal 30 2 4 5" xfId="11855" xr:uid="{00000000-0005-0000-0000-00004A970000}"/>
    <cellStyle name="Normal 30 2 4_REKAP IBT" xfId="39661" xr:uid="{00000000-0005-0000-0000-00004B970000}"/>
    <cellStyle name="Normal 30 2 5" xfId="38388" xr:uid="{00000000-0005-0000-0000-00004C970000}"/>
    <cellStyle name="Normal 30 2 5 2" xfId="39662" xr:uid="{00000000-0005-0000-0000-00004D970000}"/>
    <cellStyle name="Normal 30 2 5 2 2" xfId="39663" xr:uid="{00000000-0005-0000-0000-00004E970000}"/>
    <cellStyle name="Normal 30 2 5 3" xfId="39664" xr:uid="{00000000-0005-0000-0000-00004F970000}"/>
    <cellStyle name="Normal 30 2 5_REKAP IBT" xfId="39665" xr:uid="{00000000-0005-0000-0000-000050970000}"/>
    <cellStyle name="Normal 30 2 6" xfId="39666" xr:uid="{00000000-0005-0000-0000-000051970000}"/>
    <cellStyle name="Normal 30 2 6 2" xfId="39667" xr:uid="{00000000-0005-0000-0000-000052970000}"/>
    <cellStyle name="Normal 30 2 6 2 2" xfId="39668" xr:uid="{00000000-0005-0000-0000-000053970000}"/>
    <cellStyle name="Normal 30 2 6 3" xfId="39669" xr:uid="{00000000-0005-0000-0000-000054970000}"/>
    <cellStyle name="Normal 30 2 6_REKAP IBT" xfId="39670" xr:uid="{00000000-0005-0000-0000-000055970000}"/>
    <cellStyle name="Normal 30 2 7" xfId="39671" xr:uid="{00000000-0005-0000-0000-000056970000}"/>
    <cellStyle name="Normal 30 2 8" xfId="39672" xr:uid="{00000000-0005-0000-0000-000057970000}"/>
    <cellStyle name="Normal 30 2 9" xfId="39673" xr:uid="{00000000-0005-0000-0000-000058970000}"/>
    <cellStyle name="Normal 30 2_REKAP IBT" xfId="38390" xr:uid="{00000000-0005-0000-0000-000059970000}"/>
    <cellStyle name="Normal 30 3" xfId="38393" xr:uid="{00000000-0005-0000-0000-00005A970000}"/>
    <cellStyle name="Normal 30 3 2" xfId="39675" xr:uid="{00000000-0005-0000-0000-00005B970000}"/>
    <cellStyle name="Normal 30 3 2 2" xfId="39677" xr:uid="{00000000-0005-0000-0000-00005C970000}"/>
    <cellStyle name="Normal 30 3 2 2 2" xfId="39678" xr:uid="{00000000-0005-0000-0000-00005D970000}"/>
    <cellStyle name="Normal 30 3 2 3" xfId="39679" xr:uid="{00000000-0005-0000-0000-00005E970000}"/>
    <cellStyle name="Normal 30 3 2_REKAP IBT" xfId="39680" xr:uid="{00000000-0005-0000-0000-00005F970000}"/>
    <cellStyle name="Normal 30 3 3" xfId="39682" xr:uid="{00000000-0005-0000-0000-000060970000}"/>
    <cellStyle name="Normal 30 3 3 2" xfId="39683" xr:uid="{00000000-0005-0000-0000-000061970000}"/>
    <cellStyle name="Normal 30 3 3 2 2" xfId="39684" xr:uid="{00000000-0005-0000-0000-000062970000}"/>
    <cellStyle name="Normal 30 3 3 3" xfId="39685" xr:uid="{00000000-0005-0000-0000-000063970000}"/>
    <cellStyle name="Normal 30 3 3_REKAP IBT" xfId="39686" xr:uid="{00000000-0005-0000-0000-000064970000}"/>
    <cellStyle name="Normal 30 3 4" xfId="50405" xr:uid="{00000000-0005-0000-0000-000065970000}"/>
    <cellStyle name="Normal 30 3_REKAP IBT" xfId="39688" xr:uid="{00000000-0005-0000-0000-000066970000}"/>
    <cellStyle name="Normal 30 4" xfId="39690" xr:uid="{00000000-0005-0000-0000-000067970000}"/>
    <cellStyle name="Normal 30 4 2" xfId="33325" xr:uid="{00000000-0005-0000-0000-000068970000}"/>
    <cellStyle name="Normal 30 4 2 2" xfId="39692" xr:uid="{00000000-0005-0000-0000-000069970000}"/>
    <cellStyle name="Normal 30 4 2 2 2" xfId="39693" xr:uid="{00000000-0005-0000-0000-00006A970000}"/>
    <cellStyle name="Normal 30 4 2 3" xfId="39694" xr:uid="{00000000-0005-0000-0000-00006B970000}"/>
    <cellStyle name="Normal 30 4 2_REKAP IBT" xfId="39695" xr:uid="{00000000-0005-0000-0000-00006C970000}"/>
    <cellStyle name="Normal 30 4 3" xfId="39697" xr:uid="{00000000-0005-0000-0000-00006D970000}"/>
    <cellStyle name="Normal 30 4 3 2" xfId="39698" xr:uid="{00000000-0005-0000-0000-00006E970000}"/>
    <cellStyle name="Normal 30 4 3 2 2" xfId="39699" xr:uid="{00000000-0005-0000-0000-00006F970000}"/>
    <cellStyle name="Normal 30 4 3 3" xfId="39700" xr:uid="{00000000-0005-0000-0000-000070970000}"/>
    <cellStyle name="Normal 30 4 3_REKAP IBT" xfId="39701" xr:uid="{00000000-0005-0000-0000-000071970000}"/>
    <cellStyle name="Normal 30 4 4" xfId="39702" xr:uid="{00000000-0005-0000-0000-000072970000}"/>
    <cellStyle name="Normal 30 4 4 2" xfId="39703" xr:uid="{00000000-0005-0000-0000-000073970000}"/>
    <cellStyle name="Normal 30 4 5" xfId="39704" xr:uid="{00000000-0005-0000-0000-000074970000}"/>
    <cellStyle name="Normal 30 4_REKAP IBT" xfId="24003" xr:uid="{00000000-0005-0000-0000-000075970000}"/>
    <cellStyle name="Normal 30 5" xfId="39705" xr:uid="{00000000-0005-0000-0000-000076970000}"/>
    <cellStyle name="Normal 30 5 2" xfId="39706" xr:uid="{00000000-0005-0000-0000-000077970000}"/>
    <cellStyle name="Normal 30 5 2 2" xfId="39707" xr:uid="{00000000-0005-0000-0000-000078970000}"/>
    <cellStyle name="Normal 30 5 2 2 2" xfId="39708" xr:uid="{00000000-0005-0000-0000-000079970000}"/>
    <cellStyle name="Normal 30 5 2 3" xfId="39709" xr:uid="{00000000-0005-0000-0000-00007A970000}"/>
    <cellStyle name="Normal 30 5 2_REKAP IBT" xfId="39710" xr:uid="{00000000-0005-0000-0000-00007B970000}"/>
    <cellStyle name="Normal 30 5 3" xfId="39711" xr:uid="{00000000-0005-0000-0000-00007C970000}"/>
    <cellStyle name="Normal 30 5 3 2" xfId="39712" xr:uid="{00000000-0005-0000-0000-00007D970000}"/>
    <cellStyle name="Normal 30 5 3 2 2" xfId="39713" xr:uid="{00000000-0005-0000-0000-00007E970000}"/>
    <cellStyle name="Normal 30 5 3 3" xfId="39714" xr:uid="{00000000-0005-0000-0000-00007F970000}"/>
    <cellStyle name="Normal 30 5 3_REKAP IBT" xfId="39715" xr:uid="{00000000-0005-0000-0000-000080970000}"/>
    <cellStyle name="Normal 30 5 4" xfId="39716" xr:uid="{00000000-0005-0000-0000-000081970000}"/>
    <cellStyle name="Normal 30 5 4 2" xfId="39717" xr:uid="{00000000-0005-0000-0000-000082970000}"/>
    <cellStyle name="Normal 30 5 5" xfId="39718" xr:uid="{00000000-0005-0000-0000-000083970000}"/>
    <cellStyle name="Normal 30 5_REKAP IBT" xfId="39719" xr:uid="{00000000-0005-0000-0000-000084970000}"/>
    <cellStyle name="Normal 30 6" xfId="39720" xr:uid="{00000000-0005-0000-0000-000085970000}"/>
    <cellStyle name="Normal 30 6 2" xfId="39721" xr:uid="{00000000-0005-0000-0000-000086970000}"/>
    <cellStyle name="Normal 30 6 2 2" xfId="39722" xr:uid="{00000000-0005-0000-0000-000087970000}"/>
    <cellStyle name="Normal 30 6 3" xfId="39723" xr:uid="{00000000-0005-0000-0000-000088970000}"/>
    <cellStyle name="Normal 30 6_REKAP IBT" xfId="39724" xr:uid="{00000000-0005-0000-0000-000089970000}"/>
    <cellStyle name="Normal 30 7" xfId="39725" xr:uid="{00000000-0005-0000-0000-00008A970000}"/>
    <cellStyle name="Normal 30 7 2" xfId="39726" xr:uid="{00000000-0005-0000-0000-00008B970000}"/>
    <cellStyle name="Normal 30 7 2 2" xfId="39727" xr:uid="{00000000-0005-0000-0000-00008C970000}"/>
    <cellStyle name="Normal 30 7 3" xfId="39728" xr:uid="{00000000-0005-0000-0000-00008D970000}"/>
    <cellStyle name="Normal 30 7_REKAP IBT" xfId="39729" xr:uid="{00000000-0005-0000-0000-00008E970000}"/>
    <cellStyle name="Normal 30 8" xfId="39730" xr:uid="{00000000-0005-0000-0000-00008F970000}"/>
    <cellStyle name="Normal 30 9" xfId="39731" xr:uid="{00000000-0005-0000-0000-000090970000}"/>
    <cellStyle name="Normal 30_REKAP IBT" xfId="38395" xr:uid="{00000000-0005-0000-0000-000091970000}"/>
    <cellStyle name="Normal 300" xfId="37568" xr:uid="{00000000-0005-0000-0000-000092970000}"/>
    <cellStyle name="Normal 301" xfId="37576" xr:uid="{00000000-0005-0000-0000-000093970000}"/>
    <cellStyle name="Normal 302" xfId="37584" xr:uid="{00000000-0005-0000-0000-000094970000}"/>
    <cellStyle name="Normal 303" xfId="37592" xr:uid="{00000000-0005-0000-0000-000095970000}"/>
    <cellStyle name="Normal 304" xfId="37600" xr:uid="{00000000-0005-0000-0000-000096970000}"/>
    <cellStyle name="Normal 305" xfId="38398" xr:uid="{00000000-0005-0000-0000-000097970000}"/>
    <cellStyle name="Normal 306" xfId="38412" xr:uid="{00000000-0005-0000-0000-000098970000}"/>
    <cellStyle name="Normal 306 2" xfId="38416" xr:uid="{00000000-0005-0000-0000-000099970000}"/>
    <cellStyle name="Normal 307" xfId="38426" xr:uid="{00000000-0005-0000-0000-00009A970000}"/>
    <cellStyle name="Normal 308" xfId="38436" xr:uid="{00000000-0005-0000-0000-00009B970000}"/>
    <cellStyle name="Normal 309" xfId="38454" xr:uid="{00000000-0005-0000-0000-00009C970000}"/>
    <cellStyle name="Normal 31" xfId="38467" xr:uid="{00000000-0005-0000-0000-00009D970000}"/>
    <cellStyle name="Normal 31 10" xfId="38469" xr:uid="{00000000-0005-0000-0000-00009E970000}"/>
    <cellStyle name="Normal 31 11" xfId="50067" xr:uid="{00000000-0005-0000-0000-00009F970000}"/>
    <cellStyle name="Normal 31 2" xfId="38471" xr:uid="{00000000-0005-0000-0000-0000A0970000}"/>
    <cellStyle name="Normal 31 2 10" xfId="39732" xr:uid="{00000000-0005-0000-0000-0000A1970000}"/>
    <cellStyle name="Normal 31 2 11" xfId="39733" xr:uid="{00000000-0005-0000-0000-0000A2970000}"/>
    <cellStyle name="Normal 31 2 12" xfId="39734" xr:uid="{00000000-0005-0000-0000-0000A3970000}"/>
    <cellStyle name="Normal 31 2 13" xfId="50194" xr:uid="{00000000-0005-0000-0000-0000A4970000}"/>
    <cellStyle name="Normal 31 2 2" xfId="38473" xr:uid="{00000000-0005-0000-0000-0000A5970000}"/>
    <cellStyle name="Normal 31 2 2 2" xfId="38475" xr:uid="{00000000-0005-0000-0000-0000A6970000}"/>
    <cellStyle name="Normal 31 2 2 2 2" xfId="39735" xr:uid="{00000000-0005-0000-0000-0000A7970000}"/>
    <cellStyle name="Normal 31 2 2 2 2 2" xfId="39736" xr:uid="{00000000-0005-0000-0000-0000A8970000}"/>
    <cellStyle name="Normal 31 2 2 2 3" xfId="39737" xr:uid="{00000000-0005-0000-0000-0000A9970000}"/>
    <cellStyle name="Normal 31 2 2 2_REKAP IBT" xfId="39738" xr:uid="{00000000-0005-0000-0000-0000AA970000}"/>
    <cellStyle name="Normal 31 2 2 3" xfId="39739" xr:uid="{00000000-0005-0000-0000-0000AB970000}"/>
    <cellStyle name="Normal 31 2 2 3 2" xfId="39740" xr:uid="{00000000-0005-0000-0000-0000AC970000}"/>
    <cellStyle name="Normal 31 2 2 3 2 2" xfId="39741" xr:uid="{00000000-0005-0000-0000-0000AD970000}"/>
    <cellStyle name="Normal 31 2 2 3 3" xfId="39743" xr:uid="{00000000-0005-0000-0000-0000AE970000}"/>
    <cellStyle name="Normal 31 2 2 3_REKAP IBT" xfId="39744" xr:uid="{00000000-0005-0000-0000-0000AF970000}"/>
    <cellStyle name="Normal 31 2 2 4" xfId="39745" xr:uid="{00000000-0005-0000-0000-0000B0970000}"/>
    <cellStyle name="Normal 31 2 2_REKAP IBT" xfId="39746" xr:uid="{00000000-0005-0000-0000-0000B1970000}"/>
    <cellStyle name="Normal 31 2 3" xfId="38478" xr:uid="{00000000-0005-0000-0000-0000B2970000}"/>
    <cellStyle name="Normal 31 2 3 2" xfId="39747" xr:uid="{00000000-0005-0000-0000-0000B3970000}"/>
    <cellStyle name="Normal 31 2 3 2 2" xfId="39748" xr:uid="{00000000-0005-0000-0000-0000B4970000}"/>
    <cellStyle name="Normal 31 2 3 2 2 2" xfId="28516" xr:uid="{00000000-0005-0000-0000-0000B5970000}"/>
    <cellStyle name="Normal 31 2 3 2 3" xfId="39749" xr:uid="{00000000-0005-0000-0000-0000B6970000}"/>
    <cellStyle name="Normal 31 2 3 2_REKAP IBT" xfId="39750" xr:uid="{00000000-0005-0000-0000-0000B7970000}"/>
    <cellStyle name="Normal 31 2 3 3" xfId="39751" xr:uid="{00000000-0005-0000-0000-0000B8970000}"/>
    <cellStyle name="Normal 31 2 3 3 2" xfId="39752" xr:uid="{00000000-0005-0000-0000-0000B9970000}"/>
    <cellStyle name="Normal 31 2 3 3 2 2" xfId="39753" xr:uid="{00000000-0005-0000-0000-0000BA970000}"/>
    <cellStyle name="Normal 31 2 3 3 3" xfId="39754" xr:uid="{00000000-0005-0000-0000-0000BB970000}"/>
    <cellStyle name="Normal 31 2 3 3_REKAP IBT" xfId="39755" xr:uid="{00000000-0005-0000-0000-0000BC970000}"/>
    <cellStyle name="Normal 31 2 3_REKAP IBT" xfId="27494" xr:uid="{00000000-0005-0000-0000-0000BD970000}"/>
    <cellStyle name="Normal 31 2 4" xfId="38480" xr:uid="{00000000-0005-0000-0000-0000BE970000}"/>
    <cellStyle name="Normal 31 2 4 2" xfId="39756" xr:uid="{00000000-0005-0000-0000-0000BF970000}"/>
    <cellStyle name="Normal 31 2 4 2 2" xfId="39757" xr:uid="{00000000-0005-0000-0000-0000C0970000}"/>
    <cellStyle name="Normal 31 2 4 2 2 2" xfId="39758" xr:uid="{00000000-0005-0000-0000-0000C1970000}"/>
    <cellStyle name="Normal 31 2 4 2 3" xfId="39759" xr:uid="{00000000-0005-0000-0000-0000C2970000}"/>
    <cellStyle name="Normal 31 2 4 2_REKAP IBT" xfId="39760" xr:uid="{00000000-0005-0000-0000-0000C3970000}"/>
    <cellStyle name="Normal 31 2 4 3" xfId="39761" xr:uid="{00000000-0005-0000-0000-0000C4970000}"/>
    <cellStyle name="Normal 31 2 4 3 2" xfId="39762" xr:uid="{00000000-0005-0000-0000-0000C5970000}"/>
    <cellStyle name="Normal 31 2 4 3 2 2" xfId="39763" xr:uid="{00000000-0005-0000-0000-0000C6970000}"/>
    <cellStyle name="Normal 31 2 4 3 3" xfId="39764" xr:uid="{00000000-0005-0000-0000-0000C7970000}"/>
    <cellStyle name="Normal 31 2 4 3_REKAP IBT" xfId="9510" xr:uid="{00000000-0005-0000-0000-0000C8970000}"/>
    <cellStyle name="Normal 31 2 4 4" xfId="39765" xr:uid="{00000000-0005-0000-0000-0000C9970000}"/>
    <cellStyle name="Normal 31 2 4 4 2" xfId="724" xr:uid="{00000000-0005-0000-0000-0000CA970000}"/>
    <cellStyle name="Normal 31 2 4 5" xfId="39766" xr:uid="{00000000-0005-0000-0000-0000CB970000}"/>
    <cellStyle name="Normal 31 2 4_REKAP IBT" xfId="39767" xr:uid="{00000000-0005-0000-0000-0000CC970000}"/>
    <cellStyle name="Normal 31 2 5" xfId="38482" xr:uid="{00000000-0005-0000-0000-0000CD970000}"/>
    <cellStyle name="Normal 31 2 5 2" xfId="39768" xr:uid="{00000000-0005-0000-0000-0000CE970000}"/>
    <cellStyle name="Normal 31 2 5 2 2" xfId="39769" xr:uid="{00000000-0005-0000-0000-0000CF970000}"/>
    <cellStyle name="Normal 31 2 5 3" xfId="39770" xr:uid="{00000000-0005-0000-0000-0000D0970000}"/>
    <cellStyle name="Normal 31 2 5_REKAP IBT" xfId="39771" xr:uid="{00000000-0005-0000-0000-0000D1970000}"/>
    <cellStyle name="Normal 31 2 6" xfId="39772" xr:uid="{00000000-0005-0000-0000-0000D2970000}"/>
    <cellStyle name="Normal 31 2 6 2" xfId="39773" xr:uid="{00000000-0005-0000-0000-0000D3970000}"/>
    <cellStyle name="Normal 31 2 6 2 2" xfId="39774" xr:uid="{00000000-0005-0000-0000-0000D4970000}"/>
    <cellStyle name="Normal 31 2 6 3" xfId="39775" xr:uid="{00000000-0005-0000-0000-0000D5970000}"/>
    <cellStyle name="Normal 31 2 6_REKAP IBT" xfId="39776" xr:uid="{00000000-0005-0000-0000-0000D6970000}"/>
    <cellStyle name="Normal 31 2 7" xfId="39777" xr:uid="{00000000-0005-0000-0000-0000D7970000}"/>
    <cellStyle name="Normal 31 2 8" xfId="39778" xr:uid="{00000000-0005-0000-0000-0000D8970000}"/>
    <cellStyle name="Normal 31 2 9" xfId="39779" xr:uid="{00000000-0005-0000-0000-0000D9970000}"/>
    <cellStyle name="Normal 31 2_REKAP IBT" xfId="38484" xr:uid="{00000000-0005-0000-0000-0000DA970000}"/>
    <cellStyle name="Normal 31 3" xfId="38487" xr:uid="{00000000-0005-0000-0000-0000DB970000}"/>
    <cellStyle name="Normal 31 3 2" xfId="38490" xr:uid="{00000000-0005-0000-0000-0000DC970000}"/>
    <cellStyle name="Normal 31 3 2 2" xfId="39781" xr:uid="{00000000-0005-0000-0000-0000DD970000}"/>
    <cellStyle name="Normal 31 3 2 2 2" xfId="39782" xr:uid="{00000000-0005-0000-0000-0000DE970000}"/>
    <cellStyle name="Normal 31 3 2 3" xfId="39783" xr:uid="{00000000-0005-0000-0000-0000DF970000}"/>
    <cellStyle name="Normal 31 3 2_REKAP IBT" xfId="39784" xr:uid="{00000000-0005-0000-0000-0000E0970000}"/>
    <cellStyle name="Normal 31 3 3" xfId="39786" xr:uid="{00000000-0005-0000-0000-0000E1970000}"/>
    <cellStyle name="Normal 31 3 3 2" xfId="39787" xr:uid="{00000000-0005-0000-0000-0000E2970000}"/>
    <cellStyle name="Normal 31 3 3 2 2" xfId="39788" xr:uid="{00000000-0005-0000-0000-0000E3970000}"/>
    <cellStyle name="Normal 31 3 3 3" xfId="39789" xr:uid="{00000000-0005-0000-0000-0000E4970000}"/>
    <cellStyle name="Normal 31 3 3_REKAP IBT" xfId="39790" xr:uid="{00000000-0005-0000-0000-0000E5970000}"/>
    <cellStyle name="Normal 31 3 4" xfId="50406" xr:uid="{00000000-0005-0000-0000-0000E6970000}"/>
    <cellStyle name="Normal 31 3_REKAP IBT" xfId="14163" xr:uid="{00000000-0005-0000-0000-0000E7970000}"/>
    <cellStyle name="Normal 31 4" xfId="38493" xr:uid="{00000000-0005-0000-0000-0000E8970000}"/>
    <cellStyle name="Normal 31 4 2" xfId="39792" xr:uid="{00000000-0005-0000-0000-0000E9970000}"/>
    <cellStyle name="Normal 31 4 2 2" xfId="39794" xr:uid="{00000000-0005-0000-0000-0000EA970000}"/>
    <cellStyle name="Normal 31 4 2 2 2" xfId="39795" xr:uid="{00000000-0005-0000-0000-0000EB970000}"/>
    <cellStyle name="Normal 31 4 2 3" xfId="39796" xr:uid="{00000000-0005-0000-0000-0000EC970000}"/>
    <cellStyle name="Normal 31 4 2_REKAP IBT" xfId="39797" xr:uid="{00000000-0005-0000-0000-0000ED970000}"/>
    <cellStyle name="Normal 31 4 3" xfId="39799" xr:uid="{00000000-0005-0000-0000-0000EE970000}"/>
    <cellStyle name="Normal 31 4 3 2" xfId="39800" xr:uid="{00000000-0005-0000-0000-0000EF970000}"/>
    <cellStyle name="Normal 31 4 3 2 2" xfId="39801" xr:uid="{00000000-0005-0000-0000-0000F0970000}"/>
    <cellStyle name="Normal 31 4 3 3" xfId="39802" xr:uid="{00000000-0005-0000-0000-0000F1970000}"/>
    <cellStyle name="Normal 31 4 3_REKAP IBT" xfId="39803" xr:uid="{00000000-0005-0000-0000-0000F2970000}"/>
    <cellStyle name="Normal 31 4 4" xfId="39804" xr:uid="{00000000-0005-0000-0000-0000F3970000}"/>
    <cellStyle name="Normal 31 4 4 2" xfId="39805" xr:uid="{00000000-0005-0000-0000-0000F4970000}"/>
    <cellStyle name="Normal 31 4 5" xfId="39806" xr:uid="{00000000-0005-0000-0000-0000F5970000}"/>
    <cellStyle name="Normal 31 4_REKAP IBT" xfId="39808" xr:uid="{00000000-0005-0000-0000-0000F6970000}"/>
    <cellStyle name="Normal 31 5" xfId="38496" xr:uid="{00000000-0005-0000-0000-0000F7970000}"/>
    <cellStyle name="Normal 31 5 2" xfId="39810" xr:uid="{00000000-0005-0000-0000-0000F8970000}"/>
    <cellStyle name="Normal 31 5 2 2" xfId="39811" xr:uid="{00000000-0005-0000-0000-0000F9970000}"/>
    <cellStyle name="Normal 31 5 2 2 2" xfId="39812" xr:uid="{00000000-0005-0000-0000-0000FA970000}"/>
    <cellStyle name="Normal 31 5 2 3" xfId="39813" xr:uid="{00000000-0005-0000-0000-0000FB970000}"/>
    <cellStyle name="Normal 31 5 2_REKAP IBT" xfId="39814" xr:uid="{00000000-0005-0000-0000-0000FC970000}"/>
    <cellStyle name="Normal 31 5 3" xfId="39815" xr:uid="{00000000-0005-0000-0000-0000FD970000}"/>
    <cellStyle name="Normal 31 5 3 2" xfId="39816" xr:uid="{00000000-0005-0000-0000-0000FE970000}"/>
    <cellStyle name="Normal 31 5 3 2 2" xfId="39817" xr:uid="{00000000-0005-0000-0000-0000FF970000}"/>
    <cellStyle name="Normal 31 5 3 3" xfId="39818" xr:uid="{00000000-0005-0000-0000-000000980000}"/>
    <cellStyle name="Normal 31 5 3_REKAP IBT" xfId="39819" xr:uid="{00000000-0005-0000-0000-000001980000}"/>
    <cellStyle name="Normal 31 5 4" xfId="39820" xr:uid="{00000000-0005-0000-0000-000002980000}"/>
    <cellStyle name="Normal 31 5 4 2" xfId="39821" xr:uid="{00000000-0005-0000-0000-000003980000}"/>
    <cellStyle name="Normal 31 5 5" xfId="39822" xr:uid="{00000000-0005-0000-0000-000004980000}"/>
    <cellStyle name="Normal 31 5_REKAP IBT" xfId="39823" xr:uid="{00000000-0005-0000-0000-000005980000}"/>
    <cellStyle name="Normal 31 6" xfId="38499" xr:uid="{00000000-0005-0000-0000-000006980000}"/>
    <cellStyle name="Normal 31 6 2" xfId="39824" xr:uid="{00000000-0005-0000-0000-000007980000}"/>
    <cellStyle name="Normal 31 6 2 2" xfId="39825" xr:uid="{00000000-0005-0000-0000-000008980000}"/>
    <cellStyle name="Normal 31 6 3" xfId="39826" xr:uid="{00000000-0005-0000-0000-000009980000}"/>
    <cellStyle name="Normal 31 6_REKAP IBT" xfId="39827" xr:uid="{00000000-0005-0000-0000-00000A980000}"/>
    <cellStyle name="Normal 31 7" xfId="38501" xr:uid="{00000000-0005-0000-0000-00000B980000}"/>
    <cellStyle name="Normal 31 7 2" xfId="39828" xr:uid="{00000000-0005-0000-0000-00000C980000}"/>
    <cellStyle name="Normal 31 7 2 2" xfId="39829" xr:uid="{00000000-0005-0000-0000-00000D980000}"/>
    <cellStyle name="Normal 31 7 3" xfId="39830" xr:uid="{00000000-0005-0000-0000-00000E980000}"/>
    <cellStyle name="Normal 31 7_REKAP IBT" xfId="39831" xr:uid="{00000000-0005-0000-0000-00000F980000}"/>
    <cellStyle name="Normal 31 8" xfId="38503" xr:uid="{00000000-0005-0000-0000-000010980000}"/>
    <cellStyle name="Normal 31 9" xfId="38505" xr:uid="{00000000-0005-0000-0000-000011980000}"/>
    <cellStyle name="Normal 31_REKAP IBT" xfId="38507" xr:uid="{00000000-0005-0000-0000-000012980000}"/>
    <cellStyle name="Normal 310" xfId="38397" xr:uid="{00000000-0005-0000-0000-000013980000}"/>
    <cellStyle name="Normal 310 2" xfId="38401" xr:uid="{00000000-0005-0000-0000-000014980000}"/>
    <cellStyle name="Normal 311" xfId="38411" xr:uid="{00000000-0005-0000-0000-000015980000}"/>
    <cellStyle name="Normal 311 2" xfId="38415" xr:uid="{00000000-0005-0000-0000-000016980000}"/>
    <cellStyle name="Normal 312" xfId="38425" xr:uid="{00000000-0005-0000-0000-000017980000}"/>
    <cellStyle name="Normal 313" xfId="38435" xr:uid="{00000000-0005-0000-0000-000018980000}"/>
    <cellStyle name="Normal 314" xfId="38453" xr:uid="{00000000-0005-0000-0000-000019980000}"/>
    <cellStyle name="Normal 314 2" xfId="38457" xr:uid="{00000000-0005-0000-0000-00001A980000}"/>
    <cellStyle name="Normal 314 3" xfId="38462" xr:uid="{00000000-0005-0000-0000-00001B980000}"/>
    <cellStyle name="Normal 315" xfId="38510" xr:uid="{00000000-0005-0000-0000-00001C980000}"/>
    <cellStyle name="Normal 315 2" xfId="38513" xr:uid="{00000000-0005-0000-0000-00001D980000}"/>
    <cellStyle name="Normal 315 3" xfId="38518" xr:uid="{00000000-0005-0000-0000-00001E980000}"/>
    <cellStyle name="Normal 316" xfId="4487" xr:uid="{00000000-0005-0000-0000-00001F980000}"/>
    <cellStyle name="Normal 317" xfId="38529" xr:uid="{00000000-0005-0000-0000-000020980000}"/>
    <cellStyle name="Normal 318" xfId="38539" xr:uid="{00000000-0005-0000-0000-000021980000}"/>
    <cellStyle name="Normal 319" xfId="38551" xr:uid="{00000000-0005-0000-0000-000022980000}"/>
    <cellStyle name="Normal 32" xfId="38559" xr:uid="{00000000-0005-0000-0000-000023980000}"/>
    <cellStyle name="Normal 32 10" xfId="30265" xr:uid="{00000000-0005-0000-0000-000024980000}"/>
    <cellStyle name="Normal 32 11" xfId="50068" xr:uid="{00000000-0005-0000-0000-000025980000}"/>
    <cellStyle name="Normal 32 2" xfId="38561" xr:uid="{00000000-0005-0000-0000-000026980000}"/>
    <cellStyle name="Normal 32 2 10" xfId="38563" xr:uid="{00000000-0005-0000-0000-000027980000}"/>
    <cellStyle name="Normal 32 2 11" xfId="38565" xr:uid="{00000000-0005-0000-0000-000028980000}"/>
    <cellStyle name="Normal 32 2 12" xfId="38567" xr:uid="{00000000-0005-0000-0000-000029980000}"/>
    <cellStyle name="Normal 32 2 13" xfId="50195" xr:uid="{00000000-0005-0000-0000-00002A980000}"/>
    <cellStyle name="Normal 32 2 2" xfId="38569" xr:uid="{00000000-0005-0000-0000-00002B980000}"/>
    <cellStyle name="Normal 32 2 2 2" xfId="38571" xr:uid="{00000000-0005-0000-0000-00002C980000}"/>
    <cellStyle name="Normal 32 2 2 2 2" xfId="38573" xr:uid="{00000000-0005-0000-0000-00002D980000}"/>
    <cellStyle name="Normal 32 2 2 2 2 2" xfId="38575" xr:uid="{00000000-0005-0000-0000-00002E980000}"/>
    <cellStyle name="Normal 32 2 2 2 3" xfId="38577" xr:uid="{00000000-0005-0000-0000-00002F980000}"/>
    <cellStyle name="Normal 32 2 2 2_REKAP IBT" xfId="38579" xr:uid="{00000000-0005-0000-0000-000030980000}"/>
    <cellStyle name="Normal 32 2 2 3" xfId="38581" xr:uid="{00000000-0005-0000-0000-000031980000}"/>
    <cellStyle name="Normal 32 2 2 3 2" xfId="38583" xr:uid="{00000000-0005-0000-0000-000032980000}"/>
    <cellStyle name="Normal 32 2 2 3 2 2" xfId="38585" xr:uid="{00000000-0005-0000-0000-000033980000}"/>
    <cellStyle name="Normal 32 2 2 3 3" xfId="38587" xr:uid="{00000000-0005-0000-0000-000034980000}"/>
    <cellStyle name="Normal 32 2 2 3_REKAP IBT" xfId="38589" xr:uid="{00000000-0005-0000-0000-000035980000}"/>
    <cellStyle name="Normal 32 2 2 4" xfId="38591" xr:uid="{00000000-0005-0000-0000-000036980000}"/>
    <cellStyle name="Normal 32 2 2_REKAP IBT" xfId="38593" xr:uid="{00000000-0005-0000-0000-000037980000}"/>
    <cellStyle name="Normal 32 2 3" xfId="38595" xr:uid="{00000000-0005-0000-0000-000038980000}"/>
    <cellStyle name="Normal 32 2 3 2" xfId="38597" xr:uid="{00000000-0005-0000-0000-000039980000}"/>
    <cellStyle name="Normal 32 2 3 2 2" xfId="38599" xr:uid="{00000000-0005-0000-0000-00003A980000}"/>
    <cellStyle name="Normal 32 2 3 2 2 2" xfId="38601" xr:uid="{00000000-0005-0000-0000-00003B980000}"/>
    <cellStyle name="Normal 32 2 3 2 3" xfId="38603" xr:uid="{00000000-0005-0000-0000-00003C980000}"/>
    <cellStyle name="Normal 32 2 3 2_REKAP IBT" xfId="38605" xr:uid="{00000000-0005-0000-0000-00003D980000}"/>
    <cellStyle name="Normal 32 2 3 3" xfId="38607" xr:uid="{00000000-0005-0000-0000-00003E980000}"/>
    <cellStyle name="Normal 32 2 3 3 2" xfId="38609" xr:uid="{00000000-0005-0000-0000-00003F980000}"/>
    <cellStyle name="Normal 32 2 3 3 2 2" xfId="38611" xr:uid="{00000000-0005-0000-0000-000040980000}"/>
    <cellStyle name="Normal 32 2 3 3 3" xfId="38613" xr:uid="{00000000-0005-0000-0000-000041980000}"/>
    <cellStyle name="Normal 32 2 3 3_REKAP IBT" xfId="38615" xr:uid="{00000000-0005-0000-0000-000042980000}"/>
    <cellStyle name="Normal 32 2 3_REKAP IBT" xfId="38617" xr:uid="{00000000-0005-0000-0000-000043980000}"/>
    <cellStyle name="Normal 32 2 4" xfId="38619" xr:uid="{00000000-0005-0000-0000-000044980000}"/>
    <cellStyle name="Normal 32 2 4 2" xfId="38621" xr:uid="{00000000-0005-0000-0000-000045980000}"/>
    <cellStyle name="Normal 32 2 4 2 2" xfId="38623" xr:uid="{00000000-0005-0000-0000-000046980000}"/>
    <cellStyle name="Normal 32 2 4 2 2 2" xfId="38625" xr:uid="{00000000-0005-0000-0000-000047980000}"/>
    <cellStyle name="Normal 32 2 4 2 3" xfId="38627" xr:uid="{00000000-0005-0000-0000-000048980000}"/>
    <cellStyle name="Normal 32 2 4 2_REKAP IBT" xfId="16644" xr:uid="{00000000-0005-0000-0000-000049980000}"/>
    <cellStyle name="Normal 32 2 4 3" xfId="38629" xr:uid="{00000000-0005-0000-0000-00004A980000}"/>
    <cellStyle name="Normal 32 2 4 3 2" xfId="38631" xr:uid="{00000000-0005-0000-0000-00004B980000}"/>
    <cellStyle name="Normal 32 2 4 3 2 2" xfId="38633" xr:uid="{00000000-0005-0000-0000-00004C980000}"/>
    <cellStyle name="Normal 32 2 4 3 3" xfId="38635" xr:uid="{00000000-0005-0000-0000-00004D980000}"/>
    <cellStyle name="Normal 32 2 4 3_REKAP IBT" xfId="38638" xr:uid="{00000000-0005-0000-0000-00004E980000}"/>
    <cellStyle name="Normal 32 2 4 4" xfId="38640" xr:uid="{00000000-0005-0000-0000-00004F980000}"/>
    <cellStyle name="Normal 32 2 4 4 2" xfId="38642" xr:uid="{00000000-0005-0000-0000-000050980000}"/>
    <cellStyle name="Normal 32 2 4 5" xfId="38644" xr:uid="{00000000-0005-0000-0000-000051980000}"/>
    <cellStyle name="Normal 32 2 4_REKAP IBT" xfId="38646" xr:uid="{00000000-0005-0000-0000-000052980000}"/>
    <cellStyle name="Normal 32 2 5" xfId="38648" xr:uid="{00000000-0005-0000-0000-000053980000}"/>
    <cellStyle name="Normal 32 2 5 2" xfId="38650" xr:uid="{00000000-0005-0000-0000-000054980000}"/>
    <cellStyle name="Normal 32 2 5 2 2" xfId="38652" xr:uid="{00000000-0005-0000-0000-000055980000}"/>
    <cellStyle name="Normal 32 2 5 3" xfId="38654" xr:uid="{00000000-0005-0000-0000-000056980000}"/>
    <cellStyle name="Normal 32 2 5_REKAP IBT" xfId="38656" xr:uid="{00000000-0005-0000-0000-000057980000}"/>
    <cellStyle name="Normal 32 2 6" xfId="38658" xr:uid="{00000000-0005-0000-0000-000058980000}"/>
    <cellStyle name="Normal 32 2 6 2" xfId="38660" xr:uid="{00000000-0005-0000-0000-000059980000}"/>
    <cellStyle name="Normal 32 2 6 2 2" xfId="38662" xr:uid="{00000000-0005-0000-0000-00005A980000}"/>
    <cellStyle name="Normal 32 2 6 3" xfId="38664" xr:uid="{00000000-0005-0000-0000-00005B980000}"/>
    <cellStyle name="Normal 32 2 6_REKAP IBT" xfId="38666" xr:uid="{00000000-0005-0000-0000-00005C980000}"/>
    <cellStyle name="Normal 32 2 7" xfId="38668" xr:uid="{00000000-0005-0000-0000-00005D980000}"/>
    <cellStyle name="Normal 32 2 8" xfId="38670" xr:uid="{00000000-0005-0000-0000-00005E980000}"/>
    <cellStyle name="Normal 32 2 9" xfId="38672" xr:uid="{00000000-0005-0000-0000-00005F980000}"/>
    <cellStyle name="Normal 32 2_REKAP IBT" xfId="38674" xr:uid="{00000000-0005-0000-0000-000060980000}"/>
    <cellStyle name="Normal 32 3" xfId="38677" xr:uid="{00000000-0005-0000-0000-000061980000}"/>
    <cellStyle name="Normal 32 3 2" xfId="38680" xr:uid="{00000000-0005-0000-0000-000062980000}"/>
    <cellStyle name="Normal 32 3 2 2" xfId="38682" xr:uid="{00000000-0005-0000-0000-000063980000}"/>
    <cellStyle name="Normal 32 3 2 2 2" xfId="38684" xr:uid="{00000000-0005-0000-0000-000064980000}"/>
    <cellStyle name="Normal 32 3 2 3" xfId="38686" xr:uid="{00000000-0005-0000-0000-000065980000}"/>
    <cellStyle name="Normal 32 3 2_REKAP IBT" xfId="38688" xr:uid="{00000000-0005-0000-0000-000066980000}"/>
    <cellStyle name="Normal 32 3 3" xfId="38690" xr:uid="{00000000-0005-0000-0000-000067980000}"/>
    <cellStyle name="Normal 32 3 3 2" xfId="38692" xr:uid="{00000000-0005-0000-0000-000068980000}"/>
    <cellStyle name="Normal 32 3 3 2 2" xfId="38694" xr:uid="{00000000-0005-0000-0000-000069980000}"/>
    <cellStyle name="Normal 32 3 3 3" xfId="38696" xr:uid="{00000000-0005-0000-0000-00006A980000}"/>
    <cellStyle name="Normal 32 3 3_REKAP IBT" xfId="38698" xr:uid="{00000000-0005-0000-0000-00006B980000}"/>
    <cellStyle name="Normal 32 3 4" xfId="50407" xr:uid="{00000000-0005-0000-0000-00006C980000}"/>
    <cellStyle name="Normal 32 3_REKAP IBT" xfId="38700" xr:uid="{00000000-0005-0000-0000-00006D980000}"/>
    <cellStyle name="Normal 32 4" xfId="38703" xr:uid="{00000000-0005-0000-0000-00006E980000}"/>
    <cellStyle name="Normal 32 4 2" xfId="38705" xr:uid="{00000000-0005-0000-0000-00006F980000}"/>
    <cellStyle name="Normal 32 4 2 2" xfId="38707" xr:uid="{00000000-0005-0000-0000-000070980000}"/>
    <cellStyle name="Normal 32 4 2 2 2" xfId="38709" xr:uid="{00000000-0005-0000-0000-000071980000}"/>
    <cellStyle name="Normal 32 4 2 3" xfId="38711" xr:uid="{00000000-0005-0000-0000-000072980000}"/>
    <cellStyle name="Normal 32 4 2_REKAP IBT" xfId="38713" xr:uid="{00000000-0005-0000-0000-000073980000}"/>
    <cellStyle name="Normal 32 4 3" xfId="38715" xr:uid="{00000000-0005-0000-0000-000074980000}"/>
    <cellStyle name="Normal 32 4 3 2" xfId="38717" xr:uid="{00000000-0005-0000-0000-000075980000}"/>
    <cellStyle name="Normal 32 4 3 2 2" xfId="38719" xr:uid="{00000000-0005-0000-0000-000076980000}"/>
    <cellStyle name="Normal 32 4 3 3" xfId="38721" xr:uid="{00000000-0005-0000-0000-000077980000}"/>
    <cellStyle name="Normal 32 4 3_REKAP IBT" xfId="38723" xr:uid="{00000000-0005-0000-0000-000078980000}"/>
    <cellStyle name="Normal 32 4 4" xfId="38725" xr:uid="{00000000-0005-0000-0000-000079980000}"/>
    <cellStyle name="Normal 32 4 4 2" xfId="38727" xr:uid="{00000000-0005-0000-0000-00007A980000}"/>
    <cellStyle name="Normal 32 4 5" xfId="38729" xr:uid="{00000000-0005-0000-0000-00007B980000}"/>
    <cellStyle name="Normal 32 4_REKAP IBT" xfId="38731" xr:uid="{00000000-0005-0000-0000-00007C980000}"/>
    <cellStyle name="Normal 32 5" xfId="38733" xr:uid="{00000000-0005-0000-0000-00007D980000}"/>
    <cellStyle name="Normal 32 5 2" xfId="38735" xr:uid="{00000000-0005-0000-0000-00007E980000}"/>
    <cellStyle name="Normal 32 5 2 2" xfId="38737" xr:uid="{00000000-0005-0000-0000-00007F980000}"/>
    <cellStyle name="Normal 32 5 2 2 2" xfId="38739" xr:uid="{00000000-0005-0000-0000-000080980000}"/>
    <cellStyle name="Normal 32 5 2 3" xfId="38741" xr:uid="{00000000-0005-0000-0000-000081980000}"/>
    <cellStyle name="Normal 32 5 2_REKAP IBT" xfId="38743" xr:uid="{00000000-0005-0000-0000-000082980000}"/>
    <cellStyle name="Normal 32 5 3" xfId="38745" xr:uid="{00000000-0005-0000-0000-000083980000}"/>
    <cellStyle name="Normal 32 5 3 2" xfId="38747" xr:uid="{00000000-0005-0000-0000-000084980000}"/>
    <cellStyle name="Normal 32 5 3 2 2" xfId="38749" xr:uid="{00000000-0005-0000-0000-000085980000}"/>
    <cellStyle name="Normal 32 5 3 3" xfId="38751" xr:uid="{00000000-0005-0000-0000-000086980000}"/>
    <cellStyle name="Normal 32 5 3_REKAP IBT" xfId="38755" xr:uid="{00000000-0005-0000-0000-000087980000}"/>
    <cellStyle name="Normal 32 5 4" xfId="38757" xr:uid="{00000000-0005-0000-0000-000088980000}"/>
    <cellStyle name="Normal 32 5 4 2" xfId="38759" xr:uid="{00000000-0005-0000-0000-000089980000}"/>
    <cellStyle name="Normal 32 5 5" xfId="38761" xr:uid="{00000000-0005-0000-0000-00008A980000}"/>
    <cellStyle name="Normal 32 5_REKAP IBT" xfId="38763" xr:uid="{00000000-0005-0000-0000-00008B980000}"/>
    <cellStyle name="Normal 32 6" xfId="38765" xr:uid="{00000000-0005-0000-0000-00008C980000}"/>
    <cellStyle name="Normal 32 6 2" xfId="38767" xr:uid="{00000000-0005-0000-0000-00008D980000}"/>
    <cellStyle name="Normal 32 6 2 2" xfId="38769" xr:uid="{00000000-0005-0000-0000-00008E980000}"/>
    <cellStyle name="Normal 32 6 3" xfId="38771" xr:uid="{00000000-0005-0000-0000-00008F980000}"/>
    <cellStyle name="Normal 32 6_REKAP IBT" xfId="38773" xr:uid="{00000000-0005-0000-0000-000090980000}"/>
    <cellStyle name="Normal 32 7" xfId="38775" xr:uid="{00000000-0005-0000-0000-000091980000}"/>
    <cellStyle name="Normal 32 7 2" xfId="38777" xr:uid="{00000000-0005-0000-0000-000092980000}"/>
    <cellStyle name="Normal 32 7 2 2" xfId="38779" xr:uid="{00000000-0005-0000-0000-000093980000}"/>
    <cellStyle name="Normal 32 7 3" xfId="38781" xr:uid="{00000000-0005-0000-0000-000094980000}"/>
    <cellStyle name="Normal 32 7_REKAP IBT" xfId="38783" xr:uid="{00000000-0005-0000-0000-000095980000}"/>
    <cellStyle name="Normal 32 8" xfId="38785" xr:uid="{00000000-0005-0000-0000-000096980000}"/>
    <cellStyle name="Normal 32 9" xfId="38787" xr:uid="{00000000-0005-0000-0000-000097980000}"/>
    <cellStyle name="Normal 32_REKAP IBT" xfId="33400" xr:uid="{00000000-0005-0000-0000-000098980000}"/>
    <cellStyle name="Normal 320" xfId="38509" xr:uid="{00000000-0005-0000-0000-000099980000}"/>
    <cellStyle name="Normal 321" xfId="4486" xr:uid="{00000000-0005-0000-0000-00009A980000}"/>
    <cellStyle name="Normal 322" xfId="38528" xr:uid="{00000000-0005-0000-0000-00009B980000}"/>
    <cellStyle name="Normal 323" xfId="38538" xr:uid="{00000000-0005-0000-0000-00009C980000}"/>
    <cellStyle name="Normal 324" xfId="38550" xr:uid="{00000000-0005-0000-0000-00009D980000}"/>
    <cellStyle name="Normal 325" xfId="38792" xr:uid="{00000000-0005-0000-0000-00009E980000}"/>
    <cellStyle name="Normal 326" xfId="38798" xr:uid="{00000000-0005-0000-0000-00009F980000}"/>
    <cellStyle name="Normal 327" xfId="38810" xr:uid="{00000000-0005-0000-0000-0000A0980000}"/>
    <cellStyle name="Normal 328" xfId="38822" xr:uid="{00000000-0005-0000-0000-0000A1980000}"/>
    <cellStyle name="Normal 329" xfId="38835" xr:uid="{00000000-0005-0000-0000-0000A2980000}"/>
    <cellStyle name="Normal 33" xfId="38845" xr:uid="{00000000-0005-0000-0000-0000A3980000}"/>
    <cellStyle name="Normal 33 10" xfId="49928" xr:uid="{00000000-0005-0000-0000-0000A4980000}"/>
    <cellStyle name="Normal 33 2" xfId="38848" xr:uid="{00000000-0005-0000-0000-0000A5980000}"/>
    <cellStyle name="Normal 33 2 10" xfId="38850" xr:uid="{00000000-0005-0000-0000-0000A6980000}"/>
    <cellStyle name="Normal 33 2 11" xfId="38852" xr:uid="{00000000-0005-0000-0000-0000A7980000}"/>
    <cellStyle name="Normal 33 2 12" xfId="38854" xr:uid="{00000000-0005-0000-0000-0000A8980000}"/>
    <cellStyle name="Normal 33 2 13" xfId="49936" xr:uid="{00000000-0005-0000-0000-0000A9980000}"/>
    <cellStyle name="Normal 33 2 2" xfId="38856" xr:uid="{00000000-0005-0000-0000-0000AA980000}"/>
    <cellStyle name="Normal 33 2 2 2" xfId="38858" xr:uid="{00000000-0005-0000-0000-0000AB980000}"/>
    <cellStyle name="Normal 33 2 2 2 2" xfId="38860" xr:uid="{00000000-0005-0000-0000-0000AC980000}"/>
    <cellStyle name="Normal 33 2 2 2 2 2" xfId="38862" xr:uid="{00000000-0005-0000-0000-0000AD980000}"/>
    <cellStyle name="Normal 33 2 2 2 2 2 2" xfId="51043" xr:uid="{00000000-0005-0000-0000-0000AE980000}"/>
    <cellStyle name="Normal 33 2 2 2 2 3" xfId="50629" xr:uid="{00000000-0005-0000-0000-0000AF980000}"/>
    <cellStyle name="Normal 33 2 2 2 3" xfId="38864" xr:uid="{00000000-0005-0000-0000-0000B0980000}"/>
    <cellStyle name="Normal 33 2 2 2 3 2" xfId="50844" xr:uid="{00000000-0005-0000-0000-0000B1980000}"/>
    <cellStyle name="Normal 33 2 2 2 4" xfId="50250" xr:uid="{00000000-0005-0000-0000-0000B2980000}"/>
    <cellStyle name="Normal 33 2 2 2_REKAP IBT" xfId="38866" xr:uid="{00000000-0005-0000-0000-0000B3980000}"/>
    <cellStyle name="Normal 33 2 2 3" xfId="38868" xr:uid="{00000000-0005-0000-0000-0000B4980000}"/>
    <cellStyle name="Normal 33 2 2 3 2" xfId="38870" xr:uid="{00000000-0005-0000-0000-0000B5980000}"/>
    <cellStyle name="Normal 33 2 2 3 2 2" xfId="38872" xr:uid="{00000000-0005-0000-0000-0000B6980000}"/>
    <cellStyle name="Normal 33 2 2 3 2 3" xfId="50949" xr:uid="{00000000-0005-0000-0000-0000B7980000}"/>
    <cellStyle name="Normal 33 2 2 3 3" xfId="38874" xr:uid="{00000000-0005-0000-0000-0000B8980000}"/>
    <cellStyle name="Normal 33 2 2 3 4" xfId="50535" xr:uid="{00000000-0005-0000-0000-0000B9980000}"/>
    <cellStyle name="Normal 33 2 2 3_REKAP IBT" xfId="29906" xr:uid="{00000000-0005-0000-0000-0000BA980000}"/>
    <cellStyle name="Normal 33 2 2 4" xfId="38876" xr:uid="{00000000-0005-0000-0000-0000BB980000}"/>
    <cellStyle name="Normal 33 2 2 4 2" xfId="50749" xr:uid="{00000000-0005-0000-0000-0000BC980000}"/>
    <cellStyle name="Normal 33 2 2 5" xfId="50082" xr:uid="{00000000-0005-0000-0000-0000BD980000}"/>
    <cellStyle name="Normal 33 2 2_REKAP IBT" xfId="38878" xr:uid="{00000000-0005-0000-0000-0000BE980000}"/>
    <cellStyle name="Normal 33 2 3" xfId="38880" xr:uid="{00000000-0005-0000-0000-0000BF980000}"/>
    <cellStyle name="Normal 33 2 3 2" xfId="38882" xr:uid="{00000000-0005-0000-0000-0000C0980000}"/>
    <cellStyle name="Normal 33 2 3 2 2" xfId="38884" xr:uid="{00000000-0005-0000-0000-0000C1980000}"/>
    <cellStyle name="Normal 33 2 3 2 2 2" xfId="38886" xr:uid="{00000000-0005-0000-0000-0000C2980000}"/>
    <cellStyle name="Normal 33 2 3 2 2 3" xfId="50996" xr:uid="{00000000-0005-0000-0000-0000C3980000}"/>
    <cellStyle name="Normal 33 2 3 2 3" xfId="38890" xr:uid="{00000000-0005-0000-0000-0000C4980000}"/>
    <cellStyle name="Normal 33 2 3 2 4" xfId="50582" xr:uid="{00000000-0005-0000-0000-0000C5980000}"/>
    <cellStyle name="Normal 33 2 3 2_REKAP IBT" xfId="38892" xr:uid="{00000000-0005-0000-0000-0000C6980000}"/>
    <cellStyle name="Normal 33 2 3 3" xfId="38894" xr:uid="{00000000-0005-0000-0000-0000C7980000}"/>
    <cellStyle name="Normal 33 2 3 3 2" xfId="38896" xr:uid="{00000000-0005-0000-0000-0000C8980000}"/>
    <cellStyle name="Normal 33 2 3 3 2 2" xfId="38898" xr:uid="{00000000-0005-0000-0000-0000C9980000}"/>
    <cellStyle name="Normal 33 2 3 3 3" xfId="38900" xr:uid="{00000000-0005-0000-0000-0000CA980000}"/>
    <cellStyle name="Normal 33 2 3 3 4" xfId="50797" xr:uid="{00000000-0005-0000-0000-0000CB980000}"/>
    <cellStyle name="Normal 33 2 3 3_REKAP IBT" xfId="38902" xr:uid="{00000000-0005-0000-0000-0000CC980000}"/>
    <cellStyle name="Normal 33 2 3 4" xfId="50203" xr:uid="{00000000-0005-0000-0000-0000CD980000}"/>
    <cellStyle name="Normal 33 2 3_REKAP IBT" xfId="38904" xr:uid="{00000000-0005-0000-0000-0000CE980000}"/>
    <cellStyle name="Normal 33 2 4" xfId="38906" xr:uid="{00000000-0005-0000-0000-0000CF980000}"/>
    <cellStyle name="Normal 33 2 4 2" xfId="38908" xr:uid="{00000000-0005-0000-0000-0000D0980000}"/>
    <cellStyle name="Normal 33 2 4 2 2" xfId="38910" xr:uid="{00000000-0005-0000-0000-0000D1980000}"/>
    <cellStyle name="Normal 33 2 4 2 2 2" xfId="38912" xr:uid="{00000000-0005-0000-0000-0000D2980000}"/>
    <cellStyle name="Normal 33 2 4 2 3" xfId="38916" xr:uid="{00000000-0005-0000-0000-0000D3980000}"/>
    <cellStyle name="Normal 33 2 4 2 4" xfId="50902" xr:uid="{00000000-0005-0000-0000-0000D4980000}"/>
    <cellStyle name="Normal 33 2 4 2_REKAP IBT" xfId="38918" xr:uid="{00000000-0005-0000-0000-0000D5980000}"/>
    <cellStyle name="Normal 33 2 4 3" xfId="38920" xr:uid="{00000000-0005-0000-0000-0000D6980000}"/>
    <cellStyle name="Normal 33 2 4 3 2" xfId="38922" xr:uid="{00000000-0005-0000-0000-0000D7980000}"/>
    <cellStyle name="Normal 33 2 4 3 2 2" xfId="38924" xr:uid="{00000000-0005-0000-0000-0000D8980000}"/>
    <cellStyle name="Normal 33 2 4 3 3" xfId="38926" xr:uid="{00000000-0005-0000-0000-0000D9980000}"/>
    <cellStyle name="Normal 33 2 4 3_REKAP IBT" xfId="38928" xr:uid="{00000000-0005-0000-0000-0000DA980000}"/>
    <cellStyle name="Normal 33 2 4 4" xfId="38930" xr:uid="{00000000-0005-0000-0000-0000DB980000}"/>
    <cellStyle name="Normal 33 2 4 4 2" xfId="38932" xr:uid="{00000000-0005-0000-0000-0000DC980000}"/>
    <cellStyle name="Normal 33 2 4 5" xfId="38934" xr:uid="{00000000-0005-0000-0000-0000DD980000}"/>
    <cellStyle name="Normal 33 2 4 6" xfId="50488" xr:uid="{00000000-0005-0000-0000-0000DE980000}"/>
    <cellStyle name="Normal 33 2 4_REKAP IBT" xfId="38936" xr:uid="{00000000-0005-0000-0000-0000DF980000}"/>
    <cellStyle name="Normal 33 2 5" xfId="38938" xr:uid="{00000000-0005-0000-0000-0000E0980000}"/>
    <cellStyle name="Normal 33 2 5 2" xfId="38940" xr:uid="{00000000-0005-0000-0000-0000E1980000}"/>
    <cellStyle name="Normal 33 2 5 2 2" xfId="38942" xr:uid="{00000000-0005-0000-0000-0000E2980000}"/>
    <cellStyle name="Normal 33 2 5 3" xfId="38944" xr:uid="{00000000-0005-0000-0000-0000E3980000}"/>
    <cellStyle name="Normal 33 2 5 4" xfId="50702" xr:uid="{00000000-0005-0000-0000-0000E4980000}"/>
    <cellStyle name="Normal 33 2 5_REKAP IBT" xfId="38946" xr:uid="{00000000-0005-0000-0000-0000E5980000}"/>
    <cellStyle name="Normal 33 2 6" xfId="38948" xr:uid="{00000000-0005-0000-0000-0000E6980000}"/>
    <cellStyle name="Normal 33 2 6 2" xfId="38950" xr:uid="{00000000-0005-0000-0000-0000E7980000}"/>
    <cellStyle name="Normal 33 2 6 2 2" xfId="38952" xr:uid="{00000000-0005-0000-0000-0000E8980000}"/>
    <cellStyle name="Normal 33 2 6 3" xfId="38954" xr:uid="{00000000-0005-0000-0000-0000E9980000}"/>
    <cellStyle name="Normal 33 2 6_REKAP IBT" xfId="38956" xr:uid="{00000000-0005-0000-0000-0000EA980000}"/>
    <cellStyle name="Normal 33 2 7" xfId="38958" xr:uid="{00000000-0005-0000-0000-0000EB980000}"/>
    <cellStyle name="Normal 33 2 8" xfId="38960" xr:uid="{00000000-0005-0000-0000-0000EC980000}"/>
    <cellStyle name="Normal 33 2 9" xfId="38962" xr:uid="{00000000-0005-0000-0000-0000ED980000}"/>
    <cellStyle name="Normal 33 2_REKAP IBT" xfId="38964" xr:uid="{00000000-0005-0000-0000-0000EE980000}"/>
    <cellStyle name="Normal 33 3" xfId="33600" xr:uid="{00000000-0005-0000-0000-0000EF980000}"/>
    <cellStyle name="Normal 33 3 2" xfId="11738" xr:uid="{00000000-0005-0000-0000-0000F0980000}"/>
    <cellStyle name="Normal 33 3 2 2" xfId="38966" xr:uid="{00000000-0005-0000-0000-0000F1980000}"/>
    <cellStyle name="Normal 33 3 2 2 2" xfId="38968" xr:uid="{00000000-0005-0000-0000-0000F2980000}"/>
    <cellStyle name="Normal 33 3 2 3" xfId="38970" xr:uid="{00000000-0005-0000-0000-0000F3980000}"/>
    <cellStyle name="Normal 33 3 2_REKAP IBT" xfId="38972" xr:uid="{00000000-0005-0000-0000-0000F4980000}"/>
    <cellStyle name="Normal 33 3 3" xfId="38974" xr:uid="{00000000-0005-0000-0000-0000F5980000}"/>
    <cellStyle name="Normal 33 3 3 2" xfId="38976" xr:uid="{00000000-0005-0000-0000-0000F6980000}"/>
    <cellStyle name="Normal 33 3 3 2 2" xfId="38978" xr:uid="{00000000-0005-0000-0000-0000F7980000}"/>
    <cellStyle name="Normal 33 3 3 3" xfId="38980" xr:uid="{00000000-0005-0000-0000-0000F8980000}"/>
    <cellStyle name="Normal 33 3 3_REKAP IBT" xfId="38982" xr:uid="{00000000-0005-0000-0000-0000F9980000}"/>
    <cellStyle name="Normal 33 3 4" xfId="39832" xr:uid="{00000000-0005-0000-0000-0000FA980000}"/>
    <cellStyle name="Normal 33 3 5" xfId="49949" xr:uid="{00000000-0005-0000-0000-0000FB980000}"/>
    <cellStyle name="Normal 33 3_REKAP IBT" xfId="38984" xr:uid="{00000000-0005-0000-0000-0000FC980000}"/>
    <cellStyle name="Normal 33 4" xfId="33604" xr:uid="{00000000-0005-0000-0000-0000FD980000}"/>
    <cellStyle name="Normal 33 4 2" xfId="38986" xr:uid="{00000000-0005-0000-0000-0000FE980000}"/>
    <cellStyle name="Normal 33 4 2 2" xfId="38988" xr:uid="{00000000-0005-0000-0000-0000FF980000}"/>
    <cellStyle name="Normal 33 4 2 2 2" xfId="26799" xr:uid="{00000000-0005-0000-0000-000000990000}"/>
    <cellStyle name="Normal 33 4 2 3" xfId="38990" xr:uid="{00000000-0005-0000-0000-000001990000}"/>
    <cellStyle name="Normal 33 4 2_REKAP IBT" xfId="38992" xr:uid="{00000000-0005-0000-0000-000002990000}"/>
    <cellStyle name="Normal 33 4 3" xfId="38994" xr:uid="{00000000-0005-0000-0000-000003990000}"/>
    <cellStyle name="Normal 33 4 3 2" xfId="38996" xr:uid="{00000000-0005-0000-0000-000004990000}"/>
    <cellStyle name="Normal 33 4 3 2 2" xfId="38998" xr:uid="{00000000-0005-0000-0000-000005990000}"/>
    <cellStyle name="Normal 33 4 3 3" xfId="39000" xr:uid="{00000000-0005-0000-0000-000006990000}"/>
    <cellStyle name="Normal 33 4 3_REKAP IBT" xfId="39002" xr:uid="{00000000-0005-0000-0000-000007990000}"/>
    <cellStyle name="Normal 33 4 4" xfId="39004" xr:uid="{00000000-0005-0000-0000-000008990000}"/>
    <cellStyle name="Normal 33 4 4 2" xfId="39006" xr:uid="{00000000-0005-0000-0000-000009990000}"/>
    <cellStyle name="Normal 33 4 5" xfId="39008" xr:uid="{00000000-0005-0000-0000-00000A990000}"/>
    <cellStyle name="Normal 33 4 6" xfId="50061" xr:uid="{00000000-0005-0000-0000-00000B990000}"/>
    <cellStyle name="Normal 33 4_REKAP IBT" xfId="39012" xr:uid="{00000000-0005-0000-0000-00000C990000}"/>
    <cellStyle name="Normal 33 5" xfId="39014" xr:uid="{00000000-0005-0000-0000-00000D990000}"/>
    <cellStyle name="Normal 33 5 2" xfId="39016" xr:uid="{00000000-0005-0000-0000-00000E990000}"/>
    <cellStyle name="Normal 33 5 2 2" xfId="31051" xr:uid="{00000000-0005-0000-0000-00000F990000}"/>
    <cellStyle name="Normal 33 5 2 2 2" xfId="39018" xr:uid="{00000000-0005-0000-0000-000010990000}"/>
    <cellStyle name="Normal 33 5 2 3" xfId="31054" xr:uid="{00000000-0005-0000-0000-000011990000}"/>
    <cellStyle name="Normal 33 5 2_REKAP IBT" xfId="39020" xr:uid="{00000000-0005-0000-0000-000012990000}"/>
    <cellStyle name="Normal 33 5 3" xfId="39022" xr:uid="{00000000-0005-0000-0000-000013990000}"/>
    <cellStyle name="Normal 33 5 3 2" xfId="31057" xr:uid="{00000000-0005-0000-0000-000014990000}"/>
    <cellStyle name="Normal 33 5 3 2 2" xfId="39024" xr:uid="{00000000-0005-0000-0000-000015990000}"/>
    <cellStyle name="Normal 33 5 3 3" xfId="31060" xr:uid="{00000000-0005-0000-0000-000016990000}"/>
    <cellStyle name="Normal 33 5 3_REKAP IBT" xfId="39026" xr:uid="{00000000-0005-0000-0000-000017990000}"/>
    <cellStyle name="Normal 33 5 4" xfId="39028" xr:uid="{00000000-0005-0000-0000-000018990000}"/>
    <cellStyle name="Normal 33 5 4 2" xfId="31063" xr:uid="{00000000-0005-0000-0000-000019990000}"/>
    <cellStyle name="Normal 33 5 5" xfId="39030" xr:uid="{00000000-0005-0000-0000-00001A990000}"/>
    <cellStyle name="Normal 33 5 6" xfId="50408" xr:uid="{00000000-0005-0000-0000-00001B990000}"/>
    <cellStyle name="Normal 33 5_REKAP IBT" xfId="39032" xr:uid="{00000000-0005-0000-0000-00001C990000}"/>
    <cellStyle name="Normal 33 6" xfId="39034" xr:uid="{00000000-0005-0000-0000-00001D990000}"/>
    <cellStyle name="Normal 33 6 2" xfId="39036" xr:uid="{00000000-0005-0000-0000-00001E990000}"/>
    <cellStyle name="Normal 33 6 2 2" xfId="39038" xr:uid="{00000000-0005-0000-0000-00001F990000}"/>
    <cellStyle name="Normal 33 6 3" xfId="39040" xr:uid="{00000000-0005-0000-0000-000020990000}"/>
    <cellStyle name="Normal 33 6_REKAP IBT" xfId="39042" xr:uid="{00000000-0005-0000-0000-000021990000}"/>
    <cellStyle name="Normal 33 7" xfId="39044" xr:uid="{00000000-0005-0000-0000-000022990000}"/>
    <cellStyle name="Normal 33 7 2" xfId="39046" xr:uid="{00000000-0005-0000-0000-000023990000}"/>
    <cellStyle name="Normal 33 7 2 2" xfId="39048" xr:uid="{00000000-0005-0000-0000-000024990000}"/>
    <cellStyle name="Normal 33 7 3" xfId="39050" xr:uid="{00000000-0005-0000-0000-000025990000}"/>
    <cellStyle name="Normal 33 7_REKAP IBT" xfId="39052" xr:uid="{00000000-0005-0000-0000-000026990000}"/>
    <cellStyle name="Normal 33 8" xfId="39054" xr:uid="{00000000-0005-0000-0000-000027990000}"/>
    <cellStyle name="Normal 33 9" xfId="49847" xr:uid="{00000000-0005-0000-0000-000028990000}"/>
    <cellStyle name="Normal 33_REKAP IBT" xfId="39057" xr:uid="{00000000-0005-0000-0000-000029990000}"/>
    <cellStyle name="Normal 330" xfId="38791" xr:uid="{00000000-0005-0000-0000-00002A990000}"/>
    <cellStyle name="Normal 331" xfId="38797" xr:uid="{00000000-0005-0000-0000-00002B990000}"/>
    <cellStyle name="Normal 332" xfId="38809" xr:uid="{00000000-0005-0000-0000-00002C990000}"/>
    <cellStyle name="Normal 333" xfId="38821" xr:uid="{00000000-0005-0000-0000-00002D990000}"/>
    <cellStyle name="Normal 334" xfId="38834" xr:uid="{00000000-0005-0000-0000-00002E990000}"/>
    <cellStyle name="Normal 335" xfId="39063" xr:uid="{00000000-0005-0000-0000-00002F990000}"/>
    <cellStyle name="Normal 336" xfId="39071" xr:uid="{00000000-0005-0000-0000-000030990000}"/>
    <cellStyle name="Normal 337" xfId="39079" xr:uid="{00000000-0005-0000-0000-000031990000}"/>
    <cellStyle name="Normal 338" xfId="39087" xr:uid="{00000000-0005-0000-0000-000032990000}"/>
    <cellStyle name="Normal 339" xfId="39098" xr:uid="{00000000-0005-0000-0000-000033990000}"/>
    <cellStyle name="Normal 34" xfId="39101" xr:uid="{00000000-0005-0000-0000-000034990000}"/>
    <cellStyle name="Normal 34 10" xfId="39103" xr:uid="{00000000-0005-0000-0000-000035990000}"/>
    <cellStyle name="Normal 34 10 2" xfId="39833" xr:uid="{00000000-0005-0000-0000-000036990000}"/>
    <cellStyle name="Normal 34 10 2 2" xfId="39834" xr:uid="{00000000-0005-0000-0000-000037990000}"/>
    <cellStyle name="Normal 34 10 3" xfId="39835" xr:uid="{00000000-0005-0000-0000-000038990000}"/>
    <cellStyle name="Normal 34 10_REKAP IBT" xfId="39836" xr:uid="{00000000-0005-0000-0000-000039990000}"/>
    <cellStyle name="Normal 34 11" xfId="39837" xr:uid="{00000000-0005-0000-0000-00003A990000}"/>
    <cellStyle name="Normal 34 11 2" xfId="39838" xr:uid="{00000000-0005-0000-0000-00003B990000}"/>
    <cellStyle name="Normal 34 11 2 2" xfId="39839" xr:uid="{00000000-0005-0000-0000-00003C990000}"/>
    <cellStyle name="Normal 34 11 3" xfId="39840" xr:uid="{00000000-0005-0000-0000-00003D990000}"/>
    <cellStyle name="Normal 34 11_REKAP IBT" xfId="39841" xr:uid="{00000000-0005-0000-0000-00003E990000}"/>
    <cellStyle name="Normal 34 12" xfId="39842" xr:uid="{00000000-0005-0000-0000-00003F990000}"/>
    <cellStyle name="Normal 34 12 2" xfId="39843" xr:uid="{00000000-0005-0000-0000-000040990000}"/>
    <cellStyle name="Normal 34 12 2 2" xfId="39844" xr:uid="{00000000-0005-0000-0000-000041990000}"/>
    <cellStyle name="Normal 34 12 3" xfId="39845" xr:uid="{00000000-0005-0000-0000-000042990000}"/>
    <cellStyle name="Normal 34 12 4" xfId="51162" xr:uid="{88E4D3F1-880E-4726-85FE-93FF4D9E8CA4}"/>
    <cellStyle name="Normal 34 12 5" xfId="51173" xr:uid="{8CD05F55-612D-488C-BDC5-E7DBB9DDC834}"/>
    <cellStyle name="Normal 34 12 5 2" xfId="51184" xr:uid="{B02A3DF6-4EBD-4521-858A-89B423D8DAC6}"/>
    <cellStyle name="Normal 34 12 5 2 2" xfId="51202" xr:uid="{E24C96FB-55BC-4B45-AC9D-A0CF9A2ED9BA}"/>
    <cellStyle name="Normal 34 12_REKAP IBT" xfId="39846" xr:uid="{00000000-0005-0000-0000-000043990000}"/>
    <cellStyle name="Normal 34 13" xfId="39847" xr:uid="{00000000-0005-0000-0000-000044990000}"/>
    <cellStyle name="Normal 34 14" xfId="39848" xr:uid="{00000000-0005-0000-0000-000045990000}"/>
    <cellStyle name="Normal 34 15" xfId="39850" xr:uid="{00000000-0005-0000-0000-000046990000}"/>
    <cellStyle name="Normal 34 16" xfId="39852" xr:uid="{00000000-0005-0000-0000-000047990000}"/>
    <cellStyle name="Normal 34 17" xfId="39854" xr:uid="{00000000-0005-0000-0000-000048990000}"/>
    <cellStyle name="Normal 34 18" xfId="39856" xr:uid="{00000000-0005-0000-0000-000049990000}"/>
    <cellStyle name="Normal 34 19" xfId="39858" xr:uid="{00000000-0005-0000-0000-00004A990000}"/>
    <cellStyle name="Normal 34 2" xfId="39105" xr:uid="{00000000-0005-0000-0000-00004B990000}"/>
    <cellStyle name="Normal 34 2 10" xfId="39107" xr:uid="{00000000-0005-0000-0000-00004C990000}"/>
    <cellStyle name="Normal 34 2 11" xfId="39109" xr:uid="{00000000-0005-0000-0000-00004D990000}"/>
    <cellStyle name="Normal 34 2 12" xfId="39111" xr:uid="{00000000-0005-0000-0000-00004E990000}"/>
    <cellStyle name="Normal 34 2 13" xfId="50196" xr:uid="{00000000-0005-0000-0000-00004F990000}"/>
    <cellStyle name="Normal 34 2 2" xfId="39113" xr:uid="{00000000-0005-0000-0000-000050990000}"/>
    <cellStyle name="Normal 34 2 2 2" xfId="39115" xr:uid="{00000000-0005-0000-0000-000051990000}"/>
    <cellStyle name="Normal 34 2 2 2 2" xfId="39117" xr:uid="{00000000-0005-0000-0000-000052990000}"/>
    <cellStyle name="Normal 34 2 2 2 2 2" xfId="39119" xr:uid="{00000000-0005-0000-0000-000053990000}"/>
    <cellStyle name="Normal 34 2 2 2 3" xfId="39121" xr:uid="{00000000-0005-0000-0000-000054990000}"/>
    <cellStyle name="Normal 34 2 2 2_REKAP IBT" xfId="10264" xr:uid="{00000000-0005-0000-0000-000055990000}"/>
    <cellStyle name="Normal 34 2 2 3" xfId="39123" xr:uid="{00000000-0005-0000-0000-000056990000}"/>
    <cellStyle name="Normal 34 2 2 3 2" xfId="39125" xr:uid="{00000000-0005-0000-0000-000057990000}"/>
    <cellStyle name="Normal 34 2 2 3 2 2" xfId="39127" xr:uid="{00000000-0005-0000-0000-000058990000}"/>
    <cellStyle name="Normal 34 2 2 3 3" xfId="39129" xr:uid="{00000000-0005-0000-0000-000059990000}"/>
    <cellStyle name="Normal 34 2 2 3_REKAP IBT" xfId="39131" xr:uid="{00000000-0005-0000-0000-00005A990000}"/>
    <cellStyle name="Normal 34 2 2 4" xfId="39133" xr:uid="{00000000-0005-0000-0000-00005B990000}"/>
    <cellStyle name="Normal 34 2 2_REKAP IBT" xfId="39135" xr:uid="{00000000-0005-0000-0000-00005C990000}"/>
    <cellStyle name="Normal 34 2 3" xfId="39137" xr:uid="{00000000-0005-0000-0000-00005D990000}"/>
    <cellStyle name="Normal 34 2 3 2" xfId="39139" xr:uid="{00000000-0005-0000-0000-00005E990000}"/>
    <cellStyle name="Normal 34 2 3 2 2" xfId="39141" xr:uid="{00000000-0005-0000-0000-00005F990000}"/>
    <cellStyle name="Normal 34 2 3 2 2 2" xfId="39143" xr:uid="{00000000-0005-0000-0000-000060990000}"/>
    <cellStyle name="Normal 34 2 3 2 3" xfId="39145" xr:uid="{00000000-0005-0000-0000-000061990000}"/>
    <cellStyle name="Normal 34 2 3 2_REKAP IBT" xfId="39147" xr:uid="{00000000-0005-0000-0000-000062990000}"/>
    <cellStyle name="Normal 34 2 3 3" xfId="39149" xr:uid="{00000000-0005-0000-0000-000063990000}"/>
    <cellStyle name="Normal 34 2 3 3 2" xfId="39151" xr:uid="{00000000-0005-0000-0000-000064990000}"/>
    <cellStyle name="Normal 34 2 3 3 2 2" xfId="39153" xr:uid="{00000000-0005-0000-0000-000065990000}"/>
    <cellStyle name="Normal 34 2 3 3 3" xfId="39155" xr:uid="{00000000-0005-0000-0000-000066990000}"/>
    <cellStyle name="Normal 34 2 3 3_REKAP IBT" xfId="39157" xr:uid="{00000000-0005-0000-0000-000067990000}"/>
    <cellStyle name="Normal 34 2 3_REKAP IBT" xfId="39159" xr:uid="{00000000-0005-0000-0000-000068990000}"/>
    <cellStyle name="Normal 34 2 4" xfId="39161" xr:uid="{00000000-0005-0000-0000-000069990000}"/>
    <cellStyle name="Normal 34 2 4 2" xfId="39163" xr:uid="{00000000-0005-0000-0000-00006A990000}"/>
    <cellStyle name="Normal 34 2 4 2 2" xfId="39165" xr:uid="{00000000-0005-0000-0000-00006B990000}"/>
    <cellStyle name="Normal 34 2 4 2 2 2" xfId="39167" xr:uid="{00000000-0005-0000-0000-00006C990000}"/>
    <cellStyle name="Normal 34 2 4 2 3" xfId="39169" xr:uid="{00000000-0005-0000-0000-00006D990000}"/>
    <cellStyle name="Normal 34 2 4 2_REKAP IBT" xfId="39171" xr:uid="{00000000-0005-0000-0000-00006E990000}"/>
    <cellStyle name="Normal 34 2 4 3" xfId="39173" xr:uid="{00000000-0005-0000-0000-00006F990000}"/>
    <cellStyle name="Normal 34 2 4 3 2" xfId="39175" xr:uid="{00000000-0005-0000-0000-000070990000}"/>
    <cellStyle name="Normal 34 2 4 3 2 2" xfId="39177" xr:uid="{00000000-0005-0000-0000-000071990000}"/>
    <cellStyle name="Normal 34 2 4 3 3" xfId="39179" xr:uid="{00000000-0005-0000-0000-000072990000}"/>
    <cellStyle name="Normal 34 2 4 3_REKAP IBT" xfId="39181" xr:uid="{00000000-0005-0000-0000-000073990000}"/>
    <cellStyle name="Normal 34 2 4 4" xfId="39183" xr:uid="{00000000-0005-0000-0000-000074990000}"/>
    <cellStyle name="Normal 34 2 4 4 2" xfId="39185" xr:uid="{00000000-0005-0000-0000-000075990000}"/>
    <cellStyle name="Normal 34 2 4 5" xfId="39187" xr:uid="{00000000-0005-0000-0000-000076990000}"/>
    <cellStyle name="Normal 34 2 4_REKAP IBT" xfId="39189" xr:uid="{00000000-0005-0000-0000-000077990000}"/>
    <cellStyle name="Normal 34 2 5" xfId="39191" xr:uid="{00000000-0005-0000-0000-000078990000}"/>
    <cellStyle name="Normal 34 2 5 2" xfId="39193" xr:uid="{00000000-0005-0000-0000-000079990000}"/>
    <cellStyle name="Normal 34 2 5 2 2" xfId="39195" xr:uid="{00000000-0005-0000-0000-00007A990000}"/>
    <cellStyle name="Normal 34 2 5 3" xfId="39197" xr:uid="{00000000-0005-0000-0000-00007B990000}"/>
    <cellStyle name="Normal 34 2 5_REKAP IBT" xfId="39199" xr:uid="{00000000-0005-0000-0000-00007C990000}"/>
    <cellStyle name="Normal 34 2 6" xfId="39201" xr:uid="{00000000-0005-0000-0000-00007D990000}"/>
    <cellStyle name="Normal 34 2 6 2" xfId="39203" xr:uid="{00000000-0005-0000-0000-00007E990000}"/>
    <cellStyle name="Normal 34 2 6 2 2" xfId="39205" xr:uid="{00000000-0005-0000-0000-00007F990000}"/>
    <cellStyle name="Normal 34 2 6 3" xfId="39207" xr:uid="{00000000-0005-0000-0000-000080990000}"/>
    <cellStyle name="Normal 34 2 6_REKAP IBT" xfId="39209" xr:uid="{00000000-0005-0000-0000-000081990000}"/>
    <cellStyle name="Normal 34 2 7" xfId="39211" xr:uid="{00000000-0005-0000-0000-000082990000}"/>
    <cellStyle name="Normal 34 2 8" xfId="39213" xr:uid="{00000000-0005-0000-0000-000083990000}"/>
    <cellStyle name="Normal 34 2 9" xfId="39215" xr:uid="{00000000-0005-0000-0000-000084990000}"/>
    <cellStyle name="Normal 34 2_REKAP IBT" xfId="39217" xr:uid="{00000000-0005-0000-0000-000085990000}"/>
    <cellStyle name="Normal 34 20" xfId="39849" xr:uid="{00000000-0005-0000-0000-000086990000}"/>
    <cellStyle name="Normal 34 21" xfId="39851" xr:uid="{00000000-0005-0000-0000-000087990000}"/>
    <cellStyle name="Normal 34 22" xfId="39853" xr:uid="{00000000-0005-0000-0000-000088990000}"/>
    <cellStyle name="Normal 34 23" xfId="39855" xr:uid="{00000000-0005-0000-0000-000089990000}"/>
    <cellStyle name="Normal 34 24" xfId="39857" xr:uid="{00000000-0005-0000-0000-00008A990000}"/>
    <cellStyle name="Normal 34 25" xfId="39860" xr:uid="{00000000-0005-0000-0000-00008B990000}"/>
    <cellStyle name="Normal 34 26" xfId="39862" xr:uid="{00000000-0005-0000-0000-00008C990000}"/>
    <cellStyle name="Normal 34 27" xfId="39864" xr:uid="{00000000-0005-0000-0000-00008D990000}"/>
    <cellStyle name="Normal 34 28" xfId="39866" xr:uid="{00000000-0005-0000-0000-00008E990000}"/>
    <cellStyle name="Normal 34 29" xfId="39868" xr:uid="{00000000-0005-0000-0000-00008F990000}"/>
    <cellStyle name="Normal 34 3" xfId="8793" xr:uid="{00000000-0005-0000-0000-000090990000}"/>
    <cellStyle name="Normal 34 3 10" xfId="39869" xr:uid="{00000000-0005-0000-0000-000091990000}"/>
    <cellStyle name="Normal 34 3 11" xfId="50409" xr:uid="{00000000-0005-0000-0000-000092990000}"/>
    <cellStyle name="Normal 34 3 2" xfId="33609" xr:uid="{00000000-0005-0000-0000-000093990000}"/>
    <cellStyle name="Normal 34 3 2 2" xfId="39219" xr:uid="{00000000-0005-0000-0000-000094990000}"/>
    <cellStyle name="Normal 34 3 2 2 2" xfId="39221" xr:uid="{00000000-0005-0000-0000-000095990000}"/>
    <cellStyle name="Normal 34 3 2 3" xfId="39223" xr:uid="{00000000-0005-0000-0000-000096990000}"/>
    <cellStyle name="Normal 34 3 2_REKAP IBT" xfId="35293" xr:uid="{00000000-0005-0000-0000-000097990000}"/>
    <cellStyle name="Normal 34 3 3" xfId="39225" xr:uid="{00000000-0005-0000-0000-000098990000}"/>
    <cellStyle name="Normal 34 3 3 2" xfId="39227" xr:uid="{00000000-0005-0000-0000-000099990000}"/>
    <cellStyle name="Normal 34 3 3 2 2" xfId="39229" xr:uid="{00000000-0005-0000-0000-00009A990000}"/>
    <cellStyle name="Normal 34 3 3 3" xfId="39231" xr:uid="{00000000-0005-0000-0000-00009B990000}"/>
    <cellStyle name="Normal 34 3 3_REKAP IBT" xfId="39233" xr:uid="{00000000-0005-0000-0000-00009C990000}"/>
    <cellStyle name="Normal 34 3 4" xfId="39870" xr:uid="{00000000-0005-0000-0000-00009D990000}"/>
    <cellStyle name="Normal 34 3 4 2" xfId="39871" xr:uid="{00000000-0005-0000-0000-00009E990000}"/>
    <cellStyle name="Normal 34 3 4 2 2" xfId="39872" xr:uid="{00000000-0005-0000-0000-00009F990000}"/>
    <cellStyle name="Normal 34 3 4 3" xfId="39873" xr:uid="{00000000-0005-0000-0000-0000A0990000}"/>
    <cellStyle name="Normal 34 3 4_REKAP IBT" xfId="39874" xr:uid="{00000000-0005-0000-0000-0000A1990000}"/>
    <cellStyle name="Normal 34 3 5" xfId="39875" xr:uid="{00000000-0005-0000-0000-0000A2990000}"/>
    <cellStyle name="Normal 34 3 5 2" xfId="39876" xr:uid="{00000000-0005-0000-0000-0000A3990000}"/>
    <cellStyle name="Normal 34 3 6" xfId="39877" xr:uid="{00000000-0005-0000-0000-0000A4990000}"/>
    <cellStyle name="Normal 34 3 7" xfId="39878" xr:uid="{00000000-0005-0000-0000-0000A5990000}"/>
    <cellStyle name="Normal 34 3 8" xfId="39879" xr:uid="{00000000-0005-0000-0000-0000A6990000}"/>
    <cellStyle name="Normal 34 3 9" xfId="39880" xr:uid="{00000000-0005-0000-0000-0000A7990000}"/>
    <cellStyle name="Normal 34 3_REKAP IBT" xfId="39235" xr:uid="{00000000-0005-0000-0000-0000A8990000}"/>
    <cellStyle name="Normal 34 30" xfId="39859" xr:uid="{00000000-0005-0000-0000-0000A9990000}"/>
    <cellStyle name="Normal 34 31" xfId="39861" xr:uid="{00000000-0005-0000-0000-0000AA990000}"/>
    <cellStyle name="Normal 34 32" xfId="39863" xr:uid="{00000000-0005-0000-0000-0000AB990000}"/>
    <cellStyle name="Normal 34 33" xfId="39865" xr:uid="{00000000-0005-0000-0000-0000AC990000}"/>
    <cellStyle name="Normal 34 34" xfId="39867" xr:uid="{00000000-0005-0000-0000-0000AD990000}"/>
    <cellStyle name="Normal 34 35" xfId="39882" xr:uid="{00000000-0005-0000-0000-0000AE990000}"/>
    <cellStyle name="Normal 34 36" xfId="39884" xr:uid="{00000000-0005-0000-0000-0000AF990000}"/>
    <cellStyle name="Normal 34 37" xfId="38440" xr:uid="{00000000-0005-0000-0000-0000B0990000}"/>
    <cellStyle name="Normal 34 38" xfId="38448" xr:uid="{00000000-0005-0000-0000-0000B1990000}"/>
    <cellStyle name="Normal 34 39" xfId="39886" xr:uid="{00000000-0005-0000-0000-0000B2990000}"/>
    <cellStyle name="Normal 34 4" xfId="8797" xr:uid="{00000000-0005-0000-0000-0000B3990000}"/>
    <cellStyle name="Normal 34 4 10" xfId="39887" xr:uid="{00000000-0005-0000-0000-0000B4990000}"/>
    <cellStyle name="Normal 34 4 2" xfId="39237" xr:uid="{00000000-0005-0000-0000-0000B5990000}"/>
    <cellStyle name="Normal 34 4 2 2" xfId="39239" xr:uid="{00000000-0005-0000-0000-0000B6990000}"/>
    <cellStyle name="Normal 34 4 2 2 2" xfId="39241" xr:uid="{00000000-0005-0000-0000-0000B7990000}"/>
    <cellStyle name="Normal 34 4 2 3" xfId="39243" xr:uid="{00000000-0005-0000-0000-0000B8990000}"/>
    <cellStyle name="Normal 34 4 2_REKAP IBT" xfId="39245" xr:uid="{00000000-0005-0000-0000-0000B9990000}"/>
    <cellStyle name="Normal 34 4 3" xfId="39247" xr:uid="{00000000-0005-0000-0000-0000BA990000}"/>
    <cellStyle name="Normal 34 4 3 2" xfId="39249" xr:uid="{00000000-0005-0000-0000-0000BB990000}"/>
    <cellStyle name="Normal 34 4 3 2 2" xfId="39251" xr:uid="{00000000-0005-0000-0000-0000BC990000}"/>
    <cellStyle name="Normal 34 4 3 3" xfId="39253" xr:uid="{00000000-0005-0000-0000-0000BD990000}"/>
    <cellStyle name="Normal 34 4 3_REKAP IBT" xfId="11302" xr:uid="{00000000-0005-0000-0000-0000BE990000}"/>
    <cellStyle name="Normal 34 4 4" xfId="39255" xr:uid="{00000000-0005-0000-0000-0000BF990000}"/>
    <cellStyle name="Normal 34 4 4 2" xfId="39257" xr:uid="{00000000-0005-0000-0000-0000C0990000}"/>
    <cellStyle name="Normal 34 4 5" xfId="39259" xr:uid="{00000000-0005-0000-0000-0000C1990000}"/>
    <cellStyle name="Normal 34 4 6" xfId="39888" xr:uid="{00000000-0005-0000-0000-0000C2990000}"/>
    <cellStyle name="Normal 34 4 7" xfId="39889" xr:uid="{00000000-0005-0000-0000-0000C3990000}"/>
    <cellStyle name="Normal 34 4 8" xfId="39890" xr:uid="{00000000-0005-0000-0000-0000C4990000}"/>
    <cellStyle name="Normal 34 4 9" xfId="39891" xr:uid="{00000000-0005-0000-0000-0000C5990000}"/>
    <cellStyle name="Normal 34 4_REKAP IBT" xfId="39261" xr:uid="{00000000-0005-0000-0000-0000C6990000}"/>
    <cellStyle name="Normal 34 40" xfId="39881" xr:uid="{00000000-0005-0000-0000-0000C7990000}"/>
    <cellStyle name="Normal 34 41" xfId="39883" xr:uid="{00000000-0005-0000-0000-0000C8990000}"/>
    <cellStyle name="Normal 34 42" xfId="38439" xr:uid="{00000000-0005-0000-0000-0000C9990000}"/>
    <cellStyle name="Normal 34 43" xfId="38447" xr:uid="{00000000-0005-0000-0000-0000CA990000}"/>
    <cellStyle name="Normal 34 44" xfId="39885" xr:uid="{00000000-0005-0000-0000-0000CB990000}"/>
    <cellStyle name="Normal 34 45" xfId="39892" xr:uid="{00000000-0005-0000-0000-0000CC990000}"/>
    <cellStyle name="Normal 34 46" xfId="39893" xr:uid="{00000000-0005-0000-0000-0000CD990000}"/>
    <cellStyle name="Normal 34 47" xfId="39894" xr:uid="{00000000-0005-0000-0000-0000CE990000}"/>
    <cellStyle name="Normal 34 48" xfId="39895" xr:uid="{00000000-0005-0000-0000-0000CF990000}"/>
    <cellStyle name="Normal 34 49" xfId="39896" xr:uid="{00000000-0005-0000-0000-0000D0990000}"/>
    <cellStyle name="Normal 34 5" xfId="39263" xr:uid="{00000000-0005-0000-0000-0000D1990000}"/>
    <cellStyle name="Normal 34 5 2" xfId="39265" xr:uid="{00000000-0005-0000-0000-0000D2990000}"/>
    <cellStyle name="Normal 34 5 2 2" xfId="39267" xr:uid="{00000000-0005-0000-0000-0000D3990000}"/>
    <cellStyle name="Normal 34 5 2 2 2" xfId="39269" xr:uid="{00000000-0005-0000-0000-0000D4990000}"/>
    <cellStyle name="Normal 34 5 2 3" xfId="39271" xr:uid="{00000000-0005-0000-0000-0000D5990000}"/>
    <cellStyle name="Normal 34 5 2_REKAP IBT" xfId="39273" xr:uid="{00000000-0005-0000-0000-0000D6990000}"/>
    <cellStyle name="Normal 34 5 3" xfId="39275" xr:uid="{00000000-0005-0000-0000-0000D7990000}"/>
    <cellStyle name="Normal 34 5 3 2" xfId="39277" xr:uid="{00000000-0005-0000-0000-0000D8990000}"/>
    <cellStyle name="Normal 34 5 3 2 2" xfId="39279" xr:uid="{00000000-0005-0000-0000-0000D9990000}"/>
    <cellStyle name="Normal 34 5 3 3" xfId="39281" xr:uid="{00000000-0005-0000-0000-0000DA990000}"/>
    <cellStyle name="Normal 34 5 3_REKAP IBT" xfId="39283" xr:uid="{00000000-0005-0000-0000-0000DB990000}"/>
    <cellStyle name="Normal 34 5 4" xfId="39285" xr:uid="{00000000-0005-0000-0000-0000DC990000}"/>
    <cellStyle name="Normal 34 5 4 2" xfId="39287" xr:uid="{00000000-0005-0000-0000-0000DD990000}"/>
    <cellStyle name="Normal 34 5 5" xfId="39289" xr:uid="{00000000-0005-0000-0000-0000DE990000}"/>
    <cellStyle name="Normal 34 5_REKAP IBT" xfId="39291" xr:uid="{00000000-0005-0000-0000-0000DF990000}"/>
    <cellStyle name="Normal 34 50" xfId="50069" xr:uid="{00000000-0005-0000-0000-0000E0990000}"/>
    <cellStyle name="Normal 34 6" xfId="16435" xr:uid="{00000000-0005-0000-0000-0000E1990000}"/>
    <cellStyle name="Normal 34 6 2" xfId="39293" xr:uid="{00000000-0005-0000-0000-0000E2990000}"/>
    <cellStyle name="Normal 34 6 2 2" xfId="39295" xr:uid="{00000000-0005-0000-0000-0000E3990000}"/>
    <cellStyle name="Normal 34 6 3" xfId="39297" xr:uid="{00000000-0005-0000-0000-0000E4990000}"/>
    <cellStyle name="Normal 34 6_REKAP IBT" xfId="39299" xr:uid="{00000000-0005-0000-0000-0000E5990000}"/>
    <cellStyle name="Normal 34 7" xfId="39301" xr:uid="{00000000-0005-0000-0000-0000E6990000}"/>
    <cellStyle name="Normal 34 7 2" xfId="39303" xr:uid="{00000000-0005-0000-0000-0000E7990000}"/>
    <cellStyle name="Normal 34 7 2 2" xfId="39305" xr:uid="{00000000-0005-0000-0000-0000E8990000}"/>
    <cellStyle name="Normal 34 7 3" xfId="39307" xr:uid="{00000000-0005-0000-0000-0000E9990000}"/>
    <cellStyle name="Normal 34 7_REKAP IBT" xfId="39309" xr:uid="{00000000-0005-0000-0000-0000EA990000}"/>
    <cellStyle name="Normal 34 8" xfId="39311" xr:uid="{00000000-0005-0000-0000-0000EB990000}"/>
    <cellStyle name="Normal 34 8 2" xfId="39897" xr:uid="{00000000-0005-0000-0000-0000EC990000}"/>
    <cellStyle name="Normal 34 8 2 2" xfId="27909" xr:uid="{00000000-0005-0000-0000-0000ED990000}"/>
    <cellStyle name="Normal 34 8 3" xfId="39898" xr:uid="{00000000-0005-0000-0000-0000EE990000}"/>
    <cellStyle name="Normal 34 8_REKAP IBT" xfId="39899" xr:uid="{00000000-0005-0000-0000-0000EF990000}"/>
    <cellStyle name="Normal 34 9" xfId="39313" xr:uid="{00000000-0005-0000-0000-0000F0990000}"/>
    <cellStyle name="Normal 34 9 2" xfId="39900" xr:uid="{00000000-0005-0000-0000-0000F1990000}"/>
    <cellStyle name="Normal 34 9 2 2" xfId="39901" xr:uid="{00000000-0005-0000-0000-0000F2990000}"/>
    <cellStyle name="Normal 34 9 3" xfId="39902" xr:uid="{00000000-0005-0000-0000-0000F3990000}"/>
    <cellStyle name="Normal 34 9_REKAP IBT" xfId="39903" xr:uid="{00000000-0005-0000-0000-0000F4990000}"/>
    <cellStyle name="Normal 34_REKAP IBT" xfId="39315" xr:uid="{00000000-0005-0000-0000-0000F5990000}"/>
    <cellStyle name="Normal 340" xfId="39062" xr:uid="{00000000-0005-0000-0000-0000F6990000}"/>
    <cellStyle name="Normal 341" xfId="39070" xr:uid="{00000000-0005-0000-0000-0000F7990000}"/>
    <cellStyle name="Normal 342" xfId="39078" xr:uid="{00000000-0005-0000-0000-0000F8990000}"/>
    <cellStyle name="Normal 343" xfId="39086" xr:uid="{00000000-0005-0000-0000-0000F9990000}"/>
    <cellStyle name="Normal 344" xfId="39097" xr:uid="{00000000-0005-0000-0000-0000FA990000}"/>
    <cellStyle name="Normal 345" xfId="39325" xr:uid="{00000000-0005-0000-0000-0000FB990000}"/>
    <cellStyle name="Normal 346" xfId="39333" xr:uid="{00000000-0005-0000-0000-0000FC990000}"/>
    <cellStyle name="Normal 347" xfId="39338" xr:uid="{00000000-0005-0000-0000-0000FD990000}"/>
    <cellStyle name="Normal 348" xfId="39343" xr:uid="{00000000-0005-0000-0000-0000FE990000}"/>
    <cellStyle name="Normal 349" xfId="39348" xr:uid="{00000000-0005-0000-0000-0000FF990000}"/>
    <cellStyle name="Normal 35" xfId="39905" xr:uid="{00000000-0005-0000-0000-0000009A0000}"/>
    <cellStyle name="Normal 35 10" xfId="39907" xr:uid="{00000000-0005-0000-0000-0000019A0000}"/>
    <cellStyle name="Normal 35 10 2" xfId="39908" xr:uid="{00000000-0005-0000-0000-0000029A0000}"/>
    <cellStyle name="Normal 35 10 2 2" xfId="39909" xr:uid="{00000000-0005-0000-0000-0000039A0000}"/>
    <cellStyle name="Normal 35 10 3" xfId="39910" xr:uid="{00000000-0005-0000-0000-0000049A0000}"/>
    <cellStyle name="Normal 35 10_REKAP IBT" xfId="39911" xr:uid="{00000000-0005-0000-0000-0000059A0000}"/>
    <cellStyle name="Normal 35 11" xfId="39913" xr:uid="{00000000-0005-0000-0000-0000069A0000}"/>
    <cellStyle name="Normal 35 11 2" xfId="28806" xr:uid="{00000000-0005-0000-0000-0000079A0000}"/>
    <cellStyle name="Normal 35 11 2 2" xfId="39914" xr:uid="{00000000-0005-0000-0000-0000089A0000}"/>
    <cellStyle name="Normal 35 11 3" xfId="39915" xr:uid="{00000000-0005-0000-0000-0000099A0000}"/>
    <cellStyle name="Normal 35 11_REKAP IBT" xfId="39916" xr:uid="{00000000-0005-0000-0000-00000A9A0000}"/>
    <cellStyle name="Normal 35 12" xfId="39918" xr:uid="{00000000-0005-0000-0000-00000B9A0000}"/>
    <cellStyle name="Normal 35 12 2" xfId="39919" xr:uid="{00000000-0005-0000-0000-00000C9A0000}"/>
    <cellStyle name="Normal 35 12 2 2" xfId="39920" xr:uid="{00000000-0005-0000-0000-00000D9A0000}"/>
    <cellStyle name="Normal 35 12 3" xfId="39921" xr:uid="{00000000-0005-0000-0000-00000E9A0000}"/>
    <cellStyle name="Normal 35 12 4" xfId="51163" xr:uid="{95EB404C-8D63-4300-8867-9298F88CE823}"/>
    <cellStyle name="Normal 35 12 5" xfId="51174" xr:uid="{83EE02E8-39E7-4C84-97B6-8180AC37B8AE}"/>
    <cellStyle name="Normal 35 12 5 2" xfId="51185" xr:uid="{4B2E9917-26AC-42DE-ABC7-A10385C4C68A}"/>
    <cellStyle name="Normal 35 12 5 2 2" xfId="51203" xr:uid="{2904C801-9EFA-49A8-935D-E4B8A4CAC061}"/>
    <cellStyle name="Normal 35 12_REKAP IBT" xfId="39922" xr:uid="{00000000-0005-0000-0000-00000F9A0000}"/>
    <cellStyle name="Normal 35 13" xfId="39923" xr:uid="{00000000-0005-0000-0000-0000109A0000}"/>
    <cellStyle name="Normal 35 14" xfId="39924" xr:uid="{00000000-0005-0000-0000-0000119A0000}"/>
    <cellStyle name="Normal 35 15" xfId="39926" xr:uid="{00000000-0005-0000-0000-0000129A0000}"/>
    <cellStyle name="Normal 35 16" xfId="39928" xr:uid="{00000000-0005-0000-0000-0000139A0000}"/>
    <cellStyle name="Normal 35 17" xfId="39930" xr:uid="{00000000-0005-0000-0000-0000149A0000}"/>
    <cellStyle name="Normal 35 18" xfId="39932" xr:uid="{00000000-0005-0000-0000-0000159A0000}"/>
    <cellStyle name="Normal 35 19" xfId="39934" xr:uid="{00000000-0005-0000-0000-0000169A0000}"/>
    <cellStyle name="Normal 35 2" xfId="39936" xr:uid="{00000000-0005-0000-0000-0000179A0000}"/>
    <cellStyle name="Normal 35 2 10" xfId="39937" xr:uid="{00000000-0005-0000-0000-0000189A0000}"/>
    <cellStyle name="Normal 35 2 11" xfId="39938" xr:uid="{00000000-0005-0000-0000-0000199A0000}"/>
    <cellStyle name="Normal 35 2 12" xfId="838" xr:uid="{00000000-0005-0000-0000-00001A9A0000}"/>
    <cellStyle name="Normal 35 2 13" xfId="50199" xr:uid="{00000000-0005-0000-0000-00001B9A0000}"/>
    <cellStyle name="Normal 35 2 2" xfId="39940" xr:uid="{00000000-0005-0000-0000-00001C9A0000}"/>
    <cellStyle name="Normal 35 2 2 2" xfId="39942" xr:uid="{00000000-0005-0000-0000-00001D9A0000}"/>
    <cellStyle name="Normal 35 2 2 2 2" xfId="39944" xr:uid="{00000000-0005-0000-0000-00001E9A0000}"/>
    <cellStyle name="Normal 35 2 2 2 2 2" xfId="39946" xr:uid="{00000000-0005-0000-0000-00001F9A0000}"/>
    <cellStyle name="Normal 35 2 2 2 3" xfId="39948" xr:uid="{00000000-0005-0000-0000-0000209A0000}"/>
    <cellStyle name="Normal 35 2 2 2_REKAP IBT" xfId="2057" xr:uid="{00000000-0005-0000-0000-0000219A0000}"/>
    <cellStyle name="Normal 35 2 2 3" xfId="39950" xr:uid="{00000000-0005-0000-0000-0000229A0000}"/>
    <cellStyle name="Normal 35 2 2 3 2" xfId="39952" xr:uid="{00000000-0005-0000-0000-0000239A0000}"/>
    <cellStyle name="Normal 35 2 2 3 2 2" xfId="39954" xr:uid="{00000000-0005-0000-0000-0000249A0000}"/>
    <cellStyle name="Normal 35 2 2 3 3" xfId="39956" xr:uid="{00000000-0005-0000-0000-0000259A0000}"/>
    <cellStyle name="Normal 35 2 2 3_REKAP IBT" xfId="39958" xr:uid="{00000000-0005-0000-0000-0000269A0000}"/>
    <cellStyle name="Normal 35 2 2 4" xfId="39960" xr:uid="{00000000-0005-0000-0000-0000279A0000}"/>
    <cellStyle name="Normal 35 2 2_REKAP IBT" xfId="39962" xr:uid="{00000000-0005-0000-0000-0000289A0000}"/>
    <cellStyle name="Normal 35 2 3" xfId="39964" xr:uid="{00000000-0005-0000-0000-0000299A0000}"/>
    <cellStyle name="Normal 35 2 3 2" xfId="39966" xr:uid="{00000000-0005-0000-0000-00002A9A0000}"/>
    <cellStyle name="Normal 35 2 3 2 2" xfId="39968" xr:uid="{00000000-0005-0000-0000-00002B9A0000}"/>
    <cellStyle name="Normal 35 2 3 2 2 2" xfId="39970" xr:uid="{00000000-0005-0000-0000-00002C9A0000}"/>
    <cellStyle name="Normal 35 2 3 2 3" xfId="39972" xr:uid="{00000000-0005-0000-0000-00002D9A0000}"/>
    <cellStyle name="Normal 35 2 3 2_REKAP IBT" xfId="39974" xr:uid="{00000000-0005-0000-0000-00002E9A0000}"/>
    <cellStyle name="Normal 35 2 3 3" xfId="39976" xr:uid="{00000000-0005-0000-0000-00002F9A0000}"/>
    <cellStyle name="Normal 35 2 3 3 2" xfId="39978" xr:uid="{00000000-0005-0000-0000-0000309A0000}"/>
    <cellStyle name="Normal 35 2 3 3 2 2" xfId="39980" xr:uid="{00000000-0005-0000-0000-0000319A0000}"/>
    <cellStyle name="Normal 35 2 3 3 3" xfId="39982" xr:uid="{00000000-0005-0000-0000-0000329A0000}"/>
    <cellStyle name="Normal 35 2 3 3_REKAP IBT" xfId="39984" xr:uid="{00000000-0005-0000-0000-0000339A0000}"/>
    <cellStyle name="Normal 35 2 3_REKAP IBT" xfId="39986" xr:uid="{00000000-0005-0000-0000-0000349A0000}"/>
    <cellStyle name="Normal 35 2 4" xfId="39988" xr:uid="{00000000-0005-0000-0000-0000359A0000}"/>
    <cellStyle name="Normal 35 2 4 2" xfId="39990" xr:uid="{00000000-0005-0000-0000-0000369A0000}"/>
    <cellStyle name="Normal 35 2 4 2 2" xfId="39992" xr:uid="{00000000-0005-0000-0000-0000379A0000}"/>
    <cellStyle name="Normal 35 2 4 2 2 2" xfId="39994" xr:uid="{00000000-0005-0000-0000-0000389A0000}"/>
    <cellStyle name="Normal 35 2 4 2 3" xfId="39996" xr:uid="{00000000-0005-0000-0000-0000399A0000}"/>
    <cellStyle name="Normal 35 2 4 2_REKAP IBT" xfId="38304" xr:uid="{00000000-0005-0000-0000-00003A9A0000}"/>
    <cellStyle name="Normal 35 2 4 3" xfId="39998" xr:uid="{00000000-0005-0000-0000-00003B9A0000}"/>
    <cellStyle name="Normal 35 2 4 3 2" xfId="40000" xr:uid="{00000000-0005-0000-0000-00003C9A0000}"/>
    <cellStyle name="Normal 35 2 4 3 2 2" xfId="40002" xr:uid="{00000000-0005-0000-0000-00003D9A0000}"/>
    <cellStyle name="Normal 35 2 4 3 3" xfId="40004" xr:uid="{00000000-0005-0000-0000-00003E9A0000}"/>
    <cellStyle name="Normal 35 2 4 3_REKAP IBT" xfId="40006" xr:uid="{00000000-0005-0000-0000-00003F9A0000}"/>
    <cellStyle name="Normal 35 2 4 4" xfId="40008" xr:uid="{00000000-0005-0000-0000-0000409A0000}"/>
    <cellStyle name="Normal 35 2 4 4 2" xfId="40010" xr:uid="{00000000-0005-0000-0000-0000419A0000}"/>
    <cellStyle name="Normal 35 2 4 5" xfId="40012" xr:uid="{00000000-0005-0000-0000-0000429A0000}"/>
    <cellStyle name="Normal 35 2 4_REKAP IBT" xfId="40014" xr:uid="{00000000-0005-0000-0000-0000439A0000}"/>
    <cellStyle name="Normal 35 2 5" xfId="40016" xr:uid="{00000000-0005-0000-0000-0000449A0000}"/>
    <cellStyle name="Normal 35 2 5 2" xfId="40018" xr:uid="{00000000-0005-0000-0000-0000459A0000}"/>
    <cellStyle name="Normal 35 2 5 2 2" xfId="28165" xr:uid="{00000000-0005-0000-0000-0000469A0000}"/>
    <cellStyle name="Normal 35 2 5 3" xfId="40020" xr:uid="{00000000-0005-0000-0000-0000479A0000}"/>
    <cellStyle name="Normal 35 2 5_REKAP IBT" xfId="40022" xr:uid="{00000000-0005-0000-0000-0000489A0000}"/>
    <cellStyle name="Normal 35 2 6" xfId="40024" xr:uid="{00000000-0005-0000-0000-0000499A0000}"/>
    <cellStyle name="Normal 35 2 6 2" xfId="40026" xr:uid="{00000000-0005-0000-0000-00004A9A0000}"/>
    <cellStyle name="Normal 35 2 6 2 2" xfId="40028" xr:uid="{00000000-0005-0000-0000-00004B9A0000}"/>
    <cellStyle name="Normal 35 2 6 3" xfId="40030" xr:uid="{00000000-0005-0000-0000-00004C9A0000}"/>
    <cellStyle name="Normal 35 2 6_REKAP IBT" xfId="40032" xr:uid="{00000000-0005-0000-0000-00004D9A0000}"/>
    <cellStyle name="Normal 35 2 7" xfId="40034" xr:uid="{00000000-0005-0000-0000-00004E9A0000}"/>
    <cellStyle name="Normal 35 2 8" xfId="40035" xr:uid="{00000000-0005-0000-0000-00004F9A0000}"/>
    <cellStyle name="Normal 35 2 9" xfId="40036" xr:uid="{00000000-0005-0000-0000-0000509A0000}"/>
    <cellStyle name="Normal 35 2_REKAP IBT" xfId="40038" xr:uid="{00000000-0005-0000-0000-0000519A0000}"/>
    <cellStyle name="Normal 35 20" xfId="39925" xr:uid="{00000000-0005-0000-0000-0000529A0000}"/>
    <cellStyle name="Normal 35 21" xfId="39927" xr:uid="{00000000-0005-0000-0000-0000539A0000}"/>
    <cellStyle name="Normal 35 22" xfId="39929" xr:uid="{00000000-0005-0000-0000-0000549A0000}"/>
    <cellStyle name="Normal 35 23" xfId="39931" xr:uid="{00000000-0005-0000-0000-0000559A0000}"/>
    <cellStyle name="Normal 35 24" xfId="39933" xr:uid="{00000000-0005-0000-0000-0000569A0000}"/>
    <cellStyle name="Normal 35 25" xfId="40040" xr:uid="{00000000-0005-0000-0000-0000579A0000}"/>
    <cellStyle name="Normal 35 26" xfId="40042" xr:uid="{00000000-0005-0000-0000-0000589A0000}"/>
    <cellStyle name="Normal 35 27" xfId="40044" xr:uid="{00000000-0005-0000-0000-0000599A0000}"/>
    <cellStyle name="Normal 35 28" xfId="40046" xr:uid="{00000000-0005-0000-0000-00005A9A0000}"/>
    <cellStyle name="Normal 35 29" xfId="40048" xr:uid="{00000000-0005-0000-0000-00005B9A0000}"/>
    <cellStyle name="Normal 35 3" xfId="33616" xr:uid="{00000000-0005-0000-0000-00005C9A0000}"/>
    <cellStyle name="Normal 35 3 10" xfId="20832" xr:uid="{00000000-0005-0000-0000-00005D9A0000}"/>
    <cellStyle name="Normal 35 3 11" xfId="50410" xr:uid="{00000000-0005-0000-0000-00005E9A0000}"/>
    <cellStyle name="Normal 35 3 2" xfId="40050" xr:uid="{00000000-0005-0000-0000-00005F9A0000}"/>
    <cellStyle name="Normal 35 3 2 2" xfId="40052" xr:uid="{00000000-0005-0000-0000-0000609A0000}"/>
    <cellStyle name="Normal 35 3 2 2 2" xfId="40054" xr:uid="{00000000-0005-0000-0000-0000619A0000}"/>
    <cellStyle name="Normal 35 3 2 3" xfId="40056" xr:uid="{00000000-0005-0000-0000-0000629A0000}"/>
    <cellStyle name="Normal 35 3 2_REKAP IBT" xfId="40058" xr:uid="{00000000-0005-0000-0000-0000639A0000}"/>
    <cellStyle name="Normal 35 3 3" xfId="40060" xr:uid="{00000000-0005-0000-0000-0000649A0000}"/>
    <cellStyle name="Normal 35 3 3 2" xfId="40062" xr:uid="{00000000-0005-0000-0000-0000659A0000}"/>
    <cellStyle name="Normal 35 3 3 2 2" xfId="40064" xr:uid="{00000000-0005-0000-0000-0000669A0000}"/>
    <cellStyle name="Normal 35 3 3 3" xfId="40066" xr:uid="{00000000-0005-0000-0000-0000679A0000}"/>
    <cellStyle name="Normal 35 3 3_REKAP IBT" xfId="40068" xr:uid="{00000000-0005-0000-0000-0000689A0000}"/>
    <cellStyle name="Normal 35 3 4" xfId="19069" xr:uid="{00000000-0005-0000-0000-0000699A0000}"/>
    <cellStyle name="Normal 35 3 4 2" xfId="28356" xr:uid="{00000000-0005-0000-0000-00006A9A0000}"/>
    <cellStyle name="Normal 35 3 4 2 2" xfId="40070" xr:uid="{00000000-0005-0000-0000-00006B9A0000}"/>
    <cellStyle name="Normal 35 3 4 3" xfId="11114" xr:uid="{00000000-0005-0000-0000-00006C9A0000}"/>
    <cellStyle name="Normal 35 3 4_REKAP IBT" xfId="40071" xr:uid="{00000000-0005-0000-0000-00006D9A0000}"/>
    <cellStyle name="Normal 35 3 5" xfId="40072" xr:uid="{00000000-0005-0000-0000-00006E9A0000}"/>
    <cellStyle name="Normal 35 3 5 2" xfId="40073" xr:uid="{00000000-0005-0000-0000-00006F9A0000}"/>
    <cellStyle name="Normal 35 3 6" xfId="40074" xr:uid="{00000000-0005-0000-0000-0000709A0000}"/>
    <cellStyle name="Normal 35 3 7" xfId="40075" xr:uid="{00000000-0005-0000-0000-0000719A0000}"/>
    <cellStyle name="Normal 35 3 8" xfId="40076" xr:uid="{00000000-0005-0000-0000-0000729A0000}"/>
    <cellStyle name="Normal 35 3 9" xfId="40077" xr:uid="{00000000-0005-0000-0000-0000739A0000}"/>
    <cellStyle name="Normal 35 3_REKAP IBT" xfId="40079" xr:uid="{00000000-0005-0000-0000-0000749A0000}"/>
    <cellStyle name="Normal 35 30" xfId="40039" xr:uid="{00000000-0005-0000-0000-0000759A0000}"/>
    <cellStyle name="Normal 35 31" xfId="40041" xr:uid="{00000000-0005-0000-0000-0000769A0000}"/>
    <cellStyle name="Normal 35 32" xfId="40043" xr:uid="{00000000-0005-0000-0000-0000779A0000}"/>
    <cellStyle name="Normal 35 33" xfId="40045" xr:uid="{00000000-0005-0000-0000-0000789A0000}"/>
    <cellStyle name="Normal 35 34" xfId="40047" xr:uid="{00000000-0005-0000-0000-0000799A0000}"/>
    <cellStyle name="Normal 35 35" xfId="40081" xr:uid="{00000000-0005-0000-0000-00007A9A0000}"/>
    <cellStyle name="Normal 35 36" xfId="40083" xr:uid="{00000000-0005-0000-0000-00007B9A0000}"/>
    <cellStyle name="Normal 35 37" xfId="38543" xr:uid="{00000000-0005-0000-0000-00007C9A0000}"/>
    <cellStyle name="Normal 35 38" xfId="38547" xr:uid="{00000000-0005-0000-0000-00007D9A0000}"/>
    <cellStyle name="Normal 35 39" xfId="40085" xr:uid="{00000000-0005-0000-0000-00007E9A0000}"/>
    <cellStyle name="Normal 35 4" xfId="40087" xr:uid="{00000000-0005-0000-0000-00007F9A0000}"/>
    <cellStyle name="Normal 35 4 10" xfId="27881" xr:uid="{00000000-0005-0000-0000-0000809A0000}"/>
    <cellStyle name="Normal 35 4 2" xfId="40089" xr:uid="{00000000-0005-0000-0000-0000819A0000}"/>
    <cellStyle name="Normal 35 4 2 2" xfId="40091" xr:uid="{00000000-0005-0000-0000-0000829A0000}"/>
    <cellStyle name="Normal 35 4 2 2 2" xfId="40093" xr:uid="{00000000-0005-0000-0000-0000839A0000}"/>
    <cellStyle name="Normal 35 4 2 3" xfId="40095" xr:uid="{00000000-0005-0000-0000-0000849A0000}"/>
    <cellStyle name="Normal 35 4 2_REKAP IBT" xfId="37842" xr:uid="{00000000-0005-0000-0000-0000859A0000}"/>
    <cellStyle name="Normal 35 4 3" xfId="40097" xr:uid="{00000000-0005-0000-0000-0000869A0000}"/>
    <cellStyle name="Normal 35 4 3 2" xfId="40099" xr:uid="{00000000-0005-0000-0000-0000879A0000}"/>
    <cellStyle name="Normal 35 4 3 2 2" xfId="11778" xr:uid="{00000000-0005-0000-0000-0000889A0000}"/>
    <cellStyle name="Normal 35 4 3 3" xfId="40101" xr:uid="{00000000-0005-0000-0000-0000899A0000}"/>
    <cellStyle name="Normal 35 4 3_REKAP IBT" xfId="40107" xr:uid="{00000000-0005-0000-0000-00008A9A0000}"/>
    <cellStyle name="Normal 35 4 4" xfId="40109" xr:uid="{00000000-0005-0000-0000-00008B9A0000}"/>
    <cellStyle name="Normal 35 4 4 2" xfId="40111" xr:uid="{00000000-0005-0000-0000-00008C9A0000}"/>
    <cellStyle name="Normal 35 4 5" xfId="40113" xr:uid="{00000000-0005-0000-0000-00008D9A0000}"/>
    <cellStyle name="Normal 35 4 6" xfId="40114" xr:uid="{00000000-0005-0000-0000-00008E9A0000}"/>
    <cellStyle name="Normal 35 4 7" xfId="40115" xr:uid="{00000000-0005-0000-0000-00008F9A0000}"/>
    <cellStyle name="Normal 35 4 8" xfId="40116" xr:uid="{00000000-0005-0000-0000-0000909A0000}"/>
    <cellStyle name="Normal 35 4 9" xfId="40117" xr:uid="{00000000-0005-0000-0000-0000919A0000}"/>
    <cellStyle name="Normal 35 4_REKAP IBT" xfId="40119" xr:uid="{00000000-0005-0000-0000-0000929A0000}"/>
    <cellStyle name="Normal 35 40" xfId="40080" xr:uid="{00000000-0005-0000-0000-0000939A0000}"/>
    <cellStyle name="Normal 35 41" xfId="40082" xr:uid="{00000000-0005-0000-0000-0000949A0000}"/>
    <cellStyle name="Normal 35 42" xfId="38542" xr:uid="{00000000-0005-0000-0000-0000959A0000}"/>
    <cellStyle name="Normal 35 43" xfId="38546" xr:uid="{00000000-0005-0000-0000-0000969A0000}"/>
    <cellStyle name="Normal 35 44" xfId="40084" xr:uid="{00000000-0005-0000-0000-0000979A0000}"/>
    <cellStyle name="Normal 35 45" xfId="40120" xr:uid="{00000000-0005-0000-0000-0000989A0000}"/>
    <cellStyle name="Normal 35 46" xfId="40121" xr:uid="{00000000-0005-0000-0000-0000999A0000}"/>
    <cellStyle name="Normal 35 47" xfId="40122" xr:uid="{00000000-0005-0000-0000-00009A9A0000}"/>
    <cellStyle name="Normal 35 48" xfId="40123" xr:uid="{00000000-0005-0000-0000-00009B9A0000}"/>
    <cellStyle name="Normal 35 49" xfId="40124" xr:uid="{00000000-0005-0000-0000-00009C9A0000}"/>
    <cellStyle name="Normal 35 5" xfId="40126" xr:uid="{00000000-0005-0000-0000-00009D9A0000}"/>
    <cellStyle name="Normal 35 5 2" xfId="40128" xr:uid="{00000000-0005-0000-0000-00009E9A0000}"/>
    <cellStyle name="Normal 35 5 2 2" xfId="40130" xr:uid="{00000000-0005-0000-0000-00009F9A0000}"/>
    <cellStyle name="Normal 35 5 2 2 2" xfId="40132" xr:uid="{00000000-0005-0000-0000-0000A09A0000}"/>
    <cellStyle name="Normal 35 5 2 3" xfId="40134" xr:uid="{00000000-0005-0000-0000-0000A19A0000}"/>
    <cellStyle name="Normal 35 5 2_REKAP IBT" xfId="40136" xr:uid="{00000000-0005-0000-0000-0000A29A0000}"/>
    <cellStyle name="Normal 35 5 3" xfId="40138" xr:uid="{00000000-0005-0000-0000-0000A39A0000}"/>
    <cellStyle name="Normal 35 5 3 2" xfId="40140" xr:uid="{00000000-0005-0000-0000-0000A49A0000}"/>
    <cellStyle name="Normal 35 5 3 2 2" xfId="40142" xr:uid="{00000000-0005-0000-0000-0000A59A0000}"/>
    <cellStyle name="Normal 35 5 3 3" xfId="40144" xr:uid="{00000000-0005-0000-0000-0000A69A0000}"/>
    <cellStyle name="Normal 35 5 3_REKAP IBT" xfId="40146" xr:uid="{00000000-0005-0000-0000-0000A79A0000}"/>
    <cellStyle name="Normal 35 5 4" xfId="40148" xr:uid="{00000000-0005-0000-0000-0000A89A0000}"/>
    <cellStyle name="Normal 35 5 4 2" xfId="40150" xr:uid="{00000000-0005-0000-0000-0000A99A0000}"/>
    <cellStyle name="Normal 35 5 5" xfId="40152" xr:uid="{00000000-0005-0000-0000-0000AA9A0000}"/>
    <cellStyle name="Normal 35 5_REKAP IBT" xfId="40154" xr:uid="{00000000-0005-0000-0000-0000AB9A0000}"/>
    <cellStyle name="Normal 35 50" xfId="50070" xr:uid="{00000000-0005-0000-0000-0000AC9A0000}"/>
    <cellStyle name="Normal 35 6" xfId="40156" xr:uid="{00000000-0005-0000-0000-0000AD9A0000}"/>
    <cellStyle name="Normal 35 6 2" xfId="40158" xr:uid="{00000000-0005-0000-0000-0000AE9A0000}"/>
    <cellStyle name="Normal 35 6 2 2" xfId="40160" xr:uid="{00000000-0005-0000-0000-0000AF9A0000}"/>
    <cellStyle name="Normal 35 6 3" xfId="23766" xr:uid="{00000000-0005-0000-0000-0000B09A0000}"/>
    <cellStyle name="Normal 35 6_REKAP IBT" xfId="40162" xr:uid="{00000000-0005-0000-0000-0000B19A0000}"/>
    <cellStyle name="Normal 35 7" xfId="40164" xr:uid="{00000000-0005-0000-0000-0000B29A0000}"/>
    <cellStyle name="Normal 35 7 2" xfId="40166" xr:uid="{00000000-0005-0000-0000-0000B39A0000}"/>
    <cellStyle name="Normal 35 7 2 2" xfId="40168" xr:uid="{00000000-0005-0000-0000-0000B49A0000}"/>
    <cellStyle name="Normal 35 7 3" xfId="40170" xr:uid="{00000000-0005-0000-0000-0000B59A0000}"/>
    <cellStyle name="Normal 35 7_REKAP IBT" xfId="40172" xr:uid="{00000000-0005-0000-0000-0000B69A0000}"/>
    <cellStyle name="Normal 35 8" xfId="40174" xr:uid="{00000000-0005-0000-0000-0000B79A0000}"/>
    <cellStyle name="Normal 35 8 2" xfId="23316" xr:uid="{00000000-0005-0000-0000-0000B89A0000}"/>
    <cellStyle name="Normal 35 8 2 2" xfId="40175" xr:uid="{00000000-0005-0000-0000-0000B99A0000}"/>
    <cellStyle name="Normal 35 8 3" xfId="40176" xr:uid="{00000000-0005-0000-0000-0000BA9A0000}"/>
    <cellStyle name="Normal 35 8_REKAP IBT" xfId="40177" xr:uid="{00000000-0005-0000-0000-0000BB9A0000}"/>
    <cellStyle name="Normal 35 9" xfId="40179" xr:uid="{00000000-0005-0000-0000-0000BC9A0000}"/>
    <cellStyle name="Normal 35 9 2" xfId="40180" xr:uid="{00000000-0005-0000-0000-0000BD9A0000}"/>
    <cellStyle name="Normal 35 9 2 2" xfId="40181" xr:uid="{00000000-0005-0000-0000-0000BE9A0000}"/>
    <cellStyle name="Normal 35 9 3" xfId="40182" xr:uid="{00000000-0005-0000-0000-0000BF9A0000}"/>
    <cellStyle name="Normal 35 9_REKAP IBT" xfId="40183" xr:uid="{00000000-0005-0000-0000-0000C09A0000}"/>
    <cellStyle name="Normal 35_REKAP IBT" xfId="40186" xr:uid="{00000000-0005-0000-0000-0000C19A0000}"/>
    <cellStyle name="Normal 350" xfId="39324" xr:uid="{00000000-0005-0000-0000-0000C29A0000}"/>
    <cellStyle name="Normal 351" xfId="39332" xr:uid="{00000000-0005-0000-0000-0000C39A0000}"/>
    <cellStyle name="Normal 352" xfId="39337" xr:uid="{00000000-0005-0000-0000-0000C49A0000}"/>
    <cellStyle name="Normal 353" xfId="39342" xr:uid="{00000000-0005-0000-0000-0000C59A0000}"/>
    <cellStyle name="Normal 354" xfId="39347" xr:uid="{00000000-0005-0000-0000-0000C69A0000}"/>
    <cellStyle name="Normal 355" xfId="40190" xr:uid="{00000000-0005-0000-0000-0000C79A0000}"/>
    <cellStyle name="Normal 356" xfId="40194" xr:uid="{00000000-0005-0000-0000-0000C89A0000}"/>
    <cellStyle name="Normal 357" xfId="40198" xr:uid="{00000000-0005-0000-0000-0000C99A0000}"/>
    <cellStyle name="Normal 358" xfId="40106" xr:uid="{00000000-0005-0000-0000-0000CA9A0000}"/>
    <cellStyle name="Normal 359" xfId="40202" xr:uid="{00000000-0005-0000-0000-0000CB9A0000}"/>
    <cellStyle name="Normal 36" xfId="40204" xr:uid="{00000000-0005-0000-0000-0000CC9A0000}"/>
    <cellStyle name="Normal 36 10" xfId="40205" xr:uid="{00000000-0005-0000-0000-0000CD9A0000}"/>
    <cellStyle name="Normal 36 10 2" xfId="40206" xr:uid="{00000000-0005-0000-0000-0000CE9A0000}"/>
    <cellStyle name="Normal 36 10 2 2" xfId="40207" xr:uid="{00000000-0005-0000-0000-0000CF9A0000}"/>
    <cellStyle name="Normal 36 10 3" xfId="40208" xr:uid="{00000000-0005-0000-0000-0000D09A0000}"/>
    <cellStyle name="Normal 36 10_REKAP IBT" xfId="40209" xr:uid="{00000000-0005-0000-0000-0000D19A0000}"/>
    <cellStyle name="Normal 36 11" xfId="40210" xr:uid="{00000000-0005-0000-0000-0000D29A0000}"/>
    <cellStyle name="Normal 36 11 2" xfId="36888" xr:uid="{00000000-0005-0000-0000-0000D39A0000}"/>
    <cellStyle name="Normal 36 11 2 2" xfId="40211" xr:uid="{00000000-0005-0000-0000-0000D49A0000}"/>
    <cellStyle name="Normal 36 11 3" xfId="40212" xr:uid="{00000000-0005-0000-0000-0000D59A0000}"/>
    <cellStyle name="Normal 36 11_REKAP IBT" xfId="40213" xr:uid="{00000000-0005-0000-0000-0000D69A0000}"/>
    <cellStyle name="Normal 36 12" xfId="40214" xr:uid="{00000000-0005-0000-0000-0000D79A0000}"/>
    <cellStyle name="Normal 36 12 2" xfId="40215" xr:uid="{00000000-0005-0000-0000-0000D89A0000}"/>
    <cellStyle name="Normal 36 12 2 2" xfId="40216" xr:uid="{00000000-0005-0000-0000-0000D99A0000}"/>
    <cellStyle name="Normal 36 12 3" xfId="40217" xr:uid="{00000000-0005-0000-0000-0000DA9A0000}"/>
    <cellStyle name="Normal 36 12 4" xfId="51164" xr:uid="{2BAA9CBE-81C3-4BC8-AB8E-12B499F3BAE9}"/>
    <cellStyle name="Normal 36 12 5" xfId="51175" xr:uid="{0B47D3BF-EA7B-4C29-A0B1-5ECDBE6CD568}"/>
    <cellStyle name="Normal 36 12 5 2" xfId="51186" xr:uid="{B9211E72-9805-415E-8AC9-FEF01F2BCC17}"/>
    <cellStyle name="Normal 36 12 5 2 2" xfId="51204" xr:uid="{DFB966DE-8B04-4946-9816-E89246EF3E7B}"/>
    <cellStyle name="Normal 36 12_REKAP IBT" xfId="40218" xr:uid="{00000000-0005-0000-0000-0000DB9A0000}"/>
    <cellStyle name="Normal 36 13" xfId="34963" xr:uid="{00000000-0005-0000-0000-0000DC9A0000}"/>
    <cellStyle name="Normal 36 13 2" xfId="40219" xr:uid="{00000000-0005-0000-0000-0000DD9A0000}"/>
    <cellStyle name="Normal 36 13 2 2" xfId="40220" xr:uid="{00000000-0005-0000-0000-0000DE9A0000}"/>
    <cellStyle name="Normal 36 13 3" xfId="40221" xr:uid="{00000000-0005-0000-0000-0000DF9A0000}"/>
    <cellStyle name="Normal 36 13_REKAP IBT" xfId="40222" xr:uid="{00000000-0005-0000-0000-0000E09A0000}"/>
    <cellStyle name="Normal 36 14" xfId="40223" xr:uid="{00000000-0005-0000-0000-0000E19A0000}"/>
    <cellStyle name="Normal 36 14 2" xfId="40224" xr:uid="{00000000-0005-0000-0000-0000E29A0000}"/>
    <cellStyle name="Normal 36 15" xfId="40226" xr:uid="{00000000-0005-0000-0000-0000E39A0000}"/>
    <cellStyle name="Normal 36 16" xfId="40228" xr:uid="{00000000-0005-0000-0000-0000E49A0000}"/>
    <cellStyle name="Normal 36 17" xfId="40230" xr:uid="{00000000-0005-0000-0000-0000E59A0000}"/>
    <cellStyle name="Normal 36 18" xfId="40232" xr:uid="{00000000-0005-0000-0000-0000E69A0000}"/>
    <cellStyle name="Normal 36 19" xfId="40234" xr:uid="{00000000-0005-0000-0000-0000E79A0000}"/>
    <cellStyle name="Normal 36 2" xfId="40236" xr:uid="{00000000-0005-0000-0000-0000E89A0000}"/>
    <cellStyle name="Normal 36 2 10" xfId="40238" xr:uid="{00000000-0005-0000-0000-0000E99A0000}"/>
    <cellStyle name="Normal 36 2 11" xfId="40240" xr:uid="{00000000-0005-0000-0000-0000EA9A0000}"/>
    <cellStyle name="Normal 36 2 12" xfId="40242" xr:uid="{00000000-0005-0000-0000-0000EB9A0000}"/>
    <cellStyle name="Normal 36 2 13" xfId="50200" xr:uid="{00000000-0005-0000-0000-0000EC9A0000}"/>
    <cellStyle name="Normal 36 2 2" xfId="40244" xr:uid="{00000000-0005-0000-0000-0000ED9A0000}"/>
    <cellStyle name="Normal 36 2 2 2" xfId="40246" xr:uid="{00000000-0005-0000-0000-0000EE9A0000}"/>
    <cellStyle name="Normal 36 2 2 2 2" xfId="40248" xr:uid="{00000000-0005-0000-0000-0000EF9A0000}"/>
    <cellStyle name="Normal 36 2 2 2 2 2" xfId="40250" xr:uid="{00000000-0005-0000-0000-0000F09A0000}"/>
    <cellStyle name="Normal 36 2 2 2 3" xfId="40252" xr:uid="{00000000-0005-0000-0000-0000F19A0000}"/>
    <cellStyle name="Normal 36 2 2 2_REKAP IBT" xfId="40254" xr:uid="{00000000-0005-0000-0000-0000F29A0000}"/>
    <cellStyle name="Normal 36 2 2 3" xfId="40256" xr:uid="{00000000-0005-0000-0000-0000F39A0000}"/>
    <cellStyle name="Normal 36 2 2 3 2" xfId="40258" xr:uid="{00000000-0005-0000-0000-0000F49A0000}"/>
    <cellStyle name="Normal 36 2 2 3 2 2" xfId="40260" xr:uid="{00000000-0005-0000-0000-0000F59A0000}"/>
    <cellStyle name="Normal 36 2 2 3 3" xfId="40262" xr:uid="{00000000-0005-0000-0000-0000F69A0000}"/>
    <cellStyle name="Normal 36 2 2 3_REKAP IBT" xfId="40264" xr:uid="{00000000-0005-0000-0000-0000F79A0000}"/>
    <cellStyle name="Normal 36 2 2 4" xfId="40266" xr:uid="{00000000-0005-0000-0000-0000F89A0000}"/>
    <cellStyle name="Normal 36 2 2_REKAP IBT" xfId="40268" xr:uid="{00000000-0005-0000-0000-0000F99A0000}"/>
    <cellStyle name="Normal 36 2 3" xfId="40270" xr:uid="{00000000-0005-0000-0000-0000FA9A0000}"/>
    <cellStyle name="Normal 36 2 3 2" xfId="40272" xr:uid="{00000000-0005-0000-0000-0000FB9A0000}"/>
    <cellStyle name="Normal 36 2 3 2 2" xfId="40274" xr:uid="{00000000-0005-0000-0000-0000FC9A0000}"/>
    <cellStyle name="Normal 36 2 3 2 2 2" xfId="40276" xr:uid="{00000000-0005-0000-0000-0000FD9A0000}"/>
    <cellStyle name="Normal 36 2 3 2 3" xfId="40278" xr:uid="{00000000-0005-0000-0000-0000FE9A0000}"/>
    <cellStyle name="Normal 36 2 3 2_REKAP IBT" xfId="40280" xr:uid="{00000000-0005-0000-0000-0000FF9A0000}"/>
    <cellStyle name="Normal 36 2 3 3" xfId="40282" xr:uid="{00000000-0005-0000-0000-0000009B0000}"/>
    <cellStyle name="Normal 36 2 3 3 2" xfId="40284" xr:uid="{00000000-0005-0000-0000-0000019B0000}"/>
    <cellStyle name="Normal 36 2 3 3 2 2" xfId="40286" xr:uid="{00000000-0005-0000-0000-0000029B0000}"/>
    <cellStyle name="Normal 36 2 3 3 3" xfId="40288" xr:uid="{00000000-0005-0000-0000-0000039B0000}"/>
    <cellStyle name="Normal 36 2 3 3_REKAP IBT" xfId="40290" xr:uid="{00000000-0005-0000-0000-0000049B0000}"/>
    <cellStyle name="Normal 36 2 3_REKAP IBT" xfId="40292" xr:uid="{00000000-0005-0000-0000-0000059B0000}"/>
    <cellStyle name="Normal 36 2 4" xfId="31151" xr:uid="{00000000-0005-0000-0000-0000069B0000}"/>
    <cellStyle name="Normal 36 2 4 2" xfId="40294" xr:uid="{00000000-0005-0000-0000-0000079B0000}"/>
    <cellStyle name="Normal 36 2 4 2 2" xfId="40296" xr:uid="{00000000-0005-0000-0000-0000089B0000}"/>
    <cellStyle name="Normal 36 2 4 2 2 2" xfId="40298" xr:uid="{00000000-0005-0000-0000-0000099B0000}"/>
    <cellStyle name="Normal 36 2 4 2 3" xfId="40300" xr:uid="{00000000-0005-0000-0000-00000A9B0000}"/>
    <cellStyle name="Normal 36 2 4 2_REKAP IBT" xfId="25592" xr:uid="{00000000-0005-0000-0000-00000B9B0000}"/>
    <cellStyle name="Normal 36 2 4 3" xfId="2822" xr:uid="{00000000-0005-0000-0000-00000C9B0000}"/>
    <cellStyle name="Normal 36 2 4 3 2" xfId="40302" xr:uid="{00000000-0005-0000-0000-00000D9B0000}"/>
    <cellStyle name="Normal 36 2 4 3 2 2" xfId="40304" xr:uid="{00000000-0005-0000-0000-00000E9B0000}"/>
    <cellStyle name="Normal 36 2 4 3 3" xfId="40306" xr:uid="{00000000-0005-0000-0000-00000F9B0000}"/>
    <cellStyle name="Normal 36 2 4 3_REKAP IBT" xfId="40308" xr:uid="{00000000-0005-0000-0000-0000109B0000}"/>
    <cellStyle name="Normal 36 2 4 4" xfId="40310" xr:uid="{00000000-0005-0000-0000-0000119B0000}"/>
    <cellStyle name="Normal 36 2 4 4 2" xfId="40312" xr:uid="{00000000-0005-0000-0000-0000129B0000}"/>
    <cellStyle name="Normal 36 2 4 5" xfId="40314" xr:uid="{00000000-0005-0000-0000-0000139B0000}"/>
    <cellStyle name="Normal 36 2 4_REKAP IBT" xfId="40316" xr:uid="{00000000-0005-0000-0000-0000149B0000}"/>
    <cellStyle name="Normal 36 2 5" xfId="40318" xr:uid="{00000000-0005-0000-0000-0000159B0000}"/>
    <cellStyle name="Normal 36 2 5 2" xfId="40320" xr:uid="{00000000-0005-0000-0000-0000169B0000}"/>
    <cellStyle name="Normal 36 2 5 2 2" xfId="40322" xr:uid="{00000000-0005-0000-0000-0000179B0000}"/>
    <cellStyle name="Normal 36 2 5 3" xfId="40324" xr:uid="{00000000-0005-0000-0000-0000189B0000}"/>
    <cellStyle name="Normal 36 2 5_REKAP IBT" xfId="40326" xr:uid="{00000000-0005-0000-0000-0000199B0000}"/>
    <cellStyle name="Normal 36 2 6" xfId="40328" xr:uid="{00000000-0005-0000-0000-00001A9B0000}"/>
    <cellStyle name="Normal 36 2 6 2" xfId="40330" xr:uid="{00000000-0005-0000-0000-00001B9B0000}"/>
    <cellStyle name="Normal 36 2 6 2 2" xfId="40332" xr:uid="{00000000-0005-0000-0000-00001C9B0000}"/>
    <cellStyle name="Normal 36 2 6 3" xfId="40334" xr:uid="{00000000-0005-0000-0000-00001D9B0000}"/>
    <cellStyle name="Normal 36 2 6_REKAP IBT" xfId="40336" xr:uid="{00000000-0005-0000-0000-00001E9B0000}"/>
    <cellStyle name="Normal 36 2 7" xfId="40338" xr:uid="{00000000-0005-0000-0000-00001F9B0000}"/>
    <cellStyle name="Normal 36 2 7 2" xfId="40339" xr:uid="{00000000-0005-0000-0000-0000209B0000}"/>
    <cellStyle name="Normal 36 2 8" xfId="40341" xr:uid="{00000000-0005-0000-0000-0000219B0000}"/>
    <cellStyle name="Normal 36 2 8 2" xfId="40342" xr:uid="{00000000-0005-0000-0000-0000229B0000}"/>
    <cellStyle name="Normal 36 2 9" xfId="40344" xr:uid="{00000000-0005-0000-0000-0000239B0000}"/>
    <cellStyle name="Normal 36 2_REKAP IBT" xfId="40346" xr:uid="{00000000-0005-0000-0000-0000249B0000}"/>
    <cellStyle name="Normal 36 20" xfId="40225" xr:uid="{00000000-0005-0000-0000-0000259B0000}"/>
    <cellStyle name="Normal 36 21" xfId="40227" xr:uid="{00000000-0005-0000-0000-0000269B0000}"/>
    <cellStyle name="Normal 36 22" xfId="40229" xr:uid="{00000000-0005-0000-0000-0000279B0000}"/>
    <cellStyle name="Normal 36 23" xfId="40231" xr:uid="{00000000-0005-0000-0000-0000289B0000}"/>
    <cellStyle name="Normal 36 24" xfId="40233" xr:uid="{00000000-0005-0000-0000-0000299B0000}"/>
    <cellStyle name="Normal 36 25" xfId="40348" xr:uid="{00000000-0005-0000-0000-00002A9B0000}"/>
    <cellStyle name="Normal 36 26" xfId="40350" xr:uid="{00000000-0005-0000-0000-00002B9B0000}"/>
    <cellStyle name="Normal 36 27" xfId="40352" xr:uid="{00000000-0005-0000-0000-00002C9B0000}"/>
    <cellStyle name="Normal 36 28" xfId="40354" xr:uid="{00000000-0005-0000-0000-00002D9B0000}"/>
    <cellStyle name="Normal 36 29" xfId="40356" xr:uid="{00000000-0005-0000-0000-00002E9B0000}"/>
    <cellStyle name="Normal 36 3" xfId="40358" xr:uid="{00000000-0005-0000-0000-00002F9B0000}"/>
    <cellStyle name="Normal 36 3 10" xfId="40359" xr:uid="{00000000-0005-0000-0000-0000309B0000}"/>
    <cellStyle name="Normal 36 3 11" xfId="40360" xr:uid="{00000000-0005-0000-0000-0000319B0000}"/>
    <cellStyle name="Normal 36 3 2" xfId="40362" xr:uid="{00000000-0005-0000-0000-0000329B0000}"/>
    <cellStyle name="Normal 36 3 2 2" xfId="40364" xr:uid="{00000000-0005-0000-0000-0000339B0000}"/>
    <cellStyle name="Normal 36 3 2 2 2" xfId="40366" xr:uid="{00000000-0005-0000-0000-0000349B0000}"/>
    <cellStyle name="Normal 36 3 2 3" xfId="40368" xr:uid="{00000000-0005-0000-0000-0000359B0000}"/>
    <cellStyle name="Normal 36 3 2_REKAP IBT" xfId="40370" xr:uid="{00000000-0005-0000-0000-0000369B0000}"/>
    <cellStyle name="Normal 36 3 3" xfId="40372" xr:uid="{00000000-0005-0000-0000-0000379B0000}"/>
    <cellStyle name="Normal 36 3 3 2" xfId="40374" xr:uid="{00000000-0005-0000-0000-0000389B0000}"/>
    <cellStyle name="Normal 36 3 3 2 2" xfId="38101" xr:uid="{00000000-0005-0000-0000-0000399B0000}"/>
    <cellStyle name="Normal 36 3 3 3" xfId="40376" xr:uid="{00000000-0005-0000-0000-00003A9B0000}"/>
    <cellStyle name="Normal 36 3 3_REKAP IBT" xfId="40378" xr:uid="{00000000-0005-0000-0000-00003B9B0000}"/>
    <cellStyle name="Normal 36 3 4" xfId="40380" xr:uid="{00000000-0005-0000-0000-00003C9B0000}"/>
    <cellStyle name="Normal 36 3 4 2" xfId="40382" xr:uid="{00000000-0005-0000-0000-00003D9B0000}"/>
    <cellStyle name="Normal 36 3 4 2 2" xfId="40385" xr:uid="{00000000-0005-0000-0000-00003E9B0000}"/>
    <cellStyle name="Normal 36 3 4 3" xfId="1374" xr:uid="{00000000-0005-0000-0000-00003F9B0000}"/>
    <cellStyle name="Normal 36 3 4_REKAP IBT" xfId="40386" xr:uid="{00000000-0005-0000-0000-0000409B0000}"/>
    <cellStyle name="Normal 36 3 5" xfId="40388" xr:uid="{00000000-0005-0000-0000-0000419B0000}"/>
    <cellStyle name="Normal 36 3 5 2" xfId="40389" xr:uid="{00000000-0005-0000-0000-0000429B0000}"/>
    <cellStyle name="Normal 36 3 6" xfId="40390" xr:uid="{00000000-0005-0000-0000-0000439B0000}"/>
    <cellStyle name="Normal 36 3 7" xfId="40391" xr:uid="{00000000-0005-0000-0000-0000449B0000}"/>
    <cellStyle name="Normal 36 3 8" xfId="40392" xr:uid="{00000000-0005-0000-0000-0000459B0000}"/>
    <cellStyle name="Normal 36 3 9" xfId="40393" xr:uid="{00000000-0005-0000-0000-0000469B0000}"/>
    <cellStyle name="Normal 36 3_REKAP IBT" xfId="40395" xr:uid="{00000000-0005-0000-0000-0000479B0000}"/>
    <cellStyle name="Normal 36 30" xfId="40347" xr:uid="{00000000-0005-0000-0000-0000489B0000}"/>
    <cellStyle name="Normal 36 31" xfId="40349" xr:uid="{00000000-0005-0000-0000-0000499B0000}"/>
    <cellStyle name="Normal 36 32" xfId="40351" xr:uid="{00000000-0005-0000-0000-00004A9B0000}"/>
    <cellStyle name="Normal 36 33" xfId="40353" xr:uid="{00000000-0005-0000-0000-00004B9B0000}"/>
    <cellStyle name="Normal 36 34" xfId="40355" xr:uid="{00000000-0005-0000-0000-00004C9B0000}"/>
    <cellStyle name="Normal 36 35" xfId="40397" xr:uid="{00000000-0005-0000-0000-00004D9B0000}"/>
    <cellStyle name="Normal 36 36" xfId="40399" xr:uid="{00000000-0005-0000-0000-00004E9B0000}"/>
    <cellStyle name="Normal 36 37" xfId="38826" xr:uid="{00000000-0005-0000-0000-00004F9B0000}"/>
    <cellStyle name="Normal 36 38" xfId="38831" xr:uid="{00000000-0005-0000-0000-0000509B0000}"/>
    <cellStyle name="Normal 36 39" xfId="40401" xr:uid="{00000000-0005-0000-0000-0000519B0000}"/>
    <cellStyle name="Normal 36 4" xfId="40403" xr:uid="{00000000-0005-0000-0000-0000529B0000}"/>
    <cellStyle name="Normal 36 4 10" xfId="40404" xr:uid="{00000000-0005-0000-0000-0000539B0000}"/>
    <cellStyle name="Normal 36 4 2" xfId="40406" xr:uid="{00000000-0005-0000-0000-0000549B0000}"/>
    <cellStyle name="Normal 36 4 2 2" xfId="40408" xr:uid="{00000000-0005-0000-0000-0000559B0000}"/>
    <cellStyle name="Normal 36 4 2 2 2" xfId="40410" xr:uid="{00000000-0005-0000-0000-0000569B0000}"/>
    <cellStyle name="Normal 36 4 2 3" xfId="40412" xr:uid="{00000000-0005-0000-0000-0000579B0000}"/>
    <cellStyle name="Normal 36 4 2_REKAP IBT" xfId="40414" xr:uid="{00000000-0005-0000-0000-0000589B0000}"/>
    <cellStyle name="Normal 36 4 3" xfId="32161" xr:uid="{00000000-0005-0000-0000-0000599B0000}"/>
    <cellStyle name="Normal 36 4 3 2" xfId="40416" xr:uid="{00000000-0005-0000-0000-00005A9B0000}"/>
    <cellStyle name="Normal 36 4 3 2 2" xfId="40418" xr:uid="{00000000-0005-0000-0000-00005B9B0000}"/>
    <cellStyle name="Normal 36 4 3 3" xfId="40420" xr:uid="{00000000-0005-0000-0000-00005C9B0000}"/>
    <cellStyle name="Normal 36 4 3_REKAP IBT" xfId="40422" xr:uid="{00000000-0005-0000-0000-00005D9B0000}"/>
    <cellStyle name="Normal 36 4 4" xfId="40424" xr:uid="{00000000-0005-0000-0000-00005E9B0000}"/>
    <cellStyle name="Normal 36 4 4 2" xfId="40426" xr:uid="{00000000-0005-0000-0000-00005F9B0000}"/>
    <cellStyle name="Normal 36 4 5" xfId="40428" xr:uid="{00000000-0005-0000-0000-0000609B0000}"/>
    <cellStyle name="Normal 36 4 6" xfId="40429" xr:uid="{00000000-0005-0000-0000-0000619B0000}"/>
    <cellStyle name="Normal 36 4 7" xfId="40430" xr:uid="{00000000-0005-0000-0000-0000629B0000}"/>
    <cellStyle name="Normal 36 4 8" xfId="40431" xr:uid="{00000000-0005-0000-0000-0000639B0000}"/>
    <cellStyle name="Normal 36 4 9" xfId="40432" xr:uid="{00000000-0005-0000-0000-0000649B0000}"/>
    <cellStyle name="Normal 36 4_REKAP IBT" xfId="17099" xr:uid="{00000000-0005-0000-0000-0000659B0000}"/>
    <cellStyle name="Normal 36 40" xfId="40396" xr:uid="{00000000-0005-0000-0000-0000669B0000}"/>
    <cellStyle name="Normal 36 41" xfId="40398" xr:uid="{00000000-0005-0000-0000-0000679B0000}"/>
    <cellStyle name="Normal 36 42" xfId="38825" xr:uid="{00000000-0005-0000-0000-0000689B0000}"/>
    <cellStyle name="Normal 36 43" xfId="38830" xr:uid="{00000000-0005-0000-0000-0000699B0000}"/>
    <cellStyle name="Normal 36 44" xfId="40400" xr:uid="{00000000-0005-0000-0000-00006A9B0000}"/>
    <cellStyle name="Normal 36 45" xfId="40434" xr:uid="{00000000-0005-0000-0000-00006B9B0000}"/>
    <cellStyle name="Normal 36 46" xfId="26327" xr:uid="{00000000-0005-0000-0000-00006C9B0000}"/>
    <cellStyle name="Normal 36 47" xfId="40436" xr:uid="{00000000-0005-0000-0000-00006D9B0000}"/>
    <cellStyle name="Normal 36 48" xfId="40438" xr:uid="{00000000-0005-0000-0000-00006E9B0000}"/>
    <cellStyle name="Normal 36 49" xfId="40440" xr:uid="{00000000-0005-0000-0000-00006F9B0000}"/>
    <cellStyle name="Normal 36 5" xfId="24388" xr:uid="{00000000-0005-0000-0000-0000709B0000}"/>
    <cellStyle name="Normal 36 5 2" xfId="40442" xr:uid="{00000000-0005-0000-0000-0000719B0000}"/>
    <cellStyle name="Normal 36 5 2 2" xfId="40444" xr:uid="{00000000-0005-0000-0000-0000729B0000}"/>
    <cellStyle name="Normal 36 5 2 2 2" xfId="40446" xr:uid="{00000000-0005-0000-0000-0000739B0000}"/>
    <cellStyle name="Normal 36 5 2 3" xfId="40448" xr:uid="{00000000-0005-0000-0000-0000749B0000}"/>
    <cellStyle name="Normal 36 5 2_REKAP IBT" xfId="40450" xr:uid="{00000000-0005-0000-0000-0000759B0000}"/>
    <cellStyle name="Normal 36 5 3" xfId="40452" xr:uid="{00000000-0005-0000-0000-0000769B0000}"/>
    <cellStyle name="Normal 36 5 3 2" xfId="40454" xr:uid="{00000000-0005-0000-0000-0000779B0000}"/>
    <cellStyle name="Normal 36 5 3 2 2" xfId="40457" xr:uid="{00000000-0005-0000-0000-0000789B0000}"/>
    <cellStyle name="Normal 36 5 3 3" xfId="40459" xr:uid="{00000000-0005-0000-0000-0000799B0000}"/>
    <cellStyle name="Normal 36 5 3_REKAP IBT" xfId="40461" xr:uid="{00000000-0005-0000-0000-00007A9B0000}"/>
    <cellStyle name="Normal 36 5 4" xfId="40463" xr:uid="{00000000-0005-0000-0000-00007B9B0000}"/>
    <cellStyle name="Normal 36 5 4 2" xfId="40465" xr:uid="{00000000-0005-0000-0000-00007C9B0000}"/>
    <cellStyle name="Normal 36 5 5" xfId="40467" xr:uid="{00000000-0005-0000-0000-00007D9B0000}"/>
    <cellStyle name="Normal 36 5_REKAP IBT" xfId="40469" xr:uid="{00000000-0005-0000-0000-00007E9B0000}"/>
    <cellStyle name="Normal 36 50" xfId="40433" xr:uid="{00000000-0005-0000-0000-00007F9B0000}"/>
    <cellStyle name="Normal 36 51" xfId="26326" xr:uid="{00000000-0005-0000-0000-0000809B0000}"/>
    <cellStyle name="Normal 36 52" xfId="40435" xr:uid="{00000000-0005-0000-0000-0000819B0000}"/>
    <cellStyle name="Normal 36 53" xfId="40437" xr:uid="{00000000-0005-0000-0000-0000829B0000}"/>
    <cellStyle name="Normal 36 54" xfId="40439" xr:uid="{00000000-0005-0000-0000-0000839B0000}"/>
    <cellStyle name="Normal 36 55" xfId="27442" xr:uid="{00000000-0005-0000-0000-0000849B0000}"/>
    <cellStyle name="Normal 36 56" xfId="50074" xr:uid="{00000000-0005-0000-0000-0000859B0000}"/>
    <cellStyle name="Normal 36 6" xfId="40471" xr:uid="{00000000-0005-0000-0000-0000869B0000}"/>
    <cellStyle name="Normal 36 6 2" xfId="30533" xr:uid="{00000000-0005-0000-0000-0000879B0000}"/>
    <cellStyle name="Normal 36 6 2 2" xfId="40473" xr:uid="{00000000-0005-0000-0000-0000889B0000}"/>
    <cellStyle name="Normal 36 6 3" xfId="40475" xr:uid="{00000000-0005-0000-0000-0000899B0000}"/>
    <cellStyle name="Normal 36 6_REKAP IBT" xfId="40477" xr:uid="{00000000-0005-0000-0000-00008A9B0000}"/>
    <cellStyle name="Normal 36 7" xfId="40479" xr:uid="{00000000-0005-0000-0000-00008B9B0000}"/>
    <cellStyle name="Normal 36 7 2" xfId="40481" xr:uid="{00000000-0005-0000-0000-00008C9B0000}"/>
    <cellStyle name="Normal 36 7 2 2" xfId="40483" xr:uid="{00000000-0005-0000-0000-00008D9B0000}"/>
    <cellStyle name="Normal 36 7 3" xfId="40485" xr:uid="{00000000-0005-0000-0000-00008E9B0000}"/>
    <cellStyle name="Normal 36 7_REKAP IBT" xfId="40487" xr:uid="{00000000-0005-0000-0000-00008F9B0000}"/>
    <cellStyle name="Normal 36 8" xfId="40489" xr:uid="{00000000-0005-0000-0000-0000909B0000}"/>
    <cellStyle name="Normal 36 8 2" xfId="40491" xr:uid="{00000000-0005-0000-0000-0000919B0000}"/>
    <cellStyle name="Normal 36 8 2 2" xfId="40492" xr:uid="{00000000-0005-0000-0000-0000929B0000}"/>
    <cellStyle name="Normal 36 8 3" xfId="40493" xr:uid="{00000000-0005-0000-0000-0000939B0000}"/>
    <cellStyle name="Normal 36 8_REKAP IBT" xfId="40494" xr:uid="{00000000-0005-0000-0000-0000949B0000}"/>
    <cellStyle name="Normal 36 9" xfId="40496" xr:uid="{00000000-0005-0000-0000-0000959B0000}"/>
    <cellStyle name="Normal 36 9 2" xfId="40498" xr:uid="{00000000-0005-0000-0000-0000969B0000}"/>
    <cellStyle name="Normal 36 9 2 2" xfId="40499" xr:uid="{00000000-0005-0000-0000-0000979B0000}"/>
    <cellStyle name="Normal 36 9 3" xfId="40500" xr:uid="{00000000-0005-0000-0000-0000989B0000}"/>
    <cellStyle name="Normal 36 9_REKAP IBT" xfId="16936" xr:uid="{00000000-0005-0000-0000-0000999B0000}"/>
    <cellStyle name="Normal 36_REKAP IBT" xfId="40502" xr:uid="{00000000-0005-0000-0000-00009A9B0000}"/>
    <cellStyle name="Normal 360" xfId="40189" xr:uid="{00000000-0005-0000-0000-00009B9B0000}"/>
    <cellStyle name="Normal 360 2" xfId="40503" xr:uid="{00000000-0005-0000-0000-00009C9B0000}"/>
    <cellStyle name="Normal 361" xfId="40193" xr:uid="{00000000-0005-0000-0000-00009D9B0000}"/>
    <cellStyle name="Normal 362" xfId="40197" xr:uid="{00000000-0005-0000-0000-00009E9B0000}"/>
    <cellStyle name="Normal 363" xfId="40105" xr:uid="{00000000-0005-0000-0000-00009F9B0000}"/>
    <cellStyle name="Normal 364" xfId="40201" xr:uid="{00000000-0005-0000-0000-0000A09B0000}"/>
    <cellStyle name="Normal 365" xfId="40506" xr:uid="{00000000-0005-0000-0000-0000A19B0000}"/>
    <cellStyle name="Normal 366" xfId="40509" xr:uid="{00000000-0005-0000-0000-0000A29B0000}"/>
    <cellStyle name="Normal 367" xfId="40512" xr:uid="{00000000-0005-0000-0000-0000A39B0000}"/>
    <cellStyle name="Normal 368" xfId="40515" xr:uid="{00000000-0005-0000-0000-0000A49B0000}"/>
    <cellStyle name="Normal 369" xfId="40518" xr:uid="{00000000-0005-0000-0000-0000A59B0000}"/>
    <cellStyle name="Normal 37" xfId="40520" xr:uid="{00000000-0005-0000-0000-0000A69B0000}"/>
    <cellStyle name="Normal 37 10" xfId="6420" xr:uid="{00000000-0005-0000-0000-0000A79B0000}"/>
    <cellStyle name="Normal 37 10 2" xfId="40522" xr:uid="{00000000-0005-0000-0000-0000A89B0000}"/>
    <cellStyle name="Normal 37 100" xfId="40524" xr:uid="{00000000-0005-0000-0000-0000A99B0000}"/>
    <cellStyle name="Normal 37 100 2" xfId="40526" xr:uid="{00000000-0005-0000-0000-0000AA9B0000}"/>
    <cellStyle name="Normal 37 101" xfId="40528" xr:uid="{00000000-0005-0000-0000-0000AB9B0000}"/>
    <cellStyle name="Normal 37 101 2" xfId="40530" xr:uid="{00000000-0005-0000-0000-0000AC9B0000}"/>
    <cellStyle name="Normal 37 102" xfId="40532" xr:uid="{00000000-0005-0000-0000-0000AD9B0000}"/>
    <cellStyle name="Normal 37 102 2" xfId="40534" xr:uid="{00000000-0005-0000-0000-0000AE9B0000}"/>
    <cellStyle name="Normal 37 103" xfId="40536" xr:uid="{00000000-0005-0000-0000-0000AF9B0000}"/>
    <cellStyle name="Normal 37 103 2" xfId="27458" xr:uid="{00000000-0005-0000-0000-0000B09B0000}"/>
    <cellStyle name="Normal 37 104" xfId="40538" xr:uid="{00000000-0005-0000-0000-0000B19B0000}"/>
    <cellStyle name="Normal 37 104 2" xfId="40540" xr:uid="{00000000-0005-0000-0000-0000B29B0000}"/>
    <cellStyle name="Normal 37 105" xfId="40544" xr:uid="{00000000-0005-0000-0000-0000B39B0000}"/>
    <cellStyle name="Normal 37 105 2" xfId="40548" xr:uid="{00000000-0005-0000-0000-0000B49B0000}"/>
    <cellStyle name="Normal 37 106" xfId="40552" xr:uid="{00000000-0005-0000-0000-0000B59B0000}"/>
    <cellStyle name="Normal 37 106 2" xfId="40556" xr:uid="{00000000-0005-0000-0000-0000B69B0000}"/>
    <cellStyle name="Normal 37 107" xfId="40560" xr:uid="{00000000-0005-0000-0000-0000B79B0000}"/>
    <cellStyle name="Normal 37 107 2" xfId="40564" xr:uid="{00000000-0005-0000-0000-0000B89B0000}"/>
    <cellStyle name="Normal 37 108" xfId="40568" xr:uid="{00000000-0005-0000-0000-0000B99B0000}"/>
    <cellStyle name="Normal 37 108 2" xfId="40572" xr:uid="{00000000-0005-0000-0000-0000BA9B0000}"/>
    <cellStyle name="Normal 37 109" xfId="40576" xr:uid="{00000000-0005-0000-0000-0000BB9B0000}"/>
    <cellStyle name="Normal 37 109 2" xfId="40580" xr:uid="{00000000-0005-0000-0000-0000BC9B0000}"/>
    <cellStyle name="Normal 37 11" xfId="40582" xr:uid="{00000000-0005-0000-0000-0000BD9B0000}"/>
    <cellStyle name="Normal 37 11 2" xfId="40584" xr:uid="{00000000-0005-0000-0000-0000BE9B0000}"/>
    <cellStyle name="Normal 37 110" xfId="40543" xr:uid="{00000000-0005-0000-0000-0000BF9B0000}"/>
    <cellStyle name="Normal 37 110 2" xfId="40547" xr:uid="{00000000-0005-0000-0000-0000C09B0000}"/>
    <cellStyle name="Normal 37 111" xfId="40551" xr:uid="{00000000-0005-0000-0000-0000C19B0000}"/>
    <cellStyle name="Normal 37 111 2" xfId="40555" xr:uid="{00000000-0005-0000-0000-0000C29B0000}"/>
    <cellStyle name="Normal 37 112" xfId="40559" xr:uid="{00000000-0005-0000-0000-0000C39B0000}"/>
    <cellStyle name="Normal 37 112 2" xfId="40563" xr:uid="{00000000-0005-0000-0000-0000C49B0000}"/>
    <cellStyle name="Normal 37 113" xfId="40567" xr:uid="{00000000-0005-0000-0000-0000C59B0000}"/>
    <cellStyle name="Normal 37 113 2" xfId="40571" xr:uid="{00000000-0005-0000-0000-0000C69B0000}"/>
    <cellStyle name="Normal 37 114" xfId="40575" xr:uid="{00000000-0005-0000-0000-0000C79B0000}"/>
    <cellStyle name="Normal 37 114 2" xfId="40579" xr:uid="{00000000-0005-0000-0000-0000C89B0000}"/>
    <cellStyle name="Normal 37 115" xfId="40588" xr:uid="{00000000-0005-0000-0000-0000C99B0000}"/>
    <cellStyle name="Normal 37 115 2" xfId="40592" xr:uid="{00000000-0005-0000-0000-0000CA9B0000}"/>
    <cellStyle name="Normal 37 116" xfId="40596" xr:uid="{00000000-0005-0000-0000-0000CB9B0000}"/>
    <cellStyle name="Normal 37 116 2" xfId="40600" xr:uid="{00000000-0005-0000-0000-0000CC9B0000}"/>
    <cellStyle name="Normal 37 117" xfId="40604" xr:uid="{00000000-0005-0000-0000-0000CD9B0000}"/>
    <cellStyle name="Normal 37 117 2" xfId="40608" xr:uid="{00000000-0005-0000-0000-0000CE9B0000}"/>
    <cellStyle name="Normal 37 118" xfId="40612" xr:uid="{00000000-0005-0000-0000-0000CF9B0000}"/>
    <cellStyle name="Normal 37 118 2" xfId="40616" xr:uid="{00000000-0005-0000-0000-0000D09B0000}"/>
    <cellStyle name="Normal 37 119" xfId="40620" xr:uid="{00000000-0005-0000-0000-0000D19B0000}"/>
    <cellStyle name="Normal 37 119 2" xfId="40624" xr:uid="{00000000-0005-0000-0000-0000D29B0000}"/>
    <cellStyle name="Normal 37 12" xfId="40626" xr:uid="{00000000-0005-0000-0000-0000D39B0000}"/>
    <cellStyle name="Normal 37 12 2" xfId="40628" xr:uid="{00000000-0005-0000-0000-0000D49B0000}"/>
    <cellStyle name="Normal 37 120" xfId="40587" xr:uid="{00000000-0005-0000-0000-0000D59B0000}"/>
    <cellStyle name="Normal 37 120 2" xfId="40591" xr:uid="{00000000-0005-0000-0000-0000D69B0000}"/>
    <cellStyle name="Normal 37 121" xfId="40595" xr:uid="{00000000-0005-0000-0000-0000D79B0000}"/>
    <cellStyle name="Normal 37 121 2" xfId="40599" xr:uid="{00000000-0005-0000-0000-0000D89B0000}"/>
    <cellStyle name="Normal 37 122" xfId="40603" xr:uid="{00000000-0005-0000-0000-0000D99B0000}"/>
    <cellStyle name="Normal 37 122 2" xfId="40607" xr:uid="{00000000-0005-0000-0000-0000DA9B0000}"/>
    <cellStyle name="Normal 37 123" xfId="40611" xr:uid="{00000000-0005-0000-0000-0000DB9B0000}"/>
    <cellStyle name="Normal 37 123 2" xfId="40615" xr:uid="{00000000-0005-0000-0000-0000DC9B0000}"/>
    <cellStyle name="Normal 37 124" xfId="40619" xr:uid="{00000000-0005-0000-0000-0000DD9B0000}"/>
    <cellStyle name="Normal 37 124 2" xfId="40623" xr:uid="{00000000-0005-0000-0000-0000DE9B0000}"/>
    <cellStyle name="Normal 37 125" xfId="40632" xr:uid="{00000000-0005-0000-0000-0000DF9B0000}"/>
    <cellStyle name="Normal 37 125 2" xfId="40636" xr:uid="{00000000-0005-0000-0000-0000E09B0000}"/>
    <cellStyle name="Normal 37 126" xfId="40640" xr:uid="{00000000-0005-0000-0000-0000E19B0000}"/>
    <cellStyle name="Normal 37 126 2" xfId="40644" xr:uid="{00000000-0005-0000-0000-0000E29B0000}"/>
    <cellStyle name="Normal 37 127" xfId="40648" xr:uid="{00000000-0005-0000-0000-0000E39B0000}"/>
    <cellStyle name="Normal 37 127 2" xfId="40652" xr:uid="{00000000-0005-0000-0000-0000E49B0000}"/>
    <cellStyle name="Normal 37 128" xfId="40656" xr:uid="{00000000-0005-0000-0000-0000E59B0000}"/>
    <cellStyle name="Normal 37 128 2" xfId="40660" xr:uid="{00000000-0005-0000-0000-0000E69B0000}"/>
    <cellStyle name="Normal 37 129" xfId="40664" xr:uid="{00000000-0005-0000-0000-0000E79B0000}"/>
    <cellStyle name="Normal 37 129 2" xfId="40668" xr:uid="{00000000-0005-0000-0000-0000E89B0000}"/>
    <cellStyle name="Normal 37 13" xfId="40670" xr:uid="{00000000-0005-0000-0000-0000E99B0000}"/>
    <cellStyle name="Normal 37 13 2" xfId="40672" xr:uid="{00000000-0005-0000-0000-0000EA9B0000}"/>
    <cellStyle name="Normal 37 130" xfId="40631" xr:uid="{00000000-0005-0000-0000-0000EB9B0000}"/>
    <cellStyle name="Normal 37 130 2" xfId="40635" xr:uid="{00000000-0005-0000-0000-0000EC9B0000}"/>
    <cellStyle name="Normal 37 131" xfId="40639" xr:uid="{00000000-0005-0000-0000-0000ED9B0000}"/>
    <cellStyle name="Normal 37 131 2" xfId="40643" xr:uid="{00000000-0005-0000-0000-0000EE9B0000}"/>
    <cellStyle name="Normal 37 132" xfId="40647" xr:uid="{00000000-0005-0000-0000-0000EF9B0000}"/>
    <cellStyle name="Normal 37 132 2" xfId="40651" xr:uid="{00000000-0005-0000-0000-0000F09B0000}"/>
    <cellStyle name="Normal 37 132 2 2" xfId="40674" xr:uid="{00000000-0005-0000-0000-0000F19B0000}"/>
    <cellStyle name="Normal 37 132 2 2 2" xfId="40676" xr:uid="{00000000-0005-0000-0000-0000F29B0000}"/>
    <cellStyle name="Normal 37 132 2 2 2 2" xfId="40678" xr:uid="{00000000-0005-0000-0000-0000F39B0000}"/>
    <cellStyle name="Normal 37 132 2 2 3" xfId="40680" xr:uid="{00000000-0005-0000-0000-0000F49B0000}"/>
    <cellStyle name="Normal 37 132 2 2_REKAP IBT" xfId="40682" xr:uid="{00000000-0005-0000-0000-0000F59B0000}"/>
    <cellStyle name="Normal 37 132 2 3" xfId="40684" xr:uid="{00000000-0005-0000-0000-0000F69B0000}"/>
    <cellStyle name="Normal 37 132 2 3 2" xfId="40686" xr:uid="{00000000-0005-0000-0000-0000F79B0000}"/>
    <cellStyle name="Normal 37 132 2 3 2 2" xfId="40688" xr:uid="{00000000-0005-0000-0000-0000F89B0000}"/>
    <cellStyle name="Normal 37 132 2 3 3" xfId="40690" xr:uid="{00000000-0005-0000-0000-0000F99B0000}"/>
    <cellStyle name="Normal 37 132 2 3_REKAP IBT" xfId="40692" xr:uid="{00000000-0005-0000-0000-0000FA9B0000}"/>
    <cellStyle name="Normal 37 132 2 4" xfId="40694" xr:uid="{00000000-0005-0000-0000-0000FB9B0000}"/>
    <cellStyle name="Normal 37 132 2 4 2" xfId="40696" xr:uid="{00000000-0005-0000-0000-0000FC9B0000}"/>
    <cellStyle name="Normal 37 132 2 5" xfId="40698" xr:uid="{00000000-0005-0000-0000-0000FD9B0000}"/>
    <cellStyle name="Normal 37 132 2_REKAP IBT" xfId="32675" xr:uid="{00000000-0005-0000-0000-0000FE9B0000}"/>
    <cellStyle name="Normal 37 132 3" xfId="39011" xr:uid="{00000000-0005-0000-0000-0000FF9B0000}"/>
    <cellStyle name="Normal 37 132 3 2" xfId="40700" xr:uid="{00000000-0005-0000-0000-0000009C0000}"/>
    <cellStyle name="Normal 37 132 3 2 2" xfId="40702" xr:uid="{00000000-0005-0000-0000-0000019C0000}"/>
    <cellStyle name="Normal 37 132 3 2 2 2" xfId="40704" xr:uid="{00000000-0005-0000-0000-0000029C0000}"/>
    <cellStyle name="Normal 37 132 3 2 3" xfId="40706" xr:uid="{00000000-0005-0000-0000-0000039C0000}"/>
    <cellStyle name="Normal 37 132 3 2_REKAP IBT" xfId="40708" xr:uid="{00000000-0005-0000-0000-0000049C0000}"/>
    <cellStyle name="Normal 37 132 3 3" xfId="40710" xr:uid="{00000000-0005-0000-0000-0000059C0000}"/>
    <cellStyle name="Normal 37 132 3 3 2" xfId="40712" xr:uid="{00000000-0005-0000-0000-0000069C0000}"/>
    <cellStyle name="Normal 37 132 3 3 2 2" xfId="40714" xr:uid="{00000000-0005-0000-0000-0000079C0000}"/>
    <cellStyle name="Normal 37 132 3 3 3" xfId="40716" xr:uid="{00000000-0005-0000-0000-0000089C0000}"/>
    <cellStyle name="Normal 37 132 3 3_REKAP IBT" xfId="40718" xr:uid="{00000000-0005-0000-0000-0000099C0000}"/>
    <cellStyle name="Normal 37 132 3 4" xfId="40720" xr:uid="{00000000-0005-0000-0000-00000A9C0000}"/>
    <cellStyle name="Normal 37 132 3 4 2" xfId="40722" xr:uid="{00000000-0005-0000-0000-00000B9C0000}"/>
    <cellStyle name="Normal 37 132 3 5" xfId="40724" xr:uid="{00000000-0005-0000-0000-00000C9C0000}"/>
    <cellStyle name="Normal 37 132 3_REKAP IBT" xfId="40726" xr:uid="{00000000-0005-0000-0000-00000D9C0000}"/>
    <cellStyle name="Normal 37 132 4" xfId="40728" xr:uid="{00000000-0005-0000-0000-00000E9C0000}"/>
    <cellStyle name="Normal 37 132 4 2" xfId="40730" xr:uid="{00000000-0005-0000-0000-00000F9C0000}"/>
    <cellStyle name="Normal 37 132 4 2 2" xfId="40732" xr:uid="{00000000-0005-0000-0000-0000109C0000}"/>
    <cellStyle name="Normal 37 132 4 2 2 2" xfId="40734" xr:uid="{00000000-0005-0000-0000-0000119C0000}"/>
    <cellStyle name="Normal 37 132 4 2 3" xfId="40736" xr:uid="{00000000-0005-0000-0000-0000129C0000}"/>
    <cellStyle name="Normal 37 132 4 2_REKAP IBT" xfId="40738" xr:uid="{00000000-0005-0000-0000-0000139C0000}"/>
    <cellStyle name="Normal 37 132 4 3" xfId="2465" xr:uid="{00000000-0005-0000-0000-0000149C0000}"/>
    <cellStyle name="Normal 37 132 4 3 2" xfId="40740" xr:uid="{00000000-0005-0000-0000-0000159C0000}"/>
    <cellStyle name="Normal 37 132 4 3 2 2" xfId="40742" xr:uid="{00000000-0005-0000-0000-0000169C0000}"/>
    <cellStyle name="Normal 37 132 4 3 3" xfId="40744" xr:uid="{00000000-0005-0000-0000-0000179C0000}"/>
    <cellStyle name="Normal 37 132 4 3_REKAP IBT" xfId="40746" xr:uid="{00000000-0005-0000-0000-0000189C0000}"/>
    <cellStyle name="Normal 37 132 4 4" xfId="40748" xr:uid="{00000000-0005-0000-0000-0000199C0000}"/>
    <cellStyle name="Normal 37 132 4 4 2" xfId="40750" xr:uid="{00000000-0005-0000-0000-00001A9C0000}"/>
    <cellStyle name="Normal 37 132 4 5" xfId="14568" xr:uid="{00000000-0005-0000-0000-00001B9C0000}"/>
    <cellStyle name="Normal 37 132 4_REKAP IBT" xfId="40752" xr:uid="{00000000-0005-0000-0000-00001C9C0000}"/>
    <cellStyle name="Normal 37 132 5" xfId="40754" xr:uid="{00000000-0005-0000-0000-00001D9C0000}"/>
    <cellStyle name="Normal 37 132 5 2" xfId="40756" xr:uid="{00000000-0005-0000-0000-00001E9C0000}"/>
    <cellStyle name="Normal 37 132 5 2 2" xfId="40758" xr:uid="{00000000-0005-0000-0000-00001F9C0000}"/>
    <cellStyle name="Normal 37 132 5 3" xfId="40760" xr:uid="{00000000-0005-0000-0000-0000209C0000}"/>
    <cellStyle name="Normal 37 132 5_REKAP IBT" xfId="40762" xr:uid="{00000000-0005-0000-0000-0000219C0000}"/>
    <cellStyle name="Normal 37 132 6" xfId="40764" xr:uid="{00000000-0005-0000-0000-0000229C0000}"/>
    <cellStyle name="Normal 37 132 6 2" xfId="40766" xr:uid="{00000000-0005-0000-0000-0000239C0000}"/>
    <cellStyle name="Normal 37 132 6 2 2" xfId="40768" xr:uid="{00000000-0005-0000-0000-0000249C0000}"/>
    <cellStyle name="Normal 37 132 6 3" xfId="40770" xr:uid="{00000000-0005-0000-0000-0000259C0000}"/>
    <cellStyle name="Normal 37 132 6_REKAP IBT" xfId="10833" xr:uid="{00000000-0005-0000-0000-0000269C0000}"/>
    <cellStyle name="Normal 37 132 7" xfId="40772" xr:uid="{00000000-0005-0000-0000-0000279C0000}"/>
    <cellStyle name="Normal 37 132 7 2" xfId="40774" xr:uid="{00000000-0005-0000-0000-0000289C0000}"/>
    <cellStyle name="Normal 37 132 8" xfId="8809" xr:uid="{00000000-0005-0000-0000-0000299C0000}"/>
    <cellStyle name="Normal 37 132_REKAP IBT" xfId="40776" xr:uid="{00000000-0005-0000-0000-00002A9C0000}"/>
    <cellStyle name="Normal 37 133" xfId="40655" xr:uid="{00000000-0005-0000-0000-00002B9C0000}"/>
    <cellStyle name="Normal 37 133 2" xfId="40659" xr:uid="{00000000-0005-0000-0000-00002C9C0000}"/>
    <cellStyle name="Normal 37 133 2 2" xfId="40778" xr:uid="{00000000-0005-0000-0000-00002D9C0000}"/>
    <cellStyle name="Normal 37 133 2 2 2" xfId="40780" xr:uid="{00000000-0005-0000-0000-00002E9C0000}"/>
    <cellStyle name="Normal 37 133 2 3" xfId="40782" xr:uid="{00000000-0005-0000-0000-00002F9C0000}"/>
    <cellStyle name="Normal 37 133 2_REKAP IBT" xfId="40784" xr:uid="{00000000-0005-0000-0000-0000309C0000}"/>
    <cellStyle name="Normal 37 133 3" xfId="8923" xr:uid="{00000000-0005-0000-0000-0000319C0000}"/>
    <cellStyle name="Normal 37 133 3 2" xfId="40786" xr:uid="{00000000-0005-0000-0000-0000329C0000}"/>
    <cellStyle name="Normal 37 133 3 2 2" xfId="40788" xr:uid="{00000000-0005-0000-0000-0000339C0000}"/>
    <cellStyle name="Normal 37 133 3 3" xfId="40790" xr:uid="{00000000-0005-0000-0000-0000349C0000}"/>
    <cellStyle name="Normal 37 133 3_REKAP IBT" xfId="40792" xr:uid="{00000000-0005-0000-0000-0000359C0000}"/>
    <cellStyle name="Normal 37 133 4" xfId="40794" xr:uid="{00000000-0005-0000-0000-0000369C0000}"/>
    <cellStyle name="Normal 37 133 4 2" xfId="40796" xr:uid="{00000000-0005-0000-0000-0000379C0000}"/>
    <cellStyle name="Normal 37 133 5" xfId="40798" xr:uid="{00000000-0005-0000-0000-0000389C0000}"/>
    <cellStyle name="Normal 37 133_REKAP IBT" xfId="40800" xr:uid="{00000000-0005-0000-0000-0000399C0000}"/>
    <cellStyle name="Normal 37 134" xfId="40663" xr:uid="{00000000-0005-0000-0000-00003A9C0000}"/>
    <cellStyle name="Normal 37 134 2" xfId="40667" xr:uid="{00000000-0005-0000-0000-00003B9C0000}"/>
    <cellStyle name="Normal 37 134 2 2" xfId="35539" xr:uid="{00000000-0005-0000-0000-00003C9C0000}"/>
    <cellStyle name="Normal 37 134 2 2 2" xfId="40802" xr:uid="{00000000-0005-0000-0000-00003D9C0000}"/>
    <cellStyle name="Normal 37 134 2 3" xfId="40804" xr:uid="{00000000-0005-0000-0000-00003E9C0000}"/>
    <cellStyle name="Normal 37 134 2_REKAP IBT" xfId="40806" xr:uid="{00000000-0005-0000-0000-00003F9C0000}"/>
    <cellStyle name="Normal 37 134 3" xfId="40808" xr:uid="{00000000-0005-0000-0000-0000409C0000}"/>
    <cellStyle name="Normal 37 134 3 2" xfId="40810" xr:uid="{00000000-0005-0000-0000-0000419C0000}"/>
    <cellStyle name="Normal 37 134 3 2 2" xfId="40812" xr:uid="{00000000-0005-0000-0000-0000429C0000}"/>
    <cellStyle name="Normal 37 134 3 3" xfId="40814" xr:uid="{00000000-0005-0000-0000-0000439C0000}"/>
    <cellStyle name="Normal 37 134 3_REKAP IBT" xfId="40816" xr:uid="{00000000-0005-0000-0000-0000449C0000}"/>
    <cellStyle name="Normal 37 134 4" xfId="40818" xr:uid="{00000000-0005-0000-0000-0000459C0000}"/>
    <cellStyle name="Normal 37 134 4 2" xfId="40820" xr:uid="{00000000-0005-0000-0000-0000469C0000}"/>
    <cellStyle name="Normal 37 134 5" xfId="40822" xr:uid="{00000000-0005-0000-0000-0000479C0000}"/>
    <cellStyle name="Normal 37 134_REKAP IBT" xfId="40824" xr:uid="{00000000-0005-0000-0000-0000489C0000}"/>
    <cellStyle name="Normal 37 135" xfId="40826" xr:uid="{00000000-0005-0000-0000-0000499C0000}"/>
    <cellStyle name="Normal 37 135 2" xfId="40828" xr:uid="{00000000-0005-0000-0000-00004A9C0000}"/>
    <cellStyle name="Normal 37 135 2 2" xfId="40830" xr:uid="{00000000-0005-0000-0000-00004B9C0000}"/>
    <cellStyle name="Normal 37 135 2 2 2" xfId="40832" xr:uid="{00000000-0005-0000-0000-00004C9C0000}"/>
    <cellStyle name="Normal 37 135 2 3" xfId="40834" xr:uid="{00000000-0005-0000-0000-00004D9C0000}"/>
    <cellStyle name="Normal 37 135 2_REKAP IBT" xfId="40836" xr:uid="{00000000-0005-0000-0000-00004E9C0000}"/>
    <cellStyle name="Normal 37 135 3" xfId="40838" xr:uid="{00000000-0005-0000-0000-00004F9C0000}"/>
    <cellStyle name="Normal 37 135 3 2" xfId="40840" xr:uid="{00000000-0005-0000-0000-0000509C0000}"/>
    <cellStyle name="Normal 37 135 3 2 2" xfId="40842" xr:uid="{00000000-0005-0000-0000-0000519C0000}"/>
    <cellStyle name="Normal 37 135 3 3" xfId="6401" xr:uid="{00000000-0005-0000-0000-0000529C0000}"/>
    <cellStyle name="Normal 37 135 3_REKAP IBT" xfId="13156" xr:uid="{00000000-0005-0000-0000-0000539C0000}"/>
    <cellStyle name="Normal 37 135 4" xfId="40844" xr:uid="{00000000-0005-0000-0000-0000549C0000}"/>
    <cellStyle name="Normal 37 135 4 2" xfId="40846" xr:uid="{00000000-0005-0000-0000-0000559C0000}"/>
    <cellStyle name="Normal 37 135 5" xfId="40848" xr:uid="{00000000-0005-0000-0000-0000569C0000}"/>
    <cellStyle name="Normal 37 135_REKAP IBT" xfId="511" xr:uid="{00000000-0005-0000-0000-0000579C0000}"/>
    <cellStyle name="Normal 37 136" xfId="40850" xr:uid="{00000000-0005-0000-0000-0000589C0000}"/>
    <cellStyle name="Normal 37 136 2" xfId="40852" xr:uid="{00000000-0005-0000-0000-0000599C0000}"/>
    <cellStyle name="Normal 37 136 2 2" xfId="40854" xr:uid="{00000000-0005-0000-0000-00005A9C0000}"/>
    <cellStyle name="Normal 37 136 3" xfId="40856" xr:uid="{00000000-0005-0000-0000-00005B9C0000}"/>
    <cellStyle name="Normal 37 136_REKAP IBT" xfId="40858" xr:uid="{00000000-0005-0000-0000-00005C9C0000}"/>
    <cellStyle name="Normal 37 137" xfId="40862" xr:uid="{00000000-0005-0000-0000-00005D9C0000}"/>
    <cellStyle name="Normal 37 137 2" xfId="40864" xr:uid="{00000000-0005-0000-0000-00005E9C0000}"/>
    <cellStyle name="Normal 37 137 2 2" xfId="7387" xr:uid="{00000000-0005-0000-0000-00005F9C0000}"/>
    <cellStyle name="Normal 37 137 3" xfId="40866" xr:uid="{00000000-0005-0000-0000-0000609C0000}"/>
    <cellStyle name="Normal 37 137_REKAP IBT" xfId="40868" xr:uid="{00000000-0005-0000-0000-0000619C0000}"/>
    <cellStyle name="Normal 37 14" xfId="30102" xr:uid="{00000000-0005-0000-0000-0000629C0000}"/>
    <cellStyle name="Normal 37 14 2" xfId="40870" xr:uid="{00000000-0005-0000-0000-0000639C0000}"/>
    <cellStyle name="Normal 37 15" xfId="40874" xr:uid="{00000000-0005-0000-0000-0000649C0000}"/>
    <cellStyle name="Normal 37 15 2" xfId="40878" xr:uid="{00000000-0005-0000-0000-0000659C0000}"/>
    <cellStyle name="Normal 37 16" xfId="40882" xr:uid="{00000000-0005-0000-0000-0000669C0000}"/>
    <cellStyle name="Normal 37 16 2" xfId="40886" xr:uid="{00000000-0005-0000-0000-0000679C0000}"/>
    <cellStyle name="Normal 37 17" xfId="40890" xr:uid="{00000000-0005-0000-0000-0000689C0000}"/>
    <cellStyle name="Normal 37 17 2" xfId="40894" xr:uid="{00000000-0005-0000-0000-0000699C0000}"/>
    <cellStyle name="Normal 37 18" xfId="40898" xr:uid="{00000000-0005-0000-0000-00006A9C0000}"/>
    <cellStyle name="Normal 37 18 2" xfId="40902" xr:uid="{00000000-0005-0000-0000-00006B9C0000}"/>
    <cellStyle name="Normal 37 19" xfId="40906" xr:uid="{00000000-0005-0000-0000-00006C9C0000}"/>
    <cellStyle name="Normal 37 19 2" xfId="40910" xr:uid="{00000000-0005-0000-0000-00006D9C0000}"/>
    <cellStyle name="Normal 37 2" xfId="40912" xr:uid="{00000000-0005-0000-0000-00006E9C0000}"/>
    <cellStyle name="Normal 37 2 2" xfId="40914" xr:uid="{00000000-0005-0000-0000-00006F9C0000}"/>
    <cellStyle name="Normal 37 20" xfId="40873" xr:uid="{00000000-0005-0000-0000-0000709C0000}"/>
    <cellStyle name="Normal 37 20 2" xfId="40877" xr:uid="{00000000-0005-0000-0000-0000719C0000}"/>
    <cellStyle name="Normal 37 21" xfId="40881" xr:uid="{00000000-0005-0000-0000-0000729C0000}"/>
    <cellStyle name="Normal 37 21 2" xfId="40885" xr:uid="{00000000-0005-0000-0000-0000739C0000}"/>
    <cellStyle name="Normal 37 22" xfId="40889" xr:uid="{00000000-0005-0000-0000-0000749C0000}"/>
    <cellStyle name="Normal 37 22 2" xfId="40893" xr:uid="{00000000-0005-0000-0000-0000759C0000}"/>
    <cellStyle name="Normal 37 23" xfId="40897" xr:uid="{00000000-0005-0000-0000-0000769C0000}"/>
    <cellStyle name="Normal 37 23 2" xfId="40901" xr:uid="{00000000-0005-0000-0000-0000779C0000}"/>
    <cellStyle name="Normal 37 24" xfId="40905" xr:uid="{00000000-0005-0000-0000-0000789C0000}"/>
    <cellStyle name="Normal 37 24 2" xfId="40909" xr:uid="{00000000-0005-0000-0000-0000799C0000}"/>
    <cellStyle name="Normal 37 25" xfId="40918" xr:uid="{00000000-0005-0000-0000-00007A9C0000}"/>
    <cellStyle name="Normal 37 25 2" xfId="40922" xr:uid="{00000000-0005-0000-0000-00007B9C0000}"/>
    <cellStyle name="Normal 37 26" xfId="40926" xr:uid="{00000000-0005-0000-0000-00007C9C0000}"/>
    <cellStyle name="Normal 37 26 2" xfId="40930" xr:uid="{00000000-0005-0000-0000-00007D9C0000}"/>
    <cellStyle name="Normal 37 27" xfId="40934" xr:uid="{00000000-0005-0000-0000-00007E9C0000}"/>
    <cellStyle name="Normal 37 27 2" xfId="40938" xr:uid="{00000000-0005-0000-0000-00007F9C0000}"/>
    <cellStyle name="Normal 37 28" xfId="40942" xr:uid="{00000000-0005-0000-0000-0000809C0000}"/>
    <cellStyle name="Normal 37 28 2" xfId="40946" xr:uid="{00000000-0005-0000-0000-0000819C0000}"/>
    <cellStyle name="Normal 37 29" xfId="40950" xr:uid="{00000000-0005-0000-0000-0000829C0000}"/>
    <cellStyle name="Normal 37 29 2" xfId="40954" xr:uid="{00000000-0005-0000-0000-0000839C0000}"/>
    <cellStyle name="Normal 37 3" xfId="40956" xr:uid="{00000000-0005-0000-0000-0000849C0000}"/>
    <cellStyle name="Normal 37 30" xfId="40917" xr:uid="{00000000-0005-0000-0000-0000859C0000}"/>
    <cellStyle name="Normal 37 30 2" xfId="40921" xr:uid="{00000000-0005-0000-0000-0000869C0000}"/>
    <cellStyle name="Normal 37 31" xfId="40925" xr:uid="{00000000-0005-0000-0000-0000879C0000}"/>
    <cellStyle name="Normal 37 31 2" xfId="40929" xr:uid="{00000000-0005-0000-0000-0000889C0000}"/>
    <cellStyle name="Normal 37 32" xfId="40933" xr:uid="{00000000-0005-0000-0000-0000899C0000}"/>
    <cellStyle name="Normal 37 32 2" xfId="40937" xr:uid="{00000000-0005-0000-0000-00008A9C0000}"/>
    <cellStyle name="Normal 37 33" xfId="40941" xr:uid="{00000000-0005-0000-0000-00008B9C0000}"/>
    <cellStyle name="Normal 37 33 2" xfId="40945" xr:uid="{00000000-0005-0000-0000-00008C9C0000}"/>
    <cellStyle name="Normal 37 34" xfId="40949" xr:uid="{00000000-0005-0000-0000-00008D9C0000}"/>
    <cellStyle name="Normal 37 34 2" xfId="40953" xr:uid="{00000000-0005-0000-0000-00008E9C0000}"/>
    <cellStyle name="Normal 37 35" xfId="40960" xr:uid="{00000000-0005-0000-0000-00008F9C0000}"/>
    <cellStyle name="Normal 37 35 2" xfId="40964" xr:uid="{00000000-0005-0000-0000-0000909C0000}"/>
    <cellStyle name="Normal 37 36" xfId="40968" xr:uid="{00000000-0005-0000-0000-0000919C0000}"/>
    <cellStyle name="Normal 37 36 2" xfId="40972" xr:uid="{00000000-0005-0000-0000-0000929C0000}"/>
    <cellStyle name="Normal 37 37" xfId="39094" xr:uid="{00000000-0005-0000-0000-0000939C0000}"/>
    <cellStyle name="Normal 37 37 2" xfId="40976" xr:uid="{00000000-0005-0000-0000-0000949C0000}"/>
    <cellStyle name="Normal 37 38" xfId="40980" xr:uid="{00000000-0005-0000-0000-0000959C0000}"/>
    <cellStyle name="Normal 37 38 2" xfId="40984" xr:uid="{00000000-0005-0000-0000-0000969C0000}"/>
    <cellStyle name="Normal 37 39" xfId="40988" xr:uid="{00000000-0005-0000-0000-0000979C0000}"/>
    <cellStyle name="Normal 37 39 2" xfId="40992" xr:uid="{00000000-0005-0000-0000-0000989C0000}"/>
    <cellStyle name="Normal 37 4" xfId="40994" xr:uid="{00000000-0005-0000-0000-0000999C0000}"/>
    <cellStyle name="Normal 37 4 2" xfId="40996" xr:uid="{00000000-0005-0000-0000-00009A9C0000}"/>
    <cellStyle name="Normal 37 40" xfId="40959" xr:uid="{00000000-0005-0000-0000-00009B9C0000}"/>
    <cellStyle name="Normal 37 40 2" xfId="40963" xr:uid="{00000000-0005-0000-0000-00009C9C0000}"/>
    <cellStyle name="Normal 37 41" xfId="40967" xr:uid="{00000000-0005-0000-0000-00009D9C0000}"/>
    <cellStyle name="Normal 37 41 2" xfId="40971" xr:uid="{00000000-0005-0000-0000-00009E9C0000}"/>
    <cellStyle name="Normal 37 42" xfId="39093" xr:uid="{00000000-0005-0000-0000-00009F9C0000}"/>
    <cellStyle name="Normal 37 42 2" xfId="40975" xr:uid="{00000000-0005-0000-0000-0000A09C0000}"/>
    <cellStyle name="Normal 37 43" xfId="40979" xr:uid="{00000000-0005-0000-0000-0000A19C0000}"/>
    <cellStyle name="Normal 37 43 2" xfId="40983" xr:uid="{00000000-0005-0000-0000-0000A29C0000}"/>
    <cellStyle name="Normal 37 44" xfId="40987" xr:uid="{00000000-0005-0000-0000-0000A39C0000}"/>
    <cellStyle name="Normal 37 44 2" xfId="40991" xr:uid="{00000000-0005-0000-0000-0000A49C0000}"/>
    <cellStyle name="Normal 37 45" xfId="41000" xr:uid="{00000000-0005-0000-0000-0000A59C0000}"/>
    <cellStyle name="Normal 37 45 2" xfId="41004" xr:uid="{00000000-0005-0000-0000-0000A69C0000}"/>
    <cellStyle name="Normal 37 46" xfId="41008" xr:uid="{00000000-0005-0000-0000-0000A79C0000}"/>
    <cellStyle name="Normal 37 46 2" xfId="41012" xr:uid="{00000000-0005-0000-0000-0000A89C0000}"/>
    <cellStyle name="Normal 37 47" xfId="41016" xr:uid="{00000000-0005-0000-0000-0000A99C0000}"/>
    <cellStyle name="Normal 37 47 2" xfId="41020" xr:uid="{00000000-0005-0000-0000-0000AA9C0000}"/>
    <cellStyle name="Normal 37 48" xfId="41024" xr:uid="{00000000-0005-0000-0000-0000AB9C0000}"/>
    <cellStyle name="Normal 37 48 2" xfId="25983" xr:uid="{00000000-0005-0000-0000-0000AC9C0000}"/>
    <cellStyle name="Normal 37 49" xfId="41028" xr:uid="{00000000-0005-0000-0000-0000AD9C0000}"/>
    <cellStyle name="Normal 37 49 2" xfId="26007" xr:uid="{00000000-0005-0000-0000-0000AE9C0000}"/>
    <cellStyle name="Normal 37 5" xfId="41030" xr:uid="{00000000-0005-0000-0000-0000AF9C0000}"/>
    <cellStyle name="Normal 37 5 2" xfId="40861" xr:uid="{00000000-0005-0000-0000-0000B09C0000}"/>
    <cellStyle name="Normal 37 50" xfId="40999" xr:uid="{00000000-0005-0000-0000-0000B19C0000}"/>
    <cellStyle name="Normal 37 50 2" xfId="41003" xr:uid="{00000000-0005-0000-0000-0000B29C0000}"/>
    <cellStyle name="Normal 37 51" xfId="41007" xr:uid="{00000000-0005-0000-0000-0000B39C0000}"/>
    <cellStyle name="Normal 37 51 2" xfId="41011" xr:uid="{00000000-0005-0000-0000-0000B49C0000}"/>
    <cellStyle name="Normal 37 52" xfId="41015" xr:uid="{00000000-0005-0000-0000-0000B59C0000}"/>
    <cellStyle name="Normal 37 52 2" xfId="41019" xr:uid="{00000000-0005-0000-0000-0000B69C0000}"/>
    <cellStyle name="Normal 37 53" xfId="41023" xr:uid="{00000000-0005-0000-0000-0000B79C0000}"/>
    <cellStyle name="Normal 37 53 2" xfId="25982" xr:uid="{00000000-0005-0000-0000-0000B89C0000}"/>
    <cellStyle name="Normal 37 54" xfId="41027" xr:uid="{00000000-0005-0000-0000-0000B99C0000}"/>
    <cellStyle name="Normal 37 54 2" xfId="26006" xr:uid="{00000000-0005-0000-0000-0000BA9C0000}"/>
    <cellStyle name="Normal 37 55" xfId="41034" xr:uid="{00000000-0005-0000-0000-0000BB9C0000}"/>
    <cellStyle name="Normal 37 55 2" xfId="26034" xr:uid="{00000000-0005-0000-0000-0000BC9C0000}"/>
    <cellStyle name="Normal 37 56" xfId="41038" xr:uid="{00000000-0005-0000-0000-0000BD9C0000}"/>
    <cellStyle name="Normal 37 56 2" xfId="26055" xr:uid="{00000000-0005-0000-0000-0000BE9C0000}"/>
    <cellStyle name="Normal 37 57" xfId="41042" xr:uid="{00000000-0005-0000-0000-0000BF9C0000}"/>
    <cellStyle name="Normal 37 57 2" xfId="26080" xr:uid="{00000000-0005-0000-0000-0000C09C0000}"/>
    <cellStyle name="Normal 37 58" xfId="41046" xr:uid="{00000000-0005-0000-0000-0000C19C0000}"/>
    <cellStyle name="Normal 37 58 2" xfId="26096" xr:uid="{00000000-0005-0000-0000-0000C29C0000}"/>
    <cellStyle name="Normal 37 59" xfId="41050" xr:uid="{00000000-0005-0000-0000-0000C39C0000}"/>
    <cellStyle name="Normal 37 59 2" xfId="26126" xr:uid="{00000000-0005-0000-0000-0000C49C0000}"/>
    <cellStyle name="Normal 37 6" xfId="41052" xr:uid="{00000000-0005-0000-0000-0000C59C0000}"/>
    <cellStyle name="Normal 37 6 2" xfId="41054" xr:uid="{00000000-0005-0000-0000-0000C69C0000}"/>
    <cellStyle name="Normal 37 60" xfId="41033" xr:uid="{00000000-0005-0000-0000-0000C79C0000}"/>
    <cellStyle name="Normal 37 60 2" xfId="26033" xr:uid="{00000000-0005-0000-0000-0000C89C0000}"/>
    <cellStyle name="Normal 37 61" xfId="41037" xr:uid="{00000000-0005-0000-0000-0000C99C0000}"/>
    <cellStyle name="Normal 37 61 2" xfId="26054" xr:uid="{00000000-0005-0000-0000-0000CA9C0000}"/>
    <cellStyle name="Normal 37 62" xfId="41041" xr:uid="{00000000-0005-0000-0000-0000CB9C0000}"/>
    <cellStyle name="Normal 37 62 2" xfId="26079" xr:uid="{00000000-0005-0000-0000-0000CC9C0000}"/>
    <cellStyle name="Normal 37 63" xfId="41045" xr:uid="{00000000-0005-0000-0000-0000CD9C0000}"/>
    <cellStyle name="Normal 37 63 2" xfId="26095" xr:uid="{00000000-0005-0000-0000-0000CE9C0000}"/>
    <cellStyle name="Normal 37 64" xfId="41049" xr:uid="{00000000-0005-0000-0000-0000CF9C0000}"/>
    <cellStyle name="Normal 37 64 2" xfId="26125" xr:uid="{00000000-0005-0000-0000-0000D09C0000}"/>
    <cellStyle name="Normal 37 65" xfId="41058" xr:uid="{00000000-0005-0000-0000-0000D19C0000}"/>
    <cellStyle name="Normal 37 65 2" xfId="26147" xr:uid="{00000000-0005-0000-0000-0000D29C0000}"/>
    <cellStyle name="Normal 37 66" xfId="41062" xr:uid="{00000000-0005-0000-0000-0000D39C0000}"/>
    <cellStyle name="Normal 37 66 2" xfId="41066" xr:uid="{00000000-0005-0000-0000-0000D49C0000}"/>
    <cellStyle name="Normal 37 67" xfId="41070" xr:uid="{00000000-0005-0000-0000-0000D59C0000}"/>
    <cellStyle name="Normal 37 67 2" xfId="41074" xr:uid="{00000000-0005-0000-0000-0000D69C0000}"/>
    <cellStyle name="Normal 37 68" xfId="41078" xr:uid="{00000000-0005-0000-0000-0000D79C0000}"/>
    <cellStyle name="Normal 37 68 2" xfId="41082" xr:uid="{00000000-0005-0000-0000-0000D89C0000}"/>
    <cellStyle name="Normal 37 69" xfId="41086" xr:uid="{00000000-0005-0000-0000-0000D99C0000}"/>
    <cellStyle name="Normal 37 69 2" xfId="41090" xr:uid="{00000000-0005-0000-0000-0000DA9C0000}"/>
    <cellStyle name="Normal 37 7" xfId="41092" xr:uid="{00000000-0005-0000-0000-0000DB9C0000}"/>
    <cellStyle name="Normal 37 7 2" xfId="41094" xr:uid="{00000000-0005-0000-0000-0000DC9C0000}"/>
    <cellStyle name="Normal 37 70" xfId="41057" xr:uid="{00000000-0005-0000-0000-0000DD9C0000}"/>
    <cellStyle name="Normal 37 70 2" xfId="26146" xr:uid="{00000000-0005-0000-0000-0000DE9C0000}"/>
    <cellStyle name="Normal 37 71" xfId="41061" xr:uid="{00000000-0005-0000-0000-0000DF9C0000}"/>
    <cellStyle name="Normal 37 71 2" xfId="41065" xr:uid="{00000000-0005-0000-0000-0000E09C0000}"/>
    <cellStyle name="Normal 37 72" xfId="41069" xr:uid="{00000000-0005-0000-0000-0000E19C0000}"/>
    <cellStyle name="Normal 37 72 2" xfId="41073" xr:uid="{00000000-0005-0000-0000-0000E29C0000}"/>
    <cellStyle name="Normal 37 73" xfId="41077" xr:uid="{00000000-0005-0000-0000-0000E39C0000}"/>
    <cellStyle name="Normal 37 73 2" xfId="41081" xr:uid="{00000000-0005-0000-0000-0000E49C0000}"/>
    <cellStyle name="Normal 37 74" xfId="41085" xr:uid="{00000000-0005-0000-0000-0000E59C0000}"/>
    <cellStyle name="Normal 37 74 2" xfId="41089" xr:uid="{00000000-0005-0000-0000-0000E69C0000}"/>
    <cellStyle name="Normal 37 75" xfId="41098" xr:uid="{00000000-0005-0000-0000-0000E79C0000}"/>
    <cellStyle name="Normal 37 75 2" xfId="41102" xr:uid="{00000000-0005-0000-0000-0000E89C0000}"/>
    <cellStyle name="Normal 37 76" xfId="41106" xr:uid="{00000000-0005-0000-0000-0000E99C0000}"/>
    <cellStyle name="Normal 37 76 2" xfId="41110" xr:uid="{00000000-0005-0000-0000-0000EA9C0000}"/>
    <cellStyle name="Normal 37 77" xfId="41114" xr:uid="{00000000-0005-0000-0000-0000EB9C0000}"/>
    <cellStyle name="Normal 37 77 2" xfId="41118" xr:uid="{00000000-0005-0000-0000-0000EC9C0000}"/>
    <cellStyle name="Normal 37 78" xfId="41122" xr:uid="{00000000-0005-0000-0000-0000ED9C0000}"/>
    <cellStyle name="Normal 37 78 2" xfId="41126" xr:uid="{00000000-0005-0000-0000-0000EE9C0000}"/>
    <cellStyle name="Normal 37 79" xfId="41130" xr:uid="{00000000-0005-0000-0000-0000EF9C0000}"/>
    <cellStyle name="Normal 37 79 2" xfId="41134" xr:uid="{00000000-0005-0000-0000-0000F09C0000}"/>
    <cellStyle name="Normal 37 8" xfId="41136" xr:uid="{00000000-0005-0000-0000-0000F19C0000}"/>
    <cellStyle name="Normal 37 8 2" xfId="41138" xr:uid="{00000000-0005-0000-0000-0000F29C0000}"/>
    <cellStyle name="Normal 37 80" xfId="41097" xr:uid="{00000000-0005-0000-0000-0000F39C0000}"/>
    <cellStyle name="Normal 37 80 2" xfId="41101" xr:uid="{00000000-0005-0000-0000-0000F49C0000}"/>
    <cellStyle name="Normal 37 81" xfId="41105" xr:uid="{00000000-0005-0000-0000-0000F59C0000}"/>
    <cellStyle name="Normal 37 81 2" xfId="41109" xr:uid="{00000000-0005-0000-0000-0000F69C0000}"/>
    <cellStyle name="Normal 37 82" xfId="41113" xr:uid="{00000000-0005-0000-0000-0000F79C0000}"/>
    <cellStyle name="Normal 37 82 2" xfId="41117" xr:uid="{00000000-0005-0000-0000-0000F89C0000}"/>
    <cellStyle name="Normal 37 83" xfId="41121" xr:uid="{00000000-0005-0000-0000-0000F99C0000}"/>
    <cellStyle name="Normal 37 83 2" xfId="41125" xr:uid="{00000000-0005-0000-0000-0000FA9C0000}"/>
    <cellStyle name="Normal 37 84" xfId="41129" xr:uid="{00000000-0005-0000-0000-0000FB9C0000}"/>
    <cellStyle name="Normal 37 84 2" xfId="41133" xr:uid="{00000000-0005-0000-0000-0000FC9C0000}"/>
    <cellStyle name="Normal 37 85" xfId="41142" xr:uid="{00000000-0005-0000-0000-0000FD9C0000}"/>
    <cellStyle name="Normal 37 85 2" xfId="41146" xr:uid="{00000000-0005-0000-0000-0000FE9C0000}"/>
    <cellStyle name="Normal 37 86" xfId="41150" xr:uid="{00000000-0005-0000-0000-0000FF9C0000}"/>
    <cellStyle name="Normal 37 86 2" xfId="41154" xr:uid="{00000000-0005-0000-0000-0000009D0000}"/>
    <cellStyle name="Normal 37 87" xfId="41159" xr:uid="{00000000-0005-0000-0000-0000019D0000}"/>
    <cellStyle name="Normal 37 87 2" xfId="41163" xr:uid="{00000000-0005-0000-0000-0000029D0000}"/>
    <cellStyle name="Normal 37 88" xfId="41168" xr:uid="{00000000-0005-0000-0000-0000039D0000}"/>
    <cellStyle name="Normal 37 88 2" xfId="41172" xr:uid="{00000000-0005-0000-0000-0000049D0000}"/>
    <cellStyle name="Normal 37 89" xfId="41176" xr:uid="{00000000-0005-0000-0000-0000059D0000}"/>
    <cellStyle name="Normal 37 89 2" xfId="41180" xr:uid="{00000000-0005-0000-0000-0000069D0000}"/>
    <cellStyle name="Normal 37 9" xfId="41182" xr:uid="{00000000-0005-0000-0000-0000079D0000}"/>
    <cellStyle name="Normal 37 9 2" xfId="41184" xr:uid="{00000000-0005-0000-0000-0000089D0000}"/>
    <cellStyle name="Normal 37 90" xfId="41141" xr:uid="{00000000-0005-0000-0000-0000099D0000}"/>
    <cellStyle name="Normal 37 90 2" xfId="41145" xr:uid="{00000000-0005-0000-0000-00000A9D0000}"/>
    <cellStyle name="Normal 37 91" xfId="41149" xr:uid="{00000000-0005-0000-0000-00000B9D0000}"/>
    <cellStyle name="Normal 37 91 2" xfId="41153" xr:uid="{00000000-0005-0000-0000-00000C9D0000}"/>
    <cellStyle name="Normal 37 92" xfId="41158" xr:uid="{00000000-0005-0000-0000-00000D9D0000}"/>
    <cellStyle name="Normal 37 92 2" xfId="41162" xr:uid="{00000000-0005-0000-0000-00000E9D0000}"/>
    <cellStyle name="Normal 37 93" xfId="41167" xr:uid="{00000000-0005-0000-0000-00000F9D0000}"/>
    <cellStyle name="Normal 37 93 2" xfId="41171" xr:uid="{00000000-0005-0000-0000-0000109D0000}"/>
    <cellStyle name="Normal 37 94" xfId="41175" xr:uid="{00000000-0005-0000-0000-0000119D0000}"/>
    <cellStyle name="Normal 37 94 2" xfId="41179" xr:uid="{00000000-0005-0000-0000-0000129D0000}"/>
    <cellStyle name="Normal 37 95" xfId="41187" xr:uid="{00000000-0005-0000-0000-0000139D0000}"/>
    <cellStyle name="Normal 37 95 2" xfId="41190" xr:uid="{00000000-0005-0000-0000-0000149D0000}"/>
    <cellStyle name="Normal 37 96" xfId="41193" xr:uid="{00000000-0005-0000-0000-0000159D0000}"/>
    <cellStyle name="Normal 37 96 2" xfId="41196" xr:uid="{00000000-0005-0000-0000-0000169D0000}"/>
    <cellStyle name="Normal 37 97" xfId="41199" xr:uid="{00000000-0005-0000-0000-0000179D0000}"/>
    <cellStyle name="Normal 37 97 2" xfId="41202" xr:uid="{00000000-0005-0000-0000-0000189D0000}"/>
    <cellStyle name="Normal 37 98" xfId="41205" xr:uid="{00000000-0005-0000-0000-0000199D0000}"/>
    <cellStyle name="Normal 37 98 2" xfId="26403" xr:uid="{00000000-0005-0000-0000-00001A9D0000}"/>
    <cellStyle name="Normal 37 99" xfId="20699" xr:uid="{00000000-0005-0000-0000-00001B9D0000}"/>
    <cellStyle name="Normal 37 99 2" xfId="26431" xr:uid="{00000000-0005-0000-0000-00001C9D0000}"/>
    <cellStyle name="Normal 37_REKAP IBT" xfId="41207" xr:uid="{00000000-0005-0000-0000-00001D9D0000}"/>
    <cellStyle name="Normal 370" xfId="40505" xr:uid="{00000000-0005-0000-0000-00001E9D0000}"/>
    <cellStyle name="Normal 371" xfId="40508" xr:uid="{00000000-0005-0000-0000-00001F9D0000}"/>
    <cellStyle name="Normal 372" xfId="40511" xr:uid="{00000000-0005-0000-0000-0000209D0000}"/>
    <cellStyle name="Normal 373" xfId="40514" xr:uid="{00000000-0005-0000-0000-0000219D0000}"/>
    <cellStyle name="Normal 374" xfId="40517" xr:uid="{00000000-0005-0000-0000-0000229D0000}"/>
    <cellStyle name="Normal 375" xfId="41209" xr:uid="{00000000-0005-0000-0000-0000239D0000}"/>
    <cellStyle name="Normal 376" xfId="41211" xr:uid="{00000000-0005-0000-0000-0000249D0000}"/>
    <cellStyle name="Normal 377" xfId="41213" xr:uid="{00000000-0005-0000-0000-0000259D0000}"/>
    <cellStyle name="Normal 378" xfId="41215" xr:uid="{00000000-0005-0000-0000-0000269D0000}"/>
    <cellStyle name="Normal 379" xfId="41217" xr:uid="{00000000-0005-0000-0000-0000279D0000}"/>
    <cellStyle name="Normal 38" xfId="41219" xr:uid="{00000000-0005-0000-0000-0000289D0000}"/>
    <cellStyle name="Normal 38 10" xfId="41221" xr:uid="{00000000-0005-0000-0000-0000299D0000}"/>
    <cellStyle name="Normal 38 10 2" xfId="23236" xr:uid="{00000000-0005-0000-0000-00002A9D0000}"/>
    <cellStyle name="Normal 38 100" xfId="13316" xr:uid="{00000000-0005-0000-0000-00002B9D0000}"/>
    <cellStyle name="Normal 38 100 2" xfId="41223" xr:uid="{00000000-0005-0000-0000-00002C9D0000}"/>
    <cellStyle name="Normal 38 101" xfId="41225" xr:uid="{00000000-0005-0000-0000-00002D9D0000}"/>
    <cellStyle name="Normal 38 101 2" xfId="41227" xr:uid="{00000000-0005-0000-0000-00002E9D0000}"/>
    <cellStyle name="Normal 38 102" xfId="41229" xr:uid="{00000000-0005-0000-0000-00002F9D0000}"/>
    <cellStyle name="Normal 38 102 2" xfId="41231" xr:uid="{00000000-0005-0000-0000-0000309D0000}"/>
    <cellStyle name="Normal 38 103" xfId="41233" xr:uid="{00000000-0005-0000-0000-0000319D0000}"/>
    <cellStyle name="Normal 38 103 2" xfId="41235" xr:uid="{00000000-0005-0000-0000-0000329D0000}"/>
    <cellStyle name="Normal 38 104" xfId="41237" xr:uid="{00000000-0005-0000-0000-0000339D0000}"/>
    <cellStyle name="Normal 38 104 2" xfId="41239" xr:uid="{00000000-0005-0000-0000-0000349D0000}"/>
    <cellStyle name="Normal 38 105" xfId="41243" xr:uid="{00000000-0005-0000-0000-0000359D0000}"/>
    <cellStyle name="Normal 38 105 2" xfId="41247" xr:uid="{00000000-0005-0000-0000-0000369D0000}"/>
    <cellStyle name="Normal 38 106" xfId="41251" xr:uid="{00000000-0005-0000-0000-0000379D0000}"/>
    <cellStyle name="Normal 38 106 2" xfId="41255" xr:uid="{00000000-0005-0000-0000-0000389D0000}"/>
    <cellStyle name="Normal 38 107" xfId="41259" xr:uid="{00000000-0005-0000-0000-0000399D0000}"/>
    <cellStyle name="Normal 38 107 2" xfId="41264" xr:uid="{00000000-0005-0000-0000-00003A9D0000}"/>
    <cellStyle name="Normal 38 108" xfId="41268" xr:uid="{00000000-0005-0000-0000-00003B9D0000}"/>
    <cellStyle name="Normal 38 108 2" xfId="41272" xr:uid="{00000000-0005-0000-0000-00003C9D0000}"/>
    <cellStyle name="Normal 38 109" xfId="41276" xr:uid="{00000000-0005-0000-0000-00003D9D0000}"/>
    <cellStyle name="Normal 38 109 2" xfId="41280" xr:uid="{00000000-0005-0000-0000-00003E9D0000}"/>
    <cellStyle name="Normal 38 11" xfId="41282" xr:uid="{00000000-0005-0000-0000-00003F9D0000}"/>
    <cellStyle name="Normal 38 11 2" xfId="27154" xr:uid="{00000000-0005-0000-0000-0000409D0000}"/>
    <cellStyle name="Normal 38 110" xfId="41242" xr:uid="{00000000-0005-0000-0000-0000419D0000}"/>
    <cellStyle name="Normal 38 110 2" xfId="41246" xr:uid="{00000000-0005-0000-0000-0000429D0000}"/>
    <cellStyle name="Normal 38 111" xfId="41250" xr:uid="{00000000-0005-0000-0000-0000439D0000}"/>
    <cellStyle name="Normal 38 111 2" xfId="41254" xr:uid="{00000000-0005-0000-0000-0000449D0000}"/>
    <cellStyle name="Normal 38 112" xfId="41258" xr:uid="{00000000-0005-0000-0000-0000459D0000}"/>
    <cellStyle name="Normal 38 112 2" xfId="41263" xr:uid="{00000000-0005-0000-0000-0000469D0000}"/>
    <cellStyle name="Normal 38 113" xfId="41267" xr:uid="{00000000-0005-0000-0000-0000479D0000}"/>
    <cellStyle name="Normal 38 113 2" xfId="41271" xr:uid="{00000000-0005-0000-0000-0000489D0000}"/>
    <cellStyle name="Normal 38 114" xfId="41275" xr:uid="{00000000-0005-0000-0000-0000499D0000}"/>
    <cellStyle name="Normal 38 114 2" xfId="41279" xr:uid="{00000000-0005-0000-0000-00004A9D0000}"/>
    <cellStyle name="Normal 38 115" xfId="41286" xr:uid="{00000000-0005-0000-0000-00004B9D0000}"/>
    <cellStyle name="Normal 38 115 2" xfId="41290" xr:uid="{00000000-0005-0000-0000-00004C9D0000}"/>
    <cellStyle name="Normal 38 116" xfId="41294" xr:uid="{00000000-0005-0000-0000-00004D9D0000}"/>
    <cellStyle name="Normal 38 116 2" xfId="41298" xr:uid="{00000000-0005-0000-0000-00004E9D0000}"/>
    <cellStyle name="Normal 38 117" xfId="41302" xr:uid="{00000000-0005-0000-0000-00004F9D0000}"/>
    <cellStyle name="Normal 38 117 2" xfId="41306" xr:uid="{00000000-0005-0000-0000-0000509D0000}"/>
    <cellStyle name="Normal 38 118" xfId="41310" xr:uid="{00000000-0005-0000-0000-0000519D0000}"/>
    <cellStyle name="Normal 38 118 2" xfId="41314" xr:uid="{00000000-0005-0000-0000-0000529D0000}"/>
    <cellStyle name="Normal 38 119" xfId="36777" xr:uid="{00000000-0005-0000-0000-0000539D0000}"/>
    <cellStyle name="Normal 38 119 2" xfId="41318" xr:uid="{00000000-0005-0000-0000-0000549D0000}"/>
    <cellStyle name="Normal 38 12" xfId="41320" xr:uid="{00000000-0005-0000-0000-0000559D0000}"/>
    <cellStyle name="Normal 38 12 2" xfId="27168" xr:uid="{00000000-0005-0000-0000-0000569D0000}"/>
    <cellStyle name="Normal 38 120" xfId="41285" xr:uid="{00000000-0005-0000-0000-0000579D0000}"/>
    <cellStyle name="Normal 38 120 2" xfId="41289" xr:uid="{00000000-0005-0000-0000-0000589D0000}"/>
    <cellStyle name="Normal 38 121" xfId="41293" xr:uid="{00000000-0005-0000-0000-0000599D0000}"/>
    <cellStyle name="Normal 38 121 2" xfId="41297" xr:uid="{00000000-0005-0000-0000-00005A9D0000}"/>
    <cellStyle name="Normal 38 122" xfId="41301" xr:uid="{00000000-0005-0000-0000-00005B9D0000}"/>
    <cellStyle name="Normal 38 122 2" xfId="41305" xr:uid="{00000000-0005-0000-0000-00005C9D0000}"/>
    <cellStyle name="Normal 38 123" xfId="41309" xr:uid="{00000000-0005-0000-0000-00005D9D0000}"/>
    <cellStyle name="Normal 38 123 2" xfId="41313" xr:uid="{00000000-0005-0000-0000-00005E9D0000}"/>
    <cellStyle name="Normal 38 124" xfId="36776" xr:uid="{00000000-0005-0000-0000-00005F9D0000}"/>
    <cellStyle name="Normal 38 124 2" xfId="41317" xr:uid="{00000000-0005-0000-0000-0000609D0000}"/>
    <cellStyle name="Normal 38 125" xfId="41324" xr:uid="{00000000-0005-0000-0000-0000619D0000}"/>
    <cellStyle name="Normal 38 125 2" xfId="41328" xr:uid="{00000000-0005-0000-0000-0000629D0000}"/>
    <cellStyle name="Normal 38 126" xfId="41332" xr:uid="{00000000-0005-0000-0000-0000639D0000}"/>
    <cellStyle name="Normal 38 126 2" xfId="41336" xr:uid="{00000000-0005-0000-0000-0000649D0000}"/>
    <cellStyle name="Normal 38 127" xfId="41340" xr:uid="{00000000-0005-0000-0000-0000659D0000}"/>
    <cellStyle name="Normal 38 127 2" xfId="41344" xr:uid="{00000000-0005-0000-0000-0000669D0000}"/>
    <cellStyle name="Normal 38 128" xfId="41348" xr:uid="{00000000-0005-0000-0000-0000679D0000}"/>
    <cellStyle name="Normal 38 128 2" xfId="41352" xr:uid="{00000000-0005-0000-0000-0000689D0000}"/>
    <cellStyle name="Normal 38 129" xfId="41356" xr:uid="{00000000-0005-0000-0000-0000699D0000}"/>
    <cellStyle name="Normal 38 129 2" xfId="41360" xr:uid="{00000000-0005-0000-0000-00006A9D0000}"/>
    <cellStyle name="Normal 38 13" xfId="41362" xr:uid="{00000000-0005-0000-0000-00006B9D0000}"/>
    <cellStyle name="Normal 38 13 2" xfId="27185" xr:uid="{00000000-0005-0000-0000-00006C9D0000}"/>
    <cellStyle name="Normal 38 130" xfId="41323" xr:uid="{00000000-0005-0000-0000-00006D9D0000}"/>
    <cellStyle name="Normal 38 130 2" xfId="41327" xr:uid="{00000000-0005-0000-0000-00006E9D0000}"/>
    <cellStyle name="Normal 38 131" xfId="41331" xr:uid="{00000000-0005-0000-0000-00006F9D0000}"/>
    <cellStyle name="Normal 38 131 2" xfId="41335" xr:uid="{00000000-0005-0000-0000-0000709D0000}"/>
    <cellStyle name="Normal 38 132" xfId="41339" xr:uid="{00000000-0005-0000-0000-0000719D0000}"/>
    <cellStyle name="Normal 38 132 2" xfId="41343" xr:uid="{00000000-0005-0000-0000-0000729D0000}"/>
    <cellStyle name="Normal 38 132 2 2" xfId="41364" xr:uid="{00000000-0005-0000-0000-0000739D0000}"/>
    <cellStyle name="Normal 38 132 2 2 2" xfId="41366" xr:uid="{00000000-0005-0000-0000-0000749D0000}"/>
    <cellStyle name="Normal 38 132 2 2 2 2" xfId="20229" xr:uid="{00000000-0005-0000-0000-0000759D0000}"/>
    <cellStyle name="Normal 38 132 2 2 3" xfId="41368" xr:uid="{00000000-0005-0000-0000-0000769D0000}"/>
    <cellStyle name="Normal 38 132 2 2_REKAP IBT" xfId="41370" xr:uid="{00000000-0005-0000-0000-0000779D0000}"/>
    <cellStyle name="Normal 38 132 2 3" xfId="41372" xr:uid="{00000000-0005-0000-0000-0000789D0000}"/>
    <cellStyle name="Normal 38 132 2 3 2" xfId="41374" xr:uid="{00000000-0005-0000-0000-0000799D0000}"/>
    <cellStyle name="Normal 38 132 2 3 2 2" xfId="41377" xr:uid="{00000000-0005-0000-0000-00007A9D0000}"/>
    <cellStyle name="Normal 38 132 2 3 3" xfId="41379" xr:uid="{00000000-0005-0000-0000-00007B9D0000}"/>
    <cellStyle name="Normal 38 132 2 3_REKAP IBT" xfId="41381" xr:uid="{00000000-0005-0000-0000-00007C9D0000}"/>
    <cellStyle name="Normal 38 132 2 4" xfId="41383" xr:uid="{00000000-0005-0000-0000-00007D9D0000}"/>
    <cellStyle name="Normal 38 132 2 4 2" xfId="41385" xr:uid="{00000000-0005-0000-0000-00007E9D0000}"/>
    <cellStyle name="Normal 38 132 2 5" xfId="41387" xr:uid="{00000000-0005-0000-0000-00007F9D0000}"/>
    <cellStyle name="Normal 38 132 2_REKAP IBT" xfId="41389" xr:uid="{00000000-0005-0000-0000-0000809D0000}"/>
    <cellStyle name="Normal 38 132 3" xfId="41391" xr:uid="{00000000-0005-0000-0000-0000819D0000}"/>
    <cellStyle name="Normal 38 132 3 2" xfId="41393" xr:uid="{00000000-0005-0000-0000-0000829D0000}"/>
    <cellStyle name="Normal 38 132 3 2 2" xfId="41395" xr:uid="{00000000-0005-0000-0000-0000839D0000}"/>
    <cellStyle name="Normal 38 132 3 2 2 2" xfId="41397" xr:uid="{00000000-0005-0000-0000-0000849D0000}"/>
    <cellStyle name="Normal 38 132 3 2 3" xfId="21538" xr:uid="{00000000-0005-0000-0000-0000859D0000}"/>
    <cellStyle name="Normal 38 132 3 2_REKAP IBT" xfId="41399" xr:uid="{00000000-0005-0000-0000-0000869D0000}"/>
    <cellStyle name="Normal 38 132 3 3" xfId="41401" xr:uid="{00000000-0005-0000-0000-0000879D0000}"/>
    <cellStyle name="Normal 38 132 3 3 2" xfId="5358" xr:uid="{00000000-0005-0000-0000-0000889D0000}"/>
    <cellStyle name="Normal 38 132 3 3 2 2" xfId="5361" xr:uid="{00000000-0005-0000-0000-0000899D0000}"/>
    <cellStyle name="Normal 38 132 3 3 3" xfId="5369" xr:uid="{00000000-0005-0000-0000-00008A9D0000}"/>
    <cellStyle name="Normal 38 132 3 3_REKAP IBT" xfId="41403" xr:uid="{00000000-0005-0000-0000-00008B9D0000}"/>
    <cellStyle name="Normal 38 132 3 4" xfId="41405" xr:uid="{00000000-0005-0000-0000-00008C9D0000}"/>
    <cellStyle name="Normal 38 132 3 4 2" xfId="5389" xr:uid="{00000000-0005-0000-0000-00008D9D0000}"/>
    <cellStyle name="Normal 38 132 3 5" xfId="41407" xr:uid="{00000000-0005-0000-0000-00008E9D0000}"/>
    <cellStyle name="Normal 38 132 3_REKAP IBT" xfId="41409" xr:uid="{00000000-0005-0000-0000-00008F9D0000}"/>
    <cellStyle name="Normal 38 132 4" xfId="41411" xr:uid="{00000000-0005-0000-0000-0000909D0000}"/>
    <cellStyle name="Normal 38 132 4 2" xfId="16919" xr:uid="{00000000-0005-0000-0000-0000919D0000}"/>
    <cellStyle name="Normal 38 132 4 2 2" xfId="41413" xr:uid="{00000000-0005-0000-0000-0000929D0000}"/>
    <cellStyle name="Normal 38 132 4 2 2 2" xfId="41415" xr:uid="{00000000-0005-0000-0000-0000939D0000}"/>
    <cellStyle name="Normal 38 132 4 2 3" xfId="41417" xr:uid="{00000000-0005-0000-0000-0000949D0000}"/>
    <cellStyle name="Normal 38 132 4 2_REKAP IBT" xfId="41419" xr:uid="{00000000-0005-0000-0000-0000959D0000}"/>
    <cellStyle name="Normal 38 132 4 3" xfId="41421" xr:uid="{00000000-0005-0000-0000-0000969D0000}"/>
    <cellStyle name="Normal 38 132 4 3 2" xfId="41423" xr:uid="{00000000-0005-0000-0000-0000979D0000}"/>
    <cellStyle name="Normal 38 132 4 3 2 2" xfId="41425" xr:uid="{00000000-0005-0000-0000-0000989D0000}"/>
    <cellStyle name="Normal 38 132 4 3 3" xfId="41427" xr:uid="{00000000-0005-0000-0000-0000999D0000}"/>
    <cellStyle name="Normal 38 132 4 3_REKAP IBT" xfId="41429" xr:uid="{00000000-0005-0000-0000-00009A9D0000}"/>
    <cellStyle name="Normal 38 132 4 4" xfId="41431" xr:uid="{00000000-0005-0000-0000-00009B9D0000}"/>
    <cellStyle name="Normal 38 132 4 4 2" xfId="41433" xr:uid="{00000000-0005-0000-0000-00009C9D0000}"/>
    <cellStyle name="Normal 38 132 4 5" xfId="41435" xr:uid="{00000000-0005-0000-0000-00009D9D0000}"/>
    <cellStyle name="Normal 38 132 4_REKAP IBT" xfId="17775" xr:uid="{00000000-0005-0000-0000-00009E9D0000}"/>
    <cellStyle name="Normal 38 132 5" xfId="41437" xr:uid="{00000000-0005-0000-0000-00009F9D0000}"/>
    <cellStyle name="Normal 38 132 5 2" xfId="41439" xr:uid="{00000000-0005-0000-0000-0000A09D0000}"/>
    <cellStyle name="Normal 38 132 5 2 2" xfId="41441" xr:uid="{00000000-0005-0000-0000-0000A19D0000}"/>
    <cellStyle name="Normal 38 132 5 3" xfId="41443" xr:uid="{00000000-0005-0000-0000-0000A29D0000}"/>
    <cellStyle name="Normal 38 132 5_REKAP IBT" xfId="41445" xr:uid="{00000000-0005-0000-0000-0000A39D0000}"/>
    <cellStyle name="Normal 38 132 6" xfId="41447" xr:uid="{00000000-0005-0000-0000-0000A49D0000}"/>
    <cellStyle name="Normal 38 132 6 2" xfId="41449" xr:uid="{00000000-0005-0000-0000-0000A59D0000}"/>
    <cellStyle name="Normal 38 132 6 2 2" xfId="41451" xr:uid="{00000000-0005-0000-0000-0000A69D0000}"/>
    <cellStyle name="Normal 38 132 6 3" xfId="41453" xr:uid="{00000000-0005-0000-0000-0000A79D0000}"/>
    <cellStyle name="Normal 38 132 6_REKAP IBT" xfId="41455" xr:uid="{00000000-0005-0000-0000-0000A89D0000}"/>
    <cellStyle name="Normal 38 132 7" xfId="41457" xr:uid="{00000000-0005-0000-0000-0000A99D0000}"/>
    <cellStyle name="Normal 38 132 7 2" xfId="41459" xr:uid="{00000000-0005-0000-0000-0000AA9D0000}"/>
    <cellStyle name="Normal 38 132 8" xfId="29293" xr:uid="{00000000-0005-0000-0000-0000AB9D0000}"/>
    <cellStyle name="Normal 38 132_REKAP IBT" xfId="41461" xr:uid="{00000000-0005-0000-0000-0000AC9D0000}"/>
    <cellStyle name="Normal 38 133" xfId="41347" xr:uid="{00000000-0005-0000-0000-0000AD9D0000}"/>
    <cellStyle name="Normal 38 133 2" xfId="41351" xr:uid="{00000000-0005-0000-0000-0000AE9D0000}"/>
    <cellStyle name="Normal 38 133 2 2" xfId="41463" xr:uid="{00000000-0005-0000-0000-0000AF9D0000}"/>
    <cellStyle name="Normal 38 133 2 2 2" xfId="41465" xr:uid="{00000000-0005-0000-0000-0000B09D0000}"/>
    <cellStyle name="Normal 38 133 2 3" xfId="41467" xr:uid="{00000000-0005-0000-0000-0000B19D0000}"/>
    <cellStyle name="Normal 38 133 2_REKAP IBT" xfId="41469" xr:uid="{00000000-0005-0000-0000-0000B29D0000}"/>
    <cellStyle name="Normal 38 133 3" xfId="41472" xr:uid="{00000000-0005-0000-0000-0000B39D0000}"/>
    <cellStyle name="Normal 38 133 3 2" xfId="41474" xr:uid="{00000000-0005-0000-0000-0000B49D0000}"/>
    <cellStyle name="Normal 38 133 3 2 2" xfId="30223" xr:uid="{00000000-0005-0000-0000-0000B59D0000}"/>
    <cellStyle name="Normal 38 133 3 3" xfId="41476" xr:uid="{00000000-0005-0000-0000-0000B69D0000}"/>
    <cellStyle name="Normal 38 133 3_REKAP IBT" xfId="41478" xr:uid="{00000000-0005-0000-0000-0000B79D0000}"/>
    <cellStyle name="Normal 38 133 4" xfId="41480" xr:uid="{00000000-0005-0000-0000-0000B89D0000}"/>
    <cellStyle name="Normal 38 133 4 2" xfId="41482" xr:uid="{00000000-0005-0000-0000-0000B99D0000}"/>
    <cellStyle name="Normal 38 133 5" xfId="41484" xr:uid="{00000000-0005-0000-0000-0000BA9D0000}"/>
    <cellStyle name="Normal 38 133_REKAP IBT" xfId="41486" xr:uid="{00000000-0005-0000-0000-0000BB9D0000}"/>
    <cellStyle name="Normal 38 134" xfId="41355" xr:uid="{00000000-0005-0000-0000-0000BC9D0000}"/>
    <cellStyle name="Normal 38 134 2" xfId="41359" xr:uid="{00000000-0005-0000-0000-0000BD9D0000}"/>
    <cellStyle name="Normal 38 134 2 2" xfId="41488" xr:uid="{00000000-0005-0000-0000-0000BE9D0000}"/>
    <cellStyle name="Normal 38 134 2 2 2" xfId="41490" xr:uid="{00000000-0005-0000-0000-0000BF9D0000}"/>
    <cellStyle name="Normal 38 134 2 3" xfId="41492" xr:uid="{00000000-0005-0000-0000-0000C09D0000}"/>
    <cellStyle name="Normal 38 134 2_REKAP IBT" xfId="41494" xr:uid="{00000000-0005-0000-0000-0000C19D0000}"/>
    <cellStyle name="Normal 38 134 3" xfId="41496" xr:uid="{00000000-0005-0000-0000-0000C29D0000}"/>
    <cellStyle name="Normal 38 134 3 2" xfId="41498" xr:uid="{00000000-0005-0000-0000-0000C39D0000}"/>
    <cellStyle name="Normal 38 134 3 2 2" xfId="21714" xr:uid="{00000000-0005-0000-0000-0000C49D0000}"/>
    <cellStyle name="Normal 38 134 3 3" xfId="41500" xr:uid="{00000000-0005-0000-0000-0000C59D0000}"/>
    <cellStyle name="Normal 38 134 3_REKAP IBT" xfId="25443" xr:uid="{00000000-0005-0000-0000-0000C69D0000}"/>
    <cellStyle name="Normal 38 134 4" xfId="41502" xr:uid="{00000000-0005-0000-0000-0000C79D0000}"/>
    <cellStyle name="Normal 38 134 4 2" xfId="41504" xr:uid="{00000000-0005-0000-0000-0000C89D0000}"/>
    <cellStyle name="Normal 38 134 5" xfId="41506" xr:uid="{00000000-0005-0000-0000-0000C99D0000}"/>
    <cellStyle name="Normal 38 134_REKAP IBT" xfId="41508" xr:uid="{00000000-0005-0000-0000-0000CA9D0000}"/>
    <cellStyle name="Normal 38 135" xfId="41510" xr:uid="{00000000-0005-0000-0000-0000CB9D0000}"/>
    <cellStyle name="Normal 38 135 2" xfId="41512" xr:uid="{00000000-0005-0000-0000-0000CC9D0000}"/>
    <cellStyle name="Normal 38 135 2 2" xfId="41514" xr:uid="{00000000-0005-0000-0000-0000CD9D0000}"/>
    <cellStyle name="Normal 38 135 2 2 2" xfId="41516" xr:uid="{00000000-0005-0000-0000-0000CE9D0000}"/>
    <cellStyle name="Normal 38 135 2 3" xfId="41518" xr:uid="{00000000-0005-0000-0000-0000CF9D0000}"/>
    <cellStyle name="Normal 38 135 2_REKAP IBT" xfId="41520" xr:uid="{00000000-0005-0000-0000-0000D09D0000}"/>
    <cellStyle name="Normal 38 135 3" xfId="41522" xr:uid="{00000000-0005-0000-0000-0000D19D0000}"/>
    <cellStyle name="Normal 38 135 3 2" xfId="41524" xr:uid="{00000000-0005-0000-0000-0000D29D0000}"/>
    <cellStyle name="Normal 38 135 3 2 2" xfId="41526" xr:uid="{00000000-0005-0000-0000-0000D39D0000}"/>
    <cellStyle name="Normal 38 135 3 3" xfId="41528" xr:uid="{00000000-0005-0000-0000-0000D49D0000}"/>
    <cellStyle name="Normal 38 135 3_REKAP IBT" xfId="41530" xr:uid="{00000000-0005-0000-0000-0000D59D0000}"/>
    <cellStyle name="Normal 38 135 4" xfId="41532" xr:uid="{00000000-0005-0000-0000-0000D69D0000}"/>
    <cellStyle name="Normal 38 135 4 2" xfId="41534" xr:uid="{00000000-0005-0000-0000-0000D79D0000}"/>
    <cellStyle name="Normal 38 135 5" xfId="41536" xr:uid="{00000000-0005-0000-0000-0000D89D0000}"/>
    <cellStyle name="Normal 38 135_REKAP IBT" xfId="9730" xr:uid="{00000000-0005-0000-0000-0000D99D0000}"/>
    <cellStyle name="Normal 38 136" xfId="41538" xr:uid="{00000000-0005-0000-0000-0000DA9D0000}"/>
    <cellStyle name="Normal 38 136 2" xfId="41540" xr:uid="{00000000-0005-0000-0000-0000DB9D0000}"/>
    <cellStyle name="Normal 38 136 2 2" xfId="41542" xr:uid="{00000000-0005-0000-0000-0000DC9D0000}"/>
    <cellStyle name="Normal 38 136 3" xfId="41544" xr:uid="{00000000-0005-0000-0000-0000DD9D0000}"/>
    <cellStyle name="Normal 38 136_REKAP IBT" xfId="41546" xr:uid="{00000000-0005-0000-0000-0000DE9D0000}"/>
    <cellStyle name="Normal 38 137" xfId="41552" xr:uid="{00000000-0005-0000-0000-0000DF9D0000}"/>
    <cellStyle name="Normal 38 137 2" xfId="41554" xr:uid="{00000000-0005-0000-0000-0000E09D0000}"/>
    <cellStyle name="Normal 38 137 2 2" xfId="41556" xr:uid="{00000000-0005-0000-0000-0000E19D0000}"/>
    <cellStyle name="Normal 38 137 3" xfId="41558" xr:uid="{00000000-0005-0000-0000-0000E29D0000}"/>
    <cellStyle name="Normal 38 137_REKAP IBT" xfId="41560" xr:uid="{00000000-0005-0000-0000-0000E39D0000}"/>
    <cellStyle name="Normal 38 138" xfId="50201" xr:uid="{00000000-0005-0000-0000-0000E49D0000}"/>
    <cellStyle name="Normal 38 14" xfId="41562" xr:uid="{00000000-0005-0000-0000-0000E59D0000}"/>
    <cellStyle name="Normal 38 14 2" xfId="27199" xr:uid="{00000000-0005-0000-0000-0000E69D0000}"/>
    <cellStyle name="Normal 38 15" xfId="41566" xr:uid="{00000000-0005-0000-0000-0000E79D0000}"/>
    <cellStyle name="Normal 38 15 2" xfId="27216" xr:uid="{00000000-0005-0000-0000-0000E89D0000}"/>
    <cellStyle name="Normal 38 16" xfId="41570" xr:uid="{00000000-0005-0000-0000-0000E99D0000}"/>
    <cellStyle name="Normal 38 16 2" xfId="41574" xr:uid="{00000000-0005-0000-0000-0000EA9D0000}"/>
    <cellStyle name="Normal 38 17" xfId="41578" xr:uid="{00000000-0005-0000-0000-0000EB9D0000}"/>
    <cellStyle name="Normal 38 17 2" xfId="41582" xr:uid="{00000000-0005-0000-0000-0000EC9D0000}"/>
    <cellStyle name="Normal 38 18" xfId="41586" xr:uid="{00000000-0005-0000-0000-0000ED9D0000}"/>
    <cellStyle name="Normal 38 18 2" xfId="41590" xr:uid="{00000000-0005-0000-0000-0000EE9D0000}"/>
    <cellStyle name="Normal 38 19" xfId="41594" xr:uid="{00000000-0005-0000-0000-0000EF9D0000}"/>
    <cellStyle name="Normal 38 19 2" xfId="41598" xr:uid="{00000000-0005-0000-0000-0000F09D0000}"/>
    <cellStyle name="Normal 38 2" xfId="41602" xr:uid="{00000000-0005-0000-0000-0000F19D0000}"/>
    <cellStyle name="Normal 38 2 2" xfId="41606" xr:uid="{00000000-0005-0000-0000-0000F29D0000}"/>
    <cellStyle name="Normal 38 2 3" xfId="50297" xr:uid="{00000000-0005-0000-0000-0000F39D0000}"/>
    <cellStyle name="Normal 38 20" xfId="41565" xr:uid="{00000000-0005-0000-0000-0000F49D0000}"/>
    <cellStyle name="Normal 38 20 2" xfId="27215" xr:uid="{00000000-0005-0000-0000-0000F59D0000}"/>
    <cellStyle name="Normal 38 21" xfId="41569" xr:uid="{00000000-0005-0000-0000-0000F69D0000}"/>
    <cellStyle name="Normal 38 21 2" xfId="41573" xr:uid="{00000000-0005-0000-0000-0000F79D0000}"/>
    <cellStyle name="Normal 38 22" xfId="41577" xr:uid="{00000000-0005-0000-0000-0000F89D0000}"/>
    <cellStyle name="Normal 38 22 2" xfId="41581" xr:uid="{00000000-0005-0000-0000-0000F99D0000}"/>
    <cellStyle name="Normal 38 23" xfId="41585" xr:uid="{00000000-0005-0000-0000-0000FA9D0000}"/>
    <cellStyle name="Normal 38 23 2" xfId="41589" xr:uid="{00000000-0005-0000-0000-0000FB9D0000}"/>
    <cellStyle name="Normal 38 24" xfId="41593" xr:uid="{00000000-0005-0000-0000-0000FC9D0000}"/>
    <cellStyle name="Normal 38 24 2" xfId="41597" xr:uid="{00000000-0005-0000-0000-0000FD9D0000}"/>
    <cellStyle name="Normal 38 25" xfId="41610" xr:uid="{00000000-0005-0000-0000-0000FE9D0000}"/>
    <cellStyle name="Normal 38 25 2" xfId="41614" xr:uid="{00000000-0005-0000-0000-0000FF9D0000}"/>
    <cellStyle name="Normal 38 26" xfId="38203" xr:uid="{00000000-0005-0000-0000-0000009E0000}"/>
    <cellStyle name="Normal 38 26 2" xfId="41618" xr:uid="{00000000-0005-0000-0000-0000019E0000}"/>
    <cellStyle name="Normal 38 27" xfId="41622" xr:uid="{00000000-0005-0000-0000-0000029E0000}"/>
    <cellStyle name="Normal 38 27 2" xfId="41626" xr:uid="{00000000-0005-0000-0000-0000039E0000}"/>
    <cellStyle name="Normal 38 28" xfId="41630" xr:uid="{00000000-0005-0000-0000-0000049E0000}"/>
    <cellStyle name="Normal 38 28 2" xfId="41634" xr:uid="{00000000-0005-0000-0000-0000059E0000}"/>
    <cellStyle name="Normal 38 29" xfId="41638" xr:uid="{00000000-0005-0000-0000-0000069E0000}"/>
    <cellStyle name="Normal 38 29 2" xfId="41642" xr:uid="{00000000-0005-0000-0000-0000079E0000}"/>
    <cellStyle name="Normal 38 3" xfId="41646" xr:uid="{00000000-0005-0000-0000-0000089E0000}"/>
    <cellStyle name="Normal 38 3 2" xfId="50411" xr:uid="{00000000-0005-0000-0000-0000099E0000}"/>
    <cellStyle name="Normal 38 30" xfId="41609" xr:uid="{00000000-0005-0000-0000-00000A9E0000}"/>
    <cellStyle name="Normal 38 30 2" xfId="41613" xr:uid="{00000000-0005-0000-0000-00000B9E0000}"/>
    <cellStyle name="Normal 38 31" xfId="38202" xr:uid="{00000000-0005-0000-0000-00000C9E0000}"/>
    <cellStyle name="Normal 38 31 2" xfId="41617" xr:uid="{00000000-0005-0000-0000-00000D9E0000}"/>
    <cellStyle name="Normal 38 32" xfId="41621" xr:uid="{00000000-0005-0000-0000-00000E9E0000}"/>
    <cellStyle name="Normal 38 32 2" xfId="41625" xr:uid="{00000000-0005-0000-0000-00000F9E0000}"/>
    <cellStyle name="Normal 38 33" xfId="41629" xr:uid="{00000000-0005-0000-0000-0000109E0000}"/>
    <cellStyle name="Normal 38 33 2" xfId="41633" xr:uid="{00000000-0005-0000-0000-0000119E0000}"/>
    <cellStyle name="Normal 38 34" xfId="41637" xr:uid="{00000000-0005-0000-0000-0000129E0000}"/>
    <cellStyle name="Normal 38 34 2" xfId="41641" xr:uid="{00000000-0005-0000-0000-0000139E0000}"/>
    <cellStyle name="Normal 38 35" xfId="41652" xr:uid="{00000000-0005-0000-0000-0000149E0000}"/>
    <cellStyle name="Normal 38 35 2" xfId="41658" xr:uid="{00000000-0005-0000-0000-0000159E0000}"/>
    <cellStyle name="Normal 38 36" xfId="41664" xr:uid="{00000000-0005-0000-0000-0000169E0000}"/>
    <cellStyle name="Normal 38 36 2" xfId="41668" xr:uid="{00000000-0005-0000-0000-0000179E0000}"/>
    <cellStyle name="Normal 38 37" xfId="41673" xr:uid="{00000000-0005-0000-0000-0000189E0000}"/>
    <cellStyle name="Normal 38 37 2" xfId="41677" xr:uid="{00000000-0005-0000-0000-0000199E0000}"/>
    <cellStyle name="Normal 38 38" xfId="41681" xr:uid="{00000000-0005-0000-0000-00001A9E0000}"/>
    <cellStyle name="Normal 38 38 2" xfId="41685" xr:uid="{00000000-0005-0000-0000-00001B9E0000}"/>
    <cellStyle name="Normal 38 39" xfId="41689" xr:uid="{00000000-0005-0000-0000-00001C9E0000}"/>
    <cellStyle name="Normal 38 39 2" xfId="41693" xr:uid="{00000000-0005-0000-0000-00001D9E0000}"/>
    <cellStyle name="Normal 38 4" xfId="41697" xr:uid="{00000000-0005-0000-0000-00001E9E0000}"/>
    <cellStyle name="Normal 38 4 2" xfId="41701" xr:uid="{00000000-0005-0000-0000-00001F9E0000}"/>
    <cellStyle name="Normal 38 40" xfId="41651" xr:uid="{00000000-0005-0000-0000-0000209E0000}"/>
    <cellStyle name="Normal 38 40 2" xfId="41657" xr:uid="{00000000-0005-0000-0000-0000219E0000}"/>
    <cellStyle name="Normal 38 41" xfId="41663" xr:uid="{00000000-0005-0000-0000-0000229E0000}"/>
    <cellStyle name="Normal 38 41 2" xfId="41667" xr:uid="{00000000-0005-0000-0000-0000239E0000}"/>
    <cellStyle name="Normal 38 42" xfId="41672" xr:uid="{00000000-0005-0000-0000-0000249E0000}"/>
    <cellStyle name="Normal 38 42 2" xfId="41676" xr:uid="{00000000-0005-0000-0000-0000259E0000}"/>
    <cellStyle name="Normal 38 43" xfId="41680" xr:uid="{00000000-0005-0000-0000-0000269E0000}"/>
    <cellStyle name="Normal 38 43 2" xfId="41684" xr:uid="{00000000-0005-0000-0000-0000279E0000}"/>
    <cellStyle name="Normal 38 44" xfId="41688" xr:uid="{00000000-0005-0000-0000-0000289E0000}"/>
    <cellStyle name="Normal 38 44 2" xfId="41692" xr:uid="{00000000-0005-0000-0000-0000299E0000}"/>
    <cellStyle name="Normal 38 45" xfId="41705" xr:uid="{00000000-0005-0000-0000-00002A9E0000}"/>
    <cellStyle name="Normal 38 45 2" xfId="41709" xr:uid="{00000000-0005-0000-0000-00002B9E0000}"/>
    <cellStyle name="Normal 38 46" xfId="4531" xr:uid="{00000000-0005-0000-0000-00002C9E0000}"/>
    <cellStyle name="Normal 38 46 2" xfId="4537" xr:uid="{00000000-0005-0000-0000-00002D9E0000}"/>
    <cellStyle name="Normal 38 47" xfId="3926" xr:uid="{00000000-0005-0000-0000-00002E9E0000}"/>
    <cellStyle name="Normal 38 47 2" xfId="41713" xr:uid="{00000000-0005-0000-0000-00002F9E0000}"/>
    <cellStyle name="Normal 38 48" xfId="41717" xr:uid="{00000000-0005-0000-0000-0000309E0000}"/>
    <cellStyle name="Normal 38 48 2" xfId="27291" xr:uid="{00000000-0005-0000-0000-0000319E0000}"/>
    <cellStyle name="Normal 38 49" xfId="41721" xr:uid="{00000000-0005-0000-0000-0000329E0000}"/>
    <cellStyle name="Normal 38 49 2" xfId="27315" xr:uid="{00000000-0005-0000-0000-0000339E0000}"/>
    <cellStyle name="Normal 38 5" xfId="41725" xr:uid="{00000000-0005-0000-0000-0000349E0000}"/>
    <cellStyle name="Normal 38 5 2" xfId="41551" xr:uid="{00000000-0005-0000-0000-0000359E0000}"/>
    <cellStyle name="Normal 38 50" xfId="41704" xr:uid="{00000000-0005-0000-0000-0000369E0000}"/>
    <cellStyle name="Normal 38 50 2" xfId="41708" xr:uid="{00000000-0005-0000-0000-0000379E0000}"/>
    <cellStyle name="Normal 38 51" xfId="4530" xr:uid="{00000000-0005-0000-0000-0000389E0000}"/>
    <cellStyle name="Normal 38 51 2" xfId="4536" xr:uid="{00000000-0005-0000-0000-0000399E0000}"/>
    <cellStyle name="Normal 38 52" xfId="3925" xr:uid="{00000000-0005-0000-0000-00003A9E0000}"/>
    <cellStyle name="Normal 38 52 2" xfId="41712" xr:uid="{00000000-0005-0000-0000-00003B9E0000}"/>
    <cellStyle name="Normal 38 53" xfId="41716" xr:uid="{00000000-0005-0000-0000-00003C9E0000}"/>
    <cellStyle name="Normal 38 53 2" xfId="27290" xr:uid="{00000000-0005-0000-0000-00003D9E0000}"/>
    <cellStyle name="Normal 38 54" xfId="41720" xr:uid="{00000000-0005-0000-0000-00003E9E0000}"/>
    <cellStyle name="Normal 38 54 2" xfId="27314" xr:uid="{00000000-0005-0000-0000-00003F9E0000}"/>
    <cellStyle name="Normal 38 55" xfId="41729" xr:uid="{00000000-0005-0000-0000-0000409E0000}"/>
    <cellStyle name="Normal 38 55 2" xfId="27341" xr:uid="{00000000-0005-0000-0000-0000419E0000}"/>
    <cellStyle name="Normal 38 56" xfId="41733" xr:uid="{00000000-0005-0000-0000-0000429E0000}"/>
    <cellStyle name="Normal 38 56 2" xfId="27375" xr:uid="{00000000-0005-0000-0000-0000439E0000}"/>
    <cellStyle name="Normal 38 57" xfId="41737" xr:uid="{00000000-0005-0000-0000-0000449E0000}"/>
    <cellStyle name="Normal 38 57 2" xfId="22523" xr:uid="{00000000-0005-0000-0000-0000459E0000}"/>
    <cellStyle name="Normal 38 58" xfId="41741" xr:uid="{00000000-0005-0000-0000-0000469E0000}"/>
    <cellStyle name="Normal 38 58 2" xfId="27413" xr:uid="{00000000-0005-0000-0000-0000479E0000}"/>
    <cellStyle name="Normal 38 59" xfId="41745" xr:uid="{00000000-0005-0000-0000-0000489E0000}"/>
    <cellStyle name="Normal 38 59 2" xfId="27440" xr:uid="{00000000-0005-0000-0000-0000499E0000}"/>
    <cellStyle name="Normal 38 6" xfId="41749" xr:uid="{00000000-0005-0000-0000-00004A9E0000}"/>
    <cellStyle name="Normal 38 6 2" xfId="41753" xr:uid="{00000000-0005-0000-0000-00004B9E0000}"/>
    <cellStyle name="Normal 38 60" xfId="41728" xr:uid="{00000000-0005-0000-0000-00004C9E0000}"/>
    <cellStyle name="Normal 38 60 2" xfId="27340" xr:uid="{00000000-0005-0000-0000-00004D9E0000}"/>
    <cellStyle name="Normal 38 61" xfId="41732" xr:uid="{00000000-0005-0000-0000-00004E9E0000}"/>
    <cellStyle name="Normal 38 61 2" xfId="27374" xr:uid="{00000000-0005-0000-0000-00004F9E0000}"/>
    <cellStyle name="Normal 38 62" xfId="41736" xr:uid="{00000000-0005-0000-0000-0000509E0000}"/>
    <cellStyle name="Normal 38 62 2" xfId="22522" xr:uid="{00000000-0005-0000-0000-0000519E0000}"/>
    <cellStyle name="Normal 38 63" xfId="41740" xr:uid="{00000000-0005-0000-0000-0000529E0000}"/>
    <cellStyle name="Normal 38 63 2" xfId="27412" xr:uid="{00000000-0005-0000-0000-0000539E0000}"/>
    <cellStyle name="Normal 38 64" xfId="41744" xr:uid="{00000000-0005-0000-0000-0000549E0000}"/>
    <cellStyle name="Normal 38 64 2" xfId="27439" xr:uid="{00000000-0005-0000-0000-0000559E0000}"/>
    <cellStyle name="Normal 38 65" xfId="41757" xr:uid="{00000000-0005-0000-0000-0000569E0000}"/>
    <cellStyle name="Normal 38 65 2" xfId="27472" xr:uid="{00000000-0005-0000-0000-0000579E0000}"/>
    <cellStyle name="Normal 38 66" xfId="41761" xr:uid="{00000000-0005-0000-0000-0000589E0000}"/>
    <cellStyle name="Normal 38 66 2" xfId="41765" xr:uid="{00000000-0005-0000-0000-0000599E0000}"/>
    <cellStyle name="Normal 38 67" xfId="41769" xr:uid="{00000000-0005-0000-0000-00005A9E0000}"/>
    <cellStyle name="Normal 38 67 2" xfId="41773" xr:uid="{00000000-0005-0000-0000-00005B9E0000}"/>
    <cellStyle name="Normal 38 68" xfId="41777" xr:uid="{00000000-0005-0000-0000-00005C9E0000}"/>
    <cellStyle name="Normal 38 68 2" xfId="41781" xr:uid="{00000000-0005-0000-0000-00005D9E0000}"/>
    <cellStyle name="Normal 38 69" xfId="41785" xr:uid="{00000000-0005-0000-0000-00005E9E0000}"/>
    <cellStyle name="Normal 38 69 2" xfId="41789" xr:uid="{00000000-0005-0000-0000-00005F9E0000}"/>
    <cellStyle name="Normal 38 7" xfId="41793" xr:uid="{00000000-0005-0000-0000-0000609E0000}"/>
    <cellStyle name="Normal 38 7 2" xfId="41797" xr:uid="{00000000-0005-0000-0000-0000619E0000}"/>
    <cellStyle name="Normal 38 70" xfId="41756" xr:uid="{00000000-0005-0000-0000-0000629E0000}"/>
    <cellStyle name="Normal 38 70 2" xfId="27471" xr:uid="{00000000-0005-0000-0000-0000639E0000}"/>
    <cellStyle name="Normal 38 71" xfId="41760" xr:uid="{00000000-0005-0000-0000-0000649E0000}"/>
    <cellStyle name="Normal 38 71 2" xfId="41764" xr:uid="{00000000-0005-0000-0000-0000659E0000}"/>
    <cellStyle name="Normal 38 72" xfId="41768" xr:uid="{00000000-0005-0000-0000-0000669E0000}"/>
    <cellStyle name="Normal 38 72 2" xfId="41772" xr:uid="{00000000-0005-0000-0000-0000679E0000}"/>
    <cellStyle name="Normal 38 73" xfId="41776" xr:uid="{00000000-0005-0000-0000-0000689E0000}"/>
    <cellStyle name="Normal 38 73 2" xfId="41780" xr:uid="{00000000-0005-0000-0000-0000699E0000}"/>
    <cellStyle name="Normal 38 74" xfId="41784" xr:uid="{00000000-0005-0000-0000-00006A9E0000}"/>
    <cellStyle name="Normal 38 74 2" xfId="41788" xr:uid="{00000000-0005-0000-0000-00006B9E0000}"/>
    <cellStyle name="Normal 38 75" xfId="41801" xr:uid="{00000000-0005-0000-0000-00006C9E0000}"/>
    <cellStyle name="Normal 38 75 2" xfId="41805" xr:uid="{00000000-0005-0000-0000-00006D9E0000}"/>
    <cellStyle name="Normal 38 76" xfId="41809" xr:uid="{00000000-0005-0000-0000-00006E9E0000}"/>
    <cellStyle name="Normal 38 76 2" xfId="41813" xr:uid="{00000000-0005-0000-0000-00006F9E0000}"/>
    <cellStyle name="Normal 38 77" xfId="41817" xr:uid="{00000000-0005-0000-0000-0000709E0000}"/>
    <cellStyle name="Normal 38 77 2" xfId="41821" xr:uid="{00000000-0005-0000-0000-0000719E0000}"/>
    <cellStyle name="Normal 38 78" xfId="41825" xr:uid="{00000000-0005-0000-0000-0000729E0000}"/>
    <cellStyle name="Normal 38 78 2" xfId="41829" xr:uid="{00000000-0005-0000-0000-0000739E0000}"/>
    <cellStyle name="Normal 38 79" xfId="41833" xr:uid="{00000000-0005-0000-0000-0000749E0000}"/>
    <cellStyle name="Normal 38 79 2" xfId="41837" xr:uid="{00000000-0005-0000-0000-0000759E0000}"/>
    <cellStyle name="Normal 38 8" xfId="41841" xr:uid="{00000000-0005-0000-0000-0000769E0000}"/>
    <cellStyle name="Normal 38 8 2" xfId="41845" xr:uid="{00000000-0005-0000-0000-0000779E0000}"/>
    <cellStyle name="Normal 38 80" xfId="41800" xr:uid="{00000000-0005-0000-0000-0000789E0000}"/>
    <cellStyle name="Normal 38 80 2" xfId="41804" xr:uid="{00000000-0005-0000-0000-0000799E0000}"/>
    <cellStyle name="Normal 38 81" xfId="41808" xr:uid="{00000000-0005-0000-0000-00007A9E0000}"/>
    <cellStyle name="Normal 38 81 2" xfId="41812" xr:uid="{00000000-0005-0000-0000-00007B9E0000}"/>
    <cellStyle name="Normal 38 82" xfId="41816" xr:uid="{00000000-0005-0000-0000-00007C9E0000}"/>
    <cellStyle name="Normal 38 82 2" xfId="41820" xr:uid="{00000000-0005-0000-0000-00007D9E0000}"/>
    <cellStyle name="Normal 38 83" xfId="41824" xr:uid="{00000000-0005-0000-0000-00007E9E0000}"/>
    <cellStyle name="Normal 38 83 2" xfId="41828" xr:uid="{00000000-0005-0000-0000-00007F9E0000}"/>
    <cellStyle name="Normal 38 84" xfId="41832" xr:uid="{00000000-0005-0000-0000-0000809E0000}"/>
    <cellStyle name="Normal 38 84 2" xfId="41836" xr:uid="{00000000-0005-0000-0000-0000819E0000}"/>
    <cellStyle name="Normal 38 85" xfId="41851" xr:uid="{00000000-0005-0000-0000-0000829E0000}"/>
    <cellStyle name="Normal 38 85 2" xfId="41857" xr:uid="{00000000-0005-0000-0000-0000839E0000}"/>
    <cellStyle name="Normal 38 86" xfId="41863" xr:uid="{00000000-0005-0000-0000-0000849E0000}"/>
    <cellStyle name="Normal 38 86 2" xfId="41867" xr:uid="{00000000-0005-0000-0000-0000859E0000}"/>
    <cellStyle name="Normal 38 87" xfId="41872" xr:uid="{00000000-0005-0000-0000-0000869E0000}"/>
    <cellStyle name="Normal 38 87 2" xfId="41876" xr:uid="{00000000-0005-0000-0000-0000879E0000}"/>
    <cellStyle name="Normal 38 88" xfId="41880" xr:uid="{00000000-0005-0000-0000-0000889E0000}"/>
    <cellStyle name="Normal 38 88 2" xfId="41884" xr:uid="{00000000-0005-0000-0000-0000899E0000}"/>
    <cellStyle name="Normal 38 89" xfId="41888" xr:uid="{00000000-0005-0000-0000-00008A9E0000}"/>
    <cellStyle name="Normal 38 89 2" xfId="41892" xr:uid="{00000000-0005-0000-0000-00008B9E0000}"/>
    <cellStyle name="Normal 38 9" xfId="41896" xr:uid="{00000000-0005-0000-0000-00008C9E0000}"/>
    <cellStyle name="Normal 38 9 2" xfId="41900" xr:uid="{00000000-0005-0000-0000-00008D9E0000}"/>
    <cellStyle name="Normal 38 90" xfId="41850" xr:uid="{00000000-0005-0000-0000-00008E9E0000}"/>
    <cellStyle name="Normal 38 90 2" xfId="41856" xr:uid="{00000000-0005-0000-0000-00008F9E0000}"/>
    <cellStyle name="Normal 38 91" xfId="41862" xr:uid="{00000000-0005-0000-0000-0000909E0000}"/>
    <cellStyle name="Normal 38 91 2" xfId="41866" xr:uid="{00000000-0005-0000-0000-0000919E0000}"/>
    <cellStyle name="Normal 38 92" xfId="41871" xr:uid="{00000000-0005-0000-0000-0000929E0000}"/>
    <cellStyle name="Normal 38 92 2" xfId="41875" xr:uid="{00000000-0005-0000-0000-0000939E0000}"/>
    <cellStyle name="Normal 38 93" xfId="41879" xr:uid="{00000000-0005-0000-0000-0000949E0000}"/>
    <cellStyle name="Normal 38 93 2" xfId="41883" xr:uid="{00000000-0005-0000-0000-0000959E0000}"/>
    <cellStyle name="Normal 38 94" xfId="41887" xr:uid="{00000000-0005-0000-0000-0000969E0000}"/>
    <cellStyle name="Normal 38 94 2" xfId="41891" xr:uid="{00000000-0005-0000-0000-0000979E0000}"/>
    <cellStyle name="Normal 38 95" xfId="41902" xr:uid="{00000000-0005-0000-0000-0000989E0000}"/>
    <cellStyle name="Normal 38 95 2" xfId="41904" xr:uid="{00000000-0005-0000-0000-0000999E0000}"/>
    <cellStyle name="Normal 38 96" xfId="4547" xr:uid="{00000000-0005-0000-0000-00009A9E0000}"/>
    <cellStyle name="Normal 38 96 2" xfId="4551" xr:uid="{00000000-0005-0000-0000-00009B9E0000}"/>
    <cellStyle name="Normal 38 97" xfId="4555" xr:uid="{00000000-0005-0000-0000-00009C9E0000}"/>
    <cellStyle name="Normal 38 97 2" xfId="41906" xr:uid="{00000000-0005-0000-0000-00009D9E0000}"/>
    <cellStyle name="Normal 38 98" xfId="41908" xr:uid="{00000000-0005-0000-0000-00009E9E0000}"/>
    <cellStyle name="Normal 38 98 2" xfId="27542" xr:uid="{00000000-0005-0000-0000-00009F9E0000}"/>
    <cellStyle name="Normal 38 99" xfId="41910" xr:uid="{00000000-0005-0000-0000-0000A09E0000}"/>
    <cellStyle name="Normal 38 99 2" xfId="27573" xr:uid="{00000000-0005-0000-0000-0000A19E0000}"/>
    <cellStyle name="Normal 38_REKAP IBT" xfId="41912" xr:uid="{00000000-0005-0000-0000-0000A29E0000}"/>
    <cellStyle name="Normal 380" xfId="41208" xr:uid="{00000000-0005-0000-0000-0000A39E0000}"/>
    <cellStyle name="Normal 381" xfId="41210" xr:uid="{00000000-0005-0000-0000-0000A49E0000}"/>
    <cellStyle name="Normal 382" xfId="41212" xr:uid="{00000000-0005-0000-0000-0000A59E0000}"/>
    <cellStyle name="Normal 383" xfId="41214" xr:uid="{00000000-0005-0000-0000-0000A69E0000}"/>
    <cellStyle name="Normal 384" xfId="41216" xr:uid="{00000000-0005-0000-0000-0000A79E0000}"/>
    <cellStyle name="Normal 385" xfId="10810" xr:uid="{00000000-0005-0000-0000-0000A89E0000}"/>
    <cellStyle name="Normal 386" xfId="41914" xr:uid="{00000000-0005-0000-0000-0000A99E0000}"/>
    <cellStyle name="Normal 387" xfId="41917" xr:uid="{00000000-0005-0000-0000-0000AA9E0000}"/>
    <cellStyle name="Normal 388" xfId="37934" xr:uid="{00000000-0005-0000-0000-0000AB9E0000}"/>
    <cellStyle name="Normal 389" xfId="41920" xr:uid="{00000000-0005-0000-0000-0000AC9E0000}"/>
    <cellStyle name="Normal 39" xfId="41922" xr:uid="{00000000-0005-0000-0000-0000AD9E0000}"/>
    <cellStyle name="Normal 39 2" xfId="41926" xr:uid="{00000000-0005-0000-0000-0000AE9E0000}"/>
    <cellStyle name="Normal 39 2 10" xfId="41928" xr:uid="{00000000-0005-0000-0000-0000AF9E0000}"/>
    <cellStyle name="Normal 39 2 11" xfId="41930" xr:uid="{00000000-0005-0000-0000-0000B09E0000}"/>
    <cellStyle name="Normal 39 2 12" xfId="41932" xr:uid="{00000000-0005-0000-0000-0000B19E0000}"/>
    <cellStyle name="Normal 39 2 13" xfId="50412" xr:uid="{00000000-0005-0000-0000-0000B29E0000}"/>
    <cellStyle name="Normal 39 2 2" xfId="13220" xr:uid="{00000000-0005-0000-0000-0000B39E0000}"/>
    <cellStyle name="Normal 39 2 2 2" xfId="8551" xr:uid="{00000000-0005-0000-0000-0000B49E0000}"/>
    <cellStyle name="Normal 39 2 2 2 2" xfId="14671" xr:uid="{00000000-0005-0000-0000-0000B59E0000}"/>
    <cellStyle name="Normal 39 2 2 2 2 2" xfId="41934" xr:uid="{00000000-0005-0000-0000-0000B69E0000}"/>
    <cellStyle name="Normal 39 2 2 2 3" xfId="41936" xr:uid="{00000000-0005-0000-0000-0000B79E0000}"/>
    <cellStyle name="Normal 39 2 2 2_REKAP IBT" xfId="41938" xr:uid="{00000000-0005-0000-0000-0000B89E0000}"/>
    <cellStyle name="Normal 39 2 2 3" xfId="14675" xr:uid="{00000000-0005-0000-0000-0000B99E0000}"/>
    <cellStyle name="Normal 39 2 2 3 2" xfId="41940" xr:uid="{00000000-0005-0000-0000-0000BA9E0000}"/>
    <cellStyle name="Normal 39 2 2 3 2 2" xfId="41942" xr:uid="{00000000-0005-0000-0000-0000BB9E0000}"/>
    <cellStyle name="Normal 39 2 2 3 3" xfId="41944" xr:uid="{00000000-0005-0000-0000-0000BC9E0000}"/>
    <cellStyle name="Normal 39 2 2 3_REKAP IBT" xfId="41946" xr:uid="{00000000-0005-0000-0000-0000BD9E0000}"/>
    <cellStyle name="Normal 39 2 2 4" xfId="57" xr:uid="{00000000-0005-0000-0000-0000BE9E0000}"/>
    <cellStyle name="Normal 39 2 2_REKAP IBT" xfId="3099" xr:uid="{00000000-0005-0000-0000-0000BF9E0000}"/>
    <cellStyle name="Normal 39 2 3" xfId="13227" xr:uid="{00000000-0005-0000-0000-0000C09E0000}"/>
    <cellStyle name="Normal 39 2 3 2" xfId="14711" xr:uid="{00000000-0005-0000-0000-0000C19E0000}"/>
    <cellStyle name="Normal 39 2 3 2 2" xfId="14715" xr:uid="{00000000-0005-0000-0000-0000C29E0000}"/>
    <cellStyle name="Normal 39 2 3 2 2 2" xfId="41948" xr:uid="{00000000-0005-0000-0000-0000C39E0000}"/>
    <cellStyle name="Normal 39 2 3 2 3" xfId="36876" xr:uid="{00000000-0005-0000-0000-0000C49E0000}"/>
    <cellStyle name="Normal 39 2 3 2_REKAP IBT" xfId="41950" xr:uid="{00000000-0005-0000-0000-0000C59E0000}"/>
    <cellStyle name="Normal 39 2 3 3" xfId="14719" xr:uid="{00000000-0005-0000-0000-0000C69E0000}"/>
    <cellStyle name="Normal 39 2 3 3 2" xfId="41952" xr:uid="{00000000-0005-0000-0000-0000C79E0000}"/>
    <cellStyle name="Normal 39 2 3 3 2 2" xfId="41954" xr:uid="{00000000-0005-0000-0000-0000C89E0000}"/>
    <cellStyle name="Normal 39 2 3 3 3" xfId="17280" xr:uid="{00000000-0005-0000-0000-0000C99E0000}"/>
    <cellStyle name="Normal 39 2 3 3_REKAP IBT" xfId="41956" xr:uid="{00000000-0005-0000-0000-0000CA9E0000}"/>
    <cellStyle name="Normal 39 2 3_REKAP IBT" xfId="14727" xr:uid="{00000000-0005-0000-0000-0000CB9E0000}"/>
    <cellStyle name="Normal 39 2 4" xfId="14731" xr:uid="{00000000-0005-0000-0000-0000CC9E0000}"/>
    <cellStyle name="Normal 39 2 4 2" xfId="14736" xr:uid="{00000000-0005-0000-0000-0000CD9E0000}"/>
    <cellStyle name="Normal 39 2 4 2 2" xfId="14741" xr:uid="{00000000-0005-0000-0000-0000CE9E0000}"/>
    <cellStyle name="Normal 39 2 4 2 2 2" xfId="9349" xr:uid="{00000000-0005-0000-0000-0000CF9E0000}"/>
    <cellStyle name="Normal 39 2 4 2 3" xfId="41958" xr:uid="{00000000-0005-0000-0000-0000D09E0000}"/>
    <cellStyle name="Normal 39 2 4 2_REKAP IBT" xfId="41960" xr:uid="{00000000-0005-0000-0000-0000D19E0000}"/>
    <cellStyle name="Normal 39 2 4 3" xfId="14745" xr:uid="{00000000-0005-0000-0000-0000D29E0000}"/>
    <cellStyle name="Normal 39 2 4 3 2" xfId="41962" xr:uid="{00000000-0005-0000-0000-0000D39E0000}"/>
    <cellStyle name="Normal 39 2 4 3 2 2" xfId="41964" xr:uid="{00000000-0005-0000-0000-0000D49E0000}"/>
    <cellStyle name="Normal 39 2 4 3 3" xfId="41966" xr:uid="{00000000-0005-0000-0000-0000D59E0000}"/>
    <cellStyle name="Normal 39 2 4 3_REKAP IBT" xfId="41968" xr:uid="{00000000-0005-0000-0000-0000D69E0000}"/>
    <cellStyle name="Normal 39 2 4 4" xfId="8723" xr:uid="{00000000-0005-0000-0000-0000D79E0000}"/>
    <cellStyle name="Normal 39 2 4 4 2" xfId="41970" xr:uid="{00000000-0005-0000-0000-0000D89E0000}"/>
    <cellStyle name="Normal 39 2 4 5" xfId="6073" xr:uid="{00000000-0005-0000-0000-0000D99E0000}"/>
    <cellStyle name="Normal 39 2 4_REKAP IBT" xfId="14750" xr:uid="{00000000-0005-0000-0000-0000DA9E0000}"/>
    <cellStyle name="Normal 39 2 5" xfId="14754" xr:uid="{00000000-0005-0000-0000-0000DB9E0000}"/>
    <cellStyle name="Normal 39 2 5 2" xfId="14758" xr:uid="{00000000-0005-0000-0000-0000DC9E0000}"/>
    <cellStyle name="Normal 39 2 5 2 2" xfId="14763" xr:uid="{00000000-0005-0000-0000-0000DD9E0000}"/>
    <cellStyle name="Normal 39 2 5 3" xfId="14767" xr:uid="{00000000-0005-0000-0000-0000DE9E0000}"/>
    <cellStyle name="Normal 39 2 5_REKAP IBT" xfId="14775" xr:uid="{00000000-0005-0000-0000-0000DF9E0000}"/>
    <cellStyle name="Normal 39 2 6" xfId="9248" xr:uid="{00000000-0005-0000-0000-0000E09E0000}"/>
    <cellStyle name="Normal 39 2 6 2" xfId="14779" xr:uid="{00000000-0005-0000-0000-0000E19E0000}"/>
    <cellStyle name="Normal 39 2 6 2 2" xfId="14784" xr:uid="{00000000-0005-0000-0000-0000E29E0000}"/>
    <cellStyle name="Normal 39 2 6 3" xfId="14788" xr:uid="{00000000-0005-0000-0000-0000E39E0000}"/>
    <cellStyle name="Normal 39 2 6_REKAP IBT" xfId="14800" xr:uid="{00000000-0005-0000-0000-0000E49E0000}"/>
    <cellStyle name="Normal 39 2 7" xfId="14805" xr:uid="{00000000-0005-0000-0000-0000E59E0000}"/>
    <cellStyle name="Normal 39 2 8" xfId="14862" xr:uid="{00000000-0005-0000-0000-0000E69E0000}"/>
    <cellStyle name="Normal 39 2 9" xfId="14890" xr:uid="{00000000-0005-0000-0000-0000E79E0000}"/>
    <cellStyle name="Normal 39 2_REKAP IBT" xfId="41972" xr:uid="{00000000-0005-0000-0000-0000E89E0000}"/>
    <cellStyle name="Normal 39 3" xfId="41976" xr:uid="{00000000-0005-0000-0000-0000E99E0000}"/>
    <cellStyle name="Normal 39 3 2" xfId="41980" xr:uid="{00000000-0005-0000-0000-0000EA9E0000}"/>
    <cellStyle name="Normal 39 3 2 2" xfId="41982" xr:uid="{00000000-0005-0000-0000-0000EB9E0000}"/>
    <cellStyle name="Normal 39 3 2 2 2" xfId="18584" xr:uid="{00000000-0005-0000-0000-0000EC9E0000}"/>
    <cellStyle name="Normal 39 3 2 3" xfId="41985" xr:uid="{00000000-0005-0000-0000-0000ED9E0000}"/>
    <cellStyle name="Normal 39 3 2_REKAP IBT" xfId="41987" xr:uid="{00000000-0005-0000-0000-0000EE9E0000}"/>
    <cellStyle name="Normal 39 3 3" xfId="41989" xr:uid="{00000000-0005-0000-0000-0000EF9E0000}"/>
    <cellStyle name="Normal 39 3 3 2" xfId="41991" xr:uid="{00000000-0005-0000-0000-0000F09E0000}"/>
    <cellStyle name="Normal 39 3 3 2 2" xfId="38446" xr:uid="{00000000-0005-0000-0000-0000F19E0000}"/>
    <cellStyle name="Normal 39 3 3 3" xfId="41993" xr:uid="{00000000-0005-0000-0000-0000F29E0000}"/>
    <cellStyle name="Normal 39 3 3_REKAP IBT" xfId="41995" xr:uid="{00000000-0005-0000-0000-0000F39E0000}"/>
    <cellStyle name="Normal 39 3 4" xfId="41997" xr:uid="{00000000-0005-0000-0000-0000F49E0000}"/>
    <cellStyle name="Normal 39 3 4 2" xfId="41999" xr:uid="{00000000-0005-0000-0000-0000F59E0000}"/>
    <cellStyle name="Normal 39 3 5" xfId="42001" xr:uid="{00000000-0005-0000-0000-0000F69E0000}"/>
    <cellStyle name="Normal 39 3 6" xfId="50676" xr:uid="{00000000-0005-0000-0000-0000F79E0000}"/>
    <cellStyle name="Normal 39 3_REKAP IBT" xfId="42003" xr:uid="{00000000-0005-0000-0000-0000F89E0000}"/>
    <cellStyle name="Normal 39 4" xfId="42007" xr:uid="{00000000-0005-0000-0000-0000F99E0000}"/>
    <cellStyle name="Normal 39 4 2" xfId="42011" xr:uid="{00000000-0005-0000-0000-0000FA9E0000}"/>
    <cellStyle name="Normal 39 4 2 2" xfId="42013" xr:uid="{00000000-0005-0000-0000-0000FB9E0000}"/>
    <cellStyle name="Normal 39 4 2 2 2" xfId="42015" xr:uid="{00000000-0005-0000-0000-0000FC9E0000}"/>
    <cellStyle name="Normal 39 4 2 3" xfId="42017" xr:uid="{00000000-0005-0000-0000-0000FD9E0000}"/>
    <cellStyle name="Normal 39 4 2_REKAP IBT" xfId="42019" xr:uid="{00000000-0005-0000-0000-0000FE9E0000}"/>
    <cellStyle name="Normal 39 4 3" xfId="42021" xr:uid="{00000000-0005-0000-0000-0000FF9E0000}"/>
    <cellStyle name="Normal 39 4 3 2" xfId="42023" xr:uid="{00000000-0005-0000-0000-0000009F0000}"/>
    <cellStyle name="Normal 39 4 3 2 2" xfId="42025" xr:uid="{00000000-0005-0000-0000-0000019F0000}"/>
    <cellStyle name="Normal 39 4 3 3" xfId="42027" xr:uid="{00000000-0005-0000-0000-0000029F0000}"/>
    <cellStyle name="Normal 39 4 3_REKAP IBT" xfId="42029" xr:uid="{00000000-0005-0000-0000-0000039F0000}"/>
    <cellStyle name="Normal 39 4 4" xfId="42031" xr:uid="{00000000-0005-0000-0000-0000049F0000}"/>
    <cellStyle name="Normal 39 4 4 2" xfId="42034" xr:uid="{00000000-0005-0000-0000-0000059F0000}"/>
    <cellStyle name="Normal 39 4 5" xfId="42036" xr:uid="{00000000-0005-0000-0000-0000069F0000}"/>
    <cellStyle name="Normal 39 4_REKAP IBT" xfId="42038" xr:uid="{00000000-0005-0000-0000-0000079F0000}"/>
    <cellStyle name="Normal 39 5" xfId="42041" xr:uid="{00000000-0005-0000-0000-0000089F0000}"/>
    <cellStyle name="Normal 39 5 2" xfId="42044" xr:uid="{00000000-0005-0000-0000-0000099F0000}"/>
    <cellStyle name="Normal 39 5 2 2" xfId="42046" xr:uid="{00000000-0005-0000-0000-00000A9F0000}"/>
    <cellStyle name="Normal 39 5 2 2 2" xfId="42048" xr:uid="{00000000-0005-0000-0000-00000B9F0000}"/>
    <cellStyle name="Normal 39 5 2 3" xfId="42050" xr:uid="{00000000-0005-0000-0000-00000C9F0000}"/>
    <cellStyle name="Normal 39 5 2_REKAP IBT" xfId="42055" xr:uid="{00000000-0005-0000-0000-00000D9F0000}"/>
    <cellStyle name="Normal 39 5 3" xfId="42057" xr:uid="{00000000-0005-0000-0000-00000E9F0000}"/>
    <cellStyle name="Normal 39 5 3 2" xfId="42059" xr:uid="{00000000-0005-0000-0000-00000F9F0000}"/>
    <cellStyle name="Normal 39 5 3 2 2" xfId="42061" xr:uid="{00000000-0005-0000-0000-0000109F0000}"/>
    <cellStyle name="Normal 39 5 3 3" xfId="42063" xr:uid="{00000000-0005-0000-0000-0000119F0000}"/>
    <cellStyle name="Normal 39 5 3_REKAP IBT" xfId="42065" xr:uid="{00000000-0005-0000-0000-0000129F0000}"/>
    <cellStyle name="Normal 39 5 4" xfId="30260" xr:uid="{00000000-0005-0000-0000-0000139F0000}"/>
    <cellStyle name="Normal 39 5 4 2" xfId="6459" xr:uid="{00000000-0005-0000-0000-0000149F0000}"/>
    <cellStyle name="Normal 39 5 5" xfId="24682" xr:uid="{00000000-0005-0000-0000-0000159F0000}"/>
    <cellStyle name="Normal 39 5_REKAP IBT" xfId="42067" xr:uid="{00000000-0005-0000-0000-0000169F0000}"/>
    <cellStyle name="Normal 39 6" xfId="42070" xr:uid="{00000000-0005-0000-0000-0000179F0000}"/>
    <cellStyle name="Normal 39 6 2" xfId="42073" xr:uid="{00000000-0005-0000-0000-0000189F0000}"/>
    <cellStyle name="Normal 39 6 2 2" xfId="42075" xr:uid="{00000000-0005-0000-0000-0000199F0000}"/>
    <cellStyle name="Normal 39 6 3" xfId="15090" xr:uid="{00000000-0005-0000-0000-00001A9F0000}"/>
    <cellStyle name="Normal 39 6_REKAP IBT" xfId="3271" xr:uid="{00000000-0005-0000-0000-00001B9F0000}"/>
    <cellStyle name="Normal 39 7" xfId="42078" xr:uid="{00000000-0005-0000-0000-00001C9F0000}"/>
    <cellStyle name="Normal 39 7 2" xfId="15600" xr:uid="{00000000-0005-0000-0000-00001D9F0000}"/>
    <cellStyle name="Normal 39 7 2 2" xfId="15605" xr:uid="{00000000-0005-0000-0000-00001E9F0000}"/>
    <cellStyle name="Normal 39 7 3" xfId="3607" xr:uid="{00000000-0005-0000-0000-00001F9F0000}"/>
    <cellStyle name="Normal 39 7_REKAP IBT" xfId="42080" xr:uid="{00000000-0005-0000-0000-0000209F0000}"/>
    <cellStyle name="Normal 39 8" xfId="42083" xr:uid="{00000000-0005-0000-0000-0000219F0000}"/>
    <cellStyle name="Normal 39 9" xfId="50298" xr:uid="{00000000-0005-0000-0000-0000229F0000}"/>
    <cellStyle name="Normal 39_REKAP IBT" xfId="42085" xr:uid="{00000000-0005-0000-0000-0000239F0000}"/>
    <cellStyle name="Normal 390" xfId="10809" xr:uid="{00000000-0005-0000-0000-0000249F0000}"/>
    <cellStyle name="Normal 391" xfId="41913" xr:uid="{00000000-0005-0000-0000-0000259F0000}"/>
    <cellStyle name="Normal 392" xfId="41916" xr:uid="{00000000-0005-0000-0000-0000269F0000}"/>
    <cellStyle name="Normal 393" xfId="37933" xr:uid="{00000000-0005-0000-0000-0000279F0000}"/>
    <cellStyle name="Normal 394" xfId="41919" xr:uid="{00000000-0005-0000-0000-0000289F0000}"/>
    <cellStyle name="Normal 395" xfId="42087" xr:uid="{00000000-0005-0000-0000-0000299F0000}"/>
    <cellStyle name="Normal 396" xfId="42088" xr:uid="{00000000-0005-0000-0000-00002A9F0000}"/>
    <cellStyle name="Normal 397" xfId="42089" xr:uid="{00000000-0005-0000-0000-00002B9F0000}"/>
    <cellStyle name="Normal 398" xfId="42090" xr:uid="{00000000-0005-0000-0000-00002C9F0000}"/>
    <cellStyle name="Normal 399" xfId="42091" xr:uid="{00000000-0005-0000-0000-00002D9F0000}"/>
    <cellStyle name="Normal 4" xfId="42092" xr:uid="{00000000-0005-0000-0000-00002E9F0000}"/>
    <cellStyle name="Normal 4 10" xfId="42093" xr:uid="{00000000-0005-0000-0000-00002F9F0000}"/>
    <cellStyle name="Normal 4 100" xfId="22014" xr:uid="{00000000-0005-0000-0000-0000309F0000}"/>
    <cellStyle name="Normal 4 100 2" xfId="36109" xr:uid="{00000000-0005-0000-0000-0000319F0000}"/>
    <cellStyle name="Normal 4 101" xfId="36111" xr:uid="{00000000-0005-0000-0000-0000329F0000}"/>
    <cellStyle name="Normal 4 101 2" xfId="36113" xr:uid="{00000000-0005-0000-0000-0000339F0000}"/>
    <cellStyle name="Normal 4 102" xfId="36115" xr:uid="{00000000-0005-0000-0000-0000349F0000}"/>
    <cellStyle name="Normal 4 102 2" xfId="36117" xr:uid="{00000000-0005-0000-0000-0000359F0000}"/>
    <cellStyle name="Normal 4 103" xfId="36119" xr:uid="{00000000-0005-0000-0000-0000369F0000}"/>
    <cellStyle name="Normal 4 103 2" xfId="36121" xr:uid="{00000000-0005-0000-0000-0000379F0000}"/>
    <cellStyle name="Normal 4 104" xfId="36123" xr:uid="{00000000-0005-0000-0000-0000389F0000}"/>
    <cellStyle name="Normal 4 104 2" xfId="36125" xr:uid="{00000000-0005-0000-0000-0000399F0000}"/>
    <cellStyle name="Normal 4 105" xfId="42095" xr:uid="{00000000-0005-0000-0000-00003A9F0000}"/>
    <cellStyle name="Normal 4 105 2" xfId="42097" xr:uid="{00000000-0005-0000-0000-00003B9F0000}"/>
    <cellStyle name="Normal 4 106" xfId="42099" xr:uid="{00000000-0005-0000-0000-00003C9F0000}"/>
    <cellStyle name="Normal 4 106 2" xfId="42101" xr:uid="{00000000-0005-0000-0000-00003D9F0000}"/>
    <cellStyle name="Normal 4 107" xfId="42103" xr:uid="{00000000-0005-0000-0000-00003E9F0000}"/>
    <cellStyle name="Normal 4 107 2" xfId="42105" xr:uid="{00000000-0005-0000-0000-00003F9F0000}"/>
    <cellStyle name="Normal 4 108" xfId="42107" xr:uid="{00000000-0005-0000-0000-0000409F0000}"/>
    <cellStyle name="Normal 4 108 2" xfId="42109" xr:uid="{00000000-0005-0000-0000-0000419F0000}"/>
    <cellStyle name="Normal 4 109" xfId="42111" xr:uid="{00000000-0005-0000-0000-0000429F0000}"/>
    <cellStyle name="Normal 4 109 2" xfId="42113" xr:uid="{00000000-0005-0000-0000-0000439F0000}"/>
    <cellStyle name="Normal 4 11" xfId="42114" xr:uid="{00000000-0005-0000-0000-0000449F0000}"/>
    <cellStyle name="Normal 4 110" xfId="42094" xr:uid="{00000000-0005-0000-0000-0000459F0000}"/>
    <cellStyle name="Normal 4 110 2" xfId="42096" xr:uid="{00000000-0005-0000-0000-0000469F0000}"/>
    <cellStyle name="Normal 4 111" xfId="42098" xr:uid="{00000000-0005-0000-0000-0000479F0000}"/>
    <cellStyle name="Normal 4 111 2" xfId="42100" xr:uid="{00000000-0005-0000-0000-0000489F0000}"/>
    <cellStyle name="Normal 4 112" xfId="42102" xr:uid="{00000000-0005-0000-0000-0000499F0000}"/>
    <cellStyle name="Normal 4 112 2" xfId="42104" xr:uid="{00000000-0005-0000-0000-00004A9F0000}"/>
    <cellStyle name="Normal 4 113" xfId="42106" xr:uid="{00000000-0005-0000-0000-00004B9F0000}"/>
    <cellStyle name="Normal 4 113 2" xfId="42108" xr:uid="{00000000-0005-0000-0000-00004C9F0000}"/>
    <cellStyle name="Normal 4 114" xfId="42110" xr:uid="{00000000-0005-0000-0000-00004D9F0000}"/>
    <cellStyle name="Normal 4 114 2" xfId="42112" xr:uid="{00000000-0005-0000-0000-00004E9F0000}"/>
    <cellStyle name="Normal 4 115" xfId="42116" xr:uid="{00000000-0005-0000-0000-00004F9F0000}"/>
    <cellStyle name="Normal 4 115 2" xfId="42118" xr:uid="{00000000-0005-0000-0000-0000509F0000}"/>
    <cellStyle name="Normal 4 116" xfId="42120" xr:uid="{00000000-0005-0000-0000-0000519F0000}"/>
    <cellStyle name="Normal 4 116 2" xfId="42122" xr:uid="{00000000-0005-0000-0000-0000529F0000}"/>
    <cellStyle name="Normal 4 117" xfId="34380" xr:uid="{00000000-0005-0000-0000-0000539F0000}"/>
    <cellStyle name="Normal 4 117 2" xfId="42124" xr:uid="{00000000-0005-0000-0000-0000549F0000}"/>
    <cellStyle name="Normal 4 118" xfId="42126" xr:uid="{00000000-0005-0000-0000-0000559F0000}"/>
    <cellStyle name="Normal 4 118 2" xfId="42128" xr:uid="{00000000-0005-0000-0000-0000569F0000}"/>
    <cellStyle name="Normal 4 119" xfId="42130" xr:uid="{00000000-0005-0000-0000-0000579F0000}"/>
    <cellStyle name="Normal 4 119 2" xfId="42132" xr:uid="{00000000-0005-0000-0000-0000589F0000}"/>
    <cellStyle name="Normal 4 12" xfId="42133" xr:uid="{00000000-0005-0000-0000-0000599F0000}"/>
    <cellStyle name="Normal 4 120" xfId="42115" xr:uid="{00000000-0005-0000-0000-00005A9F0000}"/>
    <cellStyle name="Normal 4 120 2" xfId="42117" xr:uid="{00000000-0005-0000-0000-00005B9F0000}"/>
    <cellStyle name="Normal 4 121" xfId="42119" xr:uid="{00000000-0005-0000-0000-00005C9F0000}"/>
    <cellStyle name="Normal 4 121 2" xfId="42121" xr:uid="{00000000-0005-0000-0000-00005D9F0000}"/>
    <cellStyle name="Normal 4 122" xfId="34379" xr:uid="{00000000-0005-0000-0000-00005E9F0000}"/>
    <cellStyle name="Normal 4 122 2" xfId="42123" xr:uid="{00000000-0005-0000-0000-00005F9F0000}"/>
    <cellStyle name="Normal 4 123" xfId="42125" xr:uid="{00000000-0005-0000-0000-0000609F0000}"/>
    <cellStyle name="Normal 4 123 2" xfId="42127" xr:uid="{00000000-0005-0000-0000-0000619F0000}"/>
    <cellStyle name="Normal 4 124" xfId="42129" xr:uid="{00000000-0005-0000-0000-0000629F0000}"/>
    <cellStyle name="Normal 4 124 2" xfId="42131" xr:uid="{00000000-0005-0000-0000-0000639F0000}"/>
    <cellStyle name="Normal 4 125" xfId="42135" xr:uid="{00000000-0005-0000-0000-0000649F0000}"/>
    <cellStyle name="Normal 4 125 2" xfId="42137" xr:uid="{00000000-0005-0000-0000-0000659F0000}"/>
    <cellStyle name="Normal 4 126" xfId="29280" xr:uid="{00000000-0005-0000-0000-0000669F0000}"/>
    <cellStyle name="Normal 4 126 2" xfId="42139" xr:uid="{00000000-0005-0000-0000-0000679F0000}"/>
    <cellStyle name="Normal 4 127" xfId="42141" xr:uid="{00000000-0005-0000-0000-0000689F0000}"/>
    <cellStyle name="Normal 4 127 2" xfId="42143" xr:uid="{00000000-0005-0000-0000-0000699F0000}"/>
    <cellStyle name="Normal 4 128" xfId="42145" xr:uid="{00000000-0005-0000-0000-00006A9F0000}"/>
    <cellStyle name="Normal 4 128 2" xfId="42147" xr:uid="{00000000-0005-0000-0000-00006B9F0000}"/>
    <cellStyle name="Normal 4 129" xfId="42149" xr:uid="{00000000-0005-0000-0000-00006C9F0000}"/>
    <cellStyle name="Normal 4 129 2" xfId="42151" xr:uid="{00000000-0005-0000-0000-00006D9F0000}"/>
    <cellStyle name="Normal 4 13" xfId="42152" xr:uid="{00000000-0005-0000-0000-00006E9F0000}"/>
    <cellStyle name="Normal 4 130" xfId="42134" xr:uid="{00000000-0005-0000-0000-00006F9F0000}"/>
    <cellStyle name="Normal 4 130 2" xfId="42136" xr:uid="{00000000-0005-0000-0000-0000709F0000}"/>
    <cellStyle name="Normal 4 131" xfId="29279" xr:uid="{00000000-0005-0000-0000-0000719F0000}"/>
    <cellStyle name="Normal 4 131 2" xfId="42138" xr:uid="{00000000-0005-0000-0000-0000729F0000}"/>
    <cellStyle name="Normal 4 132" xfId="42140" xr:uid="{00000000-0005-0000-0000-0000739F0000}"/>
    <cellStyle name="Normal 4 132 2" xfId="42142" xr:uid="{00000000-0005-0000-0000-0000749F0000}"/>
    <cellStyle name="Normal 4 133" xfId="42144" xr:uid="{00000000-0005-0000-0000-0000759F0000}"/>
    <cellStyle name="Normal 4 133 2" xfId="42146" xr:uid="{00000000-0005-0000-0000-0000769F0000}"/>
    <cellStyle name="Normal 4 134" xfId="42148" xr:uid="{00000000-0005-0000-0000-0000779F0000}"/>
    <cellStyle name="Normal 4 134 2" xfId="42150" xr:uid="{00000000-0005-0000-0000-0000789F0000}"/>
    <cellStyle name="Normal 4 134 2 2" xfId="42153" xr:uid="{00000000-0005-0000-0000-0000799F0000}"/>
    <cellStyle name="Normal 4 134 2 2 2" xfId="42154" xr:uid="{00000000-0005-0000-0000-00007A9F0000}"/>
    <cellStyle name="Normal 4 134 2 2 2 2" xfId="42155" xr:uid="{00000000-0005-0000-0000-00007B9F0000}"/>
    <cellStyle name="Normal 4 134 2 2 3" xfId="42156" xr:uid="{00000000-0005-0000-0000-00007C9F0000}"/>
    <cellStyle name="Normal 4 134 2 2_REKAP IBT" xfId="42157" xr:uid="{00000000-0005-0000-0000-00007D9F0000}"/>
    <cellStyle name="Normal 4 134 2 3" xfId="42158" xr:uid="{00000000-0005-0000-0000-00007E9F0000}"/>
    <cellStyle name="Normal 4 134 2 3 2" xfId="42159" xr:uid="{00000000-0005-0000-0000-00007F9F0000}"/>
    <cellStyle name="Normal 4 134 2 3 2 2" xfId="42160" xr:uid="{00000000-0005-0000-0000-0000809F0000}"/>
    <cellStyle name="Normal 4 134 2 3 3" xfId="42161" xr:uid="{00000000-0005-0000-0000-0000819F0000}"/>
    <cellStyle name="Normal 4 134 2 3_REKAP IBT" xfId="42162" xr:uid="{00000000-0005-0000-0000-0000829F0000}"/>
    <cellStyle name="Normal 4 134 2 4" xfId="42163" xr:uid="{00000000-0005-0000-0000-0000839F0000}"/>
    <cellStyle name="Normal 4 134 2 4 2" xfId="42164" xr:uid="{00000000-0005-0000-0000-0000849F0000}"/>
    <cellStyle name="Normal 4 134 2 5" xfId="42165" xr:uid="{00000000-0005-0000-0000-0000859F0000}"/>
    <cellStyle name="Normal 4 134 2_REKAP IBT" xfId="42166" xr:uid="{00000000-0005-0000-0000-0000869F0000}"/>
    <cellStyle name="Normal 4 134 3" xfId="34917" xr:uid="{00000000-0005-0000-0000-0000879F0000}"/>
    <cellStyle name="Normal 4 134 3 2" xfId="42167" xr:uid="{00000000-0005-0000-0000-0000889F0000}"/>
    <cellStyle name="Normal 4 134 3 2 2" xfId="42168" xr:uid="{00000000-0005-0000-0000-0000899F0000}"/>
    <cellStyle name="Normal 4 134 3 2 2 2" xfId="42169" xr:uid="{00000000-0005-0000-0000-00008A9F0000}"/>
    <cellStyle name="Normal 4 134 3 2 3" xfId="42170" xr:uid="{00000000-0005-0000-0000-00008B9F0000}"/>
    <cellStyle name="Normal 4 134 3 2_REKAP IBT" xfId="42171" xr:uid="{00000000-0005-0000-0000-00008C9F0000}"/>
    <cellStyle name="Normal 4 134 3 3" xfId="42172" xr:uid="{00000000-0005-0000-0000-00008D9F0000}"/>
    <cellStyle name="Normal 4 134 3 3 2" xfId="42173" xr:uid="{00000000-0005-0000-0000-00008E9F0000}"/>
    <cellStyle name="Normal 4 134 3 3 2 2" xfId="42174" xr:uid="{00000000-0005-0000-0000-00008F9F0000}"/>
    <cellStyle name="Normal 4 134 3 3 3" xfId="42175" xr:uid="{00000000-0005-0000-0000-0000909F0000}"/>
    <cellStyle name="Normal 4 134 3 3_REKAP IBT" xfId="42176" xr:uid="{00000000-0005-0000-0000-0000919F0000}"/>
    <cellStyle name="Normal 4 134 3 4" xfId="42177" xr:uid="{00000000-0005-0000-0000-0000929F0000}"/>
    <cellStyle name="Normal 4 134 3 4 2" xfId="42178" xr:uid="{00000000-0005-0000-0000-0000939F0000}"/>
    <cellStyle name="Normal 4 134 3 5" xfId="42179" xr:uid="{00000000-0005-0000-0000-0000949F0000}"/>
    <cellStyle name="Normal 4 134 3_REKAP IBT" xfId="6510" xr:uid="{00000000-0005-0000-0000-0000959F0000}"/>
    <cellStyle name="Normal 4 134 4" xfId="16664" xr:uid="{00000000-0005-0000-0000-0000969F0000}"/>
    <cellStyle name="Normal 4 134 4 2" xfId="42180" xr:uid="{00000000-0005-0000-0000-0000979F0000}"/>
    <cellStyle name="Normal 4 134 4 2 2" xfId="42181" xr:uid="{00000000-0005-0000-0000-0000989F0000}"/>
    <cellStyle name="Normal 4 134 4 2 2 2" xfId="42182" xr:uid="{00000000-0005-0000-0000-0000999F0000}"/>
    <cellStyle name="Normal 4 134 4 2 3" xfId="42183" xr:uid="{00000000-0005-0000-0000-00009A9F0000}"/>
    <cellStyle name="Normal 4 134 4 2_REKAP IBT" xfId="42184" xr:uid="{00000000-0005-0000-0000-00009B9F0000}"/>
    <cellStyle name="Normal 4 134 4 3" xfId="42185" xr:uid="{00000000-0005-0000-0000-00009C9F0000}"/>
    <cellStyle name="Normal 4 134 4 3 2" xfId="42186" xr:uid="{00000000-0005-0000-0000-00009D9F0000}"/>
    <cellStyle name="Normal 4 134 4 3 2 2" xfId="42187" xr:uid="{00000000-0005-0000-0000-00009E9F0000}"/>
    <cellStyle name="Normal 4 134 4 3 3" xfId="42188" xr:uid="{00000000-0005-0000-0000-00009F9F0000}"/>
    <cellStyle name="Normal 4 134 4 3_REKAP IBT" xfId="21507" xr:uid="{00000000-0005-0000-0000-0000A09F0000}"/>
    <cellStyle name="Normal 4 134 4 4" xfId="42189" xr:uid="{00000000-0005-0000-0000-0000A19F0000}"/>
    <cellStyle name="Normal 4 134 4 4 2" xfId="42190" xr:uid="{00000000-0005-0000-0000-0000A29F0000}"/>
    <cellStyle name="Normal 4 134 4 5" xfId="42191" xr:uid="{00000000-0005-0000-0000-0000A39F0000}"/>
    <cellStyle name="Normal 4 134 4_REKAP IBT" xfId="42192" xr:uid="{00000000-0005-0000-0000-0000A49F0000}"/>
    <cellStyle name="Normal 4 134 5" xfId="42193" xr:uid="{00000000-0005-0000-0000-0000A59F0000}"/>
    <cellStyle name="Normal 4 134 5 2" xfId="42194" xr:uid="{00000000-0005-0000-0000-0000A69F0000}"/>
    <cellStyle name="Normal 4 134 5 2 2" xfId="42195" xr:uid="{00000000-0005-0000-0000-0000A79F0000}"/>
    <cellStyle name="Normal 4 134 5 3" xfId="42196" xr:uid="{00000000-0005-0000-0000-0000A89F0000}"/>
    <cellStyle name="Normal 4 134 5_REKAP IBT" xfId="42197" xr:uid="{00000000-0005-0000-0000-0000A99F0000}"/>
    <cellStyle name="Normal 4 134 6" xfId="42198" xr:uid="{00000000-0005-0000-0000-0000AA9F0000}"/>
    <cellStyle name="Normal 4 134 6 2" xfId="42199" xr:uid="{00000000-0005-0000-0000-0000AB9F0000}"/>
    <cellStyle name="Normal 4 134 6 2 2" xfId="42200" xr:uid="{00000000-0005-0000-0000-0000AC9F0000}"/>
    <cellStyle name="Normal 4 134 6 3" xfId="42201" xr:uid="{00000000-0005-0000-0000-0000AD9F0000}"/>
    <cellStyle name="Normal 4 134 6_REKAP IBT" xfId="42202" xr:uid="{00000000-0005-0000-0000-0000AE9F0000}"/>
    <cellStyle name="Normal 4 134 7" xfId="42203" xr:uid="{00000000-0005-0000-0000-0000AF9F0000}"/>
    <cellStyle name="Normal 4 134 7 2" xfId="42204" xr:uid="{00000000-0005-0000-0000-0000B09F0000}"/>
    <cellStyle name="Normal 4 134 8" xfId="42205" xr:uid="{00000000-0005-0000-0000-0000B19F0000}"/>
    <cellStyle name="Normal 4 134_REKAP IBT" xfId="42206" xr:uid="{00000000-0005-0000-0000-0000B29F0000}"/>
    <cellStyle name="Normal 4 135" xfId="42208" xr:uid="{00000000-0005-0000-0000-0000B39F0000}"/>
    <cellStyle name="Normal 4 135 2" xfId="42210" xr:uid="{00000000-0005-0000-0000-0000B49F0000}"/>
    <cellStyle name="Normal 4 135 2 2" xfId="42212" xr:uid="{00000000-0005-0000-0000-0000B59F0000}"/>
    <cellStyle name="Normal 4 135 2 2 2" xfId="42213" xr:uid="{00000000-0005-0000-0000-0000B69F0000}"/>
    <cellStyle name="Normal 4 135 2 3" xfId="42214" xr:uid="{00000000-0005-0000-0000-0000B79F0000}"/>
    <cellStyle name="Normal 4 135 2_REKAP IBT" xfId="42215" xr:uid="{00000000-0005-0000-0000-0000B89F0000}"/>
    <cellStyle name="Normal 4 135 3" xfId="42217" xr:uid="{00000000-0005-0000-0000-0000B99F0000}"/>
    <cellStyle name="Normal 4 135 3 2" xfId="42218" xr:uid="{00000000-0005-0000-0000-0000BA9F0000}"/>
    <cellStyle name="Normal 4 135 3 2 2" xfId="42219" xr:uid="{00000000-0005-0000-0000-0000BB9F0000}"/>
    <cellStyle name="Normal 4 135 3 3" xfId="42220" xr:uid="{00000000-0005-0000-0000-0000BC9F0000}"/>
    <cellStyle name="Normal 4 135 3_REKAP IBT" xfId="42221" xr:uid="{00000000-0005-0000-0000-0000BD9F0000}"/>
    <cellStyle name="Normal 4 135 4" xfId="42222" xr:uid="{00000000-0005-0000-0000-0000BE9F0000}"/>
    <cellStyle name="Normal 4 135 4 2" xfId="42223" xr:uid="{00000000-0005-0000-0000-0000BF9F0000}"/>
    <cellStyle name="Normal 4 135 5" xfId="42224" xr:uid="{00000000-0005-0000-0000-0000C09F0000}"/>
    <cellStyle name="Normal 4 135_REKAP IBT" xfId="25810" xr:uid="{00000000-0005-0000-0000-0000C19F0000}"/>
    <cellStyle name="Normal 4 136" xfId="42226" xr:uid="{00000000-0005-0000-0000-0000C29F0000}"/>
    <cellStyle name="Normal 4 136 2" xfId="42228" xr:uid="{00000000-0005-0000-0000-0000C39F0000}"/>
    <cellStyle name="Normal 4 136 2 2" xfId="42229" xr:uid="{00000000-0005-0000-0000-0000C49F0000}"/>
    <cellStyle name="Normal 4 136 2 2 2" xfId="42230" xr:uid="{00000000-0005-0000-0000-0000C59F0000}"/>
    <cellStyle name="Normal 4 136 2 3" xfId="18561" xr:uid="{00000000-0005-0000-0000-0000C69F0000}"/>
    <cellStyle name="Normal 4 136 2_REKAP IBT" xfId="42231" xr:uid="{00000000-0005-0000-0000-0000C79F0000}"/>
    <cellStyle name="Normal 4 136 3" xfId="42232" xr:uid="{00000000-0005-0000-0000-0000C89F0000}"/>
    <cellStyle name="Normal 4 136 3 2" xfId="42233" xr:uid="{00000000-0005-0000-0000-0000C99F0000}"/>
    <cellStyle name="Normal 4 136 3 2 2" xfId="42234" xr:uid="{00000000-0005-0000-0000-0000CA9F0000}"/>
    <cellStyle name="Normal 4 136 3 3" xfId="18607" xr:uid="{00000000-0005-0000-0000-0000CB9F0000}"/>
    <cellStyle name="Normal 4 136 3_REKAP IBT" xfId="42235" xr:uid="{00000000-0005-0000-0000-0000CC9F0000}"/>
    <cellStyle name="Normal 4 136 4" xfId="32040" xr:uid="{00000000-0005-0000-0000-0000CD9F0000}"/>
    <cellStyle name="Normal 4 136 4 2" xfId="42236" xr:uid="{00000000-0005-0000-0000-0000CE9F0000}"/>
    <cellStyle name="Normal 4 136 5" xfId="42237" xr:uid="{00000000-0005-0000-0000-0000CF9F0000}"/>
    <cellStyle name="Normal 4 136_REKAP IBT" xfId="42238" xr:uid="{00000000-0005-0000-0000-0000D09F0000}"/>
    <cellStyle name="Normal 4 137" xfId="33343" xr:uid="{00000000-0005-0000-0000-0000D19F0000}"/>
    <cellStyle name="Normal 4 137 2" xfId="42239" xr:uid="{00000000-0005-0000-0000-0000D29F0000}"/>
    <cellStyle name="Normal 4 137 2 2" xfId="11206" xr:uid="{00000000-0005-0000-0000-0000D39F0000}"/>
    <cellStyle name="Normal 4 137 2 2 2" xfId="42240" xr:uid="{00000000-0005-0000-0000-0000D49F0000}"/>
    <cellStyle name="Normal 4 137 2 3" xfId="27254" xr:uid="{00000000-0005-0000-0000-0000D59F0000}"/>
    <cellStyle name="Normal 4 137 2_REKAP IBT" xfId="42241" xr:uid="{00000000-0005-0000-0000-0000D69F0000}"/>
    <cellStyle name="Normal 4 137 3" xfId="42242" xr:uid="{00000000-0005-0000-0000-0000D79F0000}"/>
    <cellStyle name="Normal 4 137 3 2" xfId="42243" xr:uid="{00000000-0005-0000-0000-0000D89F0000}"/>
    <cellStyle name="Normal 4 137 3 2 2" xfId="42244" xr:uid="{00000000-0005-0000-0000-0000D99F0000}"/>
    <cellStyle name="Normal 4 137 3 3" xfId="27262" xr:uid="{00000000-0005-0000-0000-0000DA9F0000}"/>
    <cellStyle name="Normal 4 137 3_REKAP IBT" xfId="42245" xr:uid="{00000000-0005-0000-0000-0000DB9F0000}"/>
    <cellStyle name="Normal 4 137 4" xfId="42246" xr:uid="{00000000-0005-0000-0000-0000DC9F0000}"/>
    <cellStyle name="Normal 4 137 4 2" xfId="42247" xr:uid="{00000000-0005-0000-0000-0000DD9F0000}"/>
    <cellStyle name="Normal 4 137 5" xfId="42248" xr:uid="{00000000-0005-0000-0000-0000DE9F0000}"/>
    <cellStyle name="Normal 4 137_REKAP IBT" xfId="24126" xr:uid="{00000000-0005-0000-0000-0000DF9F0000}"/>
    <cellStyle name="Normal 4 138" xfId="42250" xr:uid="{00000000-0005-0000-0000-0000E09F0000}"/>
    <cellStyle name="Normal 4 138 2" xfId="42252" xr:uid="{00000000-0005-0000-0000-0000E19F0000}"/>
    <cellStyle name="Normal 4 138 2 2" xfId="42253" xr:uid="{00000000-0005-0000-0000-0000E29F0000}"/>
    <cellStyle name="Normal 4 138 3" xfId="42254" xr:uid="{00000000-0005-0000-0000-0000E39F0000}"/>
    <cellStyle name="Normal 4 138_REKAP IBT" xfId="42255" xr:uid="{00000000-0005-0000-0000-0000E49F0000}"/>
    <cellStyle name="Normal 4 139" xfId="42257" xr:uid="{00000000-0005-0000-0000-0000E59F0000}"/>
    <cellStyle name="Normal 4 139 2" xfId="42258" xr:uid="{00000000-0005-0000-0000-0000E69F0000}"/>
    <cellStyle name="Normal 4 139 2 2" xfId="42259" xr:uid="{00000000-0005-0000-0000-0000E79F0000}"/>
    <cellStyle name="Normal 4 139 3" xfId="42262" xr:uid="{00000000-0005-0000-0000-0000E89F0000}"/>
    <cellStyle name="Normal 4 139_REKAP IBT" xfId="42263" xr:uid="{00000000-0005-0000-0000-0000E99F0000}"/>
    <cellStyle name="Normal 4 14" xfId="42264" xr:uid="{00000000-0005-0000-0000-0000EA9F0000}"/>
    <cellStyle name="Normal 4 140" xfId="42207" xr:uid="{00000000-0005-0000-0000-0000EB9F0000}"/>
    <cellStyle name="Normal 4 140 2" xfId="42209" xr:uid="{00000000-0005-0000-0000-0000EC9F0000}"/>
    <cellStyle name="Normal 4 140 2 2" xfId="42211" xr:uid="{00000000-0005-0000-0000-0000ED9F0000}"/>
    <cellStyle name="Normal 4 140 3" xfId="42216" xr:uid="{00000000-0005-0000-0000-0000EE9F0000}"/>
    <cellStyle name="Normal 4 140 4" xfId="51161" xr:uid="{09F44F7A-63F5-40D0-9DC0-67171B457F9E}"/>
    <cellStyle name="Normal 4 140 5" xfId="51172" xr:uid="{026B8572-CDE2-419C-B2BF-85EAA56E31E4}"/>
    <cellStyle name="Normal 4 140 5 2" xfId="51183" xr:uid="{5BE7B5D8-550B-4296-A91D-65F3B46F9EDB}"/>
    <cellStyle name="Normal 4 140 5 2 2" xfId="51201" xr:uid="{72F90C3F-C00D-4BE7-A4C9-EA4641189482}"/>
    <cellStyle name="Normal 4 140_REKAP IBT" xfId="25809" xr:uid="{00000000-0005-0000-0000-0000EF9F0000}"/>
    <cellStyle name="Normal 4 141" xfId="42225" xr:uid="{00000000-0005-0000-0000-0000F09F0000}"/>
    <cellStyle name="Normal 4 141 2" xfId="42227" xr:uid="{00000000-0005-0000-0000-0000F19F0000}"/>
    <cellStyle name="Normal 4 142" xfId="33342" xr:uid="{00000000-0005-0000-0000-0000F29F0000}"/>
    <cellStyle name="Normal 4 143" xfId="42249" xr:uid="{00000000-0005-0000-0000-0000F39F0000}"/>
    <cellStyle name="Normal 4 143 2" xfId="42251" xr:uid="{00000000-0005-0000-0000-0000F49F0000}"/>
    <cellStyle name="Normal 4 144" xfId="42256" xr:uid="{00000000-0005-0000-0000-0000F59F0000}"/>
    <cellStyle name="Normal 4 145" xfId="42266" xr:uid="{00000000-0005-0000-0000-0000F69F0000}"/>
    <cellStyle name="Normal 4 146" xfId="42268" xr:uid="{00000000-0005-0000-0000-0000F79F0000}"/>
    <cellStyle name="Normal 4 147" xfId="42270" xr:uid="{00000000-0005-0000-0000-0000F89F0000}"/>
    <cellStyle name="Normal 4 148" xfId="42272" xr:uid="{00000000-0005-0000-0000-0000F99F0000}"/>
    <cellStyle name="Normal 4 149" xfId="42274" xr:uid="{00000000-0005-0000-0000-0000FA9F0000}"/>
    <cellStyle name="Normal 4 15" xfId="42276" xr:uid="{00000000-0005-0000-0000-0000FB9F0000}"/>
    <cellStyle name="Normal 4 150" xfId="42265" xr:uid="{00000000-0005-0000-0000-0000FC9F0000}"/>
    <cellStyle name="Normal 4 151" xfId="42267" xr:uid="{00000000-0005-0000-0000-0000FD9F0000}"/>
    <cellStyle name="Normal 4 152" xfId="42269" xr:uid="{00000000-0005-0000-0000-0000FE9F0000}"/>
    <cellStyle name="Normal 4 153" xfId="42271" xr:uid="{00000000-0005-0000-0000-0000FF9F0000}"/>
    <cellStyle name="Normal 4 154" xfId="42273" xr:uid="{00000000-0005-0000-0000-000000A00000}"/>
    <cellStyle name="Normal 4 155" xfId="23677" xr:uid="{00000000-0005-0000-0000-000001A00000}"/>
    <cellStyle name="Normal 4 156" xfId="23683" xr:uid="{00000000-0005-0000-0000-000002A00000}"/>
    <cellStyle name="Normal 4 157" xfId="42278" xr:uid="{00000000-0005-0000-0000-000003A00000}"/>
    <cellStyle name="Normal 4 158" xfId="42280" xr:uid="{00000000-0005-0000-0000-000004A00000}"/>
    <cellStyle name="Normal 4 159" xfId="42282" xr:uid="{00000000-0005-0000-0000-000005A00000}"/>
    <cellStyle name="Normal 4 16" xfId="42284" xr:uid="{00000000-0005-0000-0000-000006A00000}"/>
    <cellStyle name="Normal 4 160" xfId="23676" xr:uid="{00000000-0005-0000-0000-000007A00000}"/>
    <cellStyle name="Normal 4 161" xfId="23682" xr:uid="{00000000-0005-0000-0000-000008A00000}"/>
    <cellStyle name="Normal 4 162" xfId="42277" xr:uid="{00000000-0005-0000-0000-000009A00000}"/>
    <cellStyle name="Normal 4 163" xfId="42279" xr:uid="{00000000-0005-0000-0000-00000AA00000}"/>
    <cellStyle name="Normal 4 164" xfId="42281" xr:uid="{00000000-0005-0000-0000-00000BA00000}"/>
    <cellStyle name="Normal 4 165" xfId="42286" xr:uid="{00000000-0005-0000-0000-00000CA00000}"/>
    <cellStyle name="Normal 4 166" xfId="42288" xr:uid="{00000000-0005-0000-0000-00000DA00000}"/>
    <cellStyle name="Normal 4 167" xfId="42290" xr:uid="{00000000-0005-0000-0000-00000EA00000}"/>
    <cellStyle name="Normal 4 168" xfId="42292" xr:uid="{00000000-0005-0000-0000-00000FA00000}"/>
    <cellStyle name="Normal 4 169" xfId="42294" xr:uid="{00000000-0005-0000-0000-000010A00000}"/>
    <cellStyle name="Normal 4 17" xfId="42296" xr:uid="{00000000-0005-0000-0000-000011A00000}"/>
    <cellStyle name="Normal 4 170" xfId="42285" xr:uid="{00000000-0005-0000-0000-000012A00000}"/>
    <cellStyle name="Normal 4 171" xfId="42287" xr:uid="{00000000-0005-0000-0000-000013A00000}"/>
    <cellStyle name="Normal 4 172" xfId="42289" xr:uid="{00000000-0005-0000-0000-000014A00000}"/>
    <cellStyle name="Normal 4 173" xfId="42291" xr:uid="{00000000-0005-0000-0000-000015A00000}"/>
    <cellStyle name="Normal 4 174" xfId="42293" xr:uid="{00000000-0005-0000-0000-000016A00000}"/>
    <cellStyle name="Normal 4 175" xfId="42298" xr:uid="{00000000-0005-0000-0000-000017A00000}"/>
    <cellStyle name="Normal 4 176" xfId="42300" xr:uid="{00000000-0005-0000-0000-000018A00000}"/>
    <cellStyle name="Normal 4 177" xfId="42301" xr:uid="{00000000-0005-0000-0000-000019A00000}"/>
    <cellStyle name="Normal 4 178" xfId="42302" xr:uid="{00000000-0005-0000-0000-00001AA00000}"/>
    <cellStyle name="Normal 4 179" xfId="42303" xr:uid="{00000000-0005-0000-0000-00001BA00000}"/>
    <cellStyle name="Normal 4 18" xfId="42305" xr:uid="{00000000-0005-0000-0000-00001CA00000}"/>
    <cellStyle name="Normal 4 18 10" xfId="42306" xr:uid="{00000000-0005-0000-0000-00001DA00000}"/>
    <cellStyle name="Normal 4 18 2" xfId="42308" xr:uid="{00000000-0005-0000-0000-00001EA00000}"/>
    <cellStyle name="Normal 4 18 2 2" xfId="42309" xr:uid="{00000000-0005-0000-0000-00001FA00000}"/>
    <cellStyle name="Normal 4 18 2 2 2" xfId="42312" xr:uid="{00000000-0005-0000-0000-000020A00000}"/>
    <cellStyle name="Normal 4 18 2 3" xfId="42313" xr:uid="{00000000-0005-0000-0000-000021A00000}"/>
    <cellStyle name="Normal 4 18 2_REKAP IBT" xfId="42314" xr:uid="{00000000-0005-0000-0000-000022A00000}"/>
    <cellStyle name="Normal 4 18 3" xfId="42315" xr:uid="{00000000-0005-0000-0000-000023A00000}"/>
    <cellStyle name="Normal 4 18 3 2" xfId="42316" xr:uid="{00000000-0005-0000-0000-000024A00000}"/>
    <cellStyle name="Normal 4 18 3 2 2" xfId="42317" xr:uid="{00000000-0005-0000-0000-000025A00000}"/>
    <cellStyle name="Normal 4 18 3 3" xfId="42318" xr:uid="{00000000-0005-0000-0000-000026A00000}"/>
    <cellStyle name="Normal 4 18 3_REKAP IBT" xfId="42319" xr:uid="{00000000-0005-0000-0000-000027A00000}"/>
    <cellStyle name="Normal 4 18 4" xfId="42320" xr:uid="{00000000-0005-0000-0000-000028A00000}"/>
    <cellStyle name="Normal 4 18 4 2" xfId="42321" xr:uid="{00000000-0005-0000-0000-000029A00000}"/>
    <cellStyle name="Normal 4 18 5" xfId="42322" xr:uid="{00000000-0005-0000-0000-00002AA00000}"/>
    <cellStyle name="Normal 4 18 6" xfId="9953" xr:uid="{00000000-0005-0000-0000-00002BA00000}"/>
    <cellStyle name="Normal 4 18 7" xfId="9955" xr:uid="{00000000-0005-0000-0000-00002CA00000}"/>
    <cellStyle name="Normal 4 18 8" xfId="42323" xr:uid="{00000000-0005-0000-0000-00002DA00000}"/>
    <cellStyle name="Normal 4 18 9" xfId="42324" xr:uid="{00000000-0005-0000-0000-00002EA00000}"/>
    <cellStyle name="Normal 4 18_REKAP IBT" xfId="42325" xr:uid="{00000000-0005-0000-0000-00002FA00000}"/>
    <cellStyle name="Normal 4 180" xfId="42297" xr:uid="{00000000-0005-0000-0000-000030A00000}"/>
    <cellStyle name="Normal 4 181" xfId="42299" xr:uid="{00000000-0005-0000-0000-000031A00000}"/>
    <cellStyle name="Normal 4 182" xfId="49924" xr:uid="{00000000-0005-0000-0000-000032A00000}"/>
    <cellStyle name="Normal 4 19" xfId="20753" xr:uid="{00000000-0005-0000-0000-000033A00000}"/>
    <cellStyle name="Normal 4 19 2" xfId="42327" xr:uid="{00000000-0005-0000-0000-000034A00000}"/>
    <cellStyle name="Normal 4 19 3" xfId="42328" xr:uid="{00000000-0005-0000-0000-000035A00000}"/>
    <cellStyle name="Normal 4 2" xfId="42329" xr:uid="{00000000-0005-0000-0000-000036A00000}"/>
    <cellStyle name="Normal 4 2 2" xfId="42330" xr:uid="{00000000-0005-0000-0000-000037A00000}"/>
    <cellStyle name="Normal 4 2 2 2" xfId="42331" xr:uid="{00000000-0005-0000-0000-000038A00000}"/>
    <cellStyle name="Normal 4 2 2 3" xfId="42332" xr:uid="{00000000-0005-0000-0000-000039A00000}"/>
    <cellStyle name="Normal 4 2 2 4" xfId="50147" xr:uid="{00000000-0005-0000-0000-00003AA00000}"/>
    <cellStyle name="Normal 4 2 3" xfId="42333" xr:uid="{00000000-0005-0000-0000-00003BA00000}"/>
    <cellStyle name="Normal 4 2 3 2" xfId="50682" xr:uid="{00000000-0005-0000-0000-00003CA00000}"/>
    <cellStyle name="Normal 4 2 3 2 2" xfId="51094" xr:uid="{00000000-0005-0000-0000-00003DA00000}"/>
    <cellStyle name="Normal 4 2 3 3" xfId="50895" xr:uid="{00000000-0005-0000-0000-00003EA00000}"/>
    <cellStyle name="Normal 4 2 3 4" xfId="50414" xr:uid="{00000000-0005-0000-0000-00003FA00000}"/>
    <cellStyle name="Normal 4 2 4" xfId="42334" xr:uid="{00000000-0005-0000-0000-000040A00000}"/>
    <cellStyle name="Normal 4 2 5" xfId="50012" xr:uid="{00000000-0005-0000-0000-000041A00000}"/>
    <cellStyle name="Normal 4 2_REKAP IBT" xfId="42335" xr:uid="{00000000-0005-0000-0000-000042A00000}"/>
    <cellStyle name="Normal 4 20" xfId="42275" xr:uid="{00000000-0005-0000-0000-000043A00000}"/>
    <cellStyle name="Normal 4 20 2" xfId="42336" xr:uid="{00000000-0005-0000-0000-000044A00000}"/>
    <cellStyle name="Normal 4 21" xfId="42283" xr:uid="{00000000-0005-0000-0000-000045A00000}"/>
    <cellStyle name="Normal 4 21 2" xfId="42337" xr:uid="{00000000-0005-0000-0000-000046A00000}"/>
    <cellStyle name="Normal 4 22" xfId="42295" xr:uid="{00000000-0005-0000-0000-000047A00000}"/>
    <cellStyle name="Normal 4 22 2" xfId="42338" xr:uid="{00000000-0005-0000-0000-000048A00000}"/>
    <cellStyle name="Normal 4 23" xfId="42304" xr:uid="{00000000-0005-0000-0000-000049A00000}"/>
    <cellStyle name="Normal 4 23 2" xfId="42307" xr:uid="{00000000-0005-0000-0000-00004AA00000}"/>
    <cellStyle name="Normal 4 24" xfId="20752" xr:uid="{00000000-0005-0000-0000-00004BA00000}"/>
    <cellStyle name="Normal 4 24 2" xfId="42326" xr:uid="{00000000-0005-0000-0000-00004CA00000}"/>
    <cellStyle name="Normal 4 25" xfId="42340" xr:uid="{00000000-0005-0000-0000-00004DA00000}"/>
    <cellStyle name="Normal 4 25 2" xfId="42342" xr:uid="{00000000-0005-0000-0000-00004EA00000}"/>
    <cellStyle name="Normal 4 26" xfId="42344" xr:uid="{00000000-0005-0000-0000-00004FA00000}"/>
    <cellStyle name="Normal 4 26 2" xfId="42346" xr:uid="{00000000-0005-0000-0000-000050A00000}"/>
    <cellStyle name="Normal 4 27" xfId="42349" xr:uid="{00000000-0005-0000-0000-000051A00000}"/>
    <cellStyle name="Normal 4 27 2" xfId="42351" xr:uid="{00000000-0005-0000-0000-000052A00000}"/>
    <cellStyle name="Normal 4 28" xfId="42353" xr:uid="{00000000-0005-0000-0000-000053A00000}"/>
    <cellStyle name="Normal 4 28 2" xfId="42355" xr:uid="{00000000-0005-0000-0000-000054A00000}"/>
    <cellStyle name="Normal 4 29" xfId="42357" xr:uid="{00000000-0005-0000-0000-000055A00000}"/>
    <cellStyle name="Normal 4 29 2" xfId="42359" xr:uid="{00000000-0005-0000-0000-000056A00000}"/>
    <cellStyle name="Normal 4 3" xfId="42360" xr:uid="{00000000-0005-0000-0000-000057A00000}"/>
    <cellStyle name="Normal 4 3 2" xfId="35984" xr:uid="{00000000-0005-0000-0000-000058A00000}"/>
    <cellStyle name="Normal 4 3 2 2" xfId="50159" xr:uid="{00000000-0005-0000-0000-000059A00000}"/>
    <cellStyle name="Normal 4 3 3" xfId="35989" xr:uid="{00000000-0005-0000-0000-00005AA00000}"/>
    <cellStyle name="Normal 4 3 3 2" xfId="50683" xr:uid="{00000000-0005-0000-0000-00005BA00000}"/>
    <cellStyle name="Normal 4 3 3 2 2" xfId="51095" xr:uid="{00000000-0005-0000-0000-00005CA00000}"/>
    <cellStyle name="Normal 4 3 3 3" xfId="50896" xr:uid="{00000000-0005-0000-0000-00005DA00000}"/>
    <cellStyle name="Normal 4 3 3 4" xfId="50415" xr:uid="{00000000-0005-0000-0000-00005EA00000}"/>
    <cellStyle name="Normal 4 3 4" xfId="50024" xr:uid="{00000000-0005-0000-0000-00005FA00000}"/>
    <cellStyle name="Normal 4 30" xfId="42339" xr:uid="{00000000-0005-0000-0000-000060A00000}"/>
    <cellStyle name="Normal 4 30 2" xfId="42341" xr:uid="{00000000-0005-0000-0000-000061A00000}"/>
    <cellStyle name="Normal 4 31" xfId="42343" xr:uid="{00000000-0005-0000-0000-000062A00000}"/>
    <cellStyle name="Normal 4 31 2" xfId="42345" xr:uid="{00000000-0005-0000-0000-000063A00000}"/>
    <cellStyle name="Normal 4 32" xfId="42348" xr:uid="{00000000-0005-0000-0000-000064A00000}"/>
    <cellStyle name="Normal 4 32 2" xfId="42350" xr:uid="{00000000-0005-0000-0000-000065A00000}"/>
    <cellStyle name="Normal 4 33" xfId="42352" xr:uid="{00000000-0005-0000-0000-000066A00000}"/>
    <cellStyle name="Normal 4 33 2" xfId="42354" xr:uid="{00000000-0005-0000-0000-000067A00000}"/>
    <cellStyle name="Normal 4 34" xfId="42356" xr:uid="{00000000-0005-0000-0000-000068A00000}"/>
    <cellStyle name="Normal 4 34 2" xfId="42358" xr:uid="{00000000-0005-0000-0000-000069A00000}"/>
    <cellStyle name="Normal 4 35" xfId="42362" xr:uid="{00000000-0005-0000-0000-00006AA00000}"/>
    <cellStyle name="Normal 4 35 2" xfId="42364" xr:uid="{00000000-0005-0000-0000-00006BA00000}"/>
    <cellStyle name="Normal 4 36" xfId="42366" xr:uid="{00000000-0005-0000-0000-00006CA00000}"/>
    <cellStyle name="Normal 4 36 2" xfId="42368" xr:uid="{00000000-0005-0000-0000-00006DA00000}"/>
    <cellStyle name="Normal 4 37" xfId="36329" xr:uid="{00000000-0005-0000-0000-00006EA00000}"/>
    <cellStyle name="Normal 4 37 2" xfId="36332" xr:uid="{00000000-0005-0000-0000-00006FA00000}"/>
    <cellStyle name="Normal 4 38" xfId="36355" xr:uid="{00000000-0005-0000-0000-000070A00000}"/>
    <cellStyle name="Normal 4 38 2" xfId="42370" xr:uid="{00000000-0005-0000-0000-000071A00000}"/>
    <cellStyle name="Normal 4 39" xfId="36386" xr:uid="{00000000-0005-0000-0000-000072A00000}"/>
    <cellStyle name="Normal 4 39 2" xfId="36389" xr:uid="{00000000-0005-0000-0000-000073A00000}"/>
    <cellStyle name="Normal 4 4" xfId="42371" xr:uid="{00000000-0005-0000-0000-000074A00000}"/>
    <cellStyle name="Normal 4 4 2" xfId="36093" xr:uid="{00000000-0005-0000-0000-000075A00000}"/>
    <cellStyle name="Normal 4 4 2 2" xfId="50172" xr:uid="{00000000-0005-0000-0000-000076A00000}"/>
    <cellStyle name="Normal 4 4 3" xfId="36098" xr:uid="{00000000-0005-0000-0000-000077A00000}"/>
    <cellStyle name="Normal 4 4 3 2" xfId="50684" xr:uid="{00000000-0005-0000-0000-000078A00000}"/>
    <cellStyle name="Normal 4 4 3 2 2" xfId="51096" xr:uid="{00000000-0005-0000-0000-000079A00000}"/>
    <cellStyle name="Normal 4 4 3 3" xfId="50897" xr:uid="{00000000-0005-0000-0000-00007AA00000}"/>
    <cellStyle name="Normal 4 4 3 4" xfId="50416" xr:uid="{00000000-0005-0000-0000-00007BA00000}"/>
    <cellStyle name="Normal 4 4 4" xfId="50037" xr:uid="{00000000-0005-0000-0000-00007CA00000}"/>
    <cellStyle name="Normal 4 40" xfId="42361" xr:uid="{00000000-0005-0000-0000-00007DA00000}"/>
    <cellStyle name="Normal 4 40 2" xfId="42363" xr:uid="{00000000-0005-0000-0000-00007EA00000}"/>
    <cellStyle name="Normal 4 41" xfId="42365" xr:uid="{00000000-0005-0000-0000-00007FA00000}"/>
    <cellStyle name="Normal 4 41 2" xfId="42367" xr:uid="{00000000-0005-0000-0000-000080A00000}"/>
    <cellStyle name="Normal 4 42" xfId="36328" xr:uid="{00000000-0005-0000-0000-000081A00000}"/>
    <cellStyle name="Normal 4 42 2" xfId="36331" xr:uid="{00000000-0005-0000-0000-000082A00000}"/>
    <cellStyle name="Normal 4 43" xfId="36354" xr:uid="{00000000-0005-0000-0000-000083A00000}"/>
    <cellStyle name="Normal 4 43 2" xfId="42369" xr:uid="{00000000-0005-0000-0000-000084A00000}"/>
    <cellStyle name="Normal 4 44" xfId="36385" xr:uid="{00000000-0005-0000-0000-000085A00000}"/>
    <cellStyle name="Normal 4 44 2" xfId="36388" xr:uid="{00000000-0005-0000-0000-000086A00000}"/>
    <cellStyle name="Normal 4 45" xfId="36412" xr:uid="{00000000-0005-0000-0000-000087A00000}"/>
    <cellStyle name="Normal 4 45 2" xfId="36300" xr:uid="{00000000-0005-0000-0000-000088A00000}"/>
    <cellStyle name="Normal 4 46" xfId="36435" xr:uid="{00000000-0005-0000-0000-000089A00000}"/>
    <cellStyle name="Normal 4 46 2" xfId="36438" xr:uid="{00000000-0005-0000-0000-00008AA00000}"/>
    <cellStyle name="Normal 4 47" xfId="36461" xr:uid="{00000000-0005-0000-0000-00008BA00000}"/>
    <cellStyle name="Normal 4 47 2" xfId="36464" xr:uid="{00000000-0005-0000-0000-00008CA00000}"/>
    <cellStyle name="Normal 4 48" xfId="36487" xr:uid="{00000000-0005-0000-0000-00008DA00000}"/>
    <cellStyle name="Normal 4 48 2" xfId="36490" xr:uid="{00000000-0005-0000-0000-00008EA00000}"/>
    <cellStyle name="Normal 4 49" xfId="36521" xr:uid="{00000000-0005-0000-0000-00008FA00000}"/>
    <cellStyle name="Normal 4 49 2" xfId="36524" xr:uid="{00000000-0005-0000-0000-000090A00000}"/>
    <cellStyle name="Normal 4 5" xfId="33340" xr:uid="{00000000-0005-0000-0000-000091A00000}"/>
    <cellStyle name="Normal 4 5 2" xfId="50193" xr:uid="{00000000-0005-0000-0000-000092A00000}"/>
    <cellStyle name="Normal 4 5 2 2" xfId="50296" xr:uid="{00000000-0005-0000-0000-000093A00000}"/>
    <cellStyle name="Normal 4 5 2 2 2" xfId="50675" xr:uid="{00000000-0005-0000-0000-000094A00000}"/>
    <cellStyle name="Normal 4 5 2 2 2 2" xfId="51089" xr:uid="{00000000-0005-0000-0000-000095A00000}"/>
    <cellStyle name="Normal 4 5 2 2 3" xfId="50890" xr:uid="{00000000-0005-0000-0000-000096A00000}"/>
    <cellStyle name="Normal 4 5 2 3" xfId="50581" xr:uid="{00000000-0005-0000-0000-000097A00000}"/>
    <cellStyle name="Normal 4 5 2 3 2" xfId="50995" xr:uid="{00000000-0005-0000-0000-000098A00000}"/>
    <cellStyle name="Normal 4 5 2 4" xfId="50796" xr:uid="{00000000-0005-0000-0000-000099A00000}"/>
    <cellStyle name="Normal 4 5 3" xfId="50249" xr:uid="{00000000-0005-0000-0000-00009AA00000}"/>
    <cellStyle name="Normal 4 5 3 2" xfId="50628" xr:uid="{00000000-0005-0000-0000-00009BA00000}"/>
    <cellStyle name="Normal 4 5 3 2 2" xfId="51042" xr:uid="{00000000-0005-0000-0000-00009CA00000}"/>
    <cellStyle name="Normal 4 5 3 3" xfId="50843" xr:uid="{00000000-0005-0000-0000-00009DA00000}"/>
    <cellStyle name="Normal 4 5 4" xfId="50534" xr:uid="{00000000-0005-0000-0000-00009EA00000}"/>
    <cellStyle name="Normal 4 5 4 2" xfId="50948" xr:uid="{00000000-0005-0000-0000-00009FA00000}"/>
    <cellStyle name="Normal 4 5 5" xfId="50748" xr:uid="{00000000-0005-0000-0000-0000A0A00000}"/>
    <cellStyle name="Normal 4 5 6" xfId="50066" xr:uid="{00000000-0005-0000-0000-0000A1A00000}"/>
    <cellStyle name="Normal 4 50" xfId="36411" xr:uid="{00000000-0005-0000-0000-0000A2A00000}"/>
    <cellStyle name="Normal 4 50 2" xfId="36299" xr:uid="{00000000-0005-0000-0000-0000A3A00000}"/>
    <cellStyle name="Normal 4 51" xfId="36434" xr:uid="{00000000-0005-0000-0000-0000A4A00000}"/>
    <cellStyle name="Normal 4 51 2" xfId="36437" xr:uid="{00000000-0005-0000-0000-0000A5A00000}"/>
    <cellStyle name="Normal 4 52" xfId="36460" xr:uid="{00000000-0005-0000-0000-0000A6A00000}"/>
    <cellStyle name="Normal 4 52 2" xfId="36463" xr:uid="{00000000-0005-0000-0000-0000A7A00000}"/>
    <cellStyle name="Normal 4 53" xfId="36486" xr:uid="{00000000-0005-0000-0000-0000A8A00000}"/>
    <cellStyle name="Normal 4 53 2" xfId="36489" xr:uid="{00000000-0005-0000-0000-0000A9A00000}"/>
    <cellStyle name="Normal 4 54" xfId="36520" xr:uid="{00000000-0005-0000-0000-0000AAA00000}"/>
    <cellStyle name="Normal 4 54 2" xfId="36523" xr:uid="{00000000-0005-0000-0000-0000ABA00000}"/>
    <cellStyle name="Normal 4 55" xfId="42373" xr:uid="{00000000-0005-0000-0000-0000ACA00000}"/>
    <cellStyle name="Normal 4 55 2" xfId="42375" xr:uid="{00000000-0005-0000-0000-0000ADA00000}"/>
    <cellStyle name="Normal 4 56" xfId="42377" xr:uid="{00000000-0005-0000-0000-0000AEA00000}"/>
    <cellStyle name="Normal 4 56 2" xfId="42379" xr:uid="{00000000-0005-0000-0000-0000AFA00000}"/>
    <cellStyle name="Normal 4 57" xfId="42381" xr:uid="{00000000-0005-0000-0000-0000B0A00000}"/>
    <cellStyle name="Normal 4 57 2" xfId="42383" xr:uid="{00000000-0005-0000-0000-0000B1A00000}"/>
    <cellStyle name="Normal 4 58" xfId="42385" xr:uid="{00000000-0005-0000-0000-0000B2A00000}"/>
    <cellStyle name="Normal 4 58 2" xfId="42387" xr:uid="{00000000-0005-0000-0000-0000B3A00000}"/>
    <cellStyle name="Normal 4 59" xfId="42389" xr:uid="{00000000-0005-0000-0000-0000B4A00000}"/>
    <cellStyle name="Normal 4 59 2" xfId="42391" xr:uid="{00000000-0005-0000-0000-0000B5A00000}"/>
    <cellStyle name="Normal 4 6" xfId="33345" xr:uid="{00000000-0005-0000-0000-0000B6A00000}"/>
    <cellStyle name="Normal 4 6 2" xfId="50076" xr:uid="{00000000-0005-0000-0000-0000B7A00000}"/>
    <cellStyle name="Normal 4 60" xfId="42372" xr:uid="{00000000-0005-0000-0000-0000B8A00000}"/>
    <cellStyle name="Normal 4 60 2" xfId="42374" xr:uid="{00000000-0005-0000-0000-0000B9A00000}"/>
    <cellStyle name="Normal 4 61" xfId="42376" xr:uid="{00000000-0005-0000-0000-0000BAA00000}"/>
    <cellStyle name="Normal 4 61 2" xfId="42378" xr:uid="{00000000-0005-0000-0000-0000BBA00000}"/>
    <cellStyle name="Normal 4 62" xfId="42380" xr:uid="{00000000-0005-0000-0000-0000BCA00000}"/>
    <cellStyle name="Normal 4 62 2" xfId="42382" xr:uid="{00000000-0005-0000-0000-0000BDA00000}"/>
    <cellStyle name="Normal 4 63" xfId="42384" xr:uid="{00000000-0005-0000-0000-0000BEA00000}"/>
    <cellStyle name="Normal 4 63 2" xfId="42386" xr:uid="{00000000-0005-0000-0000-0000BFA00000}"/>
    <cellStyle name="Normal 4 64" xfId="42388" xr:uid="{00000000-0005-0000-0000-0000C0A00000}"/>
    <cellStyle name="Normal 4 64 2" xfId="42390" xr:uid="{00000000-0005-0000-0000-0000C1A00000}"/>
    <cellStyle name="Normal 4 65" xfId="42393" xr:uid="{00000000-0005-0000-0000-0000C2A00000}"/>
    <cellStyle name="Normal 4 65 2" xfId="42395" xr:uid="{00000000-0005-0000-0000-0000C3A00000}"/>
    <cellStyle name="Normal 4 66" xfId="42397" xr:uid="{00000000-0005-0000-0000-0000C4A00000}"/>
    <cellStyle name="Normal 4 66 2" xfId="42399" xr:uid="{00000000-0005-0000-0000-0000C5A00000}"/>
    <cellStyle name="Normal 4 67" xfId="42401" xr:uid="{00000000-0005-0000-0000-0000C6A00000}"/>
    <cellStyle name="Normal 4 67 2" xfId="42403" xr:uid="{00000000-0005-0000-0000-0000C7A00000}"/>
    <cellStyle name="Normal 4 68" xfId="42405" xr:uid="{00000000-0005-0000-0000-0000C8A00000}"/>
    <cellStyle name="Normal 4 68 2" xfId="42407" xr:uid="{00000000-0005-0000-0000-0000C9A00000}"/>
    <cellStyle name="Normal 4 69" xfId="42409" xr:uid="{00000000-0005-0000-0000-0000CAA00000}"/>
    <cellStyle name="Normal 4 69 2" xfId="42411" xr:uid="{00000000-0005-0000-0000-0000CBA00000}"/>
    <cellStyle name="Normal 4 7" xfId="33348" xr:uid="{00000000-0005-0000-0000-0000CCA00000}"/>
    <cellStyle name="Normal 4 7 2" xfId="50413" xr:uid="{00000000-0005-0000-0000-0000CDA00000}"/>
    <cellStyle name="Normal 4 70" xfId="42392" xr:uid="{00000000-0005-0000-0000-0000CEA00000}"/>
    <cellStyle name="Normal 4 70 2" xfId="42394" xr:uid="{00000000-0005-0000-0000-0000CFA00000}"/>
    <cellStyle name="Normal 4 71" xfId="42396" xr:uid="{00000000-0005-0000-0000-0000D0A00000}"/>
    <cellStyle name="Normal 4 71 2" xfId="42398" xr:uid="{00000000-0005-0000-0000-0000D1A00000}"/>
    <cellStyle name="Normal 4 72" xfId="42400" xr:uid="{00000000-0005-0000-0000-0000D2A00000}"/>
    <cellStyle name="Normal 4 72 2" xfId="42402" xr:uid="{00000000-0005-0000-0000-0000D3A00000}"/>
    <cellStyle name="Normal 4 73" xfId="42404" xr:uid="{00000000-0005-0000-0000-0000D4A00000}"/>
    <cellStyle name="Normal 4 73 2" xfId="42406" xr:uid="{00000000-0005-0000-0000-0000D5A00000}"/>
    <cellStyle name="Normal 4 74" xfId="42408" xr:uid="{00000000-0005-0000-0000-0000D6A00000}"/>
    <cellStyle name="Normal 4 74 2" xfId="42410" xr:uid="{00000000-0005-0000-0000-0000D7A00000}"/>
    <cellStyle name="Normal 4 75" xfId="42413" xr:uid="{00000000-0005-0000-0000-0000D8A00000}"/>
    <cellStyle name="Normal 4 75 2" xfId="42415" xr:uid="{00000000-0005-0000-0000-0000D9A00000}"/>
    <cellStyle name="Normal 4 76" xfId="42417" xr:uid="{00000000-0005-0000-0000-0000DAA00000}"/>
    <cellStyle name="Normal 4 76 2" xfId="42419" xr:uid="{00000000-0005-0000-0000-0000DBA00000}"/>
    <cellStyle name="Normal 4 77" xfId="42421" xr:uid="{00000000-0005-0000-0000-0000DCA00000}"/>
    <cellStyle name="Normal 4 77 2" xfId="42423" xr:uid="{00000000-0005-0000-0000-0000DDA00000}"/>
    <cellStyle name="Normal 4 78" xfId="42425" xr:uid="{00000000-0005-0000-0000-0000DEA00000}"/>
    <cellStyle name="Normal 4 78 2" xfId="42427" xr:uid="{00000000-0005-0000-0000-0000DFA00000}"/>
    <cellStyle name="Normal 4 79" xfId="42429" xr:uid="{00000000-0005-0000-0000-0000E0A00000}"/>
    <cellStyle name="Normal 4 79 2" xfId="42431" xr:uid="{00000000-0005-0000-0000-0000E1A00000}"/>
    <cellStyle name="Normal 4 8" xfId="33351" xr:uid="{00000000-0005-0000-0000-0000E2A00000}"/>
    <cellStyle name="Normal 4 80" xfId="42412" xr:uid="{00000000-0005-0000-0000-0000E3A00000}"/>
    <cellStyle name="Normal 4 80 2" xfId="42414" xr:uid="{00000000-0005-0000-0000-0000E4A00000}"/>
    <cellStyle name="Normal 4 81" xfId="42416" xr:uid="{00000000-0005-0000-0000-0000E5A00000}"/>
    <cellStyle name="Normal 4 81 2" xfId="42418" xr:uid="{00000000-0005-0000-0000-0000E6A00000}"/>
    <cellStyle name="Normal 4 82" xfId="42420" xr:uid="{00000000-0005-0000-0000-0000E7A00000}"/>
    <cellStyle name="Normal 4 82 2" xfId="42422" xr:uid="{00000000-0005-0000-0000-0000E8A00000}"/>
    <cellStyle name="Normal 4 83" xfId="42424" xr:uid="{00000000-0005-0000-0000-0000E9A00000}"/>
    <cellStyle name="Normal 4 83 2" xfId="42426" xr:uid="{00000000-0005-0000-0000-0000EAA00000}"/>
    <cellStyle name="Normal 4 84" xfId="42428" xr:uid="{00000000-0005-0000-0000-0000EBA00000}"/>
    <cellStyle name="Normal 4 84 2" xfId="42430" xr:uid="{00000000-0005-0000-0000-0000ECA00000}"/>
    <cellStyle name="Normal 4 85" xfId="42433" xr:uid="{00000000-0005-0000-0000-0000EDA00000}"/>
    <cellStyle name="Normal 4 85 2" xfId="42435" xr:uid="{00000000-0005-0000-0000-0000EEA00000}"/>
    <cellStyle name="Normal 4 86" xfId="42437" xr:uid="{00000000-0005-0000-0000-0000EFA00000}"/>
    <cellStyle name="Normal 4 86 2" xfId="42439" xr:uid="{00000000-0005-0000-0000-0000F0A00000}"/>
    <cellStyle name="Normal 4 87" xfId="36555" xr:uid="{00000000-0005-0000-0000-0000F1A00000}"/>
    <cellStyle name="Normal 4 87 2" xfId="36560" xr:uid="{00000000-0005-0000-0000-0000F2A00000}"/>
    <cellStyle name="Normal 4 88" xfId="36615" xr:uid="{00000000-0005-0000-0000-0000F3A00000}"/>
    <cellStyle name="Normal 4 88 2" xfId="36618" xr:uid="{00000000-0005-0000-0000-0000F4A00000}"/>
    <cellStyle name="Normal 4 89" xfId="36721" xr:uid="{00000000-0005-0000-0000-0000F5A00000}"/>
    <cellStyle name="Normal 4 89 2" xfId="36724" xr:uid="{00000000-0005-0000-0000-0000F6A00000}"/>
    <cellStyle name="Normal 4 9" xfId="33358" xr:uid="{00000000-0005-0000-0000-0000F7A00000}"/>
    <cellStyle name="Normal 4 90" xfId="42432" xr:uid="{00000000-0005-0000-0000-0000F8A00000}"/>
    <cellStyle name="Normal 4 90 2" xfId="42434" xr:uid="{00000000-0005-0000-0000-0000F9A00000}"/>
    <cellStyle name="Normal 4 91" xfId="42436" xr:uid="{00000000-0005-0000-0000-0000FAA00000}"/>
    <cellStyle name="Normal 4 91 2" xfId="42438" xr:uid="{00000000-0005-0000-0000-0000FBA00000}"/>
    <cellStyle name="Normal 4 92" xfId="36554" xr:uid="{00000000-0005-0000-0000-0000FCA00000}"/>
    <cellStyle name="Normal 4 92 2" xfId="36559" xr:uid="{00000000-0005-0000-0000-0000FDA00000}"/>
    <cellStyle name="Normal 4 93" xfId="36614" xr:uid="{00000000-0005-0000-0000-0000FEA00000}"/>
    <cellStyle name="Normal 4 93 2" xfId="36617" xr:uid="{00000000-0005-0000-0000-0000FFA00000}"/>
    <cellStyle name="Normal 4 94" xfId="36720" xr:uid="{00000000-0005-0000-0000-000000A10000}"/>
    <cellStyle name="Normal 4 94 2" xfId="36723" xr:uid="{00000000-0005-0000-0000-000001A10000}"/>
    <cellStyle name="Normal 4 95" xfId="36738" xr:uid="{00000000-0005-0000-0000-000002A10000}"/>
    <cellStyle name="Normal 4 95 2" xfId="36740" xr:uid="{00000000-0005-0000-0000-000003A10000}"/>
    <cellStyle name="Normal 4 96" xfId="36755" xr:uid="{00000000-0005-0000-0000-000004A10000}"/>
    <cellStyle name="Normal 4 96 2" xfId="36757" xr:uid="{00000000-0005-0000-0000-000005A10000}"/>
    <cellStyle name="Normal 4 97" xfId="36762" xr:uid="{00000000-0005-0000-0000-000006A10000}"/>
    <cellStyle name="Normal 4 97 2" xfId="36764" xr:uid="{00000000-0005-0000-0000-000007A10000}"/>
    <cellStyle name="Normal 4 98" xfId="36768" xr:uid="{00000000-0005-0000-0000-000008A10000}"/>
    <cellStyle name="Normal 4 98 2" xfId="36770" xr:uid="{00000000-0005-0000-0000-000009A10000}"/>
    <cellStyle name="Normal 4 99" xfId="36772" xr:uid="{00000000-0005-0000-0000-00000AA10000}"/>
    <cellStyle name="Normal 4 99 2" xfId="42440" xr:uid="{00000000-0005-0000-0000-00000BA10000}"/>
    <cellStyle name="Normal 4_REKAP IBT" xfId="42441" xr:uid="{00000000-0005-0000-0000-00000CA10000}"/>
    <cellStyle name="Normal 40" xfId="39904" xr:uid="{00000000-0005-0000-0000-00000DA10000}"/>
    <cellStyle name="Normal 40 10" xfId="39906" xr:uid="{00000000-0005-0000-0000-00000EA10000}"/>
    <cellStyle name="Normal 40 11" xfId="39912" xr:uid="{00000000-0005-0000-0000-00000FA10000}"/>
    <cellStyle name="Normal 40 12" xfId="39917" xr:uid="{00000000-0005-0000-0000-000010A10000}"/>
    <cellStyle name="Normal 40 13" xfId="50299" xr:uid="{00000000-0005-0000-0000-000011A10000}"/>
    <cellStyle name="Normal 40 2" xfId="39935" xr:uid="{00000000-0005-0000-0000-000012A10000}"/>
    <cellStyle name="Normal 40 2 2" xfId="39939" xr:uid="{00000000-0005-0000-0000-000013A10000}"/>
    <cellStyle name="Normal 40 2 2 2" xfId="39941" xr:uid="{00000000-0005-0000-0000-000014A10000}"/>
    <cellStyle name="Normal 40 2 2 2 2" xfId="39943" xr:uid="{00000000-0005-0000-0000-000015A10000}"/>
    <cellStyle name="Normal 40 2 2 2 2 2" xfId="39945" xr:uid="{00000000-0005-0000-0000-000016A10000}"/>
    <cellStyle name="Normal 40 2 2 2 3" xfId="39947" xr:uid="{00000000-0005-0000-0000-000017A10000}"/>
    <cellStyle name="Normal 40 2 2 2_REKAP IBT" xfId="2056" xr:uid="{00000000-0005-0000-0000-000018A10000}"/>
    <cellStyle name="Normal 40 2 2 3" xfId="39949" xr:uid="{00000000-0005-0000-0000-000019A10000}"/>
    <cellStyle name="Normal 40 2 2 3 2" xfId="39951" xr:uid="{00000000-0005-0000-0000-00001AA10000}"/>
    <cellStyle name="Normal 40 2 2 3 2 2" xfId="39953" xr:uid="{00000000-0005-0000-0000-00001BA10000}"/>
    <cellStyle name="Normal 40 2 2 3 3" xfId="39955" xr:uid="{00000000-0005-0000-0000-00001CA10000}"/>
    <cellStyle name="Normal 40 2 2 3_REKAP IBT" xfId="39957" xr:uid="{00000000-0005-0000-0000-00001DA10000}"/>
    <cellStyle name="Normal 40 2 2 4" xfId="39959" xr:uid="{00000000-0005-0000-0000-00001EA10000}"/>
    <cellStyle name="Normal 40 2 2 4 2" xfId="42442" xr:uid="{00000000-0005-0000-0000-00001FA10000}"/>
    <cellStyle name="Normal 40 2 2 5" xfId="31216" xr:uid="{00000000-0005-0000-0000-000020A10000}"/>
    <cellStyle name="Normal 40 2 2_REKAP IBT" xfId="39961" xr:uid="{00000000-0005-0000-0000-000021A10000}"/>
    <cellStyle name="Normal 40 2 3" xfId="39963" xr:uid="{00000000-0005-0000-0000-000022A10000}"/>
    <cellStyle name="Normal 40 2 3 2" xfId="39965" xr:uid="{00000000-0005-0000-0000-000023A10000}"/>
    <cellStyle name="Normal 40 2 3 2 2" xfId="39967" xr:uid="{00000000-0005-0000-0000-000024A10000}"/>
    <cellStyle name="Normal 40 2 3 2 2 2" xfId="39969" xr:uid="{00000000-0005-0000-0000-000025A10000}"/>
    <cellStyle name="Normal 40 2 3 2 3" xfId="39971" xr:uid="{00000000-0005-0000-0000-000026A10000}"/>
    <cellStyle name="Normal 40 2 3 2_REKAP IBT" xfId="39973" xr:uid="{00000000-0005-0000-0000-000027A10000}"/>
    <cellStyle name="Normal 40 2 3 3" xfId="39975" xr:uid="{00000000-0005-0000-0000-000028A10000}"/>
    <cellStyle name="Normal 40 2 3 3 2" xfId="39977" xr:uid="{00000000-0005-0000-0000-000029A10000}"/>
    <cellStyle name="Normal 40 2 3 3 2 2" xfId="39979" xr:uid="{00000000-0005-0000-0000-00002AA10000}"/>
    <cellStyle name="Normal 40 2 3 3 3" xfId="39981" xr:uid="{00000000-0005-0000-0000-00002BA10000}"/>
    <cellStyle name="Normal 40 2 3 3_REKAP IBT" xfId="39983" xr:uid="{00000000-0005-0000-0000-00002CA10000}"/>
    <cellStyle name="Normal 40 2 3 4" xfId="42443" xr:uid="{00000000-0005-0000-0000-00002DA10000}"/>
    <cellStyle name="Normal 40 2 3 4 2" xfId="42444" xr:uid="{00000000-0005-0000-0000-00002EA10000}"/>
    <cellStyle name="Normal 40 2 3 5" xfId="42445" xr:uid="{00000000-0005-0000-0000-00002FA10000}"/>
    <cellStyle name="Normal 40 2 3_REKAP IBT" xfId="39985" xr:uid="{00000000-0005-0000-0000-000030A10000}"/>
    <cellStyle name="Normal 40 2 4" xfId="39987" xr:uid="{00000000-0005-0000-0000-000031A10000}"/>
    <cellStyle name="Normal 40 2 4 2" xfId="39989" xr:uid="{00000000-0005-0000-0000-000032A10000}"/>
    <cellStyle name="Normal 40 2 4 2 2" xfId="39991" xr:uid="{00000000-0005-0000-0000-000033A10000}"/>
    <cellStyle name="Normal 40 2 4 2 2 2" xfId="39993" xr:uid="{00000000-0005-0000-0000-000034A10000}"/>
    <cellStyle name="Normal 40 2 4 2 3" xfId="39995" xr:uid="{00000000-0005-0000-0000-000035A10000}"/>
    <cellStyle name="Normal 40 2 4 2_REKAP IBT" xfId="38303" xr:uid="{00000000-0005-0000-0000-000036A10000}"/>
    <cellStyle name="Normal 40 2 4 3" xfId="39997" xr:uid="{00000000-0005-0000-0000-000037A10000}"/>
    <cellStyle name="Normal 40 2 4 3 2" xfId="39999" xr:uid="{00000000-0005-0000-0000-000038A10000}"/>
    <cellStyle name="Normal 40 2 4 3 2 2" xfId="40001" xr:uid="{00000000-0005-0000-0000-000039A10000}"/>
    <cellStyle name="Normal 40 2 4 3 3" xfId="40003" xr:uid="{00000000-0005-0000-0000-00003AA10000}"/>
    <cellStyle name="Normal 40 2 4 3_REKAP IBT" xfId="40005" xr:uid="{00000000-0005-0000-0000-00003BA10000}"/>
    <cellStyle name="Normal 40 2 4 4" xfId="40007" xr:uid="{00000000-0005-0000-0000-00003CA10000}"/>
    <cellStyle name="Normal 40 2 4 4 2" xfId="40009" xr:uid="{00000000-0005-0000-0000-00003DA10000}"/>
    <cellStyle name="Normal 40 2 4 5" xfId="40011" xr:uid="{00000000-0005-0000-0000-00003EA10000}"/>
    <cellStyle name="Normal 40 2 4_REKAP IBT" xfId="40013" xr:uid="{00000000-0005-0000-0000-00003FA10000}"/>
    <cellStyle name="Normal 40 2 5" xfId="40015" xr:uid="{00000000-0005-0000-0000-000040A10000}"/>
    <cellStyle name="Normal 40 2 5 2" xfId="40017" xr:uid="{00000000-0005-0000-0000-000041A10000}"/>
    <cellStyle name="Normal 40 2 5 2 2" xfId="28164" xr:uid="{00000000-0005-0000-0000-000042A10000}"/>
    <cellStyle name="Normal 40 2 5 3" xfId="40019" xr:uid="{00000000-0005-0000-0000-000043A10000}"/>
    <cellStyle name="Normal 40 2 5_REKAP IBT" xfId="40021" xr:uid="{00000000-0005-0000-0000-000044A10000}"/>
    <cellStyle name="Normal 40 2 6" xfId="40023" xr:uid="{00000000-0005-0000-0000-000045A10000}"/>
    <cellStyle name="Normal 40 2 6 2" xfId="40025" xr:uid="{00000000-0005-0000-0000-000046A10000}"/>
    <cellStyle name="Normal 40 2 6 2 2" xfId="40027" xr:uid="{00000000-0005-0000-0000-000047A10000}"/>
    <cellStyle name="Normal 40 2 6 3" xfId="40029" xr:uid="{00000000-0005-0000-0000-000048A10000}"/>
    <cellStyle name="Normal 40 2 6_REKAP IBT" xfId="40031" xr:uid="{00000000-0005-0000-0000-000049A10000}"/>
    <cellStyle name="Normal 40 2 7" xfId="40033" xr:uid="{00000000-0005-0000-0000-00004AA10000}"/>
    <cellStyle name="Normal 40 2 8" xfId="50417" xr:uid="{00000000-0005-0000-0000-00004BA10000}"/>
    <cellStyle name="Normal 40 2_REKAP IBT" xfId="40037" xr:uid="{00000000-0005-0000-0000-00004CA10000}"/>
    <cellStyle name="Normal 40 3" xfId="33615" xr:uid="{00000000-0005-0000-0000-00004DA10000}"/>
    <cellStyle name="Normal 40 3 2" xfId="40049" xr:uid="{00000000-0005-0000-0000-00004EA10000}"/>
    <cellStyle name="Normal 40 3 2 2" xfId="40051" xr:uid="{00000000-0005-0000-0000-00004FA10000}"/>
    <cellStyle name="Normal 40 3 2 2 2" xfId="40053" xr:uid="{00000000-0005-0000-0000-000050A10000}"/>
    <cellStyle name="Normal 40 3 2 3" xfId="40055" xr:uid="{00000000-0005-0000-0000-000051A10000}"/>
    <cellStyle name="Normal 40 3 2_REKAP IBT" xfId="40057" xr:uid="{00000000-0005-0000-0000-000052A10000}"/>
    <cellStyle name="Normal 40 3 3" xfId="40059" xr:uid="{00000000-0005-0000-0000-000053A10000}"/>
    <cellStyle name="Normal 40 3 3 2" xfId="40061" xr:uid="{00000000-0005-0000-0000-000054A10000}"/>
    <cellStyle name="Normal 40 3 3 2 2" xfId="40063" xr:uid="{00000000-0005-0000-0000-000055A10000}"/>
    <cellStyle name="Normal 40 3 3 3" xfId="40065" xr:uid="{00000000-0005-0000-0000-000056A10000}"/>
    <cellStyle name="Normal 40 3 3_REKAP IBT" xfId="40067" xr:uid="{00000000-0005-0000-0000-000057A10000}"/>
    <cellStyle name="Normal 40 3 4" xfId="50677" xr:uid="{00000000-0005-0000-0000-000058A10000}"/>
    <cellStyle name="Normal 40 3_REKAP IBT" xfId="40078" xr:uid="{00000000-0005-0000-0000-000059A10000}"/>
    <cellStyle name="Normal 40 4" xfId="40086" xr:uid="{00000000-0005-0000-0000-00005AA10000}"/>
    <cellStyle name="Normal 40 4 2" xfId="40088" xr:uid="{00000000-0005-0000-0000-00005BA10000}"/>
    <cellStyle name="Normal 40 4 2 2" xfId="40090" xr:uid="{00000000-0005-0000-0000-00005CA10000}"/>
    <cellStyle name="Normal 40 4 2 2 2" xfId="40092" xr:uid="{00000000-0005-0000-0000-00005DA10000}"/>
    <cellStyle name="Normal 40 4 2 3" xfId="40094" xr:uid="{00000000-0005-0000-0000-00005EA10000}"/>
    <cellStyle name="Normal 40 4 2_REKAP IBT" xfId="37841" xr:uid="{00000000-0005-0000-0000-00005FA10000}"/>
    <cellStyle name="Normal 40 4 3" xfId="40096" xr:uid="{00000000-0005-0000-0000-000060A10000}"/>
    <cellStyle name="Normal 40 4 3 2" xfId="40098" xr:uid="{00000000-0005-0000-0000-000061A10000}"/>
    <cellStyle name="Normal 40 4 3 2 2" xfId="11777" xr:uid="{00000000-0005-0000-0000-000062A10000}"/>
    <cellStyle name="Normal 40 4 3 3" xfId="40100" xr:uid="{00000000-0005-0000-0000-000063A10000}"/>
    <cellStyle name="Normal 40 4 3_REKAP IBT" xfId="40104" xr:uid="{00000000-0005-0000-0000-000064A10000}"/>
    <cellStyle name="Normal 40 4 4" xfId="40108" xr:uid="{00000000-0005-0000-0000-000065A10000}"/>
    <cellStyle name="Normal 40 4 4 2" xfId="40110" xr:uid="{00000000-0005-0000-0000-000066A10000}"/>
    <cellStyle name="Normal 40 4 5" xfId="40112" xr:uid="{00000000-0005-0000-0000-000067A10000}"/>
    <cellStyle name="Normal 40 4_REKAP IBT" xfId="40118" xr:uid="{00000000-0005-0000-0000-000068A10000}"/>
    <cellStyle name="Normal 40 5" xfId="40125" xr:uid="{00000000-0005-0000-0000-000069A10000}"/>
    <cellStyle name="Normal 40 5 2" xfId="40127" xr:uid="{00000000-0005-0000-0000-00006AA10000}"/>
    <cellStyle name="Normal 40 5 2 2" xfId="40129" xr:uid="{00000000-0005-0000-0000-00006BA10000}"/>
    <cellStyle name="Normal 40 5 2 2 2" xfId="40131" xr:uid="{00000000-0005-0000-0000-00006CA10000}"/>
    <cellStyle name="Normal 40 5 2 3" xfId="40133" xr:uid="{00000000-0005-0000-0000-00006DA10000}"/>
    <cellStyle name="Normal 40 5 2_REKAP IBT" xfId="40135" xr:uid="{00000000-0005-0000-0000-00006EA10000}"/>
    <cellStyle name="Normal 40 5 3" xfId="40137" xr:uid="{00000000-0005-0000-0000-00006FA10000}"/>
    <cellStyle name="Normal 40 5 3 2" xfId="40139" xr:uid="{00000000-0005-0000-0000-000070A10000}"/>
    <cellStyle name="Normal 40 5 3 2 2" xfId="40141" xr:uid="{00000000-0005-0000-0000-000071A10000}"/>
    <cellStyle name="Normal 40 5 3 3" xfId="40143" xr:uid="{00000000-0005-0000-0000-000072A10000}"/>
    <cellStyle name="Normal 40 5 3_REKAP IBT" xfId="40145" xr:uid="{00000000-0005-0000-0000-000073A10000}"/>
    <cellStyle name="Normal 40 5 4" xfId="40147" xr:uid="{00000000-0005-0000-0000-000074A10000}"/>
    <cellStyle name="Normal 40 5 4 2" xfId="40149" xr:uid="{00000000-0005-0000-0000-000075A10000}"/>
    <cellStyle name="Normal 40 5 5" xfId="40151" xr:uid="{00000000-0005-0000-0000-000076A10000}"/>
    <cellStyle name="Normal 40 5_REKAP IBT" xfId="40153" xr:uid="{00000000-0005-0000-0000-000077A10000}"/>
    <cellStyle name="Normal 40 6" xfId="40155" xr:uid="{00000000-0005-0000-0000-000078A10000}"/>
    <cellStyle name="Normal 40 6 2" xfId="40157" xr:uid="{00000000-0005-0000-0000-000079A10000}"/>
    <cellStyle name="Normal 40 6 2 2" xfId="40159" xr:uid="{00000000-0005-0000-0000-00007AA10000}"/>
    <cellStyle name="Normal 40 6 3" xfId="23765" xr:uid="{00000000-0005-0000-0000-00007BA10000}"/>
    <cellStyle name="Normal 40 6_REKAP IBT" xfId="40161" xr:uid="{00000000-0005-0000-0000-00007CA10000}"/>
    <cellStyle name="Normal 40 7" xfId="40163" xr:uid="{00000000-0005-0000-0000-00007DA10000}"/>
    <cellStyle name="Normal 40 7 2" xfId="40165" xr:uid="{00000000-0005-0000-0000-00007EA10000}"/>
    <cellStyle name="Normal 40 7 2 2" xfId="40167" xr:uid="{00000000-0005-0000-0000-00007FA10000}"/>
    <cellStyle name="Normal 40 7 3" xfId="40169" xr:uid="{00000000-0005-0000-0000-000080A10000}"/>
    <cellStyle name="Normal 40 7_REKAP IBT" xfId="40171" xr:uid="{00000000-0005-0000-0000-000081A10000}"/>
    <cellStyle name="Normal 40 8" xfId="40173" xr:uid="{00000000-0005-0000-0000-000082A10000}"/>
    <cellStyle name="Normal 40 9" xfId="40178" xr:uid="{00000000-0005-0000-0000-000083A10000}"/>
    <cellStyle name="Normal 40_REKAP IBT" xfId="40185" xr:uid="{00000000-0005-0000-0000-000084A10000}"/>
    <cellStyle name="Normal 400" xfId="39323" xr:uid="{00000000-0005-0000-0000-000085A10000}"/>
    <cellStyle name="Normal 401" xfId="39331" xr:uid="{00000000-0005-0000-0000-000086A10000}"/>
    <cellStyle name="Normal 402" xfId="39336" xr:uid="{00000000-0005-0000-0000-000087A10000}"/>
    <cellStyle name="Normal 403" xfId="39341" xr:uid="{00000000-0005-0000-0000-000088A10000}"/>
    <cellStyle name="Normal 404" xfId="39346" xr:uid="{00000000-0005-0000-0000-000089A10000}"/>
    <cellStyle name="Normal 405" xfId="40188" xr:uid="{00000000-0005-0000-0000-00008AA10000}"/>
    <cellStyle name="Normal 406" xfId="40192" xr:uid="{00000000-0005-0000-0000-00008BA10000}"/>
    <cellStyle name="Normal 407" xfId="40196" xr:uid="{00000000-0005-0000-0000-00008CA10000}"/>
    <cellStyle name="Normal 408" xfId="40103" xr:uid="{00000000-0005-0000-0000-00008DA10000}"/>
    <cellStyle name="Normal 409" xfId="40200" xr:uid="{00000000-0005-0000-0000-00008EA10000}"/>
    <cellStyle name="Normal 41" xfId="40203" xr:uid="{00000000-0005-0000-0000-00008FA10000}"/>
    <cellStyle name="Normal 41 2" xfId="40235" xr:uid="{00000000-0005-0000-0000-000090A10000}"/>
    <cellStyle name="Normal 41 2 10" xfId="40237" xr:uid="{00000000-0005-0000-0000-000091A10000}"/>
    <cellStyle name="Normal 41 2 11" xfId="40239" xr:uid="{00000000-0005-0000-0000-000092A10000}"/>
    <cellStyle name="Normal 41 2 12" xfId="40241" xr:uid="{00000000-0005-0000-0000-000093A10000}"/>
    <cellStyle name="Normal 41 2 2" xfId="40243" xr:uid="{00000000-0005-0000-0000-000094A10000}"/>
    <cellStyle name="Normal 41 2 2 2" xfId="40245" xr:uid="{00000000-0005-0000-0000-000095A10000}"/>
    <cellStyle name="Normal 41 2 2 2 2" xfId="40247" xr:uid="{00000000-0005-0000-0000-000096A10000}"/>
    <cellStyle name="Normal 41 2 2 2 2 2" xfId="40249" xr:uid="{00000000-0005-0000-0000-000097A10000}"/>
    <cellStyle name="Normal 41 2 2 2 3" xfId="40251" xr:uid="{00000000-0005-0000-0000-000098A10000}"/>
    <cellStyle name="Normal 41 2 2 2_REKAP IBT" xfId="40253" xr:uid="{00000000-0005-0000-0000-000099A10000}"/>
    <cellStyle name="Normal 41 2 2 3" xfId="40255" xr:uid="{00000000-0005-0000-0000-00009AA10000}"/>
    <cellStyle name="Normal 41 2 2 3 2" xfId="40257" xr:uid="{00000000-0005-0000-0000-00009BA10000}"/>
    <cellStyle name="Normal 41 2 2 3 2 2" xfId="40259" xr:uid="{00000000-0005-0000-0000-00009CA10000}"/>
    <cellStyle name="Normal 41 2 2 3 3" xfId="40261" xr:uid="{00000000-0005-0000-0000-00009DA10000}"/>
    <cellStyle name="Normal 41 2 2 3_REKAP IBT" xfId="40263" xr:uid="{00000000-0005-0000-0000-00009EA10000}"/>
    <cellStyle name="Normal 41 2 2 4" xfId="40265" xr:uid="{00000000-0005-0000-0000-00009FA10000}"/>
    <cellStyle name="Normal 41 2 2_REKAP IBT" xfId="40267" xr:uid="{00000000-0005-0000-0000-0000A0A10000}"/>
    <cellStyle name="Normal 41 2 3" xfId="40269" xr:uid="{00000000-0005-0000-0000-0000A1A10000}"/>
    <cellStyle name="Normal 41 2 3 2" xfId="40271" xr:uid="{00000000-0005-0000-0000-0000A2A10000}"/>
    <cellStyle name="Normal 41 2 3 2 2" xfId="40273" xr:uid="{00000000-0005-0000-0000-0000A3A10000}"/>
    <cellStyle name="Normal 41 2 3 2 2 2" xfId="40275" xr:uid="{00000000-0005-0000-0000-0000A4A10000}"/>
    <cellStyle name="Normal 41 2 3 2 3" xfId="40277" xr:uid="{00000000-0005-0000-0000-0000A5A10000}"/>
    <cellStyle name="Normal 41 2 3 2_REKAP IBT" xfId="40279" xr:uid="{00000000-0005-0000-0000-0000A6A10000}"/>
    <cellStyle name="Normal 41 2 3 3" xfId="40281" xr:uid="{00000000-0005-0000-0000-0000A7A10000}"/>
    <cellStyle name="Normal 41 2 3 3 2" xfId="40283" xr:uid="{00000000-0005-0000-0000-0000A8A10000}"/>
    <cellStyle name="Normal 41 2 3 3 2 2" xfId="40285" xr:uid="{00000000-0005-0000-0000-0000A9A10000}"/>
    <cellStyle name="Normal 41 2 3 3 3" xfId="40287" xr:uid="{00000000-0005-0000-0000-0000AAA10000}"/>
    <cellStyle name="Normal 41 2 3 3_REKAP IBT" xfId="40289" xr:uid="{00000000-0005-0000-0000-0000ABA10000}"/>
    <cellStyle name="Normal 41 2 3_REKAP IBT" xfId="40291" xr:uid="{00000000-0005-0000-0000-0000ACA10000}"/>
    <cellStyle name="Normal 41 2 4" xfId="31150" xr:uid="{00000000-0005-0000-0000-0000ADA10000}"/>
    <cellStyle name="Normal 41 2 4 2" xfId="40293" xr:uid="{00000000-0005-0000-0000-0000AEA10000}"/>
    <cellStyle name="Normal 41 2 4 2 2" xfId="40295" xr:uid="{00000000-0005-0000-0000-0000AFA10000}"/>
    <cellStyle name="Normal 41 2 4 2 2 2" xfId="40297" xr:uid="{00000000-0005-0000-0000-0000B0A10000}"/>
    <cellStyle name="Normal 41 2 4 2 3" xfId="40299" xr:uid="{00000000-0005-0000-0000-0000B1A10000}"/>
    <cellStyle name="Normal 41 2 4 2_REKAP IBT" xfId="25591" xr:uid="{00000000-0005-0000-0000-0000B2A10000}"/>
    <cellStyle name="Normal 41 2 4 3" xfId="2821" xr:uid="{00000000-0005-0000-0000-0000B3A10000}"/>
    <cellStyle name="Normal 41 2 4 3 2" xfId="40301" xr:uid="{00000000-0005-0000-0000-0000B4A10000}"/>
    <cellStyle name="Normal 41 2 4 3 2 2" xfId="40303" xr:uid="{00000000-0005-0000-0000-0000B5A10000}"/>
    <cellStyle name="Normal 41 2 4 3 3" xfId="40305" xr:uid="{00000000-0005-0000-0000-0000B6A10000}"/>
    <cellStyle name="Normal 41 2 4 3_REKAP IBT" xfId="40307" xr:uid="{00000000-0005-0000-0000-0000B7A10000}"/>
    <cellStyle name="Normal 41 2 4 4" xfId="40309" xr:uid="{00000000-0005-0000-0000-0000B8A10000}"/>
    <cellStyle name="Normal 41 2 4 4 2" xfId="40311" xr:uid="{00000000-0005-0000-0000-0000B9A10000}"/>
    <cellStyle name="Normal 41 2 4 5" xfId="40313" xr:uid="{00000000-0005-0000-0000-0000BAA10000}"/>
    <cellStyle name="Normal 41 2 4_REKAP IBT" xfId="40315" xr:uid="{00000000-0005-0000-0000-0000BBA10000}"/>
    <cellStyle name="Normal 41 2 5" xfId="40317" xr:uid="{00000000-0005-0000-0000-0000BCA10000}"/>
    <cellStyle name="Normal 41 2 5 2" xfId="40319" xr:uid="{00000000-0005-0000-0000-0000BDA10000}"/>
    <cellStyle name="Normal 41 2 5 2 2" xfId="40321" xr:uid="{00000000-0005-0000-0000-0000BEA10000}"/>
    <cellStyle name="Normal 41 2 5 3" xfId="40323" xr:uid="{00000000-0005-0000-0000-0000BFA10000}"/>
    <cellStyle name="Normal 41 2 5_REKAP IBT" xfId="40325" xr:uid="{00000000-0005-0000-0000-0000C0A10000}"/>
    <cellStyle name="Normal 41 2 6" xfId="40327" xr:uid="{00000000-0005-0000-0000-0000C1A10000}"/>
    <cellStyle name="Normal 41 2 6 2" xfId="40329" xr:uid="{00000000-0005-0000-0000-0000C2A10000}"/>
    <cellStyle name="Normal 41 2 6 2 2" xfId="40331" xr:uid="{00000000-0005-0000-0000-0000C3A10000}"/>
    <cellStyle name="Normal 41 2 6 3" xfId="40333" xr:uid="{00000000-0005-0000-0000-0000C4A10000}"/>
    <cellStyle name="Normal 41 2 6_REKAP IBT" xfId="40335" xr:uid="{00000000-0005-0000-0000-0000C5A10000}"/>
    <cellStyle name="Normal 41 2 7" xfId="40337" xr:uid="{00000000-0005-0000-0000-0000C6A10000}"/>
    <cellStyle name="Normal 41 2 8" xfId="40340" xr:uid="{00000000-0005-0000-0000-0000C7A10000}"/>
    <cellStyle name="Normal 41 2 9" xfId="40343" xr:uid="{00000000-0005-0000-0000-0000C8A10000}"/>
    <cellStyle name="Normal 41 2_REKAP IBT" xfId="40345" xr:uid="{00000000-0005-0000-0000-0000C9A10000}"/>
    <cellStyle name="Normal 41 3" xfId="40357" xr:uid="{00000000-0005-0000-0000-0000CAA10000}"/>
    <cellStyle name="Normal 41 3 2" xfId="40361" xr:uid="{00000000-0005-0000-0000-0000CBA10000}"/>
    <cellStyle name="Normal 41 3 2 2" xfId="40363" xr:uid="{00000000-0005-0000-0000-0000CCA10000}"/>
    <cellStyle name="Normal 41 3 2 2 2" xfId="40365" xr:uid="{00000000-0005-0000-0000-0000CDA10000}"/>
    <cellStyle name="Normal 41 3 2 3" xfId="40367" xr:uid="{00000000-0005-0000-0000-0000CEA10000}"/>
    <cellStyle name="Normal 41 3 2_REKAP IBT" xfId="40369" xr:uid="{00000000-0005-0000-0000-0000CFA10000}"/>
    <cellStyle name="Normal 41 3 3" xfId="40371" xr:uid="{00000000-0005-0000-0000-0000D0A10000}"/>
    <cellStyle name="Normal 41 3 3 2" xfId="40373" xr:uid="{00000000-0005-0000-0000-0000D1A10000}"/>
    <cellStyle name="Normal 41 3 3 2 2" xfId="38100" xr:uid="{00000000-0005-0000-0000-0000D2A10000}"/>
    <cellStyle name="Normal 41 3 3 3" xfId="40375" xr:uid="{00000000-0005-0000-0000-0000D3A10000}"/>
    <cellStyle name="Normal 41 3 3_REKAP IBT" xfId="40377" xr:uid="{00000000-0005-0000-0000-0000D4A10000}"/>
    <cellStyle name="Normal 41 3 4" xfId="40379" xr:uid="{00000000-0005-0000-0000-0000D5A10000}"/>
    <cellStyle name="Normal 41 3 4 2" xfId="40381" xr:uid="{00000000-0005-0000-0000-0000D6A10000}"/>
    <cellStyle name="Normal 41 3 5" xfId="40387" xr:uid="{00000000-0005-0000-0000-0000D7A10000}"/>
    <cellStyle name="Normal 41 3_REKAP IBT" xfId="40394" xr:uid="{00000000-0005-0000-0000-0000D8A10000}"/>
    <cellStyle name="Normal 41 4" xfId="40402" xr:uid="{00000000-0005-0000-0000-0000D9A10000}"/>
    <cellStyle name="Normal 41 4 2" xfId="40405" xr:uid="{00000000-0005-0000-0000-0000DAA10000}"/>
    <cellStyle name="Normal 41 4 2 2" xfId="40407" xr:uid="{00000000-0005-0000-0000-0000DBA10000}"/>
    <cellStyle name="Normal 41 4 2 2 2" xfId="40409" xr:uid="{00000000-0005-0000-0000-0000DCA10000}"/>
    <cellStyle name="Normal 41 4 2 3" xfId="40411" xr:uid="{00000000-0005-0000-0000-0000DDA10000}"/>
    <cellStyle name="Normal 41 4 2_REKAP IBT" xfId="40413" xr:uid="{00000000-0005-0000-0000-0000DEA10000}"/>
    <cellStyle name="Normal 41 4 3" xfId="32160" xr:uid="{00000000-0005-0000-0000-0000DFA10000}"/>
    <cellStyle name="Normal 41 4 3 2" xfId="40415" xr:uid="{00000000-0005-0000-0000-0000E0A10000}"/>
    <cellStyle name="Normal 41 4 3 2 2" xfId="40417" xr:uid="{00000000-0005-0000-0000-0000E1A10000}"/>
    <cellStyle name="Normal 41 4 3 3" xfId="40419" xr:uid="{00000000-0005-0000-0000-0000E2A10000}"/>
    <cellStyle name="Normal 41 4 3_REKAP IBT" xfId="40421" xr:uid="{00000000-0005-0000-0000-0000E3A10000}"/>
    <cellStyle name="Normal 41 4 4" xfId="40423" xr:uid="{00000000-0005-0000-0000-0000E4A10000}"/>
    <cellStyle name="Normal 41 4 4 2" xfId="40425" xr:uid="{00000000-0005-0000-0000-0000E5A10000}"/>
    <cellStyle name="Normal 41 4 5" xfId="40427" xr:uid="{00000000-0005-0000-0000-0000E6A10000}"/>
    <cellStyle name="Normal 41 4_REKAP IBT" xfId="17098" xr:uid="{00000000-0005-0000-0000-0000E7A10000}"/>
    <cellStyle name="Normal 41 5" xfId="24387" xr:uid="{00000000-0005-0000-0000-0000E8A10000}"/>
    <cellStyle name="Normal 41 5 2" xfId="40441" xr:uid="{00000000-0005-0000-0000-0000E9A10000}"/>
    <cellStyle name="Normal 41 5 2 2" xfId="40443" xr:uid="{00000000-0005-0000-0000-0000EAA10000}"/>
    <cellStyle name="Normal 41 5 2 2 2" xfId="40445" xr:uid="{00000000-0005-0000-0000-0000EBA10000}"/>
    <cellStyle name="Normal 41 5 2 3" xfId="40447" xr:uid="{00000000-0005-0000-0000-0000ECA10000}"/>
    <cellStyle name="Normal 41 5 2_REKAP IBT" xfId="40449" xr:uid="{00000000-0005-0000-0000-0000EDA10000}"/>
    <cellStyle name="Normal 41 5 3" xfId="40451" xr:uid="{00000000-0005-0000-0000-0000EEA10000}"/>
    <cellStyle name="Normal 41 5 3 2" xfId="40453" xr:uid="{00000000-0005-0000-0000-0000EFA10000}"/>
    <cellStyle name="Normal 41 5 3 2 2" xfId="40456" xr:uid="{00000000-0005-0000-0000-0000F0A10000}"/>
    <cellStyle name="Normal 41 5 3 3" xfId="40458" xr:uid="{00000000-0005-0000-0000-0000F1A10000}"/>
    <cellStyle name="Normal 41 5 3_REKAP IBT" xfId="40460" xr:uid="{00000000-0005-0000-0000-0000F2A10000}"/>
    <cellStyle name="Normal 41 5 4" xfId="40462" xr:uid="{00000000-0005-0000-0000-0000F3A10000}"/>
    <cellStyle name="Normal 41 5 4 2" xfId="40464" xr:uid="{00000000-0005-0000-0000-0000F4A10000}"/>
    <cellStyle name="Normal 41 5 5" xfId="40466" xr:uid="{00000000-0005-0000-0000-0000F5A10000}"/>
    <cellStyle name="Normal 41 5_REKAP IBT" xfId="40468" xr:uid="{00000000-0005-0000-0000-0000F6A10000}"/>
    <cellStyle name="Normal 41 6" xfId="40470" xr:uid="{00000000-0005-0000-0000-0000F7A10000}"/>
    <cellStyle name="Normal 41 6 2" xfId="30532" xr:uid="{00000000-0005-0000-0000-0000F8A10000}"/>
    <cellStyle name="Normal 41 6 2 2" xfId="40472" xr:uid="{00000000-0005-0000-0000-0000F9A10000}"/>
    <cellStyle name="Normal 41 6 3" xfId="40474" xr:uid="{00000000-0005-0000-0000-0000FAA10000}"/>
    <cellStyle name="Normal 41 6_REKAP IBT" xfId="40476" xr:uid="{00000000-0005-0000-0000-0000FBA10000}"/>
    <cellStyle name="Normal 41 7" xfId="40478" xr:uid="{00000000-0005-0000-0000-0000FCA10000}"/>
    <cellStyle name="Normal 41 7 2" xfId="40480" xr:uid="{00000000-0005-0000-0000-0000FDA10000}"/>
    <cellStyle name="Normal 41 7 2 2" xfId="40482" xr:uid="{00000000-0005-0000-0000-0000FEA10000}"/>
    <cellStyle name="Normal 41 7 3" xfId="40484" xr:uid="{00000000-0005-0000-0000-0000FFA10000}"/>
    <cellStyle name="Normal 41 7_REKAP IBT" xfId="40486" xr:uid="{00000000-0005-0000-0000-000000A20000}"/>
    <cellStyle name="Normal 41 8" xfId="40488" xr:uid="{00000000-0005-0000-0000-000001A20000}"/>
    <cellStyle name="Normal 41 8 2" xfId="40490" xr:uid="{00000000-0005-0000-0000-000002A20000}"/>
    <cellStyle name="Normal 41 9" xfId="40495" xr:uid="{00000000-0005-0000-0000-000003A20000}"/>
    <cellStyle name="Normal 41_REKAP IBT" xfId="40501" xr:uid="{00000000-0005-0000-0000-000004A20000}"/>
    <cellStyle name="Normal 410" xfId="40187" xr:uid="{00000000-0005-0000-0000-000005A20000}"/>
    <cellStyle name="Normal 411" xfId="40191" xr:uid="{00000000-0005-0000-0000-000006A20000}"/>
    <cellStyle name="Normal 412" xfId="40195" xr:uid="{00000000-0005-0000-0000-000007A20000}"/>
    <cellStyle name="Normal 413" xfId="40102" xr:uid="{00000000-0005-0000-0000-000008A20000}"/>
    <cellStyle name="Normal 414" xfId="40199" xr:uid="{00000000-0005-0000-0000-000009A20000}"/>
    <cellStyle name="Normal 415" xfId="40504" xr:uid="{00000000-0005-0000-0000-00000AA20000}"/>
    <cellStyle name="Normal 416" xfId="40507" xr:uid="{00000000-0005-0000-0000-00000BA20000}"/>
    <cellStyle name="Normal 416 2" xfId="42446" xr:uid="{00000000-0005-0000-0000-00000CA20000}"/>
    <cellStyle name="Normal 416 2 2" xfId="51143" xr:uid="{00000000-0005-0000-0000-00000DA20000}"/>
    <cellStyle name="Normal 417" xfId="40510" xr:uid="{00000000-0005-0000-0000-00000EA20000}"/>
    <cellStyle name="Normal 418" xfId="40513" xr:uid="{00000000-0005-0000-0000-00000FA20000}"/>
    <cellStyle name="Normal 419" xfId="40516" xr:uid="{00000000-0005-0000-0000-000010A20000}"/>
    <cellStyle name="Normal 42" xfId="40519" xr:uid="{00000000-0005-0000-0000-000011A20000}"/>
    <cellStyle name="Normal 42 10" xfId="6419" xr:uid="{00000000-0005-0000-0000-000012A20000}"/>
    <cellStyle name="Normal 42 10 2" xfId="40521" xr:uid="{00000000-0005-0000-0000-000013A20000}"/>
    <cellStyle name="Normal 42 100" xfId="40523" xr:uid="{00000000-0005-0000-0000-000014A20000}"/>
    <cellStyle name="Normal 42 100 2" xfId="40525" xr:uid="{00000000-0005-0000-0000-000015A20000}"/>
    <cellStyle name="Normal 42 101" xfId="40527" xr:uid="{00000000-0005-0000-0000-000016A20000}"/>
    <cellStyle name="Normal 42 101 2" xfId="40529" xr:uid="{00000000-0005-0000-0000-000017A20000}"/>
    <cellStyle name="Normal 42 102" xfId="40531" xr:uid="{00000000-0005-0000-0000-000018A20000}"/>
    <cellStyle name="Normal 42 102 2" xfId="40533" xr:uid="{00000000-0005-0000-0000-000019A20000}"/>
    <cellStyle name="Normal 42 103" xfId="40535" xr:uid="{00000000-0005-0000-0000-00001AA20000}"/>
    <cellStyle name="Normal 42 103 2" xfId="27457" xr:uid="{00000000-0005-0000-0000-00001BA20000}"/>
    <cellStyle name="Normal 42 104" xfId="40537" xr:uid="{00000000-0005-0000-0000-00001CA20000}"/>
    <cellStyle name="Normal 42 104 2" xfId="40539" xr:uid="{00000000-0005-0000-0000-00001DA20000}"/>
    <cellStyle name="Normal 42 105" xfId="40542" xr:uid="{00000000-0005-0000-0000-00001EA20000}"/>
    <cellStyle name="Normal 42 105 2" xfId="40546" xr:uid="{00000000-0005-0000-0000-00001FA20000}"/>
    <cellStyle name="Normal 42 106" xfId="40550" xr:uid="{00000000-0005-0000-0000-000020A20000}"/>
    <cellStyle name="Normal 42 106 2" xfId="40554" xr:uid="{00000000-0005-0000-0000-000021A20000}"/>
    <cellStyle name="Normal 42 107" xfId="40558" xr:uid="{00000000-0005-0000-0000-000022A20000}"/>
    <cellStyle name="Normal 42 107 2" xfId="40562" xr:uid="{00000000-0005-0000-0000-000023A20000}"/>
    <cellStyle name="Normal 42 108" xfId="40566" xr:uid="{00000000-0005-0000-0000-000024A20000}"/>
    <cellStyle name="Normal 42 108 2" xfId="40570" xr:uid="{00000000-0005-0000-0000-000025A20000}"/>
    <cellStyle name="Normal 42 109" xfId="40574" xr:uid="{00000000-0005-0000-0000-000026A20000}"/>
    <cellStyle name="Normal 42 109 2" xfId="40578" xr:uid="{00000000-0005-0000-0000-000027A20000}"/>
    <cellStyle name="Normal 42 11" xfId="40581" xr:uid="{00000000-0005-0000-0000-000028A20000}"/>
    <cellStyle name="Normal 42 11 2" xfId="40583" xr:uid="{00000000-0005-0000-0000-000029A20000}"/>
    <cellStyle name="Normal 42 110" xfId="40541" xr:uid="{00000000-0005-0000-0000-00002AA20000}"/>
    <cellStyle name="Normal 42 110 2" xfId="40545" xr:uid="{00000000-0005-0000-0000-00002BA20000}"/>
    <cellStyle name="Normal 42 111" xfId="40549" xr:uid="{00000000-0005-0000-0000-00002CA20000}"/>
    <cellStyle name="Normal 42 111 2" xfId="40553" xr:uid="{00000000-0005-0000-0000-00002DA20000}"/>
    <cellStyle name="Normal 42 112" xfId="40557" xr:uid="{00000000-0005-0000-0000-00002EA20000}"/>
    <cellStyle name="Normal 42 112 2" xfId="40561" xr:uid="{00000000-0005-0000-0000-00002FA20000}"/>
    <cellStyle name="Normal 42 113" xfId="40565" xr:uid="{00000000-0005-0000-0000-000030A20000}"/>
    <cellStyle name="Normal 42 113 2" xfId="40569" xr:uid="{00000000-0005-0000-0000-000031A20000}"/>
    <cellStyle name="Normal 42 114" xfId="40573" xr:uid="{00000000-0005-0000-0000-000032A20000}"/>
    <cellStyle name="Normal 42 114 2" xfId="40577" xr:uid="{00000000-0005-0000-0000-000033A20000}"/>
    <cellStyle name="Normal 42 115" xfId="40586" xr:uid="{00000000-0005-0000-0000-000034A20000}"/>
    <cellStyle name="Normal 42 115 2" xfId="40590" xr:uid="{00000000-0005-0000-0000-000035A20000}"/>
    <cellStyle name="Normal 42 116" xfId="40594" xr:uid="{00000000-0005-0000-0000-000036A20000}"/>
    <cellStyle name="Normal 42 116 2" xfId="40598" xr:uid="{00000000-0005-0000-0000-000037A20000}"/>
    <cellStyle name="Normal 42 117" xfId="40602" xr:uid="{00000000-0005-0000-0000-000038A20000}"/>
    <cellStyle name="Normal 42 117 2" xfId="40606" xr:uid="{00000000-0005-0000-0000-000039A20000}"/>
    <cellStyle name="Normal 42 118" xfId="40610" xr:uid="{00000000-0005-0000-0000-00003AA20000}"/>
    <cellStyle name="Normal 42 118 2" xfId="40614" xr:uid="{00000000-0005-0000-0000-00003BA20000}"/>
    <cellStyle name="Normal 42 119" xfId="40618" xr:uid="{00000000-0005-0000-0000-00003CA20000}"/>
    <cellStyle name="Normal 42 119 2" xfId="40622" xr:uid="{00000000-0005-0000-0000-00003DA20000}"/>
    <cellStyle name="Normal 42 12" xfId="40625" xr:uid="{00000000-0005-0000-0000-00003EA20000}"/>
    <cellStyle name="Normal 42 12 2" xfId="40627" xr:uid="{00000000-0005-0000-0000-00003FA20000}"/>
    <cellStyle name="Normal 42 120" xfId="40585" xr:uid="{00000000-0005-0000-0000-000040A20000}"/>
    <cellStyle name="Normal 42 120 2" xfId="40589" xr:uid="{00000000-0005-0000-0000-000041A20000}"/>
    <cellStyle name="Normal 42 121" xfId="40593" xr:uid="{00000000-0005-0000-0000-000042A20000}"/>
    <cellStyle name="Normal 42 121 2" xfId="40597" xr:uid="{00000000-0005-0000-0000-000043A20000}"/>
    <cellStyle name="Normal 42 122" xfId="40601" xr:uid="{00000000-0005-0000-0000-000044A20000}"/>
    <cellStyle name="Normal 42 122 2" xfId="40605" xr:uid="{00000000-0005-0000-0000-000045A20000}"/>
    <cellStyle name="Normal 42 123" xfId="40609" xr:uid="{00000000-0005-0000-0000-000046A20000}"/>
    <cellStyle name="Normal 42 123 2" xfId="40613" xr:uid="{00000000-0005-0000-0000-000047A20000}"/>
    <cellStyle name="Normal 42 124" xfId="40617" xr:uid="{00000000-0005-0000-0000-000048A20000}"/>
    <cellStyle name="Normal 42 124 2" xfId="40621" xr:uid="{00000000-0005-0000-0000-000049A20000}"/>
    <cellStyle name="Normal 42 125" xfId="40630" xr:uid="{00000000-0005-0000-0000-00004AA20000}"/>
    <cellStyle name="Normal 42 125 2" xfId="40634" xr:uid="{00000000-0005-0000-0000-00004BA20000}"/>
    <cellStyle name="Normal 42 126" xfId="40638" xr:uid="{00000000-0005-0000-0000-00004CA20000}"/>
    <cellStyle name="Normal 42 126 2" xfId="40642" xr:uid="{00000000-0005-0000-0000-00004DA20000}"/>
    <cellStyle name="Normal 42 127" xfId="40646" xr:uid="{00000000-0005-0000-0000-00004EA20000}"/>
    <cellStyle name="Normal 42 127 2" xfId="40650" xr:uid="{00000000-0005-0000-0000-00004FA20000}"/>
    <cellStyle name="Normal 42 128" xfId="40654" xr:uid="{00000000-0005-0000-0000-000050A20000}"/>
    <cellStyle name="Normal 42 128 2" xfId="40658" xr:uid="{00000000-0005-0000-0000-000051A20000}"/>
    <cellStyle name="Normal 42 129" xfId="40662" xr:uid="{00000000-0005-0000-0000-000052A20000}"/>
    <cellStyle name="Normal 42 129 2" xfId="40666" xr:uid="{00000000-0005-0000-0000-000053A20000}"/>
    <cellStyle name="Normal 42 13" xfId="40669" xr:uid="{00000000-0005-0000-0000-000054A20000}"/>
    <cellStyle name="Normal 42 13 2" xfId="40671" xr:uid="{00000000-0005-0000-0000-000055A20000}"/>
    <cellStyle name="Normal 42 130" xfId="40629" xr:uid="{00000000-0005-0000-0000-000056A20000}"/>
    <cellStyle name="Normal 42 130 2" xfId="40633" xr:uid="{00000000-0005-0000-0000-000057A20000}"/>
    <cellStyle name="Normal 42 131" xfId="40637" xr:uid="{00000000-0005-0000-0000-000058A20000}"/>
    <cellStyle name="Normal 42 131 2" xfId="40641" xr:uid="{00000000-0005-0000-0000-000059A20000}"/>
    <cellStyle name="Normal 42 132" xfId="40645" xr:uid="{00000000-0005-0000-0000-00005AA20000}"/>
    <cellStyle name="Normal 42 132 2" xfId="40649" xr:uid="{00000000-0005-0000-0000-00005BA20000}"/>
    <cellStyle name="Normal 42 132 2 2" xfId="40673" xr:uid="{00000000-0005-0000-0000-00005CA20000}"/>
    <cellStyle name="Normal 42 132 2 2 2" xfId="40675" xr:uid="{00000000-0005-0000-0000-00005DA20000}"/>
    <cellStyle name="Normal 42 132 2 2 2 2" xfId="40677" xr:uid="{00000000-0005-0000-0000-00005EA20000}"/>
    <cellStyle name="Normal 42 132 2 2 3" xfId="40679" xr:uid="{00000000-0005-0000-0000-00005FA20000}"/>
    <cellStyle name="Normal 42 132 2 2_REKAP IBT" xfId="40681" xr:uid="{00000000-0005-0000-0000-000060A20000}"/>
    <cellStyle name="Normal 42 132 2 3" xfId="40683" xr:uid="{00000000-0005-0000-0000-000061A20000}"/>
    <cellStyle name="Normal 42 132 2 3 2" xfId="40685" xr:uid="{00000000-0005-0000-0000-000062A20000}"/>
    <cellStyle name="Normal 42 132 2 3 2 2" xfId="40687" xr:uid="{00000000-0005-0000-0000-000063A20000}"/>
    <cellStyle name="Normal 42 132 2 3 3" xfId="40689" xr:uid="{00000000-0005-0000-0000-000064A20000}"/>
    <cellStyle name="Normal 42 132 2 3_REKAP IBT" xfId="40691" xr:uid="{00000000-0005-0000-0000-000065A20000}"/>
    <cellStyle name="Normal 42 132 2 4" xfId="40693" xr:uid="{00000000-0005-0000-0000-000066A20000}"/>
    <cellStyle name="Normal 42 132 2 4 2" xfId="40695" xr:uid="{00000000-0005-0000-0000-000067A20000}"/>
    <cellStyle name="Normal 42 132 2 5" xfId="40697" xr:uid="{00000000-0005-0000-0000-000068A20000}"/>
    <cellStyle name="Normal 42 132 2_REKAP IBT" xfId="32674" xr:uid="{00000000-0005-0000-0000-000069A20000}"/>
    <cellStyle name="Normal 42 132 3" xfId="39010" xr:uid="{00000000-0005-0000-0000-00006AA20000}"/>
    <cellStyle name="Normal 42 132 3 2" xfId="40699" xr:uid="{00000000-0005-0000-0000-00006BA20000}"/>
    <cellStyle name="Normal 42 132 3 2 2" xfId="40701" xr:uid="{00000000-0005-0000-0000-00006CA20000}"/>
    <cellStyle name="Normal 42 132 3 2 2 2" xfId="40703" xr:uid="{00000000-0005-0000-0000-00006DA20000}"/>
    <cellStyle name="Normal 42 132 3 2 3" xfId="40705" xr:uid="{00000000-0005-0000-0000-00006EA20000}"/>
    <cellStyle name="Normal 42 132 3 2_REKAP IBT" xfId="40707" xr:uid="{00000000-0005-0000-0000-00006FA20000}"/>
    <cellStyle name="Normal 42 132 3 3" xfId="40709" xr:uid="{00000000-0005-0000-0000-000070A20000}"/>
    <cellStyle name="Normal 42 132 3 3 2" xfId="40711" xr:uid="{00000000-0005-0000-0000-000071A20000}"/>
    <cellStyle name="Normal 42 132 3 3 2 2" xfId="40713" xr:uid="{00000000-0005-0000-0000-000072A20000}"/>
    <cellStyle name="Normal 42 132 3 3 3" xfId="40715" xr:uid="{00000000-0005-0000-0000-000073A20000}"/>
    <cellStyle name="Normal 42 132 3 3_REKAP IBT" xfId="40717" xr:uid="{00000000-0005-0000-0000-000074A20000}"/>
    <cellStyle name="Normal 42 132 3 4" xfId="40719" xr:uid="{00000000-0005-0000-0000-000075A20000}"/>
    <cellStyle name="Normal 42 132 3 4 2" xfId="40721" xr:uid="{00000000-0005-0000-0000-000076A20000}"/>
    <cellStyle name="Normal 42 132 3 5" xfId="40723" xr:uid="{00000000-0005-0000-0000-000077A20000}"/>
    <cellStyle name="Normal 42 132 3_REKAP IBT" xfId="40725" xr:uid="{00000000-0005-0000-0000-000078A20000}"/>
    <cellStyle name="Normal 42 132 4" xfId="40727" xr:uid="{00000000-0005-0000-0000-000079A20000}"/>
    <cellStyle name="Normal 42 132 4 2" xfId="40729" xr:uid="{00000000-0005-0000-0000-00007AA20000}"/>
    <cellStyle name="Normal 42 132 4 2 2" xfId="40731" xr:uid="{00000000-0005-0000-0000-00007BA20000}"/>
    <cellStyle name="Normal 42 132 4 2 2 2" xfId="40733" xr:uid="{00000000-0005-0000-0000-00007CA20000}"/>
    <cellStyle name="Normal 42 132 4 2 3" xfId="40735" xr:uid="{00000000-0005-0000-0000-00007DA20000}"/>
    <cellStyle name="Normal 42 132 4 2_REKAP IBT" xfId="40737" xr:uid="{00000000-0005-0000-0000-00007EA20000}"/>
    <cellStyle name="Normal 42 132 4 3" xfId="2464" xr:uid="{00000000-0005-0000-0000-00007FA20000}"/>
    <cellStyle name="Normal 42 132 4 3 2" xfId="40739" xr:uid="{00000000-0005-0000-0000-000080A20000}"/>
    <cellStyle name="Normal 42 132 4 3 2 2" xfId="40741" xr:uid="{00000000-0005-0000-0000-000081A20000}"/>
    <cellStyle name="Normal 42 132 4 3 3" xfId="40743" xr:uid="{00000000-0005-0000-0000-000082A20000}"/>
    <cellStyle name="Normal 42 132 4 3_REKAP IBT" xfId="40745" xr:uid="{00000000-0005-0000-0000-000083A20000}"/>
    <cellStyle name="Normal 42 132 4 4" xfId="40747" xr:uid="{00000000-0005-0000-0000-000084A20000}"/>
    <cellStyle name="Normal 42 132 4 4 2" xfId="40749" xr:uid="{00000000-0005-0000-0000-000085A20000}"/>
    <cellStyle name="Normal 42 132 4 5" xfId="14567" xr:uid="{00000000-0005-0000-0000-000086A20000}"/>
    <cellStyle name="Normal 42 132 4_REKAP IBT" xfId="40751" xr:uid="{00000000-0005-0000-0000-000087A20000}"/>
    <cellStyle name="Normal 42 132 5" xfId="40753" xr:uid="{00000000-0005-0000-0000-000088A20000}"/>
    <cellStyle name="Normal 42 132 5 2" xfId="40755" xr:uid="{00000000-0005-0000-0000-000089A20000}"/>
    <cellStyle name="Normal 42 132 5 2 2" xfId="40757" xr:uid="{00000000-0005-0000-0000-00008AA20000}"/>
    <cellStyle name="Normal 42 132 5 3" xfId="40759" xr:uid="{00000000-0005-0000-0000-00008BA20000}"/>
    <cellStyle name="Normal 42 132 5_REKAP IBT" xfId="40761" xr:uid="{00000000-0005-0000-0000-00008CA20000}"/>
    <cellStyle name="Normal 42 132 6" xfId="40763" xr:uid="{00000000-0005-0000-0000-00008DA20000}"/>
    <cellStyle name="Normal 42 132 6 2" xfId="40765" xr:uid="{00000000-0005-0000-0000-00008EA20000}"/>
    <cellStyle name="Normal 42 132 6 2 2" xfId="40767" xr:uid="{00000000-0005-0000-0000-00008FA20000}"/>
    <cellStyle name="Normal 42 132 6 3" xfId="40769" xr:uid="{00000000-0005-0000-0000-000090A20000}"/>
    <cellStyle name="Normal 42 132 6_REKAP IBT" xfId="10832" xr:uid="{00000000-0005-0000-0000-000091A20000}"/>
    <cellStyle name="Normal 42 132 7" xfId="40771" xr:uid="{00000000-0005-0000-0000-000092A20000}"/>
    <cellStyle name="Normal 42 132 7 2" xfId="40773" xr:uid="{00000000-0005-0000-0000-000093A20000}"/>
    <cellStyle name="Normal 42 132 8" xfId="8808" xr:uid="{00000000-0005-0000-0000-000094A20000}"/>
    <cellStyle name="Normal 42 132_REKAP IBT" xfId="40775" xr:uid="{00000000-0005-0000-0000-000095A20000}"/>
    <cellStyle name="Normal 42 133" xfId="40653" xr:uid="{00000000-0005-0000-0000-000096A20000}"/>
    <cellStyle name="Normal 42 133 2" xfId="40657" xr:uid="{00000000-0005-0000-0000-000097A20000}"/>
    <cellStyle name="Normal 42 133 2 2" xfId="40777" xr:uid="{00000000-0005-0000-0000-000098A20000}"/>
    <cellStyle name="Normal 42 133 2 2 2" xfId="40779" xr:uid="{00000000-0005-0000-0000-000099A20000}"/>
    <cellStyle name="Normal 42 133 2 3" xfId="40781" xr:uid="{00000000-0005-0000-0000-00009AA20000}"/>
    <cellStyle name="Normal 42 133 2_REKAP IBT" xfId="40783" xr:uid="{00000000-0005-0000-0000-00009BA20000}"/>
    <cellStyle name="Normal 42 133 3" xfId="8922" xr:uid="{00000000-0005-0000-0000-00009CA20000}"/>
    <cellStyle name="Normal 42 133 3 2" xfId="40785" xr:uid="{00000000-0005-0000-0000-00009DA20000}"/>
    <cellStyle name="Normal 42 133 3 2 2" xfId="40787" xr:uid="{00000000-0005-0000-0000-00009EA20000}"/>
    <cellStyle name="Normal 42 133 3 3" xfId="40789" xr:uid="{00000000-0005-0000-0000-00009FA20000}"/>
    <cellStyle name="Normal 42 133 3_REKAP IBT" xfId="40791" xr:uid="{00000000-0005-0000-0000-0000A0A20000}"/>
    <cellStyle name="Normal 42 133 4" xfId="40793" xr:uid="{00000000-0005-0000-0000-0000A1A20000}"/>
    <cellStyle name="Normal 42 133 4 2" xfId="40795" xr:uid="{00000000-0005-0000-0000-0000A2A20000}"/>
    <cellStyle name="Normal 42 133 5" xfId="40797" xr:uid="{00000000-0005-0000-0000-0000A3A20000}"/>
    <cellStyle name="Normal 42 133_REKAP IBT" xfId="40799" xr:uid="{00000000-0005-0000-0000-0000A4A20000}"/>
    <cellStyle name="Normal 42 134" xfId="40661" xr:uid="{00000000-0005-0000-0000-0000A5A20000}"/>
    <cellStyle name="Normal 42 134 2" xfId="40665" xr:uid="{00000000-0005-0000-0000-0000A6A20000}"/>
    <cellStyle name="Normal 42 134 2 2" xfId="35538" xr:uid="{00000000-0005-0000-0000-0000A7A20000}"/>
    <cellStyle name="Normal 42 134 2 2 2" xfId="40801" xr:uid="{00000000-0005-0000-0000-0000A8A20000}"/>
    <cellStyle name="Normal 42 134 2 3" xfId="40803" xr:uid="{00000000-0005-0000-0000-0000A9A20000}"/>
    <cellStyle name="Normal 42 134 2_REKAP IBT" xfId="40805" xr:uid="{00000000-0005-0000-0000-0000AAA20000}"/>
    <cellStyle name="Normal 42 134 3" xfId="40807" xr:uid="{00000000-0005-0000-0000-0000ABA20000}"/>
    <cellStyle name="Normal 42 134 3 2" xfId="40809" xr:uid="{00000000-0005-0000-0000-0000ACA20000}"/>
    <cellStyle name="Normal 42 134 3 2 2" xfId="40811" xr:uid="{00000000-0005-0000-0000-0000ADA20000}"/>
    <cellStyle name="Normal 42 134 3 3" xfId="40813" xr:uid="{00000000-0005-0000-0000-0000AEA20000}"/>
    <cellStyle name="Normal 42 134 3_REKAP IBT" xfId="40815" xr:uid="{00000000-0005-0000-0000-0000AFA20000}"/>
    <cellStyle name="Normal 42 134 4" xfId="40817" xr:uid="{00000000-0005-0000-0000-0000B0A20000}"/>
    <cellStyle name="Normal 42 134 4 2" xfId="40819" xr:uid="{00000000-0005-0000-0000-0000B1A20000}"/>
    <cellStyle name="Normal 42 134 5" xfId="40821" xr:uid="{00000000-0005-0000-0000-0000B2A20000}"/>
    <cellStyle name="Normal 42 134_REKAP IBT" xfId="40823" xr:uid="{00000000-0005-0000-0000-0000B3A20000}"/>
    <cellStyle name="Normal 42 135" xfId="40825" xr:uid="{00000000-0005-0000-0000-0000B4A20000}"/>
    <cellStyle name="Normal 42 135 2" xfId="40827" xr:uid="{00000000-0005-0000-0000-0000B5A20000}"/>
    <cellStyle name="Normal 42 135 2 2" xfId="40829" xr:uid="{00000000-0005-0000-0000-0000B6A20000}"/>
    <cellStyle name="Normal 42 135 2 2 2" xfId="40831" xr:uid="{00000000-0005-0000-0000-0000B7A20000}"/>
    <cellStyle name="Normal 42 135 2 3" xfId="40833" xr:uid="{00000000-0005-0000-0000-0000B8A20000}"/>
    <cellStyle name="Normal 42 135 2_REKAP IBT" xfId="40835" xr:uid="{00000000-0005-0000-0000-0000B9A20000}"/>
    <cellStyle name="Normal 42 135 3" xfId="40837" xr:uid="{00000000-0005-0000-0000-0000BAA20000}"/>
    <cellStyle name="Normal 42 135 3 2" xfId="40839" xr:uid="{00000000-0005-0000-0000-0000BBA20000}"/>
    <cellStyle name="Normal 42 135 3 2 2" xfId="40841" xr:uid="{00000000-0005-0000-0000-0000BCA20000}"/>
    <cellStyle name="Normal 42 135 3 3" xfId="6400" xr:uid="{00000000-0005-0000-0000-0000BDA20000}"/>
    <cellStyle name="Normal 42 135 3_REKAP IBT" xfId="13155" xr:uid="{00000000-0005-0000-0000-0000BEA20000}"/>
    <cellStyle name="Normal 42 135 4" xfId="40843" xr:uid="{00000000-0005-0000-0000-0000BFA20000}"/>
    <cellStyle name="Normal 42 135 4 2" xfId="40845" xr:uid="{00000000-0005-0000-0000-0000C0A20000}"/>
    <cellStyle name="Normal 42 135 5" xfId="40847" xr:uid="{00000000-0005-0000-0000-0000C1A20000}"/>
    <cellStyle name="Normal 42 135_REKAP IBT" xfId="510" xr:uid="{00000000-0005-0000-0000-0000C2A20000}"/>
    <cellStyle name="Normal 42 136" xfId="40849" xr:uid="{00000000-0005-0000-0000-0000C3A20000}"/>
    <cellStyle name="Normal 42 136 2" xfId="40851" xr:uid="{00000000-0005-0000-0000-0000C4A20000}"/>
    <cellStyle name="Normal 42 136 2 2" xfId="40853" xr:uid="{00000000-0005-0000-0000-0000C5A20000}"/>
    <cellStyle name="Normal 42 136 3" xfId="40855" xr:uid="{00000000-0005-0000-0000-0000C6A20000}"/>
    <cellStyle name="Normal 42 136_REKAP IBT" xfId="40857" xr:uid="{00000000-0005-0000-0000-0000C7A20000}"/>
    <cellStyle name="Normal 42 137" xfId="40860" xr:uid="{00000000-0005-0000-0000-0000C8A20000}"/>
    <cellStyle name="Normal 42 137 2" xfId="40863" xr:uid="{00000000-0005-0000-0000-0000C9A20000}"/>
    <cellStyle name="Normal 42 137 2 2" xfId="7386" xr:uid="{00000000-0005-0000-0000-0000CAA20000}"/>
    <cellStyle name="Normal 42 137 3" xfId="40865" xr:uid="{00000000-0005-0000-0000-0000CBA20000}"/>
    <cellStyle name="Normal 42 137_REKAP IBT" xfId="40867" xr:uid="{00000000-0005-0000-0000-0000CCA20000}"/>
    <cellStyle name="Normal 42 14" xfId="30101" xr:uid="{00000000-0005-0000-0000-0000CDA20000}"/>
    <cellStyle name="Normal 42 14 2" xfId="40869" xr:uid="{00000000-0005-0000-0000-0000CEA20000}"/>
    <cellStyle name="Normal 42 15" xfId="40872" xr:uid="{00000000-0005-0000-0000-0000CFA20000}"/>
    <cellStyle name="Normal 42 15 2" xfId="40876" xr:uid="{00000000-0005-0000-0000-0000D0A20000}"/>
    <cellStyle name="Normal 42 16" xfId="40880" xr:uid="{00000000-0005-0000-0000-0000D1A20000}"/>
    <cellStyle name="Normal 42 16 2" xfId="40884" xr:uid="{00000000-0005-0000-0000-0000D2A20000}"/>
    <cellStyle name="Normal 42 17" xfId="40888" xr:uid="{00000000-0005-0000-0000-0000D3A20000}"/>
    <cellStyle name="Normal 42 17 2" xfId="40892" xr:uid="{00000000-0005-0000-0000-0000D4A20000}"/>
    <cellStyle name="Normal 42 18" xfId="40896" xr:uid="{00000000-0005-0000-0000-0000D5A20000}"/>
    <cellStyle name="Normal 42 18 2" xfId="40900" xr:uid="{00000000-0005-0000-0000-0000D6A20000}"/>
    <cellStyle name="Normal 42 19" xfId="40904" xr:uid="{00000000-0005-0000-0000-0000D7A20000}"/>
    <cellStyle name="Normal 42 19 2" xfId="40908" xr:uid="{00000000-0005-0000-0000-0000D8A20000}"/>
    <cellStyle name="Normal 42 2" xfId="40911" xr:uid="{00000000-0005-0000-0000-0000D9A20000}"/>
    <cellStyle name="Normal 42 2 2" xfId="40913" xr:uid="{00000000-0005-0000-0000-0000DAA20000}"/>
    <cellStyle name="Normal 42 20" xfId="40871" xr:uid="{00000000-0005-0000-0000-0000DBA20000}"/>
    <cellStyle name="Normal 42 20 2" xfId="40875" xr:uid="{00000000-0005-0000-0000-0000DCA20000}"/>
    <cellStyle name="Normal 42 21" xfId="40879" xr:uid="{00000000-0005-0000-0000-0000DDA20000}"/>
    <cellStyle name="Normal 42 21 2" xfId="40883" xr:uid="{00000000-0005-0000-0000-0000DEA20000}"/>
    <cellStyle name="Normal 42 22" xfId="40887" xr:uid="{00000000-0005-0000-0000-0000DFA20000}"/>
    <cellStyle name="Normal 42 22 2" xfId="40891" xr:uid="{00000000-0005-0000-0000-0000E0A20000}"/>
    <cellStyle name="Normal 42 23" xfId="40895" xr:uid="{00000000-0005-0000-0000-0000E1A20000}"/>
    <cellStyle name="Normal 42 23 2" xfId="40899" xr:uid="{00000000-0005-0000-0000-0000E2A20000}"/>
    <cellStyle name="Normal 42 24" xfId="40903" xr:uid="{00000000-0005-0000-0000-0000E3A20000}"/>
    <cellStyle name="Normal 42 24 2" xfId="40907" xr:uid="{00000000-0005-0000-0000-0000E4A20000}"/>
    <cellStyle name="Normal 42 25" xfId="40916" xr:uid="{00000000-0005-0000-0000-0000E5A20000}"/>
    <cellStyle name="Normal 42 25 2" xfId="40920" xr:uid="{00000000-0005-0000-0000-0000E6A20000}"/>
    <cellStyle name="Normal 42 26" xfId="40924" xr:uid="{00000000-0005-0000-0000-0000E7A20000}"/>
    <cellStyle name="Normal 42 26 2" xfId="40928" xr:uid="{00000000-0005-0000-0000-0000E8A20000}"/>
    <cellStyle name="Normal 42 27" xfId="40932" xr:uid="{00000000-0005-0000-0000-0000E9A20000}"/>
    <cellStyle name="Normal 42 27 2" xfId="40936" xr:uid="{00000000-0005-0000-0000-0000EAA20000}"/>
    <cellStyle name="Normal 42 28" xfId="40940" xr:uid="{00000000-0005-0000-0000-0000EBA20000}"/>
    <cellStyle name="Normal 42 28 2" xfId="40944" xr:uid="{00000000-0005-0000-0000-0000ECA20000}"/>
    <cellStyle name="Normal 42 29" xfId="40948" xr:uid="{00000000-0005-0000-0000-0000EDA20000}"/>
    <cellStyle name="Normal 42 29 2" xfId="40952" xr:uid="{00000000-0005-0000-0000-0000EEA20000}"/>
    <cellStyle name="Normal 42 3" xfId="40955" xr:uid="{00000000-0005-0000-0000-0000EFA20000}"/>
    <cellStyle name="Normal 42 30" xfId="40915" xr:uid="{00000000-0005-0000-0000-0000F0A20000}"/>
    <cellStyle name="Normal 42 30 2" xfId="40919" xr:uid="{00000000-0005-0000-0000-0000F1A20000}"/>
    <cellStyle name="Normal 42 31" xfId="40923" xr:uid="{00000000-0005-0000-0000-0000F2A20000}"/>
    <cellStyle name="Normal 42 31 2" xfId="40927" xr:uid="{00000000-0005-0000-0000-0000F3A20000}"/>
    <cellStyle name="Normal 42 32" xfId="40931" xr:uid="{00000000-0005-0000-0000-0000F4A20000}"/>
    <cellStyle name="Normal 42 32 2" xfId="40935" xr:uid="{00000000-0005-0000-0000-0000F5A20000}"/>
    <cellStyle name="Normal 42 33" xfId="40939" xr:uid="{00000000-0005-0000-0000-0000F6A20000}"/>
    <cellStyle name="Normal 42 33 2" xfId="40943" xr:uid="{00000000-0005-0000-0000-0000F7A20000}"/>
    <cellStyle name="Normal 42 34" xfId="40947" xr:uid="{00000000-0005-0000-0000-0000F8A20000}"/>
    <cellStyle name="Normal 42 34 2" xfId="40951" xr:uid="{00000000-0005-0000-0000-0000F9A20000}"/>
    <cellStyle name="Normal 42 35" xfId="40958" xr:uid="{00000000-0005-0000-0000-0000FAA20000}"/>
    <cellStyle name="Normal 42 35 2" xfId="40962" xr:uid="{00000000-0005-0000-0000-0000FBA20000}"/>
    <cellStyle name="Normal 42 36" xfId="40966" xr:uid="{00000000-0005-0000-0000-0000FCA20000}"/>
    <cellStyle name="Normal 42 36 2" xfId="40970" xr:uid="{00000000-0005-0000-0000-0000FDA20000}"/>
    <cellStyle name="Normal 42 37" xfId="39092" xr:uid="{00000000-0005-0000-0000-0000FEA20000}"/>
    <cellStyle name="Normal 42 37 2" xfId="40974" xr:uid="{00000000-0005-0000-0000-0000FFA20000}"/>
    <cellStyle name="Normal 42 38" xfId="40978" xr:uid="{00000000-0005-0000-0000-000000A30000}"/>
    <cellStyle name="Normal 42 38 2" xfId="40982" xr:uid="{00000000-0005-0000-0000-000001A30000}"/>
    <cellStyle name="Normal 42 39" xfId="40986" xr:uid="{00000000-0005-0000-0000-000002A30000}"/>
    <cellStyle name="Normal 42 39 2" xfId="40990" xr:uid="{00000000-0005-0000-0000-000003A30000}"/>
    <cellStyle name="Normal 42 4" xfId="40993" xr:uid="{00000000-0005-0000-0000-000004A30000}"/>
    <cellStyle name="Normal 42 4 2" xfId="40995" xr:uid="{00000000-0005-0000-0000-000005A30000}"/>
    <cellStyle name="Normal 42 40" xfId="40957" xr:uid="{00000000-0005-0000-0000-000006A30000}"/>
    <cellStyle name="Normal 42 40 2" xfId="40961" xr:uid="{00000000-0005-0000-0000-000007A30000}"/>
    <cellStyle name="Normal 42 41" xfId="40965" xr:uid="{00000000-0005-0000-0000-000008A30000}"/>
    <cellStyle name="Normal 42 41 2" xfId="40969" xr:uid="{00000000-0005-0000-0000-000009A30000}"/>
    <cellStyle name="Normal 42 42" xfId="39091" xr:uid="{00000000-0005-0000-0000-00000AA30000}"/>
    <cellStyle name="Normal 42 42 2" xfId="40973" xr:uid="{00000000-0005-0000-0000-00000BA30000}"/>
    <cellStyle name="Normal 42 43" xfId="40977" xr:uid="{00000000-0005-0000-0000-00000CA30000}"/>
    <cellStyle name="Normal 42 43 2" xfId="40981" xr:uid="{00000000-0005-0000-0000-00000DA30000}"/>
    <cellStyle name="Normal 42 44" xfId="40985" xr:uid="{00000000-0005-0000-0000-00000EA30000}"/>
    <cellStyle name="Normal 42 44 2" xfId="40989" xr:uid="{00000000-0005-0000-0000-00000FA30000}"/>
    <cellStyle name="Normal 42 45" xfId="40998" xr:uid="{00000000-0005-0000-0000-000010A30000}"/>
    <cellStyle name="Normal 42 45 2" xfId="41002" xr:uid="{00000000-0005-0000-0000-000011A30000}"/>
    <cellStyle name="Normal 42 46" xfId="41006" xr:uid="{00000000-0005-0000-0000-000012A30000}"/>
    <cellStyle name="Normal 42 46 2" xfId="41010" xr:uid="{00000000-0005-0000-0000-000013A30000}"/>
    <cellStyle name="Normal 42 47" xfId="41014" xr:uid="{00000000-0005-0000-0000-000014A30000}"/>
    <cellStyle name="Normal 42 47 2" xfId="41018" xr:uid="{00000000-0005-0000-0000-000015A30000}"/>
    <cellStyle name="Normal 42 48" xfId="41022" xr:uid="{00000000-0005-0000-0000-000016A30000}"/>
    <cellStyle name="Normal 42 48 2" xfId="25981" xr:uid="{00000000-0005-0000-0000-000017A30000}"/>
    <cellStyle name="Normal 42 49" xfId="41026" xr:uid="{00000000-0005-0000-0000-000018A30000}"/>
    <cellStyle name="Normal 42 49 2" xfId="26005" xr:uid="{00000000-0005-0000-0000-000019A30000}"/>
    <cellStyle name="Normal 42 5" xfId="41029" xr:uid="{00000000-0005-0000-0000-00001AA30000}"/>
    <cellStyle name="Normal 42 5 2" xfId="40859" xr:uid="{00000000-0005-0000-0000-00001BA30000}"/>
    <cellStyle name="Normal 42 50" xfId="40997" xr:uid="{00000000-0005-0000-0000-00001CA30000}"/>
    <cellStyle name="Normal 42 50 2" xfId="41001" xr:uid="{00000000-0005-0000-0000-00001DA30000}"/>
    <cellStyle name="Normal 42 51" xfId="41005" xr:uid="{00000000-0005-0000-0000-00001EA30000}"/>
    <cellStyle name="Normal 42 51 2" xfId="41009" xr:uid="{00000000-0005-0000-0000-00001FA30000}"/>
    <cellStyle name="Normal 42 52" xfId="41013" xr:uid="{00000000-0005-0000-0000-000020A30000}"/>
    <cellStyle name="Normal 42 52 2" xfId="41017" xr:uid="{00000000-0005-0000-0000-000021A30000}"/>
    <cellStyle name="Normal 42 53" xfId="41021" xr:uid="{00000000-0005-0000-0000-000022A30000}"/>
    <cellStyle name="Normal 42 53 2" xfId="25980" xr:uid="{00000000-0005-0000-0000-000023A30000}"/>
    <cellStyle name="Normal 42 54" xfId="41025" xr:uid="{00000000-0005-0000-0000-000024A30000}"/>
    <cellStyle name="Normal 42 54 2" xfId="26004" xr:uid="{00000000-0005-0000-0000-000025A30000}"/>
    <cellStyle name="Normal 42 55" xfId="41032" xr:uid="{00000000-0005-0000-0000-000026A30000}"/>
    <cellStyle name="Normal 42 55 2" xfId="26032" xr:uid="{00000000-0005-0000-0000-000027A30000}"/>
    <cellStyle name="Normal 42 56" xfId="41036" xr:uid="{00000000-0005-0000-0000-000028A30000}"/>
    <cellStyle name="Normal 42 56 2" xfId="26053" xr:uid="{00000000-0005-0000-0000-000029A30000}"/>
    <cellStyle name="Normal 42 57" xfId="41040" xr:uid="{00000000-0005-0000-0000-00002AA30000}"/>
    <cellStyle name="Normal 42 57 2" xfId="26078" xr:uid="{00000000-0005-0000-0000-00002BA30000}"/>
    <cellStyle name="Normal 42 58" xfId="41044" xr:uid="{00000000-0005-0000-0000-00002CA30000}"/>
    <cellStyle name="Normal 42 58 2" xfId="26094" xr:uid="{00000000-0005-0000-0000-00002DA30000}"/>
    <cellStyle name="Normal 42 59" xfId="41048" xr:uid="{00000000-0005-0000-0000-00002EA30000}"/>
    <cellStyle name="Normal 42 59 2" xfId="26124" xr:uid="{00000000-0005-0000-0000-00002FA30000}"/>
    <cellStyle name="Normal 42 6" xfId="41051" xr:uid="{00000000-0005-0000-0000-000030A30000}"/>
    <cellStyle name="Normal 42 6 2" xfId="41053" xr:uid="{00000000-0005-0000-0000-000031A30000}"/>
    <cellStyle name="Normal 42 60" xfId="41031" xr:uid="{00000000-0005-0000-0000-000032A30000}"/>
    <cellStyle name="Normal 42 60 2" xfId="26031" xr:uid="{00000000-0005-0000-0000-000033A30000}"/>
    <cellStyle name="Normal 42 61" xfId="41035" xr:uid="{00000000-0005-0000-0000-000034A30000}"/>
    <cellStyle name="Normal 42 61 2" xfId="26052" xr:uid="{00000000-0005-0000-0000-000035A30000}"/>
    <cellStyle name="Normal 42 62" xfId="41039" xr:uid="{00000000-0005-0000-0000-000036A30000}"/>
    <cellStyle name="Normal 42 62 2" xfId="26077" xr:uid="{00000000-0005-0000-0000-000037A30000}"/>
    <cellStyle name="Normal 42 63" xfId="41043" xr:uid="{00000000-0005-0000-0000-000038A30000}"/>
    <cellStyle name="Normal 42 63 2" xfId="26093" xr:uid="{00000000-0005-0000-0000-000039A30000}"/>
    <cellStyle name="Normal 42 64" xfId="41047" xr:uid="{00000000-0005-0000-0000-00003AA30000}"/>
    <cellStyle name="Normal 42 64 2" xfId="26123" xr:uid="{00000000-0005-0000-0000-00003BA30000}"/>
    <cellStyle name="Normal 42 65" xfId="41056" xr:uid="{00000000-0005-0000-0000-00003CA30000}"/>
    <cellStyle name="Normal 42 65 2" xfId="26145" xr:uid="{00000000-0005-0000-0000-00003DA30000}"/>
    <cellStyle name="Normal 42 66" xfId="41060" xr:uid="{00000000-0005-0000-0000-00003EA30000}"/>
    <cellStyle name="Normal 42 66 2" xfId="41064" xr:uid="{00000000-0005-0000-0000-00003FA30000}"/>
    <cellStyle name="Normal 42 67" xfId="41068" xr:uid="{00000000-0005-0000-0000-000040A30000}"/>
    <cellStyle name="Normal 42 67 2" xfId="41072" xr:uid="{00000000-0005-0000-0000-000041A30000}"/>
    <cellStyle name="Normal 42 68" xfId="41076" xr:uid="{00000000-0005-0000-0000-000042A30000}"/>
    <cellStyle name="Normal 42 68 2" xfId="41080" xr:uid="{00000000-0005-0000-0000-000043A30000}"/>
    <cellStyle name="Normal 42 69" xfId="41084" xr:uid="{00000000-0005-0000-0000-000044A30000}"/>
    <cellStyle name="Normal 42 69 2" xfId="41088" xr:uid="{00000000-0005-0000-0000-000045A30000}"/>
    <cellStyle name="Normal 42 7" xfId="41091" xr:uid="{00000000-0005-0000-0000-000046A30000}"/>
    <cellStyle name="Normal 42 7 2" xfId="41093" xr:uid="{00000000-0005-0000-0000-000047A30000}"/>
    <cellStyle name="Normal 42 70" xfId="41055" xr:uid="{00000000-0005-0000-0000-000048A30000}"/>
    <cellStyle name="Normal 42 70 2" xfId="26144" xr:uid="{00000000-0005-0000-0000-000049A30000}"/>
    <cellStyle name="Normal 42 71" xfId="41059" xr:uid="{00000000-0005-0000-0000-00004AA30000}"/>
    <cellStyle name="Normal 42 71 2" xfId="41063" xr:uid="{00000000-0005-0000-0000-00004BA30000}"/>
    <cellStyle name="Normal 42 72" xfId="41067" xr:uid="{00000000-0005-0000-0000-00004CA30000}"/>
    <cellStyle name="Normal 42 72 2" xfId="41071" xr:uid="{00000000-0005-0000-0000-00004DA30000}"/>
    <cellStyle name="Normal 42 73" xfId="41075" xr:uid="{00000000-0005-0000-0000-00004EA30000}"/>
    <cellStyle name="Normal 42 73 2" xfId="41079" xr:uid="{00000000-0005-0000-0000-00004FA30000}"/>
    <cellStyle name="Normal 42 74" xfId="41083" xr:uid="{00000000-0005-0000-0000-000050A30000}"/>
    <cellStyle name="Normal 42 74 2" xfId="41087" xr:uid="{00000000-0005-0000-0000-000051A30000}"/>
    <cellStyle name="Normal 42 75" xfId="41096" xr:uid="{00000000-0005-0000-0000-000052A30000}"/>
    <cellStyle name="Normal 42 75 2" xfId="41100" xr:uid="{00000000-0005-0000-0000-000053A30000}"/>
    <cellStyle name="Normal 42 76" xfId="41104" xr:uid="{00000000-0005-0000-0000-000054A30000}"/>
    <cellStyle name="Normal 42 76 2" xfId="41108" xr:uid="{00000000-0005-0000-0000-000055A30000}"/>
    <cellStyle name="Normal 42 77" xfId="41112" xr:uid="{00000000-0005-0000-0000-000056A30000}"/>
    <cellStyle name="Normal 42 77 2" xfId="41116" xr:uid="{00000000-0005-0000-0000-000057A30000}"/>
    <cellStyle name="Normal 42 78" xfId="41120" xr:uid="{00000000-0005-0000-0000-000058A30000}"/>
    <cellStyle name="Normal 42 78 2" xfId="41124" xr:uid="{00000000-0005-0000-0000-000059A30000}"/>
    <cellStyle name="Normal 42 79" xfId="41128" xr:uid="{00000000-0005-0000-0000-00005AA30000}"/>
    <cellStyle name="Normal 42 79 2" xfId="41132" xr:uid="{00000000-0005-0000-0000-00005BA30000}"/>
    <cellStyle name="Normal 42 8" xfId="41135" xr:uid="{00000000-0005-0000-0000-00005CA30000}"/>
    <cellStyle name="Normal 42 8 2" xfId="41137" xr:uid="{00000000-0005-0000-0000-00005DA30000}"/>
    <cellStyle name="Normal 42 80" xfId="41095" xr:uid="{00000000-0005-0000-0000-00005EA30000}"/>
    <cellStyle name="Normal 42 80 2" xfId="41099" xr:uid="{00000000-0005-0000-0000-00005FA30000}"/>
    <cellStyle name="Normal 42 81" xfId="41103" xr:uid="{00000000-0005-0000-0000-000060A30000}"/>
    <cellStyle name="Normal 42 81 2" xfId="41107" xr:uid="{00000000-0005-0000-0000-000061A30000}"/>
    <cellStyle name="Normal 42 82" xfId="41111" xr:uid="{00000000-0005-0000-0000-000062A30000}"/>
    <cellStyle name="Normal 42 82 2" xfId="41115" xr:uid="{00000000-0005-0000-0000-000063A30000}"/>
    <cellStyle name="Normal 42 83" xfId="41119" xr:uid="{00000000-0005-0000-0000-000064A30000}"/>
    <cellStyle name="Normal 42 83 2" xfId="41123" xr:uid="{00000000-0005-0000-0000-000065A30000}"/>
    <cellStyle name="Normal 42 84" xfId="41127" xr:uid="{00000000-0005-0000-0000-000066A30000}"/>
    <cellStyle name="Normal 42 84 2" xfId="41131" xr:uid="{00000000-0005-0000-0000-000067A30000}"/>
    <cellStyle name="Normal 42 85" xfId="41140" xr:uid="{00000000-0005-0000-0000-000068A30000}"/>
    <cellStyle name="Normal 42 85 2" xfId="41144" xr:uid="{00000000-0005-0000-0000-000069A30000}"/>
    <cellStyle name="Normal 42 86" xfId="41148" xr:uid="{00000000-0005-0000-0000-00006AA30000}"/>
    <cellStyle name="Normal 42 86 2" xfId="41152" xr:uid="{00000000-0005-0000-0000-00006BA30000}"/>
    <cellStyle name="Normal 42 87" xfId="41157" xr:uid="{00000000-0005-0000-0000-00006CA30000}"/>
    <cellStyle name="Normal 42 87 2" xfId="41161" xr:uid="{00000000-0005-0000-0000-00006DA30000}"/>
    <cellStyle name="Normal 42 88" xfId="41166" xr:uid="{00000000-0005-0000-0000-00006EA30000}"/>
    <cellStyle name="Normal 42 88 2" xfId="41170" xr:uid="{00000000-0005-0000-0000-00006FA30000}"/>
    <cellStyle name="Normal 42 89" xfId="41174" xr:uid="{00000000-0005-0000-0000-000070A30000}"/>
    <cellStyle name="Normal 42 89 2" xfId="41178" xr:uid="{00000000-0005-0000-0000-000071A30000}"/>
    <cellStyle name="Normal 42 9" xfId="41181" xr:uid="{00000000-0005-0000-0000-000072A30000}"/>
    <cellStyle name="Normal 42 9 2" xfId="41183" xr:uid="{00000000-0005-0000-0000-000073A30000}"/>
    <cellStyle name="Normal 42 90" xfId="41139" xr:uid="{00000000-0005-0000-0000-000074A30000}"/>
    <cellStyle name="Normal 42 90 2" xfId="41143" xr:uid="{00000000-0005-0000-0000-000075A30000}"/>
    <cellStyle name="Normal 42 91" xfId="41147" xr:uid="{00000000-0005-0000-0000-000076A30000}"/>
    <cellStyle name="Normal 42 91 2" xfId="41151" xr:uid="{00000000-0005-0000-0000-000077A30000}"/>
    <cellStyle name="Normal 42 92" xfId="41156" xr:uid="{00000000-0005-0000-0000-000078A30000}"/>
    <cellStyle name="Normal 42 92 2" xfId="41160" xr:uid="{00000000-0005-0000-0000-000079A30000}"/>
    <cellStyle name="Normal 42 93" xfId="41165" xr:uid="{00000000-0005-0000-0000-00007AA30000}"/>
    <cellStyle name="Normal 42 93 2" xfId="41169" xr:uid="{00000000-0005-0000-0000-00007BA30000}"/>
    <cellStyle name="Normal 42 94" xfId="41173" xr:uid="{00000000-0005-0000-0000-00007CA30000}"/>
    <cellStyle name="Normal 42 94 2" xfId="41177" xr:uid="{00000000-0005-0000-0000-00007DA30000}"/>
    <cellStyle name="Normal 42 95" xfId="41186" xr:uid="{00000000-0005-0000-0000-00007EA30000}"/>
    <cellStyle name="Normal 42 95 2" xfId="41189" xr:uid="{00000000-0005-0000-0000-00007FA30000}"/>
    <cellStyle name="Normal 42 96" xfId="41192" xr:uid="{00000000-0005-0000-0000-000080A30000}"/>
    <cellStyle name="Normal 42 96 2" xfId="41195" xr:uid="{00000000-0005-0000-0000-000081A30000}"/>
    <cellStyle name="Normal 42 97" xfId="41198" xr:uid="{00000000-0005-0000-0000-000082A30000}"/>
    <cellStyle name="Normal 42 97 2" xfId="41201" xr:uid="{00000000-0005-0000-0000-000083A30000}"/>
    <cellStyle name="Normal 42 98" xfId="41204" xr:uid="{00000000-0005-0000-0000-000084A30000}"/>
    <cellStyle name="Normal 42 98 2" xfId="26402" xr:uid="{00000000-0005-0000-0000-000085A30000}"/>
    <cellStyle name="Normal 42 99" xfId="20698" xr:uid="{00000000-0005-0000-0000-000086A30000}"/>
    <cellStyle name="Normal 42 99 2" xfId="26430" xr:uid="{00000000-0005-0000-0000-000087A30000}"/>
    <cellStyle name="Normal 42_REKAP IBT" xfId="41206" xr:uid="{00000000-0005-0000-0000-000088A30000}"/>
    <cellStyle name="Normal 420" xfId="49838" xr:uid="{00000000-0005-0000-0000-000089A30000}"/>
    <cellStyle name="Normal 421" xfId="49852" xr:uid="{00000000-0005-0000-0000-00008AA30000}"/>
    <cellStyle name="Normal 422" xfId="49860" xr:uid="{00000000-0005-0000-0000-00008BA30000}"/>
    <cellStyle name="Normal 423" xfId="49867" xr:uid="{00000000-0005-0000-0000-00008CA30000}"/>
    <cellStyle name="Normal 424" xfId="49874" xr:uid="{00000000-0005-0000-0000-00008DA30000}"/>
    <cellStyle name="Normal 425" xfId="51116" xr:uid="{00000000-0005-0000-0000-00008EA30000}"/>
    <cellStyle name="Normal 426" xfId="51123" xr:uid="{00000000-0005-0000-0000-00008FA30000}"/>
    <cellStyle name="Normal 427" xfId="51130" xr:uid="{00000000-0005-0000-0000-000090A30000}"/>
    <cellStyle name="Normal 428" xfId="51137" xr:uid="{00000000-0005-0000-0000-000091A30000}"/>
    <cellStyle name="Normal 429" xfId="51145" xr:uid="{00000000-0005-0000-0000-000092A30000}"/>
    <cellStyle name="Normal 43" xfId="41218" xr:uid="{00000000-0005-0000-0000-000093A30000}"/>
    <cellStyle name="Normal 43 10" xfId="41220" xr:uid="{00000000-0005-0000-0000-000094A30000}"/>
    <cellStyle name="Normal 43 10 2" xfId="23235" xr:uid="{00000000-0005-0000-0000-000095A30000}"/>
    <cellStyle name="Normal 43 100" xfId="13315" xr:uid="{00000000-0005-0000-0000-000096A30000}"/>
    <cellStyle name="Normal 43 100 2" xfId="41222" xr:uid="{00000000-0005-0000-0000-000097A30000}"/>
    <cellStyle name="Normal 43 101" xfId="41224" xr:uid="{00000000-0005-0000-0000-000098A30000}"/>
    <cellStyle name="Normal 43 101 2" xfId="41226" xr:uid="{00000000-0005-0000-0000-000099A30000}"/>
    <cellStyle name="Normal 43 102" xfId="41228" xr:uid="{00000000-0005-0000-0000-00009AA30000}"/>
    <cellStyle name="Normal 43 102 2" xfId="41230" xr:uid="{00000000-0005-0000-0000-00009BA30000}"/>
    <cellStyle name="Normal 43 103" xfId="41232" xr:uid="{00000000-0005-0000-0000-00009CA30000}"/>
    <cellStyle name="Normal 43 103 2" xfId="41234" xr:uid="{00000000-0005-0000-0000-00009DA30000}"/>
    <cellStyle name="Normal 43 104" xfId="41236" xr:uid="{00000000-0005-0000-0000-00009EA30000}"/>
    <cellStyle name="Normal 43 104 2" xfId="41238" xr:uid="{00000000-0005-0000-0000-00009FA30000}"/>
    <cellStyle name="Normal 43 105" xfId="41241" xr:uid="{00000000-0005-0000-0000-0000A0A30000}"/>
    <cellStyle name="Normal 43 105 2" xfId="41245" xr:uid="{00000000-0005-0000-0000-0000A1A30000}"/>
    <cellStyle name="Normal 43 106" xfId="41249" xr:uid="{00000000-0005-0000-0000-0000A2A30000}"/>
    <cellStyle name="Normal 43 106 2" xfId="41253" xr:uid="{00000000-0005-0000-0000-0000A3A30000}"/>
    <cellStyle name="Normal 43 107" xfId="41257" xr:uid="{00000000-0005-0000-0000-0000A4A30000}"/>
    <cellStyle name="Normal 43 107 2" xfId="41262" xr:uid="{00000000-0005-0000-0000-0000A5A30000}"/>
    <cellStyle name="Normal 43 108" xfId="41266" xr:uid="{00000000-0005-0000-0000-0000A6A30000}"/>
    <cellStyle name="Normal 43 108 2" xfId="41270" xr:uid="{00000000-0005-0000-0000-0000A7A30000}"/>
    <cellStyle name="Normal 43 109" xfId="41274" xr:uid="{00000000-0005-0000-0000-0000A8A30000}"/>
    <cellStyle name="Normal 43 109 2" xfId="41278" xr:uid="{00000000-0005-0000-0000-0000A9A30000}"/>
    <cellStyle name="Normal 43 11" xfId="41281" xr:uid="{00000000-0005-0000-0000-0000AAA30000}"/>
    <cellStyle name="Normal 43 11 2" xfId="27153" xr:uid="{00000000-0005-0000-0000-0000ABA30000}"/>
    <cellStyle name="Normal 43 110" xfId="41240" xr:uid="{00000000-0005-0000-0000-0000ACA30000}"/>
    <cellStyle name="Normal 43 110 2" xfId="41244" xr:uid="{00000000-0005-0000-0000-0000ADA30000}"/>
    <cellStyle name="Normal 43 111" xfId="41248" xr:uid="{00000000-0005-0000-0000-0000AEA30000}"/>
    <cellStyle name="Normal 43 111 2" xfId="41252" xr:uid="{00000000-0005-0000-0000-0000AFA30000}"/>
    <cellStyle name="Normal 43 112" xfId="41256" xr:uid="{00000000-0005-0000-0000-0000B0A30000}"/>
    <cellStyle name="Normal 43 112 2" xfId="41261" xr:uid="{00000000-0005-0000-0000-0000B1A30000}"/>
    <cellStyle name="Normal 43 113" xfId="41265" xr:uid="{00000000-0005-0000-0000-0000B2A30000}"/>
    <cellStyle name="Normal 43 113 2" xfId="41269" xr:uid="{00000000-0005-0000-0000-0000B3A30000}"/>
    <cellStyle name="Normal 43 114" xfId="41273" xr:uid="{00000000-0005-0000-0000-0000B4A30000}"/>
    <cellStyle name="Normal 43 114 2" xfId="41277" xr:uid="{00000000-0005-0000-0000-0000B5A30000}"/>
    <cellStyle name="Normal 43 115" xfId="41284" xr:uid="{00000000-0005-0000-0000-0000B6A30000}"/>
    <cellStyle name="Normal 43 115 2" xfId="41288" xr:uid="{00000000-0005-0000-0000-0000B7A30000}"/>
    <cellStyle name="Normal 43 116" xfId="41292" xr:uid="{00000000-0005-0000-0000-0000B8A30000}"/>
    <cellStyle name="Normal 43 116 2" xfId="41296" xr:uid="{00000000-0005-0000-0000-0000B9A30000}"/>
    <cellStyle name="Normal 43 117" xfId="41300" xr:uid="{00000000-0005-0000-0000-0000BAA30000}"/>
    <cellStyle name="Normal 43 117 2" xfId="41304" xr:uid="{00000000-0005-0000-0000-0000BBA30000}"/>
    <cellStyle name="Normal 43 118" xfId="41308" xr:uid="{00000000-0005-0000-0000-0000BCA30000}"/>
    <cellStyle name="Normal 43 118 2" xfId="41312" xr:uid="{00000000-0005-0000-0000-0000BDA30000}"/>
    <cellStyle name="Normal 43 119" xfId="36775" xr:uid="{00000000-0005-0000-0000-0000BEA30000}"/>
    <cellStyle name="Normal 43 119 2" xfId="41316" xr:uid="{00000000-0005-0000-0000-0000BFA30000}"/>
    <cellStyle name="Normal 43 12" xfId="41319" xr:uid="{00000000-0005-0000-0000-0000C0A30000}"/>
    <cellStyle name="Normal 43 12 2" xfId="27167" xr:uid="{00000000-0005-0000-0000-0000C1A30000}"/>
    <cellStyle name="Normal 43 120" xfId="41283" xr:uid="{00000000-0005-0000-0000-0000C2A30000}"/>
    <cellStyle name="Normal 43 120 2" xfId="41287" xr:uid="{00000000-0005-0000-0000-0000C3A30000}"/>
    <cellStyle name="Normal 43 121" xfId="41291" xr:uid="{00000000-0005-0000-0000-0000C4A30000}"/>
    <cellStyle name="Normal 43 121 2" xfId="41295" xr:uid="{00000000-0005-0000-0000-0000C5A30000}"/>
    <cellStyle name="Normal 43 122" xfId="41299" xr:uid="{00000000-0005-0000-0000-0000C6A30000}"/>
    <cellStyle name="Normal 43 122 2" xfId="41303" xr:uid="{00000000-0005-0000-0000-0000C7A30000}"/>
    <cellStyle name="Normal 43 123" xfId="41307" xr:uid="{00000000-0005-0000-0000-0000C8A30000}"/>
    <cellStyle name="Normal 43 123 2" xfId="41311" xr:uid="{00000000-0005-0000-0000-0000C9A30000}"/>
    <cellStyle name="Normal 43 124" xfId="36774" xr:uid="{00000000-0005-0000-0000-0000CAA30000}"/>
    <cellStyle name="Normal 43 124 2" xfId="41315" xr:uid="{00000000-0005-0000-0000-0000CBA30000}"/>
    <cellStyle name="Normal 43 125" xfId="41322" xr:uid="{00000000-0005-0000-0000-0000CCA30000}"/>
    <cellStyle name="Normal 43 125 2" xfId="41326" xr:uid="{00000000-0005-0000-0000-0000CDA30000}"/>
    <cellStyle name="Normal 43 126" xfId="41330" xr:uid="{00000000-0005-0000-0000-0000CEA30000}"/>
    <cellStyle name="Normal 43 126 2" xfId="41334" xr:uid="{00000000-0005-0000-0000-0000CFA30000}"/>
    <cellStyle name="Normal 43 127" xfId="41338" xr:uid="{00000000-0005-0000-0000-0000D0A30000}"/>
    <cellStyle name="Normal 43 127 2" xfId="41342" xr:uid="{00000000-0005-0000-0000-0000D1A30000}"/>
    <cellStyle name="Normal 43 128" xfId="41346" xr:uid="{00000000-0005-0000-0000-0000D2A30000}"/>
    <cellStyle name="Normal 43 128 2" xfId="41350" xr:uid="{00000000-0005-0000-0000-0000D3A30000}"/>
    <cellStyle name="Normal 43 129" xfId="41354" xr:uid="{00000000-0005-0000-0000-0000D4A30000}"/>
    <cellStyle name="Normal 43 129 2" xfId="41358" xr:uid="{00000000-0005-0000-0000-0000D5A30000}"/>
    <cellStyle name="Normal 43 13" xfId="41361" xr:uid="{00000000-0005-0000-0000-0000D6A30000}"/>
    <cellStyle name="Normal 43 13 2" xfId="27184" xr:uid="{00000000-0005-0000-0000-0000D7A30000}"/>
    <cellStyle name="Normal 43 130" xfId="41321" xr:uid="{00000000-0005-0000-0000-0000D8A30000}"/>
    <cellStyle name="Normal 43 130 2" xfId="41325" xr:uid="{00000000-0005-0000-0000-0000D9A30000}"/>
    <cellStyle name="Normal 43 131" xfId="41329" xr:uid="{00000000-0005-0000-0000-0000DAA30000}"/>
    <cellStyle name="Normal 43 131 2" xfId="41333" xr:uid="{00000000-0005-0000-0000-0000DBA30000}"/>
    <cellStyle name="Normal 43 132" xfId="41337" xr:uid="{00000000-0005-0000-0000-0000DCA30000}"/>
    <cellStyle name="Normal 43 132 2" xfId="41341" xr:uid="{00000000-0005-0000-0000-0000DDA30000}"/>
    <cellStyle name="Normal 43 132 2 2" xfId="41363" xr:uid="{00000000-0005-0000-0000-0000DEA30000}"/>
    <cellStyle name="Normal 43 132 2 2 2" xfId="41365" xr:uid="{00000000-0005-0000-0000-0000DFA30000}"/>
    <cellStyle name="Normal 43 132 2 2 2 2" xfId="20228" xr:uid="{00000000-0005-0000-0000-0000E0A30000}"/>
    <cellStyle name="Normal 43 132 2 2 3" xfId="41367" xr:uid="{00000000-0005-0000-0000-0000E1A30000}"/>
    <cellStyle name="Normal 43 132 2 2_REKAP IBT" xfId="41369" xr:uid="{00000000-0005-0000-0000-0000E2A30000}"/>
    <cellStyle name="Normal 43 132 2 3" xfId="41371" xr:uid="{00000000-0005-0000-0000-0000E3A30000}"/>
    <cellStyle name="Normal 43 132 2 3 2" xfId="41373" xr:uid="{00000000-0005-0000-0000-0000E4A30000}"/>
    <cellStyle name="Normal 43 132 2 3 2 2" xfId="41376" xr:uid="{00000000-0005-0000-0000-0000E5A30000}"/>
    <cellStyle name="Normal 43 132 2 3 3" xfId="41378" xr:uid="{00000000-0005-0000-0000-0000E6A30000}"/>
    <cellStyle name="Normal 43 132 2 3_REKAP IBT" xfId="41380" xr:uid="{00000000-0005-0000-0000-0000E7A30000}"/>
    <cellStyle name="Normal 43 132 2 4" xfId="41382" xr:uid="{00000000-0005-0000-0000-0000E8A30000}"/>
    <cellStyle name="Normal 43 132 2 4 2" xfId="41384" xr:uid="{00000000-0005-0000-0000-0000E9A30000}"/>
    <cellStyle name="Normal 43 132 2 5" xfId="41386" xr:uid="{00000000-0005-0000-0000-0000EAA30000}"/>
    <cellStyle name="Normal 43 132 2_REKAP IBT" xfId="41388" xr:uid="{00000000-0005-0000-0000-0000EBA30000}"/>
    <cellStyle name="Normal 43 132 3" xfId="41390" xr:uid="{00000000-0005-0000-0000-0000ECA30000}"/>
    <cellStyle name="Normal 43 132 3 2" xfId="41392" xr:uid="{00000000-0005-0000-0000-0000EDA30000}"/>
    <cellStyle name="Normal 43 132 3 2 2" xfId="41394" xr:uid="{00000000-0005-0000-0000-0000EEA30000}"/>
    <cellStyle name="Normal 43 132 3 2 2 2" xfId="41396" xr:uid="{00000000-0005-0000-0000-0000EFA30000}"/>
    <cellStyle name="Normal 43 132 3 2 3" xfId="21537" xr:uid="{00000000-0005-0000-0000-0000F0A30000}"/>
    <cellStyle name="Normal 43 132 3 2_REKAP IBT" xfId="41398" xr:uid="{00000000-0005-0000-0000-0000F1A30000}"/>
    <cellStyle name="Normal 43 132 3 3" xfId="41400" xr:uid="{00000000-0005-0000-0000-0000F2A30000}"/>
    <cellStyle name="Normal 43 132 3 3 2" xfId="5357" xr:uid="{00000000-0005-0000-0000-0000F3A30000}"/>
    <cellStyle name="Normal 43 132 3 3 2 2" xfId="5360" xr:uid="{00000000-0005-0000-0000-0000F4A30000}"/>
    <cellStyle name="Normal 43 132 3 3 3" xfId="5368" xr:uid="{00000000-0005-0000-0000-0000F5A30000}"/>
    <cellStyle name="Normal 43 132 3 3_REKAP IBT" xfId="41402" xr:uid="{00000000-0005-0000-0000-0000F6A30000}"/>
    <cellStyle name="Normal 43 132 3 4" xfId="41404" xr:uid="{00000000-0005-0000-0000-0000F7A30000}"/>
    <cellStyle name="Normal 43 132 3 4 2" xfId="5388" xr:uid="{00000000-0005-0000-0000-0000F8A30000}"/>
    <cellStyle name="Normal 43 132 3 5" xfId="41406" xr:uid="{00000000-0005-0000-0000-0000F9A30000}"/>
    <cellStyle name="Normal 43 132 3_REKAP IBT" xfId="41408" xr:uid="{00000000-0005-0000-0000-0000FAA30000}"/>
    <cellStyle name="Normal 43 132 4" xfId="41410" xr:uid="{00000000-0005-0000-0000-0000FBA30000}"/>
    <cellStyle name="Normal 43 132 4 2" xfId="16918" xr:uid="{00000000-0005-0000-0000-0000FCA30000}"/>
    <cellStyle name="Normal 43 132 4 2 2" xfId="41412" xr:uid="{00000000-0005-0000-0000-0000FDA30000}"/>
    <cellStyle name="Normal 43 132 4 2 2 2" xfId="41414" xr:uid="{00000000-0005-0000-0000-0000FEA30000}"/>
    <cellStyle name="Normal 43 132 4 2 3" xfId="41416" xr:uid="{00000000-0005-0000-0000-0000FFA30000}"/>
    <cellStyle name="Normal 43 132 4 2_REKAP IBT" xfId="41418" xr:uid="{00000000-0005-0000-0000-000000A40000}"/>
    <cellStyle name="Normal 43 132 4 3" xfId="41420" xr:uid="{00000000-0005-0000-0000-000001A40000}"/>
    <cellStyle name="Normal 43 132 4 3 2" xfId="41422" xr:uid="{00000000-0005-0000-0000-000002A40000}"/>
    <cellStyle name="Normal 43 132 4 3 2 2" xfId="41424" xr:uid="{00000000-0005-0000-0000-000003A40000}"/>
    <cellStyle name="Normal 43 132 4 3 3" xfId="41426" xr:uid="{00000000-0005-0000-0000-000004A40000}"/>
    <cellStyle name="Normal 43 132 4 3_REKAP IBT" xfId="41428" xr:uid="{00000000-0005-0000-0000-000005A40000}"/>
    <cellStyle name="Normal 43 132 4 4" xfId="41430" xr:uid="{00000000-0005-0000-0000-000006A40000}"/>
    <cellStyle name="Normal 43 132 4 4 2" xfId="41432" xr:uid="{00000000-0005-0000-0000-000007A40000}"/>
    <cellStyle name="Normal 43 132 4 5" xfId="41434" xr:uid="{00000000-0005-0000-0000-000008A40000}"/>
    <cellStyle name="Normal 43 132 4_REKAP IBT" xfId="17774" xr:uid="{00000000-0005-0000-0000-000009A40000}"/>
    <cellStyle name="Normal 43 132 5" xfId="41436" xr:uid="{00000000-0005-0000-0000-00000AA40000}"/>
    <cellStyle name="Normal 43 132 5 2" xfId="41438" xr:uid="{00000000-0005-0000-0000-00000BA40000}"/>
    <cellStyle name="Normal 43 132 5 2 2" xfId="41440" xr:uid="{00000000-0005-0000-0000-00000CA40000}"/>
    <cellStyle name="Normal 43 132 5 3" xfId="41442" xr:uid="{00000000-0005-0000-0000-00000DA40000}"/>
    <cellStyle name="Normal 43 132 5_REKAP IBT" xfId="41444" xr:uid="{00000000-0005-0000-0000-00000EA40000}"/>
    <cellStyle name="Normal 43 132 6" xfId="41446" xr:uid="{00000000-0005-0000-0000-00000FA40000}"/>
    <cellStyle name="Normal 43 132 6 2" xfId="41448" xr:uid="{00000000-0005-0000-0000-000010A40000}"/>
    <cellStyle name="Normal 43 132 6 2 2" xfId="41450" xr:uid="{00000000-0005-0000-0000-000011A40000}"/>
    <cellStyle name="Normal 43 132 6 3" xfId="41452" xr:uid="{00000000-0005-0000-0000-000012A40000}"/>
    <cellStyle name="Normal 43 132 6_REKAP IBT" xfId="41454" xr:uid="{00000000-0005-0000-0000-000013A40000}"/>
    <cellStyle name="Normal 43 132 7" xfId="41456" xr:uid="{00000000-0005-0000-0000-000014A40000}"/>
    <cellStyle name="Normal 43 132 7 2" xfId="41458" xr:uid="{00000000-0005-0000-0000-000015A40000}"/>
    <cellStyle name="Normal 43 132 8" xfId="29292" xr:uid="{00000000-0005-0000-0000-000016A40000}"/>
    <cellStyle name="Normal 43 132_REKAP IBT" xfId="41460" xr:uid="{00000000-0005-0000-0000-000017A40000}"/>
    <cellStyle name="Normal 43 133" xfId="41345" xr:uid="{00000000-0005-0000-0000-000018A40000}"/>
    <cellStyle name="Normal 43 133 2" xfId="41349" xr:uid="{00000000-0005-0000-0000-000019A40000}"/>
    <cellStyle name="Normal 43 133 2 2" xfId="41462" xr:uid="{00000000-0005-0000-0000-00001AA40000}"/>
    <cellStyle name="Normal 43 133 2 2 2" xfId="41464" xr:uid="{00000000-0005-0000-0000-00001BA40000}"/>
    <cellStyle name="Normal 43 133 2 3" xfId="41466" xr:uid="{00000000-0005-0000-0000-00001CA40000}"/>
    <cellStyle name="Normal 43 133 2_REKAP IBT" xfId="41468" xr:uid="{00000000-0005-0000-0000-00001DA40000}"/>
    <cellStyle name="Normal 43 133 3" xfId="41471" xr:uid="{00000000-0005-0000-0000-00001EA40000}"/>
    <cellStyle name="Normal 43 133 3 2" xfId="41473" xr:uid="{00000000-0005-0000-0000-00001FA40000}"/>
    <cellStyle name="Normal 43 133 3 2 2" xfId="30222" xr:uid="{00000000-0005-0000-0000-000020A40000}"/>
    <cellStyle name="Normal 43 133 3 3" xfId="41475" xr:uid="{00000000-0005-0000-0000-000021A40000}"/>
    <cellStyle name="Normal 43 133 3_REKAP IBT" xfId="41477" xr:uid="{00000000-0005-0000-0000-000022A40000}"/>
    <cellStyle name="Normal 43 133 4" xfId="41479" xr:uid="{00000000-0005-0000-0000-000023A40000}"/>
    <cellStyle name="Normal 43 133 4 2" xfId="41481" xr:uid="{00000000-0005-0000-0000-000024A40000}"/>
    <cellStyle name="Normal 43 133 5" xfId="41483" xr:uid="{00000000-0005-0000-0000-000025A40000}"/>
    <cellStyle name="Normal 43 133_REKAP IBT" xfId="41485" xr:uid="{00000000-0005-0000-0000-000026A40000}"/>
    <cellStyle name="Normal 43 134" xfId="41353" xr:uid="{00000000-0005-0000-0000-000027A40000}"/>
    <cellStyle name="Normal 43 134 2" xfId="41357" xr:uid="{00000000-0005-0000-0000-000028A40000}"/>
    <cellStyle name="Normal 43 134 2 2" xfId="41487" xr:uid="{00000000-0005-0000-0000-000029A40000}"/>
    <cellStyle name="Normal 43 134 2 2 2" xfId="41489" xr:uid="{00000000-0005-0000-0000-00002AA40000}"/>
    <cellStyle name="Normal 43 134 2 3" xfId="41491" xr:uid="{00000000-0005-0000-0000-00002BA40000}"/>
    <cellStyle name="Normal 43 134 2_REKAP IBT" xfId="41493" xr:uid="{00000000-0005-0000-0000-00002CA40000}"/>
    <cellStyle name="Normal 43 134 3" xfId="41495" xr:uid="{00000000-0005-0000-0000-00002DA40000}"/>
    <cellStyle name="Normal 43 134 3 2" xfId="41497" xr:uid="{00000000-0005-0000-0000-00002EA40000}"/>
    <cellStyle name="Normal 43 134 3 2 2" xfId="21713" xr:uid="{00000000-0005-0000-0000-00002FA40000}"/>
    <cellStyle name="Normal 43 134 3 3" xfId="41499" xr:uid="{00000000-0005-0000-0000-000030A40000}"/>
    <cellStyle name="Normal 43 134 3_REKAP IBT" xfId="25442" xr:uid="{00000000-0005-0000-0000-000031A40000}"/>
    <cellStyle name="Normal 43 134 4" xfId="41501" xr:uid="{00000000-0005-0000-0000-000032A40000}"/>
    <cellStyle name="Normal 43 134 4 2" xfId="41503" xr:uid="{00000000-0005-0000-0000-000033A40000}"/>
    <cellStyle name="Normal 43 134 5" xfId="41505" xr:uid="{00000000-0005-0000-0000-000034A40000}"/>
    <cellStyle name="Normal 43 134_REKAP IBT" xfId="41507" xr:uid="{00000000-0005-0000-0000-000035A40000}"/>
    <cellStyle name="Normal 43 135" xfId="41509" xr:uid="{00000000-0005-0000-0000-000036A40000}"/>
    <cellStyle name="Normal 43 135 2" xfId="41511" xr:uid="{00000000-0005-0000-0000-000037A40000}"/>
    <cellStyle name="Normal 43 135 2 2" xfId="41513" xr:uid="{00000000-0005-0000-0000-000038A40000}"/>
    <cellStyle name="Normal 43 135 2 2 2" xfId="41515" xr:uid="{00000000-0005-0000-0000-000039A40000}"/>
    <cellStyle name="Normal 43 135 2 3" xfId="41517" xr:uid="{00000000-0005-0000-0000-00003AA40000}"/>
    <cellStyle name="Normal 43 135 2_REKAP IBT" xfId="41519" xr:uid="{00000000-0005-0000-0000-00003BA40000}"/>
    <cellStyle name="Normal 43 135 3" xfId="41521" xr:uid="{00000000-0005-0000-0000-00003CA40000}"/>
    <cellStyle name="Normal 43 135 3 2" xfId="41523" xr:uid="{00000000-0005-0000-0000-00003DA40000}"/>
    <cellStyle name="Normal 43 135 3 2 2" xfId="41525" xr:uid="{00000000-0005-0000-0000-00003EA40000}"/>
    <cellStyle name="Normal 43 135 3 3" xfId="41527" xr:uid="{00000000-0005-0000-0000-00003FA40000}"/>
    <cellStyle name="Normal 43 135 3_REKAP IBT" xfId="41529" xr:uid="{00000000-0005-0000-0000-000040A40000}"/>
    <cellStyle name="Normal 43 135 4" xfId="41531" xr:uid="{00000000-0005-0000-0000-000041A40000}"/>
    <cellStyle name="Normal 43 135 4 2" xfId="41533" xr:uid="{00000000-0005-0000-0000-000042A40000}"/>
    <cellStyle name="Normal 43 135 5" xfId="41535" xr:uid="{00000000-0005-0000-0000-000043A40000}"/>
    <cellStyle name="Normal 43 135_REKAP IBT" xfId="9729" xr:uid="{00000000-0005-0000-0000-000044A40000}"/>
    <cellStyle name="Normal 43 136" xfId="41537" xr:uid="{00000000-0005-0000-0000-000045A40000}"/>
    <cellStyle name="Normal 43 136 2" xfId="41539" xr:uid="{00000000-0005-0000-0000-000046A40000}"/>
    <cellStyle name="Normal 43 136 2 2" xfId="41541" xr:uid="{00000000-0005-0000-0000-000047A40000}"/>
    <cellStyle name="Normal 43 136 3" xfId="41543" xr:uid="{00000000-0005-0000-0000-000048A40000}"/>
    <cellStyle name="Normal 43 136_REKAP IBT" xfId="41545" xr:uid="{00000000-0005-0000-0000-000049A40000}"/>
    <cellStyle name="Normal 43 137" xfId="41550" xr:uid="{00000000-0005-0000-0000-00004AA40000}"/>
    <cellStyle name="Normal 43 137 2" xfId="41553" xr:uid="{00000000-0005-0000-0000-00004BA40000}"/>
    <cellStyle name="Normal 43 137 2 2" xfId="41555" xr:uid="{00000000-0005-0000-0000-00004CA40000}"/>
    <cellStyle name="Normal 43 137 3" xfId="41557" xr:uid="{00000000-0005-0000-0000-00004DA40000}"/>
    <cellStyle name="Normal 43 137_REKAP IBT" xfId="41559" xr:uid="{00000000-0005-0000-0000-00004EA40000}"/>
    <cellStyle name="Normal 43 138" xfId="50418" xr:uid="{00000000-0005-0000-0000-00004FA40000}"/>
    <cellStyle name="Normal 43 14" xfId="41561" xr:uid="{00000000-0005-0000-0000-000050A40000}"/>
    <cellStyle name="Normal 43 14 2" xfId="27198" xr:uid="{00000000-0005-0000-0000-000051A40000}"/>
    <cellStyle name="Normal 43 15" xfId="41564" xr:uid="{00000000-0005-0000-0000-000052A40000}"/>
    <cellStyle name="Normal 43 15 2" xfId="27214" xr:uid="{00000000-0005-0000-0000-000053A40000}"/>
    <cellStyle name="Normal 43 16" xfId="41568" xr:uid="{00000000-0005-0000-0000-000054A40000}"/>
    <cellStyle name="Normal 43 16 2" xfId="41572" xr:uid="{00000000-0005-0000-0000-000055A40000}"/>
    <cellStyle name="Normal 43 17" xfId="41576" xr:uid="{00000000-0005-0000-0000-000056A40000}"/>
    <cellStyle name="Normal 43 17 2" xfId="41580" xr:uid="{00000000-0005-0000-0000-000057A40000}"/>
    <cellStyle name="Normal 43 17 3" xfId="49930" xr:uid="{00000000-0005-0000-0000-000058A40000}"/>
    <cellStyle name="Normal 43 18" xfId="41584" xr:uid="{00000000-0005-0000-0000-000059A40000}"/>
    <cellStyle name="Normal 43 18 2" xfId="41588" xr:uid="{00000000-0005-0000-0000-00005AA40000}"/>
    <cellStyle name="Normal 43 19" xfId="41592" xr:uid="{00000000-0005-0000-0000-00005BA40000}"/>
    <cellStyle name="Normal 43 19 2" xfId="41596" xr:uid="{00000000-0005-0000-0000-00005CA40000}"/>
    <cellStyle name="Normal 43 2" xfId="41601" xr:uid="{00000000-0005-0000-0000-00005DA40000}"/>
    <cellStyle name="Normal 43 2 2" xfId="41605" xr:uid="{00000000-0005-0000-0000-00005EA40000}"/>
    <cellStyle name="Normal 43 2 3" xfId="50419" xr:uid="{00000000-0005-0000-0000-00005FA40000}"/>
    <cellStyle name="Normal 43 20" xfId="41563" xr:uid="{00000000-0005-0000-0000-000060A40000}"/>
    <cellStyle name="Normal 43 20 2" xfId="27213" xr:uid="{00000000-0005-0000-0000-000061A40000}"/>
    <cellStyle name="Normal 43 21" xfId="41567" xr:uid="{00000000-0005-0000-0000-000062A40000}"/>
    <cellStyle name="Normal 43 21 2" xfId="41571" xr:uid="{00000000-0005-0000-0000-000063A40000}"/>
    <cellStyle name="Normal 43 22" xfId="41575" xr:uid="{00000000-0005-0000-0000-000064A40000}"/>
    <cellStyle name="Normal 43 22 2" xfId="41579" xr:uid="{00000000-0005-0000-0000-000065A40000}"/>
    <cellStyle name="Normal 43 23" xfId="41583" xr:uid="{00000000-0005-0000-0000-000066A40000}"/>
    <cellStyle name="Normal 43 23 2" xfId="41587" xr:uid="{00000000-0005-0000-0000-000067A40000}"/>
    <cellStyle name="Normal 43 24" xfId="41591" xr:uid="{00000000-0005-0000-0000-000068A40000}"/>
    <cellStyle name="Normal 43 24 2" xfId="41595" xr:uid="{00000000-0005-0000-0000-000069A40000}"/>
    <cellStyle name="Normal 43 25" xfId="41608" xr:uid="{00000000-0005-0000-0000-00006AA40000}"/>
    <cellStyle name="Normal 43 25 2" xfId="41612" xr:uid="{00000000-0005-0000-0000-00006BA40000}"/>
    <cellStyle name="Normal 43 26" xfId="38201" xr:uid="{00000000-0005-0000-0000-00006CA40000}"/>
    <cellStyle name="Normal 43 26 2" xfId="41616" xr:uid="{00000000-0005-0000-0000-00006DA40000}"/>
    <cellStyle name="Normal 43 27" xfId="41620" xr:uid="{00000000-0005-0000-0000-00006EA40000}"/>
    <cellStyle name="Normal 43 27 2" xfId="41624" xr:uid="{00000000-0005-0000-0000-00006FA40000}"/>
    <cellStyle name="Normal 43 28" xfId="41628" xr:uid="{00000000-0005-0000-0000-000070A40000}"/>
    <cellStyle name="Normal 43 28 2" xfId="41632" xr:uid="{00000000-0005-0000-0000-000071A40000}"/>
    <cellStyle name="Normal 43 29" xfId="41636" xr:uid="{00000000-0005-0000-0000-000072A40000}"/>
    <cellStyle name="Normal 43 29 2" xfId="41640" xr:uid="{00000000-0005-0000-0000-000073A40000}"/>
    <cellStyle name="Normal 43 3" xfId="41645" xr:uid="{00000000-0005-0000-0000-000074A40000}"/>
    <cellStyle name="Normal 43 30" xfId="41607" xr:uid="{00000000-0005-0000-0000-000075A40000}"/>
    <cellStyle name="Normal 43 30 2" xfId="41611" xr:uid="{00000000-0005-0000-0000-000076A40000}"/>
    <cellStyle name="Normal 43 31" xfId="38200" xr:uid="{00000000-0005-0000-0000-000077A40000}"/>
    <cellStyle name="Normal 43 31 2" xfId="41615" xr:uid="{00000000-0005-0000-0000-000078A40000}"/>
    <cellStyle name="Normal 43 32" xfId="41619" xr:uid="{00000000-0005-0000-0000-000079A40000}"/>
    <cellStyle name="Normal 43 32 2" xfId="41623" xr:uid="{00000000-0005-0000-0000-00007AA40000}"/>
    <cellStyle name="Normal 43 33" xfId="41627" xr:uid="{00000000-0005-0000-0000-00007BA40000}"/>
    <cellStyle name="Normal 43 33 2" xfId="41631" xr:uid="{00000000-0005-0000-0000-00007CA40000}"/>
    <cellStyle name="Normal 43 34" xfId="41635" xr:uid="{00000000-0005-0000-0000-00007DA40000}"/>
    <cellStyle name="Normal 43 34 2" xfId="41639" xr:uid="{00000000-0005-0000-0000-00007EA40000}"/>
    <cellStyle name="Normal 43 35" xfId="41650" xr:uid="{00000000-0005-0000-0000-00007FA40000}"/>
    <cellStyle name="Normal 43 35 2" xfId="41656" xr:uid="{00000000-0005-0000-0000-000080A40000}"/>
    <cellStyle name="Normal 43 36" xfId="41662" xr:uid="{00000000-0005-0000-0000-000081A40000}"/>
    <cellStyle name="Normal 43 36 2" xfId="41666" xr:uid="{00000000-0005-0000-0000-000082A40000}"/>
    <cellStyle name="Normal 43 37" xfId="41671" xr:uid="{00000000-0005-0000-0000-000083A40000}"/>
    <cellStyle name="Normal 43 37 2" xfId="41675" xr:uid="{00000000-0005-0000-0000-000084A40000}"/>
    <cellStyle name="Normal 43 38" xfId="41679" xr:uid="{00000000-0005-0000-0000-000085A40000}"/>
    <cellStyle name="Normal 43 38 2" xfId="41683" xr:uid="{00000000-0005-0000-0000-000086A40000}"/>
    <cellStyle name="Normal 43 39" xfId="41687" xr:uid="{00000000-0005-0000-0000-000087A40000}"/>
    <cellStyle name="Normal 43 39 2" xfId="41691" xr:uid="{00000000-0005-0000-0000-000088A40000}"/>
    <cellStyle name="Normal 43 4" xfId="41696" xr:uid="{00000000-0005-0000-0000-000089A40000}"/>
    <cellStyle name="Normal 43 4 2" xfId="41700" xr:uid="{00000000-0005-0000-0000-00008AA40000}"/>
    <cellStyle name="Normal 43 40" xfId="41649" xr:uid="{00000000-0005-0000-0000-00008BA40000}"/>
    <cellStyle name="Normal 43 40 2" xfId="41655" xr:uid="{00000000-0005-0000-0000-00008CA40000}"/>
    <cellStyle name="Normal 43 41" xfId="41661" xr:uid="{00000000-0005-0000-0000-00008DA40000}"/>
    <cellStyle name="Normal 43 41 2" xfId="41665" xr:uid="{00000000-0005-0000-0000-00008EA40000}"/>
    <cellStyle name="Normal 43 42" xfId="41670" xr:uid="{00000000-0005-0000-0000-00008FA40000}"/>
    <cellStyle name="Normal 43 42 2" xfId="41674" xr:uid="{00000000-0005-0000-0000-000090A40000}"/>
    <cellStyle name="Normal 43 43" xfId="41678" xr:uid="{00000000-0005-0000-0000-000091A40000}"/>
    <cellStyle name="Normal 43 43 2" xfId="41682" xr:uid="{00000000-0005-0000-0000-000092A40000}"/>
    <cellStyle name="Normal 43 44" xfId="41686" xr:uid="{00000000-0005-0000-0000-000093A40000}"/>
    <cellStyle name="Normal 43 44 2" xfId="41690" xr:uid="{00000000-0005-0000-0000-000094A40000}"/>
    <cellStyle name="Normal 43 45" xfId="41703" xr:uid="{00000000-0005-0000-0000-000095A40000}"/>
    <cellStyle name="Normal 43 45 2" xfId="41707" xr:uid="{00000000-0005-0000-0000-000096A40000}"/>
    <cellStyle name="Normal 43 46" xfId="4529" xr:uid="{00000000-0005-0000-0000-000097A40000}"/>
    <cellStyle name="Normal 43 46 2" xfId="4535" xr:uid="{00000000-0005-0000-0000-000098A40000}"/>
    <cellStyle name="Normal 43 47" xfId="3924" xr:uid="{00000000-0005-0000-0000-000099A40000}"/>
    <cellStyle name="Normal 43 47 2" xfId="41711" xr:uid="{00000000-0005-0000-0000-00009AA40000}"/>
    <cellStyle name="Normal 43 48" xfId="41715" xr:uid="{00000000-0005-0000-0000-00009BA40000}"/>
    <cellStyle name="Normal 43 48 2" xfId="27289" xr:uid="{00000000-0005-0000-0000-00009CA40000}"/>
    <cellStyle name="Normal 43 49" xfId="41719" xr:uid="{00000000-0005-0000-0000-00009DA40000}"/>
    <cellStyle name="Normal 43 49 2" xfId="27313" xr:uid="{00000000-0005-0000-0000-00009EA40000}"/>
    <cellStyle name="Normal 43 5" xfId="41724" xr:uid="{00000000-0005-0000-0000-00009FA40000}"/>
    <cellStyle name="Normal 43 5 2" xfId="41549" xr:uid="{00000000-0005-0000-0000-0000A0A40000}"/>
    <cellStyle name="Normal 43 50" xfId="41702" xr:uid="{00000000-0005-0000-0000-0000A1A40000}"/>
    <cellStyle name="Normal 43 50 2" xfId="41706" xr:uid="{00000000-0005-0000-0000-0000A2A40000}"/>
    <cellStyle name="Normal 43 51" xfId="4528" xr:uid="{00000000-0005-0000-0000-0000A3A40000}"/>
    <cellStyle name="Normal 43 51 2" xfId="4534" xr:uid="{00000000-0005-0000-0000-0000A4A40000}"/>
    <cellStyle name="Normal 43 52" xfId="3923" xr:uid="{00000000-0005-0000-0000-0000A5A40000}"/>
    <cellStyle name="Normal 43 52 2" xfId="41710" xr:uid="{00000000-0005-0000-0000-0000A6A40000}"/>
    <cellStyle name="Normal 43 53" xfId="41714" xr:uid="{00000000-0005-0000-0000-0000A7A40000}"/>
    <cellStyle name="Normal 43 53 2" xfId="27288" xr:uid="{00000000-0005-0000-0000-0000A8A40000}"/>
    <cellStyle name="Normal 43 54" xfId="41718" xr:uid="{00000000-0005-0000-0000-0000A9A40000}"/>
    <cellStyle name="Normal 43 54 2" xfId="27312" xr:uid="{00000000-0005-0000-0000-0000AAA40000}"/>
    <cellStyle name="Normal 43 55" xfId="41727" xr:uid="{00000000-0005-0000-0000-0000ABA40000}"/>
    <cellStyle name="Normal 43 55 2" xfId="27339" xr:uid="{00000000-0005-0000-0000-0000ACA40000}"/>
    <cellStyle name="Normal 43 56" xfId="41731" xr:uid="{00000000-0005-0000-0000-0000ADA40000}"/>
    <cellStyle name="Normal 43 56 2" xfId="27373" xr:uid="{00000000-0005-0000-0000-0000AEA40000}"/>
    <cellStyle name="Normal 43 57" xfId="41735" xr:uid="{00000000-0005-0000-0000-0000AFA40000}"/>
    <cellStyle name="Normal 43 57 2" xfId="22521" xr:uid="{00000000-0005-0000-0000-0000B0A40000}"/>
    <cellStyle name="Normal 43 58" xfId="41739" xr:uid="{00000000-0005-0000-0000-0000B1A40000}"/>
    <cellStyle name="Normal 43 58 2" xfId="27411" xr:uid="{00000000-0005-0000-0000-0000B2A40000}"/>
    <cellStyle name="Normal 43 59" xfId="41743" xr:uid="{00000000-0005-0000-0000-0000B3A40000}"/>
    <cellStyle name="Normal 43 59 2" xfId="27438" xr:uid="{00000000-0005-0000-0000-0000B4A40000}"/>
    <cellStyle name="Normal 43 6" xfId="41748" xr:uid="{00000000-0005-0000-0000-0000B5A40000}"/>
    <cellStyle name="Normal 43 6 2" xfId="41752" xr:uid="{00000000-0005-0000-0000-0000B6A40000}"/>
    <cellStyle name="Normal 43 60" xfId="41726" xr:uid="{00000000-0005-0000-0000-0000B7A40000}"/>
    <cellStyle name="Normal 43 60 2" xfId="27338" xr:uid="{00000000-0005-0000-0000-0000B8A40000}"/>
    <cellStyle name="Normal 43 61" xfId="41730" xr:uid="{00000000-0005-0000-0000-0000B9A40000}"/>
    <cellStyle name="Normal 43 61 2" xfId="27372" xr:uid="{00000000-0005-0000-0000-0000BAA40000}"/>
    <cellStyle name="Normal 43 62" xfId="41734" xr:uid="{00000000-0005-0000-0000-0000BBA40000}"/>
    <cellStyle name="Normal 43 62 2" xfId="22520" xr:uid="{00000000-0005-0000-0000-0000BCA40000}"/>
    <cellStyle name="Normal 43 63" xfId="41738" xr:uid="{00000000-0005-0000-0000-0000BDA40000}"/>
    <cellStyle name="Normal 43 63 2" xfId="27410" xr:uid="{00000000-0005-0000-0000-0000BEA40000}"/>
    <cellStyle name="Normal 43 64" xfId="41742" xr:uid="{00000000-0005-0000-0000-0000BFA40000}"/>
    <cellStyle name="Normal 43 64 2" xfId="27437" xr:uid="{00000000-0005-0000-0000-0000C0A40000}"/>
    <cellStyle name="Normal 43 65" xfId="41755" xr:uid="{00000000-0005-0000-0000-0000C1A40000}"/>
    <cellStyle name="Normal 43 65 2" xfId="27470" xr:uid="{00000000-0005-0000-0000-0000C2A40000}"/>
    <cellStyle name="Normal 43 66" xfId="41759" xr:uid="{00000000-0005-0000-0000-0000C3A40000}"/>
    <cellStyle name="Normal 43 66 2" xfId="41763" xr:uid="{00000000-0005-0000-0000-0000C4A40000}"/>
    <cellStyle name="Normal 43 67" xfId="41767" xr:uid="{00000000-0005-0000-0000-0000C5A40000}"/>
    <cellStyle name="Normal 43 67 2" xfId="41771" xr:uid="{00000000-0005-0000-0000-0000C6A40000}"/>
    <cellStyle name="Normal 43 68" xfId="41775" xr:uid="{00000000-0005-0000-0000-0000C7A40000}"/>
    <cellStyle name="Normal 43 68 2" xfId="41779" xr:uid="{00000000-0005-0000-0000-0000C8A40000}"/>
    <cellStyle name="Normal 43 69" xfId="41783" xr:uid="{00000000-0005-0000-0000-0000C9A40000}"/>
    <cellStyle name="Normal 43 69 2" xfId="41787" xr:uid="{00000000-0005-0000-0000-0000CAA40000}"/>
    <cellStyle name="Normal 43 7" xfId="41792" xr:uid="{00000000-0005-0000-0000-0000CBA40000}"/>
    <cellStyle name="Normal 43 7 2" xfId="41796" xr:uid="{00000000-0005-0000-0000-0000CCA40000}"/>
    <cellStyle name="Normal 43 70" xfId="41754" xr:uid="{00000000-0005-0000-0000-0000CDA40000}"/>
    <cellStyle name="Normal 43 70 2" xfId="27469" xr:uid="{00000000-0005-0000-0000-0000CEA40000}"/>
    <cellStyle name="Normal 43 71" xfId="41758" xr:uid="{00000000-0005-0000-0000-0000CFA40000}"/>
    <cellStyle name="Normal 43 71 2" xfId="41762" xr:uid="{00000000-0005-0000-0000-0000D0A40000}"/>
    <cellStyle name="Normal 43 72" xfId="41766" xr:uid="{00000000-0005-0000-0000-0000D1A40000}"/>
    <cellStyle name="Normal 43 72 2" xfId="41770" xr:uid="{00000000-0005-0000-0000-0000D2A40000}"/>
    <cellStyle name="Normal 43 73" xfId="41774" xr:uid="{00000000-0005-0000-0000-0000D3A40000}"/>
    <cellStyle name="Normal 43 73 2" xfId="41778" xr:uid="{00000000-0005-0000-0000-0000D4A40000}"/>
    <cellStyle name="Normal 43 74" xfId="41782" xr:uid="{00000000-0005-0000-0000-0000D5A40000}"/>
    <cellStyle name="Normal 43 74 2" xfId="41786" xr:uid="{00000000-0005-0000-0000-0000D6A40000}"/>
    <cellStyle name="Normal 43 75" xfId="41799" xr:uid="{00000000-0005-0000-0000-0000D7A40000}"/>
    <cellStyle name="Normal 43 75 2" xfId="41803" xr:uid="{00000000-0005-0000-0000-0000D8A40000}"/>
    <cellStyle name="Normal 43 76" xfId="41807" xr:uid="{00000000-0005-0000-0000-0000D9A40000}"/>
    <cellStyle name="Normal 43 76 2" xfId="41811" xr:uid="{00000000-0005-0000-0000-0000DAA40000}"/>
    <cellStyle name="Normal 43 77" xfId="41815" xr:uid="{00000000-0005-0000-0000-0000DBA40000}"/>
    <cellStyle name="Normal 43 77 2" xfId="41819" xr:uid="{00000000-0005-0000-0000-0000DCA40000}"/>
    <cellStyle name="Normal 43 78" xfId="41823" xr:uid="{00000000-0005-0000-0000-0000DDA40000}"/>
    <cellStyle name="Normal 43 78 2" xfId="41827" xr:uid="{00000000-0005-0000-0000-0000DEA40000}"/>
    <cellStyle name="Normal 43 79" xfId="41831" xr:uid="{00000000-0005-0000-0000-0000DFA40000}"/>
    <cellStyle name="Normal 43 79 2" xfId="41835" xr:uid="{00000000-0005-0000-0000-0000E0A40000}"/>
    <cellStyle name="Normal 43 8" xfId="41840" xr:uid="{00000000-0005-0000-0000-0000E1A40000}"/>
    <cellStyle name="Normal 43 8 2" xfId="41844" xr:uid="{00000000-0005-0000-0000-0000E2A40000}"/>
    <cellStyle name="Normal 43 80" xfId="41798" xr:uid="{00000000-0005-0000-0000-0000E3A40000}"/>
    <cellStyle name="Normal 43 80 2" xfId="41802" xr:uid="{00000000-0005-0000-0000-0000E4A40000}"/>
    <cellStyle name="Normal 43 81" xfId="41806" xr:uid="{00000000-0005-0000-0000-0000E5A40000}"/>
    <cellStyle name="Normal 43 81 2" xfId="41810" xr:uid="{00000000-0005-0000-0000-0000E6A40000}"/>
    <cellStyle name="Normal 43 82" xfId="41814" xr:uid="{00000000-0005-0000-0000-0000E7A40000}"/>
    <cellStyle name="Normal 43 82 2" xfId="41818" xr:uid="{00000000-0005-0000-0000-0000E8A40000}"/>
    <cellStyle name="Normal 43 83" xfId="41822" xr:uid="{00000000-0005-0000-0000-0000E9A40000}"/>
    <cellStyle name="Normal 43 83 2" xfId="41826" xr:uid="{00000000-0005-0000-0000-0000EAA40000}"/>
    <cellStyle name="Normal 43 84" xfId="41830" xr:uid="{00000000-0005-0000-0000-0000EBA40000}"/>
    <cellStyle name="Normal 43 84 2" xfId="41834" xr:uid="{00000000-0005-0000-0000-0000ECA40000}"/>
    <cellStyle name="Normal 43 85" xfId="41849" xr:uid="{00000000-0005-0000-0000-0000EDA40000}"/>
    <cellStyle name="Normal 43 85 2" xfId="41855" xr:uid="{00000000-0005-0000-0000-0000EEA40000}"/>
    <cellStyle name="Normal 43 86" xfId="41861" xr:uid="{00000000-0005-0000-0000-0000EFA40000}"/>
    <cellStyle name="Normal 43 86 2" xfId="41865" xr:uid="{00000000-0005-0000-0000-0000F0A40000}"/>
    <cellStyle name="Normal 43 87" xfId="41870" xr:uid="{00000000-0005-0000-0000-0000F1A40000}"/>
    <cellStyle name="Normal 43 87 2" xfId="41874" xr:uid="{00000000-0005-0000-0000-0000F2A40000}"/>
    <cellStyle name="Normal 43 88" xfId="41878" xr:uid="{00000000-0005-0000-0000-0000F3A40000}"/>
    <cellStyle name="Normal 43 88 2" xfId="41882" xr:uid="{00000000-0005-0000-0000-0000F4A40000}"/>
    <cellStyle name="Normal 43 89" xfId="41886" xr:uid="{00000000-0005-0000-0000-0000F5A40000}"/>
    <cellStyle name="Normal 43 89 2" xfId="41890" xr:uid="{00000000-0005-0000-0000-0000F6A40000}"/>
    <cellStyle name="Normal 43 9" xfId="41895" xr:uid="{00000000-0005-0000-0000-0000F7A40000}"/>
    <cellStyle name="Normal 43 9 2" xfId="41899" xr:uid="{00000000-0005-0000-0000-0000F8A40000}"/>
    <cellStyle name="Normal 43 90" xfId="41848" xr:uid="{00000000-0005-0000-0000-0000F9A40000}"/>
    <cellStyle name="Normal 43 90 2" xfId="41854" xr:uid="{00000000-0005-0000-0000-0000FAA40000}"/>
    <cellStyle name="Normal 43 91" xfId="41860" xr:uid="{00000000-0005-0000-0000-0000FBA40000}"/>
    <cellStyle name="Normal 43 91 2" xfId="41864" xr:uid="{00000000-0005-0000-0000-0000FCA40000}"/>
    <cellStyle name="Normal 43 92" xfId="41869" xr:uid="{00000000-0005-0000-0000-0000FDA40000}"/>
    <cellStyle name="Normal 43 92 2" xfId="41873" xr:uid="{00000000-0005-0000-0000-0000FEA40000}"/>
    <cellStyle name="Normal 43 93" xfId="41877" xr:uid="{00000000-0005-0000-0000-0000FFA40000}"/>
    <cellStyle name="Normal 43 93 2" xfId="41881" xr:uid="{00000000-0005-0000-0000-000000A50000}"/>
    <cellStyle name="Normal 43 94" xfId="41885" xr:uid="{00000000-0005-0000-0000-000001A50000}"/>
    <cellStyle name="Normal 43 94 2" xfId="41889" xr:uid="{00000000-0005-0000-0000-000002A50000}"/>
    <cellStyle name="Normal 43 95" xfId="41901" xr:uid="{00000000-0005-0000-0000-000003A50000}"/>
    <cellStyle name="Normal 43 95 2" xfId="41903" xr:uid="{00000000-0005-0000-0000-000004A50000}"/>
    <cellStyle name="Normal 43 96" xfId="4546" xr:uid="{00000000-0005-0000-0000-000005A50000}"/>
    <cellStyle name="Normal 43 96 2" xfId="4550" xr:uid="{00000000-0005-0000-0000-000006A50000}"/>
    <cellStyle name="Normal 43 97" xfId="4554" xr:uid="{00000000-0005-0000-0000-000007A50000}"/>
    <cellStyle name="Normal 43 97 2" xfId="41905" xr:uid="{00000000-0005-0000-0000-000008A50000}"/>
    <cellStyle name="Normal 43 98" xfId="41907" xr:uid="{00000000-0005-0000-0000-000009A50000}"/>
    <cellStyle name="Normal 43 98 2" xfId="27541" xr:uid="{00000000-0005-0000-0000-00000AA50000}"/>
    <cellStyle name="Normal 43 99" xfId="41909" xr:uid="{00000000-0005-0000-0000-00000BA50000}"/>
    <cellStyle name="Normal 43 99 2" xfId="27572" xr:uid="{00000000-0005-0000-0000-00000CA50000}"/>
    <cellStyle name="Normal 43_REKAP IBT" xfId="41911" xr:uid="{00000000-0005-0000-0000-00000DA50000}"/>
    <cellStyle name="Normal 430" xfId="51146" xr:uid="{00000000-0005-0000-0000-00000EA50000}"/>
    <cellStyle name="Normal 431" xfId="51153" xr:uid="{340AC6AA-A536-429E-AE01-09DD0A69DFFF}"/>
    <cellStyle name="Normal 432" xfId="51160" xr:uid="{E0C2D20C-41DE-4E76-A61D-A8C4C11DB06C}"/>
    <cellStyle name="Normal 433" xfId="51165" xr:uid="{EFAE9819-5B81-45E7-A9FC-43BF837F3166}"/>
    <cellStyle name="Normal 434" xfId="51176" xr:uid="{05DEF53D-0258-484B-B647-0856540A2F2F}"/>
    <cellStyle name="Normal 435" xfId="51187" xr:uid="{CBA1AE24-947B-4339-A1DD-B9288D5FDF5C}"/>
    <cellStyle name="Normal 436" xfId="51194" xr:uid="{395E1242-A2CD-402A-BAEB-2A6436996716}"/>
    <cellStyle name="Normal 437" xfId="51205" xr:uid="{1D419B44-40C9-425C-8D60-FE2C45732BE5}"/>
    <cellStyle name="Normal 438" xfId="51212" xr:uid="{74716151-2F63-4FC6-80A0-FAD802D8B9EA}"/>
    <cellStyle name="Normal 439" xfId="51219" xr:uid="{8FE7413E-F9B5-4A19-A2F7-04D64D175AB1}"/>
    <cellStyle name="Normal 44" xfId="41921" xr:uid="{00000000-0005-0000-0000-00000FA50000}"/>
    <cellStyle name="Normal 44 2" xfId="41925" xr:uid="{00000000-0005-0000-0000-000010A50000}"/>
    <cellStyle name="Normal 44 2 10" xfId="41927" xr:uid="{00000000-0005-0000-0000-000011A50000}"/>
    <cellStyle name="Normal 44 2 11" xfId="41929" xr:uid="{00000000-0005-0000-0000-000012A50000}"/>
    <cellStyle name="Normal 44 2 12" xfId="41931" xr:uid="{00000000-0005-0000-0000-000013A50000}"/>
    <cellStyle name="Normal 44 2 13" xfId="50421" xr:uid="{00000000-0005-0000-0000-000014A50000}"/>
    <cellStyle name="Normal 44 2 2" xfId="13219" xr:uid="{00000000-0005-0000-0000-000015A50000}"/>
    <cellStyle name="Normal 44 2 2 2" xfId="8550" xr:uid="{00000000-0005-0000-0000-000016A50000}"/>
    <cellStyle name="Normal 44 2 2 2 2" xfId="14670" xr:uid="{00000000-0005-0000-0000-000017A50000}"/>
    <cellStyle name="Normal 44 2 2 2 2 2" xfId="41933" xr:uid="{00000000-0005-0000-0000-000018A50000}"/>
    <cellStyle name="Normal 44 2 2 2 3" xfId="41935" xr:uid="{00000000-0005-0000-0000-000019A50000}"/>
    <cellStyle name="Normal 44 2 2 2_REKAP IBT" xfId="41937" xr:uid="{00000000-0005-0000-0000-00001AA50000}"/>
    <cellStyle name="Normal 44 2 2 3" xfId="14674" xr:uid="{00000000-0005-0000-0000-00001BA50000}"/>
    <cellStyle name="Normal 44 2 2 3 2" xfId="41939" xr:uid="{00000000-0005-0000-0000-00001CA50000}"/>
    <cellStyle name="Normal 44 2 2 3 2 2" xfId="41941" xr:uid="{00000000-0005-0000-0000-00001DA50000}"/>
    <cellStyle name="Normal 44 2 2 3 3" xfId="41943" xr:uid="{00000000-0005-0000-0000-00001EA50000}"/>
    <cellStyle name="Normal 44 2 2 3_REKAP IBT" xfId="41945" xr:uid="{00000000-0005-0000-0000-00001FA50000}"/>
    <cellStyle name="Normal 44 2 2 4" xfId="56" xr:uid="{00000000-0005-0000-0000-000020A50000}"/>
    <cellStyle name="Normal 44 2 2_REKAP IBT" xfId="3098" xr:uid="{00000000-0005-0000-0000-000021A50000}"/>
    <cellStyle name="Normal 44 2 3" xfId="13226" xr:uid="{00000000-0005-0000-0000-000022A50000}"/>
    <cellStyle name="Normal 44 2 3 2" xfId="14710" xr:uid="{00000000-0005-0000-0000-000023A50000}"/>
    <cellStyle name="Normal 44 2 3 2 2" xfId="14714" xr:uid="{00000000-0005-0000-0000-000024A50000}"/>
    <cellStyle name="Normal 44 2 3 2 2 2" xfId="41947" xr:uid="{00000000-0005-0000-0000-000025A50000}"/>
    <cellStyle name="Normal 44 2 3 2 3" xfId="36875" xr:uid="{00000000-0005-0000-0000-000026A50000}"/>
    <cellStyle name="Normal 44 2 3 2_REKAP IBT" xfId="41949" xr:uid="{00000000-0005-0000-0000-000027A50000}"/>
    <cellStyle name="Normal 44 2 3 3" xfId="14718" xr:uid="{00000000-0005-0000-0000-000028A50000}"/>
    <cellStyle name="Normal 44 2 3 3 2" xfId="41951" xr:uid="{00000000-0005-0000-0000-000029A50000}"/>
    <cellStyle name="Normal 44 2 3 3 2 2" xfId="41953" xr:uid="{00000000-0005-0000-0000-00002AA50000}"/>
    <cellStyle name="Normal 44 2 3 3 3" xfId="17279" xr:uid="{00000000-0005-0000-0000-00002BA50000}"/>
    <cellStyle name="Normal 44 2 3 3_REKAP IBT" xfId="41955" xr:uid="{00000000-0005-0000-0000-00002CA50000}"/>
    <cellStyle name="Normal 44 2 3_REKAP IBT" xfId="14726" xr:uid="{00000000-0005-0000-0000-00002DA50000}"/>
    <cellStyle name="Normal 44 2 4" xfId="14730" xr:uid="{00000000-0005-0000-0000-00002EA50000}"/>
    <cellStyle name="Normal 44 2 4 2" xfId="14735" xr:uid="{00000000-0005-0000-0000-00002FA50000}"/>
    <cellStyle name="Normal 44 2 4 2 2" xfId="14740" xr:uid="{00000000-0005-0000-0000-000030A50000}"/>
    <cellStyle name="Normal 44 2 4 2 2 2" xfId="9348" xr:uid="{00000000-0005-0000-0000-000031A50000}"/>
    <cellStyle name="Normal 44 2 4 2 3" xfId="41957" xr:uid="{00000000-0005-0000-0000-000032A50000}"/>
    <cellStyle name="Normal 44 2 4 2_REKAP IBT" xfId="41959" xr:uid="{00000000-0005-0000-0000-000033A50000}"/>
    <cellStyle name="Normal 44 2 4 3" xfId="14744" xr:uid="{00000000-0005-0000-0000-000034A50000}"/>
    <cellStyle name="Normal 44 2 4 3 2" xfId="41961" xr:uid="{00000000-0005-0000-0000-000035A50000}"/>
    <cellStyle name="Normal 44 2 4 3 2 2" xfId="41963" xr:uid="{00000000-0005-0000-0000-000036A50000}"/>
    <cellStyle name="Normal 44 2 4 3 3" xfId="41965" xr:uid="{00000000-0005-0000-0000-000037A50000}"/>
    <cellStyle name="Normal 44 2 4 3_REKAP IBT" xfId="41967" xr:uid="{00000000-0005-0000-0000-000038A50000}"/>
    <cellStyle name="Normal 44 2 4 4" xfId="8722" xr:uid="{00000000-0005-0000-0000-000039A50000}"/>
    <cellStyle name="Normal 44 2 4 4 2" xfId="41969" xr:uid="{00000000-0005-0000-0000-00003AA50000}"/>
    <cellStyle name="Normal 44 2 4 5" xfId="6072" xr:uid="{00000000-0005-0000-0000-00003BA50000}"/>
    <cellStyle name="Normal 44 2 4_REKAP IBT" xfId="14749" xr:uid="{00000000-0005-0000-0000-00003CA50000}"/>
    <cellStyle name="Normal 44 2 5" xfId="14753" xr:uid="{00000000-0005-0000-0000-00003DA50000}"/>
    <cellStyle name="Normal 44 2 5 2" xfId="14757" xr:uid="{00000000-0005-0000-0000-00003EA50000}"/>
    <cellStyle name="Normal 44 2 5 2 2" xfId="14762" xr:uid="{00000000-0005-0000-0000-00003FA50000}"/>
    <cellStyle name="Normal 44 2 5 3" xfId="14766" xr:uid="{00000000-0005-0000-0000-000040A50000}"/>
    <cellStyle name="Normal 44 2 5_REKAP IBT" xfId="14774" xr:uid="{00000000-0005-0000-0000-000041A50000}"/>
    <cellStyle name="Normal 44 2 6" xfId="9247" xr:uid="{00000000-0005-0000-0000-000042A50000}"/>
    <cellStyle name="Normal 44 2 6 2" xfId="14778" xr:uid="{00000000-0005-0000-0000-000043A50000}"/>
    <cellStyle name="Normal 44 2 6 2 2" xfId="14783" xr:uid="{00000000-0005-0000-0000-000044A50000}"/>
    <cellStyle name="Normal 44 2 6 3" xfId="14787" xr:uid="{00000000-0005-0000-0000-000045A50000}"/>
    <cellStyle name="Normal 44 2 6_REKAP IBT" xfId="14799" xr:uid="{00000000-0005-0000-0000-000046A50000}"/>
    <cellStyle name="Normal 44 2 7" xfId="14804" xr:uid="{00000000-0005-0000-0000-000047A50000}"/>
    <cellStyle name="Normal 44 2 8" xfId="14861" xr:uid="{00000000-0005-0000-0000-000048A50000}"/>
    <cellStyle name="Normal 44 2 9" xfId="14889" xr:uid="{00000000-0005-0000-0000-000049A50000}"/>
    <cellStyle name="Normal 44 2_REKAP IBT" xfId="41971" xr:uid="{00000000-0005-0000-0000-00004AA50000}"/>
    <cellStyle name="Normal 44 3" xfId="41975" xr:uid="{00000000-0005-0000-0000-00004BA50000}"/>
    <cellStyle name="Normal 44 3 2" xfId="41979" xr:uid="{00000000-0005-0000-0000-00004CA50000}"/>
    <cellStyle name="Normal 44 3 2 2" xfId="41981" xr:uid="{00000000-0005-0000-0000-00004DA50000}"/>
    <cellStyle name="Normal 44 3 2 2 2" xfId="18583" xr:uid="{00000000-0005-0000-0000-00004EA50000}"/>
    <cellStyle name="Normal 44 3 2 3" xfId="41984" xr:uid="{00000000-0005-0000-0000-00004FA50000}"/>
    <cellStyle name="Normal 44 3 2_REKAP IBT" xfId="41986" xr:uid="{00000000-0005-0000-0000-000050A50000}"/>
    <cellStyle name="Normal 44 3 3" xfId="41988" xr:uid="{00000000-0005-0000-0000-000051A50000}"/>
    <cellStyle name="Normal 44 3 3 2" xfId="41990" xr:uid="{00000000-0005-0000-0000-000052A50000}"/>
    <cellStyle name="Normal 44 3 3 2 2" xfId="38445" xr:uid="{00000000-0005-0000-0000-000053A50000}"/>
    <cellStyle name="Normal 44 3 3 3" xfId="41992" xr:uid="{00000000-0005-0000-0000-000054A50000}"/>
    <cellStyle name="Normal 44 3 3_REKAP IBT" xfId="41994" xr:uid="{00000000-0005-0000-0000-000055A50000}"/>
    <cellStyle name="Normal 44 3 4" xfId="41996" xr:uid="{00000000-0005-0000-0000-000056A50000}"/>
    <cellStyle name="Normal 44 3 4 2" xfId="41998" xr:uid="{00000000-0005-0000-0000-000057A50000}"/>
    <cellStyle name="Normal 44 3 5" xfId="42000" xr:uid="{00000000-0005-0000-0000-000058A50000}"/>
    <cellStyle name="Normal 44 3_REKAP IBT" xfId="42002" xr:uid="{00000000-0005-0000-0000-000059A50000}"/>
    <cellStyle name="Normal 44 4" xfId="42006" xr:uid="{00000000-0005-0000-0000-00005AA50000}"/>
    <cellStyle name="Normal 44 4 2" xfId="42010" xr:uid="{00000000-0005-0000-0000-00005BA50000}"/>
    <cellStyle name="Normal 44 4 2 2" xfId="42012" xr:uid="{00000000-0005-0000-0000-00005CA50000}"/>
    <cellStyle name="Normal 44 4 2 2 2" xfId="42014" xr:uid="{00000000-0005-0000-0000-00005DA50000}"/>
    <cellStyle name="Normal 44 4 2 3" xfId="42016" xr:uid="{00000000-0005-0000-0000-00005EA50000}"/>
    <cellStyle name="Normal 44 4 2_REKAP IBT" xfId="42018" xr:uid="{00000000-0005-0000-0000-00005FA50000}"/>
    <cellStyle name="Normal 44 4 3" xfId="42020" xr:uid="{00000000-0005-0000-0000-000060A50000}"/>
    <cellStyle name="Normal 44 4 3 2" xfId="42022" xr:uid="{00000000-0005-0000-0000-000061A50000}"/>
    <cellStyle name="Normal 44 4 3 2 2" xfId="42024" xr:uid="{00000000-0005-0000-0000-000062A50000}"/>
    <cellStyle name="Normal 44 4 3 3" xfId="42026" xr:uid="{00000000-0005-0000-0000-000063A50000}"/>
    <cellStyle name="Normal 44 4 3_REKAP IBT" xfId="42028" xr:uid="{00000000-0005-0000-0000-000064A50000}"/>
    <cellStyle name="Normal 44 4 4" xfId="42030" xr:uid="{00000000-0005-0000-0000-000065A50000}"/>
    <cellStyle name="Normal 44 4 4 2" xfId="42033" xr:uid="{00000000-0005-0000-0000-000066A50000}"/>
    <cellStyle name="Normal 44 4 5" xfId="42035" xr:uid="{00000000-0005-0000-0000-000067A50000}"/>
    <cellStyle name="Normal 44 4_REKAP IBT" xfId="42037" xr:uid="{00000000-0005-0000-0000-000068A50000}"/>
    <cellStyle name="Normal 44 5" xfId="42040" xr:uid="{00000000-0005-0000-0000-000069A50000}"/>
    <cellStyle name="Normal 44 5 2" xfId="42043" xr:uid="{00000000-0005-0000-0000-00006AA50000}"/>
    <cellStyle name="Normal 44 5 2 2" xfId="42045" xr:uid="{00000000-0005-0000-0000-00006BA50000}"/>
    <cellStyle name="Normal 44 5 2 2 2" xfId="42047" xr:uid="{00000000-0005-0000-0000-00006CA50000}"/>
    <cellStyle name="Normal 44 5 2 3" xfId="42049" xr:uid="{00000000-0005-0000-0000-00006DA50000}"/>
    <cellStyle name="Normal 44 5 2_REKAP IBT" xfId="42054" xr:uid="{00000000-0005-0000-0000-00006EA50000}"/>
    <cellStyle name="Normal 44 5 3" xfId="42056" xr:uid="{00000000-0005-0000-0000-00006FA50000}"/>
    <cellStyle name="Normal 44 5 3 2" xfId="42058" xr:uid="{00000000-0005-0000-0000-000070A50000}"/>
    <cellStyle name="Normal 44 5 3 2 2" xfId="42060" xr:uid="{00000000-0005-0000-0000-000071A50000}"/>
    <cellStyle name="Normal 44 5 3 3" xfId="42062" xr:uid="{00000000-0005-0000-0000-000072A50000}"/>
    <cellStyle name="Normal 44 5 3_REKAP IBT" xfId="42064" xr:uid="{00000000-0005-0000-0000-000073A50000}"/>
    <cellStyle name="Normal 44 5 4" xfId="30259" xr:uid="{00000000-0005-0000-0000-000074A50000}"/>
    <cellStyle name="Normal 44 5 4 2" xfId="6458" xr:uid="{00000000-0005-0000-0000-000075A50000}"/>
    <cellStyle name="Normal 44 5 5" xfId="24681" xr:uid="{00000000-0005-0000-0000-000076A50000}"/>
    <cellStyle name="Normal 44 5_REKAP IBT" xfId="42066" xr:uid="{00000000-0005-0000-0000-000077A50000}"/>
    <cellStyle name="Normal 44 6" xfId="42069" xr:uid="{00000000-0005-0000-0000-000078A50000}"/>
    <cellStyle name="Normal 44 6 2" xfId="42072" xr:uid="{00000000-0005-0000-0000-000079A50000}"/>
    <cellStyle name="Normal 44 6 2 2" xfId="42074" xr:uid="{00000000-0005-0000-0000-00007AA50000}"/>
    <cellStyle name="Normal 44 6 3" xfId="15089" xr:uid="{00000000-0005-0000-0000-00007BA50000}"/>
    <cellStyle name="Normal 44 6_REKAP IBT" xfId="3270" xr:uid="{00000000-0005-0000-0000-00007CA50000}"/>
    <cellStyle name="Normal 44 7" xfId="42077" xr:uid="{00000000-0005-0000-0000-00007DA50000}"/>
    <cellStyle name="Normal 44 7 2" xfId="15599" xr:uid="{00000000-0005-0000-0000-00007EA50000}"/>
    <cellStyle name="Normal 44 7 2 2" xfId="15604" xr:uid="{00000000-0005-0000-0000-00007FA50000}"/>
    <cellStyle name="Normal 44 7 3" xfId="3606" xr:uid="{00000000-0005-0000-0000-000080A50000}"/>
    <cellStyle name="Normal 44 7_REKAP IBT" xfId="42079" xr:uid="{00000000-0005-0000-0000-000081A50000}"/>
    <cellStyle name="Normal 44 8" xfId="42082" xr:uid="{00000000-0005-0000-0000-000082A50000}"/>
    <cellStyle name="Normal 44 9" xfId="50420" xr:uid="{00000000-0005-0000-0000-000083A50000}"/>
    <cellStyle name="Normal 44_REKAP IBT" xfId="42084" xr:uid="{00000000-0005-0000-0000-000084A50000}"/>
    <cellStyle name="Normal 440" xfId="51226" xr:uid="{2007AE5A-CDED-4790-8A86-EF5B3A62CB06}"/>
    <cellStyle name="Normal 45" xfId="42448" xr:uid="{00000000-0005-0000-0000-000085A50000}"/>
    <cellStyle name="Normal 45 2" xfId="526" xr:uid="{00000000-0005-0000-0000-000086A50000}"/>
    <cellStyle name="Normal 45 2 10" xfId="42450" xr:uid="{00000000-0005-0000-0000-000087A50000}"/>
    <cellStyle name="Normal 45 2 11" xfId="42452" xr:uid="{00000000-0005-0000-0000-000088A50000}"/>
    <cellStyle name="Normal 45 2 12" xfId="42454" xr:uid="{00000000-0005-0000-0000-000089A50000}"/>
    <cellStyle name="Normal 45 2 13" xfId="50423" xr:uid="{00000000-0005-0000-0000-00008AA50000}"/>
    <cellStyle name="Normal 45 2 2" xfId="18800" xr:uid="{00000000-0005-0000-0000-00008BA50000}"/>
    <cellStyle name="Normal 45 2 2 2" xfId="42456" xr:uid="{00000000-0005-0000-0000-00008CA50000}"/>
    <cellStyle name="Normal 45 2 2 2 2" xfId="42458" xr:uid="{00000000-0005-0000-0000-00008DA50000}"/>
    <cellStyle name="Normal 45 2 2 2 2 2" xfId="42460" xr:uid="{00000000-0005-0000-0000-00008EA50000}"/>
    <cellStyle name="Normal 45 2 2 2 3" xfId="42462" xr:uid="{00000000-0005-0000-0000-00008FA50000}"/>
    <cellStyle name="Normal 45 2 2 2_REKAP IBT" xfId="42464" xr:uid="{00000000-0005-0000-0000-000090A50000}"/>
    <cellStyle name="Normal 45 2 2 3" xfId="42468" xr:uid="{00000000-0005-0000-0000-000091A50000}"/>
    <cellStyle name="Normal 45 2 2 3 2" xfId="42470" xr:uid="{00000000-0005-0000-0000-000092A50000}"/>
    <cellStyle name="Normal 45 2 2 3 2 2" xfId="42472" xr:uid="{00000000-0005-0000-0000-000093A50000}"/>
    <cellStyle name="Normal 45 2 2 3 3" xfId="42474" xr:uid="{00000000-0005-0000-0000-000094A50000}"/>
    <cellStyle name="Normal 45 2 2 3_REKAP IBT" xfId="19923" xr:uid="{00000000-0005-0000-0000-000095A50000}"/>
    <cellStyle name="Normal 45 2 2 4" xfId="42476" xr:uid="{00000000-0005-0000-0000-000096A50000}"/>
    <cellStyle name="Normal 45 2 2_REKAP IBT" xfId="42478" xr:uid="{00000000-0005-0000-0000-000097A50000}"/>
    <cellStyle name="Normal 45 2 3" xfId="18803" xr:uid="{00000000-0005-0000-0000-000098A50000}"/>
    <cellStyle name="Normal 45 2 3 2" xfId="42480" xr:uid="{00000000-0005-0000-0000-000099A50000}"/>
    <cellStyle name="Normal 45 2 3 2 2" xfId="42482" xr:uid="{00000000-0005-0000-0000-00009AA50000}"/>
    <cellStyle name="Normal 45 2 3 2 2 2" xfId="42484" xr:uid="{00000000-0005-0000-0000-00009BA50000}"/>
    <cellStyle name="Normal 45 2 3 2 3" xfId="42486" xr:uid="{00000000-0005-0000-0000-00009CA50000}"/>
    <cellStyle name="Normal 45 2 3 2_REKAP IBT" xfId="42488" xr:uid="{00000000-0005-0000-0000-00009DA50000}"/>
    <cellStyle name="Normal 45 2 3 3" xfId="42490" xr:uid="{00000000-0005-0000-0000-00009EA50000}"/>
    <cellStyle name="Normal 45 2 3 3 2" xfId="42492" xr:uid="{00000000-0005-0000-0000-00009FA50000}"/>
    <cellStyle name="Normal 45 2 3 3 2 2" xfId="42494" xr:uid="{00000000-0005-0000-0000-0000A0A50000}"/>
    <cellStyle name="Normal 45 2 3 3 3" xfId="42496" xr:uid="{00000000-0005-0000-0000-0000A1A50000}"/>
    <cellStyle name="Normal 45 2 3 3_REKAP IBT" xfId="42498" xr:uid="{00000000-0005-0000-0000-0000A2A50000}"/>
    <cellStyle name="Normal 45 2 3_REKAP IBT" xfId="42500" xr:uid="{00000000-0005-0000-0000-0000A3A50000}"/>
    <cellStyle name="Normal 45 2 4" xfId="18807" xr:uid="{00000000-0005-0000-0000-0000A4A50000}"/>
    <cellStyle name="Normal 45 2 4 2" xfId="42502" xr:uid="{00000000-0005-0000-0000-0000A5A50000}"/>
    <cellStyle name="Normal 45 2 4 2 2" xfId="42504" xr:uid="{00000000-0005-0000-0000-0000A6A50000}"/>
    <cellStyle name="Normal 45 2 4 2 2 2" xfId="42506" xr:uid="{00000000-0005-0000-0000-0000A7A50000}"/>
    <cellStyle name="Normal 45 2 4 2 3" xfId="42508" xr:uid="{00000000-0005-0000-0000-0000A8A50000}"/>
    <cellStyle name="Normal 45 2 4 2_REKAP IBT" xfId="8287" xr:uid="{00000000-0005-0000-0000-0000A9A50000}"/>
    <cellStyle name="Normal 45 2 4 3" xfId="31657" xr:uid="{00000000-0005-0000-0000-0000AAA50000}"/>
    <cellStyle name="Normal 45 2 4 3 2" xfId="42510" xr:uid="{00000000-0005-0000-0000-0000ABA50000}"/>
    <cellStyle name="Normal 45 2 4 3 2 2" xfId="42512" xr:uid="{00000000-0005-0000-0000-0000ACA50000}"/>
    <cellStyle name="Normal 45 2 4 3 3" xfId="42514" xr:uid="{00000000-0005-0000-0000-0000ADA50000}"/>
    <cellStyle name="Normal 45 2 4 3_REKAP IBT" xfId="42516" xr:uid="{00000000-0005-0000-0000-0000AEA50000}"/>
    <cellStyle name="Normal 45 2 4 4" xfId="42518" xr:uid="{00000000-0005-0000-0000-0000AFA50000}"/>
    <cellStyle name="Normal 45 2 4 4 2" xfId="42520" xr:uid="{00000000-0005-0000-0000-0000B0A50000}"/>
    <cellStyle name="Normal 45 2 4 5" xfId="42522" xr:uid="{00000000-0005-0000-0000-0000B1A50000}"/>
    <cellStyle name="Normal 45 2 4_REKAP IBT" xfId="42524" xr:uid="{00000000-0005-0000-0000-0000B2A50000}"/>
    <cellStyle name="Normal 45 2 5" xfId="18810" xr:uid="{00000000-0005-0000-0000-0000B3A50000}"/>
    <cellStyle name="Normal 45 2 5 2" xfId="42526" xr:uid="{00000000-0005-0000-0000-0000B4A50000}"/>
    <cellStyle name="Normal 45 2 5 2 2" xfId="27093" xr:uid="{00000000-0005-0000-0000-0000B5A50000}"/>
    <cellStyle name="Normal 45 2 5 3" xfId="42528" xr:uid="{00000000-0005-0000-0000-0000B6A50000}"/>
    <cellStyle name="Normal 45 2 5_REKAP IBT" xfId="42530" xr:uid="{00000000-0005-0000-0000-0000B7A50000}"/>
    <cellStyle name="Normal 45 2 6" xfId="42532" xr:uid="{00000000-0005-0000-0000-0000B8A50000}"/>
    <cellStyle name="Normal 45 2 6 2" xfId="42534" xr:uid="{00000000-0005-0000-0000-0000B9A50000}"/>
    <cellStyle name="Normal 45 2 6 2 2" xfId="27117" xr:uid="{00000000-0005-0000-0000-0000BAA50000}"/>
    <cellStyle name="Normal 45 2 6 3" xfId="42536" xr:uid="{00000000-0005-0000-0000-0000BBA50000}"/>
    <cellStyle name="Normal 45 2 6_REKAP IBT" xfId="42538" xr:uid="{00000000-0005-0000-0000-0000BCA50000}"/>
    <cellStyle name="Normal 45 2 7" xfId="42540" xr:uid="{00000000-0005-0000-0000-0000BDA50000}"/>
    <cellStyle name="Normal 45 2 8" xfId="42542" xr:uid="{00000000-0005-0000-0000-0000BEA50000}"/>
    <cellStyle name="Normal 45 2 9" xfId="42544" xr:uid="{00000000-0005-0000-0000-0000BFA50000}"/>
    <cellStyle name="Normal 45 2_REKAP IBT" xfId="18814" xr:uid="{00000000-0005-0000-0000-0000C0A50000}"/>
    <cellStyle name="Normal 45 3" xfId="18819" xr:uid="{00000000-0005-0000-0000-0000C1A50000}"/>
    <cellStyle name="Normal 45 3 2" xfId="18824" xr:uid="{00000000-0005-0000-0000-0000C2A50000}"/>
    <cellStyle name="Normal 45 3 2 2" xfId="42546" xr:uid="{00000000-0005-0000-0000-0000C3A50000}"/>
    <cellStyle name="Normal 45 3 2 2 2" xfId="42548" xr:uid="{00000000-0005-0000-0000-0000C4A50000}"/>
    <cellStyle name="Normal 45 3 2 3" xfId="42550" xr:uid="{00000000-0005-0000-0000-0000C5A50000}"/>
    <cellStyle name="Normal 45 3 2_REKAP IBT" xfId="42552" xr:uid="{00000000-0005-0000-0000-0000C6A50000}"/>
    <cellStyle name="Normal 45 3 3" xfId="18829" xr:uid="{00000000-0005-0000-0000-0000C7A50000}"/>
    <cellStyle name="Normal 45 3 3 2" xfId="42554" xr:uid="{00000000-0005-0000-0000-0000C8A50000}"/>
    <cellStyle name="Normal 45 3 3 2 2" xfId="42556" xr:uid="{00000000-0005-0000-0000-0000C9A50000}"/>
    <cellStyle name="Normal 45 3 3 3" xfId="42558" xr:uid="{00000000-0005-0000-0000-0000CAA50000}"/>
    <cellStyle name="Normal 45 3 3_REKAP IBT" xfId="42560" xr:uid="{00000000-0005-0000-0000-0000CBA50000}"/>
    <cellStyle name="Normal 45 3 4" xfId="18832" xr:uid="{00000000-0005-0000-0000-0000CCA50000}"/>
    <cellStyle name="Normal 45 3 4 2" xfId="42562" xr:uid="{00000000-0005-0000-0000-0000CDA50000}"/>
    <cellStyle name="Normal 45 3 5" xfId="18837" xr:uid="{00000000-0005-0000-0000-0000CEA50000}"/>
    <cellStyle name="Normal 45 3_REKAP IBT" xfId="18842" xr:uid="{00000000-0005-0000-0000-0000CFA50000}"/>
    <cellStyle name="Normal 45 4" xfId="1397" xr:uid="{00000000-0005-0000-0000-0000D0A50000}"/>
    <cellStyle name="Normal 45 4 2" xfId="18846" xr:uid="{00000000-0005-0000-0000-0000D1A50000}"/>
    <cellStyle name="Normal 45 4 2 2" xfId="42564" xr:uid="{00000000-0005-0000-0000-0000D2A50000}"/>
    <cellStyle name="Normal 45 4 2 2 2" xfId="42566" xr:uid="{00000000-0005-0000-0000-0000D3A50000}"/>
    <cellStyle name="Normal 45 4 2 3" xfId="42568" xr:uid="{00000000-0005-0000-0000-0000D4A50000}"/>
    <cellStyle name="Normal 45 4 2_REKAP IBT" xfId="42570" xr:uid="{00000000-0005-0000-0000-0000D5A50000}"/>
    <cellStyle name="Normal 45 4 3" xfId="18850" xr:uid="{00000000-0005-0000-0000-0000D6A50000}"/>
    <cellStyle name="Normal 45 4 3 2" xfId="42572" xr:uid="{00000000-0005-0000-0000-0000D7A50000}"/>
    <cellStyle name="Normal 45 4 3 2 2" xfId="42574" xr:uid="{00000000-0005-0000-0000-0000D8A50000}"/>
    <cellStyle name="Normal 45 4 3 3" xfId="42576" xr:uid="{00000000-0005-0000-0000-0000D9A50000}"/>
    <cellStyle name="Normal 45 4 3_REKAP IBT" xfId="42578" xr:uid="{00000000-0005-0000-0000-0000DAA50000}"/>
    <cellStyle name="Normal 45 4 4" xfId="18853" xr:uid="{00000000-0005-0000-0000-0000DBA50000}"/>
    <cellStyle name="Normal 45 4 4 2" xfId="42580" xr:uid="{00000000-0005-0000-0000-0000DCA50000}"/>
    <cellStyle name="Normal 45 4 5" xfId="18858" xr:uid="{00000000-0005-0000-0000-0000DDA50000}"/>
    <cellStyle name="Normal 45 4_REKAP IBT" xfId="7734" xr:uid="{00000000-0005-0000-0000-0000DEA50000}"/>
    <cellStyle name="Normal 45 5" xfId="203" xr:uid="{00000000-0005-0000-0000-0000DFA50000}"/>
    <cellStyle name="Normal 45 5 2" xfId="507" xr:uid="{00000000-0005-0000-0000-0000E0A50000}"/>
    <cellStyle name="Normal 45 5 2 2" xfId="42582" xr:uid="{00000000-0005-0000-0000-0000E1A50000}"/>
    <cellStyle name="Normal 45 5 2 2 2" xfId="42584" xr:uid="{00000000-0005-0000-0000-0000E2A50000}"/>
    <cellStyle name="Normal 45 5 2 3" xfId="42586" xr:uid="{00000000-0005-0000-0000-0000E3A50000}"/>
    <cellStyle name="Normal 45 5 2_REKAP IBT" xfId="42588" xr:uid="{00000000-0005-0000-0000-0000E4A50000}"/>
    <cellStyle name="Normal 45 5 3" xfId="16859" xr:uid="{00000000-0005-0000-0000-0000E5A50000}"/>
    <cellStyle name="Normal 45 5 3 2" xfId="42590" xr:uid="{00000000-0005-0000-0000-0000E6A50000}"/>
    <cellStyle name="Normal 45 5 3 2 2" xfId="42592" xr:uid="{00000000-0005-0000-0000-0000E7A50000}"/>
    <cellStyle name="Normal 45 5 3 3" xfId="42594" xr:uid="{00000000-0005-0000-0000-0000E8A50000}"/>
    <cellStyle name="Normal 45 5 3_REKAP IBT" xfId="42596" xr:uid="{00000000-0005-0000-0000-0000E9A50000}"/>
    <cellStyle name="Normal 45 5 4" xfId="16923" xr:uid="{00000000-0005-0000-0000-0000EAA50000}"/>
    <cellStyle name="Normal 45 5 4 2" xfId="42598" xr:uid="{00000000-0005-0000-0000-0000EBA50000}"/>
    <cellStyle name="Normal 45 5 5" xfId="16975" xr:uid="{00000000-0005-0000-0000-0000ECA50000}"/>
    <cellStyle name="Normal 45 5_REKAP IBT" xfId="18861" xr:uid="{00000000-0005-0000-0000-0000EDA50000}"/>
    <cellStyle name="Normal 45 6" xfId="222" xr:uid="{00000000-0005-0000-0000-0000EEA50000}"/>
    <cellStyle name="Normal 45 6 2" xfId="575" xr:uid="{00000000-0005-0000-0000-0000EFA50000}"/>
    <cellStyle name="Normal 45 6 2 2" xfId="42600" xr:uid="{00000000-0005-0000-0000-0000F0A50000}"/>
    <cellStyle name="Normal 45 6 3" xfId="42602" xr:uid="{00000000-0005-0000-0000-0000F1A50000}"/>
    <cellStyle name="Normal 45 6_REKAP IBT" xfId="18865" xr:uid="{00000000-0005-0000-0000-0000F2A50000}"/>
    <cellStyle name="Normal 45 7" xfId="130" xr:uid="{00000000-0005-0000-0000-0000F3A50000}"/>
    <cellStyle name="Normal 45 7 2" xfId="17604" xr:uid="{00000000-0005-0000-0000-0000F4A50000}"/>
    <cellStyle name="Normal 45 7 2 2" xfId="42604" xr:uid="{00000000-0005-0000-0000-0000F5A50000}"/>
    <cellStyle name="Normal 45 7 3" xfId="42606" xr:uid="{00000000-0005-0000-0000-0000F6A50000}"/>
    <cellStyle name="Normal 45 7_REKAP IBT" xfId="18869" xr:uid="{00000000-0005-0000-0000-0000F7A50000}"/>
    <cellStyle name="Normal 45 8" xfId="77" xr:uid="{00000000-0005-0000-0000-0000F8A50000}"/>
    <cellStyle name="Normal 45 9" xfId="50422" xr:uid="{00000000-0005-0000-0000-0000F9A50000}"/>
    <cellStyle name="Normal 45_REKAP IBT" xfId="42608" xr:uid="{00000000-0005-0000-0000-0000FAA50000}"/>
    <cellStyle name="Normal 46" xfId="42610" xr:uid="{00000000-0005-0000-0000-0000FBA50000}"/>
    <cellStyle name="Normal 46 10" xfId="42611" xr:uid="{00000000-0005-0000-0000-0000FCA50000}"/>
    <cellStyle name="Normal 46 11" xfId="42612" xr:uid="{00000000-0005-0000-0000-0000FDA50000}"/>
    <cellStyle name="Normal 46 12" xfId="42613" xr:uid="{00000000-0005-0000-0000-0000FEA50000}"/>
    <cellStyle name="Normal 46 13" xfId="50424" xr:uid="{00000000-0005-0000-0000-0000FFA50000}"/>
    <cellStyle name="Normal 46 2" xfId="19026" xr:uid="{00000000-0005-0000-0000-000000A60000}"/>
    <cellStyle name="Normal 46 2 2" xfId="19030" xr:uid="{00000000-0005-0000-0000-000001A60000}"/>
    <cellStyle name="Normal 46 2 2 2" xfId="36358" xr:uid="{00000000-0005-0000-0000-000002A60000}"/>
    <cellStyle name="Normal 46 2 2 2 2" xfId="36362" xr:uid="{00000000-0005-0000-0000-000003A60000}"/>
    <cellStyle name="Normal 46 2 2 2 2 2" xfId="42615" xr:uid="{00000000-0005-0000-0000-000004A60000}"/>
    <cellStyle name="Normal 46 2 2 2 3" xfId="42617" xr:uid="{00000000-0005-0000-0000-000005A60000}"/>
    <cellStyle name="Normal 46 2 2 2_REKAP IBT" xfId="42619" xr:uid="{00000000-0005-0000-0000-000006A60000}"/>
    <cellStyle name="Normal 46 2 2 3" xfId="36366" xr:uid="{00000000-0005-0000-0000-000007A60000}"/>
    <cellStyle name="Normal 46 2 2 3 2" xfId="36370" xr:uid="{00000000-0005-0000-0000-000008A60000}"/>
    <cellStyle name="Normal 46 2 2 3 2 2" xfId="42621" xr:uid="{00000000-0005-0000-0000-000009A60000}"/>
    <cellStyle name="Normal 46 2 2 3 3" xfId="42623" xr:uid="{00000000-0005-0000-0000-00000AA60000}"/>
    <cellStyle name="Normal 46 2 2 3_REKAP IBT" xfId="42625" xr:uid="{00000000-0005-0000-0000-00000BA60000}"/>
    <cellStyle name="Normal 46 2 2 4" xfId="33354" xr:uid="{00000000-0005-0000-0000-00000CA60000}"/>
    <cellStyle name="Normal 46 2 2 4 2" xfId="36373" xr:uid="{00000000-0005-0000-0000-00000DA60000}"/>
    <cellStyle name="Normal 46 2 2 5" xfId="36376" xr:uid="{00000000-0005-0000-0000-00000EA60000}"/>
    <cellStyle name="Normal 46 2 2_REKAP IBT" xfId="42627" xr:uid="{00000000-0005-0000-0000-00000FA60000}"/>
    <cellStyle name="Normal 46 2 3" xfId="42629" xr:uid="{00000000-0005-0000-0000-000010A60000}"/>
    <cellStyle name="Normal 46 2 3 2" xfId="36493" xr:uid="{00000000-0005-0000-0000-000011A60000}"/>
    <cellStyle name="Normal 46 2 3 2 2" xfId="36497" xr:uid="{00000000-0005-0000-0000-000012A60000}"/>
    <cellStyle name="Normal 46 2 3 2 2 2" xfId="42631" xr:uid="{00000000-0005-0000-0000-000013A60000}"/>
    <cellStyle name="Normal 46 2 3 2 3" xfId="42633" xr:uid="{00000000-0005-0000-0000-000014A60000}"/>
    <cellStyle name="Normal 46 2 3 2_REKAP IBT" xfId="42635" xr:uid="{00000000-0005-0000-0000-000015A60000}"/>
    <cellStyle name="Normal 46 2 3 3" xfId="36501" xr:uid="{00000000-0005-0000-0000-000016A60000}"/>
    <cellStyle name="Normal 46 2 3 3 2" xfId="36505" xr:uid="{00000000-0005-0000-0000-000017A60000}"/>
    <cellStyle name="Normal 46 2 3 3 2 2" xfId="42637" xr:uid="{00000000-0005-0000-0000-000018A60000}"/>
    <cellStyle name="Normal 46 2 3 3 3" xfId="42639" xr:uid="{00000000-0005-0000-0000-000019A60000}"/>
    <cellStyle name="Normal 46 2 3 3_REKAP IBT" xfId="42641" xr:uid="{00000000-0005-0000-0000-00001AA60000}"/>
    <cellStyle name="Normal 46 2 3 4" xfId="33360" xr:uid="{00000000-0005-0000-0000-00001BA60000}"/>
    <cellStyle name="Normal 46 2 3 4 2" xfId="36508" xr:uid="{00000000-0005-0000-0000-00001CA60000}"/>
    <cellStyle name="Normal 46 2 3 5" xfId="36511" xr:uid="{00000000-0005-0000-0000-00001DA60000}"/>
    <cellStyle name="Normal 46 2 3_REKAP IBT" xfId="42643" xr:uid="{00000000-0005-0000-0000-00001EA60000}"/>
    <cellStyle name="Normal 46 2 4" xfId="42645" xr:uid="{00000000-0005-0000-0000-00001FA60000}"/>
    <cellStyle name="Normal 46 2 4 2" xfId="42647" xr:uid="{00000000-0005-0000-0000-000020A60000}"/>
    <cellStyle name="Normal 46 2 4 2 2" xfId="42649" xr:uid="{00000000-0005-0000-0000-000021A60000}"/>
    <cellStyle name="Normal 46 2 4 2 2 2" xfId="42651" xr:uid="{00000000-0005-0000-0000-000022A60000}"/>
    <cellStyle name="Normal 46 2 4 2 3" xfId="42653" xr:uid="{00000000-0005-0000-0000-000023A60000}"/>
    <cellStyle name="Normal 46 2 4 2_REKAP IBT" xfId="42655" xr:uid="{00000000-0005-0000-0000-000024A60000}"/>
    <cellStyle name="Normal 46 2 4 3" xfId="31672" xr:uid="{00000000-0005-0000-0000-000025A60000}"/>
    <cellStyle name="Normal 46 2 4 3 2" xfId="42657" xr:uid="{00000000-0005-0000-0000-000026A60000}"/>
    <cellStyle name="Normal 46 2 4 3 2 2" xfId="42659" xr:uid="{00000000-0005-0000-0000-000027A60000}"/>
    <cellStyle name="Normal 46 2 4 3 3" xfId="42661" xr:uid="{00000000-0005-0000-0000-000028A60000}"/>
    <cellStyle name="Normal 46 2 4 3_REKAP IBT" xfId="42663" xr:uid="{00000000-0005-0000-0000-000029A60000}"/>
    <cellStyle name="Normal 46 2 4 4" xfId="31922" xr:uid="{00000000-0005-0000-0000-00002AA60000}"/>
    <cellStyle name="Normal 46 2 4 4 2" xfId="42665" xr:uid="{00000000-0005-0000-0000-00002BA60000}"/>
    <cellStyle name="Normal 46 2 4 5" xfId="42667" xr:uid="{00000000-0005-0000-0000-00002CA60000}"/>
    <cellStyle name="Normal 46 2 4_REKAP IBT" xfId="4946" xr:uid="{00000000-0005-0000-0000-00002DA60000}"/>
    <cellStyle name="Normal 46 2 5" xfId="42669" xr:uid="{00000000-0005-0000-0000-00002EA60000}"/>
    <cellStyle name="Normal 46 2 5 2" xfId="42671" xr:uid="{00000000-0005-0000-0000-00002FA60000}"/>
    <cellStyle name="Normal 46 2 5 2 2" xfId="42673" xr:uid="{00000000-0005-0000-0000-000030A60000}"/>
    <cellStyle name="Normal 46 2 5 3" xfId="11431" xr:uid="{00000000-0005-0000-0000-000031A60000}"/>
    <cellStyle name="Normal 46 2 5_REKAP IBT" xfId="42675" xr:uid="{00000000-0005-0000-0000-000032A60000}"/>
    <cellStyle name="Normal 46 2 6" xfId="42677" xr:uid="{00000000-0005-0000-0000-000033A60000}"/>
    <cellStyle name="Normal 46 2 6 2" xfId="42679" xr:uid="{00000000-0005-0000-0000-000034A60000}"/>
    <cellStyle name="Normal 46 2 6 2 2" xfId="42681" xr:uid="{00000000-0005-0000-0000-000035A60000}"/>
    <cellStyle name="Normal 46 2 6 3" xfId="42683" xr:uid="{00000000-0005-0000-0000-000036A60000}"/>
    <cellStyle name="Normal 46 2 6_REKAP IBT" xfId="42685" xr:uid="{00000000-0005-0000-0000-000037A60000}"/>
    <cellStyle name="Normal 46 2 7" xfId="42687" xr:uid="{00000000-0005-0000-0000-000038A60000}"/>
    <cellStyle name="Normal 46 2 8" xfId="50425" xr:uid="{00000000-0005-0000-0000-000039A60000}"/>
    <cellStyle name="Normal 46 2_REKAP IBT" xfId="11454" xr:uid="{00000000-0005-0000-0000-00003AA60000}"/>
    <cellStyle name="Normal 46 3" xfId="19042" xr:uid="{00000000-0005-0000-0000-00003BA60000}"/>
    <cellStyle name="Normal 46 3 2" xfId="19047" xr:uid="{00000000-0005-0000-0000-00003CA60000}"/>
    <cellStyle name="Normal 46 3 2 2" xfId="18234" xr:uid="{00000000-0005-0000-0000-00003DA60000}"/>
    <cellStyle name="Normal 46 3 2 2 2" xfId="13187" xr:uid="{00000000-0005-0000-0000-00003EA60000}"/>
    <cellStyle name="Normal 46 3 2 3" xfId="18250" xr:uid="{00000000-0005-0000-0000-00003FA60000}"/>
    <cellStyle name="Normal 46 3 2_REKAP IBT" xfId="42689" xr:uid="{00000000-0005-0000-0000-000040A60000}"/>
    <cellStyle name="Normal 46 3 3" xfId="42691" xr:uid="{00000000-0005-0000-0000-000041A60000}"/>
    <cellStyle name="Normal 46 3 3 2" xfId="18404" xr:uid="{00000000-0005-0000-0000-000042A60000}"/>
    <cellStyle name="Normal 46 3 3 2 2" xfId="18409" xr:uid="{00000000-0005-0000-0000-000043A60000}"/>
    <cellStyle name="Normal 46 3 3 3" xfId="18422" xr:uid="{00000000-0005-0000-0000-000044A60000}"/>
    <cellStyle name="Normal 46 3 3_REKAP IBT" xfId="42693" xr:uid="{00000000-0005-0000-0000-000045A60000}"/>
    <cellStyle name="Normal 46 3_REKAP IBT" xfId="19051" xr:uid="{00000000-0005-0000-0000-000046A60000}"/>
    <cellStyle name="Normal 46 4" xfId="19060" xr:uid="{00000000-0005-0000-0000-000047A60000}"/>
    <cellStyle name="Normal 46 4 2" xfId="19064" xr:uid="{00000000-0005-0000-0000-000048A60000}"/>
    <cellStyle name="Normal 46 4 2 2" xfId="42695" xr:uid="{00000000-0005-0000-0000-000049A60000}"/>
    <cellStyle name="Normal 46 4 2 2 2" xfId="42697" xr:uid="{00000000-0005-0000-0000-00004AA60000}"/>
    <cellStyle name="Normal 46 4 2 3" xfId="24468" xr:uid="{00000000-0005-0000-0000-00004BA60000}"/>
    <cellStyle name="Normal 46 4 2_REKAP IBT" xfId="42699" xr:uid="{00000000-0005-0000-0000-00004CA60000}"/>
    <cellStyle name="Normal 46 4 3" xfId="42701" xr:uid="{00000000-0005-0000-0000-00004DA60000}"/>
    <cellStyle name="Normal 46 4 3 2" xfId="42703" xr:uid="{00000000-0005-0000-0000-00004EA60000}"/>
    <cellStyle name="Normal 46 4 3 2 2" xfId="42705" xr:uid="{00000000-0005-0000-0000-00004FA60000}"/>
    <cellStyle name="Normal 46 4 3 3" xfId="42707" xr:uid="{00000000-0005-0000-0000-000050A60000}"/>
    <cellStyle name="Normal 46 4 3_REKAP IBT" xfId="42709" xr:uid="{00000000-0005-0000-0000-000051A60000}"/>
    <cellStyle name="Normal 46 4 4" xfId="42711" xr:uid="{00000000-0005-0000-0000-000052A60000}"/>
    <cellStyle name="Normal 46 4 4 2" xfId="38889" xr:uid="{00000000-0005-0000-0000-000053A60000}"/>
    <cellStyle name="Normal 46 4 5" xfId="42713" xr:uid="{00000000-0005-0000-0000-000054A60000}"/>
    <cellStyle name="Normal 46 4_REKAP IBT" xfId="19068" xr:uid="{00000000-0005-0000-0000-000055A60000}"/>
    <cellStyle name="Normal 46 5" xfId="19074" xr:uid="{00000000-0005-0000-0000-000056A60000}"/>
    <cellStyle name="Normal 46 5 2" xfId="2098" xr:uid="{00000000-0005-0000-0000-000057A60000}"/>
    <cellStyle name="Normal 46 5 2 2" xfId="41648" xr:uid="{00000000-0005-0000-0000-000058A60000}"/>
    <cellStyle name="Normal 46 5 2 2 2" xfId="41654" xr:uid="{00000000-0005-0000-0000-000059A60000}"/>
    <cellStyle name="Normal 46 5 2 3" xfId="41660" xr:uid="{00000000-0005-0000-0000-00005AA60000}"/>
    <cellStyle name="Normal 46 5 2_REKAP IBT" xfId="42715" xr:uid="{00000000-0005-0000-0000-00005BA60000}"/>
    <cellStyle name="Normal 46 5 3" xfId="42717" xr:uid="{00000000-0005-0000-0000-00005CA60000}"/>
    <cellStyle name="Normal 46 5 3 2" xfId="41847" xr:uid="{00000000-0005-0000-0000-00005DA60000}"/>
    <cellStyle name="Normal 46 5 3 2 2" xfId="41853" xr:uid="{00000000-0005-0000-0000-00005EA60000}"/>
    <cellStyle name="Normal 46 5 3 3" xfId="41859" xr:uid="{00000000-0005-0000-0000-00005FA60000}"/>
    <cellStyle name="Normal 46 5 3_REKAP IBT" xfId="42719" xr:uid="{00000000-0005-0000-0000-000060A60000}"/>
    <cellStyle name="Normal 46 5 4" xfId="30923" xr:uid="{00000000-0005-0000-0000-000061A60000}"/>
    <cellStyle name="Normal 46 5 4 2" xfId="38915" xr:uid="{00000000-0005-0000-0000-000062A60000}"/>
    <cellStyle name="Normal 46 5 5" xfId="42721" xr:uid="{00000000-0005-0000-0000-000063A60000}"/>
    <cellStyle name="Normal 46 5_REKAP IBT" xfId="1608" xr:uid="{00000000-0005-0000-0000-000064A60000}"/>
    <cellStyle name="Normal 46 6" xfId="19078" xr:uid="{00000000-0005-0000-0000-000065A60000}"/>
    <cellStyle name="Normal 46 6 2" xfId="2125" xr:uid="{00000000-0005-0000-0000-000066A60000}"/>
    <cellStyle name="Normal 46 6 2 2" xfId="42723" xr:uid="{00000000-0005-0000-0000-000067A60000}"/>
    <cellStyle name="Normal 46 6 3" xfId="42725" xr:uid="{00000000-0005-0000-0000-000068A60000}"/>
    <cellStyle name="Normal 46 6_REKAP IBT" xfId="12135" xr:uid="{00000000-0005-0000-0000-000069A60000}"/>
    <cellStyle name="Normal 46 7" xfId="19082" xr:uid="{00000000-0005-0000-0000-00006AA60000}"/>
    <cellStyle name="Normal 46 7 2" xfId="19086" xr:uid="{00000000-0005-0000-0000-00006BA60000}"/>
    <cellStyle name="Normal 46 7 2 2" xfId="42727" xr:uid="{00000000-0005-0000-0000-00006CA60000}"/>
    <cellStyle name="Normal 46 7 3" xfId="42729" xr:uid="{00000000-0005-0000-0000-00006DA60000}"/>
    <cellStyle name="Normal 46 7_REKAP IBT" xfId="19091" xr:uid="{00000000-0005-0000-0000-00006EA60000}"/>
    <cellStyle name="Normal 46 8" xfId="10769" xr:uid="{00000000-0005-0000-0000-00006FA60000}"/>
    <cellStyle name="Normal 46 9" xfId="19110" xr:uid="{00000000-0005-0000-0000-000070A60000}"/>
    <cellStyle name="Normal 46_REKAP IBT" xfId="42731" xr:uid="{00000000-0005-0000-0000-000071A60000}"/>
    <cellStyle name="Normal 47" xfId="42733" xr:uid="{00000000-0005-0000-0000-000072A60000}"/>
    <cellStyle name="Normal 47 10" xfId="22868" xr:uid="{00000000-0005-0000-0000-000073A60000}"/>
    <cellStyle name="Normal 47 11" xfId="42734" xr:uid="{00000000-0005-0000-0000-000074A60000}"/>
    <cellStyle name="Normal 47 12" xfId="42735" xr:uid="{00000000-0005-0000-0000-000075A60000}"/>
    <cellStyle name="Normal 47 13" xfId="50426" xr:uid="{00000000-0005-0000-0000-000076A60000}"/>
    <cellStyle name="Normal 47 2" xfId="23454" xr:uid="{00000000-0005-0000-0000-000077A60000}"/>
    <cellStyle name="Normal 47 2 2" xfId="42737" xr:uid="{00000000-0005-0000-0000-000078A60000}"/>
    <cellStyle name="Normal 47 2 2 2" xfId="42739" xr:uid="{00000000-0005-0000-0000-000079A60000}"/>
    <cellStyle name="Normal 47 2 2 2 2" xfId="42741" xr:uid="{00000000-0005-0000-0000-00007AA60000}"/>
    <cellStyle name="Normal 47 2 2 2 2 2" xfId="42743" xr:uid="{00000000-0005-0000-0000-00007BA60000}"/>
    <cellStyle name="Normal 47 2 2 2 3" xfId="42745" xr:uid="{00000000-0005-0000-0000-00007CA60000}"/>
    <cellStyle name="Normal 47 2 2 2_REKAP IBT" xfId="42747" xr:uid="{00000000-0005-0000-0000-00007DA60000}"/>
    <cellStyle name="Normal 47 2 2 3" xfId="42749" xr:uid="{00000000-0005-0000-0000-00007EA60000}"/>
    <cellStyle name="Normal 47 2 2 3 2" xfId="42751" xr:uid="{00000000-0005-0000-0000-00007FA60000}"/>
    <cellStyle name="Normal 47 2 2 3 2 2" xfId="42753" xr:uid="{00000000-0005-0000-0000-000080A60000}"/>
    <cellStyle name="Normal 47 2 2 3 3" xfId="42755" xr:uid="{00000000-0005-0000-0000-000081A60000}"/>
    <cellStyle name="Normal 47 2 2 3_REKAP IBT" xfId="42757" xr:uid="{00000000-0005-0000-0000-000082A60000}"/>
    <cellStyle name="Normal 47 2 2 4" xfId="42759" xr:uid="{00000000-0005-0000-0000-000083A60000}"/>
    <cellStyle name="Normal 47 2 2 4 2" xfId="42760" xr:uid="{00000000-0005-0000-0000-000084A60000}"/>
    <cellStyle name="Normal 47 2 2 5" xfId="42761" xr:uid="{00000000-0005-0000-0000-000085A60000}"/>
    <cellStyle name="Normal 47 2 2_REKAP IBT" xfId="42763" xr:uid="{00000000-0005-0000-0000-000086A60000}"/>
    <cellStyle name="Normal 47 2 3" xfId="42765" xr:uid="{00000000-0005-0000-0000-000087A60000}"/>
    <cellStyle name="Normal 47 2 3 2" xfId="42767" xr:uid="{00000000-0005-0000-0000-000088A60000}"/>
    <cellStyle name="Normal 47 2 3 2 2" xfId="42769" xr:uid="{00000000-0005-0000-0000-000089A60000}"/>
    <cellStyle name="Normal 47 2 3 2 2 2" xfId="42771" xr:uid="{00000000-0005-0000-0000-00008AA60000}"/>
    <cellStyle name="Normal 47 2 3 2 3" xfId="42773" xr:uid="{00000000-0005-0000-0000-00008BA60000}"/>
    <cellStyle name="Normal 47 2 3 2_REKAP IBT" xfId="42775" xr:uid="{00000000-0005-0000-0000-00008CA60000}"/>
    <cellStyle name="Normal 47 2 3 3" xfId="42777" xr:uid="{00000000-0005-0000-0000-00008DA60000}"/>
    <cellStyle name="Normal 47 2 3 3 2" xfId="42779" xr:uid="{00000000-0005-0000-0000-00008EA60000}"/>
    <cellStyle name="Normal 47 2 3 3 2 2" xfId="42781" xr:uid="{00000000-0005-0000-0000-00008FA60000}"/>
    <cellStyle name="Normal 47 2 3 3 3" xfId="42783" xr:uid="{00000000-0005-0000-0000-000090A60000}"/>
    <cellStyle name="Normal 47 2 3 3_REKAP IBT" xfId="42785" xr:uid="{00000000-0005-0000-0000-000091A60000}"/>
    <cellStyle name="Normal 47 2 3 4" xfId="42786" xr:uid="{00000000-0005-0000-0000-000092A60000}"/>
    <cellStyle name="Normal 47 2 3 4 2" xfId="42787" xr:uid="{00000000-0005-0000-0000-000093A60000}"/>
    <cellStyle name="Normal 47 2 3 5" xfId="6605" xr:uid="{00000000-0005-0000-0000-000094A60000}"/>
    <cellStyle name="Normal 47 2 3_REKAP IBT" xfId="42789" xr:uid="{00000000-0005-0000-0000-000095A60000}"/>
    <cellStyle name="Normal 47 2 4" xfId="42791" xr:uid="{00000000-0005-0000-0000-000096A60000}"/>
    <cellStyle name="Normal 47 2 4 2" xfId="42793" xr:uid="{00000000-0005-0000-0000-000097A60000}"/>
    <cellStyle name="Normal 47 2 4 2 2" xfId="42795" xr:uid="{00000000-0005-0000-0000-000098A60000}"/>
    <cellStyle name="Normal 47 2 4 2 2 2" xfId="42797" xr:uid="{00000000-0005-0000-0000-000099A60000}"/>
    <cellStyle name="Normal 47 2 4 2 3" xfId="42799" xr:uid="{00000000-0005-0000-0000-00009AA60000}"/>
    <cellStyle name="Normal 47 2 4 2_REKAP IBT" xfId="42801" xr:uid="{00000000-0005-0000-0000-00009BA60000}"/>
    <cellStyle name="Normal 47 2 4 3" xfId="31684" xr:uid="{00000000-0005-0000-0000-00009CA60000}"/>
    <cellStyle name="Normal 47 2 4 3 2" xfId="42803" xr:uid="{00000000-0005-0000-0000-00009DA60000}"/>
    <cellStyle name="Normal 47 2 4 3 2 2" xfId="42805" xr:uid="{00000000-0005-0000-0000-00009EA60000}"/>
    <cellStyle name="Normal 47 2 4 3 3" xfId="42807" xr:uid="{00000000-0005-0000-0000-00009FA60000}"/>
    <cellStyle name="Normal 47 2 4 3_REKAP IBT" xfId="42809" xr:uid="{00000000-0005-0000-0000-0000A0A60000}"/>
    <cellStyle name="Normal 47 2 4 4" xfId="42811" xr:uid="{00000000-0005-0000-0000-0000A1A60000}"/>
    <cellStyle name="Normal 47 2 4 4 2" xfId="42813" xr:uid="{00000000-0005-0000-0000-0000A2A60000}"/>
    <cellStyle name="Normal 47 2 4 5" xfId="42815" xr:uid="{00000000-0005-0000-0000-0000A3A60000}"/>
    <cellStyle name="Normal 47 2 4_REKAP IBT" xfId="42817" xr:uid="{00000000-0005-0000-0000-0000A4A60000}"/>
    <cellStyle name="Normal 47 2 5" xfId="42819" xr:uid="{00000000-0005-0000-0000-0000A5A60000}"/>
    <cellStyle name="Normal 47 2 5 2" xfId="42821" xr:uid="{00000000-0005-0000-0000-0000A6A60000}"/>
    <cellStyle name="Normal 47 2 5 2 2" xfId="42823" xr:uid="{00000000-0005-0000-0000-0000A7A60000}"/>
    <cellStyle name="Normal 47 2 5 3" xfId="42825" xr:uid="{00000000-0005-0000-0000-0000A8A60000}"/>
    <cellStyle name="Normal 47 2 5_REKAP IBT" xfId="42827" xr:uid="{00000000-0005-0000-0000-0000A9A60000}"/>
    <cellStyle name="Normal 47 2 6" xfId="42829" xr:uid="{00000000-0005-0000-0000-0000AAA60000}"/>
    <cellStyle name="Normal 47 2 6 2" xfId="42831" xr:uid="{00000000-0005-0000-0000-0000ABA60000}"/>
    <cellStyle name="Normal 47 2 6 2 2" xfId="42833" xr:uid="{00000000-0005-0000-0000-0000ACA60000}"/>
    <cellStyle name="Normal 47 2 6 3" xfId="42835" xr:uid="{00000000-0005-0000-0000-0000ADA60000}"/>
    <cellStyle name="Normal 47 2 6_REKAP IBT" xfId="42837" xr:uid="{00000000-0005-0000-0000-0000AEA60000}"/>
    <cellStyle name="Normal 47 2 7" xfId="42839" xr:uid="{00000000-0005-0000-0000-0000AFA60000}"/>
    <cellStyle name="Normal 47 2 8" xfId="50427" xr:uid="{00000000-0005-0000-0000-0000B0A60000}"/>
    <cellStyle name="Normal 47 2_REKAP IBT" xfId="25010" xr:uid="{00000000-0005-0000-0000-0000B1A60000}"/>
    <cellStyle name="Normal 47 3" xfId="42841" xr:uid="{00000000-0005-0000-0000-0000B2A60000}"/>
    <cellStyle name="Normal 47 3 2" xfId="42843" xr:uid="{00000000-0005-0000-0000-0000B3A60000}"/>
    <cellStyle name="Normal 47 3 2 2" xfId="42845" xr:uid="{00000000-0005-0000-0000-0000B4A60000}"/>
    <cellStyle name="Normal 47 3 2 2 2" xfId="42847" xr:uid="{00000000-0005-0000-0000-0000B5A60000}"/>
    <cellStyle name="Normal 47 3 2 3" xfId="42849" xr:uid="{00000000-0005-0000-0000-0000B6A60000}"/>
    <cellStyle name="Normal 47 3 2_REKAP IBT" xfId="42851" xr:uid="{00000000-0005-0000-0000-0000B7A60000}"/>
    <cellStyle name="Normal 47 3 3" xfId="42853" xr:uid="{00000000-0005-0000-0000-0000B8A60000}"/>
    <cellStyle name="Normal 47 3 3 2" xfId="42855" xr:uid="{00000000-0005-0000-0000-0000B9A60000}"/>
    <cellStyle name="Normal 47 3 3 2 2" xfId="42857" xr:uid="{00000000-0005-0000-0000-0000BAA60000}"/>
    <cellStyle name="Normal 47 3 3 3" xfId="42859" xr:uid="{00000000-0005-0000-0000-0000BBA60000}"/>
    <cellStyle name="Normal 47 3 3_REKAP IBT" xfId="42861" xr:uid="{00000000-0005-0000-0000-0000BCA60000}"/>
    <cellStyle name="Normal 47 3_REKAP IBT" xfId="42863" xr:uid="{00000000-0005-0000-0000-0000BDA60000}"/>
    <cellStyle name="Normal 47 4" xfId="42865" xr:uid="{00000000-0005-0000-0000-0000BEA60000}"/>
    <cellStyle name="Normal 47 4 2" xfId="42867" xr:uid="{00000000-0005-0000-0000-0000BFA60000}"/>
    <cellStyle name="Normal 47 4 2 2" xfId="42869" xr:uid="{00000000-0005-0000-0000-0000C0A60000}"/>
    <cellStyle name="Normal 47 4 2 2 2" xfId="42871" xr:uid="{00000000-0005-0000-0000-0000C1A60000}"/>
    <cellStyle name="Normal 47 4 2 3" xfId="42873" xr:uid="{00000000-0005-0000-0000-0000C2A60000}"/>
    <cellStyle name="Normal 47 4 2_REKAP IBT" xfId="42875" xr:uid="{00000000-0005-0000-0000-0000C3A60000}"/>
    <cellStyle name="Normal 47 4 3" xfId="42877" xr:uid="{00000000-0005-0000-0000-0000C4A60000}"/>
    <cellStyle name="Normal 47 4 3 2" xfId="42879" xr:uid="{00000000-0005-0000-0000-0000C5A60000}"/>
    <cellStyle name="Normal 47 4 3 2 2" xfId="42881" xr:uid="{00000000-0005-0000-0000-0000C6A60000}"/>
    <cellStyle name="Normal 47 4 3 3" xfId="42883" xr:uid="{00000000-0005-0000-0000-0000C7A60000}"/>
    <cellStyle name="Normal 47 4 3_REKAP IBT" xfId="42885" xr:uid="{00000000-0005-0000-0000-0000C8A60000}"/>
    <cellStyle name="Normal 47 4 4" xfId="42887" xr:uid="{00000000-0005-0000-0000-0000C9A60000}"/>
    <cellStyle name="Normal 47 4 4 2" xfId="42889" xr:uid="{00000000-0005-0000-0000-0000CAA60000}"/>
    <cellStyle name="Normal 47 4 5" xfId="42891" xr:uid="{00000000-0005-0000-0000-0000CBA60000}"/>
    <cellStyle name="Normal 47 4_REKAP IBT" xfId="42893" xr:uid="{00000000-0005-0000-0000-0000CCA60000}"/>
    <cellStyle name="Normal 47 5" xfId="42895" xr:uid="{00000000-0005-0000-0000-0000CDA60000}"/>
    <cellStyle name="Normal 47 5 2" xfId="42897" xr:uid="{00000000-0005-0000-0000-0000CEA60000}"/>
    <cellStyle name="Normal 47 5 2 2" xfId="42899" xr:uid="{00000000-0005-0000-0000-0000CFA60000}"/>
    <cellStyle name="Normal 47 5 2 2 2" xfId="42901" xr:uid="{00000000-0005-0000-0000-0000D0A60000}"/>
    <cellStyle name="Normal 47 5 2 3" xfId="42903" xr:uid="{00000000-0005-0000-0000-0000D1A60000}"/>
    <cellStyle name="Normal 47 5 2_REKAP IBT" xfId="42905" xr:uid="{00000000-0005-0000-0000-0000D2A60000}"/>
    <cellStyle name="Normal 47 5 3" xfId="42907" xr:uid="{00000000-0005-0000-0000-0000D3A60000}"/>
    <cellStyle name="Normal 47 5 3 2" xfId="42909" xr:uid="{00000000-0005-0000-0000-0000D4A60000}"/>
    <cellStyle name="Normal 47 5 3 2 2" xfId="42911" xr:uid="{00000000-0005-0000-0000-0000D5A60000}"/>
    <cellStyle name="Normal 47 5 3 3" xfId="42913" xr:uid="{00000000-0005-0000-0000-0000D6A60000}"/>
    <cellStyle name="Normal 47 5 3_REKAP IBT" xfId="42915" xr:uid="{00000000-0005-0000-0000-0000D7A60000}"/>
    <cellStyle name="Normal 47 5 4" xfId="42917" xr:uid="{00000000-0005-0000-0000-0000D8A60000}"/>
    <cellStyle name="Normal 47 5 4 2" xfId="42919" xr:uid="{00000000-0005-0000-0000-0000D9A60000}"/>
    <cellStyle name="Normal 47 5 5" xfId="42921" xr:uid="{00000000-0005-0000-0000-0000DAA60000}"/>
    <cellStyle name="Normal 47 5_REKAP IBT" xfId="42923" xr:uid="{00000000-0005-0000-0000-0000DBA60000}"/>
    <cellStyle name="Normal 47 6" xfId="42925" xr:uid="{00000000-0005-0000-0000-0000DCA60000}"/>
    <cellStyle name="Normal 47 6 2" xfId="42927" xr:uid="{00000000-0005-0000-0000-0000DDA60000}"/>
    <cellStyle name="Normal 47 6 2 2" xfId="42929" xr:uid="{00000000-0005-0000-0000-0000DEA60000}"/>
    <cellStyle name="Normal 47 6 3" xfId="42931" xr:uid="{00000000-0005-0000-0000-0000DFA60000}"/>
    <cellStyle name="Normal 47 6_REKAP IBT" xfId="42933" xr:uid="{00000000-0005-0000-0000-0000E0A60000}"/>
    <cellStyle name="Normal 47 7" xfId="42935" xr:uid="{00000000-0005-0000-0000-0000E1A60000}"/>
    <cellStyle name="Normal 47 7 2" xfId="42937" xr:uid="{00000000-0005-0000-0000-0000E2A60000}"/>
    <cellStyle name="Normal 47 7 2 2" xfId="42939" xr:uid="{00000000-0005-0000-0000-0000E3A60000}"/>
    <cellStyle name="Normal 47 7 3" xfId="42941" xr:uid="{00000000-0005-0000-0000-0000E4A60000}"/>
    <cellStyle name="Normal 47 7_REKAP IBT" xfId="42943" xr:uid="{00000000-0005-0000-0000-0000E5A60000}"/>
    <cellStyle name="Normal 47 8" xfId="42945" xr:uid="{00000000-0005-0000-0000-0000E6A60000}"/>
    <cellStyle name="Normal 47 9" xfId="42946" xr:uid="{00000000-0005-0000-0000-0000E7A60000}"/>
    <cellStyle name="Normal 47_REKAP IBT" xfId="42948" xr:uid="{00000000-0005-0000-0000-0000E8A60000}"/>
    <cellStyle name="Normal 48" xfId="42950" xr:uid="{00000000-0005-0000-0000-0000E9A60000}"/>
    <cellStyle name="Normal 48 10" xfId="42951" xr:uid="{00000000-0005-0000-0000-0000EAA60000}"/>
    <cellStyle name="Normal 48 11" xfId="42952" xr:uid="{00000000-0005-0000-0000-0000EBA60000}"/>
    <cellStyle name="Normal 48 12" xfId="42953" xr:uid="{00000000-0005-0000-0000-0000ECA60000}"/>
    <cellStyle name="Normal 48 13" xfId="50428" xr:uid="{00000000-0005-0000-0000-0000EDA60000}"/>
    <cellStyle name="Normal 48 2" xfId="42955" xr:uid="{00000000-0005-0000-0000-0000EEA60000}"/>
    <cellStyle name="Normal 48 2 2" xfId="42957" xr:uid="{00000000-0005-0000-0000-0000EFA60000}"/>
    <cellStyle name="Normal 48 2 2 2" xfId="42958" xr:uid="{00000000-0005-0000-0000-0000F0A60000}"/>
    <cellStyle name="Normal 48 2 2 2 2" xfId="42959" xr:uid="{00000000-0005-0000-0000-0000F1A60000}"/>
    <cellStyle name="Normal 48 2 2 2 2 2" xfId="42960" xr:uid="{00000000-0005-0000-0000-0000F2A60000}"/>
    <cellStyle name="Normal 48 2 2 2 3" xfId="42961" xr:uid="{00000000-0005-0000-0000-0000F3A60000}"/>
    <cellStyle name="Normal 48 2 2 2_REKAP IBT" xfId="42962" xr:uid="{00000000-0005-0000-0000-0000F4A60000}"/>
    <cellStyle name="Normal 48 2 2 3" xfId="42963" xr:uid="{00000000-0005-0000-0000-0000F5A60000}"/>
    <cellStyle name="Normal 48 2 2 3 2" xfId="42964" xr:uid="{00000000-0005-0000-0000-0000F6A60000}"/>
    <cellStyle name="Normal 48 2 2 3 2 2" xfId="42965" xr:uid="{00000000-0005-0000-0000-0000F7A60000}"/>
    <cellStyle name="Normal 48 2 2 3 3" xfId="42966" xr:uid="{00000000-0005-0000-0000-0000F8A60000}"/>
    <cellStyle name="Normal 48 2 2 3_REKAP IBT" xfId="42967" xr:uid="{00000000-0005-0000-0000-0000F9A60000}"/>
    <cellStyle name="Normal 48 2 2 4" xfId="42968" xr:uid="{00000000-0005-0000-0000-0000FAA60000}"/>
    <cellStyle name="Normal 48 2 2 4 2" xfId="42969" xr:uid="{00000000-0005-0000-0000-0000FBA60000}"/>
    <cellStyle name="Normal 48 2 2 5" xfId="42970" xr:uid="{00000000-0005-0000-0000-0000FCA60000}"/>
    <cellStyle name="Normal 48 2 2_REKAP IBT" xfId="42971" xr:uid="{00000000-0005-0000-0000-0000FDA60000}"/>
    <cellStyle name="Normal 48 2 3" xfId="42972" xr:uid="{00000000-0005-0000-0000-0000FEA60000}"/>
    <cellStyle name="Normal 48 2 3 2" xfId="42973" xr:uid="{00000000-0005-0000-0000-0000FFA60000}"/>
    <cellStyle name="Normal 48 2 3 2 2" xfId="42974" xr:uid="{00000000-0005-0000-0000-000000A70000}"/>
    <cellStyle name="Normal 48 2 3 2 2 2" xfId="42975" xr:uid="{00000000-0005-0000-0000-000001A70000}"/>
    <cellStyle name="Normal 48 2 3 2 3" xfId="42976" xr:uid="{00000000-0005-0000-0000-000002A70000}"/>
    <cellStyle name="Normal 48 2 3 2_REKAP IBT" xfId="42978" xr:uid="{00000000-0005-0000-0000-000003A70000}"/>
    <cellStyle name="Normal 48 2 3 3" xfId="42979" xr:uid="{00000000-0005-0000-0000-000004A70000}"/>
    <cellStyle name="Normal 48 2 3 3 2" xfId="42980" xr:uid="{00000000-0005-0000-0000-000005A70000}"/>
    <cellStyle name="Normal 48 2 3 3 2 2" xfId="42981" xr:uid="{00000000-0005-0000-0000-000006A70000}"/>
    <cellStyle name="Normal 48 2 3 3 3" xfId="42982" xr:uid="{00000000-0005-0000-0000-000007A70000}"/>
    <cellStyle name="Normal 48 2 3 3_REKAP IBT" xfId="42983" xr:uid="{00000000-0005-0000-0000-000008A70000}"/>
    <cellStyle name="Normal 48 2 3 4" xfId="42984" xr:uid="{00000000-0005-0000-0000-000009A70000}"/>
    <cellStyle name="Normal 48 2 3 4 2" xfId="42985" xr:uid="{00000000-0005-0000-0000-00000AA70000}"/>
    <cellStyle name="Normal 48 2 3 5" xfId="42986" xr:uid="{00000000-0005-0000-0000-00000BA70000}"/>
    <cellStyle name="Normal 48 2 3_REKAP IBT" xfId="42987" xr:uid="{00000000-0005-0000-0000-00000CA70000}"/>
    <cellStyle name="Normal 48 2 4" xfId="42988" xr:uid="{00000000-0005-0000-0000-00000DA70000}"/>
    <cellStyle name="Normal 48 2 4 2" xfId="42989" xr:uid="{00000000-0005-0000-0000-00000EA70000}"/>
    <cellStyle name="Normal 48 2 4 2 2" xfId="42990" xr:uid="{00000000-0005-0000-0000-00000FA70000}"/>
    <cellStyle name="Normal 48 2 4 2 2 2" xfId="42991" xr:uid="{00000000-0005-0000-0000-000010A70000}"/>
    <cellStyle name="Normal 48 2 4 2 3" xfId="42992" xr:uid="{00000000-0005-0000-0000-000011A70000}"/>
    <cellStyle name="Normal 48 2 4 2_REKAP IBT" xfId="42993" xr:uid="{00000000-0005-0000-0000-000012A70000}"/>
    <cellStyle name="Normal 48 2 4 3" xfId="31700" xr:uid="{00000000-0005-0000-0000-000013A70000}"/>
    <cellStyle name="Normal 48 2 4 3 2" xfId="42994" xr:uid="{00000000-0005-0000-0000-000014A70000}"/>
    <cellStyle name="Normal 48 2 4 3 2 2" xfId="42995" xr:uid="{00000000-0005-0000-0000-000015A70000}"/>
    <cellStyle name="Normal 48 2 4 3 3" xfId="42996" xr:uid="{00000000-0005-0000-0000-000016A70000}"/>
    <cellStyle name="Normal 48 2 4 3_REKAP IBT" xfId="42997" xr:uid="{00000000-0005-0000-0000-000017A70000}"/>
    <cellStyle name="Normal 48 2 4 4" xfId="42998" xr:uid="{00000000-0005-0000-0000-000018A70000}"/>
    <cellStyle name="Normal 48 2 4 4 2" xfId="42999" xr:uid="{00000000-0005-0000-0000-000019A70000}"/>
    <cellStyle name="Normal 48 2 4 5" xfId="43000" xr:uid="{00000000-0005-0000-0000-00001AA70000}"/>
    <cellStyle name="Normal 48 2 4_REKAP IBT" xfId="43001" xr:uid="{00000000-0005-0000-0000-00001BA70000}"/>
    <cellStyle name="Normal 48 2 5" xfId="43002" xr:uid="{00000000-0005-0000-0000-00001CA70000}"/>
    <cellStyle name="Normal 48 2 5 2" xfId="43003" xr:uid="{00000000-0005-0000-0000-00001DA70000}"/>
    <cellStyle name="Normal 48 2 5 2 2" xfId="43004" xr:uid="{00000000-0005-0000-0000-00001EA70000}"/>
    <cellStyle name="Normal 48 2 5 3" xfId="43005" xr:uid="{00000000-0005-0000-0000-00001FA70000}"/>
    <cellStyle name="Normal 48 2 5_REKAP IBT" xfId="43006" xr:uid="{00000000-0005-0000-0000-000020A70000}"/>
    <cellStyle name="Normal 48 2 6" xfId="43007" xr:uid="{00000000-0005-0000-0000-000021A70000}"/>
    <cellStyle name="Normal 48 2 6 2" xfId="43008" xr:uid="{00000000-0005-0000-0000-000022A70000}"/>
    <cellStyle name="Normal 48 2 6 2 2" xfId="43009" xr:uid="{00000000-0005-0000-0000-000023A70000}"/>
    <cellStyle name="Normal 48 2 6 3" xfId="43010" xr:uid="{00000000-0005-0000-0000-000024A70000}"/>
    <cellStyle name="Normal 48 2 6_REKAP IBT" xfId="43011" xr:uid="{00000000-0005-0000-0000-000025A70000}"/>
    <cellStyle name="Normal 48 2 7" xfId="43012" xr:uid="{00000000-0005-0000-0000-000026A70000}"/>
    <cellStyle name="Normal 48 2 8" xfId="50429" xr:uid="{00000000-0005-0000-0000-000027A70000}"/>
    <cellStyle name="Normal 48 2_REKAP IBT" xfId="43013" xr:uid="{00000000-0005-0000-0000-000028A70000}"/>
    <cellStyle name="Normal 48 3" xfId="43015" xr:uid="{00000000-0005-0000-0000-000029A70000}"/>
    <cellStyle name="Normal 48 3 2" xfId="43016" xr:uid="{00000000-0005-0000-0000-00002AA70000}"/>
    <cellStyle name="Normal 48 3 2 2" xfId="43017" xr:uid="{00000000-0005-0000-0000-00002BA70000}"/>
    <cellStyle name="Normal 48 3 2 2 2" xfId="43018" xr:uid="{00000000-0005-0000-0000-00002CA70000}"/>
    <cellStyle name="Normal 48 3 2 3" xfId="43019" xr:uid="{00000000-0005-0000-0000-00002DA70000}"/>
    <cellStyle name="Normal 48 3 2_REKAP IBT" xfId="13096" xr:uid="{00000000-0005-0000-0000-00002EA70000}"/>
    <cellStyle name="Normal 48 3 3" xfId="43020" xr:uid="{00000000-0005-0000-0000-00002FA70000}"/>
    <cellStyle name="Normal 48 3 3 2" xfId="26784" xr:uid="{00000000-0005-0000-0000-000030A70000}"/>
    <cellStyle name="Normal 48 3 3 2 2" xfId="29353" xr:uid="{00000000-0005-0000-0000-000031A70000}"/>
    <cellStyle name="Normal 48 3 3 3" xfId="29362" xr:uid="{00000000-0005-0000-0000-000032A70000}"/>
    <cellStyle name="Normal 48 3 3_REKAP IBT" xfId="43021" xr:uid="{00000000-0005-0000-0000-000033A70000}"/>
    <cellStyle name="Normal 48 3_REKAP IBT" xfId="43022" xr:uid="{00000000-0005-0000-0000-000034A70000}"/>
    <cellStyle name="Normal 48 4" xfId="43024" xr:uid="{00000000-0005-0000-0000-000035A70000}"/>
    <cellStyle name="Normal 48 4 2" xfId="43025" xr:uid="{00000000-0005-0000-0000-000036A70000}"/>
    <cellStyle name="Normal 48 4 2 2" xfId="43026" xr:uid="{00000000-0005-0000-0000-000037A70000}"/>
    <cellStyle name="Normal 48 4 2 2 2" xfId="43027" xr:uid="{00000000-0005-0000-0000-000038A70000}"/>
    <cellStyle name="Normal 48 4 2 3" xfId="43028" xr:uid="{00000000-0005-0000-0000-000039A70000}"/>
    <cellStyle name="Normal 48 4 2_REKAP IBT" xfId="43029" xr:uid="{00000000-0005-0000-0000-00003AA70000}"/>
    <cellStyle name="Normal 48 4 3" xfId="43030" xr:uid="{00000000-0005-0000-0000-00003BA70000}"/>
    <cellStyle name="Normal 48 4 3 2" xfId="43031" xr:uid="{00000000-0005-0000-0000-00003CA70000}"/>
    <cellStyle name="Normal 48 4 3 2 2" xfId="43032" xr:uid="{00000000-0005-0000-0000-00003DA70000}"/>
    <cellStyle name="Normal 48 4 3 3" xfId="43033" xr:uid="{00000000-0005-0000-0000-00003EA70000}"/>
    <cellStyle name="Normal 48 4 3_REKAP IBT" xfId="43034" xr:uid="{00000000-0005-0000-0000-00003FA70000}"/>
    <cellStyle name="Normal 48 4 4" xfId="43035" xr:uid="{00000000-0005-0000-0000-000040A70000}"/>
    <cellStyle name="Normal 48 4 4 2" xfId="43036" xr:uid="{00000000-0005-0000-0000-000041A70000}"/>
    <cellStyle name="Normal 48 4 5" xfId="43037" xr:uid="{00000000-0005-0000-0000-000042A70000}"/>
    <cellStyle name="Normal 48 4_REKAP IBT" xfId="43038" xr:uid="{00000000-0005-0000-0000-000043A70000}"/>
    <cellStyle name="Normal 48 5" xfId="43040" xr:uid="{00000000-0005-0000-0000-000044A70000}"/>
    <cellStyle name="Normal 48 5 2" xfId="43041" xr:uid="{00000000-0005-0000-0000-000045A70000}"/>
    <cellStyle name="Normal 48 5 2 2" xfId="43042" xr:uid="{00000000-0005-0000-0000-000046A70000}"/>
    <cellStyle name="Normal 48 5 2 2 2" xfId="43043" xr:uid="{00000000-0005-0000-0000-000047A70000}"/>
    <cellStyle name="Normal 48 5 2 3" xfId="43044" xr:uid="{00000000-0005-0000-0000-000048A70000}"/>
    <cellStyle name="Normal 48 5 2_REKAP IBT" xfId="43045" xr:uid="{00000000-0005-0000-0000-000049A70000}"/>
    <cellStyle name="Normal 48 5 3" xfId="43046" xr:uid="{00000000-0005-0000-0000-00004AA70000}"/>
    <cellStyle name="Normal 48 5 3 2" xfId="43047" xr:uid="{00000000-0005-0000-0000-00004BA70000}"/>
    <cellStyle name="Normal 48 5 3 2 2" xfId="43048" xr:uid="{00000000-0005-0000-0000-00004CA70000}"/>
    <cellStyle name="Normal 48 5 3 3" xfId="43049" xr:uid="{00000000-0005-0000-0000-00004DA70000}"/>
    <cellStyle name="Normal 48 5 3_REKAP IBT" xfId="43050" xr:uid="{00000000-0005-0000-0000-00004EA70000}"/>
    <cellStyle name="Normal 48 5 4" xfId="43051" xr:uid="{00000000-0005-0000-0000-00004FA70000}"/>
    <cellStyle name="Normal 48 5 4 2" xfId="43052" xr:uid="{00000000-0005-0000-0000-000050A70000}"/>
    <cellStyle name="Normal 48 5 5" xfId="43053" xr:uid="{00000000-0005-0000-0000-000051A70000}"/>
    <cellStyle name="Normal 48 5_REKAP IBT" xfId="43054" xr:uid="{00000000-0005-0000-0000-000052A70000}"/>
    <cellStyle name="Normal 48 6" xfId="43055" xr:uid="{00000000-0005-0000-0000-000053A70000}"/>
    <cellStyle name="Normal 48 6 2" xfId="43056" xr:uid="{00000000-0005-0000-0000-000054A70000}"/>
    <cellStyle name="Normal 48 6 2 2" xfId="43057" xr:uid="{00000000-0005-0000-0000-000055A70000}"/>
    <cellStyle name="Normal 48 6 3" xfId="43058" xr:uid="{00000000-0005-0000-0000-000056A70000}"/>
    <cellStyle name="Normal 48 6_REKAP IBT" xfId="43059" xr:uid="{00000000-0005-0000-0000-000057A70000}"/>
    <cellStyle name="Normal 48 7" xfId="43060" xr:uid="{00000000-0005-0000-0000-000058A70000}"/>
    <cellStyle name="Normal 48 7 2" xfId="43061" xr:uid="{00000000-0005-0000-0000-000059A70000}"/>
    <cellStyle name="Normal 48 7 2 2" xfId="43062" xr:uid="{00000000-0005-0000-0000-00005AA70000}"/>
    <cellStyle name="Normal 48 7 3" xfId="43063" xr:uid="{00000000-0005-0000-0000-00005BA70000}"/>
    <cellStyle name="Normal 48 7_REKAP IBT" xfId="43064" xr:uid="{00000000-0005-0000-0000-00005CA70000}"/>
    <cellStyle name="Normal 48 8" xfId="43065" xr:uid="{00000000-0005-0000-0000-00005DA70000}"/>
    <cellStyle name="Normal 48 9" xfId="43066" xr:uid="{00000000-0005-0000-0000-00005EA70000}"/>
    <cellStyle name="Normal 48_REKAP IBT" xfId="43068" xr:uid="{00000000-0005-0000-0000-00005FA70000}"/>
    <cellStyle name="Normal 49" xfId="43070" xr:uid="{00000000-0005-0000-0000-000060A70000}"/>
    <cellStyle name="Normal 49 10" xfId="43071" xr:uid="{00000000-0005-0000-0000-000061A70000}"/>
    <cellStyle name="Normal 49 11" xfId="43072" xr:uid="{00000000-0005-0000-0000-000062A70000}"/>
    <cellStyle name="Normal 49 12" xfId="43074" xr:uid="{00000000-0005-0000-0000-000063A70000}"/>
    <cellStyle name="Normal 49 13" xfId="50430" xr:uid="{00000000-0005-0000-0000-000064A70000}"/>
    <cellStyle name="Normal 49 2" xfId="43076" xr:uid="{00000000-0005-0000-0000-000065A70000}"/>
    <cellStyle name="Normal 49 2 2" xfId="43078" xr:uid="{00000000-0005-0000-0000-000066A70000}"/>
    <cellStyle name="Normal 49 2 2 2" xfId="43079" xr:uid="{00000000-0005-0000-0000-000067A70000}"/>
    <cellStyle name="Normal 49 2 2 2 2" xfId="43080" xr:uid="{00000000-0005-0000-0000-000068A70000}"/>
    <cellStyle name="Normal 49 2 2 2 2 2" xfId="43081" xr:uid="{00000000-0005-0000-0000-000069A70000}"/>
    <cellStyle name="Normal 49 2 2 2 3" xfId="43082" xr:uid="{00000000-0005-0000-0000-00006AA70000}"/>
    <cellStyle name="Normal 49 2 2 2_REKAP IBT" xfId="43083" xr:uid="{00000000-0005-0000-0000-00006BA70000}"/>
    <cellStyle name="Normal 49 2 2 3" xfId="43084" xr:uid="{00000000-0005-0000-0000-00006CA70000}"/>
    <cellStyle name="Normal 49 2 2 3 2" xfId="43085" xr:uid="{00000000-0005-0000-0000-00006DA70000}"/>
    <cellStyle name="Normal 49 2 2 3 2 2" xfId="43086" xr:uid="{00000000-0005-0000-0000-00006EA70000}"/>
    <cellStyle name="Normal 49 2 2 3 3" xfId="43087" xr:uid="{00000000-0005-0000-0000-00006FA70000}"/>
    <cellStyle name="Normal 49 2 2 3_REKAP IBT" xfId="43088" xr:uid="{00000000-0005-0000-0000-000070A70000}"/>
    <cellStyle name="Normal 49 2 2 4" xfId="43089" xr:uid="{00000000-0005-0000-0000-000071A70000}"/>
    <cellStyle name="Normal 49 2 2 4 2" xfId="43090" xr:uid="{00000000-0005-0000-0000-000072A70000}"/>
    <cellStyle name="Normal 49 2 2 5" xfId="43091" xr:uid="{00000000-0005-0000-0000-000073A70000}"/>
    <cellStyle name="Normal 49 2 2_REKAP IBT" xfId="43092" xr:uid="{00000000-0005-0000-0000-000074A70000}"/>
    <cellStyle name="Normal 49 2 3" xfId="43093" xr:uid="{00000000-0005-0000-0000-000075A70000}"/>
    <cellStyle name="Normal 49 2 3 2" xfId="43094" xr:uid="{00000000-0005-0000-0000-000076A70000}"/>
    <cellStyle name="Normal 49 2 3 2 2" xfId="43095" xr:uid="{00000000-0005-0000-0000-000077A70000}"/>
    <cellStyle name="Normal 49 2 3 2 2 2" xfId="43096" xr:uid="{00000000-0005-0000-0000-000078A70000}"/>
    <cellStyle name="Normal 49 2 3 2 3" xfId="43097" xr:uid="{00000000-0005-0000-0000-000079A70000}"/>
    <cellStyle name="Normal 49 2 3 2_REKAP IBT" xfId="43098" xr:uid="{00000000-0005-0000-0000-00007AA70000}"/>
    <cellStyle name="Normal 49 2 3 3" xfId="43099" xr:uid="{00000000-0005-0000-0000-00007BA70000}"/>
    <cellStyle name="Normal 49 2 3 3 2" xfId="43100" xr:uid="{00000000-0005-0000-0000-00007CA70000}"/>
    <cellStyle name="Normal 49 2 3 3 2 2" xfId="43101" xr:uid="{00000000-0005-0000-0000-00007DA70000}"/>
    <cellStyle name="Normal 49 2 3 3 3" xfId="43102" xr:uid="{00000000-0005-0000-0000-00007EA70000}"/>
    <cellStyle name="Normal 49 2 3 3_REKAP IBT" xfId="24408" xr:uid="{00000000-0005-0000-0000-00007FA70000}"/>
    <cellStyle name="Normal 49 2 3 4" xfId="43103" xr:uid="{00000000-0005-0000-0000-000080A70000}"/>
    <cellStyle name="Normal 49 2 3 4 2" xfId="43104" xr:uid="{00000000-0005-0000-0000-000081A70000}"/>
    <cellStyle name="Normal 49 2 3 5" xfId="43105" xr:uid="{00000000-0005-0000-0000-000082A70000}"/>
    <cellStyle name="Normal 49 2 3_REKAP IBT" xfId="43106" xr:uid="{00000000-0005-0000-0000-000083A70000}"/>
    <cellStyle name="Normal 49 2 4" xfId="43107" xr:uid="{00000000-0005-0000-0000-000084A70000}"/>
    <cellStyle name="Normal 49 2 4 2" xfId="43108" xr:uid="{00000000-0005-0000-0000-000085A70000}"/>
    <cellStyle name="Normal 49 2 4 2 2" xfId="43109" xr:uid="{00000000-0005-0000-0000-000086A70000}"/>
    <cellStyle name="Normal 49 2 4 2 2 2" xfId="20631" xr:uid="{00000000-0005-0000-0000-000087A70000}"/>
    <cellStyle name="Normal 49 2 4 2 3" xfId="43110" xr:uid="{00000000-0005-0000-0000-000088A70000}"/>
    <cellStyle name="Normal 49 2 4 2_REKAP IBT" xfId="43111" xr:uid="{00000000-0005-0000-0000-000089A70000}"/>
    <cellStyle name="Normal 49 2 4 3" xfId="43112" xr:uid="{00000000-0005-0000-0000-00008AA70000}"/>
    <cellStyle name="Normal 49 2 4 3 2" xfId="43113" xr:uid="{00000000-0005-0000-0000-00008BA70000}"/>
    <cellStyle name="Normal 49 2 4 3 2 2" xfId="43114" xr:uid="{00000000-0005-0000-0000-00008CA70000}"/>
    <cellStyle name="Normal 49 2 4 3 3" xfId="43115" xr:uid="{00000000-0005-0000-0000-00008DA70000}"/>
    <cellStyle name="Normal 49 2 4 3_REKAP IBT" xfId="43116" xr:uid="{00000000-0005-0000-0000-00008EA70000}"/>
    <cellStyle name="Normal 49 2 4 4" xfId="43117" xr:uid="{00000000-0005-0000-0000-00008FA70000}"/>
    <cellStyle name="Normal 49 2 4 4 2" xfId="43118" xr:uid="{00000000-0005-0000-0000-000090A70000}"/>
    <cellStyle name="Normal 49 2 4 5" xfId="43119" xr:uid="{00000000-0005-0000-0000-000091A70000}"/>
    <cellStyle name="Normal 49 2 4_REKAP IBT" xfId="43120" xr:uid="{00000000-0005-0000-0000-000092A70000}"/>
    <cellStyle name="Normal 49 2 5" xfId="43121" xr:uid="{00000000-0005-0000-0000-000093A70000}"/>
    <cellStyle name="Normal 49 2 5 2" xfId="43122" xr:uid="{00000000-0005-0000-0000-000094A70000}"/>
    <cellStyle name="Normal 49 2 5 2 2" xfId="43123" xr:uid="{00000000-0005-0000-0000-000095A70000}"/>
    <cellStyle name="Normal 49 2 5 3" xfId="43124" xr:uid="{00000000-0005-0000-0000-000096A70000}"/>
    <cellStyle name="Normal 49 2 5_REKAP IBT" xfId="43125" xr:uid="{00000000-0005-0000-0000-000097A70000}"/>
    <cellStyle name="Normal 49 2 6" xfId="43126" xr:uid="{00000000-0005-0000-0000-000098A70000}"/>
    <cellStyle name="Normal 49 2 6 2" xfId="43127" xr:uid="{00000000-0005-0000-0000-000099A70000}"/>
    <cellStyle name="Normal 49 2 6 2 2" xfId="43128" xr:uid="{00000000-0005-0000-0000-00009AA70000}"/>
    <cellStyle name="Normal 49 2 6 3" xfId="43129" xr:uid="{00000000-0005-0000-0000-00009BA70000}"/>
    <cellStyle name="Normal 49 2 6_REKAP IBT" xfId="43130" xr:uid="{00000000-0005-0000-0000-00009CA70000}"/>
    <cellStyle name="Normal 49 2 7" xfId="43131" xr:uid="{00000000-0005-0000-0000-00009DA70000}"/>
    <cellStyle name="Normal 49 2 8" xfId="50431" xr:uid="{00000000-0005-0000-0000-00009EA70000}"/>
    <cellStyle name="Normal 49 2_REKAP IBT" xfId="34692" xr:uid="{00000000-0005-0000-0000-00009FA70000}"/>
    <cellStyle name="Normal 49 3" xfId="43133" xr:uid="{00000000-0005-0000-0000-0000A0A70000}"/>
    <cellStyle name="Normal 49 3 2" xfId="43134" xr:uid="{00000000-0005-0000-0000-0000A1A70000}"/>
    <cellStyle name="Normal 49 3 2 2" xfId="43135" xr:uid="{00000000-0005-0000-0000-0000A2A70000}"/>
    <cellStyle name="Normal 49 3 2 2 2" xfId="43136" xr:uid="{00000000-0005-0000-0000-0000A3A70000}"/>
    <cellStyle name="Normal 49 3 2 3" xfId="43137" xr:uid="{00000000-0005-0000-0000-0000A4A70000}"/>
    <cellStyle name="Normal 49 3 2_REKAP IBT" xfId="40069" xr:uid="{00000000-0005-0000-0000-0000A5A70000}"/>
    <cellStyle name="Normal 49 3 3" xfId="43138" xr:uid="{00000000-0005-0000-0000-0000A6A70000}"/>
    <cellStyle name="Normal 49 3 3 2" xfId="43139" xr:uid="{00000000-0005-0000-0000-0000A7A70000}"/>
    <cellStyle name="Normal 49 3 3 2 2" xfId="43140" xr:uid="{00000000-0005-0000-0000-0000A8A70000}"/>
    <cellStyle name="Normal 49 3 3 3" xfId="43141" xr:uid="{00000000-0005-0000-0000-0000A9A70000}"/>
    <cellStyle name="Normal 49 3 3_REKAP IBT" xfId="43142" xr:uid="{00000000-0005-0000-0000-0000AAA70000}"/>
    <cellStyle name="Normal 49 3_REKAP IBT" xfId="43143" xr:uid="{00000000-0005-0000-0000-0000ABA70000}"/>
    <cellStyle name="Normal 49 4" xfId="43145" xr:uid="{00000000-0005-0000-0000-0000ACA70000}"/>
    <cellStyle name="Normal 49 4 2" xfId="43146" xr:uid="{00000000-0005-0000-0000-0000ADA70000}"/>
    <cellStyle name="Normal 49 4 2 2" xfId="43147" xr:uid="{00000000-0005-0000-0000-0000AEA70000}"/>
    <cellStyle name="Normal 49 4 2 2 2" xfId="43148" xr:uid="{00000000-0005-0000-0000-0000AFA70000}"/>
    <cellStyle name="Normal 49 4 2 3" xfId="43149" xr:uid="{00000000-0005-0000-0000-0000B0A70000}"/>
    <cellStyle name="Normal 49 4 2_REKAP IBT" xfId="43150" xr:uid="{00000000-0005-0000-0000-0000B1A70000}"/>
    <cellStyle name="Normal 49 4 3" xfId="43151" xr:uid="{00000000-0005-0000-0000-0000B2A70000}"/>
    <cellStyle name="Normal 49 4 3 2" xfId="43152" xr:uid="{00000000-0005-0000-0000-0000B3A70000}"/>
    <cellStyle name="Normal 49 4 3 2 2" xfId="43155" xr:uid="{00000000-0005-0000-0000-0000B4A70000}"/>
    <cellStyle name="Normal 49 4 3 3" xfId="43156" xr:uid="{00000000-0005-0000-0000-0000B5A70000}"/>
    <cellStyle name="Normal 49 4 3_REKAP IBT" xfId="43157" xr:uid="{00000000-0005-0000-0000-0000B6A70000}"/>
    <cellStyle name="Normal 49 4 4" xfId="43158" xr:uid="{00000000-0005-0000-0000-0000B7A70000}"/>
    <cellStyle name="Normal 49 4 4 2" xfId="43159" xr:uid="{00000000-0005-0000-0000-0000B8A70000}"/>
    <cellStyle name="Normal 49 4 5" xfId="43160" xr:uid="{00000000-0005-0000-0000-0000B9A70000}"/>
    <cellStyle name="Normal 49 4_REKAP IBT" xfId="43161" xr:uid="{00000000-0005-0000-0000-0000BAA70000}"/>
    <cellStyle name="Normal 49 5" xfId="43163" xr:uid="{00000000-0005-0000-0000-0000BBA70000}"/>
    <cellStyle name="Normal 49 5 2" xfId="42053" xr:uid="{00000000-0005-0000-0000-0000BCA70000}"/>
    <cellStyle name="Normal 49 5 2 2" xfId="43164" xr:uid="{00000000-0005-0000-0000-0000BDA70000}"/>
    <cellStyle name="Normal 49 5 2 2 2" xfId="43165" xr:uid="{00000000-0005-0000-0000-0000BEA70000}"/>
    <cellStyle name="Normal 49 5 2 3" xfId="43166" xr:uid="{00000000-0005-0000-0000-0000BFA70000}"/>
    <cellStyle name="Normal 49 5 2_REKAP IBT" xfId="43167" xr:uid="{00000000-0005-0000-0000-0000C0A70000}"/>
    <cellStyle name="Normal 49 5 3" xfId="43170" xr:uid="{00000000-0005-0000-0000-0000C1A70000}"/>
    <cellStyle name="Normal 49 5 3 2" xfId="43171" xr:uid="{00000000-0005-0000-0000-0000C2A70000}"/>
    <cellStyle name="Normal 49 5 3 2 2" xfId="43172" xr:uid="{00000000-0005-0000-0000-0000C3A70000}"/>
    <cellStyle name="Normal 49 5 3 3" xfId="43173" xr:uid="{00000000-0005-0000-0000-0000C4A70000}"/>
    <cellStyle name="Normal 49 5 3_REKAP IBT" xfId="43174" xr:uid="{00000000-0005-0000-0000-0000C5A70000}"/>
    <cellStyle name="Normal 49 5 4" xfId="43177" xr:uid="{00000000-0005-0000-0000-0000C6A70000}"/>
    <cellStyle name="Normal 49 5 4 2" xfId="43178" xr:uid="{00000000-0005-0000-0000-0000C7A70000}"/>
    <cellStyle name="Normal 49 5 5" xfId="43181" xr:uid="{00000000-0005-0000-0000-0000C8A70000}"/>
    <cellStyle name="Normal 49 5_REKAP IBT" xfId="43182" xr:uid="{00000000-0005-0000-0000-0000C9A70000}"/>
    <cellStyle name="Normal 49 6" xfId="43183" xr:uid="{00000000-0005-0000-0000-0000CAA70000}"/>
    <cellStyle name="Normal 49 6 2" xfId="43186" xr:uid="{00000000-0005-0000-0000-0000CBA70000}"/>
    <cellStyle name="Normal 49 6 2 2" xfId="43187" xr:uid="{00000000-0005-0000-0000-0000CCA70000}"/>
    <cellStyle name="Normal 49 6 3" xfId="43190" xr:uid="{00000000-0005-0000-0000-0000CDA70000}"/>
    <cellStyle name="Normal 49 6_REKAP IBT" xfId="43191" xr:uid="{00000000-0005-0000-0000-0000CEA70000}"/>
    <cellStyle name="Normal 49 7" xfId="43192" xr:uid="{00000000-0005-0000-0000-0000CFA70000}"/>
    <cellStyle name="Normal 49 7 2" xfId="43193" xr:uid="{00000000-0005-0000-0000-0000D0A70000}"/>
    <cellStyle name="Normal 49 7 2 2" xfId="43194" xr:uid="{00000000-0005-0000-0000-0000D1A70000}"/>
    <cellStyle name="Normal 49 7 3" xfId="43195" xr:uid="{00000000-0005-0000-0000-0000D2A70000}"/>
    <cellStyle name="Normal 49 7_REKAP IBT" xfId="43196" xr:uid="{00000000-0005-0000-0000-0000D3A70000}"/>
    <cellStyle name="Normal 49 8" xfId="43197" xr:uid="{00000000-0005-0000-0000-0000D4A70000}"/>
    <cellStyle name="Normal 49 9" xfId="43198" xr:uid="{00000000-0005-0000-0000-0000D5A70000}"/>
    <cellStyle name="Normal 49_REKAP IBT" xfId="43200" xr:uid="{00000000-0005-0000-0000-0000D6A70000}"/>
    <cellStyle name="Normal 5" xfId="43201" xr:uid="{00000000-0005-0000-0000-0000D7A70000}"/>
    <cellStyle name="Normal 5 10" xfId="43202" xr:uid="{00000000-0005-0000-0000-0000D8A70000}"/>
    <cellStyle name="Normal 5 10 2" xfId="43203" xr:uid="{00000000-0005-0000-0000-0000D9A70000}"/>
    <cellStyle name="Normal 5 11" xfId="43204" xr:uid="{00000000-0005-0000-0000-0000DAA70000}"/>
    <cellStyle name="Normal 5 11 2" xfId="43205" xr:uid="{00000000-0005-0000-0000-0000DBA70000}"/>
    <cellStyle name="Normal 5 12" xfId="43206" xr:uid="{00000000-0005-0000-0000-0000DCA70000}"/>
    <cellStyle name="Normal 5 12 2" xfId="43207" xr:uid="{00000000-0005-0000-0000-0000DDA70000}"/>
    <cellStyle name="Normal 5 13" xfId="43208" xr:uid="{00000000-0005-0000-0000-0000DEA70000}"/>
    <cellStyle name="Normal 5 13 2" xfId="43209" xr:uid="{00000000-0005-0000-0000-0000DFA70000}"/>
    <cellStyle name="Normal 5 14" xfId="43210" xr:uid="{00000000-0005-0000-0000-0000E0A70000}"/>
    <cellStyle name="Normal 5 14 2" xfId="43211" xr:uid="{00000000-0005-0000-0000-0000E1A70000}"/>
    <cellStyle name="Normal 5 15" xfId="18057" xr:uid="{00000000-0005-0000-0000-0000E2A70000}"/>
    <cellStyle name="Normal 5 15 2" xfId="43213" xr:uid="{00000000-0005-0000-0000-0000E3A70000}"/>
    <cellStyle name="Normal 5 16" xfId="43215" xr:uid="{00000000-0005-0000-0000-0000E4A70000}"/>
    <cellStyle name="Normal 5 16 2" xfId="33204" xr:uid="{00000000-0005-0000-0000-0000E5A70000}"/>
    <cellStyle name="Normal 5 17" xfId="43217" xr:uid="{00000000-0005-0000-0000-0000E6A70000}"/>
    <cellStyle name="Normal 5 17 2" xfId="43219" xr:uid="{00000000-0005-0000-0000-0000E7A70000}"/>
    <cellStyle name="Normal 5 18" xfId="43221" xr:uid="{00000000-0005-0000-0000-0000E8A70000}"/>
    <cellStyle name="Normal 5 18 2" xfId="43223" xr:uid="{00000000-0005-0000-0000-0000E9A70000}"/>
    <cellStyle name="Normal 5 19" xfId="43225" xr:uid="{00000000-0005-0000-0000-0000EAA70000}"/>
    <cellStyle name="Normal 5 19 2" xfId="43227" xr:uid="{00000000-0005-0000-0000-0000EBA70000}"/>
    <cellStyle name="Normal 5 2" xfId="36540" xr:uid="{00000000-0005-0000-0000-0000ECA70000}"/>
    <cellStyle name="Normal 5 2 2" xfId="36543" xr:uid="{00000000-0005-0000-0000-0000EDA70000}"/>
    <cellStyle name="Normal 5 2 2 2" xfId="43228" xr:uid="{00000000-0005-0000-0000-0000EEA70000}"/>
    <cellStyle name="Normal 5 2 2 3" xfId="50434" xr:uid="{00000000-0005-0000-0000-0000EFA70000}"/>
    <cellStyle name="Normal 5 2 3" xfId="43229" xr:uid="{00000000-0005-0000-0000-0000F0A70000}"/>
    <cellStyle name="Normal 5 2 3 2" xfId="50686" xr:uid="{00000000-0005-0000-0000-0000F1A70000}"/>
    <cellStyle name="Normal 5 2 3 2 2" xfId="51098" xr:uid="{00000000-0005-0000-0000-0000F2A70000}"/>
    <cellStyle name="Normal 5 2 3 3" xfId="50899" xr:uid="{00000000-0005-0000-0000-0000F3A70000}"/>
    <cellStyle name="Normal 5 2 3 4" xfId="50433" xr:uid="{00000000-0005-0000-0000-0000F4A70000}"/>
    <cellStyle name="Normal 5 2 4" xfId="49935" xr:uid="{00000000-0005-0000-0000-0000F5A70000}"/>
    <cellStyle name="Normal 5 20" xfId="18056" xr:uid="{00000000-0005-0000-0000-0000F6A70000}"/>
    <cellStyle name="Normal 5 20 2" xfId="43212" xr:uid="{00000000-0005-0000-0000-0000F7A70000}"/>
    <cellStyle name="Normal 5 21" xfId="43214" xr:uid="{00000000-0005-0000-0000-0000F8A70000}"/>
    <cellStyle name="Normal 5 21 2" xfId="33203" xr:uid="{00000000-0005-0000-0000-0000F9A70000}"/>
    <cellStyle name="Normal 5 22" xfId="43216" xr:uid="{00000000-0005-0000-0000-0000FAA70000}"/>
    <cellStyle name="Normal 5 22 2" xfId="43218" xr:uid="{00000000-0005-0000-0000-0000FBA70000}"/>
    <cellStyle name="Normal 5 23" xfId="43220" xr:uid="{00000000-0005-0000-0000-0000FCA70000}"/>
    <cellStyle name="Normal 5 23 2" xfId="43222" xr:uid="{00000000-0005-0000-0000-0000FDA70000}"/>
    <cellStyle name="Normal 5 24" xfId="43224" xr:uid="{00000000-0005-0000-0000-0000FEA70000}"/>
    <cellStyle name="Normal 5 24 2" xfId="43226" xr:uid="{00000000-0005-0000-0000-0000FFA70000}"/>
    <cellStyle name="Normal 5 25" xfId="20825" xr:uid="{00000000-0005-0000-0000-000000A80000}"/>
    <cellStyle name="Normal 5 25 2" xfId="43231" xr:uid="{00000000-0005-0000-0000-000001A80000}"/>
    <cellStyle name="Normal 5 26" xfId="43233" xr:uid="{00000000-0005-0000-0000-000002A80000}"/>
    <cellStyle name="Normal 5 26 2" xfId="43235" xr:uid="{00000000-0005-0000-0000-000003A80000}"/>
    <cellStyle name="Normal 5 27" xfId="43237" xr:uid="{00000000-0005-0000-0000-000004A80000}"/>
    <cellStyle name="Normal 5 27 2" xfId="43239" xr:uid="{00000000-0005-0000-0000-000005A80000}"/>
    <cellStyle name="Normal 5 28" xfId="43241" xr:uid="{00000000-0005-0000-0000-000006A80000}"/>
    <cellStyle name="Normal 5 28 2" xfId="43243" xr:uid="{00000000-0005-0000-0000-000007A80000}"/>
    <cellStyle name="Normal 5 29" xfId="43245" xr:uid="{00000000-0005-0000-0000-000008A80000}"/>
    <cellStyle name="Normal 5 29 2" xfId="43247" xr:uid="{00000000-0005-0000-0000-000009A80000}"/>
    <cellStyle name="Normal 5 3" xfId="36546" xr:uid="{00000000-0005-0000-0000-00000AA80000}"/>
    <cellStyle name="Normal 5 3 2" xfId="17985" xr:uid="{00000000-0005-0000-0000-00000BA80000}"/>
    <cellStyle name="Normal 5 3 2 2" xfId="50148" xr:uid="{00000000-0005-0000-0000-00000CA80000}"/>
    <cellStyle name="Normal 5 3 3" xfId="50435" xr:uid="{00000000-0005-0000-0000-00000DA80000}"/>
    <cellStyle name="Normal 5 3 3 2" xfId="50687" xr:uid="{00000000-0005-0000-0000-00000EA80000}"/>
    <cellStyle name="Normal 5 3 3 2 2" xfId="51099" xr:uid="{00000000-0005-0000-0000-00000FA80000}"/>
    <cellStyle name="Normal 5 3 3 3" xfId="50900" xr:uid="{00000000-0005-0000-0000-000010A80000}"/>
    <cellStyle name="Normal 5 3 4" xfId="50013" xr:uid="{00000000-0005-0000-0000-000011A80000}"/>
    <cellStyle name="Normal 5 30" xfId="20824" xr:uid="{00000000-0005-0000-0000-000012A80000}"/>
    <cellStyle name="Normal 5 30 2" xfId="43230" xr:uid="{00000000-0005-0000-0000-000013A80000}"/>
    <cellStyle name="Normal 5 31" xfId="43232" xr:uid="{00000000-0005-0000-0000-000014A80000}"/>
    <cellStyle name="Normal 5 31 2" xfId="43234" xr:uid="{00000000-0005-0000-0000-000015A80000}"/>
    <cellStyle name="Normal 5 32" xfId="43236" xr:uid="{00000000-0005-0000-0000-000016A80000}"/>
    <cellStyle name="Normal 5 32 2" xfId="43238" xr:uid="{00000000-0005-0000-0000-000017A80000}"/>
    <cellStyle name="Normal 5 33" xfId="43240" xr:uid="{00000000-0005-0000-0000-000018A80000}"/>
    <cellStyle name="Normal 5 33 2" xfId="43242" xr:uid="{00000000-0005-0000-0000-000019A80000}"/>
    <cellStyle name="Normal 5 34" xfId="43244" xr:uid="{00000000-0005-0000-0000-00001AA80000}"/>
    <cellStyle name="Normal 5 34 2" xfId="43246" xr:uid="{00000000-0005-0000-0000-00001BA80000}"/>
    <cellStyle name="Normal 5 35" xfId="43248" xr:uid="{00000000-0005-0000-0000-00001CA80000}"/>
    <cellStyle name="Normal 5 36" xfId="49931" xr:uid="{00000000-0005-0000-0000-00001DA80000}"/>
    <cellStyle name="Normal 5 4" xfId="36549" xr:uid="{00000000-0005-0000-0000-00001EA80000}"/>
    <cellStyle name="Normal 5 4 2" xfId="18145" xr:uid="{00000000-0005-0000-0000-00001FA80000}"/>
    <cellStyle name="Normal 5 4 2 2" xfId="50161" xr:uid="{00000000-0005-0000-0000-000020A80000}"/>
    <cellStyle name="Normal 5 4 3" xfId="43249" xr:uid="{00000000-0005-0000-0000-000021A80000}"/>
    <cellStyle name="Normal 5 4 4" xfId="50026" xr:uid="{00000000-0005-0000-0000-000022A80000}"/>
    <cellStyle name="Normal 5 5" xfId="36779" xr:uid="{00000000-0005-0000-0000-000023A80000}"/>
    <cellStyle name="Normal 5 5 2" xfId="36783" xr:uid="{00000000-0005-0000-0000-000024A80000}"/>
    <cellStyle name="Normal 5 5 2 2" xfId="50173" xr:uid="{00000000-0005-0000-0000-000025A80000}"/>
    <cellStyle name="Normal 5 5 3" xfId="50038" xr:uid="{00000000-0005-0000-0000-000026A80000}"/>
    <cellStyle name="Normal 5 6" xfId="36787" xr:uid="{00000000-0005-0000-0000-000027A80000}"/>
    <cellStyle name="Normal 5 6 2" xfId="36791" xr:uid="{00000000-0005-0000-0000-000028A80000}"/>
    <cellStyle name="Normal 5 6 2 2" xfId="50294" xr:uid="{00000000-0005-0000-0000-000029A80000}"/>
    <cellStyle name="Normal 5 6 2 2 2" xfId="50673" xr:uid="{00000000-0005-0000-0000-00002AA80000}"/>
    <cellStyle name="Normal 5 6 2 2 2 2" xfId="51087" xr:uid="{00000000-0005-0000-0000-00002BA80000}"/>
    <cellStyle name="Normal 5 6 2 2 3" xfId="50888" xr:uid="{00000000-0005-0000-0000-00002CA80000}"/>
    <cellStyle name="Normal 5 6 2 3" xfId="50579" xr:uid="{00000000-0005-0000-0000-00002DA80000}"/>
    <cellStyle name="Normal 5 6 2 3 2" xfId="50993" xr:uid="{00000000-0005-0000-0000-00002EA80000}"/>
    <cellStyle name="Normal 5 6 2 4" xfId="50794" xr:uid="{00000000-0005-0000-0000-00002FA80000}"/>
    <cellStyle name="Normal 5 6 2 5" xfId="50191" xr:uid="{00000000-0005-0000-0000-000030A80000}"/>
    <cellStyle name="Normal 5 6 3" xfId="50247" xr:uid="{00000000-0005-0000-0000-000031A80000}"/>
    <cellStyle name="Normal 5 6 3 2" xfId="50626" xr:uid="{00000000-0005-0000-0000-000032A80000}"/>
    <cellStyle name="Normal 5 6 3 2 2" xfId="51040" xr:uid="{00000000-0005-0000-0000-000033A80000}"/>
    <cellStyle name="Normal 5 6 3 3" xfId="50841" xr:uid="{00000000-0005-0000-0000-000034A80000}"/>
    <cellStyle name="Normal 5 6 4" xfId="50532" xr:uid="{00000000-0005-0000-0000-000035A80000}"/>
    <cellStyle name="Normal 5 6 4 2" xfId="50946" xr:uid="{00000000-0005-0000-0000-000036A80000}"/>
    <cellStyle name="Normal 5 6 5" xfId="50746" xr:uid="{00000000-0005-0000-0000-000037A80000}"/>
    <cellStyle name="Normal 5 6 6" xfId="50060" xr:uid="{00000000-0005-0000-0000-000038A80000}"/>
    <cellStyle name="Normal 5 7" xfId="36795" xr:uid="{00000000-0005-0000-0000-000039A80000}"/>
    <cellStyle name="Normal 5 7 2" xfId="36799" xr:uid="{00000000-0005-0000-0000-00003AA80000}"/>
    <cellStyle name="Normal 5 7 3" xfId="50078" xr:uid="{00000000-0005-0000-0000-00003BA80000}"/>
    <cellStyle name="Normal 5 8" xfId="36803" xr:uid="{00000000-0005-0000-0000-00003CA80000}"/>
    <cellStyle name="Normal 5 8 2" xfId="18256" xr:uid="{00000000-0005-0000-0000-00003DA80000}"/>
    <cellStyle name="Normal 5 8 2 2" xfId="51097" xr:uid="{00000000-0005-0000-0000-00003EA80000}"/>
    <cellStyle name="Normal 5 8 2 3" xfId="50685" xr:uid="{00000000-0005-0000-0000-00003FA80000}"/>
    <cellStyle name="Normal 5 8 3" xfId="50898" xr:uid="{00000000-0005-0000-0000-000040A80000}"/>
    <cellStyle name="Normal 5 8 4" xfId="50432" xr:uid="{00000000-0005-0000-0000-000041A80000}"/>
    <cellStyle name="Normal 5 9" xfId="36807" xr:uid="{00000000-0005-0000-0000-000042A80000}"/>
    <cellStyle name="Normal 5 9 2" xfId="18424" xr:uid="{00000000-0005-0000-0000-000043A80000}"/>
    <cellStyle name="Normal 5_REKAP IBT" xfId="43250" xr:uid="{00000000-0005-0000-0000-000044A80000}"/>
    <cellStyle name="Normal 50" xfId="42447" xr:uid="{00000000-0005-0000-0000-000045A80000}"/>
    <cellStyle name="Normal 50 2" xfId="525" xr:uid="{00000000-0005-0000-0000-000046A80000}"/>
    <cellStyle name="Normal 50 2 10" xfId="42449" xr:uid="{00000000-0005-0000-0000-000047A80000}"/>
    <cellStyle name="Normal 50 2 11" xfId="42451" xr:uid="{00000000-0005-0000-0000-000048A80000}"/>
    <cellStyle name="Normal 50 2 12" xfId="42453" xr:uid="{00000000-0005-0000-0000-000049A80000}"/>
    <cellStyle name="Normal 50 2 13" xfId="50437" xr:uid="{00000000-0005-0000-0000-00004AA80000}"/>
    <cellStyle name="Normal 50 2 2" xfId="18799" xr:uid="{00000000-0005-0000-0000-00004BA80000}"/>
    <cellStyle name="Normal 50 2 2 2" xfId="42455" xr:uid="{00000000-0005-0000-0000-00004CA80000}"/>
    <cellStyle name="Normal 50 2 2 2 2" xfId="42457" xr:uid="{00000000-0005-0000-0000-00004DA80000}"/>
    <cellStyle name="Normal 50 2 2 2 2 2" xfId="42459" xr:uid="{00000000-0005-0000-0000-00004EA80000}"/>
    <cellStyle name="Normal 50 2 2 2 3" xfId="42461" xr:uid="{00000000-0005-0000-0000-00004FA80000}"/>
    <cellStyle name="Normal 50 2 2 2_REKAP IBT" xfId="42463" xr:uid="{00000000-0005-0000-0000-000050A80000}"/>
    <cellStyle name="Normal 50 2 2 3" xfId="42467" xr:uid="{00000000-0005-0000-0000-000051A80000}"/>
    <cellStyle name="Normal 50 2 2 3 2" xfId="42469" xr:uid="{00000000-0005-0000-0000-000052A80000}"/>
    <cellStyle name="Normal 50 2 2 3 2 2" xfId="42471" xr:uid="{00000000-0005-0000-0000-000053A80000}"/>
    <cellStyle name="Normal 50 2 2 3 3" xfId="42473" xr:uid="{00000000-0005-0000-0000-000054A80000}"/>
    <cellStyle name="Normal 50 2 2 3_REKAP IBT" xfId="19922" xr:uid="{00000000-0005-0000-0000-000055A80000}"/>
    <cellStyle name="Normal 50 2 2 4" xfId="42475" xr:uid="{00000000-0005-0000-0000-000056A80000}"/>
    <cellStyle name="Normal 50 2 2_REKAP IBT" xfId="42477" xr:uid="{00000000-0005-0000-0000-000057A80000}"/>
    <cellStyle name="Normal 50 2 3" xfId="18802" xr:uid="{00000000-0005-0000-0000-000058A80000}"/>
    <cellStyle name="Normal 50 2 3 2" xfId="42479" xr:uid="{00000000-0005-0000-0000-000059A80000}"/>
    <cellStyle name="Normal 50 2 3 2 2" xfId="42481" xr:uid="{00000000-0005-0000-0000-00005AA80000}"/>
    <cellStyle name="Normal 50 2 3 2 2 2" xfId="42483" xr:uid="{00000000-0005-0000-0000-00005BA80000}"/>
    <cellStyle name="Normal 50 2 3 2 3" xfId="42485" xr:uid="{00000000-0005-0000-0000-00005CA80000}"/>
    <cellStyle name="Normal 50 2 3 2_REKAP IBT" xfId="42487" xr:uid="{00000000-0005-0000-0000-00005DA80000}"/>
    <cellStyle name="Normal 50 2 3 3" xfId="42489" xr:uid="{00000000-0005-0000-0000-00005EA80000}"/>
    <cellStyle name="Normal 50 2 3 3 2" xfId="42491" xr:uid="{00000000-0005-0000-0000-00005FA80000}"/>
    <cellStyle name="Normal 50 2 3 3 2 2" xfId="42493" xr:uid="{00000000-0005-0000-0000-000060A80000}"/>
    <cellStyle name="Normal 50 2 3 3 3" xfId="42495" xr:uid="{00000000-0005-0000-0000-000061A80000}"/>
    <cellStyle name="Normal 50 2 3 3_REKAP IBT" xfId="42497" xr:uid="{00000000-0005-0000-0000-000062A80000}"/>
    <cellStyle name="Normal 50 2 3_REKAP IBT" xfId="42499" xr:uid="{00000000-0005-0000-0000-000063A80000}"/>
    <cellStyle name="Normal 50 2 4" xfId="18806" xr:uid="{00000000-0005-0000-0000-000064A80000}"/>
    <cellStyle name="Normal 50 2 4 2" xfId="42501" xr:uid="{00000000-0005-0000-0000-000065A80000}"/>
    <cellStyle name="Normal 50 2 4 2 2" xfId="42503" xr:uid="{00000000-0005-0000-0000-000066A80000}"/>
    <cellStyle name="Normal 50 2 4 2 2 2" xfId="42505" xr:uid="{00000000-0005-0000-0000-000067A80000}"/>
    <cellStyle name="Normal 50 2 4 2 3" xfId="42507" xr:uid="{00000000-0005-0000-0000-000068A80000}"/>
    <cellStyle name="Normal 50 2 4 2_REKAP IBT" xfId="8286" xr:uid="{00000000-0005-0000-0000-000069A80000}"/>
    <cellStyle name="Normal 50 2 4 3" xfId="31656" xr:uid="{00000000-0005-0000-0000-00006AA80000}"/>
    <cellStyle name="Normal 50 2 4 3 2" xfId="42509" xr:uid="{00000000-0005-0000-0000-00006BA80000}"/>
    <cellStyle name="Normal 50 2 4 3 2 2" xfId="42511" xr:uid="{00000000-0005-0000-0000-00006CA80000}"/>
    <cellStyle name="Normal 50 2 4 3 3" xfId="42513" xr:uid="{00000000-0005-0000-0000-00006DA80000}"/>
    <cellStyle name="Normal 50 2 4 3_REKAP IBT" xfId="42515" xr:uid="{00000000-0005-0000-0000-00006EA80000}"/>
    <cellStyle name="Normal 50 2 4 4" xfId="42517" xr:uid="{00000000-0005-0000-0000-00006FA80000}"/>
    <cellStyle name="Normal 50 2 4 4 2" xfId="42519" xr:uid="{00000000-0005-0000-0000-000070A80000}"/>
    <cellStyle name="Normal 50 2 4 5" xfId="42521" xr:uid="{00000000-0005-0000-0000-000071A80000}"/>
    <cellStyle name="Normal 50 2 4_REKAP IBT" xfId="42523" xr:uid="{00000000-0005-0000-0000-000072A80000}"/>
    <cellStyle name="Normal 50 2 5" xfId="18809" xr:uid="{00000000-0005-0000-0000-000073A80000}"/>
    <cellStyle name="Normal 50 2 5 2" xfId="42525" xr:uid="{00000000-0005-0000-0000-000074A80000}"/>
    <cellStyle name="Normal 50 2 5 2 2" xfId="27092" xr:uid="{00000000-0005-0000-0000-000075A80000}"/>
    <cellStyle name="Normal 50 2 5 3" xfId="42527" xr:uid="{00000000-0005-0000-0000-000076A80000}"/>
    <cellStyle name="Normal 50 2 5_REKAP IBT" xfId="42529" xr:uid="{00000000-0005-0000-0000-000077A80000}"/>
    <cellStyle name="Normal 50 2 6" xfId="42531" xr:uid="{00000000-0005-0000-0000-000078A80000}"/>
    <cellStyle name="Normal 50 2 6 2" xfId="42533" xr:uid="{00000000-0005-0000-0000-000079A80000}"/>
    <cellStyle name="Normal 50 2 6 2 2" xfId="27116" xr:uid="{00000000-0005-0000-0000-00007AA80000}"/>
    <cellStyle name="Normal 50 2 6 3" xfId="42535" xr:uid="{00000000-0005-0000-0000-00007BA80000}"/>
    <cellStyle name="Normal 50 2 6_REKAP IBT" xfId="42537" xr:uid="{00000000-0005-0000-0000-00007CA80000}"/>
    <cellStyle name="Normal 50 2 7" xfId="42539" xr:uid="{00000000-0005-0000-0000-00007DA80000}"/>
    <cellStyle name="Normal 50 2 8" xfId="42541" xr:uid="{00000000-0005-0000-0000-00007EA80000}"/>
    <cellStyle name="Normal 50 2 9" xfId="42543" xr:uid="{00000000-0005-0000-0000-00007FA80000}"/>
    <cellStyle name="Normal 50 2_REKAP IBT" xfId="18813" xr:uid="{00000000-0005-0000-0000-000080A80000}"/>
    <cellStyle name="Normal 50 3" xfId="18818" xr:uid="{00000000-0005-0000-0000-000081A80000}"/>
    <cellStyle name="Normal 50 3 2" xfId="18823" xr:uid="{00000000-0005-0000-0000-000082A80000}"/>
    <cellStyle name="Normal 50 3 2 2" xfId="42545" xr:uid="{00000000-0005-0000-0000-000083A80000}"/>
    <cellStyle name="Normal 50 3 2 2 2" xfId="42547" xr:uid="{00000000-0005-0000-0000-000084A80000}"/>
    <cellStyle name="Normal 50 3 2 3" xfId="42549" xr:uid="{00000000-0005-0000-0000-000085A80000}"/>
    <cellStyle name="Normal 50 3 2_REKAP IBT" xfId="42551" xr:uid="{00000000-0005-0000-0000-000086A80000}"/>
    <cellStyle name="Normal 50 3 3" xfId="18828" xr:uid="{00000000-0005-0000-0000-000087A80000}"/>
    <cellStyle name="Normal 50 3 3 2" xfId="42553" xr:uid="{00000000-0005-0000-0000-000088A80000}"/>
    <cellStyle name="Normal 50 3 3 2 2" xfId="42555" xr:uid="{00000000-0005-0000-0000-000089A80000}"/>
    <cellStyle name="Normal 50 3 3 3" xfId="42557" xr:uid="{00000000-0005-0000-0000-00008AA80000}"/>
    <cellStyle name="Normal 50 3 3_REKAP IBT" xfId="42559" xr:uid="{00000000-0005-0000-0000-00008BA80000}"/>
    <cellStyle name="Normal 50 3 4" xfId="18831" xr:uid="{00000000-0005-0000-0000-00008CA80000}"/>
    <cellStyle name="Normal 50 3 4 2" xfId="42561" xr:uid="{00000000-0005-0000-0000-00008DA80000}"/>
    <cellStyle name="Normal 50 3 5" xfId="18836" xr:uid="{00000000-0005-0000-0000-00008EA80000}"/>
    <cellStyle name="Normal 50 3_REKAP IBT" xfId="18841" xr:uid="{00000000-0005-0000-0000-00008FA80000}"/>
    <cellStyle name="Normal 50 4" xfId="1396" xr:uid="{00000000-0005-0000-0000-000090A80000}"/>
    <cellStyle name="Normal 50 4 2" xfId="18845" xr:uid="{00000000-0005-0000-0000-000091A80000}"/>
    <cellStyle name="Normal 50 4 2 2" xfId="42563" xr:uid="{00000000-0005-0000-0000-000092A80000}"/>
    <cellStyle name="Normal 50 4 2 2 2" xfId="42565" xr:uid="{00000000-0005-0000-0000-000093A80000}"/>
    <cellStyle name="Normal 50 4 2 3" xfId="42567" xr:uid="{00000000-0005-0000-0000-000094A80000}"/>
    <cellStyle name="Normal 50 4 2_REKAP IBT" xfId="42569" xr:uid="{00000000-0005-0000-0000-000095A80000}"/>
    <cellStyle name="Normal 50 4 3" xfId="18849" xr:uid="{00000000-0005-0000-0000-000096A80000}"/>
    <cellStyle name="Normal 50 4 3 2" xfId="42571" xr:uid="{00000000-0005-0000-0000-000097A80000}"/>
    <cellStyle name="Normal 50 4 3 2 2" xfId="42573" xr:uid="{00000000-0005-0000-0000-000098A80000}"/>
    <cellStyle name="Normal 50 4 3 3" xfId="42575" xr:uid="{00000000-0005-0000-0000-000099A80000}"/>
    <cellStyle name="Normal 50 4 3_REKAP IBT" xfId="42577" xr:uid="{00000000-0005-0000-0000-00009AA80000}"/>
    <cellStyle name="Normal 50 4 4" xfId="18852" xr:uid="{00000000-0005-0000-0000-00009BA80000}"/>
    <cellStyle name="Normal 50 4 4 2" xfId="42579" xr:uid="{00000000-0005-0000-0000-00009CA80000}"/>
    <cellStyle name="Normal 50 4 5" xfId="18857" xr:uid="{00000000-0005-0000-0000-00009DA80000}"/>
    <cellStyle name="Normal 50 4_REKAP IBT" xfId="7733" xr:uid="{00000000-0005-0000-0000-00009EA80000}"/>
    <cellStyle name="Normal 50 5" xfId="202" xr:uid="{00000000-0005-0000-0000-00009FA80000}"/>
    <cellStyle name="Normal 50 5 2" xfId="506" xr:uid="{00000000-0005-0000-0000-0000A0A80000}"/>
    <cellStyle name="Normal 50 5 2 2" xfId="42581" xr:uid="{00000000-0005-0000-0000-0000A1A80000}"/>
    <cellStyle name="Normal 50 5 2 2 2" xfId="42583" xr:uid="{00000000-0005-0000-0000-0000A2A80000}"/>
    <cellStyle name="Normal 50 5 2 3" xfId="42585" xr:uid="{00000000-0005-0000-0000-0000A3A80000}"/>
    <cellStyle name="Normal 50 5 2_REKAP IBT" xfId="42587" xr:uid="{00000000-0005-0000-0000-0000A4A80000}"/>
    <cellStyle name="Normal 50 5 3" xfId="16858" xr:uid="{00000000-0005-0000-0000-0000A5A80000}"/>
    <cellStyle name="Normal 50 5 3 2" xfId="42589" xr:uid="{00000000-0005-0000-0000-0000A6A80000}"/>
    <cellStyle name="Normal 50 5 3 2 2" xfId="42591" xr:uid="{00000000-0005-0000-0000-0000A7A80000}"/>
    <cellStyle name="Normal 50 5 3 3" xfId="42593" xr:uid="{00000000-0005-0000-0000-0000A8A80000}"/>
    <cellStyle name="Normal 50 5 3_REKAP IBT" xfId="42595" xr:uid="{00000000-0005-0000-0000-0000A9A80000}"/>
    <cellStyle name="Normal 50 5 4" xfId="16922" xr:uid="{00000000-0005-0000-0000-0000AAA80000}"/>
    <cellStyle name="Normal 50 5 4 2" xfId="42597" xr:uid="{00000000-0005-0000-0000-0000ABA80000}"/>
    <cellStyle name="Normal 50 5 5" xfId="16974" xr:uid="{00000000-0005-0000-0000-0000ACA80000}"/>
    <cellStyle name="Normal 50 5_REKAP IBT" xfId="18860" xr:uid="{00000000-0005-0000-0000-0000ADA80000}"/>
    <cellStyle name="Normal 50 6" xfId="221" xr:uid="{00000000-0005-0000-0000-0000AEA80000}"/>
    <cellStyle name="Normal 50 6 2" xfId="574" xr:uid="{00000000-0005-0000-0000-0000AFA80000}"/>
    <cellStyle name="Normal 50 6 2 2" xfId="42599" xr:uid="{00000000-0005-0000-0000-0000B0A80000}"/>
    <cellStyle name="Normal 50 6 3" xfId="42601" xr:uid="{00000000-0005-0000-0000-0000B1A80000}"/>
    <cellStyle name="Normal 50 6_REKAP IBT" xfId="18864" xr:uid="{00000000-0005-0000-0000-0000B2A80000}"/>
    <cellStyle name="Normal 50 7" xfId="129" xr:uid="{00000000-0005-0000-0000-0000B3A80000}"/>
    <cellStyle name="Normal 50 7 2" xfId="17603" xr:uid="{00000000-0005-0000-0000-0000B4A80000}"/>
    <cellStyle name="Normal 50 7 2 2" xfId="42603" xr:uid="{00000000-0005-0000-0000-0000B5A80000}"/>
    <cellStyle name="Normal 50 7 3" xfId="42605" xr:uid="{00000000-0005-0000-0000-0000B6A80000}"/>
    <cellStyle name="Normal 50 7_REKAP IBT" xfId="18868" xr:uid="{00000000-0005-0000-0000-0000B7A80000}"/>
    <cellStyle name="Normal 50 8" xfId="76" xr:uid="{00000000-0005-0000-0000-0000B8A80000}"/>
    <cellStyle name="Normal 50 9" xfId="50436" xr:uid="{00000000-0005-0000-0000-0000B9A80000}"/>
    <cellStyle name="Normal 50_REKAP IBT" xfId="42607" xr:uid="{00000000-0005-0000-0000-0000BAA80000}"/>
    <cellStyle name="Normal 51" xfId="42609" xr:uid="{00000000-0005-0000-0000-0000BBA80000}"/>
    <cellStyle name="Normal 51 2" xfId="19025" xr:uid="{00000000-0005-0000-0000-0000BCA80000}"/>
    <cellStyle name="Normal 51 2 10" xfId="43252" xr:uid="{00000000-0005-0000-0000-0000BDA80000}"/>
    <cellStyle name="Normal 51 2 11" xfId="43253" xr:uid="{00000000-0005-0000-0000-0000BEA80000}"/>
    <cellStyle name="Normal 51 2 12" xfId="43254" xr:uid="{00000000-0005-0000-0000-0000BFA80000}"/>
    <cellStyle name="Normal 51 2 13" xfId="50439" xr:uid="{00000000-0005-0000-0000-0000C0A80000}"/>
    <cellStyle name="Normal 51 2 2" xfId="19029" xr:uid="{00000000-0005-0000-0000-0000C1A80000}"/>
    <cellStyle name="Normal 51 2 2 2" xfId="36357" xr:uid="{00000000-0005-0000-0000-0000C2A80000}"/>
    <cellStyle name="Normal 51 2 2 2 2" xfId="36361" xr:uid="{00000000-0005-0000-0000-0000C3A80000}"/>
    <cellStyle name="Normal 51 2 2 2 2 2" xfId="42614" xr:uid="{00000000-0005-0000-0000-0000C4A80000}"/>
    <cellStyle name="Normal 51 2 2 2 3" xfId="42616" xr:uid="{00000000-0005-0000-0000-0000C5A80000}"/>
    <cellStyle name="Normal 51 2 2 2_REKAP IBT" xfId="42618" xr:uid="{00000000-0005-0000-0000-0000C6A80000}"/>
    <cellStyle name="Normal 51 2 2 3" xfId="36365" xr:uid="{00000000-0005-0000-0000-0000C7A80000}"/>
    <cellStyle name="Normal 51 2 2 3 2" xfId="36369" xr:uid="{00000000-0005-0000-0000-0000C8A80000}"/>
    <cellStyle name="Normal 51 2 2 3 2 2" xfId="42620" xr:uid="{00000000-0005-0000-0000-0000C9A80000}"/>
    <cellStyle name="Normal 51 2 2 3 3" xfId="42622" xr:uid="{00000000-0005-0000-0000-0000CAA80000}"/>
    <cellStyle name="Normal 51 2 2 3_REKAP IBT" xfId="42624" xr:uid="{00000000-0005-0000-0000-0000CBA80000}"/>
    <cellStyle name="Normal 51 2 2 4" xfId="33353" xr:uid="{00000000-0005-0000-0000-0000CCA80000}"/>
    <cellStyle name="Normal 51 2 2_REKAP IBT" xfId="42626" xr:uid="{00000000-0005-0000-0000-0000CDA80000}"/>
    <cellStyle name="Normal 51 2 3" xfId="42628" xr:uid="{00000000-0005-0000-0000-0000CEA80000}"/>
    <cellStyle name="Normal 51 2 3 2" xfId="36492" xr:uid="{00000000-0005-0000-0000-0000CFA80000}"/>
    <cellStyle name="Normal 51 2 3 2 2" xfId="36496" xr:uid="{00000000-0005-0000-0000-0000D0A80000}"/>
    <cellStyle name="Normal 51 2 3 2 2 2" xfId="42630" xr:uid="{00000000-0005-0000-0000-0000D1A80000}"/>
    <cellStyle name="Normal 51 2 3 2 3" xfId="42632" xr:uid="{00000000-0005-0000-0000-0000D2A80000}"/>
    <cellStyle name="Normal 51 2 3 2_REKAP IBT" xfId="42634" xr:uid="{00000000-0005-0000-0000-0000D3A80000}"/>
    <cellStyle name="Normal 51 2 3 3" xfId="36500" xr:uid="{00000000-0005-0000-0000-0000D4A80000}"/>
    <cellStyle name="Normal 51 2 3 3 2" xfId="36504" xr:uid="{00000000-0005-0000-0000-0000D5A80000}"/>
    <cellStyle name="Normal 51 2 3 3 2 2" xfId="42636" xr:uid="{00000000-0005-0000-0000-0000D6A80000}"/>
    <cellStyle name="Normal 51 2 3 3 3" xfId="42638" xr:uid="{00000000-0005-0000-0000-0000D7A80000}"/>
    <cellStyle name="Normal 51 2 3 3_REKAP IBT" xfId="42640" xr:uid="{00000000-0005-0000-0000-0000D8A80000}"/>
    <cellStyle name="Normal 51 2 3_REKAP IBT" xfId="42642" xr:uid="{00000000-0005-0000-0000-0000D9A80000}"/>
    <cellStyle name="Normal 51 2 4" xfId="42644" xr:uid="{00000000-0005-0000-0000-0000DAA80000}"/>
    <cellStyle name="Normal 51 2 4 2" xfId="42646" xr:uid="{00000000-0005-0000-0000-0000DBA80000}"/>
    <cellStyle name="Normal 51 2 4 2 2" xfId="42648" xr:uid="{00000000-0005-0000-0000-0000DCA80000}"/>
    <cellStyle name="Normal 51 2 4 2 2 2" xfId="42650" xr:uid="{00000000-0005-0000-0000-0000DDA80000}"/>
    <cellStyle name="Normal 51 2 4 2 3" xfId="42652" xr:uid="{00000000-0005-0000-0000-0000DEA80000}"/>
    <cellStyle name="Normal 51 2 4 2_REKAP IBT" xfId="42654" xr:uid="{00000000-0005-0000-0000-0000DFA80000}"/>
    <cellStyle name="Normal 51 2 4 3" xfId="31671" xr:uid="{00000000-0005-0000-0000-0000E0A80000}"/>
    <cellStyle name="Normal 51 2 4 3 2" xfId="42656" xr:uid="{00000000-0005-0000-0000-0000E1A80000}"/>
    <cellStyle name="Normal 51 2 4 3 2 2" xfId="42658" xr:uid="{00000000-0005-0000-0000-0000E2A80000}"/>
    <cellStyle name="Normal 51 2 4 3 3" xfId="42660" xr:uid="{00000000-0005-0000-0000-0000E3A80000}"/>
    <cellStyle name="Normal 51 2 4 3_REKAP IBT" xfId="42662" xr:uid="{00000000-0005-0000-0000-0000E4A80000}"/>
    <cellStyle name="Normal 51 2 4 4" xfId="31921" xr:uid="{00000000-0005-0000-0000-0000E5A80000}"/>
    <cellStyle name="Normal 51 2 4 4 2" xfId="42664" xr:uid="{00000000-0005-0000-0000-0000E6A80000}"/>
    <cellStyle name="Normal 51 2 4 5" xfId="42666" xr:uid="{00000000-0005-0000-0000-0000E7A80000}"/>
    <cellStyle name="Normal 51 2 4_REKAP IBT" xfId="4945" xr:uid="{00000000-0005-0000-0000-0000E8A80000}"/>
    <cellStyle name="Normal 51 2 5" xfId="42668" xr:uid="{00000000-0005-0000-0000-0000E9A80000}"/>
    <cellStyle name="Normal 51 2 5 2" xfId="42670" xr:uid="{00000000-0005-0000-0000-0000EAA80000}"/>
    <cellStyle name="Normal 51 2 5 2 2" xfId="42672" xr:uid="{00000000-0005-0000-0000-0000EBA80000}"/>
    <cellStyle name="Normal 51 2 5 3" xfId="11430" xr:uid="{00000000-0005-0000-0000-0000ECA80000}"/>
    <cellStyle name="Normal 51 2 5_REKAP IBT" xfId="42674" xr:uid="{00000000-0005-0000-0000-0000EDA80000}"/>
    <cellStyle name="Normal 51 2 6" xfId="42676" xr:uid="{00000000-0005-0000-0000-0000EEA80000}"/>
    <cellStyle name="Normal 51 2 6 2" xfId="42678" xr:uid="{00000000-0005-0000-0000-0000EFA80000}"/>
    <cellStyle name="Normal 51 2 6 2 2" xfId="42680" xr:uid="{00000000-0005-0000-0000-0000F0A80000}"/>
    <cellStyle name="Normal 51 2 6 3" xfId="42682" xr:uid="{00000000-0005-0000-0000-0000F1A80000}"/>
    <cellStyle name="Normal 51 2 6_REKAP IBT" xfId="42684" xr:uid="{00000000-0005-0000-0000-0000F2A80000}"/>
    <cellStyle name="Normal 51 2 7" xfId="42686" xr:uid="{00000000-0005-0000-0000-0000F3A80000}"/>
    <cellStyle name="Normal 51 2 8" xfId="43255" xr:uid="{00000000-0005-0000-0000-0000F4A80000}"/>
    <cellStyle name="Normal 51 2 9" xfId="43256" xr:uid="{00000000-0005-0000-0000-0000F5A80000}"/>
    <cellStyle name="Normal 51 2_REKAP IBT" xfId="11453" xr:uid="{00000000-0005-0000-0000-0000F6A80000}"/>
    <cellStyle name="Normal 51 3" xfId="19041" xr:uid="{00000000-0005-0000-0000-0000F7A80000}"/>
    <cellStyle name="Normal 51 3 2" xfId="19046" xr:uid="{00000000-0005-0000-0000-0000F8A80000}"/>
    <cellStyle name="Normal 51 3 2 2" xfId="18233" xr:uid="{00000000-0005-0000-0000-0000F9A80000}"/>
    <cellStyle name="Normal 51 3 2 2 2" xfId="13186" xr:uid="{00000000-0005-0000-0000-0000FAA80000}"/>
    <cellStyle name="Normal 51 3 2 3" xfId="18249" xr:uid="{00000000-0005-0000-0000-0000FBA80000}"/>
    <cellStyle name="Normal 51 3 2_REKAP IBT" xfId="42688" xr:uid="{00000000-0005-0000-0000-0000FCA80000}"/>
    <cellStyle name="Normal 51 3 3" xfId="42690" xr:uid="{00000000-0005-0000-0000-0000FDA80000}"/>
    <cellStyle name="Normal 51 3 3 2" xfId="18403" xr:uid="{00000000-0005-0000-0000-0000FEA80000}"/>
    <cellStyle name="Normal 51 3 3 2 2" xfId="18408" xr:uid="{00000000-0005-0000-0000-0000FFA80000}"/>
    <cellStyle name="Normal 51 3 3 3" xfId="18421" xr:uid="{00000000-0005-0000-0000-000000A90000}"/>
    <cellStyle name="Normal 51 3 3_REKAP IBT" xfId="42692" xr:uid="{00000000-0005-0000-0000-000001A90000}"/>
    <cellStyle name="Normal 51 3 4" xfId="43257" xr:uid="{00000000-0005-0000-0000-000002A90000}"/>
    <cellStyle name="Normal 51 3_REKAP IBT" xfId="19050" xr:uid="{00000000-0005-0000-0000-000003A90000}"/>
    <cellStyle name="Normal 51 4" xfId="19059" xr:uid="{00000000-0005-0000-0000-000004A90000}"/>
    <cellStyle name="Normal 51 4 2" xfId="19063" xr:uid="{00000000-0005-0000-0000-000005A90000}"/>
    <cellStyle name="Normal 51 4 2 2" xfId="42694" xr:uid="{00000000-0005-0000-0000-000006A90000}"/>
    <cellStyle name="Normal 51 4 2 2 2" xfId="42696" xr:uid="{00000000-0005-0000-0000-000007A90000}"/>
    <cellStyle name="Normal 51 4 2 3" xfId="24467" xr:uid="{00000000-0005-0000-0000-000008A90000}"/>
    <cellStyle name="Normal 51 4 2_REKAP IBT" xfId="42698" xr:uid="{00000000-0005-0000-0000-000009A90000}"/>
    <cellStyle name="Normal 51 4 3" xfId="42700" xr:uid="{00000000-0005-0000-0000-00000AA90000}"/>
    <cellStyle name="Normal 51 4 3 2" xfId="42702" xr:uid="{00000000-0005-0000-0000-00000BA90000}"/>
    <cellStyle name="Normal 51 4 3 2 2" xfId="42704" xr:uid="{00000000-0005-0000-0000-00000CA90000}"/>
    <cellStyle name="Normal 51 4 3 3" xfId="42706" xr:uid="{00000000-0005-0000-0000-00000DA90000}"/>
    <cellStyle name="Normal 51 4 3_REKAP IBT" xfId="42708" xr:uid="{00000000-0005-0000-0000-00000EA90000}"/>
    <cellStyle name="Normal 51 4 4" xfId="42710" xr:uid="{00000000-0005-0000-0000-00000FA90000}"/>
    <cellStyle name="Normal 51 4 4 2" xfId="38888" xr:uid="{00000000-0005-0000-0000-000010A90000}"/>
    <cellStyle name="Normal 51 4 5" xfId="42712" xr:uid="{00000000-0005-0000-0000-000011A90000}"/>
    <cellStyle name="Normal 51 4_REKAP IBT" xfId="19067" xr:uid="{00000000-0005-0000-0000-000012A90000}"/>
    <cellStyle name="Normal 51 5" xfId="19073" xr:uid="{00000000-0005-0000-0000-000013A90000}"/>
    <cellStyle name="Normal 51 5 2" xfId="2097" xr:uid="{00000000-0005-0000-0000-000014A90000}"/>
    <cellStyle name="Normal 51 5 2 2" xfId="41647" xr:uid="{00000000-0005-0000-0000-000015A90000}"/>
    <cellStyle name="Normal 51 5 2 2 2" xfId="41653" xr:uid="{00000000-0005-0000-0000-000016A90000}"/>
    <cellStyle name="Normal 51 5 2 3" xfId="41659" xr:uid="{00000000-0005-0000-0000-000017A90000}"/>
    <cellStyle name="Normal 51 5 2_REKAP IBT" xfId="42714" xr:uid="{00000000-0005-0000-0000-000018A90000}"/>
    <cellStyle name="Normal 51 5 3" xfId="42716" xr:uid="{00000000-0005-0000-0000-000019A90000}"/>
    <cellStyle name="Normal 51 5 3 2" xfId="41846" xr:uid="{00000000-0005-0000-0000-00001AA90000}"/>
    <cellStyle name="Normal 51 5 3 2 2" xfId="41852" xr:uid="{00000000-0005-0000-0000-00001BA90000}"/>
    <cellStyle name="Normal 51 5 3 3" xfId="41858" xr:uid="{00000000-0005-0000-0000-00001CA90000}"/>
    <cellStyle name="Normal 51 5 3_REKAP IBT" xfId="42718" xr:uid="{00000000-0005-0000-0000-00001DA90000}"/>
    <cellStyle name="Normal 51 5 4" xfId="30922" xr:uid="{00000000-0005-0000-0000-00001EA90000}"/>
    <cellStyle name="Normal 51 5 4 2" xfId="38914" xr:uid="{00000000-0005-0000-0000-00001FA90000}"/>
    <cellStyle name="Normal 51 5 5" xfId="42720" xr:uid="{00000000-0005-0000-0000-000020A90000}"/>
    <cellStyle name="Normal 51 5_REKAP IBT" xfId="1607" xr:uid="{00000000-0005-0000-0000-000021A90000}"/>
    <cellStyle name="Normal 51 6" xfId="19077" xr:uid="{00000000-0005-0000-0000-000022A90000}"/>
    <cellStyle name="Normal 51 6 2" xfId="2124" xr:uid="{00000000-0005-0000-0000-000023A90000}"/>
    <cellStyle name="Normal 51 6 2 2" xfId="42722" xr:uid="{00000000-0005-0000-0000-000024A90000}"/>
    <cellStyle name="Normal 51 6 3" xfId="42724" xr:uid="{00000000-0005-0000-0000-000025A90000}"/>
    <cellStyle name="Normal 51 6_REKAP IBT" xfId="12134" xr:uid="{00000000-0005-0000-0000-000026A90000}"/>
    <cellStyle name="Normal 51 7" xfId="19081" xr:uid="{00000000-0005-0000-0000-000027A90000}"/>
    <cellStyle name="Normal 51 7 2" xfId="19085" xr:uid="{00000000-0005-0000-0000-000028A90000}"/>
    <cellStyle name="Normal 51 7 2 2" xfId="42726" xr:uid="{00000000-0005-0000-0000-000029A90000}"/>
    <cellStyle name="Normal 51 7 3" xfId="42728" xr:uid="{00000000-0005-0000-0000-00002AA90000}"/>
    <cellStyle name="Normal 51 7_REKAP IBT" xfId="19090" xr:uid="{00000000-0005-0000-0000-00002BA90000}"/>
    <cellStyle name="Normal 51 8" xfId="10768" xr:uid="{00000000-0005-0000-0000-00002CA90000}"/>
    <cellStyle name="Normal 51 9" xfId="50438" xr:uid="{00000000-0005-0000-0000-00002DA90000}"/>
    <cellStyle name="Normal 51_REKAP IBT" xfId="42730" xr:uid="{00000000-0005-0000-0000-00002EA90000}"/>
    <cellStyle name="Normal 52" xfId="42732" xr:uid="{00000000-0005-0000-0000-00002FA90000}"/>
    <cellStyle name="Normal 52 2" xfId="23453" xr:uid="{00000000-0005-0000-0000-000030A90000}"/>
    <cellStyle name="Normal 52 2 10" xfId="43260" xr:uid="{00000000-0005-0000-0000-000031A90000}"/>
    <cellStyle name="Normal 52 2 11" xfId="43261" xr:uid="{00000000-0005-0000-0000-000032A90000}"/>
    <cellStyle name="Normal 52 2 12" xfId="43262" xr:uid="{00000000-0005-0000-0000-000033A90000}"/>
    <cellStyle name="Normal 52 2 13" xfId="50441" xr:uid="{00000000-0005-0000-0000-000034A90000}"/>
    <cellStyle name="Normal 52 2 2" xfId="42736" xr:uid="{00000000-0005-0000-0000-000035A90000}"/>
    <cellStyle name="Normal 52 2 2 2" xfId="42738" xr:uid="{00000000-0005-0000-0000-000036A90000}"/>
    <cellStyle name="Normal 52 2 2 2 2" xfId="42740" xr:uid="{00000000-0005-0000-0000-000037A90000}"/>
    <cellStyle name="Normal 52 2 2 2 2 2" xfId="42742" xr:uid="{00000000-0005-0000-0000-000038A90000}"/>
    <cellStyle name="Normal 52 2 2 2 3" xfId="42744" xr:uid="{00000000-0005-0000-0000-000039A90000}"/>
    <cellStyle name="Normal 52 2 2 2_REKAP IBT" xfId="42746" xr:uid="{00000000-0005-0000-0000-00003AA90000}"/>
    <cellStyle name="Normal 52 2 2 3" xfId="42748" xr:uid="{00000000-0005-0000-0000-00003BA90000}"/>
    <cellStyle name="Normal 52 2 2 3 2" xfId="42750" xr:uid="{00000000-0005-0000-0000-00003CA90000}"/>
    <cellStyle name="Normal 52 2 2 3 2 2" xfId="42752" xr:uid="{00000000-0005-0000-0000-00003DA90000}"/>
    <cellStyle name="Normal 52 2 2 3 3" xfId="42754" xr:uid="{00000000-0005-0000-0000-00003EA90000}"/>
    <cellStyle name="Normal 52 2 2 3_REKAP IBT" xfId="42756" xr:uid="{00000000-0005-0000-0000-00003FA90000}"/>
    <cellStyle name="Normal 52 2 2 4" xfId="42758" xr:uid="{00000000-0005-0000-0000-000040A90000}"/>
    <cellStyle name="Normal 52 2 2_REKAP IBT" xfId="42762" xr:uid="{00000000-0005-0000-0000-000041A90000}"/>
    <cellStyle name="Normal 52 2 3" xfId="42764" xr:uid="{00000000-0005-0000-0000-000042A90000}"/>
    <cellStyle name="Normal 52 2 3 2" xfId="42766" xr:uid="{00000000-0005-0000-0000-000043A90000}"/>
    <cellStyle name="Normal 52 2 3 2 2" xfId="42768" xr:uid="{00000000-0005-0000-0000-000044A90000}"/>
    <cellStyle name="Normal 52 2 3 2 2 2" xfId="42770" xr:uid="{00000000-0005-0000-0000-000045A90000}"/>
    <cellStyle name="Normal 52 2 3 2 3" xfId="42772" xr:uid="{00000000-0005-0000-0000-000046A90000}"/>
    <cellStyle name="Normal 52 2 3 2_REKAP IBT" xfId="42774" xr:uid="{00000000-0005-0000-0000-000047A90000}"/>
    <cellStyle name="Normal 52 2 3 3" xfId="42776" xr:uid="{00000000-0005-0000-0000-000048A90000}"/>
    <cellStyle name="Normal 52 2 3 3 2" xfId="42778" xr:uid="{00000000-0005-0000-0000-000049A90000}"/>
    <cellStyle name="Normal 52 2 3 3 2 2" xfId="42780" xr:uid="{00000000-0005-0000-0000-00004AA90000}"/>
    <cellStyle name="Normal 52 2 3 3 3" xfId="42782" xr:uid="{00000000-0005-0000-0000-00004BA90000}"/>
    <cellStyle name="Normal 52 2 3 3_REKAP IBT" xfId="42784" xr:uid="{00000000-0005-0000-0000-00004CA90000}"/>
    <cellStyle name="Normal 52 2 3_REKAP IBT" xfId="42788" xr:uid="{00000000-0005-0000-0000-00004DA90000}"/>
    <cellStyle name="Normal 52 2 4" xfId="42790" xr:uid="{00000000-0005-0000-0000-00004EA90000}"/>
    <cellStyle name="Normal 52 2 4 2" xfId="42792" xr:uid="{00000000-0005-0000-0000-00004FA90000}"/>
    <cellStyle name="Normal 52 2 4 2 2" xfId="42794" xr:uid="{00000000-0005-0000-0000-000050A90000}"/>
    <cellStyle name="Normal 52 2 4 2 2 2" xfId="42796" xr:uid="{00000000-0005-0000-0000-000051A90000}"/>
    <cellStyle name="Normal 52 2 4 2 3" xfId="42798" xr:uid="{00000000-0005-0000-0000-000052A90000}"/>
    <cellStyle name="Normal 52 2 4 2_REKAP IBT" xfId="42800" xr:uid="{00000000-0005-0000-0000-000053A90000}"/>
    <cellStyle name="Normal 52 2 4 3" xfId="31683" xr:uid="{00000000-0005-0000-0000-000054A90000}"/>
    <cellStyle name="Normal 52 2 4 3 2" xfId="42802" xr:uid="{00000000-0005-0000-0000-000055A90000}"/>
    <cellStyle name="Normal 52 2 4 3 2 2" xfId="42804" xr:uid="{00000000-0005-0000-0000-000056A90000}"/>
    <cellStyle name="Normal 52 2 4 3 3" xfId="42806" xr:uid="{00000000-0005-0000-0000-000057A90000}"/>
    <cellStyle name="Normal 52 2 4 3_REKAP IBT" xfId="42808" xr:uid="{00000000-0005-0000-0000-000058A90000}"/>
    <cellStyle name="Normal 52 2 4 4" xfId="42810" xr:uid="{00000000-0005-0000-0000-000059A90000}"/>
    <cellStyle name="Normal 52 2 4 4 2" xfId="42812" xr:uid="{00000000-0005-0000-0000-00005AA90000}"/>
    <cellStyle name="Normal 52 2 4 5" xfId="42814" xr:uid="{00000000-0005-0000-0000-00005BA90000}"/>
    <cellStyle name="Normal 52 2 4_REKAP IBT" xfId="42816" xr:uid="{00000000-0005-0000-0000-00005CA90000}"/>
    <cellStyle name="Normal 52 2 5" xfId="42818" xr:uid="{00000000-0005-0000-0000-00005DA90000}"/>
    <cellStyle name="Normal 52 2 5 2" xfId="42820" xr:uid="{00000000-0005-0000-0000-00005EA90000}"/>
    <cellStyle name="Normal 52 2 5 2 2" xfId="42822" xr:uid="{00000000-0005-0000-0000-00005FA90000}"/>
    <cellStyle name="Normal 52 2 5 3" xfId="42824" xr:uid="{00000000-0005-0000-0000-000060A90000}"/>
    <cellStyle name="Normal 52 2 5_REKAP IBT" xfId="42826" xr:uid="{00000000-0005-0000-0000-000061A90000}"/>
    <cellStyle name="Normal 52 2 6" xfId="42828" xr:uid="{00000000-0005-0000-0000-000062A90000}"/>
    <cellStyle name="Normal 52 2 6 2" xfId="42830" xr:uid="{00000000-0005-0000-0000-000063A90000}"/>
    <cellStyle name="Normal 52 2 6 2 2" xfId="42832" xr:uid="{00000000-0005-0000-0000-000064A90000}"/>
    <cellStyle name="Normal 52 2 6 3" xfId="42834" xr:uid="{00000000-0005-0000-0000-000065A90000}"/>
    <cellStyle name="Normal 52 2 6_REKAP IBT" xfId="42836" xr:uid="{00000000-0005-0000-0000-000066A90000}"/>
    <cellStyle name="Normal 52 2 7" xfId="42838" xr:uid="{00000000-0005-0000-0000-000067A90000}"/>
    <cellStyle name="Normal 52 2 8" xfId="43263" xr:uid="{00000000-0005-0000-0000-000068A90000}"/>
    <cellStyle name="Normal 52 2 9" xfId="43264" xr:uid="{00000000-0005-0000-0000-000069A90000}"/>
    <cellStyle name="Normal 52 2_REKAP IBT" xfId="25009" xr:uid="{00000000-0005-0000-0000-00006AA90000}"/>
    <cellStyle name="Normal 52 3" xfId="42840" xr:uid="{00000000-0005-0000-0000-00006BA90000}"/>
    <cellStyle name="Normal 52 3 2" xfId="42842" xr:uid="{00000000-0005-0000-0000-00006CA90000}"/>
    <cellStyle name="Normal 52 3 2 2" xfId="42844" xr:uid="{00000000-0005-0000-0000-00006DA90000}"/>
    <cellStyle name="Normal 52 3 2 2 2" xfId="42846" xr:uid="{00000000-0005-0000-0000-00006EA90000}"/>
    <cellStyle name="Normal 52 3 2 3" xfId="42848" xr:uid="{00000000-0005-0000-0000-00006FA90000}"/>
    <cellStyle name="Normal 52 3 2_REKAP IBT" xfId="42850" xr:uid="{00000000-0005-0000-0000-000070A90000}"/>
    <cellStyle name="Normal 52 3 3" xfId="42852" xr:uid="{00000000-0005-0000-0000-000071A90000}"/>
    <cellStyle name="Normal 52 3 3 2" xfId="42854" xr:uid="{00000000-0005-0000-0000-000072A90000}"/>
    <cellStyle name="Normal 52 3 3 2 2" xfId="42856" xr:uid="{00000000-0005-0000-0000-000073A90000}"/>
    <cellStyle name="Normal 52 3 3 3" xfId="42858" xr:uid="{00000000-0005-0000-0000-000074A90000}"/>
    <cellStyle name="Normal 52 3 3_REKAP IBT" xfId="42860" xr:uid="{00000000-0005-0000-0000-000075A90000}"/>
    <cellStyle name="Normal 52 3 4" xfId="43265" xr:uid="{00000000-0005-0000-0000-000076A90000}"/>
    <cellStyle name="Normal 52 3_REKAP IBT" xfId="42862" xr:uid="{00000000-0005-0000-0000-000077A90000}"/>
    <cellStyle name="Normal 52 4" xfId="42864" xr:uid="{00000000-0005-0000-0000-000078A90000}"/>
    <cellStyle name="Normal 52 4 2" xfId="42866" xr:uid="{00000000-0005-0000-0000-000079A90000}"/>
    <cellStyle name="Normal 52 4 2 2" xfId="42868" xr:uid="{00000000-0005-0000-0000-00007AA90000}"/>
    <cellStyle name="Normal 52 4 2 2 2" xfId="42870" xr:uid="{00000000-0005-0000-0000-00007BA90000}"/>
    <cellStyle name="Normal 52 4 2 3" xfId="42872" xr:uid="{00000000-0005-0000-0000-00007CA90000}"/>
    <cellStyle name="Normal 52 4 2_REKAP IBT" xfId="42874" xr:uid="{00000000-0005-0000-0000-00007DA90000}"/>
    <cellStyle name="Normal 52 4 3" xfId="42876" xr:uid="{00000000-0005-0000-0000-00007EA90000}"/>
    <cellStyle name="Normal 52 4 3 2" xfId="42878" xr:uid="{00000000-0005-0000-0000-00007FA90000}"/>
    <cellStyle name="Normal 52 4 3 2 2" xfId="42880" xr:uid="{00000000-0005-0000-0000-000080A90000}"/>
    <cellStyle name="Normal 52 4 3 3" xfId="42882" xr:uid="{00000000-0005-0000-0000-000081A90000}"/>
    <cellStyle name="Normal 52 4 3_REKAP IBT" xfId="42884" xr:uid="{00000000-0005-0000-0000-000082A90000}"/>
    <cellStyle name="Normal 52 4 4" xfId="42886" xr:uid="{00000000-0005-0000-0000-000083A90000}"/>
    <cellStyle name="Normal 52 4 4 2" xfId="42888" xr:uid="{00000000-0005-0000-0000-000084A90000}"/>
    <cellStyle name="Normal 52 4 5" xfId="42890" xr:uid="{00000000-0005-0000-0000-000085A90000}"/>
    <cellStyle name="Normal 52 4_REKAP IBT" xfId="42892" xr:uid="{00000000-0005-0000-0000-000086A90000}"/>
    <cellStyle name="Normal 52 5" xfId="42894" xr:uid="{00000000-0005-0000-0000-000087A90000}"/>
    <cellStyle name="Normal 52 5 2" xfId="42896" xr:uid="{00000000-0005-0000-0000-000088A90000}"/>
    <cellStyle name="Normal 52 5 2 2" xfId="42898" xr:uid="{00000000-0005-0000-0000-000089A90000}"/>
    <cellStyle name="Normal 52 5 2 2 2" xfId="42900" xr:uid="{00000000-0005-0000-0000-00008AA90000}"/>
    <cellStyle name="Normal 52 5 2 3" xfId="42902" xr:uid="{00000000-0005-0000-0000-00008BA90000}"/>
    <cellStyle name="Normal 52 5 2_REKAP IBT" xfId="42904" xr:uid="{00000000-0005-0000-0000-00008CA90000}"/>
    <cellStyle name="Normal 52 5 3" xfId="42906" xr:uid="{00000000-0005-0000-0000-00008DA90000}"/>
    <cellStyle name="Normal 52 5 3 2" xfId="42908" xr:uid="{00000000-0005-0000-0000-00008EA90000}"/>
    <cellStyle name="Normal 52 5 3 2 2" xfId="42910" xr:uid="{00000000-0005-0000-0000-00008FA90000}"/>
    <cellStyle name="Normal 52 5 3 3" xfId="42912" xr:uid="{00000000-0005-0000-0000-000090A90000}"/>
    <cellStyle name="Normal 52 5 3_REKAP IBT" xfId="42914" xr:uid="{00000000-0005-0000-0000-000091A90000}"/>
    <cellStyle name="Normal 52 5 4" xfId="42916" xr:uid="{00000000-0005-0000-0000-000092A90000}"/>
    <cellStyle name="Normal 52 5 4 2" xfId="42918" xr:uid="{00000000-0005-0000-0000-000093A90000}"/>
    <cellStyle name="Normal 52 5 5" xfId="42920" xr:uid="{00000000-0005-0000-0000-000094A90000}"/>
    <cellStyle name="Normal 52 5_REKAP IBT" xfId="42922" xr:uid="{00000000-0005-0000-0000-000095A90000}"/>
    <cellStyle name="Normal 52 6" xfId="42924" xr:uid="{00000000-0005-0000-0000-000096A90000}"/>
    <cellStyle name="Normal 52 6 2" xfId="42926" xr:uid="{00000000-0005-0000-0000-000097A90000}"/>
    <cellStyle name="Normal 52 6 2 2" xfId="42928" xr:uid="{00000000-0005-0000-0000-000098A90000}"/>
    <cellStyle name="Normal 52 6 3" xfId="42930" xr:uid="{00000000-0005-0000-0000-000099A90000}"/>
    <cellStyle name="Normal 52 6_REKAP IBT" xfId="42932" xr:uid="{00000000-0005-0000-0000-00009AA90000}"/>
    <cellStyle name="Normal 52 7" xfId="42934" xr:uid="{00000000-0005-0000-0000-00009BA90000}"/>
    <cellStyle name="Normal 52 7 2" xfId="42936" xr:uid="{00000000-0005-0000-0000-00009CA90000}"/>
    <cellStyle name="Normal 52 7 2 2" xfId="42938" xr:uid="{00000000-0005-0000-0000-00009DA90000}"/>
    <cellStyle name="Normal 52 7 3" xfId="42940" xr:uid="{00000000-0005-0000-0000-00009EA90000}"/>
    <cellStyle name="Normal 52 7_REKAP IBT" xfId="42942" xr:uid="{00000000-0005-0000-0000-00009FA90000}"/>
    <cellStyle name="Normal 52 8" xfId="42944" xr:uid="{00000000-0005-0000-0000-0000A0A90000}"/>
    <cellStyle name="Normal 52 9" xfId="50440" xr:uid="{00000000-0005-0000-0000-0000A1A90000}"/>
    <cellStyle name="Normal 52_REKAP IBT" xfId="42947" xr:uid="{00000000-0005-0000-0000-0000A2A90000}"/>
    <cellStyle name="Normal 53" xfId="42949" xr:uid="{00000000-0005-0000-0000-0000A3A90000}"/>
    <cellStyle name="Normal 53 2" xfId="42954" xr:uid="{00000000-0005-0000-0000-0000A4A90000}"/>
    <cellStyle name="Normal 53 2 2" xfId="42956" xr:uid="{00000000-0005-0000-0000-0000A5A90000}"/>
    <cellStyle name="Normal 53 2 3" xfId="50443" xr:uid="{00000000-0005-0000-0000-0000A6A90000}"/>
    <cellStyle name="Normal 53 3" xfId="43014" xr:uid="{00000000-0005-0000-0000-0000A7A90000}"/>
    <cellStyle name="Normal 53 4" xfId="43023" xr:uid="{00000000-0005-0000-0000-0000A8A90000}"/>
    <cellStyle name="Normal 53 5" xfId="43039" xr:uid="{00000000-0005-0000-0000-0000A9A90000}"/>
    <cellStyle name="Normal 53 6" xfId="50442" xr:uid="{00000000-0005-0000-0000-0000AAA90000}"/>
    <cellStyle name="Normal 53_REKAP IBT" xfId="43067" xr:uid="{00000000-0005-0000-0000-0000ABA90000}"/>
    <cellStyle name="Normal 54" xfId="43069" xr:uid="{00000000-0005-0000-0000-0000ACA90000}"/>
    <cellStyle name="Normal 54 2" xfId="43075" xr:uid="{00000000-0005-0000-0000-0000ADA90000}"/>
    <cellStyle name="Normal 54 2 2" xfId="43077" xr:uid="{00000000-0005-0000-0000-0000AEA90000}"/>
    <cellStyle name="Normal 54 2 3" xfId="50445" xr:uid="{00000000-0005-0000-0000-0000AFA90000}"/>
    <cellStyle name="Normal 54 3" xfId="43132" xr:uid="{00000000-0005-0000-0000-0000B0A90000}"/>
    <cellStyle name="Normal 54 4" xfId="43144" xr:uid="{00000000-0005-0000-0000-0000B1A90000}"/>
    <cellStyle name="Normal 54 5" xfId="43162" xr:uid="{00000000-0005-0000-0000-0000B2A90000}"/>
    <cellStyle name="Normal 54 6" xfId="50444" xr:uid="{00000000-0005-0000-0000-0000B3A90000}"/>
    <cellStyle name="Normal 54_REKAP IBT" xfId="43199" xr:uid="{00000000-0005-0000-0000-0000B4A90000}"/>
    <cellStyle name="Normal 55" xfId="43267" xr:uid="{00000000-0005-0000-0000-0000B5A90000}"/>
    <cellStyle name="Normal 55 2" xfId="19200" xr:uid="{00000000-0005-0000-0000-0000B6A90000}"/>
    <cellStyle name="Normal 55 2 2" xfId="19203" xr:uid="{00000000-0005-0000-0000-0000B7A90000}"/>
    <cellStyle name="Normal 55 2 3" xfId="50447" xr:uid="{00000000-0005-0000-0000-0000B8A90000}"/>
    <cellStyle name="Normal 55 3" xfId="19217" xr:uid="{00000000-0005-0000-0000-0000B9A90000}"/>
    <cellStyle name="Normal 55 4" xfId="19244" xr:uid="{00000000-0005-0000-0000-0000BAA90000}"/>
    <cellStyle name="Normal 55 4 2" xfId="19249" xr:uid="{00000000-0005-0000-0000-0000BBA90000}"/>
    <cellStyle name="Normal 55 5" xfId="19264" xr:uid="{00000000-0005-0000-0000-0000BCA90000}"/>
    <cellStyle name="Normal 55 5 2" xfId="2281" xr:uid="{00000000-0005-0000-0000-0000BDA90000}"/>
    <cellStyle name="Normal 55 6" xfId="19276" xr:uid="{00000000-0005-0000-0000-0000BEA90000}"/>
    <cellStyle name="Normal 55 6 2" xfId="2296" xr:uid="{00000000-0005-0000-0000-0000BFA90000}"/>
    <cellStyle name="Normal 55 7" xfId="19288" xr:uid="{00000000-0005-0000-0000-0000C0A90000}"/>
    <cellStyle name="Normal 55 8" xfId="50446" xr:uid="{00000000-0005-0000-0000-0000C1A90000}"/>
    <cellStyle name="Normal 55_REKAP IBT" xfId="43269" xr:uid="{00000000-0005-0000-0000-0000C2A90000}"/>
    <cellStyle name="Normal 56" xfId="43271" xr:uid="{00000000-0005-0000-0000-0000C3A90000}"/>
    <cellStyle name="Normal 56 2" xfId="19523" xr:uid="{00000000-0005-0000-0000-0000C4A90000}"/>
    <cellStyle name="Normal 56 2 2" xfId="19527" xr:uid="{00000000-0005-0000-0000-0000C5A90000}"/>
    <cellStyle name="Normal 56 2 3" xfId="50449" xr:uid="{00000000-0005-0000-0000-0000C6A90000}"/>
    <cellStyle name="Normal 56 3" xfId="19542" xr:uid="{00000000-0005-0000-0000-0000C7A90000}"/>
    <cellStyle name="Normal 56 4" xfId="8429" xr:uid="{00000000-0005-0000-0000-0000C8A90000}"/>
    <cellStyle name="Normal 56 5" xfId="19554" xr:uid="{00000000-0005-0000-0000-0000C9A90000}"/>
    <cellStyle name="Normal 56 6" xfId="50448" xr:uid="{00000000-0005-0000-0000-0000CAA90000}"/>
    <cellStyle name="Normal 56_REKAP IBT" xfId="43273" xr:uid="{00000000-0005-0000-0000-0000CBA90000}"/>
    <cellStyle name="Normal 57" xfId="43275" xr:uid="{00000000-0005-0000-0000-0000CCA90000}"/>
    <cellStyle name="Normal 57 2" xfId="43277" xr:uid="{00000000-0005-0000-0000-0000CDA90000}"/>
    <cellStyle name="Normal 57 2 2" xfId="43279" xr:uid="{00000000-0005-0000-0000-0000CEA90000}"/>
    <cellStyle name="Normal 57 2 3" xfId="50451" xr:uid="{00000000-0005-0000-0000-0000CFA90000}"/>
    <cellStyle name="Normal 57 3" xfId="43281" xr:uid="{00000000-0005-0000-0000-0000D0A90000}"/>
    <cellStyle name="Normal 57 4" xfId="43283" xr:uid="{00000000-0005-0000-0000-0000D1A90000}"/>
    <cellStyle name="Normal 57 5" xfId="43285" xr:uid="{00000000-0005-0000-0000-0000D2A90000}"/>
    <cellStyle name="Normal 57 6" xfId="50450" xr:uid="{00000000-0005-0000-0000-0000D3A90000}"/>
    <cellStyle name="Normal 57_REKAP IBT" xfId="43287" xr:uid="{00000000-0005-0000-0000-0000D4A90000}"/>
    <cellStyle name="Normal 58" xfId="43289" xr:uid="{00000000-0005-0000-0000-0000D5A90000}"/>
    <cellStyle name="Normal 58 2" xfId="43291" xr:uid="{00000000-0005-0000-0000-0000D6A90000}"/>
    <cellStyle name="Normal 58 2 2" xfId="43293" xr:uid="{00000000-0005-0000-0000-0000D7A90000}"/>
    <cellStyle name="Normal 58 2 2 2" xfId="43294" xr:uid="{00000000-0005-0000-0000-0000D8A90000}"/>
    <cellStyle name="Normal 58 2 3" xfId="43295" xr:uid="{00000000-0005-0000-0000-0000D9A90000}"/>
    <cellStyle name="Normal 58 2 4" xfId="43296" xr:uid="{00000000-0005-0000-0000-0000DAA90000}"/>
    <cellStyle name="Normal 58 2 5" xfId="43297" xr:uid="{00000000-0005-0000-0000-0000DBA90000}"/>
    <cellStyle name="Normal 58 2_REKAP IBT" xfId="27166" xr:uid="{00000000-0005-0000-0000-0000DCA90000}"/>
    <cellStyle name="Normal 58 3" xfId="43299" xr:uid="{00000000-0005-0000-0000-0000DDA90000}"/>
    <cellStyle name="Normal 58_REKAP IBT" xfId="43301" xr:uid="{00000000-0005-0000-0000-0000DEA90000}"/>
    <cellStyle name="Normal 59" xfId="43303" xr:uid="{00000000-0005-0000-0000-0000DFA90000}"/>
    <cellStyle name="Normal 59 2" xfId="43305" xr:uid="{00000000-0005-0000-0000-0000E0A90000}"/>
    <cellStyle name="Normal 59 2 2" xfId="43307" xr:uid="{00000000-0005-0000-0000-0000E1A90000}"/>
    <cellStyle name="Normal 59 2 2 2" xfId="43309" xr:uid="{00000000-0005-0000-0000-0000E2A90000}"/>
    <cellStyle name="Normal 59 2 3" xfId="43311" xr:uid="{00000000-0005-0000-0000-0000E3A90000}"/>
    <cellStyle name="Normal 59 2 4" xfId="43313" xr:uid="{00000000-0005-0000-0000-0000E4A90000}"/>
    <cellStyle name="Normal 59 2 5" xfId="43315" xr:uid="{00000000-0005-0000-0000-0000E5A90000}"/>
    <cellStyle name="Normal 59 2_REKAP IBT" xfId="43317" xr:uid="{00000000-0005-0000-0000-0000E6A90000}"/>
    <cellStyle name="Normal 59 3" xfId="43319" xr:uid="{00000000-0005-0000-0000-0000E7A90000}"/>
    <cellStyle name="Normal 59_REKAP IBT" xfId="43321" xr:uid="{00000000-0005-0000-0000-0000E8A90000}"/>
    <cellStyle name="Normal 6" xfId="43322" xr:uid="{00000000-0005-0000-0000-0000E9A90000}"/>
    <cellStyle name="Normal 6 10" xfId="43323" xr:uid="{00000000-0005-0000-0000-0000EAA90000}"/>
    <cellStyle name="Normal 6 11" xfId="43324" xr:uid="{00000000-0005-0000-0000-0000EBA90000}"/>
    <cellStyle name="Normal 6 12" xfId="43325" xr:uid="{00000000-0005-0000-0000-0000ECA90000}"/>
    <cellStyle name="Normal 6 13" xfId="43326" xr:uid="{00000000-0005-0000-0000-0000EDA90000}"/>
    <cellStyle name="Normal 6 14" xfId="43327" xr:uid="{00000000-0005-0000-0000-0000EEA90000}"/>
    <cellStyle name="Normal 6 15" xfId="43328" xr:uid="{00000000-0005-0000-0000-0000EFA90000}"/>
    <cellStyle name="Normal 6 16" xfId="43329" xr:uid="{00000000-0005-0000-0000-0000F0A90000}"/>
    <cellStyle name="Normal 6 17" xfId="43330" xr:uid="{00000000-0005-0000-0000-0000F1A90000}"/>
    <cellStyle name="Normal 6 18" xfId="43331" xr:uid="{00000000-0005-0000-0000-0000F2A90000}"/>
    <cellStyle name="Normal 6 18 2" xfId="43332" xr:uid="{00000000-0005-0000-0000-0000F3A90000}"/>
    <cellStyle name="Normal 6 19" xfId="43333" xr:uid="{00000000-0005-0000-0000-0000F4A90000}"/>
    <cellStyle name="Normal 6 2" xfId="37479" xr:uid="{00000000-0005-0000-0000-0000F5A90000}"/>
    <cellStyle name="Normal 6 2 2" xfId="37484" xr:uid="{00000000-0005-0000-0000-0000F6A90000}"/>
    <cellStyle name="Normal 6 2 2 2" xfId="38322" xr:uid="{00000000-0005-0000-0000-0000F7A90000}"/>
    <cellStyle name="Normal 6 2 2 3" xfId="43334" xr:uid="{00000000-0005-0000-0000-0000F8A90000}"/>
    <cellStyle name="Normal 6 2 2 4" xfId="50149" xr:uid="{00000000-0005-0000-0000-0000F9A90000}"/>
    <cellStyle name="Normal 6 2 3" xfId="30269" xr:uid="{00000000-0005-0000-0000-0000FAA90000}"/>
    <cellStyle name="Normal 6 2 3 2" xfId="43335" xr:uid="{00000000-0005-0000-0000-0000FBA90000}"/>
    <cellStyle name="Normal 6 2 3 3" xfId="50453" xr:uid="{00000000-0005-0000-0000-0000FCA90000}"/>
    <cellStyle name="Normal 6 2 4" xfId="43336" xr:uid="{00000000-0005-0000-0000-0000FDA90000}"/>
    <cellStyle name="Normal 6 2 4 2" xfId="43337" xr:uid="{00000000-0005-0000-0000-0000FEA90000}"/>
    <cellStyle name="Normal 6 2 5" xfId="43338" xr:uid="{00000000-0005-0000-0000-0000FFA90000}"/>
    <cellStyle name="Normal 6 2 5 2" xfId="43339" xr:uid="{00000000-0005-0000-0000-000000AA0000}"/>
    <cellStyle name="Normal 6 2 6" xfId="43340" xr:uid="{00000000-0005-0000-0000-000001AA0000}"/>
    <cellStyle name="Normal 6 2 6 2" xfId="43341" xr:uid="{00000000-0005-0000-0000-000002AA0000}"/>
    <cellStyle name="Normal 6 2 7" xfId="43342" xr:uid="{00000000-0005-0000-0000-000003AA0000}"/>
    <cellStyle name="Normal 6 2 8" xfId="43343" xr:uid="{00000000-0005-0000-0000-000004AA0000}"/>
    <cellStyle name="Normal 6 2 9" xfId="50014" xr:uid="{00000000-0005-0000-0000-000005AA0000}"/>
    <cellStyle name="Normal 6 2_REKAP IBT" xfId="38325" xr:uid="{00000000-0005-0000-0000-000006AA0000}"/>
    <cellStyle name="Normal 6 20" xfId="49932" xr:uid="{00000000-0005-0000-0000-000007AA0000}"/>
    <cellStyle name="Normal 6 3" xfId="37489" xr:uid="{00000000-0005-0000-0000-000008AA0000}"/>
    <cellStyle name="Normal 6 3 2" xfId="37494" xr:uid="{00000000-0005-0000-0000-000009AA0000}"/>
    <cellStyle name="Normal 6 3 2 2" xfId="50162" xr:uid="{00000000-0005-0000-0000-00000AAA0000}"/>
    <cellStyle name="Normal 6 3 3" xfId="50027" xr:uid="{00000000-0005-0000-0000-00000BAA0000}"/>
    <cellStyle name="Normal 6 4" xfId="37499" xr:uid="{00000000-0005-0000-0000-00000CAA0000}"/>
    <cellStyle name="Normal 6 4 2" xfId="37504" xr:uid="{00000000-0005-0000-0000-00000DAA0000}"/>
    <cellStyle name="Normal 6 4 2 2" xfId="50174" xr:uid="{00000000-0005-0000-0000-00000EAA0000}"/>
    <cellStyle name="Normal 6 4 3" xfId="50039" xr:uid="{00000000-0005-0000-0000-00000FAA0000}"/>
    <cellStyle name="Normal 6 5" xfId="37567" xr:uid="{00000000-0005-0000-0000-000010AA0000}"/>
    <cellStyle name="Normal 6 5 2" xfId="50079" xr:uid="{00000000-0005-0000-0000-000011AA0000}"/>
    <cellStyle name="Normal 6 6" xfId="37575" xr:uid="{00000000-0005-0000-0000-000012AA0000}"/>
    <cellStyle name="Normal 6 6 2" xfId="50452" xr:uid="{00000000-0005-0000-0000-000013AA0000}"/>
    <cellStyle name="Normal 6 7" xfId="37583" xr:uid="{00000000-0005-0000-0000-000014AA0000}"/>
    <cellStyle name="Normal 6 8" xfId="37591" xr:uid="{00000000-0005-0000-0000-000015AA0000}"/>
    <cellStyle name="Normal 6 9" xfId="37599" xr:uid="{00000000-0005-0000-0000-000016AA0000}"/>
    <cellStyle name="Normal 6_REKAP IBT" xfId="43344" xr:uid="{00000000-0005-0000-0000-000017AA0000}"/>
    <cellStyle name="Normal 60" xfId="43266" xr:uid="{00000000-0005-0000-0000-000018AA0000}"/>
    <cellStyle name="Normal 60 10" xfId="43345" xr:uid="{00000000-0005-0000-0000-000019AA0000}"/>
    <cellStyle name="Normal 60 11" xfId="43346" xr:uid="{00000000-0005-0000-0000-00001AAA0000}"/>
    <cellStyle name="Normal 60 12" xfId="43348" xr:uid="{00000000-0005-0000-0000-00001BAA0000}"/>
    <cellStyle name="Normal 60 13" xfId="50454" xr:uid="{00000000-0005-0000-0000-00001CAA0000}"/>
    <cellStyle name="Normal 60 2" xfId="19199" xr:uid="{00000000-0005-0000-0000-00001DAA0000}"/>
    <cellStyle name="Normal 60 2 2" xfId="19202" xr:uid="{00000000-0005-0000-0000-00001EAA0000}"/>
    <cellStyle name="Normal 60 2 2 2" xfId="43349" xr:uid="{00000000-0005-0000-0000-00001FAA0000}"/>
    <cellStyle name="Normal 60 2 2 2 2" xfId="43350" xr:uid="{00000000-0005-0000-0000-000020AA0000}"/>
    <cellStyle name="Normal 60 2 2 2 2 2" xfId="43351" xr:uid="{00000000-0005-0000-0000-000021AA0000}"/>
    <cellStyle name="Normal 60 2 2 2 3" xfId="43352" xr:uid="{00000000-0005-0000-0000-000022AA0000}"/>
    <cellStyle name="Normal 60 2 2 2_REKAP IBT" xfId="43353" xr:uid="{00000000-0005-0000-0000-000023AA0000}"/>
    <cellStyle name="Normal 60 2 2 3" xfId="43354" xr:uid="{00000000-0005-0000-0000-000024AA0000}"/>
    <cellStyle name="Normal 60 2 2 3 2" xfId="43355" xr:uid="{00000000-0005-0000-0000-000025AA0000}"/>
    <cellStyle name="Normal 60 2 2 3 2 2" xfId="43356" xr:uid="{00000000-0005-0000-0000-000026AA0000}"/>
    <cellStyle name="Normal 60 2 2 3 3" xfId="43357" xr:uid="{00000000-0005-0000-0000-000027AA0000}"/>
    <cellStyle name="Normal 60 2 2 3_REKAP IBT" xfId="43358" xr:uid="{00000000-0005-0000-0000-000028AA0000}"/>
    <cellStyle name="Normal 60 2 2 4" xfId="43359" xr:uid="{00000000-0005-0000-0000-000029AA0000}"/>
    <cellStyle name="Normal 60 2 2 4 2" xfId="23088" xr:uid="{00000000-0005-0000-0000-00002AAA0000}"/>
    <cellStyle name="Normal 60 2 2 5" xfId="43360" xr:uid="{00000000-0005-0000-0000-00002BAA0000}"/>
    <cellStyle name="Normal 60 2 2_REKAP IBT" xfId="8893" xr:uid="{00000000-0005-0000-0000-00002CAA0000}"/>
    <cellStyle name="Normal 60 2 3" xfId="19205" xr:uid="{00000000-0005-0000-0000-00002DAA0000}"/>
    <cellStyle name="Normal 60 2 3 2" xfId="43361" xr:uid="{00000000-0005-0000-0000-00002EAA0000}"/>
    <cellStyle name="Normal 60 2 3 2 2" xfId="43362" xr:uid="{00000000-0005-0000-0000-00002FAA0000}"/>
    <cellStyle name="Normal 60 2 3 2 2 2" xfId="43363" xr:uid="{00000000-0005-0000-0000-000030AA0000}"/>
    <cellStyle name="Normal 60 2 3 2 3" xfId="43364" xr:uid="{00000000-0005-0000-0000-000031AA0000}"/>
    <cellStyle name="Normal 60 2 3 2_REKAP IBT" xfId="43365" xr:uid="{00000000-0005-0000-0000-000032AA0000}"/>
    <cellStyle name="Normal 60 2 3 3" xfId="43366" xr:uid="{00000000-0005-0000-0000-000033AA0000}"/>
    <cellStyle name="Normal 60 2 3 3 2" xfId="43367" xr:uid="{00000000-0005-0000-0000-000034AA0000}"/>
    <cellStyle name="Normal 60 2 3 3 2 2" xfId="43368" xr:uid="{00000000-0005-0000-0000-000035AA0000}"/>
    <cellStyle name="Normal 60 2 3 3 3" xfId="43369" xr:uid="{00000000-0005-0000-0000-000036AA0000}"/>
    <cellStyle name="Normal 60 2 3 3_REKAP IBT" xfId="43370" xr:uid="{00000000-0005-0000-0000-000037AA0000}"/>
    <cellStyle name="Normal 60 2 3 4" xfId="43371" xr:uid="{00000000-0005-0000-0000-000038AA0000}"/>
    <cellStyle name="Normal 60 2 3 4 2" xfId="32698" xr:uid="{00000000-0005-0000-0000-000039AA0000}"/>
    <cellStyle name="Normal 60 2 3 5" xfId="43372" xr:uid="{00000000-0005-0000-0000-00003AAA0000}"/>
    <cellStyle name="Normal 60 2 3_REKAP IBT" xfId="43373" xr:uid="{00000000-0005-0000-0000-00003BAA0000}"/>
    <cellStyle name="Normal 60 2 4" xfId="19207" xr:uid="{00000000-0005-0000-0000-00003CAA0000}"/>
    <cellStyle name="Normal 60 2 4 2" xfId="43374" xr:uid="{00000000-0005-0000-0000-00003DAA0000}"/>
    <cellStyle name="Normal 60 2 4 2 2" xfId="43375" xr:uid="{00000000-0005-0000-0000-00003EAA0000}"/>
    <cellStyle name="Normal 60 2 4 2 2 2" xfId="43376" xr:uid="{00000000-0005-0000-0000-00003FAA0000}"/>
    <cellStyle name="Normal 60 2 4 2 3" xfId="43377" xr:uid="{00000000-0005-0000-0000-000040AA0000}"/>
    <cellStyle name="Normal 60 2 4 2_REKAP IBT" xfId="43378" xr:uid="{00000000-0005-0000-0000-000041AA0000}"/>
    <cellStyle name="Normal 60 2 4 3" xfId="43379" xr:uid="{00000000-0005-0000-0000-000042AA0000}"/>
    <cellStyle name="Normal 60 2 4 3 2" xfId="43380" xr:uid="{00000000-0005-0000-0000-000043AA0000}"/>
    <cellStyle name="Normal 60 2 4 3 2 2" xfId="43381" xr:uid="{00000000-0005-0000-0000-000044AA0000}"/>
    <cellStyle name="Normal 60 2 4 3 3" xfId="2591" xr:uid="{00000000-0005-0000-0000-000045AA0000}"/>
    <cellStyle name="Normal 60 2 4 3_REKAP IBT" xfId="43382" xr:uid="{00000000-0005-0000-0000-000046AA0000}"/>
    <cellStyle name="Normal 60 2 4 4" xfId="43383" xr:uid="{00000000-0005-0000-0000-000047AA0000}"/>
    <cellStyle name="Normal 60 2 4 4 2" xfId="33231" xr:uid="{00000000-0005-0000-0000-000048AA0000}"/>
    <cellStyle name="Normal 60 2 4 5" xfId="43384" xr:uid="{00000000-0005-0000-0000-000049AA0000}"/>
    <cellStyle name="Normal 60 2 4_REKAP IBT" xfId="12359" xr:uid="{00000000-0005-0000-0000-00004AAA0000}"/>
    <cellStyle name="Normal 60 2 5" xfId="19209" xr:uid="{00000000-0005-0000-0000-00004BAA0000}"/>
    <cellStyle name="Normal 60 2 5 2" xfId="43385" xr:uid="{00000000-0005-0000-0000-00004CAA0000}"/>
    <cellStyle name="Normal 60 2 5 2 2" xfId="15244" xr:uid="{00000000-0005-0000-0000-00004DAA0000}"/>
    <cellStyle name="Normal 60 2 5 3" xfId="43386" xr:uid="{00000000-0005-0000-0000-00004EAA0000}"/>
    <cellStyle name="Normal 60 2 5_REKAP IBT" xfId="43387" xr:uid="{00000000-0005-0000-0000-00004FAA0000}"/>
    <cellStyle name="Normal 60 2 6" xfId="43388" xr:uid="{00000000-0005-0000-0000-000050AA0000}"/>
    <cellStyle name="Normal 60 2 6 2" xfId="43389" xr:uid="{00000000-0005-0000-0000-000051AA0000}"/>
    <cellStyle name="Normal 60 2 6 2 2" xfId="43390" xr:uid="{00000000-0005-0000-0000-000052AA0000}"/>
    <cellStyle name="Normal 60 2 6 3" xfId="43391" xr:uid="{00000000-0005-0000-0000-000053AA0000}"/>
    <cellStyle name="Normal 60 2 6_REKAP IBT" xfId="43392" xr:uid="{00000000-0005-0000-0000-000054AA0000}"/>
    <cellStyle name="Normal 60 2 7" xfId="43393" xr:uid="{00000000-0005-0000-0000-000055AA0000}"/>
    <cellStyle name="Normal 60 2_REKAP IBT" xfId="19213" xr:uid="{00000000-0005-0000-0000-000056AA0000}"/>
    <cellStyle name="Normal 60 3" xfId="19216" xr:uid="{00000000-0005-0000-0000-000057AA0000}"/>
    <cellStyle name="Normal 60 3 2" xfId="19222" xr:uid="{00000000-0005-0000-0000-000058AA0000}"/>
    <cellStyle name="Normal 60 3 2 2" xfId="43394" xr:uid="{00000000-0005-0000-0000-000059AA0000}"/>
    <cellStyle name="Normal 60 3 2 2 2" xfId="43395" xr:uid="{00000000-0005-0000-0000-00005AAA0000}"/>
    <cellStyle name="Normal 60 3 2 3" xfId="43396" xr:uid="{00000000-0005-0000-0000-00005BAA0000}"/>
    <cellStyle name="Normal 60 3 2_REKAP IBT" xfId="14534" xr:uid="{00000000-0005-0000-0000-00005CAA0000}"/>
    <cellStyle name="Normal 60 3 3" xfId="19227" xr:uid="{00000000-0005-0000-0000-00005DAA0000}"/>
    <cellStyle name="Normal 60 3 3 2" xfId="43397" xr:uid="{00000000-0005-0000-0000-00005EAA0000}"/>
    <cellStyle name="Normal 60 3 3 2 2" xfId="43398" xr:uid="{00000000-0005-0000-0000-00005FAA0000}"/>
    <cellStyle name="Normal 60 3 3 3" xfId="43399" xr:uid="{00000000-0005-0000-0000-000060AA0000}"/>
    <cellStyle name="Normal 60 3 3_REKAP IBT" xfId="43400" xr:uid="{00000000-0005-0000-0000-000061AA0000}"/>
    <cellStyle name="Normal 60 3_REKAP IBT" xfId="19240" xr:uid="{00000000-0005-0000-0000-000062AA0000}"/>
    <cellStyle name="Normal 60 4" xfId="19243" xr:uid="{00000000-0005-0000-0000-000063AA0000}"/>
    <cellStyle name="Normal 60 4 2" xfId="19248" xr:uid="{00000000-0005-0000-0000-000064AA0000}"/>
    <cellStyle name="Normal 60 4 2 2" xfId="43401" xr:uid="{00000000-0005-0000-0000-000065AA0000}"/>
    <cellStyle name="Normal 60 4 2 2 2" xfId="43402" xr:uid="{00000000-0005-0000-0000-000066AA0000}"/>
    <cellStyle name="Normal 60 4 2 3" xfId="43403" xr:uid="{00000000-0005-0000-0000-000067AA0000}"/>
    <cellStyle name="Normal 60 4 2_REKAP IBT" xfId="43404" xr:uid="{00000000-0005-0000-0000-000068AA0000}"/>
    <cellStyle name="Normal 60 4 3" xfId="19252" xr:uid="{00000000-0005-0000-0000-000069AA0000}"/>
    <cellStyle name="Normal 60 4 3 2" xfId="43405" xr:uid="{00000000-0005-0000-0000-00006AAA0000}"/>
    <cellStyle name="Normal 60 4 3 2 2" xfId="43406" xr:uid="{00000000-0005-0000-0000-00006BAA0000}"/>
    <cellStyle name="Normal 60 4 3 3" xfId="43407" xr:uid="{00000000-0005-0000-0000-00006CAA0000}"/>
    <cellStyle name="Normal 60 4 3_REKAP IBT" xfId="43408" xr:uid="{00000000-0005-0000-0000-00006DAA0000}"/>
    <cellStyle name="Normal 60 4 4" xfId="19254" xr:uid="{00000000-0005-0000-0000-00006EAA0000}"/>
    <cellStyle name="Normal 60 4 4 2" xfId="43409" xr:uid="{00000000-0005-0000-0000-00006FAA0000}"/>
    <cellStyle name="Normal 60 4 5" xfId="19258" xr:uid="{00000000-0005-0000-0000-000070AA0000}"/>
    <cellStyle name="Normal 60 4_REKAP IBT" xfId="19260" xr:uid="{00000000-0005-0000-0000-000071AA0000}"/>
    <cellStyle name="Normal 60 5" xfId="19263" xr:uid="{00000000-0005-0000-0000-000072AA0000}"/>
    <cellStyle name="Normal 60 5 2" xfId="2280" xr:uid="{00000000-0005-0000-0000-000073AA0000}"/>
    <cellStyle name="Normal 60 5 2 2" xfId="22322" xr:uid="{00000000-0005-0000-0000-000074AA0000}"/>
    <cellStyle name="Normal 60 5 2 2 2" xfId="43410" xr:uid="{00000000-0005-0000-0000-000075AA0000}"/>
    <cellStyle name="Normal 60 5 2 3" xfId="22324" xr:uid="{00000000-0005-0000-0000-000076AA0000}"/>
    <cellStyle name="Normal 60 5 2_REKAP IBT" xfId="43411" xr:uid="{00000000-0005-0000-0000-000077AA0000}"/>
    <cellStyle name="Normal 60 5 3" xfId="19267" xr:uid="{00000000-0005-0000-0000-000078AA0000}"/>
    <cellStyle name="Normal 60 5 3 2" xfId="43412" xr:uid="{00000000-0005-0000-0000-000079AA0000}"/>
    <cellStyle name="Normal 60 5 3 2 2" xfId="29093" xr:uid="{00000000-0005-0000-0000-00007AAA0000}"/>
    <cellStyle name="Normal 60 5 3 3" xfId="43413" xr:uid="{00000000-0005-0000-0000-00007BAA0000}"/>
    <cellStyle name="Normal 60 5 3_REKAP IBT" xfId="43414" xr:uid="{00000000-0005-0000-0000-00007CAA0000}"/>
    <cellStyle name="Normal 60 5 4" xfId="19269" xr:uid="{00000000-0005-0000-0000-00007DAA0000}"/>
    <cellStyle name="Normal 60 5 4 2" xfId="43415" xr:uid="{00000000-0005-0000-0000-00007EAA0000}"/>
    <cellStyle name="Normal 60 5 5" xfId="19273" xr:uid="{00000000-0005-0000-0000-00007FAA0000}"/>
    <cellStyle name="Normal 60 5_REKAP IBT" xfId="1248" xr:uid="{00000000-0005-0000-0000-000080AA0000}"/>
    <cellStyle name="Normal 60 6" xfId="19275" xr:uid="{00000000-0005-0000-0000-000081AA0000}"/>
    <cellStyle name="Normal 60 6 2" xfId="2295" xr:uid="{00000000-0005-0000-0000-000082AA0000}"/>
    <cellStyle name="Normal 60 6 2 2" xfId="43416" xr:uid="{00000000-0005-0000-0000-000083AA0000}"/>
    <cellStyle name="Normal 60 6 3" xfId="43417" xr:uid="{00000000-0005-0000-0000-000084AA0000}"/>
    <cellStyle name="Normal 60 6_REKAP IBT" xfId="19284" xr:uid="{00000000-0005-0000-0000-000085AA0000}"/>
    <cellStyle name="Normal 60 7" xfId="19287" xr:uid="{00000000-0005-0000-0000-000086AA0000}"/>
    <cellStyle name="Normal 60 7 2" xfId="19292" xr:uid="{00000000-0005-0000-0000-000087AA0000}"/>
    <cellStyle name="Normal 60 7 2 2" xfId="43418" xr:uid="{00000000-0005-0000-0000-000088AA0000}"/>
    <cellStyle name="Normal 60 7 3" xfId="43419" xr:uid="{00000000-0005-0000-0000-000089AA0000}"/>
    <cellStyle name="Normal 60 7_REKAP IBT" xfId="19297" xr:uid="{00000000-0005-0000-0000-00008AAA0000}"/>
    <cellStyle name="Normal 60 8" xfId="19367" xr:uid="{00000000-0005-0000-0000-00008BAA0000}"/>
    <cellStyle name="Normal 60 9" xfId="19377" xr:uid="{00000000-0005-0000-0000-00008CAA0000}"/>
    <cellStyle name="Normal 60_REKAP IBT" xfId="43268" xr:uid="{00000000-0005-0000-0000-00008DAA0000}"/>
    <cellStyle name="Normal 61" xfId="43270" xr:uid="{00000000-0005-0000-0000-00008EAA0000}"/>
    <cellStyle name="Normal 61 2" xfId="19522" xr:uid="{00000000-0005-0000-0000-00008FAA0000}"/>
    <cellStyle name="Normal 61 2 2" xfId="19526" xr:uid="{00000000-0005-0000-0000-000090AA0000}"/>
    <cellStyle name="Normal 61 2 2 2" xfId="43420" xr:uid="{00000000-0005-0000-0000-000091AA0000}"/>
    <cellStyle name="Normal 61 2 3" xfId="43421" xr:uid="{00000000-0005-0000-0000-000092AA0000}"/>
    <cellStyle name="Normal 61 2 4" xfId="43422" xr:uid="{00000000-0005-0000-0000-000093AA0000}"/>
    <cellStyle name="Normal 61 2 5" xfId="43423" xr:uid="{00000000-0005-0000-0000-000094AA0000}"/>
    <cellStyle name="Normal 61 2_REKAP IBT" xfId="19530" xr:uid="{00000000-0005-0000-0000-000095AA0000}"/>
    <cellStyle name="Normal 61 3" xfId="19541" xr:uid="{00000000-0005-0000-0000-000096AA0000}"/>
    <cellStyle name="Normal 61 3 2" xfId="19545" xr:uid="{00000000-0005-0000-0000-000097AA0000}"/>
    <cellStyle name="Normal 61 4" xfId="8428" xr:uid="{00000000-0005-0000-0000-000098AA0000}"/>
    <cellStyle name="Normal 61 4 2" xfId="19550" xr:uid="{00000000-0005-0000-0000-000099AA0000}"/>
    <cellStyle name="Normal 61 5" xfId="19553" xr:uid="{00000000-0005-0000-0000-00009AAA0000}"/>
    <cellStyle name="Normal 61 5 2" xfId="19557" xr:uid="{00000000-0005-0000-0000-00009BAA0000}"/>
    <cellStyle name="Normal 61 6" xfId="19560" xr:uid="{00000000-0005-0000-0000-00009CAA0000}"/>
    <cellStyle name="Normal 61 6 2" xfId="19563" xr:uid="{00000000-0005-0000-0000-00009DAA0000}"/>
    <cellStyle name="Normal 61 7" xfId="19569" xr:uid="{00000000-0005-0000-0000-00009EAA0000}"/>
    <cellStyle name="Normal 61_REKAP IBT" xfId="43272" xr:uid="{00000000-0005-0000-0000-00009FAA0000}"/>
    <cellStyle name="Normal 62" xfId="43274" xr:uid="{00000000-0005-0000-0000-0000A0AA0000}"/>
    <cellStyle name="Normal 62 2" xfId="43276" xr:uid="{00000000-0005-0000-0000-0000A1AA0000}"/>
    <cellStyle name="Normal 62 2 2" xfId="43278" xr:uid="{00000000-0005-0000-0000-0000A2AA0000}"/>
    <cellStyle name="Normal 62 3" xfId="43280" xr:uid="{00000000-0005-0000-0000-0000A3AA0000}"/>
    <cellStyle name="Normal 62 4" xfId="43282" xr:uid="{00000000-0005-0000-0000-0000A4AA0000}"/>
    <cellStyle name="Normal 62 4 2" xfId="43424" xr:uid="{00000000-0005-0000-0000-0000A5AA0000}"/>
    <cellStyle name="Normal 62 5" xfId="43284" xr:uid="{00000000-0005-0000-0000-0000A6AA0000}"/>
    <cellStyle name="Normal 62 5 2" xfId="43425" xr:uid="{00000000-0005-0000-0000-0000A7AA0000}"/>
    <cellStyle name="Normal 62 6" xfId="43426" xr:uid="{00000000-0005-0000-0000-0000A8AA0000}"/>
    <cellStyle name="Normal 62 6 2" xfId="43427" xr:uid="{00000000-0005-0000-0000-0000A9AA0000}"/>
    <cellStyle name="Normal 62 7" xfId="43428" xr:uid="{00000000-0005-0000-0000-0000AAAA0000}"/>
    <cellStyle name="Normal 62 8" xfId="50455" xr:uid="{00000000-0005-0000-0000-0000ABAA0000}"/>
    <cellStyle name="Normal 62_REKAP IBT" xfId="43286" xr:uid="{00000000-0005-0000-0000-0000ACAA0000}"/>
    <cellStyle name="Normal 63" xfId="43288" xr:uid="{00000000-0005-0000-0000-0000ADAA0000}"/>
    <cellStyle name="Normal 63 2" xfId="43290" xr:uid="{00000000-0005-0000-0000-0000AEAA0000}"/>
    <cellStyle name="Normal 63 2 2" xfId="43292" xr:uid="{00000000-0005-0000-0000-0000AFAA0000}"/>
    <cellStyle name="Normal 63 3" xfId="43298" xr:uid="{00000000-0005-0000-0000-0000B0AA0000}"/>
    <cellStyle name="Normal 63 4" xfId="43429" xr:uid="{00000000-0005-0000-0000-0000B1AA0000}"/>
    <cellStyle name="Normal 63 4 2" xfId="43430" xr:uid="{00000000-0005-0000-0000-0000B2AA0000}"/>
    <cellStyle name="Normal 63 5" xfId="43431" xr:uid="{00000000-0005-0000-0000-0000B3AA0000}"/>
    <cellStyle name="Normal 63 5 2" xfId="43432" xr:uid="{00000000-0005-0000-0000-0000B4AA0000}"/>
    <cellStyle name="Normal 63 6" xfId="43433" xr:uid="{00000000-0005-0000-0000-0000B5AA0000}"/>
    <cellStyle name="Normal 63 6 2" xfId="43434" xr:uid="{00000000-0005-0000-0000-0000B6AA0000}"/>
    <cellStyle name="Normal 63 7" xfId="43435" xr:uid="{00000000-0005-0000-0000-0000B7AA0000}"/>
    <cellStyle name="Normal 63 8" xfId="50456" xr:uid="{00000000-0005-0000-0000-0000B8AA0000}"/>
    <cellStyle name="Normal 63_REKAP IBT" xfId="43300" xr:uid="{00000000-0005-0000-0000-0000B9AA0000}"/>
    <cellStyle name="Normal 64" xfId="43302" xr:uid="{00000000-0005-0000-0000-0000BAAA0000}"/>
    <cellStyle name="Normal 64 2" xfId="43304" xr:uid="{00000000-0005-0000-0000-0000BBAA0000}"/>
    <cellStyle name="Normal 64 2 2" xfId="43306" xr:uid="{00000000-0005-0000-0000-0000BCAA0000}"/>
    <cellStyle name="Normal 64 2 2 2" xfId="43308" xr:uid="{00000000-0005-0000-0000-0000BDAA0000}"/>
    <cellStyle name="Normal 64 2 3" xfId="43310" xr:uid="{00000000-0005-0000-0000-0000BEAA0000}"/>
    <cellStyle name="Normal 64 2 4" xfId="43312" xr:uid="{00000000-0005-0000-0000-0000BFAA0000}"/>
    <cellStyle name="Normal 64 2 5" xfId="43314" xr:uid="{00000000-0005-0000-0000-0000C0AA0000}"/>
    <cellStyle name="Normal 64 2_REKAP IBT" xfId="43316" xr:uid="{00000000-0005-0000-0000-0000C1AA0000}"/>
    <cellStyle name="Normal 64 3" xfId="43318" xr:uid="{00000000-0005-0000-0000-0000C2AA0000}"/>
    <cellStyle name="Normal 64 3 2" xfId="43436" xr:uid="{00000000-0005-0000-0000-0000C3AA0000}"/>
    <cellStyle name="Normal 64 4" xfId="43437" xr:uid="{00000000-0005-0000-0000-0000C4AA0000}"/>
    <cellStyle name="Normal 64 4 2" xfId="43438" xr:uid="{00000000-0005-0000-0000-0000C5AA0000}"/>
    <cellStyle name="Normal 64 5" xfId="43439" xr:uid="{00000000-0005-0000-0000-0000C6AA0000}"/>
    <cellStyle name="Normal 64 5 2" xfId="43440" xr:uid="{00000000-0005-0000-0000-0000C7AA0000}"/>
    <cellStyle name="Normal 64 6" xfId="43441" xr:uid="{00000000-0005-0000-0000-0000C8AA0000}"/>
    <cellStyle name="Normal 64 6 2" xfId="43442" xr:uid="{00000000-0005-0000-0000-0000C9AA0000}"/>
    <cellStyle name="Normal 64 7" xfId="43443" xr:uid="{00000000-0005-0000-0000-0000CAAA0000}"/>
    <cellStyle name="Normal 64_REKAP IBT" xfId="43320" xr:uid="{00000000-0005-0000-0000-0000CBAA0000}"/>
    <cellStyle name="Normal 65" xfId="43445" xr:uid="{00000000-0005-0000-0000-0000CCAA0000}"/>
    <cellStyle name="Normal 65 2" xfId="19651" xr:uid="{00000000-0005-0000-0000-0000CDAA0000}"/>
    <cellStyle name="Normal 65 2 10" xfId="43446" xr:uid="{00000000-0005-0000-0000-0000CEAA0000}"/>
    <cellStyle name="Normal 65 2 11" xfId="43447" xr:uid="{00000000-0005-0000-0000-0000CFAA0000}"/>
    <cellStyle name="Normal 65 2 12" xfId="43448" xr:uid="{00000000-0005-0000-0000-0000D0AA0000}"/>
    <cellStyle name="Normal 65 2 2" xfId="19654" xr:uid="{00000000-0005-0000-0000-0000D1AA0000}"/>
    <cellStyle name="Normal 65 2 2 2" xfId="37535" xr:uid="{00000000-0005-0000-0000-0000D2AA0000}"/>
    <cellStyle name="Normal 65 2 2 2 2" xfId="37538" xr:uid="{00000000-0005-0000-0000-0000D3AA0000}"/>
    <cellStyle name="Normal 65 2 2 2 2 2" xfId="43449" xr:uid="{00000000-0005-0000-0000-0000D4AA0000}"/>
    <cellStyle name="Normal 65 2 2 2 3" xfId="37541" xr:uid="{00000000-0005-0000-0000-0000D5AA0000}"/>
    <cellStyle name="Normal 65 2 2 2_REKAP IBT" xfId="43450" xr:uid="{00000000-0005-0000-0000-0000D6AA0000}"/>
    <cellStyle name="Normal 65 2 2 3" xfId="37543" xr:uid="{00000000-0005-0000-0000-0000D7AA0000}"/>
    <cellStyle name="Normal 65 2 2 3 2" xfId="37546" xr:uid="{00000000-0005-0000-0000-0000D8AA0000}"/>
    <cellStyle name="Normal 65 2 2 3 2 2" xfId="37548" xr:uid="{00000000-0005-0000-0000-0000D9AA0000}"/>
    <cellStyle name="Normal 65 2 2 3 3" xfId="37550" xr:uid="{00000000-0005-0000-0000-0000DAAA0000}"/>
    <cellStyle name="Normal 65 2 2 3_REKAP IBT" xfId="37552" xr:uid="{00000000-0005-0000-0000-0000DBAA0000}"/>
    <cellStyle name="Normal 65 2 2 4" xfId="37554" xr:uid="{00000000-0005-0000-0000-0000DCAA0000}"/>
    <cellStyle name="Normal 65 2 2_REKAP IBT" xfId="37064" xr:uid="{00000000-0005-0000-0000-0000DDAA0000}"/>
    <cellStyle name="Normal 65 2 3" xfId="19656" xr:uid="{00000000-0005-0000-0000-0000DEAA0000}"/>
    <cellStyle name="Normal 65 2 3 2" xfId="38392" xr:uid="{00000000-0005-0000-0000-0000DFAA0000}"/>
    <cellStyle name="Normal 65 2 3 2 2" xfId="39674" xr:uid="{00000000-0005-0000-0000-0000E0AA0000}"/>
    <cellStyle name="Normal 65 2 3 2 2 2" xfId="39676" xr:uid="{00000000-0005-0000-0000-0000E1AA0000}"/>
    <cellStyle name="Normal 65 2 3 2 3" xfId="39681" xr:uid="{00000000-0005-0000-0000-0000E2AA0000}"/>
    <cellStyle name="Normal 65 2 3 2_REKAP IBT" xfId="39687" xr:uid="{00000000-0005-0000-0000-0000E3AA0000}"/>
    <cellStyle name="Normal 65 2 3 3" xfId="39689" xr:uid="{00000000-0005-0000-0000-0000E4AA0000}"/>
    <cellStyle name="Normal 65 2 3 3 2" xfId="33324" xr:uid="{00000000-0005-0000-0000-0000E5AA0000}"/>
    <cellStyle name="Normal 65 2 3 3 2 2" xfId="39691" xr:uid="{00000000-0005-0000-0000-0000E6AA0000}"/>
    <cellStyle name="Normal 65 2 3 3 3" xfId="39696" xr:uid="{00000000-0005-0000-0000-0000E7AA0000}"/>
    <cellStyle name="Normal 65 2 3 3_REKAP IBT" xfId="24002" xr:uid="{00000000-0005-0000-0000-0000E8AA0000}"/>
    <cellStyle name="Normal 65 2 3_REKAP IBT" xfId="43451" xr:uid="{00000000-0005-0000-0000-0000E9AA0000}"/>
    <cellStyle name="Normal 65 2 4" xfId="19658" xr:uid="{00000000-0005-0000-0000-0000EAAA0000}"/>
    <cellStyle name="Normal 65 2 4 2" xfId="38486" xr:uid="{00000000-0005-0000-0000-0000EBAA0000}"/>
    <cellStyle name="Normal 65 2 4 2 2" xfId="38489" xr:uid="{00000000-0005-0000-0000-0000ECAA0000}"/>
    <cellStyle name="Normal 65 2 4 2 2 2" xfId="39780" xr:uid="{00000000-0005-0000-0000-0000EDAA0000}"/>
    <cellStyle name="Normal 65 2 4 2 3" xfId="39785" xr:uid="{00000000-0005-0000-0000-0000EEAA0000}"/>
    <cellStyle name="Normal 65 2 4 2_REKAP IBT" xfId="14162" xr:uid="{00000000-0005-0000-0000-0000EFAA0000}"/>
    <cellStyle name="Normal 65 2 4 3" xfId="38492" xr:uid="{00000000-0005-0000-0000-0000F0AA0000}"/>
    <cellStyle name="Normal 65 2 4 3 2" xfId="39791" xr:uid="{00000000-0005-0000-0000-0000F1AA0000}"/>
    <cellStyle name="Normal 65 2 4 3 2 2" xfId="39793" xr:uid="{00000000-0005-0000-0000-0000F2AA0000}"/>
    <cellStyle name="Normal 65 2 4 3 3" xfId="39798" xr:uid="{00000000-0005-0000-0000-0000F3AA0000}"/>
    <cellStyle name="Normal 65 2 4 3_REKAP IBT" xfId="39807" xr:uid="{00000000-0005-0000-0000-0000F4AA0000}"/>
    <cellStyle name="Normal 65 2 4 4" xfId="38495" xr:uid="{00000000-0005-0000-0000-0000F5AA0000}"/>
    <cellStyle name="Normal 65 2 4 4 2" xfId="39809" xr:uid="{00000000-0005-0000-0000-0000F6AA0000}"/>
    <cellStyle name="Normal 65 2 4 5" xfId="38498" xr:uid="{00000000-0005-0000-0000-0000F7AA0000}"/>
    <cellStyle name="Normal 65 2 4_REKAP IBT" xfId="43452" xr:uid="{00000000-0005-0000-0000-0000F8AA0000}"/>
    <cellStyle name="Normal 65 2 5" xfId="19660" xr:uid="{00000000-0005-0000-0000-0000F9AA0000}"/>
    <cellStyle name="Normal 65 2 5 2" xfId="38676" xr:uid="{00000000-0005-0000-0000-0000FAAA0000}"/>
    <cellStyle name="Normal 65 2 5 2 2" xfId="38679" xr:uid="{00000000-0005-0000-0000-0000FBAA0000}"/>
    <cellStyle name="Normal 65 2 5 3" xfId="38702" xr:uid="{00000000-0005-0000-0000-0000FCAA0000}"/>
    <cellStyle name="Normal 65 2 5_REKAP IBT" xfId="43453" xr:uid="{00000000-0005-0000-0000-0000FDAA0000}"/>
    <cellStyle name="Normal 65 2 6" xfId="33559" xr:uid="{00000000-0005-0000-0000-0000FEAA0000}"/>
    <cellStyle name="Normal 65 2 6 2" xfId="33599" xr:uid="{00000000-0005-0000-0000-0000FFAA0000}"/>
    <cellStyle name="Normal 65 2 6 2 2" xfId="11737" xr:uid="{00000000-0005-0000-0000-000000AB0000}"/>
    <cellStyle name="Normal 65 2 6 3" xfId="33603" xr:uid="{00000000-0005-0000-0000-000001AB0000}"/>
    <cellStyle name="Normal 65 2 6_REKAP IBT" xfId="19180" xr:uid="{00000000-0005-0000-0000-000002AB0000}"/>
    <cellStyle name="Normal 65 2 7" xfId="33607" xr:uid="{00000000-0005-0000-0000-000003AB0000}"/>
    <cellStyle name="Normal 65 2 8" xfId="33613" xr:uid="{00000000-0005-0000-0000-000004AB0000}"/>
    <cellStyle name="Normal 65 2 9" xfId="33618" xr:uid="{00000000-0005-0000-0000-000005AB0000}"/>
    <cellStyle name="Normal 65 2_REKAP IBT" xfId="19664" xr:uid="{00000000-0005-0000-0000-000006AB0000}"/>
    <cellStyle name="Normal 65 3" xfId="19667" xr:uid="{00000000-0005-0000-0000-000007AB0000}"/>
    <cellStyle name="Normal 65 3 2" xfId="19670" xr:uid="{00000000-0005-0000-0000-000008AB0000}"/>
    <cellStyle name="Normal 65 3 2 2" xfId="43456" xr:uid="{00000000-0005-0000-0000-000009AB0000}"/>
    <cellStyle name="Normal 65 3 2 2 2" xfId="43457" xr:uid="{00000000-0005-0000-0000-00000AAB0000}"/>
    <cellStyle name="Normal 65 3 2 3" xfId="43460" xr:uid="{00000000-0005-0000-0000-00000BAB0000}"/>
    <cellStyle name="Normal 65 3 2_REKAP IBT" xfId="43461" xr:uid="{00000000-0005-0000-0000-00000CAB0000}"/>
    <cellStyle name="Normal 65 3 3" xfId="19673" xr:uid="{00000000-0005-0000-0000-00000DAB0000}"/>
    <cellStyle name="Normal 65 3 3 2" xfId="20128" xr:uid="{00000000-0005-0000-0000-00000EAB0000}"/>
    <cellStyle name="Normal 65 3 3 2 2" xfId="20132" xr:uid="{00000000-0005-0000-0000-00000FAB0000}"/>
    <cellStyle name="Normal 65 3 3 3" xfId="20144" xr:uid="{00000000-0005-0000-0000-000010AB0000}"/>
    <cellStyle name="Normal 65 3 3_REKAP IBT" xfId="43462" xr:uid="{00000000-0005-0000-0000-000011AB0000}"/>
    <cellStyle name="Normal 65 3 4" xfId="19675" xr:uid="{00000000-0005-0000-0000-000012AB0000}"/>
    <cellStyle name="Normal 65 3 4 2" xfId="20387" xr:uid="{00000000-0005-0000-0000-000013AB0000}"/>
    <cellStyle name="Normal 65 3 5" xfId="19677" xr:uid="{00000000-0005-0000-0000-000014AB0000}"/>
    <cellStyle name="Normal 65 3_REKAP IBT" xfId="19679" xr:uid="{00000000-0005-0000-0000-000015AB0000}"/>
    <cellStyle name="Normal 65 4" xfId="19683" xr:uid="{00000000-0005-0000-0000-000016AB0000}"/>
    <cellStyle name="Normal 65 4 2" xfId="19688" xr:uid="{00000000-0005-0000-0000-000017AB0000}"/>
    <cellStyle name="Normal 65 4 2 2" xfId="43463" xr:uid="{00000000-0005-0000-0000-000018AB0000}"/>
    <cellStyle name="Normal 65 4 2 2 2" xfId="43464" xr:uid="{00000000-0005-0000-0000-000019AB0000}"/>
    <cellStyle name="Normal 65 4 2 3" xfId="43465" xr:uid="{00000000-0005-0000-0000-00001AAB0000}"/>
    <cellStyle name="Normal 65 4 2_REKAP IBT" xfId="32870" xr:uid="{00000000-0005-0000-0000-00001BAB0000}"/>
    <cellStyle name="Normal 65 4 3" xfId="19691" xr:uid="{00000000-0005-0000-0000-00001CAB0000}"/>
    <cellStyle name="Normal 65 4 3 2" xfId="43466" xr:uid="{00000000-0005-0000-0000-00001DAB0000}"/>
    <cellStyle name="Normal 65 4 3 2 2" xfId="43467" xr:uid="{00000000-0005-0000-0000-00001EAB0000}"/>
    <cellStyle name="Normal 65 4 3 3" xfId="43468" xr:uid="{00000000-0005-0000-0000-00001FAB0000}"/>
    <cellStyle name="Normal 65 4 3_REKAP IBT" xfId="43469" xr:uid="{00000000-0005-0000-0000-000020AB0000}"/>
    <cellStyle name="Normal 65 4 4" xfId="19693" xr:uid="{00000000-0005-0000-0000-000021AB0000}"/>
    <cellStyle name="Normal 65 4 4 2" xfId="43470" xr:uid="{00000000-0005-0000-0000-000022AB0000}"/>
    <cellStyle name="Normal 65 4 5" xfId="19695" xr:uid="{00000000-0005-0000-0000-000023AB0000}"/>
    <cellStyle name="Normal 65 4_REKAP IBT" xfId="10387" xr:uid="{00000000-0005-0000-0000-000024AB0000}"/>
    <cellStyle name="Normal 65 5" xfId="19698" xr:uid="{00000000-0005-0000-0000-000025AB0000}"/>
    <cellStyle name="Normal 65 5 2" xfId="19701" xr:uid="{00000000-0005-0000-0000-000026AB0000}"/>
    <cellStyle name="Normal 65 5 2 2" xfId="43471" xr:uid="{00000000-0005-0000-0000-000027AB0000}"/>
    <cellStyle name="Normal 65 5 2 2 2" xfId="43472" xr:uid="{00000000-0005-0000-0000-000028AB0000}"/>
    <cellStyle name="Normal 65 5 2 3" xfId="43473" xr:uid="{00000000-0005-0000-0000-000029AB0000}"/>
    <cellStyle name="Normal 65 5 2_REKAP IBT" xfId="43474" xr:uid="{00000000-0005-0000-0000-00002AAB0000}"/>
    <cellStyle name="Normal 65 5 3" xfId="19705" xr:uid="{00000000-0005-0000-0000-00002BAB0000}"/>
    <cellStyle name="Normal 65 5 3 2" xfId="43475" xr:uid="{00000000-0005-0000-0000-00002CAB0000}"/>
    <cellStyle name="Normal 65 5 3 2 2" xfId="43476" xr:uid="{00000000-0005-0000-0000-00002DAB0000}"/>
    <cellStyle name="Normal 65 5 3 3" xfId="43477" xr:uid="{00000000-0005-0000-0000-00002EAB0000}"/>
    <cellStyle name="Normal 65 5 3_REKAP IBT" xfId="43478" xr:uid="{00000000-0005-0000-0000-00002FAB0000}"/>
    <cellStyle name="Normal 65 5 4" xfId="19710" xr:uid="{00000000-0005-0000-0000-000030AB0000}"/>
    <cellStyle name="Normal 65 5 4 2" xfId="43479" xr:uid="{00000000-0005-0000-0000-000031AB0000}"/>
    <cellStyle name="Normal 65 5 5" xfId="19712" xr:uid="{00000000-0005-0000-0000-000032AB0000}"/>
    <cellStyle name="Normal 65 5_REKAP IBT" xfId="6349" xr:uid="{00000000-0005-0000-0000-000033AB0000}"/>
    <cellStyle name="Normal 65 6" xfId="19714" xr:uid="{00000000-0005-0000-0000-000034AB0000}"/>
    <cellStyle name="Normal 65 6 2" xfId="19717" xr:uid="{00000000-0005-0000-0000-000035AB0000}"/>
    <cellStyle name="Normal 65 6 2 2" xfId="33804" xr:uid="{00000000-0005-0000-0000-000036AB0000}"/>
    <cellStyle name="Normal 65 6 3" xfId="43480" xr:uid="{00000000-0005-0000-0000-000037AB0000}"/>
    <cellStyle name="Normal 65 6_REKAP IBT" xfId="19720" xr:uid="{00000000-0005-0000-0000-000038AB0000}"/>
    <cellStyle name="Normal 65 7" xfId="19723" xr:uid="{00000000-0005-0000-0000-000039AB0000}"/>
    <cellStyle name="Normal 65 7 2" xfId="19726" xr:uid="{00000000-0005-0000-0000-00003AAB0000}"/>
    <cellStyle name="Normal 65 7 2 2" xfId="43481" xr:uid="{00000000-0005-0000-0000-00003BAB0000}"/>
    <cellStyle name="Normal 65 7 3" xfId="43482" xr:uid="{00000000-0005-0000-0000-00003CAB0000}"/>
    <cellStyle name="Normal 65 7_REKAP IBT" xfId="19729" xr:uid="{00000000-0005-0000-0000-00003DAB0000}"/>
    <cellStyle name="Normal 65 8" xfId="19780" xr:uid="{00000000-0005-0000-0000-00003EAB0000}"/>
    <cellStyle name="Normal 65_REKAP IBT" xfId="43484" xr:uid="{00000000-0005-0000-0000-00003FAB0000}"/>
    <cellStyle name="Normal 66" xfId="43486" xr:uid="{00000000-0005-0000-0000-000040AB0000}"/>
    <cellStyle name="Normal 66 10" xfId="50457" xr:uid="{00000000-0005-0000-0000-000041AB0000}"/>
    <cellStyle name="Normal 66 2" xfId="19945" xr:uid="{00000000-0005-0000-0000-000042AB0000}"/>
    <cellStyle name="Normal 66 2 10" xfId="2460" xr:uid="{00000000-0005-0000-0000-000043AB0000}"/>
    <cellStyle name="Normal 66 2 11" xfId="43487" xr:uid="{00000000-0005-0000-0000-000044AB0000}"/>
    <cellStyle name="Normal 66 2 12" xfId="43488" xr:uid="{00000000-0005-0000-0000-000045AB0000}"/>
    <cellStyle name="Normal 66 2 2" xfId="11548" xr:uid="{00000000-0005-0000-0000-000046AB0000}"/>
    <cellStyle name="Normal 66 2 2 2" xfId="43489" xr:uid="{00000000-0005-0000-0000-000047AB0000}"/>
    <cellStyle name="Normal 66 2 2 2 2" xfId="43490" xr:uid="{00000000-0005-0000-0000-000048AB0000}"/>
    <cellStyle name="Normal 66 2 2 2 2 2" xfId="43491" xr:uid="{00000000-0005-0000-0000-000049AB0000}"/>
    <cellStyle name="Normal 66 2 2 2 3" xfId="43492" xr:uid="{00000000-0005-0000-0000-00004AAB0000}"/>
    <cellStyle name="Normal 66 2 2 2_REKAP IBT" xfId="43493" xr:uid="{00000000-0005-0000-0000-00004BAB0000}"/>
    <cellStyle name="Normal 66 2 2 3" xfId="43494" xr:uid="{00000000-0005-0000-0000-00004CAB0000}"/>
    <cellStyle name="Normal 66 2 2 3 2" xfId="27026" xr:uid="{00000000-0005-0000-0000-00004DAB0000}"/>
    <cellStyle name="Normal 66 2 2 3 2 2" xfId="27030" xr:uid="{00000000-0005-0000-0000-00004EAB0000}"/>
    <cellStyle name="Normal 66 2 2 3 3" xfId="27039" xr:uid="{00000000-0005-0000-0000-00004FAB0000}"/>
    <cellStyle name="Normal 66 2 2 3_REKAP IBT" xfId="43495" xr:uid="{00000000-0005-0000-0000-000050AB0000}"/>
    <cellStyle name="Normal 66 2 2 4" xfId="43496" xr:uid="{00000000-0005-0000-0000-000051AB0000}"/>
    <cellStyle name="Normal 66 2 2_REKAP IBT" xfId="23918" xr:uid="{00000000-0005-0000-0000-000052AB0000}"/>
    <cellStyle name="Normal 66 2 3" xfId="43499" xr:uid="{00000000-0005-0000-0000-000053AB0000}"/>
    <cellStyle name="Normal 66 2 3 2" xfId="43500" xr:uid="{00000000-0005-0000-0000-000054AB0000}"/>
    <cellStyle name="Normal 66 2 3 2 2" xfId="43501" xr:uid="{00000000-0005-0000-0000-000055AB0000}"/>
    <cellStyle name="Normal 66 2 3 2 2 2" xfId="43502" xr:uid="{00000000-0005-0000-0000-000056AB0000}"/>
    <cellStyle name="Normal 66 2 3 2 3" xfId="43503" xr:uid="{00000000-0005-0000-0000-000057AB0000}"/>
    <cellStyle name="Normal 66 2 3 2_REKAP IBT" xfId="43504" xr:uid="{00000000-0005-0000-0000-000058AB0000}"/>
    <cellStyle name="Normal 66 2 3 3" xfId="43505" xr:uid="{00000000-0005-0000-0000-000059AB0000}"/>
    <cellStyle name="Normal 66 2 3 3 2" xfId="43506" xr:uid="{00000000-0005-0000-0000-00005AAB0000}"/>
    <cellStyle name="Normal 66 2 3 3 2 2" xfId="43507" xr:uid="{00000000-0005-0000-0000-00005BAB0000}"/>
    <cellStyle name="Normal 66 2 3 3 3" xfId="43508" xr:uid="{00000000-0005-0000-0000-00005CAB0000}"/>
    <cellStyle name="Normal 66 2 3 3_REKAP IBT" xfId="43509" xr:uid="{00000000-0005-0000-0000-00005DAB0000}"/>
    <cellStyle name="Normal 66 2 3_REKAP IBT" xfId="43510" xr:uid="{00000000-0005-0000-0000-00005EAB0000}"/>
    <cellStyle name="Normal 66 2 4" xfId="43512" xr:uid="{00000000-0005-0000-0000-00005FAB0000}"/>
    <cellStyle name="Normal 66 2 4 2" xfId="43513" xr:uid="{00000000-0005-0000-0000-000060AB0000}"/>
    <cellStyle name="Normal 66 2 4 2 2" xfId="43514" xr:uid="{00000000-0005-0000-0000-000061AB0000}"/>
    <cellStyle name="Normal 66 2 4 2 2 2" xfId="43515" xr:uid="{00000000-0005-0000-0000-000062AB0000}"/>
    <cellStyle name="Normal 66 2 4 2 3" xfId="43516" xr:uid="{00000000-0005-0000-0000-000063AB0000}"/>
    <cellStyle name="Normal 66 2 4 2_REKAP IBT" xfId="43517" xr:uid="{00000000-0005-0000-0000-000064AB0000}"/>
    <cellStyle name="Normal 66 2 4 3" xfId="43518" xr:uid="{00000000-0005-0000-0000-000065AB0000}"/>
    <cellStyle name="Normal 66 2 4 3 2" xfId="43519" xr:uid="{00000000-0005-0000-0000-000066AB0000}"/>
    <cellStyle name="Normal 66 2 4 3 2 2" xfId="43520" xr:uid="{00000000-0005-0000-0000-000067AB0000}"/>
    <cellStyle name="Normal 66 2 4 3 3" xfId="43521" xr:uid="{00000000-0005-0000-0000-000068AB0000}"/>
    <cellStyle name="Normal 66 2 4 3_REKAP IBT" xfId="43522" xr:uid="{00000000-0005-0000-0000-000069AB0000}"/>
    <cellStyle name="Normal 66 2 4 4" xfId="43523" xr:uid="{00000000-0005-0000-0000-00006AAB0000}"/>
    <cellStyle name="Normal 66 2 4 4 2" xfId="43524" xr:uid="{00000000-0005-0000-0000-00006BAB0000}"/>
    <cellStyle name="Normal 66 2 4 5" xfId="43525" xr:uid="{00000000-0005-0000-0000-00006CAB0000}"/>
    <cellStyle name="Normal 66 2 4_REKAP IBT" xfId="43526" xr:uid="{00000000-0005-0000-0000-00006DAB0000}"/>
    <cellStyle name="Normal 66 2 5" xfId="43528" xr:uid="{00000000-0005-0000-0000-00006EAB0000}"/>
    <cellStyle name="Normal 66 2 5 2" xfId="43529" xr:uid="{00000000-0005-0000-0000-00006FAB0000}"/>
    <cellStyle name="Normal 66 2 5 2 2" xfId="43530" xr:uid="{00000000-0005-0000-0000-000070AB0000}"/>
    <cellStyle name="Normal 66 2 5 3" xfId="43531" xr:uid="{00000000-0005-0000-0000-000071AB0000}"/>
    <cellStyle name="Normal 66 2 5_REKAP IBT" xfId="24873" xr:uid="{00000000-0005-0000-0000-000072AB0000}"/>
    <cellStyle name="Normal 66 2 6" xfId="11334" xr:uid="{00000000-0005-0000-0000-000073AB0000}"/>
    <cellStyle name="Normal 66 2 6 2" xfId="24103" xr:uid="{00000000-0005-0000-0000-000074AB0000}"/>
    <cellStyle name="Normal 66 2 6 2 2" xfId="24107" xr:uid="{00000000-0005-0000-0000-000075AB0000}"/>
    <cellStyle name="Normal 66 2 6 3" xfId="24119" xr:uid="{00000000-0005-0000-0000-000076AB0000}"/>
    <cellStyle name="Normal 66 2 6_REKAP IBT" xfId="10535" xr:uid="{00000000-0005-0000-0000-000077AB0000}"/>
    <cellStyle name="Normal 66 2 7" xfId="30802" xr:uid="{00000000-0005-0000-0000-000078AB0000}"/>
    <cellStyle name="Normal 66 2 8" xfId="33711" xr:uid="{00000000-0005-0000-0000-000079AB0000}"/>
    <cellStyle name="Normal 66 2 9" xfId="33713" xr:uid="{00000000-0005-0000-0000-00007AAB0000}"/>
    <cellStyle name="Normal 66 2_REKAP IBT" xfId="15176" xr:uid="{00000000-0005-0000-0000-00007BAB0000}"/>
    <cellStyle name="Normal 66 3" xfId="19959" xr:uid="{00000000-0005-0000-0000-00007CAB0000}"/>
    <cellStyle name="Normal 66 3 2" xfId="19963" xr:uid="{00000000-0005-0000-0000-00007DAB0000}"/>
    <cellStyle name="Normal 66 3 2 2" xfId="43532" xr:uid="{00000000-0005-0000-0000-00007EAB0000}"/>
    <cellStyle name="Normal 66 3 2 2 2" xfId="43533" xr:uid="{00000000-0005-0000-0000-00007FAB0000}"/>
    <cellStyle name="Normal 66 3 2 3" xfId="43534" xr:uid="{00000000-0005-0000-0000-000080AB0000}"/>
    <cellStyle name="Normal 66 3 2_REKAP IBT" xfId="43535" xr:uid="{00000000-0005-0000-0000-000081AB0000}"/>
    <cellStyle name="Normal 66 3 3" xfId="43538" xr:uid="{00000000-0005-0000-0000-000082AB0000}"/>
    <cellStyle name="Normal 66 3 3 2" xfId="43539" xr:uid="{00000000-0005-0000-0000-000083AB0000}"/>
    <cellStyle name="Normal 66 3 3 2 2" xfId="43540" xr:uid="{00000000-0005-0000-0000-000084AB0000}"/>
    <cellStyle name="Normal 66 3 3 3" xfId="29340" xr:uid="{00000000-0005-0000-0000-000085AB0000}"/>
    <cellStyle name="Normal 66 3 3_REKAP IBT" xfId="43541" xr:uid="{00000000-0005-0000-0000-000086AB0000}"/>
    <cellStyle name="Normal 66 3 4" xfId="43543" xr:uid="{00000000-0005-0000-0000-000087AB0000}"/>
    <cellStyle name="Normal 66 3 4 2" xfId="43544" xr:uid="{00000000-0005-0000-0000-000088AB0000}"/>
    <cellStyle name="Normal 66 3 5" xfId="43546" xr:uid="{00000000-0005-0000-0000-000089AB0000}"/>
    <cellStyle name="Normal 66 3_REKAP IBT" xfId="19969" xr:uid="{00000000-0005-0000-0000-00008AAB0000}"/>
    <cellStyle name="Normal 66 4" xfId="19973" xr:uid="{00000000-0005-0000-0000-00008BAB0000}"/>
    <cellStyle name="Normal 66 4 2" xfId="19978" xr:uid="{00000000-0005-0000-0000-00008CAB0000}"/>
    <cellStyle name="Normal 66 4 2 2" xfId="43547" xr:uid="{00000000-0005-0000-0000-00008DAB0000}"/>
    <cellStyle name="Normal 66 4 2 2 2" xfId="43548" xr:uid="{00000000-0005-0000-0000-00008EAB0000}"/>
    <cellStyle name="Normal 66 4 2 3" xfId="43549" xr:uid="{00000000-0005-0000-0000-00008FAB0000}"/>
    <cellStyle name="Normal 66 4 2_REKAP IBT" xfId="35371" xr:uid="{00000000-0005-0000-0000-000090AB0000}"/>
    <cellStyle name="Normal 66 4 3" xfId="43552" xr:uid="{00000000-0005-0000-0000-000091AB0000}"/>
    <cellStyle name="Normal 66 4 3 2" xfId="43553" xr:uid="{00000000-0005-0000-0000-000092AB0000}"/>
    <cellStyle name="Normal 66 4 3 2 2" xfId="43554" xr:uid="{00000000-0005-0000-0000-000093AB0000}"/>
    <cellStyle name="Normal 66 4 3 3" xfId="23945" xr:uid="{00000000-0005-0000-0000-000094AB0000}"/>
    <cellStyle name="Normal 66 4 3_REKAP IBT" xfId="43555" xr:uid="{00000000-0005-0000-0000-000095AB0000}"/>
    <cellStyle name="Normal 66 4 4" xfId="43557" xr:uid="{00000000-0005-0000-0000-000096AB0000}"/>
    <cellStyle name="Normal 66 4 4 2" xfId="43558" xr:uid="{00000000-0005-0000-0000-000097AB0000}"/>
    <cellStyle name="Normal 66 4 5" xfId="43560" xr:uid="{00000000-0005-0000-0000-000098AB0000}"/>
    <cellStyle name="Normal 66 4_REKAP IBT" xfId="19982" xr:uid="{00000000-0005-0000-0000-000099AB0000}"/>
    <cellStyle name="Normal 66 5" xfId="19988" xr:uid="{00000000-0005-0000-0000-00009AAB0000}"/>
    <cellStyle name="Normal 66 5 2" xfId="19992" xr:uid="{00000000-0005-0000-0000-00009BAB0000}"/>
    <cellStyle name="Normal 66 5 2 2" xfId="43561" xr:uid="{00000000-0005-0000-0000-00009CAB0000}"/>
    <cellStyle name="Normal 66 5 2 2 2" xfId="43563" xr:uid="{00000000-0005-0000-0000-00009DAB0000}"/>
    <cellStyle name="Normal 66 5 2 3" xfId="43564" xr:uid="{00000000-0005-0000-0000-00009EAB0000}"/>
    <cellStyle name="Normal 66 5 2_REKAP IBT" xfId="43565" xr:uid="{00000000-0005-0000-0000-00009FAB0000}"/>
    <cellStyle name="Normal 66 5 3" xfId="43568" xr:uid="{00000000-0005-0000-0000-0000A0AB0000}"/>
    <cellStyle name="Normal 66 5 3 2" xfId="43569" xr:uid="{00000000-0005-0000-0000-0000A1AB0000}"/>
    <cellStyle name="Normal 66 5 3 2 2" xfId="43570" xr:uid="{00000000-0005-0000-0000-0000A2AB0000}"/>
    <cellStyle name="Normal 66 5 3 3" xfId="43571" xr:uid="{00000000-0005-0000-0000-0000A3AB0000}"/>
    <cellStyle name="Normal 66 5 3_REKAP IBT" xfId="43572" xr:uid="{00000000-0005-0000-0000-0000A4AB0000}"/>
    <cellStyle name="Normal 66 5 4" xfId="43574" xr:uid="{00000000-0005-0000-0000-0000A5AB0000}"/>
    <cellStyle name="Normal 66 5 4 2" xfId="43575" xr:uid="{00000000-0005-0000-0000-0000A6AB0000}"/>
    <cellStyle name="Normal 66 5 5" xfId="43576" xr:uid="{00000000-0005-0000-0000-0000A7AB0000}"/>
    <cellStyle name="Normal 66 5_REKAP IBT" xfId="17717" xr:uid="{00000000-0005-0000-0000-0000A8AB0000}"/>
    <cellStyle name="Normal 66 6" xfId="19995" xr:uid="{00000000-0005-0000-0000-0000A9AB0000}"/>
    <cellStyle name="Normal 66 6 2" xfId="19998" xr:uid="{00000000-0005-0000-0000-0000AAAB0000}"/>
    <cellStyle name="Normal 66 6 2 2" xfId="43577" xr:uid="{00000000-0005-0000-0000-0000ABAB0000}"/>
    <cellStyle name="Normal 66 6 3" xfId="43580" xr:uid="{00000000-0005-0000-0000-0000ACAB0000}"/>
    <cellStyle name="Normal 66 6_REKAP IBT" xfId="20001" xr:uid="{00000000-0005-0000-0000-0000ADAB0000}"/>
    <cellStyle name="Normal 66 7" xfId="20004" xr:uid="{00000000-0005-0000-0000-0000AEAB0000}"/>
    <cellStyle name="Normal 66 7 2" xfId="20007" xr:uid="{00000000-0005-0000-0000-0000AFAB0000}"/>
    <cellStyle name="Normal 66 7 2 2" xfId="43581" xr:uid="{00000000-0005-0000-0000-0000B0AB0000}"/>
    <cellStyle name="Normal 66 7 3" xfId="43584" xr:uid="{00000000-0005-0000-0000-0000B1AB0000}"/>
    <cellStyle name="Normal 66 7_REKAP IBT" xfId="281" xr:uid="{00000000-0005-0000-0000-0000B2AB0000}"/>
    <cellStyle name="Normal 66 8" xfId="20023" xr:uid="{00000000-0005-0000-0000-0000B3AB0000}"/>
    <cellStyle name="Normal 66 8 2" xfId="20028" xr:uid="{00000000-0005-0000-0000-0000B4AB0000}"/>
    <cellStyle name="Normal 66 9" xfId="20031" xr:uid="{00000000-0005-0000-0000-0000B5AB0000}"/>
    <cellStyle name="Normal 66_REKAP IBT" xfId="43586" xr:uid="{00000000-0005-0000-0000-0000B6AB0000}"/>
    <cellStyle name="Normal 67" xfId="43588" xr:uid="{00000000-0005-0000-0000-0000B7AB0000}"/>
    <cellStyle name="Normal 67 2" xfId="43590" xr:uid="{00000000-0005-0000-0000-0000B8AB0000}"/>
    <cellStyle name="Normal 67 2 2" xfId="43592" xr:uid="{00000000-0005-0000-0000-0000B9AB0000}"/>
    <cellStyle name="Normal 67 3" xfId="43594" xr:uid="{00000000-0005-0000-0000-0000BAAB0000}"/>
    <cellStyle name="Normal 67 4" xfId="43596" xr:uid="{00000000-0005-0000-0000-0000BBAB0000}"/>
    <cellStyle name="Normal 67 5" xfId="43598" xr:uid="{00000000-0005-0000-0000-0000BCAB0000}"/>
    <cellStyle name="Normal 67 6" xfId="50458" xr:uid="{00000000-0005-0000-0000-0000BDAB0000}"/>
    <cellStyle name="Normal 67_REKAP IBT" xfId="43600" xr:uid="{00000000-0005-0000-0000-0000BEAB0000}"/>
    <cellStyle name="Normal 68" xfId="43602" xr:uid="{00000000-0005-0000-0000-0000BFAB0000}"/>
    <cellStyle name="Normal 68 2" xfId="43604" xr:uid="{00000000-0005-0000-0000-0000C0AB0000}"/>
    <cellStyle name="Normal 68 2 2" xfId="43606" xr:uid="{00000000-0005-0000-0000-0000C1AB0000}"/>
    <cellStyle name="Normal 68 3" xfId="43608" xr:uid="{00000000-0005-0000-0000-0000C2AB0000}"/>
    <cellStyle name="Normal 68 4" xfId="43610" xr:uid="{00000000-0005-0000-0000-0000C3AB0000}"/>
    <cellStyle name="Normal 68 5" xfId="43612" xr:uid="{00000000-0005-0000-0000-0000C4AB0000}"/>
    <cellStyle name="Normal 68 6" xfId="50459" xr:uid="{00000000-0005-0000-0000-0000C5AB0000}"/>
    <cellStyle name="Normal 68_REKAP IBT" xfId="43614" xr:uid="{00000000-0005-0000-0000-0000C6AB0000}"/>
    <cellStyle name="Normal 69" xfId="43616" xr:uid="{00000000-0005-0000-0000-0000C7AB0000}"/>
    <cellStyle name="Normal 69 2" xfId="43618" xr:uid="{00000000-0005-0000-0000-0000C8AB0000}"/>
    <cellStyle name="Normal 69 2 2" xfId="43620" xr:uid="{00000000-0005-0000-0000-0000C9AB0000}"/>
    <cellStyle name="Normal 69 3" xfId="43455" xr:uid="{00000000-0005-0000-0000-0000CAAB0000}"/>
    <cellStyle name="Normal 69 4" xfId="43459" xr:uid="{00000000-0005-0000-0000-0000CBAB0000}"/>
    <cellStyle name="Normal 69 5" xfId="43622" xr:uid="{00000000-0005-0000-0000-0000CCAB0000}"/>
    <cellStyle name="Normal 69 6" xfId="50460" xr:uid="{00000000-0005-0000-0000-0000CDAB0000}"/>
    <cellStyle name="Normal 69_REKAP IBT" xfId="43624" xr:uid="{00000000-0005-0000-0000-0000CEAB0000}"/>
    <cellStyle name="Normal 7" xfId="43625" xr:uid="{00000000-0005-0000-0000-0000CFAB0000}"/>
    <cellStyle name="Normal 7 10" xfId="43626" xr:uid="{00000000-0005-0000-0000-0000D0AB0000}"/>
    <cellStyle name="Normal 7 10 2" xfId="43627" xr:uid="{00000000-0005-0000-0000-0000D1AB0000}"/>
    <cellStyle name="Normal 7 100" xfId="41185" xr:uid="{00000000-0005-0000-0000-0000D2AB0000}"/>
    <cellStyle name="Normal 7 100 2" xfId="41188" xr:uid="{00000000-0005-0000-0000-0000D3AB0000}"/>
    <cellStyle name="Normal 7 101" xfId="41191" xr:uid="{00000000-0005-0000-0000-0000D4AB0000}"/>
    <cellStyle name="Normal 7 101 2" xfId="41194" xr:uid="{00000000-0005-0000-0000-0000D5AB0000}"/>
    <cellStyle name="Normal 7 102" xfId="41197" xr:uid="{00000000-0005-0000-0000-0000D6AB0000}"/>
    <cellStyle name="Normal 7 102 2" xfId="41200" xr:uid="{00000000-0005-0000-0000-0000D7AB0000}"/>
    <cellStyle name="Normal 7 103" xfId="41203" xr:uid="{00000000-0005-0000-0000-0000D8AB0000}"/>
    <cellStyle name="Normal 7 103 2" xfId="26401" xr:uid="{00000000-0005-0000-0000-0000D9AB0000}"/>
    <cellStyle name="Normal 7 104" xfId="20697" xr:uid="{00000000-0005-0000-0000-0000DAAB0000}"/>
    <cellStyle name="Normal 7 104 2" xfId="26429" xr:uid="{00000000-0005-0000-0000-0000DBAB0000}"/>
    <cellStyle name="Normal 7 105" xfId="43629" xr:uid="{00000000-0005-0000-0000-0000DCAB0000}"/>
    <cellStyle name="Normal 7 105 2" xfId="26455" xr:uid="{00000000-0005-0000-0000-0000DDAB0000}"/>
    <cellStyle name="Normal 7 106" xfId="43631" xr:uid="{00000000-0005-0000-0000-0000DEAB0000}"/>
    <cellStyle name="Normal 7 106 2" xfId="26473" xr:uid="{00000000-0005-0000-0000-0000DFAB0000}"/>
    <cellStyle name="Normal 7 107" xfId="43633" xr:uid="{00000000-0005-0000-0000-0000E0AB0000}"/>
    <cellStyle name="Normal 7 107 2" xfId="26488" xr:uid="{00000000-0005-0000-0000-0000E1AB0000}"/>
    <cellStyle name="Normal 7 108" xfId="43635" xr:uid="{00000000-0005-0000-0000-0000E2AB0000}"/>
    <cellStyle name="Normal 7 108 2" xfId="26508" xr:uid="{00000000-0005-0000-0000-0000E3AB0000}"/>
    <cellStyle name="Normal 7 109" xfId="43637" xr:uid="{00000000-0005-0000-0000-0000E4AB0000}"/>
    <cellStyle name="Normal 7 109 2" xfId="26526" xr:uid="{00000000-0005-0000-0000-0000E5AB0000}"/>
    <cellStyle name="Normal 7 11" xfId="43638" xr:uid="{00000000-0005-0000-0000-0000E6AB0000}"/>
    <cellStyle name="Normal 7 11 2" xfId="43639" xr:uid="{00000000-0005-0000-0000-0000E7AB0000}"/>
    <cellStyle name="Normal 7 110" xfId="43628" xr:uid="{00000000-0005-0000-0000-0000E8AB0000}"/>
    <cellStyle name="Normal 7 110 2" xfId="26454" xr:uid="{00000000-0005-0000-0000-0000E9AB0000}"/>
    <cellStyle name="Normal 7 111" xfId="43630" xr:uid="{00000000-0005-0000-0000-0000EAAB0000}"/>
    <cellStyle name="Normal 7 111 2" xfId="26472" xr:uid="{00000000-0005-0000-0000-0000EBAB0000}"/>
    <cellStyle name="Normal 7 112" xfId="43632" xr:uid="{00000000-0005-0000-0000-0000ECAB0000}"/>
    <cellStyle name="Normal 7 112 2" xfId="26487" xr:uid="{00000000-0005-0000-0000-0000EDAB0000}"/>
    <cellStyle name="Normal 7 113" xfId="43634" xr:uid="{00000000-0005-0000-0000-0000EEAB0000}"/>
    <cellStyle name="Normal 7 113 2" xfId="26507" xr:uid="{00000000-0005-0000-0000-0000EFAB0000}"/>
    <cellStyle name="Normal 7 114" xfId="43636" xr:uid="{00000000-0005-0000-0000-0000F0AB0000}"/>
    <cellStyle name="Normal 7 114 2" xfId="26525" xr:uid="{00000000-0005-0000-0000-0000F1AB0000}"/>
    <cellStyle name="Normal 7 115" xfId="43641" xr:uid="{00000000-0005-0000-0000-0000F2AB0000}"/>
    <cellStyle name="Normal 7 115 2" xfId="26548" xr:uid="{00000000-0005-0000-0000-0000F3AB0000}"/>
    <cellStyle name="Normal 7 116" xfId="43643" xr:uid="{00000000-0005-0000-0000-0000F4AB0000}"/>
    <cellStyle name="Normal 7 116 2" xfId="43645" xr:uid="{00000000-0005-0000-0000-0000F5AB0000}"/>
    <cellStyle name="Normal 7 117" xfId="43647" xr:uid="{00000000-0005-0000-0000-0000F6AB0000}"/>
    <cellStyle name="Normal 7 117 2" xfId="43649" xr:uid="{00000000-0005-0000-0000-0000F7AB0000}"/>
    <cellStyle name="Normal 7 118" xfId="43651" xr:uid="{00000000-0005-0000-0000-0000F8AB0000}"/>
    <cellStyle name="Normal 7 118 2" xfId="43653" xr:uid="{00000000-0005-0000-0000-0000F9AB0000}"/>
    <cellStyle name="Normal 7 119" xfId="43655" xr:uid="{00000000-0005-0000-0000-0000FAAB0000}"/>
    <cellStyle name="Normal 7 119 2" xfId="43657" xr:uid="{00000000-0005-0000-0000-0000FBAB0000}"/>
    <cellStyle name="Normal 7 12" xfId="43658" xr:uid="{00000000-0005-0000-0000-0000FCAB0000}"/>
    <cellStyle name="Normal 7 12 2" xfId="43659" xr:uid="{00000000-0005-0000-0000-0000FDAB0000}"/>
    <cellStyle name="Normal 7 120" xfId="43640" xr:uid="{00000000-0005-0000-0000-0000FEAB0000}"/>
    <cellStyle name="Normal 7 120 2" xfId="26547" xr:uid="{00000000-0005-0000-0000-0000FFAB0000}"/>
    <cellStyle name="Normal 7 121" xfId="43642" xr:uid="{00000000-0005-0000-0000-000000AC0000}"/>
    <cellStyle name="Normal 7 121 2" xfId="43644" xr:uid="{00000000-0005-0000-0000-000001AC0000}"/>
    <cellStyle name="Normal 7 122" xfId="43646" xr:uid="{00000000-0005-0000-0000-000002AC0000}"/>
    <cellStyle name="Normal 7 122 2" xfId="43648" xr:uid="{00000000-0005-0000-0000-000003AC0000}"/>
    <cellStyle name="Normal 7 123" xfId="43650" xr:uid="{00000000-0005-0000-0000-000004AC0000}"/>
    <cellStyle name="Normal 7 123 2" xfId="43652" xr:uid="{00000000-0005-0000-0000-000005AC0000}"/>
    <cellStyle name="Normal 7 124" xfId="43654" xr:uid="{00000000-0005-0000-0000-000006AC0000}"/>
    <cellStyle name="Normal 7 124 2" xfId="43656" xr:uid="{00000000-0005-0000-0000-000007AC0000}"/>
    <cellStyle name="Normal 7 125" xfId="43661" xr:uid="{00000000-0005-0000-0000-000008AC0000}"/>
    <cellStyle name="Normal 7 125 2" xfId="43663" xr:uid="{00000000-0005-0000-0000-000009AC0000}"/>
    <cellStyle name="Normal 7 126" xfId="43665" xr:uid="{00000000-0005-0000-0000-00000AAC0000}"/>
    <cellStyle name="Normal 7 126 2" xfId="43667" xr:uid="{00000000-0005-0000-0000-00000BAC0000}"/>
    <cellStyle name="Normal 7 127" xfId="43669" xr:uid="{00000000-0005-0000-0000-00000CAC0000}"/>
    <cellStyle name="Normal 7 127 2" xfId="43671" xr:uid="{00000000-0005-0000-0000-00000DAC0000}"/>
    <cellStyle name="Normal 7 128" xfId="43673" xr:uid="{00000000-0005-0000-0000-00000EAC0000}"/>
    <cellStyle name="Normal 7 128 2" xfId="43675" xr:uid="{00000000-0005-0000-0000-00000FAC0000}"/>
    <cellStyle name="Normal 7 129" xfId="43677" xr:uid="{00000000-0005-0000-0000-000010AC0000}"/>
    <cellStyle name="Normal 7 129 2" xfId="43679" xr:uid="{00000000-0005-0000-0000-000011AC0000}"/>
    <cellStyle name="Normal 7 13" xfId="43680" xr:uid="{00000000-0005-0000-0000-000012AC0000}"/>
    <cellStyle name="Normal 7 13 2" xfId="43681" xr:uid="{00000000-0005-0000-0000-000013AC0000}"/>
    <cellStyle name="Normal 7 130" xfId="43660" xr:uid="{00000000-0005-0000-0000-000014AC0000}"/>
    <cellStyle name="Normal 7 130 2" xfId="43662" xr:uid="{00000000-0005-0000-0000-000015AC0000}"/>
    <cellStyle name="Normal 7 131" xfId="43664" xr:uid="{00000000-0005-0000-0000-000016AC0000}"/>
    <cellStyle name="Normal 7 131 2" xfId="43666" xr:uid="{00000000-0005-0000-0000-000017AC0000}"/>
    <cellStyle name="Normal 7 132" xfId="43668" xr:uid="{00000000-0005-0000-0000-000018AC0000}"/>
    <cellStyle name="Normal 7 132 2" xfId="43670" xr:uid="{00000000-0005-0000-0000-000019AC0000}"/>
    <cellStyle name="Normal 7 133" xfId="43672" xr:uid="{00000000-0005-0000-0000-00001AAC0000}"/>
    <cellStyle name="Normal 7 133 2" xfId="43674" xr:uid="{00000000-0005-0000-0000-00001BAC0000}"/>
    <cellStyle name="Normal 7 134" xfId="43676" xr:uid="{00000000-0005-0000-0000-00001CAC0000}"/>
    <cellStyle name="Normal 7 134 2" xfId="43678" xr:uid="{00000000-0005-0000-0000-00001DAC0000}"/>
    <cellStyle name="Normal 7 135" xfId="43682" xr:uid="{00000000-0005-0000-0000-00001EAC0000}"/>
    <cellStyle name="Normal 7 135 2" xfId="43683" xr:uid="{00000000-0005-0000-0000-00001FAC0000}"/>
    <cellStyle name="Normal 7 136" xfId="43684" xr:uid="{00000000-0005-0000-0000-000020AC0000}"/>
    <cellStyle name="Normal 7 136 2" xfId="43685" xr:uid="{00000000-0005-0000-0000-000021AC0000}"/>
    <cellStyle name="Normal 7 137" xfId="39328" xr:uid="{00000000-0005-0000-0000-000022AC0000}"/>
    <cellStyle name="Normal 7 137 2" xfId="43686" xr:uid="{00000000-0005-0000-0000-000023AC0000}"/>
    <cellStyle name="Normal 7 138" xfId="43687" xr:uid="{00000000-0005-0000-0000-000024AC0000}"/>
    <cellStyle name="Normal 7 138 2" xfId="43688" xr:uid="{00000000-0005-0000-0000-000025AC0000}"/>
    <cellStyle name="Normal 7 139" xfId="43689" xr:uid="{00000000-0005-0000-0000-000026AC0000}"/>
    <cellStyle name="Normal 7 14" xfId="43690" xr:uid="{00000000-0005-0000-0000-000027AC0000}"/>
    <cellStyle name="Normal 7 14 2" xfId="43691" xr:uid="{00000000-0005-0000-0000-000028AC0000}"/>
    <cellStyle name="Normal 7 140" xfId="49934" xr:uid="{00000000-0005-0000-0000-000029AC0000}"/>
    <cellStyle name="Normal 7 15" xfId="43693" xr:uid="{00000000-0005-0000-0000-00002AAC0000}"/>
    <cellStyle name="Normal 7 15 2" xfId="43695" xr:uid="{00000000-0005-0000-0000-00002BAC0000}"/>
    <cellStyle name="Normal 7 16" xfId="43697" xr:uid="{00000000-0005-0000-0000-00002CAC0000}"/>
    <cellStyle name="Normal 7 16 2" xfId="43699" xr:uid="{00000000-0005-0000-0000-00002DAC0000}"/>
    <cellStyle name="Normal 7 17" xfId="43701" xr:uid="{00000000-0005-0000-0000-00002EAC0000}"/>
    <cellStyle name="Normal 7 17 2" xfId="43703" xr:uid="{00000000-0005-0000-0000-00002FAC0000}"/>
    <cellStyle name="Normal 7 18" xfId="43705" xr:uid="{00000000-0005-0000-0000-000030AC0000}"/>
    <cellStyle name="Normal 7 18 2" xfId="43707" xr:uid="{00000000-0005-0000-0000-000031AC0000}"/>
    <cellStyle name="Normal 7 19" xfId="43709" xr:uid="{00000000-0005-0000-0000-000032AC0000}"/>
    <cellStyle name="Normal 7 19 2" xfId="43711" xr:uid="{00000000-0005-0000-0000-000033AC0000}"/>
    <cellStyle name="Normal 7 2" xfId="39077" xr:uid="{00000000-0005-0000-0000-000034AC0000}"/>
    <cellStyle name="Normal 7 2 2" xfId="39082" xr:uid="{00000000-0005-0000-0000-000035AC0000}"/>
    <cellStyle name="Normal 7 2 2 2" xfId="43712" xr:uid="{00000000-0005-0000-0000-000036AC0000}"/>
    <cellStyle name="Normal 7 2 2 3" xfId="50150" xr:uid="{00000000-0005-0000-0000-000037AC0000}"/>
    <cellStyle name="Normal 7 2 3" xfId="39317" xr:uid="{00000000-0005-0000-0000-000038AC0000}"/>
    <cellStyle name="Normal 7 2 3 2" xfId="50461" xr:uid="{00000000-0005-0000-0000-000039AC0000}"/>
    <cellStyle name="Normal 7 2 4" xfId="50015" xr:uid="{00000000-0005-0000-0000-00003AAC0000}"/>
    <cellStyle name="Normal 7 20" xfId="43692" xr:uid="{00000000-0005-0000-0000-00003BAC0000}"/>
    <cellStyle name="Normal 7 20 2" xfId="43694" xr:uid="{00000000-0005-0000-0000-00003CAC0000}"/>
    <cellStyle name="Normal 7 21" xfId="43696" xr:uid="{00000000-0005-0000-0000-00003DAC0000}"/>
    <cellStyle name="Normal 7 21 2" xfId="43698" xr:uid="{00000000-0005-0000-0000-00003EAC0000}"/>
    <cellStyle name="Normal 7 22" xfId="43700" xr:uid="{00000000-0005-0000-0000-00003FAC0000}"/>
    <cellStyle name="Normal 7 22 2" xfId="43702" xr:uid="{00000000-0005-0000-0000-000040AC0000}"/>
    <cellStyle name="Normal 7 23" xfId="43704" xr:uid="{00000000-0005-0000-0000-000041AC0000}"/>
    <cellStyle name="Normal 7 23 2" xfId="43706" xr:uid="{00000000-0005-0000-0000-000042AC0000}"/>
    <cellStyle name="Normal 7 24" xfId="43708" xr:uid="{00000000-0005-0000-0000-000043AC0000}"/>
    <cellStyle name="Normal 7 24 2" xfId="43710" xr:uid="{00000000-0005-0000-0000-000044AC0000}"/>
    <cellStyle name="Normal 7 25" xfId="43714" xr:uid="{00000000-0005-0000-0000-000045AC0000}"/>
    <cellStyle name="Normal 7 25 2" xfId="43716" xr:uid="{00000000-0005-0000-0000-000046AC0000}"/>
    <cellStyle name="Normal 7 26" xfId="43718" xr:uid="{00000000-0005-0000-0000-000047AC0000}"/>
    <cellStyle name="Normal 7 26 2" xfId="43720" xr:uid="{00000000-0005-0000-0000-000048AC0000}"/>
    <cellStyle name="Normal 7 27" xfId="43722" xr:uid="{00000000-0005-0000-0000-000049AC0000}"/>
    <cellStyle name="Normal 7 27 2" xfId="43724" xr:uid="{00000000-0005-0000-0000-00004AAC0000}"/>
    <cellStyle name="Normal 7 28" xfId="43726" xr:uid="{00000000-0005-0000-0000-00004BAC0000}"/>
    <cellStyle name="Normal 7 28 2" xfId="43728" xr:uid="{00000000-0005-0000-0000-00004CAC0000}"/>
    <cellStyle name="Normal 7 29" xfId="43730" xr:uid="{00000000-0005-0000-0000-00004DAC0000}"/>
    <cellStyle name="Normal 7 29 2" xfId="43732" xr:uid="{00000000-0005-0000-0000-00004EAC0000}"/>
    <cellStyle name="Normal 7 3" xfId="39085" xr:uid="{00000000-0005-0000-0000-00004FAC0000}"/>
    <cellStyle name="Normal 7 3 2" xfId="39090" xr:uid="{00000000-0005-0000-0000-000050AC0000}"/>
    <cellStyle name="Normal 7 3 2 2" xfId="50163" xr:uid="{00000000-0005-0000-0000-000051AC0000}"/>
    <cellStyle name="Normal 7 3 3" xfId="50028" xr:uid="{00000000-0005-0000-0000-000052AC0000}"/>
    <cellStyle name="Normal 7 30" xfId="43713" xr:uid="{00000000-0005-0000-0000-000053AC0000}"/>
    <cellStyle name="Normal 7 30 2" xfId="43715" xr:uid="{00000000-0005-0000-0000-000054AC0000}"/>
    <cellStyle name="Normal 7 31" xfId="43717" xr:uid="{00000000-0005-0000-0000-000055AC0000}"/>
    <cellStyle name="Normal 7 31 2" xfId="43719" xr:uid="{00000000-0005-0000-0000-000056AC0000}"/>
    <cellStyle name="Normal 7 32" xfId="43721" xr:uid="{00000000-0005-0000-0000-000057AC0000}"/>
    <cellStyle name="Normal 7 32 2" xfId="43723" xr:uid="{00000000-0005-0000-0000-000058AC0000}"/>
    <cellStyle name="Normal 7 33" xfId="43725" xr:uid="{00000000-0005-0000-0000-000059AC0000}"/>
    <cellStyle name="Normal 7 33 2" xfId="43727" xr:uid="{00000000-0005-0000-0000-00005AAC0000}"/>
    <cellStyle name="Normal 7 34" xfId="43729" xr:uid="{00000000-0005-0000-0000-00005BAC0000}"/>
    <cellStyle name="Normal 7 34 2" xfId="43731" xr:uid="{00000000-0005-0000-0000-00005CAC0000}"/>
    <cellStyle name="Normal 7 35" xfId="43734" xr:uid="{00000000-0005-0000-0000-00005DAC0000}"/>
    <cellStyle name="Normal 7 35 2" xfId="43736" xr:uid="{00000000-0005-0000-0000-00005EAC0000}"/>
    <cellStyle name="Normal 7 36" xfId="40384" xr:uid="{00000000-0005-0000-0000-00005FAC0000}"/>
    <cellStyle name="Normal 7 36 2" xfId="43738" xr:uid="{00000000-0005-0000-0000-000060AC0000}"/>
    <cellStyle name="Normal 7 37" xfId="41600" xr:uid="{00000000-0005-0000-0000-000061AC0000}"/>
    <cellStyle name="Normal 7 37 2" xfId="41604" xr:uid="{00000000-0005-0000-0000-000062AC0000}"/>
    <cellStyle name="Normal 7 38" xfId="41644" xr:uid="{00000000-0005-0000-0000-000063AC0000}"/>
    <cellStyle name="Normal 7 38 2" xfId="43740" xr:uid="{00000000-0005-0000-0000-000064AC0000}"/>
    <cellStyle name="Normal 7 39" xfId="41695" xr:uid="{00000000-0005-0000-0000-000065AC0000}"/>
    <cellStyle name="Normal 7 39 2" xfId="41699" xr:uid="{00000000-0005-0000-0000-000066AC0000}"/>
    <cellStyle name="Normal 7 4" xfId="39096" xr:uid="{00000000-0005-0000-0000-000067AC0000}"/>
    <cellStyle name="Normal 7 4 2" xfId="41155" xr:uid="{00000000-0005-0000-0000-000068AC0000}"/>
    <cellStyle name="Normal 7 4 2 2" xfId="50175" xr:uid="{00000000-0005-0000-0000-000069AC0000}"/>
    <cellStyle name="Normal 7 4 3" xfId="41164" xr:uid="{00000000-0005-0000-0000-00006AAC0000}"/>
    <cellStyle name="Normal 7 4 4" xfId="50040" xr:uid="{00000000-0005-0000-0000-00006BAC0000}"/>
    <cellStyle name="Normal 7 40" xfId="43733" xr:uid="{00000000-0005-0000-0000-00006CAC0000}"/>
    <cellStyle name="Normal 7 40 2" xfId="43735" xr:uid="{00000000-0005-0000-0000-00006DAC0000}"/>
    <cellStyle name="Normal 7 41" xfId="40383" xr:uid="{00000000-0005-0000-0000-00006EAC0000}"/>
    <cellStyle name="Normal 7 41 2" xfId="43737" xr:uid="{00000000-0005-0000-0000-00006FAC0000}"/>
    <cellStyle name="Normal 7 42" xfId="41599" xr:uid="{00000000-0005-0000-0000-000070AC0000}"/>
    <cellStyle name="Normal 7 42 2" xfId="41603" xr:uid="{00000000-0005-0000-0000-000071AC0000}"/>
    <cellStyle name="Normal 7 43" xfId="41643" xr:uid="{00000000-0005-0000-0000-000072AC0000}"/>
    <cellStyle name="Normal 7 43 2" xfId="43739" xr:uid="{00000000-0005-0000-0000-000073AC0000}"/>
    <cellStyle name="Normal 7 44" xfId="41694" xr:uid="{00000000-0005-0000-0000-000074AC0000}"/>
    <cellStyle name="Normal 7 44 2" xfId="41698" xr:uid="{00000000-0005-0000-0000-000075AC0000}"/>
    <cellStyle name="Normal 7 45" xfId="41723" xr:uid="{00000000-0005-0000-0000-000076AC0000}"/>
    <cellStyle name="Normal 7 45 2" xfId="41548" xr:uid="{00000000-0005-0000-0000-000077AC0000}"/>
    <cellStyle name="Normal 7 46" xfId="41747" xr:uid="{00000000-0005-0000-0000-000078AC0000}"/>
    <cellStyle name="Normal 7 46 2" xfId="41751" xr:uid="{00000000-0005-0000-0000-000079AC0000}"/>
    <cellStyle name="Normal 7 47" xfId="41791" xr:uid="{00000000-0005-0000-0000-00007AAC0000}"/>
    <cellStyle name="Normal 7 47 2" xfId="41795" xr:uid="{00000000-0005-0000-0000-00007BAC0000}"/>
    <cellStyle name="Normal 7 48" xfId="41839" xr:uid="{00000000-0005-0000-0000-00007CAC0000}"/>
    <cellStyle name="Normal 7 48 2" xfId="41843" xr:uid="{00000000-0005-0000-0000-00007DAC0000}"/>
    <cellStyle name="Normal 7 49" xfId="41894" xr:uid="{00000000-0005-0000-0000-00007EAC0000}"/>
    <cellStyle name="Normal 7 49 2" xfId="41898" xr:uid="{00000000-0005-0000-0000-00007FAC0000}"/>
    <cellStyle name="Normal 7 5" xfId="39322" xr:uid="{00000000-0005-0000-0000-000080AC0000}"/>
    <cellStyle name="Normal 7 5 2" xfId="39327" xr:uid="{00000000-0005-0000-0000-000081AC0000}"/>
    <cellStyle name="Normal 7 5 3" xfId="50081" xr:uid="{00000000-0005-0000-0000-000082AC0000}"/>
    <cellStyle name="Normal 7 50" xfId="41722" xr:uid="{00000000-0005-0000-0000-000083AC0000}"/>
    <cellStyle name="Normal 7 50 2" xfId="41547" xr:uid="{00000000-0005-0000-0000-000084AC0000}"/>
    <cellStyle name="Normal 7 51" xfId="41746" xr:uid="{00000000-0005-0000-0000-000085AC0000}"/>
    <cellStyle name="Normal 7 51 2" xfId="41750" xr:uid="{00000000-0005-0000-0000-000086AC0000}"/>
    <cellStyle name="Normal 7 52" xfId="41790" xr:uid="{00000000-0005-0000-0000-000087AC0000}"/>
    <cellStyle name="Normal 7 52 2" xfId="41794" xr:uid="{00000000-0005-0000-0000-000088AC0000}"/>
    <cellStyle name="Normal 7 53" xfId="41838" xr:uid="{00000000-0005-0000-0000-000089AC0000}"/>
    <cellStyle name="Normal 7 53 2" xfId="41842" xr:uid="{00000000-0005-0000-0000-00008AAC0000}"/>
    <cellStyle name="Normal 7 54" xfId="41893" xr:uid="{00000000-0005-0000-0000-00008BAC0000}"/>
    <cellStyle name="Normal 7 54 2" xfId="41897" xr:uid="{00000000-0005-0000-0000-00008CAC0000}"/>
    <cellStyle name="Normal 7 55" xfId="43742" xr:uid="{00000000-0005-0000-0000-00008DAC0000}"/>
    <cellStyle name="Normal 7 55 2" xfId="43744" xr:uid="{00000000-0005-0000-0000-00008EAC0000}"/>
    <cellStyle name="Normal 7 56" xfId="43746" xr:uid="{00000000-0005-0000-0000-00008FAC0000}"/>
    <cellStyle name="Normal 7 56 2" xfId="43748" xr:uid="{00000000-0005-0000-0000-000090AC0000}"/>
    <cellStyle name="Normal 7 57" xfId="43750" xr:uid="{00000000-0005-0000-0000-000091AC0000}"/>
    <cellStyle name="Normal 7 57 2" xfId="11990" xr:uid="{00000000-0005-0000-0000-000092AC0000}"/>
    <cellStyle name="Normal 7 58" xfId="43752" xr:uid="{00000000-0005-0000-0000-000093AC0000}"/>
    <cellStyle name="Normal 7 58 2" xfId="43754" xr:uid="{00000000-0005-0000-0000-000094AC0000}"/>
    <cellStyle name="Normal 7 59" xfId="43756" xr:uid="{00000000-0005-0000-0000-000095AC0000}"/>
    <cellStyle name="Normal 7 59 2" xfId="43758" xr:uid="{00000000-0005-0000-0000-000096AC0000}"/>
    <cellStyle name="Normal 7 6" xfId="39330" xr:uid="{00000000-0005-0000-0000-000097AC0000}"/>
    <cellStyle name="Normal 7 6 2" xfId="43759" xr:uid="{00000000-0005-0000-0000-000098AC0000}"/>
    <cellStyle name="Normal 7 60" xfId="43741" xr:uid="{00000000-0005-0000-0000-000099AC0000}"/>
    <cellStyle name="Normal 7 60 2" xfId="43743" xr:uid="{00000000-0005-0000-0000-00009AAC0000}"/>
    <cellStyle name="Normal 7 61" xfId="43745" xr:uid="{00000000-0005-0000-0000-00009BAC0000}"/>
    <cellStyle name="Normal 7 61 2" xfId="43747" xr:uid="{00000000-0005-0000-0000-00009CAC0000}"/>
    <cellStyle name="Normal 7 62" xfId="43749" xr:uid="{00000000-0005-0000-0000-00009DAC0000}"/>
    <cellStyle name="Normal 7 62 2" xfId="11989" xr:uid="{00000000-0005-0000-0000-00009EAC0000}"/>
    <cellStyle name="Normal 7 63" xfId="43751" xr:uid="{00000000-0005-0000-0000-00009FAC0000}"/>
    <cellStyle name="Normal 7 63 2" xfId="43753" xr:uid="{00000000-0005-0000-0000-0000A0AC0000}"/>
    <cellStyle name="Normal 7 64" xfId="43755" xr:uid="{00000000-0005-0000-0000-0000A1AC0000}"/>
    <cellStyle name="Normal 7 64 2" xfId="43757" xr:uid="{00000000-0005-0000-0000-0000A2AC0000}"/>
    <cellStyle name="Normal 7 65" xfId="43761" xr:uid="{00000000-0005-0000-0000-0000A3AC0000}"/>
    <cellStyle name="Normal 7 65 2" xfId="43763" xr:uid="{00000000-0005-0000-0000-0000A4AC0000}"/>
    <cellStyle name="Normal 7 66" xfId="43765" xr:uid="{00000000-0005-0000-0000-0000A5AC0000}"/>
    <cellStyle name="Normal 7 66 2" xfId="43767" xr:uid="{00000000-0005-0000-0000-0000A6AC0000}"/>
    <cellStyle name="Normal 7 67" xfId="43769" xr:uid="{00000000-0005-0000-0000-0000A7AC0000}"/>
    <cellStyle name="Normal 7 67 2" xfId="8451" xr:uid="{00000000-0005-0000-0000-0000A8AC0000}"/>
    <cellStyle name="Normal 7 68" xfId="43771" xr:uid="{00000000-0005-0000-0000-0000A9AC0000}"/>
    <cellStyle name="Normal 7 68 2" xfId="43773" xr:uid="{00000000-0005-0000-0000-0000AAAC0000}"/>
    <cellStyle name="Normal 7 69" xfId="43775" xr:uid="{00000000-0005-0000-0000-0000ABAC0000}"/>
    <cellStyle name="Normal 7 69 2" xfId="43777" xr:uid="{00000000-0005-0000-0000-0000ACAC0000}"/>
    <cellStyle name="Normal 7 7" xfId="39335" xr:uid="{00000000-0005-0000-0000-0000ADAC0000}"/>
    <cellStyle name="Normal 7 7 2" xfId="43778" xr:uid="{00000000-0005-0000-0000-0000AEAC0000}"/>
    <cellStyle name="Normal 7 70" xfId="43760" xr:uid="{00000000-0005-0000-0000-0000AFAC0000}"/>
    <cellStyle name="Normal 7 70 2" xfId="43762" xr:uid="{00000000-0005-0000-0000-0000B0AC0000}"/>
    <cellStyle name="Normal 7 71" xfId="43764" xr:uid="{00000000-0005-0000-0000-0000B1AC0000}"/>
    <cellStyle name="Normal 7 71 2" xfId="43766" xr:uid="{00000000-0005-0000-0000-0000B2AC0000}"/>
    <cellStyle name="Normal 7 72" xfId="43768" xr:uid="{00000000-0005-0000-0000-0000B3AC0000}"/>
    <cellStyle name="Normal 7 72 2" xfId="8450" xr:uid="{00000000-0005-0000-0000-0000B4AC0000}"/>
    <cellStyle name="Normal 7 73" xfId="43770" xr:uid="{00000000-0005-0000-0000-0000B5AC0000}"/>
    <cellStyle name="Normal 7 73 2" xfId="43772" xr:uid="{00000000-0005-0000-0000-0000B6AC0000}"/>
    <cellStyle name="Normal 7 74" xfId="43774" xr:uid="{00000000-0005-0000-0000-0000B7AC0000}"/>
    <cellStyle name="Normal 7 74 2" xfId="43776" xr:uid="{00000000-0005-0000-0000-0000B8AC0000}"/>
    <cellStyle name="Normal 7 75" xfId="43780" xr:uid="{00000000-0005-0000-0000-0000B9AC0000}"/>
    <cellStyle name="Normal 7 75 2" xfId="43782" xr:uid="{00000000-0005-0000-0000-0000BAAC0000}"/>
    <cellStyle name="Normal 7 76" xfId="43784" xr:uid="{00000000-0005-0000-0000-0000BBAC0000}"/>
    <cellStyle name="Normal 7 76 2" xfId="43786" xr:uid="{00000000-0005-0000-0000-0000BCAC0000}"/>
    <cellStyle name="Normal 7 77" xfId="43788" xr:uid="{00000000-0005-0000-0000-0000BDAC0000}"/>
    <cellStyle name="Normal 7 77 2" xfId="13106" xr:uid="{00000000-0005-0000-0000-0000BEAC0000}"/>
    <cellStyle name="Normal 7 78" xfId="43790" xr:uid="{00000000-0005-0000-0000-0000BFAC0000}"/>
    <cellStyle name="Normal 7 78 2" xfId="43792" xr:uid="{00000000-0005-0000-0000-0000C0AC0000}"/>
    <cellStyle name="Normal 7 79" xfId="43794" xr:uid="{00000000-0005-0000-0000-0000C1AC0000}"/>
    <cellStyle name="Normal 7 79 2" xfId="43796" xr:uid="{00000000-0005-0000-0000-0000C2AC0000}"/>
    <cellStyle name="Normal 7 8" xfId="39340" xr:uid="{00000000-0005-0000-0000-0000C3AC0000}"/>
    <cellStyle name="Normal 7 8 2" xfId="41669" xr:uid="{00000000-0005-0000-0000-0000C4AC0000}"/>
    <cellStyle name="Normal 7 80" xfId="43779" xr:uid="{00000000-0005-0000-0000-0000C5AC0000}"/>
    <cellStyle name="Normal 7 80 2" xfId="43781" xr:uid="{00000000-0005-0000-0000-0000C6AC0000}"/>
    <cellStyle name="Normal 7 81" xfId="43783" xr:uid="{00000000-0005-0000-0000-0000C7AC0000}"/>
    <cellStyle name="Normal 7 81 2" xfId="43785" xr:uid="{00000000-0005-0000-0000-0000C8AC0000}"/>
    <cellStyle name="Normal 7 82" xfId="43787" xr:uid="{00000000-0005-0000-0000-0000C9AC0000}"/>
    <cellStyle name="Normal 7 82 2" xfId="13105" xr:uid="{00000000-0005-0000-0000-0000CAAC0000}"/>
    <cellStyle name="Normal 7 83" xfId="43789" xr:uid="{00000000-0005-0000-0000-0000CBAC0000}"/>
    <cellStyle name="Normal 7 83 2" xfId="43791" xr:uid="{00000000-0005-0000-0000-0000CCAC0000}"/>
    <cellStyle name="Normal 7 84" xfId="43793" xr:uid="{00000000-0005-0000-0000-0000CDAC0000}"/>
    <cellStyle name="Normal 7 84 2" xfId="43795" xr:uid="{00000000-0005-0000-0000-0000CEAC0000}"/>
    <cellStyle name="Normal 7 85" xfId="43798" xr:uid="{00000000-0005-0000-0000-0000CFAC0000}"/>
    <cellStyle name="Normal 7 85 2" xfId="43800" xr:uid="{00000000-0005-0000-0000-0000D0AC0000}"/>
    <cellStyle name="Normal 7 86" xfId="43802" xr:uid="{00000000-0005-0000-0000-0000D1AC0000}"/>
    <cellStyle name="Normal 7 86 2" xfId="43804" xr:uid="{00000000-0005-0000-0000-0000D2AC0000}"/>
    <cellStyle name="Normal 7 87" xfId="41924" xr:uid="{00000000-0005-0000-0000-0000D3AC0000}"/>
    <cellStyle name="Normal 7 87 2" xfId="13218" xr:uid="{00000000-0005-0000-0000-0000D4AC0000}"/>
    <cellStyle name="Normal 7 88" xfId="41974" xr:uid="{00000000-0005-0000-0000-0000D5AC0000}"/>
    <cellStyle name="Normal 7 88 2" xfId="41978" xr:uid="{00000000-0005-0000-0000-0000D6AC0000}"/>
    <cellStyle name="Normal 7 89" xfId="42005" xr:uid="{00000000-0005-0000-0000-0000D7AC0000}"/>
    <cellStyle name="Normal 7 89 2" xfId="42009" xr:uid="{00000000-0005-0000-0000-0000D8AC0000}"/>
    <cellStyle name="Normal 7 9" xfId="39345" xr:uid="{00000000-0005-0000-0000-0000D9AC0000}"/>
    <cellStyle name="Normal 7 9 2" xfId="41868" xr:uid="{00000000-0005-0000-0000-0000DAAC0000}"/>
    <cellStyle name="Normal 7 90" xfId="43797" xr:uid="{00000000-0005-0000-0000-0000DBAC0000}"/>
    <cellStyle name="Normal 7 90 2" xfId="43799" xr:uid="{00000000-0005-0000-0000-0000DCAC0000}"/>
    <cellStyle name="Normal 7 91" xfId="43801" xr:uid="{00000000-0005-0000-0000-0000DDAC0000}"/>
    <cellStyle name="Normal 7 91 2" xfId="43803" xr:uid="{00000000-0005-0000-0000-0000DEAC0000}"/>
    <cellStyle name="Normal 7 92" xfId="41923" xr:uid="{00000000-0005-0000-0000-0000DFAC0000}"/>
    <cellStyle name="Normal 7 92 2" xfId="13217" xr:uid="{00000000-0005-0000-0000-0000E0AC0000}"/>
    <cellStyle name="Normal 7 93" xfId="41973" xr:uid="{00000000-0005-0000-0000-0000E1AC0000}"/>
    <cellStyle name="Normal 7 93 2" xfId="41977" xr:uid="{00000000-0005-0000-0000-0000E2AC0000}"/>
    <cellStyle name="Normal 7 94" xfId="42004" xr:uid="{00000000-0005-0000-0000-0000E3AC0000}"/>
    <cellStyle name="Normal 7 94 2" xfId="42008" xr:uid="{00000000-0005-0000-0000-0000E4AC0000}"/>
    <cellStyle name="Normal 7 95" xfId="42039" xr:uid="{00000000-0005-0000-0000-0000E5AC0000}"/>
    <cellStyle name="Normal 7 95 2" xfId="42042" xr:uid="{00000000-0005-0000-0000-0000E6AC0000}"/>
    <cellStyle name="Normal 7 96" xfId="42068" xr:uid="{00000000-0005-0000-0000-0000E7AC0000}"/>
    <cellStyle name="Normal 7 96 2" xfId="42071" xr:uid="{00000000-0005-0000-0000-0000E8AC0000}"/>
    <cellStyle name="Normal 7 97" xfId="42076" xr:uid="{00000000-0005-0000-0000-0000E9AC0000}"/>
    <cellStyle name="Normal 7 97 2" xfId="15598" xr:uid="{00000000-0005-0000-0000-0000EAAC0000}"/>
    <cellStyle name="Normal 7 98" xfId="42081" xr:uid="{00000000-0005-0000-0000-0000EBAC0000}"/>
    <cellStyle name="Normal 7 98 2" xfId="43805" xr:uid="{00000000-0005-0000-0000-0000ECAC0000}"/>
    <cellStyle name="Normal 7 99" xfId="43806" xr:uid="{00000000-0005-0000-0000-0000EDAC0000}"/>
    <cellStyle name="Normal 7 99 2" xfId="43807" xr:uid="{00000000-0005-0000-0000-0000EEAC0000}"/>
    <cellStyle name="Normal 7_REKAP IBT" xfId="43808" xr:uid="{00000000-0005-0000-0000-0000EFAC0000}"/>
    <cellStyle name="Normal 70" xfId="43444" xr:uid="{00000000-0005-0000-0000-0000F0AC0000}"/>
    <cellStyle name="Normal 70 2" xfId="19650" xr:uid="{00000000-0005-0000-0000-0000F1AC0000}"/>
    <cellStyle name="Normal 70 2 2" xfId="19653" xr:uid="{00000000-0005-0000-0000-0000F2AC0000}"/>
    <cellStyle name="Normal 70 3" xfId="19666" xr:uid="{00000000-0005-0000-0000-0000F3AC0000}"/>
    <cellStyle name="Normal 70 4" xfId="19682" xr:uid="{00000000-0005-0000-0000-0000F4AC0000}"/>
    <cellStyle name="Normal 70 5" xfId="19697" xr:uid="{00000000-0005-0000-0000-0000F5AC0000}"/>
    <cellStyle name="Normal 70 6" xfId="50462" xr:uid="{00000000-0005-0000-0000-0000F6AC0000}"/>
    <cellStyle name="Normal 70_REKAP IBT" xfId="43483" xr:uid="{00000000-0005-0000-0000-0000F7AC0000}"/>
    <cellStyle name="Normal 71" xfId="43485" xr:uid="{00000000-0005-0000-0000-0000F8AC0000}"/>
    <cellStyle name="Normal 71 2" xfId="19944" xr:uid="{00000000-0005-0000-0000-0000F9AC0000}"/>
    <cellStyle name="Normal 71 2 2" xfId="11547" xr:uid="{00000000-0005-0000-0000-0000FAAC0000}"/>
    <cellStyle name="Normal 71 3" xfId="19958" xr:uid="{00000000-0005-0000-0000-0000FBAC0000}"/>
    <cellStyle name="Normal 71 4" xfId="19972" xr:uid="{00000000-0005-0000-0000-0000FCAC0000}"/>
    <cellStyle name="Normal 71 5" xfId="19987" xr:uid="{00000000-0005-0000-0000-0000FDAC0000}"/>
    <cellStyle name="Normal 71 6" xfId="50463" xr:uid="{00000000-0005-0000-0000-0000FEAC0000}"/>
    <cellStyle name="Normal 71_REKAP IBT" xfId="43585" xr:uid="{00000000-0005-0000-0000-0000FFAC0000}"/>
    <cellStyle name="Normal 72" xfId="43587" xr:uid="{00000000-0005-0000-0000-000000AD0000}"/>
    <cellStyle name="Normal 72 2" xfId="43589" xr:uid="{00000000-0005-0000-0000-000001AD0000}"/>
    <cellStyle name="Normal 72 2 2" xfId="43591" xr:uid="{00000000-0005-0000-0000-000002AD0000}"/>
    <cellStyle name="Normal 72 3" xfId="43593" xr:uid="{00000000-0005-0000-0000-000003AD0000}"/>
    <cellStyle name="Normal 72 4" xfId="43595" xr:uid="{00000000-0005-0000-0000-000004AD0000}"/>
    <cellStyle name="Normal 72 5" xfId="43597" xr:uid="{00000000-0005-0000-0000-000005AD0000}"/>
    <cellStyle name="Normal 72 6" xfId="50464" xr:uid="{00000000-0005-0000-0000-000006AD0000}"/>
    <cellStyle name="Normal 72_REKAP IBT" xfId="43599" xr:uid="{00000000-0005-0000-0000-000007AD0000}"/>
    <cellStyle name="Normal 73" xfId="43601" xr:uid="{00000000-0005-0000-0000-000008AD0000}"/>
    <cellStyle name="Normal 73 2" xfId="43603" xr:uid="{00000000-0005-0000-0000-000009AD0000}"/>
    <cellStyle name="Normal 73 2 2" xfId="43605" xr:uid="{00000000-0005-0000-0000-00000AAD0000}"/>
    <cellStyle name="Normal 73 3" xfId="43607" xr:uid="{00000000-0005-0000-0000-00000BAD0000}"/>
    <cellStyle name="Normal 73 4" xfId="43609" xr:uid="{00000000-0005-0000-0000-00000CAD0000}"/>
    <cellStyle name="Normal 73 5" xfId="43611" xr:uid="{00000000-0005-0000-0000-00000DAD0000}"/>
    <cellStyle name="Normal 73 6" xfId="50465" xr:uid="{00000000-0005-0000-0000-00000EAD0000}"/>
    <cellStyle name="Normal 73_REKAP IBT" xfId="43613" xr:uid="{00000000-0005-0000-0000-00000FAD0000}"/>
    <cellStyle name="Normal 74" xfId="43615" xr:uid="{00000000-0005-0000-0000-000010AD0000}"/>
    <cellStyle name="Normal 74 2" xfId="43617" xr:uid="{00000000-0005-0000-0000-000011AD0000}"/>
    <cellStyle name="Normal 74 2 2" xfId="43619" xr:uid="{00000000-0005-0000-0000-000012AD0000}"/>
    <cellStyle name="Normal 74 3" xfId="43454" xr:uid="{00000000-0005-0000-0000-000013AD0000}"/>
    <cellStyle name="Normal 74 4" xfId="43458" xr:uid="{00000000-0005-0000-0000-000014AD0000}"/>
    <cellStyle name="Normal 74 5" xfId="43621" xr:uid="{00000000-0005-0000-0000-000015AD0000}"/>
    <cellStyle name="Normal 74 6" xfId="50466" xr:uid="{00000000-0005-0000-0000-000016AD0000}"/>
    <cellStyle name="Normal 74_REKAP IBT" xfId="43623" xr:uid="{00000000-0005-0000-0000-000017AD0000}"/>
    <cellStyle name="Normal 75" xfId="43810" xr:uid="{00000000-0005-0000-0000-000018AD0000}"/>
    <cellStyle name="Normal 75 2" xfId="20116" xr:uid="{00000000-0005-0000-0000-000019AD0000}"/>
    <cellStyle name="Normal 75 2 2" xfId="20119" xr:uid="{00000000-0005-0000-0000-00001AAD0000}"/>
    <cellStyle name="Normal 75 2 2 2" xfId="51100" xr:uid="{00000000-0005-0000-0000-00001BAD0000}"/>
    <cellStyle name="Normal 75 2 3" xfId="50688" xr:uid="{00000000-0005-0000-0000-00001CAD0000}"/>
    <cellStyle name="Normal 75 3" xfId="20127" xr:uid="{00000000-0005-0000-0000-00001DAD0000}"/>
    <cellStyle name="Normal 75 3 2" xfId="50901" xr:uid="{00000000-0005-0000-0000-00001EAD0000}"/>
    <cellStyle name="Normal 75 4" xfId="20143" xr:uid="{00000000-0005-0000-0000-00001FAD0000}"/>
    <cellStyle name="Normal 75 5" xfId="20153" xr:uid="{00000000-0005-0000-0000-000020AD0000}"/>
    <cellStyle name="Normal 75 6" xfId="50467" xr:uid="{00000000-0005-0000-0000-000021AD0000}"/>
    <cellStyle name="Normal 75_REKAP IBT" xfId="43812" xr:uid="{00000000-0005-0000-0000-000022AD0000}"/>
    <cellStyle name="Normal 76" xfId="43814" xr:uid="{00000000-0005-0000-0000-000023AD0000}"/>
    <cellStyle name="Normal 76 2" xfId="20372" xr:uid="{00000000-0005-0000-0000-000024AD0000}"/>
    <cellStyle name="Normal 76 2 2" xfId="20377" xr:uid="{00000000-0005-0000-0000-000025AD0000}"/>
    <cellStyle name="Normal 76 3" xfId="20386" xr:uid="{00000000-0005-0000-0000-000026AD0000}"/>
    <cellStyle name="Normal 76 4" xfId="20394" xr:uid="{00000000-0005-0000-0000-000027AD0000}"/>
    <cellStyle name="Normal 76 5" xfId="11284" xr:uid="{00000000-0005-0000-0000-000028AD0000}"/>
    <cellStyle name="Normal 76 6" xfId="50468" xr:uid="{00000000-0005-0000-0000-000029AD0000}"/>
    <cellStyle name="Normal 76_REKAP IBT" xfId="43816" xr:uid="{00000000-0005-0000-0000-00002AAD0000}"/>
    <cellStyle name="Normal 77" xfId="43818" xr:uid="{00000000-0005-0000-0000-00002BAD0000}"/>
    <cellStyle name="Normal 77 2" xfId="43820" xr:uid="{00000000-0005-0000-0000-00002CAD0000}"/>
    <cellStyle name="Normal 77 2 2" xfId="43822" xr:uid="{00000000-0005-0000-0000-00002DAD0000}"/>
    <cellStyle name="Normal 77 3" xfId="43824" xr:uid="{00000000-0005-0000-0000-00002EAD0000}"/>
    <cellStyle name="Normal 77 4" xfId="43826" xr:uid="{00000000-0005-0000-0000-00002FAD0000}"/>
    <cellStyle name="Normal 77 5" xfId="43828" xr:uid="{00000000-0005-0000-0000-000030AD0000}"/>
    <cellStyle name="Normal 77 6" xfId="50472" xr:uid="{00000000-0005-0000-0000-000031AD0000}"/>
    <cellStyle name="Normal 77_REKAP IBT" xfId="43830" xr:uid="{00000000-0005-0000-0000-000032AD0000}"/>
    <cellStyle name="Normal 78" xfId="43832" xr:uid="{00000000-0005-0000-0000-000033AD0000}"/>
    <cellStyle name="Normal 78 2" xfId="43834" xr:uid="{00000000-0005-0000-0000-000034AD0000}"/>
    <cellStyle name="Normal 78 2 2" xfId="43836" xr:uid="{00000000-0005-0000-0000-000035AD0000}"/>
    <cellStyle name="Normal 78 3" xfId="33624" xr:uid="{00000000-0005-0000-0000-000036AD0000}"/>
    <cellStyle name="Normal 78 4" xfId="33627" xr:uid="{00000000-0005-0000-0000-000037AD0000}"/>
    <cellStyle name="Normal 78 5" xfId="43838" xr:uid="{00000000-0005-0000-0000-000038AD0000}"/>
    <cellStyle name="Normal 78 6" xfId="50478" xr:uid="{00000000-0005-0000-0000-000039AD0000}"/>
    <cellStyle name="Normal 78_REKAP IBT" xfId="43840" xr:uid="{00000000-0005-0000-0000-00003AAD0000}"/>
    <cellStyle name="Normal 79" xfId="43842" xr:uid="{00000000-0005-0000-0000-00003BAD0000}"/>
    <cellStyle name="Normal 79 2" xfId="43844" xr:uid="{00000000-0005-0000-0000-00003CAD0000}"/>
    <cellStyle name="Normal 79 2 2" xfId="43846" xr:uid="{00000000-0005-0000-0000-00003DAD0000}"/>
    <cellStyle name="Normal 79 3" xfId="31103" xr:uid="{00000000-0005-0000-0000-00003EAD0000}"/>
    <cellStyle name="Normal 79 4" xfId="26108" xr:uid="{00000000-0005-0000-0000-00003FAD0000}"/>
    <cellStyle name="Normal 79 5" xfId="43848" xr:uid="{00000000-0005-0000-0000-000040AD0000}"/>
    <cellStyle name="Normal 79 6" xfId="50477" xr:uid="{00000000-0005-0000-0000-000041AD0000}"/>
    <cellStyle name="Normal 79_REKAP IBT" xfId="43850" xr:uid="{00000000-0005-0000-0000-000042AD0000}"/>
    <cellStyle name="Normal 8" xfId="43851" xr:uid="{00000000-0005-0000-0000-000043AD0000}"/>
    <cellStyle name="Normal 8 2" xfId="41915" xr:uid="{00000000-0005-0000-0000-000044AD0000}"/>
    <cellStyle name="Normal 8 2 2" xfId="43852" xr:uid="{00000000-0005-0000-0000-000045AD0000}"/>
    <cellStyle name="Normal 8 2 2 2" xfId="43853" xr:uid="{00000000-0005-0000-0000-000046AD0000}"/>
    <cellStyle name="Normal 8 2 2 3" xfId="50151" xr:uid="{00000000-0005-0000-0000-000047AD0000}"/>
    <cellStyle name="Normal 8 2 3" xfId="43854" xr:uid="{00000000-0005-0000-0000-000048AD0000}"/>
    <cellStyle name="Normal 8 2 4" xfId="50016" xr:uid="{00000000-0005-0000-0000-000049AD0000}"/>
    <cellStyle name="Normal 8 3" xfId="37932" xr:uid="{00000000-0005-0000-0000-00004AAD0000}"/>
    <cellStyle name="Normal 8 3 2" xfId="43855" xr:uid="{00000000-0005-0000-0000-00004BAD0000}"/>
    <cellStyle name="Normal 8 3 2 2" xfId="50164" xr:uid="{00000000-0005-0000-0000-00004CAD0000}"/>
    <cellStyle name="Normal 8 3 3" xfId="50029" xr:uid="{00000000-0005-0000-0000-00004DAD0000}"/>
    <cellStyle name="Normal 8 4" xfId="41918" xr:uid="{00000000-0005-0000-0000-00004EAD0000}"/>
    <cellStyle name="Normal 8 4 2" xfId="50176" xr:uid="{00000000-0005-0000-0000-00004FAD0000}"/>
    <cellStyle name="Normal 8 4 3" xfId="50041" xr:uid="{00000000-0005-0000-0000-000050AD0000}"/>
    <cellStyle name="Normal 8 5" xfId="42086" xr:uid="{00000000-0005-0000-0000-000051AD0000}"/>
    <cellStyle name="Normal 8 5 2" xfId="50090" xr:uid="{00000000-0005-0000-0000-000052AD0000}"/>
    <cellStyle name="Normal 8 6" xfId="50469" xr:uid="{00000000-0005-0000-0000-000053AD0000}"/>
    <cellStyle name="Normal 8 7" xfId="49945" xr:uid="{00000000-0005-0000-0000-000054AD0000}"/>
    <cellStyle name="Normal 8_REKAP IBT" xfId="43856" xr:uid="{00000000-0005-0000-0000-000055AD0000}"/>
    <cellStyle name="Normal 80" xfId="43809" xr:uid="{00000000-0005-0000-0000-000056AD0000}"/>
    <cellStyle name="Normal 80 2" xfId="20115" xr:uid="{00000000-0005-0000-0000-000057AD0000}"/>
    <cellStyle name="Normal 80 2 2" xfId="20118" xr:uid="{00000000-0005-0000-0000-000058AD0000}"/>
    <cellStyle name="Normal 80 2 3" xfId="51101" xr:uid="{00000000-0005-0000-0000-000059AD0000}"/>
    <cellStyle name="Normal 80 3" xfId="20126" xr:uid="{00000000-0005-0000-0000-00005AAD0000}"/>
    <cellStyle name="Normal 80 4" xfId="20142" xr:uid="{00000000-0005-0000-0000-00005BAD0000}"/>
    <cellStyle name="Normal 80 5" xfId="20152" xr:uid="{00000000-0005-0000-0000-00005CAD0000}"/>
    <cellStyle name="Normal 80 6" xfId="50689" xr:uid="{00000000-0005-0000-0000-00005DAD0000}"/>
    <cellStyle name="Normal 80_REKAP IBT" xfId="43811" xr:uid="{00000000-0005-0000-0000-00005EAD0000}"/>
    <cellStyle name="Normal 81" xfId="43813" xr:uid="{00000000-0005-0000-0000-00005FAD0000}"/>
    <cellStyle name="Normal 81 2" xfId="20371" xr:uid="{00000000-0005-0000-0000-000060AD0000}"/>
    <cellStyle name="Normal 81 2 2" xfId="20376" xr:uid="{00000000-0005-0000-0000-000061AD0000}"/>
    <cellStyle name="Normal 81 2 3" xfId="51102" xr:uid="{00000000-0005-0000-0000-000062AD0000}"/>
    <cellStyle name="Normal 81 3" xfId="20385" xr:uid="{00000000-0005-0000-0000-000063AD0000}"/>
    <cellStyle name="Normal 81 4" xfId="20393" xr:uid="{00000000-0005-0000-0000-000064AD0000}"/>
    <cellStyle name="Normal 81 5" xfId="11283" xr:uid="{00000000-0005-0000-0000-000065AD0000}"/>
    <cellStyle name="Normal 81 6" xfId="50690" xr:uid="{00000000-0005-0000-0000-000066AD0000}"/>
    <cellStyle name="Normal 81_REKAP IBT" xfId="43815" xr:uid="{00000000-0005-0000-0000-000067AD0000}"/>
    <cellStyle name="Normal 82" xfId="43817" xr:uid="{00000000-0005-0000-0000-000068AD0000}"/>
    <cellStyle name="Normal 82 2" xfId="43819" xr:uid="{00000000-0005-0000-0000-000069AD0000}"/>
    <cellStyle name="Normal 82 2 2" xfId="43821" xr:uid="{00000000-0005-0000-0000-00006AAD0000}"/>
    <cellStyle name="Normal 82 2 3" xfId="51103" xr:uid="{00000000-0005-0000-0000-00006BAD0000}"/>
    <cellStyle name="Normal 82 3" xfId="43823" xr:uid="{00000000-0005-0000-0000-00006CAD0000}"/>
    <cellStyle name="Normal 82 4" xfId="43825" xr:uid="{00000000-0005-0000-0000-00006DAD0000}"/>
    <cellStyle name="Normal 82 5" xfId="43827" xr:uid="{00000000-0005-0000-0000-00006EAD0000}"/>
    <cellStyle name="Normal 82 6" xfId="50691" xr:uid="{00000000-0005-0000-0000-00006FAD0000}"/>
    <cellStyle name="Normal 82_REKAP IBT" xfId="43829" xr:uid="{00000000-0005-0000-0000-000070AD0000}"/>
    <cellStyle name="Normal 83" xfId="43831" xr:uid="{00000000-0005-0000-0000-000071AD0000}"/>
    <cellStyle name="Normal 83 2" xfId="43833" xr:uid="{00000000-0005-0000-0000-000072AD0000}"/>
    <cellStyle name="Normal 83 2 2" xfId="43835" xr:uid="{00000000-0005-0000-0000-000073AD0000}"/>
    <cellStyle name="Normal 83 2 3" xfId="51104" xr:uid="{00000000-0005-0000-0000-000074AD0000}"/>
    <cellStyle name="Normal 83 3" xfId="33623" xr:uid="{00000000-0005-0000-0000-000075AD0000}"/>
    <cellStyle name="Normal 83 4" xfId="33626" xr:uid="{00000000-0005-0000-0000-000076AD0000}"/>
    <cellStyle name="Normal 83 5" xfId="43837" xr:uid="{00000000-0005-0000-0000-000077AD0000}"/>
    <cellStyle name="Normal 83 6" xfId="50692" xr:uid="{00000000-0005-0000-0000-000078AD0000}"/>
    <cellStyle name="Normal 83_REKAP IBT" xfId="43839" xr:uid="{00000000-0005-0000-0000-000079AD0000}"/>
    <cellStyle name="Normal 84" xfId="43841" xr:uid="{00000000-0005-0000-0000-00007AAD0000}"/>
    <cellStyle name="Normal 84 2" xfId="43843" xr:uid="{00000000-0005-0000-0000-00007BAD0000}"/>
    <cellStyle name="Normal 84 2 2" xfId="43845" xr:uid="{00000000-0005-0000-0000-00007CAD0000}"/>
    <cellStyle name="Normal 84 2 3" xfId="51105" xr:uid="{00000000-0005-0000-0000-00007DAD0000}"/>
    <cellStyle name="Normal 84 3" xfId="31102" xr:uid="{00000000-0005-0000-0000-00007EAD0000}"/>
    <cellStyle name="Normal 84 4" xfId="26107" xr:uid="{00000000-0005-0000-0000-00007FAD0000}"/>
    <cellStyle name="Normal 84 5" xfId="43847" xr:uid="{00000000-0005-0000-0000-000080AD0000}"/>
    <cellStyle name="Normal 84 6" xfId="50693" xr:uid="{00000000-0005-0000-0000-000081AD0000}"/>
    <cellStyle name="Normal 84_REKAP IBT" xfId="43849" xr:uid="{00000000-0005-0000-0000-000082AD0000}"/>
    <cellStyle name="Normal 85" xfId="43858" xr:uid="{00000000-0005-0000-0000-000083AD0000}"/>
    <cellStyle name="Normal 85 2" xfId="1468" xr:uid="{00000000-0005-0000-0000-000084AD0000}"/>
    <cellStyle name="Normal 85 2 2" xfId="20527" xr:uid="{00000000-0005-0000-0000-000085AD0000}"/>
    <cellStyle name="Normal 85 2 3" xfId="51106" xr:uid="{00000000-0005-0000-0000-000086AD0000}"/>
    <cellStyle name="Normal 85 3" xfId="20535" xr:uid="{00000000-0005-0000-0000-000087AD0000}"/>
    <cellStyle name="Normal 85 4" xfId="20556" xr:uid="{00000000-0005-0000-0000-000088AD0000}"/>
    <cellStyle name="Normal 85 4 2" xfId="20560" xr:uid="{00000000-0005-0000-0000-000089AD0000}"/>
    <cellStyle name="Normal 85 5" xfId="20572" xr:uid="{00000000-0005-0000-0000-00008AAD0000}"/>
    <cellStyle name="Normal 85 5 2" xfId="20576" xr:uid="{00000000-0005-0000-0000-00008BAD0000}"/>
    <cellStyle name="Normal 85 6" xfId="20586" xr:uid="{00000000-0005-0000-0000-00008CAD0000}"/>
    <cellStyle name="Normal 85 6 2" xfId="20589" xr:uid="{00000000-0005-0000-0000-00008DAD0000}"/>
    <cellStyle name="Normal 85 7" xfId="20594" xr:uid="{00000000-0005-0000-0000-00008EAD0000}"/>
    <cellStyle name="Normal 85 8" xfId="50694" xr:uid="{00000000-0005-0000-0000-00008FAD0000}"/>
    <cellStyle name="Normal 85_REKAP IBT" xfId="43860" xr:uid="{00000000-0005-0000-0000-000090AD0000}"/>
    <cellStyle name="Normal 86" xfId="43862" xr:uid="{00000000-0005-0000-0000-000091AD0000}"/>
    <cellStyle name="Normal 86 2" xfId="20770" xr:uid="{00000000-0005-0000-0000-000092AD0000}"/>
    <cellStyle name="Normal 86 2 2" xfId="20773" xr:uid="{00000000-0005-0000-0000-000093AD0000}"/>
    <cellStyle name="Normal 86 2 3" xfId="51107" xr:uid="{00000000-0005-0000-0000-000094AD0000}"/>
    <cellStyle name="Normal 86 3" xfId="20776" xr:uid="{00000000-0005-0000-0000-000095AD0000}"/>
    <cellStyle name="Normal 86 4" xfId="20785" xr:uid="{00000000-0005-0000-0000-000096AD0000}"/>
    <cellStyle name="Normal 86 4 2" xfId="20788" xr:uid="{00000000-0005-0000-0000-000097AD0000}"/>
    <cellStyle name="Normal 86 5" xfId="20794" xr:uid="{00000000-0005-0000-0000-000098AD0000}"/>
    <cellStyle name="Normal 86 5 2" xfId="20797" xr:uid="{00000000-0005-0000-0000-000099AD0000}"/>
    <cellStyle name="Normal 86 6" xfId="20803" xr:uid="{00000000-0005-0000-0000-00009AAD0000}"/>
    <cellStyle name="Normal 86 6 2" xfId="20806" xr:uid="{00000000-0005-0000-0000-00009BAD0000}"/>
    <cellStyle name="Normal 86 7" xfId="20811" xr:uid="{00000000-0005-0000-0000-00009CAD0000}"/>
    <cellStyle name="Normal 86 8" xfId="50695" xr:uid="{00000000-0005-0000-0000-00009DAD0000}"/>
    <cellStyle name="Normal 86_REKAP IBT" xfId="43863" xr:uid="{00000000-0005-0000-0000-00009EAD0000}"/>
    <cellStyle name="Normal 87" xfId="43865" xr:uid="{00000000-0005-0000-0000-00009FAD0000}"/>
    <cellStyle name="Normal 87 10" xfId="25425" xr:uid="{00000000-0005-0000-0000-0000A0AD0000}"/>
    <cellStyle name="Normal 87 11" xfId="43866" xr:uid="{00000000-0005-0000-0000-0000A1AD0000}"/>
    <cellStyle name="Normal 87 12" xfId="43867" xr:uid="{00000000-0005-0000-0000-0000A2AD0000}"/>
    <cellStyle name="Normal 87 13" xfId="50696" xr:uid="{00000000-0005-0000-0000-0000A3AD0000}"/>
    <cellStyle name="Normal 87 2" xfId="43869" xr:uid="{00000000-0005-0000-0000-0000A4AD0000}"/>
    <cellStyle name="Normal 87 2 2" xfId="43870" xr:uid="{00000000-0005-0000-0000-0000A5AD0000}"/>
    <cellStyle name="Normal 87 2 2 2" xfId="43871" xr:uid="{00000000-0005-0000-0000-0000A6AD0000}"/>
    <cellStyle name="Normal 87 2 2 2 2" xfId="43872" xr:uid="{00000000-0005-0000-0000-0000A7AD0000}"/>
    <cellStyle name="Normal 87 2 2 2 2 2" xfId="43873" xr:uid="{00000000-0005-0000-0000-0000A8AD0000}"/>
    <cellStyle name="Normal 87 2 2 2 3" xfId="43874" xr:uid="{00000000-0005-0000-0000-0000A9AD0000}"/>
    <cellStyle name="Normal 87 2 2 2_REKAP IBT" xfId="43875" xr:uid="{00000000-0005-0000-0000-0000AAAD0000}"/>
    <cellStyle name="Normal 87 2 2 3" xfId="43876" xr:uid="{00000000-0005-0000-0000-0000ABAD0000}"/>
    <cellStyle name="Normal 87 2 2 3 2" xfId="43877" xr:uid="{00000000-0005-0000-0000-0000ACAD0000}"/>
    <cellStyle name="Normal 87 2 2 3 2 2" xfId="43878" xr:uid="{00000000-0005-0000-0000-0000ADAD0000}"/>
    <cellStyle name="Normal 87 2 2 3 3" xfId="43879" xr:uid="{00000000-0005-0000-0000-0000AEAD0000}"/>
    <cellStyle name="Normal 87 2 2 3_REKAP IBT" xfId="43880" xr:uid="{00000000-0005-0000-0000-0000AFAD0000}"/>
    <cellStyle name="Normal 87 2 2 4" xfId="43881" xr:uid="{00000000-0005-0000-0000-0000B0AD0000}"/>
    <cellStyle name="Normal 87 2 2 4 2" xfId="43882" xr:uid="{00000000-0005-0000-0000-0000B1AD0000}"/>
    <cellStyle name="Normal 87 2 2 5" xfId="43883" xr:uid="{00000000-0005-0000-0000-0000B2AD0000}"/>
    <cellStyle name="Normal 87 2 2_REKAP IBT" xfId="41983" xr:uid="{00000000-0005-0000-0000-0000B3AD0000}"/>
    <cellStyle name="Normal 87 2 3" xfId="43884" xr:uid="{00000000-0005-0000-0000-0000B4AD0000}"/>
    <cellStyle name="Normal 87 2 3 2" xfId="43885" xr:uid="{00000000-0005-0000-0000-0000B5AD0000}"/>
    <cellStyle name="Normal 87 2 3 2 2" xfId="43886" xr:uid="{00000000-0005-0000-0000-0000B6AD0000}"/>
    <cellStyle name="Normal 87 2 3 2 2 2" xfId="43887" xr:uid="{00000000-0005-0000-0000-0000B7AD0000}"/>
    <cellStyle name="Normal 87 2 3 2 3" xfId="43888" xr:uid="{00000000-0005-0000-0000-0000B8AD0000}"/>
    <cellStyle name="Normal 87 2 3 2_REKAP IBT" xfId="43889" xr:uid="{00000000-0005-0000-0000-0000B9AD0000}"/>
    <cellStyle name="Normal 87 2 3 3" xfId="43890" xr:uid="{00000000-0005-0000-0000-0000BAAD0000}"/>
    <cellStyle name="Normal 87 2 3 3 2" xfId="43891" xr:uid="{00000000-0005-0000-0000-0000BBAD0000}"/>
    <cellStyle name="Normal 87 2 3 3 2 2" xfId="43892" xr:uid="{00000000-0005-0000-0000-0000BCAD0000}"/>
    <cellStyle name="Normal 87 2 3 3 3" xfId="43893" xr:uid="{00000000-0005-0000-0000-0000BDAD0000}"/>
    <cellStyle name="Normal 87 2 3 3_REKAP IBT" xfId="43894" xr:uid="{00000000-0005-0000-0000-0000BEAD0000}"/>
    <cellStyle name="Normal 87 2 3 4" xfId="43895" xr:uid="{00000000-0005-0000-0000-0000BFAD0000}"/>
    <cellStyle name="Normal 87 2 3 4 2" xfId="43896" xr:uid="{00000000-0005-0000-0000-0000C0AD0000}"/>
    <cellStyle name="Normal 87 2 3 5" xfId="43897" xr:uid="{00000000-0005-0000-0000-0000C1AD0000}"/>
    <cellStyle name="Normal 87 2 3_REKAP IBT" xfId="43898" xr:uid="{00000000-0005-0000-0000-0000C2AD0000}"/>
    <cellStyle name="Normal 87 2 4" xfId="43899" xr:uid="{00000000-0005-0000-0000-0000C3AD0000}"/>
    <cellStyle name="Normal 87 2 4 2" xfId="43900" xr:uid="{00000000-0005-0000-0000-0000C4AD0000}"/>
    <cellStyle name="Normal 87 2 4 2 2" xfId="43901" xr:uid="{00000000-0005-0000-0000-0000C5AD0000}"/>
    <cellStyle name="Normal 87 2 4 2 2 2" xfId="43902" xr:uid="{00000000-0005-0000-0000-0000C6AD0000}"/>
    <cellStyle name="Normal 87 2 4 2 3" xfId="43903" xr:uid="{00000000-0005-0000-0000-0000C7AD0000}"/>
    <cellStyle name="Normal 87 2 4 2_REKAP IBT" xfId="43904" xr:uid="{00000000-0005-0000-0000-0000C8AD0000}"/>
    <cellStyle name="Normal 87 2 4 3" xfId="50" xr:uid="{00000000-0005-0000-0000-0000C9AD0000}"/>
    <cellStyle name="Normal 87 2 4 3 2" xfId="43905" xr:uid="{00000000-0005-0000-0000-0000CAAD0000}"/>
    <cellStyle name="Normal 87 2 4 3 2 2" xfId="43906" xr:uid="{00000000-0005-0000-0000-0000CBAD0000}"/>
    <cellStyle name="Normal 87 2 4 3 3" xfId="43907" xr:uid="{00000000-0005-0000-0000-0000CCAD0000}"/>
    <cellStyle name="Normal 87 2 4 3_REKAP IBT" xfId="43908" xr:uid="{00000000-0005-0000-0000-0000CDAD0000}"/>
    <cellStyle name="Normal 87 2 4 4" xfId="43909" xr:uid="{00000000-0005-0000-0000-0000CEAD0000}"/>
    <cellStyle name="Normal 87 2 4 4 2" xfId="43910" xr:uid="{00000000-0005-0000-0000-0000CFAD0000}"/>
    <cellStyle name="Normal 87 2 4 5" xfId="43911" xr:uid="{00000000-0005-0000-0000-0000D0AD0000}"/>
    <cellStyle name="Normal 87 2 4_REKAP IBT" xfId="43912" xr:uid="{00000000-0005-0000-0000-0000D1AD0000}"/>
    <cellStyle name="Normal 87 2 5" xfId="43913" xr:uid="{00000000-0005-0000-0000-0000D2AD0000}"/>
    <cellStyle name="Normal 87 2 5 2" xfId="43914" xr:uid="{00000000-0005-0000-0000-0000D3AD0000}"/>
    <cellStyle name="Normal 87 2 5 2 2" xfId="43915" xr:uid="{00000000-0005-0000-0000-0000D4AD0000}"/>
    <cellStyle name="Normal 87 2 5 3" xfId="43916" xr:uid="{00000000-0005-0000-0000-0000D5AD0000}"/>
    <cellStyle name="Normal 87 2 5_REKAP IBT" xfId="43917" xr:uid="{00000000-0005-0000-0000-0000D6AD0000}"/>
    <cellStyle name="Normal 87 2 6" xfId="43918" xr:uid="{00000000-0005-0000-0000-0000D7AD0000}"/>
    <cellStyle name="Normal 87 2 6 2" xfId="43919" xr:uid="{00000000-0005-0000-0000-0000D8AD0000}"/>
    <cellStyle name="Normal 87 2 6 2 2" xfId="43920" xr:uid="{00000000-0005-0000-0000-0000D9AD0000}"/>
    <cellStyle name="Normal 87 2 6 3" xfId="43921" xr:uid="{00000000-0005-0000-0000-0000DAAD0000}"/>
    <cellStyle name="Normal 87 2 6_REKAP IBT" xfId="43922" xr:uid="{00000000-0005-0000-0000-0000DBAD0000}"/>
    <cellStyle name="Normal 87 2 7" xfId="43923" xr:uid="{00000000-0005-0000-0000-0000DCAD0000}"/>
    <cellStyle name="Normal 87 2_REKAP IBT" xfId="43924" xr:uid="{00000000-0005-0000-0000-0000DDAD0000}"/>
    <cellStyle name="Normal 87 3" xfId="43925" xr:uid="{00000000-0005-0000-0000-0000DEAD0000}"/>
    <cellStyle name="Normal 87 3 2" xfId="21135" xr:uid="{00000000-0005-0000-0000-0000DFAD0000}"/>
    <cellStyle name="Normal 87 3 2 2" xfId="43926" xr:uid="{00000000-0005-0000-0000-0000E0AD0000}"/>
    <cellStyle name="Normal 87 3 2 2 2" xfId="43927" xr:uid="{00000000-0005-0000-0000-0000E1AD0000}"/>
    <cellStyle name="Normal 87 3 2 3" xfId="43928" xr:uid="{00000000-0005-0000-0000-0000E2AD0000}"/>
    <cellStyle name="Normal 87 3 2_REKAP IBT" xfId="43929" xr:uid="{00000000-0005-0000-0000-0000E3AD0000}"/>
    <cellStyle name="Normal 87 3 3" xfId="43930" xr:uid="{00000000-0005-0000-0000-0000E4AD0000}"/>
    <cellStyle name="Normal 87 3 3 2" xfId="43931" xr:uid="{00000000-0005-0000-0000-0000E5AD0000}"/>
    <cellStyle name="Normal 87 3 3 2 2" xfId="43932" xr:uid="{00000000-0005-0000-0000-0000E6AD0000}"/>
    <cellStyle name="Normal 87 3 3 3" xfId="43933" xr:uid="{00000000-0005-0000-0000-0000E7AD0000}"/>
    <cellStyle name="Normal 87 3 3_REKAP IBT" xfId="43934" xr:uid="{00000000-0005-0000-0000-0000E8AD0000}"/>
    <cellStyle name="Normal 87 3_REKAP IBT" xfId="14139" xr:uid="{00000000-0005-0000-0000-0000E9AD0000}"/>
    <cellStyle name="Normal 87 4" xfId="43935" xr:uid="{00000000-0005-0000-0000-0000EAAD0000}"/>
    <cellStyle name="Normal 87 4 2" xfId="43936" xr:uid="{00000000-0005-0000-0000-0000EBAD0000}"/>
    <cellStyle name="Normal 87 4 2 2" xfId="43937" xr:uid="{00000000-0005-0000-0000-0000ECAD0000}"/>
    <cellStyle name="Normal 87 4 2 2 2" xfId="18775" xr:uid="{00000000-0005-0000-0000-0000EDAD0000}"/>
    <cellStyle name="Normal 87 4 2 3" xfId="14904" xr:uid="{00000000-0005-0000-0000-0000EEAD0000}"/>
    <cellStyle name="Normal 87 4 2_REKAP IBT" xfId="43938" xr:uid="{00000000-0005-0000-0000-0000EFAD0000}"/>
    <cellStyle name="Normal 87 4 3" xfId="3176" xr:uid="{00000000-0005-0000-0000-0000F0AD0000}"/>
    <cellStyle name="Normal 87 4 3 2" xfId="43939" xr:uid="{00000000-0005-0000-0000-0000F1AD0000}"/>
    <cellStyle name="Normal 87 4 3 2 2" xfId="43940" xr:uid="{00000000-0005-0000-0000-0000F2AD0000}"/>
    <cellStyle name="Normal 87 4 3 3" xfId="43941" xr:uid="{00000000-0005-0000-0000-0000F3AD0000}"/>
    <cellStyle name="Normal 87 4 3_REKAP IBT" xfId="43942" xr:uid="{00000000-0005-0000-0000-0000F4AD0000}"/>
    <cellStyle name="Normal 87 4 4" xfId="43943" xr:uid="{00000000-0005-0000-0000-0000F5AD0000}"/>
    <cellStyle name="Normal 87 4 4 2" xfId="43944" xr:uid="{00000000-0005-0000-0000-0000F6AD0000}"/>
    <cellStyle name="Normal 87 4 5" xfId="43945" xr:uid="{00000000-0005-0000-0000-0000F7AD0000}"/>
    <cellStyle name="Normal 87 4_REKAP IBT" xfId="43946" xr:uid="{00000000-0005-0000-0000-0000F8AD0000}"/>
    <cellStyle name="Normal 87 5" xfId="43947" xr:uid="{00000000-0005-0000-0000-0000F9AD0000}"/>
    <cellStyle name="Normal 87 5 2" xfId="43948" xr:uid="{00000000-0005-0000-0000-0000FAAD0000}"/>
    <cellStyle name="Normal 87 5 2 2" xfId="43949" xr:uid="{00000000-0005-0000-0000-0000FBAD0000}"/>
    <cellStyle name="Normal 87 5 2 2 2" xfId="15658" xr:uid="{00000000-0005-0000-0000-0000FCAD0000}"/>
    <cellStyle name="Normal 87 5 2 3" xfId="43950" xr:uid="{00000000-0005-0000-0000-0000FDAD0000}"/>
    <cellStyle name="Normal 87 5 2_REKAP IBT" xfId="43951" xr:uid="{00000000-0005-0000-0000-0000FEAD0000}"/>
    <cellStyle name="Normal 87 5 3" xfId="43952" xr:uid="{00000000-0005-0000-0000-0000FFAD0000}"/>
    <cellStyle name="Normal 87 5 3 2" xfId="43953" xr:uid="{00000000-0005-0000-0000-000000AE0000}"/>
    <cellStyle name="Normal 87 5 3 2 2" xfId="43954" xr:uid="{00000000-0005-0000-0000-000001AE0000}"/>
    <cellStyle name="Normal 87 5 3 3" xfId="43955" xr:uid="{00000000-0005-0000-0000-000002AE0000}"/>
    <cellStyle name="Normal 87 5 3_REKAP IBT" xfId="43956" xr:uid="{00000000-0005-0000-0000-000003AE0000}"/>
    <cellStyle name="Normal 87 5 4" xfId="43957" xr:uid="{00000000-0005-0000-0000-000004AE0000}"/>
    <cellStyle name="Normal 87 5 4 2" xfId="22085" xr:uid="{00000000-0005-0000-0000-000005AE0000}"/>
    <cellStyle name="Normal 87 5 5" xfId="43958" xr:uid="{00000000-0005-0000-0000-000006AE0000}"/>
    <cellStyle name="Normal 87 5_REKAP IBT" xfId="43959" xr:uid="{00000000-0005-0000-0000-000007AE0000}"/>
    <cellStyle name="Normal 87 6" xfId="43960" xr:uid="{00000000-0005-0000-0000-000008AE0000}"/>
    <cellStyle name="Normal 87 6 2" xfId="43961" xr:uid="{00000000-0005-0000-0000-000009AE0000}"/>
    <cellStyle name="Normal 87 6 2 2" xfId="43962" xr:uid="{00000000-0005-0000-0000-00000AAE0000}"/>
    <cellStyle name="Normal 87 6 3" xfId="3658" xr:uid="{00000000-0005-0000-0000-00000BAE0000}"/>
    <cellStyle name="Normal 87 6_REKAP IBT" xfId="43963" xr:uid="{00000000-0005-0000-0000-00000CAE0000}"/>
    <cellStyle name="Normal 87 7" xfId="43964" xr:uid="{00000000-0005-0000-0000-00000DAE0000}"/>
    <cellStyle name="Normal 87 7 2" xfId="43965" xr:uid="{00000000-0005-0000-0000-00000EAE0000}"/>
    <cellStyle name="Normal 87 7 2 2" xfId="43966" xr:uid="{00000000-0005-0000-0000-00000FAE0000}"/>
    <cellStyle name="Normal 87 7 3" xfId="43967" xr:uid="{00000000-0005-0000-0000-000010AE0000}"/>
    <cellStyle name="Normal 87 7_REKAP IBT" xfId="43968" xr:uid="{00000000-0005-0000-0000-000011AE0000}"/>
    <cellStyle name="Normal 87 8" xfId="43969" xr:uid="{00000000-0005-0000-0000-000012AE0000}"/>
    <cellStyle name="Normal 87 9" xfId="43970" xr:uid="{00000000-0005-0000-0000-000013AE0000}"/>
    <cellStyle name="Normal 87_REKAP IBT" xfId="43971" xr:uid="{00000000-0005-0000-0000-000014AE0000}"/>
    <cellStyle name="Normal 88" xfId="43973" xr:uid="{00000000-0005-0000-0000-000015AE0000}"/>
    <cellStyle name="Normal 88 2" xfId="43975" xr:uid="{00000000-0005-0000-0000-000016AE0000}"/>
    <cellStyle name="Normal 88 2 2" xfId="43976" xr:uid="{00000000-0005-0000-0000-000017AE0000}"/>
    <cellStyle name="Normal 88 2 3" xfId="51108" xr:uid="{00000000-0005-0000-0000-000018AE0000}"/>
    <cellStyle name="Normal 88 3" xfId="43978" xr:uid="{00000000-0005-0000-0000-000019AE0000}"/>
    <cellStyle name="Normal 88 4" xfId="43979" xr:uid="{00000000-0005-0000-0000-00001AAE0000}"/>
    <cellStyle name="Normal 88 5" xfId="43980" xr:uid="{00000000-0005-0000-0000-00001BAE0000}"/>
    <cellStyle name="Normal 88 6" xfId="50697" xr:uid="{00000000-0005-0000-0000-00001CAE0000}"/>
    <cellStyle name="Normal 88_REKAP IBT" xfId="43981" xr:uid="{00000000-0005-0000-0000-00001DAE0000}"/>
    <cellStyle name="Normal 89" xfId="43983" xr:uid="{00000000-0005-0000-0000-00001EAE0000}"/>
    <cellStyle name="Normal 89 2" xfId="43985" xr:uid="{00000000-0005-0000-0000-00001FAE0000}"/>
    <cellStyle name="Normal 89 2 2" xfId="43986" xr:uid="{00000000-0005-0000-0000-000020AE0000}"/>
    <cellStyle name="Normal 89 2 3" xfId="51109" xr:uid="{00000000-0005-0000-0000-000021AE0000}"/>
    <cellStyle name="Normal 89 3" xfId="43987" xr:uid="{00000000-0005-0000-0000-000022AE0000}"/>
    <cellStyle name="Normal 89 4" xfId="43988" xr:uid="{00000000-0005-0000-0000-000023AE0000}"/>
    <cellStyle name="Normal 89 5" xfId="43989" xr:uid="{00000000-0005-0000-0000-000024AE0000}"/>
    <cellStyle name="Normal 89 6" xfId="50698" xr:uid="{00000000-0005-0000-0000-000025AE0000}"/>
    <cellStyle name="Normal 89_REKAP IBT" xfId="43990" xr:uid="{00000000-0005-0000-0000-000026AE0000}"/>
    <cellStyle name="Normal 9" xfId="43993" xr:uid="{00000000-0005-0000-0000-000027AE0000}"/>
    <cellStyle name="Normal 9 10" xfId="43994" xr:uid="{00000000-0005-0000-0000-000028AE0000}"/>
    <cellStyle name="Normal 9 10 2" xfId="43995" xr:uid="{00000000-0005-0000-0000-000029AE0000}"/>
    <cellStyle name="Normal 9 11" xfId="43996" xr:uid="{00000000-0005-0000-0000-00002AAE0000}"/>
    <cellStyle name="Normal 9 11 2" xfId="43997" xr:uid="{00000000-0005-0000-0000-00002BAE0000}"/>
    <cellStyle name="Normal 9 12" xfId="43998" xr:uid="{00000000-0005-0000-0000-00002CAE0000}"/>
    <cellStyle name="Normal 9 12 2" xfId="43999" xr:uid="{00000000-0005-0000-0000-00002DAE0000}"/>
    <cellStyle name="Normal 9 13" xfId="44000" xr:uid="{00000000-0005-0000-0000-00002EAE0000}"/>
    <cellStyle name="Normal 9 13 2" xfId="44001" xr:uid="{00000000-0005-0000-0000-00002FAE0000}"/>
    <cellStyle name="Normal 9 14" xfId="44002" xr:uid="{00000000-0005-0000-0000-000030AE0000}"/>
    <cellStyle name="Normal 9 14 2" xfId="44004" xr:uid="{00000000-0005-0000-0000-000031AE0000}"/>
    <cellStyle name="Normal 9 15" xfId="44006" xr:uid="{00000000-0005-0000-0000-000032AE0000}"/>
    <cellStyle name="Normal 9 15 2" xfId="44010" xr:uid="{00000000-0005-0000-0000-000033AE0000}"/>
    <cellStyle name="Normal 9 16" xfId="44012" xr:uid="{00000000-0005-0000-0000-000034AE0000}"/>
    <cellStyle name="Normal 9 16 2" xfId="44014" xr:uid="{00000000-0005-0000-0000-000035AE0000}"/>
    <cellStyle name="Normal 9 17" xfId="44016" xr:uid="{00000000-0005-0000-0000-000036AE0000}"/>
    <cellStyle name="Normal 9 17 2" xfId="44018" xr:uid="{00000000-0005-0000-0000-000037AE0000}"/>
    <cellStyle name="Normal 9 18" xfId="44020" xr:uid="{00000000-0005-0000-0000-000038AE0000}"/>
    <cellStyle name="Normal 9 18 2" xfId="44022" xr:uid="{00000000-0005-0000-0000-000039AE0000}"/>
    <cellStyle name="Normal 9 19" xfId="44024" xr:uid="{00000000-0005-0000-0000-00003AAE0000}"/>
    <cellStyle name="Normal 9 19 2" xfId="44026" xr:uid="{00000000-0005-0000-0000-00003BAE0000}"/>
    <cellStyle name="Normal 9 2" xfId="44027" xr:uid="{00000000-0005-0000-0000-00003CAE0000}"/>
    <cellStyle name="Normal 9 2 10" xfId="44028" xr:uid="{00000000-0005-0000-0000-00003DAE0000}"/>
    <cellStyle name="Normal 9 2 11" xfId="44029" xr:uid="{00000000-0005-0000-0000-00003EAE0000}"/>
    <cellStyle name="Normal 9 2 12" xfId="50017" xr:uid="{00000000-0005-0000-0000-00003FAE0000}"/>
    <cellStyle name="Normal 9 2 2" xfId="44030" xr:uid="{00000000-0005-0000-0000-000040AE0000}"/>
    <cellStyle name="Normal 9 2 2 2" xfId="44031" xr:uid="{00000000-0005-0000-0000-000041AE0000}"/>
    <cellStyle name="Normal 9 2 2 3" xfId="44032" xr:uid="{00000000-0005-0000-0000-000042AE0000}"/>
    <cellStyle name="Normal 9 2 2 4" xfId="50152" xr:uid="{00000000-0005-0000-0000-000043AE0000}"/>
    <cellStyle name="Normal 9 2 2_REKAP IBT" xfId="31006" xr:uid="{00000000-0005-0000-0000-000044AE0000}"/>
    <cellStyle name="Normal 9 2 3" xfId="44033" xr:uid="{00000000-0005-0000-0000-000045AE0000}"/>
    <cellStyle name="Normal 9 2 3 2" xfId="44034" xr:uid="{00000000-0005-0000-0000-000046AE0000}"/>
    <cellStyle name="Normal 9 2 4" xfId="44035" xr:uid="{00000000-0005-0000-0000-000047AE0000}"/>
    <cellStyle name="Normal 9 2 4 2" xfId="44036" xr:uid="{00000000-0005-0000-0000-000048AE0000}"/>
    <cellStyle name="Normal 9 2 5" xfId="44037" xr:uid="{00000000-0005-0000-0000-000049AE0000}"/>
    <cellStyle name="Normal 9 2 5 2" xfId="44038" xr:uid="{00000000-0005-0000-0000-00004AAE0000}"/>
    <cellStyle name="Normal 9 2 5 2 2" xfId="44039" xr:uid="{00000000-0005-0000-0000-00004BAE0000}"/>
    <cellStyle name="Normal 9 2 5_REKAP IBT" xfId="44040" xr:uid="{00000000-0005-0000-0000-00004CAE0000}"/>
    <cellStyle name="Normal 9 2 6" xfId="44041" xr:uid="{00000000-0005-0000-0000-00004DAE0000}"/>
    <cellStyle name="Normal 9 2 6 2" xfId="44042" xr:uid="{00000000-0005-0000-0000-00004EAE0000}"/>
    <cellStyle name="Normal 9 2 7" xfId="44043" xr:uid="{00000000-0005-0000-0000-00004FAE0000}"/>
    <cellStyle name="Normal 9 2 8" xfId="44044" xr:uid="{00000000-0005-0000-0000-000050AE0000}"/>
    <cellStyle name="Normal 9 2 9" xfId="44045" xr:uid="{00000000-0005-0000-0000-000051AE0000}"/>
    <cellStyle name="Normal 9 2_REKAP IBT" xfId="44046" xr:uid="{00000000-0005-0000-0000-000052AE0000}"/>
    <cellStyle name="Normal 9 20" xfId="44005" xr:uid="{00000000-0005-0000-0000-000053AE0000}"/>
    <cellStyle name="Normal 9 20 2" xfId="44009" xr:uid="{00000000-0005-0000-0000-000054AE0000}"/>
    <cellStyle name="Normal 9 21" xfId="44011" xr:uid="{00000000-0005-0000-0000-000055AE0000}"/>
    <cellStyle name="Normal 9 21 2" xfId="44013" xr:uid="{00000000-0005-0000-0000-000056AE0000}"/>
    <cellStyle name="Normal 9 22" xfId="44015" xr:uid="{00000000-0005-0000-0000-000057AE0000}"/>
    <cellStyle name="Normal 9 22 2" xfId="44017" xr:uid="{00000000-0005-0000-0000-000058AE0000}"/>
    <cellStyle name="Normal 9 23" xfId="44019" xr:uid="{00000000-0005-0000-0000-000059AE0000}"/>
    <cellStyle name="Normal 9 23 2" xfId="44021" xr:uid="{00000000-0005-0000-0000-00005AAE0000}"/>
    <cellStyle name="Normal 9 24" xfId="44023" xr:uid="{00000000-0005-0000-0000-00005BAE0000}"/>
    <cellStyle name="Normal 9 24 2" xfId="44025" xr:uid="{00000000-0005-0000-0000-00005CAE0000}"/>
    <cellStyle name="Normal 9 25" xfId="44048" xr:uid="{00000000-0005-0000-0000-00005DAE0000}"/>
    <cellStyle name="Normal 9 25 2" xfId="44050" xr:uid="{00000000-0005-0000-0000-00005EAE0000}"/>
    <cellStyle name="Normal 9 26" xfId="44052" xr:uid="{00000000-0005-0000-0000-00005FAE0000}"/>
    <cellStyle name="Normal 9 26 2" xfId="44054" xr:uid="{00000000-0005-0000-0000-000060AE0000}"/>
    <cellStyle name="Normal 9 27" xfId="44056" xr:uid="{00000000-0005-0000-0000-000061AE0000}"/>
    <cellStyle name="Normal 9 27 2" xfId="44058" xr:uid="{00000000-0005-0000-0000-000062AE0000}"/>
    <cellStyle name="Normal 9 28" xfId="44060" xr:uid="{00000000-0005-0000-0000-000063AE0000}"/>
    <cellStyle name="Normal 9 28 2" xfId="44062" xr:uid="{00000000-0005-0000-0000-000064AE0000}"/>
    <cellStyle name="Normal 9 29" xfId="44063" xr:uid="{00000000-0005-0000-0000-000065AE0000}"/>
    <cellStyle name="Normal 9 29 2" xfId="44064" xr:uid="{00000000-0005-0000-0000-000066AE0000}"/>
    <cellStyle name="Normal 9 3" xfId="44065" xr:uid="{00000000-0005-0000-0000-000067AE0000}"/>
    <cellStyle name="Normal 9 3 2" xfId="44066" xr:uid="{00000000-0005-0000-0000-000068AE0000}"/>
    <cellStyle name="Normal 9 3 2 2" xfId="50165" xr:uid="{00000000-0005-0000-0000-000069AE0000}"/>
    <cellStyle name="Normal 9 3 3" xfId="50030" xr:uid="{00000000-0005-0000-0000-00006AAE0000}"/>
    <cellStyle name="Normal 9 30" xfId="44047" xr:uid="{00000000-0005-0000-0000-00006BAE0000}"/>
    <cellStyle name="Normal 9 30 2" xfId="44049" xr:uid="{00000000-0005-0000-0000-00006CAE0000}"/>
    <cellStyle name="Normal 9 31" xfId="44051" xr:uid="{00000000-0005-0000-0000-00006DAE0000}"/>
    <cellStyle name="Normal 9 31 2" xfId="44053" xr:uid="{00000000-0005-0000-0000-00006EAE0000}"/>
    <cellStyle name="Normal 9 32" xfId="44055" xr:uid="{00000000-0005-0000-0000-00006FAE0000}"/>
    <cellStyle name="Normal 9 32 2" xfId="44057" xr:uid="{00000000-0005-0000-0000-000070AE0000}"/>
    <cellStyle name="Normal 9 33" xfId="44059" xr:uid="{00000000-0005-0000-0000-000071AE0000}"/>
    <cellStyle name="Normal 9 33 2" xfId="44061" xr:uid="{00000000-0005-0000-0000-000072AE0000}"/>
    <cellStyle name="Normal 9 34" xfId="49946" xr:uid="{00000000-0005-0000-0000-000073AE0000}"/>
    <cellStyle name="Normal 9 4" xfId="44067" xr:uid="{00000000-0005-0000-0000-000074AE0000}"/>
    <cellStyle name="Normal 9 4 2" xfId="44068" xr:uid="{00000000-0005-0000-0000-000075AE0000}"/>
    <cellStyle name="Normal 9 4 2 2" xfId="50177" xr:uid="{00000000-0005-0000-0000-000076AE0000}"/>
    <cellStyle name="Normal 9 4 3" xfId="50042" xr:uid="{00000000-0005-0000-0000-000077AE0000}"/>
    <cellStyle name="Normal 9 5" xfId="44069" xr:uid="{00000000-0005-0000-0000-000078AE0000}"/>
    <cellStyle name="Normal 9 5 2" xfId="44070" xr:uid="{00000000-0005-0000-0000-000079AE0000}"/>
    <cellStyle name="Normal 9 5 3" xfId="50091" xr:uid="{00000000-0005-0000-0000-00007AAE0000}"/>
    <cellStyle name="Normal 9 6" xfId="44071" xr:uid="{00000000-0005-0000-0000-00007BAE0000}"/>
    <cellStyle name="Normal 9 6 2" xfId="44072" xr:uid="{00000000-0005-0000-0000-00007CAE0000}"/>
    <cellStyle name="Normal 9 7" xfId="44073" xr:uid="{00000000-0005-0000-0000-00007DAE0000}"/>
    <cellStyle name="Normal 9 7 2" xfId="44074" xr:uid="{00000000-0005-0000-0000-00007EAE0000}"/>
    <cellStyle name="Normal 9 8" xfId="44075" xr:uid="{00000000-0005-0000-0000-00007FAE0000}"/>
    <cellStyle name="Normal 9 8 2" xfId="44076" xr:uid="{00000000-0005-0000-0000-000080AE0000}"/>
    <cellStyle name="Normal 9 9" xfId="44077" xr:uid="{00000000-0005-0000-0000-000081AE0000}"/>
    <cellStyle name="Normal 9 9 2" xfId="44078" xr:uid="{00000000-0005-0000-0000-000082AE0000}"/>
    <cellStyle name="Normal 9_REKAP IBT" xfId="44079" xr:uid="{00000000-0005-0000-0000-000083AE0000}"/>
    <cellStyle name="Normal 90" xfId="43857" xr:uid="{00000000-0005-0000-0000-000084AE0000}"/>
    <cellStyle name="Normal 90 2" xfId="1467" xr:uid="{00000000-0005-0000-0000-000085AE0000}"/>
    <cellStyle name="Normal 90 2 2" xfId="20526" xr:uid="{00000000-0005-0000-0000-000086AE0000}"/>
    <cellStyle name="Normal 90 2 3" xfId="51110" xr:uid="{00000000-0005-0000-0000-000087AE0000}"/>
    <cellStyle name="Normal 90 3" xfId="20534" xr:uid="{00000000-0005-0000-0000-000088AE0000}"/>
    <cellStyle name="Normal 90 4" xfId="20555" xr:uid="{00000000-0005-0000-0000-000089AE0000}"/>
    <cellStyle name="Normal 90 5" xfId="20571" xr:uid="{00000000-0005-0000-0000-00008AAE0000}"/>
    <cellStyle name="Normal 90 6" xfId="50699" xr:uid="{00000000-0005-0000-0000-00008BAE0000}"/>
    <cellStyle name="Normal 90_REKAP IBT" xfId="43859" xr:uid="{00000000-0005-0000-0000-00008CAE0000}"/>
    <cellStyle name="Normal 91" xfId="43861" xr:uid="{00000000-0005-0000-0000-00008DAE0000}"/>
    <cellStyle name="Normal 91 2" xfId="20769" xr:uid="{00000000-0005-0000-0000-00008EAE0000}"/>
    <cellStyle name="Normal 91 2 2" xfId="51111" xr:uid="{00000000-0005-0000-0000-00008FAE0000}"/>
    <cellStyle name="Normal 91 3" xfId="50700" xr:uid="{00000000-0005-0000-0000-000090AE0000}"/>
    <cellStyle name="Normal 92" xfId="43864" xr:uid="{00000000-0005-0000-0000-000091AE0000}"/>
    <cellStyle name="Normal 92 2" xfId="43868" xr:uid="{00000000-0005-0000-0000-000092AE0000}"/>
    <cellStyle name="Normal 92 3" xfId="51113" xr:uid="{00000000-0005-0000-0000-000093AE0000}"/>
    <cellStyle name="Normal 93" xfId="43972" xr:uid="{00000000-0005-0000-0000-000094AE0000}"/>
    <cellStyle name="Normal 93 2" xfId="43974" xr:uid="{00000000-0005-0000-0000-000095AE0000}"/>
    <cellStyle name="Normal 93 3" xfId="43977" xr:uid="{00000000-0005-0000-0000-000096AE0000}"/>
    <cellStyle name="Normal 93 3 2" xfId="44080" xr:uid="{00000000-0005-0000-0000-000097AE0000}"/>
    <cellStyle name="Normal 93 3 2 2" xfId="51144" xr:uid="{00000000-0005-0000-0000-000098AE0000}"/>
    <cellStyle name="Normal 93 4" xfId="51114" xr:uid="{00000000-0005-0000-0000-000099AE0000}"/>
    <cellStyle name="Normal 94" xfId="43982" xr:uid="{00000000-0005-0000-0000-00009AAE0000}"/>
    <cellStyle name="Normal 94 2" xfId="43984" xr:uid="{00000000-0005-0000-0000-00009BAE0000}"/>
    <cellStyle name="Normal 95" xfId="44081" xr:uid="{00000000-0005-0000-0000-00009CAE0000}"/>
    <cellStyle name="Normal 95 2" xfId="604" xr:uid="{00000000-0005-0000-0000-00009DAE0000}"/>
    <cellStyle name="Normal 96" xfId="44082" xr:uid="{00000000-0005-0000-0000-00009EAE0000}"/>
    <cellStyle name="Normal 96 2" xfId="21103" xr:uid="{00000000-0005-0000-0000-00009FAE0000}"/>
    <cellStyle name="Normal 97" xfId="44083" xr:uid="{00000000-0005-0000-0000-0000A0AE0000}"/>
    <cellStyle name="Normal 97 2" xfId="44084" xr:uid="{00000000-0005-0000-0000-0000A1AE0000}"/>
    <cellStyle name="Normal 98" xfId="44085" xr:uid="{00000000-0005-0000-0000-0000A2AE0000}"/>
    <cellStyle name="Normal 98 2" xfId="44086" xr:uid="{00000000-0005-0000-0000-0000A3AE0000}"/>
    <cellStyle name="Normal 99" xfId="44087" xr:uid="{00000000-0005-0000-0000-0000A4AE0000}"/>
    <cellStyle name="Normal 99 2" xfId="44088" xr:uid="{00000000-0005-0000-0000-0000A5AE0000}"/>
    <cellStyle name="Normal_BDG RAYA" xfId="44089" xr:uid="{00000000-0005-0000-0000-0000A6AE0000}"/>
    <cellStyle name="Normal_REALISASI GANG  PEMBANGKIT, PHT &amp; IBT -  2009" xfId="44090" xr:uid="{00000000-0005-0000-0000-0000A7AE0000}"/>
    <cellStyle name="Normal_REKAP AGUS - JAN 09" xfId="13045" xr:uid="{00000000-0005-0000-0000-0000A8AE0000}"/>
    <cellStyle name="Normal_REKAP KIT, TRANS, IBT &amp; TRF JAN  2009" xfId="44091" xr:uid="{00000000-0005-0000-0000-0000A9AE0000}"/>
    <cellStyle name="Note 10" xfId="44092" xr:uid="{00000000-0005-0000-0000-0000AAAE0000}"/>
    <cellStyle name="Note 10 2" xfId="44093" xr:uid="{00000000-0005-0000-0000-0000ABAE0000}"/>
    <cellStyle name="Note 10 2 2" xfId="44094" xr:uid="{00000000-0005-0000-0000-0000ACAE0000}"/>
    <cellStyle name="Note 10 2 2 2" xfId="44095" xr:uid="{00000000-0005-0000-0000-0000ADAE0000}"/>
    <cellStyle name="Note 10 2 3" xfId="44096" xr:uid="{00000000-0005-0000-0000-0000AEAE0000}"/>
    <cellStyle name="Note 10 2_REKAP IBT" xfId="44097" xr:uid="{00000000-0005-0000-0000-0000AFAE0000}"/>
    <cellStyle name="Note 10 3" xfId="44098" xr:uid="{00000000-0005-0000-0000-0000B0AE0000}"/>
    <cellStyle name="Note 10 4" xfId="44099" xr:uid="{00000000-0005-0000-0000-0000B1AE0000}"/>
    <cellStyle name="Note 10 5" xfId="1552" xr:uid="{00000000-0005-0000-0000-0000B2AE0000}"/>
    <cellStyle name="Note 10 6" xfId="33647" xr:uid="{00000000-0005-0000-0000-0000B3AE0000}"/>
    <cellStyle name="Note 10 6 2" xfId="33649" xr:uid="{00000000-0005-0000-0000-0000B4AE0000}"/>
    <cellStyle name="Note 10 6 2 2" xfId="20022" xr:uid="{00000000-0005-0000-0000-0000B5AE0000}"/>
    <cellStyle name="Note 10 6 3" xfId="33651" xr:uid="{00000000-0005-0000-0000-0000B6AE0000}"/>
    <cellStyle name="Note 10 6_REKAP IBT" xfId="31488" xr:uid="{00000000-0005-0000-0000-0000B7AE0000}"/>
    <cellStyle name="Note 10_REKAP IBT" xfId="44100" xr:uid="{00000000-0005-0000-0000-0000B8AE0000}"/>
    <cellStyle name="Note 11" xfId="1876" xr:uid="{00000000-0005-0000-0000-0000B9AE0000}"/>
    <cellStyle name="Note 11 2" xfId="44101" xr:uid="{00000000-0005-0000-0000-0000BAAE0000}"/>
    <cellStyle name="Note 11 3" xfId="44102" xr:uid="{00000000-0005-0000-0000-0000BBAE0000}"/>
    <cellStyle name="Note 11 4" xfId="44103" xr:uid="{00000000-0005-0000-0000-0000BCAE0000}"/>
    <cellStyle name="Note 11 5" xfId="32685" xr:uid="{00000000-0005-0000-0000-0000BDAE0000}"/>
    <cellStyle name="Note 11 5 2" xfId="32688" xr:uid="{00000000-0005-0000-0000-0000BEAE0000}"/>
    <cellStyle name="Note 11 5 2 2" xfId="32691" xr:uid="{00000000-0005-0000-0000-0000BFAE0000}"/>
    <cellStyle name="Note 11 5 3" xfId="32694" xr:uid="{00000000-0005-0000-0000-0000C0AE0000}"/>
    <cellStyle name="Note 11 5_REKAP IBT" xfId="5743" xr:uid="{00000000-0005-0000-0000-0000C1AE0000}"/>
    <cellStyle name="Note 11_REKAP IBT" xfId="44104" xr:uid="{00000000-0005-0000-0000-0000C2AE0000}"/>
    <cellStyle name="Note 12" xfId="44105" xr:uid="{00000000-0005-0000-0000-0000C3AE0000}"/>
    <cellStyle name="Note 12 2" xfId="44106" xr:uid="{00000000-0005-0000-0000-0000C4AE0000}"/>
    <cellStyle name="Note 12 3" xfId="17821" xr:uid="{00000000-0005-0000-0000-0000C5AE0000}"/>
    <cellStyle name="Note 12 4" xfId="44107" xr:uid="{00000000-0005-0000-0000-0000C6AE0000}"/>
    <cellStyle name="Note 12 5" xfId="33657" xr:uid="{00000000-0005-0000-0000-0000C7AE0000}"/>
    <cellStyle name="Note 12 5 2" xfId="33659" xr:uid="{00000000-0005-0000-0000-0000C8AE0000}"/>
    <cellStyle name="Note 12 5 2 2" xfId="33661" xr:uid="{00000000-0005-0000-0000-0000C9AE0000}"/>
    <cellStyle name="Note 12 5 3" xfId="33663" xr:uid="{00000000-0005-0000-0000-0000CAAE0000}"/>
    <cellStyle name="Note 12 5_REKAP IBT" xfId="33667" xr:uid="{00000000-0005-0000-0000-0000CBAE0000}"/>
    <cellStyle name="Note 12_REKAP IBT" xfId="44108" xr:uid="{00000000-0005-0000-0000-0000CCAE0000}"/>
    <cellStyle name="Note 13" xfId="44109" xr:uid="{00000000-0005-0000-0000-0000CDAE0000}"/>
    <cellStyle name="Note 13 2" xfId="44110" xr:uid="{00000000-0005-0000-0000-0000CEAE0000}"/>
    <cellStyle name="Note 13 3" xfId="44111" xr:uid="{00000000-0005-0000-0000-0000CFAE0000}"/>
    <cellStyle name="Note 13 4" xfId="44112" xr:uid="{00000000-0005-0000-0000-0000D0AE0000}"/>
    <cellStyle name="Note 13 5" xfId="26385" xr:uid="{00000000-0005-0000-0000-0000D1AE0000}"/>
    <cellStyle name="Note 13 5 2" xfId="33677" xr:uid="{00000000-0005-0000-0000-0000D2AE0000}"/>
    <cellStyle name="Note 13 5 2 2" xfId="33679" xr:uid="{00000000-0005-0000-0000-0000D3AE0000}"/>
    <cellStyle name="Note 13 5 3" xfId="33681" xr:uid="{00000000-0005-0000-0000-0000D4AE0000}"/>
    <cellStyle name="Note 13 5_REKAP IBT" xfId="33683" xr:uid="{00000000-0005-0000-0000-0000D5AE0000}"/>
    <cellStyle name="Note 13_REKAP IBT" xfId="44113" xr:uid="{00000000-0005-0000-0000-0000D6AE0000}"/>
    <cellStyle name="Note 14" xfId="44114" xr:uid="{00000000-0005-0000-0000-0000D7AE0000}"/>
    <cellStyle name="Note 14 2" xfId="31899" xr:uid="{00000000-0005-0000-0000-0000D8AE0000}"/>
    <cellStyle name="Note 14 3" xfId="44115" xr:uid="{00000000-0005-0000-0000-0000D9AE0000}"/>
    <cellStyle name="Note 14 4" xfId="44116" xr:uid="{00000000-0005-0000-0000-0000DAAE0000}"/>
    <cellStyle name="Note 14 5" xfId="26395" xr:uid="{00000000-0005-0000-0000-0000DBAE0000}"/>
    <cellStyle name="Note 14 5 2" xfId="33696" xr:uid="{00000000-0005-0000-0000-0000DCAE0000}"/>
    <cellStyle name="Note 14 5 2 2" xfId="33698" xr:uid="{00000000-0005-0000-0000-0000DDAE0000}"/>
    <cellStyle name="Note 14 5 3" xfId="33665" xr:uid="{00000000-0005-0000-0000-0000DEAE0000}"/>
    <cellStyle name="Note 14 5_REKAP IBT" xfId="15741" xr:uid="{00000000-0005-0000-0000-0000DFAE0000}"/>
    <cellStyle name="Note 14_REKAP IBT" xfId="44117" xr:uid="{00000000-0005-0000-0000-0000E0AE0000}"/>
    <cellStyle name="Note 15" xfId="44119" xr:uid="{00000000-0005-0000-0000-0000E1AE0000}"/>
    <cellStyle name="Note 15 2" xfId="43498" xr:uid="{00000000-0005-0000-0000-0000E2AE0000}"/>
    <cellStyle name="Note 15 3" xfId="43511" xr:uid="{00000000-0005-0000-0000-0000E3AE0000}"/>
    <cellStyle name="Note 15 4" xfId="43527" xr:uid="{00000000-0005-0000-0000-0000E4AE0000}"/>
    <cellStyle name="Note 15 5" xfId="11333" xr:uid="{00000000-0005-0000-0000-0000E5AE0000}"/>
    <cellStyle name="Note 15 5 2" xfId="24102" xr:uid="{00000000-0005-0000-0000-0000E6AE0000}"/>
    <cellStyle name="Note 15 5 2 2" xfId="24106" xr:uid="{00000000-0005-0000-0000-0000E7AE0000}"/>
    <cellStyle name="Note 15 5 3" xfId="24118" xr:uid="{00000000-0005-0000-0000-0000E8AE0000}"/>
    <cellStyle name="Note 15 5_REKAP IBT" xfId="10534" xr:uid="{00000000-0005-0000-0000-0000E9AE0000}"/>
    <cellStyle name="Note 15_REKAP IBT" xfId="44121" xr:uid="{00000000-0005-0000-0000-0000EAAE0000}"/>
    <cellStyle name="Note 16" xfId="44123" xr:uid="{00000000-0005-0000-0000-0000EBAE0000}"/>
    <cellStyle name="Note 16 2" xfId="43537" xr:uid="{00000000-0005-0000-0000-0000ECAE0000}"/>
    <cellStyle name="Note 16 3" xfId="43542" xr:uid="{00000000-0005-0000-0000-0000EDAE0000}"/>
    <cellStyle name="Note 16 4" xfId="43545" xr:uid="{00000000-0005-0000-0000-0000EEAE0000}"/>
    <cellStyle name="Note 16 5" xfId="32835" xr:uid="{00000000-0005-0000-0000-0000EFAE0000}"/>
    <cellStyle name="Note 16 5 2" xfId="25447" xr:uid="{00000000-0005-0000-0000-0000F0AE0000}"/>
    <cellStyle name="Note 16 5 2 2" xfId="25451" xr:uid="{00000000-0005-0000-0000-0000F1AE0000}"/>
    <cellStyle name="Note 16 5 3" xfId="25459" xr:uid="{00000000-0005-0000-0000-0000F2AE0000}"/>
    <cellStyle name="Note 16 5_REKAP IBT" xfId="32838" xr:uid="{00000000-0005-0000-0000-0000F3AE0000}"/>
    <cellStyle name="Note 16_REKAP IBT" xfId="44125" xr:uid="{00000000-0005-0000-0000-0000F4AE0000}"/>
    <cellStyle name="Note 17" xfId="44127" xr:uid="{00000000-0005-0000-0000-0000F5AE0000}"/>
    <cellStyle name="Note 17 2" xfId="43551" xr:uid="{00000000-0005-0000-0000-0000F6AE0000}"/>
    <cellStyle name="Note 17 3" xfId="43556" xr:uid="{00000000-0005-0000-0000-0000F7AE0000}"/>
    <cellStyle name="Note 17 4" xfId="43559" xr:uid="{00000000-0005-0000-0000-0000F8AE0000}"/>
    <cellStyle name="Note 17 5" xfId="44128" xr:uid="{00000000-0005-0000-0000-0000F9AE0000}"/>
    <cellStyle name="Note 17 5 2" xfId="44129" xr:uid="{00000000-0005-0000-0000-0000FAAE0000}"/>
    <cellStyle name="Note 17 5 2 2" xfId="44130" xr:uid="{00000000-0005-0000-0000-0000FBAE0000}"/>
    <cellStyle name="Note 17 5 3" xfId="44131" xr:uid="{00000000-0005-0000-0000-0000FCAE0000}"/>
    <cellStyle name="Note 17 5_REKAP IBT" xfId="44132" xr:uid="{00000000-0005-0000-0000-0000FDAE0000}"/>
    <cellStyle name="Note 17_REKAP IBT" xfId="44134" xr:uid="{00000000-0005-0000-0000-0000FEAE0000}"/>
    <cellStyle name="Note 18" xfId="44136" xr:uid="{00000000-0005-0000-0000-0000FFAE0000}"/>
    <cellStyle name="Note 18 2" xfId="43567" xr:uid="{00000000-0005-0000-0000-000000AF0000}"/>
    <cellStyle name="Note 18_REKAP IBT" xfId="44138" xr:uid="{00000000-0005-0000-0000-000001AF0000}"/>
    <cellStyle name="Note 19" xfId="44140" xr:uid="{00000000-0005-0000-0000-000002AF0000}"/>
    <cellStyle name="Note 19 2" xfId="43579" xr:uid="{00000000-0005-0000-0000-000003AF0000}"/>
    <cellStyle name="Note 19_REKAP IBT" xfId="44142" xr:uid="{00000000-0005-0000-0000-000004AF0000}"/>
    <cellStyle name="Note 2" xfId="10482" xr:uid="{00000000-0005-0000-0000-000005AF0000}"/>
    <cellStyle name="Note 2 10" xfId="26865" xr:uid="{00000000-0005-0000-0000-000006AF0000}"/>
    <cellStyle name="Note 2 10 2" xfId="26867" xr:uid="{00000000-0005-0000-0000-000007AF0000}"/>
    <cellStyle name="Note 2 10 2 2" xfId="44143" xr:uid="{00000000-0005-0000-0000-000008AF0000}"/>
    <cellStyle name="Note 2 10 2 2 2" xfId="44144" xr:uid="{00000000-0005-0000-0000-000009AF0000}"/>
    <cellStyle name="Note 2 10 2 2 2 2" xfId="44145" xr:uid="{00000000-0005-0000-0000-00000AAF0000}"/>
    <cellStyle name="Note 2 10 2 2 3" xfId="44146" xr:uid="{00000000-0005-0000-0000-00000BAF0000}"/>
    <cellStyle name="Note 2 10 2 2_REKAP IBT" xfId="44147" xr:uid="{00000000-0005-0000-0000-00000CAF0000}"/>
    <cellStyle name="Note 2 10 2 3" xfId="44148" xr:uid="{00000000-0005-0000-0000-00000DAF0000}"/>
    <cellStyle name="Note 2 10 2 3 2" xfId="44149" xr:uid="{00000000-0005-0000-0000-00000EAF0000}"/>
    <cellStyle name="Note 2 10 2 3 2 2" xfId="44150" xr:uid="{00000000-0005-0000-0000-00000FAF0000}"/>
    <cellStyle name="Note 2 10 2 3 3" xfId="44151" xr:uid="{00000000-0005-0000-0000-000010AF0000}"/>
    <cellStyle name="Note 2 10 2 3_REKAP IBT" xfId="44152" xr:uid="{00000000-0005-0000-0000-000011AF0000}"/>
    <cellStyle name="Note 2 10 2 4" xfId="44153" xr:uid="{00000000-0005-0000-0000-000012AF0000}"/>
    <cellStyle name="Note 2 10 2 4 2" xfId="44154" xr:uid="{00000000-0005-0000-0000-000013AF0000}"/>
    <cellStyle name="Note 2 10 2 5" xfId="44155" xr:uid="{00000000-0005-0000-0000-000014AF0000}"/>
    <cellStyle name="Note 2 10 2_REKAP IBT" xfId="44156" xr:uid="{00000000-0005-0000-0000-000015AF0000}"/>
    <cellStyle name="Note 2 10 3" xfId="44157" xr:uid="{00000000-0005-0000-0000-000016AF0000}"/>
    <cellStyle name="Note 2 10 3 2" xfId="44158" xr:uid="{00000000-0005-0000-0000-000017AF0000}"/>
    <cellStyle name="Note 2 10 3 2 2" xfId="44159" xr:uid="{00000000-0005-0000-0000-000018AF0000}"/>
    <cellStyle name="Note 2 10 3 3" xfId="44160" xr:uid="{00000000-0005-0000-0000-000019AF0000}"/>
    <cellStyle name="Note 2 10 3_REKAP IBT" xfId="44161" xr:uid="{00000000-0005-0000-0000-00001AAF0000}"/>
    <cellStyle name="Note 2 10 4" xfId="44162" xr:uid="{00000000-0005-0000-0000-00001BAF0000}"/>
    <cellStyle name="Note 2 10 4 2" xfId="44163" xr:uid="{00000000-0005-0000-0000-00001CAF0000}"/>
    <cellStyle name="Note 2 10 5" xfId="18271" xr:uid="{00000000-0005-0000-0000-00001DAF0000}"/>
    <cellStyle name="Note 2 10_REKAP IBT" xfId="44164" xr:uid="{00000000-0005-0000-0000-00001EAF0000}"/>
    <cellStyle name="Note 2 11" xfId="26870" xr:uid="{00000000-0005-0000-0000-00001FAF0000}"/>
    <cellStyle name="Note 2 11 2" xfId="26873" xr:uid="{00000000-0005-0000-0000-000020AF0000}"/>
    <cellStyle name="Note 2 11 2 2" xfId="44165" xr:uid="{00000000-0005-0000-0000-000021AF0000}"/>
    <cellStyle name="Note 2 11 3" xfId="44166" xr:uid="{00000000-0005-0000-0000-000022AF0000}"/>
    <cellStyle name="Note 2 11_REKAP IBT" xfId="44167" xr:uid="{00000000-0005-0000-0000-000023AF0000}"/>
    <cellStyle name="Note 2 12" xfId="16227" xr:uid="{00000000-0005-0000-0000-000024AF0000}"/>
    <cellStyle name="Note 2 12 2" xfId="44168" xr:uid="{00000000-0005-0000-0000-000025AF0000}"/>
    <cellStyle name="Note 2 12 2 2" xfId="44169" xr:uid="{00000000-0005-0000-0000-000026AF0000}"/>
    <cellStyle name="Note 2 12 3" xfId="44170" xr:uid="{00000000-0005-0000-0000-000027AF0000}"/>
    <cellStyle name="Note 2 12_REKAP IBT" xfId="6508" xr:uid="{00000000-0005-0000-0000-000028AF0000}"/>
    <cellStyle name="Note 2 13" xfId="44171" xr:uid="{00000000-0005-0000-0000-000029AF0000}"/>
    <cellStyle name="Note 2 13 2" xfId="44172" xr:uid="{00000000-0005-0000-0000-00002AAF0000}"/>
    <cellStyle name="Note 2 13 2 2" xfId="44173" xr:uid="{00000000-0005-0000-0000-00002BAF0000}"/>
    <cellStyle name="Note 2 13 3" xfId="44174" xr:uid="{00000000-0005-0000-0000-00002CAF0000}"/>
    <cellStyle name="Note 2 13_REKAP IBT" xfId="44175" xr:uid="{00000000-0005-0000-0000-00002DAF0000}"/>
    <cellStyle name="Note 2 14" xfId="44176" xr:uid="{00000000-0005-0000-0000-00002EAF0000}"/>
    <cellStyle name="Note 2 14 2" xfId="44177" xr:uid="{00000000-0005-0000-0000-00002FAF0000}"/>
    <cellStyle name="Note 2 14 2 2" xfId="44178" xr:uid="{00000000-0005-0000-0000-000030AF0000}"/>
    <cellStyle name="Note 2 14 3" xfId="44179" xr:uid="{00000000-0005-0000-0000-000031AF0000}"/>
    <cellStyle name="Note 2 14_REKAP IBT" xfId="44180" xr:uid="{00000000-0005-0000-0000-000032AF0000}"/>
    <cellStyle name="Note 2 15" xfId="44182" xr:uid="{00000000-0005-0000-0000-000033AF0000}"/>
    <cellStyle name="Note 2 15 2" xfId="44184" xr:uid="{00000000-0005-0000-0000-000034AF0000}"/>
    <cellStyle name="Note 2 15 2 2" xfId="44186" xr:uid="{00000000-0005-0000-0000-000035AF0000}"/>
    <cellStyle name="Note 2 15 3" xfId="44188" xr:uid="{00000000-0005-0000-0000-000036AF0000}"/>
    <cellStyle name="Note 2 15_REKAP IBT" xfId="44190" xr:uid="{00000000-0005-0000-0000-000037AF0000}"/>
    <cellStyle name="Note 2 16" xfId="44192" xr:uid="{00000000-0005-0000-0000-000038AF0000}"/>
    <cellStyle name="Note 2 16 2" xfId="44194" xr:uid="{00000000-0005-0000-0000-000039AF0000}"/>
    <cellStyle name="Note 2 16 2 2" xfId="44196" xr:uid="{00000000-0005-0000-0000-00003AAF0000}"/>
    <cellStyle name="Note 2 16 3" xfId="44198" xr:uid="{00000000-0005-0000-0000-00003BAF0000}"/>
    <cellStyle name="Note 2 16_REKAP IBT" xfId="7465" xr:uid="{00000000-0005-0000-0000-00003CAF0000}"/>
    <cellStyle name="Note 2 17" xfId="44200" xr:uid="{00000000-0005-0000-0000-00003DAF0000}"/>
    <cellStyle name="Note 2 17 2" xfId="44202" xr:uid="{00000000-0005-0000-0000-00003EAF0000}"/>
    <cellStyle name="Note 2 17 2 2" xfId="44204" xr:uid="{00000000-0005-0000-0000-00003FAF0000}"/>
    <cellStyle name="Note 2 17 3" xfId="44206" xr:uid="{00000000-0005-0000-0000-000040AF0000}"/>
    <cellStyle name="Note 2 17_REKAP IBT" xfId="44208" xr:uid="{00000000-0005-0000-0000-000041AF0000}"/>
    <cellStyle name="Note 2 18" xfId="44210" xr:uid="{00000000-0005-0000-0000-000042AF0000}"/>
    <cellStyle name="Note 2 18 2" xfId="44212" xr:uid="{00000000-0005-0000-0000-000043AF0000}"/>
    <cellStyle name="Note 2 18 2 2" xfId="44214" xr:uid="{00000000-0005-0000-0000-000044AF0000}"/>
    <cellStyle name="Note 2 18 3" xfId="44216" xr:uid="{00000000-0005-0000-0000-000045AF0000}"/>
    <cellStyle name="Note 2 18_REKAP IBT" xfId="44218" xr:uid="{00000000-0005-0000-0000-000046AF0000}"/>
    <cellStyle name="Note 2 19" xfId="44220" xr:uid="{00000000-0005-0000-0000-000047AF0000}"/>
    <cellStyle name="Note 2 19 2" xfId="21776" xr:uid="{00000000-0005-0000-0000-000048AF0000}"/>
    <cellStyle name="Note 2 19 2 2" xfId="44222" xr:uid="{00000000-0005-0000-0000-000049AF0000}"/>
    <cellStyle name="Note 2 19 3" xfId="34620" xr:uid="{00000000-0005-0000-0000-00004AAF0000}"/>
    <cellStyle name="Note 2 19_REKAP IBT" xfId="44224" xr:uid="{00000000-0005-0000-0000-00004BAF0000}"/>
    <cellStyle name="Note 2 2" xfId="44225" xr:uid="{00000000-0005-0000-0000-00004CAF0000}"/>
    <cellStyle name="Note 2 2 2" xfId="44226" xr:uid="{00000000-0005-0000-0000-00004DAF0000}"/>
    <cellStyle name="Note 2 2 2 2" xfId="44227" xr:uid="{00000000-0005-0000-0000-00004EAF0000}"/>
    <cellStyle name="Note 2 2 2 2 2" xfId="44228" xr:uid="{00000000-0005-0000-0000-00004FAF0000}"/>
    <cellStyle name="Note 2 2 2 3" xfId="44229" xr:uid="{00000000-0005-0000-0000-000050AF0000}"/>
    <cellStyle name="Note 2 2 2 4" xfId="44230" xr:uid="{00000000-0005-0000-0000-000051AF0000}"/>
    <cellStyle name="Note 2 2 2_REKAP IBT" xfId="44231" xr:uid="{00000000-0005-0000-0000-000052AF0000}"/>
    <cellStyle name="Note 2 2 3" xfId="44232" xr:uid="{00000000-0005-0000-0000-000053AF0000}"/>
    <cellStyle name="Note 2 2 3 2" xfId="44233" xr:uid="{00000000-0005-0000-0000-000054AF0000}"/>
    <cellStyle name="Note 2 2 4" xfId="44234" xr:uid="{00000000-0005-0000-0000-000055AF0000}"/>
    <cellStyle name="Note 2 2 5" xfId="50470" xr:uid="{00000000-0005-0000-0000-000056AF0000}"/>
    <cellStyle name="Note 2 2_REKAP IBT" xfId="44235" xr:uid="{00000000-0005-0000-0000-000057AF0000}"/>
    <cellStyle name="Note 2 20" xfId="44181" xr:uid="{00000000-0005-0000-0000-000058AF0000}"/>
    <cellStyle name="Note 2 20 2" xfId="44183" xr:uid="{00000000-0005-0000-0000-000059AF0000}"/>
    <cellStyle name="Note 2 20 2 2" xfId="44185" xr:uid="{00000000-0005-0000-0000-00005AAF0000}"/>
    <cellStyle name="Note 2 20 3" xfId="44187" xr:uid="{00000000-0005-0000-0000-00005BAF0000}"/>
    <cellStyle name="Note 2 20_REKAP IBT" xfId="44189" xr:uid="{00000000-0005-0000-0000-00005CAF0000}"/>
    <cellStyle name="Note 2 21" xfId="44191" xr:uid="{00000000-0005-0000-0000-00005DAF0000}"/>
    <cellStyle name="Note 2 21 2" xfId="44193" xr:uid="{00000000-0005-0000-0000-00005EAF0000}"/>
    <cellStyle name="Note 2 21 2 2" xfId="44195" xr:uid="{00000000-0005-0000-0000-00005FAF0000}"/>
    <cellStyle name="Note 2 21 3" xfId="44197" xr:uid="{00000000-0005-0000-0000-000060AF0000}"/>
    <cellStyle name="Note 2 21_REKAP IBT" xfId="7464" xr:uid="{00000000-0005-0000-0000-000061AF0000}"/>
    <cellStyle name="Note 2 22" xfId="44199" xr:uid="{00000000-0005-0000-0000-000062AF0000}"/>
    <cellStyle name="Note 2 22 2" xfId="44201" xr:uid="{00000000-0005-0000-0000-000063AF0000}"/>
    <cellStyle name="Note 2 22 2 2" xfId="44203" xr:uid="{00000000-0005-0000-0000-000064AF0000}"/>
    <cellStyle name="Note 2 22 3" xfId="44205" xr:uid="{00000000-0005-0000-0000-000065AF0000}"/>
    <cellStyle name="Note 2 22_REKAP IBT" xfId="44207" xr:uid="{00000000-0005-0000-0000-000066AF0000}"/>
    <cellStyle name="Note 2 23" xfId="44209" xr:uid="{00000000-0005-0000-0000-000067AF0000}"/>
    <cellStyle name="Note 2 23 2" xfId="44211" xr:uid="{00000000-0005-0000-0000-000068AF0000}"/>
    <cellStyle name="Note 2 23 2 2" xfId="44213" xr:uid="{00000000-0005-0000-0000-000069AF0000}"/>
    <cellStyle name="Note 2 23 3" xfId="44215" xr:uid="{00000000-0005-0000-0000-00006AAF0000}"/>
    <cellStyle name="Note 2 23_REKAP IBT" xfId="44217" xr:uid="{00000000-0005-0000-0000-00006BAF0000}"/>
    <cellStyle name="Note 2 24" xfId="44219" xr:uid="{00000000-0005-0000-0000-00006CAF0000}"/>
    <cellStyle name="Note 2 24 2" xfId="21775" xr:uid="{00000000-0005-0000-0000-00006DAF0000}"/>
    <cellStyle name="Note 2 24 2 2" xfId="44221" xr:uid="{00000000-0005-0000-0000-00006EAF0000}"/>
    <cellStyle name="Note 2 24 3" xfId="34619" xr:uid="{00000000-0005-0000-0000-00006FAF0000}"/>
    <cellStyle name="Note 2 24_REKAP IBT" xfId="44223" xr:uid="{00000000-0005-0000-0000-000070AF0000}"/>
    <cellStyle name="Note 2 25" xfId="44237" xr:uid="{00000000-0005-0000-0000-000071AF0000}"/>
    <cellStyle name="Note 2 25 2" xfId="44239" xr:uid="{00000000-0005-0000-0000-000072AF0000}"/>
    <cellStyle name="Note 2 25 2 2" xfId="44241" xr:uid="{00000000-0005-0000-0000-000073AF0000}"/>
    <cellStyle name="Note 2 25 3" xfId="44243" xr:uid="{00000000-0005-0000-0000-000074AF0000}"/>
    <cellStyle name="Note 2 25_REKAP IBT" xfId="44245" xr:uid="{00000000-0005-0000-0000-000075AF0000}"/>
    <cellStyle name="Note 2 26" xfId="44247" xr:uid="{00000000-0005-0000-0000-000076AF0000}"/>
    <cellStyle name="Note 2 26 2" xfId="44249" xr:uid="{00000000-0005-0000-0000-000077AF0000}"/>
    <cellStyle name="Note 2 26 2 2" xfId="44251" xr:uid="{00000000-0005-0000-0000-000078AF0000}"/>
    <cellStyle name="Note 2 26 3" xfId="3903" xr:uid="{00000000-0005-0000-0000-000079AF0000}"/>
    <cellStyle name="Note 2 26_REKAP IBT" xfId="44253" xr:uid="{00000000-0005-0000-0000-00007AAF0000}"/>
    <cellStyle name="Note 2 27" xfId="44255" xr:uid="{00000000-0005-0000-0000-00007BAF0000}"/>
    <cellStyle name="Note 2 27 2" xfId="44257" xr:uid="{00000000-0005-0000-0000-00007CAF0000}"/>
    <cellStyle name="Note 2 27 2 2" xfId="44258" xr:uid="{00000000-0005-0000-0000-00007DAF0000}"/>
    <cellStyle name="Note 2 27 3" xfId="44259" xr:uid="{00000000-0005-0000-0000-00007EAF0000}"/>
    <cellStyle name="Note 2 27_REKAP IBT" xfId="44260" xr:uid="{00000000-0005-0000-0000-00007FAF0000}"/>
    <cellStyle name="Note 2 28" xfId="44262" xr:uid="{00000000-0005-0000-0000-000080AF0000}"/>
    <cellStyle name="Note 2 28 2" xfId="44263" xr:uid="{00000000-0005-0000-0000-000081AF0000}"/>
    <cellStyle name="Note 2 28 2 2" xfId="44264" xr:uid="{00000000-0005-0000-0000-000082AF0000}"/>
    <cellStyle name="Note 2 28 3" xfId="44265" xr:uid="{00000000-0005-0000-0000-000083AF0000}"/>
    <cellStyle name="Note 2 28_REKAP IBT" xfId="44266" xr:uid="{00000000-0005-0000-0000-000084AF0000}"/>
    <cellStyle name="Note 2 29" xfId="44268" xr:uid="{00000000-0005-0000-0000-000085AF0000}"/>
    <cellStyle name="Note 2 29 2" xfId="44269" xr:uid="{00000000-0005-0000-0000-000086AF0000}"/>
    <cellStyle name="Note 2 29 2 2" xfId="44270" xr:uid="{00000000-0005-0000-0000-000087AF0000}"/>
    <cellStyle name="Note 2 29 3" xfId="30683" xr:uid="{00000000-0005-0000-0000-000088AF0000}"/>
    <cellStyle name="Note 2 29_REKAP IBT" xfId="44271" xr:uid="{00000000-0005-0000-0000-000089AF0000}"/>
    <cellStyle name="Note 2 3" xfId="44272" xr:uid="{00000000-0005-0000-0000-00008AAF0000}"/>
    <cellStyle name="Note 2 3 2" xfId="44273" xr:uid="{00000000-0005-0000-0000-00008BAF0000}"/>
    <cellStyle name="Note 2 3 2 2" xfId="44274" xr:uid="{00000000-0005-0000-0000-00008CAF0000}"/>
    <cellStyle name="Note 2 3 3" xfId="44275" xr:uid="{00000000-0005-0000-0000-00008DAF0000}"/>
    <cellStyle name="Note 2 3 4" xfId="44276" xr:uid="{00000000-0005-0000-0000-00008EAF0000}"/>
    <cellStyle name="Note 2 3_REKAP IBT" xfId="44277" xr:uid="{00000000-0005-0000-0000-00008FAF0000}"/>
    <cellStyle name="Note 2 30" xfId="44236" xr:uid="{00000000-0005-0000-0000-000090AF0000}"/>
    <cellStyle name="Note 2 30 2" xfId="44238" xr:uid="{00000000-0005-0000-0000-000091AF0000}"/>
    <cellStyle name="Note 2 30 2 2" xfId="44240" xr:uid="{00000000-0005-0000-0000-000092AF0000}"/>
    <cellStyle name="Note 2 30 3" xfId="44242" xr:uid="{00000000-0005-0000-0000-000093AF0000}"/>
    <cellStyle name="Note 2 30_REKAP IBT" xfId="44244" xr:uid="{00000000-0005-0000-0000-000094AF0000}"/>
    <cellStyle name="Note 2 31" xfId="44246" xr:uid="{00000000-0005-0000-0000-000095AF0000}"/>
    <cellStyle name="Note 2 31 2" xfId="44248" xr:uid="{00000000-0005-0000-0000-000096AF0000}"/>
    <cellStyle name="Note 2 31 2 2" xfId="44250" xr:uid="{00000000-0005-0000-0000-000097AF0000}"/>
    <cellStyle name="Note 2 31 3" xfId="3902" xr:uid="{00000000-0005-0000-0000-000098AF0000}"/>
    <cellStyle name="Note 2 31_REKAP IBT" xfId="44252" xr:uid="{00000000-0005-0000-0000-000099AF0000}"/>
    <cellStyle name="Note 2 32" xfId="44254" xr:uid="{00000000-0005-0000-0000-00009AAF0000}"/>
    <cellStyle name="Note 2 32 2" xfId="44256" xr:uid="{00000000-0005-0000-0000-00009BAF0000}"/>
    <cellStyle name="Note 2 33" xfId="44261" xr:uid="{00000000-0005-0000-0000-00009CAF0000}"/>
    <cellStyle name="Note 2 34" xfId="44267" xr:uid="{00000000-0005-0000-0000-00009DAF0000}"/>
    <cellStyle name="Note 2 35" xfId="44278" xr:uid="{00000000-0005-0000-0000-00009EAF0000}"/>
    <cellStyle name="Note 2 36" xfId="8763" xr:uid="{00000000-0005-0000-0000-00009FAF0000}"/>
    <cellStyle name="Note 2 37" xfId="44279" xr:uid="{00000000-0005-0000-0000-0000A0AF0000}"/>
    <cellStyle name="Note 2 38" xfId="44280" xr:uid="{00000000-0005-0000-0000-0000A1AF0000}"/>
    <cellStyle name="Note 2 39" xfId="50088" xr:uid="{00000000-0005-0000-0000-0000A2AF0000}"/>
    <cellStyle name="Note 2 4" xfId="44281" xr:uid="{00000000-0005-0000-0000-0000A3AF0000}"/>
    <cellStyle name="Note 2 4 2" xfId="44282" xr:uid="{00000000-0005-0000-0000-0000A4AF0000}"/>
    <cellStyle name="Note 2 4 2 2" xfId="44283" xr:uid="{00000000-0005-0000-0000-0000A5AF0000}"/>
    <cellStyle name="Note 2 4 3" xfId="44284" xr:uid="{00000000-0005-0000-0000-0000A6AF0000}"/>
    <cellStyle name="Note 2 4_REKAP IBT" xfId="44285" xr:uid="{00000000-0005-0000-0000-0000A7AF0000}"/>
    <cellStyle name="Note 2 5" xfId="44286" xr:uid="{00000000-0005-0000-0000-0000A8AF0000}"/>
    <cellStyle name="Note 2 5 2" xfId="44287" xr:uid="{00000000-0005-0000-0000-0000A9AF0000}"/>
    <cellStyle name="Note 2 5 2 2" xfId="44288" xr:uid="{00000000-0005-0000-0000-0000AAAF0000}"/>
    <cellStyle name="Note 2 5 3" xfId="44289" xr:uid="{00000000-0005-0000-0000-0000ABAF0000}"/>
    <cellStyle name="Note 2 5_REKAP IBT" xfId="44290" xr:uid="{00000000-0005-0000-0000-0000ACAF0000}"/>
    <cellStyle name="Note 2 6" xfId="44291" xr:uid="{00000000-0005-0000-0000-0000ADAF0000}"/>
    <cellStyle name="Note 2 6 2" xfId="44292" xr:uid="{00000000-0005-0000-0000-0000AEAF0000}"/>
    <cellStyle name="Note 2 6 2 2" xfId="44293" xr:uid="{00000000-0005-0000-0000-0000AFAF0000}"/>
    <cellStyle name="Note 2 6 3" xfId="44294" xr:uid="{00000000-0005-0000-0000-0000B0AF0000}"/>
    <cellStyle name="Note 2 6_REKAP IBT" xfId="44295" xr:uid="{00000000-0005-0000-0000-0000B1AF0000}"/>
    <cellStyle name="Note 2 7" xfId="44296" xr:uid="{00000000-0005-0000-0000-0000B2AF0000}"/>
    <cellStyle name="Note 2 7 2" xfId="44297" xr:uid="{00000000-0005-0000-0000-0000B3AF0000}"/>
    <cellStyle name="Note 2 7 2 2" xfId="44298" xr:uid="{00000000-0005-0000-0000-0000B4AF0000}"/>
    <cellStyle name="Note 2 7 3" xfId="44299" xr:uid="{00000000-0005-0000-0000-0000B5AF0000}"/>
    <cellStyle name="Note 2 7_REKAP IBT" xfId="44300" xr:uid="{00000000-0005-0000-0000-0000B6AF0000}"/>
    <cellStyle name="Note 2 8" xfId="44301" xr:uid="{00000000-0005-0000-0000-0000B7AF0000}"/>
    <cellStyle name="Note 2 8 2" xfId="44302" xr:uid="{00000000-0005-0000-0000-0000B8AF0000}"/>
    <cellStyle name="Note 2 8 2 2" xfId="44303" xr:uid="{00000000-0005-0000-0000-0000B9AF0000}"/>
    <cellStyle name="Note 2 8 3" xfId="44304" xr:uid="{00000000-0005-0000-0000-0000BAAF0000}"/>
    <cellStyle name="Note 2 8_REKAP IBT" xfId="44305" xr:uid="{00000000-0005-0000-0000-0000BBAF0000}"/>
    <cellStyle name="Note 2 9" xfId="44306" xr:uid="{00000000-0005-0000-0000-0000BCAF0000}"/>
    <cellStyle name="Note 2 9 2" xfId="44307" xr:uid="{00000000-0005-0000-0000-0000BDAF0000}"/>
    <cellStyle name="Note 2 9 2 2" xfId="44308" xr:uid="{00000000-0005-0000-0000-0000BEAF0000}"/>
    <cellStyle name="Note 2 9 3" xfId="44309" xr:uid="{00000000-0005-0000-0000-0000BFAF0000}"/>
    <cellStyle name="Note 2 9_REKAP IBT" xfId="31116" xr:uid="{00000000-0005-0000-0000-0000C0AF0000}"/>
    <cellStyle name="Note 2_REKAP IBT" xfId="44310" xr:uid="{00000000-0005-0000-0000-0000C1AF0000}"/>
    <cellStyle name="Note 20" xfId="44118" xr:uid="{00000000-0005-0000-0000-0000C2AF0000}"/>
    <cellStyle name="Note 20 2" xfId="43497" xr:uid="{00000000-0005-0000-0000-0000C3AF0000}"/>
    <cellStyle name="Note 20_REKAP IBT" xfId="44120" xr:uid="{00000000-0005-0000-0000-0000C4AF0000}"/>
    <cellStyle name="Note 21" xfId="44122" xr:uid="{00000000-0005-0000-0000-0000C5AF0000}"/>
    <cellStyle name="Note 21 2" xfId="43536" xr:uid="{00000000-0005-0000-0000-0000C6AF0000}"/>
    <cellStyle name="Note 21_REKAP IBT" xfId="44124" xr:uid="{00000000-0005-0000-0000-0000C7AF0000}"/>
    <cellStyle name="Note 22" xfId="44126" xr:uid="{00000000-0005-0000-0000-0000C8AF0000}"/>
    <cellStyle name="Note 22 2" xfId="43550" xr:uid="{00000000-0005-0000-0000-0000C9AF0000}"/>
    <cellStyle name="Note 22_REKAP IBT" xfId="44133" xr:uid="{00000000-0005-0000-0000-0000CAAF0000}"/>
    <cellStyle name="Note 23" xfId="44135" xr:uid="{00000000-0005-0000-0000-0000CBAF0000}"/>
    <cellStyle name="Note 23 2" xfId="43566" xr:uid="{00000000-0005-0000-0000-0000CCAF0000}"/>
    <cellStyle name="Note 23_REKAP IBT" xfId="44137" xr:uid="{00000000-0005-0000-0000-0000CDAF0000}"/>
    <cellStyle name="Note 24" xfId="44139" xr:uid="{00000000-0005-0000-0000-0000CEAF0000}"/>
    <cellStyle name="Note 24 2" xfId="43578" xr:uid="{00000000-0005-0000-0000-0000CFAF0000}"/>
    <cellStyle name="Note 24_REKAP IBT" xfId="44141" xr:uid="{00000000-0005-0000-0000-0000D0AF0000}"/>
    <cellStyle name="Note 25" xfId="44312" xr:uid="{00000000-0005-0000-0000-0000D1AF0000}"/>
    <cellStyle name="Note 25 2" xfId="43583" xr:uid="{00000000-0005-0000-0000-0000D2AF0000}"/>
    <cellStyle name="Note 25_REKAP IBT" xfId="44314" xr:uid="{00000000-0005-0000-0000-0000D3AF0000}"/>
    <cellStyle name="Note 26" xfId="44316" xr:uid="{00000000-0005-0000-0000-0000D4AF0000}"/>
    <cellStyle name="Note 26 2" xfId="44318" xr:uid="{00000000-0005-0000-0000-0000D5AF0000}"/>
    <cellStyle name="Note 26_REKAP IBT" xfId="44320" xr:uid="{00000000-0005-0000-0000-0000D6AF0000}"/>
    <cellStyle name="Note 27" xfId="44322" xr:uid="{00000000-0005-0000-0000-0000D7AF0000}"/>
    <cellStyle name="Note 27 2" xfId="44324" xr:uid="{00000000-0005-0000-0000-0000D8AF0000}"/>
    <cellStyle name="Note 27_REKAP IBT" xfId="44326" xr:uid="{00000000-0005-0000-0000-0000D9AF0000}"/>
    <cellStyle name="Note 28" xfId="44328" xr:uid="{00000000-0005-0000-0000-0000DAAF0000}"/>
    <cellStyle name="Note 28 2" xfId="44330" xr:uid="{00000000-0005-0000-0000-0000DBAF0000}"/>
    <cellStyle name="Note 28_REKAP IBT" xfId="44332" xr:uid="{00000000-0005-0000-0000-0000DCAF0000}"/>
    <cellStyle name="Note 29" xfId="44334" xr:uid="{00000000-0005-0000-0000-0000DDAF0000}"/>
    <cellStyle name="Note 29 2" xfId="44336" xr:uid="{00000000-0005-0000-0000-0000DEAF0000}"/>
    <cellStyle name="Note 29_REKAP IBT" xfId="44338" xr:uid="{00000000-0005-0000-0000-0000DFAF0000}"/>
    <cellStyle name="Note 3" xfId="10486" xr:uid="{00000000-0005-0000-0000-0000E0AF0000}"/>
    <cellStyle name="Note 3 10" xfId="44339" xr:uid="{00000000-0005-0000-0000-0000E1AF0000}"/>
    <cellStyle name="Note 3 10 2" xfId="44340" xr:uid="{00000000-0005-0000-0000-0000E2AF0000}"/>
    <cellStyle name="Note 3 10 2 2" xfId="44341" xr:uid="{00000000-0005-0000-0000-0000E3AF0000}"/>
    <cellStyle name="Note 3 10 3" xfId="44342" xr:uid="{00000000-0005-0000-0000-0000E4AF0000}"/>
    <cellStyle name="Note 3 10_REKAP IBT" xfId="44343" xr:uid="{00000000-0005-0000-0000-0000E5AF0000}"/>
    <cellStyle name="Note 3 11" xfId="44344" xr:uid="{00000000-0005-0000-0000-0000E6AF0000}"/>
    <cellStyle name="Note 3 11 2" xfId="44345" xr:uid="{00000000-0005-0000-0000-0000E7AF0000}"/>
    <cellStyle name="Note 3 11 2 2" xfId="44346" xr:uid="{00000000-0005-0000-0000-0000E8AF0000}"/>
    <cellStyle name="Note 3 11 3" xfId="44347" xr:uid="{00000000-0005-0000-0000-0000E9AF0000}"/>
    <cellStyle name="Note 3 11_REKAP IBT" xfId="44348" xr:uid="{00000000-0005-0000-0000-0000EAAF0000}"/>
    <cellStyle name="Note 3 12" xfId="44349" xr:uid="{00000000-0005-0000-0000-0000EBAF0000}"/>
    <cellStyle name="Note 3 12 2" xfId="44350" xr:uid="{00000000-0005-0000-0000-0000ECAF0000}"/>
    <cellStyle name="Note 3 12 2 2" xfId="44351" xr:uid="{00000000-0005-0000-0000-0000EDAF0000}"/>
    <cellStyle name="Note 3 12 3" xfId="44352" xr:uid="{00000000-0005-0000-0000-0000EEAF0000}"/>
    <cellStyle name="Note 3 12_REKAP IBT" xfId="44353" xr:uid="{00000000-0005-0000-0000-0000EFAF0000}"/>
    <cellStyle name="Note 3 13" xfId="44354" xr:uid="{00000000-0005-0000-0000-0000F0AF0000}"/>
    <cellStyle name="Note 3 13 2" xfId="44355" xr:uid="{00000000-0005-0000-0000-0000F1AF0000}"/>
    <cellStyle name="Note 3 13 2 2" xfId="44356" xr:uid="{00000000-0005-0000-0000-0000F2AF0000}"/>
    <cellStyle name="Note 3 13 3" xfId="44357" xr:uid="{00000000-0005-0000-0000-0000F3AF0000}"/>
    <cellStyle name="Note 3 13_REKAP IBT" xfId="44358" xr:uid="{00000000-0005-0000-0000-0000F4AF0000}"/>
    <cellStyle name="Note 3 14" xfId="44359" xr:uid="{00000000-0005-0000-0000-0000F5AF0000}"/>
    <cellStyle name="Note 3 14 2" xfId="44360" xr:uid="{00000000-0005-0000-0000-0000F6AF0000}"/>
    <cellStyle name="Note 3 14 2 2" xfId="44361" xr:uid="{00000000-0005-0000-0000-0000F7AF0000}"/>
    <cellStyle name="Note 3 14 3" xfId="44362" xr:uid="{00000000-0005-0000-0000-0000F8AF0000}"/>
    <cellStyle name="Note 3 14_REKAP IBT" xfId="44363" xr:uid="{00000000-0005-0000-0000-0000F9AF0000}"/>
    <cellStyle name="Note 3 15" xfId="44365" xr:uid="{00000000-0005-0000-0000-0000FAAF0000}"/>
    <cellStyle name="Note 3 15 2" xfId="44367" xr:uid="{00000000-0005-0000-0000-0000FBAF0000}"/>
    <cellStyle name="Note 3 15 2 2" xfId="44369" xr:uid="{00000000-0005-0000-0000-0000FCAF0000}"/>
    <cellStyle name="Note 3 15 3" xfId="44371" xr:uid="{00000000-0005-0000-0000-0000FDAF0000}"/>
    <cellStyle name="Note 3 15_REKAP IBT" xfId="44373" xr:uid="{00000000-0005-0000-0000-0000FEAF0000}"/>
    <cellStyle name="Note 3 16" xfId="44375" xr:uid="{00000000-0005-0000-0000-0000FFAF0000}"/>
    <cellStyle name="Note 3 16 2" xfId="44377" xr:uid="{00000000-0005-0000-0000-000000B00000}"/>
    <cellStyle name="Note 3 16 2 2" xfId="44379" xr:uid="{00000000-0005-0000-0000-000001B00000}"/>
    <cellStyle name="Note 3 16 3" xfId="44381" xr:uid="{00000000-0005-0000-0000-000002B00000}"/>
    <cellStyle name="Note 3 16_REKAP IBT" xfId="44383" xr:uid="{00000000-0005-0000-0000-000003B00000}"/>
    <cellStyle name="Note 3 17" xfId="44385" xr:uid="{00000000-0005-0000-0000-000004B00000}"/>
    <cellStyle name="Note 3 17 2" xfId="44387" xr:uid="{00000000-0005-0000-0000-000005B00000}"/>
    <cellStyle name="Note 3 17 2 2" xfId="44389" xr:uid="{00000000-0005-0000-0000-000006B00000}"/>
    <cellStyle name="Note 3 17 3" xfId="44391" xr:uid="{00000000-0005-0000-0000-000007B00000}"/>
    <cellStyle name="Note 3 17_REKAP IBT" xfId="44393" xr:uid="{00000000-0005-0000-0000-000008B00000}"/>
    <cellStyle name="Note 3 18" xfId="44395" xr:uid="{00000000-0005-0000-0000-000009B00000}"/>
    <cellStyle name="Note 3 18 2" xfId="44397" xr:uid="{00000000-0005-0000-0000-00000AB00000}"/>
    <cellStyle name="Note 3 18 2 2" xfId="44399" xr:uid="{00000000-0005-0000-0000-00000BB00000}"/>
    <cellStyle name="Note 3 18 3" xfId="44401" xr:uid="{00000000-0005-0000-0000-00000CB00000}"/>
    <cellStyle name="Note 3 18_REKAP IBT" xfId="44403" xr:uid="{00000000-0005-0000-0000-00000DB00000}"/>
    <cellStyle name="Note 3 19" xfId="44405" xr:uid="{00000000-0005-0000-0000-00000EB00000}"/>
    <cellStyle name="Note 3 19 2" xfId="44407" xr:uid="{00000000-0005-0000-0000-00000FB00000}"/>
    <cellStyle name="Note 3 19 2 2" xfId="44409" xr:uid="{00000000-0005-0000-0000-000010B00000}"/>
    <cellStyle name="Note 3 19 3" xfId="44411" xr:uid="{00000000-0005-0000-0000-000011B00000}"/>
    <cellStyle name="Note 3 19_REKAP IBT" xfId="44413" xr:uid="{00000000-0005-0000-0000-000012B00000}"/>
    <cellStyle name="Note 3 2" xfId="44414" xr:uid="{00000000-0005-0000-0000-000013B00000}"/>
    <cellStyle name="Note 3 2 2" xfId="44415" xr:uid="{00000000-0005-0000-0000-000014B00000}"/>
    <cellStyle name="Note 3 2 2 2" xfId="44416" xr:uid="{00000000-0005-0000-0000-000015B00000}"/>
    <cellStyle name="Note 3 2 2 2 2" xfId="44417" xr:uid="{00000000-0005-0000-0000-000016B00000}"/>
    <cellStyle name="Note 3 2 2 2 2 2" xfId="7772" xr:uid="{00000000-0005-0000-0000-000017B00000}"/>
    <cellStyle name="Note 3 2 2 2 3" xfId="44418" xr:uid="{00000000-0005-0000-0000-000018B00000}"/>
    <cellStyle name="Note 3 2 2 2_REKAP IBT" xfId="44419" xr:uid="{00000000-0005-0000-0000-000019B00000}"/>
    <cellStyle name="Note 3 2 2 3" xfId="44420" xr:uid="{00000000-0005-0000-0000-00001AB00000}"/>
    <cellStyle name="Note 3 2 2 3 2" xfId="44421" xr:uid="{00000000-0005-0000-0000-00001BB00000}"/>
    <cellStyle name="Note 3 2 2 3 2 2" xfId="44422" xr:uid="{00000000-0005-0000-0000-00001CB00000}"/>
    <cellStyle name="Note 3 2 2 3 3" xfId="44423" xr:uid="{00000000-0005-0000-0000-00001DB00000}"/>
    <cellStyle name="Note 3 2 2 3_REKAP IBT" xfId="44424" xr:uid="{00000000-0005-0000-0000-00001EB00000}"/>
    <cellStyle name="Note 3 2 2 4" xfId="44425" xr:uid="{00000000-0005-0000-0000-00001FB00000}"/>
    <cellStyle name="Note 3 2 2 4 2" xfId="44426" xr:uid="{00000000-0005-0000-0000-000020B00000}"/>
    <cellStyle name="Note 3 2 2 5" xfId="44427" xr:uid="{00000000-0005-0000-0000-000021B00000}"/>
    <cellStyle name="Note 3 2 2_REKAP IBT" xfId="44428" xr:uid="{00000000-0005-0000-0000-000022B00000}"/>
    <cellStyle name="Note 3 2 3" xfId="44429" xr:uid="{00000000-0005-0000-0000-000023B00000}"/>
    <cellStyle name="Note 3 2 3 2" xfId="44430" xr:uid="{00000000-0005-0000-0000-000024B00000}"/>
    <cellStyle name="Note 3 2 3 2 2" xfId="44431" xr:uid="{00000000-0005-0000-0000-000025B00000}"/>
    <cellStyle name="Note 3 2 3 3" xfId="44432" xr:uid="{00000000-0005-0000-0000-000026B00000}"/>
    <cellStyle name="Note 3 2 3_REKAP IBT" xfId="44433" xr:uid="{00000000-0005-0000-0000-000027B00000}"/>
    <cellStyle name="Note 3 2 4" xfId="44434" xr:uid="{00000000-0005-0000-0000-000028B00000}"/>
    <cellStyle name="Note 3 2 4 2" xfId="44435" xr:uid="{00000000-0005-0000-0000-000029B00000}"/>
    <cellStyle name="Note 3 2 4 2 2" xfId="44436" xr:uid="{00000000-0005-0000-0000-00002AB00000}"/>
    <cellStyle name="Note 3 2 4 3" xfId="44437" xr:uid="{00000000-0005-0000-0000-00002BB00000}"/>
    <cellStyle name="Note 3 2 4_REKAP IBT" xfId="44440" xr:uid="{00000000-0005-0000-0000-00002CB00000}"/>
    <cellStyle name="Note 3 2 5" xfId="44441" xr:uid="{00000000-0005-0000-0000-00002DB00000}"/>
    <cellStyle name="Note 3 2 5 2" xfId="44442" xr:uid="{00000000-0005-0000-0000-00002EB00000}"/>
    <cellStyle name="Note 3 2 6" xfId="44443" xr:uid="{00000000-0005-0000-0000-00002FB00000}"/>
    <cellStyle name="Note 3 2_REKAP IBT" xfId="44444" xr:uid="{00000000-0005-0000-0000-000030B00000}"/>
    <cellStyle name="Note 3 20" xfId="44364" xr:uid="{00000000-0005-0000-0000-000031B00000}"/>
    <cellStyle name="Note 3 20 2" xfId="44366" xr:uid="{00000000-0005-0000-0000-000032B00000}"/>
    <cellStyle name="Note 3 20 2 2" xfId="44368" xr:uid="{00000000-0005-0000-0000-000033B00000}"/>
    <cellStyle name="Note 3 20 3" xfId="44370" xr:uid="{00000000-0005-0000-0000-000034B00000}"/>
    <cellStyle name="Note 3 20_REKAP IBT" xfId="44372" xr:uid="{00000000-0005-0000-0000-000035B00000}"/>
    <cellStyle name="Note 3 21" xfId="44374" xr:uid="{00000000-0005-0000-0000-000036B00000}"/>
    <cellStyle name="Note 3 21 2" xfId="44376" xr:uid="{00000000-0005-0000-0000-000037B00000}"/>
    <cellStyle name="Note 3 21 2 2" xfId="44378" xr:uid="{00000000-0005-0000-0000-000038B00000}"/>
    <cellStyle name="Note 3 21 3" xfId="44380" xr:uid="{00000000-0005-0000-0000-000039B00000}"/>
    <cellStyle name="Note 3 21_REKAP IBT" xfId="44382" xr:uid="{00000000-0005-0000-0000-00003AB00000}"/>
    <cellStyle name="Note 3 22" xfId="44384" xr:uid="{00000000-0005-0000-0000-00003BB00000}"/>
    <cellStyle name="Note 3 22 2" xfId="44386" xr:uid="{00000000-0005-0000-0000-00003CB00000}"/>
    <cellStyle name="Note 3 22 2 2" xfId="44388" xr:uid="{00000000-0005-0000-0000-00003DB00000}"/>
    <cellStyle name="Note 3 22 3" xfId="44390" xr:uid="{00000000-0005-0000-0000-00003EB00000}"/>
    <cellStyle name="Note 3 22_REKAP IBT" xfId="44392" xr:uid="{00000000-0005-0000-0000-00003FB00000}"/>
    <cellStyle name="Note 3 23" xfId="44394" xr:uid="{00000000-0005-0000-0000-000040B00000}"/>
    <cellStyle name="Note 3 23 2" xfId="44396" xr:uid="{00000000-0005-0000-0000-000041B00000}"/>
    <cellStyle name="Note 3 23 2 2" xfId="44398" xr:uid="{00000000-0005-0000-0000-000042B00000}"/>
    <cellStyle name="Note 3 23 3" xfId="44400" xr:uid="{00000000-0005-0000-0000-000043B00000}"/>
    <cellStyle name="Note 3 23_REKAP IBT" xfId="44402" xr:uid="{00000000-0005-0000-0000-000044B00000}"/>
    <cellStyle name="Note 3 24" xfId="44404" xr:uid="{00000000-0005-0000-0000-000045B00000}"/>
    <cellStyle name="Note 3 24 2" xfId="44406" xr:uid="{00000000-0005-0000-0000-000046B00000}"/>
    <cellStyle name="Note 3 24 2 2" xfId="44408" xr:uid="{00000000-0005-0000-0000-000047B00000}"/>
    <cellStyle name="Note 3 24 3" xfId="44410" xr:uid="{00000000-0005-0000-0000-000048B00000}"/>
    <cellStyle name="Note 3 24_REKAP IBT" xfId="44412" xr:uid="{00000000-0005-0000-0000-000049B00000}"/>
    <cellStyle name="Note 3 25" xfId="44446" xr:uid="{00000000-0005-0000-0000-00004AB00000}"/>
    <cellStyle name="Note 3 25 2" xfId="44448" xr:uid="{00000000-0005-0000-0000-00004BB00000}"/>
    <cellStyle name="Note 3 25 2 2" xfId="44450" xr:uid="{00000000-0005-0000-0000-00004CB00000}"/>
    <cellStyle name="Note 3 25 3" xfId="44453" xr:uid="{00000000-0005-0000-0000-00004DB00000}"/>
    <cellStyle name="Note 3 25_REKAP IBT" xfId="44455" xr:uid="{00000000-0005-0000-0000-00004EB00000}"/>
    <cellStyle name="Note 3 26" xfId="44457" xr:uid="{00000000-0005-0000-0000-00004FB00000}"/>
    <cellStyle name="Note 3 26 2" xfId="44459" xr:uid="{00000000-0005-0000-0000-000050B00000}"/>
    <cellStyle name="Note 3 26 2 2" xfId="44461" xr:uid="{00000000-0005-0000-0000-000051B00000}"/>
    <cellStyle name="Note 3 26 3" xfId="44463" xr:uid="{00000000-0005-0000-0000-000052B00000}"/>
    <cellStyle name="Note 3 26_REKAP IBT" xfId="44465" xr:uid="{00000000-0005-0000-0000-000053B00000}"/>
    <cellStyle name="Note 3 27" xfId="44467" xr:uid="{00000000-0005-0000-0000-000054B00000}"/>
    <cellStyle name="Note 3 27 2" xfId="21721" xr:uid="{00000000-0005-0000-0000-000055B00000}"/>
    <cellStyle name="Note 3 27 2 2" xfId="44468" xr:uid="{00000000-0005-0000-0000-000056B00000}"/>
    <cellStyle name="Note 3 27 3" xfId="44469" xr:uid="{00000000-0005-0000-0000-000057B00000}"/>
    <cellStyle name="Note 3 27_REKAP IBT" xfId="44470" xr:uid="{00000000-0005-0000-0000-000058B00000}"/>
    <cellStyle name="Note 3 28" xfId="44472" xr:uid="{00000000-0005-0000-0000-000059B00000}"/>
    <cellStyle name="Note 3 28 2" xfId="44473" xr:uid="{00000000-0005-0000-0000-00005AB00000}"/>
    <cellStyle name="Note 3 28 2 2" xfId="44474" xr:uid="{00000000-0005-0000-0000-00005BB00000}"/>
    <cellStyle name="Note 3 28 3" xfId="44475" xr:uid="{00000000-0005-0000-0000-00005CB00000}"/>
    <cellStyle name="Note 3 28_REKAP IBT" xfId="44476" xr:uid="{00000000-0005-0000-0000-00005DB00000}"/>
    <cellStyle name="Note 3 29" xfId="44478" xr:uid="{00000000-0005-0000-0000-00005EB00000}"/>
    <cellStyle name="Note 3 29 2" xfId="44479" xr:uid="{00000000-0005-0000-0000-00005FB00000}"/>
    <cellStyle name="Note 3 29 2 2" xfId="44480" xr:uid="{00000000-0005-0000-0000-000060B00000}"/>
    <cellStyle name="Note 3 29 3" xfId="44481" xr:uid="{00000000-0005-0000-0000-000061B00000}"/>
    <cellStyle name="Note 3 29_REKAP IBT" xfId="44482" xr:uid="{00000000-0005-0000-0000-000062B00000}"/>
    <cellStyle name="Note 3 3" xfId="44483" xr:uid="{00000000-0005-0000-0000-000063B00000}"/>
    <cellStyle name="Note 3 3 2" xfId="44484" xr:uid="{00000000-0005-0000-0000-000064B00000}"/>
    <cellStyle name="Note 3 3 2 2" xfId="44486" xr:uid="{00000000-0005-0000-0000-000065B00000}"/>
    <cellStyle name="Note 3 3 3" xfId="44487" xr:uid="{00000000-0005-0000-0000-000066B00000}"/>
    <cellStyle name="Note 3 3_REKAP IBT" xfId="44488" xr:uid="{00000000-0005-0000-0000-000067B00000}"/>
    <cellStyle name="Note 3 30" xfId="44445" xr:uid="{00000000-0005-0000-0000-000068B00000}"/>
    <cellStyle name="Note 3 30 2" xfId="44447" xr:uid="{00000000-0005-0000-0000-000069B00000}"/>
    <cellStyle name="Note 3 30 2 2" xfId="44449" xr:uid="{00000000-0005-0000-0000-00006AB00000}"/>
    <cellStyle name="Note 3 30 3" xfId="44452" xr:uid="{00000000-0005-0000-0000-00006BB00000}"/>
    <cellStyle name="Note 3 30_REKAP IBT" xfId="44454" xr:uid="{00000000-0005-0000-0000-00006CB00000}"/>
    <cellStyle name="Note 3 31" xfId="44456" xr:uid="{00000000-0005-0000-0000-00006DB00000}"/>
    <cellStyle name="Note 3 31 2" xfId="44458" xr:uid="{00000000-0005-0000-0000-00006EB00000}"/>
    <cellStyle name="Note 3 31 2 2" xfId="44460" xr:uid="{00000000-0005-0000-0000-00006FB00000}"/>
    <cellStyle name="Note 3 31 3" xfId="44462" xr:uid="{00000000-0005-0000-0000-000070B00000}"/>
    <cellStyle name="Note 3 31_REKAP IBT" xfId="44464" xr:uid="{00000000-0005-0000-0000-000071B00000}"/>
    <cellStyle name="Note 3 32" xfId="44466" xr:uid="{00000000-0005-0000-0000-000072B00000}"/>
    <cellStyle name="Note 3 32 2" xfId="21720" xr:uid="{00000000-0005-0000-0000-000073B00000}"/>
    <cellStyle name="Note 3 33" xfId="44471" xr:uid="{00000000-0005-0000-0000-000074B00000}"/>
    <cellStyle name="Note 3 34" xfId="44477" xr:uid="{00000000-0005-0000-0000-000075B00000}"/>
    <cellStyle name="Note 3 35" xfId="44490" xr:uid="{00000000-0005-0000-0000-000076B00000}"/>
    <cellStyle name="Note 3 36" xfId="19884" xr:uid="{00000000-0005-0000-0000-000077B00000}"/>
    <cellStyle name="Note 3 37" xfId="44492" xr:uid="{00000000-0005-0000-0000-000078B00000}"/>
    <cellStyle name="Note 3 38" xfId="44494" xr:uid="{00000000-0005-0000-0000-000079B00000}"/>
    <cellStyle name="Note 3 39" xfId="44496" xr:uid="{00000000-0005-0000-0000-00007AB00000}"/>
    <cellStyle name="Note 3 4" xfId="44497" xr:uid="{00000000-0005-0000-0000-00007BB00000}"/>
    <cellStyle name="Note 3 4 2" xfId="386" xr:uid="{00000000-0005-0000-0000-00007CB00000}"/>
    <cellStyle name="Note 3 4 2 2" xfId="44498" xr:uid="{00000000-0005-0000-0000-00007DB00000}"/>
    <cellStyle name="Note 3 4 3" xfId="44499" xr:uid="{00000000-0005-0000-0000-00007EB00000}"/>
    <cellStyle name="Note 3 4_REKAP IBT" xfId="44500" xr:uid="{00000000-0005-0000-0000-00007FB00000}"/>
    <cellStyle name="Note 3 40" xfId="44489" xr:uid="{00000000-0005-0000-0000-000080B00000}"/>
    <cellStyle name="Note 3 41" xfId="19883" xr:uid="{00000000-0005-0000-0000-000081B00000}"/>
    <cellStyle name="Note 3 42" xfId="44491" xr:uid="{00000000-0005-0000-0000-000082B00000}"/>
    <cellStyle name="Note 3 43" xfId="44493" xr:uid="{00000000-0005-0000-0000-000083B00000}"/>
    <cellStyle name="Note 3 44" xfId="44495" xr:uid="{00000000-0005-0000-0000-000084B00000}"/>
    <cellStyle name="Note 3 45" xfId="11323" xr:uid="{00000000-0005-0000-0000-000085B00000}"/>
    <cellStyle name="Note 3 46" xfId="19239" xr:uid="{00000000-0005-0000-0000-000086B00000}"/>
    <cellStyle name="Note 3 47" xfId="44502" xr:uid="{00000000-0005-0000-0000-000087B00000}"/>
    <cellStyle name="Note 3 48" xfId="44504" xr:uid="{00000000-0005-0000-0000-000088B00000}"/>
    <cellStyle name="Note 3 49" xfId="44506" xr:uid="{00000000-0005-0000-0000-000089B00000}"/>
    <cellStyle name="Note 3 5" xfId="44507" xr:uid="{00000000-0005-0000-0000-00008AB00000}"/>
    <cellStyle name="Note 3 5 2" xfId="44508" xr:uid="{00000000-0005-0000-0000-00008BB00000}"/>
    <cellStyle name="Note 3 5 2 2" xfId="44509" xr:uid="{00000000-0005-0000-0000-00008CB00000}"/>
    <cellStyle name="Note 3 5 3" xfId="44510" xr:uid="{00000000-0005-0000-0000-00008DB00000}"/>
    <cellStyle name="Note 3 5_REKAP IBT" xfId="44511" xr:uid="{00000000-0005-0000-0000-00008EB00000}"/>
    <cellStyle name="Note 3 50" xfId="11322" xr:uid="{00000000-0005-0000-0000-00008FB00000}"/>
    <cellStyle name="Note 3 51" xfId="19238" xr:uid="{00000000-0005-0000-0000-000090B00000}"/>
    <cellStyle name="Note 3 52" xfId="44501" xr:uid="{00000000-0005-0000-0000-000091B00000}"/>
    <cellStyle name="Note 3 53" xfId="44503" xr:uid="{00000000-0005-0000-0000-000092B00000}"/>
    <cellStyle name="Note 3 54" xfId="44505" xr:uid="{00000000-0005-0000-0000-000093B00000}"/>
    <cellStyle name="Note 3 55" xfId="44513" xr:uid="{00000000-0005-0000-0000-000094B00000}"/>
    <cellStyle name="Note 3 56" xfId="44515" xr:uid="{00000000-0005-0000-0000-000095B00000}"/>
    <cellStyle name="Note 3 57" xfId="44517" xr:uid="{00000000-0005-0000-0000-000096B00000}"/>
    <cellStyle name="Note 3 58" xfId="44519" xr:uid="{00000000-0005-0000-0000-000097B00000}"/>
    <cellStyle name="Note 3 59" xfId="44521" xr:uid="{00000000-0005-0000-0000-000098B00000}"/>
    <cellStyle name="Note 3 6" xfId="44522" xr:uid="{00000000-0005-0000-0000-000099B00000}"/>
    <cellStyle name="Note 3 6 2" xfId="44523" xr:uid="{00000000-0005-0000-0000-00009AB00000}"/>
    <cellStyle name="Note 3 6 2 2" xfId="44524" xr:uid="{00000000-0005-0000-0000-00009BB00000}"/>
    <cellStyle name="Note 3 6 3" xfId="44525" xr:uid="{00000000-0005-0000-0000-00009CB00000}"/>
    <cellStyle name="Note 3 6_REKAP IBT" xfId="35436" xr:uid="{00000000-0005-0000-0000-00009DB00000}"/>
    <cellStyle name="Note 3 60" xfId="44512" xr:uid="{00000000-0005-0000-0000-00009EB00000}"/>
    <cellStyle name="Note 3 61" xfId="44514" xr:uid="{00000000-0005-0000-0000-00009FB00000}"/>
    <cellStyle name="Note 3 62" xfId="44516" xr:uid="{00000000-0005-0000-0000-0000A0B00000}"/>
    <cellStyle name="Note 3 63" xfId="44518" xr:uid="{00000000-0005-0000-0000-0000A1B00000}"/>
    <cellStyle name="Note 3 64" xfId="44520" xr:uid="{00000000-0005-0000-0000-0000A2B00000}"/>
    <cellStyle name="Note 3 65" xfId="44527" xr:uid="{00000000-0005-0000-0000-0000A3B00000}"/>
    <cellStyle name="Note 3 66" xfId="44529" xr:uid="{00000000-0005-0000-0000-0000A4B00000}"/>
    <cellStyle name="Note 3 67" xfId="44531" xr:uid="{00000000-0005-0000-0000-0000A5B00000}"/>
    <cellStyle name="Note 3 68" xfId="44533" xr:uid="{00000000-0005-0000-0000-0000A6B00000}"/>
    <cellStyle name="Note 3 69" xfId="6147" xr:uid="{00000000-0005-0000-0000-0000A7B00000}"/>
    <cellStyle name="Note 3 7" xfId="44534" xr:uid="{00000000-0005-0000-0000-0000A8B00000}"/>
    <cellStyle name="Note 3 7 2" xfId="44535" xr:uid="{00000000-0005-0000-0000-0000A9B00000}"/>
    <cellStyle name="Note 3 7 2 2" xfId="44536" xr:uid="{00000000-0005-0000-0000-0000AAB00000}"/>
    <cellStyle name="Note 3 7 3" xfId="44537" xr:uid="{00000000-0005-0000-0000-0000ABB00000}"/>
    <cellStyle name="Note 3 7_REKAP IBT" xfId="44538" xr:uid="{00000000-0005-0000-0000-0000ACB00000}"/>
    <cellStyle name="Note 3 70" xfId="44526" xr:uid="{00000000-0005-0000-0000-0000ADB00000}"/>
    <cellStyle name="Note 3 71" xfId="44528" xr:uid="{00000000-0005-0000-0000-0000AEB00000}"/>
    <cellStyle name="Note 3 72" xfId="44530" xr:uid="{00000000-0005-0000-0000-0000AFB00000}"/>
    <cellStyle name="Note 3 73" xfId="44532" xr:uid="{00000000-0005-0000-0000-0000B0B00000}"/>
    <cellStyle name="Note 3 74" xfId="50484" xr:uid="{00000000-0005-0000-0000-0000B1B00000}"/>
    <cellStyle name="Note 3 8" xfId="44539" xr:uid="{00000000-0005-0000-0000-0000B2B00000}"/>
    <cellStyle name="Note 3 8 2" xfId="44540" xr:uid="{00000000-0005-0000-0000-0000B3B00000}"/>
    <cellStyle name="Note 3 8 2 2" xfId="44541" xr:uid="{00000000-0005-0000-0000-0000B4B00000}"/>
    <cellStyle name="Note 3 8 3" xfId="44542" xr:uid="{00000000-0005-0000-0000-0000B5B00000}"/>
    <cellStyle name="Note 3 8_REKAP IBT" xfId="44543" xr:uid="{00000000-0005-0000-0000-0000B6B00000}"/>
    <cellStyle name="Note 3 9" xfId="44544" xr:uid="{00000000-0005-0000-0000-0000B7B00000}"/>
    <cellStyle name="Note 3 9 2" xfId="44545" xr:uid="{00000000-0005-0000-0000-0000B8B00000}"/>
    <cellStyle name="Note 3 9 2 2" xfId="44546" xr:uid="{00000000-0005-0000-0000-0000B9B00000}"/>
    <cellStyle name="Note 3 9 3" xfId="44547" xr:uid="{00000000-0005-0000-0000-0000BAB00000}"/>
    <cellStyle name="Note 3 9_REKAP IBT" xfId="44548" xr:uid="{00000000-0005-0000-0000-0000BBB00000}"/>
    <cellStyle name="Note 3_REKAP IBT" xfId="44549" xr:uid="{00000000-0005-0000-0000-0000BCB00000}"/>
    <cellStyle name="Note 30" xfId="44311" xr:uid="{00000000-0005-0000-0000-0000BDB00000}"/>
    <cellStyle name="Note 30 2" xfId="43582" xr:uid="{00000000-0005-0000-0000-0000BEB00000}"/>
    <cellStyle name="Note 30_REKAP IBT" xfId="44313" xr:uid="{00000000-0005-0000-0000-0000BFB00000}"/>
    <cellStyle name="Note 31" xfId="44315" xr:uid="{00000000-0005-0000-0000-0000C0B00000}"/>
    <cellStyle name="Note 31 2" xfId="44317" xr:uid="{00000000-0005-0000-0000-0000C1B00000}"/>
    <cellStyle name="Note 31_REKAP IBT" xfId="44319" xr:uid="{00000000-0005-0000-0000-0000C2B00000}"/>
    <cellStyle name="Note 32" xfId="44321" xr:uid="{00000000-0005-0000-0000-0000C3B00000}"/>
    <cellStyle name="Note 32 2" xfId="44323" xr:uid="{00000000-0005-0000-0000-0000C4B00000}"/>
    <cellStyle name="Note 32_REKAP IBT" xfId="44325" xr:uid="{00000000-0005-0000-0000-0000C5B00000}"/>
    <cellStyle name="Note 33" xfId="44327" xr:uid="{00000000-0005-0000-0000-0000C6B00000}"/>
    <cellStyle name="Note 33 2" xfId="44329" xr:uid="{00000000-0005-0000-0000-0000C7B00000}"/>
    <cellStyle name="Note 33_REKAP IBT" xfId="44331" xr:uid="{00000000-0005-0000-0000-0000C8B00000}"/>
    <cellStyle name="Note 34" xfId="44333" xr:uid="{00000000-0005-0000-0000-0000C9B00000}"/>
    <cellStyle name="Note 34 2" xfId="44335" xr:uid="{00000000-0005-0000-0000-0000CAB00000}"/>
    <cellStyle name="Note 34_REKAP IBT" xfId="44337" xr:uid="{00000000-0005-0000-0000-0000CBB00000}"/>
    <cellStyle name="Note 35" xfId="44551" xr:uid="{00000000-0005-0000-0000-0000CCB00000}"/>
    <cellStyle name="Note 35 2" xfId="44553" xr:uid="{00000000-0005-0000-0000-0000CDB00000}"/>
    <cellStyle name="Note 35_REKAP IBT" xfId="44555" xr:uid="{00000000-0005-0000-0000-0000CEB00000}"/>
    <cellStyle name="Note 36" xfId="44557" xr:uid="{00000000-0005-0000-0000-0000CFB00000}"/>
    <cellStyle name="Note 36 2" xfId="44559" xr:uid="{00000000-0005-0000-0000-0000D0B00000}"/>
    <cellStyle name="Note 36_REKAP IBT" xfId="44561" xr:uid="{00000000-0005-0000-0000-0000D1B00000}"/>
    <cellStyle name="Note 37" xfId="44563" xr:uid="{00000000-0005-0000-0000-0000D2B00000}"/>
    <cellStyle name="Note 37 2" xfId="44565" xr:uid="{00000000-0005-0000-0000-0000D3B00000}"/>
    <cellStyle name="Note 37_REKAP IBT" xfId="44567" xr:uid="{00000000-0005-0000-0000-0000D4B00000}"/>
    <cellStyle name="Note 38" xfId="44569" xr:uid="{00000000-0005-0000-0000-0000D5B00000}"/>
    <cellStyle name="Note 38 2" xfId="4644" xr:uid="{00000000-0005-0000-0000-0000D6B00000}"/>
    <cellStyle name="Note 38_REKAP IBT" xfId="44571" xr:uid="{00000000-0005-0000-0000-0000D7B00000}"/>
    <cellStyle name="Note 39" xfId="44573" xr:uid="{00000000-0005-0000-0000-0000D8B00000}"/>
    <cellStyle name="Note 39 2" xfId="44575" xr:uid="{00000000-0005-0000-0000-0000D9B00000}"/>
    <cellStyle name="Note 39_REKAP IBT" xfId="44577" xr:uid="{00000000-0005-0000-0000-0000DAB00000}"/>
    <cellStyle name="Note 4" xfId="10488" xr:uid="{00000000-0005-0000-0000-0000DBB00000}"/>
    <cellStyle name="Note 4 2" xfId="44578" xr:uid="{00000000-0005-0000-0000-0000DCB00000}"/>
    <cellStyle name="Note 4 2 2" xfId="44579" xr:uid="{00000000-0005-0000-0000-0000DDB00000}"/>
    <cellStyle name="Note 4 2 2 2" xfId="44580" xr:uid="{00000000-0005-0000-0000-0000DEB00000}"/>
    <cellStyle name="Note 4 2 3" xfId="44581" xr:uid="{00000000-0005-0000-0000-0000DFB00000}"/>
    <cellStyle name="Note 4 2_REKAP IBT" xfId="44582" xr:uid="{00000000-0005-0000-0000-0000E0B00000}"/>
    <cellStyle name="Note 4 3" xfId="44583" xr:uid="{00000000-0005-0000-0000-0000E1B00000}"/>
    <cellStyle name="Note 4 4" xfId="44584" xr:uid="{00000000-0005-0000-0000-0000E2B00000}"/>
    <cellStyle name="Note 4 5" xfId="44585" xr:uid="{00000000-0005-0000-0000-0000E3B00000}"/>
    <cellStyle name="Note 4 6" xfId="44586" xr:uid="{00000000-0005-0000-0000-0000E4B00000}"/>
    <cellStyle name="Note 4 6 2" xfId="44587" xr:uid="{00000000-0005-0000-0000-0000E5B00000}"/>
    <cellStyle name="Note 4 6 2 2" xfId="44588" xr:uid="{00000000-0005-0000-0000-0000E6B00000}"/>
    <cellStyle name="Note 4 6 3" xfId="44589" xr:uid="{00000000-0005-0000-0000-0000E7B00000}"/>
    <cellStyle name="Note 4 6_REKAP IBT" xfId="2129" xr:uid="{00000000-0005-0000-0000-0000E8B00000}"/>
    <cellStyle name="Note 4_REKAP IBT" xfId="44590" xr:uid="{00000000-0005-0000-0000-0000E9B00000}"/>
    <cellStyle name="Note 40" xfId="44550" xr:uid="{00000000-0005-0000-0000-0000EAB00000}"/>
    <cellStyle name="Note 40 2" xfId="44552" xr:uid="{00000000-0005-0000-0000-0000EBB00000}"/>
    <cellStyle name="Note 40_REKAP IBT" xfId="44554" xr:uid="{00000000-0005-0000-0000-0000ECB00000}"/>
    <cellStyle name="Note 41" xfId="44556" xr:uid="{00000000-0005-0000-0000-0000EDB00000}"/>
    <cellStyle name="Note 41 2" xfId="44558" xr:uid="{00000000-0005-0000-0000-0000EEB00000}"/>
    <cellStyle name="Note 41_REKAP IBT" xfId="44560" xr:uid="{00000000-0005-0000-0000-0000EFB00000}"/>
    <cellStyle name="Note 42" xfId="44562" xr:uid="{00000000-0005-0000-0000-0000F0B00000}"/>
    <cellStyle name="Note 42 2" xfId="44564" xr:uid="{00000000-0005-0000-0000-0000F1B00000}"/>
    <cellStyle name="Note 42_REKAP IBT" xfId="44566" xr:uid="{00000000-0005-0000-0000-0000F2B00000}"/>
    <cellStyle name="Note 43" xfId="44568" xr:uid="{00000000-0005-0000-0000-0000F3B00000}"/>
    <cellStyle name="Note 43 2" xfId="4643" xr:uid="{00000000-0005-0000-0000-0000F4B00000}"/>
    <cellStyle name="Note 43_REKAP IBT" xfId="44570" xr:uid="{00000000-0005-0000-0000-0000F5B00000}"/>
    <cellStyle name="Note 44" xfId="44572" xr:uid="{00000000-0005-0000-0000-0000F6B00000}"/>
    <cellStyle name="Note 44 2" xfId="44574" xr:uid="{00000000-0005-0000-0000-0000F7B00000}"/>
    <cellStyle name="Note 44_REKAP IBT" xfId="44576" xr:uid="{00000000-0005-0000-0000-0000F8B00000}"/>
    <cellStyle name="Note 45" xfId="44592" xr:uid="{00000000-0005-0000-0000-0000F9B00000}"/>
    <cellStyle name="Note 45 2" xfId="44594" xr:uid="{00000000-0005-0000-0000-0000FAB00000}"/>
    <cellStyle name="Note 45_REKAP IBT" xfId="44596" xr:uid="{00000000-0005-0000-0000-0000FBB00000}"/>
    <cellStyle name="Note 46" xfId="44598" xr:uid="{00000000-0005-0000-0000-0000FCB00000}"/>
    <cellStyle name="Note 46 2" xfId="44600" xr:uid="{00000000-0005-0000-0000-0000FDB00000}"/>
    <cellStyle name="Note 46_REKAP IBT" xfId="44602" xr:uid="{00000000-0005-0000-0000-0000FEB00000}"/>
    <cellStyle name="Note 47" xfId="44604" xr:uid="{00000000-0005-0000-0000-0000FFB00000}"/>
    <cellStyle name="Note 47 2" xfId="44606" xr:uid="{00000000-0005-0000-0000-000000B10000}"/>
    <cellStyle name="Note 47_REKAP IBT" xfId="44608" xr:uid="{00000000-0005-0000-0000-000001B10000}"/>
    <cellStyle name="Note 48" xfId="44008" xr:uid="{00000000-0005-0000-0000-000002B10000}"/>
    <cellStyle name="Note 48 2" xfId="44610" xr:uid="{00000000-0005-0000-0000-000003B10000}"/>
    <cellStyle name="Note 48_REKAP IBT" xfId="44612" xr:uid="{00000000-0005-0000-0000-000004B10000}"/>
    <cellStyle name="Note 49" xfId="44614" xr:uid="{00000000-0005-0000-0000-000005B10000}"/>
    <cellStyle name="Note 49 2" xfId="44616" xr:uid="{00000000-0005-0000-0000-000006B10000}"/>
    <cellStyle name="Note 49_REKAP IBT" xfId="44618" xr:uid="{00000000-0005-0000-0000-000007B10000}"/>
    <cellStyle name="Note 5" xfId="10490" xr:uid="{00000000-0005-0000-0000-000008B10000}"/>
    <cellStyle name="Note 5 2" xfId="44619" xr:uid="{00000000-0005-0000-0000-000009B10000}"/>
    <cellStyle name="Note 5 2 2" xfId="44620" xr:uid="{00000000-0005-0000-0000-00000AB10000}"/>
    <cellStyle name="Note 5 2 2 2" xfId="17355" xr:uid="{00000000-0005-0000-0000-00000BB10000}"/>
    <cellStyle name="Note 5 2 3" xfId="44621" xr:uid="{00000000-0005-0000-0000-00000CB10000}"/>
    <cellStyle name="Note 5 2_REKAP IBT" xfId="44622" xr:uid="{00000000-0005-0000-0000-00000DB10000}"/>
    <cellStyle name="Note 5 3" xfId="44623" xr:uid="{00000000-0005-0000-0000-00000EB10000}"/>
    <cellStyle name="Note 5 4" xfId="44624" xr:uid="{00000000-0005-0000-0000-00000FB10000}"/>
    <cellStyle name="Note 5 5" xfId="44625" xr:uid="{00000000-0005-0000-0000-000010B10000}"/>
    <cellStyle name="Note 5 6" xfId="44626" xr:uid="{00000000-0005-0000-0000-000011B10000}"/>
    <cellStyle name="Note 5 6 2" xfId="44627" xr:uid="{00000000-0005-0000-0000-000012B10000}"/>
    <cellStyle name="Note 5 6 2 2" xfId="18609" xr:uid="{00000000-0005-0000-0000-000013B10000}"/>
    <cellStyle name="Note 5 6 3" xfId="44628" xr:uid="{00000000-0005-0000-0000-000014B10000}"/>
    <cellStyle name="Note 5 6_REKAP IBT" xfId="44629" xr:uid="{00000000-0005-0000-0000-000015B10000}"/>
    <cellStyle name="Note 5_REKAP IBT" xfId="44630" xr:uid="{00000000-0005-0000-0000-000016B10000}"/>
    <cellStyle name="Note 50" xfId="44591" xr:uid="{00000000-0005-0000-0000-000017B10000}"/>
    <cellStyle name="Note 50 2" xfId="44593" xr:uid="{00000000-0005-0000-0000-000018B10000}"/>
    <cellStyle name="Note 50_REKAP IBT" xfId="44595" xr:uid="{00000000-0005-0000-0000-000019B10000}"/>
    <cellStyle name="Note 51" xfId="44597" xr:uid="{00000000-0005-0000-0000-00001AB10000}"/>
    <cellStyle name="Note 51 2" xfId="44599" xr:uid="{00000000-0005-0000-0000-00001BB10000}"/>
    <cellStyle name="Note 51_REKAP IBT" xfId="44601" xr:uid="{00000000-0005-0000-0000-00001CB10000}"/>
    <cellStyle name="Note 52" xfId="44603" xr:uid="{00000000-0005-0000-0000-00001DB10000}"/>
    <cellStyle name="Note 52 2" xfId="44605" xr:uid="{00000000-0005-0000-0000-00001EB10000}"/>
    <cellStyle name="Note 52_REKAP IBT" xfId="44607" xr:uid="{00000000-0005-0000-0000-00001FB10000}"/>
    <cellStyle name="Note 53" xfId="44007" xr:uid="{00000000-0005-0000-0000-000020B10000}"/>
    <cellStyle name="Note 53 2" xfId="44609" xr:uid="{00000000-0005-0000-0000-000021B10000}"/>
    <cellStyle name="Note 53_REKAP IBT" xfId="44611" xr:uid="{00000000-0005-0000-0000-000022B10000}"/>
    <cellStyle name="Note 54" xfId="44613" xr:uid="{00000000-0005-0000-0000-000023B10000}"/>
    <cellStyle name="Note 54 2" xfId="44615" xr:uid="{00000000-0005-0000-0000-000024B10000}"/>
    <cellStyle name="Note 54_REKAP IBT" xfId="44617" xr:uid="{00000000-0005-0000-0000-000025B10000}"/>
    <cellStyle name="Note 55" xfId="44632" xr:uid="{00000000-0005-0000-0000-000026B10000}"/>
    <cellStyle name="Note 55 2" xfId="44634" xr:uid="{00000000-0005-0000-0000-000027B10000}"/>
    <cellStyle name="Note 55_REKAP IBT" xfId="44636" xr:uid="{00000000-0005-0000-0000-000028B10000}"/>
    <cellStyle name="Note 56" xfId="44638" xr:uid="{00000000-0005-0000-0000-000029B10000}"/>
    <cellStyle name="Note 56 2" xfId="44640" xr:uid="{00000000-0005-0000-0000-00002AB10000}"/>
    <cellStyle name="Note 56_REKAP IBT" xfId="44642" xr:uid="{00000000-0005-0000-0000-00002BB10000}"/>
    <cellStyle name="Note 57" xfId="44644" xr:uid="{00000000-0005-0000-0000-00002CB10000}"/>
    <cellStyle name="Note 57 2" xfId="44646" xr:uid="{00000000-0005-0000-0000-00002DB10000}"/>
    <cellStyle name="Note 57_REKAP IBT" xfId="30083" xr:uid="{00000000-0005-0000-0000-00002EB10000}"/>
    <cellStyle name="Note 58" xfId="44648" xr:uid="{00000000-0005-0000-0000-00002FB10000}"/>
    <cellStyle name="Note 58 2" xfId="38223" xr:uid="{00000000-0005-0000-0000-000030B10000}"/>
    <cellStyle name="Note 58_REKAP IBT" xfId="44650" xr:uid="{00000000-0005-0000-0000-000031B10000}"/>
    <cellStyle name="Note 59" xfId="44652" xr:uid="{00000000-0005-0000-0000-000032B10000}"/>
    <cellStyle name="Note 59 2" xfId="44654" xr:uid="{00000000-0005-0000-0000-000033B10000}"/>
    <cellStyle name="Note 59_REKAP IBT" xfId="44656" xr:uid="{00000000-0005-0000-0000-000034B10000}"/>
    <cellStyle name="Note 6" xfId="10492" xr:uid="{00000000-0005-0000-0000-000035B10000}"/>
    <cellStyle name="Note 6 2" xfId="44657" xr:uid="{00000000-0005-0000-0000-000036B10000}"/>
    <cellStyle name="Note 6 2 2" xfId="44658" xr:uid="{00000000-0005-0000-0000-000037B10000}"/>
    <cellStyle name="Note 6 2 2 2" xfId="44659" xr:uid="{00000000-0005-0000-0000-000038B10000}"/>
    <cellStyle name="Note 6 2 3" xfId="44660" xr:uid="{00000000-0005-0000-0000-000039B10000}"/>
    <cellStyle name="Note 6 2_REKAP IBT" xfId="44661" xr:uid="{00000000-0005-0000-0000-00003AB10000}"/>
    <cellStyle name="Note 6 3" xfId="44662" xr:uid="{00000000-0005-0000-0000-00003BB10000}"/>
    <cellStyle name="Note 6 4" xfId="44663" xr:uid="{00000000-0005-0000-0000-00003CB10000}"/>
    <cellStyle name="Note 6 5" xfId="44664" xr:uid="{00000000-0005-0000-0000-00003DB10000}"/>
    <cellStyle name="Note 6 6" xfId="44665" xr:uid="{00000000-0005-0000-0000-00003EB10000}"/>
    <cellStyle name="Note 6 6 2" xfId="44666" xr:uid="{00000000-0005-0000-0000-00003FB10000}"/>
    <cellStyle name="Note 6 6 2 2" xfId="44667" xr:uid="{00000000-0005-0000-0000-000040B10000}"/>
    <cellStyle name="Note 6 6 3" xfId="44668" xr:uid="{00000000-0005-0000-0000-000041B10000}"/>
    <cellStyle name="Note 6 6_REKAP IBT" xfId="44669" xr:uid="{00000000-0005-0000-0000-000042B10000}"/>
    <cellStyle name="Note 6_REKAP IBT" xfId="28184" xr:uid="{00000000-0005-0000-0000-000043B10000}"/>
    <cellStyle name="Note 60" xfId="44631" xr:uid="{00000000-0005-0000-0000-000044B10000}"/>
    <cellStyle name="Note 60 2" xfId="44633" xr:uid="{00000000-0005-0000-0000-000045B10000}"/>
    <cellStyle name="Note 60_REKAP IBT" xfId="44635" xr:uid="{00000000-0005-0000-0000-000046B10000}"/>
    <cellStyle name="Note 61" xfId="44637" xr:uid="{00000000-0005-0000-0000-000047B10000}"/>
    <cellStyle name="Note 61 2" xfId="44639" xr:uid="{00000000-0005-0000-0000-000048B10000}"/>
    <cellStyle name="Note 61_REKAP IBT" xfId="44641" xr:uid="{00000000-0005-0000-0000-000049B10000}"/>
    <cellStyle name="Note 62" xfId="44643" xr:uid="{00000000-0005-0000-0000-00004AB10000}"/>
    <cellStyle name="Note 62 2" xfId="44645" xr:uid="{00000000-0005-0000-0000-00004BB10000}"/>
    <cellStyle name="Note 62_REKAP IBT" xfId="30082" xr:uid="{00000000-0005-0000-0000-00004CB10000}"/>
    <cellStyle name="Note 63" xfId="44647" xr:uid="{00000000-0005-0000-0000-00004DB10000}"/>
    <cellStyle name="Note 63 2" xfId="38222" xr:uid="{00000000-0005-0000-0000-00004EB10000}"/>
    <cellStyle name="Note 63_REKAP IBT" xfId="44649" xr:uid="{00000000-0005-0000-0000-00004FB10000}"/>
    <cellStyle name="Note 64" xfId="44651" xr:uid="{00000000-0005-0000-0000-000050B10000}"/>
    <cellStyle name="Note 64 2" xfId="44653" xr:uid="{00000000-0005-0000-0000-000051B10000}"/>
    <cellStyle name="Note 64_REKAP IBT" xfId="44655" xr:uid="{00000000-0005-0000-0000-000052B10000}"/>
    <cellStyle name="Note 65" xfId="44671" xr:uid="{00000000-0005-0000-0000-000053B10000}"/>
    <cellStyle name="Note 65 2" xfId="44673" xr:uid="{00000000-0005-0000-0000-000054B10000}"/>
    <cellStyle name="Note 65_REKAP IBT" xfId="44675" xr:uid="{00000000-0005-0000-0000-000055B10000}"/>
    <cellStyle name="Note 66" xfId="44677" xr:uid="{00000000-0005-0000-0000-000056B10000}"/>
    <cellStyle name="Note 66 2" xfId="44679" xr:uid="{00000000-0005-0000-0000-000057B10000}"/>
    <cellStyle name="Note 66_REKAP IBT" xfId="33114" xr:uid="{00000000-0005-0000-0000-000058B10000}"/>
    <cellStyle name="Note 67" xfId="44681" xr:uid="{00000000-0005-0000-0000-000059B10000}"/>
    <cellStyle name="Note 67 2" xfId="44683" xr:uid="{00000000-0005-0000-0000-00005AB10000}"/>
    <cellStyle name="Note 67_REKAP IBT" xfId="44685" xr:uid="{00000000-0005-0000-0000-00005BB10000}"/>
    <cellStyle name="Note 68" xfId="44687" xr:uid="{00000000-0005-0000-0000-00005CB10000}"/>
    <cellStyle name="Note 68 2" xfId="44689" xr:uid="{00000000-0005-0000-0000-00005DB10000}"/>
    <cellStyle name="Note 68_REKAP IBT" xfId="44691" xr:uid="{00000000-0005-0000-0000-00005EB10000}"/>
    <cellStyle name="Note 69" xfId="44693" xr:uid="{00000000-0005-0000-0000-00005FB10000}"/>
    <cellStyle name="Note 69 2" xfId="44695" xr:uid="{00000000-0005-0000-0000-000060B10000}"/>
    <cellStyle name="Note 69_REKAP IBT" xfId="15724" xr:uid="{00000000-0005-0000-0000-000061B10000}"/>
    <cellStyle name="Note 7" xfId="44696" xr:uid="{00000000-0005-0000-0000-000062B10000}"/>
    <cellStyle name="Note 7 2" xfId="44697" xr:uid="{00000000-0005-0000-0000-000063B10000}"/>
    <cellStyle name="Note 7 2 2" xfId="44698" xr:uid="{00000000-0005-0000-0000-000064B10000}"/>
    <cellStyle name="Note 7 2 2 2" xfId="44699" xr:uid="{00000000-0005-0000-0000-000065B10000}"/>
    <cellStyle name="Note 7 2 3" xfId="44700" xr:uid="{00000000-0005-0000-0000-000066B10000}"/>
    <cellStyle name="Note 7 2_REKAP IBT" xfId="44701" xr:uid="{00000000-0005-0000-0000-000067B10000}"/>
    <cellStyle name="Note 7 3" xfId="44702" xr:uid="{00000000-0005-0000-0000-000068B10000}"/>
    <cellStyle name="Note 7 4" xfId="44703" xr:uid="{00000000-0005-0000-0000-000069B10000}"/>
    <cellStyle name="Note 7 5" xfId="44704" xr:uid="{00000000-0005-0000-0000-00006AB10000}"/>
    <cellStyle name="Note 7 6" xfId="44705" xr:uid="{00000000-0005-0000-0000-00006BB10000}"/>
    <cellStyle name="Note 7 6 2" xfId="44706" xr:uid="{00000000-0005-0000-0000-00006CB10000}"/>
    <cellStyle name="Note 7 6 2 2" xfId="22393" xr:uid="{00000000-0005-0000-0000-00006DB10000}"/>
    <cellStyle name="Note 7 6 3" xfId="44707" xr:uid="{00000000-0005-0000-0000-00006EB10000}"/>
    <cellStyle name="Note 7 6_REKAP IBT" xfId="44708" xr:uid="{00000000-0005-0000-0000-00006FB10000}"/>
    <cellStyle name="Note 7_REKAP IBT" xfId="44709" xr:uid="{00000000-0005-0000-0000-000070B10000}"/>
    <cellStyle name="Note 70" xfId="44670" xr:uid="{00000000-0005-0000-0000-000071B10000}"/>
    <cellStyle name="Note 70 2" xfId="44672" xr:uid="{00000000-0005-0000-0000-000072B10000}"/>
    <cellStyle name="Note 70_REKAP IBT" xfId="44674" xr:uid="{00000000-0005-0000-0000-000073B10000}"/>
    <cellStyle name="Note 71" xfId="44676" xr:uid="{00000000-0005-0000-0000-000074B10000}"/>
    <cellStyle name="Note 71 2" xfId="44678" xr:uid="{00000000-0005-0000-0000-000075B10000}"/>
    <cellStyle name="Note 71_REKAP IBT" xfId="33113" xr:uid="{00000000-0005-0000-0000-000076B10000}"/>
    <cellStyle name="Note 72" xfId="44680" xr:uid="{00000000-0005-0000-0000-000077B10000}"/>
    <cellStyle name="Note 72 2" xfId="44682" xr:uid="{00000000-0005-0000-0000-000078B10000}"/>
    <cellStyle name="Note 72_REKAP IBT" xfId="44684" xr:uid="{00000000-0005-0000-0000-000079B10000}"/>
    <cellStyle name="Note 73" xfId="44686" xr:uid="{00000000-0005-0000-0000-00007AB10000}"/>
    <cellStyle name="Note 73 2" xfId="44688" xr:uid="{00000000-0005-0000-0000-00007BB10000}"/>
    <cellStyle name="Note 73_REKAP IBT" xfId="44690" xr:uid="{00000000-0005-0000-0000-00007CB10000}"/>
    <cellStyle name="Note 74" xfId="44692" xr:uid="{00000000-0005-0000-0000-00007DB10000}"/>
    <cellStyle name="Note 74 2" xfId="44694" xr:uid="{00000000-0005-0000-0000-00007EB10000}"/>
    <cellStyle name="Note 74_REKAP IBT" xfId="15723" xr:uid="{00000000-0005-0000-0000-00007FB10000}"/>
    <cellStyle name="Note 75" xfId="44711" xr:uid="{00000000-0005-0000-0000-000080B10000}"/>
    <cellStyle name="Note 75 2" xfId="44713" xr:uid="{00000000-0005-0000-0000-000081B10000}"/>
    <cellStyle name="Note 75_REKAP IBT" xfId="44715" xr:uid="{00000000-0005-0000-0000-000082B10000}"/>
    <cellStyle name="Note 76" xfId="44717" xr:uid="{00000000-0005-0000-0000-000083B10000}"/>
    <cellStyle name="Note 76 2" xfId="44719" xr:uid="{00000000-0005-0000-0000-000084B10000}"/>
    <cellStyle name="Note 76_REKAP IBT" xfId="44721" xr:uid="{00000000-0005-0000-0000-000085B10000}"/>
    <cellStyle name="Note 77" xfId="44723" xr:uid="{00000000-0005-0000-0000-000086B10000}"/>
    <cellStyle name="Note 77 2" xfId="44724" xr:uid="{00000000-0005-0000-0000-000087B10000}"/>
    <cellStyle name="Note 77_REKAP IBT" xfId="44725" xr:uid="{00000000-0005-0000-0000-000088B10000}"/>
    <cellStyle name="Note 78" xfId="44727" xr:uid="{00000000-0005-0000-0000-000089B10000}"/>
    <cellStyle name="Note 78 2" xfId="44728" xr:uid="{00000000-0005-0000-0000-00008AB10000}"/>
    <cellStyle name="Note 78_REKAP IBT" xfId="44729" xr:uid="{00000000-0005-0000-0000-00008BB10000}"/>
    <cellStyle name="Note 79" xfId="44730" xr:uid="{00000000-0005-0000-0000-00008CB10000}"/>
    <cellStyle name="Note 79 2" xfId="44731" xr:uid="{00000000-0005-0000-0000-00008DB10000}"/>
    <cellStyle name="Note 79 2 2" xfId="44732" xr:uid="{00000000-0005-0000-0000-00008EB10000}"/>
    <cellStyle name="Note 79 2 2 2" xfId="44733" xr:uid="{00000000-0005-0000-0000-00008FB10000}"/>
    <cellStyle name="Note 79 2 3" xfId="44734" xr:uid="{00000000-0005-0000-0000-000090B10000}"/>
    <cellStyle name="Note 79 2 4" xfId="44735" xr:uid="{00000000-0005-0000-0000-000091B10000}"/>
    <cellStyle name="Note 79 2_REKAP IBT" xfId="44736" xr:uid="{00000000-0005-0000-0000-000092B10000}"/>
    <cellStyle name="Note 79 3" xfId="44737" xr:uid="{00000000-0005-0000-0000-000093B10000}"/>
    <cellStyle name="Note 79 3 2" xfId="44738" xr:uid="{00000000-0005-0000-0000-000094B10000}"/>
    <cellStyle name="Note 79 4" xfId="44739" xr:uid="{00000000-0005-0000-0000-000095B10000}"/>
    <cellStyle name="Note 79 5" xfId="44740" xr:uid="{00000000-0005-0000-0000-000096B10000}"/>
    <cellStyle name="Note 79_REKAP IBT" xfId="28077" xr:uid="{00000000-0005-0000-0000-000097B10000}"/>
    <cellStyle name="Note 8" xfId="44741" xr:uid="{00000000-0005-0000-0000-000098B10000}"/>
    <cellStyle name="Note 8 2" xfId="44742" xr:uid="{00000000-0005-0000-0000-000099B10000}"/>
    <cellStyle name="Note 8 2 2" xfId="44743" xr:uid="{00000000-0005-0000-0000-00009AB10000}"/>
    <cellStyle name="Note 8 2 2 2" xfId="44744" xr:uid="{00000000-0005-0000-0000-00009BB10000}"/>
    <cellStyle name="Note 8 2 3" xfId="44746" xr:uid="{00000000-0005-0000-0000-00009CB10000}"/>
    <cellStyle name="Note 8 2_REKAP IBT" xfId="44749" xr:uid="{00000000-0005-0000-0000-00009DB10000}"/>
    <cellStyle name="Note 8 3" xfId="44750" xr:uid="{00000000-0005-0000-0000-00009EB10000}"/>
    <cellStyle name="Note 8 4" xfId="44751" xr:uid="{00000000-0005-0000-0000-00009FB10000}"/>
    <cellStyle name="Note 8 5" xfId="44752" xr:uid="{00000000-0005-0000-0000-0000A0B10000}"/>
    <cellStyle name="Note 8 6" xfId="44753" xr:uid="{00000000-0005-0000-0000-0000A1B10000}"/>
    <cellStyle name="Note 8 6 2" xfId="44754" xr:uid="{00000000-0005-0000-0000-0000A2B10000}"/>
    <cellStyle name="Note 8 6 2 2" xfId="44755" xr:uid="{00000000-0005-0000-0000-0000A3B10000}"/>
    <cellStyle name="Note 8 6 3" xfId="44756" xr:uid="{00000000-0005-0000-0000-0000A4B10000}"/>
    <cellStyle name="Note 8 6_REKAP IBT" xfId="44757" xr:uid="{00000000-0005-0000-0000-0000A5B10000}"/>
    <cellStyle name="Note 8_REKAP IBT" xfId="44758" xr:uid="{00000000-0005-0000-0000-0000A6B10000}"/>
    <cellStyle name="Note 80" xfId="44710" xr:uid="{00000000-0005-0000-0000-0000A7B10000}"/>
    <cellStyle name="Note 80 2" xfId="44712" xr:uid="{00000000-0005-0000-0000-0000A8B10000}"/>
    <cellStyle name="Note 80 2 2" xfId="44759" xr:uid="{00000000-0005-0000-0000-0000A9B10000}"/>
    <cellStyle name="Note 80 3" xfId="44760" xr:uid="{00000000-0005-0000-0000-0000AAB10000}"/>
    <cellStyle name="Note 80_REKAP IBT" xfId="44714" xr:uid="{00000000-0005-0000-0000-0000ABB10000}"/>
    <cellStyle name="Note 81" xfId="44716" xr:uid="{00000000-0005-0000-0000-0000ACB10000}"/>
    <cellStyle name="Note 81 2" xfId="44718" xr:uid="{00000000-0005-0000-0000-0000ADB10000}"/>
    <cellStyle name="Note 81 2 2" xfId="44761" xr:uid="{00000000-0005-0000-0000-0000AEB10000}"/>
    <cellStyle name="Note 81 3" xfId="44762" xr:uid="{00000000-0005-0000-0000-0000AFB10000}"/>
    <cellStyle name="Note 81_REKAP IBT" xfId="44720" xr:uid="{00000000-0005-0000-0000-0000B0B10000}"/>
    <cellStyle name="Note 82" xfId="44722" xr:uid="{00000000-0005-0000-0000-0000B1B10000}"/>
    <cellStyle name="Note 83" xfId="44726" xr:uid="{00000000-0005-0000-0000-0000B2B10000}"/>
    <cellStyle name="Note 84" xfId="49911" xr:uid="{00000000-0005-0000-0000-0000B3B10000}"/>
    <cellStyle name="Note 9" xfId="44763" xr:uid="{00000000-0005-0000-0000-0000B4B10000}"/>
    <cellStyle name="Note 9 2" xfId="44764" xr:uid="{00000000-0005-0000-0000-0000B5B10000}"/>
    <cellStyle name="Note 9 2 2" xfId="44765" xr:uid="{00000000-0005-0000-0000-0000B6B10000}"/>
    <cellStyle name="Note 9 2 2 2" xfId="44766" xr:uid="{00000000-0005-0000-0000-0000B7B10000}"/>
    <cellStyle name="Note 9 2 3" xfId="44767" xr:uid="{00000000-0005-0000-0000-0000B8B10000}"/>
    <cellStyle name="Note 9 2_REKAP IBT" xfId="7042" xr:uid="{00000000-0005-0000-0000-0000B9B10000}"/>
    <cellStyle name="Note 9 3" xfId="44768" xr:uid="{00000000-0005-0000-0000-0000BAB10000}"/>
    <cellStyle name="Note 9 4" xfId="44769" xr:uid="{00000000-0005-0000-0000-0000BBB10000}"/>
    <cellStyle name="Note 9 5" xfId="44770" xr:uid="{00000000-0005-0000-0000-0000BCB10000}"/>
    <cellStyle name="Note 9 6" xfId="44771" xr:uid="{00000000-0005-0000-0000-0000BDB10000}"/>
    <cellStyle name="Note 9 6 2" xfId="44772" xr:uid="{00000000-0005-0000-0000-0000BEB10000}"/>
    <cellStyle name="Note 9 6 2 2" xfId="44773" xr:uid="{00000000-0005-0000-0000-0000BFB10000}"/>
    <cellStyle name="Note 9 6 3" xfId="44774" xr:uid="{00000000-0005-0000-0000-0000C0B10000}"/>
    <cellStyle name="Note 9 6_REKAP IBT" xfId="44775" xr:uid="{00000000-0005-0000-0000-0000C1B10000}"/>
    <cellStyle name="Note 9_REKAP IBT" xfId="44776" xr:uid="{00000000-0005-0000-0000-0000C2B10000}"/>
    <cellStyle name="Œ…‹æØ‚è [0.00]_Region Orders (2)" xfId="44777" xr:uid="{00000000-0005-0000-0000-0000C3B10000}"/>
    <cellStyle name="Œ…‹æØ‚è_Region Orders (2)" xfId="44778" xr:uid="{00000000-0005-0000-0000-0000C4B10000}"/>
    <cellStyle name="Output 10" xfId="44779" xr:uid="{00000000-0005-0000-0000-0000C5B10000}"/>
    <cellStyle name="Output 10 2" xfId="44780" xr:uid="{00000000-0005-0000-0000-0000C6B10000}"/>
    <cellStyle name="Output 10 2 2" xfId="44781" xr:uid="{00000000-0005-0000-0000-0000C7B10000}"/>
    <cellStyle name="Output 10 2 2 2" xfId="44782" xr:uid="{00000000-0005-0000-0000-0000C8B10000}"/>
    <cellStyle name="Output 10 2 3" xfId="44783" xr:uid="{00000000-0005-0000-0000-0000C9B10000}"/>
    <cellStyle name="Output 10 2_REKAP IBT" xfId="44784" xr:uid="{00000000-0005-0000-0000-0000CAB10000}"/>
    <cellStyle name="Output 10 3" xfId="44785" xr:uid="{00000000-0005-0000-0000-0000CBB10000}"/>
    <cellStyle name="Output 10 4" xfId="44786" xr:uid="{00000000-0005-0000-0000-0000CCB10000}"/>
    <cellStyle name="Output 10 5" xfId="44787" xr:uid="{00000000-0005-0000-0000-0000CDB10000}"/>
    <cellStyle name="Output 10 6" xfId="33753" xr:uid="{00000000-0005-0000-0000-0000CEB10000}"/>
    <cellStyle name="Output 10 6 2" xfId="33755" xr:uid="{00000000-0005-0000-0000-0000CFB10000}"/>
    <cellStyle name="Output 10 6 2 2" xfId="5355" xr:uid="{00000000-0005-0000-0000-0000D0B10000}"/>
    <cellStyle name="Output 10 6 3" xfId="44788" xr:uid="{00000000-0005-0000-0000-0000D1B10000}"/>
    <cellStyle name="Output 10 6_REKAP IBT" xfId="44789" xr:uid="{00000000-0005-0000-0000-0000D2B10000}"/>
    <cellStyle name="Output 10_REKAP IBT" xfId="44790" xr:uid="{00000000-0005-0000-0000-0000D3B10000}"/>
    <cellStyle name="Output 11" xfId="3121" xr:uid="{00000000-0005-0000-0000-0000D4B10000}"/>
    <cellStyle name="Output 11 2" xfId="44791" xr:uid="{00000000-0005-0000-0000-0000D5B10000}"/>
    <cellStyle name="Output 11 3" xfId="44792" xr:uid="{00000000-0005-0000-0000-0000D6B10000}"/>
    <cellStyle name="Output 11 4" xfId="44793" xr:uid="{00000000-0005-0000-0000-0000D7B10000}"/>
    <cellStyle name="Output 11 5" xfId="44794" xr:uid="{00000000-0005-0000-0000-0000D8B10000}"/>
    <cellStyle name="Output 11 5 2" xfId="44795" xr:uid="{00000000-0005-0000-0000-0000D9B10000}"/>
    <cellStyle name="Output 11 5 2 2" xfId="44796" xr:uid="{00000000-0005-0000-0000-0000DAB10000}"/>
    <cellStyle name="Output 11 5 3" xfId="44797" xr:uid="{00000000-0005-0000-0000-0000DBB10000}"/>
    <cellStyle name="Output 11 5_REKAP IBT" xfId="44798" xr:uid="{00000000-0005-0000-0000-0000DCB10000}"/>
    <cellStyle name="Output 11_REKAP IBT" xfId="44799" xr:uid="{00000000-0005-0000-0000-0000DDB10000}"/>
    <cellStyle name="Output 12" xfId="44800" xr:uid="{00000000-0005-0000-0000-0000DEB10000}"/>
    <cellStyle name="Output 12 2" xfId="44801" xr:uid="{00000000-0005-0000-0000-0000DFB10000}"/>
    <cellStyle name="Output 12 3" xfId="44802" xr:uid="{00000000-0005-0000-0000-0000E0B10000}"/>
    <cellStyle name="Output 12 4" xfId="44803" xr:uid="{00000000-0005-0000-0000-0000E1B10000}"/>
    <cellStyle name="Output 12 5" xfId="44804" xr:uid="{00000000-0005-0000-0000-0000E2B10000}"/>
    <cellStyle name="Output 12 5 2" xfId="44805" xr:uid="{00000000-0005-0000-0000-0000E3B10000}"/>
    <cellStyle name="Output 12 5 2 2" xfId="44806" xr:uid="{00000000-0005-0000-0000-0000E4B10000}"/>
    <cellStyle name="Output 12 5 3" xfId="44807" xr:uid="{00000000-0005-0000-0000-0000E5B10000}"/>
    <cellStyle name="Output 12 5_REKAP IBT" xfId="44808" xr:uid="{00000000-0005-0000-0000-0000E6B10000}"/>
    <cellStyle name="Output 12_REKAP IBT" xfId="44809" xr:uid="{00000000-0005-0000-0000-0000E7B10000}"/>
    <cellStyle name="Output 13" xfId="44810" xr:uid="{00000000-0005-0000-0000-0000E8B10000}"/>
    <cellStyle name="Output 13 2" xfId="44811" xr:uid="{00000000-0005-0000-0000-0000E9B10000}"/>
    <cellStyle name="Output 13 3" xfId="44812" xr:uid="{00000000-0005-0000-0000-0000EAB10000}"/>
    <cellStyle name="Output 13 4" xfId="44813" xr:uid="{00000000-0005-0000-0000-0000EBB10000}"/>
    <cellStyle name="Output 13 5" xfId="44814" xr:uid="{00000000-0005-0000-0000-0000ECB10000}"/>
    <cellStyle name="Output 13 5 2" xfId="44817" xr:uid="{00000000-0005-0000-0000-0000EDB10000}"/>
    <cellStyle name="Output 13 5 2 2" xfId="44818" xr:uid="{00000000-0005-0000-0000-0000EEB10000}"/>
    <cellStyle name="Output 13 5 3" xfId="44819" xr:uid="{00000000-0005-0000-0000-0000EFB10000}"/>
    <cellStyle name="Output 13 5_REKAP IBT" xfId="44820" xr:uid="{00000000-0005-0000-0000-0000F0B10000}"/>
    <cellStyle name="Output 13_REKAP IBT" xfId="44821" xr:uid="{00000000-0005-0000-0000-0000F1B10000}"/>
    <cellStyle name="Output 14" xfId="44822" xr:uid="{00000000-0005-0000-0000-0000F2B10000}"/>
    <cellStyle name="Output 14 2" xfId="44823" xr:uid="{00000000-0005-0000-0000-0000F3B10000}"/>
    <cellStyle name="Output 14 3" xfId="44824" xr:uid="{00000000-0005-0000-0000-0000F4B10000}"/>
    <cellStyle name="Output 14 4" xfId="40455" xr:uid="{00000000-0005-0000-0000-0000F5B10000}"/>
    <cellStyle name="Output 14 5" xfId="44825" xr:uid="{00000000-0005-0000-0000-0000F6B10000}"/>
    <cellStyle name="Output 14 5 2" xfId="44826" xr:uid="{00000000-0005-0000-0000-0000F7B10000}"/>
    <cellStyle name="Output 14 5 2 2" xfId="44827" xr:uid="{00000000-0005-0000-0000-0000F8B10000}"/>
    <cellStyle name="Output 14 5 3" xfId="44828" xr:uid="{00000000-0005-0000-0000-0000F9B10000}"/>
    <cellStyle name="Output 14 5_REKAP IBT" xfId="44831" xr:uid="{00000000-0005-0000-0000-0000FAB10000}"/>
    <cellStyle name="Output 14_REKAP IBT" xfId="44832" xr:uid="{00000000-0005-0000-0000-0000FBB10000}"/>
    <cellStyle name="Output 15" xfId="44834" xr:uid="{00000000-0005-0000-0000-0000FCB10000}"/>
    <cellStyle name="Output 15 2" xfId="44836" xr:uid="{00000000-0005-0000-0000-0000FDB10000}"/>
    <cellStyle name="Output 15 3" xfId="44837" xr:uid="{00000000-0005-0000-0000-0000FEB10000}"/>
    <cellStyle name="Output 15 4" xfId="44838" xr:uid="{00000000-0005-0000-0000-0000FFB10000}"/>
    <cellStyle name="Output 15 5" xfId="44839" xr:uid="{00000000-0005-0000-0000-000000B20000}"/>
    <cellStyle name="Output 15 5 2" xfId="44840" xr:uid="{00000000-0005-0000-0000-000001B20000}"/>
    <cellStyle name="Output 15 5 2 2" xfId="44841" xr:uid="{00000000-0005-0000-0000-000002B20000}"/>
    <cellStyle name="Output 15 5 3" xfId="44842" xr:uid="{00000000-0005-0000-0000-000003B20000}"/>
    <cellStyle name="Output 15 5_REKAP IBT" xfId="40497" xr:uid="{00000000-0005-0000-0000-000004B20000}"/>
    <cellStyle name="Output 15_REKAP IBT" xfId="44844" xr:uid="{00000000-0005-0000-0000-000005B20000}"/>
    <cellStyle name="Output 16" xfId="44830" xr:uid="{00000000-0005-0000-0000-000006B20000}"/>
    <cellStyle name="Output 16 2" xfId="44846" xr:uid="{00000000-0005-0000-0000-000007B20000}"/>
    <cellStyle name="Output 16 3" xfId="44847" xr:uid="{00000000-0005-0000-0000-000008B20000}"/>
    <cellStyle name="Output 16 4" xfId="44848" xr:uid="{00000000-0005-0000-0000-000009B20000}"/>
    <cellStyle name="Output 16 5" xfId="44849" xr:uid="{00000000-0005-0000-0000-00000AB20000}"/>
    <cellStyle name="Output 16 5 2" xfId="44850" xr:uid="{00000000-0005-0000-0000-00000BB20000}"/>
    <cellStyle name="Output 16 5 2 2" xfId="44851" xr:uid="{00000000-0005-0000-0000-00000CB20000}"/>
    <cellStyle name="Output 16 5 3" xfId="44852" xr:uid="{00000000-0005-0000-0000-00000DB20000}"/>
    <cellStyle name="Output 16 5_REKAP IBT" xfId="44853" xr:uid="{00000000-0005-0000-0000-00000EB20000}"/>
    <cellStyle name="Output 16_REKAP IBT" xfId="44855" xr:uid="{00000000-0005-0000-0000-00000FB20000}"/>
    <cellStyle name="Output 17" xfId="44857" xr:uid="{00000000-0005-0000-0000-000010B20000}"/>
    <cellStyle name="Output 17 2" xfId="44859" xr:uid="{00000000-0005-0000-0000-000011B20000}"/>
    <cellStyle name="Output 17 3" xfId="44860" xr:uid="{00000000-0005-0000-0000-000012B20000}"/>
    <cellStyle name="Output 17 4" xfId="44861" xr:uid="{00000000-0005-0000-0000-000013B20000}"/>
    <cellStyle name="Output 17 5" xfId="44862" xr:uid="{00000000-0005-0000-0000-000014B20000}"/>
    <cellStyle name="Output 17 5 2" xfId="44863" xr:uid="{00000000-0005-0000-0000-000015B20000}"/>
    <cellStyle name="Output 17 5 2 2" xfId="44864" xr:uid="{00000000-0005-0000-0000-000016B20000}"/>
    <cellStyle name="Output 17 5 3" xfId="42977" xr:uid="{00000000-0005-0000-0000-000017B20000}"/>
    <cellStyle name="Output 17 5_REKAP IBT" xfId="44865" xr:uid="{00000000-0005-0000-0000-000018B20000}"/>
    <cellStyle name="Output 17_REKAP IBT" xfId="44867" xr:uid="{00000000-0005-0000-0000-000019B20000}"/>
    <cellStyle name="Output 18" xfId="44869" xr:uid="{00000000-0005-0000-0000-00001AB20000}"/>
    <cellStyle name="Output 18 2" xfId="44871" xr:uid="{00000000-0005-0000-0000-00001BB20000}"/>
    <cellStyle name="Output 18_REKAP IBT" xfId="44873" xr:uid="{00000000-0005-0000-0000-00001CB20000}"/>
    <cellStyle name="Output 19" xfId="44875" xr:uid="{00000000-0005-0000-0000-00001DB20000}"/>
    <cellStyle name="Output 19 2" xfId="44877" xr:uid="{00000000-0005-0000-0000-00001EB20000}"/>
    <cellStyle name="Output 19_REKAP IBT" xfId="44879" xr:uid="{00000000-0005-0000-0000-00001FB20000}"/>
    <cellStyle name="Output 2" xfId="44880" xr:uid="{00000000-0005-0000-0000-000020B20000}"/>
    <cellStyle name="Output 2 10" xfId="44881" xr:uid="{00000000-0005-0000-0000-000021B20000}"/>
    <cellStyle name="Output 2 10 2" xfId="44882" xr:uid="{00000000-0005-0000-0000-000022B20000}"/>
    <cellStyle name="Output 2 10 2 2" xfId="44883" xr:uid="{00000000-0005-0000-0000-000023B20000}"/>
    <cellStyle name="Output 2 10 3" xfId="44884" xr:uid="{00000000-0005-0000-0000-000024B20000}"/>
    <cellStyle name="Output 2 10_REKAP IBT" xfId="44885" xr:uid="{00000000-0005-0000-0000-000025B20000}"/>
    <cellStyle name="Output 2 11" xfId="44886" xr:uid="{00000000-0005-0000-0000-000026B20000}"/>
    <cellStyle name="Output 2 11 2" xfId="44887" xr:uid="{00000000-0005-0000-0000-000027B20000}"/>
    <cellStyle name="Output 2 11 2 2" xfId="44888" xr:uid="{00000000-0005-0000-0000-000028B20000}"/>
    <cellStyle name="Output 2 11 3" xfId="44889" xr:uid="{00000000-0005-0000-0000-000029B20000}"/>
    <cellStyle name="Output 2 11_REKAP IBT" xfId="44890" xr:uid="{00000000-0005-0000-0000-00002AB20000}"/>
    <cellStyle name="Output 2 12" xfId="44891" xr:uid="{00000000-0005-0000-0000-00002BB20000}"/>
    <cellStyle name="Output 2 12 2" xfId="44892" xr:uid="{00000000-0005-0000-0000-00002CB20000}"/>
    <cellStyle name="Output 2 12 2 2" xfId="44893" xr:uid="{00000000-0005-0000-0000-00002DB20000}"/>
    <cellStyle name="Output 2 12 3" xfId="44894" xr:uid="{00000000-0005-0000-0000-00002EB20000}"/>
    <cellStyle name="Output 2 12_REKAP IBT" xfId="44895" xr:uid="{00000000-0005-0000-0000-00002FB20000}"/>
    <cellStyle name="Output 2 13" xfId="44896" xr:uid="{00000000-0005-0000-0000-000030B20000}"/>
    <cellStyle name="Output 2 13 2" xfId="31617" xr:uid="{00000000-0005-0000-0000-000031B20000}"/>
    <cellStyle name="Output 2 13 2 2" xfId="44897" xr:uid="{00000000-0005-0000-0000-000032B20000}"/>
    <cellStyle name="Output 2 13 3" xfId="44898" xr:uid="{00000000-0005-0000-0000-000033B20000}"/>
    <cellStyle name="Output 2 13_REKAP IBT" xfId="44899" xr:uid="{00000000-0005-0000-0000-000034B20000}"/>
    <cellStyle name="Output 2 14" xfId="44900" xr:uid="{00000000-0005-0000-0000-000035B20000}"/>
    <cellStyle name="Output 2 14 2" xfId="44901" xr:uid="{00000000-0005-0000-0000-000036B20000}"/>
    <cellStyle name="Output 2 14 2 2" xfId="44902" xr:uid="{00000000-0005-0000-0000-000037B20000}"/>
    <cellStyle name="Output 2 14 3" xfId="44903" xr:uid="{00000000-0005-0000-0000-000038B20000}"/>
    <cellStyle name="Output 2 14_REKAP IBT" xfId="2538" xr:uid="{00000000-0005-0000-0000-000039B20000}"/>
    <cellStyle name="Output 2 15" xfId="44905" xr:uid="{00000000-0005-0000-0000-00003AB20000}"/>
    <cellStyle name="Output 2 15 2" xfId="44907" xr:uid="{00000000-0005-0000-0000-00003BB20000}"/>
    <cellStyle name="Output 2 15 2 2" xfId="44909" xr:uid="{00000000-0005-0000-0000-00003CB20000}"/>
    <cellStyle name="Output 2 15 3" xfId="44911" xr:uid="{00000000-0005-0000-0000-00003DB20000}"/>
    <cellStyle name="Output 2 15_REKAP IBT" xfId="44913" xr:uid="{00000000-0005-0000-0000-00003EB20000}"/>
    <cellStyle name="Output 2 16" xfId="16102" xr:uid="{00000000-0005-0000-0000-00003FB20000}"/>
    <cellStyle name="Output 2 16 2" xfId="44915" xr:uid="{00000000-0005-0000-0000-000040B20000}"/>
    <cellStyle name="Output 2 16 2 2" xfId="44917" xr:uid="{00000000-0005-0000-0000-000041B20000}"/>
    <cellStyle name="Output 2 16 3" xfId="44919" xr:uid="{00000000-0005-0000-0000-000042B20000}"/>
    <cellStyle name="Output 2 16_REKAP IBT" xfId="44921" xr:uid="{00000000-0005-0000-0000-000043B20000}"/>
    <cellStyle name="Output 2 17" xfId="44923" xr:uid="{00000000-0005-0000-0000-000044B20000}"/>
    <cellStyle name="Output 2 17 2" xfId="44925" xr:uid="{00000000-0005-0000-0000-000045B20000}"/>
    <cellStyle name="Output 2 17 2 2" xfId="44927" xr:uid="{00000000-0005-0000-0000-000046B20000}"/>
    <cellStyle name="Output 2 17 3" xfId="44929" xr:uid="{00000000-0005-0000-0000-000047B20000}"/>
    <cellStyle name="Output 2 17_REKAP IBT" xfId="44931" xr:uid="{00000000-0005-0000-0000-000048B20000}"/>
    <cellStyle name="Output 2 18" xfId="44933" xr:uid="{00000000-0005-0000-0000-000049B20000}"/>
    <cellStyle name="Output 2 18 2" xfId="44935" xr:uid="{00000000-0005-0000-0000-00004AB20000}"/>
    <cellStyle name="Output 2 18 2 2" xfId="44937" xr:uid="{00000000-0005-0000-0000-00004BB20000}"/>
    <cellStyle name="Output 2 18 3" xfId="44939" xr:uid="{00000000-0005-0000-0000-00004CB20000}"/>
    <cellStyle name="Output 2 18_REKAP IBT" xfId="44941" xr:uid="{00000000-0005-0000-0000-00004DB20000}"/>
    <cellStyle name="Output 2 19" xfId="44943" xr:uid="{00000000-0005-0000-0000-00004EB20000}"/>
    <cellStyle name="Output 2 19 2" xfId="13562" xr:uid="{00000000-0005-0000-0000-00004FB20000}"/>
    <cellStyle name="Output 2 19 2 2" xfId="44945" xr:uid="{00000000-0005-0000-0000-000050B20000}"/>
    <cellStyle name="Output 2 19 3" xfId="44947" xr:uid="{00000000-0005-0000-0000-000051B20000}"/>
    <cellStyle name="Output 2 19_REKAP IBT" xfId="44949" xr:uid="{00000000-0005-0000-0000-000052B20000}"/>
    <cellStyle name="Output 2 2" xfId="44950" xr:uid="{00000000-0005-0000-0000-000053B20000}"/>
    <cellStyle name="Output 2 2 2" xfId="44951" xr:uid="{00000000-0005-0000-0000-000054B20000}"/>
    <cellStyle name="Output 2 2 2 2" xfId="44952" xr:uid="{00000000-0005-0000-0000-000055B20000}"/>
    <cellStyle name="Output 2 2 3" xfId="4657" xr:uid="{00000000-0005-0000-0000-000056B20000}"/>
    <cellStyle name="Output 2 2 4" xfId="44953" xr:uid="{00000000-0005-0000-0000-000057B20000}"/>
    <cellStyle name="Output 2 2 5" xfId="50471" xr:uid="{00000000-0005-0000-0000-000058B20000}"/>
    <cellStyle name="Output 2 2_REKAP IBT" xfId="44954" xr:uid="{00000000-0005-0000-0000-000059B20000}"/>
    <cellStyle name="Output 2 20" xfId="44904" xr:uid="{00000000-0005-0000-0000-00005AB20000}"/>
    <cellStyle name="Output 2 20 2" xfId="44906" xr:uid="{00000000-0005-0000-0000-00005BB20000}"/>
    <cellStyle name="Output 2 20 2 2" xfId="44908" xr:uid="{00000000-0005-0000-0000-00005CB20000}"/>
    <cellStyle name="Output 2 20 3" xfId="44910" xr:uid="{00000000-0005-0000-0000-00005DB20000}"/>
    <cellStyle name="Output 2 20_REKAP IBT" xfId="44912" xr:uid="{00000000-0005-0000-0000-00005EB20000}"/>
    <cellStyle name="Output 2 21" xfId="16101" xr:uid="{00000000-0005-0000-0000-00005FB20000}"/>
    <cellStyle name="Output 2 21 2" xfId="44914" xr:uid="{00000000-0005-0000-0000-000060B20000}"/>
    <cellStyle name="Output 2 21 2 2" xfId="44916" xr:uid="{00000000-0005-0000-0000-000061B20000}"/>
    <cellStyle name="Output 2 21 3" xfId="44918" xr:uid="{00000000-0005-0000-0000-000062B20000}"/>
    <cellStyle name="Output 2 21_REKAP IBT" xfId="44920" xr:uid="{00000000-0005-0000-0000-000063B20000}"/>
    <cellStyle name="Output 2 22" xfId="44922" xr:uid="{00000000-0005-0000-0000-000064B20000}"/>
    <cellStyle name="Output 2 22 2" xfId="44924" xr:uid="{00000000-0005-0000-0000-000065B20000}"/>
    <cellStyle name="Output 2 22 2 2" xfId="44926" xr:uid="{00000000-0005-0000-0000-000066B20000}"/>
    <cellStyle name="Output 2 22 3" xfId="44928" xr:uid="{00000000-0005-0000-0000-000067B20000}"/>
    <cellStyle name="Output 2 22_REKAP IBT" xfId="44930" xr:uid="{00000000-0005-0000-0000-000068B20000}"/>
    <cellStyle name="Output 2 23" xfId="44932" xr:uid="{00000000-0005-0000-0000-000069B20000}"/>
    <cellStyle name="Output 2 23 2" xfId="44934" xr:uid="{00000000-0005-0000-0000-00006AB20000}"/>
    <cellStyle name="Output 2 23 2 2" xfId="44936" xr:uid="{00000000-0005-0000-0000-00006BB20000}"/>
    <cellStyle name="Output 2 23 3" xfId="44938" xr:uid="{00000000-0005-0000-0000-00006CB20000}"/>
    <cellStyle name="Output 2 23_REKAP IBT" xfId="44940" xr:uid="{00000000-0005-0000-0000-00006DB20000}"/>
    <cellStyle name="Output 2 24" xfId="44942" xr:uid="{00000000-0005-0000-0000-00006EB20000}"/>
    <cellStyle name="Output 2 24 2" xfId="13561" xr:uid="{00000000-0005-0000-0000-00006FB20000}"/>
    <cellStyle name="Output 2 24 2 2" xfId="44944" xr:uid="{00000000-0005-0000-0000-000070B20000}"/>
    <cellStyle name="Output 2 24 3" xfId="44946" xr:uid="{00000000-0005-0000-0000-000071B20000}"/>
    <cellStyle name="Output 2 24_REKAP IBT" xfId="44948" xr:uid="{00000000-0005-0000-0000-000072B20000}"/>
    <cellStyle name="Output 2 25" xfId="44956" xr:uid="{00000000-0005-0000-0000-000073B20000}"/>
    <cellStyle name="Output 2 25 2" xfId="44957" xr:uid="{00000000-0005-0000-0000-000074B20000}"/>
    <cellStyle name="Output 2 25 2 2" xfId="44958" xr:uid="{00000000-0005-0000-0000-000075B20000}"/>
    <cellStyle name="Output 2 25 3" xfId="44959" xr:uid="{00000000-0005-0000-0000-000076B20000}"/>
    <cellStyle name="Output 2 25_REKAP IBT" xfId="44960" xr:uid="{00000000-0005-0000-0000-000077B20000}"/>
    <cellStyle name="Output 2 26" xfId="44962" xr:uid="{00000000-0005-0000-0000-000078B20000}"/>
    <cellStyle name="Output 2 26 2" xfId="44963" xr:uid="{00000000-0005-0000-0000-000079B20000}"/>
    <cellStyle name="Output 2 26 2 2" xfId="44964" xr:uid="{00000000-0005-0000-0000-00007AB20000}"/>
    <cellStyle name="Output 2 26 3" xfId="44965" xr:uid="{00000000-0005-0000-0000-00007BB20000}"/>
    <cellStyle name="Output 2 26_REKAP IBT" xfId="26009" xr:uid="{00000000-0005-0000-0000-00007CB20000}"/>
    <cellStyle name="Output 2 27" xfId="44967" xr:uid="{00000000-0005-0000-0000-00007DB20000}"/>
    <cellStyle name="Output 2 27 2" xfId="44968" xr:uid="{00000000-0005-0000-0000-00007EB20000}"/>
    <cellStyle name="Output 2 27 2 2" xfId="44969" xr:uid="{00000000-0005-0000-0000-00007FB20000}"/>
    <cellStyle name="Output 2 27 3" xfId="44970" xr:uid="{00000000-0005-0000-0000-000080B20000}"/>
    <cellStyle name="Output 2 27_REKAP IBT" xfId="44971" xr:uid="{00000000-0005-0000-0000-000081B20000}"/>
    <cellStyle name="Output 2 28" xfId="44973" xr:uid="{00000000-0005-0000-0000-000082B20000}"/>
    <cellStyle name="Output 2 28 2" xfId="44974" xr:uid="{00000000-0005-0000-0000-000083B20000}"/>
    <cellStyle name="Output 2 28 2 2" xfId="44975" xr:uid="{00000000-0005-0000-0000-000084B20000}"/>
    <cellStyle name="Output 2 28 3" xfId="44976" xr:uid="{00000000-0005-0000-0000-000085B20000}"/>
    <cellStyle name="Output 2 28_REKAP IBT" xfId="44977" xr:uid="{00000000-0005-0000-0000-000086B20000}"/>
    <cellStyle name="Output 2 29" xfId="44979" xr:uid="{00000000-0005-0000-0000-000087B20000}"/>
    <cellStyle name="Output 2 29 2" xfId="44980" xr:uid="{00000000-0005-0000-0000-000088B20000}"/>
    <cellStyle name="Output 2 3" xfId="44981" xr:uid="{00000000-0005-0000-0000-000089B20000}"/>
    <cellStyle name="Output 2 3 2" xfId="44982" xr:uid="{00000000-0005-0000-0000-00008AB20000}"/>
    <cellStyle name="Output 2 3 2 2" xfId="44983" xr:uid="{00000000-0005-0000-0000-00008BB20000}"/>
    <cellStyle name="Output 2 3 3" xfId="44984" xr:uid="{00000000-0005-0000-0000-00008CB20000}"/>
    <cellStyle name="Output 2 3_REKAP IBT" xfId="44985" xr:uid="{00000000-0005-0000-0000-00008DB20000}"/>
    <cellStyle name="Output 2 30" xfId="44955" xr:uid="{00000000-0005-0000-0000-00008EB20000}"/>
    <cellStyle name="Output 2 31" xfId="44961" xr:uid="{00000000-0005-0000-0000-00008FB20000}"/>
    <cellStyle name="Output 2 32" xfId="44966" xr:uid="{00000000-0005-0000-0000-000090B20000}"/>
    <cellStyle name="Output 2 33" xfId="44972" xr:uid="{00000000-0005-0000-0000-000091B20000}"/>
    <cellStyle name="Output 2 34" xfId="44978" xr:uid="{00000000-0005-0000-0000-000092B20000}"/>
    <cellStyle name="Output 2 35" xfId="50178" xr:uid="{00000000-0005-0000-0000-000093B20000}"/>
    <cellStyle name="Output 2 4" xfId="44986" xr:uid="{00000000-0005-0000-0000-000094B20000}"/>
    <cellStyle name="Output 2 4 2" xfId="44987" xr:uid="{00000000-0005-0000-0000-000095B20000}"/>
    <cellStyle name="Output 2 4 2 2" xfId="44988" xr:uid="{00000000-0005-0000-0000-000096B20000}"/>
    <cellStyle name="Output 2 4 3" xfId="44989" xr:uid="{00000000-0005-0000-0000-000097B20000}"/>
    <cellStyle name="Output 2 4_REKAP IBT" xfId="27179" xr:uid="{00000000-0005-0000-0000-000098B20000}"/>
    <cellStyle name="Output 2 5" xfId="44990" xr:uid="{00000000-0005-0000-0000-000099B20000}"/>
    <cellStyle name="Output 2 5 2" xfId="44991" xr:uid="{00000000-0005-0000-0000-00009AB20000}"/>
    <cellStyle name="Output 2 5 2 2" xfId="44992" xr:uid="{00000000-0005-0000-0000-00009BB20000}"/>
    <cellStyle name="Output 2 5 3" xfId="44993" xr:uid="{00000000-0005-0000-0000-00009CB20000}"/>
    <cellStyle name="Output 2 5_REKAP IBT" xfId="44994" xr:uid="{00000000-0005-0000-0000-00009DB20000}"/>
    <cellStyle name="Output 2 6" xfId="44995" xr:uid="{00000000-0005-0000-0000-00009EB20000}"/>
    <cellStyle name="Output 2 6 2" xfId="44996" xr:uid="{00000000-0005-0000-0000-00009FB20000}"/>
    <cellStyle name="Output 2 6 2 2" xfId="44997" xr:uid="{00000000-0005-0000-0000-0000A0B20000}"/>
    <cellStyle name="Output 2 6 3" xfId="44999" xr:uid="{00000000-0005-0000-0000-0000A1B20000}"/>
    <cellStyle name="Output 2 6_REKAP IBT" xfId="45000" xr:uid="{00000000-0005-0000-0000-0000A2B20000}"/>
    <cellStyle name="Output 2 7" xfId="45001" xr:uid="{00000000-0005-0000-0000-0000A3B20000}"/>
    <cellStyle name="Output 2 7 2" xfId="45002" xr:uid="{00000000-0005-0000-0000-0000A4B20000}"/>
    <cellStyle name="Output 2 7 2 2" xfId="45003" xr:uid="{00000000-0005-0000-0000-0000A5B20000}"/>
    <cellStyle name="Output 2 7 3" xfId="45004" xr:uid="{00000000-0005-0000-0000-0000A6B20000}"/>
    <cellStyle name="Output 2 7_REKAP IBT" xfId="45005" xr:uid="{00000000-0005-0000-0000-0000A7B20000}"/>
    <cellStyle name="Output 2 8" xfId="45006" xr:uid="{00000000-0005-0000-0000-0000A8B20000}"/>
    <cellStyle name="Output 2 8 2" xfId="45007" xr:uid="{00000000-0005-0000-0000-0000A9B20000}"/>
    <cellStyle name="Output 2 8 2 2" xfId="45008" xr:uid="{00000000-0005-0000-0000-0000AAB20000}"/>
    <cellStyle name="Output 2 8 3" xfId="45009" xr:uid="{00000000-0005-0000-0000-0000ABB20000}"/>
    <cellStyle name="Output 2 8_REKAP IBT" xfId="45010" xr:uid="{00000000-0005-0000-0000-0000ACB20000}"/>
    <cellStyle name="Output 2 9" xfId="32989" xr:uid="{00000000-0005-0000-0000-0000ADB20000}"/>
    <cellStyle name="Output 2 9 2" xfId="45011" xr:uid="{00000000-0005-0000-0000-0000AEB20000}"/>
    <cellStyle name="Output 2 9 2 2" xfId="45012" xr:uid="{00000000-0005-0000-0000-0000AFB20000}"/>
    <cellStyle name="Output 2 9 3" xfId="45013" xr:uid="{00000000-0005-0000-0000-0000B0B20000}"/>
    <cellStyle name="Output 2 9_REKAP IBT" xfId="45014" xr:uid="{00000000-0005-0000-0000-0000B1B20000}"/>
    <cellStyle name="Output 2_REKAP IBT" xfId="45015" xr:uid="{00000000-0005-0000-0000-0000B2B20000}"/>
    <cellStyle name="Output 20" xfId="44833" xr:uid="{00000000-0005-0000-0000-0000B3B20000}"/>
    <cellStyle name="Output 20 2" xfId="44835" xr:uid="{00000000-0005-0000-0000-0000B4B20000}"/>
    <cellStyle name="Output 20_REKAP IBT" xfId="44843" xr:uid="{00000000-0005-0000-0000-0000B5B20000}"/>
    <cellStyle name="Output 21" xfId="44829" xr:uid="{00000000-0005-0000-0000-0000B6B20000}"/>
    <cellStyle name="Output 21 2" xfId="44845" xr:uid="{00000000-0005-0000-0000-0000B7B20000}"/>
    <cellStyle name="Output 21_REKAP IBT" xfId="44854" xr:uid="{00000000-0005-0000-0000-0000B8B20000}"/>
    <cellStyle name="Output 22" xfId="44856" xr:uid="{00000000-0005-0000-0000-0000B9B20000}"/>
    <cellStyle name="Output 22 2" xfId="44858" xr:uid="{00000000-0005-0000-0000-0000BAB20000}"/>
    <cellStyle name="Output 22_REKAP IBT" xfId="44866" xr:uid="{00000000-0005-0000-0000-0000BBB20000}"/>
    <cellStyle name="Output 23" xfId="44868" xr:uid="{00000000-0005-0000-0000-0000BCB20000}"/>
    <cellStyle name="Output 23 2" xfId="44870" xr:uid="{00000000-0005-0000-0000-0000BDB20000}"/>
    <cellStyle name="Output 23_REKAP IBT" xfId="44872" xr:uid="{00000000-0005-0000-0000-0000BEB20000}"/>
    <cellStyle name="Output 24" xfId="44874" xr:uid="{00000000-0005-0000-0000-0000BFB20000}"/>
    <cellStyle name="Output 24 2" xfId="44876" xr:uid="{00000000-0005-0000-0000-0000C0B20000}"/>
    <cellStyle name="Output 24_REKAP IBT" xfId="44878" xr:uid="{00000000-0005-0000-0000-0000C1B20000}"/>
    <cellStyle name="Output 25" xfId="2715" xr:uid="{00000000-0005-0000-0000-0000C2B20000}"/>
    <cellStyle name="Output 25 2" xfId="45017" xr:uid="{00000000-0005-0000-0000-0000C3B20000}"/>
    <cellStyle name="Output 25_REKAP IBT" xfId="45019" xr:uid="{00000000-0005-0000-0000-0000C4B20000}"/>
    <cellStyle name="Output 26" xfId="45021" xr:uid="{00000000-0005-0000-0000-0000C5B20000}"/>
    <cellStyle name="Output 26 2" xfId="45023" xr:uid="{00000000-0005-0000-0000-0000C6B20000}"/>
    <cellStyle name="Output 26_REKAP IBT" xfId="18709" xr:uid="{00000000-0005-0000-0000-0000C7B20000}"/>
    <cellStyle name="Output 27" xfId="45025" xr:uid="{00000000-0005-0000-0000-0000C8B20000}"/>
    <cellStyle name="Output 27 2" xfId="45027" xr:uid="{00000000-0005-0000-0000-0000C9B20000}"/>
    <cellStyle name="Output 27_REKAP IBT" xfId="45029" xr:uid="{00000000-0005-0000-0000-0000CAB20000}"/>
    <cellStyle name="Output 28" xfId="45031" xr:uid="{00000000-0005-0000-0000-0000CBB20000}"/>
    <cellStyle name="Output 28 2" xfId="45033" xr:uid="{00000000-0005-0000-0000-0000CCB20000}"/>
    <cellStyle name="Output 28_REKAP IBT" xfId="45035" xr:uid="{00000000-0005-0000-0000-0000CDB20000}"/>
    <cellStyle name="Output 29" xfId="16405" xr:uid="{00000000-0005-0000-0000-0000CEB20000}"/>
    <cellStyle name="Output 29 2" xfId="45037" xr:uid="{00000000-0005-0000-0000-0000CFB20000}"/>
    <cellStyle name="Output 29_REKAP IBT" xfId="45039" xr:uid="{00000000-0005-0000-0000-0000D0B20000}"/>
    <cellStyle name="Output 3" xfId="45040" xr:uid="{00000000-0005-0000-0000-0000D1B20000}"/>
    <cellStyle name="Output 3 10" xfId="45041" xr:uid="{00000000-0005-0000-0000-0000D2B20000}"/>
    <cellStyle name="Output 3 10 2" xfId="45042" xr:uid="{00000000-0005-0000-0000-0000D3B20000}"/>
    <cellStyle name="Output 3 10 2 2" xfId="45043" xr:uid="{00000000-0005-0000-0000-0000D4B20000}"/>
    <cellStyle name="Output 3 10 3" xfId="45044" xr:uid="{00000000-0005-0000-0000-0000D5B20000}"/>
    <cellStyle name="Output 3 10_REKAP IBT" xfId="45045" xr:uid="{00000000-0005-0000-0000-0000D6B20000}"/>
    <cellStyle name="Output 3 11" xfId="45046" xr:uid="{00000000-0005-0000-0000-0000D7B20000}"/>
    <cellStyle name="Output 3 11 2" xfId="45047" xr:uid="{00000000-0005-0000-0000-0000D8B20000}"/>
    <cellStyle name="Output 3 11 2 2" xfId="45048" xr:uid="{00000000-0005-0000-0000-0000D9B20000}"/>
    <cellStyle name="Output 3 11 3" xfId="45049" xr:uid="{00000000-0005-0000-0000-0000DAB20000}"/>
    <cellStyle name="Output 3 11_REKAP IBT" xfId="45050" xr:uid="{00000000-0005-0000-0000-0000DBB20000}"/>
    <cellStyle name="Output 3 12" xfId="45051" xr:uid="{00000000-0005-0000-0000-0000DCB20000}"/>
    <cellStyle name="Output 3 12 2" xfId="45052" xr:uid="{00000000-0005-0000-0000-0000DDB20000}"/>
    <cellStyle name="Output 3 12 2 2" xfId="45053" xr:uid="{00000000-0005-0000-0000-0000DEB20000}"/>
    <cellStyle name="Output 3 12 3" xfId="45054" xr:uid="{00000000-0005-0000-0000-0000DFB20000}"/>
    <cellStyle name="Output 3 12_REKAP IBT" xfId="45055" xr:uid="{00000000-0005-0000-0000-0000E0B20000}"/>
    <cellStyle name="Output 3 13" xfId="45056" xr:uid="{00000000-0005-0000-0000-0000E1B20000}"/>
    <cellStyle name="Output 3 13 2" xfId="45057" xr:uid="{00000000-0005-0000-0000-0000E2B20000}"/>
    <cellStyle name="Output 3 13 2 2" xfId="45058" xr:uid="{00000000-0005-0000-0000-0000E3B20000}"/>
    <cellStyle name="Output 3 13 3" xfId="45059" xr:uid="{00000000-0005-0000-0000-0000E4B20000}"/>
    <cellStyle name="Output 3 13_REKAP IBT" xfId="45060" xr:uid="{00000000-0005-0000-0000-0000E5B20000}"/>
    <cellStyle name="Output 3 14" xfId="45061" xr:uid="{00000000-0005-0000-0000-0000E6B20000}"/>
    <cellStyle name="Output 3 14 2" xfId="45062" xr:uid="{00000000-0005-0000-0000-0000E7B20000}"/>
    <cellStyle name="Output 3 14 2 2" xfId="45063" xr:uid="{00000000-0005-0000-0000-0000E8B20000}"/>
    <cellStyle name="Output 3 14 3" xfId="45064" xr:uid="{00000000-0005-0000-0000-0000E9B20000}"/>
    <cellStyle name="Output 3 14_REKAP IBT" xfId="45065" xr:uid="{00000000-0005-0000-0000-0000EAB20000}"/>
    <cellStyle name="Output 3 15" xfId="45066" xr:uid="{00000000-0005-0000-0000-0000EBB20000}"/>
    <cellStyle name="Output 3 15 2" xfId="45067" xr:uid="{00000000-0005-0000-0000-0000ECB20000}"/>
    <cellStyle name="Output 3 15 2 2" xfId="45069" xr:uid="{00000000-0005-0000-0000-0000EDB20000}"/>
    <cellStyle name="Output 3 15 3" xfId="45070" xr:uid="{00000000-0005-0000-0000-0000EEB20000}"/>
    <cellStyle name="Output 3 15_REKAP IBT" xfId="45071" xr:uid="{00000000-0005-0000-0000-0000EFB20000}"/>
    <cellStyle name="Output 3 16" xfId="45072" xr:uid="{00000000-0005-0000-0000-0000F0B20000}"/>
    <cellStyle name="Output 3 16 2" xfId="45073" xr:uid="{00000000-0005-0000-0000-0000F1B20000}"/>
    <cellStyle name="Output 3 17" xfId="45074" xr:uid="{00000000-0005-0000-0000-0000F2B20000}"/>
    <cellStyle name="Output 3 18" xfId="50072" xr:uid="{00000000-0005-0000-0000-0000F3B20000}"/>
    <cellStyle name="Output 3 2" xfId="45075" xr:uid="{00000000-0005-0000-0000-0000F4B20000}"/>
    <cellStyle name="Output 3 2 2" xfId="45076" xr:uid="{00000000-0005-0000-0000-0000F5B20000}"/>
    <cellStyle name="Output 3 2 2 2" xfId="45077" xr:uid="{00000000-0005-0000-0000-0000F6B20000}"/>
    <cellStyle name="Output 3 2 3" xfId="45078" xr:uid="{00000000-0005-0000-0000-0000F7B20000}"/>
    <cellStyle name="Output 3 2_REKAP IBT" xfId="45079" xr:uid="{00000000-0005-0000-0000-0000F8B20000}"/>
    <cellStyle name="Output 3 3" xfId="45080" xr:uid="{00000000-0005-0000-0000-0000F9B20000}"/>
    <cellStyle name="Output 3 3 2" xfId="45081" xr:uid="{00000000-0005-0000-0000-0000FAB20000}"/>
    <cellStyle name="Output 3 3 2 2" xfId="45082" xr:uid="{00000000-0005-0000-0000-0000FBB20000}"/>
    <cellStyle name="Output 3 3 3" xfId="45083" xr:uid="{00000000-0005-0000-0000-0000FCB20000}"/>
    <cellStyle name="Output 3 3_REKAP IBT" xfId="45084" xr:uid="{00000000-0005-0000-0000-0000FDB20000}"/>
    <cellStyle name="Output 3 4" xfId="45085" xr:uid="{00000000-0005-0000-0000-0000FEB20000}"/>
    <cellStyle name="Output 3 4 2" xfId="4713" xr:uid="{00000000-0005-0000-0000-0000FFB20000}"/>
    <cellStyle name="Output 3 4 2 2" xfId="45086" xr:uid="{00000000-0005-0000-0000-000000B30000}"/>
    <cellStyle name="Output 3 4 3" xfId="22178" xr:uid="{00000000-0005-0000-0000-000001B30000}"/>
    <cellStyle name="Output 3 4_REKAP IBT" xfId="45087" xr:uid="{00000000-0005-0000-0000-000002B30000}"/>
    <cellStyle name="Output 3 5" xfId="45088" xr:uid="{00000000-0005-0000-0000-000003B30000}"/>
    <cellStyle name="Output 3 5 2" xfId="45089" xr:uid="{00000000-0005-0000-0000-000004B30000}"/>
    <cellStyle name="Output 3 5 2 2" xfId="45090" xr:uid="{00000000-0005-0000-0000-000005B30000}"/>
    <cellStyle name="Output 3 5 3" xfId="45091" xr:uid="{00000000-0005-0000-0000-000006B30000}"/>
    <cellStyle name="Output 3 5_REKAP IBT" xfId="1016" xr:uid="{00000000-0005-0000-0000-000007B30000}"/>
    <cellStyle name="Output 3 6" xfId="45092" xr:uid="{00000000-0005-0000-0000-000008B30000}"/>
    <cellStyle name="Output 3 6 2" xfId="45093" xr:uid="{00000000-0005-0000-0000-000009B30000}"/>
    <cellStyle name="Output 3 6 2 2" xfId="45094" xr:uid="{00000000-0005-0000-0000-00000AB30000}"/>
    <cellStyle name="Output 3 6 3" xfId="45095" xr:uid="{00000000-0005-0000-0000-00000BB30000}"/>
    <cellStyle name="Output 3 6_REKAP IBT" xfId="45096" xr:uid="{00000000-0005-0000-0000-00000CB30000}"/>
    <cellStyle name="Output 3 7" xfId="45097" xr:uid="{00000000-0005-0000-0000-00000DB30000}"/>
    <cellStyle name="Output 3 7 2" xfId="45098" xr:uid="{00000000-0005-0000-0000-00000EB30000}"/>
    <cellStyle name="Output 3 7 2 2" xfId="45099" xr:uid="{00000000-0005-0000-0000-00000FB30000}"/>
    <cellStyle name="Output 3 7 3" xfId="45100" xr:uid="{00000000-0005-0000-0000-000010B30000}"/>
    <cellStyle name="Output 3 7_REKAP IBT" xfId="45101" xr:uid="{00000000-0005-0000-0000-000011B30000}"/>
    <cellStyle name="Output 3 8" xfId="45102" xr:uid="{00000000-0005-0000-0000-000012B30000}"/>
    <cellStyle name="Output 3 8 2" xfId="45103" xr:uid="{00000000-0005-0000-0000-000013B30000}"/>
    <cellStyle name="Output 3 8 2 2" xfId="45104" xr:uid="{00000000-0005-0000-0000-000014B30000}"/>
    <cellStyle name="Output 3 8 3" xfId="45105" xr:uid="{00000000-0005-0000-0000-000015B30000}"/>
    <cellStyle name="Output 3 8_REKAP IBT" xfId="45106" xr:uid="{00000000-0005-0000-0000-000016B30000}"/>
    <cellStyle name="Output 3 9" xfId="45107" xr:uid="{00000000-0005-0000-0000-000017B30000}"/>
    <cellStyle name="Output 3 9 2" xfId="45108" xr:uid="{00000000-0005-0000-0000-000018B30000}"/>
    <cellStyle name="Output 3 9 2 2" xfId="45109" xr:uid="{00000000-0005-0000-0000-000019B30000}"/>
    <cellStyle name="Output 3 9 3" xfId="45110" xr:uid="{00000000-0005-0000-0000-00001AB30000}"/>
    <cellStyle name="Output 3 9_REKAP IBT" xfId="45111" xr:uid="{00000000-0005-0000-0000-00001BB30000}"/>
    <cellStyle name="Output 3_REKAP IBT" xfId="45112" xr:uid="{00000000-0005-0000-0000-00001CB30000}"/>
    <cellStyle name="Output 30" xfId="2714" xr:uid="{00000000-0005-0000-0000-00001DB30000}"/>
    <cellStyle name="Output 30 2" xfId="45016" xr:uid="{00000000-0005-0000-0000-00001EB30000}"/>
    <cellStyle name="Output 30_REKAP IBT" xfId="45018" xr:uid="{00000000-0005-0000-0000-00001FB30000}"/>
    <cellStyle name="Output 31" xfId="45020" xr:uid="{00000000-0005-0000-0000-000020B30000}"/>
    <cellStyle name="Output 31 2" xfId="45022" xr:uid="{00000000-0005-0000-0000-000021B30000}"/>
    <cellStyle name="Output 31_REKAP IBT" xfId="18708" xr:uid="{00000000-0005-0000-0000-000022B30000}"/>
    <cellStyle name="Output 32" xfId="45024" xr:uid="{00000000-0005-0000-0000-000023B30000}"/>
    <cellStyle name="Output 32 2" xfId="45026" xr:uid="{00000000-0005-0000-0000-000024B30000}"/>
    <cellStyle name="Output 32_REKAP IBT" xfId="45028" xr:uid="{00000000-0005-0000-0000-000025B30000}"/>
    <cellStyle name="Output 33" xfId="45030" xr:uid="{00000000-0005-0000-0000-000026B30000}"/>
    <cellStyle name="Output 33 2" xfId="45032" xr:uid="{00000000-0005-0000-0000-000027B30000}"/>
    <cellStyle name="Output 33_REKAP IBT" xfId="45034" xr:uid="{00000000-0005-0000-0000-000028B30000}"/>
    <cellStyle name="Output 34" xfId="16404" xr:uid="{00000000-0005-0000-0000-000029B30000}"/>
    <cellStyle name="Output 34 2" xfId="45036" xr:uid="{00000000-0005-0000-0000-00002AB30000}"/>
    <cellStyle name="Output 34_REKAP IBT" xfId="45038" xr:uid="{00000000-0005-0000-0000-00002BB30000}"/>
    <cellStyle name="Output 35" xfId="45114" xr:uid="{00000000-0005-0000-0000-00002CB30000}"/>
    <cellStyle name="Output 35 2" xfId="45116" xr:uid="{00000000-0005-0000-0000-00002DB30000}"/>
    <cellStyle name="Output 35_REKAP IBT" xfId="45118" xr:uid="{00000000-0005-0000-0000-00002EB30000}"/>
    <cellStyle name="Output 36" xfId="45120" xr:uid="{00000000-0005-0000-0000-00002FB30000}"/>
    <cellStyle name="Output 36 2" xfId="45122" xr:uid="{00000000-0005-0000-0000-000030B30000}"/>
    <cellStyle name="Output 36_REKAP IBT" xfId="45124" xr:uid="{00000000-0005-0000-0000-000031B30000}"/>
    <cellStyle name="Output 37" xfId="45126" xr:uid="{00000000-0005-0000-0000-000032B30000}"/>
    <cellStyle name="Output 37 2" xfId="45128" xr:uid="{00000000-0005-0000-0000-000033B30000}"/>
    <cellStyle name="Output 37_REKAP IBT" xfId="45130" xr:uid="{00000000-0005-0000-0000-000034B30000}"/>
    <cellStyle name="Output 38" xfId="45132" xr:uid="{00000000-0005-0000-0000-000035B30000}"/>
    <cellStyle name="Output 38 2" xfId="45134" xr:uid="{00000000-0005-0000-0000-000036B30000}"/>
    <cellStyle name="Output 38_REKAP IBT" xfId="45136" xr:uid="{00000000-0005-0000-0000-000037B30000}"/>
    <cellStyle name="Output 39" xfId="45138" xr:uid="{00000000-0005-0000-0000-000038B30000}"/>
    <cellStyle name="Output 39 2" xfId="45140" xr:uid="{00000000-0005-0000-0000-000039B30000}"/>
    <cellStyle name="Output 39_REKAP IBT" xfId="45142" xr:uid="{00000000-0005-0000-0000-00003AB30000}"/>
    <cellStyle name="Output 4" xfId="45143" xr:uid="{00000000-0005-0000-0000-00003BB30000}"/>
    <cellStyle name="Output 4 2" xfId="45144" xr:uid="{00000000-0005-0000-0000-00003CB30000}"/>
    <cellStyle name="Output 4 2 2" xfId="45145" xr:uid="{00000000-0005-0000-0000-00003DB30000}"/>
    <cellStyle name="Output 4 2 2 2" xfId="45146" xr:uid="{00000000-0005-0000-0000-00003EB30000}"/>
    <cellStyle name="Output 4 2 3" xfId="45147" xr:uid="{00000000-0005-0000-0000-00003FB30000}"/>
    <cellStyle name="Output 4 2_REKAP IBT" xfId="45148" xr:uid="{00000000-0005-0000-0000-000040B30000}"/>
    <cellStyle name="Output 4 3" xfId="45149" xr:uid="{00000000-0005-0000-0000-000041B30000}"/>
    <cellStyle name="Output 4 4" xfId="45150" xr:uid="{00000000-0005-0000-0000-000042B30000}"/>
    <cellStyle name="Output 4 5" xfId="45151" xr:uid="{00000000-0005-0000-0000-000043B30000}"/>
    <cellStyle name="Output 4 6" xfId="45152" xr:uid="{00000000-0005-0000-0000-000044B30000}"/>
    <cellStyle name="Output 4 6 2" xfId="45153" xr:uid="{00000000-0005-0000-0000-000045B30000}"/>
    <cellStyle name="Output 4 6 2 2" xfId="45154" xr:uid="{00000000-0005-0000-0000-000046B30000}"/>
    <cellStyle name="Output 4 6 3" xfId="45155" xr:uid="{00000000-0005-0000-0000-000047B30000}"/>
    <cellStyle name="Output 4 6_REKAP IBT" xfId="26895" xr:uid="{00000000-0005-0000-0000-000048B30000}"/>
    <cellStyle name="Output 4 7" xfId="50485" xr:uid="{00000000-0005-0000-0000-000049B30000}"/>
    <cellStyle name="Output 4_REKAP IBT" xfId="45156" xr:uid="{00000000-0005-0000-0000-00004AB30000}"/>
    <cellStyle name="Output 40" xfId="45113" xr:uid="{00000000-0005-0000-0000-00004BB30000}"/>
    <cellStyle name="Output 40 2" xfId="45115" xr:uid="{00000000-0005-0000-0000-00004CB30000}"/>
    <cellStyle name="Output 40_REKAP IBT" xfId="45117" xr:uid="{00000000-0005-0000-0000-00004DB30000}"/>
    <cellStyle name="Output 41" xfId="45119" xr:uid="{00000000-0005-0000-0000-00004EB30000}"/>
    <cellStyle name="Output 41 2" xfId="45121" xr:uid="{00000000-0005-0000-0000-00004FB30000}"/>
    <cellStyle name="Output 41_REKAP IBT" xfId="45123" xr:uid="{00000000-0005-0000-0000-000050B30000}"/>
    <cellStyle name="Output 42" xfId="45125" xr:uid="{00000000-0005-0000-0000-000051B30000}"/>
    <cellStyle name="Output 42 2" xfId="45127" xr:uid="{00000000-0005-0000-0000-000052B30000}"/>
    <cellStyle name="Output 42_REKAP IBT" xfId="45129" xr:uid="{00000000-0005-0000-0000-000053B30000}"/>
    <cellStyle name="Output 43" xfId="45131" xr:uid="{00000000-0005-0000-0000-000054B30000}"/>
    <cellStyle name="Output 43 2" xfId="45133" xr:uid="{00000000-0005-0000-0000-000055B30000}"/>
    <cellStyle name="Output 43_REKAP IBT" xfId="45135" xr:uid="{00000000-0005-0000-0000-000056B30000}"/>
    <cellStyle name="Output 44" xfId="45137" xr:uid="{00000000-0005-0000-0000-000057B30000}"/>
    <cellStyle name="Output 44 2" xfId="45139" xr:uid="{00000000-0005-0000-0000-000058B30000}"/>
    <cellStyle name="Output 44_REKAP IBT" xfId="45141" xr:uid="{00000000-0005-0000-0000-000059B30000}"/>
    <cellStyle name="Output 45" xfId="45158" xr:uid="{00000000-0005-0000-0000-00005AB30000}"/>
    <cellStyle name="Output 45 2" xfId="45160" xr:uid="{00000000-0005-0000-0000-00005BB30000}"/>
    <cellStyle name="Output 45_REKAP IBT" xfId="45162" xr:uid="{00000000-0005-0000-0000-00005CB30000}"/>
    <cellStyle name="Output 46" xfId="45164" xr:uid="{00000000-0005-0000-0000-00005DB30000}"/>
    <cellStyle name="Output 46 2" xfId="45166" xr:uid="{00000000-0005-0000-0000-00005EB30000}"/>
    <cellStyle name="Output 46_REKAP IBT" xfId="45168" xr:uid="{00000000-0005-0000-0000-00005FB30000}"/>
    <cellStyle name="Output 47" xfId="45170" xr:uid="{00000000-0005-0000-0000-000060B30000}"/>
    <cellStyle name="Output 47 2" xfId="45172" xr:uid="{00000000-0005-0000-0000-000061B30000}"/>
    <cellStyle name="Output 47_REKAP IBT" xfId="45174" xr:uid="{00000000-0005-0000-0000-000062B30000}"/>
    <cellStyle name="Output 48" xfId="45176" xr:uid="{00000000-0005-0000-0000-000063B30000}"/>
    <cellStyle name="Output 48 2" xfId="45180" xr:uid="{00000000-0005-0000-0000-000064B30000}"/>
    <cellStyle name="Output 48_REKAP IBT" xfId="45182" xr:uid="{00000000-0005-0000-0000-000065B30000}"/>
    <cellStyle name="Output 49" xfId="45184" xr:uid="{00000000-0005-0000-0000-000066B30000}"/>
    <cellStyle name="Output 49 2" xfId="45186" xr:uid="{00000000-0005-0000-0000-000067B30000}"/>
    <cellStyle name="Output 49_REKAP IBT" xfId="45188" xr:uid="{00000000-0005-0000-0000-000068B30000}"/>
    <cellStyle name="Output 5" xfId="45189" xr:uid="{00000000-0005-0000-0000-000069B30000}"/>
    <cellStyle name="Output 5 2" xfId="45190" xr:uid="{00000000-0005-0000-0000-00006AB30000}"/>
    <cellStyle name="Output 5 2 2" xfId="45191" xr:uid="{00000000-0005-0000-0000-00006BB30000}"/>
    <cellStyle name="Output 5 2 2 2" xfId="34544" xr:uid="{00000000-0005-0000-0000-00006CB30000}"/>
    <cellStyle name="Output 5 2 3" xfId="45192" xr:uid="{00000000-0005-0000-0000-00006DB30000}"/>
    <cellStyle name="Output 5 2_REKAP IBT" xfId="45193" xr:uid="{00000000-0005-0000-0000-00006EB30000}"/>
    <cellStyle name="Output 5 3" xfId="45194" xr:uid="{00000000-0005-0000-0000-00006FB30000}"/>
    <cellStyle name="Output 5 4" xfId="4803" xr:uid="{00000000-0005-0000-0000-000070B30000}"/>
    <cellStyle name="Output 5 5" xfId="45195" xr:uid="{00000000-0005-0000-0000-000071B30000}"/>
    <cellStyle name="Output 5 6" xfId="45196" xr:uid="{00000000-0005-0000-0000-000072B30000}"/>
    <cellStyle name="Output 5 6 2" xfId="45197" xr:uid="{00000000-0005-0000-0000-000073B30000}"/>
    <cellStyle name="Output 5 6 2 2" xfId="45198" xr:uid="{00000000-0005-0000-0000-000074B30000}"/>
    <cellStyle name="Output 5 6 3" xfId="45199" xr:uid="{00000000-0005-0000-0000-000075B30000}"/>
    <cellStyle name="Output 5 6_REKAP IBT" xfId="45200" xr:uid="{00000000-0005-0000-0000-000076B30000}"/>
    <cellStyle name="Output 5_REKAP IBT" xfId="45201" xr:uid="{00000000-0005-0000-0000-000077B30000}"/>
    <cellStyle name="Output 50" xfId="45157" xr:uid="{00000000-0005-0000-0000-000078B30000}"/>
    <cellStyle name="Output 50 2" xfId="45159" xr:uid="{00000000-0005-0000-0000-000079B30000}"/>
    <cellStyle name="Output 50_REKAP IBT" xfId="45161" xr:uid="{00000000-0005-0000-0000-00007AB30000}"/>
    <cellStyle name="Output 51" xfId="45163" xr:uid="{00000000-0005-0000-0000-00007BB30000}"/>
    <cellStyle name="Output 51 2" xfId="45165" xr:uid="{00000000-0005-0000-0000-00007CB30000}"/>
    <cellStyle name="Output 51_REKAP IBT" xfId="45167" xr:uid="{00000000-0005-0000-0000-00007DB30000}"/>
    <cellStyle name="Output 52" xfId="45169" xr:uid="{00000000-0005-0000-0000-00007EB30000}"/>
    <cellStyle name="Output 52 2" xfId="45171" xr:uid="{00000000-0005-0000-0000-00007FB30000}"/>
    <cellStyle name="Output 52_REKAP IBT" xfId="45173" xr:uid="{00000000-0005-0000-0000-000080B30000}"/>
    <cellStyle name="Output 53" xfId="45175" xr:uid="{00000000-0005-0000-0000-000081B30000}"/>
    <cellStyle name="Output 53 2" xfId="45179" xr:uid="{00000000-0005-0000-0000-000082B30000}"/>
    <cellStyle name="Output 53_REKAP IBT" xfId="45181" xr:uid="{00000000-0005-0000-0000-000083B30000}"/>
    <cellStyle name="Output 54" xfId="45183" xr:uid="{00000000-0005-0000-0000-000084B30000}"/>
    <cellStyle name="Output 54 2" xfId="45185" xr:uid="{00000000-0005-0000-0000-000085B30000}"/>
    <cellStyle name="Output 54_REKAP IBT" xfId="45187" xr:uid="{00000000-0005-0000-0000-000086B30000}"/>
    <cellStyle name="Output 55" xfId="45203" xr:uid="{00000000-0005-0000-0000-000087B30000}"/>
    <cellStyle name="Output 55 2" xfId="45205" xr:uid="{00000000-0005-0000-0000-000088B30000}"/>
    <cellStyle name="Output 55_REKAP IBT" xfId="45207" xr:uid="{00000000-0005-0000-0000-000089B30000}"/>
    <cellStyle name="Output 56" xfId="45209" xr:uid="{00000000-0005-0000-0000-00008AB30000}"/>
    <cellStyle name="Output 56 2" xfId="45211" xr:uid="{00000000-0005-0000-0000-00008BB30000}"/>
    <cellStyle name="Output 56_REKAP IBT" xfId="45213" xr:uid="{00000000-0005-0000-0000-00008CB30000}"/>
    <cellStyle name="Output 57" xfId="45215" xr:uid="{00000000-0005-0000-0000-00008DB30000}"/>
    <cellStyle name="Output 57 2" xfId="45217" xr:uid="{00000000-0005-0000-0000-00008EB30000}"/>
    <cellStyle name="Output 57_REKAP IBT" xfId="45219" xr:uid="{00000000-0005-0000-0000-00008FB30000}"/>
    <cellStyle name="Output 58" xfId="45221" xr:uid="{00000000-0005-0000-0000-000090B30000}"/>
    <cellStyle name="Output 58 2" xfId="45223" xr:uid="{00000000-0005-0000-0000-000091B30000}"/>
    <cellStyle name="Output 58_REKAP IBT" xfId="45225" xr:uid="{00000000-0005-0000-0000-000092B30000}"/>
    <cellStyle name="Output 59" xfId="45227" xr:uid="{00000000-0005-0000-0000-000093B30000}"/>
    <cellStyle name="Output 59 2" xfId="45229" xr:uid="{00000000-0005-0000-0000-000094B30000}"/>
    <cellStyle name="Output 59_REKAP IBT" xfId="45231" xr:uid="{00000000-0005-0000-0000-000095B30000}"/>
    <cellStyle name="Output 6" xfId="45232" xr:uid="{00000000-0005-0000-0000-000096B30000}"/>
    <cellStyle name="Output 6 2" xfId="45233" xr:uid="{00000000-0005-0000-0000-000097B30000}"/>
    <cellStyle name="Output 6 2 2" xfId="45234" xr:uid="{00000000-0005-0000-0000-000098B30000}"/>
    <cellStyle name="Output 6 2 2 2" xfId="45235" xr:uid="{00000000-0005-0000-0000-000099B30000}"/>
    <cellStyle name="Output 6 2 3" xfId="45236" xr:uid="{00000000-0005-0000-0000-00009AB30000}"/>
    <cellStyle name="Output 6 2_REKAP IBT" xfId="45237" xr:uid="{00000000-0005-0000-0000-00009BB30000}"/>
    <cellStyle name="Output 6 3" xfId="45238" xr:uid="{00000000-0005-0000-0000-00009CB30000}"/>
    <cellStyle name="Output 6 4" xfId="4848" xr:uid="{00000000-0005-0000-0000-00009DB30000}"/>
    <cellStyle name="Output 6 5" xfId="45239" xr:uid="{00000000-0005-0000-0000-00009EB30000}"/>
    <cellStyle name="Output 6 6" xfId="45240" xr:uid="{00000000-0005-0000-0000-00009FB30000}"/>
    <cellStyle name="Output 6 6 2" xfId="45241" xr:uid="{00000000-0005-0000-0000-0000A0B30000}"/>
    <cellStyle name="Output 6 6 2 2" xfId="45242" xr:uid="{00000000-0005-0000-0000-0000A1B30000}"/>
    <cellStyle name="Output 6 6 3" xfId="45243" xr:uid="{00000000-0005-0000-0000-0000A2B30000}"/>
    <cellStyle name="Output 6 6_REKAP IBT" xfId="37955" xr:uid="{00000000-0005-0000-0000-0000A3B30000}"/>
    <cellStyle name="Output 6_REKAP IBT" xfId="45244" xr:uid="{00000000-0005-0000-0000-0000A4B30000}"/>
    <cellStyle name="Output 60" xfId="45202" xr:uid="{00000000-0005-0000-0000-0000A5B30000}"/>
    <cellStyle name="Output 60 2" xfId="45204" xr:uid="{00000000-0005-0000-0000-0000A6B30000}"/>
    <cellStyle name="Output 60_REKAP IBT" xfId="45206" xr:uid="{00000000-0005-0000-0000-0000A7B30000}"/>
    <cellStyle name="Output 61" xfId="45208" xr:uid="{00000000-0005-0000-0000-0000A8B30000}"/>
    <cellStyle name="Output 61 2" xfId="45210" xr:uid="{00000000-0005-0000-0000-0000A9B30000}"/>
    <cellStyle name="Output 61_REKAP IBT" xfId="45212" xr:uid="{00000000-0005-0000-0000-0000AAB30000}"/>
    <cellStyle name="Output 62" xfId="45214" xr:uid="{00000000-0005-0000-0000-0000ABB30000}"/>
    <cellStyle name="Output 62 2" xfId="45216" xr:uid="{00000000-0005-0000-0000-0000ACB30000}"/>
    <cellStyle name="Output 62_REKAP IBT" xfId="45218" xr:uid="{00000000-0005-0000-0000-0000ADB30000}"/>
    <cellStyle name="Output 63" xfId="45220" xr:uid="{00000000-0005-0000-0000-0000AEB30000}"/>
    <cellStyle name="Output 63 2" xfId="45222" xr:uid="{00000000-0005-0000-0000-0000AFB30000}"/>
    <cellStyle name="Output 63_REKAP IBT" xfId="45224" xr:uid="{00000000-0005-0000-0000-0000B0B30000}"/>
    <cellStyle name="Output 64" xfId="45226" xr:uid="{00000000-0005-0000-0000-0000B1B30000}"/>
    <cellStyle name="Output 64 2" xfId="45228" xr:uid="{00000000-0005-0000-0000-0000B2B30000}"/>
    <cellStyle name="Output 64_REKAP IBT" xfId="45230" xr:uid="{00000000-0005-0000-0000-0000B3B30000}"/>
    <cellStyle name="Output 65" xfId="45246" xr:uid="{00000000-0005-0000-0000-0000B4B30000}"/>
    <cellStyle name="Output 65 2" xfId="45248" xr:uid="{00000000-0005-0000-0000-0000B5B30000}"/>
    <cellStyle name="Output 65_REKAP IBT" xfId="23288" xr:uid="{00000000-0005-0000-0000-0000B6B30000}"/>
    <cellStyle name="Output 66" xfId="45250" xr:uid="{00000000-0005-0000-0000-0000B7B30000}"/>
    <cellStyle name="Output 66 2" xfId="45252" xr:uid="{00000000-0005-0000-0000-0000B8B30000}"/>
    <cellStyle name="Output 66_REKAP IBT" xfId="45254" xr:uid="{00000000-0005-0000-0000-0000B9B30000}"/>
    <cellStyle name="Output 67" xfId="45256" xr:uid="{00000000-0005-0000-0000-0000BAB30000}"/>
    <cellStyle name="Output 67 2" xfId="45258" xr:uid="{00000000-0005-0000-0000-0000BBB30000}"/>
    <cellStyle name="Output 67_REKAP IBT" xfId="7563" xr:uid="{00000000-0005-0000-0000-0000BCB30000}"/>
    <cellStyle name="Output 68" xfId="45260" xr:uid="{00000000-0005-0000-0000-0000BDB30000}"/>
    <cellStyle name="Output 68 2" xfId="45262" xr:uid="{00000000-0005-0000-0000-0000BEB30000}"/>
    <cellStyle name="Output 68_REKAP IBT" xfId="45264" xr:uid="{00000000-0005-0000-0000-0000BFB30000}"/>
    <cellStyle name="Output 69" xfId="45266" xr:uid="{00000000-0005-0000-0000-0000C0B30000}"/>
    <cellStyle name="Output 69 2" xfId="45268" xr:uid="{00000000-0005-0000-0000-0000C1B30000}"/>
    <cellStyle name="Output 69_REKAP IBT" xfId="45270" xr:uid="{00000000-0005-0000-0000-0000C2B30000}"/>
    <cellStyle name="Output 7" xfId="45271" xr:uid="{00000000-0005-0000-0000-0000C3B30000}"/>
    <cellStyle name="Output 7 2" xfId="45272" xr:uid="{00000000-0005-0000-0000-0000C4B30000}"/>
    <cellStyle name="Output 7 2 2" xfId="45273" xr:uid="{00000000-0005-0000-0000-0000C5B30000}"/>
    <cellStyle name="Output 7 2 2 2" xfId="45274" xr:uid="{00000000-0005-0000-0000-0000C6B30000}"/>
    <cellStyle name="Output 7 2 3" xfId="4886" xr:uid="{00000000-0005-0000-0000-0000C7B30000}"/>
    <cellStyle name="Output 7 2_REKAP IBT" xfId="45275" xr:uid="{00000000-0005-0000-0000-0000C8B30000}"/>
    <cellStyle name="Output 7 3" xfId="45276" xr:uid="{00000000-0005-0000-0000-0000C9B30000}"/>
    <cellStyle name="Output 7 4" xfId="45277" xr:uid="{00000000-0005-0000-0000-0000CAB30000}"/>
    <cellStyle name="Output 7 5" xfId="45278" xr:uid="{00000000-0005-0000-0000-0000CBB30000}"/>
    <cellStyle name="Output 7 6" xfId="45279" xr:uid="{00000000-0005-0000-0000-0000CCB30000}"/>
    <cellStyle name="Output 7 6 2" xfId="45280" xr:uid="{00000000-0005-0000-0000-0000CDB30000}"/>
    <cellStyle name="Output 7 6 2 2" xfId="13644" xr:uid="{00000000-0005-0000-0000-0000CEB30000}"/>
    <cellStyle name="Output 7 6 3" xfId="45281" xr:uid="{00000000-0005-0000-0000-0000CFB30000}"/>
    <cellStyle name="Output 7 6_REKAP IBT" xfId="45282" xr:uid="{00000000-0005-0000-0000-0000D0B30000}"/>
    <cellStyle name="Output 7_REKAP IBT" xfId="4909" xr:uid="{00000000-0005-0000-0000-0000D1B30000}"/>
    <cellStyle name="Output 70" xfId="45245" xr:uid="{00000000-0005-0000-0000-0000D2B30000}"/>
    <cellStyle name="Output 70 2" xfId="45247" xr:uid="{00000000-0005-0000-0000-0000D3B30000}"/>
    <cellStyle name="Output 70_REKAP IBT" xfId="23287" xr:uid="{00000000-0005-0000-0000-0000D4B30000}"/>
    <cellStyle name="Output 71" xfId="45249" xr:uid="{00000000-0005-0000-0000-0000D5B30000}"/>
    <cellStyle name="Output 71 2" xfId="45251" xr:uid="{00000000-0005-0000-0000-0000D6B30000}"/>
    <cellStyle name="Output 71_REKAP IBT" xfId="45253" xr:uid="{00000000-0005-0000-0000-0000D7B30000}"/>
    <cellStyle name="Output 72" xfId="45255" xr:uid="{00000000-0005-0000-0000-0000D8B30000}"/>
    <cellStyle name="Output 72 2" xfId="45257" xr:uid="{00000000-0005-0000-0000-0000D9B30000}"/>
    <cellStyle name="Output 72_REKAP IBT" xfId="7562" xr:uid="{00000000-0005-0000-0000-0000DAB30000}"/>
    <cellStyle name="Output 73" xfId="45259" xr:uid="{00000000-0005-0000-0000-0000DBB30000}"/>
    <cellStyle name="Output 73 2" xfId="45261" xr:uid="{00000000-0005-0000-0000-0000DCB30000}"/>
    <cellStyle name="Output 73_REKAP IBT" xfId="45263" xr:uid="{00000000-0005-0000-0000-0000DDB30000}"/>
    <cellStyle name="Output 74" xfId="45265" xr:uid="{00000000-0005-0000-0000-0000DEB30000}"/>
    <cellStyle name="Output 74 2" xfId="45267" xr:uid="{00000000-0005-0000-0000-0000DFB30000}"/>
    <cellStyle name="Output 74_REKAP IBT" xfId="45269" xr:uid="{00000000-0005-0000-0000-0000E0B30000}"/>
    <cellStyle name="Output 75" xfId="45284" xr:uid="{00000000-0005-0000-0000-0000E1B30000}"/>
    <cellStyle name="Output 75 2" xfId="45286" xr:uid="{00000000-0005-0000-0000-0000E2B30000}"/>
    <cellStyle name="Output 75_REKAP IBT" xfId="45288" xr:uid="{00000000-0005-0000-0000-0000E3B30000}"/>
    <cellStyle name="Output 76" xfId="45290" xr:uid="{00000000-0005-0000-0000-0000E4B30000}"/>
    <cellStyle name="Output 76 2" xfId="45292" xr:uid="{00000000-0005-0000-0000-0000E5B30000}"/>
    <cellStyle name="Output 76_REKAP IBT" xfId="17531" xr:uid="{00000000-0005-0000-0000-0000E6B30000}"/>
    <cellStyle name="Output 77" xfId="45294" xr:uid="{00000000-0005-0000-0000-0000E7B30000}"/>
    <cellStyle name="Output 77 2" xfId="45295" xr:uid="{00000000-0005-0000-0000-0000E8B30000}"/>
    <cellStyle name="Output 77_REKAP IBT" xfId="45296" xr:uid="{00000000-0005-0000-0000-0000E9B30000}"/>
    <cellStyle name="Output 78" xfId="45298" xr:uid="{00000000-0005-0000-0000-0000EAB30000}"/>
    <cellStyle name="Output 78 2" xfId="45299" xr:uid="{00000000-0005-0000-0000-0000EBB30000}"/>
    <cellStyle name="Output 78_REKAP IBT" xfId="45300" xr:uid="{00000000-0005-0000-0000-0000ECB30000}"/>
    <cellStyle name="Output 79" xfId="16422" xr:uid="{00000000-0005-0000-0000-0000EDB30000}"/>
    <cellStyle name="Output 79 2" xfId="45301" xr:uid="{00000000-0005-0000-0000-0000EEB30000}"/>
    <cellStyle name="Output 79 2 2" xfId="35135" xr:uid="{00000000-0005-0000-0000-0000EFB30000}"/>
    <cellStyle name="Output 79 2 2 2" xfId="45302" xr:uid="{00000000-0005-0000-0000-0000F0B30000}"/>
    <cellStyle name="Output 79 2 3" xfId="45303" xr:uid="{00000000-0005-0000-0000-0000F1B30000}"/>
    <cellStyle name="Output 79 2_REKAP IBT" xfId="45304" xr:uid="{00000000-0005-0000-0000-0000F2B30000}"/>
    <cellStyle name="Output 79 3" xfId="45305" xr:uid="{00000000-0005-0000-0000-0000F3B30000}"/>
    <cellStyle name="Output 79 3 2" xfId="45306" xr:uid="{00000000-0005-0000-0000-0000F4B30000}"/>
    <cellStyle name="Output 79 4" xfId="45307" xr:uid="{00000000-0005-0000-0000-0000F5B30000}"/>
    <cellStyle name="Output 79_REKAP IBT" xfId="36842" xr:uid="{00000000-0005-0000-0000-0000F6B30000}"/>
    <cellStyle name="Output 8" xfId="45308" xr:uid="{00000000-0005-0000-0000-0000F7B30000}"/>
    <cellStyle name="Output 8 2" xfId="45309" xr:uid="{00000000-0005-0000-0000-0000F8B30000}"/>
    <cellStyle name="Output 8 2 2" xfId="45310" xr:uid="{00000000-0005-0000-0000-0000F9B30000}"/>
    <cellStyle name="Output 8 2 2 2" xfId="45311" xr:uid="{00000000-0005-0000-0000-0000FAB30000}"/>
    <cellStyle name="Output 8 2 3" xfId="45312" xr:uid="{00000000-0005-0000-0000-0000FBB30000}"/>
    <cellStyle name="Output 8 2_REKAP IBT" xfId="45314" xr:uid="{00000000-0005-0000-0000-0000FCB30000}"/>
    <cellStyle name="Output 8 3" xfId="45315" xr:uid="{00000000-0005-0000-0000-0000FDB30000}"/>
    <cellStyle name="Output 8 4" xfId="45316" xr:uid="{00000000-0005-0000-0000-0000FEB30000}"/>
    <cellStyle name="Output 8 5" xfId="45317" xr:uid="{00000000-0005-0000-0000-0000FFB30000}"/>
    <cellStyle name="Output 8 6" xfId="45318" xr:uid="{00000000-0005-0000-0000-000000B40000}"/>
    <cellStyle name="Output 8 6 2" xfId="45319" xr:uid="{00000000-0005-0000-0000-000001B40000}"/>
    <cellStyle name="Output 8 6 2 2" xfId="45320" xr:uid="{00000000-0005-0000-0000-000002B40000}"/>
    <cellStyle name="Output 8 6 3" xfId="45321" xr:uid="{00000000-0005-0000-0000-000003B40000}"/>
    <cellStyle name="Output 8 6_REKAP IBT" xfId="45322" xr:uid="{00000000-0005-0000-0000-000004B40000}"/>
    <cellStyle name="Output 8_REKAP IBT" xfId="4971" xr:uid="{00000000-0005-0000-0000-000005B40000}"/>
    <cellStyle name="Output 80" xfId="45283" xr:uid="{00000000-0005-0000-0000-000006B40000}"/>
    <cellStyle name="Output 80 2" xfId="45285" xr:uid="{00000000-0005-0000-0000-000007B40000}"/>
    <cellStyle name="Output 80 2 2" xfId="45323" xr:uid="{00000000-0005-0000-0000-000008B40000}"/>
    <cellStyle name="Output 80 3" xfId="45324" xr:uid="{00000000-0005-0000-0000-000009B40000}"/>
    <cellStyle name="Output 80_REKAP IBT" xfId="45287" xr:uid="{00000000-0005-0000-0000-00000AB40000}"/>
    <cellStyle name="Output 81" xfId="45289" xr:uid="{00000000-0005-0000-0000-00000BB40000}"/>
    <cellStyle name="Output 81 2" xfId="45291" xr:uid="{00000000-0005-0000-0000-00000CB40000}"/>
    <cellStyle name="Output 81 2 2" xfId="45325" xr:uid="{00000000-0005-0000-0000-00000DB40000}"/>
    <cellStyle name="Output 81 3" xfId="13938" xr:uid="{00000000-0005-0000-0000-00000EB40000}"/>
    <cellStyle name="Output 81_REKAP IBT" xfId="17530" xr:uid="{00000000-0005-0000-0000-00000FB40000}"/>
    <cellStyle name="Output 82" xfId="45293" xr:uid="{00000000-0005-0000-0000-000010B40000}"/>
    <cellStyle name="Output 83" xfId="45297" xr:uid="{00000000-0005-0000-0000-000011B40000}"/>
    <cellStyle name="Output 84" xfId="16421" xr:uid="{00000000-0005-0000-0000-000012B40000}"/>
    <cellStyle name="Output 85" xfId="45326" xr:uid="{00000000-0005-0000-0000-000013B40000}"/>
    <cellStyle name="Output 86" xfId="49912" xr:uid="{00000000-0005-0000-0000-000014B40000}"/>
    <cellStyle name="Output 9" xfId="45327" xr:uid="{00000000-0005-0000-0000-000015B40000}"/>
    <cellStyle name="Output 9 2" xfId="45328" xr:uid="{00000000-0005-0000-0000-000016B40000}"/>
    <cellStyle name="Output 9 2 2" xfId="45329" xr:uid="{00000000-0005-0000-0000-000017B40000}"/>
    <cellStyle name="Output 9 2 2 2" xfId="45330" xr:uid="{00000000-0005-0000-0000-000018B40000}"/>
    <cellStyle name="Output 9 2 3" xfId="35000" xr:uid="{00000000-0005-0000-0000-000019B40000}"/>
    <cellStyle name="Output 9 2_REKAP IBT" xfId="45331" xr:uid="{00000000-0005-0000-0000-00001AB40000}"/>
    <cellStyle name="Output 9 3" xfId="45332" xr:uid="{00000000-0005-0000-0000-00001BB40000}"/>
    <cellStyle name="Output 9 4" xfId="45333" xr:uid="{00000000-0005-0000-0000-00001CB40000}"/>
    <cellStyle name="Output 9 5" xfId="45334" xr:uid="{00000000-0005-0000-0000-00001DB40000}"/>
    <cellStyle name="Output 9 6" xfId="45335" xr:uid="{00000000-0005-0000-0000-00001EB40000}"/>
    <cellStyle name="Output 9 6 2" xfId="45336" xr:uid="{00000000-0005-0000-0000-00001FB40000}"/>
    <cellStyle name="Output 9 6 2 2" xfId="45337" xr:uid="{00000000-0005-0000-0000-000020B40000}"/>
    <cellStyle name="Output 9 6 3" xfId="45338" xr:uid="{00000000-0005-0000-0000-000021B40000}"/>
    <cellStyle name="Output 9 6_REKAP IBT" xfId="17537" xr:uid="{00000000-0005-0000-0000-000022B40000}"/>
    <cellStyle name="Output 9_REKAP IBT" xfId="45339" xr:uid="{00000000-0005-0000-0000-000023B40000}"/>
    <cellStyle name="per.style" xfId="45340" xr:uid="{00000000-0005-0000-0000-000024B40000}"/>
    <cellStyle name="Percent [2]" xfId="45341" xr:uid="{00000000-0005-0000-0000-000026B40000}"/>
    <cellStyle name="Percent [2] 2" xfId="45342" xr:uid="{00000000-0005-0000-0000-000027B40000}"/>
    <cellStyle name="Percent [2] 2 2" xfId="45343" xr:uid="{00000000-0005-0000-0000-000028B40000}"/>
    <cellStyle name="Percent [2] 2 3" xfId="45344" xr:uid="{00000000-0005-0000-0000-000029B40000}"/>
    <cellStyle name="Percent [2] 2 4" xfId="45345" xr:uid="{00000000-0005-0000-0000-00002AB40000}"/>
    <cellStyle name="Percent [2] 3" xfId="45346" xr:uid="{00000000-0005-0000-0000-00002BB40000}"/>
    <cellStyle name="Percent [2] 4" xfId="45347" xr:uid="{00000000-0005-0000-0000-00002CB40000}"/>
    <cellStyle name="Percent [2] 5" xfId="45348" xr:uid="{00000000-0005-0000-0000-00002DB40000}"/>
    <cellStyle name="Percent [2]_REKAP IBT" xfId="45349" xr:uid="{00000000-0005-0000-0000-00002EB40000}"/>
    <cellStyle name="Percent 10" xfId="45350" xr:uid="{00000000-0005-0000-0000-00002FB40000}"/>
    <cellStyle name="Percent 10 2" xfId="45351" xr:uid="{00000000-0005-0000-0000-000030B40000}"/>
    <cellStyle name="Percent 10_REKAP IBT" xfId="45352" xr:uid="{00000000-0005-0000-0000-000031B40000}"/>
    <cellStyle name="Percent 11" xfId="45353" xr:uid="{00000000-0005-0000-0000-000032B40000}"/>
    <cellStyle name="Percent 12" xfId="45354" xr:uid="{00000000-0005-0000-0000-000033B40000}"/>
    <cellStyle name="Percent 13" xfId="45355" xr:uid="{00000000-0005-0000-0000-000034B40000}"/>
    <cellStyle name="Percent 14" xfId="45356" xr:uid="{00000000-0005-0000-0000-000035B40000}"/>
    <cellStyle name="Percent 14 2" xfId="45357" xr:uid="{00000000-0005-0000-0000-000036B40000}"/>
    <cellStyle name="Percent 14 3" xfId="45358" xr:uid="{00000000-0005-0000-0000-000037B40000}"/>
    <cellStyle name="Percent 14_REKAP IBT" xfId="45359" xr:uid="{00000000-0005-0000-0000-000038B40000}"/>
    <cellStyle name="Percent 15" xfId="45361" xr:uid="{00000000-0005-0000-0000-000039B40000}"/>
    <cellStyle name="Percent 16" xfId="45363" xr:uid="{00000000-0005-0000-0000-00003AB40000}"/>
    <cellStyle name="Percent 17" xfId="45365" xr:uid="{00000000-0005-0000-0000-00003BB40000}"/>
    <cellStyle name="Percent 18" xfId="45367" xr:uid="{00000000-0005-0000-0000-00003CB40000}"/>
    <cellStyle name="Percent 19" xfId="45369" xr:uid="{00000000-0005-0000-0000-00003DB40000}"/>
    <cellStyle name="Percent 2" xfId="45370" xr:uid="{00000000-0005-0000-0000-00003EB40000}"/>
    <cellStyle name="Percent 2 10" xfId="45371" xr:uid="{00000000-0005-0000-0000-00003FB40000}"/>
    <cellStyle name="Percent 2 100" xfId="45372" xr:uid="{00000000-0005-0000-0000-000040B40000}"/>
    <cellStyle name="Percent 2 101" xfId="45373" xr:uid="{00000000-0005-0000-0000-000041B40000}"/>
    <cellStyle name="Percent 2 102" xfId="45374" xr:uid="{00000000-0005-0000-0000-000042B40000}"/>
    <cellStyle name="Percent 2 103" xfId="45375" xr:uid="{00000000-0005-0000-0000-000043B40000}"/>
    <cellStyle name="Percent 2 104" xfId="45376" xr:uid="{00000000-0005-0000-0000-000044B40000}"/>
    <cellStyle name="Percent 2 105" xfId="45378" xr:uid="{00000000-0005-0000-0000-000045B40000}"/>
    <cellStyle name="Percent 2 106" xfId="45380" xr:uid="{00000000-0005-0000-0000-000046B40000}"/>
    <cellStyle name="Percent 2 107" xfId="45382" xr:uid="{00000000-0005-0000-0000-000047B40000}"/>
    <cellStyle name="Percent 2 108" xfId="45384" xr:uid="{00000000-0005-0000-0000-000048B40000}"/>
    <cellStyle name="Percent 2 109" xfId="45386" xr:uid="{00000000-0005-0000-0000-000049B40000}"/>
    <cellStyle name="Percent 2 11" xfId="45387" xr:uid="{00000000-0005-0000-0000-00004AB40000}"/>
    <cellStyle name="Percent 2 110" xfId="45377" xr:uid="{00000000-0005-0000-0000-00004BB40000}"/>
    <cellStyle name="Percent 2 111" xfId="45379" xr:uid="{00000000-0005-0000-0000-00004CB40000}"/>
    <cellStyle name="Percent 2 112" xfId="45381" xr:uid="{00000000-0005-0000-0000-00004DB40000}"/>
    <cellStyle name="Percent 2 113" xfId="45383" xr:uid="{00000000-0005-0000-0000-00004EB40000}"/>
    <cellStyle name="Percent 2 114" xfId="45385" xr:uid="{00000000-0005-0000-0000-00004FB40000}"/>
    <cellStyle name="Percent 2 115" xfId="45389" xr:uid="{00000000-0005-0000-0000-000050B40000}"/>
    <cellStyle name="Percent 2 116" xfId="38754" xr:uid="{00000000-0005-0000-0000-000051B40000}"/>
    <cellStyle name="Percent 2 117" xfId="45391" xr:uid="{00000000-0005-0000-0000-000052B40000}"/>
    <cellStyle name="Percent 2 118" xfId="45393" xr:uid="{00000000-0005-0000-0000-000053B40000}"/>
    <cellStyle name="Percent 2 119" xfId="45395" xr:uid="{00000000-0005-0000-0000-000054B40000}"/>
    <cellStyle name="Percent 2 12" xfId="45396" xr:uid="{00000000-0005-0000-0000-000055B40000}"/>
    <cellStyle name="Percent 2 120" xfId="45388" xr:uid="{00000000-0005-0000-0000-000056B40000}"/>
    <cellStyle name="Percent 2 121" xfId="38753" xr:uid="{00000000-0005-0000-0000-000057B40000}"/>
    <cellStyle name="Percent 2 122" xfId="45390" xr:uid="{00000000-0005-0000-0000-000058B40000}"/>
    <cellStyle name="Percent 2 123" xfId="45392" xr:uid="{00000000-0005-0000-0000-000059B40000}"/>
    <cellStyle name="Percent 2 124" xfId="45394" xr:uid="{00000000-0005-0000-0000-00005AB40000}"/>
    <cellStyle name="Percent 2 125" xfId="45398" xr:uid="{00000000-0005-0000-0000-00005BB40000}"/>
    <cellStyle name="Percent 2 126" xfId="45400" xr:uid="{00000000-0005-0000-0000-00005CB40000}"/>
    <cellStyle name="Percent 2 127" xfId="23624" xr:uid="{00000000-0005-0000-0000-00005DB40000}"/>
    <cellStyle name="Percent 2 128" xfId="23630" xr:uid="{00000000-0005-0000-0000-00005EB40000}"/>
    <cellStyle name="Percent 2 129" xfId="23634" xr:uid="{00000000-0005-0000-0000-00005FB40000}"/>
    <cellStyle name="Percent 2 13" xfId="37711" xr:uid="{00000000-0005-0000-0000-000060B40000}"/>
    <cellStyle name="Percent 2 130" xfId="45397" xr:uid="{00000000-0005-0000-0000-000061B40000}"/>
    <cellStyle name="Percent 2 131" xfId="45399" xr:uid="{00000000-0005-0000-0000-000062B40000}"/>
    <cellStyle name="Percent 2 132" xfId="23623" xr:uid="{00000000-0005-0000-0000-000063B40000}"/>
    <cellStyle name="Percent 2 133" xfId="49929" xr:uid="{00000000-0005-0000-0000-000064B40000}"/>
    <cellStyle name="Percent 2 14" xfId="45401" xr:uid="{00000000-0005-0000-0000-000065B40000}"/>
    <cellStyle name="Percent 2 15" xfId="45403" xr:uid="{00000000-0005-0000-0000-000066B40000}"/>
    <cellStyle name="Percent 2 16" xfId="45405" xr:uid="{00000000-0005-0000-0000-000067B40000}"/>
    <cellStyle name="Percent 2 17" xfId="45407" xr:uid="{00000000-0005-0000-0000-000068B40000}"/>
    <cellStyle name="Percent 2 18" xfId="2832" xr:uid="{00000000-0005-0000-0000-000069B40000}"/>
    <cellStyle name="Percent 2 19" xfId="45409" xr:uid="{00000000-0005-0000-0000-00006AB40000}"/>
    <cellStyle name="Percent 2 2" xfId="43073" xr:uid="{00000000-0005-0000-0000-00006BB40000}"/>
    <cellStyle name="Percent 2 2 2" xfId="45410" xr:uid="{00000000-0005-0000-0000-00006CB40000}"/>
    <cellStyle name="Percent 2 2 2 2" xfId="50292" xr:uid="{00000000-0005-0000-0000-00006DB40000}"/>
    <cellStyle name="Percent 2 2 2 2 2" xfId="50671" xr:uid="{00000000-0005-0000-0000-00006EB40000}"/>
    <cellStyle name="Percent 2 2 2 2 2 2" xfId="51085" xr:uid="{00000000-0005-0000-0000-00006FB40000}"/>
    <cellStyle name="Percent 2 2 2 2 3" xfId="50886" xr:uid="{00000000-0005-0000-0000-000070B40000}"/>
    <cellStyle name="Percent 2 2 2 3" xfId="50577" xr:uid="{00000000-0005-0000-0000-000071B40000}"/>
    <cellStyle name="Percent 2 2 2 3 2" xfId="50991" xr:uid="{00000000-0005-0000-0000-000072B40000}"/>
    <cellStyle name="Percent 2 2 2 4" xfId="50792" xr:uid="{00000000-0005-0000-0000-000073B40000}"/>
    <cellStyle name="Percent 2 2 2 5" xfId="50185" xr:uid="{00000000-0005-0000-0000-000074B40000}"/>
    <cellStyle name="Percent 2 2 3" xfId="50245" xr:uid="{00000000-0005-0000-0000-000075B40000}"/>
    <cellStyle name="Percent 2 2 3 2" xfId="50624" xr:uid="{00000000-0005-0000-0000-000076B40000}"/>
    <cellStyle name="Percent 2 2 3 2 2" xfId="51038" xr:uid="{00000000-0005-0000-0000-000077B40000}"/>
    <cellStyle name="Percent 2 2 3 3" xfId="50839" xr:uid="{00000000-0005-0000-0000-000078B40000}"/>
    <cellStyle name="Percent 2 2 4" xfId="50530" xr:uid="{00000000-0005-0000-0000-000079B40000}"/>
    <cellStyle name="Percent 2 2 4 2" xfId="50944" xr:uid="{00000000-0005-0000-0000-00007AB40000}"/>
    <cellStyle name="Percent 2 2 5" xfId="50744" xr:uid="{00000000-0005-0000-0000-00007BB40000}"/>
    <cellStyle name="Percent 2 2 6" xfId="50053" xr:uid="{00000000-0005-0000-0000-00007CB40000}"/>
    <cellStyle name="Percent 2 20" xfId="45402" xr:uid="{00000000-0005-0000-0000-00007DB40000}"/>
    <cellStyle name="Percent 2 21" xfId="45404" xr:uid="{00000000-0005-0000-0000-00007EB40000}"/>
    <cellStyle name="Percent 2 22" xfId="45406" xr:uid="{00000000-0005-0000-0000-00007FB40000}"/>
    <cellStyle name="Percent 2 23" xfId="2831" xr:uid="{00000000-0005-0000-0000-000080B40000}"/>
    <cellStyle name="Percent 2 24" xfId="45408" xr:uid="{00000000-0005-0000-0000-000081B40000}"/>
    <cellStyle name="Percent 2 25" xfId="45412" xr:uid="{00000000-0005-0000-0000-000082B40000}"/>
    <cellStyle name="Percent 2 26" xfId="45414" xr:uid="{00000000-0005-0000-0000-000083B40000}"/>
    <cellStyle name="Percent 2 27" xfId="45416" xr:uid="{00000000-0005-0000-0000-000084B40000}"/>
    <cellStyle name="Percent 2 28" xfId="45418" xr:uid="{00000000-0005-0000-0000-000085B40000}"/>
    <cellStyle name="Percent 2 29" xfId="45420" xr:uid="{00000000-0005-0000-0000-000086B40000}"/>
    <cellStyle name="Percent 2 3" xfId="45421" xr:uid="{00000000-0005-0000-0000-000087B40000}"/>
    <cellStyle name="Percent 2 30" xfId="45411" xr:uid="{00000000-0005-0000-0000-000088B40000}"/>
    <cellStyle name="Percent 2 31" xfId="45413" xr:uid="{00000000-0005-0000-0000-000089B40000}"/>
    <cellStyle name="Percent 2 32" xfId="45415" xr:uid="{00000000-0005-0000-0000-00008AB40000}"/>
    <cellStyle name="Percent 2 33" xfId="45417" xr:uid="{00000000-0005-0000-0000-00008BB40000}"/>
    <cellStyle name="Percent 2 34" xfId="45419" xr:uid="{00000000-0005-0000-0000-00008CB40000}"/>
    <cellStyle name="Percent 2 35" xfId="45423" xr:uid="{00000000-0005-0000-0000-00008DB40000}"/>
    <cellStyle name="Percent 2 36" xfId="45425" xr:uid="{00000000-0005-0000-0000-00008EB40000}"/>
    <cellStyle name="Percent 2 37" xfId="42052" xr:uid="{00000000-0005-0000-0000-00008FB40000}"/>
    <cellStyle name="Percent 2 38" xfId="43169" xr:uid="{00000000-0005-0000-0000-000090B40000}"/>
    <cellStyle name="Percent 2 39" xfId="43176" xr:uid="{00000000-0005-0000-0000-000091B40000}"/>
    <cellStyle name="Percent 2 4" xfId="45426" xr:uid="{00000000-0005-0000-0000-000092B40000}"/>
    <cellStyle name="Percent 2 40" xfId="45422" xr:uid="{00000000-0005-0000-0000-000093B40000}"/>
    <cellStyle name="Percent 2 41" xfId="45424" xr:uid="{00000000-0005-0000-0000-000094B40000}"/>
    <cellStyle name="Percent 2 42" xfId="42051" xr:uid="{00000000-0005-0000-0000-000095B40000}"/>
    <cellStyle name="Percent 2 43" xfId="43168" xr:uid="{00000000-0005-0000-0000-000096B40000}"/>
    <cellStyle name="Percent 2 44" xfId="43175" xr:uid="{00000000-0005-0000-0000-000097B40000}"/>
    <cellStyle name="Percent 2 45" xfId="43180" xr:uid="{00000000-0005-0000-0000-000098B40000}"/>
    <cellStyle name="Percent 2 46" xfId="45428" xr:uid="{00000000-0005-0000-0000-000099B40000}"/>
    <cellStyle name="Percent 2 47" xfId="45430" xr:uid="{00000000-0005-0000-0000-00009AB40000}"/>
    <cellStyle name="Percent 2 48" xfId="45432" xr:uid="{00000000-0005-0000-0000-00009BB40000}"/>
    <cellStyle name="Percent 2 49" xfId="45434" xr:uid="{00000000-0005-0000-0000-00009CB40000}"/>
    <cellStyle name="Percent 2 5" xfId="45435" xr:uid="{00000000-0005-0000-0000-00009DB40000}"/>
    <cellStyle name="Percent 2 50" xfId="43179" xr:uid="{00000000-0005-0000-0000-00009EB40000}"/>
    <cellStyle name="Percent 2 51" xfId="45427" xr:uid="{00000000-0005-0000-0000-00009FB40000}"/>
    <cellStyle name="Percent 2 52" xfId="45429" xr:uid="{00000000-0005-0000-0000-0000A0B40000}"/>
    <cellStyle name="Percent 2 53" xfId="45431" xr:uid="{00000000-0005-0000-0000-0000A1B40000}"/>
    <cellStyle name="Percent 2 54" xfId="45433" xr:uid="{00000000-0005-0000-0000-0000A2B40000}"/>
    <cellStyle name="Percent 2 55" xfId="45437" xr:uid="{00000000-0005-0000-0000-0000A3B40000}"/>
    <cellStyle name="Percent 2 56" xfId="45439" xr:uid="{00000000-0005-0000-0000-0000A4B40000}"/>
    <cellStyle name="Percent 2 57" xfId="45441" xr:uid="{00000000-0005-0000-0000-0000A5B40000}"/>
    <cellStyle name="Percent 2 58" xfId="45443" xr:uid="{00000000-0005-0000-0000-0000A6B40000}"/>
    <cellStyle name="Percent 2 59" xfId="45445" xr:uid="{00000000-0005-0000-0000-0000A7B40000}"/>
    <cellStyle name="Percent 2 6" xfId="45446" xr:uid="{00000000-0005-0000-0000-0000A8B40000}"/>
    <cellStyle name="Percent 2 60" xfId="45436" xr:uid="{00000000-0005-0000-0000-0000A9B40000}"/>
    <cellStyle name="Percent 2 61" xfId="45438" xr:uid="{00000000-0005-0000-0000-0000AAB40000}"/>
    <cellStyle name="Percent 2 62" xfId="45440" xr:uid="{00000000-0005-0000-0000-0000ABB40000}"/>
    <cellStyle name="Percent 2 63" xfId="45442" xr:uid="{00000000-0005-0000-0000-0000ACB40000}"/>
    <cellStyle name="Percent 2 64" xfId="45444" xr:uid="{00000000-0005-0000-0000-0000ADB40000}"/>
    <cellStyle name="Percent 2 65" xfId="45448" xr:uid="{00000000-0005-0000-0000-0000AEB40000}"/>
    <cellStyle name="Percent 2 66" xfId="45450" xr:uid="{00000000-0005-0000-0000-0000AFB40000}"/>
    <cellStyle name="Percent 2 67" xfId="45452" xr:uid="{00000000-0005-0000-0000-0000B0B40000}"/>
    <cellStyle name="Percent 2 68" xfId="45454" xr:uid="{00000000-0005-0000-0000-0000B1B40000}"/>
    <cellStyle name="Percent 2 69" xfId="45456" xr:uid="{00000000-0005-0000-0000-0000B2B40000}"/>
    <cellStyle name="Percent 2 7" xfId="45457" xr:uid="{00000000-0005-0000-0000-0000B3B40000}"/>
    <cellStyle name="Percent 2 70" xfId="45447" xr:uid="{00000000-0005-0000-0000-0000B4B40000}"/>
    <cellStyle name="Percent 2 71" xfId="45449" xr:uid="{00000000-0005-0000-0000-0000B5B40000}"/>
    <cellStyle name="Percent 2 72" xfId="45451" xr:uid="{00000000-0005-0000-0000-0000B6B40000}"/>
    <cellStyle name="Percent 2 73" xfId="45453" xr:uid="{00000000-0005-0000-0000-0000B7B40000}"/>
    <cellStyle name="Percent 2 74" xfId="45455" xr:uid="{00000000-0005-0000-0000-0000B8B40000}"/>
    <cellStyle name="Percent 2 75" xfId="45459" xr:uid="{00000000-0005-0000-0000-0000B9B40000}"/>
    <cellStyle name="Percent 2 76" xfId="45461" xr:uid="{00000000-0005-0000-0000-0000BAB40000}"/>
    <cellStyle name="Percent 2 77" xfId="45463" xr:uid="{00000000-0005-0000-0000-0000BBB40000}"/>
    <cellStyle name="Percent 2 78" xfId="45465" xr:uid="{00000000-0005-0000-0000-0000BCB40000}"/>
    <cellStyle name="Percent 2 79" xfId="45467" xr:uid="{00000000-0005-0000-0000-0000BDB40000}"/>
    <cellStyle name="Percent 2 8" xfId="45468" xr:uid="{00000000-0005-0000-0000-0000BEB40000}"/>
    <cellStyle name="Percent 2 80" xfId="45458" xr:uid="{00000000-0005-0000-0000-0000BFB40000}"/>
    <cellStyle name="Percent 2 81" xfId="45460" xr:uid="{00000000-0005-0000-0000-0000C0B40000}"/>
    <cellStyle name="Percent 2 82" xfId="45462" xr:uid="{00000000-0005-0000-0000-0000C1B40000}"/>
    <cellStyle name="Percent 2 83" xfId="45464" xr:uid="{00000000-0005-0000-0000-0000C2B40000}"/>
    <cellStyle name="Percent 2 84" xfId="45466" xr:uid="{00000000-0005-0000-0000-0000C3B40000}"/>
    <cellStyle name="Percent 2 85" xfId="45470" xr:uid="{00000000-0005-0000-0000-0000C4B40000}"/>
    <cellStyle name="Percent 2 86" xfId="45472" xr:uid="{00000000-0005-0000-0000-0000C5B40000}"/>
    <cellStyle name="Percent 2 87" xfId="43185" xr:uid="{00000000-0005-0000-0000-0000C6B40000}"/>
    <cellStyle name="Percent 2 88" xfId="43189" xr:uid="{00000000-0005-0000-0000-0000C7B40000}"/>
    <cellStyle name="Percent 2 89" xfId="45474" xr:uid="{00000000-0005-0000-0000-0000C8B40000}"/>
    <cellStyle name="Percent 2 9" xfId="45475" xr:uid="{00000000-0005-0000-0000-0000C9B40000}"/>
    <cellStyle name="Percent 2 90" xfId="45469" xr:uid="{00000000-0005-0000-0000-0000CAB40000}"/>
    <cellStyle name="Percent 2 91" xfId="45471" xr:uid="{00000000-0005-0000-0000-0000CBB40000}"/>
    <cellStyle name="Percent 2 92" xfId="43184" xr:uid="{00000000-0005-0000-0000-0000CCB40000}"/>
    <cellStyle name="Percent 2 93" xfId="43188" xr:uid="{00000000-0005-0000-0000-0000CDB40000}"/>
    <cellStyle name="Percent 2 94" xfId="45473" xr:uid="{00000000-0005-0000-0000-0000CEB40000}"/>
    <cellStyle name="Percent 2 95" xfId="45476" xr:uid="{00000000-0005-0000-0000-0000CFB40000}"/>
    <cellStyle name="Percent 2 96" xfId="45477" xr:uid="{00000000-0005-0000-0000-0000D0B40000}"/>
    <cellStyle name="Percent 2 97" xfId="45478" xr:uid="{00000000-0005-0000-0000-0000D1B40000}"/>
    <cellStyle name="Percent 2 98" xfId="45479" xr:uid="{00000000-0005-0000-0000-0000D2B40000}"/>
    <cellStyle name="Percent 2 99" xfId="45480" xr:uid="{00000000-0005-0000-0000-0000D3B40000}"/>
    <cellStyle name="Percent 2_REKAP IBT" xfId="45481" xr:uid="{00000000-0005-0000-0000-0000D4B40000}"/>
    <cellStyle name="Percent 20" xfId="45360" xr:uid="{00000000-0005-0000-0000-0000D5B40000}"/>
    <cellStyle name="Percent 21" xfId="45362" xr:uid="{00000000-0005-0000-0000-0000D6B40000}"/>
    <cellStyle name="Percent 22" xfId="45364" xr:uid="{00000000-0005-0000-0000-0000D7B40000}"/>
    <cellStyle name="Percent 23" xfId="45366" xr:uid="{00000000-0005-0000-0000-0000D8B40000}"/>
    <cellStyle name="Percent 24" xfId="45368" xr:uid="{00000000-0005-0000-0000-0000D9B40000}"/>
    <cellStyle name="Percent 25" xfId="45483" xr:uid="{00000000-0005-0000-0000-0000DAB40000}"/>
    <cellStyle name="Percent 26" xfId="19156" xr:uid="{00000000-0005-0000-0000-0000DBB40000}"/>
    <cellStyle name="Percent 27" xfId="19172" xr:uid="{00000000-0005-0000-0000-0000DCB40000}"/>
    <cellStyle name="Percent 28" xfId="2785" xr:uid="{00000000-0005-0000-0000-0000DDB40000}"/>
    <cellStyle name="Percent 29" xfId="19186" xr:uid="{00000000-0005-0000-0000-0000DEB40000}"/>
    <cellStyle name="Percent 3" xfId="45484" xr:uid="{00000000-0005-0000-0000-0000DFB40000}"/>
    <cellStyle name="Percent 3 10" xfId="45485" xr:uid="{00000000-0005-0000-0000-0000E0B40000}"/>
    <cellStyle name="Percent 3 11" xfId="45486" xr:uid="{00000000-0005-0000-0000-0000E1B40000}"/>
    <cellStyle name="Percent 3 12" xfId="45487" xr:uid="{00000000-0005-0000-0000-0000E2B40000}"/>
    <cellStyle name="Percent 3 13" xfId="45488" xr:uid="{00000000-0005-0000-0000-0000E3B40000}"/>
    <cellStyle name="Percent 3 14" xfId="45489" xr:uid="{00000000-0005-0000-0000-0000E4B40000}"/>
    <cellStyle name="Percent 3 15" xfId="50054" xr:uid="{00000000-0005-0000-0000-0000E5B40000}"/>
    <cellStyle name="Percent 3 2" xfId="45490" xr:uid="{00000000-0005-0000-0000-0000E6B40000}"/>
    <cellStyle name="Percent 3 3" xfId="45491" xr:uid="{00000000-0005-0000-0000-0000E7B40000}"/>
    <cellStyle name="Percent 3 4" xfId="45492" xr:uid="{00000000-0005-0000-0000-0000E8B40000}"/>
    <cellStyle name="Percent 3 5" xfId="45493" xr:uid="{00000000-0005-0000-0000-0000E9B40000}"/>
    <cellStyle name="Percent 3 6" xfId="45494" xr:uid="{00000000-0005-0000-0000-0000EAB40000}"/>
    <cellStyle name="Percent 3 7" xfId="45495" xr:uid="{00000000-0005-0000-0000-0000EBB40000}"/>
    <cellStyle name="Percent 3 8" xfId="45496" xr:uid="{00000000-0005-0000-0000-0000ECB40000}"/>
    <cellStyle name="Percent 3 9" xfId="45497" xr:uid="{00000000-0005-0000-0000-0000EDB40000}"/>
    <cellStyle name="Percent 3_REKAP IBT" xfId="45498" xr:uid="{00000000-0005-0000-0000-0000EEB40000}"/>
    <cellStyle name="Percent 30" xfId="45482" xr:uid="{00000000-0005-0000-0000-0000EFB40000}"/>
    <cellStyle name="Percent 31" xfId="19155" xr:uid="{00000000-0005-0000-0000-0000F0B40000}"/>
    <cellStyle name="Percent 32" xfId="19171" xr:uid="{00000000-0005-0000-0000-0000F1B40000}"/>
    <cellStyle name="Percent 33" xfId="2784" xr:uid="{00000000-0005-0000-0000-0000F2B40000}"/>
    <cellStyle name="Percent 34" xfId="19185" xr:uid="{00000000-0005-0000-0000-0000F3B40000}"/>
    <cellStyle name="Percent 34 2" xfId="19188" xr:uid="{00000000-0005-0000-0000-0000F4B40000}"/>
    <cellStyle name="Percent 35" xfId="19198" xr:uid="{00000000-0005-0000-0000-0000F5B40000}"/>
    <cellStyle name="Percent 36" xfId="19215" xr:uid="{00000000-0005-0000-0000-0000F6B40000}"/>
    <cellStyle name="Percent 37" xfId="50202" xr:uid="{00000000-0005-0000-0000-0000F7B40000}"/>
    <cellStyle name="Percent 4" xfId="45499" xr:uid="{00000000-0005-0000-0000-0000F8B40000}"/>
    <cellStyle name="Percent 4 10" xfId="45500" xr:uid="{00000000-0005-0000-0000-0000F9B40000}"/>
    <cellStyle name="Percent 4 10 10" xfId="45501" xr:uid="{00000000-0005-0000-0000-0000FAB40000}"/>
    <cellStyle name="Percent 4 10 10 2" xfId="45502" xr:uid="{00000000-0005-0000-0000-0000FBB40000}"/>
    <cellStyle name="Percent 4 10 10 2 2" xfId="45503" xr:uid="{00000000-0005-0000-0000-0000FCB40000}"/>
    <cellStyle name="Percent 4 10 10 2 2 2" xfId="45504" xr:uid="{00000000-0005-0000-0000-0000FDB40000}"/>
    <cellStyle name="Percent 4 10 10 2 3" xfId="45505" xr:uid="{00000000-0005-0000-0000-0000FEB40000}"/>
    <cellStyle name="Percent 4 10 10 2_REKAP IBT" xfId="45506" xr:uid="{00000000-0005-0000-0000-0000FFB40000}"/>
    <cellStyle name="Percent 4 10 10 3" xfId="45507" xr:uid="{00000000-0005-0000-0000-000000B50000}"/>
    <cellStyle name="Percent 4 10 10 3 2" xfId="45508" xr:uid="{00000000-0005-0000-0000-000001B50000}"/>
    <cellStyle name="Percent 4 10 10 3 2 2" xfId="45509" xr:uid="{00000000-0005-0000-0000-000002B50000}"/>
    <cellStyle name="Percent 4 10 10 3 3" xfId="45510" xr:uid="{00000000-0005-0000-0000-000003B50000}"/>
    <cellStyle name="Percent 4 10 10 3_REKAP IBT" xfId="45511" xr:uid="{00000000-0005-0000-0000-000004B50000}"/>
    <cellStyle name="Percent 4 10 10 4" xfId="45512" xr:uid="{00000000-0005-0000-0000-000005B50000}"/>
    <cellStyle name="Percent 4 10 10 4 2" xfId="45513" xr:uid="{00000000-0005-0000-0000-000006B50000}"/>
    <cellStyle name="Percent 4 10 10 5" xfId="45514" xr:uid="{00000000-0005-0000-0000-000007B50000}"/>
    <cellStyle name="Percent 4 10 10_REKAP IBT" xfId="45515" xr:uid="{00000000-0005-0000-0000-000008B50000}"/>
    <cellStyle name="Percent 4 10 11" xfId="45516" xr:uid="{00000000-0005-0000-0000-000009B50000}"/>
    <cellStyle name="Percent 4 10 11 2" xfId="45517" xr:uid="{00000000-0005-0000-0000-00000AB50000}"/>
    <cellStyle name="Percent 4 10 11 2 2" xfId="45518" xr:uid="{00000000-0005-0000-0000-00000BB50000}"/>
    <cellStyle name="Percent 4 10 11 2 2 2" xfId="45519" xr:uid="{00000000-0005-0000-0000-00000CB50000}"/>
    <cellStyle name="Percent 4 10 11 2 3" xfId="45520" xr:uid="{00000000-0005-0000-0000-00000DB50000}"/>
    <cellStyle name="Percent 4 10 11 2_REKAP IBT" xfId="45521" xr:uid="{00000000-0005-0000-0000-00000EB50000}"/>
    <cellStyle name="Percent 4 10 11 3" xfId="45522" xr:uid="{00000000-0005-0000-0000-00000FB50000}"/>
    <cellStyle name="Percent 4 10 11 3 2" xfId="45523" xr:uid="{00000000-0005-0000-0000-000010B50000}"/>
    <cellStyle name="Percent 4 10 11 3 2 2" xfId="45524" xr:uid="{00000000-0005-0000-0000-000011B50000}"/>
    <cellStyle name="Percent 4 10 11 3 3" xfId="45526" xr:uid="{00000000-0005-0000-0000-000012B50000}"/>
    <cellStyle name="Percent 4 10 11 3_REKAP IBT" xfId="45527" xr:uid="{00000000-0005-0000-0000-000013B50000}"/>
    <cellStyle name="Percent 4 10 11 4" xfId="45528" xr:uid="{00000000-0005-0000-0000-000014B50000}"/>
    <cellStyle name="Percent 4 10 11 4 2" xfId="45529" xr:uid="{00000000-0005-0000-0000-000015B50000}"/>
    <cellStyle name="Percent 4 10 11 5" xfId="14916" xr:uid="{00000000-0005-0000-0000-000016B50000}"/>
    <cellStyle name="Percent 4 10 11_REKAP IBT" xfId="45530" xr:uid="{00000000-0005-0000-0000-000017B50000}"/>
    <cellStyle name="Percent 4 10 12" xfId="45531" xr:uid="{00000000-0005-0000-0000-000018B50000}"/>
    <cellStyle name="Percent 4 10 12 2" xfId="45532" xr:uid="{00000000-0005-0000-0000-000019B50000}"/>
    <cellStyle name="Percent 4 10 12 2 2" xfId="45533" xr:uid="{00000000-0005-0000-0000-00001AB50000}"/>
    <cellStyle name="Percent 4 10 12 3" xfId="45534" xr:uid="{00000000-0005-0000-0000-00001BB50000}"/>
    <cellStyle name="Percent 4 10 12_REKAP IBT" xfId="45535" xr:uid="{00000000-0005-0000-0000-00001CB50000}"/>
    <cellStyle name="Percent 4 10 13" xfId="45536" xr:uid="{00000000-0005-0000-0000-00001DB50000}"/>
    <cellStyle name="Percent 4 10 13 2" xfId="45537" xr:uid="{00000000-0005-0000-0000-00001EB50000}"/>
    <cellStyle name="Percent 4 10 13 2 2" xfId="45538" xr:uid="{00000000-0005-0000-0000-00001FB50000}"/>
    <cellStyle name="Percent 4 10 13 3" xfId="45539" xr:uid="{00000000-0005-0000-0000-000020B50000}"/>
    <cellStyle name="Percent 4 10 13_REKAP IBT" xfId="45540" xr:uid="{00000000-0005-0000-0000-000021B50000}"/>
    <cellStyle name="Percent 4 10 14" xfId="45541" xr:uid="{00000000-0005-0000-0000-000022B50000}"/>
    <cellStyle name="Percent 4 10 14 2" xfId="45542" xr:uid="{00000000-0005-0000-0000-000023B50000}"/>
    <cellStyle name="Percent 4 10 15" xfId="45543" xr:uid="{00000000-0005-0000-0000-000024B50000}"/>
    <cellStyle name="Percent 4 10 2" xfId="45544" xr:uid="{00000000-0005-0000-0000-000025B50000}"/>
    <cellStyle name="Percent 4 10 2 2" xfId="45545" xr:uid="{00000000-0005-0000-0000-000026B50000}"/>
    <cellStyle name="Percent 4 10 2 2 2" xfId="45546" xr:uid="{00000000-0005-0000-0000-000027B50000}"/>
    <cellStyle name="Percent 4 10 2 2 2 2" xfId="45547" xr:uid="{00000000-0005-0000-0000-000028B50000}"/>
    <cellStyle name="Percent 4 10 2 2 3" xfId="45548" xr:uid="{00000000-0005-0000-0000-000029B50000}"/>
    <cellStyle name="Percent 4 10 2 2_REKAP IBT" xfId="45549" xr:uid="{00000000-0005-0000-0000-00002AB50000}"/>
    <cellStyle name="Percent 4 10 2 3" xfId="45550" xr:uid="{00000000-0005-0000-0000-00002BB50000}"/>
    <cellStyle name="Percent 4 10 2 3 2" xfId="45551" xr:uid="{00000000-0005-0000-0000-00002CB50000}"/>
    <cellStyle name="Percent 4 10 2 3 2 2" xfId="45552" xr:uid="{00000000-0005-0000-0000-00002DB50000}"/>
    <cellStyle name="Percent 4 10 2 3 3" xfId="45553" xr:uid="{00000000-0005-0000-0000-00002EB50000}"/>
    <cellStyle name="Percent 4 10 2 3_REKAP IBT" xfId="45554" xr:uid="{00000000-0005-0000-0000-00002FB50000}"/>
    <cellStyle name="Percent 4 10 2 4" xfId="45555" xr:uid="{00000000-0005-0000-0000-000030B50000}"/>
    <cellStyle name="Percent 4 10 2 4 2" xfId="45556" xr:uid="{00000000-0005-0000-0000-000031B50000}"/>
    <cellStyle name="Percent 4 10 2 5" xfId="45557" xr:uid="{00000000-0005-0000-0000-000032B50000}"/>
    <cellStyle name="Percent 4 10 2_REKAP IBT" xfId="45558" xr:uid="{00000000-0005-0000-0000-000033B50000}"/>
    <cellStyle name="Percent 4 10 3" xfId="45559" xr:uid="{00000000-0005-0000-0000-000034B50000}"/>
    <cellStyle name="Percent 4 10 3 2" xfId="45560" xr:uid="{00000000-0005-0000-0000-000035B50000}"/>
    <cellStyle name="Percent 4 10 3 2 2" xfId="45561" xr:uid="{00000000-0005-0000-0000-000036B50000}"/>
    <cellStyle name="Percent 4 10 3 2 2 2" xfId="45562" xr:uid="{00000000-0005-0000-0000-000037B50000}"/>
    <cellStyle name="Percent 4 10 3 2 3" xfId="45563" xr:uid="{00000000-0005-0000-0000-000038B50000}"/>
    <cellStyle name="Percent 4 10 3 2_REKAP IBT" xfId="45564" xr:uid="{00000000-0005-0000-0000-000039B50000}"/>
    <cellStyle name="Percent 4 10 3 3" xfId="45565" xr:uid="{00000000-0005-0000-0000-00003AB50000}"/>
    <cellStyle name="Percent 4 10 3 3 2" xfId="45566" xr:uid="{00000000-0005-0000-0000-00003BB50000}"/>
    <cellStyle name="Percent 4 10 3 3 2 2" xfId="45567" xr:uid="{00000000-0005-0000-0000-00003CB50000}"/>
    <cellStyle name="Percent 4 10 3 3 3" xfId="45568" xr:uid="{00000000-0005-0000-0000-00003DB50000}"/>
    <cellStyle name="Percent 4 10 3 3_REKAP IBT" xfId="45569" xr:uid="{00000000-0005-0000-0000-00003EB50000}"/>
    <cellStyle name="Percent 4 10 3 4" xfId="45570" xr:uid="{00000000-0005-0000-0000-00003FB50000}"/>
    <cellStyle name="Percent 4 10 3 4 2" xfId="45571" xr:uid="{00000000-0005-0000-0000-000040B50000}"/>
    <cellStyle name="Percent 4 10 3 5" xfId="45572" xr:uid="{00000000-0005-0000-0000-000041B50000}"/>
    <cellStyle name="Percent 4 10 3_REKAP IBT" xfId="45573" xr:uid="{00000000-0005-0000-0000-000042B50000}"/>
    <cellStyle name="Percent 4 10 4" xfId="45574" xr:uid="{00000000-0005-0000-0000-000043B50000}"/>
    <cellStyle name="Percent 4 10 4 2" xfId="45575" xr:uid="{00000000-0005-0000-0000-000044B50000}"/>
    <cellStyle name="Percent 4 10 4 2 2" xfId="45576" xr:uid="{00000000-0005-0000-0000-000045B50000}"/>
    <cellStyle name="Percent 4 10 4 2 2 2" xfId="45577" xr:uid="{00000000-0005-0000-0000-000046B50000}"/>
    <cellStyle name="Percent 4 10 4 2 3" xfId="45578" xr:uid="{00000000-0005-0000-0000-000047B50000}"/>
    <cellStyle name="Percent 4 10 4 2_REKAP IBT" xfId="45579" xr:uid="{00000000-0005-0000-0000-000048B50000}"/>
    <cellStyle name="Percent 4 10 4 3" xfId="45580" xr:uid="{00000000-0005-0000-0000-000049B50000}"/>
    <cellStyle name="Percent 4 10 4 3 2" xfId="45581" xr:uid="{00000000-0005-0000-0000-00004AB50000}"/>
    <cellStyle name="Percent 4 10 4 3 2 2" xfId="45582" xr:uid="{00000000-0005-0000-0000-00004BB50000}"/>
    <cellStyle name="Percent 4 10 4 3 3" xfId="45583" xr:uid="{00000000-0005-0000-0000-00004CB50000}"/>
    <cellStyle name="Percent 4 10 4 3_REKAP IBT" xfId="45584" xr:uid="{00000000-0005-0000-0000-00004DB50000}"/>
    <cellStyle name="Percent 4 10 4 4" xfId="45585" xr:uid="{00000000-0005-0000-0000-00004EB50000}"/>
    <cellStyle name="Percent 4 10 4 4 2" xfId="45586" xr:uid="{00000000-0005-0000-0000-00004FB50000}"/>
    <cellStyle name="Percent 4 10 4 5" xfId="45587" xr:uid="{00000000-0005-0000-0000-000050B50000}"/>
    <cellStyle name="Percent 4 10 4_REKAP IBT" xfId="45588" xr:uid="{00000000-0005-0000-0000-000051B50000}"/>
    <cellStyle name="Percent 4 10 5" xfId="45589" xr:uid="{00000000-0005-0000-0000-000052B50000}"/>
    <cellStyle name="Percent 4 10 5 2" xfId="45590" xr:uid="{00000000-0005-0000-0000-000053B50000}"/>
    <cellStyle name="Percent 4 10 5 2 2" xfId="45591" xr:uid="{00000000-0005-0000-0000-000054B50000}"/>
    <cellStyle name="Percent 4 10 5 2 2 2" xfId="45592" xr:uid="{00000000-0005-0000-0000-000055B50000}"/>
    <cellStyle name="Percent 4 10 5 2 3" xfId="45593" xr:uid="{00000000-0005-0000-0000-000056B50000}"/>
    <cellStyle name="Percent 4 10 5 2_REKAP IBT" xfId="45594" xr:uid="{00000000-0005-0000-0000-000057B50000}"/>
    <cellStyle name="Percent 4 10 5 3" xfId="45595" xr:uid="{00000000-0005-0000-0000-000058B50000}"/>
    <cellStyle name="Percent 4 10 5 3 2" xfId="45596" xr:uid="{00000000-0005-0000-0000-000059B50000}"/>
    <cellStyle name="Percent 4 10 5 3 2 2" xfId="45597" xr:uid="{00000000-0005-0000-0000-00005AB50000}"/>
    <cellStyle name="Percent 4 10 5 3 3" xfId="45598" xr:uid="{00000000-0005-0000-0000-00005BB50000}"/>
    <cellStyle name="Percent 4 10 5 3_REKAP IBT" xfId="45599" xr:uid="{00000000-0005-0000-0000-00005CB50000}"/>
    <cellStyle name="Percent 4 10 5 4" xfId="45600" xr:uid="{00000000-0005-0000-0000-00005DB50000}"/>
    <cellStyle name="Percent 4 10 5 4 2" xfId="45601" xr:uid="{00000000-0005-0000-0000-00005EB50000}"/>
    <cellStyle name="Percent 4 10 5 5" xfId="45602" xr:uid="{00000000-0005-0000-0000-00005FB50000}"/>
    <cellStyle name="Percent 4 10 5_REKAP IBT" xfId="45603" xr:uid="{00000000-0005-0000-0000-000060B50000}"/>
    <cellStyle name="Percent 4 10 6" xfId="45604" xr:uid="{00000000-0005-0000-0000-000061B50000}"/>
    <cellStyle name="Percent 4 10 6 2" xfId="45605" xr:uid="{00000000-0005-0000-0000-000062B50000}"/>
    <cellStyle name="Percent 4 10 6 2 2" xfId="45606" xr:uid="{00000000-0005-0000-0000-000063B50000}"/>
    <cellStyle name="Percent 4 10 6 2 2 2" xfId="45607" xr:uid="{00000000-0005-0000-0000-000064B50000}"/>
    <cellStyle name="Percent 4 10 6 2 3" xfId="45608" xr:uid="{00000000-0005-0000-0000-000065B50000}"/>
    <cellStyle name="Percent 4 10 6 2_REKAP IBT" xfId="45609" xr:uid="{00000000-0005-0000-0000-000066B50000}"/>
    <cellStyle name="Percent 4 10 6 3" xfId="45610" xr:uid="{00000000-0005-0000-0000-000067B50000}"/>
    <cellStyle name="Percent 4 10 6 3 2" xfId="45611" xr:uid="{00000000-0005-0000-0000-000068B50000}"/>
    <cellStyle name="Percent 4 10 6 3 2 2" xfId="45612" xr:uid="{00000000-0005-0000-0000-000069B50000}"/>
    <cellStyle name="Percent 4 10 6 3 3" xfId="45613" xr:uid="{00000000-0005-0000-0000-00006AB50000}"/>
    <cellStyle name="Percent 4 10 6 3_REKAP IBT" xfId="45614" xr:uid="{00000000-0005-0000-0000-00006BB50000}"/>
    <cellStyle name="Percent 4 10 6 4" xfId="45615" xr:uid="{00000000-0005-0000-0000-00006CB50000}"/>
    <cellStyle name="Percent 4 10 6 4 2" xfId="19826" xr:uid="{00000000-0005-0000-0000-00006DB50000}"/>
    <cellStyle name="Percent 4 10 6 5" xfId="45616" xr:uid="{00000000-0005-0000-0000-00006EB50000}"/>
    <cellStyle name="Percent 4 10 6_REKAP IBT" xfId="45617" xr:uid="{00000000-0005-0000-0000-00006FB50000}"/>
    <cellStyle name="Percent 4 10 7" xfId="45618" xr:uid="{00000000-0005-0000-0000-000070B50000}"/>
    <cellStyle name="Percent 4 10 7 2" xfId="45619" xr:uid="{00000000-0005-0000-0000-000071B50000}"/>
    <cellStyle name="Percent 4 10 7 2 2" xfId="45620" xr:uid="{00000000-0005-0000-0000-000072B50000}"/>
    <cellStyle name="Percent 4 10 7 2 2 2" xfId="45621" xr:uid="{00000000-0005-0000-0000-000073B50000}"/>
    <cellStyle name="Percent 4 10 7 2 3" xfId="45622" xr:uid="{00000000-0005-0000-0000-000074B50000}"/>
    <cellStyle name="Percent 4 10 7 2_REKAP IBT" xfId="45623" xr:uid="{00000000-0005-0000-0000-000075B50000}"/>
    <cellStyle name="Percent 4 10 7 3" xfId="45624" xr:uid="{00000000-0005-0000-0000-000076B50000}"/>
    <cellStyle name="Percent 4 10 7 3 2" xfId="45625" xr:uid="{00000000-0005-0000-0000-000077B50000}"/>
    <cellStyle name="Percent 4 10 7 3 2 2" xfId="45626" xr:uid="{00000000-0005-0000-0000-000078B50000}"/>
    <cellStyle name="Percent 4 10 7 3 3" xfId="45627" xr:uid="{00000000-0005-0000-0000-000079B50000}"/>
    <cellStyle name="Percent 4 10 7 3_REKAP IBT" xfId="45628" xr:uid="{00000000-0005-0000-0000-00007AB50000}"/>
    <cellStyle name="Percent 4 10 7 4" xfId="45629" xr:uid="{00000000-0005-0000-0000-00007BB50000}"/>
    <cellStyle name="Percent 4 10 7 4 2" xfId="45630" xr:uid="{00000000-0005-0000-0000-00007CB50000}"/>
    <cellStyle name="Percent 4 10 7 5" xfId="45631" xr:uid="{00000000-0005-0000-0000-00007DB50000}"/>
    <cellStyle name="Percent 4 10 7_REKAP IBT" xfId="45632" xr:uid="{00000000-0005-0000-0000-00007EB50000}"/>
    <cellStyle name="Percent 4 10 8" xfId="45633" xr:uid="{00000000-0005-0000-0000-00007FB50000}"/>
    <cellStyle name="Percent 4 10 8 2" xfId="45634" xr:uid="{00000000-0005-0000-0000-000080B50000}"/>
    <cellStyle name="Percent 4 10 8 2 2" xfId="15478" xr:uid="{00000000-0005-0000-0000-000081B50000}"/>
    <cellStyle name="Percent 4 10 8 2 2 2" xfId="45635" xr:uid="{00000000-0005-0000-0000-000082B50000}"/>
    <cellStyle name="Percent 4 10 8 2 3" xfId="34811" xr:uid="{00000000-0005-0000-0000-000083B50000}"/>
    <cellStyle name="Percent 4 10 8 2_REKAP IBT" xfId="45636" xr:uid="{00000000-0005-0000-0000-000084B50000}"/>
    <cellStyle name="Percent 4 10 8 3" xfId="45637" xr:uid="{00000000-0005-0000-0000-000085B50000}"/>
    <cellStyle name="Percent 4 10 8 3 2" xfId="45638" xr:uid="{00000000-0005-0000-0000-000086B50000}"/>
    <cellStyle name="Percent 4 10 8 3 2 2" xfId="45639" xr:uid="{00000000-0005-0000-0000-000087B50000}"/>
    <cellStyle name="Percent 4 10 8 3 3" xfId="45640" xr:uid="{00000000-0005-0000-0000-000088B50000}"/>
    <cellStyle name="Percent 4 10 8 3_REKAP IBT" xfId="45641" xr:uid="{00000000-0005-0000-0000-000089B50000}"/>
    <cellStyle name="Percent 4 10 8 4" xfId="45642" xr:uid="{00000000-0005-0000-0000-00008AB50000}"/>
    <cellStyle name="Percent 4 10 8 4 2" xfId="45643" xr:uid="{00000000-0005-0000-0000-00008BB50000}"/>
    <cellStyle name="Percent 4 10 8 5" xfId="45644" xr:uid="{00000000-0005-0000-0000-00008CB50000}"/>
    <cellStyle name="Percent 4 10 8_REKAP IBT" xfId="45645" xr:uid="{00000000-0005-0000-0000-00008DB50000}"/>
    <cellStyle name="Percent 4 10 9" xfId="45646" xr:uid="{00000000-0005-0000-0000-00008EB50000}"/>
    <cellStyle name="Percent 4 10 9 2" xfId="45647" xr:uid="{00000000-0005-0000-0000-00008FB50000}"/>
    <cellStyle name="Percent 4 10 9 2 2" xfId="45648" xr:uid="{00000000-0005-0000-0000-000090B50000}"/>
    <cellStyle name="Percent 4 10 9 2 2 2" xfId="45649" xr:uid="{00000000-0005-0000-0000-000091B50000}"/>
    <cellStyle name="Percent 4 10 9 2 3" xfId="45650" xr:uid="{00000000-0005-0000-0000-000092B50000}"/>
    <cellStyle name="Percent 4 10 9 2_REKAP IBT" xfId="45651" xr:uid="{00000000-0005-0000-0000-000093B50000}"/>
    <cellStyle name="Percent 4 10 9 3" xfId="26012" xr:uid="{00000000-0005-0000-0000-000094B50000}"/>
    <cellStyle name="Percent 4 10 9 3 2" xfId="20709" xr:uid="{00000000-0005-0000-0000-000095B50000}"/>
    <cellStyle name="Percent 4 10 9 3 2 2" xfId="45652" xr:uid="{00000000-0005-0000-0000-000096B50000}"/>
    <cellStyle name="Percent 4 10 9 3 3" xfId="45653" xr:uid="{00000000-0005-0000-0000-000097B50000}"/>
    <cellStyle name="Percent 4 10 9 3_REKAP IBT" xfId="45654" xr:uid="{00000000-0005-0000-0000-000098B50000}"/>
    <cellStyle name="Percent 4 10 9 4" xfId="45655" xr:uid="{00000000-0005-0000-0000-000099B50000}"/>
    <cellStyle name="Percent 4 10 9 4 2" xfId="45656" xr:uid="{00000000-0005-0000-0000-00009AB50000}"/>
    <cellStyle name="Percent 4 10 9 5" xfId="45657" xr:uid="{00000000-0005-0000-0000-00009BB50000}"/>
    <cellStyle name="Percent 4 10 9_REKAP IBT" xfId="45658" xr:uid="{00000000-0005-0000-0000-00009CB50000}"/>
    <cellStyle name="Percent 4 10_REKAP IBT" xfId="45659" xr:uid="{00000000-0005-0000-0000-00009DB50000}"/>
    <cellStyle name="Percent 4 11" xfId="45660" xr:uid="{00000000-0005-0000-0000-00009EB50000}"/>
    <cellStyle name="Percent 4 11 10" xfId="45661" xr:uid="{00000000-0005-0000-0000-00009FB50000}"/>
    <cellStyle name="Percent 4 11 10 2" xfId="45662" xr:uid="{00000000-0005-0000-0000-0000A0B50000}"/>
    <cellStyle name="Percent 4 11 10 2 2" xfId="45663" xr:uid="{00000000-0005-0000-0000-0000A1B50000}"/>
    <cellStyle name="Percent 4 11 10 2 2 2" xfId="24585" xr:uid="{00000000-0005-0000-0000-0000A2B50000}"/>
    <cellStyle name="Percent 4 11 10 2 3" xfId="45664" xr:uid="{00000000-0005-0000-0000-0000A3B50000}"/>
    <cellStyle name="Percent 4 11 10 2_REKAP IBT" xfId="17348" xr:uid="{00000000-0005-0000-0000-0000A4B50000}"/>
    <cellStyle name="Percent 4 11 10 3" xfId="45665" xr:uid="{00000000-0005-0000-0000-0000A5B50000}"/>
    <cellStyle name="Percent 4 11 10 3 2" xfId="45666" xr:uid="{00000000-0005-0000-0000-0000A6B50000}"/>
    <cellStyle name="Percent 4 11 10 3 2 2" xfId="27735" xr:uid="{00000000-0005-0000-0000-0000A7B50000}"/>
    <cellStyle name="Percent 4 11 10 3 3" xfId="45667" xr:uid="{00000000-0005-0000-0000-0000A8B50000}"/>
    <cellStyle name="Percent 4 11 10 3_REKAP IBT" xfId="45668" xr:uid="{00000000-0005-0000-0000-0000A9B50000}"/>
    <cellStyle name="Percent 4 11 10 4" xfId="45669" xr:uid="{00000000-0005-0000-0000-0000AAB50000}"/>
    <cellStyle name="Percent 4 11 10 4 2" xfId="45670" xr:uid="{00000000-0005-0000-0000-0000ABB50000}"/>
    <cellStyle name="Percent 4 11 10 5" xfId="45671" xr:uid="{00000000-0005-0000-0000-0000ACB50000}"/>
    <cellStyle name="Percent 4 11 10_REKAP IBT" xfId="45672" xr:uid="{00000000-0005-0000-0000-0000ADB50000}"/>
    <cellStyle name="Percent 4 11 11" xfId="45673" xr:uid="{00000000-0005-0000-0000-0000AEB50000}"/>
    <cellStyle name="Percent 4 11 11 2" xfId="45674" xr:uid="{00000000-0005-0000-0000-0000AFB50000}"/>
    <cellStyle name="Percent 4 11 11 2 2" xfId="45675" xr:uid="{00000000-0005-0000-0000-0000B0B50000}"/>
    <cellStyle name="Percent 4 11 11 2 2 2" xfId="45676" xr:uid="{00000000-0005-0000-0000-0000B1B50000}"/>
    <cellStyle name="Percent 4 11 11 2 3" xfId="45677" xr:uid="{00000000-0005-0000-0000-0000B2B50000}"/>
    <cellStyle name="Percent 4 11 11 2_REKAP IBT" xfId="45678" xr:uid="{00000000-0005-0000-0000-0000B3B50000}"/>
    <cellStyle name="Percent 4 11 11 3" xfId="45679" xr:uid="{00000000-0005-0000-0000-0000B4B50000}"/>
    <cellStyle name="Percent 4 11 11 3 2" xfId="45680" xr:uid="{00000000-0005-0000-0000-0000B5B50000}"/>
    <cellStyle name="Percent 4 11 11 3 2 2" xfId="45681" xr:uid="{00000000-0005-0000-0000-0000B6B50000}"/>
    <cellStyle name="Percent 4 11 11 3 3" xfId="45682" xr:uid="{00000000-0005-0000-0000-0000B7B50000}"/>
    <cellStyle name="Percent 4 11 11 3_REKAP IBT" xfId="45683" xr:uid="{00000000-0005-0000-0000-0000B8B50000}"/>
    <cellStyle name="Percent 4 11 11 4" xfId="45684" xr:uid="{00000000-0005-0000-0000-0000B9B50000}"/>
    <cellStyle name="Percent 4 11 11 4 2" xfId="45685" xr:uid="{00000000-0005-0000-0000-0000BAB50000}"/>
    <cellStyle name="Percent 4 11 11 5" xfId="15018" xr:uid="{00000000-0005-0000-0000-0000BBB50000}"/>
    <cellStyle name="Percent 4 11 11_REKAP IBT" xfId="45686" xr:uid="{00000000-0005-0000-0000-0000BCB50000}"/>
    <cellStyle name="Percent 4 11 12" xfId="45687" xr:uid="{00000000-0005-0000-0000-0000BDB50000}"/>
    <cellStyle name="Percent 4 11 12 2" xfId="45688" xr:uid="{00000000-0005-0000-0000-0000BEB50000}"/>
    <cellStyle name="Percent 4 11 12 2 2" xfId="45689" xr:uid="{00000000-0005-0000-0000-0000BFB50000}"/>
    <cellStyle name="Percent 4 11 12 3" xfId="45690" xr:uid="{00000000-0005-0000-0000-0000C0B50000}"/>
    <cellStyle name="Percent 4 11 12_REKAP IBT" xfId="45691" xr:uid="{00000000-0005-0000-0000-0000C1B50000}"/>
    <cellStyle name="Percent 4 11 13" xfId="45692" xr:uid="{00000000-0005-0000-0000-0000C2B50000}"/>
    <cellStyle name="Percent 4 11 13 2" xfId="45693" xr:uid="{00000000-0005-0000-0000-0000C3B50000}"/>
    <cellStyle name="Percent 4 11 13 2 2" xfId="45694" xr:uid="{00000000-0005-0000-0000-0000C4B50000}"/>
    <cellStyle name="Percent 4 11 13 3" xfId="45695" xr:uid="{00000000-0005-0000-0000-0000C5B50000}"/>
    <cellStyle name="Percent 4 11 13_REKAP IBT" xfId="45696" xr:uid="{00000000-0005-0000-0000-0000C6B50000}"/>
    <cellStyle name="Percent 4 11 14" xfId="45697" xr:uid="{00000000-0005-0000-0000-0000C7B50000}"/>
    <cellStyle name="Percent 4 11 14 2" xfId="45698" xr:uid="{00000000-0005-0000-0000-0000C8B50000}"/>
    <cellStyle name="Percent 4 11 15" xfId="45699" xr:uid="{00000000-0005-0000-0000-0000C9B50000}"/>
    <cellStyle name="Percent 4 11 2" xfId="45700" xr:uid="{00000000-0005-0000-0000-0000CAB50000}"/>
    <cellStyle name="Percent 4 11 2 2" xfId="45701" xr:uid="{00000000-0005-0000-0000-0000CBB50000}"/>
    <cellStyle name="Percent 4 11 2 2 2" xfId="45702" xr:uid="{00000000-0005-0000-0000-0000CCB50000}"/>
    <cellStyle name="Percent 4 11 2 2 2 2" xfId="45703" xr:uid="{00000000-0005-0000-0000-0000CDB50000}"/>
    <cellStyle name="Percent 4 11 2 2 3" xfId="45704" xr:uid="{00000000-0005-0000-0000-0000CEB50000}"/>
    <cellStyle name="Percent 4 11 2 2_REKAP IBT" xfId="45705" xr:uid="{00000000-0005-0000-0000-0000CFB50000}"/>
    <cellStyle name="Percent 4 11 2 3" xfId="22038" xr:uid="{00000000-0005-0000-0000-0000D0B50000}"/>
    <cellStyle name="Percent 4 11 2 3 2" xfId="45706" xr:uid="{00000000-0005-0000-0000-0000D1B50000}"/>
    <cellStyle name="Percent 4 11 2 3 2 2" xfId="45707" xr:uid="{00000000-0005-0000-0000-0000D2B50000}"/>
    <cellStyle name="Percent 4 11 2 3 3" xfId="45708" xr:uid="{00000000-0005-0000-0000-0000D3B50000}"/>
    <cellStyle name="Percent 4 11 2 3_REKAP IBT" xfId="45709" xr:uid="{00000000-0005-0000-0000-0000D4B50000}"/>
    <cellStyle name="Percent 4 11 2 4" xfId="45710" xr:uid="{00000000-0005-0000-0000-0000D5B50000}"/>
    <cellStyle name="Percent 4 11 2 4 2" xfId="45711" xr:uid="{00000000-0005-0000-0000-0000D6B50000}"/>
    <cellStyle name="Percent 4 11 2 5" xfId="45712" xr:uid="{00000000-0005-0000-0000-0000D7B50000}"/>
    <cellStyle name="Percent 4 11 2_REKAP IBT" xfId="45713" xr:uid="{00000000-0005-0000-0000-0000D8B50000}"/>
    <cellStyle name="Percent 4 11 3" xfId="45714" xr:uid="{00000000-0005-0000-0000-0000D9B50000}"/>
    <cellStyle name="Percent 4 11 3 2" xfId="45715" xr:uid="{00000000-0005-0000-0000-0000DAB50000}"/>
    <cellStyle name="Percent 4 11 3 2 2" xfId="45716" xr:uid="{00000000-0005-0000-0000-0000DBB50000}"/>
    <cellStyle name="Percent 4 11 3 2 2 2" xfId="45717" xr:uid="{00000000-0005-0000-0000-0000DCB50000}"/>
    <cellStyle name="Percent 4 11 3 2 3" xfId="45718" xr:uid="{00000000-0005-0000-0000-0000DDB50000}"/>
    <cellStyle name="Percent 4 11 3 2_REKAP IBT" xfId="45719" xr:uid="{00000000-0005-0000-0000-0000DEB50000}"/>
    <cellStyle name="Percent 4 11 3 3" xfId="45720" xr:uid="{00000000-0005-0000-0000-0000DFB50000}"/>
    <cellStyle name="Percent 4 11 3 3 2" xfId="45721" xr:uid="{00000000-0005-0000-0000-0000E0B50000}"/>
    <cellStyle name="Percent 4 11 3 3 2 2" xfId="45722" xr:uid="{00000000-0005-0000-0000-0000E1B50000}"/>
    <cellStyle name="Percent 4 11 3 3 3" xfId="45723" xr:uid="{00000000-0005-0000-0000-0000E2B50000}"/>
    <cellStyle name="Percent 4 11 3 3_REKAP IBT" xfId="45724" xr:uid="{00000000-0005-0000-0000-0000E3B50000}"/>
    <cellStyle name="Percent 4 11 3 4" xfId="45725" xr:uid="{00000000-0005-0000-0000-0000E4B50000}"/>
    <cellStyle name="Percent 4 11 3 4 2" xfId="45726" xr:uid="{00000000-0005-0000-0000-0000E5B50000}"/>
    <cellStyle name="Percent 4 11 3 5" xfId="45727" xr:uid="{00000000-0005-0000-0000-0000E6B50000}"/>
    <cellStyle name="Percent 4 11 3_REKAP IBT" xfId="22439" xr:uid="{00000000-0005-0000-0000-0000E7B50000}"/>
    <cellStyle name="Percent 4 11 4" xfId="45728" xr:uid="{00000000-0005-0000-0000-0000E8B50000}"/>
    <cellStyle name="Percent 4 11 4 2" xfId="45729" xr:uid="{00000000-0005-0000-0000-0000E9B50000}"/>
    <cellStyle name="Percent 4 11 4 2 2" xfId="45730" xr:uid="{00000000-0005-0000-0000-0000EAB50000}"/>
    <cellStyle name="Percent 4 11 4 2 2 2" xfId="45731" xr:uid="{00000000-0005-0000-0000-0000EBB50000}"/>
    <cellStyle name="Percent 4 11 4 2 3" xfId="45732" xr:uid="{00000000-0005-0000-0000-0000ECB50000}"/>
    <cellStyle name="Percent 4 11 4 2_REKAP IBT" xfId="25848" xr:uid="{00000000-0005-0000-0000-0000EDB50000}"/>
    <cellStyle name="Percent 4 11 4 3" xfId="45733" xr:uid="{00000000-0005-0000-0000-0000EEB50000}"/>
    <cellStyle name="Percent 4 11 4 3 2" xfId="45734" xr:uid="{00000000-0005-0000-0000-0000EFB50000}"/>
    <cellStyle name="Percent 4 11 4 3 2 2" xfId="45735" xr:uid="{00000000-0005-0000-0000-0000F0B50000}"/>
    <cellStyle name="Percent 4 11 4 3 3" xfId="45736" xr:uid="{00000000-0005-0000-0000-0000F1B50000}"/>
    <cellStyle name="Percent 4 11 4 3_REKAP IBT" xfId="45737" xr:uid="{00000000-0005-0000-0000-0000F2B50000}"/>
    <cellStyle name="Percent 4 11 4 4" xfId="45738" xr:uid="{00000000-0005-0000-0000-0000F3B50000}"/>
    <cellStyle name="Percent 4 11 4 4 2" xfId="45739" xr:uid="{00000000-0005-0000-0000-0000F4B50000}"/>
    <cellStyle name="Percent 4 11 4 5" xfId="45740" xr:uid="{00000000-0005-0000-0000-0000F5B50000}"/>
    <cellStyle name="Percent 4 11 4_REKAP IBT" xfId="5613" xr:uid="{00000000-0005-0000-0000-0000F6B50000}"/>
    <cellStyle name="Percent 4 11 5" xfId="33085" xr:uid="{00000000-0005-0000-0000-0000F7B50000}"/>
    <cellStyle name="Percent 4 11 5 2" xfId="45741" xr:uid="{00000000-0005-0000-0000-0000F8B50000}"/>
    <cellStyle name="Percent 4 11 5 2 2" xfId="45742" xr:uid="{00000000-0005-0000-0000-0000F9B50000}"/>
    <cellStyle name="Percent 4 11 5 2 2 2" xfId="45743" xr:uid="{00000000-0005-0000-0000-0000FAB50000}"/>
    <cellStyle name="Percent 4 11 5 2 3" xfId="45744" xr:uid="{00000000-0005-0000-0000-0000FBB50000}"/>
    <cellStyle name="Percent 4 11 5 2_REKAP IBT" xfId="45745" xr:uid="{00000000-0005-0000-0000-0000FCB50000}"/>
    <cellStyle name="Percent 4 11 5 3" xfId="33251" xr:uid="{00000000-0005-0000-0000-0000FDB50000}"/>
    <cellStyle name="Percent 4 11 5 3 2" xfId="45746" xr:uid="{00000000-0005-0000-0000-0000FEB50000}"/>
    <cellStyle name="Percent 4 11 5 3 2 2" xfId="45747" xr:uid="{00000000-0005-0000-0000-0000FFB50000}"/>
    <cellStyle name="Percent 4 11 5 3 3" xfId="45748" xr:uid="{00000000-0005-0000-0000-000000B60000}"/>
    <cellStyle name="Percent 4 11 5 3_REKAP IBT" xfId="45749" xr:uid="{00000000-0005-0000-0000-000001B60000}"/>
    <cellStyle name="Percent 4 11 5 4" xfId="45750" xr:uid="{00000000-0005-0000-0000-000002B60000}"/>
    <cellStyle name="Percent 4 11 5 4 2" xfId="45751" xr:uid="{00000000-0005-0000-0000-000003B60000}"/>
    <cellStyle name="Percent 4 11 5 5" xfId="45752" xr:uid="{00000000-0005-0000-0000-000004B60000}"/>
    <cellStyle name="Percent 4 11 5_REKAP IBT" xfId="45753" xr:uid="{00000000-0005-0000-0000-000005B60000}"/>
    <cellStyle name="Percent 4 11 6" xfId="45754" xr:uid="{00000000-0005-0000-0000-000006B60000}"/>
    <cellStyle name="Percent 4 11 6 2" xfId="45755" xr:uid="{00000000-0005-0000-0000-000007B60000}"/>
    <cellStyle name="Percent 4 11 6 2 2" xfId="45756" xr:uid="{00000000-0005-0000-0000-000008B60000}"/>
    <cellStyle name="Percent 4 11 6 2 2 2" xfId="45757" xr:uid="{00000000-0005-0000-0000-000009B60000}"/>
    <cellStyle name="Percent 4 11 6 2 3" xfId="45758" xr:uid="{00000000-0005-0000-0000-00000AB60000}"/>
    <cellStyle name="Percent 4 11 6 2_REKAP IBT" xfId="45759" xr:uid="{00000000-0005-0000-0000-00000BB60000}"/>
    <cellStyle name="Percent 4 11 6 3" xfId="45760" xr:uid="{00000000-0005-0000-0000-00000CB60000}"/>
    <cellStyle name="Percent 4 11 6 3 2" xfId="45761" xr:uid="{00000000-0005-0000-0000-00000DB60000}"/>
    <cellStyle name="Percent 4 11 6 3 2 2" xfId="45762" xr:uid="{00000000-0005-0000-0000-00000EB60000}"/>
    <cellStyle name="Percent 4 11 6 3 3" xfId="45763" xr:uid="{00000000-0005-0000-0000-00000FB60000}"/>
    <cellStyle name="Percent 4 11 6 3_REKAP IBT" xfId="45764" xr:uid="{00000000-0005-0000-0000-000010B60000}"/>
    <cellStyle name="Percent 4 11 6 4" xfId="45765" xr:uid="{00000000-0005-0000-0000-000011B60000}"/>
    <cellStyle name="Percent 4 11 6 4 2" xfId="45766" xr:uid="{00000000-0005-0000-0000-000012B60000}"/>
    <cellStyle name="Percent 4 11 6 5" xfId="45767" xr:uid="{00000000-0005-0000-0000-000013B60000}"/>
    <cellStyle name="Percent 4 11 6_REKAP IBT" xfId="45768" xr:uid="{00000000-0005-0000-0000-000014B60000}"/>
    <cellStyle name="Percent 4 11 7" xfId="45769" xr:uid="{00000000-0005-0000-0000-000015B60000}"/>
    <cellStyle name="Percent 4 11 7 2" xfId="45770" xr:uid="{00000000-0005-0000-0000-000016B60000}"/>
    <cellStyle name="Percent 4 11 7 2 2" xfId="45771" xr:uid="{00000000-0005-0000-0000-000017B60000}"/>
    <cellStyle name="Percent 4 11 7 2 2 2" xfId="45772" xr:uid="{00000000-0005-0000-0000-000018B60000}"/>
    <cellStyle name="Percent 4 11 7 2 3" xfId="45773" xr:uid="{00000000-0005-0000-0000-000019B60000}"/>
    <cellStyle name="Percent 4 11 7 2_REKAP IBT" xfId="45774" xr:uid="{00000000-0005-0000-0000-00001AB60000}"/>
    <cellStyle name="Percent 4 11 7 3" xfId="45775" xr:uid="{00000000-0005-0000-0000-00001BB60000}"/>
    <cellStyle name="Percent 4 11 7 3 2" xfId="45776" xr:uid="{00000000-0005-0000-0000-00001CB60000}"/>
    <cellStyle name="Percent 4 11 7 3 2 2" xfId="45777" xr:uid="{00000000-0005-0000-0000-00001DB60000}"/>
    <cellStyle name="Percent 4 11 7 3 3" xfId="45778" xr:uid="{00000000-0005-0000-0000-00001EB60000}"/>
    <cellStyle name="Percent 4 11 7 3_REKAP IBT" xfId="45779" xr:uid="{00000000-0005-0000-0000-00001FB60000}"/>
    <cellStyle name="Percent 4 11 7 4" xfId="45780" xr:uid="{00000000-0005-0000-0000-000020B60000}"/>
    <cellStyle name="Percent 4 11 7 4 2" xfId="45781" xr:uid="{00000000-0005-0000-0000-000021B60000}"/>
    <cellStyle name="Percent 4 11 7 5" xfId="45782" xr:uid="{00000000-0005-0000-0000-000022B60000}"/>
    <cellStyle name="Percent 4 11 7_REKAP IBT" xfId="45783" xr:uid="{00000000-0005-0000-0000-000023B60000}"/>
    <cellStyle name="Percent 4 11 8" xfId="45784" xr:uid="{00000000-0005-0000-0000-000024B60000}"/>
    <cellStyle name="Percent 4 11 8 2" xfId="45785" xr:uid="{00000000-0005-0000-0000-000025B60000}"/>
    <cellStyle name="Percent 4 11 8 2 2" xfId="45786" xr:uid="{00000000-0005-0000-0000-000026B60000}"/>
    <cellStyle name="Percent 4 11 8 2 2 2" xfId="45787" xr:uid="{00000000-0005-0000-0000-000027B60000}"/>
    <cellStyle name="Percent 4 11 8 2 3" xfId="45788" xr:uid="{00000000-0005-0000-0000-000028B60000}"/>
    <cellStyle name="Percent 4 11 8 2_REKAP IBT" xfId="42347" xr:uid="{00000000-0005-0000-0000-000029B60000}"/>
    <cellStyle name="Percent 4 11 8 3" xfId="45789" xr:uid="{00000000-0005-0000-0000-00002AB60000}"/>
    <cellStyle name="Percent 4 11 8 3 2" xfId="45790" xr:uid="{00000000-0005-0000-0000-00002BB60000}"/>
    <cellStyle name="Percent 4 11 8 3 2 2" xfId="37532" xr:uid="{00000000-0005-0000-0000-00002CB60000}"/>
    <cellStyle name="Percent 4 11 8 3 3" xfId="45791" xr:uid="{00000000-0005-0000-0000-00002DB60000}"/>
    <cellStyle name="Percent 4 11 8 3_REKAP IBT" xfId="45792" xr:uid="{00000000-0005-0000-0000-00002EB60000}"/>
    <cellStyle name="Percent 4 11 8 4" xfId="45793" xr:uid="{00000000-0005-0000-0000-00002FB60000}"/>
    <cellStyle name="Percent 4 11 8 4 2" xfId="45794" xr:uid="{00000000-0005-0000-0000-000030B60000}"/>
    <cellStyle name="Percent 4 11 8 5" xfId="45795" xr:uid="{00000000-0005-0000-0000-000031B60000}"/>
    <cellStyle name="Percent 4 11 8_REKAP IBT" xfId="45796" xr:uid="{00000000-0005-0000-0000-000032B60000}"/>
    <cellStyle name="Percent 4 11 9" xfId="44485" xr:uid="{00000000-0005-0000-0000-000033B60000}"/>
    <cellStyle name="Percent 4 11 9 2" xfId="45797" xr:uid="{00000000-0005-0000-0000-000034B60000}"/>
    <cellStyle name="Percent 4 11 9 2 2" xfId="45798" xr:uid="{00000000-0005-0000-0000-000035B60000}"/>
    <cellStyle name="Percent 4 11 9 2 2 2" xfId="34072" xr:uid="{00000000-0005-0000-0000-000036B60000}"/>
    <cellStyle name="Percent 4 11 9 2 3" xfId="45799" xr:uid="{00000000-0005-0000-0000-000037B60000}"/>
    <cellStyle name="Percent 4 11 9 2_REKAP IBT" xfId="45800" xr:uid="{00000000-0005-0000-0000-000038B60000}"/>
    <cellStyle name="Percent 4 11 9 3" xfId="45801" xr:uid="{00000000-0005-0000-0000-000039B60000}"/>
    <cellStyle name="Percent 4 11 9 3 2" xfId="45802" xr:uid="{00000000-0005-0000-0000-00003AB60000}"/>
    <cellStyle name="Percent 4 11 9 3 2 2" xfId="45803" xr:uid="{00000000-0005-0000-0000-00003BB60000}"/>
    <cellStyle name="Percent 4 11 9 3 3" xfId="45804" xr:uid="{00000000-0005-0000-0000-00003CB60000}"/>
    <cellStyle name="Percent 4 11 9 3_REKAP IBT" xfId="45805" xr:uid="{00000000-0005-0000-0000-00003DB60000}"/>
    <cellStyle name="Percent 4 11 9 4" xfId="45806" xr:uid="{00000000-0005-0000-0000-00003EB60000}"/>
    <cellStyle name="Percent 4 11 9 4 2" xfId="45807" xr:uid="{00000000-0005-0000-0000-00003FB60000}"/>
    <cellStyle name="Percent 4 11 9 5" xfId="45808" xr:uid="{00000000-0005-0000-0000-000040B60000}"/>
    <cellStyle name="Percent 4 11 9_REKAP IBT" xfId="45809" xr:uid="{00000000-0005-0000-0000-000041B60000}"/>
    <cellStyle name="Percent 4 11_REKAP IBT" xfId="45810" xr:uid="{00000000-0005-0000-0000-000042B60000}"/>
    <cellStyle name="Percent 4 12" xfId="45811" xr:uid="{00000000-0005-0000-0000-000043B60000}"/>
    <cellStyle name="Percent 4 12 10" xfId="45812" xr:uid="{00000000-0005-0000-0000-000044B60000}"/>
    <cellStyle name="Percent 4 12 10 2" xfId="45813" xr:uid="{00000000-0005-0000-0000-000045B60000}"/>
    <cellStyle name="Percent 4 12 10 2 2" xfId="45814" xr:uid="{00000000-0005-0000-0000-000046B60000}"/>
    <cellStyle name="Percent 4 12 10 2 2 2" xfId="45815" xr:uid="{00000000-0005-0000-0000-000047B60000}"/>
    <cellStyle name="Percent 4 12 10 2 3" xfId="45816" xr:uid="{00000000-0005-0000-0000-000048B60000}"/>
    <cellStyle name="Percent 4 12 10 2_REKAP IBT" xfId="45817" xr:uid="{00000000-0005-0000-0000-000049B60000}"/>
    <cellStyle name="Percent 4 12 10 3" xfId="45818" xr:uid="{00000000-0005-0000-0000-00004AB60000}"/>
    <cellStyle name="Percent 4 12 10 3 2" xfId="45819" xr:uid="{00000000-0005-0000-0000-00004BB60000}"/>
    <cellStyle name="Percent 4 12 10 3 2 2" xfId="45820" xr:uid="{00000000-0005-0000-0000-00004CB60000}"/>
    <cellStyle name="Percent 4 12 10 3 3" xfId="45821" xr:uid="{00000000-0005-0000-0000-00004DB60000}"/>
    <cellStyle name="Percent 4 12 10 3_REKAP IBT" xfId="45822" xr:uid="{00000000-0005-0000-0000-00004EB60000}"/>
    <cellStyle name="Percent 4 12 10 4" xfId="45823" xr:uid="{00000000-0005-0000-0000-00004FB60000}"/>
    <cellStyle name="Percent 4 12 10 4 2" xfId="45824" xr:uid="{00000000-0005-0000-0000-000050B60000}"/>
    <cellStyle name="Percent 4 12 10 5" xfId="45825" xr:uid="{00000000-0005-0000-0000-000051B60000}"/>
    <cellStyle name="Percent 4 12 10_REKAP IBT" xfId="45826" xr:uid="{00000000-0005-0000-0000-000052B60000}"/>
    <cellStyle name="Percent 4 12 11" xfId="45827" xr:uid="{00000000-0005-0000-0000-000053B60000}"/>
    <cellStyle name="Percent 4 12 11 2" xfId="45828" xr:uid="{00000000-0005-0000-0000-000054B60000}"/>
    <cellStyle name="Percent 4 12 11 2 2" xfId="45829" xr:uid="{00000000-0005-0000-0000-000055B60000}"/>
    <cellStyle name="Percent 4 12 11 2 2 2" xfId="45830" xr:uid="{00000000-0005-0000-0000-000056B60000}"/>
    <cellStyle name="Percent 4 12 11 2 3" xfId="45831" xr:uid="{00000000-0005-0000-0000-000057B60000}"/>
    <cellStyle name="Percent 4 12 11 2_REKAP IBT" xfId="45832" xr:uid="{00000000-0005-0000-0000-000058B60000}"/>
    <cellStyle name="Percent 4 12 11 3" xfId="45833" xr:uid="{00000000-0005-0000-0000-000059B60000}"/>
    <cellStyle name="Percent 4 12 11 3 2" xfId="45834" xr:uid="{00000000-0005-0000-0000-00005AB60000}"/>
    <cellStyle name="Percent 4 12 11 3 2 2" xfId="45835" xr:uid="{00000000-0005-0000-0000-00005BB60000}"/>
    <cellStyle name="Percent 4 12 11 3 3" xfId="35855" xr:uid="{00000000-0005-0000-0000-00005CB60000}"/>
    <cellStyle name="Percent 4 12 11 3_REKAP IBT" xfId="45836" xr:uid="{00000000-0005-0000-0000-00005DB60000}"/>
    <cellStyle name="Percent 4 12 11 4" xfId="45837" xr:uid="{00000000-0005-0000-0000-00005EB60000}"/>
    <cellStyle name="Percent 4 12 11 4 2" xfId="14992" xr:uid="{00000000-0005-0000-0000-00005FB60000}"/>
    <cellStyle name="Percent 4 12 11 5" xfId="45838" xr:uid="{00000000-0005-0000-0000-000060B60000}"/>
    <cellStyle name="Percent 4 12 11_REKAP IBT" xfId="45839" xr:uid="{00000000-0005-0000-0000-000061B60000}"/>
    <cellStyle name="Percent 4 12 12" xfId="45840" xr:uid="{00000000-0005-0000-0000-000062B60000}"/>
    <cellStyle name="Percent 4 12 12 2" xfId="45841" xr:uid="{00000000-0005-0000-0000-000063B60000}"/>
    <cellStyle name="Percent 4 12 12 2 2" xfId="45842" xr:uid="{00000000-0005-0000-0000-000064B60000}"/>
    <cellStyle name="Percent 4 12 12 3" xfId="45843" xr:uid="{00000000-0005-0000-0000-000065B60000}"/>
    <cellStyle name="Percent 4 12 12_REKAP IBT" xfId="45844" xr:uid="{00000000-0005-0000-0000-000066B60000}"/>
    <cellStyle name="Percent 4 12 13" xfId="45845" xr:uid="{00000000-0005-0000-0000-000067B60000}"/>
    <cellStyle name="Percent 4 12 13 2" xfId="45846" xr:uid="{00000000-0005-0000-0000-000068B60000}"/>
    <cellStyle name="Percent 4 12 13 2 2" xfId="45847" xr:uid="{00000000-0005-0000-0000-000069B60000}"/>
    <cellStyle name="Percent 4 12 13 3" xfId="45848" xr:uid="{00000000-0005-0000-0000-00006AB60000}"/>
    <cellStyle name="Percent 4 12 13_REKAP IBT" xfId="45849" xr:uid="{00000000-0005-0000-0000-00006BB60000}"/>
    <cellStyle name="Percent 4 12 14" xfId="30760" xr:uid="{00000000-0005-0000-0000-00006CB60000}"/>
    <cellStyle name="Percent 4 12 14 2" xfId="45850" xr:uid="{00000000-0005-0000-0000-00006DB60000}"/>
    <cellStyle name="Percent 4 12 15" xfId="30762" xr:uid="{00000000-0005-0000-0000-00006EB60000}"/>
    <cellStyle name="Percent 4 12 2" xfId="45851" xr:uid="{00000000-0005-0000-0000-00006FB60000}"/>
    <cellStyle name="Percent 4 12 2 2" xfId="45852" xr:uid="{00000000-0005-0000-0000-000070B60000}"/>
    <cellStyle name="Percent 4 12 2 2 2" xfId="45853" xr:uid="{00000000-0005-0000-0000-000071B60000}"/>
    <cellStyle name="Percent 4 12 2 2 2 2" xfId="20975" xr:uid="{00000000-0005-0000-0000-000072B60000}"/>
    <cellStyle name="Percent 4 12 2 2 3" xfId="45854" xr:uid="{00000000-0005-0000-0000-000073B60000}"/>
    <cellStyle name="Percent 4 12 2 2_REKAP IBT" xfId="45855" xr:uid="{00000000-0005-0000-0000-000074B60000}"/>
    <cellStyle name="Percent 4 12 2 3" xfId="22044" xr:uid="{00000000-0005-0000-0000-000075B60000}"/>
    <cellStyle name="Percent 4 12 2 3 2" xfId="45856" xr:uid="{00000000-0005-0000-0000-000076B60000}"/>
    <cellStyle name="Percent 4 12 2 3 2 2" xfId="45857" xr:uid="{00000000-0005-0000-0000-000077B60000}"/>
    <cellStyle name="Percent 4 12 2 3 3" xfId="45858" xr:uid="{00000000-0005-0000-0000-000078B60000}"/>
    <cellStyle name="Percent 4 12 2 3_REKAP IBT" xfId="45859" xr:uid="{00000000-0005-0000-0000-000079B60000}"/>
    <cellStyle name="Percent 4 12 2 4" xfId="45860" xr:uid="{00000000-0005-0000-0000-00007AB60000}"/>
    <cellStyle name="Percent 4 12 2 4 2" xfId="45861" xr:uid="{00000000-0005-0000-0000-00007BB60000}"/>
    <cellStyle name="Percent 4 12 2 5" xfId="45862" xr:uid="{00000000-0005-0000-0000-00007CB60000}"/>
    <cellStyle name="Percent 4 12 2_REKAP IBT" xfId="45863" xr:uid="{00000000-0005-0000-0000-00007DB60000}"/>
    <cellStyle name="Percent 4 12 3" xfId="45864" xr:uid="{00000000-0005-0000-0000-00007EB60000}"/>
    <cellStyle name="Percent 4 12 3 2" xfId="45865" xr:uid="{00000000-0005-0000-0000-00007FB60000}"/>
    <cellStyle name="Percent 4 12 3 2 2" xfId="45866" xr:uid="{00000000-0005-0000-0000-000080B60000}"/>
    <cellStyle name="Percent 4 12 3 2 2 2" xfId="45867" xr:uid="{00000000-0005-0000-0000-000081B60000}"/>
    <cellStyle name="Percent 4 12 3 2 3" xfId="45868" xr:uid="{00000000-0005-0000-0000-000082B60000}"/>
    <cellStyle name="Percent 4 12 3 2_REKAP IBT" xfId="45869" xr:uid="{00000000-0005-0000-0000-000083B60000}"/>
    <cellStyle name="Percent 4 12 3 3" xfId="45870" xr:uid="{00000000-0005-0000-0000-000084B60000}"/>
    <cellStyle name="Percent 4 12 3 3 2" xfId="45871" xr:uid="{00000000-0005-0000-0000-000085B60000}"/>
    <cellStyle name="Percent 4 12 3 3 2 2" xfId="45872" xr:uid="{00000000-0005-0000-0000-000086B60000}"/>
    <cellStyle name="Percent 4 12 3 3 3" xfId="45873" xr:uid="{00000000-0005-0000-0000-000087B60000}"/>
    <cellStyle name="Percent 4 12 3 3_REKAP IBT" xfId="45874" xr:uid="{00000000-0005-0000-0000-000088B60000}"/>
    <cellStyle name="Percent 4 12 3 4" xfId="45875" xr:uid="{00000000-0005-0000-0000-000089B60000}"/>
    <cellStyle name="Percent 4 12 3 4 2" xfId="45876" xr:uid="{00000000-0005-0000-0000-00008AB60000}"/>
    <cellStyle name="Percent 4 12 3 5" xfId="45877" xr:uid="{00000000-0005-0000-0000-00008BB60000}"/>
    <cellStyle name="Percent 4 12 3_REKAP IBT" xfId="45878" xr:uid="{00000000-0005-0000-0000-00008CB60000}"/>
    <cellStyle name="Percent 4 12 4" xfId="45879" xr:uid="{00000000-0005-0000-0000-00008DB60000}"/>
    <cellStyle name="Percent 4 12 4 2" xfId="45880" xr:uid="{00000000-0005-0000-0000-00008EB60000}"/>
    <cellStyle name="Percent 4 12 4 2 2" xfId="45881" xr:uid="{00000000-0005-0000-0000-00008FB60000}"/>
    <cellStyle name="Percent 4 12 4 2 2 2" xfId="45882" xr:uid="{00000000-0005-0000-0000-000090B60000}"/>
    <cellStyle name="Percent 4 12 4 2 3" xfId="45883" xr:uid="{00000000-0005-0000-0000-000091B60000}"/>
    <cellStyle name="Percent 4 12 4 2_REKAP IBT" xfId="45884" xr:uid="{00000000-0005-0000-0000-000092B60000}"/>
    <cellStyle name="Percent 4 12 4 3" xfId="45885" xr:uid="{00000000-0005-0000-0000-000093B60000}"/>
    <cellStyle name="Percent 4 12 4 3 2" xfId="45886" xr:uid="{00000000-0005-0000-0000-000094B60000}"/>
    <cellStyle name="Percent 4 12 4 3 2 2" xfId="45887" xr:uid="{00000000-0005-0000-0000-000095B60000}"/>
    <cellStyle name="Percent 4 12 4 3 3" xfId="45888" xr:uid="{00000000-0005-0000-0000-000096B60000}"/>
    <cellStyle name="Percent 4 12 4 3_REKAP IBT" xfId="45889" xr:uid="{00000000-0005-0000-0000-000097B60000}"/>
    <cellStyle name="Percent 4 12 4 4" xfId="45890" xr:uid="{00000000-0005-0000-0000-000098B60000}"/>
    <cellStyle name="Percent 4 12 4 4 2" xfId="45891" xr:uid="{00000000-0005-0000-0000-000099B60000}"/>
    <cellStyle name="Percent 4 12 4 5" xfId="45892" xr:uid="{00000000-0005-0000-0000-00009AB60000}"/>
    <cellStyle name="Percent 4 12 4_REKAP IBT" xfId="45893" xr:uid="{00000000-0005-0000-0000-00009BB60000}"/>
    <cellStyle name="Percent 4 12 5" xfId="45894" xr:uid="{00000000-0005-0000-0000-00009CB60000}"/>
    <cellStyle name="Percent 4 12 5 2" xfId="45895" xr:uid="{00000000-0005-0000-0000-00009DB60000}"/>
    <cellStyle name="Percent 4 12 5 2 2" xfId="45896" xr:uid="{00000000-0005-0000-0000-00009EB60000}"/>
    <cellStyle name="Percent 4 12 5 2 2 2" xfId="45897" xr:uid="{00000000-0005-0000-0000-00009FB60000}"/>
    <cellStyle name="Percent 4 12 5 2 3" xfId="45898" xr:uid="{00000000-0005-0000-0000-0000A0B60000}"/>
    <cellStyle name="Percent 4 12 5 2_REKAP IBT" xfId="45899" xr:uid="{00000000-0005-0000-0000-0000A1B60000}"/>
    <cellStyle name="Percent 4 12 5 3" xfId="21638" xr:uid="{00000000-0005-0000-0000-0000A2B60000}"/>
    <cellStyle name="Percent 4 12 5 3 2" xfId="45900" xr:uid="{00000000-0005-0000-0000-0000A3B60000}"/>
    <cellStyle name="Percent 4 12 5 3 2 2" xfId="20544" xr:uid="{00000000-0005-0000-0000-0000A4B60000}"/>
    <cellStyle name="Percent 4 12 5 3 3" xfId="45901" xr:uid="{00000000-0005-0000-0000-0000A5B60000}"/>
    <cellStyle name="Percent 4 12 5 3_REKAP IBT" xfId="45902" xr:uid="{00000000-0005-0000-0000-0000A6B60000}"/>
    <cellStyle name="Percent 4 12 5 4" xfId="45903" xr:uid="{00000000-0005-0000-0000-0000A7B60000}"/>
    <cellStyle name="Percent 4 12 5 4 2" xfId="45904" xr:uid="{00000000-0005-0000-0000-0000A8B60000}"/>
    <cellStyle name="Percent 4 12 5 5" xfId="45905" xr:uid="{00000000-0005-0000-0000-0000A9B60000}"/>
    <cellStyle name="Percent 4 12 5_REKAP IBT" xfId="45907" xr:uid="{00000000-0005-0000-0000-0000AAB60000}"/>
    <cellStyle name="Percent 4 12 6" xfId="45908" xr:uid="{00000000-0005-0000-0000-0000ABB60000}"/>
    <cellStyle name="Percent 4 12 6 2" xfId="45909" xr:uid="{00000000-0005-0000-0000-0000ACB60000}"/>
    <cellStyle name="Percent 4 12 6 2 2" xfId="45910" xr:uid="{00000000-0005-0000-0000-0000ADB60000}"/>
    <cellStyle name="Percent 4 12 6 2 2 2" xfId="45911" xr:uid="{00000000-0005-0000-0000-0000AEB60000}"/>
    <cellStyle name="Percent 4 12 6 2 3" xfId="45912" xr:uid="{00000000-0005-0000-0000-0000AFB60000}"/>
    <cellStyle name="Percent 4 12 6 2_REKAP IBT" xfId="45913" xr:uid="{00000000-0005-0000-0000-0000B0B60000}"/>
    <cellStyle name="Percent 4 12 6 3" xfId="45914" xr:uid="{00000000-0005-0000-0000-0000B1B60000}"/>
    <cellStyle name="Percent 4 12 6 3 2" xfId="45915" xr:uid="{00000000-0005-0000-0000-0000B2B60000}"/>
    <cellStyle name="Percent 4 12 6 3 2 2" xfId="45916" xr:uid="{00000000-0005-0000-0000-0000B3B60000}"/>
    <cellStyle name="Percent 4 12 6 3 3" xfId="45917" xr:uid="{00000000-0005-0000-0000-0000B4B60000}"/>
    <cellStyle name="Percent 4 12 6 3_REKAP IBT" xfId="7758" xr:uid="{00000000-0005-0000-0000-0000B5B60000}"/>
    <cellStyle name="Percent 4 12 6 4" xfId="6729" xr:uid="{00000000-0005-0000-0000-0000B6B60000}"/>
    <cellStyle name="Percent 4 12 6 4 2" xfId="45918" xr:uid="{00000000-0005-0000-0000-0000B7B60000}"/>
    <cellStyle name="Percent 4 12 6 5" xfId="6734" xr:uid="{00000000-0005-0000-0000-0000B8B60000}"/>
    <cellStyle name="Percent 4 12 6_REKAP IBT" xfId="45919" xr:uid="{00000000-0005-0000-0000-0000B9B60000}"/>
    <cellStyle name="Percent 4 12 7" xfId="45920" xr:uid="{00000000-0005-0000-0000-0000BAB60000}"/>
    <cellStyle name="Percent 4 12 7 2" xfId="45921" xr:uid="{00000000-0005-0000-0000-0000BBB60000}"/>
    <cellStyle name="Percent 4 12 7 2 2" xfId="45922" xr:uid="{00000000-0005-0000-0000-0000BCB60000}"/>
    <cellStyle name="Percent 4 12 7 2 2 2" xfId="45923" xr:uid="{00000000-0005-0000-0000-0000BDB60000}"/>
    <cellStyle name="Percent 4 12 7 2 3" xfId="45924" xr:uid="{00000000-0005-0000-0000-0000BEB60000}"/>
    <cellStyle name="Percent 4 12 7 2_REKAP IBT" xfId="45925" xr:uid="{00000000-0005-0000-0000-0000BFB60000}"/>
    <cellStyle name="Percent 4 12 7 3" xfId="45926" xr:uid="{00000000-0005-0000-0000-0000C0B60000}"/>
    <cellStyle name="Percent 4 12 7 3 2" xfId="45927" xr:uid="{00000000-0005-0000-0000-0000C1B60000}"/>
    <cellStyle name="Percent 4 12 7 3 2 2" xfId="45928" xr:uid="{00000000-0005-0000-0000-0000C2B60000}"/>
    <cellStyle name="Percent 4 12 7 3 3" xfId="45929" xr:uid="{00000000-0005-0000-0000-0000C3B60000}"/>
    <cellStyle name="Percent 4 12 7 3_REKAP IBT" xfId="45930" xr:uid="{00000000-0005-0000-0000-0000C4B60000}"/>
    <cellStyle name="Percent 4 12 7 4" xfId="45931" xr:uid="{00000000-0005-0000-0000-0000C5B60000}"/>
    <cellStyle name="Percent 4 12 7 4 2" xfId="45932" xr:uid="{00000000-0005-0000-0000-0000C6B60000}"/>
    <cellStyle name="Percent 4 12 7 5" xfId="45933" xr:uid="{00000000-0005-0000-0000-0000C7B60000}"/>
    <cellStyle name="Percent 4 12 7_REKAP IBT" xfId="27932" xr:uid="{00000000-0005-0000-0000-0000C8B60000}"/>
    <cellStyle name="Percent 4 12 8" xfId="45934" xr:uid="{00000000-0005-0000-0000-0000C9B60000}"/>
    <cellStyle name="Percent 4 12 8 2" xfId="45935" xr:uid="{00000000-0005-0000-0000-0000CAB60000}"/>
    <cellStyle name="Percent 4 12 8 2 2" xfId="45936" xr:uid="{00000000-0005-0000-0000-0000CBB60000}"/>
    <cellStyle name="Percent 4 12 8 2 2 2" xfId="45937" xr:uid="{00000000-0005-0000-0000-0000CCB60000}"/>
    <cellStyle name="Percent 4 12 8 2 3" xfId="45938" xr:uid="{00000000-0005-0000-0000-0000CDB60000}"/>
    <cellStyle name="Percent 4 12 8 2_REKAP IBT" xfId="45939" xr:uid="{00000000-0005-0000-0000-0000CEB60000}"/>
    <cellStyle name="Percent 4 12 8 3" xfId="45940" xr:uid="{00000000-0005-0000-0000-0000CFB60000}"/>
    <cellStyle name="Percent 4 12 8 3 2" xfId="45941" xr:uid="{00000000-0005-0000-0000-0000D0B60000}"/>
    <cellStyle name="Percent 4 12 8 3 2 2" xfId="45942" xr:uid="{00000000-0005-0000-0000-0000D1B60000}"/>
    <cellStyle name="Percent 4 12 8 3 3" xfId="45943" xr:uid="{00000000-0005-0000-0000-0000D2B60000}"/>
    <cellStyle name="Percent 4 12 8 3_REKAP IBT" xfId="45944" xr:uid="{00000000-0005-0000-0000-0000D3B60000}"/>
    <cellStyle name="Percent 4 12 8 4" xfId="45945" xr:uid="{00000000-0005-0000-0000-0000D4B60000}"/>
    <cellStyle name="Percent 4 12 8 4 2" xfId="45946" xr:uid="{00000000-0005-0000-0000-0000D5B60000}"/>
    <cellStyle name="Percent 4 12 8 5" xfId="45947" xr:uid="{00000000-0005-0000-0000-0000D6B60000}"/>
    <cellStyle name="Percent 4 12 8_REKAP IBT" xfId="45948" xr:uid="{00000000-0005-0000-0000-0000D7B60000}"/>
    <cellStyle name="Percent 4 12 9" xfId="45949" xr:uid="{00000000-0005-0000-0000-0000D8B60000}"/>
    <cellStyle name="Percent 4 12 9 2" xfId="45950" xr:uid="{00000000-0005-0000-0000-0000D9B60000}"/>
    <cellStyle name="Percent 4 12 9 2 2" xfId="45951" xr:uid="{00000000-0005-0000-0000-0000DAB60000}"/>
    <cellStyle name="Percent 4 12 9 2 2 2" xfId="45952" xr:uid="{00000000-0005-0000-0000-0000DBB60000}"/>
    <cellStyle name="Percent 4 12 9 2 3" xfId="45953" xr:uid="{00000000-0005-0000-0000-0000DCB60000}"/>
    <cellStyle name="Percent 4 12 9 2_REKAP IBT" xfId="45954" xr:uid="{00000000-0005-0000-0000-0000DDB60000}"/>
    <cellStyle name="Percent 4 12 9 3" xfId="45955" xr:uid="{00000000-0005-0000-0000-0000DEB60000}"/>
    <cellStyle name="Percent 4 12 9 3 2" xfId="45956" xr:uid="{00000000-0005-0000-0000-0000DFB60000}"/>
    <cellStyle name="Percent 4 12 9 3 2 2" xfId="45957" xr:uid="{00000000-0005-0000-0000-0000E0B60000}"/>
    <cellStyle name="Percent 4 12 9 3 3" xfId="45958" xr:uid="{00000000-0005-0000-0000-0000E1B60000}"/>
    <cellStyle name="Percent 4 12 9 3_REKAP IBT" xfId="45959" xr:uid="{00000000-0005-0000-0000-0000E2B60000}"/>
    <cellStyle name="Percent 4 12 9 4" xfId="45960" xr:uid="{00000000-0005-0000-0000-0000E3B60000}"/>
    <cellStyle name="Percent 4 12 9 4 2" xfId="45961" xr:uid="{00000000-0005-0000-0000-0000E4B60000}"/>
    <cellStyle name="Percent 4 12 9 5" xfId="45962" xr:uid="{00000000-0005-0000-0000-0000E5B60000}"/>
    <cellStyle name="Percent 4 12 9_REKAP IBT" xfId="45963" xr:uid="{00000000-0005-0000-0000-0000E6B60000}"/>
    <cellStyle name="Percent 4 12_REKAP IBT" xfId="45964" xr:uid="{00000000-0005-0000-0000-0000E7B60000}"/>
    <cellStyle name="Percent 4 13" xfId="45965" xr:uid="{00000000-0005-0000-0000-0000E8B60000}"/>
    <cellStyle name="Percent 4 13 10" xfId="45966" xr:uid="{00000000-0005-0000-0000-0000E9B60000}"/>
    <cellStyle name="Percent 4 13 10 2" xfId="45967" xr:uid="{00000000-0005-0000-0000-0000EAB60000}"/>
    <cellStyle name="Percent 4 13 10 2 2" xfId="45968" xr:uid="{00000000-0005-0000-0000-0000EBB60000}"/>
    <cellStyle name="Percent 4 13 10 2 2 2" xfId="45969" xr:uid="{00000000-0005-0000-0000-0000ECB60000}"/>
    <cellStyle name="Percent 4 13 10 2 3" xfId="45970" xr:uid="{00000000-0005-0000-0000-0000EDB60000}"/>
    <cellStyle name="Percent 4 13 10 2_REKAP IBT" xfId="45971" xr:uid="{00000000-0005-0000-0000-0000EEB60000}"/>
    <cellStyle name="Percent 4 13 10 3" xfId="45972" xr:uid="{00000000-0005-0000-0000-0000EFB60000}"/>
    <cellStyle name="Percent 4 13 10 3 2" xfId="45973" xr:uid="{00000000-0005-0000-0000-0000F0B60000}"/>
    <cellStyle name="Percent 4 13 10 3 2 2" xfId="5757" xr:uid="{00000000-0005-0000-0000-0000F1B60000}"/>
    <cellStyle name="Percent 4 13 10 3 3" xfId="45974" xr:uid="{00000000-0005-0000-0000-0000F2B60000}"/>
    <cellStyle name="Percent 4 13 10 3_REKAP IBT" xfId="45975" xr:uid="{00000000-0005-0000-0000-0000F3B60000}"/>
    <cellStyle name="Percent 4 13 10 4" xfId="45976" xr:uid="{00000000-0005-0000-0000-0000F4B60000}"/>
    <cellStyle name="Percent 4 13 10 4 2" xfId="45977" xr:uid="{00000000-0005-0000-0000-0000F5B60000}"/>
    <cellStyle name="Percent 4 13 10 5" xfId="45978" xr:uid="{00000000-0005-0000-0000-0000F6B60000}"/>
    <cellStyle name="Percent 4 13 10_REKAP IBT" xfId="45979" xr:uid="{00000000-0005-0000-0000-0000F7B60000}"/>
    <cellStyle name="Percent 4 13 11" xfId="45980" xr:uid="{00000000-0005-0000-0000-0000F8B60000}"/>
    <cellStyle name="Percent 4 13 11 2" xfId="45981" xr:uid="{00000000-0005-0000-0000-0000F9B60000}"/>
    <cellStyle name="Percent 4 13 11 2 2" xfId="45982" xr:uid="{00000000-0005-0000-0000-0000FAB60000}"/>
    <cellStyle name="Percent 4 13 11 2 2 2" xfId="45983" xr:uid="{00000000-0005-0000-0000-0000FBB60000}"/>
    <cellStyle name="Percent 4 13 11 2 3" xfId="45984" xr:uid="{00000000-0005-0000-0000-0000FCB60000}"/>
    <cellStyle name="Percent 4 13 11 2_REKAP IBT" xfId="45985" xr:uid="{00000000-0005-0000-0000-0000FDB60000}"/>
    <cellStyle name="Percent 4 13 11 3" xfId="45986" xr:uid="{00000000-0005-0000-0000-0000FEB60000}"/>
    <cellStyle name="Percent 4 13 11 3 2" xfId="45987" xr:uid="{00000000-0005-0000-0000-0000FFB60000}"/>
    <cellStyle name="Percent 4 13 11 3 2 2" xfId="45988" xr:uid="{00000000-0005-0000-0000-000000B70000}"/>
    <cellStyle name="Percent 4 13 11 3 3" xfId="45989" xr:uid="{00000000-0005-0000-0000-000001B70000}"/>
    <cellStyle name="Percent 4 13 11 3_REKAP IBT" xfId="45990" xr:uid="{00000000-0005-0000-0000-000002B70000}"/>
    <cellStyle name="Percent 4 13 11 4" xfId="45991" xr:uid="{00000000-0005-0000-0000-000003B70000}"/>
    <cellStyle name="Percent 4 13 11 4 2" xfId="45992" xr:uid="{00000000-0005-0000-0000-000004B70000}"/>
    <cellStyle name="Percent 4 13 11 5" xfId="45993" xr:uid="{00000000-0005-0000-0000-000005B70000}"/>
    <cellStyle name="Percent 4 13 11_REKAP IBT" xfId="45994" xr:uid="{00000000-0005-0000-0000-000006B70000}"/>
    <cellStyle name="Percent 4 13 12" xfId="45995" xr:uid="{00000000-0005-0000-0000-000007B70000}"/>
    <cellStyle name="Percent 4 13 12 2" xfId="45996" xr:uid="{00000000-0005-0000-0000-000008B70000}"/>
    <cellStyle name="Percent 4 13 12 2 2" xfId="45997" xr:uid="{00000000-0005-0000-0000-000009B70000}"/>
    <cellStyle name="Percent 4 13 12 3" xfId="45998" xr:uid="{00000000-0005-0000-0000-00000AB70000}"/>
    <cellStyle name="Percent 4 13 12_REKAP IBT" xfId="45999" xr:uid="{00000000-0005-0000-0000-00000BB70000}"/>
    <cellStyle name="Percent 4 13 13" xfId="46000" xr:uid="{00000000-0005-0000-0000-00000CB70000}"/>
    <cellStyle name="Percent 4 13 13 2" xfId="46001" xr:uid="{00000000-0005-0000-0000-00000DB70000}"/>
    <cellStyle name="Percent 4 13 13 2 2" xfId="46002" xr:uid="{00000000-0005-0000-0000-00000EB70000}"/>
    <cellStyle name="Percent 4 13 13 3" xfId="46003" xr:uid="{00000000-0005-0000-0000-00000FB70000}"/>
    <cellStyle name="Percent 4 13 13_REKAP IBT" xfId="46004" xr:uid="{00000000-0005-0000-0000-000010B70000}"/>
    <cellStyle name="Percent 4 13 14" xfId="46005" xr:uid="{00000000-0005-0000-0000-000011B70000}"/>
    <cellStyle name="Percent 4 13 14 2" xfId="46006" xr:uid="{00000000-0005-0000-0000-000012B70000}"/>
    <cellStyle name="Percent 4 13 15" xfId="46007" xr:uid="{00000000-0005-0000-0000-000013B70000}"/>
    <cellStyle name="Percent 4 13 2" xfId="46008" xr:uid="{00000000-0005-0000-0000-000014B70000}"/>
    <cellStyle name="Percent 4 13 2 2" xfId="46009" xr:uid="{00000000-0005-0000-0000-000015B70000}"/>
    <cellStyle name="Percent 4 13 2 2 2" xfId="46010" xr:uid="{00000000-0005-0000-0000-000016B70000}"/>
    <cellStyle name="Percent 4 13 2 2 2 2" xfId="46011" xr:uid="{00000000-0005-0000-0000-000017B70000}"/>
    <cellStyle name="Percent 4 13 2 2 3" xfId="46012" xr:uid="{00000000-0005-0000-0000-000018B70000}"/>
    <cellStyle name="Percent 4 13 2 2_REKAP IBT" xfId="46013" xr:uid="{00000000-0005-0000-0000-000019B70000}"/>
    <cellStyle name="Percent 4 13 2 3" xfId="22049" xr:uid="{00000000-0005-0000-0000-00001AB70000}"/>
    <cellStyle name="Percent 4 13 2 3 2" xfId="46014" xr:uid="{00000000-0005-0000-0000-00001BB70000}"/>
    <cellStyle name="Percent 4 13 2 3 2 2" xfId="46015" xr:uid="{00000000-0005-0000-0000-00001CB70000}"/>
    <cellStyle name="Percent 4 13 2 3 3" xfId="46016" xr:uid="{00000000-0005-0000-0000-00001DB70000}"/>
    <cellStyle name="Percent 4 13 2 3_REKAP IBT" xfId="46017" xr:uid="{00000000-0005-0000-0000-00001EB70000}"/>
    <cellStyle name="Percent 4 13 2 4" xfId="46018" xr:uid="{00000000-0005-0000-0000-00001FB70000}"/>
    <cellStyle name="Percent 4 13 2 4 2" xfId="46019" xr:uid="{00000000-0005-0000-0000-000020B70000}"/>
    <cellStyle name="Percent 4 13 2 5" xfId="46020" xr:uid="{00000000-0005-0000-0000-000021B70000}"/>
    <cellStyle name="Percent 4 13 2_REKAP IBT" xfId="46021" xr:uid="{00000000-0005-0000-0000-000022B70000}"/>
    <cellStyle name="Percent 4 13 3" xfId="46022" xr:uid="{00000000-0005-0000-0000-000023B70000}"/>
    <cellStyle name="Percent 4 13 3 2" xfId="46023" xr:uid="{00000000-0005-0000-0000-000024B70000}"/>
    <cellStyle name="Percent 4 13 3 2 2" xfId="46024" xr:uid="{00000000-0005-0000-0000-000025B70000}"/>
    <cellStyle name="Percent 4 13 3 2 2 2" xfId="46025" xr:uid="{00000000-0005-0000-0000-000026B70000}"/>
    <cellStyle name="Percent 4 13 3 2 3" xfId="46026" xr:uid="{00000000-0005-0000-0000-000027B70000}"/>
    <cellStyle name="Percent 4 13 3 2_REKAP IBT" xfId="46027" xr:uid="{00000000-0005-0000-0000-000028B70000}"/>
    <cellStyle name="Percent 4 13 3 3" xfId="46028" xr:uid="{00000000-0005-0000-0000-000029B70000}"/>
    <cellStyle name="Percent 4 13 3 3 2" xfId="46029" xr:uid="{00000000-0005-0000-0000-00002AB70000}"/>
    <cellStyle name="Percent 4 13 3 3 2 2" xfId="46030" xr:uid="{00000000-0005-0000-0000-00002BB70000}"/>
    <cellStyle name="Percent 4 13 3 3 3" xfId="46031" xr:uid="{00000000-0005-0000-0000-00002CB70000}"/>
    <cellStyle name="Percent 4 13 3 3_REKAP IBT" xfId="46032" xr:uid="{00000000-0005-0000-0000-00002DB70000}"/>
    <cellStyle name="Percent 4 13 3 4" xfId="46033" xr:uid="{00000000-0005-0000-0000-00002EB70000}"/>
    <cellStyle name="Percent 4 13 3 4 2" xfId="46034" xr:uid="{00000000-0005-0000-0000-00002FB70000}"/>
    <cellStyle name="Percent 4 13 3 5" xfId="46035" xr:uid="{00000000-0005-0000-0000-000030B70000}"/>
    <cellStyle name="Percent 4 13 3_REKAP IBT" xfId="46036" xr:uid="{00000000-0005-0000-0000-000031B70000}"/>
    <cellStyle name="Percent 4 13 4" xfId="32924" xr:uid="{00000000-0005-0000-0000-000032B70000}"/>
    <cellStyle name="Percent 4 13 4 2" xfId="46037" xr:uid="{00000000-0005-0000-0000-000033B70000}"/>
    <cellStyle name="Percent 4 13 4 2 2" xfId="46038" xr:uid="{00000000-0005-0000-0000-000034B70000}"/>
    <cellStyle name="Percent 4 13 4 2 2 2" xfId="46039" xr:uid="{00000000-0005-0000-0000-000035B70000}"/>
    <cellStyle name="Percent 4 13 4 2 3" xfId="46040" xr:uid="{00000000-0005-0000-0000-000036B70000}"/>
    <cellStyle name="Percent 4 13 4 2_REKAP IBT" xfId="46041" xr:uid="{00000000-0005-0000-0000-000037B70000}"/>
    <cellStyle name="Percent 4 13 4 3" xfId="46042" xr:uid="{00000000-0005-0000-0000-000038B70000}"/>
    <cellStyle name="Percent 4 13 4 3 2" xfId="46043" xr:uid="{00000000-0005-0000-0000-000039B70000}"/>
    <cellStyle name="Percent 4 13 4 3 2 2" xfId="46044" xr:uid="{00000000-0005-0000-0000-00003AB70000}"/>
    <cellStyle name="Percent 4 13 4 3 3" xfId="46045" xr:uid="{00000000-0005-0000-0000-00003BB70000}"/>
    <cellStyle name="Percent 4 13 4 3_REKAP IBT" xfId="46046" xr:uid="{00000000-0005-0000-0000-00003CB70000}"/>
    <cellStyle name="Percent 4 13 4 4" xfId="46047" xr:uid="{00000000-0005-0000-0000-00003DB70000}"/>
    <cellStyle name="Percent 4 13 4 4 2" xfId="46048" xr:uid="{00000000-0005-0000-0000-00003EB70000}"/>
    <cellStyle name="Percent 4 13 4 5" xfId="46049" xr:uid="{00000000-0005-0000-0000-00003FB70000}"/>
    <cellStyle name="Percent 4 13 4_REKAP IBT" xfId="46050" xr:uid="{00000000-0005-0000-0000-000040B70000}"/>
    <cellStyle name="Percent 4 13 5" xfId="46051" xr:uid="{00000000-0005-0000-0000-000041B70000}"/>
    <cellStyle name="Percent 4 13 5 2" xfId="46052" xr:uid="{00000000-0005-0000-0000-000042B70000}"/>
    <cellStyle name="Percent 4 13 5 2 2" xfId="46053" xr:uid="{00000000-0005-0000-0000-000043B70000}"/>
    <cellStyle name="Percent 4 13 5 2 2 2" xfId="46054" xr:uid="{00000000-0005-0000-0000-000044B70000}"/>
    <cellStyle name="Percent 4 13 5 2 3" xfId="46055" xr:uid="{00000000-0005-0000-0000-000045B70000}"/>
    <cellStyle name="Percent 4 13 5 2_REKAP IBT" xfId="46056" xr:uid="{00000000-0005-0000-0000-000046B70000}"/>
    <cellStyle name="Percent 4 13 5 3" xfId="46057" xr:uid="{00000000-0005-0000-0000-000047B70000}"/>
    <cellStyle name="Percent 4 13 5 3 2" xfId="46058" xr:uid="{00000000-0005-0000-0000-000048B70000}"/>
    <cellStyle name="Percent 4 13 5 3 2 2" xfId="46059" xr:uid="{00000000-0005-0000-0000-000049B70000}"/>
    <cellStyle name="Percent 4 13 5 3 3" xfId="46060" xr:uid="{00000000-0005-0000-0000-00004AB70000}"/>
    <cellStyle name="Percent 4 13 5 3_REKAP IBT" xfId="46061" xr:uid="{00000000-0005-0000-0000-00004BB70000}"/>
    <cellStyle name="Percent 4 13 5 4" xfId="46062" xr:uid="{00000000-0005-0000-0000-00004CB70000}"/>
    <cellStyle name="Percent 4 13 5 4 2" xfId="46063" xr:uid="{00000000-0005-0000-0000-00004DB70000}"/>
    <cellStyle name="Percent 4 13 5 5" xfId="46064" xr:uid="{00000000-0005-0000-0000-00004EB70000}"/>
    <cellStyle name="Percent 4 13 5_REKAP IBT" xfId="46065" xr:uid="{00000000-0005-0000-0000-00004FB70000}"/>
    <cellStyle name="Percent 4 13 6" xfId="46066" xr:uid="{00000000-0005-0000-0000-000050B70000}"/>
    <cellStyle name="Percent 4 13 6 2" xfId="46067" xr:uid="{00000000-0005-0000-0000-000051B70000}"/>
    <cellStyle name="Percent 4 13 6 2 2" xfId="46068" xr:uid="{00000000-0005-0000-0000-000052B70000}"/>
    <cellStyle name="Percent 4 13 6 2 2 2" xfId="35861" xr:uid="{00000000-0005-0000-0000-000053B70000}"/>
    <cellStyle name="Percent 4 13 6 2 3" xfId="46069" xr:uid="{00000000-0005-0000-0000-000054B70000}"/>
    <cellStyle name="Percent 4 13 6 2_REKAP IBT" xfId="46070" xr:uid="{00000000-0005-0000-0000-000055B70000}"/>
    <cellStyle name="Percent 4 13 6 3" xfId="46071" xr:uid="{00000000-0005-0000-0000-000056B70000}"/>
    <cellStyle name="Percent 4 13 6 3 2" xfId="46072" xr:uid="{00000000-0005-0000-0000-000057B70000}"/>
    <cellStyle name="Percent 4 13 6 3 2 2" xfId="46073" xr:uid="{00000000-0005-0000-0000-000058B70000}"/>
    <cellStyle name="Percent 4 13 6 3 3" xfId="46074" xr:uid="{00000000-0005-0000-0000-000059B70000}"/>
    <cellStyle name="Percent 4 13 6 3_REKAP IBT" xfId="46075" xr:uid="{00000000-0005-0000-0000-00005AB70000}"/>
    <cellStyle name="Percent 4 13 6 4" xfId="46076" xr:uid="{00000000-0005-0000-0000-00005BB70000}"/>
    <cellStyle name="Percent 4 13 6 4 2" xfId="46077" xr:uid="{00000000-0005-0000-0000-00005CB70000}"/>
    <cellStyle name="Percent 4 13 6 5" xfId="46078" xr:uid="{00000000-0005-0000-0000-00005DB70000}"/>
    <cellStyle name="Percent 4 13 6_REKAP IBT" xfId="46079" xr:uid="{00000000-0005-0000-0000-00005EB70000}"/>
    <cellStyle name="Percent 4 13 7" xfId="46080" xr:uid="{00000000-0005-0000-0000-00005FB70000}"/>
    <cellStyle name="Percent 4 13 7 2" xfId="46081" xr:uid="{00000000-0005-0000-0000-000060B70000}"/>
    <cellStyle name="Percent 4 13 7 2 2" xfId="46082" xr:uid="{00000000-0005-0000-0000-000061B70000}"/>
    <cellStyle name="Percent 4 13 7 2 2 2" xfId="46083" xr:uid="{00000000-0005-0000-0000-000062B70000}"/>
    <cellStyle name="Percent 4 13 7 2 3" xfId="46084" xr:uid="{00000000-0005-0000-0000-000063B70000}"/>
    <cellStyle name="Percent 4 13 7 2_REKAP IBT" xfId="46085" xr:uid="{00000000-0005-0000-0000-000064B70000}"/>
    <cellStyle name="Percent 4 13 7 3" xfId="46086" xr:uid="{00000000-0005-0000-0000-000065B70000}"/>
    <cellStyle name="Percent 4 13 7 3 2" xfId="46087" xr:uid="{00000000-0005-0000-0000-000066B70000}"/>
    <cellStyle name="Percent 4 13 7 3 2 2" xfId="46088" xr:uid="{00000000-0005-0000-0000-000067B70000}"/>
    <cellStyle name="Percent 4 13 7 3 3" xfId="46089" xr:uid="{00000000-0005-0000-0000-000068B70000}"/>
    <cellStyle name="Percent 4 13 7 3_REKAP IBT" xfId="46090" xr:uid="{00000000-0005-0000-0000-000069B70000}"/>
    <cellStyle name="Percent 4 13 7 4" xfId="46091" xr:uid="{00000000-0005-0000-0000-00006AB70000}"/>
    <cellStyle name="Percent 4 13 7 4 2" xfId="46092" xr:uid="{00000000-0005-0000-0000-00006BB70000}"/>
    <cellStyle name="Percent 4 13 7 5" xfId="46093" xr:uid="{00000000-0005-0000-0000-00006CB70000}"/>
    <cellStyle name="Percent 4 13 7_REKAP IBT" xfId="46094" xr:uid="{00000000-0005-0000-0000-00006DB70000}"/>
    <cellStyle name="Percent 4 13 8" xfId="46095" xr:uid="{00000000-0005-0000-0000-00006EB70000}"/>
    <cellStyle name="Percent 4 13 8 2" xfId="46096" xr:uid="{00000000-0005-0000-0000-00006FB70000}"/>
    <cellStyle name="Percent 4 13 8 2 2" xfId="46097" xr:uid="{00000000-0005-0000-0000-000070B70000}"/>
    <cellStyle name="Percent 4 13 8 2 2 2" xfId="46098" xr:uid="{00000000-0005-0000-0000-000071B70000}"/>
    <cellStyle name="Percent 4 13 8 2 3" xfId="46099" xr:uid="{00000000-0005-0000-0000-000072B70000}"/>
    <cellStyle name="Percent 4 13 8 2_REKAP IBT" xfId="46100" xr:uid="{00000000-0005-0000-0000-000073B70000}"/>
    <cellStyle name="Percent 4 13 8 3" xfId="46101" xr:uid="{00000000-0005-0000-0000-000074B70000}"/>
    <cellStyle name="Percent 4 13 8 3 2" xfId="46102" xr:uid="{00000000-0005-0000-0000-000075B70000}"/>
    <cellStyle name="Percent 4 13 8 3 2 2" xfId="46103" xr:uid="{00000000-0005-0000-0000-000076B70000}"/>
    <cellStyle name="Percent 4 13 8 3 3" xfId="2631" xr:uid="{00000000-0005-0000-0000-000077B70000}"/>
    <cellStyle name="Percent 4 13 8 3_REKAP IBT" xfId="46104" xr:uid="{00000000-0005-0000-0000-000078B70000}"/>
    <cellStyle name="Percent 4 13 8 4" xfId="46105" xr:uid="{00000000-0005-0000-0000-000079B70000}"/>
    <cellStyle name="Percent 4 13 8 4 2" xfId="46106" xr:uid="{00000000-0005-0000-0000-00007AB70000}"/>
    <cellStyle name="Percent 4 13 8 5" xfId="43251" xr:uid="{00000000-0005-0000-0000-00007BB70000}"/>
    <cellStyle name="Percent 4 13 8_REKAP IBT" xfId="46107" xr:uid="{00000000-0005-0000-0000-00007CB70000}"/>
    <cellStyle name="Percent 4 13 9" xfId="46108" xr:uid="{00000000-0005-0000-0000-00007DB70000}"/>
    <cellStyle name="Percent 4 13 9 2" xfId="46109" xr:uid="{00000000-0005-0000-0000-00007EB70000}"/>
    <cellStyle name="Percent 4 13 9 2 2" xfId="46110" xr:uid="{00000000-0005-0000-0000-00007FB70000}"/>
    <cellStyle name="Percent 4 13 9 2 2 2" xfId="46111" xr:uid="{00000000-0005-0000-0000-000080B70000}"/>
    <cellStyle name="Percent 4 13 9 2 3" xfId="46112" xr:uid="{00000000-0005-0000-0000-000081B70000}"/>
    <cellStyle name="Percent 4 13 9 2_REKAP IBT" xfId="46113" xr:uid="{00000000-0005-0000-0000-000082B70000}"/>
    <cellStyle name="Percent 4 13 9 3" xfId="46114" xr:uid="{00000000-0005-0000-0000-000083B70000}"/>
    <cellStyle name="Percent 4 13 9 3 2" xfId="46115" xr:uid="{00000000-0005-0000-0000-000084B70000}"/>
    <cellStyle name="Percent 4 13 9 3 2 2" xfId="46116" xr:uid="{00000000-0005-0000-0000-000085B70000}"/>
    <cellStyle name="Percent 4 13 9 3 3" xfId="46117" xr:uid="{00000000-0005-0000-0000-000086B70000}"/>
    <cellStyle name="Percent 4 13 9 3_REKAP IBT" xfId="46118" xr:uid="{00000000-0005-0000-0000-000087B70000}"/>
    <cellStyle name="Percent 4 13 9 4" xfId="46119" xr:uid="{00000000-0005-0000-0000-000088B70000}"/>
    <cellStyle name="Percent 4 13 9 4 2" xfId="46120" xr:uid="{00000000-0005-0000-0000-000089B70000}"/>
    <cellStyle name="Percent 4 13 9 5" xfId="46121" xr:uid="{00000000-0005-0000-0000-00008AB70000}"/>
    <cellStyle name="Percent 4 13 9_REKAP IBT" xfId="46122" xr:uid="{00000000-0005-0000-0000-00008BB70000}"/>
    <cellStyle name="Percent 4 13_REKAP IBT" xfId="46123" xr:uid="{00000000-0005-0000-0000-00008CB70000}"/>
    <cellStyle name="Percent 4 14" xfId="46124" xr:uid="{00000000-0005-0000-0000-00008DB70000}"/>
    <cellStyle name="Percent 4 14 10" xfId="46125" xr:uid="{00000000-0005-0000-0000-00008EB70000}"/>
    <cellStyle name="Percent 4 14 10 2" xfId="46126" xr:uid="{00000000-0005-0000-0000-00008FB70000}"/>
    <cellStyle name="Percent 4 14 10 2 2" xfId="46127" xr:uid="{00000000-0005-0000-0000-000090B70000}"/>
    <cellStyle name="Percent 4 14 10 2 2 2" xfId="17249" xr:uid="{00000000-0005-0000-0000-000091B70000}"/>
    <cellStyle name="Percent 4 14 10 2 3" xfId="46128" xr:uid="{00000000-0005-0000-0000-000092B70000}"/>
    <cellStyle name="Percent 4 14 10 2_REKAP IBT" xfId="46129" xr:uid="{00000000-0005-0000-0000-000093B70000}"/>
    <cellStyle name="Percent 4 14 10 3" xfId="46130" xr:uid="{00000000-0005-0000-0000-000094B70000}"/>
    <cellStyle name="Percent 4 14 10 3 2" xfId="46131" xr:uid="{00000000-0005-0000-0000-000095B70000}"/>
    <cellStyle name="Percent 4 14 10 3 2 2" xfId="46132" xr:uid="{00000000-0005-0000-0000-000096B70000}"/>
    <cellStyle name="Percent 4 14 10 3 3" xfId="46133" xr:uid="{00000000-0005-0000-0000-000097B70000}"/>
    <cellStyle name="Percent 4 14 10 3_REKAP IBT" xfId="46134" xr:uid="{00000000-0005-0000-0000-000098B70000}"/>
    <cellStyle name="Percent 4 14 10 4" xfId="46135" xr:uid="{00000000-0005-0000-0000-000099B70000}"/>
    <cellStyle name="Percent 4 14 10 4 2" xfId="46136" xr:uid="{00000000-0005-0000-0000-00009AB70000}"/>
    <cellStyle name="Percent 4 14 10 5" xfId="46137" xr:uid="{00000000-0005-0000-0000-00009BB70000}"/>
    <cellStyle name="Percent 4 14 10_REKAP IBT" xfId="46138" xr:uid="{00000000-0005-0000-0000-00009CB70000}"/>
    <cellStyle name="Percent 4 14 11" xfId="46139" xr:uid="{00000000-0005-0000-0000-00009DB70000}"/>
    <cellStyle name="Percent 4 14 11 2" xfId="46140" xr:uid="{00000000-0005-0000-0000-00009EB70000}"/>
    <cellStyle name="Percent 4 14 11 2 2" xfId="46141" xr:uid="{00000000-0005-0000-0000-00009FB70000}"/>
    <cellStyle name="Percent 4 14 11 2 2 2" xfId="46142" xr:uid="{00000000-0005-0000-0000-0000A0B70000}"/>
    <cellStyle name="Percent 4 14 11 2 3" xfId="46143" xr:uid="{00000000-0005-0000-0000-0000A1B70000}"/>
    <cellStyle name="Percent 4 14 11 2_REKAP IBT" xfId="46144" xr:uid="{00000000-0005-0000-0000-0000A2B70000}"/>
    <cellStyle name="Percent 4 14 11 3" xfId="46145" xr:uid="{00000000-0005-0000-0000-0000A3B70000}"/>
    <cellStyle name="Percent 4 14 11 3 2" xfId="46146" xr:uid="{00000000-0005-0000-0000-0000A4B70000}"/>
    <cellStyle name="Percent 4 14 11 3 2 2" xfId="46147" xr:uid="{00000000-0005-0000-0000-0000A5B70000}"/>
    <cellStyle name="Percent 4 14 11 3 3" xfId="46148" xr:uid="{00000000-0005-0000-0000-0000A6B70000}"/>
    <cellStyle name="Percent 4 14 11 3_REKAP IBT" xfId="46149" xr:uid="{00000000-0005-0000-0000-0000A7B70000}"/>
    <cellStyle name="Percent 4 14 11 4" xfId="46150" xr:uid="{00000000-0005-0000-0000-0000A8B70000}"/>
    <cellStyle name="Percent 4 14 11 4 2" xfId="46151" xr:uid="{00000000-0005-0000-0000-0000A9B70000}"/>
    <cellStyle name="Percent 4 14 11 5" xfId="46152" xr:uid="{00000000-0005-0000-0000-0000AAB70000}"/>
    <cellStyle name="Percent 4 14 11_REKAP IBT" xfId="31499" xr:uid="{00000000-0005-0000-0000-0000ABB70000}"/>
    <cellStyle name="Percent 4 14 12" xfId="46153" xr:uid="{00000000-0005-0000-0000-0000ACB70000}"/>
    <cellStyle name="Percent 4 14 12 2" xfId="46154" xr:uid="{00000000-0005-0000-0000-0000ADB70000}"/>
    <cellStyle name="Percent 4 14 12 2 2" xfId="46155" xr:uid="{00000000-0005-0000-0000-0000AEB70000}"/>
    <cellStyle name="Percent 4 14 12 3" xfId="46156" xr:uid="{00000000-0005-0000-0000-0000AFB70000}"/>
    <cellStyle name="Percent 4 14 12_REKAP IBT" xfId="38477" xr:uid="{00000000-0005-0000-0000-0000B0B70000}"/>
    <cellStyle name="Percent 4 14 13" xfId="46157" xr:uid="{00000000-0005-0000-0000-0000B1B70000}"/>
    <cellStyle name="Percent 4 14 13 2" xfId="46158" xr:uid="{00000000-0005-0000-0000-0000B2B70000}"/>
    <cellStyle name="Percent 4 14 13 2 2" xfId="46159" xr:uid="{00000000-0005-0000-0000-0000B3B70000}"/>
    <cellStyle name="Percent 4 14 13 3" xfId="46160" xr:uid="{00000000-0005-0000-0000-0000B4B70000}"/>
    <cellStyle name="Percent 4 14 13_REKAP IBT" xfId="46161" xr:uid="{00000000-0005-0000-0000-0000B5B70000}"/>
    <cellStyle name="Percent 4 14 14" xfId="46162" xr:uid="{00000000-0005-0000-0000-0000B6B70000}"/>
    <cellStyle name="Percent 4 14 14 2" xfId="46163" xr:uid="{00000000-0005-0000-0000-0000B7B70000}"/>
    <cellStyle name="Percent 4 14 15" xfId="46164" xr:uid="{00000000-0005-0000-0000-0000B8B70000}"/>
    <cellStyle name="Percent 4 14 2" xfId="46165" xr:uid="{00000000-0005-0000-0000-0000B9B70000}"/>
    <cellStyle name="Percent 4 14 2 2" xfId="28035" xr:uid="{00000000-0005-0000-0000-0000BAB70000}"/>
    <cellStyle name="Percent 4 14 2 2 2" xfId="46166" xr:uid="{00000000-0005-0000-0000-0000BBB70000}"/>
    <cellStyle name="Percent 4 14 2 2 2 2" xfId="46167" xr:uid="{00000000-0005-0000-0000-0000BCB70000}"/>
    <cellStyle name="Percent 4 14 2 2 3" xfId="46168" xr:uid="{00000000-0005-0000-0000-0000BDB70000}"/>
    <cellStyle name="Percent 4 14 2 2_REKAP IBT" xfId="46169" xr:uid="{00000000-0005-0000-0000-0000BEB70000}"/>
    <cellStyle name="Percent 4 14 2 3" xfId="22055" xr:uid="{00000000-0005-0000-0000-0000BFB70000}"/>
    <cellStyle name="Percent 4 14 2 3 2" xfId="46170" xr:uid="{00000000-0005-0000-0000-0000C0B70000}"/>
    <cellStyle name="Percent 4 14 2 3 2 2" xfId="25575" xr:uid="{00000000-0005-0000-0000-0000C1B70000}"/>
    <cellStyle name="Percent 4 14 2 3 3" xfId="46171" xr:uid="{00000000-0005-0000-0000-0000C2B70000}"/>
    <cellStyle name="Percent 4 14 2 3_REKAP IBT" xfId="46172" xr:uid="{00000000-0005-0000-0000-0000C3B70000}"/>
    <cellStyle name="Percent 4 14 2 4" xfId="46173" xr:uid="{00000000-0005-0000-0000-0000C4B70000}"/>
    <cellStyle name="Percent 4 14 2 4 2" xfId="46174" xr:uid="{00000000-0005-0000-0000-0000C5B70000}"/>
    <cellStyle name="Percent 4 14 2 5" xfId="46175" xr:uid="{00000000-0005-0000-0000-0000C6B70000}"/>
    <cellStyle name="Percent 4 14 2_REKAP IBT" xfId="46176" xr:uid="{00000000-0005-0000-0000-0000C7B70000}"/>
    <cellStyle name="Percent 4 14 3" xfId="46177" xr:uid="{00000000-0005-0000-0000-0000C8B70000}"/>
    <cellStyle name="Percent 4 14 3 2" xfId="46178" xr:uid="{00000000-0005-0000-0000-0000C9B70000}"/>
    <cellStyle name="Percent 4 14 3 2 2" xfId="46179" xr:uid="{00000000-0005-0000-0000-0000CAB70000}"/>
    <cellStyle name="Percent 4 14 3 2 2 2" xfId="46180" xr:uid="{00000000-0005-0000-0000-0000CBB70000}"/>
    <cellStyle name="Percent 4 14 3 2 3" xfId="46181" xr:uid="{00000000-0005-0000-0000-0000CCB70000}"/>
    <cellStyle name="Percent 4 14 3 2_REKAP IBT" xfId="46182" xr:uid="{00000000-0005-0000-0000-0000CDB70000}"/>
    <cellStyle name="Percent 4 14 3 3" xfId="46183" xr:uid="{00000000-0005-0000-0000-0000CEB70000}"/>
    <cellStyle name="Percent 4 14 3 3 2" xfId="46184" xr:uid="{00000000-0005-0000-0000-0000CFB70000}"/>
    <cellStyle name="Percent 4 14 3 3 2 2" xfId="46185" xr:uid="{00000000-0005-0000-0000-0000D0B70000}"/>
    <cellStyle name="Percent 4 14 3 3 3" xfId="46186" xr:uid="{00000000-0005-0000-0000-0000D1B70000}"/>
    <cellStyle name="Percent 4 14 3 3_REKAP IBT" xfId="46187" xr:uid="{00000000-0005-0000-0000-0000D2B70000}"/>
    <cellStyle name="Percent 4 14 3 4" xfId="46188" xr:uid="{00000000-0005-0000-0000-0000D3B70000}"/>
    <cellStyle name="Percent 4 14 3 4 2" xfId="46189" xr:uid="{00000000-0005-0000-0000-0000D4B70000}"/>
    <cellStyle name="Percent 4 14 3 5" xfId="46190" xr:uid="{00000000-0005-0000-0000-0000D5B70000}"/>
    <cellStyle name="Percent 4 14 3_REKAP IBT" xfId="46191" xr:uid="{00000000-0005-0000-0000-0000D6B70000}"/>
    <cellStyle name="Percent 4 14 4" xfId="46192" xr:uid="{00000000-0005-0000-0000-0000D7B70000}"/>
    <cellStyle name="Percent 4 14 4 2" xfId="46193" xr:uid="{00000000-0005-0000-0000-0000D8B70000}"/>
    <cellStyle name="Percent 4 14 4 2 2" xfId="46194" xr:uid="{00000000-0005-0000-0000-0000D9B70000}"/>
    <cellStyle name="Percent 4 14 4 2 2 2" xfId="46195" xr:uid="{00000000-0005-0000-0000-0000DAB70000}"/>
    <cellStyle name="Percent 4 14 4 2 3" xfId="46196" xr:uid="{00000000-0005-0000-0000-0000DBB70000}"/>
    <cellStyle name="Percent 4 14 4 2_REKAP IBT" xfId="46197" xr:uid="{00000000-0005-0000-0000-0000DCB70000}"/>
    <cellStyle name="Percent 4 14 4 3" xfId="46198" xr:uid="{00000000-0005-0000-0000-0000DDB70000}"/>
    <cellStyle name="Percent 4 14 4 3 2" xfId="46199" xr:uid="{00000000-0005-0000-0000-0000DEB70000}"/>
    <cellStyle name="Percent 4 14 4 3 2 2" xfId="46200" xr:uid="{00000000-0005-0000-0000-0000DFB70000}"/>
    <cellStyle name="Percent 4 14 4 3 3" xfId="46201" xr:uid="{00000000-0005-0000-0000-0000E0B70000}"/>
    <cellStyle name="Percent 4 14 4 3_REKAP IBT" xfId="3938" xr:uid="{00000000-0005-0000-0000-0000E1B70000}"/>
    <cellStyle name="Percent 4 14 4 4" xfId="46202" xr:uid="{00000000-0005-0000-0000-0000E2B70000}"/>
    <cellStyle name="Percent 4 14 4 4 2" xfId="46203" xr:uid="{00000000-0005-0000-0000-0000E3B70000}"/>
    <cellStyle name="Percent 4 14 4 5" xfId="46204" xr:uid="{00000000-0005-0000-0000-0000E4B70000}"/>
    <cellStyle name="Percent 4 14 4_REKAP IBT" xfId="46205" xr:uid="{00000000-0005-0000-0000-0000E5B70000}"/>
    <cellStyle name="Percent 4 14 5" xfId="46206" xr:uid="{00000000-0005-0000-0000-0000E6B70000}"/>
    <cellStyle name="Percent 4 14 5 2" xfId="46207" xr:uid="{00000000-0005-0000-0000-0000E7B70000}"/>
    <cellStyle name="Percent 4 14 5 2 2" xfId="46208" xr:uid="{00000000-0005-0000-0000-0000E8B70000}"/>
    <cellStyle name="Percent 4 14 5 2 2 2" xfId="46209" xr:uid="{00000000-0005-0000-0000-0000E9B70000}"/>
    <cellStyle name="Percent 4 14 5 2 3" xfId="22421" xr:uid="{00000000-0005-0000-0000-0000EAB70000}"/>
    <cellStyle name="Percent 4 14 5 2_REKAP IBT" xfId="46210" xr:uid="{00000000-0005-0000-0000-0000EBB70000}"/>
    <cellStyle name="Percent 4 14 5 3" xfId="46211" xr:uid="{00000000-0005-0000-0000-0000ECB70000}"/>
    <cellStyle name="Percent 4 14 5 3 2" xfId="46212" xr:uid="{00000000-0005-0000-0000-0000EDB70000}"/>
    <cellStyle name="Percent 4 14 5 3 2 2" xfId="46213" xr:uid="{00000000-0005-0000-0000-0000EEB70000}"/>
    <cellStyle name="Percent 4 14 5 3 3" xfId="20187" xr:uid="{00000000-0005-0000-0000-0000EFB70000}"/>
    <cellStyle name="Percent 4 14 5 3_REKAP IBT" xfId="46214" xr:uid="{00000000-0005-0000-0000-0000F0B70000}"/>
    <cellStyle name="Percent 4 14 5 4" xfId="46215" xr:uid="{00000000-0005-0000-0000-0000F1B70000}"/>
    <cellStyle name="Percent 4 14 5 4 2" xfId="46216" xr:uid="{00000000-0005-0000-0000-0000F2B70000}"/>
    <cellStyle name="Percent 4 14 5 5" xfId="46217" xr:uid="{00000000-0005-0000-0000-0000F3B70000}"/>
    <cellStyle name="Percent 4 14 5_REKAP IBT" xfId="46218" xr:uid="{00000000-0005-0000-0000-0000F4B70000}"/>
    <cellStyle name="Percent 4 14 6" xfId="46219" xr:uid="{00000000-0005-0000-0000-0000F5B70000}"/>
    <cellStyle name="Percent 4 14 6 2" xfId="40184" xr:uid="{00000000-0005-0000-0000-0000F6B70000}"/>
    <cellStyle name="Percent 4 14 6 2 2" xfId="46220" xr:uid="{00000000-0005-0000-0000-0000F7B70000}"/>
    <cellStyle name="Percent 4 14 6 2 2 2" xfId="46221" xr:uid="{00000000-0005-0000-0000-0000F8B70000}"/>
    <cellStyle name="Percent 4 14 6 2 3" xfId="46222" xr:uid="{00000000-0005-0000-0000-0000F9B70000}"/>
    <cellStyle name="Percent 4 14 6 2_REKAP IBT" xfId="46223" xr:uid="{00000000-0005-0000-0000-0000FAB70000}"/>
    <cellStyle name="Percent 4 14 6 3" xfId="46224" xr:uid="{00000000-0005-0000-0000-0000FBB70000}"/>
    <cellStyle name="Percent 4 14 6 3 2" xfId="46225" xr:uid="{00000000-0005-0000-0000-0000FCB70000}"/>
    <cellStyle name="Percent 4 14 6 3 2 2" xfId="46226" xr:uid="{00000000-0005-0000-0000-0000FDB70000}"/>
    <cellStyle name="Percent 4 14 6 3 3" xfId="46227" xr:uid="{00000000-0005-0000-0000-0000FEB70000}"/>
    <cellStyle name="Percent 4 14 6 3_REKAP IBT" xfId="46228" xr:uid="{00000000-0005-0000-0000-0000FFB70000}"/>
    <cellStyle name="Percent 4 14 6 4" xfId="6941" xr:uid="{00000000-0005-0000-0000-000000B80000}"/>
    <cellStyle name="Percent 4 14 6 4 2" xfId="46229" xr:uid="{00000000-0005-0000-0000-000001B80000}"/>
    <cellStyle name="Percent 4 14 6 5" xfId="6943" xr:uid="{00000000-0005-0000-0000-000002B80000}"/>
    <cellStyle name="Percent 4 14 6_REKAP IBT" xfId="37438" xr:uid="{00000000-0005-0000-0000-000003B80000}"/>
    <cellStyle name="Percent 4 14 7" xfId="46230" xr:uid="{00000000-0005-0000-0000-000004B80000}"/>
    <cellStyle name="Percent 4 14 7 2" xfId="46231" xr:uid="{00000000-0005-0000-0000-000005B80000}"/>
    <cellStyle name="Percent 4 14 7 2 2" xfId="46232" xr:uid="{00000000-0005-0000-0000-000006B80000}"/>
    <cellStyle name="Percent 4 14 7 2 2 2" xfId="46233" xr:uid="{00000000-0005-0000-0000-000007B80000}"/>
    <cellStyle name="Percent 4 14 7 2 3" xfId="46234" xr:uid="{00000000-0005-0000-0000-000008B80000}"/>
    <cellStyle name="Percent 4 14 7 2_REKAP IBT" xfId="46235" xr:uid="{00000000-0005-0000-0000-000009B80000}"/>
    <cellStyle name="Percent 4 14 7 3" xfId="46236" xr:uid="{00000000-0005-0000-0000-00000AB80000}"/>
    <cellStyle name="Percent 4 14 7 3 2" xfId="46237" xr:uid="{00000000-0005-0000-0000-00000BB80000}"/>
    <cellStyle name="Percent 4 14 7 3 2 2" xfId="46238" xr:uid="{00000000-0005-0000-0000-00000CB80000}"/>
    <cellStyle name="Percent 4 14 7 3 3" xfId="46239" xr:uid="{00000000-0005-0000-0000-00000DB80000}"/>
    <cellStyle name="Percent 4 14 7 3_REKAP IBT" xfId="46240" xr:uid="{00000000-0005-0000-0000-00000EB80000}"/>
    <cellStyle name="Percent 4 14 7 4" xfId="6948" xr:uid="{00000000-0005-0000-0000-00000FB80000}"/>
    <cellStyle name="Percent 4 14 7 4 2" xfId="46241" xr:uid="{00000000-0005-0000-0000-000010B80000}"/>
    <cellStyle name="Percent 4 14 7 5" xfId="46242" xr:uid="{00000000-0005-0000-0000-000011B80000}"/>
    <cellStyle name="Percent 4 14 7_REKAP IBT" xfId="46243" xr:uid="{00000000-0005-0000-0000-000012B80000}"/>
    <cellStyle name="Percent 4 14 8" xfId="46244" xr:uid="{00000000-0005-0000-0000-000013B80000}"/>
    <cellStyle name="Percent 4 14 8 2" xfId="28860" xr:uid="{00000000-0005-0000-0000-000014B80000}"/>
    <cellStyle name="Percent 4 14 8 2 2" xfId="46245" xr:uid="{00000000-0005-0000-0000-000015B80000}"/>
    <cellStyle name="Percent 4 14 8 2 2 2" xfId="46246" xr:uid="{00000000-0005-0000-0000-000016B80000}"/>
    <cellStyle name="Percent 4 14 8 2 3" xfId="25079" xr:uid="{00000000-0005-0000-0000-000017B80000}"/>
    <cellStyle name="Percent 4 14 8 2_REKAP IBT" xfId="46247" xr:uid="{00000000-0005-0000-0000-000018B80000}"/>
    <cellStyle name="Percent 4 14 8 3" xfId="46248" xr:uid="{00000000-0005-0000-0000-000019B80000}"/>
    <cellStyle name="Percent 4 14 8 3 2" xfId="46249" xr:uid="{00000000-0005-0000-0000-00001AB80000}"/>
    <cellStyle name="Percent 4 14 8 3 2 2" xfId="46250" xr:uid="{00000000-0005-0000-0000-00001BB80000}"/>
    <cellStyle name="Percent 4 14 8 3 3" xfId="46251" xr:uid="{00000000-0005-0000-0000-00001CB80000}"/>
    <cellStyle name="Percent 4 14 8 3_REKAP IBT" xfId="45525" xr:uid="{00000000-0005-0000-0000-00001DB80000}"/>
    <cellStyle name="Percent 4 14 8 4" xfId="6951" xr:uid="{00000000-0005-0000-0000-00001EB80000}"/>
    <cellStyle name="Percent 4 14 8 4 2" xfId="46252" xr:uid="{00000000-0005-0000-0000-00001FB80000}"/>
    <cellStyle name="Percent 4 14 8 5" xfId="46253" xr:uid="{00000000-0005-0000-0000-000020B80000}"/>
    <cellStyle name="Percent 4 14 8_REKAP IBT" xfId="46254" xr:uid="{00000000-0005-0000-0000-000021B80000}"/>
    <cellStyle name="Percent 4 14 9" xfId="46255" xr:uid="{00000000-0005-0000-0000-000022B80000}"/>
    <cellStyle name="Percent 4 14 9 2" xfId="46256" xr:uid="{00000000-0005-0000-0000-000023B80000}"/>
    <cellStyle name="Percent 4 14 9 2 2" xfId="46257" xr:uid="{00000000-0005-0000-0000-000024B80000}"/>
    <cellStyle name="Percent 4 14 9 2 2 2" xfId="46258" xr:uid="{00000000-0005-0000-0000-000025B80000}"/>
    <cellStyle name="Percent 4 14 9 2 3" xfId="46259" xr:uid="{00000000-0005-0000-0000-000026B80000}"/>
    <cellStyle name="Percent 4 14 9 2_REKAP IBT" xfId="46260" xr:uid="{00000000-0005-0000-0000-000027B80000}"/>
    <cellStyle name="Percent 4 14 9 3" xfId="46261" xr:uid="{00000000-0005-0000-0000-000028B80000}"/>
    <cellStyle name="Percent 4 14 9 3 2" xfId="46262" xr:uid="{00000000-0005-0000-0000-000029B80000}"/>
    <cellStyle name="Percent 4 14 9 3 2 2" xfId="46263" xr:uid="{00000000-0005-0000-0000-00002AB80000}"/>
    <cellStyle name="Percent 4 14 9 3 3" xfId="46264" xr:uid="{00000000-0005-0000-0000-00002BB80000}"/>
    <cellStyle name="Percent 4 14 9 3_REKAP IBT" xfId="46265" xr:uid="{00000000-0005-0000-0000-00002CB80000}"/>
    <cellStyle name="Percent 4 14 9 4" xfId="6954" xr:uid="{00000000-0005-0000-0000-00002DB80000}"/>
    <cellStyle name="Percent 4 14 9 4 2" xfId="46266" xr:uid="{00000000-0005-0000-0000-00002EB80000}"/>
    <cellStyle name="Percent 4 14 9 5" xfId="46267" xr:uid="{00000000-0005-0000-0000-00002FB80000}"/>
    <cellStyle name="Percent 4 14 9_REKAP IBT" xfId="46268" xr:uid="{00000000-0005-0000-0000-000030B80000}"/>
    <cellStyle name="Percent 4 14_REKAP IBT" xfId="46269" xr:uid="{00000000-0005-0000-0000-000031B80000}"/>
    <cellStyle name="Percent 4 15" xfId="46271" xr:uid="{00000000-0005-0000-0000-000032B80000}"/>
    <cellStyle name="Percent 4 15 10" xfId="46273" xr:uid="{00000000-0005-0000-0000-000033B80000}"/>
    <cellStyle name="Percent 4 15 10 2" xfId="46275" xr:uid="{00000000-0005-0000-0000-000034B80000}"/>
    <cellStyle name="Percent 4 15 10 2 2" xfId="46277" xr:uid="{00000000-0005-0000-0000-000035B80000}"/>
    <cellStyle name="Percent 4 15 10 2 2 2" xfId="46279" xr:uid="{00000000-0005-0000-0000-000036B80000}"/>
    <cellStyle name="Percent 4 15 10 2 3" xfId="46281" xr:uid="{00000000-0005-0000-0000-000037B80000}"/>
    <cellStyle name="Percent 4 15 10 2_REKAP IBT" xfId="46283" xr:uid="{00000000-0005-0000-0000-000038B80000}"/>
    <cellStyle name="Percent 4 15 10 3" xfId="46285" xr:uid="{00000000-0005-0000-0000-000039B80000}"/>
    <cellStyle name="Percent 4 15 10 3 2" xfId="46287" xr:uid="{00000000-0005-0000-0000-00003AB80000}"/>
    <cellStyle name="Percent 4 15 10 3 2 2" xfId="46289" xr:uid="{00000000-0005-0000-0000-00003BB80000}"/>
    <cellStyle name="Percent 4 15 10 3 3" xfId="46291" xr:uid="{00000000-0005-0000-0000-00003CB80000}"/>
    <cellStyle name="Percent 4 15 10 3_REKAP IBT" xfId="46293" xr:uid="{00000000-0005-0000-0000-00003DB80000}"/>
    <cellStyle name="Percent 4 15 10 4" xfId="46295" xr:uid="{00000000-0005-0000-0000-00003EB80000}"/>
    <cellStyle name="Percent 4 15 10 4 2" xfId="46297" xr:uid="{00000000-0005-0000-0000-00003FB80000}"/>
    <cellStyle name="Percent 4 15 10 5" xfId="46299" xr:uid="{00000000-0005-0000-0000-000040B80000}"/>
    <cellStyle name="Percent 4 15 10_REKAP IBT" xfId="46301" xr:uid="{00000000-0005-0000-0000-000041B80000}"/>
    <cellStyle name="Percent 4 15 11" xfId="46303" xr:uid="{00000000-0005-0000-0000-000042B80000}"/>
    <cellStyle name="Percent 4 15 11 2" xfId="46305" xr:uid="{00000000-0005-0000-0000-000043B80000}"/>
    <cellStyle name="Percent 4 15 11 2 2" xfId="46307" xr:uid="{00000000-0005-0000-0000-000044B80000}"/>
    <cellStyle name="Percent 4 15 11 2 2 2" xfId="46309" xr:uid="{00000000-0005-0000-0000-000045B80000}"/>
    <cellStyle name="Percent 4 15 11 2 3" xfId="46311" xr:uid="{00000000-0005-0000-0000-000046B80000}"/>
    <cellStyle name="Percent 4 15 11 2_REKAP IBT" xfId="46313" xr:uid="{00000000-0005-0000-0000-000047B80000}"/>
    <cellStyle name="Percent 4 15 11 3" xfId="46315" xr:uid="{00000000-0005-0000-0000-000048B80000}"/>
    <cellStyle name="Percent 4 15 11 3 2" xfId="46317" xr:uid="{00000000-0005-0000-0000-000049B80000}"/>
    <cellStyle name="Percent 4 15 11 3 2 2" xfId="46319" xr:uid="{00000000-0005-0000-0000-00004AB80000}"/>
    <cellStyle name="Percent 4 15 11 3 3" xfId="46321" xr:uid="{00000000-0005-0000-0000-00004BB80000}"/>
    <cellStyle name="Percent 4 15 11 3_REKAP IBT" xfId="46323" xr:uid="{00000000-0005-0000-0000-00004CB80000}"/>
    <cellStyle name="Percent 4 15 11 4" xfId="46325" xr:uid="{00000000-0005-0000-0000-00004DB80000}"/>
    <cellStyle name="Percent 4 15 11 4 2" xfId="46327" xr:uid="{00000000-0005-0000-0000-00004EB80000}"/>
    <cellStyle name="Percent 4 15 11 5" xfId="46329" xr:uid="{00000000-0005-0000-0000-00004FB80000}"/>
    <cellStyle name="Percent 4 15 11_REKAP IBT" xfId="46331" xr:uid="{00000000-0005-0000-0000-000050B80000}"/>
    <cellStyle name="Percent 4 15 12" xfId="46333" xr:uid="{00000000-0005-0000-0000-000051B80000}"/>
    <cellStyle name="Percent 4 15 12 2" xfId="46335" xr:uid="{00000000-0005-0000-0000-000052B80000}"/>
    <cellStyle name="Percent 4 15 12 2 2" xfId="46337" xr:uid="{00000000-0005-0000-0000-000053B80000}"/>
    <cellStyle name="Percent 4 15 12 3" xfId="46339" xr:uid="{00000000-0005-0000-0000-000054B80000}"/>
    <cellStyle name="Percent 4 15 12_REKAP IBT" xfId="46341" xr:uid="{00000000-0005-0000-0000-000055B80000}"/>
    <cellStyle name="Percent 4 15 13" xfId="46343" xr:uid="{00000000-0005-0000-0000-000056B80000}"/>
    <cellStyle name="Percent 4 15 13 2" xfId="46345" xr:uid="{00000000-0005-0000-0000-000057B80000}"/>
    <cellStyle name="Percent 4 15 13 2 2" xfId="46347" xr:uid="{00000000-0005-0000-0000-000058B80000}"/>
    <cellStyle name="Percent 4 15 13 3" xfId="46349" xr:uid="{00000000-0005-0000-0000-000059B80000}"/>
    <cellStyle name="Percent 4 15 13_REKAP IBT" xfId="46351" xr:uid="{00000000-0005-0000-0000-00005AB80000}"/>
    <cellStyle name="Percent 4 15 14" xfId="46353" xr:uid="{00000000-0005-0000-0000-00005BB80000}"/>
    <cellStyle name="Percent 4 15 14 2" xfId="46355" xr:uid="{00000000-0005-0000-0000-00005CB80000}"/>
    <cellStyle name="Percent 4 15 15" xfId="46357" xr:uid="{00000000-0005-0000-0000-00005DB80000}"/>
    <cellStyle name="Percent 4 15 2" xfId="46359" xr:uid="{00000000-0005-0000-0000-00005EB80000}"/>
    <cellStyle name="Percent 4 15 2 2" xfId="46361" xr:uid="{00000000-0005-0000-0000-00005FB80000}"/>
    <cellStyle name="Percent 4 15 2 2 2" xfId="46363" xr:uid="{00000000-0005-0000-0000-000060B80000}"/>
    <cellStyle name="Percent 4 15 2 2 2 2" xfId="46365" xr:uid="{00000000-0005-0000-0000-000061B80000}"/>
    <cellStyle name="Percent 4 15 2 2 3" xfId="46367" xr:uid="{00000000-0005-0000-0000-000062B80000}"/>
    <cellStyle name="Percent 4 15 2 2_REKAP IBT" xfId="46369" xr:uid="{00000000-0005-0000-0000-000063B80000}"/>
    <cellStyle name="Percent 4 15 2 3" xfId="22063" xr:uid="{00000000-0005-0000-0000-000064B80000}"/>
    <cellStyle name="Percent 4 15 2 3 2" xfId="46371" xr:uid="{00000000-0005-0000-0000-000065B80000}"/>
    <cellStyle name="Percent 4 15 2 3 2 2" xfId="46373" xr:uid="{00000000-0005-0000-0000-000066B80000}"/>
    <cellStyle name="Percent 4 15 2 3 3" xfId="46375" xr:uid="{00000000-0005-0000-0000-000067B80000}"/>
    <cellStyle name="Percent 4 15 2 3_REKAP IBT" xfId="46377" xr:uid="{00000000-0005-0000-0000-000068B80000}"/>
    <cellStyle name="Percent 4 15 2 4" xfId="46379" xr:uid="{00000000-0005-0000-0000-000069B80000}"/>
    <cellStyle name="Percent 4 15 2 4 2" xfId="46381" xr:uid="{00000000-0005-0000-0000-00006AB80000}"/>
    <cellStyle name="Percent 4 15 2 5" xfId="46383" xr:uid="{00000000-0005-0000-0000-00006BB80000}"/>
    <cellStyle name="Percent 4 15 2_REKAP IBT" xfId="46385" xr:uid="{00000000-0005-0000-0000-00006CB80000}"/>
    <cellStyle name="Percent 4 15 3" xfId="23339" xr:uid="{00000000-0005-0000-0000-00006DB80000}"/>
    <cellStyle name="Percent 4 15 3 2" xfId="46387" xr:uid="{00000000-0005-0000-0000-00006EB80000}"/>
    <cellStyle name="Percent 4 15 3 2 2" xfId="46389" xr:uid="{00000000-0005-0000-0000-00006FB80000}"/>
    <cellStyle name="Percent 4 15 3 2 2 2" xfId="46391" xr:uid="{00000000-0005-0000-0000-000070B80000}"/>
    <cellStyle name="Percent 4 15 3 2 3" xfId="46393" xr:uid="{00000000-0005-0000-0000-000071B80000}"/>
    <cellStyle name="Percent 4 15 3 2_REKAP IBT" xfId="46395" xr:uid="{00000000-0005-0000-0000-000072B80000}"/>
    <cellStyle name="Percent 4 15 3 3" xfId="46397" xr:uid="{00000000-0005-0000-0000-000073B80000}"/>
    <cellStyle name="Percent 4 15 3 3 2" xfId="46399" xr:uid="{00000000-0005-0000-0000-000074B80000}"/>
    <cellStyle name="Percent 4 15 3 3 2 2" xfId="46401" xr:uid="{00000000-0005-0000-0000-000075B80000}"/>
    <cellStyle name="Percent 4 15 3 3 3" xfId="46403" xr:uid="{00000000-0005-0000-0000-000076B80000}"/>
    <cellStyle name="Percent 4 15 3 3_REKAP IBT" xfId="46405" xr:uid="{00000000-0005-0000-0000-000077B80000}"/>
    <cellStyle name="Percent 4 15 3 4" xfId="46407" xr:uid="{00000000-0005-0000-0000-000078B80000}"/>
    <cellStyle name="Percent 4 15 3 4 2" xfId="46409" xr:uid="{00000000-0005-0000-0000-000079B80000}"/>
    <cellStyle name="Percent 4 15 3 5" xfId="46411" xr:uid="{00000000-0005-0000-0000-00007AB80000}"/>
    <cellStyle name="Percent 4 15 3_REKAP IBT" xfId="46413" xr:uid="{00000000-0005-0000-0000-00007BB80000}"/>
    <cellStyle name="Percent 4 15 4" xfId="46415" xr:uid="{00000000-0005-0000-0000-00007CB80000}"/>
    <cellStyle name="Percent 4 15 4 2" xfId="46417" xr:uid="{00000000-0005-0000-0000-00007DB80000}"/>
    <cellStyle name="Percent 4 15 4 2 2" xfId="46419" xr:uid="{00000000-0005-0000-0000-00007EB80000}"/>
    <cellStyle name="Percent 4 15 4 2 2 2" xfId="5136" xr:uid="{00000000-0005-0000-0000-00007FB80000}"/>
    <cellStyle name="Percent 4 15 4 2 3" xfId="46421" xr:uid="{00000000-0005-0000-0000-000080B80000}"/>
    <cellStyle name="Percent 4 15 4 2_REKAP IBT" xfId="30472" xr:uid="{00000000-0005-0000-0000-000081B80000}"/>
    <cellStyle name="Percent 4 15 4 3" xfId="46423" xr:uid="{00000000-0005-0000-0000-000082B80000}"/>
    <cellStyle name="Percent 4 15 4 3 2" xfId="46425" xr:uid="{00000000-0005-0000-0000-000083B80000}"/>
    <cellStyle name="Percent 4 15 4 3 2 2" xfId="46427" xr:uid="{00000000-0005-0000-0000-000084B80000}"/>
    <cellStyle name="Percent 4 15 4 3 3" xfId="46429" xr:uid="{00000000-0005-0000-0000-000085B80000}"/>
    <cellStyle name="Percent 4 15 4 3_REKAP IBT" xfId="46431" xr:uid="{00000000-0005-0000-0000-000086B80000}"/>
    <cellStyle name="Percent 4 15 4 4" xfId="46433" xr:uid="{00000000-0005-0000-0000-000087B80000}"/>
    <cellStyle name="Percent 4 15 4 4 2" xfId="46435" xr:uid="{00000000-0005-0000-0000-000088B80000}"/>
    <cellStyle name="Percent 4 15 4 5" xfId="46437" xr:uid="{00000000-0005-0000-0000-000089B80000}"/>
    <cellStyle name="Percent 4 15 4_REKAP IBT" xfId="46439" xr:uid="{00000000-0005-0000-0000-00008AB80000}"/>
    <cellStyle name="Percent 4 15 5" xfId="46441" xr:uid="{00000000-0005-0000-0000-00008BB80000}"/>
    <cellStyle name="Percent 4 15 5 2" xfId="46443" xr:uid="{00000000-0005-0000-0000-00008CB80000}"/>
    <cellStyle name="Percent 4 15 5 2 2" xfId="46445" xr:uid="{00000000-0005-0000-0000-00008DB80000}"/>
    <cellStyle name="Percent 4 15 5 2 2 2" xfId="46447" xr:uid="{00000000-0005-0000-0000-00008EB80000}"/>
    <cellStyle name="Percent 4 15 5 2 3" xfId="46449" xr:uid="{00000000-0005-0000-0000-00008FB80000}"/>
    <cellStyle name="Percent 4 15 5 2_REKAP IBT" xfId="46451" xr:uid="{00000000-0005-0000-0000-000090B80000}"/>
    <cellStyle name="Percent 4 15 5 3" xfId="46453" xr:uid="{00000000-0005-0000-0000-000091B80000}"/>
    <cellStyle name="Percent 4 15 5 3 2" xfId="46455" xr:uid="{00000000-0005-0000-0000-000092B80000}"/>
    <cellStyle name="Percent 4 15 5 3 2 2" xfId="46457" xr:uid="{00000000-0005-0000-0000-000093B80000}"/>
    <cellStyle name="Percent 4 15 5 3 3" xfId="46459" xr:uid="{00000000-0005-0000-0000-000094B80000}"/>
    <cellStyle name="Percent 4 15 5 3_REKAP IBT" xfId="46461" xr:uid="{00000000-0005-0000-0000-000095B80000}"/>
    <cellStyle name="Percent 4 15 5 4" xfId="46463" xr:uid="{00000000-0005-0000-0000-000096B80000}"/>
    <cellStyle name="Percent 4 15 5 4 2" xfId="46465" xr:uid="{00000000-0005-0000-0000-000097B80000}"/>
    <cellStyle name="Percent 4 15 5 5" xfId="46467" xr:uid="{00000000-0005-0000-0000-000098B80000}"/>
    <cellStyle name="Percent 4 15 5_REKAP IBT" xfId="46469" xr:uid="{00000000-0005-0000-0000-000099B80000}"/>
    <cellStyle name="Percent 4 15 6" xfId="46471" xr:uid="{00000000-0005-0000-0000-00009AB80000}"/>
    <cellStyle name="Percent 4 15 6 2" xfId="46473" xr:uid="{00000000-0005-0000-0000-00009BB80000}"/>
    <cellStyle name="Percent 4 15 6 2 2" xfId="46475" xr:uid="{00000000-0005-0000-0000-00009CB80000}"/>
    <cellStyle name="Percent 4 15 6 2 2 2" xfId="46477" xr:uid="{00000000-0005-0000-0000-00009DB80000}"/>
    <cellStyle name="Percent 4 15 6 2 3" xfId="46479" xr:uid="{00000000-0005-0000-0000-00009EB80000}"/>
    <cellStyle name="Percent 4 15 6 2_REKAP IBT" xfId="46481" xr:uid="{00000000-0005-0000-0000-00009FB80000}"/>
    <cellStyle name="Percent 4 15 6 3" xfId="46483" xr:uid="{00000000-0005-0000-0000-0000A0B80000}"/>
    <cellStyle name="Percent 4 15 6 3 2" xfId="46485" xr:uid="{00000000-0005-0000-0000-0000A1B80000}"/>
    <cellStyle name="Percent 4 15 6 3 2 2" xfId="46487" xr:uid="{00000000-0005-0000-0000-0000A2B80000}"/>
    <cellStyle name="Percent 4 15 6 3 3" xfId="27739" xr:uid="{00000000-0005-0000-0000-0000A3B80000}"/>
    <cellStyle name="Percent 4 15 6 3_REKAP IBT" xfId="46489" xr:uid="{00000000-0005-0000-0000-0000A4B80000}"/>
    <cellStyle name="Percent 4 15 6 4" xfId="7051" xr:uid="{00000000-0005-0000-0000-0000A5B80000}"/>
    <cellStyle name="Percent 4 15 6 4 2" xfId="46491" xr:uid="{00000000-0005-0000-0000-0000A6B80000}"/>
    <cellStyle name="Percent 4 15 6 5" xfId="7054" xr:uid="{00000000-0005-0000-0000-0000A7B80000}"/>
    <cellStyle name="Percent 4 15 6_REKAP IBT" xfId="46493" xr:uid="{00000000-0005-0000-0000-0000A8B80000}"/>
    <cellStyle name="Percent 4 15 7" xfId="46495" xr:uid="{00000000-0005-0000-0000-0000A9B80000}"/>
    <cellStyle name="Percent 4 15 7 2" xfId="46497" xr:uid="{00000000-0005-0000-0000-0000AAB80000}"/>
    <cellStyle name="Percent 4 15 7 2 2" xfId="46499" xr:uid="{00000000-0005-0000-0000-0000ABB80000}"/>
    <cellStyle name="Percent 4 15 7 2 2 2" xfId="46501" xr:uid="{00000000-0005-0000-0000-0000ACB80000}"/>
    <cellStyle name="Percent 4 15 7 2 3" xfId="46503" xr:uid="{00000000-0005-0000-0000-0000ADB80000}"/>
    <cellStyle name="Percent 4 15 7 2_REKAP IBT" xfId="46505" xr:uid="{00000000-0005-0000-0000-0000AEB80000}"/>
    <cellStyle name="Percent 4 15 7 3" xfId="46507" xr:uid="{00000000-0005-0000-0000-0000AFB80000}"/>
    <cellStyle name="Percent 4 15 7 3 2" xfId="46509" xr:uid="{00000000-0005-0000-0000-0000B0B80000}"/>
    <cellStyle name="Percent 4 15 7 3 2 2" xfId="46511" xr:uid="{00000000-0005-0000-0000-0000B1B80000}"/>
    <cellStyle name="Percent 4 15 7 3 3" xfId="46513" xr:uid="{00000000-0005-0000-0000-0000B2B80000}"/>
    <cellStyle name="Percent 4 15 7 3_REKAP IBT" xfId="46515" xr:uid="{00000000-0005-0000-0000-0000B3B80000}"/>
    <cellStyle name="Percent 4 15 7 4" xfId="7059" xr:uid="{00000000-0005-0000-0000-0000B4B80000}"/>
    <cellStyle name="Percent 4 15 7 4 2" xfId="46517" xr:uid="{00000000-0005-0000-0000-0000B5B80000}"/>
    <cellStyle name="Percent 4 15 7 5" xfId="46519" xr:uid="{00000000-0005-0000-0000-0000B6B80000}"/>
    <cellStyle name="Percent 4 15 7_REKAP IBT" xfId="46521" xr:uid="{00000000-0005-0000-0000-0000B7B80000}"/>
    <cellStyle name="Percent 4 15 8" xfId="46523" xr:uid="{00000000-0005-0000-0000-0000B8B80000}"/>
    <cellStyle name="Percent 4 15 8 2" xfId="46525" xr:uid="{00000000-0005-0000-0000-0000B9B80000}"/>
    <cellStyle name="Percent 4 15 8 2 2" xfId="46527" xr:uid="{00000000-0005-0000-0000-0000BAB80000}"/>
    <cellStyle name="Percent 4 15 8 2 2 2" xfId="46529" xr:uid="{00000000-0005-0000-0000-0000BBB80000}"/>
    <cellStyle name="Percent 4 15 8 2 3" xfId="46531" xr:uid="{00000000-0005-0000-0000-0000BCB80000}"/>
    <cellStyle name="Percent 4 15 8 2_REKAP IBT" xfId="46533" xr:uid="{00000000-0005-0000-0000-0000BDB80000}"/>
    <cellStyle name="Percent 4 15 8 3" xfId="46535" xr:uid="{00000000-0005-0000-0000-0000BEB80000}"/>
    <cellStyle name="Percent 4 15 8 3 2" xfId="46537" xr:uid="{00000000-0005-0000-0000-0000BFB80000}"/>
    <cellStyle name="Percent 4 15 8 3 2 2" xfId="46539" xr:uid="{00000000-0005-0000-0000-0000C0B80000}"/>
    <cellStyle name="Percent 4 15 8 3 3" xfId="46541" xr:uid="{00000000-0005-0000-0000-0000C1B80000}"/>
    <cellStyle name="Percent 4 15 8 3_REKAP IBT" xfId="46543" xr:uid="{00000000-0005-0000-0000-0000C2B80000}"/>
    <cellStyle name="Percent 4 15 8 4" xfId="7063" xr:uid="{00000000-0005-0000-0000-0000C3B80000}"/>
    <cellStyle name="Percent 4 15 8 4 2" xfId="46545" xr:uid="{00000000-0005-0000-0000-0000C4B80000}"/>
    <cellStyle name="Percent 4 15 8 5" xfId="46547" xr:uid="{00000000-0005-0000-0000-0000C5B80000}"/>
    <cellStyle name="Percent 4 15 8_REKAP IBT" xfId="46549" xr:uid="{00000000-0005-0000-0000-0000C6B80000}"/>
    <cellStyle name="Percent 4 15 9" xfId="46551" xr:uid="{00000000-0005-0000-0000-0000C7B80000}"/>
    <cellStyle name="Percent 4 15 9 2" xfId="46553" xr:uid="{00000000-0005-0000-0000-0000C8B80000}"/>
    <cellStyle name="Percent 4 15 9 2 2" xfId="46555" xr:uid="{00000000-0005-0000-0000-0000C9B80000}"/>
    <cellStyle name="Percent 4 15 9 2 2 2" xfId="46557" xr:uid="{00000000-0005-0000-0000-0000CAB80000}"/>
    <cellStyle name="Percent 4 15 9 2 3" xfId="46559" xr:uid="{00000000-0005-0000-0000-0000CBB80000}"/>
    <cellStyle name="Percent 4 15 9 2_REKAP IBT" xfId="46561" xr:uid="{00000000-0005-0000-0000-0000CCB80000}"/>
    <cellStyle name="Percent 4 15 9 3" xfId="46563" xr:uid="{00000000-0005-0000-0000-0000CDB80000}"/>
    <cellStyle name="Percent 4 15 9 3 2" xfId="46565" xr:uid="{00000000-0005-0000-0000-0000CEB80000}"/>
    <cellStyle name="Percent 4 15 9 3 2 2" xfId="46567" xr:uid="{00000000-0005-0000-0000-0000CFB80000}"/>
    <cellStyle name="Percent 4 15 9 3 3" xfId="46569" xr:uid="{00000000-0005-0000-0000-0000D0B80000}"/>
    <cellStyle name="Percent 4 15 9 3_REKAP IBT" xfId="46571" xr:uid="{00000000-0005-0000-0000-0000D1B80000}"/>
    <cellStyle name="Percent 4 15 9 4" xfId="7068" xr:uid="{00000000-0005-0000-0000-0000D2B80000}"/>
    <cellStyle name="Percent 4 15 9 4 2" xfId="46573" xr:uid="{00000000-0005-0000-0000-0000D3B80000}"/>
    <cellStyle name="Percent 4 15 9 5" xfId="46575" xr:uid="{00000000-0005-0000-0000-0000D4B80000}"/>
    <cellStyle name="Percent 4 15 9_REKAP IBT" xfId="46577" xr:uid="{00000000-0005-0000-0000-0000D5B80000}"/>
    <cellStyle name="Percent 4 15_REKAP IBT" xfId="46579" xr:uid="{00000000-0005-0000-0000-0000D6B80000}"/>
    <cellStyle name="Percent 4 16" xfId="46581" xr:uid="{00000000-0005-0000-0000-0000D7B80000}"/>
    <cellStyle name="Percent 4 16 10" xfId="46583" xr:uid="{00000000-0005-0000-0000-0000D8B80000}"/>
    <cellStyle name="Percent 4 16 10 2" xfId="46585" xr:uid="{00000000-0005-0000-0000-0000D9B80000}"/>
    <cellStyle name="Percent 4 16 10 2 2" xfId="46587" xr:uid="{00000000-0005-0000-0000-0000DAB80000}"/>
    <cellStyle name="Percent 4 16 10 2 2 2" xfId="46589" xr:uid="{00000000-0005-0000-0000-0000DBB80000}"/>
    <cellStyle name="Percent 4 16 10 2 3" xfId="46591" xr:uid="{00000000-0005-0000-0000-0000DCB80000}"/>
    <cellStyle name="Percent 4 16 10 2_REKAP IBT" xfId="46593" xr:uid="{00000000-0005-0000-0000-0000DDB80000}"/>
    <cellStyle name="Percent 4 16 10 3" xfId="46595" xr:uid="{00000000-0005-0000-0000-0000DEB80000}"/>
    <cellStyle name="Percent 4 16 10 3 2" xfId="46597" xr:uid="{00000000-0005-0000-0000-0000DFB80000}"/>
    <cellStyle name="Percent 4 16 10 3 2 2" xfId="46599" xr:uid="{00000000-0005-0000-0000-0000E0B80000}"/>
    <cellStyle name="Percent 4 16 10 3 3" xfId="46601" xr:uid="{00000000-0005-0000-0000-0000E1B80000}"/>
    <cellStyle name="Percent 4 16 10 3_REKAP IBT" xfId="46603" xr:uid="{00000000-0005-0000-0000-0000E2B80000}"/>
    <cellStyle name="Percent 4 16 10 4" xfId="46605" xr:uid="{00000000-0005-0000-0000-0000E3B80000}"/>
    <cellStyle name="Percent 4 16 10 4 2" xfId="46607" xr:uid="{00000000-0005-0000-0000-0000E4B80000}"/>
    <cellStyle name="Percent 4 16 10 5" xfId="46609" xr:uid="{00000000-0005-0000-0000-0000E5B80000}"/>
    <cellStyle name="Percent 4 16 10_REKAP IBT" xfId="2471" xr:uid="{00000000-0005-0000-0000-0000E6B80000}"/>
    <cellStyle name="Percent 4 16 11" xfId="46611" xr:uid="{00000000-0005-0000-0000-0000E7B80000}"/>
    <cellStyle name="Percent 4 16 11 2" xfId="46613" xr:uid="{00000000-0005-0000-0000-0000E8B80000}"/>
    <cellStyle name="Percent 4 16 11 2 2" xfId="46615" xr:uid="{00000000-0005-0000-0000-0000E9B80000}"/>
    <cellStyle name="Percent 4 16 11 2 2 2" xfId="46617" xr:uid="{00000000-0005-0000-0000-0000EAB80000}"/>
    <cellStyle name="Percent 4 16 11 2 3" xfId="46619" xr:uid="{00000000-0005-0000-0000-0000EBB80000}"/>
    <cellStyle name="Percent 4 16 11 2_REKAP IBT" xfId="46621" xr:uid="{00000000-0005-0000-0000-0000ECB80000}"/>
    <cellStyle name="Percent 4 16 11 3" xfId="44748" xr:uid="{00000000-0005-0000-0000-0000EDB80000}"/>
    <cellStyle name="Percent 4 16 11 3 2" xfId="46623" xr:uid="{00000000-0005-0000-0000-0000EEB80000}"/>
    <cellStyle name="Percent 4 16 11 3 2 2" xfId="46625" xr:uid="{00000000-0005-0000-0000-0000EFB80000}"/>
    <cellStyle name="Percent 4 16 11 3 3" xfId="46627" xr:uid="{00000000-0005-0000-0000-0000F0B80000}"/>
    <cellStyle name="Percent 4 16 11 3_REKAP IBT" xfId="46629" xr:uid="{00000000-0005-0000-0000-0000F1B80000}"/>
    <cellStyle name="Percent 4 16 11 4" xfId="46631" xr:uid="{00000000-0005-0000-0000-0000F2B80000}"/>
    <cellStyle name="Percent 4 16 11 4 2" xfId="46633" xr:uid="{00000000-0005-0000-0000-0000F3B80000}"/>
    <cellStyle name="Percent 4 16 11 5" xfId="46635" xr:uid="{00000000-0005-0000-0000-0000F4B80000}"/>
    <cellStyle name="Percent 4 16 11_REKAP IBT" xfId="46637" xr:uid="{00000000-0005-0000-0000-0000F5B80000}"/>
    <cellStyle name="Percent 4 16 12" xfId="46639" xr:uid="{00000000-0005-0000-0000-0000F6B80000}"/>
    <cellStyle name="Percent 4 16 12 2" xfId="46641" xr:uid="{00000000-0005-0000-0000-0000F7B80000}"/>
    <cellStyle name="Percent 4 16 12 2 2" xfId="46643" xr:uid="{00000000-0005-0000-0000-0000F8B80000}"/>
    <cellStyle name="Percent 4 16 12 3" xfId="46645" xr:uid="{00000000-0005-0000-0000-0000F9B80000}"/>
    <cellStyle name="Percent 4 16 12_REKAP IBT" xfId="42311" xr:uid="{00000000-0005-0000-0000-0000FAB80000}"/>
    <cellStyle name="Percent 4 16 13" xfId="46647" xr:uid="{00000000-0005-0000-0000-0000FBB80000}"/>
    <cellStyle name="Percent 4 16 13 2" xfId="46649" xr:uid="{00000000-0005-0000-0000-0000FCB80000}"/>
    <cellStyle name="Percent 4 16 13 2 2" xfId="46651" xr:uid="{00000000-0005-0000-0000-0000FDB80000}"/>
    <cellStyle name="Percent 4 16 13 3" xfId="46654" xr:uid="{00000000-0005-0000-0000-0000FEB80000}"/>
    <cellStyle name="Percent 4 16 13_REKAP IBT" xfId="46656" xr:uid="{00000000-0005-0000-0000-0000FFB80000}"/>
    <cellStyle name="Percent 4 16 14" xfId="46658" xr:uid="{00000000-0005-0000-0000-000000B90000}"/>
    <cellStyle name="Percent 4 16 14 2" xfId="46660" xr:uid="{00000000-0005-0000-0000-000001B90000}"/>
    <cellStyle name="Percent 4 16 15" xfId="46662" xr:uid="{00000000-0005-0000-0000-000002B90000}"/>
    <cellStyle name="Percent 4 16 2" xfId="46664" xr:uid="{00000000-0005-0000-0000-000003B90000}"/>
    <cellStyle name="Percent 4 16 2 2" xfId="46666" xr:uid="{00000000-0005-0000-0000-000004B90000}"/>
    <cellStyle name="Percent 4 16 2 2 2" xfId="46668" xr:uid="{00000000-0005-0000-0000-000005B90000}"/>
    <cellStyle name="Percent 4 16 2 2 2 2" xfId="46670" xr:uid="{00000000-0005-0000-0000-000006B90000}"/>
    <cellStyle name="Percent 4 16 2 2 3" xfId="46672" xr:uid="{00000000-0005-0000-0000-000007B90000}"/>
    <cellStyle name="Percent 4 16 2 2_REKAP IBT" xfId="46674" xr:uid="{00000000-0005-0000-0000-000008B90000}"/>
    <cellStyle name="Percent 4 16 2 3" xfId="22072" xr:uid="{00000000-0005-0000-0000-000009B90000}"/>
    <cellStyle name="Percent 4 16 2 3 2" xfId="46676" xr:uid="{00000000-0005-0000-0000-00000AB90000}"/>
    <cellStyle name="Percent 4 16 2 3 2 2" xfId="46678" xr:uid="{00000000-0005-0000-0000-00000BB90000}"/>
    <cellStyle name="Percent 4 16 2 3 3" xfId="44439" xr:uid="{00000000-0005-0000-0000-00000CB90000}"/>
    <cellStyle name="Percent 4 16 2 3_REKAP IBT" xfId="46680" xr:uid="{00000000-0005-0000-0000-00000DB90000}"/>
    <cellStyle name="Percent 4 16 2 4" xfId="46682" xr:uid="{00000000-0005-0000-0000-00000EB90000}"/>
    <cellStyle name="Percent 4 16 2 4 2" xfId="46684" xr:uid="{00000000-0005-0000-0000-00000FB90000}"/>
    <cellStyle name="Percent 4 16 2 5" xfId="46686" xr:uid="{00000000-0005-0000-0000-000010B90000}"/>
    <cellStyle name="Percent 4 16 2_REKAP IBT" xfId="46688" xr:uid="{00000000-0005-0000-0000-000011B90000}"/>
    <cellStyle name="Percent 4 16 3" xfId="46690" xr:uid="{00000000-0005-0000-0000-000012B90000}"/>
    <cellStyle name="Percent 4 16 3 2" xfId="46692" xr:uid="{00000000-0005-0000-0000-000013B90000}"/>
    <cellStyle name="Percent 4 16 3 2 2" xfId="46694" xr:uid="{00000000-0005-0000-0000-000014B90000}"/>
    <cellStyle name="Percent 4 16 3 2 2 2" xfId="46696" xr:uid="{00000000-0005-0000-0000-000015B90000}"/>
    <cellStyle name="Percent 4 16 3 2 3" xfId="46698" xr:uid="{00000000-0005-0000-0000-000016B90000}"/>
    <cellStyle name="Percent 4 16 3 2_REKAP IBT" xfId="43992" xr:uid="{00000000-0005-0000-0000-000017B90000}"/>
    <cellStyle name="Percent 4 16 3 3" xfId="46700" xr:uid="{00000000-0005-0000-0000-000018B90000}"/>
    <cellStyle name="Percent 4 16 3 3 2" xfId="46702" xr:uid="{00000000-0005-0000-0000-000019B90000}"/>
    <cellStyle name="Percent 4 16 3 3 2 2" xfId="46704" xr:uid="{00000000-0005-0000-0000-00001AB90000}"/>
    <cellStyle name="Percent 4 16 3 3 3" xfId="46706" xr:uid="{00000000-0005-0000-0000-00001BB90000}"/>
    <cellStyle name="Percent 4 16 3 3_REKAP IBT" xfId="46708" xr:uid="{00000000-0005-0000-0000-00001CB90000}"/>
    <cellStyle name="Percent 4 16 3 4" xfId="46710" xr:uid="{00000000-0005-0000-0000-00001DB90000}"/>
    <cellStyle name="Percent 4 16 3 4 2" xfId="46712" xr:uid="{00000000-0005-0000-0000-00001EB90000}"/>
    <cellStyle name="Percent 4 16 3 5" xfId="46714" xr:uid="{00000000-0005-0000-0000-00001FB90000}"/>
    <cellStyle name="Percent 4 16 3_REKAP IBT" xfId="46716" xr:uid="{00000000-0005-0000-0000-000020B90000}"/>
    <cellStyle name="Percent 4 16 4" xfId="46718" xr:uid="{00000000-0005-0000-0000-000021B90000}"/>
    <cellStyle name="Percent 4 16 4 2" xfId="46720" xr:uid="{00000000-0005-0000-0000-000022B90000}"/>
    <cellStyle name="Percent 4 16 4 2 2" xfId="46722" xr:uid="{00000000-0005-0000-0000-000023B90000}"/>
    <cellStyle name="Percent 4 16 4 2 2 2" xfId="46724" xr:uid="{00000000-0005-0000-0000-000024B90000}"/>
    <cellStyle name="Percent 4 16 4 2 3" xfId="46726" xr:uid="{00000000-0005-0000-0000-000025B90000}"/>
    <cellStyle name="Percent 4 16 4 2_REKAP IBT" xfId="46728" xr:uid="{00000000-0005-0000-0000-000026B90000}"/>
    <cellStyle name="Percent 4 16 4 3" xfId="46730" xr:uid="{00000000-0005-0000-0000-000027B90000}"/>
    <cellStyle name="Percent 4 16 4 3 2" xfId="46732" xr:uid="{00000000-0005-0000-0000-000028B90000}"/>
    <cellStyle name="Percent 4 16 4 3 2 2" xfId="46734" xr:uid="{00000000-0005-0000-0000-000029B90000}"/>
    <cellStyle name="Percent 4 16 4 3 3" xfId="46736" xr:uid="{00000000-0005-0000-0000-00002AB90000}"/>
    <cellStyle name="Percent 4 16 4 3_REKAP IBT" xfId="46738" xr:uid="{00000000-0005-0000-0000-00002BB90000}"/>
    <cellStyle name="Percent 4 16 4 4" xfId="46740" xr:uid="{00000000-0005-0000-0000-00002CB90000}"/>
    <cellStyle name="Percent 4 16 4 4 2" xfId="46742" xr:uid="{00000000-0005-0000-0000-00002DB90000}"/>
    <cellStyle name="Percent 4 16 4 5" xfId="46744" xr:uid="{00000000-0005-0000-0000-00002EB90000}"/>
    <cellStyle name="Percent 4 16 4_REKAP IBT" xfId="46746" xr:uid="{00000000-0005-0000-0000-00002FB90000}"/>
    <cellStyle name="Percent 4 16 5" xfId="46748" xr:uid="{00000000-0005-0000-0000-000030B90000}"/>
    <cellStyle name="Percent 4 16 5 2" xfId="46750" xr:uid="{00000000-0005-0000-0000-000031B90000}"/>
    <cellStyle name="Percent 4 16 5 2 2" xfId="46752" xr:uid="{00000000-0005-0000-0000-000032B90000}"/>
    <cellStyle name="Percent 4 16 5 2 2 2" xfId="46754" xr:uid="{00000000-0005-0000-0000-000033B90000}"/>
    <cellStyle name="Percent 4 16 5 2 3" xfId="46756" xr:uid="{00000000-0005-0000-0000-000034B90000}"/>
    <cellStyle name="Percent 4 16 5 2_REKAP IBT" xfId="46758" xr:uid="{00000000-0005-0000-0000-000035B90000}"/>
    <cellStyle name="Percent 4 16 5 3" xfId="46760" xr:uid="{00000000-0005-0000-0000-000036B90000}"/>
    <cellStyle name="Percent 4 16 5 3 2" xfId="46762" xr:uid="{00000000-0005-0000-0000-000037B90000}"/>
    <cellStyle name="Percent 4 16 5 3 2 2" xfId="46764" xr:uid="{00000000-0005-0000-0000-000038B90000}"/>
    <cellStyle name="Percent 4 16 5 3 3" xfId="46766" xr:uid="{00000000-0005-0000-0000-000039B90000}"/>
    <cellStyle name="Percent 4 16 5 3_REKAP IBT" xfId="46768" xr:uid="{00000000-0005-0000-0000-00003AB90000}"/>
    <cellStyle name="Percent 4 16 5 4" xfId="46770" xr:uid="{00000000-0005-0000-0000-00003BB90000}"/>
    <cellStyle name="Percent 4 16 5 4 2" xfId="30651" xr:uid="{00000000-0005-0000-0000-00003CB90000}"/>
    <cellStyle name="Percent 4 16 5 5" xfId="46772" xr:uid="{00000000-0005-0000-0000-00003DB90000}"/>
    <cellStyle name="Percent 4 16 5_REKAP IBT" xfId="46774" xr:uid="{00000000-0005-0000-0000-00003EB90000}"/>
    <cellStyle name="Percent 4 16 6" xfId="46776" xr:uid="{00000000-0005-0000-0000-00003FB90000}"/>
    <cellStyle name="Percent 4 16 6 2" xfId="46778" xr:uid="{00000000-0005-0000-0000-000040B90000}"/>
    <cellStyle name="Percent 4 16 6 2 2" xfId="46780" xr:uid="{00000000-0005-0000-0000-000041B90000}"/>
    <cellStyle name="Percent 4 16 6 2 2 2" xfId="46782" xr:uid="{00000000-0005-0000-0000-000042B90000}"/>
    <cellStyle name="Percent 4 16 6 2 3" xfId="46784" xr:uid="{00000000-0005-0000-0000-000043B90000}"/>
    <cellStyle name="Percent 4 16 6 2_REKAP IBT" xfId="46786" xr:uid="{00000000-0005-0000-0000-000044B90000}"/>
    <cellStyle name="Percent 4 16 6 3" xfId="46788" xr:uid="{00000000-0005-0000-0000-000045B90000}"/>
    <cellStyle name="Percent 4 16 6 3 2" xfId="32288" xr:uid="{00000000-0005-0000-0000-000046B90000}"/>
    <cellStyle name="Percent 4 16 6 3 2 2" xfId="46790" xr:uid="{00000000-0005-0000-0000-000047B90000}"/>
    <cellStyle name="Percent 4 16 6 3 3" xfId="46792" xr:uid="{00000000-0005-0000-0000-000048B90000}"/>
    <cellStyle name="Percent 4 16 6 3_REKAP IBT" xfId="46794" xr:uid="{00000000-0005-0000-0000-000049B90000}"/>
    <cellStyle name="Percent 4 16 6 4" xfId="7189" xr:uid="{00000000-0005-0000-0000-00004AB90000}"/>
    <cellStyle name="Percent 4 16 6 4 2" xfId="46796" xr:uid="{00000000-0005-0000-0000-00004BB90000}"/>
    <cellStyle name="Percent 4 16 6 5" xfId="7192" xr:uid="{00000000-0005-0000-0000-00004CB90000}"/>
    <cellStyle name="Percent 4 16 6_REKAP IBT" xfId="46798" xr:uid="{00000000-0005-0000-0000-00004DB90000}"/>
    <cellStyle name="Percent 4 16 7" xfId="46800" xr:uid="{00000000-0005-0000-0000-00004EB90000}"/>
    <cellStyle name="Percent 4 16 7 2" xfId="46802" xr:uid="{00000000-0005-0000-0000-00004FB90000}"/>
    <cellStyle name="Percent 4 16 7 2 2" xfId="46804" xr:uid="{00000000-0005-0000-0000-000050B90000}"/>
    <cellStyle name="Percent 4 16 7 2 2 2" xfId="46806" xr:uid="{00000000-0005-0000-0000-000051B90000}"/>
    <cellStyle name="Percent 4 16 7 2 3" xfId="46808" xr:uid="{00000000-0005-0000-0000-000052B90000}"/>
    <cellStyle name="Percent 4 16 7 2_REKAP IBT" xfId="46810" xr:uid="{00000000-0005-0000-0000-000053B90000}"/>
    <cellStyle name="Percent 4 16 7 3" xfId="46812" xr:uid="{00000000-0005-0000-0000-000054B90000}"/>
    <cellStyle name="Percent 4 16 7 3 2" xfId="46814" xr:uid="{00000000-0005-0000-0000-000055B90000}"/>
    <cellStyle name="Percent 4 16 7 3 2 2" xfId="30569" xr:uid="{00000000-0005-0000-0000-000056B90000}"/>
    <cellStyle name="Percent 4 16 7 3 3" xfId="46816" xr:uid="{00000000-0005-0000-0000-000057B90000}"/>
    <cellStyle name="Percent 4 16 7 3_REKAP IBT" xfId="46818" xr:uid="{00000000-0005-0000-0000-000058B90000}"/>
    <cellStyle name="Percent 4 16 7 4" xfId="7197" xr:uid="{00000000-0005-0000-0000-000059B90000}"/>
    <cellStyle name="Percent 4 16 7 4 2" xfId="46820" xr:uid="{00000000-0005-0000-0000-00005AB90000}"/>
    <cellStyle name="Percent 4 16 7 5" xfId="46822" xr:uid="{00000000-0005-0000-0000-00005BB90000}"/>
    <cellStyle name="Percent 4 16 7_REKAP IBT" xfId="46824" xr:uid="{00000000-0005-0000-0000-00005CB90000}"/>
    <cellStyle name="Percent 4 16 8" xfId="46826" xr:uid="{00000000-0005-0000-0000-00005DB90000}"/>
    <cellStyle name="Percent 4 16 8 2" xfId="46828" xr:uid="{00000000-0005-0000-0000-00005EB90000}"/>
    <cellStyle name="Percent 4 16 8 2 2" xfId="46830" xr:uid="{00000000-0005-0000-0000-00005FB90000}"/>
    <cellStyle name="Percent 4 16 8 2 2 2" xfId="46832" xr:uid="{00000000-0005-0000-0000-000060B90000}"/>
    <cellStyle name="Percent 4 16 8 2 3" xfId="46834" xr:uid="{00000000-0005-0000-0000-000061B90000}"/>
    <cellStyle name="Percent 4 16 8 2_REKAP IBT" xfId="46836" xr:uid="{00000000-0005-0000-0000-000062B90000}"/>
    <cellStyle name="Percent 4 16 8 3" xfId="46838" xr:uid="{00000000-0005-0000-0000-000063B90000}"/>
    <cellStyle name="Percent 4 16 8 3 2" xfId="46840" xr:uid="{00000000-0005-0000-0000-000064B90000}"/>
    <cellStyle name="Percent 4 16 8 3 2 2" xfId="18525" xr:uid="{00000000-0005-0000-0000-000065B90000}"/>
    <cellStyle name="Percent 4 16 8 3 3" xfId="46842" xr:uid="{00000000-0005-0000-0000-000066B90000}"/>
    <cellStyle name="Percent 4 16 8 3_REKAP IBT" xfId="46844" xr:uid="{00000000-0005-0000-0000-000067B90000}"/>
    <cellStyle name="Percent 4 16 8 4" xfId="7201" xr:uid="{00000000-0005-0000-0000-000068B90000}"/>
    <cellStyle name="Percent 4 16 8 4 2" xfId="46846" xr:uid="{00000000-0005-0000-0000-000069B90000}"/>
    <cellStyle name="Percent 4 16 8 5" xfId="46848" xr:uid="{00000000-0005-0000-0000-00006AB90000}"/>
    <cellStyle name="Percent 4 16 8_REKAP IBT" xfId="46850" xr:uid="{00000000-0005-0000-0000-00006BB90000}"/>
    <cellStyle name="Percent 4 16 9" xfId="46852" xr:uid="{00000000-0005-0000-0000-00006CB90000}"/>
    <cellStyle name="Percent 4 16 9 2" xfId="46854" xr:uid="{00000000-0005-0000-0000-00006DB90000}"/>
    <cellStyle name="Percent 4 16 9 2 2" xfId="46856" xr:uid="{00000000-0005-0000-0000-00006EB90000}"/>
    <cellStyle name="Percent 4 16 9 2 2 2" xfId="46858" xr:uid="{00000000-0005-0000-0000-00006FB90000}"/>
    <cellStyle name="Percent 4 16 9 2 3" xfId="46860" xr:uid="{00000000-0005-0000-0000-000070B90000}"/>
    <cellStyle name="Percent 4 16 9 2_REKAP IBT" xfId="46862" xr:uid="{00000000-0005-0000-0000-000071B90000}"/>
    <cellStyle name="Percent 4 16 9 3" xfId="46864" xr:uid="{00000000-0005-0000-0000-000072B90000}"/>
    <cellStyle name="Percent 4 16 9 3 2" xfId="46866" xr:uid="{00000000-0005-0000-0000-000073B90000}"/>
    <cellStyle name="Percent 4 16 9 3 2 2" xfId="46868" xr:uid="{00000000-0005-0000-0000-000074B90000}"/>
    <cellStyle name="Percent 4 16 9 3 3" xfId="46870" xr:uid="{00000000-0005-0000-0000-000075B90000}"/>
    <cellStyle name="Percent 4 16 9 3_REKAP IBT" xfId="46872" xr:uid="{00000000-0005-0000-0000-000076B90000}"/>
    <cellStyle name="Percent 4 16 9 4" xfId="7205" xr:uid="{00000000-0005-0000-0000-000077B90000}"/>
    <cellStyle name="Percent 4 16 9 4 2" xfId="46874" xr:uid="{00000000-0005-0000-0000-000078B90000}"/>
    <cellStyle name="Percent 4 16 9 5" xfId="46876" xr:uid="{00000000-0005-0000-0000-000079B90000}"/>
    <cellStyle name="Percent 4 16 9_REKAP IBT" xfId="46878" xr:uid="{00000000-0005-0000-0000-00007AB90000}"/>
    <cellStyle name="Percent 4 16_REKAP IBT" xfId="46880" xr:uid="{00000000-0005-0000-0000-00007BB90000}"/>
    <cellStyle name="Percent 4 17" xfId="46882" xr:uid="{00000000-0005-0000-0000-00007CB90000}"/>
    <cellStyle name="Percent 4 17 10" xfId="46884" xr:uid="{00000000-0005-0000-0000-00007DB90000}"/>
    <cellStyle name="Percent 4 17 10 2" xfId="46886" xr:uid="{00000000-0005-0000-0000-00007EB90000}"/>
    <cellStyle name="Percent 4 17 10 2 2" xfId="46888" xr:uid="{00000000-0005-0000-0000-00007FB90000}"/>
    <cellStyle name="Percent 4 17 10 2 2 2" xfId="46890" xr:uid="{00000000-0005-0000-0000-000080B90000}"/>
    <cellStyle name="Percent 4 17 10 2 3" xfId="46892" xr:uid="{00000000-0005-0000-0000-000081B90000}"/>
    <cellStyle name="Percent 4 17 10 2_REKAP IBT" xfId="46894" xr:uid="{00000000-0005-0000-0000-000082B90000}"/>
    <cellStyle name="Percent 4 17 10 3" xfId="46896" xr:uid="{00000000-0005-0000-0000-000083B90000}"/>
    <cellStyle name="Percent 4 17 10 3 2" xfId="46898" xr:uid="{00000000-0005-0000-0000-000084B90000}"/>
    <cellStyle name="Percent 4 17 10 3 2 2" xfId="46900" xr:uid="{00000000-0005-0000-0000-000085B90000}"/>
    <cellStyle name="Percent 4 17 10 3 3" xfId="46902" xr:uid="{00000000-0005-0000-0000-000086B90000}"/>
    <cellStyle name="Percent 4 17 10 3_REKAP IBT" xfId="46904" xr:uid="{00000000-0005-0000-0000-000087B90000}"/>
    <cellStyle name="Percent 4 17 10 4" xfId="46906" xr:uid="{00000000-0005-0000-0000-000088B90000}"/>
    <cellStyle name="Percent 4 17 10 4 2" xfId="46908" xr:uid="{00000000-0005-0000-0000-000089B90000}"/>
    <cellStyle name="Percent 4 17 10 5" xfId="46910" xr:uid="{00000000-0005-0000-0000-00008AB90000}"/>
    <cellStyle name="Percent 4 17 10_REKAP IBT" xfId="46912" xr:uid="{00000000-0005-0000-0000-00008BB90000}"/>
    <cellStyle name="Percent 4 17 11" xfId="46914" xr:uid="{00000000-0005-0000-0000-00008CB90000}"/>
    <cellStyle name="Percent 4 17 11 2" xfId="46916" xr:uid="{00000000-0005-0000-0000-00008DB90000}"/>
    <cellStyle name="Percent 4 17 11 2 2" xfId="46918" xr:uid="{00000000-0005-0000-0000-00008EB90000}"/>
    <cellStyle name="Percent 4 17 11 2 2 2" xfId="46920" xr:uid="{00000000-0005-0000-0000-00008FB90000}"/>
    <cellStyle name="Percent 4 17 11 2 3" xfId="46922" xr:uid="{00000000-0005-0000-0000-000090B90000}"/>
    <cellStyle name="Percent 4 17 11 2_REKAP IBT" xfId="46924" xr:uid="{00000000-0005-0000-0000-000091B90000}"/>
    <cellStyle name="Percent 4 17 11 3" xfId="46926" xr:uid="{00000000-0005-0000-0000-000092B90000}"/>
    <cellStyle name="Percent 4 17 11 3 2" xfId="46928" xr:uid="{00000000-0005-0000-0000-000093B90000}"/>
    <cellStyle name="Percent 4 17 11 3 2 2" xfId="46930" xr:uid="{00000000-0005-0000-0000-000094B90000}"/>
    <cellStyle name="Percent 4 17 11 3 3" xfId="46932" xr:uid="{00000000-0005-0000-0000-000095B90000}"/>
    <cellStyle name="Percent 4 17 11 3_REKAP IBT" xfId="46934" xr:uid="{00000000-0005-0000-0000-000096B90000}"/>
    <cellStyle name="Percent 4 17 11 4" xfId="46936" xr:uid="{00000000-0005-0000-0000-000097B90000}"/>
    <cellStyle name="Percent 4 17 11 4 2" xfId="46938" xr:uid="{00000000-0005-0000-0000-000098B90000}"/>
    <cellStyle name="Percent 4 17 11 5" xfId="46940" xr:uid="{00000000-0005-0000-0000-000099B90000}"/>
    <cellStyle name="Percent 4 17 11_REKAP IBT" xfId="46942" xr:uid="{00000000-0005-0000-0000-00009AB90000}"/>
    <cellStyle name="Percent 4 17 12" xfId="46944" xr:uid="{00000000-0005-0000-0000-00009BB90000}"/>
    <cellStyle name="Percent 4 17 12 2" xfId="46946" xr:uid="{00000000-0005-0000-0000-00009CB90000}"/>
    <cellStyle name="Percent 4 17 12 2 2" xfId="46948" xr:uid="{00000000-0005-0000-0000-00009DB90000}"/>
    <cellStyle name="Percent 4 17 12 3" xfId="46950" xr:uid="{00000000-0005-0000-0000-00009EB90000}"/>
    <cellStyle name="Percent 4 17 12_REKAP IBT" xfId="46952" xr:uid="{00000000-0005-0000-0000-00009FB90000}"/>
    <cellStyle name="Percent 4 17 13" xfId="46954" xr:uid="{00000000-0005-0000-0000-0000A0B90000}"/>
    <cellStyle name="Percent 4 17 13 2" xfId="46956" xr:uid="{00000000-0005-0000-0000-0000A1B90000}"/>
    <cellStyle name="Percent 4 17 13 2 2" xfId="46958" xr:uid="{00000000-0005-0000-0000-0000A2B90000}"/>
    <cellStyle name="Percent 4 17 13 3" xfId="46960" xr:uid="{00000000-0005-0000-0000-0000A3B90000}"/>
    <cellStyle name="Percent 4 17 13_REKAP IBT" xfId="46962" xr:uid="{00000000-0005-0000-0000-0000A4B90000}"/>
    <cellStyle name="Percent 4 17 14" xfId="89" xr:uid="{00000000-0005-0000-0000-0000A5B90000}"/>
    <cellStyle name="Percent 4 17 14 2" xfId="46964" xr:uid="{00000000-0005-0000-0000-0000A6B90000}"/>
    <cellStyle name="Percent 4 17 15" xfId="30771" xr:uid="{00000000-0005-0000-0000-0000A7B90000}"/>
    <cellStyle name="Percent 4 17 2" xfId="46966" xr:uid="{00000000-0005-0000-0000-0000A8B90000}"/>
    <cellStyle name="Percent 4 17 2 2" xfId="46968" xr:uid="{00000000-0005-0000-0000-0000A9B90000}"/>
    <cellStyle name="Percent 4 17 2 2 2" xfId="46970" xr:uid="{00000000-0005-0000-0000-0000AAB90000}"/>
    <cellStyle name="Percent 4 17 2 2 2 2" xfId="46972" xr:uid="{00000000-0005-0000-0000-0000ABB90000}"/>
    <cellStyle name="Percent 4 17 2 2 3" xfId="46974" xr:uid="{00000000-0005-0000-0000-0000ACB90000}"/>
    <cellStyle name="Percent 4 17 2 2_REKAP IBT" xfId="46976" xr:uid="{00000000-0005-0000-0000-0000ADB90000}"/>
    <cellStyle name="Percent 4 17 2 3" xfId="22076" xr:uid="{00000000-0005-0000-0000-0000AEB90000}"/>
    <cellStyle name="Percent 4 17 2 3 2" xfId="46978" xr:uid="{00000000-0005-0000-0000-0000AFB90000}"/>
    <cellStyle name="Percent 4 17 2 3 2 2" xfId="46980" xr:uid="{00000000-0005-0000-0000-0000B0B90000}"/>
    <cellStyle name="Percent 4 17 2 3 3" xfId="46982" xr:uid="{00000000-0005-0000-0000-0000B1B90000}"/>
    <cellStyle name="Percent 4 17 2 3_REKAP IBT" xfId="46984" xr:uid="{00000000-0005-0000-0000-0000B2B90000}"/>
    <cellStyle name="Percent 4 17 2 4" xfId="46986" xr:uid="{00000000-0005-0000-0000-0000B3B90000}"/>
    <cellStyle name="Percent 4 17 2 4 2" xfId="46988" xr:uid="{00000000-0005-0000-0000-0000B4B90000}"/>
    <cellStyle name="Percent 4 17 2 5" xfId="46990" xr:uid="{00000000-0005-0000-0000-0000B5B90000}"/>
    <cellStyle name="Percent 4 17 2_REKAP IBT" xfId="46992" xr:uid="{00000000-0005-0000-0000-0000B6B90000}"/>
    <cellStyle name="Percent 4 17 3" xfId="46994" xr:uid="{00000000-0005-0000-0000-0000B7B90000}"/>
    <cellStyle name="Percent 4 17 3 2" xfId="19283" xr:uid="{00000000-0005-0000-0000-0000B8B90000}"/>
    <cellStyle name="Percent 4 17 3 2 2" xfId="46996" xr:uid="{00000000-0005-0000-0000-0000B9B90000}"/>
    <cellStyle name="Percent 4 17 3 2 2 2" xfId="46998" xr:uid="{00000000-0005-0000-0000-0000BAB90000}"/>
    <cellStyle name="Percent 4 17 3 2 3" xfId="47000" xr:uid="{00000000-0005-0000-0000-0000BBB90000}"/>
    <cellStyle name="Percent 4 17 3 2_REKAP IBT" xfId="47002" xr:uid="{00000000-0005-0000-0000-0000BCB90000}"/>
    <cellStyle name="Percent 4 17 3 3" xfId="47004" xr:uid="{00000000-0005-0000-0000-0000BDB90000}"/>
    <cellStyle name="Percent 4 17 3 3 2" xfId="47006" xr:uid="{00000000-0005-0000-0000-0000BEB90000}"/>
    <cellStyle name="Percent 4 17 3 3 2 2" xfId="47008" xr:uid="{00000000-0005-0000-0000-0000BFB90000}"/>
    <cellStyle name="Percent 4 17 3 3 3" xfId="47010" xr:uid="{00000000-0005-0000-0000-0000C0B90000}"/>
    <cellStyle name="Percent 4 17 3 3_REKAP IBT" xfId="47012" xr:uid="{00000000-0005-0000-0000-0000C1B90000}"/>
    <cellStyle name="Percent 4 17 3 4" xfId="47014" xr:uid="{00000000-0005-0000-0000-0000C2B90000}"/>
    <cellStyle name="Percent 4 17 3 4 2" xfId="47016" xr:uid="{00000000-0005-0000-0000-0000C3B90000}"/>
    <cellStyle name="Percent 4 17 3 5" xfId="47018" xr:uid="{00000000-0005-0000-0000-0000C4B90000}"/>
    <cellStyle name="Percent 4 17 3_REKAP IBT" xfId="47020" xr:uid="{00000000-0005-0000-0000-0000C5B90000}"/>
    <cellStyle name="Percent 4 17 4" xfId="47022" xr:uid="{00000000-0005-0000-0000-0000C6B90000}"/>
    <cellStyle name="Percent 4 17 4 2" xfId="47024" xr:uid="{00000000-0005-0000-0000-0000C7B90000}"/>
    <cellStyle name="Percent 4 17 4 2 2" xfId="47026" xr:uid="{00000000-0005-0000-0000-0000C8B90000}"/>
    <cellStyle name="Percent 4 17 4 2 2 2" xfId="27147" xr:uid="{00000000-0005-0000-0000-0000C9B90000}"/>
    <cellStyle name="Percent 4 17 4 2 3" xfId="47028" xr:uid="{00000000-0005-0000-0000-0000CAB90000}"/>
    <cellStyle name="Percent 4 17 4 2_REKAP IBT" xfId="47030" xr:uid="{00000000-0005-0000-0000-0000CBB90000}"/>
    <cellStyle name="Percent 4 17 4 3" xfId="47032" xr:uid="{00000000-0005-0000-0000-0000CCB90000}"/>
    <cellStyle name="Percent 4 17 4 3 2" xfId="47034" xr:uid="{00000000-0005-0000-0000-0000CDB90000}"/>
    <cellStyle name="Percent 4 17 4 3 2 2" xfId="47036" xr:uid="{00000000-0005-0000-0000-0000CEB90000}"/>
    <cellStyle name="Percent 4 17 4 3 3" xfId="47038" xr:uid="{00000000-0005-0000-0000-0000CFB90000}"/>
    <cellStyle name="Percent 4 17 4 3_REKAP IBT" xfId="47040" xr:uid="{00000000-0005-0000-0000-0000D0B90000}"/>
    <cellStyle name="Percent 4 17 4 4" xfId="30870" xr:uid="{00000000-0005-0000-0000-0000D1B90000}"/>
    <cellStyle name="Percent 4 17 4 4 2" xfId="47042" xr:uid="{00000000-0005-0000-0000-0000D2B90000}"/>
    <cellStyle name="Percent 4 17 4 5" xfId="47044" xr:uid="{00000000-0005-0000-0000-0000D3B90000}"/>
    <cellStyle name="Percent 4 17 4_REKAP IBT" xfId="32896" xr:uid="{00000000-0005-0000-0000-0000D4B90000}"/>
    <cellStyle name="Percent 4 17 5" xfId="47046" xr:uid="{00000000-0005-0000-0000-0000D5B90000}"/>
    <cellStyle name="Percent 4 17 5 2" xfId="47048" xr:uid="{00000000-0005-0000-0000-0000D6B90000}"/>
    <cellStyle name="Percent 4 17 5 2 2" xfId="47050" xr:uid="{00000000-0005-0000-0000-0000D7B90000}"/>
    <cellStyle name="Percent 4 17 5 2 2 2" xfId="47052" xr:uid="{00000000-0005-0000-0000-0000D8B90000}"/>
    <cellStyle name="Percent 4 17 5 2 3" xfId="47054" xr:uid="{00000000-0005-0000-0000-0000D9B90000}"/>
    <cellStyle name="Percent 4 17 5 2_REKAP IBT" xfId="47056" xr:uid="{00000000-0005-0000-0000-0000DAB90000}"/>
    <cellStyle name="Percent 4 17 5 3" xfId="47058" xr:uid="{00000000-0005-0000-0000-0000DBB90000}"/>
    <cellStyle name="Percent 4 17 5 3 2" xfId="47060" xr:uid="{00000000-0005-0000-0000-0000DCB90000}"/>
    <cellStyle name="Percent 4 17 5 3 2 2" xfId="47062" xr:uid="{00000000-0005-0000-0000-0000DDB90000}"/>
    <cellStyle name="Percent 4 17 5 3 3" xfId="47064" xr:uid="{00000000-0005-0000-0000-0000DEB90000}"/>
    <cellStyle name="Percent 4 17 5 3_REKAP IBT" xfId="47066" xr:uid="{00000000-0005-0000-0000-0000DFB90000}"/>
    <cellStyle name="Percent 4 17 5 4" xfId="47068" xr:uid="{00000000-0005-0000-0000-0000E0B90000}"/>
    <cellStyle name="Percent 4 17 5 4 2" xfId="47070" xr:uid="{00000000-0005-0000-0000-0000E1B90000}"/>
    <cellStyle name="Percent 4 17 5 5" xfId="47072" xr:uid="{00000000-0005-0000-0000-0000E2B90000}"/>
    <cellStyle name="Percent 4 17 5_REKAP IBT" xfId="47074" xr:uid="{00000000-0005-0000-0000-0000E3B90000}"/>
    <cellStyle name="Percent 4 17 6" xfId="47076" xr:uid="{00000000-0005-0000-0000-0000E4B90000}"/>
    <cellStyle name="Percent 4 17 6 2" xfId="47078" xr:uid="{00000000-0005-0000-0000-0000E5B90000}"/>
    <cellStyle name="Percent 4 17 6 2 2" xfId="47080" xr:uid="{00000000-0005-0000-0000-0000E6B90000}"/>
    <cellStyle name="Percent 4 17 6 2 2 2" xfId="47082" xr:uid="{00000000-0005-0000-0000-0000E7B90000}"/>
    <cellStyle name="Percent 4 17 6 2 3" xfId="47084" xr:uid="{00000000-0005-0000-0000-0000E8B90000}"/>
    <cellStyle name="Percent 4 17 6 2_REKAP IBT" xfId="47086" xr:uid="{00000000-0005-0000-0000-0000E9B90000}"/>
    <cellStyle name="Percent 4 17 6 3" xfId="47088" xr:uid="{00000000-0005-0000-0000-0000EAB90000}"/>
    <cellStyle name="Percent 4 17 6 3 2" xfId="47090" xr:uid="{00000000-0005-0000-0000-0000EBB90000}"/>
    <cellStyle name="Percent 4 17 6 3 2 2" xfId="47092" xr:uid="{00000000-0005-0000-0000-0000ECB90000}"/>
    <cellStyle name="Percent 4 17 6 3 3" xfId="47094" xr:uid="{00000000-0005-0000-0000-0000EDB90000}"/>
    <cellStyle name="Percent 4 17 6 3_REKAP IBT" xfId="47097" xr:uid="{00000000-0005-0000-0000-0000EEB90000}"/>
    <cellStyle name="Percent 4 17 6 4" xfId="7337" xr:uid="{00000000-0005-0000-0000-0000EFB90000}"/>
    <cellStyle name="Percent 4 17 6 4 2" xfId="47099" xr:uid="{00000000-0005-0000-0000-0000F0B90000}"/>
    <cellStyle name="Percent 4 17 6 5" xfId="7341" xr:uid="{00000000-0005-0000-0000-0000F1B90000}"/>
    <cellStyle name="Percent 4 17 6_REKAP IBT" xfId="47101" xr:uid="{00000000-0005-0000-0000-0000F2B90000}"/>
    <cellStyle name="Percent 4 17 7" xfId="47103" xr:uid="{00000000-0005-0000-0000-0000F3B90000}"/>
    <cellStyle name="Percent 4 17 7 2" xfId="47105" xr:uid="{00000000-0005-0000-0000-0000F4B90000}"/>
    <cellStyle name="Percent 4 17 7 2 2" xfId="47107" xr:uid="{00000000-0005-0000-0000-0000F5B90000}"/>
    <cellStyle name="Percent 4 17 7 2 2 2" xfId="47109" xr:uid="{00000000-0005-0000-0000-0000F6B90000}"/>
    <cellStyle name="Percent 4 17 7 2 3" xfId="47111" xr:uid="{00000000-0005-0000-0000-0000F7B90000}"/>
    <cellStyle name="Percent 4 17 7 2_REKAP IBT" xfId="47113" xr:uid="{00000000-0005-0000-0000-0000F8B90000}"/>
    <cellStyle name="Percent 4 17 7 3" xfId="47115" xr:uid="{00000000-0005-0000-0000-0000F9B90000}"/>
    <cellStyle name="Percent 4 17 7 3 2" xfId="47117" xr:uid="{00000000-0005-0000-0000-0000FAB90000}"/>
    <cellStyle name="Percent 4 17 7 3 2 2" xfId="47119" xr:uid="{00000000-0005-0000-0000-0000FBB90000}"/>
    <cellStyle name="Percent 4 17 7 3 3" xfId="47121" xr:uid="{00000000-0005-0000-0000-0000FCB90000}"/>
    <cellStyle name="Percent 4 17 7 3_REKAP IBT" xfId="1278" xr:uid="{00000000-0005-0000-0000-0000FDB90000}"/>
    <cellStyle name="Percent 4 17 7 4" xfId="7348" xr:uid="{00000000-0005-0000-0000-0000FEB90000}"/>
    <cellStyle name="Percent 4 17 7 4 2" xfId="47123" xr:uid="{00000000-0005-0000-0000-0000FFB90000}"/>
    <cellStyle name="Percent 4 17 7 5" xfId="47125" xr:uid="{00000000-0005-0000-0000-000000BA0000}"/>
    <cellStyle name="Percent 4 17 7_REKAP IBT" xfId="47127" xr:uid="{00000000-0005-0000-0000-000001BA0000}"/>
    <cellStyle name="Percent 4 17 8" xfId="47129" xr:uid="{00000000-0005-0000-0000-000002BA0000}"/>
    <cellStyle name="Percent 4 17 8 2" xfId="47131" xr:uid="{00000000-0005-0000-0000-000003BA0000}"/>
    <cellStyle name="Percent 4 17 8 2 2" xfId="47133" xr:uid="{00000000-0005-0000-0000-000004BA0000}"/>
    <cellStyle name="Percent 4 17 8 2 2 2" xfId="47135" xr:uid="{00000000-0005-0000-0000-000005BA0000}"/>
    <cellStyle name="Percent 4 17 8 2 3" xfId="47137" xr:uid="{00000000-0005-0000-0000-000006BA0000}"/>
    <cellStyle name="Percent 4 17 8 2_REKAP IBT" xfId="47139" xr:uid="{00000000-0005-0000-0000-000007BA0000}"/>
    <cellStyle name="Percent 4 17 8 3" xfId="47141" xr:uid="{00000000-0005-0000-0000-000008BA0000}"/>
    <cellStyle name="Percent 4 17 8 3 2" xfId="47143" xr:uid="{00000000-0005-0000-0000-000009BA0000}"/>
    <cellStyle name="Percent 4 17 8 3 2 2" xfId="47145" xr:uid="{00000000-0005-0000-0000-00000ABA0000}"/>
    <cellStyle name="Percent 4 17 8 3 3" xfId="47147" xr:uid="{00000000-0005-0000-0000-00000BBA0000}"/>
    <cellStyle name="Percent 4 17 8 3_REKAP IBT" xfId="47149" xr:uid="{00000000-0005-0000-0000-00000CBA0000}"/>
    <cellStyle name="Percent 4 17 8 4" xfId="7354" xr:uid="{00000000-0005-0000-0000-00000DBA0000}"/>
    <cellStyle name="Percent 4 17 8 4 2" xfId="47151" xr:uid="{00000000-0005-0000-0000-00000EBA0000}"/>
    <cellStyle name="Percent 4 17 8 5" xfId="47153" xr:uid="{00000000-0005-0000-0000-00000FBA0000}"/>
    <cellStyle name="Percent 4 17 8_REKAP IBT" xfId="47155" xr:uid="{00000000-0005-0000-0000-000010BA0000}"/>
    <cellStyle name="Percent 4 17 9" xfId="47157" xr:uid="{00000000-0005-0000-0000-000011BA0000}"/>
    <cellStyle name="Percent 4 17 9 2" xfId="47159" xr:uid="{00000000-0005-0000-0000-000012BA0000}"/>
    <cellStyle name="Percent 4 17 9 2 2" xfId="47161" xr:uid="{00000000-0005-0000-0000-000013BA0000}"/>
    <cellStyle name="Percent 4 17 9 2 2 2" xfId="47163" xr:uid="{00000000-0005-0000-0000-000014BA0000}"/>
    <cellStyle name="Percent 4 17 9 2 3" xfId="47165" xr:uid="{00000000-0005-0000-0000-000015BA0000}"/>
    <cellStyle name="Percent 4 17 9 2_REKAP IBT" xfId="47167" xr:uid="{00000000-0005-0000-0000-000016BA0000}"/>
    <cellStyle name="Percent 4 17 9 3" xfId="47169" xr:uid="{00000000-0005-0000-0000-000017BA0000}"/>
    <cellStyle name="Percent 4 17 9 3 2" xfId="47171" xr:uid="{00000000-0005-0000-0000-000018BA0000}"/>
    <cellStyle name="Percent 4 17 9 3 2 2" xfId="47173" xr:uid="{00000000-0005-0000-0000-000019BA0000}"/>
    <cellStyle name="Percent 4 17 9 3 3" xfId="47175" xr:uid="{00000000-0005-0000-0000-00001ABA0000}"/>
    <cellStyle name="Percent 4 17 9 3_REKAP IBT" xfId="47177" xr:uid="{00000000-0005-0000-0000-00001BBA0000}"/>
    <cellStyle name="Percent 4 17 9 4" xfId="7357" xr:uid="{00000000-0005-0000-0000-00001CBA0000}"/>
    <cellStyle name="Percent 4 17 9 4 2" xfId="47179" xr:uid="{00000000-0005-0000-0000-00001DBA0000}"/>
    <cellStyle name="Percent 4 17 9 5" xfId="47181" xr:uid="{00000000-0005-0000-0000-00001EBA0000}"/>
    <cellStyle name="Percent 4 17 9_REKAP IBT" xfId="47183" xr:uid="{00000000-0005-0000-0000-00001FBA0000}"/>
    <cellStyle name="Percent 4 17_REKAP IBT" xfId="47185" xr:uid="{00000000-0005-0000-0000-000020BA0000}"/>
    <cellStyle name="Percent 4 18" xfId="47187" xr:uid="{00000000-0005-0000-0000-000021BA0000}"/>
    <cellStyle name="Percent 4 18 10" xfId="47189" xr:uid="{00000000-0005-0000-0000-000022BA0000}"/>
    <cellStyle name="Percent 4 18 10 2" xfId="47191" xr:uid="{00000000-0005-0000-0000-000023BA0000}"/>
    <cellStyle name="Percent 4 18 10 2 2" xfId="47193" xr:uid="{00000000-0005-0000-0000-000024BA0000}"/>
    <cellStyle name="Percent 4 18 10 2 2 2" xfId="47195" xr:uid="{00000000-0005-0000-0000-000025BA0000}"/>
    <cellStyle name="Percent 4 18 10 2 3" xfId="47197" xr:uid="{00000000-0005-0000-0000-000026BA0000}"/>
    <cellStyle name="Percent 4 18 10 2_REKAP IBT" xfId="47199" xr:uid="{00000000-0005-0000-0000-000027BA0000}"/>
    <cellStyle name="Percent 4 18 10 3" xfId="47201" xr:uid="{00000000-0005-0000-0000-000028BA0000}"/>
    <cellStyle name="Percent 4 18 10 3 2" xfId="47203" xr:uid="{00000000-0005-0000-0000-000029BA0000}"/>
    <cellStyle name="Percent 4 18 10 3 2 2" xfId="47205" xr:uid="{00000000-0005-0000-0000-00002ABA0000}"/>
    <cellStyle name="Percent 4 18 10 3 3" xfId="47207" xr:uid="{00000000-0005-0000-0000-00002BBA0000}"/>
    <cellStyle name="Percent 4 18 10 3_REKAP IBT" xfId="47209" xr:uid="{00000000-0005-0000-0000-00002CBA0000}"/>
    <cellStyle name="Percent 4 18 10 4" xfId="47211" xr:uid="{00000000-0005-0000-0000-00002DBA0000}"/>
    <cellStyle name="Percent 4 18 10 4 2" xfId="47213" xr:uid="{00000000-0005-0000-0000-00002EBA0000}"/>
    <cellStyle name="Percent 4 18 10 5" xfId="47215" xr:uid="{00000000-0005-0000-0000-00002FBA0000}"/>
    <cellStyle name="Percent 4 18 10_REKAP IBT" xfId="47217" xr:uid="{00000000-0005-0000-0000-000030BA0000}"/>
    <cellStyle name="Percent 4 18 11" xfId="47219" xr:uid="{00000000-0005-0000-0000-000031BA0000}"/>
    <cellStyle name="Percent 4 18 11 2" xfId="47221" xr:uid="{00000000-0005-0000-0000-000032BA0000}"/>
    <cellStyle name="Percent 4 18 11 2 2" xfId="47223" xr:uid="{00000000-0005-0000-0000-000033BA0000}"/>
    <cellStyle name="Percent 4 18 11 2 2 2" xfId="47225" xr:uid="{00000000-0005-0000-0000-000034BA0000}"/>
    <cellStyle name="Percent 4 18 11 2 3" xfId="47227" xr:uid="{00000000-0005-0000-0000-000035BA0000}"/>
    <cellStyle name="Percent 4 18 11 2_REKAP IBT" xfId="47229" xr:uid="{00000000-0005-0000-0000-000036BA0000}"/>
    <cellStyle name="Percent 4 18 11 3" xfId="47231" xr:uid="{00000000-0005-0000-0000-000037BA0000}"/>
    <cellStyle name="Percent 4 18 11 3 2" xfId="47233" xr:uid="{00000000-0005-0000-0000-000038BA0000}"/>
    <cellStyle name="Percent 4 18 11 3 2 2" xfId="47235" xr:uid="{00000000-0005-0000-0000-000039BA0000}"/>
    <cellStyle name="Percent 4 18 11 3 3" xfId="47237" xr:uid="{00000000-0005-0000-0000-00003ABA0000}"/>
    <cellStyle name="Percent 4 18 11 3_REKAP IBT" xfId="47239" xr:uid="{00000000-0005-0000-0000-00003BBA0000}"/>
    <cellStyle name="Percent 4 18 11 4" xfId="47241" xr:uid="{00000000-0005-0000-0000-00003CBA0000}"/>
    <cellStyle name="Percent 4 18 11 4 2" xfId="35037" xr:uid="{00000000-0005-0000-0000-00003DBA0000}"/>
    <cellStyle name="Percent 4 18 11 5" xfId="47243" xr:uid="{00000000-0005-0000-0000-00003EBA0000}"/>
    <cellStyle name="Percent 4 18 11_REKAP IBT" xfId="47245" xr:uid="{00000000-0005-0000-0000-00003FBA0000}"/>
    <cellStyle name="Percent 4 18 12" xfId="47247" xr:uid="{00000000-0005-0000-0000-000040BA0000}"/>
    <cellStyle name="Percent 4 18 12 2" xfId="47249" xr:uid="{00000000-0005-0000-0000-000041BA0000}"/>
    <cellStyle name="Percent 4 18 12 2 2" xfId="47251" xr:uid="{00000000-0005-0000-0000-000042BA0000}"/>
    <cellStyle name="Percent 4 18 12 3" xfId="47253" xr:uid="{00000000-0005-0000-0000-000043BA0000}"/>
    <cellStyle name="Percent 4 18 12_REKAP IBT" xfId="47255" xr:uid="{00000000-0005-0000-0000-000044BA0000}"/>
    <cellStyle name="Percent 4 18 13" xfId="47257" xr:uid="{00000000-0005-0000-0000-000045BA0000}"/>
    <cellStyle name="Percent 4 18 13 2" xfId="47259" xr:uid="{00000000-0005-0000-0000-000046BA0000}"/>
    <cellStyle name="Percent 4 18 13 2 2" xfId="47261" xr:uid="{00000000-0005-0000-0000-000047BA0000}"/>
    <cellStyle name="Percent 4 18 13 3" xfId="47263" xr:uid="{00000000-0005-0000-0000-000048BA0000}"/>
    <cellStyle name="Percent 4 18 13_REKAP IBT" xfId="47265" xr:uid="{00000000-0005-0000-0000-000049BA0000}"/>
    <cellStyle name="Percent 4 18 14" xfId="47267" xr:uid="{00000000-0005-0000-0000-00004ABA0000}"/>
    <cellStyle name="Percent 4 18 14 2" xfId="47269" xr:uid="{00000000-0005-0000-0000-00004BBA0000}"/>
    <cellStyle name="Percent 4 18 15" xfId="47271" xr:uid="{00000000-0005-0000-0000-00004CBA0000}"/>
    <cellStyle name="Percent 4 18 2" xfId="47273" xr:uid="{00000000-0005-0000-0000-00004DBA0000}"/>
    <cellStyle name="Percent 4 18 2 2" xfId="47275" xr:uid="{00000000-0005-0000-0000-00004EBA0000}"/>
    <cellStyle name="Percent 4 18 2 2 2" xfId="47277" xr:uid="{00000000-0005-0000-0000-00004FBA0000}"/>
    <cellStyle name="Percent 4 18 2 2 2 2" xfId="39537" xr:uid="{00000000-0005-0000-0000-000050BA0000}"/>
    <cellStyle name="Percent 4 18 2 2 3" xfId="47279" xr:uid="{00000000-0005-0000-0000-000051BA0000}"/>
    <cellStyle name="Percent 4 18 2 2_REKAP IBT" xfId="47281" xr:uid="{00000000-0005-0000-0000-000052BA0000}"/>
    <cellStyle name="Percent 4 18 2 3" xfId="22082" xr:uid="{00000000-0005-0000-0000-000053BA0000}"/>
    <cellStyle name="Percent 4 18 2 3 2" xfId="47283" xr:uid="{00000000-0005-0000-0000-000054BA0000}"/>
    <cellStyle name="Percent 4 18 2 3 2 2" xfId="47285" xr:uid="{00000000-0005-0000-0000-000055BA0000}"/>
    <cellStyle name="Percent 4 18 2 3 3" xfId="47287" xr:uid="{00000000-0005-0000-0000-000056BA0000}"/>
    <cellStyle name="Percent 4 18 2 3_REKAP IBT" xfId="47289" xr:uid="{00000000-0005-0000-0000-000057BA0000}"/>
    <cellStyle name="Percent 4 18 2 4" xfId="47291" xr:uid="{00000000-0005-0000-0000-000058BA0000}"/>
    <cellStyle name="Percent 4 18 2 4 2" xfId="47293" xr:uid="{00000000-0005-0000-0000-000059BA0000}"/>
    <cellStyle name="Percent 4 18 2 5" xfId="47295" xr:uid="{00000000-0005-0000-0000-00005ABA0000}"/>
    <cellStyle name="Percent 4 18 2_REKAP IBT" xfId="47297" xr:uid="{00000000-0005-0000-0000-00005BBA0000}"/>
    <cellStyle name="Percent 4 18 3" xfId="47299" xr:uid="{00000000-0005-0000-0000-00005CBA0000}"/>
    <cellStyle name="Percent 4 18 3 2" xfId="47301" xr:uid="{00000000-0005-0000-0000-00005DBA0000}"/>
    <cellStyle name="Percent 4 18 3 2 2" xfId="47303" xr:uid="{00000000-0005-0000-0000-00005EBA0000}"/>
    <cellStyle name="Percent 4 18 3 2 2 2" xfId="47305" xr:uid="{00000000-0005-0000-0000-00005FBA0000}"/>
    <cellStyle name="Percent 4 18 3 2 3" xfId="47307" xr:uid="{00000000-0005-0000-0000-000060BA0000}"/>
    <cellStyle name="Percent 4 18 3 2_REKAP IBT" xfId="47309" xr:uid="{00000000-0005-0000-0000-000061BA0000}"/>
    <cellStyle name="Percent 4 18 3 3" xfId="47311" xr:uid="{00000000-0005-0000-0000-000062BA0000}"/>
    <cellStyle name="Percent 4 18 3 3 2" xfId="12392" xr:uid="{00000000-0005-0000-0000-000063BA0000}"/>
    <cellStyle name="Percent 4 18 3 3 2 2" xfId="12398" xr:uid="{00000000-0005-0000-0000-000064BA0000}"/>
    <cellStyle name="Percent 4 18 3 3 3" xfId="47313" xr:uid="{00000000-0005-0000-0000-000065BA0000}"/>
    <cellStyle name="Percent 4 18 3 3_REKAP IBT" xfId="47315" xr:uid="{00000000-0005-0000-0000-000066BA0000}"/>
    <cellStyle name="Percent 4 18 3 4" xfId="47317" xr:uid="{00000000-0005-0000-0000-000067BA0000}"/>
    <cellStyle name="Percent 4 18 3 4 2" xfId="12974" xr:uid="{00000000-0005-0000-0000-000068BA0000}"/>
    <cellStyle name="Percent 4 18 3 5" xfId="47319" xr:uid="{00000000-0005-0000-0000-000069BA0000}"/>
    <cellStyle name="Percent 4 18 3_REKAP IBT" xfId="47321" xr:uid="{00000000-0005-0000-0000-00006ABA0000}"/>
    <cellStyle name="Percent 4 18 4" xfId="47323" xr:uid="{00000000-0005-0000-0000-00006BBA0000}"/>
    <cellStyle name="Percent 4 18 4 2" xfId="47325" xr:uid="{00000000-0005-0000-0000-00006CBA0000}"/>
    <cellStyle name="Percent 4 18 4 2 2" xfId="47327" xr:uid="{00000000-0005-0000-0000-00006DBA0000}"/>
    <cellStyle name="Percent 4 18 4 2 2 2" xfId="47329" xr:uid="{00000000-0005-0000-0000-00006EBA0000}"/>
    <cellStyle name="Percent 4 18 4 2 3" xfId="47331" xr:uid="{00000000-0005-0000-0000-00006FBA0000}"/>
    <cellStyle name="Percent 4 18 4 2_REKAP IBT" xfId="47333" xr:uid="{00000000-0005-0000-0000-000070BA0000}"/>
    <cellStyle name="Percent 4 18 4 3" xfId="47335" xr:uid="{00000000-0005-0000-0000-000071BA0000}"/>
    <cellStyle name="Percent 4 18 4 3 2" xfId="47337" xr:uid="{00000000-0005-0000-0000-000072BA0000}"/>
    <cellStyle name="Percent 4 18 4 3 2 2" xfId="47339" xr:uid="{00000000-0005-0000-0000-000073BA0000}"/>
    <cellStyle name="Percent 4 18 4 3 3" xfId="47341" xr:uid="{00000000-0005-0000-0000-000074BA0000}"/>
    <cellStyle name="Percent 4 18 4 3_REKAP IBT" xfId="29130" xr:uid="{00000000-0005-0000-0000-000075BA0000}"/>
    <cellStyle name="Percent 4 18 4 4" xfId="47343" xr:uid="{00000000-0005-0000-0000-000076BA0000}"/>
    <cellStyle name="Percent 4 18 4 4 2" xfId="47345" xr:uid="{00000000-0005-0000-0000-000077BA0000}"/>
    <cellStyle name="Percent 4 18 4 5" xfId="47347" xr:uid="{00000000-0005-0000-0000-000078BA0000}"/>
    <cellStyle name="Percent 4 18 4_REKAP IBT" xfId="47349" xr:uid="{00000000-0005-0000-0000-000079BA0000}"/>
    <cellStyle name="Percent 4 18 5" xfId="47351" xr:uid="{00000000-0005-0000-0000-00007ABA0000}"/>
    <cellStyle name="Percent 4 18 5 2" xfId="47353" xr:uid="{00000000-0005-0000-0000-00007BBA0000}"/>
    <cellStyle name="Percent 4 18 5 2 2" xfId="47355" xr:uid="{00000000-0005-0000-0000-00007CBA0000}"/>
    <cellStyle name="Percent 4 18 5 2 2 2" xfId="47357" xr:uid="{00000000-0005-0000-0000-00007DBA0000}"/>
    <cellStyle name="Percent 4 18 5 2 3" xfId="47359" xr:uid="{00000000-0005-0000-0000-00007EBA0000}"/>
    <cellStyle name="Percent 4 18 5 2_REKAP IBT" xfId="47361" xr:uid="{00000000-0005-0000-0000-00007FBA0000}"/>
    <cellStyle name="Percent 4 18 5 3" xfId="47363" xr:uid="{00000000-0005-0000-0000-000080BA0000}"/>
    <cellStyle name="Percent 4 18 5 3 2" xfId="47365" xr:uid="{00000000-0005-0000-0000-000081BA0000}"/>
    <cellStyle name="Percent 4 18 5 3 2 2" xfId="47367" xr:uid="{00000000-0005-0000-0000-000082BA0000}"/>
    <cellStyle name="Percent 4 18 5 3 3" xfId="47369" xr:uid="{00000000-0005-0000-0000-000083BA0000}"/>
    <cellStyle name="Percent 4 18 5 3_REKAP IBT" xfId="47371" xr:uid="{00000000-0005-0000-0000-000084BA0000}"/>
    <cellStyle name="Percent 4 18 5 4" xfId="47373" xr:uid="{00000000-0005-0000-0000-000085BA0000}"/>
    <cellStyle name="Percent 4 18 5 4 2" xfId="47375" xr:uid="{00000000-0005-0000-0000-000086BA0000}"/>
    <cellStyle name="Percent 4 18 5 5" xfId="47377" xr:uid="{00000000-0005-0000-0000-000087BA0000}"/>
    <cellStyle name="Percent 4 18 5_REKAP IBT" xfId="47379" xr:uid="{00000000-0005-0000-0000-000088BA0000}"/>
    <cellStyle name="Percent 4 18 6" xfId="47381" xr:uid="{00000000-0005-0000-0000-000089BA0000}"/>
    <cellStyle name="Percent 4 18 6 2" xfId="47383" xr:uid="{00000000-0005-0000-0000-00008ABA0000}"/>
    <cellStyle name="Percent 4 18 6 2 2" xfId="47385" xr:uid="{00000000-0005-0000-0000-00008BBA0000}"/>
    <cellStyle name="Percent 4 18 6 2 2 2" xfId="47387" xr:uid="{00000000-0005-0000-0000-00008CBA0000}"/>
    <cellStyle name="Percent 4 18 6 2 3" xfId="15872" xr:uid="{00000000-0005-0000-0000-00008DBA0000}"/>
    <cellStyle name="Percent 4 18 6 2_REKAP IBT" xfId="47389" xr:uid="{00000000-0005-0000-0000-00008EBA0000}"/>
    <cellStyle name="Percent 4 18 6 3" xfId="47391" xr:uid="{00000000-0005-0000-0000-00008FBA0000}"/>
    <cellStyle name="Percent 4 18 6 3 2" xfId="47393" xr:uid="{00000000-0005-0000-0000-000090BA0000}"/>
    <cellStyle name="Percent 4 18 6 3 2 2" xfId="47395" xr:uid="{00000000-0005-0000-0000-000091BA0000}"/>
    <cellStyle name="Percent 4 18 6 3 3" xfId="47397" xr:uid="{00000000-0005-0000-0000-000092BA0000}"/>
    <cellStyle name="Percent 4 18 6 3_REKAP IBT" xfId="47399" xr:uid="{00000000-0005-0000-0000-000093BA0000}"/>
    <cellStyle name="Percent 4 18 6 4" xfId="7421" xr:uid="{00000000-0005-0000-0000-000094BA0000}"/>
    <cellStyle name="Percent 4 18 6 4 2" xfId="47401" xr:uid="{00000000-0005-0000-0000-000095BA0000}"/>
    <cellStyle name="Percent 4 18 6 5" xfId="7424" xr:uid="{00000000-0005-0000-0000-000096BA0000}"/>
    <cellStyle name="Percent 4 18 6_REKAP IBT" xfId="43154" xr:uid="{00000000-0005-0000-0000-000097BA0000}"/>
    <cellStyle name="Percent 4 18 7" xfId="47403" xr:uid="{00000000-0005-0000-0000-000098BA0000}"/>
    <cellStyle name="Percent 4 18 7 2" xfId="47405" xr:uid="{00000000-0005-0000-0000-000099BA0000}"/>
    <cellStyle name="Percent 4 18 7 2 2" xfId="47407" xr:uid="{00000000-0005-0000-0000-00009ABA0000}"/>
    <cellStyle name="Percent 4 18 7 2 2 2" xfId="47409" xr:uid="{00000000-0005-0000-0000-00009BBA0000}"/>
    <cellStyle name="Percent 4 18 7 2 3" xfId="47411" xr:uid="{00000000-0005-0000-0000-00009CBA0000}"/>
    <cellStyle name="Percent 4 18 7 2_REKAP IBT" xfId="47413" xr:uid="{00000000-0005-0000-0000-00009DBA0000}"/>
    <cellStyle name="Percent 4 18 7 3" xfId="47415" xr:uid="{00000000-0005-0000-0000-00009EBA0000}"/>
    <cellStyle name="Percent 4 18 7 3 2" xfId="47417" xr:uid="{00000000-0005-0000-0000-00009FBA0000}"/>
    <cellStyle name="Percent 4 18 7 3 2 2" xfId="47419" xr:uid="{00000000-0005-0000-0000-0000A0BA0000}"/>
    <cellStyle name="Percent 4 18 7 3 3" xfId="47421" xr:uid="{00000000-0005-0000-0000-0000A1BA0000}"/>
    <cellStyle name="Percent 4 18 7 3_REKAP IBT" xfId="42261" xr:uid="{00000000-0005-0000-0000-0000A2BA0000}"/>
    <cellStyle name="Percent 4 18 7 4" xfId="7429" xr:uid="{00000000-0005-0000-0000-0000A3BA0000}"/>
    <cellStyle name="Percent 4 18 7 4 2" xfId="47423" xr:uid="{00000000-0005-0000-0000-0000A4BA0000}"/>
    <cellStyle name="Percent 4 18 7 5" xfId="47425" xr:uid="{00000000-0005-0000-0000-0000A5BA0000}"/>
    <cellStyle name="Percent 4 18 7_REKAP IBT" xfId="47427" xr:uid="{00000000-0005-0000-0000-0000A6BA0000}"/>
    <cellStyle name="Percent 4 18 8" xfId="47429" xr:uid="{00000000-0005-0000-0000-0000A7BA0000}"/>
    <cellStyle name="Percent 4 18 8 2" xfId="47431" xr:uid="{00000000-0005-0000-0000-0000A8BA0000}"/>
    <cellStyle name="Percent 4 18 8 2 2" xfId="47433" xr:uid="{00000000-0005-0000-0000-0000A9BA0000}"/>
    <cellStyle name="Percent 4 18 8 2 2 2" xfId="47435" xr:uid="{00000000-0005-0000-0000-0000AABA0000}"/>
    <cellStyle name="Percent 4 18 8 2 3" xfId="47437" xr:uid="{00000000-0005-0000-0000-0000ABBA0000}"/>
    <cellStyle name="Percent 4 18 8 2_REKAP IBT" xfId="47439" xr:uid="{00000000-0005-0000-0000-0000ACBA0000}"/>
    <cellStyle name="Percent 4 18 8 3" xfId="47441" xr:uid="{00000000-0005-0000-0000-0000ADBA0000}"/>
    <cellStyle name="Percent 4 18 8 3 2" xfId="47443" xr:uid="{00000000-0005-0000-0000-0000AEBA0000}"/>
    <cellStyle name="Percent 4 18 8 3 2 2" xfId="47445" xr:uid="{00000000-0005-0000-0000-0000AFBA0000}"/>
    <cellStyle name="Percent 4 18 8 3 3" xfId="47447" xr:uid="{00000000-0005-0000-0000-0000B0BA0000}"/>
    <cellStyle name="Percent 4 18 8 3_REKAP IBT" xfId="47449" xr:uid="{00000000-0005-0000-0000-0000B1BA0000}"/>
    <cellStyle name="Percent 4 18 8 4" xfId="7433" xr:uid="{00000000-0005-0000-0000-0000B2BA0000}"/>
    <cellStyle name="Percent 4 18 8 4 2" xfId="47451" xr:uid="{00000000-0005-0000-0000-0000B3BA0000}"/>
    <cellStyle name="Percent 4 18 8 5" xfId="43259" xr:uid="{00000000-0005-0000-0000-0000B4BA0000}"/>
    <cellStyle name="Percent 4 18 8_REKAP IBT" xfId="47453" xr:uid="{00000000-0005-0000-0000-0000B5BA0000}"/>
    <cellStyle name="Percent 4 18 9" xfId="47455" xr:uid="{00000000-0005-0000-0000-0000B6BA0000}"/>
    <cellStyle name="Percent 4 18 9 2" xfId="47457" xr:uid="{00000000-0005-0000-0000-0000B7BA0000}"/>
    <cellStyle name="Percent 4 18 9 2 2" xfId="47459" xr:uid="{00000000-0005-0000-0000-0000B8BA0000}"/>
    <cellStyle name="Percent 4 18 9 2 2 2" xfId="47461" xr:uid="{00000000-0005-0000-0000-0000B9BA0000}"/>
    <cellStyle name="Percent 4 18 9 2 3" xfId="47463" xr:uid="{00000000-0005-0000-0000-0000BABA0000}"/>
    <cellStyle name="Percent 4 18 9 2_REKAP IBT" xfId="47465" xr:uid="{00000000-0005-0000-0000-0000BBBA0000}"/>
    <cellStyle name="Percent 4 18 9 3" xfId="47467" xr:uid="{00000000-0005-0000-0000-0000BCBA0000}"/>
    <cellStyle name="Percent 4 18 9 3 2" xfId="47469" xr:uid="{00000000-0005-0000-0000-0000BDBA0000}"/>
    <cellStyle name="Percent 4 18 9 3 2 2" xfId="47471" xr:uid="{00000000-0005-0000-0000-0000BEBA0000}"/>
    <cellStyle name="Percent 4 18 9 3 3" xfId="47473" xr:uid="{00000000-0005-0000-0000-0000BFBA0000}"/>
    <cellStyle name="Percent 4 18 9 3_REKAP IBT" xfId="47475" xr:uid="{00000000-0005-0000-0000-0000C0BA0000}"/>
    <cellStyle name="Percent 4 18 9 4" xfId="1325" xr:uid="{00000000-0005-0000-0000-0000C1BA0000}"/>
    <cellStyle name="Percent 4 18 9 4 2" xfId="47477" xr:uid="{00000000-0005-0000-0000-0000C2BA0000}"/>
    <cellStyle name="Percent 4 18 9 5" xfId="47479" xr:uid="{00000000-0005-0000-0000-0000C3BA0000}"/>
    <cellStyle name="Percent 4 18 9_REKAP IBT" xfId="44816" xr:uid="{00000000-0005-0000-0000-0000C4BA0000}"/>
    <cellStyle name="Percent 4 18_REKAP IBT" xfId="47481" xr:uid="{00000000-0005-0000-0000-0000C5BA0000}"/>
    <cellStyle name="Percent 4 19" xfId="47483" xr:uid="{00000000-0005-0000-0000-0000C6BA0000}"/>
    <cellStyle name="Percent 4 19 10" xfId="47484" xr:uid="{00000000-0005-0000-0000-0000C7BA0000}"/>
    <cellStyle name="Percent 4 19 10 2" xfId="47485" xr:uid="{00000000-0005-0000-0000-0000C8BA0000}"/>
    <cellStyle name="Percent 4 19 10 2 2" xfId="47486" xr:uid="{00000000-0005-0000-0000-0000C9BA0000}"/>
    <cellStyle name="Percent 4 19 10 2 2 2" xfId="17262" xr:uid="{00000000-0005-0000-0000-0000CABA0000}"/>
    <cellStyle name="Percent 4 19 10 2 3" xfId="47487" xr:uid="{00000000-0005-0000-0000-0000CBBA0000}"/>
    <cellStyle name="Percent 4 19 10 2_REKAP IBT" xfId="47488" xr:uid="{00000000-0005-0000-0000-0000CCBA0000}"/>
    <cellStyle name="Percent 4 19 10 3" xfId="47489" xr:uid="{00000000-0005-0000-0000-0000CDBA0000}"/>
    <cellStyle name="Percent 4 19 10 3 2" xfId="47490" xr:uid="{00000000-0005-0000-0000-0000CEBA0000}"/>
    <cellStyle name="Percent 4 19 10 3 2 2" xfId="47491" xr:uid="{00000000-0005-0000-0000-0000CFBA0000}"/>
    <cellStyle name="Percent 4 19 10 3 3" xfId="47492" xr:uid="{00000000-0005-0000-0000-0000D0BA0000}"/>
    <cellStyle name="Percent 4 19 10 3_REKAP IBT" xfId="47493" xr:uid="{00000000-0005-0000-0000-0000D1BA0000}"/>
    <cellStyle name="Percent 4 19 10 4" xfId="47494" xr:uid="{00000000-0005-0000-0000-0000D2BA0000}"/>
    <cellStyle name="Percent 4 19 10 4 2" xfId="47495" xr:uid="{00000000-0005-0000-0000-0000D3BA0000}"/>
    <cellStyle name="Percent 4 19 10 5" xfId="47496" xr:uid="{00000000-0005-0000-0000-0000D4BA0000}"/>
    <cellStyle name="Percent 4 19 10_REKAP IBT" xfId="47497" xr:uid="{00000000-0005-0000-0000-0000D5BA0000}"/>
    <cellStyle name="Percent 4 19 11" xfId="47498" xr:uid="{00000000-0005-0000-0000-0000D6BA0000}"/>
    <cellStyle name="Percent 4 19 11 2" xfId="47499" xr:uid="{00000000-0005-0000-0000-0000D7BA0000}"/>
    <cellStyle name="Percent 4 19 11 2 2" xfId="47500" xr:uid="{00000000-0005-0000-0000-0000D8BA0000}"/>
    <cellStyle name="Percent 4 19 11 2 2 2" xfId="47501" xr:uid="{00000000-0005-0000-0000-0000D9BA0000}"/>
    <cellStyle name="Percent 4 19 11 2 3" xfId="47502" xr:uid="{00000000-0005-0000-0000-0000DABA0000}"/>
    <cellStyle name="Percent 4 19 11 2_REKAP IBT" xfId="47503" xr:uid="{00000000-0005-0000-0000-0000DBBA0000}"/>
    <cellStyle name="Percent 4 19 11 3" xfId="47504" xr:uid="{00000000-0005-0000-0000-0000DCBA0000}"/>
    <cellStyle name="Percent 4 19 11 3 2" xfId="47505" xr:uid="{00000000-0005-0000-0000-0000DDBA0000}"/>
    <cellStyle name="Percent 4 19 11 3 2 2" xfId="47506" xr:uid="{00000000-0005-0000-0000-0000DEBA0000}"/>
    <cellStyle name="Percent 4 19 11 3 3" xfId="47507" xr:uid="{00000000-0005-0000-0000-0000DFBA0000}"/>
    <cellStyle name="Percent 4 19 11 3_REKAP IBT" xfId="47508" xr:uid="{00000000-0005-0000-0000-0000E0BA0000}"/>
    <cellStyle name="Percent 4 19 11 4" xfId="47509" xr:uid="{00000000-0005-0000-0000-0000E1BA0000}"/>
    <cellStyle name="Percent 4 19 11 4 2" xfId="47510" xr:uid="{00000000-0005-0000-0000-0000E2BA0000}"/>
    <cellStyle name="Percent 4 19 11 5" xfId="47511" xr:uid="{00000000-0005-0000-0000-0000E3BA0000}"/>
    <cellStyle name="Percent 4 19 11_REKAP IBT" xfId="47512" xr:uid="{00000000-0005-0000-0000-0000E4BA0000}"/>
    <cellStyle name="Percent 4 19 12" xfId="47513" xr:uid="{00000000-0005-0000-0000-0000E5BA0000}"/>
    <cellStyle name="Percent 4 19 12 2" xfId="47514" xr:uid="{00000000-0005-0000-0000-0000E6BA0000}"/>
    <cellStyle name="Percent 4 19 12 2 2" xfId="47515" xr:uid="{00000000-0005-0000-0000-0000E7BA0000}"/>
    <cellStyle name="Percent 4 19 12 3" xfId="47516" xr:uid="{00000000-0005-0000-0000-0000E8BA0000}"/>
    <cellStyle name="Percent 4 19 12_REKAP IBT" xfId="47517" xr:uid="{00000000-0005-0000-0000-0000E9BA0000}"/>
    <cellStyle name="Percent 4 19 13" xfId="47518" xr:uid="{00000000-0005-0000-0000-0000EABA0000}"/>
    <cellStyle name="Percent 4 19 13 2" xfId="47519" xr:uid="{00000000-0005-0000-0000-0000EBBA0000}"/>
    <cellStyle name="Percent 4 19 13 2 2" xfId="47520" xr:uid="{00000000-0005-0000-0000-0000ECBA0000}"/>
    <cellStyle name="Percent 4 19 13 3" xfId="47521" xr:uid="{00000000-0005-0000-0000-0000EDBA0000}"/>
    <cellStyle name="Percent 4 19 13_REKAP IBT" xfId="47522" xr:uid="{00000000-0005-0000-0000-0000EEBA0000}"/>
    <cellStyle name="Percent 4 19 14" xfId="47523" xr:uid="{00000000-0005-0000-0000-0000EFBA0000}"/>
    <cellStyle name="Percent 4 19 14 2" xfId="47524" xr:uid="{00000000-0005-0000-0000-0000F0BA0000}"/>
    <cellStyle name="Percent 4 19 15" xfId="47525" xr:uid="{00000000-0005-0000-0000-0000F1BA0000}"/>
    <cellStyle name="Percent 4 19 2" xfId="47527" xr:uid="{00000000-0005-0000-0000-0000F2BA0000}"/>
    <cellStyle name="Percent 4 19 2 2" xfId="47529" xr:uid="{00000000-0005-0000-0000-0000F3BA0000}"/>
    <cellStyle name="Percent 4 19 2 2 2" xfId="20480" xr:uid="{00000000-0005-0000-0000-0000F4BA0000}"/>
    <cellStyle name="Percent 4 19 2 2 2 2" xfId="20484" xr:uid="{00000000-0005-0000-0000-0000F5BA0000}"/>
    <cellStyle name="Percent 4 19 2 2 3" xfId="14795" xr:uid="{00000000-0005-0000-0000-0000F6BA0000}"/>
    <cellStyle name="Percent 4 19 2 2_REKAP IBT" xfId="47530" xr:uid="{00000000-0005-0000-0000-0000F7BA0000}"/>
    <cellStyle name="Percent 4 19 2 3" xfId="47532" xr:uid="{00000000-0005-0000-0000-0000F8BA0000}"/>
    <cellStyle name="Percent 4 19 2 3 2" xfId="47533" xr:uid="{00000000-0005-0000-0000-0000F9BA0000}"/>
    <cellStyle name="Percent 4 19 2 3 2 2" xfId="39566" xr:uid="{00000000-0005-0000-0000-0000FABA0000}"/>
    <cellStyle name="Percent 4 19 2 3 3" xfId="47534" xr:uid="{00000000-0005-0000-0000-0000FBBA0000}"/>
    <cellStyle name="Percent 4 19 2 3_REKAP IBT" xfId="47535" xr:uid="{00000000-0005-0000-0000-0000FCBA0000}"/>
    <cellStyle name="Percent 4 19 2 4" xfId="47536" xr:uid="{00000000-0005-0000-0000-0000FDBA0000}"/>
    <cellStyle name="Percent 4 19 2 4 2" xfId="47537" xr:uid="{00000000-0005-0000-0000-0000FEBA0000}"/>
    <cellStyle name="Percent 4 19 2 5" xfId="47538" xr:uid="{00000000-0005-0000-0000-0000FFBA0000}"/>
    <cellStyle name="Percent 4 19 2_REKAP IBT" xfId="47540" xr:uid="{00000000-0005-0000-0000-000000BB0000}"/>
    <cellStyle name="Percent 4 19 3" xfId="47542" xr:uid="{00000000-0005-0000-0000-000001BB0000}"/>
    <cellStyle name="Percent 4 19 3 2" xfId="47544" xr:uid="{00000000-0005-0000-0000-000002BB0000}"/>
    <cellStyle name="Percent 4 19 3 2 2" xfId="47546" xr:uid="{00000000-0005-0000-0000-000003BB0000}"/>
    <cellStyle name="Percent 4 19 3 2 2 2" xfId="47547" xr:uid="{00000000-0005-0000-0000-000004BB0000}"/>
    <cellStyle name="Percent 4 19 3 2 3" xfId="47548" xr:uid="{00000000-0005-0000-0000-000005BB0000}"/>
    <cellStyle name="Percent 4 19 3 2_REKAP IBT" xfId="47549" xr:uid="{00000000-0005-0000-0000-000006BB0000}"/>
    <cellStyle name="Percent 4 19 3 3" xfId="47551" xr:uid="{00000000-0005-0000-0000-000007BB0000}"/>
    <cellStyle name="Percent 4 19 3 3 2" xfId="47552" xr:uid="{00000000-0005-0000-0000-000008BB0000}"/>
    <cellStyle name="Percent 4 19 3 3 2 2" xfId="33122" xr:uid="{00000000-0005-0000-0000-000009BB0000}"/>
    <cellStyle name="Percent 4 19 3 3 3" xfId="45313" xr:uid="{00000000-0005-0000-0000-00000ABB0000}"/>
    <cellStyle name="Percent 4 19 3 3_REKAP IBT" xfId="47553" xr:uid="{00000000-0005-0000-0000-00000BBB0000}"/>
    <cellStyle name="Percent 4 19 3 4" xfId="47554" xr:uid="{00000000-0005-0000-0000-00000CBB0000}"/>
    <cellStyle name="Percent 4 19 3 4 2" xfId="47555" xr:uid="{00000000-0005-0000-0000-00000DBB0000}"/>
    <cellStyle name="Percent 4 19 3 5" xfId="47556" xr:uid="{00000000-0005-0000-0000-00000EBB0000}"/>
    <cellStyle name="Percent 4 19 3_REKAP IBT" xfId="47558" xr:uid="{00000000-0005-0000-0000-00000FBB0000}"/>
    <cellStyle name="Percent 4 19 4" xfId="47560" xr:uid="{00000000-0005-0000-0000-000010BB0000}"/>
    <cellStyle name="Percent 4 19 4 2" xfId="47562" xr:uid="{00000000-0005-0000-0000-000011BB0000}"/>
    <cellStyle name="Percent 4 19 4 2 2" xfId="47563" xr:uid="{00000000-0005-0000-0000-000012BB0000}"/>
    <cellStyle name="Percent 4 19 4 2 2 2" xfId="47564" xr:uid="{00000000-0005-0000-0000-000013BB0000}"/>
    <cellStyle name="Percent 4 19 4 2 3" xfId="47565" xr:uid="{00000000-0005-0000-0000-000014BB0000}"/>
    <cellStyle name="Percent 4 19 4 2_REKAP IBT" xfId="47566" xr:uid="{00000000-0005-0000-0000-000015BB0000}"/>
    <cellStyle name="Percent 4 19 4 3" xfId="47567" xr:uid="{00000000-0005-0000-0000-000016BB0000}"/>
    <cellStyle name="Percent 4 19 4 3 2" xfId="47568" xr:uid="{00000000-0005-0000-0000-000017BB0000}"/>
    <cellStyle name="Percent 4 19 4 3 2 2" xfId="47569" xr:uid="{00000000-0005-0000-0000-000018BB0000}"/>
    <cellStyle name="Percent 4 19 4 3 3" xfId="47570" xr:uid="{00000000-0005-0000-0000-000019BB0000}"/>
    <cellStyle name="Percent 4 19 4 3_REKAP IBT" xfId="47571" xr:uid="{00000000-0005-0000-0000-00001ABB0000}"/>
    <cellStyle name="Percent 4 19 4 4" xfId="47572" xr:uid="{00000000-0005-0000-0000-00001BBB0000}"/>
    <cellStyle name="Percent 4 19 4 4 2" xfId="47573" xr:uid="{00000000-0005-0000-0000-00001CBB0000}"/>
    <cellStyle name="Percent 4 19 4 5" xfId="47574" xr:uid="{00000000-0005-0000-0000-00001DBB0000}"/>
    <cellStyle name="Percent 4 19 4_REKAP IBT" xfId="47575" xr:uid="{00000000-0005-0000-0000-00001EBB0000}"/>
    <cellStyle name="Percent 4 19 5" xfId="47577" xr:uid="{00000000-0005-0000-0000-00001FBB0000}"/>
    <cellStyle name="Percent 4 19 5 2" xfId="47578" xr:uid="{00000000-0005-0000-0000-000020BB0000}"/>
    <cellStyle name="Percent 4 19 5 2 2" xfId="47579" xr:uid="{00000000-0005-0000-0000-000021BB0000}"/>
    <cellStyle name="Percent 4 19 5 2 2 2" xfId="47580" xr:uid="{00000000-0005-0000-0000-000022BB0000}"/>
    <cellStyle name="Percent 4 19 5 2 3" xfId="47581" xr:uid="{00000000-0005-0000-0000-000023BB0000}"/>
    <cellStyle name="Percent 4 19 5 2_REKAP IBT" xfId="47582" xr:uid="{00000000-0005-0000-0000-000024BB0000}"/>
    <cellStyle name="Percent 4 19 5 3" xfId="47583" xr:uid="{00000000-0005-0000-0000-000025BB0000}"/>
    <cellStyle name="Percent 4 19 5 3 2" xfId="47584" xr:uid="{00000000-0005-0000-0000-000026BB0000}"/>
    <cellStyle name="Percent 4 19 5 3 2 2" xfId="47585" xr:uid="{00000000-0005-0000-0000-000027BB0000}"/>
    <cellStyle name="Percent 4 19 5 3 3" xfId="47586" xr:uid="{00000000-0005-0000-0000-000028BB0000}"/>
    <cellStyle name="Percent 4 19 5 3_REKAP IBT" xfId="47587" xr:uid="{00000000-0005-0000-0000-000029BB0000}"/>
    <cellStyle name="Percent 4 19 5 4" xfId="47588" xr:uid="{00000000-0005-0000-0000-00002ABB0000}"/>
    <cellStyle name="Percent 4 19 5 4 2" xfId="47589" xr:uid="{00000000-0005-0000-0000-00002BBB0000}"/>
    <cellStyle name="Percent 4 19 5 5" xfId="47590" xr:uid="{00000000-0005-0000-0000-00002CBB0000}"/>
    <cellStyle name="Percent 4 19 5_REKAP IBT" xfId="47591" xr:uid="{00000000-0005-0000-0000-00002DBB0000}"/>
    <cellStyle name="Percent 4 19 6" xfId="47592" xr:uid="{00000000-0005-0000-0000-00002EBB0000}"/>
    <cellStyle name="Percent 4 19 6 2" xfId="47593" xr:uid="{00000000-0005-0000-0000-00002FBB0000}"/>
    <cellStyle name="Percent 4 19 6 2 2" xfId="47594" xr:uid="{00000000-0005-0000-0000-000030BB0000}"/>
    <cellStyle name="Percent 4 19 6 2 2 2" xfId="47595" xr:uid="{00000000-0005-0000-0000-000031BB0000}"/>
    <cellStyle name="Percent 4 19 6 2 3" xfId="47596" xr:uid="{00000000-0005-0000-0000-000032BB0000}"/>
    <cellStyle name="Percent 4 19 6 2_REKAP IBT" xfId="47597" xr:uid="{00000000-0005-0000-0000-000033BB0000}"/>
    <cellStyle name="Percent 4 19 6 3" xfId="47598" xr:uid="{00000000-0005-0000-0000-000034BB0000}"/>
    <cellStyle name="Percent 4 19 6 3 2" xfId="47599" xr:uid="{00000000-0005-0000-0000-000035BB0000}"/>
    <cellStyle name="Percent 4 19 6 3 2 2" xfId="47600" xr:uid="{00000000-0005-0000-0000-000036BB0000}"/>
    <cellStyle name="Percent 4 19 6 3 3" xfId="47601" xr:uid="{00000000-0005-0000-0000-000037BB0000}"/>
    <cellStyle name="Percent 4 19 6 3_REKAP IBT" xfId="47602" xr:uid="{00000000-0005-0000-0000-000038BB0000}"/>
    <cellStyle name="Percent 4 19 6 4" xfId="7444" xr:uid="{00000000-0005-0000-0000-000039BB0000}"/>
    <cellStyle name="Percent 4 19 6 4 2" xfId="47603" xr:uid="{00000000-0005-0000-0000-00003ABB0000}"/>
    <cellStyle name="Percent 4 19 6 5" xfId="7446" xr:uid="{00000000-0005-0000-0000-00003BBB0000}"/>
    <cellStyle name="Percent 4 19 6_REKAP IBT" xfId="47604" xr:uid="{00000000-0005-0000-0000-00003CBB0000}"/>
    <cellStyle name="Percent 4 19 7" xfId="47605" xr:uid="{00000000-0005-0000-0000-00003DBB0000}"/>
    <cellStyle name="Percent 4 19 7 2" xfId="47606" xr:uid="{00000000-0005-0000-0000-00003EBB0000}"/>
    <cellStyle name="Percent 4 19 7 2 2" xfId="47607" xr:uid="{00000000-0005-0000-0000-00003FBB0000}"/>
    <cellStyle name="Percent 4 19 7 2 2 2" xfId="47608" xr:uid="{00000000-0005-0000-0000-000040BB0000}"/>
    <cellStyle name="Percent 4 19 7 2 3" xfId="47609" xr:uid="{00000000-0005-0000-0000-000041BB0000}"/>
    <cellStyle name="Percent 4 19 7 2_REKAP IBT" xfId="47610" xr:uid="{00000000-0005-0000-0000-000042BB0000}"/>
    <cellStyle name="Percent 4 19 7 3" xfId="47611" xr:uid="{00000000-0005-0000-0000-000043BB0000}"/>
    <cellStyle name="Percent 4 19 7 3 2" xfId="47612" xr:uid="{00000000-0005-0000-0000-000044BB0000}"/>
    <cellStyle name="Percent 4 19 7 3 2 2" xfId="47613" xr:uid="{00000000-0005-0000-0000-000045BB0000}"/>
    <cellStyle name="Percent 4 19 7 3 3" xfId="47614" xr:uid="{00000000-0005-0000-0000-000046BB0000}"/>
    <cellStyle name="Percent 4 19 7 3_REKAP IBT" xfId="12779" xr:uid="{00000000-0005-0000-0000-000047BB0000}"/>
    <cellStyle name="Percent 4 19 7 4" xfId="7450" xr:uid="{00000000-0005-0000-0000-000048BB0000}"/>
    <cellStyle name="Percent 4 19 7 4 2" xfId="47615" xr:uid="{00000000-0005-0000-0000-000049BB0000}"/>
    <cellStyle name="Percent 4 19 7 5" xfId="47616" xr:uid="{00000000-0005-0000-0000-00004ABB0000}"/>
    <cellStyle name="Percent 4 19 7_REKAP IBT" xfId="47617" xr:uid="{00000000-0005-0000-0000-00004BBB0000}"/>
    <cellStyle name="Percent 4 19 8" xfId="47618" xr:uid="{00000000-0005-0000-0000-00004CBB0000}"/>
    <cellStyle name="Percent 4 19 8 2" xfId="47619" xr:uid="{00000000-0005-0000-0000-00004DBB0000}"/>
    <cellStyle name="Percent 4 19 8 2 2" xfId="47620" xr:uid="{00000000-0005-0000-0000-00004EBB0000}"/>
    <cellStyle name="Percent 4 19 8 2 2 2" xfId="47621" xr:uid="{00000000-0005-0000-0000-00004FBB0000}"/>
    <cellStyle name="Percent 4 19 8 2 3" xfId="47622" xr:uid="{00000000-0005-0000-0000-000050BB0000}"/>
    <cellStyle name="Percent 4 19 8 2_REKAP IBT" xfId="47623" xr:uid="{00000000-0005-0000-0000-000051BB0000}"/>
    <cellStyle name="Percent 4 19 8 3" xfId="47624" xr:uid="{00000000-0005-0000-0000-000052BB0000}"/>
    <cellStyle name="Percent 4 19 8 3 2" xfId="47625" xr:uid="{00000000-0005-0000-0000-000053BB0000}"/>
    <cellStyle name="Percent 4 19 8 3 2 2" xfId="47626" xr:uid="{00000000-0005-0000-0000-000054BB0000}"/>
    <cellStyle name="Percent 4 19 8 3 3" xfId="47627" xr:uid="{00000000-0005-0000-0000-000055BB0000}"/>
    <cellStyle name="Percent 4 19 8 3_REKAP IBT" xfId="47628" xr:uid="{00000000-0005-0000-0000-000056BB0000}"/>
    <cellStyle name="Percent 4 19 8 4" xfId="7453" xr:uid="{00000000-0005-0000-0000-000057BB0000}"/>
    <cellStyle name="Percent 4 19 8 4 2" xfId="47629" xr:uid="{00000000-0005-0000-0000-000058BB0000}"/>
    <cellStyle name="Percent 4 19 8 5" xfId="47630" xr:uid="{00000000-0005-0000-0000-000059BB0000}"/>
    <cellStyle name="Percent 4 19 8_REKAP IBT" xfId="47631" xr:uid="{00000000-0005-0000-0000-00005ABB0000}"/>
    <cellStyle name="Percent 4 19 9" xfId="47632" xr:uid="{00000000-0005-0000-0000-00005BBB0000}"/>
    <cellStyle name="Percent 4 19 9 2" xfId="47633" xr:uid="{00000000-0005-0000-0000-00005CBB0000}"/>
    <cellStyle name="Percent 4 19 9 2 2" xfId="47634" xr:uid="{00000000-0005-0000-0000-00005DBB0000}"/>
    <cellStyle name="Percent 4 19 9 2 2 2" xfId="47635" xr:uid="{00000000-0005-0000-0000-00005EBB0000}"/>
    <cellStyle name="Percent 4 19 9 2 3" xfId="47636" xr:uid="{00000000-0005-0000-0000-00005FBB0000}"/>
    <cellStyle name="Percent 4 19 9 2_REKAP IBT" xfId="47637" xr:uid="{00000000-0005-0000-0000-000060BB0000}"/>
    <cellStyle name="Percent 4 19 9 3" xfId="47638" xr:uid="{00000000-0005-0000-0000-000061BB0000}"/>
    <cellStyle name="Percent 4 19 9 3 2" xfId="47639" xr:uid="{00000000-0005-0000-0000-000062BB0000}"/>
    <cellStyle name="Percent 4 19 9 3 2 2" xfId="47640" xr:uid="{00000000-0005-0000-0000-000063BB0000}"/>
    <cellStyle name="Percent 4 19 9 3 3" xfId="47641" xr:uid="{00000000-0005-0000-0000-000064BB0000}"/>
    <cellStyle name="Percent 4 19 9 3_REKAP IBT" xfId="47642" xr:uid="{00000000-0005-0000-0000-000065BB0000}"/>
    <cellStyle name="Percent 4 19 9 4" xfId="7458" xr:uid="{00000000-0005-0000-0000-000066BB0000}"/>
    <cellStyle name="Percent 4 19 9 4 2" xfId="47643" xr:uid="{00000000-0005-0000-0000-000067BB0000}"/>
    <cellStyle name="Percent 4 19 9 5" xfId="47644" xr:uid="{00000000-0005-0000-0000-000068BB0000}"/>
    <cellStyle name="Percent 4 19 9_REKAP IBT" xfId="47645" xr:uid="{00000000-0005-0000-0000-000069BB0000}"/>
    <cellStyle name="Percent 4 19_REKAP IBT" xfId="47647" xr:uid="{00000000-0005-0000-0000-00006ABB0000}"/>
    <cellStyle name="Percent 4 2" xfId="47648" xr:uid="{00000000-0005-0000-0000-00006BBB0000}"/>
    <cellStyle name="Percent 4 20" xfId="46270" xr:uid="{00000000-0005-0000-0000-00006CBB0000}"/>
    <cellStyle name="Percent 4 20 10" xfId="46272" xr:uid="{00000000-0005-0000-0000-00006DBB0000}"/>
    <cellStyle name="Percent 4 20 10 2" xfId="46274" xr:uid="{00000000-0005-0000-0000-00006EBB0000}"/>
    <cellStyle name="Percent 4 20 10 2 2" xfId="46276" xr:uid="{00000000-0005-0000-0000-00006FBB0000}"/>
    <cellStyle name="Percent 4 20 10 2 2 2" xfId="46278" xr:uid="{00000000-0005-0000-0000-000070BB0000}"/>
    <cellStyle name="Percent 4 20 10 2 3" xfId="46280" xr:uid="{00000000-0005-0000-0000-000071BB0000}"/>
    <cellStyle name="Percent 4 20 10 2_REKAP IBT" xfId="46282" xr:uid="{00000000-0005-0000-0000-000072BB0000}"/>
    <cellStyle name="Percent 4 20 10 3" xfId="46284" xr:uid="{00000000-0005-0000-0000-000073BB0000}"/>
    <cellStyle name="Percent 4 20 10 3 2" xfId="46286" xr:uid="{00000000-0005-0000-0000-000074BB0000}"/>
    <cellStyle name="Percent 4 20 10 3 2 2" xfId="46288" xr:uid="{00000000-0005-0000-0000-000075BB0000}"/>
    <cellStyle name="Percent 4 20 10 3 3" xfId="46290" xr:uid="{00000000-0005-0000-0000-000076BB0000}"/>
    <cellStyle name="Percent 4 20 10 3_REKAP IBT" xfId="46292" xr:uid="{00000000-0005-0000-0000-000077BB0000}"/>
    <cellStyle name="Percent 4 20 10 4" xfId="46294" xr:uid="{00000000-0005-0000-0000-000078BB0000}"/>
    <cellStyle name="Percent 4 20 10 4 2" xfId="46296" xr:uid="{00000000-0005-0000-0000-000079BB0000}"/>
    <cellStyle name="Percent 4 20 10 5" xfId="46298" xr:uid="{00000000-0005-0000-0000-00007ABB0000}"/>
    <cellStyle name="Percent 4 20 10_REKAP IBT" xfId="46300" xr:uid="{00000000-0005-0000-0000-00007BBB0000}"/>
    <cellStyle name="Percent 4 20 11" xfId="46302" xr:uid="{00000000-0005-0000-0000-00007CBB0000}"/>
    <cellStyle name="Percent 4 20 11 2" xfId="46304" xr:uid="{00000000-0005-0000-0000-00007DBB0000}"/>
    <cellStyle name="Percent 4 20 11 2 2" xfId="46306" xr:uid="{00000000-0005-0000-0000-00007EBB0000}"/>
    <cellStyle name="Percent 4 20 11 2 2 2" xfId="46308" xr:uid="{00000000-0005-0000-0000-00007FBB0000}"/>
    <cellStyle name="Percent 4 20 11 2 3" xfId="46310" xr:uid="{00000000-0005-0000-0000-000080BB0000}"/>
    <cellStyle name="Percent 4 20 11 2_REKAP IBT" xfId="46312" xr:uid="{00000000-0005-0000-0000-000081BB0000}"/>
    <cellStyle name="Percent 4 20 11 3" xfId="46314" xr:uid="{00000000-0005-0000-0000-000082BB0000}"/>
    <cellStyle name="Percent 4 20 11 3 2" xfId="46316" xr:uid="{00000000-0005-0000-0000-000083BB0000}"/>
    <cellStyle name="Percent 4 20 11 3 2 2" xfId="46318" xr:uid="{00000000-0005-0000-0000-000084BB0000}"/>
    <cellStyle name="Percent 4 20 11 3 3" xfId="46320" xr:uid="{00000000-0005-0000-0000-000085BB0000}"/>
    <cellStyle name="Percent 4 20 11 3_REKAP IBT" xfId="46322" xr:uid="{00000000-0005-0000-0000-000086BB0000}"/>
    <cellStyle name="Percent 4 20 11 4" xfId="46324" xr:uid="{00000000-0005-0000-0000-000087BB0000}"/>
    <cellStyle name="Percent 4 20 11 4 2" xfId="46326" xr:uid="{00000000-0005-0000-0000-000088BB0000}"/>
    <cellStyle name="Percent 4 20 11 5" xfId="46328" xr:uid="{00000000-0005-0000-0000-000089BB0000}"/>
    <cellStyle name="Percent 4 20 11_REKAP IBT" xfId="46330" xr:uid="{00000000-0005-0000-0000-00008ABB0000}"/>
    <cellStyle name="Percent 4 20 12" xfId="46332" xr:uid="{00000000-0005-0000-0000-00008BBB0000}"/>
    <cellStyle name="Percent 4 20 12 2" xfId="46334" xr:uid="{00000000-0005-0000-0000-00008CBB0000}"/>
    <cellStyle name="Percent 4 20 12 2 2" xfId="46336" xr:uid="{00000000-0005-0000-0000-00008DBB0000}"/>
    <cellStyle name="Percent 4 20 12 3" xfId="46338" xr:uid="{00000000-0005-0000-0000-00008EBB0000}"/>
    <cellStyle name="Percent 4 20 12_REKAP IBT" xfId="46340" xr:uid="{00000000-0005-0000-0000-00008FBB0000}"/>
    <cellStyle name="Percent 4 20 13" xfId="46342" xr:uid="{00000000-0005-0000-0000-000090BB0000}"/>
    <cellStyle name="Percent 4 20 13 2" xfId="46344" xr:uid="{00000000-0005-0000-0000-000091BB0000}"/>
    <cellStyle name="Percent 4 20 13 2 2" xfId="46346" xr:uid="{00000000-0005-0000-0000-000092BB0000}"/>
    <cellStyle name="Percent 4 20 13 3" xfId="46348" xr:uid="{00000000-0005-0000-0000-000093BB0000}"/>
    <cellStyle name="Percent 4 20 13_REKAP IBT" xfId="46350" xr:uid="{00000000-0005-0000-0000-000094BB0000}"/>
    <cellStyle name="Percent 4 20 14" xfId="46352" xr:uid="{00000000-0005-0000-0000-000095BB0000}"/>
    <cellStyle name="Percent 4 20 14 2" xfId="46354" xr:uid="{00000000-0005-0000-0000-000096BB0000}"/>
    <cellStyle name="Percent 4 20 15" xfId="46356" xr:uid="{00000000-0005-0000-0000-000097BB0000}"/>
    <cellStyle name="Percent 4 20 2" xfId="46358" xr:uid="{00000000-0005-0000-0000-000098BB0000}"/>
    <cellStyle name="Percent 4 20 2 2" xfId="46360" xr:uid="{00000000-0005-0000-0000-000099BB0000}"/>
    <cellStyle name="Percent 4 20 2 2 2" xfId="46362" xr:uid="{00000000-0005-0000-0000-00009ABB0000}"/>
    <cellStyle name="Percent 4 20 2 2 2 2" xfId="46364" xr:uid="{00000000-0005-0000-0000-00009BBB0000}"/>
    <cellStyle name="Percent 4 20 2 2 3" xfId="46366" xr:uid="{00000000-0005-0000-0000-00009CBB0000}"/>
    <cellStyle name="Percent 4 20 2 2_REKAP IBT" xfId="46368" xr:uid="{00000000-0005-0000-0000-00009DBB0000}"/>
    <cellStyle name="Percent 4 20 2 3" xfId="22062" xr:uid="{00000000-0005-0000-0000-00009EBB0000}"/>
    <cellStyle name="Percent 4 20 2 3 2" xfId="46370" xr:uid="{00000000-0005-0000-0000-00009FBB0000}"/>
    <cellStyle name="Percent 4 20 2 3 2 2" xfId="46372" xr:uid="{00000000-0005-0000-0000-0000A0BB0000}"/>
    <cellStyle name="Percent 4 20 2 3 3" xfId="46374" xr:uid="{00000000-0005-0000-0000-0000A1BB0000}"/>
    <cellStyle name="Percent 4 20 2 3_REKAP IBT" xfId="46376" xr:uid="{00000000-0005-0000-0000-0000A2BB0000}"/>
    <cellStyle name="Percent 4 20 2 4" xfId="46378" xr:uid="{00000000-0005-0000-0000-0000A3BB0000}"/>
    <cellStyle name="Percent 4 20 2 4 2" xfId="46380" xr:uid="{00000000-0005-0000-0000-0000A4BB0000}"/>
    <cellStyle name="Percent 4 20 2 5" xfId="46382" xr:uid="{00000000-0005-0000-0000-0000A5BB0000}"/>
    <cellStyle name="Percent 4 20 2_REKAP IBT" xfId="46384" xr:uid="{00000000-0005-0000-0000-0000A6BB0000}"/>
    <cellStyle name="Percent 4 20 3" xfId="23338" xr:uid="{00000000-0005-0000-0000-0000A7BB0000}"/>
    <cellStyle name="Percent 4 20 3 2" xfId="46386" xr:uid="{00000000-0005-0000-0000-0000A8BB0000}"/>
    <cellStyle name="Percent 4 20 3 2 2" xfId="46388" xr:uid="{00000000-0005-0000-0000-0000A9BB0000}"/>
    <cellStyle name="Percent 4 20 3 2 2 2" xfId="46390" xr:uid="{00000000-0005-0000-0000-0000AABB0000}"/>
    <cellStyle name="Percent 4 20 3 2 3" xfId="46392" xr:uid="{00000000-0005-0000-0000-0000ABBB0000}"/>
    <cellStyle name="Percent 4 20 3 2_REKAP IBT" xfId="46394" xr:uid="{00000000-0005-0000-0000-0000ACBB0000}"/>
    <cellStyle name="Percent 4 20 3 3" xfId="46396" xr:uid="{00000000-0005-0000-0000-0000ADBB0000}"/>
    <cellStyle name="Percent 4 20 3 3 2" xfId="46398" xr:uid="{00000000-0005-0000-0000-0000AEBB0000}"/>
    <cellStyle name="Percent 4 20 3 3 2 2" xfId="46400" xr:uid="{00000000-0005-0000-0000-0000AFBB0000}"/>
    <cellStyle name="Percent 4 20 3 3 3" xfId="46402" xr:uid="{00000000-0005-0000-0000-0000B0BB0000}"/>
    <cellStyle name="Percent 4 20 3 3_REKAP IBT" xfId="46404" xr:uid="{00000000-0005-0000-0000-0000B1BB0000}"/>
    <cellStyle name="Percent 4 20 3 4" xfId="46406" xr:uid="{00000000-0005-0000-0000-0000B2BB0000}"/>
    <cellStyle name="Percent 4 20 3 4 2" xfId="46408" xr:uid="{00000000-0005-0000-0000-0000B3BB0000}"/>
    <cellStyle name="Percent 4 20 3 5" xfId="46410" xr:uid="{00000000-0005-0000-0000-0000B4BB0000}"/>
    <cellStyle name="Percent 4 20 3_REKAP IBT" xfId="46412" xr:uid="{00000000-0005-0000-0000-0000B5BB0000}"/>
    <cellStyle name="Percent 4 20 4" xfId="46414" xr:uid="{00000000-0005-0000-0000-0000B6BB0000}"/>
    <cellStyle name="Percent 4 20 4 2" xfId="46416" xr:uid="{00000000-0005-0000-0000-0000B7BB0000}"/>
    <cellStyle name="Percent 4 20 4 2 2" xfId="46418" xr:uid="{00000000-0005-0000-0000-0000B8BB0000}"/>
    <cellStyle name="Percent 4 20 4 2 2 2" xfId="5135" xr:uid="{00000000-0005-0000-0000-0000B9BB0000}"/>
    <cellStyle name="Percent 4 20 4 2 3" xfId="46420" xr:uid="{00000000-0005-0000-0000-0000BABB0000}"/>
    <cellStyle name="Percent 4 20 4 2_REKAP IBT" xfId="30471" xr:uid="{00000000-0005-0000-0000-0000BBBB0000}"/>
    <cellStyle name="Percent 4 20 4 3" xfId="46422" xr:uid="{00000000-0005-0000-0000-0000BCBB0000}"/>
    <cellStyle name="Percent 4 20 4 3 2" xfId="46424" xr:uid="{00000000-0005-0000-0000-0000BDBB0000}"/>
    <cellStyle name="Percent 4 20 4 3 2 2" xfId="46426" xr:uid="{00000000-0005-0000-0000-0000BEBB0000}"/>
    <cellStyle name="Percent 4 20 4 3 3" xfId="46428" xr:uid="{00000000-0005-0000-0000-0000BFBB0000}"/>
    <cellStyle name="Percent 4 20 4 3_REKAP IBT" xfId="46430" xr:uid="{00000000-0005-0000-0000-0000C0BB0000}"/>
    <cellStyle name="Percent 4 20 4 4" xfId="46432" xr:uid="{00000000-0005-0000-0000-0000C1BB0000}"/>
    <cellStyle name="Percent 4 20 4 4 2" xfId="46434" xr:uid="{00000000-0005-0000-0000-0000C2BB0000}"/>
    <cellStyle name="Percent 4 20 4 5" xfId="46436" xr:uid="{00000000-0005-0000-0000-0000C3BB0000}"/>
    <cellStyle name="Percent 4 20 4_REKAP IBT" xfId="46438" xr:uid="{00000000-0005-0000-0000-0000C4BB0000}"/>
    <cellStyle name="Percent 4 20 5" xfId="46440" xr:uid="{00000000-0005-0000-0000-0000C5BB0000}"/>
    <cellStyle name="Percent 4 20 5 2" xfId="46442" xr:uid="{00000000-0005-0000-0000-0000C6BB0000}"/>
    <cellStyle name="Percent 4 20 5 2 2" xfId="46444" xr:uid="{00000000-0005-0000-0000-0000C7BB0000}"/>
    <cellStyle name="Percent 4 20 5 2 2 2" xfId="46446" xr:uid="{00000000-0005-0000-0000-0000C8BB0000}"/>
    <cellStyle name="Percent 4 20 5 2 3" xfId="46448" xr:uid="{00000000-0005-0000-0000-0000C9BB0000}"/>
    <cellStyle name="Percent 4 20 5 2_REKAP IBT" xfId="46450" xr:uid="{00000000-0005-0000-0000-0000CABB0000}"/>
    <cellStyle name="Percent 4 20 5 3" xfId="46452" xr:uid="{00000000-0005-0000-0000-0000CBBB0000}"/>
    <cellStyle name="Percent 4 20 5 3 2" xfId="46454" xr:uid="{00000000-0005-0000-0000-0000CCBB0000}"/>
    <cellStyle name="Percent 4 20 5 3 2 2" xfId="46456" xr:uid="{00000000-0005-0000-0000-0000CDBB0000}"/>
    <cellStyle name="Percent 4 20 5 3 3" xfId="46458" xr:uid="{00000000-0005-0000-0000-0000CEBB0000}"/>
    <cellStyle name="Percent 4 20 5 3_REKAP IBT" xfId="46460" xr:uid="{00000000-0005-0000-0000-0000CFBB0000}"/>
    <cellStyle name="Percent 4 20 5 4" xfId="46462" xr:uid="{00000000-0005-0000-0000-0000D0BB0000}"/>
    <cellStyle name="Percent 4 20 5 4 2" xfId="46464" xr:uid="{00000000-0005-0000-0000-0000D1BB0000}"/>
    <cellStyle name="Percent 4 20 5 5" xfId="46466" xr:uid="{00000000-0005-0000-0000-0000D2BB0000}"/>
    <cellStyle name="Percent 4 20 5_REKAP IBT" xfId="46468" xr:uid="{00000000-0005-0000-0000-0000D3BB0000}"/>
    <cellStyle name="Percent 4 20 6" xfId="46470" xr:uid="{00000000-0005-0000-0000-0000D4BB0000}"/>
    <cellStyle name="Percent 4 20 6 2" xfId="46472" xr:uid="{00000000-0005-0000-0000-0000D5BB0000}"/>
    <cellStyle name="Percent 4 20 6 2 2" xfId="46474" xr:uid="{00000000-0005-0000-0000-0000D6BB0000}"/>
    <cellStyle name="Percent 4 20 6 2 2 2" xfId="46476" xr:uid="{00000000-0005-0000-0000-0000D7BB0000}"/>
    <cellStyle name="Percent 4 20 6 2 3" xfId="46478" xr:uid="{00000000-0005-0000-0000-0000D8BB0000}"/>
    <cellStyle name="Percent 4 20 6 2_REKAP IBT" xfId="46480" xr:uid="{00000000-0005-0000-0000-0000D9BB0000}"/>
    <cellStyle name="Percent 4 20 6 3" xfId="46482" xr:uid="{00000000-0005-0000-0000-0000DABB0000}"/>
    <cellStyle name="Percent 4 20 6 3 2" xfId="46484" xr:uid="{00000000-0005-0000-0000-0000DBBB0000}"/>
    <cellStyle name="Percent 4 20 6 3 2 2" xfId="46486" xr:uid="{00000000-0005-0000-0000-0000DCBB0000}"/>
    <cellStyle name="Percent 4 20 6 3 3" xfId="27738" xr:uid="{00000000-0005-0000-0000-0000DDBB0000}"/>
    <cellStyle name="Percent 4 20 6 3_REKAP IBT" xfId="46488" xr:uid="{00000000-0005-0000-0000-0000DEBB0000}"/>
    <cellStyle name="Percent 4 20 6 4" xfId="7050" xr:uid="{00000000-0005-0000-0000-0000DFBB0000}"/>
    <cellStyle name="Percent 4 20 6 4 2" xfId="46490" xr:uid="{00000000-0005-0000-0000-0000E0BB0000}"/>
    <cellStyle name="Percent 4 20 6 5" xfId="7053" xr:uid="{00000000-0005-0000-0000-0000E1BB0000}"/>
    <cellStyle name="Percent 4 20 6_REKAP IBT" xfId="46492" xr:uid="{00000000-0005-0000-0000-0000E2BB0000}"/>
    <cellStyle name="Percent 4 20 7" xfId="46494" xr:uid="{00000000-0005-0000-0000-0000E3BB0000}"/>
    <cellStyle name="Percent 4 20 7 2" xfId="46496" xr:uid="{00000000-0005-0000-0000-0000E4BB0000}"/>
    <cellStyle name="Percent 4 20 7 2 2" xfId="46498" xr:uid="{00000000-0005-0000-0000-0000E5BB0000}"/>
    <cellStyle name="Percent 4 20 7 2 2 2" xfId="46500" xr:uid="{00000000-0005-0000-0000-0000E6BB0000}"/>
    <cellStyle name="Percent 4 20 7 2 3" xfId="46502" xr:uid="{00000000-0005-0000-0000-0000E7BB0000}"/>
    <cellStyle name="Percent 4 20 7 2_REKAP IBT" xfId="46504" xr:uid="{00000000-0005-0000-0000-0000E8BB0000}"/>
    <cellStyle name="Percent 4 20 7 3" xfId="46506" xr:uid="{00000000-0005-0000-0000-0000E9BB0000}"/>
    <cellStyle name="Percent 4 20 7 3 2" xfId="46508" xr:uid="{00000000-0005-0000-0000-0000EABB0000}"/>
    <cellStyle name="Percent 4 20 7 3 2 2" xfId="46510" xr:uid="{00000000-0005-0000-0000-0000EBBB0000}"/>
    <cellStyle name="Percent 4 20 7 3 3" xfId="46512" xr:uid="{00000000-0005-0000-0000-0000ECBB0000}"/>
    <cellStyle name="Percent 4 20 7 3_REKAP IBT" xfId="46514" xr:uid="{00000000-0005-0000-0000-0000EDBB0000}"/>
    <cellStyle name="Percent 4 20 7 4" xfId="7058" xr:uid="{00000000-0005-0000-0000-0000EEBB0000}"/>
    <cellStyle name="Percent 4 20 7 4 2" xfId="46516" xr:uid="{00000000-0005-0000-0000-0000EFBB0000}"/>
    <cellStyle name="Percent 4 20 7 5" xfId="46518" xr:uid="{00000000-0005-0000-0000-0000F0BB0000}"/>
    <cellStyle name="Percent 4 20 7_REKAP IBT" xfId="46520" xr:uid="{00000000-0005-0000-0000-0000F1BB0000}"/>
    <cellStyle name="Percent 4 20 8" xfId="46522" xr:uid="{00000000-0005-0000-0000-0000F2BB0000}"/>
    <cellStyle name="Percent 4 20 8 2" xfId="46524" xr:uid="{00000000-0005-0000-0000-0000F3BB0000}"/>
    <cellStyle name="Percent 4 20 8 2 2" xfId="46526" xr:uid="{00000000-0005-0000-0000-0000F4BB0000}"/>
    <cellStyle name="Percent 4 20 8 2 2 2" xfId="46528" xr:uid="{00000000-0005-0000-0000-0000F5BB0000}"/>
    <cellStyle name="Percent 4 20 8 2 3" xfId="46530" xr:uid="{00000000-0005-0000-0000-0000F6BB0000}"/>
    <cellStyle name="Percent 4 20 8 2_REKAP IBT" xfId="46532" xr:uid="{00000000-0005-0000-0000-0000F7BB0000}"/>
    <cellStyle name="Percent 4 20 8 3" xfId="46534" xr:uid="{00000000-0005-0000-0000-0000F8BB0000}"/>
    <cellStyle name="Percent 4 20 8 3 2" xfId="46536" xr:uid="{00000000-0005-0000-0000-0000F9BB0000}"/>
    <cellStyle name="Percent 4 20 8 3 2 2" xfId="46538" xr:uid="{00000000-0005-0000-0000-0000FABB0000}"/>
    <cellStyle name="Percent 4 20 8 3 3" xfId="46540" xr:uid="{00000000-0005-0000-0000-0000FBBB0000}"/>
    <cellStyle name="Percent 4 20 8 3_REKAP IBT" xfId="46542" xr:uid="{00000000-0005-0000-0000-0000FCBB0000}"/>
    <cellStyle name="Percent 4 20 8 4" xfId="7062" xr:uid="{00000000-0005-0000-0000-0000FDBB0000}"/>
    <cellStyle name="Percent 4 20 8 4 2" xfId="46544" xr:uid="{00000000-0005-0000-0000-0000FEBB0000}"/>
    <cellStyle name="Percent 4 20 8 5" xfId="46546" xr:uid="{00000000-0005-0000-0000-0000FFBB0000}"/>
    <cellStyle name="Percent 4 20 8_REKAP IBT" xfId="46548" xr:uid="{00000000-0005-0000-0000-000000BC0000}"/>
    <cellStyle name="Percent 4 20 9" xfId="46550" xr:uid="{00000000-0005-0000-0000-000001BC0000}"/>
    <cellStyle name="Percent 4 20 9 2" xfId="46552" xr:uid="{00000000-0005-0000-0000-000002BC0000}"/>
    <cellStyle name="Percent 4 20 9 2 2" xfId="46554" xr:uid="{00000000-0005-0000-0000-000003BC0000}"/>
    <cellStyle name="Percent 4 20 9 2 2 2" xfId="46556" xr:uid="{00000000-0005-0000-0000-000004BC0000}"/>
    <cellStyle name="Percent 4 20 9 2 3" xfId="46558" xr:uid="{00000000-0005-0000-0000-000005BC0000}"/>
    <cellStyle name="Percent 4 20 9 2_REKAP IBT" xfId="46560" xr:uid="{00000000-0005-0000-0000-000006BC0000}"/>
    <cellStyle name="Percent 4 20 9 3" xfId="46562" xr:uid="{00000000-0005-0000-0000-000007BC0000}"/>
    <cellStyle name="Percent 4 20 9 3 2" xfId="46564" xr:uid="{00000000-0005-0000-0000-000008BC0000}"/>
    <cellStyle name="Percent 4 20 9 3 2 2" xfId="46566" xr:uid="{00000000-0005-0000-0000-000009BC0000}"/>
    <cellStyle name="Percent 4 20 9 3 3" xfId="46568" xr:uid="{00000000-0005-0000-0000-00000ABC0000}"/>
    <cellStyle name="Percent 4 20 9 3_REKAP IBT" xfId="46570" xr:uid="{00000000-0005-0000-0000-00000BBC0000}"/>
    <cellStyle name="Percent 4 20 9 4" xfId="7067" xr:uid="{00000000-0005-0000-0000-00000CBC0000}"/>
    <cellStyle name="Percent 4 20 9 4 2" xfId="46572" xr:uid="{00000000-0005-0000-0000-00000DBC0000}"/>
    <cellStyle name="Percent 4 20 9 5" xfId="46574" xr:uid="{00000000-0005-0000-0000-00000EBC0000}"/>
    <cellStyle name="Percent 4 20 9_REKAP IBT" xfId="46576" xr:uid="{00000000-0005-0000-0000-00000FBC0000}"/>
    <cellStyle name="Percent 4 20_REKAP IBT" xfId="46578" xr:uid="{00000000-0005-0000-0000-000010BC0000}"/>
    <cellStyle name="Percent 4 21" xfId="46580" xr:uid="{00000000-0005-0000-0000-000011BC0000}"/>
    <cellStyle name="Percent 4 21 10" xfId="46582" xr:uid="{00000000-0005-0000-0000-000012BC0000}"/>
    <cellStyle name="Percent 4 21 10 2" xfId="46584" xr:uid="{00000000-0005-0000-0000-000013BC0000}"/>
    <cellStyle name="Percent 4 21 10 2 2" xfId="46586" xr:uid="{00000000-0005-0000-0000-000014BC0000}"/>
    <cellStyle name="Percent 4 21 10 2 2 2" xfId="46588" xr:uid="{00000000-0005-0000-0000-000015BC0000}"/>
    <cellStyle name="Percent 4 21 10 2 3" xfId="46590" xr:uid="{00000000-0005-0000-0000-000016BC0000}"/>
    <cellStyle name="Percent 4 21 10 2_REKAP IBT" xfId="46592" xr:uid="{00000000-0005-0000-0000-000017BC0000}"/>
    <cellStyle name="Percent 4 21 10 3" xfId="46594" xr:uid="{00000000-0005-0000-0000-000018BC0000}"/>
    <cellStyle name="Percent 4 21 10 3 2" xfId="46596" xr:uid="{00000000-0005-0000-0000-000019BC0000}"/>
    <cellStyle name="Percent 4 21 10 3 2 2" xfId="46598" xr:uid="{00000000-0005-0000-0000-00001ABC0000}"/>
    <cellStyle name="Percent 4 21 10 3 3" xfId="46600" xr:uid="{00000000-0005-0000-0000-00001BBC0000}"/>
    <cellStyle name="Percent 4 21 10 3_REKAP IBT" xfId="46602" xr:uid="{00000000-0005-0000-0000-00001CBC0000}"/>
    <cellStyle name="Percent 4 21 10 4" xfId="46604" xr:uid="{00000000-0005-0000-0000-00001DBC0000}"/>
    <cellStyle name="Percent 4 21 10 4 2" xfId="46606" xr:uid="{00000000-0005-0000-0000-00001EBC0000}"/>
    <cellStyle name="Percent 4 21 10 5" xfId="46608" xr:uid="{00000000-0005-0000-0000-00001FBC0000}"/>
    <cellStyle name="Percent 4 21 10_REKAP IBT" xfId="2470" xr:uid="{00000000-0005-0000-0000-000020BC0000}"/>
    <cellStyle name="Percent 4 21 11" xfId="46610" xr:uid="{00000000-0005-0000-0000-000021BC0000}"/>
    <cellStyle name="Percent 4 21 11 2" xfId="46612" xr:uid="{00000000-0005-0000-0000-000022BC0000}"/>
    <cellStyle name="Percent 4 21 11 2 2" xfId="46614" xr:uid="{00000000-0005-0000-0000-000023BC0000}"/>
    <cellStyle name="Percent 4 21 11 2 2 2" xfId="46616" xr:uid="{00000000-0005-0000-0000-000024BC0000}"/>
    <cellStyle name="Percent 4 21 11 2 3" xfId="46618" xr:uid="{00000000-0005-0000-0000-000025BC0000}"/>
    <cellStyle name="Percent 4 21 11 2_REKAP IBT" xfId="46620" xr:uid="{00000000-0005-0000-0000-000026BC0000}"/>
    <cellStyle name="Percent 4 21 11 3" xfId="44747" xr:uid="{00000000-0005-0000-0000-000027BC0000}"/>
    <cellStyle name="Percent 4 21 11 3 2" xfId="46622" xr:uid="{00000000-0005-0000-0000-000028BC0000}"/>
    <cellStyle name="Percent 4 21 11 3 2 2" xfId="46624" xr:uid="{00000000-0005-0000-0000-000029BC0000}"/>
    <cellStyle name="Percent 4 21 11 3 3" xfId="46626" xr:uid="{00000000-0005-0000-0000-00002ABC0000}"/>
    <cellStyle name="Percent 4 21 11 3_REKAP IBT" xfId="46628" xr:uid="{00000000-0005-0000-0000-00002BBC0000}"/>
    <cellStyle name="Percent 4 21 11 4" xfId="46630" xr:uid="{00000000-0005-0000-0000-00002CBC0000}"/>
    <cellStyle name="Percent 4 21 11 4 2" xfId="46632" xr:uid="{00000000-0005-0000-0000-00002DBC0000}"/>
    <cellStyle name="Percent 4 21 11 5" xfId="46634" xr:uid="{00000000-0005-0000-0000-00002EBC0000}"/>
    <cellStyle name="Percent 4 21 11_REKAP IBT" xfId="46636" xr:uid="{00000000-0005-0000-0000-00002FBC0000}"/>
    <cellStyle name="Percent 4 21 12" xfId="46638" xr:uid="{00000000-0005-0000-0000-000030BC0000}"/>
    <cellStyle name="Percent 4 21 12 2" xfId="46640" xr:uid="{00000000-0005-0000-0000-000031BC0000}"/>
    <cellStyle name="Percent 4 21 12 2 2" xfId="46642" xr:uid="{00000000-0005-0000-0000-000032BC0000}"/>
    <cellStyle name="Percent 4 21 12 3" xfId="46644" xr:uid="{00000000-0005-0000-0000-000033BC0000}"/>
    <cellStyle name="Percent 4 21 12_REKAP IBT" xfId="42310" xr:uid="{00000000-0005-0000-0000-000034BC0000}"/>
    <cellStyle name="Percent 4 21 13" xfId="46646" xr:uid="{00000000-0005-0000-0000-000035BC0000}"/>
    <cellStyle name="Percent 4 21 13 2" xfId="46648" xr:uid="{00000000-0005-0000-0000-000036BC0000}"/>
    <cellStyle name="Percent 4 21 13 2 2" xfId="46650" xr:uid="{00000000-0005-0000-0000-000037BC0000}"/>
    <cellStyle name="Percent 4 21 13 3" xfId="46653" xr:uid="{00000000-0005-0000-0000-000038BC0000}"/>
    <cellStyle name="Percent 4 21 13_REKAP IBT" xfId="46655" xr:uid="{00000000-0005-0000-0000-000039BC0000}"/>
    <cellStyle name="Percent 4 21 14" xfId="46657" xr:uid="{00000000-0005-0000-0000-00003ABC0000}"/>
    <cellStyle name="Percent 4 21 14 2" xfId="46659" xr:uid="{00000000-0005-0000-0000-00003BBC0000}"/>
    <cellStyle name="Percent 4 21 15" xfId="46661" xr:uid="{00000000-0005-0000-0000-00003CBC0000}"/>
    <cellStyle name="Percent 4 21 2" xfId="46663" xr:uid="{00000000-0005-0000-0000-00003DBC0000}"/>
    <cellStyle name="Percent 4 21 2 2" xfId="46665" xr:uid="{00000000-0005-0000-0000-00003EBC0000}"/>
    <cellStyle name="Percent 4 21 2 2 2" xfId="46667" xr:uid="{00000000-0005-0000-0000-00003FBC0000}"/>
    <cellStyle name="Percent 4 21 2 2 2 2" xfId="46669" xr:uid="{00000000-0005-0000-0000-000040BC0000}"/>
    <cellStyle name="Percent 4 21 2 2 3" xfId="46671" xr:uid="{00000000-0005-0000-0000-000041BC0000}"/>
    <cellStyle name="Percent 4 21 2 2_REKAP IBT" xfId="46673" xr:uid="{00000000-0005-0000-0000-000042BC0000}"/>
    <cellStyle name="Percent 4 21 2 3" xfId="22071" xr:uid="{00000000-0005-0000-0000-000043BC0000}"/>
    <cellStyle name="Percent 4 21 2 3 2" xfId="46675" xr:uid="{00000000-0005-0000-0000-000044BC0000}"/>
    <cellStyle name="Percent 4 21 2 3 2 2" xfId="46677" xr:uid="{00000000-0005-0000-0000-000045BC0000}"/>
    <cellStyle name="Percent 4 21 2 3 3" xfId="44438" xr:uid="{00000000-0005-0000-0000-000046BC0000}"/>
    <cellStyle name="Percent 4 21 2 3_REKAP IBT" xfId="46679" xr:uid="{00000000-0005-0000-0000-000047BC0000}"/>
    <cellStyle name="Percent 4 21 2 4" xfId="46681" xr:uid="{00000000-0005-0000-0000-000048BC0000}"/>
    <cellStyle name="Percent 4 21 2 4 2" xfId="46683" xr:uid="{00000000-0005-0000-0000-000049BC0000}"/>
    <cellStyle name="Percent 4 21 2 5" xfId="46685" xr:uid="{00000000-0005-0000-0000-00004ABC0000}"/>
    <cellStyle name="Percent 4 21 2_REKAP IBT" xfId="46687" xr:uid="{00000000-0005-0000-0000-00004BBC0000}"/>
    <cellStyle name="Percent 4 21 3" xfId="46689" xr:uid="{00000000-0005-0000-0000-00004CBC0000}"/>
    <cellStyle name="Percent 4 21 3 2" xfId="46691" xr:uid="{00000000-0005-0000-0000-00004DBC0000}"/>
    <cellStyle name="Percent 4 21 3 2 2" xfId="46693" xr:uid="{00000000-0005-0000-0000-00004EBC0000}"/>
    <cellStyle name="Percent 4 21 3 2 2 2" xfId="46695" xr:uid="{00000000-0005-0000-0000-00004FBC0000}"/>
    <cellStyle name="Percent 4 21 3 2 3" xfId="46697" xr:uid="{00000000-0005-0000-0000-000050BC0000}"/>
    <cellStyle name="Percent 4 21 3 2_REKAP IBT" xfId="43991" xr:uid="{00000000-0005-0000-0000-000051BC0000}"/>
    <cellStyle name="Percent 4 21 3 3" xfId="46699" xr:uid="{00000000-0005-0000-0000-000052BC0000}"/>
    <cellStyle name="Percent 4 21 3 3 2" xfId="46701" xr:uid="{00000000-0005-0000-0000-000053BC0000}"/>
    <cellStyle name="Percent 4 21 3 3 2 2" xfId="46703" xr:uid="{00000000-0005-0000-0000-000054BC0000}"/>
    <cellStyle name="Percent 4 21 3 3 3" xfId="46705" xr:uid="{00000000-0005-0000-0000-000055BC0000}"/>
    <cellStyle name="Percent 4 21 3 3_REKAP IBT" xfId="46707" xr:uid="{00000000-0005-0000-0000-000056BC0000}"/>
    <cellStyle name="Percent 4 21 3 4" xfId="46709" xr:uid="{00000000-0005-0000-0000-000057BC0000}"/>
    <cellStyle name="Percent 4 21 3 4 2" xfId="46711" xr:uid="{00000000-0005-0000-0000-000058BC0000}"/>
    <cellStyle name="Percent 4 21 3 5" xfId="46713" xr:uid="{00000000-0005-0000-0000-000059BC0000}"/>
    <cellStyle name="Percent 4 21 3_REKAP IBT" xfId="46715" xr:uid="{00000000-0005-0000-0000-00005ABC0000}"/>
    <cellStyle name="Percent 4 21 4" xfId="46717" xr:uid="{00000000-0005-0000-0000-00005BBC0000}"/>
    <cellStyle name="Percent 4 21 4 2" xfId="46719" xr:uid="{00000000-0005-0000-0000-00005CBC0000}"/>
    <cellStyle name="Percent 4 21 4 2 2" xfId="46721" xr:uid="{00000000-0005-0000-0000-00005DBC0000}"/>
    <cellStyle name="Percent 4 21 4 2 2 2" xfId="46723" xr:uid="{00000000-0005-0000-0000-00005EBC0000}"/>
    <cellStyle name="Percent 4 21 4 2 3" xfId="46725" xr:uid="{00000000-0005-0000-0000-00005FBC0000}"/>
    <cellStyle name="Percent 4 21 4 2_REKAP IBT" xfId="46727" xr:uid="{00000000-0005-0000-0000-000060BC0000}"/>
    <cellStyle name="Percent 4 21 4 3" xfId="46729" xr:uid="{00000000-0005-0000-0000-000061BC0000}"/>
    <cellStyle name="Percent 4 21 4 3 2" xfId="46731" xr:uid="{00000000-0005-0000-0000-000062BC0000}"/>
    <cellStyle name="Percent 4 21 4 3 2 2" xfId="46733" xr:uid="{00000000-0005-0000-0000-000063BC0000}"/>
    <cellStyle name="Percent 4 21 4 3 3" xfId="46735" xr:uid="{00000000-0005-0000-0000-000064BC0000}"/>
    <cellStyle name="Percent 4 21 4 3_REKAP IBT" xfId="46737" xr:uid="{00000000-0005-0000-0000-000065BC0000}"/>
    <cellStyle name="Percent 4 21 4 4" xfId="46739" xr:uid="{00000000-0005-0000-0000-000066BC0000}"/>
    <cellStyle name="Percent 4 21 4 4 2" xfId="46741" xr:uid="{00000000-0005-0000-0000-000067BC0000}"/>
    <cellStyle name="Percent 4 21 4 5" xfId="46743" xr:uid="{00000000-0005-0000-0000-000068BC0000}"/>
    <cellStyle name="Percent 4 21 4_REKAP IBT" xfId="46745" xr:uid="{00000000-0005-0000-0000-000069BC0000}"/>
    <cellStyle name="Percent 4 21 5" xfId="46747" xr:uid="{00000000-0005-0000-0000-00006ABC0000}"/>
    <cellStyle name="Percent 4 21 5 2" xfId="46749" xr:uid="{00000000-0005-0000-0000-00006BBC0000}"/>
    <cellStyle name="Percent 4 21 5 2 2" xfId="46751" xr:uid="{00000000-0005-0000-0000-00006CBC0000}"/>
    <cellStyle name="Percent 4 21 5 2 2 2" xfId="46753" xr:uid="{00000000-0005-0000-0000-00006DBC0000}"/>
    <cellStyle name="Percent 4 21 5 2 3" xfId="46755" xr:uid="{00000000-0005-0000-0000-00006EBC0000}"/>
    <cellStyle name="Percent 4 21 5 2_REKAP IBT" xfId="46757" xr:uid="{00000000-0005-0000-0000-00006FBC0000}"/>
    <cellStyle name="Percent 4 21 5 3" xfId="46759" xr:uid="{00000000-0005-0000-0000-000070BC0000}"/>
    <cellStyle name="Percent 4 21 5 3 2" xfId="46761" xr:uid="{00000000-0005-0000-0000-000071BC0000}"/>
    <cellStyle name="Percent 4 21 5 3 2 2" xfId="46763" xr:uid="{00000000-0005-0000-0000-000072BC0000}"/>
    <cellStyle name="Percent 4 21 5 3 3" xfId="46765" xr:uid="{00000000-0005-0000-0000-000073BC0000}"/>
    <cellStyle name="Percent 4 21 5 3_REKAP IBT" xfId="46767" xr:uid="{00000000-0005-0000-0000-000074BC0000}"/>
    <cellStyle name="Percent 4 21 5 4" xfId="46769" xr:uid="{00000000-0005-0000-0000-000075BC0000}"/>
    <cellStyle name="Percent 4 21 5 4 2" xfId="30650" xr:uid="{00000000-0005-0000-0000-000076BC0000}"/>
    <cellStyle name="Percent 4 21 5 5" xfId="46771" xr:uid="{00000000-0005-0000-0000-000077BC0000}"/>
    <cellStyle name="Percent 4 21 5_REKAP IBT" xfId="46773" xr:uid="{00000000-0005-0000-0000-000078BC0000}"/>
    <cellStyle name="Percent 4 21 6" xfId="46775" xr:uid="{00000000-0005-0000-0000-000079BC0000}"/>
    <cellStyle name="Percent 4 21 6 2" xfId="46777" xr:uid="{00000000-0005-0000-0000-00007ABC0000}"/>
    <cellStyle name="Percent 4 21 6 2 2" xfId="46779" xr:uid="{00000000-0005-0000-0000-00007BBC0000}"/>
    <cellStyle name="Percent 4 21 6 2 2 2" xfId="46781" xr:uid="{00000000-0005-0000-0000-00007CBC0000}"/>
    <cellStyle name="Percent 4 21 6 2 3" xfId="46783" xr:uid="{00000000-0005-0000-0000-00007DBC0000}"/>
    <cellStyle name="Percent 4 21 6 2_REKAP IBT" xfId="46785" xr:uid="{00000000-0005-0000-0000-00007EBC0000}"/>
    <cellStyle name="Percent 4 21 6 3" xfId="46787" xr:uid="{00000000-0005-0000-0000-00007FBC0000}"/>
    <cellStyle name="Percent 4 21 6 3 2" xfId="32287" xr:uid="{00000000-0005-0000-0000-000080BC0000}"/>
    <cellStyle name="Percent 4 21 6 3 2 2" xfId="46789" xr:uid="{00000000-0005-0000-0000-000081BC0000}"/>
    <cellStyle name="Percent 4 21 6 3 3" xfId="46791" xr:uid="{00000000-0005-0000-0000-000082BC0000}"/>
    <cellStyle name="Percent 4 21 6 3_REKAP IBT" xfId="46793" xr:uid="{00000000-0005-0000-0000-000083BC0000}"/>
    <cellStyle name="Percent 4 21 6 4" xfId="7188" xr:uid="{00000000-0005-0000-0000-000084BC0000}"/>
    <cellStyle name="Percent 4 21 6 4 2" xfId="46795" xr:uid="{00000000-0005-0000-0000-000085BC0000}"/>
    <cellStyle name="Percent 4 21 6 5" xfId="7191" xr:uid="{00000000-0005-0000-0000-000086BC0000}"/>
    <cellStyle name="Percent 4 21 6_REKAP IBT" xfId="46797" xr:uid="{00000000-0005-0000-0000-000087BC0000}"/>
    <cellStyle name="Percent 4 21 7" xfId="46799" xr:uid="{00000000-0005-0000-0000-000088BC0000}"/>
    <cellStyle name="Percent 4 21 7 2" xfId="46801" xr:uid="{00000000-0005-0000-0000-000089BC0000}"/>
    <cellStyle name="Percent 4 21 7 2 2" xfId="46803" xr:uid="{00000000-0005-0000-0000-00008ABC0000}"/>
    <cellStyle name="Percent 4 21 7 2 2 2" xfId="46805" xr:uid="{00000000-0005-0000-0000-00008BBC0000}"/>
    <cellStyle name="Percent 4 21 7 2 3" xfId="46807" xr:uid="{00000000-0005-0000-0000-00008CBC0000}"/>
    <cellStyle name="Percent 4 21 7 2_REKAP IBT" xfId="46809" xr:uid="{00000000-0005-0000-0000-00008DBC0000}"/>
    <cellStyle name="Percent 4 21 7 3" xfId="46811" xr:uid="{00000000-0005-0000-0000-00008EBC0000}"/>
    <cellStyle name="Percent 4 21 7 3 2" xfId="46813" xr:uid="{00000000-0005-0000-0000-00008FBC0000}"/>
    <cellStyle name="Percent 4 21 7 3 2 2" xfId="30568" xr:uid="{00000000-0005-0000-0000-000090BC0000}"/>
    <cellStyle name="Percent 4 21 7 3 3" xfId="46815" xr:uid="{00000000-0005-0000-0000-000091BC0000}"/>
    <cellStyle name="Percent 4 21 7 3_REKAP IBT" xfId="46817" xr:uid="{00000000-0005-0000-0000-000092BC0000}"/>
    <cellStyle name="Percent 4 21 7 4" xfId="7196" xr:uid="{00000000-0005-0000-0000-000093BC0000}"/>
    <cellStyle name="Percent 4 21 7 4 2" xfId="46819" xr:uid="{00000000-0005-0000-0000-000094BC0000}"/>
    <cellStyle name="Percent 4 21 7 5" xfId="46821" xr:uid="{00000000-0005-0000-0000-000095BC0000}"/>
    <cellStyle name="Percent 4 21 7_REKAP IBT" xfId="46823" xr:uid="{00000000-0005-0000-0000-000096BC0000}"/>
    <cellStyle name="Percent 4 21 8" xfId="46825" xr:uid="{00000000-0005-0000-0000-000097BC0000}"/>
    <cellStyle name="Percent 4 21 8 2" xfId="46827" xr:uid="{00000000-0005-0000-0000-000098BC0000}"/>
    <cellStyle name="Percent 4 21 8 2 2" xfId="46829" xr:uid="{00000000-0005-0000-0000-000099BC0000}"/>
    <cellStyle name="Percent 4 21 8 2 2 2" xfId="46831" xr:uid="{00000000-0005-0000-0000-00009ABC0000}"/>
    <cellStyle name="Percent 4 21 8 2 3" xfId="46833" xr:uid="{00000000-0005-0000-0000-00009BBC0000}"/>
    <cellStyle name="Percent 4 21 8 2_REKAP IBT" xfId="46835" xr:uid="{00000000-0005-0000-0000-00009CBC0000}"/>
    <cellStyle name="Percent 4 21 8 3" xfId="46837" xr:uid="{00000000-0005-0000-0000-00009DBC0000}"/>
    <cellStyle name="Percent 4 21 8 3 2" xfId="46839" xr:uid="{00000000-0005-0000-0000-00009EBC0000}"/>
    <cellStyle name="Percent 4 21 8 3 2 2" xfId="18524" xr:uid="{00000000-0005-0000-0000-00009FBC0000}"/>
    <cellStyle name="Percent 4 21 8 3 3" xfId="46841" xr:uid="{00000000-0005-0000-0000-0000A0BC0000}"/>
    <cellStyle name="Percent 4 21 8 3_REKAP IBT" xfId="46843" xr:uid="{00000000-0005-0000-0000-0000A1BC0000}"/>
    <cellStyle name="Percent 4 21 8 4" xfId="7200" xr:uid="{00000000-0005-0000-0000-0000A2BC0000}"/>
    <cellStyle name="Percent 4 21 8 4 2" xfId="46845" xr:uid="{00000000-0005-0000-0000-0000A3BC0000}"/>
    <cellStyle name="Percent 4 21 8 5" xfId="46847" xr:uid="{00000000-0005-0000-0000-0000A4BC0000}"/>
    <cellStyle name="Percent 4 21 8_REKAP IBT" xfId="46849" xr:uid="{00000000-0005-0000-0000-0000A5BC0000}"/>
    <cellStyle name="Percent 4 21 9" xfId="46851" xr:uid="{00000000-0005-0000-0000-0000A6BC0000}"/>
    <cellStyle name="Percent 4 21 9 2" xfId="46853" xr:uid="{00000000-0005-0000-0000-0000A7BC0000}"/>
    <cellStyle name="Percent 4 21 9 2 2" xfId="46855" xr:uid="{00000000-0005-0000-0000-0000A8BC0000}"/>
    <cellStyle name="Percent 4 21 9 2 2 2" xfId="46857" xr:uid="{00000000-0005-0000-0000-0000A9BC0000}"/>
    <cellStyle name="Percent 4 21 9 2 3" xfId="46859" xr:uid="{00000000-0005-0000-0000-0000AABC0000}"/>
    <cellStyle name="Percent 4 21 9 2_REKAP IBT" xfId="46861" xr:uid="{00000000-0005-0000-0000-0000ABBC0000}"/>
    <cellStyle name="Percent 4 21 9 3" xfId="46863" xr:uid="{00000000-0005-0000-0000-0000ACBC0000}"/>
    <cellStyle name="Percent 4 21 9 3 2" xfId="46865" xr:uid="{00000000-0005-0000-0000-0000ADBC0000}"/>
    <cellStyle name="Percent 4 21 9 3 2 2" xfId="46867" xr:uid="{00000000-0005-0000-0000-0000AEBC0000}"/>
    <cellStyle name="Percent 4 21 9 3 3" xfId="46869" xr:uid="{00000000-0005-0000-0000-0000AFBC0000}"/>
    <cellStyle name="Percent 4 21 9 3_REKAP IBT" xfId="46871" xr:uid="{00000000-0005-0000-0000-0000B0BC0000}"/>
    <cellStyle name="Percent 4 21 9 4" xfId="7204" xr:uid="{00000000-0005-0000-0000-0000B1BC0000}"/>
    <cellStyle name="Percent 4 21 9 4 2" xfId="46873" xr:uid="{00000000-0005-0000-0000-0000B2BC0000}"/>
    <cellStyle name="Percent 4 21 9 5" xfId="46875" xr:uid="{00000000-0005-0000-0000-0000B3BC0000}"/>
    <cellStyle name="Percent 4 21 9_REKAP IBT" xfId="46877" xr:uid="{00000000-0005-0000-0000-0000B4BC0000}"/>
    <cellStyle name="Percent 4 21_REKAP IBT" xfId="46879" xr:uid="{00000000-0005-0000-0000-0000B5BC0000}"/>
    <cellStyle name="Percent 4 22" xfId="46881" xr:uid="{00000000-0005-0000-0000-0000B6BC0000}"/>
    <cellStyle name="Percent 4 22 10" xfId="46883" xr:uid="{00000000-0005-0000-0000-0000B7BC0000}"/>
    <cellStyle name="Percent 4 22 10 2" xfId="46885" xr:uid="{00000000-0005-0000-0000-0000B8BC0000}"/>
    <cellStyle name="Percent 4 22 10 2 2" xfId="46887" xr:uid="{00000000-0005-0000-0000-0000B9BC0000}"/>
    <cellStyle name="Percent 4 22 10 2 2 2" xfId="46889" xr:uid="{00000000-0005-0000-0000-0000BABC0000}"/>
    <cellStyle name="Percent 4 22 10 2 3" xfId="46891" xr:uid="{00000000-0005-0000-0000-0000BBBC0000}"/>
    <cellStyle name="Percent 4 22 10 2_REKAP IBT" xfId="46893" xr:uid="{00000000-0005-0000-0000-0000BCBC0000}"/>
    <cellStyle name="Percent 4 22 10 3" xfId="46895" xr:uid="{00000000-0005-0000-0000-0000BDBC0000}"/>
    <cellStyle name="Percent 4 22 10 3 2" xfId="46897" xr:uid="{00000000-0005-0000-0000-0000BEBC0000}"/>
    <cellStyle name="Percent 4 22 10 3 2 2" xfId="46899" xr:uid="{00000000-0005-0000-0000-0000BFBC0000}"/>
    <cellStyle name="Percent 4 22 10 3 3" xfId="46901" xr:uid="{00000000-0005-0000-0000-0000C0BC0000}"/>
    <cellStyle name="Percent 4 22 10 3_REKAP IBT" xfId="46903" xr:uid="{00000000-0005-0000-0000-0000C1BC0000}"/>
    <cellStyle name="Percent 4 22 10 4" xfId="46905" xr:uid="{00000000-0005-0000-0000-0000C2BC0000}"/>
    <cellStyle name="Percent 4 22 10 4 2" xfId="46907" xr:uid="{00000000-0005-0000-0000-0000C3BC0000}"/>
    <cellStyle name="Percent 4 22 10 5" xfId="46909" xr:uid="{00000000-0005-0000-0000-0000C4BC0000}"/>
    <cellStyle name="Percent 4 22 10_REKAP IBT" xfId="46911" xr:uid="{00000000-0005-0000-0000-0000C5BC0000}"/>
    <cellStyle name="Percent 4 22 11" xfId="46913" xr:uid="{00000000-0005-0000-0000-0000C6BC0000}"/>
    <cellStyle name="Percent 4 22 11 2" xfId="46915" xr:uid="{00000000-0005-0000-0000-0000C7BC0000}"/>
    <cellStyle name="Percent 4 22 11 2 2" xfId="46917" xr:uid="{00000000-0005-0000-0000-0000C8BC0000}"/>
    <cellStyle name="Percent 4 22 11 2 2 2" xfId="46919" xr:uid="{00000000-0005-0000-0000-0000C9BC0000}"/>
    <cellStyle name="Percent 4 22 11 2 3" xfId="46921" xr:uid="{00000000-0005-0000-0000-0000CABC0000}"/>
    <cellStyle name="Percent 4 22 11 2_REKAP IBT" xfId="46923" xr:uid="{00000000-0005-0000-0000-0000CBBC0000}"/>
    <cellStyle name="Percent 4 22 11 3" xfId="46925" xr:uid="{00000000-0005-0000-0000-0000CCBC0000}"/>
    <cellStyle name="Percent 4 22 11 3 2" xfId="46927" xr:uid="{00000000-0005-0000-0000-0000CDBC0000}"/>
    <cellStyle name="Percent 4 22 11 3 2 2" xfId="46929" xr:uid="{00000000-0005-0000-0000-0000CEBC0000}"/>
    <cellStyle name="Percent 4 22 11 3 3" xfId="46931" xr:uid="{00000000-0005-0000-0000-0000CFBC0000}"/>
    <cellStyle name="Percent 4 22 11 3_REKAP IBT" xfId="46933" xr:uid="{00000000-0005-0000-0000-0000D0BC0000}"/>
    <cellStyle name="Percent 4 22 11 4" xfId="46935" xr:uid="{00000000-0005-0000-0000-0000D1BC0000}"/>
    <cellStyle name="Percent 4 22 11 4 2" xfId="46937" xr:uid="{00000000-0005-0000-0000-0000D2BC0000}"/>
    <cellStyle name="Percent 4 22 11 5" xfId="46939" xr:uid="{00000000-0005-0000-0000-0000D3BC0000}"/>
    <cellStyle name="Percent 4 22 11_REKAP IBT" xfId="46941" xr:uid="{00000000-0005-0000-0000-0000D4BC0000}"/>
    <cellStyle name="Percent 4 22 12" xfId="46943" xr:uid="{00000000-0005-0000-0000-0000D5BC0000}"/>
    <cellStyle name="Percent 4 22 12 2" xfId="46945" xr:uid="{00000000-0005-0000-0000-0000D6BC0000}"/>
    <cellStyle name="Percent 4 22 12 2 2" xfId="46947" xr:uid="{00000000-0005-0000-0000-0000D7BC0000}"/>
    <cellStyle name="Percent 4 22 12 3" xfId="46949" xr:uid="{00000000-0005-0000-0000-0000D8BC0000}"/>
    <cellStyle name="Percent 4 22 12_REKAP IBT" xfId="46951" xr:uid="{00000000-0005-0000-0000-0000D9BC0000}"/>
    <cellStyle name="Percent 4 22 13" xfId="46953" xr:uid="{00000000-0005-0000-0000-0000DABC0000}"/>
    <cellStyle name="Percent 4 22 13 2" xfId="46955" xr:uid="{00000000-0005-0000-0000-0000DBBC0000}"/>
    <cellStyle name="Percent 4 22 13 2 2" xfId="46957" xr:uid="{00000000-0005-0000-0000-0000DCBC0000}"/>
    <cellStyle name="Percent 4 22 13 3" xfId="46959" xr:uid="{00000000-0005-0000-0000-0000DDBC0000}"/>
    <cellStyle name="Percent 4 22 13_REKAP IBT" xfId="46961" xr:uid="{00000000-0005-0000-0000-0000DEBC0000}"/>
    <cellStyle name="Percent 4 22 14" xfId="88" xr:uid="{00000000-0005-0000-0000-0000DFBC0000}"/>
    <cellStyle name="Percent 4 22 14 2" xfId="46963" xr:uid="{00000000-0005-0000-0000-0000E0BC0000}"/>
    <cellStyle name="Percent 4 22 15" xfId="30770" xr:uid="{00000000-0005-0000-0000-0000E1BC0000}"/>
    <cellStyle name="Percent 4 22 2" xfId="46965" xr:uid="{00000000-0005-0000-0000-0000E2BC0000}"/>
    <cellStyle name="Percent 4 22 2 2" xfId="46967" xr:uid="{00000000-0005-0000-0000-0000E3BC0000}"/>
    <cellStyle name="Percent 4 22 2 2 2" xfId="46969" xr:uid="{00000000-0005-0000-0000-0000E4BC0000}"/>
    <cellStyle name="Percent 4 22 2 2 2 2" xfId="46971" xr:uid="{00000000-0005-0000-0000-0000E5BC0000}"/>
    <cellStyle name="Percent 4 22 2 2 3" xfId="46973" xr:uid="{00000000-0005-0000-0000-0000E6BC0000}"/>
    <cellStyle name="Percent 4 22 2 2_REKAP IBT" xfId="46975" xr:uid="{00000000-0005-0000-0000-0000E7BC0000}"/>
    <cellStyle name="Percent 4 22 2 3" xfId="22075" xr:uid="{00000000-0005-0000-0000-0000E8BC0000}"/>
    <cellStyle name="Percent 4 22 2 3 2" xfId="46977" xr:uid="{00000000-0005-0000-0000-0000E9BC0000}"/>
    <cellStyle name="Percent 4 22 2 3 2 2" xfId="46979" xr:uid="{00000000-0005-0000-0000-0000EABC0000}"/>
    <cellStyle name="Percent 4 22 2 3 3" xfId="46981" xr:uid="{00000000-0005-0000-0000-0000EBBC0000}"/>
    <cellStyle name="Percent 4 22 2 3_REKAP IBT" xfId="46983" xr:uid="{00000000-0005-0000-0000-0000ECBC0000}"/>
    <cellStyle name="Percent 4 22 2 4" xfId="46985" xr:uid="{00000000-0005-0000-0000-0000EDBC0000}"/>
    <cellStyle name="Percent 4 22 2 4 2" xfId="46987" xr:uid="{00000000-0005-0000-0000-0000EEBC0000}"/>
    <cellStyle name="Percent 4 22 2 5" xfId="46989" xr:uid="{00000000-0005-0000-0000-0000EFBC0000}"/>
    <cellStyle name="Percent 4 22 2_REKAP IBT" xfId="46991" xr:uid="{00000000-0005-0000-0000-0000F0BC0000}"/>
    <cellStyle name="Percent 4 22 3" xfId="46993" xr:uid="{00000000-0005-0000-0000-0000F1BC0000}"/>
    <cellStyle name="Percent 4 22 3 2" xfId="19282" xr:uid="{00000000-0005-0000-0000-0000F2BC0000}"/>
    <cellStyle name="Percent 4 22 3 2 2" xfId="46995" xr:uid="{00000000-0005-0000-0000-0000F3BC0000}"/>
    <cellStyle name="Percent 4 22 3 2 2 2" xfId="46997" xr:uid="{00000000-0005-0000-0000-0000F4BC0000}"/>
    <cellStyle name="Percent 4 22 3 2 3" xfId="46999" xr:uid="{00000000-0005-0000-0000-0000F5BC0000}"/>
    <cellStyle name="Percent 4 22 3 2_REKAP IBT" xfId="47001" xr:uid="{00000000-0005-0000-0000-0000F6BC0000}"/>
    <cellStyle name="Percent 4 22 3 3" xfId="47003" xr:uid="{00000000-0005-0000-0000-0000F7BC0000}"/>
    <cellStyle name="Percent 4 22 3 3 2" xfId="47005" xr:uid="{00000000-0005-0000-0000-0000F8BC0000}"/>
    <cellStyle name="Percent 4 22 3 3 2 2" xfId="47007" xr:uid="{00000000-0005-0000-0000-0000F9BC0000}"/>
    <cellStyle name="Percent 4 22 3 3 3" xfId="47009" xr:uid="{00000000-0005-0000-0000-0000FABC0000}"/>
    <cellStyle name="Percent 4 22 3 3_REKAP IBT" xfId="47011" xr:uid="{00000000-0005-0000-0000-0000FBBC0000}"/>
    <cellStyle name="Percent 4 22 3 4" xfId="47013" xr:uid="{00000000-0005-0000-0000-0000FCBC0000}"/>
    <cellStyle name="Percent 4 22 3 4 2" xfId="47015" xr:uid="{00000000-0005-0000-0000-0000FDBC0000}"/>
    <cellStyle name="Percent 4 22 3 5" xfId="47017" xr:uid="{00000000-0005-0000-0000-0000FEBC0000}"/>
    <cellStyle name="Percent 4 22 3_REKAP IBT" xfId="47019" xr:uid="{00000000-0005-0000-0000-0000FFBC0000}"/>
    <cellStyle name="Percent 4 22 4" xfId="47021" xr:uid="{00000000-0005-0000-0000-000000BD0000}"/>
    <cellStyle name="Percent 4 22 4 2" xfId="47023" xr:uid="{00000000-0005-0000-0000-000001BD0000}"/>
    <cellStyle name="Percent 4 22 4 2 2" xfId="47025" xr:uid="{00000000-0005-0000-0000-000002BD0000}"/>
    <cellStyle name="Percent 4 22 4 2 2 2" xfId="27146" xr:uid="{00000000-0005-0000-0000-000003BD0000}"/>
    <cellStyle name="Percent 4 22 4 2 3" xfId="47027" xr:uid="{00000000-0005-0000-0000-000004BD0000}"/>
    <cellStyle name="Percent 4 22 4 2_REKAP IBT" xfId="47029" xr:uid="{00000000-0005-0000-0000-000005BD0000}"/>
    <cellStyle name="Percent 4 22 4 3" xfId="47031" xr:uid="{00000000-0005-0000-0000-000006BD0000}"/>
    <cellStyle name="Percent 4 22 4 3 2" xfId="47033" xr:uid="{00000000-0005-0000-0000-000007BD0000}"/>
    <cellStyle name="Percent 4 22 4 3 2 2" xfId="47035" xr:uid="{00000000-0005-0000-0000-000008BD0000}"/>
    <cellStyle name="Percent 4 22 4 3 3" xfId="47037" xr:uid="{00000000-0005-0000-0000-000009BD0000}"/>
    <cellStyle name="Percent 4 22 4 3_REKAP IBT" xfId="47039" xr:uid="{00000000-0005-0000-0000-00000ABD0000}"/>
    <cellStyle name="Percent 4 22 4 4" xfId="30869" xr:uid="{00000000-0005-0000-0000-00000BBD0000}"/>
    <cellStyle name="Percent 4 22 4 4 2" xfId="47041" xr:uid="{00000000-0005-0000-0000-00000CBD0000}"/>
    <cellStyle name="Percent 4 22 4 5" xfId="47043" xr:uid="{00000000-0005-0000-0000-00000DBD0000}"/>
    <cellStyle name="Percent 4 22 4_REKAP IBT" xfId="32895" xr:uid="{00000000-0005-0000-0000-00000EBD0000}"/>
    <cellStyle name="Percent 4 22 5" xfId="47045" xr:uid="{00000000-0005-0000-0000-00000FBD0000}"/>
    <cellStyle name="Percent 4 22 5 2" xfId="47047" xr:uid="{00000000-0005-0000-0000-000010BD0000}"/>
    <cellStyle name="Percent 4 22 5 2 2" xfId="47049" xr:uid="{00000000-0005-0000-0000-000011BD0000}"/>
    <cellStyle name="Percent 4 22 5 2 2 2" xfId="47051" xr:uid="{00000000-0005-0000-0000-000012BD0000}"/>
    <cellStyle name="Percent 4 22 5 2 3" xfId="47053" xr:uid="{00000000-0005-0000-0000-000013BD0000}"/>
    <cellStyle name="Percent 4 22 5 2_REKAP IBT" xfId="47055" xr:uid="{00000000-0005-0000-0000-000014BD0000}"/>
    <cellStyle name="Percent 4 22 5 3" xfId="47057" xr:uid="{00000000-0005-0000-0000-000015BD0000}"/>
    <cellStyle name="Percent 4 22 5 3 2" xfId="47059" xr:uid="{00000000-0005-0000-0000-000016BD0000}"/>
    <cellStyle name="Percent 4 22 5 3 2 2" xfId="47061" xr:uid="{00000000-0005-0000-0000-000017BD0000}"/>
    <cellStyle name="Percent 4 22 5 3 3" xfId="47063" xr:uid="{00000000-0005-0000-0000-000018BD0000}"/>
    <cellStyle name="Percent 4 22 5 3_REKAP IBT" xfId="47065" xr:uid="{00000000-0005-0000-0000-000019BD0000}"/>
    <cellStyle name="Percent 4 22 5 4" xfId="47067" xr:uid="{00000000-0005-0000-0000-00001ABD0000}"/>
    <cellStyle name="Percent 4 22 5 4 2" xfId="47069" xr:uid="{00000000-0005-0000-0000-00001BBD0000}"/>
    <cellStyle name="Percent 4 22 5 5" xfId="47071" xr:uid="{00000000-0005-0000-0000-00001CBD0000}"/>
    <cellStyle name="Percent 4 22 5_REKAP IBT" xfId="47073" xr:uid="{00000000-0005-0000-0000-00001DBD0000}"/>
    <cellStyle name="Percent 4 22 6" xfId="47075" xr:uid="{00000000-0005-0000-0000-00001EBD0000}"/>
    <cellStyle name="Percent 4 22 6 2" xfId="47077" xr:uid="{00000000-0005-0000-0000-00001FBD0000}"/>
    <cellStyle name="Percent 4 22 6 2 2" xfId="47079" xr:uid="{00000000-0005-0000-0000-000020BD0000}"/>
    <cellStyle name="Percent 4 22 6 2 2 2" xfId="47081" xr:uid="{00000000-0005-0000-0000-000021BD0000}"/>
    <cellStyle name="Percent 4 22 6 2 3" xfId="47083" xr:uid="{00000000-0005-0000-0000-000022BD0000}"/>
    <cellStyle name="Percent 4 22 6 2_REKAP IBT" xfId="47085" xr:uid="{00000000-0005-0000-0000-000023BD0000}"/>
    <cellStyle name="Percent 4 22 6 3" xfId="47087" xr:uid="{00000000-0005-0000-0000-000024BD0000}"/>
    <cellStyle name="Percent 4 22 6 3 2" xfId="47089" xr:uid="{00000000-0005-0000-0000-000025BD0000}"/>
    <cellStyle name="Percent 4 22 6 3 2 2" xfId="47091" xr:uid="{00000000-0005-0000-0000-000026BD0000}"/>
    <cellStyle name="Percent 4 22 6 3 3" xfId="47093" xr:uid="{00000000-0005-0000-0000-000027BD0000}"/>
    <cellStyle name="Percent 4 22 6 3_REKAP IBT" xfId="47096" xr:uid="{00000000-0005-0000-0000-000028BD0000}"/>
    <cellStyle name="Percent 4 22 6 4" xfId="7336" xr:uid="{00000000-0005-0000-0000-000029BD0000}"/>
    <cellStyle name="Percent 4 22 6 4 2" xfId="47098" xr:uid="{00000000-0005-0000-0000-00002ABD0000}"/>
    <cellStyle name="Percent 4 22 6 5" xfId="7340" xr:uid="{00000000-0005-0000-0000-00002BBD0000}"/>
    <cellStyle name="Percent 4 22 6_REKAP IBT" xfId="47100" xr:uid="{00000000-0005-0000-0000-00002CBD0000}"/>
    <cellStyle name="Percent 4 22 7" xfId="47102" xr:uid="{00000000-0005-0000-0000-00002DBD0000}"/>
    <cellStyle name="Percent 4 22 7 2" xfId="47104" xr:uid="{00000000-0005-0000-0000-00002EBD0000}"/>
    <cellStyle name="Percent 4 22 7 2 2" xfId="47106" xr:uid="{00000000-0005-0000-0000-00002FBD0000}"/>
    <cellStyle name="Percent 4 22 7 2 2 2" xfId="47108" xr:uid="{00000000-0005-0000-0000-000030BD0000}"/>
    <cellStyle name="Percent 4 22 7 2 3" xfId="47110" xr:uid="{00000000-0005-0000-0000-000031BD0000}"/>
    <cellStyle name="Percent 4 22 7 2_REKAP IBT" xfId="47112" xr:uid="{00000000-0005-0000-0000-000032BD0000}"/>
    <cellStyle name="Percent 4 22 7 3" xfId="47114" xr:uid="{00000000-0005-0000-0000-000033BD0000}"/>
    <cellStyle name="Percent 4 22 7 3 2" xfId="47116" xr:uid="{00000000-0005-0000-0000-000034BD0000}"/>
    <cellStyle name="Percent 4 22 7 3 2 2" xfId="47118" xr:uid="{00000000-0005-0000-0000-000035BD0000}"/>
    <cellStyle name="Percent 4 22 7 3 3" xfId="47120" xr:uid="{00000000-0005-0000-0000-000036BD0000}"/>
    <cellStyle name="Percent 4 22 7 3_REKAP IBT" xfId="1277" xr:uid="{00000000-0005-0000-0000-000037BD0000}"/>
    <cellStyle name="Percent 4 22 7 4" xfId="7347" xr:uid="{00000000-0005-0000-0000-000038BD0000}"/>
    <cellStyle name="Percent 4 22 7 4 2" xfId="47122" xr:uid="{00000000-0005-0000-0000-000039BD0000}"/>
    <cellStyle name="Percent 4 22 7 5" xfId="47124" xr:uid="{00000000-0005-0000-0000-00003ABD0000}"/>
    <cellStyle name="Percent 4 22 7_REKAP IBT" xfId="47126" xr:uid="{00000000-0005-0000-0000-00003BBD0000}"/>
    <cellStyle name="Percent 4 22 8" xfId="47128" xr:uid="{00000000-0005-0000-0000-00003CBD0000}"/>
    <cellStyle name="Percent 4 22 8 2" xfId="47130" xr:uid="{00000000-0005-0000-0000-00003DBD0000}"/>
    <cellStyle name="Percent 4 22 8 2 2" xfId="47132" xr:uid="{00000000-0005-0000-0000-00003EBD0000}"/>
    <cellStyle name="Percent 4 22 8 2 2 2" xfId="47134" xr:uid="{00000000-0005-0000-0000-00003FBD0000}"/>
    <cellStyle name="Percent 4 22 8 2 3" xfId="47136" xr:uid="{00000000-0005-0000-0000-000040BD0000}"/>
    <cellStyle name="Percent 4 22 8 2_REKAP IBT" xfId="47138" xr:uid="{00000000-0005-0000-0000-000041BD0000}"/>
    <cellStyle name="Percent 4 22 8 3" xfId="47140" xr:uid="{00000000-0005-0000-0000-000042BD0000}"/>
    <cellStyle name="Percent 4 22 8 3 2" xfId="47142" xr:uid="{00000000-0005-0000-0000-000043BD0000}"/>
    <cellStyle name="Percent 4 22 8 3 2 2" xfId="47144" xr:uid="{00000000-0005-0000-0000-000044BD0000}"/>
    <cellStyle name="Percent 4 22 8 3 3" xfId="47146" xr:uid="{00000000-0005-0000-0000-000045BD0000}"/>
    <cellStyle name="Percent 4 22 8 3_REKAP IBT" xfId="47148" xr:uid="{00000000-0005-0000-0000-000046BD0000}"/>
    <cellStyle name="Percent 4 22 8 4" xfId="7353" xr:uid="{00000000-0005-0000-0000-000047BD0000}"/>
    <cellStyle name="Percent 4 22 8 4 2" xfId="47150" xr:uid="{00000000-0005-0000-0000-000048BD0000}"/>
    <cellStyle name="Percent 4 22 8 5" xfId="47152" xr:uid="{00000000-0005-0000-0000-000049BD0000}"/>
    <cellStyle name="Percent 4 22 8_REKAP IBT" xfId="47154" xr:uid="{00000000-0005-0000-0000-00004ABD0000}"/>
    <cellStyle name="Percent 4 22 9" xfId="47156" xr:uid="{00000000-0005-0000-0000-00004BBD0000}"/>
    <cellStyle name="Percent 4 22 9 2" xfId="47158" xr:uid="{00000000-0005-0000-0000-00004CBD0000}"/>
    <cellStyle name="Percent 4 22 9 2 2" xfId="47160" xr:uid="{00000000-0005-0000-0000-00004DBD0000}"/>
    <cellStyle name="Percent 4 22 9 2 2 2" xfId="47162" xr:uid="{00000000-0005-0000-0000-00004EBD0000}"/>
    <cellStyle name="Percent 4 22 9 2 3" xfId="47164" xr:uid="{00000000-0005-0000-0000-00004FBD0000}"/>
    <cellStyle name="Percent 4 22 9 2_REKAP IBT" xfId="47166" xr:uid="{00000000-0005-0000-0000-000050BD0000}"/>
    <cellStyle name="Percent 4 22 9 3" xfId="47168" xr:uid="{00000000-0005-0000-0000-000051BD0000}"/>
    <cellStyle name="Percent 4 22 9 3 2" xfId="47170" xr:uid="{00000000-0005-0000-0000-000052BD0000}"/>
    <cellStyle name="Percent 4 22 9 3 2 2" xfId="47172" xr:uid="{00000000-0005-0000-0000-000053BD0000}"/>
    <cellStyle name="Percent 4 22 9 3 3" xfId="47174" xr:uid="{00000000-0005-0000-0000-000054BD0000}"/>
    <cellStyle name="Percent 4 22 9 3_REKAP IBT" xfId="47176" xr:uid="{00000000-0005-0000-0000-000055BD0000}"/>
    <cellStyle name="Percent 4 22 9 4" xfId="7356" xr:uid="{00000000-0005-0000-0000-000056BD0000}"/>
    <cellStyle name="Percent 4 22 9 4 2" xfId="47178" xr:uid="{00000000-0005-0000-0000-000057BD0000}"/>
    <cellStyle name="Percent 4 22 9 5" xfId="47180" xr:uid="{00000000-0005-0000-0000-000058BD0000}"/>
    <cellStyle name="Percent 4 22 9_REKAP IBT" xfId="47182" xr:uid="{00000000-0005-0000-0000-000059BD0000}"/>
    <cellStyle name="Percent 4 22_REKAP IBT" xfId="47184" xr:uid="{00000000-0005-0000-0000-00005ABD0000}"/>
    <cellStyle name="Percent 4 23" xfId="47186" xr:uid="{00000000-0005-0000-0000-00005BBD0000}"/>
    <cellStyle name="Percent 4 23 10" xfId="47188" xr:uid="{00000000-0005-0000-0000-00005CBD0000}"/>
    <cellStyle name="Percent 4 23 10 2" xfId="47190" xr:uid="{00000000-0005-0000-0000-00005DBD0000}"/>
    <cellStyle name="Percent 4 23 10 2 2" xfId="47192" xr:uid="{00000000-0005-0000-0000-00005EBD0000}"/>
    <cellStyle name="Percent 4 23 10 2 2 2" xfId="47194" xr:uid="{00000000-0005-0000-0000-00005FBD0000}"/>
    <cellStyle name="Percent 4 23 10 2 3" xfId="47196" xr:uid="{00000000-0005-0000-0000-000060BD0000}"/>
    <cellStyle name="Percent 4 23 10 2_REKAP IBT" xfId="47198" xr:uid="{00000000-0005-0000-0000-000061BD0000}"/>
    <cellStyle name="Percent 4 23 10 3" xfId="47200" xr:uid="{00000000-0005-0000-0000-000062BD0000}"/>
    <cellStyle name="Percent 4 23 10 3 2" xfId="47202" xr:uid="{00000000-0005-0000-0000-000063BD0000}"/>
    <cellStyle name="Percent 4 23 10 3 2 2" xfId="47204" xr:uid="{00000000-0005-0000-0000-000064BD0000}"/>
    <cellStyle name="Percent 4 23 10 3 3" xfId="47206" xr:uid="{00000000-0005-0000-0000-000065BD0000}"/>
    <cellStyle name="Percent 4 23 10 3_REKAP IBT" xfId="47208" xr:uid="{00000000-0005-0000-0000-000066BD0000}"/>
    <cellStyle name="Percent 4 23 10 4" xfId="47210" xr:uid="{00000000-0005-0000-0000-000067BD0000}"/>
    <cellStyle name="Percent 4 23 10 4 2" xfId="47212" xr:uid="{00000000-0005-0000-0000-000068BD0000}"/>
    <cellStyle name="Percent 4 23 10 5" xfId="47214" xr:uid="{00000000-0005-0000-0000-000069BD0000}"/>
    <cellStyle name="Percent 4 23 10_REKAP IBT" xfId="47216" xr:uid="{00000000-0005-0000-0000-00006ABD0000}"/>
    <cellStyle name="Percent 4 23 11" xfId="47218" xr:uid="{00000000-0005-0000-0000-00006BBD0000}"/>
    <cellStyle name="Percent 4 23 11 2" xfId="47220" xr:uid="{00000000-0005-0000-0000-00006CBD0000}"/>
    <cellStyle name="Percent 4 23 11 2 2" xfId="47222" xr:uid="{00000000-0005-0000-0000-00006DBD0000}"/>
    <cellStyle name="Percent 4 23 11 2 2 2" xfId="47224" xr:uid="{00000000-0005-0000-0000-00006EBD0000}"/>
    <cellStyle name="Percent 4 23 11 2 3" xfId="47226" xr:uid="{00000000-0005-0000-0000-00006FBD0000}"/>
    <cellStyle name="Percent 4 23 11 2_REKAP IBT" xfId="47228" xr:uid="{00000000-0005-0000-0000-000070BD0000}"/>
    <cellStyle name="Percent 4 23 11 3" xfId="47230" xr:uid="{00000000-0005-0000-0000-000071BD0000}"/>
    <cellStyle name="Percent 4 23 11 3 2" xfId="47232" xr:uid="{00000000-0005-0000-0000-000072BD0000}"/>
    <cellStyle name="Percent 4 23 11 3 2 2" xfId="47234" xr:uid="{00000000-0005-0000-0000-000073BD0000}"/>
    <cellStyle name="Percent 4 23 11 3 3" xfId="47236" xr:uid="{00000000-0005-0000-0000-000074BD0000}"/>
    <cellStyle name="Percent 4 23 11 3_REKAP IBT" xfId="47238" xr:uid="{00000000-0005-0000-0000-000075BD0000}"/>
    <cellStyle name="Percent 4 23 11 4" xfId="47240" xr:uid="{00000000-0005-0000-0000-000076BD0000}"/>
    <cellStyle name="Percent 4 23 11 4 2" xfId="35036" xr:uid="{00000000-0005-0000-0000-000077BD0000}"/>
    <cellStyle name="Percent 4 23 11 5" xfId="47242" xr:uid="{00000000-0005-0000-0000-000078BD0000}"/>
    <cellStyle name="Percent 4 23 11_REKAP IBT" xfId="47244" xr:uid="{00000000-0005-0000-0000-000079BD0000}"/>
    <cellStyle name="Percent 4 23 12" xfId="47246" xr:uid="{00000000-0005-0000-0000-00007ABD0000}"/>
    <cellStyle name="Percent 4 23 12 2" xfId="47248" xr:uid="{00000000-0005-0000-0000-00007BBD0000}"/>
    <cellStyle name="Percent 4 23 12 2 2" xfId="47250" xr:uid="{00000000-0005-0000-0000-00007CBD0000}"/>
    <cellStyle name="Percent 4 23 12 3" xfId="47252" xr:uid="{00000000-0005-0000-0000-00007DBD0000}"/>
    <cellStyle name="Percent 4 23 12_REKAP IBT" xfId="47254" xr:uid="{00000000-0005-0000-0000-00007EBD0000}"/>
    <cellStyle name="Percent 4 23 13" xfId="47256" xr:uid="{00000000-0005-0000-0000-00007FBD0000}"/>
    <cellStyle name="Percent 4 23 13 2" xfId="47258" xr:uid="{00000000-0005-0000-0000-000080BD0000}"/>
    <cellStyle name="Percent 4 23 13 2 2" xfId="47260" xr:uid="{00000000-0005-0000-0000-000081BD0000}"/>
    <cellStyle name="Percent 4 23 13 3" xfId="47262" xr:uid="{00000000-0005-0000-0000-000082BD0000}"/>
    <cellStyle name="Percent 4 23 13_REKAP IBT" xfId="47264" xr:uid="{00000000-0005-0000-0000-000083BD0000}"/>
    <cellStyle name="Percent 4 23 14" xfId="47266" xr:uid="{00000000-0005-0000-0000-000084BD0000}"/>
    <cellStyle name="Percent 4 23 14 2" xfId="47268" xr:uid="{00000000-0005-0000-0000-000085BD0000}"/>
    <cellStyle name="Percent 4 23 15" xfId="47270" xr:uid="{00000000-0005-0000-0000-000086BD0000}"/>
    <cellStyle name="Percent 4 23 2" xfId="47272" xr:uid="{00000000-0005-0000-0000-000087BD0000}"/>
    <cellStyle name="Percent 4 23 2 2" xfId="47274" xr:uid="{00000000-0005-0000-0000-000088BD0000}"/>
    <cellStyle name="Percent 4 23 2 2 2" xfId="47276" xr:uid="{00000000-0005-0000-0000-000089BD0000}"/>
    <cellStyle name="Percent 4 23 2 2 2 2" xfId="39536" xr:uid="{00000000-0005-0000-0000-00008ABD0000}"/>
    <cellStyle name="Percent 4 23 2 2 3" xfId="47278" xr:uid="{00000000-0005-0000-0000-00008BBD0000}"/>
    <cellStyle name="Percent 4 23 2 2_REKAP IBT" xfId="47280" xr:uid="{00000000-0005-0000-0000-00008CBD0000}"/>
    <cellStyle name="Percent 4 23 2 3" xfId="22081" xr:uid="{00000000-0005-0000-0000-00008DBD0000}"/>
    <cellStyle name="Percent 4 23 2 3 2" xfId="47282" xr:uid="{00000000-0005-0000-0000-00008EBD0000}"/>
    <cellStyle name="Percent 4 23 2 3 2 2" xfId="47284" xr:uid="{00000000-0005-0000-0000-00008FBD0000}"/>
    <cellStyle name="Percent 4 23 2 3 3" xfId="47286" xr:uid="{00000000-0005-0000-0000-000090BD0000}"/>
    <cellStyle name="Percent 4 23 2 3_REKAP IBT" xfId="47288" xr:uid="{00000000-0005-0000-0000-000091BD0000}"/>
    <cellStyle name="Percent 4 23 2 4" xfId="47290" xr:uid="{00000000-0005-0000-0000-000092BD0000}"/>
    <cellStyle name="Percent 4 23 2 4 2" xfId="47292" xr:uid="{00000000-0005-0000-0000-000093BD0000}"/>
    <cellStyle name="Percent 4 23 2 5" xfId="47294" xr:uid="{00000000-0005-0000-0000-000094BD0000}"/>
    <cellStyle name="Percent 4 23 2_REKAP IBT" xfId="47296" xr:uid="{00000000-0005-0000-0000-000095BD0000}"/>
    <cellStyle name="Percent 4 23 3" xfId="47298" xr:uid="{00000000-0005-0000-0000-000096BD0000}"/>
    <cellStyle name="Percent 4 23 3 2" xfId="47300" xr:uid="{00000000-0005-0000-0000-000097BD0000}"/>
    <cellStyle name="Percent 4 23 3 2 2" xfId="47302" xr:uid="{00000000-0005-0000-0000-000098BD0000}"/>
    <cellStyle name="Percent 4 23 3 2 2 2" xfId="47304" xr:uid="{00000000-0005-0000-0000-000099BD0000}"/>
    <cellStyle name="Percent 4 23 3 2 3" xfId="47306" xr:uid="{00000000-0005-0000-0000-00009ABD0000}"/>
    <cellStyle name="Percent 4 23 3 2_REKAP IBT" xfId="47308" xr:uid="{00000000-0005-0000-0000-00009BBD0000}"/>
    <cellStyle name="Percent 4 23 3 3" xfId="47310" xr:uid="{00000000-0005-0000-0000-00009CBD0000}"/>
    <cellStyle name="Percent 4 23 3 3 2" xfId="12391" xr:uid="{00000000-0005-0000-0000-00009DBD0000}"/>
    <cellStyle name="Percent 4 23 3 3 2 2" xfId="12397" xr:uid="{00000000-0005-0000-0000-00009EBD0000}"/>
    <cellStyle name="Percent 4 23 3 3 3" xfId="47312" xr:uid="{00000000-0005-0000-0000-00009FBD0000}"/>
    <cellStyle name="Percent 4 23 3 3_REKAP IBT" xfId="47314" xr:uid="{00000000-0005-0000-0000-0000A0BD0000}"/>
    <cellStyle name="Percent 4 23 3 4" xfId="47316" xr:uid="{00000000-0005-0000-0000-0000A1BD0000}"/>
    <cellStyle name="Percent 4 23 3 4 2" xfId="12973" xr:uid="{00000000-0005-0000-0000-0000A2BD0000}"/>
    <cellStyle name="Percent 4 23 3 5" xfId="47318" xr:uid="{00000000-0005-0000-0000-0000A3BD0000}"/>
    <cellStyle name="Percent 4 23 3_REKAP IBT" xfId="47320" xr:uid="{00000000-0005-0000-0000-0000A4BD0000}"/>
    <cellStyle name="Percent 4 23 4" xfId="47322" xr:uid="{00000000-0005-0000-0000-0000A5BD0000}"/>
    <cellStyle name="Percent 4 23 4 2" xfId="47324" xr:uid="{00000000-0005-0000-0000-0000A6BD0000}"/>
    <cellStyle name="Percent 4 23 4 2 2" xfId="47326" xr:uid="{00000000-0005-0000-0000-0000A7BD0000}"/>
    <cellStyle name="Percent 4 23 4 2 2 2" xfId="47328" xr:uid="{00000000-0005-0000-0000-0000A8BD0000}"/>
    <cellStyle name="Percent 4 23 4 2 3" xfId="47330" xr:uid="{00000000-0005-0000-0000-0000A9BD0000}"/>
    <cellStyle name="Percent 4 23 4 2_REKAP IBT" xfId="47332" xr:uid="{00000000-0005-0000-0000-0000AABD0000}"/>
    <cellStyle name="Percent 4 23 4 3" xfId="47334" xr:uid="{00000000-0005-0000-0000-0000ABBD0000}"/>
    <cellStyle name="Percent 4 23 4 3 2" xfId="47336" xr:uid="{00000000-0005-0000-0000-0000ACBD0000}"/>
    <cellStyle name="Percent 4 23 4 3 2 2" xfId="47338" xr:uid="{00000000-0005-0000-0000-0000ADBD0000}"/>
    <cellStyle name="Percent 4 23 4 3 3" xfId="47340" xr:uid="{00000000-0005-0000-0000-0000AEBD0000}"/>
    <cellStyle name="Percent 4 23 4 3_REKAP IBT" xfId="29129" xr:uid="{00000000-0005-0000-0000-0000AFBD0000}"/>
    <cellStyle name="Percent 4 23 4 4" xfId="47342" xr:uid="{00000000-0005-0000-0000-0000B0BD0000}"/>
    <cellStyle name="Percent 4 23 4 4 2" xfId="47344" xr:uid="{00000000-0005-0000-0000-0000B1BD0000}"/>
    <cellStyle name="Percent 4 23 4 5" xfId="47346" xr:uid="{00000000-0005-0000-0000-0000B2BD0000}"/>
    <cellStyle name="Percent 4 23 4_REKAP IBT" xfId="47348" xr:uid="{00000000-0005-0000-0000-0000B3BD0000}"/>
    <cellStyle name="Percent 4 23 5" xfId="47350" xr:uid="{00000000-0005-0000-0000-0000B4BD0000}"/>
    <cellStyle name="Percent 4 23 5 2" xfId="47352" xr:uid="{00000000-0005-0000-0000-0000B5BD0000}"/>
    <cellStyle name="Percent 4 23 5 2 2" xfId="47354" xr:uid="{00000000-0005-0000-0000-0000B6BD0000}"/>
    <cellStyle name="Percent 4 23 5 2 2 2" xfId="47356" xr:uid="{00000000-0005-0000-0000-0000B7BD0000}"/>
    <cellStyle name="Percent 4 23 5 2 3" xfId="47358" xr:uid="{00000000-0005-0000-0000-0000B8BD0000}"/>
    <cellStyle name="Percent 4 23 5 2_REKAP IBT" xfId="47360" xr:uid="{00000000-0005-0000-0000-0000B9BD0000}"/>
    <cellStyle name="Percent 4 23 5 3" xfId="47362" xr:uid="{00000000-0005-0000-0000-0000BABD0000}"/>
    <cellStyle name="Percent 4 23 5 3 2" xfId="47364" xr:uid="{00000000-0005-0000-0000-0000BBBD0000}"/>
    <cellStyle name="Percent 4 23 5 3 2 2" xfId="47366" xr:uid="{00000000-0005-0000-0000-0000BCBD0000}"/>
    <cellStyle name="Percent 4 23 5 3 3" xfId="47368" xr:uid="{00000000-0005-0000-0000-0000BDBD0000}"/>
    <cellStyle name="Percent 4 23 5 3_REKAP IBT" xfId="47370" xr:uid="{00000000-0005-0000-0000-0000BEBD0000}"/>
    <cellStyle name="Percent 4 23 5 4" xfId="47372" xr:uid="{00000000-0005-0000-0000-0000BFBD0000}"/>
    <cellStyle name="Percent 4 23 5 4 2" xfId="47374" xr:uid="{00000000-0005-0000-0000-0000C0BD0000}"/>
    <cellStyle name="Percent 4 23 5 5" xfId="47376" xr:uid="{00000000-0005-0000-0000-0000C1BD0000}"/>
    <cellStyle name="Percent 4 23 5_REKAP IBT" xfId="47378" xr:uid="{00000000-0005-0000-0000-0000C2BD0000}"/>
    <cellStyle name="Percent 4 23 6" xfId="47380" xr:uid="{00000000-0005-0000-0000-0000C3BD0000}"/>
    <cellStyle name="Percent 4 23 6 2" xfId="47382" xr:uid="{00000000-0005-0000-0000-0000C4BD0000}"/>
    <cellStyle name="Percent 4 23 6 2 2" xfId="47384" xr:uid="{00000000-0005-0000-0000-0000C5BD0000}"/>
    <cellStyle name="Percent 4 23 6 2 2 2" xfId="47386" xr:uid="{00000000-0005-0000-0000-0000C6BD0000}"/>
    <cellStyle name="Percent 4 23 6 2 3" xfId="15871" xr:uid="{00000000-0005-0000-0000-0000C7BD0000}"/>
    <cellStyle name="Percent 4 23 6 2_REKAP IBT" xfId="47388" xr:uid="{00000000-0005-0000-0000-0000C8BD0000}"/>
    <cellStyle name="Percent 4 23 6 3" xfId="47390" xr:uid="{00000000-0005-0000-0000-0000C9BD0000}"/>
    <cellStyle name="Percent 4 23 6 3 2" xfId="47392" xr:uid="{00000000-0005-0000-0000-0000CABD0000}"/>
    <cellStyle name="Percent 4 23 6 3 2 2" xfId="47394" xr:uid="{00000000-0005-0000-0000-0000CBBD0000}"/>
    <cellStyle name="Percent 4 23 6 3 3" xfId="47396" xr:uid="{00000000-0005-0000-0000-0000CCBD0000}"/>
    <cellStyle name="Percent 4 23 6 3_REKAP IBT" xfId="47398" xr:uid="{00000000-0005-0000-0000-0000CDBD0000}"/>
    <cellStyle name="Percent 4 23 6 4" xfId="7420" xr:uid="{00000000-0005-0000-0000-0000CEBD0000}"/>
    <cellStyle name="Percent 4 23 6 4 2" xfId="47400" xr:uid="{00000000-0005-0000-0000-0000CFBD0000}"/>
    <cellStyle name="Percent 4 23 6 5" xfId="7423" xr:uid="{00000000-0005-0000-0000-0000D0BD0000}"/>
    <cellStyle name="Percent 4 23 6_REKAP IBT" xfId="43153" xr:uid="{00000000-0005-0000-0000-0000D1BD0000}"/>
    <cellStyle name="Percent 4 23 7" xfId="47402" xr:uid="{00000000-0005-0000-0000-0000D2BD0000}"/>
    <cellStyle name="Percent 4 23 7 2" xfId="47404" xr:uid="{00000000-0005-0000-0000-0000D3BD0000}"/>
    <cellStyle name="Percent 4 23 7 2 2" xfId="47406" xr:uid="{00000000-0005-0000-0000-0000D4BD0000}"/>
    <cellStyle name="Percent 4 23 7 2 2 2" xfId="47408" xr:uid="{00000000-0005-0000-0000-0000D5BD0000}"/>
    <cellStyle name="Percent 4 23 7 2 3" xfId="47410" xr:uid="{00000000-0005-0000-0000-0000D6BD0000}"/>
    <cellStyle name="Percent 4 23 7 2_REKAP IBT" xfId="47412" xr:uid="{00000000-0005-0000-0000-0000D7BD0000}"/>
    <cellStyle name="Percent 4 23 7 3" xfId="47414" xr:uid="{00000000-0005-0000-0000-0000D8BD0000}"/>
    <cellStyle name="Percent 4 23 7 3 2" xfId="47416" xr:uid="{00000000-0005-0000-0000-0000D9BD0000}"/>
    <cellStyle name="Percent 4 23 7 3 2 2" xfId="47418" xr:uid="{00000000-0005-0000-0000-0000DABD0000}"/>
    <cellStyle name="Percent 4 23 7 3 3" xfId="47420" xr:uid="{00000000-0005-0000-0000-0000DBBD0000}"/>
    <cellStyle name="Percent 4 23 7 3_REKAP IBT" xfId="42260" xr:uid="{00000000-0005-0000-0000-0000DCBD0000}"/>
    <cellStyle name="Percent 4 23 7 4" xfId="7428" xr:uid="{00000000-0005-0000-0000-0000DDBD0000}"/>
    <cellStyle name="Percent 4 23 7 4 2" xfId="47422" xr:uid="{00000000-0005-0000-0000-0000DEBD0000}"/>
    <cellStyle name="Percent 4 23 7 5" xfId="47424" xr:uid="{00000000-0005-0000-0000-0000DFBD0000}"/>
    <cellStyle name="Percent 4 23 7_REKAP IBT" xfId="47426" xr:uid="{00000000-0005-0000-0000-0000E0BD0000}"/>
    <cellStyle name="Percent 4 23 8" xfId="47428" xr:uid="{00000000-0005-0000-0000-0000E1BD0000}"/>
    <cellStyle name="Percent 4 23 8 2" xfId="47430" xr:uid="{00000000-0005-0000-0000-0000E2BD0000}"/>
    <cellStyle name="Percent 4 23 8 2 2" xfId="47432" xr:uid="{00000000-0005-0000-0000-0000E3BD0000}"/>
    <cellStyle name="Percent 4 23 8 2 2 2" xfId="47434" xr:uid="{00000000-0005-0000-0000-0000E4BD0000}"/>
    <cellStyle name="Percent 4 23 8 2 3" xfId="47436" xr:uid="{00000000-0005-0000-0000-0000E5BD0000}"/>
    <cellStyle name="Percent 4 23 8 2_REKAP IBT" xfId="47438" xr:uid="{00000000-0005-0000-0000-0000E6BD0000}"/>
    <cellStyle name="Percent 4 23 8 3" xfId="47440" xr:uid="{00000000-0005-0000-0000-0000E7BD0000}"/>
    <cellStyle name="Percent 4 23 8 3 2" xfId="47442" xr:uid="{00000000-0005-0000-0000-0000E8BD0000}"/>
    <cellStyle name="Percent 4 23 8 3 2 2" xfId="47444" xr:uid="{00000000-0005-0000-0000-0000E9BD0000}"/>
    <cellStyle name="Percent 4 23 8 3 3" xfId="47446" xr:uid="{00000000-0005-0000-0000-0000EABD0000}"/>
    <cellStyle name="Percent 4 23 8 3_REKAP IBT" xfId="47448" xr:uid="{00000000-0005-0000-0000-0000EBBD0000}"/>
    <cellStyle name="Percent 4 23 8 4" xfId="7432" xr:uid="{00000000-0005-0000-0000-0000ECBD0000}"/>
    <cellStyle name="Percent 4 23 8 4 2" xfId="47450" xr:uid="{00000000-0005-0000-0000-0000EDBD0000}"/>
    <cellStyle name="Percent 4 23 8 5" xfId="43258" xr:uid="{00000000-0005-0000-0000-0000EEBD0000}"/>
    <cellStyle name="Percent 4 23 8_REKAP IBT" xfId="47452" xr:uid="{00000000-0005-0000-0000-0000EFBD0000}"/>
    <cellStyle name="Percent 4 23 9" xfId="47454" xr:uid="{00000000-0005-0000-0000-0000F0BD0000}"/>
    <cellStyle name="Percent 4 23 9 2" xfId="47456" xr:uid="{00000000-0005-0000-0000-0000F1BD0000}"/>
    <cellStyle name="Percent 4 23 9 2 2" xfId="47458" xr:uid="{00000000-0005-0000-0000-0000F2BD0000}"/>
    <cellStyle name="Percent 4 23 9 2 2 2" xfId="47460" xr:uid="{00000000-0005-0000-0000-0000F3BD0000}"/>
    <cellStyle name="Percent 4 23 9 2 3" xfId="47462" xr:uid="{00000000-0005-0000-0000-0000F4BD0000}"/>
    <cellStyle name="Percent 4 23 9 2_REKAP IBT" xfId="47464" xr:uid="{00000000-0005-0000-0000-0000F5BD0000}"/>
    <cellStyle name="Percent 4 23 9 3" xfId="47466" xr:uid="{00000000-0005-0000-0000-0000F6BD0000}"/>
    <cellStyle name="Percent 4 23 9 3 2" xfId="47468" xr:uid="{00000000-0005-0000-0000-0000F7BD0000}"/>
    <cellStyle name="Percent 4 23 9 3 2 2" xfId="47470" xr:uid="{00000000-0005-0000-0000-0000F8BD0000}"/>
    <cellStyle name="Percent 4 23 9 3 3" xfId="47472" xr:uid="{00000000-0005-0000-0000-0000F9BD0000}"/>
    <cellStyle name="Percent 4 23 9 3_REKAP IBT" xfId="47474" xr:uid="{00000000-0005-0000-0000-0000FABD0000}"/>
    <cellStyle name="Percent 4 23 9 4" xfId="1324" xr:uid="{00000000-0005-0000-0000-0000FBBD0000}"/>
    <cellStyle name="Percent 4 23 9 4 2" xfId="47476" xr:uid="{00000000-0005-0000-0000-0000FCBD0000}"/>
    <cellStyle name="Percent 4 23 9 5" xfId="47478" xr:uid="{00000000-0005-0000-0000-0000FDBD0000}"/>
    <cellStyle name="Percent 4 23 9_REKAP IBT" xfId="44815" xr:uid="{00000000-0005-0000-0000-0000FEBD0000}"/>
    <cellStyle name="Percent 4 23_REKAP IBT" xfId="47480" xr:uid="{00000000-0005-0000-0000-0000FFBD0000}"/>
    <cellStyle name="Percent 4 24" xfId="47482" xr:uid="{00000000-0005-0000-0000-000000BE0000}"/>
    <cellStyle name="Percent 4 24 2" xfId="47526" xr:uid="{00000000-0005-0000-0000-000001BE0000}"/>
    <cellStyle name="Percent 4 24 2 2" xfId="47528" xr:uid="{00000000-0005-0000-0000-000002BE0000}"/>
    <cellStyle name="Percent 4 24 2 2 2" xfId="20479" xr:uid="{00000000-0005-0000-0000-000003BE0000}"/>
    <cellStyle name="Percent 4 24 2 3" xfId="47531" xr:uid="{00000000-0005-0000-0000-000004BE0000}"/>
    <cellStyle name="Percent 4 24 2_REKAP IBT" xfId="47539" xr:uid="{00000000-0005-0000-0000-000005BE0000}"/>
    <cellStyle name="Percent 4 24 3" xfId="47541" xr:uid="{00000000-0005-0000-0000-000006BE0000}"/>
    <cellStyle name="Percent 4 24 3 2" xfId="47543" xr:uid="{00000000-0005-0000-0000-000007BE0000}"/>
    <cellStyle name="Percent 4 24 3 2 2" xfId="47545" xr:uid="{00000000-0005-0000-0000-000008BE0000}"/>
    <cellStyle name="Percent 4 24 3 3" xfId="47550" xr:uid="{00000000-0005-0000-0000-000009BE0000}"/>
    <cellStyle name="Percent 4 24 3_REKAP IBT" xfId="47557" xr:uid="{00000000-0005-0000-0000-00000ABE0000}"/>
    <cellStyle name="Percent 4 24 4" xfId="47559" xr:uid="{00000000-0005-0000-0000-00000BBE0000}"/>
    <cellStyle name="Percent 4 24 4 2" xfId="47561" xr:uid="{00000000-0005-0000-0000-00000CBE0000}"/>
    <cellStyle name="Percent 4 24 5" xfId="47576" xr:uid="{00000000-0005-0000-0000-00000DBE0000}"/>
    <cellStyle name="Percent 4 24_REKAP IBT" xfId="47646" xr:uid="{00000000-0005-0000-0000-00000EBE0000}"/>
    <cellStyle name="Percent 4 25" xfId="47650" xr:uid="{00000000-0005-0000-0000-00000FBE0000}"/>
    <cellStyle name="Percent 4 25 2" xfId="47652" xr:uid="{00000000-0005-0000-0000-000010BE0000}"/>
    <cellStyle name="Percent 4 25 2 2" xfId="47654" xr:uid="{00000000-0005-0000-0000-000011BE0000}"/>
    <cellStyle name="Percent 4 25 2 2 2" xfId="47656" xr:uid="{00000000-0005-0000-0000-000012BE0000}"/>
    <cellStyle name="Percent 4 25 2 3" xfId="47658" xr:uid="{00000000-0005-0000-0000-000013BE0000}"/>
    <cellStyle name="Percent 4 25 2_REKAP IBT" xfId="47660" xr:uid="{00000000-0005-0000-0000-000014BE0000}"/>
    <cellStyle name="Percent 4 25 3" xfId="47662" xr:uid="{00000000-0005-0000-0000-000015BE0000}"/>
    <cellStyle name="Percent 4 25 3 2" xfId="47664" xr:uid="{00000000-0005-0000-0000-000016BE0000}"/>
    <cellStyle name="Percent 4 25 3 2 2" xfId="47666" xr:uid="{00000000-0005-0000-0000-000017BE0000}"/>
    <cellStyle name="Percent 4 25 3 3" xfId="47668" xr:uid="{00000000-0005-0000-0000-000018BE0000}"/>
    <cellStyle name="Percent 4 25 3_REKAP IBT" xfId="47670" xr:uid="{00000000-0005-0000-0000-000019BE0000}"/>
    <cellStyle name="Percent 4 25 4" xfId="47672" xr:uid="{00000000-0005-0000-0000-00001ABE0000}"/>
    <cellStyle name="Percent 4 25 4 2" xfId="47674" xr:uid="{00000000-0005-0000-0000-00001BBE0000}"/>
    <cellStyle name="Percent 4 25 5" xfId="47676" xr:uid="{00000000-0005-0000-0000-00001CBE0000}"/>
    <cellStyle name="Percent 4 25_REKAP IBT" xfId="47678" xr:uid="{00000000-0005-0000-0000-00001DBE0000}"/>
    <cellStyle name="Percent 4 26" xfId="47680" xr:uid="{00000000-0005-0000-0000-00001EBE0000}"/>
    <cellStyle name="Percent 4 26 2" xfId="3159" xr:uid="{00000000-0005-0000-0000-00001FBE0000}"/>
    <cellStyle name="Percent 4 26 2 2" xfId="3163" xr:uid="{00000000-0005-0000-0000-000020BE0000}"/>
    <cellStyle name="Percent 4 26 2 2 2" xfId="47682" xr:uid="{00000000-0005-0000-0000-000021BE0000}"/>
    <cellStyle name="Percent 4 26 2 3" xfId="47684" xr:uid="{00000000-0005-0000-0000-000022BE0000}"/>
    <cellStyle name="Percent 4 26 2_REKAP IBT" xfId="47686" xr:uid="{00000000-0005-0000-0000-000023BE0000}"/>
    <cellStyle name="Percent 4 26 3" xfId="3069" xr:uid="{00000000-0005-0000-0000-000024BE0000}"/>
    <cellStyle name="Percent 4 26 3 2" xfId="47688" xr:uid="{00000000-0005-0000-0000-000025BE0000}"/>
    <cellStyle name="Percent 4 26 3 2 2" xfId="47690" xr:uid="{00000000-0005-0000-0000-000026BE0000}"/>
    <cellStyle name="Percent 4 26 3 3" xfId="47692" xr:uid="{00000000-0005-0000-0000-000027BE0000}"/>
    <cellStyle name="Percent 4 26 3_REKAP IBT" xfId="47694" xr:uid="{00000000-0005-0000-0000-000028BE0000}"/>
    <cellStyle name="Percent 4 26 4" xfId="47696" xr:uid="{00000000-0005-0000-0000-000029BE0000}"/>
    <cellStyle name="Percent 4 26 4 2" xfId="47698" xr:uid="{00000000-0005-0000-0000-00002ABE0000}"/>
    <cellStyle name="Percent 4 26 5" xfId="47700" xr:uid="{00000000-0005-0000-0000-00002BBE0000}"/>
    <cellStyle name="Percent 4 26_REKAP IBT" xfId="34303" xr:uid="{00000000-0005-0000-0000-00002CBE0000}"/>
    <cellStyle name="Percent 4 27" xfId="47702" xr:uid="{00000000-0005-0000-0000-00002DBE0000}"/>
    <cellStyle name="Percent 4 27 2" xfId="3194" xr:uid="{00000000-0005-0000-0000-00002EBE0000}"/>
    <cellStyle name="Percent 4 27 2 2" xfId="3199" xr:uid="{00000000-0005-0000-0000-00002FBE0000}"/>
    <cellStyle name="Percent 4 27 2 2 2" xfId="47704" xr:uid="{00000000-0005-0000-0000-000030BE0000}"/>
    <cellStyle name="Percent 4 27 2 3" xfId="47706" xr:uid="{00000000-0005-0000-0000-000031BE0000}"/>
    <cellStyle name="Percent 4 27 2_REKAP IBT" xfId="47708" xr:uid="{00000000-0005-0000-0000-000032BE0000}"/>
    <cellStyle name="Percent 4 27 3" xfId="3203" xr:uid="{00000000-0005-0000-0000-000033BE0000}"/>
    <cellStyle name="Percent 4 27 3 2" xfId="47710" xr:uid="{00000000-0005-0000-0000-000034BE0000}"/>
    <cellStyle name="Percent 4 27 3 2 2" xfId="47712" xr:uid="{00000000-0005-0000-0000-000035BE0000}"/>
    <cellStyle name="Percent 4 27 3 3" xfId="38369" xr:uid="{00000000-0005-0000-0000-000036BE0000}"/>
    <cellStyle name="Percent 4 27 3_REKAP IBT" xfId="47714" xr:uid="{00000000-0005-0000-0000-000037BE0000}"/>
    <cellStyle name="Percent 4 27 4" xfId="47716" xr:uid="{00000000-0005-0000-0000-000038BE0000}"/>
    <cellStyle name="Percent 4 27 4 2" xfId="47718" xr:uid="{00000000-0005-0000-0000-000039BE0000}"/>
    <cellStyle name="Percent 4 27 5" xfId="47720" xr:uid="{00000000-0005-0000-0000-00003ABE0000}"/>
    <cellStyle name="Percent 4 27_REKAP IBT" xfId="47722" xr:uid="{00000000-0005-0000-0000-00003BBE0000}"/>
    <cellStyle name="Percent 4 28" xfId="47724" xr:uid="{00000000-0005-0000-0000-00003CBE0000}"/>
    <cellStyle name="Percent 4 28 2" xfId="3246" xr:uid="{00000000-0005-0000-0000-00003DBE0000}"/>
    <cellStyle name="Percent 4 28 2 2" xfId="3254" xr:uid="{00000000-0005-0000-0000-00003EBE0000}"/>
    <cellStyle name="Percent 4 28 2 2 2" xfId="47726" xr:uid="{00000000-0005-0000-0000-00003FBE0000}"/>
    <cellStyle name="Percent 4 28 2 3" xfId="47729" xr:uid="{00000000-0005-0000-0000-000040BE0000}"/>
    <cellStyle name="Percent 4 28 2_REKAP IBT" xfId="13299" xr:uid="{00000000-0005-0000-0000-000041BE0000}"/>
    <cellStyle name="Percent 4 28 3" xfId="3258" xr:uid="{00000000-0005-0000-0000-000042BE0000}"/>
    <cellStyle name="Percent 4 28 3 2" xfId="47731" xr:uid="{00000000-0005-0000-0000-000043BE0000}"/>
    <cellStyle name="Percent 4 28 3 2 2" xfId="47733" xr:uid="{00000000-0005-0000-0000-000044BE0000}"/>
    <cellStyle name="Percent 4 28 3 3" xfId="47735" xr:uid="{00000000-0005-0000-0000-000045BE0000}"/>
    <cellStyle name="Percent 4 28 3_REKAP IBT" xfId="47737" xr:uid="{00000000-0005-0000-0000-000046BE0000}"/>
    <cellStyle name="Percent 4 28 4" xfId="47739" xr:uid="{00000000-0005-0000-0000-000047BE0000}"/>
    <cellStyle name="Percent 4 28 4 2" xfId="47743" xr:uid="{00000000-0005-0000-0000-000048BE0000}"/>
    <cellStyle name="Percent 4 28 5" xfId="31932" xr:uid="{00000000-0005-0000-0000-000049BE0000}"/>
    <cellStyle name="Percent 4 28_REKAP IBT" xfId="47745" xr:uid="{00000000-0005-0000-0000-00004ABE0000}"/>
    <cellStyle name="Percent 4 29" xfId="47747" xr:uid="{00000000-0005-0000-0000-00004BBE0000}"/>
    <cellStyle name="Percent 4 29 2" xfId="3306" xr:uid="{00000000-0005-0000-0000-00004CBE0000}"/>
    <cellStyle name="Percent 4 29 2 2" xfId="3310" xr:uid="{00000000-0005-0000-0000-00004DBE0000}"/>
    <cellStyle name="Percent 4 29 2 2 2" xfId="47748" xr:uid="{00000000-0005-0000-0000-00004EBE0000}"/>
    <cellStyle name="Percent 4 29 2 3" xfId="47749" xr:uid="{00000000-0005-0000-0000-00004FBE0000}"/>
    <cellStyle name="Percent 4 29 2_REKAP IBT" xfId="47750" xr:uid="{00000000-0005-0000-0000-000050BE0000}"/>
    <cellStyle name="Percent 4 29 3" xfId="3315" xr:uid="{00000000-0005-0000-0000-000051BE0000}"/>
    <cellStyle name="Percent 4 29 3 2" xfId="47751" xr:uid="{00000000-0005-0000-0000-000052BE0000}"/>
    <cellStyle name="Percent 4 29 3 2 2" xfId="47752" xr:uid="{00000000-0005-0000-0000-000053BE0000}"/>
    <cellStyle name="Percent 4 29 3 3" xfId="30186" xr:uid="{00000000-0005-0000-0000-000054BE0000}"/>
    <cellStyle name="Percent 4 29 3_REKAP IBT" xfId="47753" xr:uid="{00000000-0005-0000-0000-000055BE0000}"/>
    <cellStyle name="Percent 4 29 4" xfId="47754" xr:uid="{00000000-0005-0000-0000-000056BE0000}"/>
    <cellStyle name="Percent 4 29 4 2" xfId="47755" xr:uid="{00000000-0005-0000-0000-000057BE0000}"/>
    <cellStyle name="Percent 4 29 5" xfId="47756" xr:uid="{00000000-0005-0000-0000-000058BE0000}"/>
    <cellStyle name="Percent 4 29_REKAP IBT" xfId="47742" xr:uid="{00000000-0005-0000-0000-000059BE0000}"/>
    <cellStyle name="Percent 4 3" xfId="47757" xr:uid="{00000000-0005-0000-0000-00005ABE0000}"/>
    <cellStyle name="Percent 4 30" xfId="47649" xr:uid="{00000000-0005-0000-0000-00005BBE0000}"/>
    <cellStyle name="Percent 4 30 2" xfId="47651" xr:uid="{00000000-0005-0000-0000-00005CBE0000}"/>
    <cellStyle name="Percent 4 30 2 2" xfId="47653" xr:uid="{00000000-0005-0000-0000-00005DBE0000}"/>
    <cellStyle name="Percent 4 30 2 2 2" xfId="47655" xr:uid="{00000000-0005-0000-0000-00005EBE0000}"/>
    <cellStyle name="Percent 4 30 2 3" xfId="47657" xr:uid="{00000000-0005-0000-0000-00005FBE0000}"/>
    <cellStyle name="Percent 4 30 2_REKAP IBT" xfId="47659" xr:uid="{00000000-0005-0000-0000-000060BE0000}"/>
    <cellStyle name="Percent 4 30 3" xfId="47661" xr:uid="{00000000-0005-0000-0000-000061BE0000}"/>
    <cellStyle name="Percent 4 30 3 2" xfId="47663" xr:uid="{00000000-0005-0000-0000-000062BE0000}"/>
    <cellStyle name="Percent 4 30 3 2 2" xfId="47665" xr:uid="{00000000-0005-0000-0000-000063BE0000}"/>
    <cellStyle name="Percent 4 30 3 3" xfId="47667" xr:uid="{00000000-0005-0000-0000-000064BE0000}"/>
    <cellStyle name="Percent 4 30 3_REKAP IBT" xfId="47669" xr:uid="{00000000-0005-0000-0000-000065BE0000}"/>
    <cellStyle name="Percent 4 30 4" xfId="47671" xr:uid="{00000000-0005-0000-0000-000066BE0000}"/>
    <cellStyle name="Percent 4 30 4 2" xfId="47673" xr:uid="{00000000-0005-0000-0000-000067BE0000}"/>
    <cellStyle name="Percent 4 30 5" xfId="47675" xr:uid="{00000000-0005-0000-0000-000068BE0000}"/>
    <cellStyle name="Percent 4 30_REKAP IBT" xfId="47677" xr:uid="{00000000-0005-0000-0000-000069BE0000}"/>
    <cellStyle name="Percent 4 31" xfId="47679" xr:uid="{00000000-0005-0000-0000-00006ABE0000}"/>
    <cellStyle name="Percent 4 31 2" xfId="3158" xr:uid="{00000000-0005-0000-0000-00006BBE0000}"/>
    <cellStyle name="Percent 4 31 2 2" xfId="3162" xr:uid="{00000000-0005-0000-0000-00006CBE0000}"/>
    <cellStyle name="Percent 4 31 2 2 2" xfId="47681" xr:uid="{00000000-0005-0000-0000-00006DBE0000}"/>
    <cellStyle name="Percent 4 31 2 3" xfId="47683" xr:uid="{00000000-0005-0000-0000-00006EBE0000}"/>
    <cellStyle name="Percent 4 31 2_REKAP IBT" xfId="47685" xr:uid="{00000000-0005-0000-0000-00006FBE0000}"/>
    <cellStyle name="Percent 4 31 3" xfId="3068" xr:uid="{00000000-0005-0000-0000-000070BE0000}"/>
    <cellStyle name="Percent 4 31 3 2" xfId="47687" xr:uid="{00000000-0005-0000-0000-000071BE0000}"/>
    <cellStyle name="Percent 4 31 3 2 2" xfId="47689" xr:uid="{00000000-0005-0000-0000-000072BE0000}"/>
    <cellStyle name="Percent 4 31 3 3" xfId="47691" xr:uid="{00000000-0005-0000-0000-000073BE0000}"/>
    <cellStyle name="Percent 4 31 3_REKAP IBT" xfId="47693" xr:uid="{00000000-0005-0000-0000-000074BE0000}"/>
    <cellStyle name="Percent 4 31 4" xfId="47695" xr:uid="{00000000-0005-0000-0000-000075BE0000}"/>
    <cellStyle name="Percent 4 31 4 2" xfId="47697" xr:uid="{00000000-0005-0000-0000-000076BE0000}"/>
    <cellStyle name="Percent 4 31 5" xfId="47699" xr:uid="{00000000-0005-0000-0000-000077BE0000}"/>
    <cellStyle name="Percent 4 31_REKAP IBT" xfId="34302" xr:uid="{00000000-0005-0000-0000-000078BE0000}"/>
    <cellStyle name="Percent 4 32" xfId="47701" xr:uid="{00000000-0005-0000-0000-000079BE0000}"/>
    <cellStyle name="Percent 4 32 2" xfId="3193" xr:uid="{00000000-0005-0000-0000-00007ABE0000}"/>
    <cellStyle name="Percent 4 32 2 2" xfId="3198" xr:uid="{00000000-0005-0000-0000-00007BBE0000}"/>
    <cellStyle name="Percent 4 32 2 2 2" xfId="47703" xr:uid="{00000000-0005-0000-0000-00007CBE0000}"/>
    <cellStyle name="Percent 4 32 2 3" xfId="47705" xr:uid="{00000000-0005-0000-0000-00007DBE0000}"/>
    <cellStyle name="Percent 4 32 2_REKAP IBT" xfId="47707" xr:uid="{00000000-0005-0000-0000-00007EBE0000}"/>
    <cellStyle name="Percent 4 32 3" xfId="3202" xr:uid="{00000000-0005-0000-0000-00007FBE0000}"/>
    <cellStyle name="Percent 4 32 3 2" xfId="47709" xr:uid="{00000000-0005-0000-0000-000080BE0000}"/>
    <cellStyle name="Percent 4 32 3 2 2" xfId="47711" xr:uid="{00000000-0005-0000-0000-000081BE0000}"/>
    <cellStyle name="Percent 4 32 3 3" xfId="38368" xr:uid="{00000000-0005-0000-0000-000082BE0000}"/>
    <cellStyle name="Percent 4 32 3_REKAP IBT" xfId="47713" xr:uid="{00000000-0005-0000-0000-000083BE0000}"/>
    <cellStyle name="Percent 4 32 4" xfId="47715" xr:uid="{00000000-0005-0000-0000-000084BE0000}"/>
    <cellStyle name="Percent 4 32 4 2" xfId="47717" xr:uid="{00000000-0005-0000-0000-000085BE0000}"/>
    <cellStyle name="Percent 4 32 5" xfId="47719" xr:uid="{00000000-0005-0000-0000-000086BE0000}"/>
    <cellStyle name="Percent 4 32_REKAP IBT" xfId="47721" xr:uid="{00000000-0005-0000-0000-000087BE0000}"/>
    <cellStyle name="Percent 4 33" xfId="47723" xr:uid="{00000000-0005-0000-0000-000088BE0000}"/>
    <cellStyle name="Percent 4 33 2" xfId="3245" xr:uid="{00000000-0005-0000-0000-000089BE0000}"/>
    <cellStyle name="Percent 4 33 2 2" xfId="3253" xr:uid="{00000000-0005-0000-0000-00008ABE0000}"/>
    <cellStyle name="Percent 4 33 2 2 2" xfId="47725" xr:uid="{00000000-0005-0000-0000-00008BBE0000}"/>
    <cellStyle name="Percent 4 33 2 3" xfId="47728" xr:uid="{00000000-0005-0000-0000-00008CBE0000}"/>
    <cellStyle name="Percent 4 33 2_REKAP IBT" xfId="13298" xr:uid="{00000000-0005-0000-0000-00008DBE0000}"/>
    <cellStyle name="Percent 4 33 3" xfId="3257" xr:uid="{00000000-0005-0000-0000-00008EBE0000}"/>
    <cellStyle name="Percent 4 33 3 2" xfId="47730" xr:uid="{00000000-0005-0000-0000-00008FBE0000}"/>
    <cellStyle name="Percent 4 33 3 2 2" xfId="47732" xr:uid="{00000000-0005-0000-0000-000090BE0000}"/>
    <cellStyle name="Percent 4 33 3 3" xfId="47734" xr:uid="{00000000-0005-0000-0000-000091BE0000}"/>
    <cellStyle name="Percent 4 33 3_REKAP IBT" xfId="47736" xr:uid="{00000000-0005-0000-0000-000092BE0000}"/>
    <cellStyle name="Percent 4 33 4" xfId="47738" xr:uid="{00000000-0005-0000-0000-000093BE0000}"/>
    <cellStyle name="Percent 4 33 4 2" xfId="47741" xr:uid="{00000000-0005-0000-0000-000094BE0000}"/>
    <cellStyle name="Percent 4 33 5" xfId="31931" xr:uid="{00000000-0005-0000-0000-000095BE0000}"/>
    <cellStyle name="Percent 4 33_REKAP IBT" xfId="47744" xr:uid="{00000000-0005-0000-0000-000096BE0000}"/>
    <cellStyle name="Percent 4 34" xfId="47746" xr:uid="{00000000-0005-0000-0000-000097BE0000}"/>
    <cellStyle name="Percent 4 34 2" xfId="3305" xr:uid="{00000000-0005-0000-0000-000098BE0000}"/>
    <cellStyle name="Percent 4 34 2 2" xfId="3309" xr:uid="{00000000-0005-0000-0000-000099BE0000}"/>
    <cellStyle name="Percent 4 34 3" xfId="3314" xr:uid="{00000000-0005-0000-0000-00009ABE0000}"/>
    <cellStyle name="Percent 4 34_REKAP IBT" xfId="47740" xr:uid="{00000000-0005-0000-0000-00009BBE0000}"/>
    <cellStyle name="Percent 4 35" xfId="47759" xr:uid="{00000000-0005-0000-0000-00009CBE0000}"/>
    <cellStyle name="Percent 4 35 2" xfId="3345" xr:uid="{00000000-0005-0000-0000-00009DBE0000}"/>
    <cellStyle name="Percent 4 35 2 2" xfId="3351" xr:uid="{00000000-0005-0000-0000-00009EBE0000}"/>
    <cellStyle name="Percent 4 35 3" xfId="2665" xr:uid="{00000000-0005-0000-0000-00009FBE0000}"/>
    <cellStyle name="Percent 4 35_REKAP IBT" xfId="47760" xr:uid="{00000000-0005-0000-0000-0000A0BE0000}"/>
    <cellStyle name="Percent 4 36" xfId="47762" xr:uid="{00000000-0005-0000-0000-0000A1BE0000}"/>
    <cellStyle name="Percent 4 36 2" xfId="3385" xr:uid="{00000000-0005-0000-0000-0000A2BE0000}"/>
    <cellStyle name="Percent 4 36 2 2" xfId="3392" xr:uid="{00000000-0005-0000-0000-0000A3BE0000}"/>
    <cellStyle name="Percent 4 36 3" xfId="3398" xr:uid="{00000000-0005-0000-0000-0000A4BE0000}"/>
    <cellStyle name="Percent 4 36_REKAP IBT" xfId="47763" xr:uid="{00000000-0005-0000-0000-0000A5BE0000}"/>
    <cellStyle name="Percent 4 37" xfId="47765" xr:uid="{00000000-0005-0000-0000-0000A6BE0000}"/>
    <cellStyle name="Percent 4 38" xfId="47767" xr:uid="{00000000-0005-0000-0000-0000A7BE0000}"/>
    <cellStyle name="Percent 4 39" xfId="47769" xr:uid="{00000000-0005-0000-0000-0000A8BE0000}"/>
    <cellStyle name="Percent 4 4" xfId="47770" xr:uid="{00000000-0005-0000-0000-0000A9BE0000}"/>
    <cellStyle name="Percent 4 40" xfId="47758" xr:uid="{00000000-0005-0000-0000-0000AABE0000}"/>
    <cellStyle name="Percent 4 41" xfId="47761" xr:uid="{00000000-0005-0000-0000-0000ABBE0000}"/>
    <cellStyle name="Percent 4 42" xfId="47764" xr:uid="{00000000-0005-0000-0000-0000ACBE0000}"/>
    <cellStyle name="Percent 4 43" xfId="47766" xr:uid="{00000000-0005-0000-0000-0000ADBE0000}"/>
    <cellStyle name="Percent 4 44" xfId="47768" xr:uid="{00000000-0005-0000-0000-0000AEBE0000}"/>
    <cellStyle name="Percent 4 45" xfId="47772" xr:uid="{00000000-0005-0000-0000-0000AFBE0000}"/>
    <cellStyle name="Percent 4 46" xfId="47774" xr:uid="{00000000-0005-0000-0000-0000B0BE0000}"/>
    <cellStyle name="Percent 4 47" xfId="47776" xr:uid="{00000000-0005-0000-0000-0000B1BE0000}"/>
    <cellStyle name="Percent 4 48" xfId="47778" xr:uid="{00000000-0005-0000-0000-0000B2BE0000}"/>
    <cellStyle name="Percent 4 49" xfId="47780" xr:uid="{00000000-0005-0000-0000-0000B3BE0000}"/>
    <cellStyle name="Percent 4 5" xfId="47781" xr:uid="{00000000-0005-0000-0000-0000B4BE0000}"/>
    <cellStyle name="Percent 4 5 10" xfId="47782" xr:uid="{00000000-0005-0000-0000-0000B5BE0000}"/>
    <cellStyle name="Percent 4 5 10 2" xfId="47783" xr:uid="{00000000-0005-0000-0000-0000B6BE0000}"/>
    <cellStyle name="Percent 4 5 10 2 2" xfId="47784" xr:uid="{00000000-0005-0000-0000-0000B7BE0000}"/>
    <cellStyle name="Percent 4 5 10 2 2 2" xfId="47785" xr:uid="{00000000-0005-0000-0000-0000B8BE0000}"/>
    <cellStyle name="Percent 4 5 10 2 3" xfId="47786" xr:uid="{00000000-0005-0000-0000-0000B9BE0000}"/>
    <cellStyle name="Percent 4 5 10 2_REKAP IBT" xfId="47787" xr:uid="{00000000-0005-0000-0000-0000BABE0000}"/>
    <cellStyle name="Percent 4 5 10 3" xfId="47788" xr:uid="{00000000-0005-0000-0000-0000BBBE0000}"/>
    <cellStyle name="Percent 4 5 10 3 2" xfId="47789" xr:uid="{00000000-0005-0000-0000-0000BCBE0000}"/>
    <cellStyle name="Percent 4 5 10 3 2 2" xfId="47790" xr:uid="{00000000-0005-0000-0000-0000BDBE0000}"/>
    <cellStyle name="Percent 4 5 10 3 3" xfId="47791" xr:uid="{00000000-0005-0000-0000-0000BEBE0000}"/>
    <cellStyle name="Percent 4 5 10 3_REKAP IBT" xfId="47792" xr:uid="{00000000-0005-0000-0000-0000BFBE0000}"/>
    <cellStyle name="Percent 4 5 10 4" xfId="47793" xr:uid="{00000000-0005-0000-0000-0000C0BE0000}"/>
    <cellStyle name="Percent 4 5 10 4 2" xfId="47794" xr:uid="{00000000-0005-0000-0000-0000C1BE0000}"/>
    <cellStyle name="Percent 4 5 10 5" xfId="47795" xr:uid="{00000000-0005-0000-0000-0000C2BE0000}"/>
    <cellStyle name="Percent 4 5 10_REKAP IBT" xfId="47796" xr:uid="{00000000-0005-0000-0000-0000C3BE0000}"/>
    <cellStyle name="Percent 4 5 11" xfId="47797" xr:uid="{00000000-0005-0000-0000-0000C4BE0000}"/>
    <cellStyle name="Percent 4 5 11 2" xfId="47798" xr:uid="{00000000-0005-0000-0000-0000C5BE0000}"/>
    <cellStyle name="Percent 4 5 11 2 2" xfId="47799" xr:uid="{00000000-0005-0000-0000-0000C6BE0000}"/>
    <cellStyle name="Percent 4 5 11 2 2 2" xfId="47800" xr:uid="{00000000-0005-0000-0000-0000C7BE0000}"/>
    <cellStyle name="Percent 4 5 11 2 3" xfId="47801" xr:uid="{00000000-0005-0000-0000-0000C8BE0000}"/>
    <cellStyle name="Percent 4 5 11 2_REKAP IBT" xfId="47802" xr:uid="{00000000-0005-0000-0000-0000C9BE0000}"/>
    <cellStyle name="Percent 4 5 11 3" xfId="24407" xr:uid="{00000000-0005-0000-0000-0000CABE0000}"/>
    <cellStyle name="Percent 4 5 11 3 2" xfId="47803" xr:uid="{00000000-0005-0000-0000-0000CBBE0000}"/>
    <cellStyle name="Percent 4 5 11 3 2 2" xfId="47804" xr:uid="{00000000-0005-0000-0000-0000CCBE0000}"/>
    <cellStyle name="Percent 4 5 11 3 3" xfId="47805" xr:uid="{00000000-0005-0000-0000-0000CDBE0000}"/>
    <cellStyle name="Percent 4 5 11 3_REKAP IBT" xfId="47806" xr:uid="{00000000-0005-0000-0000-0000CEBE0000}"/>
    <cellStyle name="Percent 4 5 11 4" xfId="47807" xr:uid="{00000000-0005-0000-0000-0000CFBE0000}"/>
    <cellStyle name="Percent 4 5 11 4 2" xfId="47808" xr:uid="{00000000-0005-0000-0000-0000D0BE0000}"/>
    <cellStyle name="Percent 4 5 11 5" xfId="47809" xr:uid="{00000000-0005-0000-0000-0000D1BE0000}"/>
    <cellStyle name="Percent 4 5 11_REKAP IBT" xfId="47810" xr:uid="{00000000-0005-0000-0000-0000D2BE0000}"/>
    <cellStyle name="Percent 4 5 12" xfId="47811" xr:uid="{00000000-0005-0000-0000-0000D3BE0000}"/>
    <cellStyle name="Percent 4 5 12 2" xfId="47812" xr:uid="{00000000-0005-0000-0000-0000D4BE0000}"/>
    <cellStyle name="Percent 4 5 12 2 2" xfId="47813" xr:uid="{00000000-0005-0000-0000-0000D5BE0000}"/>
    <cellStyle name="Percent 4 5 12 3" xfId="24410" xr:uid="{00000000-0005-0000-0000-0000D6BE0000}"/>
    <cellStyle name="Percent 4 5 12_REKAP IBT" xfId="47814" xr:uid="{00000000-0005-0000-0000-0000D7BE0000}"/>
    <cellStyle name="Percent 4 5 13" xfId="47815" xr:uid="{00000000-0005-0000-0000-0000D8BE0000}"/>
    <cellStyle name="Percent 4 5 13 2" xfId="47816" xr:uid="{00000000-0005-0000-0000-0000D9BE0000}"/>
    <cellStyle name="Percent 4 5 13 2 2" xfId="47817" xr:uid="{00000000-0005-0000-0000-0000DABE0000}"/>
    <cellStyle name="Percent 4 5 13 3" xfId="47818" xr:uid="{00000000-0005-0000-0000-0000DBBE0000}"/>
    <cellStyle name="Percent 4 5 13_REKAP IBT" xfId="47819" xr:uid="{00000000-0005-0000-0000-0000DCBE0000}"/>
    <cellStyle name="Percent 4 5 14" xfId="47820" xr:uid="{00000000-0005-0000-0000-0000DDBE0000}"/>
    <cellStyle name="Percent 4 5 14 2" xfId="47821" xr:uid="{00000000-0005-0000-0000-0000DEBE0000}"/>
    <cellStyle name="Percent 4 5 15" xfId="47822" xr:uid="{00000000-0005-0000-0000-0000DFBE0000}"/>
    <cellStyle name="Percent 4 5 2" xfId="47823" xr:uid="{00000000-0005-0000-0000-0000E0BE0000}"/>
    <cellStyle name="Percent 4 5 2 2" xfId="47824" xr:uid="{00000000-0005-0000-0000-0000E1BE0000}"/>
    <cellStyle name="Percent 4 5 2 2 2" xfId="47825" xr:uid="{00000000-0005-0000-0000-0000E2BE0000}"/>
    <cellStyle name="Percent 4 5 2 2 2 2" xfId="47826" xr:uid="{00000000-0005-0000-0000-0000E3BE0000}"/>
    <cellStyle name="Percent 4 5 2 2 3" xfId="47827" xr:uid="{00000000-0005-0000-0000-0000E4BE0000}"/>
    <cellStyle name="Percent 4 5 2 2_REKAP IBT" xfId="47828" xr:uid="{00000000-0005-0000-0000-0000E5BE0000}"/>
    <cellStyle name="Percent 4 5 2 3" xfId="47829" xr:uid="{00000000-0005-0000-0000-0000E6BE0000}"/>
    <cellStyle name="Percent 4 5 2 3 2" xfId="47830" xr:uid="{00000000-0005-0000-0000-0000E7BE0000}"/>
    <cellStyle name="Percent 4 5 2 3 2 2" xfId="47831" xr:uid="{00000000-0005-0000-0000-0000E8BE0000}"/>
    <cellStyle name="Percent 4 5 2 3 3" xfId="47832" xr:uid="{00000000-0005-0000-0000-0000E9BE0000}"/>
    <cellStyle name="Percent 4 5 2 3_REKAP IBT" xfId="47833" xr:uid="{00000000-0005-0000-0000-0000EABE0000}"/>
    <cellStyle name="Percent 4 5 2 4" xfId="47834" xr:uid="{00000000-0005-0000-0000-0000EBBE0000}"/>
    <cellStyle name="Percent 4 5 2 4 2" xfId="47835" xr:uid="{00000000-0005-0000-0000-0000ECBE0000}"/>
    <cellStyle name="Percent 4 5 2 5" xfId="47836" xr:uid="{00000000-0005-0000-0000-0000EDBE0000}"/>
    <cellStyle name="Percent 4 5 2_REKAP IBT" xfId="47837" xr:uid="{00000000-0005-0000-0000-0000EEBE0000}"/>
    <cellStyle name="Percent 4 5 3" xfId="47838" xr:uid="{00000000-0005-0000-0000-0000EFBE0000}"/>
    <cellStyle name="Percent 4 5 3 2" xfId="47839" xr:uid="{00000000-0005-0000-0000-0000F0BE0000}"/>
    <cellStyle name="Percent 4 5 3 2 2" xfId="47840" xr:uid="{00000000-0005-0000-0000-0000F1BE0000}"/>
    <cellStyle name="Percent 4 5 3 2 2 2" xfId="47841" xr:uid="{00000000-0005-0000-0000-0000F2BE0000}"/>
    <cellStyle name="Percent 4 5 3 2 3" xfId="47842" xr:uid="{00000000-0005-0000-0000-0000F3BE0000}"/>
    <cellStyle name="Percent 4 5 3 2_REKAP IBT" xfId="47843" xr:uid="{00000000-0005-0000-0000-0000F4BE0000}"/>
    <cellStyle name="Percent 4 5 3 3" xfId="47844" xr:uid="{00000000-0005-0000-0000-0000F5BE0000}"/>
    <cellStyle name="Percent 4 5 3 3 2" xfId="47845" xr:uid="{00000000-0005-0000-0000-0000F6BE0000}"/>
    <cellStyle name="Percent 4 5 3 3 2 2" xfId="47846" xr:uid="{00000000-0005-0000-0000-0000F7BE0000}"/>
    <cellStyle name="Percent 4 5 3 3 3" xfId="47847" xr:uid="{00000000-0005-0000-0000-0000F8BE0000}"/>
    <cellStyle name="Percent 4 5 3 3_REKAP IBT" xfId="47848" xr:uid="{00000000-0005-0000-0000-0000F9BE0000}"/>
    <cellStyle name="Percent 4 5 3 4" xfId="47849" xr:uid="{00000000-0005-0000-0000-0000FABE0000}"/>
    <cellStyle name="Percent 4 5 3 4 2" xfId="47850" xr:uid="{00000000-0005-0000-0000-0000FBBE0000}"/>
    <cellStyle name="Percent 4 5 3 5" xfId="47851" xr:uid="{00000000-0005-0000-0000-0000FCBE0000}"/>
    <cellStyle name="Percent 4 5 3_REKAP IBT" xfId="47852" xr:uid="{00000000-0005-0000-0000-0000FDBE0000}"/>
    <cellStyle name="Percent 4 5 4" xfId="47853" xr:uid="{00000000-0005-0000-0000-0000FEBE0000}"/>
    <cellStyle name="Percent 4 5 4 2" xfId="47854" xr:uid="{00000000-0005-0000-0000-0000FFBE0000}"/>
    <cellStyle name="Percent 4 5 4 2 2" xfId="47855" xr:uid="{00000000-0005-0000-0000-000000BF0000}"/>
    <cellStyle name="Percent 4 5 4 2 2 2" xfId="47856" xr:uid="{00000000-0005-0000-0000-000001BF0000}"/>
    <cellStyle name="Percent 4 5 4 2 3" xfId="47857" xr:uid="{00000000-0005-0000-0000-000002BF0000}"/>
    <cellStyle name="Percent 4 5 4 2_REKAP IBT" xfId="37652" xr:uid="{00000000-0005-0000-0000-000003BF0000}"/>
    <cellStyle name="Percent 4 5 4 3" xfId="47858" xr:uid="{00000000-0005-0000-0000-000004BF0000}"/>
    <cellStyle name="Percent 4 5 4 3 2" xfId="47859" xr:uid="{00000000-0005-0000-0000-000005BF0000}"/>
    <cellStyle name="Percent 4 5 4 3 2 2" xfId="47860" xr:uid="{00000000-0005-0000-0000-000006BF0000}"/>
    <cellStyle name="Percent 4 5 4 3 3" xfId="47861" xr:uid="{00000000-0005-0000-0000-000007BF0000}"/>
    <cellStyle name="Percent 4 5 4 3_REKAP IBT" xfId="47862" xr:uid="{00000000-0005-0000-0000-000008BF0000}"/>
    <cellStyle name="Percent 4 5 4 4" xfId="47863" xr:uid="{00000000-0005-0000-0000-000009BF0000}"/>
    <cellStyle name="Percent 4 5 4 4 2" xfId="47864" xr:uid="{00000000-0005-0000-0000-00000ABF0000}"/>
    <cellStyle name="Percent 4 5 4 5" xfId="47865" xr:uid="{00000000-0005-0000-0000-00000BBF0000}"/>
    <cellStyle name="Percent 4 5 4_REKAP IBT" xfId="47866" xr:uid="{00000000-0005-0000-0000-00000CBF0000}"/>
    <cellStyle name="Percent 4 5 5" xfId="47867" xr:uid="{00000000-0005-0000-0000-00000DBF0000}"/>
    <cellStyle name="Percent 4 5 5 2" xfId="47868" xr:uid="{00000000-0005-0000-0000-00000EBF0000}"/>
    <cellStyle name="Percent 4 5 5 2 2" xfId="47869" xr:uid="{00000000-0005-0000-0000-00000FBF0000}"/>
    <cellStyle name="Percent 4 5 5 2 2 2" xfId="47870" xr:uid="{00000000-0005-0000-0000-000010BF0000}"/>
    <cellStyle name="Percent 4 5 5 2 3" xfId="47871" xr:uid="{00000000-0005-0000-0000-000011BF0000}"/>
    <cellStyle name="Percent 4 5 5 2_REKAP IBT" xfId="47872" xr:uid="{00000000-0005-0000-0000-000012BF0000}"/>
    <cellStyle name="Percent 4 5 5 3" xfId="47873" xr:uid="{00000000-0005-0000-0000-000013BF0000}"/>
    <cellStyle name="Percent 4 5 5 3 2" xfId="47874" xr:uid="{00000000-0005-0000-0000-000014BF0000}"/>
    <cellStyle name="Percent 4 5 5 3 2 2" xfId="47875" xr:uid="{00000000-0005-0000-0000-000015BF0000}"/>
    <cellStyle name="Percent 4 5 5 3 3" xfId="47876" xr:uid="{00000000-0005-0000-0000-000016BF0000}"/>
    <cellStyle name="Percent 4 5 5 3_REKAP IBT" xfId="47877" xr:uid="{00000000-0005-0000-0000-000017BF0000}"/>
    <cellStyle name="Percent 4 5 5 4" xfId="47878" xr:uid="{00000000-0005-0000-0000-000018BF0000}"/>
    <cellStyle name="Percent 4 5 5 4 2" xfId="47879" xr:uid="{00000000-0005-0000-0000-000019BF0000}"/>
    <cellStyle name="Percent 4 5 5 5" xfId="47880" xr:uid="{00000000-0005-0000-0000-00001ABF0000}"/>
    <cellStyle name="Percent 4 5 5_REKAP IBT" xfId="47881" xr:uid="{00000000-0005-0000-0000-00001BBF0000}"/>
    <cellStyle name="Percent 4 5 6" xfId="47882" xr:uid="{00000000-0005-0000-0000-00001CBF0000}"/>
    <cellStyle name="Percent 4 5 6 2" xfId="47883" xr:uid="{00000000-0005-0000-0000-00001DBF0000}"/>
    <cellStyle name="Percent 4 5 6 2 2" xfId="47884" xr:uid="{00000000-0005-0000-0000-00001EBF0000}"/>
    <cellStyle name="Percent 4 5 6 2 2 2" xfId="47885" xr:uid="{00000000-0005-0000-0000-00001FBF0000}"/>
    <cellStyle name="Percent 4 5 6 2 3" xfId="47886" xr:uid="{00000000-0005-0000-0000-000020BF0000}"/>
    <cellStyle name="Percent 4 5 6 2_REKAP IBT" xfId="47887" xr:uid="{00000000-0005-0000-0000-000021BF0000}"/>
    <cellStyle name="Percent 4 5 6 3" xfId="47888" xr:uid="{00000000-0005-0000-0000-000022BF0000}"/>
    <cellStyle name="Percent 4 5 6 3 2" xfId="47889" xr:uid="{00000000-0005-0000-0000-000023BF0000}"/>
    <cellStyle name="Percent 4 5 6 3 2 2" xfId="47890" xr:uid="{00000000-0005-0000-0000-000024BF0000}"/>
    <cellStyle name="Percent 4 5 6 3 3" xfId="47891" xr:uid="{00000000-0005-0000-0000-000025BF0000}"/>
    <cellStyle name="Percent 4 5 6 3_REKAP IBT" xfId="47892" xr:uid="{00000000-0005-0000-0000-000026BF0000}"/>
    <cellStyle name="Percent 4 5 6 4" xfId="47893" xr:uid="{00000000-0005-0000-0000-000027BF0000}"/>
    <cellStyle name="Percent 4 5 6 4 2" xfId="47894" xr:uid="{00000000-0005-0000-0000-000028BF0000}"/>
    <cellStyle name="Percent 4 5 6 5" xfId="47895" xr:uid="{00000000-0005-0000-0000-000029BF0000}"/>
    <cellStyle name="Percent 4 5 6_REKAP IBT" xfId="47896" xr:uid="{00000000-0005-0000-0000-00002ABF0000}"/>
    <cellStyle name="Percent 4 5 7" xfId="47897" xr:uid="{00000000-0005-0000-0000-00002BBF0000}"/>
    <cellStyle name="Percent 4 5 7 2" xfId="47898" xr:uid="{00000000-0005-0000-0000-00002CBF0000}"/>
    <cellStyle name="Percent 4 5 7 2 2" xfId="47899" xr:uid="{00000000-0005-0000-0000-00002DBF0000}"/>
    <cellStyle name="Percent 4 5 7 2 2 2" xfId="47900" xr:uid="{00000000-0005-0000-0000-00002EBF0000}"/>
    <cellStyle name="Percent 4 5 7 2 3" xfId="47901" xr:uid="{00000000-0005-0000-0000-00002FBF0000}"/>
    <cellStyle name="Percent 4 5 7 2_REKAP IBT" xfId="47902" xr:uid="{00000000-0005-0000-0000-000030BF0000}"/>
    <cellStyle name="Percent 4 5 7 3" xfId="47903" xr:uid="{00000000-0005-0000-0000-000031BF0000}"/>
    <cellStyle name="Percent 4 5 7 3 2" xfId="47904" xr:uid="{00000000-0005-0000-0000-000032BF0000}"/>
    <cellStyle name="Percent 4 5 7 3 2 2" xfId="47905" xr:uid="{00000000-0005-0000-0000-000033BF0000}"/>
    <cellStyle name="Percent 4 5 7 3 3" xfId="47906" xr:uid="{00000000-0005-0000-0000-000034BF0000}"/>
    <cellStyle name="Percent 4 5 7 3_REKAP IBT" xfId="47907" xr:uid="{00000000-0005-0000-0000-000035BF0000}"/>
    <cellStyle name="Percent 4 5 7 4" xfId="47908" xr:uid="{00000000-0005-0000-0000-000036BF0000}"/>
    <cellStyle name="Percent 4 5 7 4 2" xfId="47909" xr:uid="{00000000-0005-0000-0000-000037BF0000}"/>
    <cellStyle name="Percent 4 5 7 5" xfId="47910" xr:uid="{00000000-0005-0000-0000-000038BF0000}"/>
    <cellStyle name="Percent 4 5 7_REKAP IBT" xfId="47911" xr:uid="{00000000-0005-0000-0000-000039BF0000}"/>
    <cellStyle name="Percent 4 5 8" xfId="47912" xr:uid="{00000000-0005-0000-0000-00003ABF0000}"/>
    <cellStyle name="Percent 4 5 8 2" xfId="47913" xr:uid="{00000000-0005-0000-0000-00003BBF0000}"/>
    <cellStyle name="Percent 4 5 8 2 2" xfId="47914" xr:uid="{00000000-0005-0000-0000-00003CBF0000}"/>
    <cellStyle name="Percent 4 5 8 2 2 2" xfId="47915" xr:uid="{00000000-0005-0000-0000-00003DBF0000}"/>
    <cellStyle name="Percent 4 5 8 2 3" xfId="47916" xr:uid="{00000000-0005-0000-0000-00003EBF0000}"/>
    <cellStyle name="Percent 4 5 8 2_REKAP IBT" xfId="47919" xr:uid="{00000000-0005-0000-0000-00003FBF0000}"/>
    <cellStyle name="Percent 4 5 8 3" xfId="47920" xr:uid="{00000000-0005-0000-0000-000040BF0000}"/>
    <cellStyle name="Percent 4 5 8 3 2" xfId="47921" xr:uid="{00000000-0005-0000-0000-000041BF0000}"/>
    <cellStyle name="Percent 4 5 8 3 2 2" xfId="47922" xr:uid="{00000000-0005-0000-0000-000042BF0000}"/>
    <cellStyle name="Percent 4 5 8 3 3" xfId="47923" xr:uid="{00000000-0005-0000-0000-000043BF0000}"/>
    <cellStyle name="Percent 4 5 8 3_REKAP IBT" xfId="47924" xr:uid="{00000000-0005-0000-0000-000044BF0000}"/>
    <cellStyle name="Percent 4 5 8 4" xfId="47925" xr:uid="{00000000-0005-0000-0000-000045BF0000}"/>
    <cellStyle name="Percent 4 5 8 4 2" xfId="47926" xr:uid="{00000000-0005-0000-0000-000046BF0000}"/>
    <cellStyle name="Percent 4 5 8 5" xfId="47927" xr:uid="{00000000-0005-0000-0000-000047BF0000}"/>
    <cellStyle name="Percent 4 5 8_REKAP IBT" xfId="47928" xr:uid="{00000000-0005-0000-0000-000048BF0000}"/>
    <cellStyle name="Percent 4 5 9" xfId="47929" xr:uid="{00000000-0005-0000-0000-000049BF0000}"/>
    <cellStyle name="Percent 4 5 9 2" xfId="47930" xr:uid="{00000000-0005-0000-0000-00004ABF0000}"/>
    <cellStyle name="Percent 4 5 9 2 2" xfId="47931" xr:uid="{00000000-0005-0000-0000-00004BBF0000}"/>
    <cellStyle name="Percent 4 5 9 2 2 2" xfId="47932" xr:uid="{00000000-0005-0000-0000-00004CBF0000}"/>
    <cellStyle name="Percent 4 5 9 2 3" xfId="47933" xr:uid="{00000000-0005-0000-0000-00004DBF0000}"/>
    <cellStyle name="Percent 4 5 9 2_REKAP IBT" xfId="47934" xr:uid="{00000000-0005-0000-0000-00004EBF0000}"/>
    <cellStyle name="Percent 4 5 9 3" xfId="47935" xr:uid="{00000000-0005-0000-0000-00004FBF0000}"/>
    <cellStyle name="Percent 4 5 9 3 2" xfId="47936" xr:uid="{00000000-0005-0000-0000-000050BF0000}"/>
    <cellStyle name="Percent 4 5 9 3 2 2" xfId="47937" xr:uid="{00000000-0005-0000-0000-000051BF0000}"/>
    <cellStyle name="Percent 4 5 9 3 3" xfId="47938" xr:uid="{00000000-0005-0000-0000-000052BF0000}"/>
    <cellStyle name="Percent 4 5 9 3_REKAP IBT" xfId="47939" xr:uid="{00000000-0005-0000-0000-000053BF0000}"/>
    <cellStyle name="Percent 4 5 9 4" xfId="47940" xr:uid="{00000000-0005-0000-0000-000054BF0000}"/>
    <cellStyle name="Percent 4 5 9 4 2" xfId="47941" xr:uid="{00000000-0005-0000-0000-000055BF0000}"/>
    <cellStyle name="Percent 4 5 9 5" xfId="32898" xr:uid="{00000000-0005-0000-0000-000056BF0000}"/>
    <cellStyle name="Percent 4 5 9_REKAP IBT" xfId="47942" xr:uid="{00000000-0005-0000-0000-000057BF0000}"/>
    <cellStyle name="Percent 4 5_REKAP IBT" xfId="47943" xr:uid="{00000000-0005-0000-0000-000058BF0000}"/>
    <cellStyle name="Percent 4 50" xfId="47771" xr:uid="{00000000-0005-0000-0000-000059BF0000}"/>
    <cellStyle name="Percent 4 51" xfId="47773" xr:uid="{00000000-0005-0000-0000-00005ABF0000}"/>
    <cellStyle name="Percent 4 52" xfId="47775" xr:uid="{00000000-0005-0000-0000-00005BBF0000}"/>
    <cellStyle name="Percent 4 53" xfId="47777" xr:uid="{00000000-0005-0000-0000-00005CBF0000}"/>
    <cellStyle name="Percent 4 54" xfId="47779" xr:uid="{00000000-0005-0000-0000-00005DBF0000}"/>
    <cellStyle name="Percent 4 55" xfId="19301" xr:uid="{00000000-0005-0000-0000-00005EBF0000}"/>
    <cellStyle name="Percent 4 56" xfId="19304" xr:uid="{00000000-0005-0000-0000-00005FBF0000}"/>
    <cellStyle name="Percent 4 57" xfId="19307" xr:uid="{00000000-0005-0000-0000-000060BF0000}"/>
    <cellStyle name="Percent 4 58" xfId="16079" xr:uid="{00000000-0005-0000-0000-000061BF0000}"/>
    <cellStyle name="Percent 4 59" xfId="19311" xr:uid="{00000000-0005-0000-0000-000062BF0000}"/>
    <cellStyle name="Percent 4 6" xfId="47944" xr:uid="{00000000-0005-0000-0000-000063BF0000}"/>
    <cellStyle name="Percent 4 6 10" xfId="26043" xr:uid="{00000000-0005-0000-0000-000064BF0000}"/>
    <cellStyle name="Percent 4 6 10 2" xfId="16615" xr:uid="{00000000-0005-0000-0000-000065BF0000}"/>
    <cellStyle name="Percent 4 6 10 2 2" xfId="47945" xr:uid="{00000000-0005-0000-0000-000066BF0000}"/>
    <cellStyle name="Percent 4 6 10 2 2 2" xfId="47946" xr:uid="{00000000-0005-0000-0000-000067BF0000}"/>
    <cellStyle name="Percent 4 6 10 2 3" xfId="47947" xr:uid="{00000000-0005-0000-0000-000068BF0000}"/>
    <cellStyle name="Percent 4 6 10 2_REKAP IBT" xfId="47948" xr:uid="{00000000-0005-0000-0000-000069BF0000}"/>
    <cellStyle name="Percent 4 6 10 3" xfId="47949" xr:uid="{00000000-0005-0000-0000-00006ABF0000}"/>
    <cellStyle name="Percent 4 6 10 3 2" xfId="47950" xr:uid="{00000000-0005-0000-0000-00006BBF0000}"/>
    <cellStyle name="Percent 4 6 10 3 2 2" xfId="47951" xr:uid="{00000000-0005-0000-0000-00006CBF0000}"/>
    <cellStyle name="Percent 4 6 10 3 3" xfId="47952" xr:uid="{00000000-0005-0000-0000-00006DBF0000}"/>
    <cellStyle name="Percent 4 6 10 3_REKAP IBT" xfId="47953" xr:uid="{00000000-0005-0000-0000-00006EBF0000}"/>
    <cellStyle name="Percent 4 6 10 4" xfId="47954" xr:uid="{00000000-0005-0000-0000-00006FBF0000}"/>
    <cellStyle name="Percent 4 6 10 4 2" xfId="47955" xr:uid="{00000000-0005-0000-0000-000070BF0000}"/>
    <cellStyle name="Percent 4 6 10 5" xfId="47956" xr:uid="{00000000-0005-0000-0000-000071BF0000}"/>
    <cellStyle name="Percent 4 6 10_REKAP IBT" xfId="47957" xr:uid="{00000000-0005-0000-0000-000072BF0000}"/>
    <cellStyle name="Percent 4 6 11" xfId="26045" xr:uid="{00000000-0005-0000-0000-000073BF0000}"/>
    <cellStyle name="Percent 4 6 11 2" xfId="26047" xr:uid="{00000000-0005-0000-0000-000074BF0000}"/>
    <cellStyle name="Percent 4 6 11 2 2" xfId="47958" xr:uid="{00000000-0005-0000-0000-000075BF0000}"/>
    <cellStyle name="Percent 4 6 11 2 2 2" xfId="20870" xr:uid="{00000000-0005-0000-0000-000076BF0000}"/>
    <cellStyle name="Percent 4 6 11 2 3" xfId="47959" xr:uid="{00000000-0005-0000-0000-000077BF0000}"/>
    <cellStyle name="Percent 4 6 11 2_REKAP IBT" xfId="47960" xr:uid="{00000000-0005-0000-0000-000078BF0000}"/>
    <cellStyle name="Percent 4 6 11 3" xfId="47961" xr:uid="{00000000-0005-0000-0000-000079BF0000}"/>
    <cellStyle name="Percent 4 6 11 3 2" xfId="47962" xr:uid="{00000000-0005-0000-0000-00007ABF0000}"/>
    <cellStyle name="Percent 4 6 11 3 2 2" xfId="47963" xr:uid="{00000000-0005-0000-0000-00007BBF0000}"/>
    <cellStyle name="Percent 4 6 11 3 3" xfId="47964" xr:uid="{00000000-0005-0000-0000-00007CBF0000}"/>
    <cellStyle name="Percent 4 6 11 3_REKAP IBT" xfId="47965" xr:uid="{00000000-0005-0000-0000-00007DBF0000}"/>
    <cellStyle name="Percent 4 6 11 4" xfId="47966" xr:uid="{00000000-0005-0000-0000-00007EBF0000}"/>
    <cellStyle name="Percent 4 6 11 4 2" xfId="47967" xr:uid="{00000000-0005-0000-0000-00007FBF0000}"/>
    <cellStyle name="Percent 4 6 11 5" xfId="47968" xr:uid="{00000000-0005-0000-0000-000080BF0000}"/>
    <cellStyle name="Percent 4 6 11_REKAP IBT" xfId="47969" xr:uid="{00000000-0005-0000-0000-000081BF0000}"/>
    <cellStyle name="Percent 4 6 12" xfId="17692" xr:uid="{00000000-0005-0000-0000-000082BF0000}"/>
    <cellStyle name="Percent 4 6 12 2" xfId="20676" xr:uid="{00000000-0005-0000-0000-000083BF0000}"/>
    <cellStyle name="Percent 4 6 12 2 2" xfId="47970" xr:uid="{00000000-0005-0000-0000-000084BF0000}"/>
    <cellStyle name="Percent 4 6 12 3" xfId="47971" xr:uid="{00000000-0005-0000-0000-000085BF0000}"/>
    <cellStyle name="Percent 4 6 12_REKAP IBT" xfId="47972" xr:uid="{00000000-0005-0000-0000-000086BF0000}"/>
    <cellStyle name="Percent 4 6 13" xfId="47973" xr:uid="{00000000-0005-0000-0000-000087BF0000}"/>
    <cellStyle name="Percent 4 6 13 2" xfId="47974" xr:uid="{00000000-0005-0000-0000-000088BF0000}"/>
    <cellStyle name="Percent 4 6 13 2 2" xfId="47975" xr:uid="{00000000-0005-0000-0000-000089BF0000}"/>
    <cellStyle name="Percent 4 6 13 3" xfId="47976" xr:uid="{00000000-0005-0000-0000-00008ABF0000}"/>
    <cellStyle name="Percent 4 6 13_REKAP IBT" xfId="47977" xr:uid="{00000000-0005-0000-0000-00008BBF0000}"/>
    <cellStyle name="Percent 4 6 14" xfId="47978" xr:uid="{00000000-0005-0000-0000-00008CBF0000}"/>
    <cellStyle name="Percent 4 6 14 2" xfId="47979" xr:uid="{00000000-0005-0000-0000-00008DBF0000}"/>
    <cellStyle name="Percent 4 6 15" xfId="47980" xr:uid="{00000000-0005-0000-0000-00008EBF0000}"/>
    <cellStyle name="Percent 4 6 2" xfId="47981" xr:uid="{00000000-0005-0000-0000-00008FBF0000}"/>
    <cellStyle name="Percent 4 6 2 2" xfId="47982" xr:uid="{00000000-0005-0000-0000-000090BF0000}"/>
    <cellStyle name="Percent 4 6 2 2 2" xfId="47983" xr:uid="{00000000-0005-0000-0000-000091BF0000}"/>
    <cellStyle name="Percent 4 6 2 2 2 2" xfId="47984" xr:uid="{00000000-0005-0000-0000-000092BF0000}"/>
    <cellStyle name="Percent 4 6 2 2 3" xfId="47985" xr:uid="{00000000-0005-0000-0000-000093BF0000}"/>
    <cellStyle name="Percent 4 6 2 2_REKAP IBT" xfId="6006" xr:uid="{00000000-0005-0000-0000-000094BF0000}"/>
    <cellStyle name="Percent 4 6 2 3" xfId="47986" xr:uid="{00000000-0005-0000-0000-000095BF0000}"/>
    <cellStyle name="Percent 4 6 2 3 2" xfId="47987" xr:uid="{00000000-0005-0000-0000-000096BF0000}"/>
    <cellStyle name="Percent 4 6 2 3 2 2" xfId="20240" xr:uid="{00000000-0005-0000-0000-000097BF0000}"/>
    <cellStyle name="Percent 4 6 2 3 3" xfId="47988" xr:uid="{00000000-0005-0000-0000-000098BF0000}"/>
    <cellStyle name="Percent 4 6 2 3_REKAP IBT" xfId="47989" xr:uid="{00000000-0005-0000-0000-000099BF0000}"/>
    <cellStyle name="Percent 4 6 2 4" xfId="47990" xr:uid="{00000000-0005-0000-0000-00009ABF0000}"/>
    <cellStyle name="Percent 4 6 2 4 2" xfId="47991" xr:uid="{00000000-0005-0000-0000-00009BBF0000}"/>
    <cellStyle name="Percent 4 6 2 5" xfId="47992" xr:uid="{00000000-0005-0000-0000-00009CBF0000}"/>
    <cellStyle name="Percent 4 6 2_REKAP IBT" xfId="47993" xr:uid="{00000000-0005-0000-0000-00009DBF0000}"/>
    <cellStyle name="Percent 4 6 3" xfId="47994" xr:uid="{00000000-0005-0000-0000-00009EBF0000}"/>
    <cellStyle name="Percent 4 6 3 2" xfId="47995" xr:uid="{00000000-0005-0000-0000-00009FBF0000}"/>
    <cellStyle name="Percent 4 6 3 2 2" xfId="47996" xr:uid="{00000000-0005-0000-0000-0000A0BF0000}"/>
    <cellStyle name="Percent 4 6 3 2 2 2" xfId="47997" xr:uid="{00000000-0005-0000-0000-0000A1BF0000}"/>
    <cellStyle name="Percent 4 6 3 2 3" xfId="47998" xr:uid="{00000000-0005-0000-0000-0000A2BF0000}"/>
    <cellStyle name="Percent 4 6 3 2_REKAP IBT" xfId="47999" xr:uid="{00000000-0005-0000-0000-0000A3BF0000}"/>
    <cellStyle name="Percent 4 6 3 3" xfId="48000" xr:uid="{00000000-0005-0000-0000-0000A4BF0000}"/>
    <cellStyle name="Percent 4 6 3 3 2" xfId="48001" xr:uid="{00000000-0005-0000-0000-0000A5BF0000}"/>
    <cellStyle name="Percent 4 6 3 3 2 2" xfId="48002" xr:uid="{00000000-0005-0000-0000-0000A6BF0000}"/>
    <cellStyle name="Percent 4 6 3 3 3" xfId="48003" xr:uid="{00000000-0005-0000-0000-0000A7BF0000}"/>
    <cellStyle name="Percent 4 6 3 3_REKAP IBT" xfId="48004" xr:uid="{00000000-0005-0000-0000-0000A8BF0000}"/>
    <cellStyle name="Percent 4 6 3 4" xfId="48005" xr:uid="{00000000-0005-0000-0000-0000A9BF0000}"/>
    <cellStyle name="Percent 4 6 3 4 2" xfId="48006" xr:uid="{00000000-0005-0000-0000-0000AABF0000}"/>
    <cellStyle name="Percent 4 6 3 5" xfId="13478" xr:uid="{00000000-0005-0000-0000-0000ABBF0000}"/>
    <cellStyle name="Percent 4 6 3_REKAP IBT" xfId="44745" xr:uid="{00000000-0005-0000-0000-0000ACBF0000}"/>
    <cellStyle name="Percent 4 6 4" xfId="48007" xr:uid="{00000000-0005-0000-0000-0000ADBF0000}"/>
    <cellStyle name="Percent 4 6 4 2" xfId="48008" xr:uid="{00000000-0005-0000-0000-0000AEBF0000}"/>
    <cellStyle name="Percent 4 6 4 2 2" xfId="48009" xr:uid="{00000000-0005-0000-0000-0000AFBF0000}"/>
    <cellStyle name="Percent 4 6 4 2 2 2" xfId="48010" xr:uid="{00000000-0005-0000-0000-0000B0BF0000}"/>
    <cellStyle name="Percent 4 6 4 2 3" xfId="48011" xr:uid="{00000000-0005-0000-0000-0000B1BF0000}"/>
    <cellStyle name="Percent 4 6 4 2_REKAP IBT" xfId="14928" xr:uid="{00000000-0005-0000-0000-0000B2BF0000}"/>
    <cellStyle name="Percent 4 6 4 3" xfId="48012" xr:uid="{00000000-0005-0000-0000-0000B3BF0000}"/>
    <cellStyle name="Percent 4 6 4 3 2" xfId="48013" xr:uid="{00000000-0005-0000-0000-0000B4BF0000}"/>
    <cellStyle name="Percent 4 6 4 3 2 2" xfId="48014" xr:uid="{00000000-0005-0000-0000-0000B5BF0000}"/>
    <cellStyle name="Percent 4 6 4 3 3" xfId="48015" xr:uid="{00000000-0005-0000-0000-0000B6BF0000}"/>
    <cellStyle name="Percent 4 6 4 3_REKAP IBT" xfId="48016" xr:uid="{00000000-0005-0000-0000-0000B7BF0000}"/>
    <cellStyle name="Percent 4 6 4 4" xfId="48017" xr:uid="{00000000-0005-0000-0000-0000B8BF0000}"/>
    <cellStyle name="Percent 4 6 4 4 2" xfId="48018" xr:uid="{00000000-0005-0000-0000-0000B9BF0000}"/>
    <cellStyle name="Percent 4 6 4 5" xfId="48019" xr:uid="{00000000-0005-0000-0000-0000BABF0000}"/>
    <cellStyle name="Percent 4 6 4_REKAP IBT" xfId="48020" xr:uid="{00000000-0005-0000-0000-0000BBBF0000}"/>
    <cellStyle name="Percent 4 6 5" xfId="48021" xr:uid="{00000000-0005-0000-0000-0000BCBF0000}"/>
    <cellStyle name="Percent 4 6 5 2" xfId="48022" xr:uid="{00000000-0005-0000-0000-0000BDBF0000}"/>
    <cellStyle name="Percent 4 6 5 2 2" xfId="48023" xr:uid="{00000000-0005-0000-0000-0000BEBF0000}"/>
    <cellStyle name="Percent 4 6 5 2 2 2" xfId="48024" xr:uid="{00000000-0005-0000-0000-0000BFBF0000}"/>
    <cellStyle name="Percent 4 6 5 2 3" xfId="48025" xr:uid="{00000000-0005-0000-0000-0000C0BF0000}"/>
    <cellStyle name="Percent 4 6 5 2_REKAP IBT" xfId="28838" xr:uid="{00000000-0005-0000-0000-0000C1BF0000}"/>
    <cellStyle name="Percent 4 6 5 3" xfId="48026" xr:uid="{00000000-0005-0000-0000-0000C2BF0000}"/>
    <cellStyle name="Percent 4 6 5 3 2" xfId="48027" xr:uid="{00000000-0005-0000-0000-0000C3BF0000}"/>
    <cellStyle name="Percent 4 6 5 3 2 2" xfId="48028" xr:uid="{00000000-0005-0000-0000-0000C4BF0000}"/>
    <cellStyle name="Percent 4 6 5 3 3" xfId="18352" xr:uid="{00000000-0005-0000-0000-0000C5BF0000}"/>
    <cellStyle name="Percent 4 6 5 3_REKAP IBT" xfId="29959" xr:uid="{00000000-0005-0000-0000-0000C6BF0000}"/>
    <cellStyle name="Percent 4 6 5 4" xfId="48029" xr:uid="{00000000-0005-0000-0000-0000C7BF0000}"/>
    <cellStyle name="Percent 4 6 5 4 2" xfId="48030" xr:uid="{00000000-0005-0000-0000-0000C8BF0000}"/>
    <cellStyle name="Percent 4 6 5 5" xfId="48031" xr:uid="{00000000-0005-0000-0000-0000C9BF0000}"/>
    <cellStyle name="Percent 4 6 5_REKAP IBT" xfId="48032" xr:uid="{00000000-0005-0000-0000-0000CABF0000}"/>
    <cellStyle name="Percent 4 6 6" xfId="48033" xr:uid="{00000000-0005-0000-0000-0000CBBF0000}"/>
    <cellStyle name="Percent 4 6 6 2" xfId="48034" xr:uid="{00000000-0005-0000-0000-0000CCBF0000}"/>
    <cellStyle name="Percent 4 6 6 2 2" xfId="48035" xr:uid="{00000000-0005-0000-0000-0000CDBF0000}"/>
    <cellStyle name="Percent 4 6 6 2 2 2" xfId="7812" xr:uid="{00000000-0005-0000-0000-0000CEBF0000}"/>
    <cellStyle name="Percent 4 6 6 2 3" xfId="48036" xr:uid="{00000000-0005-0000-0000-0000CFBF0000}"/>
    <cellStyle name="Percent 4 6 6 2_REKAP IBT" xfId="43562" xr:uid="{00000000-0005-0000-0000-0000D0BF0000}"/>
    <cellStyle name="Percent 4 6 6 3" xfId="48037" xr:uid="{00000000-0005-0000-0000-0000D1BF0000}"/>
    <cellStyle name="Percent 4 6 6 3 2" xfId="48038" xr:uid="{00000000-0005-0000-0000-0000D2BF0000}"/>
    <cellStyle name="Percent 4 6 6 3 2 2" xfId="48039" xr:uid="{00000000-0005-0000-0000-0000D3BF0000}"/>
    <cellStyle name="Percent 4 6 6 3 3" xfId="48040" xr:uid="{00000000-0005-0000-0000-0000D4BF0000}"/>
    <cellStyle name="Percent 4 6 6 3_REKAP IBT" xfId="48041" xr:uid="{00000000-0005-0000-0000-0000D5BF0000}"/>
    <cellStyle name="Percent 4 6 6 4" xfId="48042" xr:uid="{00000000-0005-0000-0000-0000D6BF0000}"/>
    <cellStyle name="Percent 4 6 6 4 2" xfId="48043" xr:uid="{00000000-0005-0000-0000-0000D7BF0000}"/>
    <cellStyle name="Percent 4 6 6 5" xfId="48044" xr:uid="{00000000-0005-0000-0000-0000D8BF0000}"/>
    <cellStyle name="Percent 4 6 6_REKAP IBT" xfId="48045" xr:uid="{00000000-0005-0000-0000-0000D9BF0000}"/>
    <cellStyle name="Percent 4 6 7" xfId="48046" xr:uid="{00000000-0005-0000-0000-0000DABF0000}"/>
    <cellStyle name="Percent 4 6 7 2" xfId="48047" xr:uid="{00000000-0005-0000-0000-0000DBBF0000}"/>
    <cellStyle name="Percent 4 6 7 2 2" xfId="48048" xr:uid="{00000000-0005-0000-0000-0000DCBF0000}"/>
    <cellStyle name="Percent 4 6 7 2 2 2" xfId="48049" xr:uid="{00000000-0005-0000-0000-0000DDBF0000}"/>
    <cellStyle name="Percent 4 6 7 2 3" xfId="48050" xr:uid="{00000000-0005-0000-0000-0000DEBF0000}"/>
    <cellStyle name="Percent 4 6 7 2_REKAP IBT" xfId="48051" xr:uid="{00000000-0005-0000-0000-0000DFBF0000}"/>
    <cellStyle name="Percent 4 6 7 3" xfId="48052" xr:uid="{00000000-0005-0000-0000-0000E0BF0000}"/>
    <cellStyle name="Percent 4 6 7 3 2" xfId="48053" xr:uid="{00000000-0005-0000-0000-0000E1BF0000}"/>
    <cellStyle name="Percent 4 6 7 3 2 2" xfId="48054" xr:uid="{00000000-0005-0000-0000-0000E2BF0000}"/>
    <cellStyle name="Percent 4 6 7 3 3" xfId="48055" xr:uid="{00000000-0005-0000-0000-0000E3BF0000}"/>
    <cellStyle name="Percent 4 6 7 3_REKAP IBT" xfId="24361" xr:uid="{00000000-0005-0000-0000-0000E4BF0000}"/>
    <cellStyle name="Percent 4 6 7 4" xfId="48056" xr:uid="{00000000-0005-0000-0000-0000E5BF0000}"/>
    <cellStyle name="Percent 4 6 7 4 2" xfId="48057" xr:uid="{00000000-0005-0000-0000-0000E6BF0000}"/>
    <cellStyle name="Percent 4 6 7 5" xfId="48058" xr:uid="{00000000-0005-0000-0000-0000E7BF0000}"/>
    <cellStyle name="Percent 4 6 7_REKAP IBT" xfId="48059" xr:uid="{00000000-0005-0000-0000-0000E8BF0000}"/>
    <cellStyle name="Percent 4 6 8" xfId="48060" xr:uid="{00000000-0005-0000-0000-0000E9BF0000}"/>
    <cellStyle name="Percent 4 6 8 2" xfId="48061" xr:uid="{00000000-0005-0000-0000-0000EABF0000}"/>
    <cellStyle name="Percent 4 6 8 2 2" xfId="48062" xr:uid="{00000000-0005-0000-0000-0000EBBF0000}"/>
    <cellStyle name="Percent 4 6 8 2 2 2" xfId="48063" xr:uid="{00000000-0005-0000-0000-0000ECBF0000}"/>
    <cellStyle name="Percent 4 6 8 2 3" xfId="48064" xr:uid="{00000000-0005-0000-0000-0000EDBF0000}"/>
    <cellStyle name="Percent 4 6 8 2_REKAP IBT" xfId="48065" xr:uid="{00000000-0005-0000-0000-0000EEBF0000}"/>
    <cellStyle name="Percent 4 6 8 3" xfId="48066" xr:uid="{00000000-0005-0000-0000-0000EFBF0000}"/>
    <cellStyle name="Percent 4 6 8 3 2" xfId="48067" xr:uid="{00000000-0005-0000-0000-0000F0BF0000}"/>
    <cellStyle name="Percent 4 6 8 3 2 2" xfId="48068" xr:uid="{00000000-0005-0000-0000-0000F1BF0000}"/>
    <cellStyle name="Percent 4 6 8 3 3" xfId="48069" xr:uid="{00000000-0005-0000-0000-0000F2BF0000}"/>
    <cellStyle name="Percent 4 6 8 3_REKAP IBT" xfId="48070" xr:uid="{00000000-0005-0000-0000-0000F3BF0000}"/>
    <cellStyle name="Percent 4 6 8 4" xfId="48071" xr:uid="{00000000-0005-0000-0000-0000F4BF0000}"/>
    <cellStyle name="Percent 4 6 8 4 2" xfId="48072" xr:uid="{00000000-0005-0000-0000-0000F5BF0000}"/>
    <cellStyle name="Percent 4 6 8 5" xfId="48073" xr:uid="{00000000-0005-0000-0000-0000F6BF0000}"/>
    <cellStyle name="Percent 4 6 8_REKAP IBT" xfId="48074" xr:uid="{00000000-0005-0000-0000-0000F7BF0000}"/>
    <cellStyle name="Percent 4 6 9" xfId="48075" xr:uid="{00000000-0005-0000-0000-0000F8BF0000}"/>
    <cellStyle name="Percent 4 6 9 2" xfId="48076" xr:uid="{00000000-0005-0000-0000-0000F9BF0000}"/>
    <cellStyle name="Percent 4 6 9 2 2" xfId="29223" xr:uid="{00000000-0005-0000-0000-0000FABF0000}"/>
    <cellStyle name="Percent 4 6 9 2 2 2" xfId="29227" xr:uid="{00000000-0005-0000-0000-0000FBBF0000}"/>
    <cellStyle name="Percent 4 6 9 2 3" xfId="29238" xr:uid="{00000000-0005-0000-0000-0000FCBF0000}"/>
    <cellStyle name="Percent 4 6 9 2_REKAP IBT" xfId="48077" xr:uid="{00000000-0005-0000-0000-0000FDBF0000}"/>
    <cellStyle name="Percent 4 6 9 3" xfId="48078" xr:uid="{00000000-0005-0000-0000-0000FEBF0000}"/>
    <cellStyle name="Percent 4 6 9 3 2" xfId="21380" xr:uid="{00000000-0005-0000-0000-0000FFBF0000}"/>
    <cellStyle name="Percent 4 6 9 3 2 2" xfId="21387" xr:uid="{00000000-0005-0000-0000-000000C00000}"/>
    <cellStyle name="Percent 4 6 9 3 3" xfId="21400" xr:uid="{00000000-0005-0000-0000-000001C00000}"/>
    <cellStyle name="Percent 4 6 9 3_REKAP IBT" xfId="48079" xr:uid="{00000000-0005-0000-0000-000002C00000}"/>
    <cellStyle name="Percent 4 6 9 4" xfId="48080" xr:uid="{00000000-0005-0000-0000-000003C00000}"/>
    <cellStyle name="Percent 4 6 9 4 2" xfId="48081" xr:uid="{00000000-0005-0000-0000-000004C00000}"/>
    <cellStyle name="Percent 4 6 9 5" xfId="48082" xr:uid="{00000000-0005-0000-0000-000005C00000}"/>
    <cellStyle name="Percent 4 6 9_REKAP IBT" xfId="2051" xr:uid="{00000000-0005-0000-0000-000006C00000}"/>
    <cellStyle name="Percent 4 6_REKAP IBT" xfId="48083" xr:uid="{00000000-0005-0000-0000-000007C00000}"/>
    <cellStyle name="Percent 4 60" xfId="19300" xr:uid="{00000000-0005-0000-0000-000008C00000}"/>
    <cellStyle name="Percent 4 61" xfId="19303" xr:uid="{00000000-0005-0000-0000-000009C00000}"/>
    <cellStyle name="Percent 4 62" xfId="19306" xr:uid="{00000000-0005-0000-0000-00000AC00000}"/>
    <cellStyle name="Percent 4 63" xfId="16078" xr:uid="{00000000-0005-0000-0000-00000BC00000}"/>
    <cellStyle name="Percent 4 64" xfId="19310" xr:uid="{00000000-0005-0000-0000-00000CC00000}"/>
    <cellStyle name="Percent 4 65" xfId="19315" xr:uid="{00000000-0005-0000-0000-00000DC00000}"/>
    <cellStyle name="Percent 4 66" xfId="19320" xr:uid="{00000000-0005-0000-0000-00000EC00000}"/>
    <cellStyle name="Percent 4 67" xfId="19324" xr:uid="{00000000-0005-0000-0000-00000FC00000}"/>
    <cellStyle name="Percent 4 68" xfId="19329" xr:uid="{00000000-0005-0000-0000-000010C00000}"/>
    <cellStyle name="Percent 4 69" xfId="19334" xr:uid="{00000000-0005-0000-0000-000011C00000}"/>
    <cellStyle name="Percent 4 7" xfId="19338" xr:uid="{00000000-0005-0000-0000-000012C00000}"/>
    <cellStyle name="Percent 4 7 10" xfId="48084" xr:uid="{00000000-0005-0000-0000-000013C00000}"/>
    <cellStyle name="Percent 4 7 10 2" xfId="48085" xr:uid="{00000000-0005-0000-0000-000014C00000}"/>
    <cellStyle name="Percent 4 7 10 2 2" xfId="48086" xr:uid="{00000000-0005-0000-0000-000015C00000}"/>
    <cellStyle name="Percent 4 7 10 2 2 2" xfId="48087" xr:uid="{00000000-0005-0000-0000-000016C00000}"/>
    <cellStyle name="Percent 4 7 10 2 3" xfId="48088" xr:uid="{00000000-0005-0000-0000-000017C00000}"/>
    <cellStyle name="Percent 4 7 10 2_REKAP IBT" xfId="48089" xr:uid="{00000000-0005-0000-0000-000018C00000}"/>
    <cellStyle name="Percent 4 7 10 3" xfId="48090" xr:uid="{00000000-0005-0000-0000-000019C00000}"/>
    <cellStyle name="Percent 4 7 10 3 2" xfId="48091" xr:uid="{00000000-0005-0000-0000-00001AC00000}"/>
    <cellStyle name="Percent 4 7 10 3 2 2" xfId="48092" xr:uid="{00000000-0005-0000-0000-00001BC00000}"/>
    <cellStyle name="Percent 4 7 10 3 3" xfId="48093" xr:uid="{00000000-0005-0000-0000-00001CC00000}"/>
    <cellStyle name="Percent 4 7 10 3_REKAP IBT" xfId="48094" xr:uid="{00000000-0005-0000-0000-00001DC00000}"/>
    <cellStyle name="Percent 4 7 10 4" xfId="48095" xr:uid="{00000000-0005-0000-0000-00001EC00000}"/>
    <cellStyle name="Percent 4 7 10 4 2" xfId="48096" xr:uid="{00000000-0005-0000-0000-00001FC00000}"/>
    <cellStyle name="Percent 4 7 10 5" xfId="48097" xr:uid="{00000000-0005-0000-0000-000020C00000}"/>
    <cellStyle name="Percent 4 7 10_REKAP IBT" xfId="48098" xr:uid="{00000000-0005-0000-0000-000021C00000}"/>
    <cellStyle name="Percent 4 7 11" xfId="48099" xr:uid="{00000000-0005-0000-0000-000022C00000}"/>
    <cellStyle name="Percent 4 7 11 2" xfId="48100" xr:uid="{00000000-0005-0000-0000-000023C00000}"/>
    <cellStyle name="Percent 4 7 11 2 2" xfId="48101" xr:uid="{00000000-0005-0000-0000-000024C00000}"/>
    <cellStyle name="Percent 4 7 11 2 2 2" xfId="48102" xr:uid="{00000000-0005-0000-0000-000025C00000}"/>
    <cellStyle name="Percent 4 7 11 2 3" xfId="48103" xr:uid="{00000000-0005-0000-0000-000026C00000}"/>
    <cellStyle name="Percent 4 7 11 2_REKAP IBT" xfId="48104" xr:uid="{00000000-0005-0000-0000-000027C00000}"/>
    <cellStyle name="Percent 4 7 11 3" xfId="48105" xr:uid="{00000000-0005-0000-0000-000028C00000}"/>
    <cellStyle name="Percent 4 7 11 3 2" xfId="48106" xr:uid="{00000000-0005-0000-0000-000029C00000}"/>
    <cellStyle name="Percent 4 7 11 3 2 2" xfId="48107" xr:uid="{00000000-0005-0000-0000-00002AC00000}"/>
    <cellStyle name="Percent 4 7 11 3 3" xfId="48108" xr:uid="{00000000-0005-0000-0000-00002BC00000}"/>
    <cellStyle name="Percent 4 7 11 3_REKAP IBT" xfId="48109" xr:uid="{00000000-0005-0000-0000-00002CC00000}"/>
    <cellStyle name="Percent 4 7 11 4" xfId="48110" xr:uid="{00000000-0005-0000-0000-00002DC00000}"/>
    <cellStyle name="Percent 4 7 11 4 2" xfId="48111" xr:uid="{00000000-0005-0000-0000-00002EC00000}"/>
    <cellStyle name="Percent 4 7 11 5" xfId="48112" xr:uid="{00000000-0005-0000-0000-00002FC00000}"/>
    <cellStyle name="Percent 4 7 11_REKAP IBT" xfId="48113" xr:uid="{00000000-0005-0000-0000-000030C00000}"/>
    <cellStyle name="Percent 4 7 12" xfId="48114" xr:uid="{00000000-0005-0000-0000-000031C00000}"/>
    <cellStyle name="Percent 4 7 12 2" xfId="48115" xr:uid="{00000000-0005-0000-0000-000032C00000}"/>
    <cellStyle name="Percent 4 7 12 2 2" xfId="48116" xr:uid="{00000000-0005-0000-0000-000033C00000}"/>
    <cellStyle name="Percent 4 7 12 3" xfId="48117" xr:uid="{00000000-0005-0000-0000-000034C00000}"/>
    <cellStyle name="Percent 4 7 12_REKAP IBT" xfId="48118" xr:uid="{00000000-0005-0000-0000-000035C00000}"/>
    <cellStyle name="Percent 4 7 13" xfId="48119" xr:uid="{00000000-0005-0000-0000-000036C00000}"/>
    <cellStyle name="Percent 4 7 13 2" xfId="48120" xr:uid="{00000000-0005-0000-0000-000037C00000}"/>
    <cellStyle name="Percent 4 7 13 2 2" xfId="48121" xr:uid="{00000000-0005-0000-0000-000038C00000}"/>
    <cellStyle name="Percent 4 7 13 3" xfId="48122" xr:uid="{00000000-0005-0000-0000-000039C00000}"/>
    <cellStyle name="Percent 4 7 13_REKAP IBT" xfId="15140" xr:uid="{00000000-0005-0000-0000-00003AC00000}"/>
    <cellStyle name="Percent 4 7 14" xfId="18687" xr:uid="{00000000-0005-0000-0000-00003BC00000}"/>
    <cellStyle name="Percent 4 7 14 2" xfId="48123" xr:uid="{00000000-0005-0000-0000-00003CC00000}"/>
    <cellStyle name="Percent 4 7 15" xfId="48124" xr:uid="{00000000-0005-0000-0000-00003DC00000}"/>
    <cellStyle name="Percent 4 7 2" xfId="19340" xr:uid="{00000000-0005-0000-0000-00003EC00000}"/>
    <cellStyle name="Percent 4 7 2 2" xfId="48125" xr:uid="{00000000-0005-0000-0000-00003FC00000}"/>
    <cellStyle name="Percent 4 7 2 2 2" xfId="48126" xr:uid="{00000000-0005-0000-0000-000040C00000}"/>
    <cellStyle name="Percent 4 7 2 2 2 2" xfId="48127" xr:uid="{00000000-0005-0000-0000-000041C00000}"/>
    <cellStyle name="Percent 4 7 2 2 3" xfId="48128" xr:uid="{00000000-0005-0000-0000-000042C00000}"/>
    <cellStyle name="Percent 4 7 2 2_REKAP IBT" xfId="48129" xr:uid="{00000000-0005-0000-0000-000043C00000}"/>
    <cellStyle name="Percent 4 7 2 3" xfId="48130" xr:uid="{00000000-0005-0000-0000-000044C00000}"/>
    <cellStyle name="Percent 4 7 2 3 2" xfId="48131" xr:uid="{00000000-0005-0000-0000-000045C00000}"/>
    <cellStyle name="Percent 4 7 2 3 2 2" xfId="48132" xr:uid="{00000000-0005-0000-0000-000046C00000}"/>
    <cellStyle name="Percent 4 7 2 3 3" xfId="48133" xr:uid="{00000000-0005-0000-0000-000047C00000}"/>
    <cellStyle name="Percent 4 7 2 3_REKAP IBT" xfId="48134" xr:uid="{00000000-0005-0000-0000-000048C00000}"/>
    <cellStyle name="Percent 4 7 2 4" xfId="48135" xr:uid="{00000000-0005-0000-0000-000049C00000}"/>
    <cellStyle name="Percent 4 7 2 4 2" xfId="48136" xr:uid="{00000000-0005-0000-0000-00004AC00000}"/>
    <cellStyle name="Percent 4 7 2 5" xfId="48137" xr:uid="{00000000-0005-0000-0000-00004BC00000}"/>
    <cellStyle name="Percent 4 7 2_REKAP IBT" xfId="48138" xr:uid="{00000000-0005-0000-0000-00004CC00000}"/>
    <cellStyle name="Percent 4 7 3" xfId="48139" xr:uid="{00000000-0005-0000-0000-00004DC00000}"/>
    <cellStyle name="Percent 4 7 3 2" xfId="48140" xr:uid="{00000000-0005-0000-0000-00004EC00000}"/>
    <cellStyle name="Percent 4 7 3 2 2" xfId="48141" xr:uid="{00000000-0005-0000-0000-00004FC00000}"/>
    <cellStyle name="Percent 4 7 3 2 2 2" xfId="48142" xr:uid="{00000000-0005-0000-0000-000050C00000}"/>
    <cellStyle name="Percent 4 7 3 2 3" xfId="48143" xr:uid="{00000000-0005-0000-0000-000051C00000}"/>
    <cellStyle name="Percent 4 7 3 2_REKAP IBT" xfId="48144" xr:uid="{00000000-0005-0000-0000-000052C00000}"/>
    <cellStyle name="Percent 4 7 3 3" xfId="48145" xr:uid="{00000000-0005-0000-0000-000053C00000}"/>
    <cellStyle name="Percent 4 7 3 3 2" xfId="48146" xr:uid="{00000000-0005-0000-0000-000054C00000}"/>
    <cellStyle name="Percent 4 7 3 3 2 2" xfId="48147" xr:uid="{00000000-0005-0000-0000-000055C00000}"/>
    <cellStyle name="Percent 4 7 3 3 3" xfId="48148" xr:uid="{00000000-0005-0000-0000-000056C00000}"/>
    <cellStyle name="Percent 4 7 3 3_REKAP IBT" xfId="48149" xr:uid="{00000000-0005-0000-0000-000057C00000}"/>
    <cellStyle name="Percent 4 7 3 4" xfId="48150" xr:uid="{00000000-0005-0000-0000-000058C00000}"/>
    <cellStyle name="Percent 4 7 3 4 2" xfId="48151" xr:uid="{00000000-0005-0000-0000-000059C00000}"/>
    <cellStyle name="Percent 4 7 3 5" xfId="48152" xr:uid="{00000000-0005-0000-0000-00005AC00000}"/>
    <cellStyle name="Percent 4 7 3_REKAP IBT" xfId="44998" xr:uid="{00000000-0005-0000-0000-00005BC00000}"/>
    <cellStyle name="Percent 4 7 4" xfId="48153" xr:uid="{00000000-0005-0000-0000-00005CC00000}"/>
    <cellStyle name="Percent 4 7 4 2" xfId="48154" xr:uid="{00000000-0005-0000-0000-00005DC00000}"/>
    <cellStyle name="Percent 4 7 4 2 2" xfId="48155" xr:uid="{00000000-0005-0000-0000-00005EC00000}"/>
    <cellStyle name="Percent 4 7 4 2 2 2" xfId="48156" xr:uid="{00000000-0005-0000-0000-00005FC00000}"/>
    <cellStyle name="Percent 4 7 4 2 3" xfId="48157" xr:uid="{00000000-0005-0000-0000-000060C00000}"/>
    <cellStyle name="Percent 4 7 4 2_REKAP IBT" xfId="48158" xr:uid="{00000000-0005-0000-0000-000061C00000}"/>
    <cellStyle name="Percent 4 7 4 3" xfId="48159" xr:uid="{00000000-0005-0000-0000-000062C00000}"/>
    <cellStyle name="Percent 4 7 4 3 2" xfId="48160" xr:uid="{00000000-0005-0000-0000-000063C00000}"/>
    <cellStyle name="Percent 4 7 4 3 2 2" xfId="48161" xr:uid="{00000000-0005-0000-0000-000064C00000}"/>
    <cellStyle name="Percent 4 7 4 3 3" xfId="48162" xr:uid="{00000000-0005-0000-0000-000065C00000}"/>
    <cellStyle name="Percent 4 7 4 3_REKAP IBT" xfId="48163" xr:uid="{00000000-0005-0000-0000-000066C00000}"/>
    <cellStyle name="Percent 4 7 4 4" xfId="48164" xr:uid="{00000000-0005-0000-0000-000067C00000}"/>
    <cellStyle name="Percent 4 7 4 4 2" xfId="48165" xr:uid="{00000000-0005-0000-0000-000068C00000}"/>
    <cellStyle name="Percent 4 7 4 5" xfId="48166" xr:uid="{00000000-0005-0000-0000-000069C00000}"/>
    <cellStyle name="Percent 4 7 4_REKAP IBT" xfId="48167" xr:uid="{00000000-0005-0000-0000-00006AC00000}"/>
    <cellStyle name="Percent 4 7 5" xfId="27172" xr:uid="{00000000-0005-0000-0000-00006BC00000}"/>
    <cellStyle name="Percent 4 7 5 2" xfId="48168" xr:uid="{00000000-0005-0000-0000-00006CC00000}"/>
    <cellStyle name="Percent 4 7 5 2 2" xfId="48169" xr:uid="{00000000-0005-0000-0000-00006DC00000}"/>
    <cellStyle name="Percent 4 7 5 2 2 2" xfId="48170" xr:uid="{00000000-0005-0000-0000-00006EC00000}"/>
    <cellStyle name="Percent 4 7 5 2 3" xfId="48171" xr:uid="{00000000-0005-0000-0000-00006FC00000}"/>
    <cellStyle name="Percent 4 7 5 2_REKAP IBT" xfId="48172" xr:uid="{00000000-0005-0000-0000-000070C00000}"/>
    <cellStyle name="Percent 4 7 5 3" xfId="48173" xr:uid="{00000000-0005-0000-0000-000071C00000}"/>
    <cellStyle name="Percent 4 7 5 3 2" xfId="48174" xr:uid="{00000000-0005-0000-0000-000072C00000}"/>
    <cellStyle name="Percent 4 7 5 3 2 2" xfId="48175" xr:uid="{00000000-0005-0000-0000-000073C00000}"/>
    <cellStyle name="Percent 4 7 5 3 3" xfId="48176" xr:uid="{00000000-0005-0000-0000-000074C00000}"/>
    <cellStyle name="Percent 4 7 5 3_REKAP IBT" xfId="48177" xr:uid="{00000000-0005-0000-0000-000075C00000}"/>
    <cellStyle name="Percent 4 7 5 4" xfId="9322" xr:uid="{00000000-0005-0000-0000-000076C00000}"/>
    <cellStyle name="Percent 4 7 5 4 2" xfId="48178" xr:uid="{00000000-0005-0000-0000-000077C00000}"/>
    <cellStyle name="Percent 4 7 5 5" xfId="48179" xr:uid="{00000000-0005-0000-0000-000078C00000}"/>
    <cellStyle name="Percent 4 7 5_REKAP IBT" xfId="48180" xr:uid="{00000000-0005-0000-0000-000079C00000}"/>
    <cellStyle name="Percent 4 7 6" xfId="48181" xr:uid="{00000000-0005-0000-0000-00007AC00000}"/>
    <cellStyle name="Percent 4 7 6 2" xfId="48182" xr:uid="{00000000-0005-0000-0000-00007BC00000}"/>
    <cellStyle name="Percent 4 7 6 2 2" xfId="48183" xr:uid="{00000000-0005-0000-0000-00007CC00000}"/>
    <cellStyle name="Percent 4 7 6 2 2 2" xfId="48184" xr:uid="{00000000-0005-0000-0000-00007DC00000}"/>
    <cellStyle name="Percent 4 7 6 2 3" xfId="48185" xr:uid="{00000000-0005-0000-0000-00007EC00000}"/>
    <cellStyle name="Percent 4 7 6 2_REKAP IBT" xfId="48186" xr:uid="{00000000-0005-0000-0000-00007FC00000}"/>
    <cellStyle name="Percent 4 7 6 3" xfId="48187" xr:uid="{00000000-0005-0000-0000-000080C00000}"/>
    <cellStyle name="Percent 4 7 6 3 2" xfId="48188" xr:uid="{00000000-0005-0000-0000-000081C00000}"/>
    <cellStyle name="Percent 4 7 6 3 2 2" xfId="48189" xr:uid="{00000000-0005-0000-0000-000082C00000}"/>
    <cellStyle name="Percent 4 7 6 3 3" xfId="48190" xr:uid="{00000000-0005-0000-0000-000083C00000}"/>
    <cellStyle name="Percent 4 7 6 3_REKAP IBT" xfId="48191" xr:uid="{00000000-0005-0000-0000-000084C00000}"/>
    <cellStyle name="Percent 4 7 6 4" xfId="48192" xr:uid="{00000000-0005-0000-0000-000085C00000}"/>
    <cellStyle name="Percent 4 7 6 4 2" xfId="48193" xr:uid="{00000000-0005-0000-0000-000086C00000}"/>
    <cellStyle name="Percent 4 7 6 5" xfId="48194" xr:uid="{00000000-0005-0000-0000-000087C00000}"/>
    <cellStyle name="Percent 4 7 6_REKAP IBT" xfId="48195" xr:uid="{00000000-0005-0000-0000-000088C00000}"/>
    <cellStyle name="Percent 4 7 7" xfId="48196" xr:uid="{00000000-0005-0000-0000-000089C00000}"/>
    <cellStyle name="Percent 4 7 7 2" xfId="48197" xr:uid="{00000000-0005-0000-0000-00008AC00000}"/>
    <cellStyle name="Percent 4 7 7 2 2" xfId="48198" xr:uid="{00000000-0005-0000-0000-00008BC00000}"/>
    <cellStyle name="Percent 4 7 7 2 2 2" xfId="48199" xr:uid="{00000000-0005-0000-0000-00008CC00000}"/>
    <cellStyle name="Percent 4 7 7 2 3" xfId="48200" xr:uid="{00000000-0005-0000-0000-00008DC00000}"/>
    <cellStyle name="Percent 4 7 7 2_REKAP IBT" xfId="48201" xr:uid="{00000000-0005-0000-0000-00008EC00000}"/>
    <cellStyle name="Percent 4 7 7 3" xfId="48202" xr:uid="{00000000-0005-0000-0000-00008FC00000}"/>
    <cellStyle name="Percent 4 7 7 3 2" xfId="48203" xr:uid="{00000000-0005-0000-0000-000090C00000}"/>
    <cellStyle name="Percent 4 7 7 3 2 2" xfId="45906" xr:uid="{00000000-0005-0000-0000-000091C00000}"/>
    <cellStyle name="Percent 4 7 7 3 3" xfId="48204" xr:uid="{00000000-0005-0000-0000-000092C00000}"/>
    <cellStyle name="Percent 4 7 7 3_REKAP IBT" xfId="48205" xr:uid="{00000000-0005-0000-0000-000093C00000}"/>
    <cellStyle name="Percent 4 7 7 4" xfId="48206" xr:uid="{00000000-0005-0000-0000-000094C00000}"/>
    <cellStyle name="Percent 4 7 7 4 2" xfId="48207" xr:uid="{00000000-0005-0000-0000-000095C00000}"/>
    <cellStyle name="Percent 4 7 7 5" xfId="48208" xr:uid="{00000000-0005-0000-0000-000096C00000}"/>
    <cellStyle name="Percent 4 7 7_REKAP IBT" xfId="48209" xr:uid="{00000000-0005-0000-0000-000097C00000}"/>
    <cellStyle name="Percent 4 7 8" xfId="48210" xr:uid="{00000000-0005-0000-0000-000098C00000}"/>
    <cellStyle name="Percent 4 7 8 2" xfId="48211" xr:uid="{00000000-0005-0000-0000-000099C00000}"/>
    <cellStyle name="Percent 4 7 8 2 2" xfId="48212" xr:uid="{00000000-0005-0000-0000-00009AC00000}"/>
    <cellStyle name="Percent 4 7 8 2 2 2" xfId="48213" xr:uid="{00000000-0005-0000-0000-00009BC00000}"/>
    <cellStyle name="Percent 4 7 8 2 3" xfId="48214" xr:uid="{00000000-0005-0000-0000-00009CC00000}"/>
    <cellStyle name="Percent 4 7 8 2_REKAP IBT" xfId="48215" xr:uid="{00000000-0005-0000-0000-00009DC00000}"/>
    <cellStyle name="Percent 4 7 8 3" xfId="48216" xr:uid="{00000000-0005-0000-0000-00009EC00000}"/>
    <cellStyle name="Percent 4 7 8 3 2" xfId="48217" xr:uid="{00000000-0005-0000-0000-00009FC00000}"/>
    <cellStyle name="Percent 4 7 8 3 2 2" xfId="48218" xr:uid="{00000000-0005-0000-0000-0000A0C00000}"/>
    <cellStyle name="Percent 4 7 8 3 3" xfId="48219" xr:uid="{00000000-0005-0000-0000-0000A1C00000}"/>
    <cellStyle name="Percent 4 7 8 3_REKAP IBT" xfId="48220" xr:uid="{00000000-0005-0000-0000-0000A2C00000}"/>
    <cellStyle name="Percent 4 7 8 4" xfId="48221" xr:uid="{00000000-0005-0000-0000-0000A3C00000}"/>
    <cellStyle name="Percent 4 7 8 4 2" xfId="48222" xr:uid="{00000000-0005-0000-0000-0000A4C00000}"/>
    <cellStyle name="Percent 4 7 8 5" xfId="48223" xr:uid="{00000000-0005-0000-0000-0000A5C00000}"/>
    <cellStyle name="Percent 4 7 8_REKAP IBT" xfId="48224" xr:uid="{00000000-0005-0000-0000-0000A6C00000}"/>
    <cellStyle name="Percent 4 7 9" xfId="48225" xr:uid="{00000000-0005-0000-0000-0000A7C00000}"/>
    <cellStyle name="Percent 4 7 9 2" xfId="48226" xr:uid="{00000000-0005-0000-0000-0000A8C00000}"/>
    <cellStyle name="Percent 4 7 9 2 2" xfId="48227" xr:uid="{00000000-0005-0000-0000-0000A9C00000}"/>
    <cellStyle name="Percent 4 7 9 2 2 2" xfId="48228" xr:uid="{00000000-0005-0000-0000-0000AAC00000}"/>
    <cellStyle name="Percent 4 7 9 2 3" xfId="48229" xr:uid="{00000000-0005-0000-0000-0000ABC00000}"/>
    <cellStyle name="Percent 4 7 9 2_REKAP IBT" xfId="48230" xr:uid="{00000000-0005-0000-0000-0000ACC00000}"/>
    <cellStyle name="Percent 4 7 9 3" xfId="48231" xr:uid="{00000000-0005-0000-0000-0000ADC00000}"/>
    <cellStyle name="Percent 4 7 9 3 2" xfId="48232" xr:uid="{00000000-0005-0000-0000-0000AEC00000}"/>
    <cellStyle name="Percent 4 7 9 3 2 2" xfId="48233" xr:uid="{00000000-0005-0000-0000-0000AFC00000}"/>
    <cellStyle name="Percent 4 7 9 3 3" xfId="48234" xr:uid="{00000000-0005-0000-0000-0000B0C00000}"/>
    <cellStyle name="Percent 4 7 9 3_REKAP IBT" xfId="48235" xr:uid="{00000000-0005-0000-0000-0000B1C00000}"/>
    <cellStyle name="Percent 4 7 9 4" xfId="48236" xr:uid="{00000000-0005-0000-0000-0000B2C00000}"/>
    <cellStyle name="Percent 4 7 9 4 2" xfId="48237" xr:uid="{00000000-0005-0000-0000-0000B3C00000}"/>
    <cellStyle name="Percent 4 7 9 5" xfId="48238" xr:uid="{00000000-0005-0000-0000-0000B4C00000}"/>
    <cellStyle name="Percent 4 7 9_REKAP IBT" xfId="48239" xr:uid="{00000000-0005-0000-0000-0000B5C00000}"/>
    <cellStyle name="Percent 4 7_REKAP IBT" xfId="48240" xr:uid="{00000000-0005-0000-0000-0000B6C00000}"/>
    <cellStyle name="Percent 4 70" xfId="19314" xr:uid="{00000000-0005-0000-0000-0000B7C00000}"/>
    <cellStyle name="Percent 4 71" xfId="19319" xr:uid="{00000000-0005-0000-0000-0000B8C00000}"/>
    <cellStyle name="Percent 4 72" xfId="19323" xr:uid="{00000000-0005-0000-0000-0000B9C00000}"/>
    <cellStyle name="Percent 4 73" xfId="19328" xr:uid="{00000000-0005-0000-0000-0000BAC00000}"/>
    <cellStyle name="Percent 4 74" xfId="19333" xr:uid="{00000000-0005-0000-0000-0000BBC00000}"/>
    <cellStyle name="Percent 4 75" xfId="19342" xr:uid="{00000000-0005-0000-0000-0000BCC00000}"/>
    <cellStyle name="Percent 4 76" xfId="19345" xr:uid="{00000000-0005-0000-0000-0000BDC00000}"/>
    <cellStyle name="Percent 4 8" xfId="19353" xr:uid="{00000000-0005-0000-0000-0000BEC00000}"/>
    <cellStyle name="Percent 4 8 10" xfId="48241" xr:uid="{00000000-0005-0000-0000-0000BFC00000}"/>
    <cellStyle name="Percent 4 8 10 2" xfId="48242" xr:uid="{00000000-0005-0000-0000-0000C0C00000}"/>
    <cellStyle name="Percent 4 8 10 2 2" xfId="48243" xr:uid="{00000000-0005-0000-0000-0000C1C00000}"/>
    <cellStyle name="Percent 4 8 10 2 2 2" xfId="48244" xr:uid="{00000000-0005-0000-0000-0000C2C00000}"/>
    <cellStyle name="Percent 4 8 10 2 3" xfId="48245" xr:uid="{00000000-0005-0000-0000-0000C3C00000}"/>
    <cellStyle name="Percent 4 8 10 2_REKAP IBT" xfId="48246" xr:uid="{00000000-0005-0000-0000-0000C4C00000}"/>
    <cellStyle name="Percent 4 8 10 3" xfId="48247" xr:uid="{00000000-0005-0000-0000-0000C5C00000}"/>
    <cellStyle name="Percent 4 8 10 3 2" xfId="48248" xr:uid="{00000000-0005-0000-0000-0000C6C00000}"/>
    <cellStyle name="Percent 4 8 10 3 2 2" xfId="48249" xr:uid="{00000000-0005-0000-0000-0000C7C00000}"/>
    <cellStyle name="Percent 4 8 10 3 3" xfId="48250" xr:uid="{00000000-0005-0000-0000-0000C8C00000}"/>
    <cellStyle name="Percent 4 8 10 3_REKAP IBT" xfId="15953" xr:uid="{00000000-0005-0000-0000-0000C9C00000}"/>
    <cellStyle name="Percent 4 8 10 4" xfId="48251" xr:uid="{00000000-0005-0000-0000-0000CAC00000}"/>
    <cellStyle name="Percent 4 8 10 4 2" xfId="48252" xr:uid="{00000000-0005-0000-0000-0000CBC00000}"/>
    <cellStyle name="Percent 4 8 10 5" xfId="48253" xr:uid="{00000000-0005-0000-0000-0000CCC00000}"/>
    <cellStyle name="Percent 4 8 10_REKAP IBT" xfId="35732" xr:uid="{00000000-0005-0000-0000-0000CDC00000}"/>
    <cellStyle name="Percent 4 8 11" xfId="48254" xr:uid="{00000000-0005-0000-0000-0000CEC00000}"/>
    <cellStyle name="Percent 4 8 11 2" xfId="48255" xr:uid="{00000000-0005-0000-0000-0000CFC00000}"/>
    <cellStyle name="Percent 4 8 11 2 2" xfId="48256" xr:uid="{00000000-0005-0000-0000-0000D0C00000}"/>
    <cellStyle name="Percent 4 8 11 2 2 2" xfId="48257" xr:uid="{00000000-0005-0000-0000-0000D1C00000}"/>
    <cellStyle name="Percent 4 8 11 2 3" xfId="48258" xr:uid="{00000000-0005-0000-0000-0000D2C00000}"/>
    <cellStyle name="Percent 4 8 11 2_REKAP IBT" xfId="12514" xr:uid="{00000000-0005-0000-0000-0000D3C00000}"/>
    <cellStyle name="Percent 4 8 11 3" xfId="48259" xr:uid="{00000000-0005-0000-0000-0000D4C00000}"/>
    <cellStyle name="Percent 4 8 11 3 2" xfId="48260" xr:uid="{00000000-0005-0000-0000-0000D5C00000}"/>
    <cellStyle name="Percent 4 8 11 3 2 2" xfId="48261" xr:uid="{00000000-0005-0000-0000-0000D6C00000}"/>
    <cellStyle name="Percent 4 8 11 3 3" xfId="48262" xr:uid="{00000000-0005-0000-0000-0000D7C00000}"/>
    <cellStyle name="Percent 4 8 11 3_REKAP IBT" xfId="48263" xr:uid="{00000000-0005-0000-0000-0000D8C00000}"/>
    <cellStyle name="Percent 4 8 11 4" xfId="48264" xr:uid="{00000000-0005-0000-0000-0000D9C00000}"/>
    <cellStyle name="Percent 4 8 11 4 2" xfId="48265" xr:uid="{00000000-0005-0000-0000-0000DAC00000}"/>
    <cellStyle name="Percent 4 8 11 5" xfId="48266" xr:uid="{00000000-0005-0000-0000-0000DBC00000}"/>
    <cellStyle name="Percent 4 8 11_REKAP IBT" xfId="48267" xr:uid="{00000000-0005-0000-0000-0000DCC00000}"/>
    <cellStyle name="Percent 4 8 12" xfId="5748" xr:uid="{00000000-0005-0000-0000-0000DDC00000}"/>
    <cellStyle name="Percent 4 8 12 2" xfId="48268" xr:uid="{00000000-0005-0000-0000-0000DEC00000}"/>
    <cellStyle name="Percent 4 8 12 2 2" xfId="48269" xr:uid="{00000000-0005-0000-0000-0000DFC00000}"/>
    <cellStyle name="Percent 4 8 12 3" xfId="48270" xr:uid="{00000000-0005-0000-0000-0000E0C00000}"/>
    <cellStyle name="Percent 4 8 12_REKAP IBT" xfId="48271" xr:uid="{00000000-0005-0000-0000-0000E1C00000}"/>
    <cellStyle name="Percent 4 8 13" xfId="48272" xr:uid="{00000000-0005-0000-0000-0000E2C00000}"/>
    <cellStyle name="Percent 4 8 13 2" xfId="48273" xr:uid="{00000000-0005-0000-0000-0000E3C00000}"/>
    <cellStyle name="Percent 4 8 13 2 2" xfId="48274" xr:uid="{00000000-0005-0000-0000-0000E4C00000}"/>
    <cellStyle name="Percent 4 8 13 3" xfId="48275" xr:uid="{00000000-0005-0000-0000-0000E5C00000}"/>
    <cellStyle name="Percent 4 8 13_REKAP IBT" xfId="48276" xr:uid="{00000000-0005-0000-0000-0000E6C00000}"/>
    <cellStyle name="Percent 4 8 14" xfId="48277" xr:uid="{00000000-0005-0000-0000-0000E7C00000}"/>
    <cellStyle name="Percent 4 8 14 2" xfId="48278" xr:uid="{00000000-0005-0000-0000-0000E8C00000}"/>
    <cellStyle name="Percent 4 8 15" xfId="48279" xr:uid="{00000000-0005-0000-0000-0000E9C00000}"/>
    <cellStyle name="Percent 4 8 2" xfId="48280" xr:uid="{00000000-0005-0000-0000-0000EAC00000}"/>
    <cellStyle name="Percent 4 8 2 2" xfId="48281" xr:uid="{00000000-0005-0000-0000-0000EBC00000}"/>
    <cellStyle name="Percent 4 8 2 2 2" xfId="4515" xr:uid="{00000000-0005-0000-0000-0000ECC00000}"/>
    <cellStyle name="Percent 4 8 2 2 2 2" xfId="5697" xr:uid="{00000000-0005-0000-0000-0000EDC00000}"/>
    <cellStyle name="Percent 4 8 2 2 3" xfId="5703" xr:uid="{00000000-0005-0000-0000-0000EEC00000}"/>
    <cellStyle name="Percent 4 8 2 2_REKAP IBT" xfId="48282" xr:uid="{00000000-0005-0000-0000-0000EFC00000}"/>
    <cellStyle name="Percent 4 8 2 3" xfId="48283" xr:uid="{00000000-0005-0000-0000-0000F0C00000}"/>
    <cellStyle name="Percent 4 8 2 3 2" xfId="5725" xr:uid="{00000000-0005-0000-0000-0000F1C00000}"/>
    <cellStyle name="Percent 4 8 2 3 2 2" xfId="2550" xr:uid="{00000000-0005-0000-0000-0000F2C00000}"/>
    <cellStyle name="Percent 4 8 2 3 3" xfId="5728" xr:uid="{00000000-0005-0000-0000-0000F3C00000}"/>
    <cellStyle name="Percent 4 8 2 3_REKAP IBT" xfId="48284" xr:uid="{00000000-0005-0000-0000-0000F4C00000}"/>
    <cellStyle name="Percent 4 8 2 4" xfId="48285" xr:uid="{00000000-0005-0000-0000-0000F5C00000}"/>
    <cellStyle name="Percent 4 8 2 4 2" xfId="2135" xr:uid="{00000000-0005-0000-0000-0000F6C00000}"/>
    <cellStyle name="Percent 4 8 2 5" xfId="48286" xr:uid="{00000000-0005-0000-0000-0000F7C00000}"/>
    <cellStyle name="Percent 4 8 2_REKAP IBT" xfId="48287" xr:uid="{00000000-0005-0000-0000-0000F8C00000}"/>
    <cellStyle name="Percent 4 8 3" xfId="48288" xr:uid="{00000000-0005-0000-0000-0000F9C00000}"/>
    <cellStyle name="Percent 4 8 3 2" xfId="48289" xr:uid="{00000000-0005-0000-0000-0000FAC00000}"/>
    <cellStyle name="Percent 4 8 3 2 2" xfId="48290" xr:uid="{00000000-0005-0000-0000-0000FBC00000}"/>
    <cellStyle name="Percent 4 8 3 2 2 2" xfId="48291" xr:uid="{00000000-0005-0000-0000-0000FCC00000}"/>
    <cellStyle name="Percent 4 8 3 2 3" xfId="48292" xr:uid="{00000000-0005-0000-0000-0000FDC00000}"/>
    <cellStyle name="Percent 4 8 3 2_REKAP IBT" xfId="48293" xr:uid="{00000000-0005-0000-0000-0000FEC00000}"/>
    <cellStyle name="Percent 4 8 3 3" xfId="48294" xr:uid="{00000000-0005-0000-0000-0000FFC00000}"/>
    <cellStyle name="Percent 4 8 3 3 2" xfId="48295" xr:uid="{00000000-0005-0000-0000-000000C10000}"/>
    <cellStyle name="Percent 4 8 3 3 2 2" xfId="44451" xr:uid="{00000000-0005-0000-0000-000001C10000}"/>
    <cellStyle name="Percent 4 8 3 3 3" xfId="48296" xr:uid="{00000000-0005-0000-0000-000002C10000}"/>
    <cellStyle name="Percent 4 8 3 3_REKAP IBT" xfId="48297" xr:uid="{00000000-0005-0000-0000-000003C10000}"/>
    <cellStyle name="Percent 4 8 3 4" xfId="48298" xr:uid="{00000000-0005-0000-0000-000004C10000}"/>
    <cellStyle name="Percent 4 8 3 4 2" xfId="48299" xr:uid="{00000000-0005-0000-0000-000005C10000}"/>
    <cellStyle name="Percent 4 8 3 5" xfId="48300" xr:uid="{00000000-0005-0000-0000-000006C10000}"/>
    <cellStyle name="Percent 4 8 3_REKAP IBT" xfId="48301" xr:uid="{00000000-0005-0000-0000-000007C10000}"/>
    <cellStyle name="Percent 4 8 4" xfId="48302" xr:uid="{00000000-0005-0000-0000-000008C10000}"/>
    <cellStyle name="Percent 4 8 4 2" xfId="48303" xr:uid="{00000000-0005-0000-0000-000009C10000}"/>
    <cellStyle name="Percent 4 8 4 2 2" xfId="48304" xr:uid="{00000000-0005-0000-0000-00000AC10000}"/>
    <cellStyle name="Percent 4 8 4 2 2 2" xfId="48305" xr:uid="{00000000-0005-0000-0000-00000BC10000}"/>
    <cellStyle name="Percent 4 8 4 2 3" xfId="48306" xr:uid="{00000000-0005-0000-0000-00000CC10000}"/>
    <cellStyle name="Percent 4 8 4 2_REKAP IBT" xfId="48307" xr:uid="{00000000-0005-0000-0000-00000DC10000}"/>
    <cellStyle name="Percent 4 8 4 3" xfId="48308" xr:uid="{00000000-0005-0000-0000-00000EC10000}"/>
    <cellStyle name="Percent 4 8 4 3 2" xfId="48309" xr:uid="{00000000-0005-0000-0000-00000FC10000}"/>
    <cellStyle name="Percent 4 8 4 3 2 2" xfId="48310" xr:uid="{00000000-0005-0000-0000-000010C10000}"/>
    <cellStyle name="Percent 4 8 4 3 3" xfId="48311" xr:uid="{00000000-0005-0000-0000-000011C10000}"/>
    <cellStyle name="Percent 4 8 4 3_REKAP IBT" xfId="48312" xr:uid="{00000000-0005-0000-0000-000012C10000}"/>
    <cellStyle name="Percent 4 8 4 4" xfId="48313" xr:uid="{00000000-0005-0000-0000-000013C10000}"/>
    <cellStyle name="Percent 4 8 4 4 2" xfId="48314" xr:uid="{00000000-0005-0000-0000-000014C10000}"/>
    <cellStyle name="Percent 4 8 4 5" xfId="48315" xr:uid="{00000000-0005-0000-0000-000015C10000}"/>
    <cellStyle name="Percent 4 8 4_REKAP IBT" xfId="48316" xr:uid="{00000000-0005-0000-0000-000016C10000}"/>
    <cellStyle name="Percent 4 8 5" xfId="48317" xr:uid="{00000000-0005-0000-0000-000017C10000}"/>
    <cellStyle name="Percent 4 8 5 2" xfId="48318" xr:uid="{00000000-0005-0000-0000-000018C10000}"/>
    <cellStyle name="Percent 4 8 5 2 2" xfId="48319" xr:uid="{00000000-0005-0000-0000-000019C10000}"/>
    <cellStyle name="Percent 4 8 5 2 2 2" xfId="48320" xr:uid="{00000000-0005-0000-0000-00001AC10000}"/>
    <cellStyle name="Percent 4 8 5 2 3" xfId="48321" xr:uid="{00000000-0005-0000-0000-00001BC10000}"/>
    <cellStyle name="Percent 4 8 5 2_REKAP IBT" xfId="48322" xr:uid="{00000000-0005-0000-0000-00001CC10000}"/>
    <cellStyle name="Percent 4 8 5 3" xfId="48323" xr:uid="{00000000-0005-0000-0000-00001DC10000}"/>
    <cellStyle name="Percent 4 8 5 3 2" xfId="48324" xr:uid="{00000000-0005-0000-0000-00001EC10000}"/>
    <cellStyle name="Percent 4 8 5 3 2 2" xfId="48325" xr:uid="{00000000-0005-0000-0000-00001FC10000}"/>
    <cellStyle name="Percent 4 8 5 3 3" xfId="48326" xr:uid="{00000000-0005-0000-0000-000020C10000}"/>
    <cellStyle name="Percent 4 8 5 3_REKAP IBT" xfId="48327" xr:uid="{00000000-0005-0000-0000-000021C10000}"/>
    <cellStyle name="Percent 4 8 5 4" xfId="48328" xr:uid="{00000000-0005-0000-0000-000022C10000}"/>
    <cellStyle name="Percent 4 8 5 4 2" xfId="48329" xr:uid="{00000000-0005-0000-0000-000023C10000}"/>
    <cellStyle name="Percent 4 8 5 5" xfId="48330" xr:uid="{00000000-0005-0000-0000-000024C10000}"/>
    <cellStyle name="Percent 4 8 5_REKAP IBT" xfId="48331" xr:uid="{00000000-0005-0000-0000-000025C10000}"/>
    <cellStyle name="Percent 4 8 6" xfId="48332" xr:uid="{00000000-0005-0000-0000-000026C10000}"/>
    <cellStyle name="Percent 4 8 6 2" xfId="48333" xr:uid="{00000000-0005-0000-0000-000027C10000}"/>
    <cellStyle name="Percent 4 8 6 2 2" xfId="48334" xr:uid="{00000000-0005-0000-0000-000028C10000}"/>
    <cellStyle name="Percent 4 8 6 2 2 2" xfId="48335" xr:uid="{00000000-0005-0000-0000-000029C10000}"/>
    <cellStyle name="Percent 4 8 6 2 3" xfId="48336" xr:uid="{00000000-0005-0000-0000-00002AC10000}"/>
    <cellStyle name="Percent 4 8 6 2_REKAP IBT" xfId="48337" xr:uid="{00000000-0005-0000-0000-00002BC10000}"/>
    <cellStyle name="Percent 4 8 6 3" xfId="48338" xr:uid="{00000000-0005-0000-0000-00002CC10000}"/>
    <cellStyle name="Percent 4 8 6 3 2" xfId="48339" xr:uid="{00000000-0005-0000-0000-00002DC10000}"/>
    <cellStyle name="Percent 4 8 6 3 2 2" xfId="48340" xr:uid="{00000000-0005-0000-0000-00002EC10000}"/>
    <cellStyle name="Percent 4 8 6 3 3" xfId="48341" xr:uid="{00000000-0005-0000-0000-00002FC10000}"/>
    <cellStyle name="Percent 4 8 6 3_REKAP IBT" xfId="48342" xr:uid="{00000000-0005-0000-0000-000030C10000}"/>
    <cellStyle name="Percent 4 8 6 4" xfId="48343" xr:uid="{00000000-0005-0000-0000-000031C10000}"/>
    <cellStyle name="Percent 4 8 6 4 2" xfId="48344" xr:uid="{00000000-0005-0000-0000-000032C10000}"/>
    <cellStyle name="Percent 4 8 6 5" xfId="48345" xr:uid="{00000000-0005-0000-0000-000033C10000}"/>
    <cellStyle name="Percent 4 8 6_REKAP IBT" xfId="48346" xr:uid="{00000000-0005-0000-0000-000034C10000}"/>
    <cellStyle name="Percent 4 8 7" xfId="48347" xr:uid="{00000000-0005-0000-0000-000035C10000}"/>
    <cellStyle name="Percent 4 8 7 2" xfId="48348" xr:uid="{00000000-0005-0000-0000-000036C10000}"/>
    <cellStyle name="Percent 4 8 7 2 2" xfId="48349" xr:uid="{00000000-0005-0000-0000-000037C10000}"/>
    <cellStyle name="Percent 4 8 7 2 2 2" xfId="48350" xr:uid="{00000000-0005-0000-0000-000038C10000}"/>
    <cellStyle name="Percent 4 8 7 2 3" xfId="48351" xr:uid="{00000000-0005-0000-0000-000039C10000}"/>
    <cellStyle name="Percent 4 8 7 2_REKAP IBT" xfId="48352" xr:uid="{00000000-0005-0000-0000-00003AC10000}"/>
    <cellStyle name="Percent 4 8 7 3" xfId="48353" xr:uid="{00000000-0005-0000-0000-00003BC10000}"/>
    <cellStyle name="Percent 4 8 7 3 2" xfId="48354" xr:uid="{00000000-0005-0000-0000-00003CC10000}"/>
    <cellStyle name="Percent 4 8 7 3 2 2" xfId="48355" xr:uid="{00000000-0005-0000-0000-00003DC10000}"/>
    <cellStyle name="Percent 4 8 7 3 3" xfId="48356" xr:uid="{00000000-0005-0000-0000-00003EC10000}"/>
    <cellStyle name="Percent 4 8 7 3_REKAP IBT" xfId="48357" xr:uid="{00000000-0005-0000-0000-00003FC10000}"/>
    <cellStyle name="Percent 4 8 7 4" xfId="48358" xr:uid="{00000000-0005-0000-0000-000040C10000}"/>
    <cellStyle name="Percent 4 8 7 4 2" xfId="48359" xr:uid="{00000000-0005-0000-0000-000041C10000}"/>
    <cellStyle name="Percent 4 8 7 5" xfId="48360" xr:uid="{00000000-0005-0000-0000-000042C10000}"/>
    <cellStyle name="Percent 4 8 7_REKAP IBT" xfId="48361" xr:uid="{00000000-0005-0000-0000-000043C10000}"/>
    <cellStyle name="Percent 4 8 8" xfId="48362" xr:uid="{00000000-0005-0000-0000-000044C10000}"/>
    <cellStyle name="Percent 4 8 8 2" xfId="48363" xr:uid="{00000000-0005-0000-0000-000045C10000}"/>
    <cellStyle name="Percent 4 8 8 2 2" xfId="48364" xr:uid="{00000000-0005-0000-0000-000046C10000}"/>
    <cellStyle name="Percent 4 8 8 2 2 2" xfId="48365" xr:uid="{00000000-0005-0000-0000-000047C10000}"/>
    <cellStyle name="Percent 4 8 8 2 3" xfId="48366" xr:uid="{00000000-0005-0000-0000-000048C10000}"/>
    <cellStyle name="Percent 4 8 8 2_REKAP IBT" xfId="15974" xr:uid="{00000000-0005-0000-0000-000049C10000}"/>
    <cellStyle name="Percent 4 8 8 3" xfId="48367" xr:uid="{00000000-0005-0000-0000-00004AC10000}"/>
    <cellStyle name="Percent 4 8 8 3 2" xfId="48368" xr:uid="{00000000-0005-0000-0000-00004BC10000}"/>
    <cellStyle name="Percent 4 8 8 3 2 2" xfId="48369" xr:uid="{00000000-0005-0000-0000-00004CC10000}"/>
    <cellStyle name="Percent 4 8 8 3 3" xfId="48370" xr:uid="{00000000-0005-0000-0000-00004DC10000}"/>
    <cellStyle name="Percent 4 8 8 3_REKAP IBT" xfId="48371" xr:uid="{00000000-0005-0000-0000-00004EC10000}"/>
    <cellStyle name="Percent 4 8 8 4" xfId="48372" xr:uid="{00000000-0005-0000-0000-00004FC10000}"/>
    <cellStyle name="Percent 4 8 8 4 2" xfId="48373" xr:uid="{00000000-0005-0000-0000-000050C10000}"/>
    <cellStyle name="Percent 4 8 8 5" xfId="48374" xr:uid="{00000000-0005-0000-0000-000051C10000}"/>
    <cellStyle name="Percent 4 8 8_REKAP IBT" xfId="48375" xr:uid="{00000000-0005-0000-0000-000052C10000}"/>
    <cellStyle name="Percent 4 8 9" xfId="48376" xr:uid="{00000000-0005-0000-0000-000053C10000}"/>
    <cellStyle name="Percent 4 8 9 2" xfId="48377" xr:uid="{00000000-0005-0000-0000-000054C10000}"/>
    <cellStyle name="Percent 4 8 9 2 2" xfId="48378" xr:uid="{00000000-0005-0000-0000-000055C10000}"/>
    <cellStyle name="Percent 4 8 9 2 2 2" xfId="48379" xr:uid="{00000000-0005-0000-0000-000056C10000}"/>
    <cellStyle name="Percent 4 8 9 2 3" xfId="48380" xr:uid="{00000000-0005-0000-0000-000057C10000}"/>
    <cellStyle name="Percent 4 8 9 2_REKAP IBT" xfId="48381" xr:uid="{00000000-0005-0000-0000-000058C10000}"/>
    <cellStyle name="Percent 4 8 9 3" xfId="48382" xr:uid="{00000000-0005-0000-0000-000059C10000}"/>
    <cellStyle name="Percent 4 8 9 3 2" xfId="48383" xr:uid="{00000000-0005-0000-0000-00005AC10000}"/>
    <cellStyle name="Percent 4 8 9 3 2 2" xfId="48384" xr:uid="{00000000-0005-0000-0000-00005BC10000}"/>
    <cellStyle name="Percent 4 8 9 3 3" xfId="48385" xr:uid="{00000000-0005-0000-0000-00005CC10000}"/>
    <cellStyle name="Percent 4 8 9 3_REKAP IBT" xfId="48386" xr:uid="{00000000-0005-0000-0000-00005DC10000}"/>
    <cellStyle name="Percent 4 8 9 4" xfId="48387" xr:uid="{00000000-0005-0000-0000-00005EC10000}"/>
    <cellStyle name="Percent 4 8 9 4 2" xfId="48388" xr:uid="{00000000-0005-0000-0000-00005FC10000}"/>
    <cellStyle name="Percent 4 8 9 5" xfId="48389" xr:uid="{00000000-0005-0000-0000-000060C10000}"/>
    <cellStyle name="Percent 4 8 9_REKAP IBT" xfId="48390" xr:uid="{00000000-0005-0000-0000-000061C10000}"/>
    <cellStyle name="Percent 4 8_REKAP IBT" xfId="48391" xr:uid="{00000000-0005-0000-0000-000062C10000}"/>
    <cellStyle name="Percent 4 9" xfId="19355" xr:uid="{00000000-0005-0000-0000-000063C10000}"/>
    <cellStyle name="Percent 4 9 10" xfId="48392" xr:uid="{00000000-0005-0000-0000-000064C10000}"/>
    <cellStyle name="Percent 4 9 10 2" xfId="48393" xr:uid="{00000000-0005-0000-0000-000065C10000}"/>
    <cellStyle name="Percent 4 9 10 2 2" xfId="48394" xr:uid="{00000000-0005-0000-0000-000066C10000}"/>
    <cellStyle name="Percent 4 9 10 2 2 2" xfId="48395" xr:uid="{00000000-0005-0000-0000-000067C10000}"/>
    <cellStyle name="Percent 4 9 10 2 3" xfId="48396" xr:uid="{00000000-0005-0000-0000-000068C10000}"/>
    <cellStyle name="Percent 4 9 10 2_REKAP IBT" xfId="11898" xr:uid="{00000000-0005-0000-0000-000069C10000}"/>
    <cellStyle name="Percent 4 9 10 3" xfId="48397" xr:uid="{00000000-0005-0000-0000-00006AC10000}"/>
    <cellStyle name="Percent 4 9 10 3 2" xfId="48398" xr:uid="{00000000-0005-0000-0000-00006BC10000}"/>
    <cellStyle name="Percent 4 9 10 3 2 2" xfId="48399" xr:uid="{00000000-0005-0000-0000-00006CC10000}"/>
    <cellStyle name="Percent 4 9 10 3 3" xfId="32343" xr:uid="{00000000-0005-0000-0000-00006DC10000}"/>
    <cellStyle name="Percent 4 9 10 3_REKAP IBT" xfId="13240" xr:uid="{00000000-0005-0000-0000-00006EC10000}"/>
    <cellStyle name="Percent 4 9 10 4" xfId="48400" xr:uid="{00000000-0005-0000-0000-00006FC10000}"/>
    <cellStyle name="Percent 4 9 10 4 2" xfId="27237" xr:uid="{00000000-0005-0000-0000-000070C10000}"/>
    <cellStyle name="Percent 4 9 10 5" xfId="48401" xr:uid="{00000000-0005-0000-0000-000071C10000}"/>
    <cellStyle name="Percent 4 9 10_REKAP IBT" xfId="48402" xr:uid="{00000000-0005-0000-0000-000072C10000}"/>
    <cellStyle name="Percent 4 9 11" xfId="48403" xr:uid="{00000000-0005-0000-0000-000073C10000}"/>
    <cellStyle name="Percent 4 9 11 2" xfId="48404" xr:uid="{00000000-0005-0000-0000-000074C10000}"/>
    <cellStyle name="Percent 4 9 11 2 2" xfId="48405" xr:uid="{00000000-0005-0000-0000-000075C10000}"/>
    <cellStyle name="Percent 4 9 11 2 2 2" xfId="48406" xr:uid="{00000000-0005-0000-0000-000076C10000}"/>
    <cellStyle name="Percent 4 9 11 2 3" xfId="48407" xr:uid="{00000000-0005-0000-0000-000077C10000}"/>
    <cellStyle name="Percent 4 9 11 2_REKAP IBT" xfId="48408" xr:uid="{00000000-0005-0000-0000-000078C10000}"/>
    <cellStyle name="Percent 4 9 11 3" xfId="48409" xr:uid="{00000000-0005-0000-0000-000079C10000}"/>
    <cellStyle name="Percent 4 9 11 3 2" xfId="48410" xr:uid="{00000000-0005-0000-0000-00007AC10000}"/>
    <cellStyle name="Percent 4 9 11 3 2 2" xfId="48411" xr:uid="{00000000-0005-0000-0000-00007BC10000}"/>
    <cellStyle name="Percent 4 9 11 3 3" xfId="48412" xr:uid="{00000000-0005-0000-0000-00007CC10000}"/>
    <cellStyle name="Percent 4 9 11 3_REKAP IBT" xfId="48413" xr:uid="{00000000-0005-0000-0000-00007DC10000}"/>
    <cellStyle name="Percent 4 9 11 4" xfId="48414" xr:uid="{00000000-0005-0000-0000-00007EC10000}"/>
    <cellStyle name="Percent 4 9 11 4 2" xfId="48415" xr:uid="{00000000-0005-0000-0000-00007FC10000}"/>
    <cellStyle name="Percent 4 9 11 5" xfId="48416" xr:uid="{00000000-0005-0000-0000-000080C10000}"/>
    <cellStyle name="Percent 4 9 11_REKAP IBT" xfId="48417" xr:uid="{00000000-0005-0000-0000-000081C10000}"/>
    <cellStyle name="Percent 4 9 12" xfId="48418" xr:uid="{00000000-0005-0000-0000-000082C10000}"/>
    <cellStyle name="Percent 4 9 12 2" xfId="48419" xr:uid="{00000000-0005-0000-0000-000083C10000}"/>
    <cellStyle name="Percent 4 9 12 2 2" xfId="48420" xr:uid="{00000000-0005-0000-0000-000084C10000}"/>
    <cellStyle name="Percent 4 9 12 3" xfId="48421" xr:uid="{00000000-0005-0000-0000-000085C10000}"/>
    <cellStyle name="Percent 4 9 12_REKAP IBT" xfId="48422" xr:uid="{00000000-0005-0000-0000-000086C10000}"/>
    <cellStyle name="Percent 4 9 13" xfId="48423" xr:uid="{00000000-0005-0000-0000-000087C10000}"/>
    <cellStyle name="Percent 4 9 13 2" xfId="48424" xr:uid="{00000000-0005-0000-0000-000088C10000}"/>
    <cellStyle name="Percent 4 9 13 2 2" xfId="48425" xr:uid="{00000000-0005-0000-0000-000089C10000}"/>
    <cellStyle name="Percent 4 9 13 3" xfId="48426" xr:uid="{00000000-0005-0000-0000-00008AC10000}"/>
    <cellStyle name="Percent 4 9 13_REKAP IBT" xfId="48427" xr:uid="{00000000-0005-0000-0000-00008BC10000}"/>
    <cellStyle name="Percent 4 9 14" xfId="48428" xr:uid="{00000000-0005-0000-0000-00008CC10000}"/>
    <cellStyle name="Percent 4 9 14 2" xfId="48429" xr:uid="{00000000-0005-0000-0000-00008DC10000}"/>
    <cellStyle name="Percent 4 9 15" xfId="48430" xr:uid="{00000000-0005-0000-0000-00008EC10000}"/>
    <cellStyle name="Percent 4 9 2" xfId="48431" xr:uid="{00000000-0005-0000-0000-00008FC10000}"/>
    <cellStyle name="Percent 4 9 2 2" xfId="48432" xr:uid="{00000000-0005-0000-0000-000090C10000}"/>
    <cellStyle name="Percent 4 9 2 2 2" xfId="48433" xr:uid="{00000000-0005-0000-0000-000091C10000}"/>
    <cellStyle name="Percent 4 9 2 2 2 2" xfId="48434" xr:uid="{00000000-0005-0000-0000-000092C10000}"/>
    <cellStyle name="Percent 4 9 2 2 3" xfId="48435" xr:uid="{00000000-0005-0000-0000-000093C10000}"/>
    <cellStyle name="Percent 4 9 2 2_REKAP IBT" xfId="48436" xr:uid="{00000000-0005-0000-0000-000094C10000}"/>
    <cellStyle name="Percent 4 9 2 3" xfId="48437" xr:uid="{00000000-0005-0000-0000-000095C10000}"/>
    <cellStyle name="Percent 4 9 2 3 2" xfId="48438" xr:uid="{00000000-0005-0000-0000-000096C10000}"/>
    <cellStyle name="Percent 4 9 2 3 2 2" xfId="48439" xr:uid="{00000000-0005-0000-0000-000097C10000}"/>
    <cellStyle name="Percent 4 9 2 3 3" xfId="48440" xr:uid="{00000000-0005-0000-0000-000098C10000}"/>
    <cellStyle name="Percent 4 9 2 3_REKAP IBT" xfId="47727" xr:uid="{00000000-0005-0000-0000-000099C10000}"/>
    <cellStyle name="Percent 4 9 2 4" xfId="48441" xr:uid="{00000000-0005-0000-0000-00009AC10000}"/>
    <cellStyle name="Percent 4 9 2 4 2" xfId="48442" xr:uid="{00000000-0005-0000-0000-00009BC10000}"/>
    <cellStyle name="Percent 4 9 2 5" xfId="48443" xr:uid="{00000000-0005-0000-0000-00009CC10000}"/>
    <cellStyle name="Percent 4 9 2_REKAP IBT" xfId="23846" xr:uid="{00000000-0005-0000-0000-00009DC10000}"/>
    <cellStyle name="Percent 4 9 3" xfId="48444" xr:uid="{00000000-0005-0000-0000-00009EC10000}"/>
    <cellStyle name="Percent 4 9 3 2" xfId="35394" xr:uid="{00000000-0005-0000-0000-00009FC10000}"/>
    <cellStyle name="Percent 4 9 3 2 2" xfId="48445" xr:uid="{00000000-0005-0000-0000-0000A0C10000}"/>
    <cellStyle name="Percent 4 9 3 2 2 2" xfId="48446" xr:uid="{00000000-0005-0000-0000-0000A1C10000}"/>
    <cellStyle name="Percent 4 9 3 2 3" xfId="48447" xr:uid="{00000000-0005-0000-0000-0000A2C10000}"/>
    <cellStyle name="Percent 4 9 3 2_REKAP IBT" xfId="48448" xr:uid="{00000000-0005-0000-0000-0000A3C10000}"/>
    <cellStyle name="Percent 4 9 3 3" xfId="48449" xr:uid="{00000000-0005-0000-0000-0000A4C10000}"/>
    <cellStyle name="Percent 4 9 3 3 2" xfId="48450" xr:uid="{00000000-0005-0000-0000-0000A5C10000}"/>
    <cellStyle name="Percent 4 9 3 3 2 2" xfId="48451" xr:uid="{00000000-0005-0000-0000-0000A6C10000}"/>
    <cellStyle name="Percent 4 9 3 3 3" xfId="48452" xr:uid="{00000000-0005-0000-0000-0000A7C10000}"/>
    <cellStyle name="Percent 4 9 3 3_REKAP IBT" xfId="48453" xr:uid="{00000000-0005-0000-0000-0000A8C10000}"/>
    <cellStyle name="Percent 4 9 3 4" xfId="48454" xr:uid="{00000000-0005-0000-0000-0000A9C10000}"/>
    <cellStyle name="Percent 4 9 3 4 2" xfId="48455" xr:uid="{00000000-0005-0000-0000-0000AAC10000}"/>
    <cellStyle name="Percent 4 9 3 5" xfId="48456" xr:uid="{00000000-0005-0000-0000-0000ABC10000}"/>
    <cellStyle name="Percent 4 9 3_REKAP IBT" xfId="48457" xr:uid="{00000000-0005-0000-0000-0000ACC10000}"/>
    <cellStyle name="Percent 4 9 4" xfId="48458" xr:uid="{00000000-0005-0000-0000-0000ADC10000}"/>
    <cellStyle name="Percent 4 9 4 2" xfId="48459" xr:uid="{00000000-0005-0000-0000-0000AEC10000}"/>
    <cellStyle name="Percent 4 9 4 2 2" xfId="48460" xr:uid="{00000000-0005-0000-0000-0000AFC10000}"/>
    <cellStyle name="Percent 4 9 4 2 2 2" xfId="48461" xr:uid="{00000000-0005-0000-0000-0000B0C10000}"/>
    <cellStyle name="Percent 4 9 4 2 3" xfId="48462" xr:uid="{00000000-0005-0000-0000-0000B1C10000}"/>
    <cellStyle name="Percent 4 9 4 2_REKAP IBT" xfId="48463" xr:uid="{00000000-0005-0000-0000-0000B2C10000}"/>
    <cellStyle name="Percent 4 9 4 3" xfId="48464" xr:uid="{00000000-0005-0000-0000-0000B3C10000}"/>
    <cellStyle name="Percent 4 9 4 3 2" xfId="48465" xr:uid="{00000000-0005-0000-0000-0000B4C10000}"/>
    <cellStyle name="Percent 4 9 4 3 2 2" xfId="48466" xr:uid="{00000000-0005-0000-0000-0000B5C10000}"/>
    <cellStyle name="Percent 4 9 4 3 3" xfId="48467" xr:uid="{00000000-0005-0000-0000-0000B6C10000}"/>
    <cellStyle name="Percent 4 9 4 3_REKAP IBT" xfId="48468" xr:uid="{00000000-0005-0000-0000-0000B7C10000}"/>
    <cellStyle name="Percent 4 9 4 4" xfId="48469" xr:uid="{00000000-0005-0000-0000-0000B8C10000}"/>
    <cellStyle name="Percent 4 9 4 4 2" xfId="48470" xr:uid="{00000000-0005-0000-0000-0000B9C10000}"/>
    <cellStyle name="Percent 4 9 4 5" xfId="48471" xr:uid="{00000000-0005-0000-0000-0000BAC10000}"/>
    <cellStyle name="Percent 4 9 4_REKAP IBT" xfId="48472" xr:uid="{00000000-0005-0000-0000-0000BBC10000}"/>
    <cellStyle name="Percent 4 9 5" xfId="48473" xr:uid="{00000000-0005-0000-0000-0000BCC10000}"/>
    <cellStyle name="Percent 4 9 5 2" xfId="48474" xr:uid="{00000000-0005-0000-0000-0000BDC10000}"/>
    <cellStyle name="Percent 4 9 5 2 2" xfId="48475" xr:uid="{00000000-0005-0000-0000-0000BEC10000}"/>
    <cellStyle name="Percent 4 9 5 2 2 2" xfId="48476" xr:uid="{00000000-0005-0000-0000-0000BFC10000}"/>
    <cellStyle name="Percent 4 9 5 2 3" xfId="48477" xr:uid="{00000000-0005-0000-0000-0000C0C10000}"/>
    <cellStyle name="Percent 4 9 5 2_REKAP IBT" xfId="35793" xr:uid="{00000000-0005-0000-0000-0000C1C10000}"/>
    <cellStyle name="Percent 4 9 5 3" xfId="48478" xr:uid="{00000000-0005-0000-0000-0000C2C10000}"/>
    <cellStyle name="Percent 4 9 5 3 2" xfId="48479" xr:uid="{00000000-0005-0000-0000-0000C3C10000}"/>
    <cellStyle name="Percent 4 9 5 3 2 2" xfId="48480" xr:uid="{00000000-0005-0000-0000-0000C4C10000}"/>
    <cellStyle name="Percent 4 9 5 3 3" xfId="48481" xr:uid="{00000000-0005-0000-0000-0000C5C10000}"/>
    <cellStyle name="Percent 4 9 5 3_REKAP IBT" xfId="48482" xr:uid="{00000000-0005-0000-0000-0000C6C10000}"/>
    <cellStyle name="Percent 4 9 5 4" xfId="48483" xr:uid="{00000000-0005-0000-0000-0000C7C10000}"/>
    <cellStyle name="Percent 4 9 5 4 2" xfId="48484" xr:uid="{00000000-0005-0000-0000-0000C8C10000}"/>
    <cellStyle name="Percent 4 9 5 5" xfId="48485" xr:uid="{00000000-0005-0000-0000-0000C9C10000}"/>
    <cellStyle name="Percent 4 9 5_REKAP IBT" xfId="48486" xr:uid="{00000000-0005-0000-0000-0000CAC10000}"/>
    <cellStyle name="Percent 4 9 6" xfId="48487" xr:uid="{00000000-0005-0000-0000-0000CBC10000}"/>
    <cellStyle name="Percent 4 9 6 2" xfId="48488" xr:uid="{00000000-0005-0000-0000-0000CCC10000}"/>
    <cellStyle name="Percent 4 9 6 2 2" xfId="48489" xr:uid="{00000000-0005-0000-0000-0000CDC10000}"/>
    <cellStyle name="Percent 4 9 6 2 2 2" xfId="48490" xr:uid="{00000000-0005-0000-0000-0000CEC10000}"/>
    <cellStyle name="Percent 4 9 6 2 3" xfId="48491" xr:uid="{00000000-0005-0000-0000-0000CFC10000}"/>
    <cellStyle name="Percent 4 9 6 2_REKAP IBT" xfId="48492" xr:uid="{00000000-0005-0000-0000-0000D0C10000}"/>
    <cellStyle name="Percent 4 9 6 3" xfId="48493" xr:uid="{00000000-0005-0000-0000-0000D1C10000}"/>
    <cellStyle name="Percent 4 9 6 3 2" xfId="48494" xr:uid="{00000000-0005-0000-0000-0000D2C10000}"/>
    <cellStyle name="Percent 4 9 6 3 2 2" xfId="48495" xr:uid="{00000000-0005-0000-0000-0000D3C10000}"/>
    <cellStyle name="Percent 4 9 6 3 3" xfId="48496" xr:uid="{00000000-0005-0000-0000-0000D4C10000}"/>
    <cellStyle name="Percent 4 9 6 3_REKAP IBT" xfId="48497" xr:uid="{00000000-0005-0000-0000-0000D5C10000}"/>
    <cellStyle name="Percent 4 9 6 4" xfId="48498" xr:uid="{00000000-0005-0000-0000-0000D6C10000}"/>
    <cellStyle name="Percent 4 9 6 4 2" xfId="48499" xr:uid="{00000000-0005-0000-0000-0000D7C10000}"/>
    <cellStyle name="Percent 4 9 6 5" xfId="48500" xr:uid="{00000000-0005-0000-0000-0000D8C10000}"/>
    <cellStyle name="Percent 4 9 6_REKAP IBT" xfId="48501" xr:uid="{00000000-0005-0000-0000-0000D9C10000}"/>
    <cellStyle name="Percent 4 9 7" xfId="48502" xr:uid="{00000000-0005-0000-0000-0000DAC10000}"/>
    <cellStyle name="Percent 4 9 7 2" xfId="48503" xr:uid="{00000000-0005-0000-0000-0000DBC10000}"/>
    <cellStyle name="Percent 4 9 7 2 2" xfId="48504" xr:uid="{00000000-0005-0000-0000-0000DCC10000}"/>
    <cellStyle name="Percent 4 9 7 2 2 2" xfId="48505" xr:uid="{00000000-0005-0000-0000-0000DDC10000}"/>
    <cellStyle name="Percent 4 9 7 2 3" xfId="48506" xr:uid="{00000000-0005-0000-0000-0000DEC10000}"/>
    <cellStyle name="Percent 4 9 7 2_REKAP IBT" xfId="48507" xr:uid="{00000000-0005-0000-0000-0000DFC10000}"/>
    <cellStyle name="Percent 4 9 7 3" xfId="48508" xr:uid="{00000000-0005-0000-0000-0000E0C10000}"/>
    <cellStyle name="Percent 4 9 7 3 2" xfId="37976" xr:uid="{00000000-0005-0000-0000-0000E1C10000}"/>
    <cellStyle name="Percent 4 9 7 3 2 2" xfId="37978" xr:uid="{00000000-0005-0000-0000-0000E2C10000}"/>
    <cellStyle name="Percent 4 9 7 3 3" xfId="37992" xr:uid="{00000000-0005-0000-0000-0000E3C10000}"/>
    <cellStyle name="Percent 4 9 7 3_REKAP IBT" xfId="48509" xr:uid="{00000000-0005-0000-0000-0000E4C10000}"/>
    <cellStyle name="Percent 4 9 7 4" xfId="48510" xr:uid="{00000000-0005-0000-0000-0000E5C10000}"/>
    <cellStyle name="Percent 4 9 7 4 2" xfId="48511" xr:uid="{00000000-0005-0000-0000-0000E6C10000}"/>
    <cellStyle name="Percent 4 9 7 5" xfId="48512" xr:uid="{00000000-0005-0000-0000-0000E7C10000}"/>
    <cellStyle name="Percent 4 9 7_REKAP IBT" xfId="48513" xr:uid="{00000000-0005-0000-0000-0000E8C10000}"/>
    <cellStyle name="Percent 4 9 8" xfId="48514" xr:uid="{00000000-0005-0000-0000-0000E9C10000}"/>
    <cellStyle name="Percent 4 9 8 2" xfId="48515" xr:uid="{00000000-0005-0000-0000-0000EAC10000}"/>
    <cellStyle name="Percent 4 9 8 2 2" xfId="48516" xr:uid="{00000000-0005-0000-0000-0000EBC10000}"/>
    <cellStyle name="Percent 4 9 8 2 2 2" xfId="48517" xr:uid="{00000000-0005-0000-0000-0000ECC10000}"/>
    <cellStyle name="Percent 4 9 8 2 3" xfId="48518" xr:uid="{00000000-0005-0000-0000-0000EDC10000}"/>
    <cellStyle name="Percent 4 9 8 2_REKAP IBT" xfId="48519" xr:uid="{00000000-0005-0000-0000-0000EEC10000}"/>
    <cellStyle name="Percent 4 9 8 3" xfId="48520" xr:uid="{00000000-0005-0000-0000-0000EFC10000}"/>
    <cellStyle name="Percent 4 9 8 3 2" xfId="48521" xr:uid="{00000000-0005-0000-0000-0000F0C10000}"/>
    <cellStyle name="Percent 4 9 8 3 2 2" xfId="48522" xr:uid="{00000000-0005-0000-0000-0000F1C10000}"/>
    <cellStyle name="Percent 4 9 8 3 3" xfId="48523" xr:uid="{00000000-0005-0000-0000-0000F2C10000}"/>
    <cellStyle name="Percent 4 9 8 3_REKAP IBT" xfId="48524" xr:uid="{00000000-0005-0000-0000-0000F3C10000}"/>
    <cellStyle name="Percent 4 9 8 4" xfId="48525" xr:uid="{00000000-0005-0000-0000-0000F4C10000}"/>
    <cellStyle name="Percent 4 9 8 4 2" xfId="48526" xr:uid="{00000000-0005-0000-0000-0000F5C10000}"/>
    <cellStyle name="Percent 4 9 8 5" xfId="48527" xr:uid="{00000000-0005-0000-0000-0000F6C10000}"/>
    <cellStyle name="Percent 4 9 8_REKAP IBT" xfId="48528" xr:uid="{00000000-0005-0000-0000-0000F7C10000}"/>
    <cellStyle name="Percent 4 9 9" xfId="48529" xr:uid="{00000000-0005-0000-0000-0000F8C10000}"/>
    <cellStyle name="Percent 4 9 9 2" xfId="48530" xr:uid="{00000000-0005-0000-0000-0000F9C10000}"/>
    <cellStyle name="Percent 4 9 9 2 2" xfId="48531" xr:uid="{00000000-0005-0000-0000-0000FAC10000}"/>
    <cellStyle name="Percent 4 9 9 2 2 2" xfId="48532" xr:uid="{00000000-0005-0000-0000-0000FBC10000}"/>
    <cellStyle name="Percent 4 9 9 2 3" xfId="48533" xr:uid="{00000000-0005-0000-0000-0000FCC10000}"/>
    <cellStyle name="Percent 4 9 9 2_REKAP IBT" xfId="48534" xr:uid="{00000000-0005-0000-0000-0000FDC10000}"/>
    <cellStyle name="Percent 4 9 9 3" xfId="48535" xr:uid="{00000000-0005-0000-0000-0000FEC10000}"/>
    <cellStyle name="Percent 4 9 9 3 2" xfId="48536" xr:uid="{00000000-0005-0000-0000-0000FFC10000}"/>
    <cellStyle name="Percent 4 9 9 3 2 2" xfId="48537" xr:uid="{00000000-0005-0000-0000-000000C20000}"/>
    <cellStyle name="Percent 4 9 9 3 3" xfId="48538" xr:uid="{00000000-0005-0000-0000-000001C20000}"/>
    <cellStyle name="Percent 4 9 9 3_REKAP IBT" xfId="48539" xr:uid="{00000000-0005-0000-0000-000002C20000}"/>
    <cellStyle name="Percent 4 9 9 4" xfId="48540" xr:uid="{00000000-0005-0000-0000-000003C20000}"/>
    <cellStyle name="Percent 4 9 9 4 2" xfId="48541" xr:uid="{00000000-0005-0000-0000-000004C20000}"/>
    <cellStyle name="Percent 4 9 9 5" xfId="48542" xr:uid="{00000000-0005-0000-0000-000005C20000}"/>
    <cellStyle name="Percent 4 9 9_REKAP IBT" xfId="48543" xr:uid="{00000000-0005-0000-0000-000006C20000}"/>
    <cellStyle name="Percent 4 9_REKAP IBT" xfId="48544" xr:uid="{00000000-0005-0000-0000-000007C20000}"/>
    <cellStyle name="Percent 4_REKAP IBT" xfId="48545" xr:uid="{00000000-0005-0000-0000-000008C20000}"/>
    <cellStyle name="Percent 5" xfId="48546" xr:uid="{00000000-0005-0000-0000-000009C20000}"/>
    <cellStyle name="Percent 5 2" xfId="48547" xr:uid="{00000000-0005-0000-0000-00000AC20000}"/>
    <cellStyle name="Percent 5 3" xfId="48548" xr:uid="{00000000-0005-0000-0000-00000BC20000}"/>
    <cellStyle name="Percent 5 4" xfId="48549" xr:uid="{00000000-0005-0000-0000-00000CC20000}"/>
    <cellStyle name="Percent 5_REKAP IBT" xfId="48550" xr:uid="{00000000-0005-0000-0000-00000DC20000}"/>
    <cellStyle name="Percent 6" xfId="48551" xr:uid="{00000000-0005-0000-0000-00000EC20000}"/>
    <cellStyle name="Percent 6 2" xfId="48552" xr:uid="{00000000-0005-0000-0000-00000FC20000}"/>
    <cellStyle name="Percent 6 2 2" xfId="48553" xr:uid="{00000000-0005-0000-0000-000010C20000}"/>
    <cellStyle name="Percent 6 3" xfId="48554" xr:uid="{00000000-0005-0000-0000-000011C20000}"/>
    <cellStyle name="Percent 6_REKAP IBT" xfId="28814" xr:uid="{00000000-0005-0000-0000-000012C20000}"/>
    <cellStyle name="Percent 7" xfId="48555" xr:uid="{00000000-0005-0000-0000-000013C20000}"/>
    <cellStyle name="Percent 7 2" xfId="43347" xr:uid="{00000000-0005-0000-0000-000014C20000}"/>
    <cellStyle name="Percent 7_REKAP IBT" xfId="48556" xr:uid="{00000000-0005-0000-0000-000015C20000}"/>
    <cellStyle name="Percent 8" xfId="48557" xr:uid="{00000000-0005-0000-0000-000016C20000}"/>
    <cellStyle name="Percent 8 2" xfId="48558" xr:uid="{00000000-0005-0000-0000-000017C20000}"/>
    <cellStyle name="Percent 8_REKAP IBT" xfId="48559" xr:uid="{00000000-0005-0000-0000-000018C20000}"/>
    <cellStyle name="Percent 9" xfId="45068" xr:uid="{00000000-0005-0000-0000-000019C20000}"/>
    <cellStyle name="PERCENTAGE" xfId="48560" xr:uid="{00000000-0005-0000-0000-00001AC20000}"/>
    <cellStyle name="persen" xfId="48561" xr:uid="{00000000-0005-0000-0000-00001BC20000}"/>
    <cellStyle name="persen 2" xfId="48562" xr:uid="{00000000-0005-0000-0000-00001CC20000}"/>
    <cellStyle name="persen 2 2" xfId="48564" xr:uid="{00000000-0005-0000-0000-00001DC20000}"/>
    <cellStyle name="persen 2 3" xfId="48566" xr:uid="{00000000-0005-0000-0000-00001EC20000}"/>
    <cellStyle name="persen 2 4" xfId="48567" xr:uid="{00000000-0005-0000-0000-00001FC20000}"/>
    <cellStyle name="persen 3" xfId="48568" xr:uid="{00000000-0005-0000-0000-000020C20000}"/>
    <cellStyle name="persen 4" xfId="48569" xr:uid="{00000000-0005-0000-0000-000021C20000}"/>
    <cellStyle name="persen 5" xfId="48570" xr:uid="{00000000-0005-0000-0000-000022C20000}"/>
    <cellStyle name="persen_Logsheet 21-03-2012" xfId="48571" xr:uid="{00000000-0005-0000-0000-000023C20000}"/>
    <cellStyle name="pricing" xfId="48572" xr:uid="{00000000-0005-0000-0000-000024C20000}"/>
    <cellStyle name="pricing 2" xfId="48573" xr:uid="{00000000-0005-0000-0000-000025C20000}"/>
    <cellStyle name="pricing 3" xfId="48574" xr:uid="{00000000-0005-0000-0000-000026C20000}"/>
    <cellStyle name="pricing 3 2" xfId="35425" xr:uid="{00000000-0005-0000-0000-000027C20000}"/>
    <cellStyle name="pricing 3 2 2" xfId="48575" xr:uid="{00000000-0005-0000-0000-000028C20000}"/>
    <cellStyle name="pricing 3 3" xfId="48576" xr:uid="{00000000-0005-0000-0000-000029C20000}"/>
    <cellStyle name="pricing 3 3 2" xfId="48577" xr:uid="{00000000-0005-0000-0000-00002AC20000}"/>
    <cellStyle name="pricing 3 4" xfId="48578" xr:uid="{00000000-0005-0000-0000-00002BC20000}"/>
    <cellStyle name="pricing 3_REKAP IBT" xfId="48579" xr:uid="{00000000-0005-0000-0000-00002CC20000}"/>
    <cellStyle name="pricing_REKAP IBT" xfId="48580" xr:uid="{00000000-0005-0000-0000-00002DC20000}"/>
    <cellStyle name="PSChar" xfId="48581" xr:uid="{00000000-0005-0000-0000-00002EC20000}"/>
    <cellStyle name="PSChar 2" xfId="6664" xr:uid="{00000000-0005-0000-0000-00002FC20000}"/>
    <cellStyle name="RevList" xfId="48582" xr:uid="{00000000-0005-0000-0000-000030C20000}"/>
    <cellStyle name="RevList 2" xfId="48583" xr:uid="{00000000-0005-0000-0000-000031C20000}"/>
    <cellStyle name="RevList 2 2" xfId="48584" xr:uid="{00000000-0005-0000-0000-000032C20000}"/>
    <cellStyle name="RevList 2 3" xfId="21454" xr:uid="{00000000-0005-0000-0000-000033C20000}"/>
    <cellStyle name="RevList 2 4" xfId="48585" xr:uid="{00000000-0005-0000-0000-000034C20000}"/>
    <cellStyle name="RevList 3" xfId="48586" xr:uid="{00000000-0005-0000-0000-000035C20000}"/>
    <cellStyle name="RevList 4" xfId="48587" xr:uid="{00000000-0005-0000-0000-000036C20000}"/>
    <cellStyle name="RevList 5" xfId="48588" xr:uid="{00000000-0005-0000-0000-000037C20000}"/>
    <cellStyle name="RevList 6" xfId="50473" xr:uid="{00000000-0005-0000-0000-000038C20000}"/>
    <cellStyle name="RevList_Logsheet 21-03-2012" xfId="48589" xr:uid="{00000000-0005-0000-0000-000039C20000}"/>
    <cellStyle name="S0" xfId="48590" xr:uid="{00000000-0005-0000-0000-00003AC20000}"/>
    <cellStyle name="S0 2" xfId="48591" xr:uid="{00000000-0005-0000-0000-00003BC20000}"/>
    <cellStyle name="S0 2 2" xfId="48592" xr:uid="{00000000-0005-0000-0000-00003CC20000}"/>
    <cellStyle name="S0 2 2 2" xfId="48593" xr:uid="{00000000-0005-0000-0000-00003DC20000}"/>
    <cellStyle name="S0 2 3" xfId="48594" xr:uid="{00000000-0005-0000-0000-00003EC20000}"/>
    <cellStyle name="S0 2_REKAP IBT" xfId="48595" xr:uid="{00000000-0005-0000-0000-00003FC20000}"/>
    <cellStyle name="S0 3" xfId="48596" xr:uid="{00000000-0005-0000-0000-000040C20000}"/>
    <cellStyle name="S0 3 2" xfId="48597" xr:uid="{00000000-0005-0000-0000-000041C20000}"/>
    <cellStyle name="S0 4" xfId="48598" xr:uid="{00000000-0005-0000-0000-000042C20000}"/>
    <cellStyle name="S0_REKAP IBT" xfId="48599" xr:uid="{00000000-0005-0000-0000-000043C20000}"/>
    <cellStyle name="S1" xfId="48600" xr:uid="{00000000-0005-0000-0000-000044C20000}"/>
    <cellStyle name="S1 2" xfId="48601" xr:uid="{00000000-0005-0000-0000-000045C20000}"/>
    <cellStyle name="S1 2 2" xfId="48602" xr:uid="{00000000-0005-0000-0000-000046C20000}"/>
    <cellStyle name="S1 2 2 2" xfId="48603" xr:uid="{00000000-0005-0000-0000-000047C20000}"/>
    <cellStyle name="S1 2 3" xfId="48604" xr:uid="{00000000-0005-0000-0000-000048C20000}"/>
    <cellStyle name="S1 2_REKAP IBT" xfId="48605" xr:uid="{00000000-0005-0000-0000-000049C20000}"/>
    <cellStyle name="S1 3" xfId="48606" xr:uid="{00000000-0005-0000-0000-00004AC20000}"/>
    <cellStyle name="S1 3 2" xfId="48607" xr:uid="{00000000-0005-0000-0000-00004BC20000}"/>
    <cellStyle name="S1 4" xfId="48608" xr:uid="{00000000-0005-0000-0000-00004CC20000}"/>
    <cellStyle name="S1_REKAP IBT" xfId="48609" xr:uid="{00000000-0005-0000-0000-00004DC20000}"/>
    <cellStyle name="S10" xfId="48610" xr:uid="{00000000-0005-0000-0000-00004EC20000}"/>
    <cellStyle name="S10 2" xfId="48611" xr:uid="{00000000-0005-0000-0000-00004FC20000}"/>
    <cellStyle name="S10 2 2" xfId="23026" xr:uid="{00000000-0005-0000-0000-000050C20000}"/>
    <cellStyle name="S10 2 2 2" xfId="23030" xr:uid="{00000000-0005-0000-0000-000051C20000}"/>
    <cellStyle name="S10 2 3" xfId="48612" xr:uid="{00000000-0005-0000-0000-000052C20000}"/>
    <cellStyle name="S10 2_REKAP IBT" xfId="48613" xr:uid="{00000000-0005-0000-0000-000053C20000}"/>
    <cellStyle name="S10 3" xfId="48614" xr:uid="{00000000-0005-0000-0000-000054C20000}"/>
    <cellStyle name="S10 3 2" xfId="23055" xr:uid="{00000000-0005-0000-0000-000055C20000}"/>
    <cellStyle name="S10 4" xfId="48615" xr:uid="{00000000-0005-0000-0000-000056C20000}"/>
    <cellStyle name="S10_REKAP IBT" xfId="48616" xr:uid="{00000000-0005-0000-0000-000057C20000}"/>
    <cellStyle name="S11" xfId="48617" xr:uid="{00000000-0005-0000-0000-000058C20000}"/>
    <cellStyle name="S11 2" xfId="48618" xr:uid="{00000000-0005-0000-0000-000059C20000}"/>
    <cellStyle name="S11 2 2" xfId="48619" xr:uid="{00000000-0005-0000-0000-00005AC20000}"/>
    <cellStyle name="S11 3" xfId="48620" xr:uid="{00000000-0005-0000-0000-00005BC20000}"/>
    <cellStyle name="S11_REKAP IBT" xfId="48621" xr:uid="{00000000-0005-0000-0000-00005CC20000}"/>
    <cellStyle name="S12" xfId="48622" xr:uid="{00000000-0005-0000-0000-00005DC20000}"/>
    <cellStyle name="S12 2" xfId="48623" xr:uid="{00000000-0005-0000-0000-00005EC20000}"/>
    <cellStyle name="S12 2 2" xfId="48624" xr:uid="{00000000-0005-0000-0000-00005FC20000}"/>
    <cellStyle name="S12 3" xfId="48625" xr:uid="{00000000-0005-0000-0000-000060C20000}"/>
    <cellStyle name="S12_REKAP IBT" xfId="48626" xr:uid="{00000000-0005-0000-0000-000061C20000}"/>
    <cellStyle name="S13" xfId="48627" xr:uid="{00000000-0005-0000-0000-000062C20000}"/>
    <cellStyle name="S13 2" xfId="48628" xr:uid="{00000000-0005-0000-0000-000063C20000}"/>
    <cellStyle name="S13 2 2" xfId="48629" xr:uid="{00000000-0005-0000-0000-000064C20000}"/>
    <cellStyle name="S13 2 2 2" xfId="48630" xr:uid="{00000000-0005-0000-0000-000065C20000}"/>
    <cellStyle name="S13 2 3" xfId="17335" xr:uid="{00000000-0005-0000-0000-000066C20000}"/>
    <cellStyle name="S13 2_REKAP IBT" xfId="48631" xr:uid="{00000000-0005-0000-0000-000067C20000}"/>
    <cellStyle name="S13 3" xfId="48632" xr:uid="{00000000-0005-0000-0000-000068C20000}"/>
    <cellStyle name="S13_REKAP IBT" xfId="48633" xr:uid="{00000000-0005-0000-0000-000069C20000}"/>
    <cellStyle name="S14" xfId="48634" xr:uid="{00000000-0005-0000-0000-00006AC20000}"/>
    <cellStyle name="S14 2" xfId="48635" xr:uid="{00000000-0005-0000-0000-00006BC20000}"/>
    <cellStyle name="S14 2 2" xfId="48636" xr:uid="{00000000-0005-0000-0000-00006CC20000}"/>
    <cellStyle name="S14 2 2 2" xfId="48637" xr:uid="{00000000-0005-0000-0000-00006DC20000}"/>
    <cellStyle name="S14 2 3" xfId="24515" xr:uid="{00000000-0005-0000-0000-00006EC20000}"/>
    <cellStyle name="S14 2_REKAP IBT" xfId="31873" xr:uid="{00000000-0005-0000-0000-00006FC20000}"/>
    <cellStyle name="S14 3" xfId="48638" xr:uid="{00000000-0005-0000-0000-000070C20000}"/>
    <cellStyle name="S14_REKAP IBT" xfId="48639" xr:uid="{00000000-0005-0000-0000-000071C20000}"/>
    <cellStyle name="S15" xfId="48641" xr:uid="{00000000-0005-0000-0000-000072C20000}"/>
    <cellStyle name="S15 2" xfId="48643" xr:uid="{00000000-0005-0000-0000-000073C20000}"/>
    <cellStyle name="S15 2 2" xfId="25738" xr:uid="{00000000-0005-0000-0000-000074C20000}"/>
    <cellStyle name="S15 2 2 2" xfId="5569" xr:uid="{00000000-0005-0000-0000-000075C20000}"/>
    <cellStyle name="S15 2 3" xfId="25755" xr:uid="{00000000-0005-0000-0000-000076C20000}"/>
    <cellStyle name="S15 2_REKAP IBT" xfId="48644" xr:uid="{00000000-0005-0000-0000-000077C20000}"/>
    <cellStyle name="S15 3" xfId="48645" xr:uid="{00000000-0005-0000-0000-000078C20000}"/>
    <cellStyle name="S15 3 2" xfId="26171" xr:uid="{00000000-0005-0000-0000-000079C20000}"/>
    <cellStyle name="S15 4" xfId="48646" xr:uid="{00000000-0005-0000-0000-00007AC20000}"/>
    <cellStyle name="S15 4 2" xfId="26213" xr:uid="{00000000-0005-0000-0000-00007BC20000}"/>
    <cellStyle name="S15 5" xfId="48647" xr:uid="{00000000-0005-0000-0000-00007CC20000}"/>
    <cellStyle name="S15_REKAP IBT" xfId="48648" xr:uid="{00000000-0005-0000-0000-00007DC20000}"/>
    <cellStyle name="S16" xfId="48650" xr:uid="{00000000-0005-0000-0000-00007EC20000}"/>
    <cellStyle name="S16 2" xfId="48652" xr:uid="{00000000-0005-0000-0000-00007FC20000}"/>
    <cellStyle name="S16 2 2" xfId="48653" xr:uid="{00000000-0005-0000-0000-000080C20000}"/>
    <cellStyle name="S16 2 2 2" xfId="48654" xr:uid="{00000000-0005-0000-0000-000081C20000}"/>
    <cellStyle name="S16 2 3" xfId="32952" xr:uid="{00000000-0005-0000-0000-000082C20000}"/>
    <cellStyle name="S16 2_REKAP IBT" xfId="48655" xr:uid="{00000000-0005-0000-0000-000083C20000}"/>
    <cellStyle name="S16 3" xfId="48656" xr:uid="{00000000-0005-0000-0000-000084C20000}"/>
    <cellStyle name="S16 3 2" xfId="48657" xr:uid="{00000000-0005-0000-0000-000085C20000}"/>
    <cellStyle name="S16 4" xfId="48658" xr:uid="{00000000-0005-0000-0000-000086C20000}"/>
    <cellStyle name="S16_REKAP IBT" xfId="48659" xr:uid="{00000000-0005-0000-0000-000087C20000}"/>
    <cellStyle name="S17" xfId="48660" xr:uid="{00000000-0005-0000-0000-000088C20000}"/>
    <cellStyle name="S17 2" xfId="48661" xr:uid="{00000000-0005-0000-0000-000089C20000}"/>
    <cellStyle name="S17 2 2" xfId="48662" xr:uid="{00000000-0005-0000-0000-00008AC20000}"/>
    <cellStyle name="S17 3" xfId="48663" xr:uid="{00000000-0005-0000-0000-00008BC20000}"/>
    <cellStyle name="S17_REKAP IBT" xfId="48664" xr:uid="{00000000-0005-0000-0000-00008CC20000}"/>
    <cellStyle name="S18" xfId="48665" xr:uid="{00000000-0005-0000-0000-00008DC20000}"/>
    <cellStyle name="S18 2" xfId="48666" xr:uid="{00000000-0005-0000-0000-00008EC20000}"/>
    <cellStyle name="S18 2 2" xfId="48667" xr:uid="{00000000-0005-0000-0000-00008FC20000}"/>
    <cellStyle name="S18 3" xfId="48668" xr:uid="{00000000-0005-0000-0000-000090C20000}"/>
    <cellStyle name="S18_REKAP IBT" xfId="39470" xr:uid="{00000000-0005-0000-0000-000091C20000}"/>
    <cellStyle name="S19" xfId="48669" xr:uid="{00000000-0005-0000-0000-000092C20000}"/>
    <cellStyle name="S19 2" xfId="48670" xr:uid="{00000000-0005-0000-0000-000093C20000}"/>
    <cellStyle name="S19 2 2" xfId="48671" xr:uid="{00000000-0005-0000-0000-000094C20000}"/>
    <cellStyle name="S19 3" xfId="48672" xr:uid="{00000000-0005-0000-0000-000095C20000}"/>
    <cellStyle name="S19_REKAP IBT" xfId="48673" xr:uid="{00000000-0005-0000-0000-000096C20000}"/>
    <cellStyle name="S2" xfId="48674" xr:uid="{00000000-0005-0000-0000-000097C20000}"/>
    <cellStyle name="S2 2" xfId="48675" xr:uid="{00000000-0005-0000-0000-000098C20000}"/>
    <cellStyle name="S2 2 2" xfId="48676" xr:uid="{00000000-0005-0000-0000-000099C20000}"/>
    <cellStyle name="S2 2 2 2" xfId="48677" xr:uid="{00000000-0005-0000-0000-00009AC20000}"/>
    <cellStyle name="S2 2 3" xfId="48678" xr:uid="{00000000-0005-0000-0000-00009BC20000}"/>
    <cellStyle name="S2 2_REKAP IBT" xfId="48679" xr:uid="{00000000-0005-0000-0000-00009CC20000}"/>
    <cellStyle name="S2 3" xfId="48680" xr:uid="{00000000-0005-0000-0000-00009DC20000}"/>
    <cellStyle name="S2_REKAP IBT" xfId="48681" xr:uid="{00000000-0005-0000-0000-00009EC20000}"/>
    <cellStyle name="S20" xfId="48640" xr:uid="{00000000-0005-0000-0000-00009FC20000}"/>
    <cellStyle name="S20 2" xfId="48642" xr:uid="{00000000-0005-0000-0000-0000A0C20000}"/>
    <cellStyle name="S21" xfId="48649" xr:uid="{00000000-0005-0000-0000-0000A1C20000}"/>
    <cellStyle name="S21 2" xfId="48651" xr:uid="{00000000-0005-0000-0000-0000A2C20000}"/>
    <cellStyle name="S3" xfId="48682" xr:uid="{00000000-0005-0000-0000-0000A3C20000}"/>
    <cellStyle name="S3 2" xfId="48683" xr:uid="{00000000-0005-0000-0000-0000A4C20000}"/>
    <cellStyle name="S3 2 2" xfId="48684" xr:uid="{00000000-0005-0000-0000-0000A5C20000}"/>
    <cellStyle name="S3 2 2 2" xfId="11493" xr:uid="{00000000-0005-0000-0000-0000A6C20000}"/>
    <cellStyle name="S3 2 3" xfId="48685" xr:uid="{00000000-0005-0000-0000-0000A7C20000}"/>
    <cellStyle name="S3 2_REKAP IBT" xfId="48686" xr:uid="{00000000-0005-0000-0000-0000A8C20000}"/>
    <cellStyle name="S3 3" xfId="48687" xr:uid="{00000000-0005-0000-0000-0000A9C20000}"/>
    <cellStyle name="S3 3 2" xfId="48688" xr:uid="{00000000-0005-0000-0000-0000AAC20000}"/>
    <cellStyle name="S3 4" xfId="48689" xr:uid="{00000000-0005-0000-0000-0000ABC20000}"/>
    <cellStyle name="S3_REKAP IBT" xfId="48690" xr:uid="{00000000-0005-0000-0000-0000ACC20000}"/>
    <cellStyle name="S4" xfId="35355" xr:uid="{00000000-0005-0000-0000-0000ADC20000}"/>
    <cellStyle name="S4 2" xfId="48691" xr:uid="{00000000-0005-0000-0000-0000AEC20000}"/>
    <cellStyle name="S4 2 2" xfId="48692" xr:uid="{00000000-0005-0000-0000-0000AFC20000}"/>
    <cellStyle name="S4 3" xfId="48693" xr:uid="{00000000-0005-0000-0000-0000B0C20000}"/>
    <cellStyle name="S4_REKAP IBT" xfId="48694" xr:uid="{00000000-0005-0000-0000-0000B1C20000}"/>
    <cellStyle name="S5" xfId="48695" xr:uid="{00000000-0005-0000-0000-0000B2C20000}"/>
    <cellStyle name="S5 2" xfId="48696" xr:uid="{00000000-0005-0000-0000-0000B3C20000}"/>
    <cellStyle name="S5 2 2" xfId="48697" xr:uid="{00000000-0005-0000-0000-0000B4C20000}"/>
    <cellStyle name="S5 3" xfId="48698" xr:uid="{00000000-0005-0000-0000-0000B5C20000}"/>
    <cellStyle name="S5_REKAP IBT" xfId="48699" xr:uid="{00000000-0005-0000-0000-0000B6C20000}"/>
    <cellStyle name="S6" xfId="48700" xr:uid="{00000000-0005-0000-0000-0000B7C20000}"/>
    <cellStyle name="S6 2" xfId="48701" xr:uid="{00000000-0005-0000-0000-0000B8C20000}"/>
    <cellStyle name="S6 2 2" xfId="48702" xr:uid="{00000000-0005-0000-0000-0000B9C20000}"/>
    <cellStyle name="S6 3" xfId="48703" xr:uid="{00000000-0005-0000-0000-0000BAC20000}"/>
    <cellStyle name="S6_REKAP IBT" xfId="48704" xr:uid="{00000000-0005-0000-0000-0000BBC20000}"/>
    <cellStyle name="S7" xfId="48705" xr:uid="{00000000-0005-0000-0000-0000BCC20000}"/>
    <cellStyle name="S7 2" xfId="48706" xr:uid="{00000000-0005-0000-0000-0000BDC20000}"/>
    <cellStyle name="S7 2 2" xfId="48707" xr:uid="{00000000-0005-0000-0000-0000BEC20000}"/>
    <cellStyle name="S7 2 2 2" xfId="48708" xr:uid="{00000000-0005-0000-0000-0000BFC20000}"/>
    <cellStyle name="S7 2 3" xfId="48709" xr:uid="{00000000-0005-0000-0000-0000C0C20000}"/>
    <cellStyle name="S7 2_REKAP IBT" xfId="48710" xr:uid="{00000000-0005-0000-0000-0000C1C20000}"/>
    <cellStyle name="S7 3" xfId="48711" xr:uid="{00000000-0005-0000-0000-0000C2C20000}"/>
    <cellStyle name="S7 3 2" xfId="48712" xr:uid="{00000000-0005-0000-0000-0000C3C20000}"/>
    <cellStyle name="S7 4" xfId="48713" xr:uid="{00000000-0005-0000-0000-0000C4C20000}"/>
    <cellStyle name="S7_REKAP IBT" xfId="37022" xr:uid="{00000000-0005-0000-0000-0000C5C20000}"/>
    <cellStyle name="S8" xfId="48714" xr:uid="{00000000-0005-0000-0000-0000C6C20000}"/>
    <cellStyle name="S8 2" xfId="48715" xr:uid="{00000000-0005-0000-0000-0000C7C20000}"/>
    <cellStyle name="S8 2 2" xfId="48716" xr:uid="{00000000-0005-0000-0000-0000C8C20000}"/>
    <cellStyle name="S8 3" xfId="48717" xr:uid="{00000000-0005-0000-0000-0000C9C20000}"/>
    <cellStyle name="S8_REKAP IBT" xfId="48718" xr:uid="{00000000-0005-0000-0000-0000CAC20000}"/>
    <cellStyle name="S9" xfId="48719" xr:uid="{00000000-0005-0000-0000-0000CBC20000}"/>
    <cellStyle name="S9 2" xfId="48720" xr:uid="{00000000-0005-0000-0000-0000CCC20000}"/>
    <cellStyle name="S9 2 2" xfId="48721" xr:uid="{00000000-0005-0000-0000-0000CDC20000}"/>
    <cellStyle name="S9 2 2 2" xfId="48722" xr:uid="{00000000-0005-0000-0000-0000CEC20000}"/>
    <cellStyle name="S9 2 3" xfId="48723" xr:uid="{00000000-0005-0000-0000-0000CFC20000}"/>
    <cellStyle name="S9 2_REKAP IBT" xfId="48724" xr:uid="{00000000-0005-0000-0000-0000D0C20000}"/>
    <cellStyle name="S9 3" xfId="48725" xr:uid="{00000000-0005-0000-0000-0000D1C20000}"/>
    <cellStyle name="S9 3 2" xfId="48726" xr:uid="{00000000-0005-0000-0000-0000D2C20000}"/>
    <cellStyle name="S9 4" xfId="48727" xr:uid="{00000000-0005-0000-0000-0000D3C20000}"/>
    <cellStyle name="S9_REKAP IBT" xfId="48728" xr:uid="{00000000-0005-0000-0000-0000D4C20000}"/>
    <cellStyle name="Subtotal" xfId="48729" xr:uid="{00000000-0005-0000-0000-0000D5C20000}"/>
    <cellStyle name="Subtotal 2" xfId="50474" xr:uid="{00000000-0005-0000-0000-0000D6C20000}"/>
    <cellStyle name="tahap" xfId="48730" xr:uid="{00000000-0005-0000-0000-0000D7C20000}"/>
    <cellStyle name="Title 10" xfId="4647" xr:uid="{00000000-0005-0000-0000-0000D8C20000}"/>
    <cellStyle name="Title 10 2" xfId="4650" xr:uid="{00000000-0005-0000-0000-0000D9C20000}"/>
    <cellStyle name="Title 10 3" xfId="4662" xr:uid="{00000000-0005-0000-0000-0000DAC20000}"/>
    <cellStyle name="Title 10 4" xfId="4677" xr:uid="{00000000-0005-0000-0000-0000DBC20000}"/>
    <cellStyle name="Title 10 5" xfId="4682" xr:uid="{00000000-0005-0000-0000-0000DCC20000}"/>
    <cellStyle name="Title 10 6" xfId="48731" xr:uid="{00000000-0005-0000-0000-0000DDC20000}"/>
    <cellStyle name="Title 10_REKAP IBT" xfId="4685" xr:uid="{00000000-0005-0000-0000-0000DEC20000}"/>
    <cellStyle name="Title 11" xfId="4688" xr:uid="{00000000-0005-0000-0000-0000DFC20000}"/>
    <cellStyle name="Title 11 2" xfId="4691" xr:uid="{00000000-0005-0000-0000-0000E0C20000}"/>
    <cellStyle name="Title 11 3" xfId="4705" xr:uid="{00000000-0005-0000-0000-0000E1C20000}"/>
    <cellStyle name="Title 11 4" xfId="4710" xr:uid="{00000000-0005-0000-0000-0000E2C20000}"/>
    <cellStyle name="Title 11 5" xfId="4718" xr:uid="{00000000-0005-0000-0000-0000E3C20000}"/>
    <cellStyle name="Title 11_REKAP IBT" xfId="4721" xr:uid="{00000000-0005-0000-0000-0000E4C20000}"/>
    <cellStyle name="Title 12" xfId="4339" xr:uid="{00000000-0005-0000-0000-0000E5C20000}"/>
    <cellStyle name="Title 12 2" xfId="4725" xr:uid="{00000000-0005-0000-0000-0000E6C20000}"/>
    <cellStyle name="Title 12 3" xfId="4735" xr:uid="{00000000-0005-0000-0000-0000E7C20000}"/>
    <cellStyle name="Title 12 4" xfId="4742" xr:uid="{00000000-0005-0000-0000-0000E8C20000}"/>
    <cellStyle name="Title 12 5" xfId="4747" xr:uid="{00000000-0005-0000-0000-0000E9C20000}"/>
    <cellStyle name="Title 12_REKAP IBT" xfId="4750" xr:uid="{00000000-0005-0000-0000-0000EAC20000}"/>
    <cellStyle name="Title 13" xfId="4753" xr:uid="{00000000-0005-0000-0000-0000EBC20000}"/>
    <cellStyle name="Title 13 2" xfId="4757" xr:uid="{00000000-0005-0000-0000-0000ECC20000}"/>
    <cellStyle name="Title 13 3" xfId="4779" xr:uid="{00000000-0005-0000-0000-0000EDC20000}"/>
    <cellStyle name="Title 13 4" xfId="4805" xr:uid="{00000000-0005-0000-0000-0000EEC20000}"/>
    <cellStyle name="Title 13 5" xfId="4811" xr:uid="{00000000-0005-0000-0000-0000EFC20000}"/>
    <cellStyle name="Title 13_REKAP IBT" xfId="2834" xr:uid="{00000000-0005-0000-0000-0000F0C20000}"/>
    <cellStyle name="Title 14" xfId="4814" xr:uid="{00000000-0005-0000-0000-0000F1C20000}"/>
    <cellStyle name="Title 14 2" xfId="4817" xr:uid="{00000000-0005-0000-0000-0000F2C20000}"/>
    <cellStyle name="Title 14 3" xfId="4832" xr:uid="{00000000-0005-0000-0000-0000F3C20000}"/>
    <cellStyle name="Title 14 4" xfId="4850" xr:uid="{00000000-0005-0000-0000-0000F4C20000}"/>
    <cellStyle name="Title 14 5" xfId="4857" xr:uid="{00000000-0005-0000-0000-0000F5C20000}"/>
    <cellStyle name="Title 14_REKAP IBT" xfId="4862" xr:uid="{00000000-0005-0000-0000-0000F6C20000}"/>
    <cellStyle name="Title 15" xfId="4866" xr:uid="{00000000-0005-0000-0000-0000F7C20000}"/>
    <cellStyle name="Title 15 2" xfId="4870" xr:uid="{00000000-0005-0000-0000-0000F8C20000}"/>
    <cellStyle name="Title 15 3" xfId="2587" xr:uid="{00000000-0005-0000-0000-0000F9C20000}"/>
    <cellStyle name="Title 15 4" xfId="3431" xr:uid="{00000000-0005-0000-0000-0000FAC20000}"/>
    <cellStyle name="Title 15 5" xfId="117" xr:uid="{00000000-0005-0000-0000-0000FBC20000}"/>
    <cellStyle name="Title 15_REKAP IBT" xfId="4912" xr:uid="{00000000-0005-0000-0000-0000FCC20000}"/>
    <cellStyle name="Title 16" xfId="4916" xr:uid="{00000000-0005-0000-0000-0000FDC20000}"/>
    <cellStyle name="Title 16 2" xfId="4923" xr:uid="{00000000-0005-0000-0000-0000FEC20000}"/>
    <cellStyle name="Title 16 3" xfId="4939" xr:uid="{00000000-0005-0000-0000-0000FFC20000}"/>
    <cellStyle name="Title 16 4" xfId="4965" xr:uid="{00000000-0005-0000-0000-000000C30000}"/>
    <cellStyle name="Title 16 5" xfId="100" xr:uid="{00000000-0005-0000-0000-000001C30000}"/>
    <cellStyle name="Title 16_REKAP IBT" xfId="4974" xr:uid="{00000000-0005-0000-0000-000002C30000}"/>
    <cellStyle name="Title 17" xfId="48733" xr:uid="{00000000-0005-0000-0000-000003C30000}"/>
    <cellStyle name="Title 17 2" xfId="48735" xr:uid="{00000000-0005-0000-0000-000004C30000}"/>
    <cellStyle name="Title 17 3" xfId="48736" xr:uid="{00000000-0005-0000-0000-000005C30000}"/>
    <cellStyle name="Title 17 4" xfId="48737" xr:uid="{00000000-0005-0000-0000-000006C30000}"/>
    <cellStyle name="Title 17 5" xfId="26068" xr:uid="{00000000-0005-0000-0000-000007C30000}"/>
    <cellStyle name="Title 17_REKAP IBT" xfId="48739" xr:uid="{00000000-0005-0000-0000-000008C30000}"/>
    <cellStyle name="Title 18" xfId="48741" xr:uid="{00000000-0005-0000-0000-000009C30000}"/>
    <cellStyle name="Title 18 2" xfId="48743" xr:uid="{00000000-0005-0000-0000-00000AC30000}"/>
    <cellStyle name="Title 18_REKAP IBT" xfId="31049" xr:uid="{00000000-0005-0000-0000-00000BC30000}"/>
    <cellStyle name="Title 19" xfId="48745" xr:uid="{00000000-0005-0000-0000-00000CC30000}"/>
    <cellStyle name="Title 19 2" xfId="48747" xr:uid="{00000000-0005-0000-0000-00000DC30000}"/>
    <cellStyle name="Title 19_REKAP IBT" xfId="48749" xr:uid="{00000000-0005-0000-0000-00000EC30000}"/>
    <cellStyle name="Title 2" xfId="48750" xr:uid="{00000000-0005-0000-0000-00000FC30000}"/>
    <cellStyle name="Title 2 10" xfId="48751" xr:uid="{00000000-0005-0000-0000-000010C30000}"/>
    <cellStyle name="Title 2 11" xfId="48752" xr:uid="{00000000-0005-0000-0000-000011C30000}"/>
    <cellStyle name="Title 2 12" xfId="48753" xr:uid="{00000000-0005-0000-0000-000012C30000}"/>
    <cellStyle name="Title 2 13" xfId="48754" xr:uid="{00000000-0005-0000-0000-000013C30000}"/>
    <cellStyle name="Title 2 14" xfId="48755" xr:uid="{00000000-0005-0000-0000-000014C30000}"/>
    <cellStyle name="Title 2 15" xfId="48757" xr:uid="{00000000-0005-0000-0000-000015C30000}"/>
    <cellStyle name="Title 2 16" xfId="48759" xr:uid="{00000000-0005-0000-0000-000016C30000}"/>
    <cellStyle name="Title 2 17" xfId="48761" xr:uid="{00000000-0005-0000-0000-000017C30000}"/>
    <cellStyle name="Title 2 18" xfId="48763" xr:uid="{00000000-0005-0000-0000-000018C30000}"/>
    <cellStyle name="Title 2 19" xfId="48765" xr:uid="{00000000-0005-0000-0000-000019C30000}"/>
    <cellStyle name="Title 2 2" xfId="48766" xr:uid="{00000000-0005-0000-0000-00001AC30000}"/>
    <cellStyle name="Title 2 2 2" xfId="48767" xr:uid="{00000000-0005-0000-0000-00001BC30000}"/>
    <cellStyle name="Title 2 2 3" xfId="50475" xr:uid="{00000000-0005-0000-0000-00001CC30000}"/>
    <cellStyle name="Title 2 20" xfId="48756" xr:uid="{00000000-0005-0000-0000-00001DC30000}"/>
    <cellStyle name="Title 2 21" xfId="48758" xr:uid="{00000000-0005-0000-0000-00001EC30000}"/>
    <cellStyle name="Title 2 22" xfId="48760" xr:uid="{00000000-0005-0000-0000-00001FC30000}"/>
    <cellStyle name="Title 2 23" xfId="48762" xr:uid="{00000000-0005-0000-0000-000020C30000}"/>
    <cellStyle name="Title 2 24" xfId="48764" xr:uid="{00000000-0005-0000-0000-000021C30000}"/>
    <cellStyle name="Title 2 25" xfId="48768" xr:uid="{00000000-0005-0000-0000-000022C30000}"/>
    <cellStyle name="Title 2 26" xfId="48769" xr:uid="{00000000-0005-0000-0000-000023C30000}"/>
    <cellStyle name="Title 2 27" xfId="48770" xr:uid="{00000000-0005-0000-0000-000024C30000}"/>
    <cellStyle name="Title 2 28" xfId="48771" xr:uid="{00000000-0005-0000-0000-000025C30000}"/>
    <cellStyle name="Title 2 29" xfId="48772" xr:uid="{00000000-0005-0000-0000-000026C30000}"/>
    <cellStyle name="Title 2 3" xfId="48773" xr:uid="{00000000-0005-0000-0000-000027C30000}"/>
    <cellStyle name="Title 2 4" xfId="48774" xr:uid="{00000000-0005-0000-0000-000028C30000}"/>
    <cellStyle name="Title 2 5" xfId="48775" xr:uid="{00000000-0005-0000-0000-000029C30000}"/>
    <cellStyle name="Title 2 6" xfId="48776" xr:uid="{00000000-0005-0000-0000-00002AC30000}"/>
    <cellStyle name="Title 2 7" xfId="48777" xr:uid="{00000000-0005-0000-0000-00002BC30000}"/>
    <cellStyle name="Title 2 8" xfId="48778" xr:uid="{00000000-0005-0000-0000-00002CC30000}"/>
    <cellStyle name="Title 2 9" xfId="48779" xr:uid="{00000000-0005-0000-0000-00002DC30000}"/>
    <cellStyle name="Title 2_REKAP IBT" xfId="48780" xr:uid="{00000000-0005-0000-0000-00002EC30000}"/>
    <cellStyle name="Title 20" xfId="4865" xr:uid="{00000000-0005-0000-0000-00002FC30000}"/>
    <cellStyle name="Title 20 2" xfId="4869" xr:uid="{00000000-0005-0000-0000-000030C30000}"/>
    <cellStyle name="Title 20_REKAP IBT" xfId="4911" xr:uid="{00000000-0005-0000-0000-000031C30000}"/>
    <cellStyle name="Title 21" xfId="4915" xr:uid="{00000000-0005-0000-0000-000032C30000}"/>
    <cellStyle name="Title 21 2" xfId="4922" xr:uid="{00000000-0005-0000-0000-000033C30000}"/>
    <cellStyle name="Title 21_REKAP IBT" xfId="4973" xr:uid="{00000000-0005-0000-0000-000034C30000}"/>
    <cellStyle name="Title 22" xfId="48732" xr:uid="{00000000-0005-0000-0000-000035C30000}"/>
    <cellStyle name="Title 22 2" xfId="48734" xr:uid="{00000000-0005-0000-0000-000036C30000}"/>
    <cellStyle name="Title 22_REKAP IBT" xfId="48738" xr:uid="{00000000-0005-0000-0000-000037C30000}"/>
    <cellStyle name="Title 23" xfId="48740" xr:uid="{00000000-0005-0000-0000-000038C30000}"/>
    <cellStyle name="Title 23 2" xfId="48742" xr:uid="{00000000-0005-0000-0000-000039C30000}"/>
    <cellStyle name="Title 23_REKAP IBT" xfId="31048" xr:uid="{00000000-0005-0000-0000-00003AC30000}"/>
    <cellStyle name="Title 24" xfId="48744" xr:uid="{00000000-0005-0000-0000-00003BC30000}"/>
    <cellStyle name="Title 24 2" xfId="48746" xr:uid="{00000000-0005-0000-0000-00003CC30000}"/>
    <cellStyle name="Title 24_REKAP IBT" xfId="48748" xr:uid="{00000000-0005-0000-0000-00003DC30000}"/>
    <cellStyle name="Title 25" xfId="48782" xr:uid="{00000000-0005-0000-0000-00003EC30000}"/>
    <cellStyle name="Title 25 2" xfId="48784" xr:uid="{00000000-0005-0000-0000-00003FC30000}"/>
    <cellStyle name="Title 25_REKAP IBT" xfId="48786" xr:uid="{00000000-0005-0000-0000-000040C30000}"/>
    <cellStyle name="Title 26" xfId="48788" xr:uid="{00000000-0005-0000-0000-000041C30000}"/>
    <cellStyle name="Title 26 2" xfId="48790" xr:uid="{00000000-0005-0000-0000-000042C30000}"/>
    <cellStyle name="Title 26_REKAP IBT" xfId="48792" xr:uid="{00000000-0005-0000-0000-000043C30000}"/>
    <cellStyle name="Title 27" xfId="48794" xr:uid="{00000000-0005-0000-0000-000044C30000}"/>
    <cellStyle name="Title 27 2" xfId="48796" xr:uid="{00000000-0005-0000-0000-000045C30000}"/>
    <cellStyle name="Title 27_REKAP IBT" xfId="48798" xr:uid="{00000000-0005-0000-0000-000046C30000}"/>
    <cellStyle name="Title 28" xfId="48800" xr:uid="{00000000-0005-0000-0000-000047C30000}"/>
    <cellStyle name="Title 28 2" xfId="5765" xr:uid="{00000000-0005-0000-0000-000048C30000}"/>
    <cellStyle name="Title 28_REKAP IBT" xfId="48802" xr:uid="{00000000-0005-0000-0000-000049C30000}"/>
    <cellStyle name="Title 29" xfId="48804" xr:uid="{00000000-0005-0000-0000-00004AC30000}"/>
    <cellStyle name="Title 29 2" xfId="48806" xr:uid="{00000000-0005-0000-0000-00004BC30000}"/>
    <cellStyle name="Title 29_REKAP IBT" xfId="48808" xr:uid="{00000000-0005-0000-0000-00004CC30000}"/>
    <cellStyle name="Title 3" xfId="48809" xr:uid="{00000000-0005-0000-0000-00004DC30000}"/>
    <cellStyle name="Title 3 10" xfId="48810" xr:uid="{00000000-0005-0000-0000-00004EC30000}"/>
    <cellStyle name="Title 3 11" xfId="48811" xr:uid="{00000000-0005-0000-0000-00004FC30000}"/>
    <cellStyle name="Title 3 12" xfId="48812" xr:uid="{00000000-0005-0000-0000-000050C30000}"/>
    <cellStyle name="Title 3 13" xfId="48813" xr:uid="{00000000-0005-0000-0000-000051C30000}"/>
    <cellStyle name="Title 3 14" xfId="48814" xr:uid="{00000000-0005-0000-0000-000052C30000}"/>
    <cellStyle name="Title 3 15" xfId="48815" xr:uid="{00000000-0005-0000-0000-000053C30000}"/>
    <cellStyle name="Title 3 2" xfId="48816" xr:uid="{00000000-0005-0000-0000-000054C30000}"/>
    <cellStyle name="Title 3 3" xfId="5663" xr:uid="{00000000-0005-0000-0000-000055C30000}"/>
    <cellStyle name="Title 3 4" xfId="48817" xr:uid="{00000000-0005-0000-0000-000056C30000}"/>
    <cellStyle name="Title 3 5" xfId="48818" xr:uid="{00000000-0005-0000-0000-000057C30000}"/>
    <cellStyle name="Title 3 6" xfId="48819" xr:uid="{00000000-0005-0000-0000-000058C30000}"/>
    <cellStyle name="Title 3 7" xfId="48820" xr:uid="{00000000-0005-0000-0000-000059C30000}"/>
    <cellStyle name="Title 3 8" xfId="48821" xr:uid="{00000000-0005-0000-0000-00005AC30000}"/>
    <cellStyle name="Title 3 9" xfId="48822" xr:uid="{00000000-0005-0000-0000-00005BC30000}"/>
    <cellStyle name="Title 3_REKAP IBT" xfId="41470" xr:uid="{00000000-0005-0000-0000-00005CC30000}"/>
    <cellStyle name="Title 30" xfId="48781" xr:uid="{00000000-0005-0000-0000-00005DC30000}"/>
    <cellStyle name="Title 30 2" xfId="48783" xr:uid="{00000000-0005-0000-0000-00005EC30000}"/>
    <cellStyle name="Title 30_REKAP IBT" xfId="48785" xr:uid="{00000000-0005-0000-0000-00005FC30000}"/>
    <cellStyle name="Title 31" xfId="48787" xr:uid="{00000000-0005-0000-0000-000060C30000}"/>
    <cellStyle name="Title 31 2" xfId="48789" xr:uid="{00000000-0005-0000-0000-000061C30000}"/>
    <cellStyle name="Title 31_REKAP IBT" xfId="48791" xr:uid="{00000000-0005-0000-0000-000062C30000}"/>
    <cellStyle name="Title 32" xfId="48793" xr:uid="{00000000-0005-0000-0000-000063C30000}"/>
    <cellStyle name="Title 32 2" xfId="48795" xr:uid="{00000000-0005-0000-0000-000064C30000}"/>
    <cellStyle name="Title 32_REKAP IBT" xfId="48797" xr:uid="{00000000-0005-0000-0000-000065C30000}"/>
    <cellStyle name="Title 33" xfId="48799" xr:uid="{00000000-0005-0000-0000-000066C30000}"/>
    <cellStyle name="Title 33 2" xfId="5764" xr:uid="{00000000-0005-0000-0000-000067C30000}"/>
    <cellStyle name="Title 33_REKAP IBT" xfId="48801" xr:uid="{00000000-0005-0000-0000-000068C30000}"/>
    <cellStyle name="Title 34" xfId="48803" xr:uid="{00000000-0005-0000-0000-000069C30000}"/>
    <cellStyle name="Title 34 2" xfId="48805" xr:uid="{00000000-0005-0000-0000-00006AC30000}"/>
    <cellStyle name="Title 34_REKAP IBT" xfId="48807" xr:uid="{00000000-0005-0000-0000-00006BC30000}"/>
    <cellStyle name="Title 35" xfId="48824" xr:uid="{00000000-0005-0000-0000-00006CC30000}"/>
    <cellStyle name="Title 35 2" xfId="48826" xr:uid="{00000000-0005-0000-0000-00006DC30000}"/>
    <cellStyle name="Title 35_REKAP IBT" xfId="48828" xr:uid="{00000000-0005-0000-0000-00006EC30000}"/>
    <cellStyle name="Title 36" xfId="48830" xr:uid="{00000000-0005-0000-0000-00006FC30000}"/>
    <cellStyle name="Title 36 2" xfId="48832" xr:uid="{00000000-0005-0000-0000-000070C30000}"/>
    <cellStyle name="Title 36_REKAP IBT" xfId="48834" xr:uid="{00000000-0005-0000-0000-000071C30000}"/>
    <cellStyle name="Title 37" xfId="48836" xr:uid="{00000000-0005-0000-0000-000072C30000}"/>
    <cellStyle name="Title 37 2" xfId="48838" xr:uid="{00000000-0005-0000-0000-000073C30000}"/>
    <cellStyle name="Title 37_REKAP IBT" xfId="42466" xr:uid="{00000000-0005-0000-0000-000074C30000}"/>
    <cellStyle name="Title 38" xfId="48840" xr:uid="{00000000-0005-0000-0000-000075C30000}"/>
    <cellStyle name="Title 38 2" xfId="48842" xr:uid="{00000000-0005-0000-0000-000076C30000}"/>
    <cellStyle name="Title 38_REKAP IBT" xfId="48844" xr:uid="{00000000-0005-0000-0000-000077C30000}"/>
    <cellStyle name="Title 39" xfId="48846" xr:uid="{00000000-0005-0000-0000-000078C30000}"/>
    <cellStyle name="Title 39 2" xfId="48848" xr:uid="{00000000-0005-0000-0000-000079C30000}"/>
    <cellStyle name="Title 39_REKAP IBT" xfId="48850" xr:uid="{00000000-0005-0000-0000-00007AC30000}"/>
    <cellStyle name="Title 4" xfId="48851" xr:uid="{00000000-0005-0000-0000-00007BC30000}"/>
    <cellStyle name="Title 4 2" xfId="48852" xr:uid="{00000000-0005-0000-0000-00007CC30000}"/>
    <cellStyle name="Title 4 3" xfId="48853" xr:uid="{00000000-0005-0000-0000-00007DC30000}"/>
    <cellStyle name="Title 4 4" xfId="48854" xr:uid="{00000000-0005-0000-0000-00007EC30000}"/>
    <cellStyle name="Title 4 5" xfId="48855" xr:uid="{00000000-0005-0000-0000-00007FC30000}"/>
    <cellStyle name="Title 4 6" xfId="48856" xr:uid="{00000000-0005-0000-0000-000080C30000}"/>
    <cellStyle name="Title 4_REKAP IBT" xfId="48857" xr:uid="{00000000-0005-0000-0000-000081C30000}"/>
    <cellStyle name="Title 40" xfId="48823" xr:uid="{00000000-0005-0000-0000-000082C30000}"/>
    <cellStyle name="Title 40 2" xfId="48825" xr:uid="{00000000-0005-0000-0000-000083C30000}"/>
    <cellStyle name="Title 40_REKAP IBT" xfId="48827" xr:uid="{00000000-0005-0000-0000-000084C30000}"/>
    <cellStyle name="Title 41" xfId="48829" xr:uid="{00000000-0005-0000-0000-000085C30000}"/>
    <cellStyle name="Title 41 2" xfId="48831" xr:uid="{00000000-0005-0000-0000-000086C30000}"/>
    <cellStyle name="Title 41_REKAP IBT" xfId="48833" xr:uid="{00000000-0005-0000-0000-000087C30000}"/>
    <cellStyle name="Title 42" xfId="48835" xr:uid="{00000000-0005-0000-0000-000088C30000}"/>
    <cellStyle name="Title 42 2" xfId="48837" xr:uid="{00000000-0005-0000-0000-000089C30000}"/>
    <cellStyle name="Title 42_REKAP IBT" xfId="42465" xr:uid="{00000000-0005-0000-0000-00008AC30000}"/>
    <cellStyle name="Title 43" xfId="48839" xr:uid="{00000000-0005-0000-0000-00008BC30000}"/>
    <cellStyle name="Title 43 2" xfId="48841" xr:uid="{00000000-0005-0000-0000-00008CC30000}"/>
    <cellStyle name="Title 43_REKAP IBT" xfId="48843" xr:uid="{00000000-0005-0000-0000-00008DC30000}"/>
    <cellStyle name="Title 44" xfId="48845" xr:uid="{00000000-0005-0000-0000-00008EC30000}"/>
    <cellStyle name="Title 44 2" xfId="48847" xr:uid="{00000000-0005-0000-0000-00008FC30000}"/>
    <cellStyle name="Title 44_REKAP IBT" xfId="48849" xr:uid="{00000000-0005-0000-0000-000090C30000}"/>
    <cellStyle name="Title 45" xfId="48859" xr:uid="{00000000-0005-0000-0000-000091C30000}"/>
    <cellStyle name="Title 45 2" xfId="48861" xr:uid="{00000000-0005-0000-0000-000092C30000}"/>
    <cellStyle name="Title 45_REKAP IBT" xfId="48863" xr:uid="{00000000-0005-0000-0000-000093C30000}"/>
    <cellStyle name="Title 46" xfId="48865" xr:uid="{00000000-0005-0000-0000-000094C30000}"/>
    <cellStyle name="Title 46 2" xfId="48867" xr:uid="{00000000-0005-0000-0000-000095C30000}"/>
    <cellStyle name="Title 46_REKAP IBT" xfId="48869" xr:uid="{00000000-0005-0000-0000-000096C30000}"/>
    <cellStyle name="Title 47" xfId="48871" xr:uid="{00000000-0005-0000-0000-000097C30000}"/>
    <cellStyle name="Title 47 2" xfId="48873" xr:uid="{00000000-0005-0000-0000-000098C30000}"/>
    <cellStyle name="Title 47_REKAP IBT" xfId="48875" xr:uid="{00000000-0005-0000-0000-000099C30000}"/>
    <cellStyle name="Title 48" xfId="48877" xr:uid="{00000000-0005-0000-0000-00009AC30000}"/>
    <cellStyle name="Title 48 2" xfId="48879" xr:uid="{00000000-0005-0000-0000-00009BC30000}"/>
    <cellStyle name="Title 48_REKAP IBT" xfId="48881" xr:uid="{00000000-0005-0000-0000-00009CC30000}"/>
    <cellStyle name="Title 49" xfId="5069" xr:uid="{00000000-0005-0000-0000-00009DC30000}"/>
    <cellStyle name="Title 49 2" xfId="5075" xr:uid="{00000000-0005-0000-0000-00009EC30000}"/>
    <cellStyle name="Title 49_REKAP IBT" xfId="2410" xr:uid="{00000000-0005-0000-0000-00009FC30000}"/>
    <cellStyle name="Title 5" xfId="48882" xr:uid="{00000000-0005-0000-0000-0000A0C30000}"/>
    <cellStyle name="Title 5 2" xfId="48883" xr:uid="{00000000-0005-0000-0000-0000A1C30000}"/>
    <cellStyle name="Title 5 3" xfId="48884" xr:uid="{00000000-0005-0000-0000-0000A2C30000}"/>
    <cellStyle name="Title 5 4" xfId="48885" xr:uid="{00000000-0005-0000-0000-0000A3C30000}"/>
    <cellStyle name="Title 5 5" xfId="48886" xr:uid="{00000000-0005-0000-0000-0000A4C30000}"/>
    <cellStyle name="Title 5 6" xfId="48887" xr:uid="{00000000-0005-0000-0000-0000A5C30000}"/>
    <cellStyle name="Title 5_REKAP IBT" xfId="48888" xr:uid="{00000000-0005-0000-0000-0000A6C30000}"/>
    <cellStyle name="Title 50" xfId="48858" xr:uid="{00000000-0005-0000-0000-0000A7C30000}"/>
    <cellStyle name="Title 50 2" xfId="48860" xr:uid="{00000000-0005-0000-0000-0000A8C30000}"/>
    <cellStyle name="Title 50_REKAP IBT" xfId="48862" xr:uid="{00000000-0005-0000-0000-0000A9C30000}"/>
    <cellStyle name="Title 51" xfId="48864" xr:uid="{00000000-0005-0000-0000-0000AAC30000}"/>
    <cellStyle name="Title 51 2" xfId="48866" xr:uid="{00000000-0005-0000-0000-0000ABC30000}"/>
    <cellStyle name="Title 51_REKAP IBT" xfId="48868" xr:uid="{00000000-0005-0000-0000-0000ACC30000}"/>
    <cellStyle name="Title 52" xfId="48870" xr:uid="{00000000-0005-0000-0000-0000ADC30000}"/>
    <cellStyle name="Title 52 2" xfId="48872" xr:uid="{00000000-0005-0000-0000-0000AEC30000}"/>
    <cellStyle name="Title 52_REKAP IBT" xfId="48874" xr:uid="{00000000-0005-0000-0000-0000AFC30000}"/>
    <cellStyle name="Title 53" xfId="48876" xr:uid="{00000000-0005-0000-0000-0000B0C30000}"/>
    <cellStyle name="Title 53 2" xfId="48878" xr:uid="{00000000-0005-0000-0000-0000B1C30000}"/>
    <cellStyle name="Title 53_REKAP IBT" xfId="48880" xr:uid="{00000000-0005-0000-0000-0000B2C30000}"/>
    <cellStyle name="Title 54" xfId="5068" xr:uid="{00000000-0005-0000-0000-0000B3C30000}"/>
    <cellStyle name="Title 54 2" xfId="5074" xr:uid="{00000000-0005-0000-0000-0000B4C30000}"/>
    <cellStyle name="Title 54_REKAP IBT" xfId="2409" xr:uid="{00000000-0005-0000-0000-0000B5C30000}"/>
    <cellStyle name="Title 55" xfId="5100" xr:uid="{00000000-0005-0000-0000-0000B6C30000}"/>
    <cellStyle name="Title 55 2" xfId="5104" xr:uid="{00000000-0005-0000-0000-0000B7C30000}"/>
    <cellStyle name="Title 55_REKAP IBT" xfId="5130" xr:uid="{00000000-0005-0000-0000-0000B8C30000}"/>
    <cellStyle name="Title 56" xfId="5134" xr:uid="{00000000-0005-0000-0000-0000B9C30000}"/>
    <cellStyle name="Title 56 2" xfId="5140" xr:uid="{00000000-0005-0000-0000-0000BAC30000}"/>
    <cellStyle name="Title 56_REKAP IBT" xfId="5179" xr:uid="{00000000-0005-0000-0000-0000BBC30000}"/>
    <cellStyle name="Title 57" xfId="5184" xr:uid="{00000000-0005-0000-0000-0000BCC30000}"/>
    <cellStyle name="Title 57 2" xfId="5188" xr:uid="{00000000-0005-0000-0000-0000BDC30000}"/>
    <cellStyle name="Title 57_REKAP IBT" xfId="1111" xr:uid="{00000000-0005-0000-0000-0000BEC30000}"/>
    <cellStyle name="Title 58" xfId="5216" xr:uid="{00000000-0005-0000-0000-0000BFC30000}"/>
    <cellStyle name="Title 58 2" xfId="5223" xr:uid="{00000000-0005-0000-0000-0000C0C30000}"/>
    <cellStyle name="Title 58_REKAP IBT" xfId="4876" xr:uid="{00000000-0005-0000-0000-0000C1C30000}"/>
    <cellStyle name="Title 59" xfId="5251" xr:uid="{00000000-0005-0000-0000-0000C2C30000}"/>
    <cellStyle name="Title 59 2" xfId="5255" xr:uid="{00000000-0005-0000-0000-0000C3C30000}"/>
    <cellStyle name="Title 59_REKAP IBT" xfId="3323" xr:uid="{00000000-0005-0000-0000-0000C4C30000}"/>
    <cellStyle name="Title 6" xfId="48889" xr:uid="{00000000-0005-0000-0000-0000C5C30000}"/>
    <cellStyle name="Title 6 2" xfId="48890" xr:uid="{00000000-0005-0000-0000-0000C6C30000}"/>
    <cellStyle name="Title 6 3" xfId="48891" xr:uid="{00000000-0005-0000-0000-0000C7C30000}"/>
    <cellStyle name="Title 6 4" xfId="48892" xr:uid="{00000000-0005-0000-0000-0000C8C30000}"/>
    <cellStyle name="Title 6 5" xfId="48893" xr:uid="{00000000-0005-0000-0000-0000C9C30000}"/>
    <cellStyle name="Title 6 6" xfId="48894" xr:uid="{00000000-0005-0000-0000-0000CAC30000}"/>
    <cellStyle name="Title 6_REKAP IBT" xfId="48895" xr:uid="{00000000-0005-0000-0000-0000CBC30000}"/>
    <cellStyle name="Title 60" xfId="5099" xr:uid="{00000000-0005-0000-0000-0000CCC30000}"/>
    <cellStyle name="Title 60 2" xfId="5103" xr:uid="{00000000-0005-0000-0000-0000CDC30000}"/>
    <cellStyle name="Title 60_REKAP IBT" xfId="5129" xr:uid="{00000000-0005-0000-0000-0000CEC30000}"/>
    <cellStyle name="Title 61" xfId="5133" xr:uid="{00000000-0005-0000-0000-0000CFC30000}"/>
    <cellStyle name="Title 61 2" xfId="5139" xr:uid="{00000000-0005-0000-0000-0000D0C30000}"/>
    <cellStyle name="Title 61_REKAP IBT" xfId="5178" xr:uid="{00000000-0005-0000-0000-0000D1C30000}"/>
    <cellStyle name="Title 62" xfId="5183" xr:uid="{00000000-0005-0000-0000-0000D2C30000}"/>
    <cellStyle name="Title 62 2" xfId="5187" xr:uid="{00000000-0005-0000-0000-0000D3C30000}"/>
    <cellStyle name="Title 62_REKAP IBT" xfId="1110" xr:uid="{00000000-0005-0000-0000-0000D4C30000}"/>
    <cellStyle name="Title 63" xfId="5215" xr:uid="{00000000-0005-0000-0000-0000D5C30000}"/>
    <cellStyle name="Title 63 2" xfId="5222" xr:uid="{00000000-0005-0000-0000-0000D6C30000}"/>
    <cellStyle name="Title 63_REKAP IBT" xfId="4875" xr:uid="{00000000-0005-0000-0000-0000D7C30000}"/>
    <cellStyle name="Title 64" xfId="5250" xr:uid="{00000000-0005-0000-0000-0000D8C30000}"/>
    <cellStyle name="Title 64 2" xfId="5254" xr:uid="{00000000-0005-0000-0000-0000D9C30000}"/>
    <cellStyle name="Title 64_REKAP IBT" xfId="3322" xr:uid="{00000000-0005-0000-0000-0000DAC30000}"/>
    <cellStyle name="Title 65" xfId="5282" xr:uid="{00000000-0005-0000-0000-0000DBC30000}"/>
    <cellStyle name="Title 65 2" xfId="5287" xr:uid="{00000000-0005-0000-0000-0000DCC30000}"/>
    <cellStyle name="Title 65_REKAP IBT" xfId="5320" xr:uid="{00000000-0005-0000-0000-0000DDC30000}"/>
    <cellStyle name="Title 66" xfId="5326" xr:uid="{00000000-0005-0000-0000-0000DEC30000}"/>
    <cellStyle name="Title 66 2" xfId="1121" xr:uid="{00000000-0005-0000-0000-0000DFC30000}"/>
    <cellStyle name="Title 66_REKAP IBT" xfId="2494" xr:uid="{00000000-0005-0000-0000-0000E0C30000}"/>
    <cellStyle name="Title 67" xfId="48897" xr:uid="{00000000-0005-0000-0000-0000E1C30000}"/>
    <cellStyle name="Title 67 2" xfId="48899" xr:uid="{00000000-0005-0000-0000-0000E2C30000}"/>
    <cellStyle name="Title 67_REKAP IBT" xfId="48901" xr:uid="{00000000-0005-0000-0000-0000E3C30000}"/>
    <cellStyle name="Title 68" xfId="48903" xr:uid="{00000000-0005-0000-0000-0000E4C30000}"/>
    <cellStyle name="Title 68 2" xfId="48905" xr:uid="{00000000-0005-0000-0000-0000E5C30000}"/>
    <cellStyle name="Title 68_REKAP IBT" xfId="48907" xr:uid="{00000000-0005-0000-0000-0000E6C30000}"/>
    <cellStyle name="Title 69" xfId="48909" xr:uid="{00000000-0005-0000-0000-0000E7C30000}"/>
    <cellStyle name="Title 69 2" xfId="48911" xr:uid="{00000000-0005-0000-0000-0000E8C30000}"/>
    <cellStyle name="Title 69_REKAP IBT" xfId="48913" xr:uid="{00000000-0005-0000-0000-0000E9C30000}"/>
    <cellStyle name="Title 7" xfId="48914" xr:uid="{00000000-0005-0000-0000-0000EAC30000}"/>
    <cellStyle name="Title 7 2" xfId="48915" xr:uid="{00000000-0005-0000-0000-0000EBC30000}"/>
    <cellStyle name="Title 7 3" xfId="48916" xr:uid="{00000000-0005-0000-0000-0000ECC30000}"/>
    <cellStyle name="Title 7 4" xfId="48917" xr:uid="{00000000-0005-0000-0000-0000EDC30000}"/>
    <cellStyle name="Title 7 5" xfId="48918" xr:uid="{00000000-0005-0000-0000-0000EEC30000}"/>
    <cellStyle name="Title 7 6" xfId="48919" xr:uid="{00000000-0005-0000-0000-0000EFC30000}"/>
    <cellStyle name="Title 7_REKAP IBT" xfId="48920" xr:uid="{00000000-0005-0000-0000-0000F0C30000}"/>
    <cellStyle name="Title 70" xfId="5281" xr:uid="{00000000-0005-0000-0000-0000F1C30000}"/>
    <cellStyle name="Title 70 2" xfId="5286" xr:uid="{00000000-0005-0000-0000-0000F2C30000}"/>
    <cellStyle name="Title 70_REKAP IBT" xfId="5319" xr:uid="{00000000-0005-0000-0000-0000F3C30000}"/>
    <cellStyle name="Title 71" xfId="5325" xr:uid="{00000000-0005-0000-0000-0000F4C30000}"/>
    <cellStyle name="Title 71 2" xfId="1120" xr:uid="{00000000-0005-0000-0000-0000F5C30000}"/>
    <cellStyle name="Title 71_REKAP IBT" xfId="2493" xr:uid="{00000000-0005-0000-0000-0000F6C30000}"/>
    <cellStyle name="Title 72" xfId="48896" xr:uid="{00000000-0005-0000-0000-0000F7C30000}"/>
    <cellStyle name="Title 72 2" xfId="48898" xr:uid="{00000000-0005-0000-0000-0000F8C30000}"/>
    <cellStyle name="Title 72_REKAP IBT" xfId="48900" xr:uid="{00000000-0005-0000-0000-0000F9C30000}"/>
    <cellStyle name="Title 73" xfId="48902" xr:uid="{00000000-0005-0000-0000-0000FAC30000}"/>
    <cellStyle name="Title 73 2" xfId="48904" xr:uid="{00000000-0005-0000-0000-0000FBC30000}"/>
    <cellStyle name="Title 73_REKAP IBT" xfId="48906" xr:uid="{00000000-0005-0000-0000-0000FCC30000}"/>
    <cellStyle name="Title 74" xfId="48908" xr:uid="{00000000-0005-0000-0000-0000FDC30000}"/>
    <cellStyle name="Title 74 2" xfId="48910" xr:uid="{00000000-0005-0000-0000-0000FEC30000}"/>
    <cellStyle name="Title 74_REKAP IBT" xfId="48912" xr:uid="{00000000-0005-0000-0000-0000FFC30000}"/>
    <cellStyle name="Title 75" xfId="48922" xr:uid="{00000000-0005-0000-0000-000000C40000}"/>
    <cellStyle name="Title 75 2" xfId="48923" xr:uid="{00000000-0005-0000-0000-000001C40000}"/>
    <cellStyle name="Title 75_REKAP IBT" xfId="48924" xr:uid="{00000000-0005-0000-0000-000002C40000}"/>
    <cellStyle name="Title 76" xfId="48926" xr:uid="{00000000-0005-0000-0000-000003C40000}"/>
    <cellStyle name="Title 76 2" xfId="48928" xr:uid="{00000000-0005-0000-0000-000004C40000}"/>
    <cellStyle name="Title 76_REKAP IBT" xfId="48929" xr:uid="{00000000-0005-0000-0000-000005C40000}"/>
    <cellStyle name="Title 77" xfId="48931" xr:uid="{00000000-0005-0000-0000-000006C40000}"/>
    <cellStyle name="Title 77 2" xfId="48932" xr:uid="{00000000-0005-0000-0000-000007C40000}"/>
    <cellStyle name="Title 77_REKAP IBT" xfId="48933" xr:uid="{00000000-0005-0000-0000-000008C40000}"/>
    <cellStyle name="Title 78" xfId="48935" xr:uid="{00000000-0005-0000-0000-000009C40000}"/>
    <cellStyle name="Title 78 2" xfId="48936" xr:uid="{00000000-0005-0000-0000-00000AC40000}"/>
    <cellStyle name="Title 78_REKAP IBT" xfId="48937" xr:uid="{00000000-0005-0000-0000-00000BC40000}"/>
    <cellStyle name="Title 79" xfId="48939" xr:uid="{00000000-0005-0000-0000-00000CC40000}"/>
    <cellStyle name="Title 79 2" xfId="48940" xr:uid="{00000000-0005-0000-0000-00000DC40000}"/>
    <cellStyle name="Title 79_REKAP IBT" xfId="48941" xr:uid="{00000000-0005-0000-0000-00000EC40000}"/>
    <cellStyle name="Title 8" xfId="48942" xr:uid="{00000000-0005-0000-0000-00000FC40000}"/>
    <cellStyle name="Title 8 2" xfId="48943" xr:uid="{00000000-0005-0000-0000-000010C40000}"/>
    <cellStyle name="Title 8 3" xfId="48944" xr:uid="{00000000-0005-0000-0000-000011C40000}"/>
    <cellStyle name="Title 8 4" xfId="48945" xr:uid="{00000000-0005-0000-0000-000012C40000}"/>
    <cellStyle name="Title 8 5" xfId="48946" xr:uid="{00000000-0005-0000-0000-000013C40000}"/>
    <cellStyle name="Title 8 6" xfId="48947" xr:uid="{00000000-0005-0000-0000-000014C40000}"/>
    <cellStyle name="Title 8_REKAP IBT" xfId="48948" xr:uid="{00000000-0005-0000-0000-000015C40000}"/>
    <cellStyle name="Title 80" xfId="48921" xr:uid="{00000000-0005-0000-0000-000016C40000}"/>
    <cellStyle name="Title 81" xfId="48925" xr:uid="{00000000-0005-0000-0000-000017C40000}"/>
    <cellStyle name="Title 81 2" xfId="48927" xr:uid="{00000000-0005-0000-0000-000018C40000}"/>
    <cellStyle name="Title 82" xfId="48930" xr:uid="{00000000-0005-0000-0000-000019C40000}"/>
    <cellStyle name="Title 83" xfId="48934" xr:uid="{00000000-0005-0000-0000-00001AC40000}"/>
    <cellStyle name="Title 84" xfId="48938" xr:uid="{00000000-0005-0000-0000-00001BC40000}"/>
    <cellStyle name="Title 85" xfId="48949" xr:uid="{00000000-0005-0000-0000-00001CC40000}"/>
    <cellStyle name="Title 86" xfId="33306" xr:uid="{00000000-0005-0000-0000-00001DC40000}"/>
    <cellStyle name="Title 87" xfId="49913" xr:uid="{00000000-0005-0000-0000-00001EC40000}"/>
    <cellStyle name="Title 9" xfId="48950" xr:uid="{00000000-0005-0000-0000-00001FC40000}"/>
    <cellStyle name="Title 9 2" xfId="48951" xr:uid="{00000000-0005-0000-0000-000020C40000}"/>
    <cellStyle name="Title 9 3" xfId="48952" xr:uid="{00000000-0005-0000-0000-000021C40000}"/>
    <cellStyle name="Title 9 4" xfId="48953" xr:uid="{00000000-0005-0000-0000-000022C40000}"/>
    <cellStyle name="Title 9 5" xfId="48954" xr:uid="{00000000-0005-0000-0000-000023C40000}"/>
    <cellStyle name="Title 9 6" xfId="48955" xr:uid="{00000000-0005-0000-0000-000024C40000}"/>
    <cellStyle name="Title 9_REKAP IBT" xfId="48956" xr:uid="{00000000-0005-0000-0000-000025C40000}"/>
    <cellStyle name="Total 10" xfId="48957" xr:uid="{00000000-0005-0000-0000-000026C40000}"/>
    <cellStyle name="Total 10 2" xfId="48958" xr:uid="{00000000-0005-0000-0000-000027C40000}"/>
    <cellStyle name="Total 10 3" xfId="48959" xr:uid="{00000000-0005-0000-0000-000028C40000}"/>
    <cellStyle name="Total 10 4" xfId="48960" xr:uid="{00000000-0005-0000-0000-000029C40000}"/>
    <cellStyle name="Total 10 5" xfId="48961" xr:uid="{00000000-0005-0000-0000-00002AC40000}"/>
    <cellStyle name="Total 10 6" xfId="48962" xr:uid="{00000000-0005-0000-0000-00002BC40000}"/>
    <cellStyle name="Total 10_REKAP IBT" xfId="48963" xr:uid="{00000000-0005-0000-0000-00002CC40000}"/>
    <cellStyle name="Total 11" xfId="48964" xr:uid="{00000000-0005-0000-0000-00002DC40000}"/>
    <cellStyle name="Total 11 2" xfId="48965" xr:uid="{00000000-0005-0000-0000-00002EC40000}"/>
    <cellStyle name="Total 11 3" xfId="48966" xr:uid="{00000000-0005-0000-0000-00002FC40000}"/>
    <cellStyle name="Total 11 4" xfId="48967" xr:uid="{00000000-0005-0000-0000-000030C40000}"/>
    <cellStyle name="Total 11 5" xfId="48968" xr:uid="{00000000-0005-0000-0000-000031C40000}"/>
    <cellStyle name="Total 11_REKAP IBT" xfId="33250" xr:uid="{00000000-0005-0000-0000-000032C40000}"/>
    <cellStyle name="Total 12" xfId="48969" xr:uid="{00000000-0005-0000-0000-000033C40000}"/>
    <cellStyle name="Total 12 2" xfId="48970" xr:uid="{00000000-0005-0000-0000-000034C40000}"/>
    <cellStyle name="Total 12 3" xfId="48971" xr:uid="{00000000-0005-0000-0000-000035C40000}"/>
    <cellStyle name="Total 12 4" xfId="48972" xr:uid="{00000000-0005-0000-0000-000036C40000}"/>
    <cellStyle name="Total 12 5" xfId="48973" xr:uid="{00000000-0005-0000-0000-000037C40000}"/>
    <cellStyle name="Total 12_REKAP IBT" xfId="35606" xr:uid="{00000000-0005-0000-0000-000038C40000}"/>
    <cellStyle name="Total 13" xfId="48974" xr:uid="{00000000-0005-0000-0000-000039C40000}"/>
    <cellStyle name="Total 13 2" xfId="48975" xr:uid="{00000000-0005-0000-0000-00003AC40000}"/>
    <cellStyle name="Total 13 3" xfId="48976" xr:uid="{00000000-0005-0000-0000-00003BC40000}"/>
    <cellStyle name="Total 13 4" xfId="48977" xr:uid="{00000000-0005-0000-0000-00003CC40000}"/>
    <cellStyle name="Total 13 5" xfId="48978" xr:uid="{00000000-0005-0000-0000-00003DC40000}"/>
    <cellStyle name="Total 13_REKAP IBT" xfId="48979" xr:uid="{00000000-0005-0000-0000-00003EC40000}"/>
    <cellStyle name="Total 14" xfId="48980" xr:uid="{00000000-0005-0000-0000-00003FC40000}"/>
    <cellStyle name="Total 14 2" xfId="48981" xr:uid="{00000000-0005-0000-0000-000040C40000}"/>
    <cellStyle name="Total 14 3" xfId="28280" xr:uid="{00000000-0005-0000-0000-000041C40000}"/>
    <cellStyle name="Total 14 4" xfId="48982" xr:uid="{00000000-0005-0000-0000-000042C40000}"/>
    <cellStyle name="Total 14 5" xfId="48983" xr:uid="{00000000-0005-0000-0000-000043C40000}"/>
    <cellStyle name="Total 14_REKAP IBT" xfId="48984" xr:uid="{00000000-0005-0000-0000-000044C40000}"/>
    <cellStyle name="Total 15" xfId="48986" xr:uid="{00000000-0005-0000-0000-000045C40000}"/>
    <cellStyle name="Total 15 2" xfId="48988" xr:uid="{00000000-0005-0000-0000-000046C40000}"/>
    <cellStyle name="Total 15 3" xfId="48989" xr:uid="{00000000-0005-0000-0000-000047C40000}"/>
    <cellStyle name="Total 15 4" xfId="48990" xr:uid="{00000000-0005-0000-0000-000048C40000}"/>
    <cellStyle name="Total 15 5" xfId="48991" xr:uid="{00000000-0005-0000-0000-000049C40000}"/>
    <cellStyle name="Total 15_REKAP IBT" xfId="48993" xr:uid="{00000000-0005-0000-0000-00004AC40000}"/>
    <cellStyle name="Total 16" xfId="48995" xr:uid="{00000000-0005-0000-0000-00004BC40000}"/>
    <cellStyle name="Total 16 2" xfId="48997" xr:uid="{00000000-0005-0000-0000-00004CC40000}"/>
    <cellStyle name="Total 16 3" xfId="48998" xr:uid="{00000000-0005-0000-0000-00004DC40000}"/>
    <cellStyle name="Total 16 4" xfId="48999" xr:uid="{00000000-0005-0000-0000-00004EC40000}"/>
    <cellStyle name="Total 16 5" xfId="49000" xr:uid="{00000000-0005-0000-0000-00004FC40000}"/>
    <cellStyle name="Total 16_REKAP IBT" xfId="20213" xr:uid="{00000000-0005-0000-0000-000050C40000}"/>
    <cellStyle name="Total 17" xfId="49002" xr:uid="{00000000-0005-0000-0000-000051C40000}"/>
    <cellStyle name="Total 17 2" xfId="49004" xr:uid="{00000000-0005-0000-0000-000052C40000}"/>
    <cellStyle name="Total 17 3" xfId="49005" xr:uid="{00000000-0005-0000-0000-000053C40000}"/>
    <cellStyle name="Total 17 4" xfId="49006" xr:uid="{00000000-0005-0000-0000-000054C40000}"/>
    <cellStyle name="Total 17 5" xfId="49007" xr:uid="{00000000-0005-0000-0000-000055C40000}"/>
    <cellStyle name="Total 17_REKAP IBT" xfId="49009" xr:uid="{00000000-0005-0000-0000-000056C40000}"/>
    <cellStyle name="Total 18" xfId="49011" xr:uid="{00000000-0005-0000-0000-000057C40000}"/>
    <cellStyle name="Total 18 2" xfId="49013" xr:uid="{00000000-0005-0000-0000-000058C40000}"/>
    <cellStyle name="Total 18_REKAP IBT" xfId="49015" xr:uid="{00000000-0005-0000-0000-000059C40000}"/>
    <cellStyle name="Total 19" xfId="49017" xr:uid="{00000000-0005-0000-0000-00005AC40000}"/>
    <cellStyle name="Total 19 2" xfId="49019" xr:uid="{00000000-0005-0000-0000-00005BC40000}"/>
    <cellStyle name="Total 19_REKAP IBT" xfId="49021" xr:uid="{00000000-0005-0000-0000-00005CC40000}"/>
    <cellStyle name="Total 2" xfId="49022" xr:uid="{00000000-0005-0000-0000-00005DC40000}"/>
    <cellStyle name="Total 2 10" xfId="49023" xr:uid="{00000000-0005-0000-0000-00005EC40000}"/>
    <cellStyle name="Total 2 10 2" xfId="49024" xr:uid="{00000000-0005-0000-0000-00005FC40000}"/>
    <cellStyle name="Total 2 10 2 2" xfId="49025" xr:uid="{00000000-0005-0000-0000-000060C40000}"/>
    <cellStyle name="Total 2 10 2 2 2" xfId="49026" xr:uid="{00000000-0005-0000-0000-000061C40000}"/>
    <cellStyle name="Total 2 10 2 3" xfId="49027" xr:uid="{00000000-0005-0000-0000-000062C40000}"/>
    <cellStyle name="Total 2 10 2_REKAP IBT" xfId="49028" xr:uid="{00000000-0005-0000-0000-000063C40000}"/>
    <cellStyle name="Total 2 10 3" xfId="49029" xr:uid="{00000000-0005-0000-0000-000064C40000}"/>
    <cellStyle name="Total 2 10 3 2" xfId="38637" xr:uid="{00000000-0005-0000-0000-000065C40000}"/>
    <cellStyle name="Total 2 10 4" xfId="49030" xr:uid="{00000000-0005-0000-0000-000066C40000}"/>
    <cellStyle name="Total 2 10_REKAP IBT" xfId="49031" xr:uid="{00000000-0005-0000-0000-000067C40000}"/>
    <cellStyle name="Total 2 11" xfId="49032" xr:uid="{00000000-0005-0000-0000-000068C40000}"/>
    <cellStyle name="Total 2 11 2" xfId="49033" xr:uid="{00000000-0005-0000-0000-000069C40000}"/>
    <cellStyle name="Total 2 11 2 2" xfId="49034" xr:uid="{00000000-0005-0000-0000-00006AC40000}"/>
    <cellStyle name="Total 2 11 2 2 2" xfId="49035" xr:uid="{00000000-0005-0000-0000-00006BC40000}"/>
    <cellStyle name="Total 2 11 2 3" xfId="49036" xr:uid="{00000000-0005-0000-0000-00006CC40000}"/>
    <cellStyle name="Total 2 11 2_REKAP IBT" xfId="49037" xr:uid="{00000000-0005-0000-0000-00006DC40000}"/>
    <cellStyle name="Total 2 11 3" xfId="49038" xr:uid="{00000000-0005-0000-0000-00006EC40000}"/>
    <cellStyle name="Total 2 11 3 2" xfId="49039" xr:uid="{00000000-0005-0000-0000-00006FC40000}"/>
    <cellStyle name="Total 2 11 4" xfId="49040" xr:uid="{00000000-0005-0000-0000-000070C40000}"/>
    <cellStyle name="Total 2 11_REKAP IBT" xfId="49041" xr:uid="{00000000-0005-0000-0000-000071C40000}"/>
    <cellStyle name="Total 2 12" xfId="49042" xr:uid="{00000000-0005-0000-0000-000072C40000}"/>
    <cellStyle name="Total 2 12 2" xfId="49043" xr:uid="{00000000-0005-0000-0000-000073C40000}"/>
    <cellStyle name="Total 2 12 2 2" xfId="49044" xr:uid="{00000000-0005-0000-0000-000074C40000}"/>
    <cellStyle name="Total 2 12 2 2 2" xfId="49045" xr:uid="{00000000-0005-0000-0000-000075C40000}"/>
    <cellStyle name="Total 2 12 2 3" xfId="49046" xr:uid="{00000000-0005-0000-0000-000076C40000}"/>
    <cellStyle name="Total 2 12 2_REKAP IBT" xfId="26419" xr:uid="{00000000-0005-0000-0000-000077C40000}"/>
    <cellStyle name="Total 2 12 3" xfId="49047" xr:uid="{00000000-0005-0000-0000-000078C40000}"/>
    <cellStyle name="Total 2 12 3 2" xfId="49048" xr:uid="{00000000-0005-0000-0000-000079C40000}"/>
    <cellStyle name="Total 2 12 4" xfId="49049" xr:uid="{00000000-0005-0000-0000-00007AC40000}"/>
    <cellStyle name="Total 2 12_REKAP IBT" xfId="49050" xr:uid="{00000000-0005-0000-0000-00007BC40000}"/>
    <cellStyle name="Total 2 13" xfId="49051" xr:uid="{00000000-0005-0000-0000-00007CC40000}"/>
    <cellStyle name="Total 2 13 2" xfId="4045" xr:uid="{00000000-0005-0000-0000-00007DC40000}"/>
    <cellStyle name="Total 2 13 2 2" xfId="37260" xr:uid="{00000000-0005-0000-0000-00007EC40000}"/>
    <cellStyle name="Total 2 13 2 2 2" xfId="49052" xr:uid="{00000000-0005-0000-0000-00007FC40000}"/>
    <cellStyle name="Total 2 13 2 3" xfId="37262" xr:uid="{00000000-0005-0000-0000-000080C40000}"/>
    <cellStyle name="Total 2 13 2_REKAP IBT" xfId="49053" xr:uid="{00000000-0005-0000-0000-000081C40000}"/>
    <cellStyle name="Total 2 13 3" xfId="49054" xr:uid="{00000000-0005-0000-0000-000082C40000}"/>
    <cellStyle name="Total 2 13 3 2" xfId="49055" xr:uid="{00000000-0005-0000-0000-000083C40000}"/>
    <cellStyle name="Total 2 13 4" xfId="49056" xr:uid="{00000000-0005-0000-0000-000084C40000}"/>
    <cellStyle name="Total 2 13_REKAP IBT" xfId="49057" xr:uid="{00000000-0005-0000-0000-000085C40000}"/>
    <cellStyle name="Total 2 14" xfId="49058" xr:uid="{00000000-0005-0000-0000-000086C40000}"/>
    <cellStyle name="Total 2 14 2" xfId="49059" xr:uid="{00000000-0005-0000-0000-000087C40000}"/>
    <cellStyle name="Total 2 14 2 2" xfId="49060" xr:uid="{00000000-0005-0000-0000-000088C40000}"/>
    <cellStyle name="Total 2 14 2 2 2" xfId="49061" xr:uid="{00000000-0005-0000-0000-000089C40000}"/>
    <cellStyle name="Total 2 14 2 3" xfId="49062" xr:uid="{00000000-0005-0000-0000-00008AC40000}"/>
    <cellStyle name="Total 2 14 2_REKAP IBT" xfId="49063" xr:uid="{00000000-0005-0000-0000-00008BC40000}"/>
    <cellStyle name="Total 2 14 3" xfId="49064" xr:uid="{00000000-0005-0000-0000-00008CC40000}"/>
    <cellStyle name="Total 2 14 3 2" xfId="49065" xr:uid="{00000000-0005-0000-0000-00008DC40000}"/>
    <cellStyle name="Total 2 14 4" xfId="47095" xr:uid="{00000000-0005-0000-0000-00008EC40000}"/>
    <cellStyle name="Total 2 14_REKAP IBT" xfId="49066" xr:uid="{00000000-0005-0000-0000-00008FC40000}"/>
    <cellStyle name="Total 2 15" xfId="49068" xr:uid="{00000000-0005-0000-0000-000090C40000}"/>
    <cellStyle name="Total 2 16" xfId="47918" xr:uid="{00000000-0005-0000-0000-000091C40000}"/>
    <cellStyle name="Total 2 17" xfId="49070" xr:uid="{00000000-0005-0000-0000-000092C40000}"/>
    <cellStyle name="Total 2 18" xfId="49072" xr:uid="{00000000-0005-0000-0000-000093C40000}"/>
    <cellStyle name="Total 2 19" xfId="49074" xr:uid="{00000000-0005-0000-0000-000094C40000}"/>
    <cellStyle name="Total 2 2" xfId="49075" xr:uid="{00000000-0005-0000-0000-000095C40000}"/>
    <cellStyle name="Total 2 2 2" xfId="49076" xr:uid="{00000000-0005-0000-0000-000096C40000}"/>
    <cellStyle name="Total 2 2 2 2" xfId="49077" xr:uid="{00000000-0005-0000-0000-000097C40000}"/>
    <cellStyle name="Total 2 2 2 2 2" xfId="49078" xr:uid="{00000000-0005-0000-0000-000098C40000}"/>
    <cellStyle name="Total 2 2 2 3" xfId="49079" xr:uid="{00000000-0005-0000-0000-000099C40000}"/>
    <cellStyle name="Total 2 2 2_REKAP IBT" xfId="49080" xr:uid="{00000000-0005-0000-0000-00009AC40000}"/>
    <cellStyle name="Total 2 2 3" xfId="49081" xr:uid="{00000000-0005-0000-0000-00009BC40000}"/>
    <cellStyle name="Total 2 2 3 2" xfId="49082" xr:uid="{00000000-0005-0000-0000-00009CC40000}"/>
    <cellStyle name="Total 2 2 4" xfId="49083" xr:uid="{00000000-0005-0000-0000-00009DC40000}"/>
    <cellStyle name="Total 2 2 5" xfId="50476" xr:uid="{00000000-0005-0000-0000-00009EC40000}"/>
    <cellStyle name="Total 2 2_REKAP IBT" xfId="49084" xr:uid="{00000000-0005-0000-0000-00009FC40000}"/>
    <cellStyle name="Total 2 20" xfId="49067" xr:uid="{00000000-0005-0000-0000-0000A0C40000}"/>
    <cellStyle name="Total 2 21" xfId="47917" xr:uid="{00000000-0005-0000-0000-0000A1C40000}"/>
    <cellStyle name="Total 2 22" xfId="49069" xr:uid="{00000000-0005-0000-0000-0000A2C40000}"/>
    <cellStyle name="Total 2 23" xfId="49071" xr:uid="{00000000-0005-0000-0000-0000A3C40000}"/>
    <cellStyle name="Total 2 24" xfId="49073" xr:uid="{00000000-0005-0000-0000-0000A4C40000}"/>
    <cellStyle name="Total 2 25" xfId="49086" xr:uid="{00000000-0005-0000-0000-0000A5C40000}"/>
    <cellStyle name="Total 2 26" xfId="49088" xr:uid="{00000000-0005-0000-0000-0000A6C40000}"/>
    <cellStyle name="Total 2 27" xfId="49089" xr:uid="{00000000-0005-0000-0000-0000A7C40000}"/>
    <cellStyle name="Total 2 28" xfId="49090" xr:uid="{00000000-0005-0000-0000-0000A8C40000}"/>
    <cellStyle name="Total 2 28 2" xfId="49091" xr:uid="{00000000-0005-0000-0000-0000A9C40000}"/>
    <cellStyle name="Total 2 28 2 2" xfId="49092" xr:uid="{00000000-0005-0000-0000-0000AAC40000}"/>
    <cellStyle name="Total 2 28 2 2 2" xfId="49093" xr:uid="{00000000-0005-0000-0000-0000ABC40000}"/>
    <cellStyle name="Total 2 28 2 3" xfId="49094" xr:uid="{00000000-0005-0000-0000-0000ACC40000}"/>
    <cellStyle name="Total 2 28 2_REKAP IBT" xfId="10741" xr:uid="{00000000-0005-0000-0000-0000ADC40000}"/>
    <cellStyle name="Total 2 28 3" xfId="49095" xr:uid="{00000000-0005-0000-0000-0000AEC40000}"/>
    <cellStyle name="Total 2 28 3 2" xfId="49096" xr:uid="{00000000-0005-0000-0000-0000AFC40000}"/>
    <cellStyle name="Total 2 28 4" xfId="49097" xr:uid="{00000000-0005-0000-0000-0000B0C40000}"/>
    <cellStyle name="Total 2 28_REKAP IBT" xfId="49098" xr:uid="{00000000-0005-0000-0000-0000B1C40000}"/>
    <cellStyle name="Total 2 29" xfId="49099" xr:uid="{00000000-0005-0000-0000-0000B2C40000}"/>
    <cellStyle name="Total 2 29 2" xfId="49100" xr:uid="{00000000-0005-0000-0000-0000B3C40000}"/>
    <cellStyle name="Total 2 29 2 2" xfId="49101" xr:uid="{00000000-0005-0000-0000-0000B4C40000}"/>
    <cellStyle name="Total 2 29 3" xfId="49102" xr:uid="{00000000-0005-0000-0000-0000B5C40000}"/>
    <cellStyle name="Total 2 29_REKAP IBT" xfId="43573" xr:uid="{00000000-0005-0000-0000-0000B6C40000}"/>
    <cellStyle name="Total 2 3" xfId="49103" xr:uid="{00000000-0005-0000-0000-0000B7C40000}"/>
    <cellStyle name="Total 2 3 2" xfId="49104" xr:uid="{00000000-0005-0000-0000-0000B8C40000}"/>
    <cellStyle name="Total 2 3 2 2" xfId="49105" xr:uid="{00000000-0005-0000-0000-0000B9C40000}"/>
    <cellStyle name="Total 2 3 2 2 2" xfId="49106" xr:uid="{00000000-0005-0000-0000-0000BAC40000}"/>
    <cellStyle name="Total 2 3 2 3" xfId="49107" xr:uid="{00000000-0005-0000-0000-0000BBC40000}"/>
    <cellStyle name="Total 2 3 2_REKAP IBT" xfId="49108" xr:uid="{00000000-0005-0000-0000-0000BCC40000}"/>
    <cellStyle name="Total 2 3 3" xfId="49109" xr:uid="{00000000-0005-0000-0000-0000BDC40000}"/>
    <cellStyle name="Total 2 3 3 2" xfId="49110" xr:uid="{00000000-0005-0000-0000-0000BEC40000}"/>
    <cellStyle name="Total 2 3 4" xfId="49111" xr:uid="{00000000-0005-0000-0000-0000BFC40000}"/>
    <cellStyle name="Total 2 3_REKAP IBT" xfId="26470" xr:uid="{00000000-0005-0000-0000-0000C0C40000}"/>
    <cellStyle name="Total 2 30" xfId="49085" xr:uid="{00000000-0005-0000-0000-0000C1C40000}"/>
    <cellStyle name="Total 2 30 2" xfId="49112" xr:uid="{00000000-0005-0000-0000-0000C2C40000}"/>
    <cellStyle name="Total 2 31" xfId="49087" xr:uid="{00000000-0005-0000-0000-0000C3C40000}"/>
    <cellStyle name="Total 2 32" xfId="50137" xr:uid="{00000000-0005-0000-0000-0000C4C40000}"/>
    <cellStyle name="Total 2 4" xfId="49113" xr:uid="{00000000-0005-0000-0000-0000C5C40000}"/>
    <cellStyle name="Total 2 4 2" xfId="49114" xr:uid="{00000000-0005-0000-0000-0000C6C40000}"/>
    <cellStyle name="Total 2 4 2 2" xfId="49115" xr:uid="{00000000-0005-0000-0000-0000C7C40000}"/>
    <cellStyle name="Total 2 4 2 2 2" xfId="49116" xr:uid="{00000000-0005-0000-0000-0000C8C40000}"/>
    <cellStyle name="Total 2 4 2 3" xfId="49117" xr:uid="{00000000-0005-0000-0000-0000C9C40000}"/>
    <cellStyle name="Total 2 4 2_REKAP IBT" xfId="49118" xr:uid="{00000000-0005-0000-0000-0000CAC40000}"/>
    <cellStyle name="Total 2 4 3" xfId="49119" xr:uid="{00000000-0005-0000-0000-0000CBC40000}"/>
    <cellStyle name="Total 2 4 3 2" xfId="49120" xr:uid="{00000000-0005-0000-0000-0000CCC40000}"/>
    <cellStyle name="Total 2 4 4" xfId="49121" xr:uid="{00000000-0005-0000-0000-0000CDC40000}"/>
    <cellStyle name="Total 2 4_REKAP IBT" xfId="49122" xr:uid="{00000000-0005-0000-0000-0000CEC40000}"/>
    <cellStyle name="Total 2 5" xfId="49123" xr:uid="{00000000-0005-0000-0000-0000CFC40000}"/>
    <cellStyle name="Total 2 5 2" xfId="49124" xr:uid="{00000000-0005-0000-0000-0000D0C40000}"/>
    <cellStyle name="Total 2 5 2 2" xfId="49125" xr:uid="{00000000-0005-0000-0000-0000D1C40000}"/>
    <cellStyle name="Total 2 5 2 2 2" xfId="49126" xr:uid="{00000000-0005-0000-0000-0000D2C40000}"/>
    <cellStyle name="Total 2 5 2 3" xfId="49127" xr:uid="{00000000-0005-0000-0000-0000D3C40000}"/>
    <cellStyle name="Total 2 5 2_REKAP IBT" xfId="41260" xr:uid="{00000000-0005-0000-0000-0000D4C40000}"/>
    <cellStyle name="Total 2 5 3" xfId="49128" xr:uid="{00000000-0005-0000-0000-0000D5C40000}"/>
    <cellStyle name="Total 2 5 3 2" xfId="49129" xr:uid="{00000000-0005-0000-0000-0000D6C40000}"/>
    <cellStyle name="Total 2 5 4" xfId="49130" xr:uid="{00000000-0005-0000-0000-0000D7C40000}"/>
    <cellStyle name="Total 2 5_REKAP IBT" xfId="49131" xr:uid="{00000000-0005-0000-0000-0000D8C40000}"/>
    <cellStyle name="Total 2 6" xfId="27187" xr:uid="{00000000-0005-0000-0000-0000D9C40000}"/>
    <cellStyle name="Total 2 6 2" xfId="49132" xr:uid="{00000000-0005-0000-0000-0000DAC40000}"/>
    <cellStyle name="Total 2 6 2 2" xfId="49133" xr:uid="{00000000-0005-0000-0000-0000DBC40000}"/>
    <cellStyle name="Total 2 6 2 2 2" xfId="49134" xr:uid="{00000000-0005-0000-0000-0000DCC40000}"/>
    <cellStyle name="Total 2 6 2 3" xfId="49135" xr:uid="{00000000-0005-0000-0000-0000DDC40000}"/>
    <cellStyle name="Total 2 6 2_REKAP IBT" xfId="49136" xr:uid="{00000000-0005-0000-0000-0000DEC40000}"/>
    <cellStyle name="Total 2 6 3" xfId="49137" xr:uid="{00000000-0005-0000-0000-0000DFC40000}"/>
    <cellStyle name="Total 2 6 3 2" xfId="49138" xr:uid="{00000000-0005-0000-0000-0000E0C40000}"/>
    <cellStyle name="Total 2 6 4" xfId="49139" xr:uid="{00000000-0005-0000-0000-0000E1C40000}"/>
    <cellStyle name="Total 2 6_REKAP IBT" xfId="49140" xr:uid="{00000000-0005-0000-0000-0000E2C40000}"/>
    <cellStyle name="Total 2 7" xfId="49141" xr:uid="{00000000-0005-0000-0000-0000E3C40000}"/>
    <cellStyle name="Total 2 7 2" xfId="49142" xr:uid="{00000000-0005-0000-0000-0000E4C40000}"/>
    <cellStyle name="Total 2 7 2 2" xfId="49143" xr:uid="{00000000-0005-0000-0000-0000E5C40000}"/>
    <cellStyle name="Total 2 7 2 2 2" xfId="49144" xr:uid="{00000000-0005-0000-0000-0000E6C40000}"/>
    <cellStyle name="Total 2 7 2 3" xfId="49145" xr:uid="{00000000-0005-0000-0000-0000E7C40000}"/>
    <cellStyle name="Total 2 7 2_REKAP IBT" xfId="49146" xr:uid="{00000000-0005-0000-0000-0000E8C40000}"/>
    <cellStyle name="Total 2 7 3" xfId="49147" xr:uid="{00000000-0005-0000-0000-0000E9C40000}"/>
    <cellStyle name="Total 2 7 3 2" xfId="49148" xr:uid="{00000000-0005-0000-0000-0000EAC40000}"/>
    <cellStyle name="Total 2 7 4" xfId="49149" xr:uid="{00000000-0005-0000-0000-0000EBC40000}"/>
    <cellStyle name="Total 2 7_REKAP IBT" xfId="2972" xr:uid="{00000000-0005-0000-0000-0000ECC40000}"/>
    <cellStyle name="Total 2 8" xfId="49150" xr:uid="{00000000-0005-0000-0000-0000EDC40000}"/>
    <cellStyle name="Total 2 8 2" xfId="49151" xr:uid="{00000000-0005-0000-0000-0000EEC40000}"/>
    <cellStyle name="Total 2 8 2 2" xfId="49152" xr:uid="{00000000-0005-0000-0000-0000EFC40000}"/>
    <cellStyle name="Total 2 8 2 2 2" xfId="49153" xr:uid="{00000000-0005-0000-0000-0000F0C40000}"/>
    <cellStyle name="Total 2 8 2 3" xfId="49154" xr:uid="{00000000-0005-0000-0000-0000F1C40000}"/>
    <cellStyle name="Total 2 8 2_REKAP IBT" xfId="49155" xr:uid="{00000000-0005-0000-0000-0000F2C40000}"/>
    <cellStyle name="Total 2 8 3" xfId="49156" xr:uid="{00000000-0005-0000-0000-0000F3C40000}"/>
    <cellStyle name="Total 2 8 3 2" xfId="49157" xr:uid="{00000000-0005-0000-0000-0000F4C40000}"/>
    <cellStyle name="Total 2 8 4" xfId="49158" xr:uid="{00000000-0005-0000-0000-0000F5C40000}"/>
    <cellStyle name="Total 2 8_REKAP IBT" xfId="49159" xr:uid="{00000000-0005-0000-0000-0000F6C40000}"/>
    <cellStyle name="Total 2 9" xfId="49160" xr:uid="{00000000-0005-0000-0000-0000F7C40000}"/>
    <cellStyle name="Total 2 9 2" xfId="49161" xr:uid="{00000000-0005-0000-0000-0000F8C40000}"/>
    <cellStyle name="Total 2 9 2 2" xfId="49162" xr:uid="{00000000-0005-0000-0000-0000F9C40000}"/>
    <cellStyle name="Total 2 9 2 2 2" xfId="49163" xr:uid="{00000000-0005-0000-0000-0000FAC40000}"/>
    <cellStyle name="Total 2 9 2 3" xfId="49164" xr:uid="{00000000-0005-0000-0000-0000FBC40000}"/>
    <cellStyle name="Total 2 9 2_REKAP IBT" xfId="49165" xr:uid="{00000000-0005-0000-0000-0000FCC40000}"/>
    <cellStyle name="Total 2 9 3" xfId="49166" xr:uid="{00000000-0005-0000-0000-0000FDC40000}"/>
    <cellStyle name="Total 2 9 3 2" xfId="49167" xr:uid="{00000000-0005-0000-0000-0000FEC40000}"/>
    <cellStyle name="Total 2 9 4" xfId="49168" xr:uid="{00000000-0005-0000-0000-0000FFC40000}"/>
    <cellStyle name="Total 2 9_REKAP IBT" xfId="49169" xr:uid="{00000000-0005-0000-0000-000000C50000}"/>
    <cellStyle name="Total 2_REKAP IBT" xfId="39742" xr:uid="{00000000-0005-0000-0000-000001C50000}"/>
    <cellStyle name="Total 20" xfId="48985" xr:uid="{00000000-0005-0000-0000-000002C50000}"/>
    <cellStyle name="Total 20 2" xfId="48987" xr:uid="{00000000-0005-0000-0000-000003C50000}"/>
    <cellStyle name="Total 20_REKAP IBT" xfId="48992" xr:uid="{00000000-0005-0000-0000-000004C50000}"/>
    <cellStyle name="Total 21" xfId="48994" xr:uid="{00000000-0005-0000-0000-000005C50000}"/>
    <cellStyle name="Total 21 2" xfId="48996" xr:uid="{00000000-0005-0000-0000-000006C50000}"/>
    <cellStyle name="Total 21_REKAP IBT" xfId="20212" xr:uid="{00000000-0005-0000-0000-000007C50000}"/>
    <cellStyle name="Total 22" xfId="49001" xr:uid="{00000000-0005-0000-0000-000008C50000}"/>
    <cellStyle name="Total 22 2" xfId="49003" xr:uid="{00000000-0005-0000-0000-000009C50000}"/>
    <cellStyle name="Total 22_REKAP IBT" xfId="49008" xr:uid="{00000000-0005-0000-0000-00000AC50000}"/>
    <cellStyle name="Total 23" xfId="49010" xr:uid="{00000000-0005-0000-0000-00000BC50000}"/>
    <cellStyle name="Total 23 2" xfId="49012" xr:uid="{00000000-0005-0000-0000-00000CC50000}"/>
    <cellStyle name="Total 23_REKAP IBT" xfId="49014" xr:uid="{00000000-0005-0000-0000-00000DC50000}"/>
    <cellStyle name="Total 24" xfId="49016" xr:uid="{00000000-0005-0000-0000-00000EC50000}"/>
    <cellStyle name="Total 24 2" xfId="49018" xr:uid="{00000000-0005-0000-0000-00000FC50000}"/>
    <cellStyle name="Total 24_REKAP IBT" xfId="49020" xr:uid="{00000000-0005-0000-0000-000010C50000}"/>
    <cellStyle name="Total 25" xfId="49171" xr:uid="{00000000-0005-0000-0000-000011C50000}"/>
    <cellStyle name="Total 25 2" xfId="49173" xr:uid="{00000000-0005-0000-0000-000012C50000}"/>
    <cellStyle name="Total 25_REKAP IBT" xfId="49175" xr:uid="{00000000-0005-0000-0000-000013C50000}"/>
    <cellStyle name="Total 26" xfId="49177" xr:uid="{00000000-0005-0000-0000-000014C50000}"/>
    <cellStyle name="Total 26 2" xfId="49179" xr:uid="{00000000-0005-0000-0000-000015C50000}"/>
    <cellStyle name="Total 26_REKAP IBT" xfId="49181" xr:uid="{00000000-0005-0000-0000-000016C50000}"/>
    <cellStyle name="Total 27" xfId="49183" xr:uid="{00000000-0005-0000-0000-000017C50000}"/>
    <cellStyle name="Total 27 2" xfId="49185" xr:uid="{00000000-0005-0000-0000-000018C50000}"/>
    <cellStyle name="Total 27_REKAP IBT" xfId="49187" xr:uid="{00000000-0005-0000-0000-000019C50000}"/>
    <cellStyle name="Total 28" xfId="49189" xr:uid="{00000000-0005-0000-0000-00001AC50000}"/>
    <cellStyle name="Total 28 2" xfId="49191" xr:uid="{00000000-0005-0000-0000-00001BC50000}"/>
    <cellStyle name="Total 28_REKAP IBT" xfId="49193" xr:uid="{00000000-0005-0000-0000-00001CC50000}"/>
    <cellStyle name="Total 29" xfId="49195" xr:uid="{00000000-0005-0000-0000-00001DC50000}"/>
    <cellStyle name="Total 29 2" xfId="49197" xr:uid="{00000000-0005-0000-0000-00001EC50000}"/>
    <cellStyle name="Total 29_REKAP IBT" xfId="49199" xr:uid="{00000000-0005-0000-0000-00001FC50000}"/>
    <cellStyle name="Total 3" xfId="25251" xr:uid="{00000000-0005-0000-0000-000020C50000}"/>
    <cellStyle name="Total 3 10" xfId="49200" xr:uid="{00000000-0005-0000-0000-000021C50000}"/>
    <cellStyle name="Total 3 10 2" xfId="49201" xr:uid="{00000000-0005-0000-0000-000022C50000}"/>
    <cellStyle name="Total 3 10 2 2" xfId="49202" xr:uid="{00000000-0005-0000-0000-000023C50000}"/>
    <cellStyle name="Total 3 10 2 2 2" xfId="49203" xr:uid="{00000000-0005-0000-0000-000024C50000}"/>
    <cellStyle name="Total 3 10 2 3" xfId="49204" xr:uid="{00000000-0005-0000-0000-000025C50000}"/>
    <cellStyle name="Total 3 10 2_REKAP IBT" xfId="49205" xr:uid="{00000000-0005-0000-0000-000026C50000}"/>
    <cellStyle name="Total 3 10 3" xfId="41375" xr:uid="{00000000-0005-0000-0000-000027C50000}"/>
    <cellStyle name="Total 3 10 3 2" xfId="49206" xr:uid="{00000000-0005-0000-0000-000028C50000}"/>
    <cellStyle name="Total 3 10 4" xfId="49207" xr:uid="{00000000-0005-0000-0000-000029C50000}"/>
    <cellStyle name="Total 3 10_REKAP IBT" xfId="49208" xr:uid="{00000000-0005-0000-0000-00002AC50000}"/>
    <cellStyle name="Total 3 11" xfId="49209" xr:uid="{00000000-0005-0000-0000-00002BC50000}"/>
    <cellStyle name="Total 3 11 2" xfId="49210" xr:uid="{00000000-0005-0000-0000-00002CC50000}"/>
    <cellStyle name="Total 3 11 2 2" xfId="49211" xr:uid="{00000000-0005-0000-0000-00002DC50000}"/>
    <cellStyle name="Total 3 11 2 2 2" xfId="49212" xr:uid="{00000000-0005-0000-0000-00002EC50000}"/>
    <cellStyle name="Total 3 11 2 3" xfId="49213" xr:uid="{00000000-0005-0000-0000-00002FC50000}"/>
    <cellStyle name="Total 3 11 2_REKAP IBT" xfId="49214" xr:uid="{00000000-0005-0000-0000-000030C50000}"/>
    <cellStyle name="Total 3 11 3" xfId="49215" xr:uid="{00000000-0005-0000-0000-000031C50000}"/>
    <cellStyle name="Total 3 11 3 2" xfId="49216" xr:uid="{00000000-0005-0000-0000-000032C50000}"/>
    <cellStyle name="Total 3 11 4" xfId="49217" xr:uid="{00000000-0005-0000-0000-000033C50000}"/>
    <cellStyle name="Total 3 11_REKAP IBT" xfId="49218" xr:uid="{00000000-0005-0000-0000-000034C50000}"/>
    <cellStyle name="Total 3 12" xfId="35342" xr:uid="{00000000-0005-0000-0000-000035C50000}"/>
    <cellStyle name="Total 3 12 2" xfId="49219" xr:uid="{00000000-0005-0000-0000-000036C50000}"/>
    <cellStyle name="Total 3 12 2 2" xfId="32930" xr:uid="{00000000-0005-0000-0000-000037C50000}"/>
    <cellStyle name="Total 3 12 2 2 2" xfId="49220" xr:uid="{00000000-0005-0000-0000-000038C50000}"/>
    <cellStyle name="Total 3 12 2 3" xfId="49221" xr:uid="{00000000-0005-0000-0000-000039C50000}"/>
    <cellStyle name="Total 3 12 2_REKAP IBT" xfId="49222" xr:uid="{00000000-0005-0000-0000-00003AC50000}"/>
    <cellStyle name="Total 3 12 3" xfId="49223" xr:uid="{00000000-0005-0000-0000-00003BC50000}"/>
    <cellStyle name="Total 3 12 3 2" xfId="49224" xr:uid="{00000000-0005-0000-0000-00003CC50000}"/>
    <cellStyle name="Total 3 12 4" xfId="49225" xr:uid="{00000000-0005-0000-0000-00003DC50000}"/>
    <cellStyle name="Total 3 12_REKAP IBT" xfId="49226" xr:uid="{00000000-0005-0000-0000-00003EC50000}"/>
    <cellStyle name="Total 3 13" xfId="49227" xr:uid="{00000000-0005-0000-0000-00003FC50000}"/>
    <cellStyle name="Total 3 13 2" xfId="49228" xr:uid="{00000000-0005-0000-0000-000040C50000}"/>
    <cellStyle name="Total 3 13 2 2" xfId="49229" xr:uid="{00000000-0005-0000-0000-000041C50000}"/>
    <cellStyle name="Total 3 13 2 2 2" xfId="49230" xr:uid="{00000000-0005-0000-0000-000042C50000}"/>
    <cellStyle name="Total 3 13 2 3" xfId="49231" xr:uid="{00000000-0005-0000-0000-000043C50000}"/>
    <cellStyle name="Total 3 13 2_REKAP IBT" xfId="49232" xr:uid="{00000000-0005-0000-0000-000044C50000}"/>
    <cellStyle name="Total 3 13 3" xfId="49233" xr:uid="{00000000-0005-0000-0000-000045C50000}"/>
    <cellStyle name="Total 3 13 3 2" xfId="49234" xr:uid="{00000000-0005-0000-0000-000046C50000}"/>
    <cellStyle name="Total 3 13 4" xfId="49235" xr:uid="{00000000-0005-0000-0000-000047C50000}"/>
    <cellStyle name="Total 3 13_REKAP IBT" xfId="49236" xr:uid="{00000000-0005-0000-0000-000048C50000}"/>
    <cellStyle name="Total 3 14" xfId="49237" xr:uid="{00000000-0005-0000-0000-000049C50000}"/>
    <cellStyle name="Total 3 14 2" xfId="49238" xr:uid="{00000000-0005-0000-0000-00004AC50000}"/>
    <cellStyle name="Total 3 14 2 2" xfId="49239" xr:uid="{00000000-0005-0000-0000-00004BC50000}"/>
    <cellStyle name="Total 3 14 2 2 2" xfId="49240" xr:uid="{00000000-0005-0000-0000-00004CC50000}"/>
    <cellStyle name="Total 3 14 2 3" xfId="49241" xr:uid="{00000000-0005-0000-0000-00004DC50000}"/>
    <cellStyle name="Total 3 14 2_REKAP IBT" xfId="49242" xr:uid="{00000000-0005-0000-0000-00004EC50000}"/>
    <cellStyle name="Total 3 14 3" xfId="49243" xr:uid="{00000000-0005-0000-0000-00004FC50000}"/>
    <cellStyle name="Total 3 14 3 2" xfId="49244" xr:uid="{00000000-0005-0000-0000-000050C50000}"/>
    <cellStyle name="Total 3 14 4" xfId="49245" xr:uid="{00000000-0005-0000-0000-000051C50000}"/>
    <cellStyle name="Total 3 14_REKAP IBT" xfId="49246" xr:uid="{00000000-0005-0000-0000-000052C50000}"/>
    <cellStyle name="Total 3 15" xfId="49247" xr:uid="{00000000-0005-0000-0000-000053C50000}"/>
    <cellStyle name="Total 3 15 2" xfId="49248" xr:uid="{00000000-0005-0000-0000-000054C50000}"/>
    <cellStyle name="Total 3 15 2 2" xfId="49249" xr:uid="{00000000-0005-0000-0000-000055C50000}"/>
    <cellStyle name="Total 3 15 2 2 2" xfId="49250" xr:uid="{00000000-0005-0000-0000-000056C50000}"/>
    <cellStyle name="Total 3 15 2 3" xfId="49251" xr:uid="{00000000-0005-0000-0000-000057C50000}"/>
    <cellStyle name="Total 3 15 2_REKAP IBT" xfId="49252" xr:uid="{00000000-0005-0000-0000-000058C50000}"/>
    <cellStyle name="Total 3 15 3" xfId="49253" xr:uid="{00000000-0005-0000-0000-000059C50000}"/>
    <cellStyle name="Total 3 15 3 2" xfId="49254" xr:uid="{00000000-0005-0000-0000-00005AC50000}"/>
    <cellStyle name="Total 3 15 4" xfId="49255" xr:uid="{00000000-0005-0000-0000-00005BC50000}"/>
    <cellStyle name="Total 3 15_REKAP IBT" xfId="49256" xr:uid="{00000000-0005-0000-0000-00005CC50000}"/>
    <cellStyle name="Total 3 16" xfId="49257" xr:uid="{00000000-0005-0000-0000-00005DC50000}"/>
    <cellStyle name="Total 3 16 2" xfId="49258" xr:uid="{00000000-0005-0000-0000-00005EC50000}"/>
    <cellStyle name="Total 3 16 2 2" xfId="49259" xr:uid="{00000000-0005-0000-0000-00005FC50000}"/>
    <cellStyle name="Total 3 16 3" xfId="49260" xr:uid="{00000000-0005-0000-0000-000060C50000}"/>
    <cellStyle name="Total 3 16_REKAP IBT" xfId="49261" xr:uid="{00000000-0005-0000-0000-000061C50000}"/>
    <cellStyle name="Total 3 17" xfId="49262" xr:uid="{00000000-0005-0000-0000-000062C50000}"/>
    <cellStyle name="Total 3 17 2" xfId="49263" xr:uid="{00000000-0005-0000-0000-000063C50000}"/>
    <cellStyle name="Total 3 18" xfId="49264" xr:uid="{00000000-0005-0000-0000-000064C50000}"/>
    <cellStyle name="Total 3 19" xfId="50089" xr:uid="{00000000-0005-0000-0000-000065C50000}"/>
    <cellStyle name="Total 3 2" xfId="49265" xr:uid="{00000000-0005-0000-0000-000066C50000}"/>
    <cellStyle name="Total 3 2 2" xfId="49266" xr:uid="{00000000-0005-0000-0000-000067C50000}"/>
    <cellStyle name="Total 3 2 2 2" xfId="49267" xr:uid="{00000000-0005-0000-0000-000068C50000}"/>
    <cellStyle name="Total 3 2 2 2 2" xfId="49268" xr:uid="{00000000-0005-0000-0000-000069C50000}"/>
    <cellStyle name="Total 3 2 2 3" xfId="49269" xr:uid="{00000000-0005-0000-0000-00006AC50000}"/>
    <cellStyle name="Total 3 2 2_REKAP IBT" xfId="49270" xr:uid="{00000000-0005-0000-0000-00006BC50000}"/>
    <cellStyle name="Total 3 2 3" xfId="49271" xr:uid="{00000000-0005-0000-0000-00006CC50000}"/>
    <cellStyle name="Total 3 2 3 2" xfId="49272" xr:uid="{00000000-0005-0000-0000-00006DC50000}"/>
    <cellStyle name="Total 3 2 4" xfId="49273" xr:uid="{00000000-0005-0000-0000-00006EC50000}"/>
    <cellStyle name="Total 3 2_REKAP IBT" xfId="49274" xr:uid="{00000000-0005-0000-0000-00006FC50000}"/>
    <cellStyle name="Total 3 3" xfId="49275" xr:uid="{00000000-0005-0000-0000-000070C50000}"/>
    <cellStyle name="Total 3 3 2" xfId="49276" xr:uid="{00000000-0005-0000-0000-000071C50000}"/>
    <cellStyle name="Total 3 3 2 2" xfId="49277" xr:uid="{00000000-0005-0000-0000-000072C50000}"/>
    <cellStyle name="Total 3 3 2 2 2" xfId="49278" xr:uid="{00000000-0005-0000-0000-000073C50000}"/>
    <cellStyle name="Total 3 3 2 3" xfId="49279" xr:uid="{00000000-0005-0000-0000-000074C50000}"/>
    <cellStyle name="Total 3 3 2_REKAP IBT" xfId="30645" xr:uid="{00000000-0005-0000-0000-000075C50000}"/>
    <cellStyle name="Total 3 3 3" xfId="49280" xr:uid="{00000000-0005-0000-0000-000076C50000}"/>
    <cellStyle name="Total 3 3 3 2" xfId="49281" xr:uid="{00000000-0005-0000-0000-000077C50000}"/>
    <cellStyle name="Total 3 3 4" xfId="49282" xr:uid="{00000000-0005-0000-0000-000078C50000}"/>
    <cellStyle name="Total 3 3_REKAP IBT" xfId="49283" xr:uid="{00000000-0005-0000-0000-000079C50000}"/>
    <cellStyle name="Total 3 4" xfId="49284" xr:uid="{00000000-0005-0000-0000-00007AC50000}"/>
    <cellStyle name="Total 3 4 2" xfId="49285" xr:uid="{00000000-0005-0000-0000-00007BC50000}"/>
    <cellStyle name="Total 3 4 2 2" xfId="49286" xr:uid="{00000000-0005-0000-0000-00007CC50000}"/>
    <cellStyle name="Total 3 4 2 2 2" xfId="49287" xr:uid="{00000000-0005-0000-0000-00007DC50000}"/>
    <cellStyle name="Total 3 4 2 3" xfId="49288" xr:uid="{00000000-0005-0000-0000-00007EC50000}"/>
    <cellStyle name="Total 3 4 2_REKAP IBT" xfId="49289" xr:uid="{00000000-0005-0000-0000-00007FC50000}"/>
    <cellStyle name="Total 3 4 3" xfId="49290" xr:uid="{00000000-0005-0000-0000-000080C50000}"/>
    <cellStyle name="Total 3 4 3 2" xfId="49291" xr:uid="{00000000-0005-0000-0000-000081C50000}"/>
    <cellStyle name="Total 3 4 4" xfId="49292" xr:uid="{00000000-0005-0000-0000-000082C50000}"/>
    <cellStyle name="Total 3 4_REKAP IBT" xfId="49293" xr:uid="{00000000-0005-0000-0000-000083C50000}"/>
    <cellStyle name="Total 3 5" xfId="49294" xr:uid="{00000000-0005-0000-0000-000084C50000}"/>
    <cellStyle name="Total 3 5 2" xfId="49295" xr:uid="{00000000-0005-0000-0000-000085C50000}"/>
    <cellStyle name="Total 3 5 2 2" xfId="49296" xr:uid="{00000000-0005-0000-0000-000086C50000}"/>
    <cellStyle name="Total 3 5 2 2 2" xfId="49297" xr:uid="{00000000-0005-0000-0000-000087C50000}"/>
    <cellStyle name="Total 3 5 2 3" xfId="49298" xr:uid="{00000000-0005-0000-0000-000088C50000}"/>
    <cellStyle name="Total 3 5 2_REKAP IBT" xfId="7247" xr:uid="{00000000-0005-0000-0000-000089C50000}"/>
    <cellStyle name="Total 3 5 3" xfId="49299" xr:uid="{00000000-0005-0000-0000-00008AC50000}"/>
    <cellStyle name="Total 3 5 3 2" xfId="49300" xr:uid="{00000000-0005-0000-0000-00008BC50000}"/>
    <cellStyle name="Total 3 5 4" xfId="49301" xr:uid="{00000000-0005-0000-0000-00008CC50000}"/>
    <cellStyle name="Total 3 5_REKAP IBT" xfId="49302" xr:uid="{00000000-0005-0000-0000-00008DC50000}"/>
    <cellStyle name="Total 3 6" xfId="49303" xr:uid="{00000000-0005-0000-0000-00008EC50000}"/>
    <cellStyle name="Total 3 6 2" xfId="49304" xr:uid="{00000000-0005-0000-0000-00008FC50000}"/>
    <cellStyle name="Total 3 6 2 2" xfId="49305" xr:uid="{00000000-0005-0000-0000-000090C50000}"/>
    <cellStyle name="Total 3 6 2 2 2" xfId="49306" xr:uid="{00000000-0005-0000-0000-000091C50000}"/>
    <cellStyle name="Total 3 6 2 3" xfId="49307" xr:uid="{00000000-0005-0000-0000-000092C50000}"/>
    <cellStyle name="Total 3 6 2_REKAP IBT" xfId="49308" xr:uid="{00000000-0005-0000-0000-000093C50000}"/>
    <cellStyle name="Total 3 6 3" xfId="49309" xr:uid="{00000000-0005-0000-0000-000094C50000}"/>
    <cellStyle name="Total 3 6 3 2" xfId="49310" xr:uid="{00000000-0005-0000-0000-000095C50000}"/>
    <cellStyle name="Total 3 6 4" xfId="49311" xr:uid="{00000000-0005-0000-0000-000096C50000}"/>
    <cellStyle name="Total 3 6_REKAP IBT" xfId="49312" xr:uid="{00000000-0005-0000-0000-000097C50000}"/>
    <cellStyle name="Total 3 7" xfId="49313" xr:uid="{00000000-0005-0000-0000-000098C50000}"/>
    <cellStyle name="Total 3 7 2" xfId="49314" xr:uid="{00000000-0005-0000-0000-000099C50000}"/>
    <cellStyle name="Total 3 7 2 2" xfId="49315" xr:uid="{00000000-0005-0000-0000-00009AC50000}"/>
    <cellStyle name="Total 3 7 2 2 2" xfId="49316" xr:uid="{00000000-0005-0000-0000-00009BC50000}"/>
    <cellStyle name="Total 3 7 2 3" xfId="49317" xr:uid="{00000000-0005-0000-0000-00009CC50000}"/>
    <cellStyle name="Total 3 7 2_REKAP IBT" xfId="49318" xr:uid="{00000000-0005-0000-0000-00009DC50000}"/>
    <cellStyle name="Total 3 7 3" xfId="49319" xr:uid="{00000000-0005-0000-0000-00009EC50000}"/>
    <cellStyle name="Total 3 7 3 2" xfId="49320" xr:uid="{00000000-0005-0000-0000-00009FC50000}"/>
    <cellStyle name="Total 3 7 4" xfId="49321" xr:uid="{00000000-0005-0000-0000-0000A0C50000}"/>
    <cellStyle name="Total 3 7_REKAP IBT" xfId="49322" xr:uid="{00000000-0005-0000-0000-0000A1C50000}"/>
    <cellStyle name="Total 3 8" xfId="49323" xr:uid="{00000000-0005-0000-0000-0000A2C50000}"/>
    <cellStyle name="Total 3 8 2" xfId="49324" xr:uid="{00000000-0005-0000-0000-0000A3C50000}"/>
    <cellStyle name="Total 3 8 2 2" xfId="49325" xr:uid="{00000000-0005-0000-0000-0000A4C50000}"/>
    <cellStyle name="Total 3 8 2 2 2" xfId="49326" xr:uid="{00000000-0005-0000-0000-0000A5C50000}"/>
    <cellStyle name="Total 3 8 2 3" xfId="49327" xr:uid="{00000000-0005-0000-0000-0000A6C50000}"/>
    <cellStyle name="Total 3 8 2_REKAP IBT" xfId="49328" xr:uid="{00000000-0005-0000-0000-0000A7C50000}"/>
    <cellStyle name="Total 3 8 3" xfId="49329" xr:uid="{00000000-0005-0000-0000-0000A8C50000}"/>
    <cellStyle name="Total 3 8 3 2" xfId="49330" xr:uid="{00000000-0005-0000-0000-0000A9C50000}"/>
    <cellStyle name="Total 3 8 4" xfId="49331" xr:uid="{00000000-0005-0000-0000-0000AAC50000}"/>
    <cellStyle name="Total 3 8_REKAP IBT" xfId="49332" xr:uid="{00000000-0005-0000-0000-0000ABC50000}"/>
    <cellStyle name="Total 3 9" xfId="49333" xr:uid="{00000000-0005-0000-0000-0000ACC50000}"/>
    <cellStyle name="Total 3 9 2" xfId="49334" xr:uid="{00000000-0005-0000-0000-0000ADC50000}"/>
    <cellStyle name="Total 3 9 2 2" xfId="49335" xr:uid="{00000000-0005-0000-0000-0000AEC50000}"/>
    <cellStyle name="Total 3 9 2 2 2" xfId="49336" xr:uid="{00000000-0005-0000-0000-0000AFC50000}"/>
    <cellStyle name="Total 3 9 2 3" xfId="49337" xr:uid="{00000000-0005-0000-0000-0000B0C50000}"/>
    <cellStyle name="Total 3 9 2_REKAP IBT" xfId="49338" xr:uid="{00000000-0005-0000-0000-0000B1C50000}"/>
    <cellStyle name="Total 3 9 3" xfId="49339" xr:uid="{00000000-0005-0000-0000-0000B2C50000}"/>
    <cellStyle name="Total 3 9 3 2" xfId="49340" xr:uid="{00000000-0005-0000-0000-0000B3C50000}"/>
    <cellStyle name="Total 3 9 4" xfId="49341" xr:uid="{00000000-0005-0000-0000-0000B4C50000}"/>
    <cellStyle name="Total 3 9_REKAP IBT" xfId="13539" xr:uid="{00000000-0005-0000-0000-0000B5C50000}"/>
    <cellStyle name="Total 3_REKAP IBT" xfId="49342" xr:uid="{00000000-0005-0000-0000-0000B6C50000}"/>
    <cellStyle name="Total 30" xfId="49170" xr:uid="{00000000-0005-0000-0000-0000B7C50000}"/>
    <cellStyle name="Total 30 2" xfId="49172" xr:uid="{00000000-0005-0000-0000-0000B8C50000}"/>
    <cellStyle name="Total 30_REKAP IBT" xfId="49174" xr:uid="{00000000-0005-0000-0000-0000B9C50000}"/>
    <cellStyle name="Total 31" xfId="49176" xr:uid="{00000000-0005-0000-0000-0000BAC50000}"/>
    <cellStyle name="Total 31 2" xfId="49178" xr:uid="{00000000-0005-0000-0000-0000BBC50000}"/>
    <cellStyle name="Total 31_REKAP IBT" xfId="49180" xr:uid="{00000000-0005-0000-0000-0000BCC50000}"/>
    <cellStyle name="Total 32" xfId="49182" xr:uid="{00000000-0005-0000-0000-0000BDC50000}"/>
    <cellStyle name="Total 32 2" xfId="49184" xr:uid="{00000000-0005-0000-0000-0000BEC50000}"/>
    <cellStyle name="Total 32_REKAP IBT" xfId="49186" xr:uid="{00000000-0005-0000-0000-0000BFC50000}"/>
    <cellStyle name="Total 33" xfId="49188" xr:uid="{00000000-0005-0000-0000-0000C0C50000}"/>
    <cellStyle name="Total 33 2" xfId="49190" xr:uid="{00000000-0005-0000-0000-0000C1C50000}"/>
    <cellStyle name="Total 33_REKAP IBT" xfId="49192" xr:uid="{00000000-0005-0000-0000-0000C2C50000}"/>
    <cellStyle name="Total 34" xfId="49194" xr:uid="{00000000-0005-0000-0000-0000C3C50000}"/>
    <cellStyle name="Total 34 2" xfId="49196" xr:uid="{00000000-0005-0000-0000-0000C4C50000}"/>
    <cellStyle name="Total 34_REKAP IBT" xfId="49198" xr:uid="{00000000-0005-0000-0000-0000C5C50000}"/>
    <cellStyle name="Total 35" xfId="49344" xr:uid="{00000000-0005-0000-0000-0000C6C50000}"/>
    <cellStyle name="Total 35 2" xfId="49346" xr:uid="{00000000-0005-0000-0000-0000C7C50000}"/>
    <cellStyle name="Total 35_REKAP IBT" xfId="49348" xr:uid="{00000000-0005-0000-0000-0000C8C50000}"/>
    <cellStyle name="Total 36" xfId="49350" xr:uid="{00000000-0005-0000-0000-0000C9C50000}"/>
    <cellStyle name="Total 36 2" xfId="49352" xr:uid="{00000000-0005-0000-0000-0000CAC50000}"/>
    <cellStyle name="Total 36_REKAP IBT" xfId="49354" xr:uid="{00000000-0005-0000-0000-0000CBC50000}"/>
    <cellStyle name="Total 37" xfId="49356" xr:uid="{00000000-0005-0000-0000-0000CCC50000}"/>
    <cellStyle name="Total 37 2" xfId="49358" xr:uid="{00000000-0005-0000-0000-0000CDC50000}"/>
    <cellStyle name="Total 37_REKAP IBT" xfId="49360" xr:uid="{00000000-0005-0000-0000-0000CEC50000}"/>
    <cellStyle name="Total 38" xfId="49362" xr:uid="{00000000-0005-0000-0000-0000CFC50000}"/>
    <cellStyle name="Total 38 2" xfId="49364" xr:uid="{00000000-0005-0000-0000-0000D0C50000}"/>
    <cellStyle name="Total 38_REKAP IBT" xfId="49366" xr:uid="{00000000-0005-0000-0000-0000D1C50000}"/>
    <cellStyle name="Total 39" xfId="49368" xr:uid="{00000000-0005-0000-0000-0000D2C50000}"/>
    <cellStyle name="Total 39 2" xfId="49370" xr:uid="{00000000-0005-0000-0000-0000D3C50000}"/>
    <cellStyle name="Total 39_REKAP IBT" xfId="49372" xr:uid="{00000000-0005-0000-0000-0000D4C50000}"/>
    <cellStyle name="Total 4" xfId="49373" xr:uid="{00000000-0005-0000-0000-0000D5C50000}"/>
    <cellStyle name="Total 4 2" xfId="49374" xr:uid="{00000000-0005-0000-0000-0000D6C50000}"/>
    <cellStyle name="Total 4 3" xfId="49375" xr:uid="{00000000-0005-0000-0000-0000D7C50000}"/>
    <cellStyle name="Total 4 4" xfId="49376" xr:uid="{00000000-0005-0000-0000-0000D8C50000}"/>
    <cellStyle name="Total 4 5" xfId="48563" xr:uid="{00000000-0005-0000-0000-0000D9C50000}"/>
    <cellStyle name="Total 4 6" xfId="48565" xr:uid="{00000000-0005-0000-0000-0000DAC50000}"/>
    <cellStyle name="Total 4 7" xfId="50486" xr:uid="{00000000-0005-0000-0000-0000DBC50000}"/>
    <cellStyle name="Total 4_REKAP IBT" xfId="49377" xr:uid="{00000000-0005-0000-0000-0000DCC50000}"/>
    <cellStyle name="Total 40" xfId="49343" xr:uid="{00000000-0005-0000-0000-0000DDC50000}"/>
    <cellStyle name="Total 40 2" xfId="49345" xr:uid="{00000000-0005-0000-0000-0000DEC50000}"/>
    <cellStyle name="Total 40_REKAP IBT" xfId="49347" xr:uid="{00000000-0005-0000-0000-0000DFC50000}"/>
    <cellStyle name="Total 41" xfId="49349" xr:uid="{00000000-0005-0000-0000-0000E0C50000}"/>
    <cellStyle name="Total 41 2" xfId="49351" xr:uid="{00000000-0005-0000-0000-0000E1C50000}"/>
    <cellStyle name="Total 41_REKAP IBT" xfId="49353" xr:uid="{00000000-0005-0000-0000-0000E2C50000}"/>
    <cellStyle name="Total 42" xfId="49355" xr:uid="{00000000-0005-0000-0000-0000E3C50000}"/>
    <cellStyle name="Total 42 2" xfId="49357" xr:uid="{00000000-0005-0000-0000-0000E4C50000}"/>
    <cellStyle name="Total 42_REKAP IBT" xfId="49359" xr:uid="{00000000-0005-0000-0000-0000E5C50000}"/>
    <cellStyle name="Total 43" xfId="49361" xr:uid="{00000000-0005-0000-0000-0000E6C50000}"/>
    <cellStyle name="Total 43 2" xfId="49363" xr:uid="{00000000-0005-0000-0000-0000E7C50000}"/>
    <cellStyle name="Total 43_REKAP IBT" xfId="49365" xr:uid="{00000000-0005-0000-0000-0000E8C50000}"/>
    <cellStyle name="Total 44" xfId="49367" xr:uid="{00000000-0005-0000-0000-0000E9C50000}"/>
    <cellStyle name="Total 44 2" xfId="49369" xr:uid="{00000000-0005-0000-0000-0000EAC50000}"/>
    <cellStyle name="Total 44_REKAP IBT" xfId="49371" xr:uid="{00000000-0005-0000-0000-0000EBC50000}"/>
    <cellStyle name="Total 45" xfId="49379" xr:uid="{00000000-0005-0000-0000-0000ECC50000}"/>
    <cellStyle name="Total 45 2" xfId="49381" xr:uid="{00000000-0005-0000-0000-0000EDC50000}"/>
    <cellStyle name="Total 45_REKAP IBT" xfId="49383" xr:uid="{00000000-0005-0000-0000-0000EEC50000}"/>
    <cellStyle name="Total 46" xfId="49385" xr:uid="{00000000-0005-0000-0000-0000EFC50000}"/>
    <cellStyle name="Total 46 2" xfId="49387" xr:uid="{00000000-0005-0000-0000-0000F0C50000}"/>
    <cellStyle name="Total 46_REKAP IBT" xfId="49389" xr:uid="{00000000-0005-0000-0000-0000F1C50000}"/>
    <cellStyle name="Total 47" xfId="36838" xr:uid="{00000000-0005-0000-0000-0000F2C50000}"/>
    <cellStyle name="Total 47 2" xfId="49391" xr:uid="{00000000-0005-0000-0000-0000F3C50000}"/>
    <cellStyle name="Total 47_REKAP IBT" xfId="49393" xr:uid="{00000000-0005-0000-0000-0000F4C50000}"/>
    <cellStyle name="Total 48" xfId="49395" xr:uid="{00000000-0005-0000-0000-0000F5C50000}"/>
    <cellStyle name="Total 48 2" xfId="49397" xr:uid="{00000000-0005-0000-0000-0000F6C50000}"/>
    <cellStyle name="Total 48_REKAP IBT" xfId="49399" xr:uid="{00000000-0005-0000-0000-0000F7C50000}"/>
    <cellStyle name="Total 49" xfId="49401" xr:uid="{00000000-0005-0000-0000-0000F8C50000}"/>
    <cellStyle name="Total 49 2" xfId="49403" xr:uid="{00000000-0005-0000-0000-0000F9C50000}"/>
    <cellStyle name="Total 49_REKAP IBT" xfId="49405" xr:uid="{00000000-0005-0000-0000-0000FAC50000}"/>
    <cellStyle name="Total 5" xfId="49406" xr:uid="{00000000-0005-0000-0000-0000FBC50000}"/>
    <cellStyle name="Total 5 2" xfId="49407" xr:uid="{00000000-0005-0000-0000-0000FCC50000}"/>
    <cellStyle name="Total 5 3" xfId="49408" xr:uid="{00000000-0005-0000-0000-0000FDC50000}"/>
    <cellStyle name="Total 5 4" xfId="49409" xr:uid="{00000000-0005-0000-0000-0000FEC50000}"/>
    <cellStyle name="Total 5 5" xfId="49410" xr:uid="{00000000-0005-0000-0000-0000FFC50000}"/>
    <cellStyle name="Total 5 6" xfId="49411" xr:uid="{00000000-0005-0000-0000-000000C60000}"/>
    <cellStyle name="Total 5_REKAP IBT" xfId="49412" xr:uid="{00000000-0005-0000-0000-000001C60000}"/>
    <cellStyle name="Total 50" xfId="49378" xr:uid="{00000000-0005-0000-0000-000002C60000}"/>
    <cellStyle name="Total 50 2" xfId="49380" xr:uid="{00000000-0005-0000-0000-000003C60000}"/>
    <cellStyle name="Total 50_REKAP IBT" xfId="49382" xr:uid="{00000000-0005-0000-0000-000004C60000}"/>
    <cellStyle name="Total 51" xfId="49384" xr:uid="{00000000-0005-0000-0000-000005C60000}"/>
    <cellStyle name="Total 51 2" xfId="49386" xr:uid="{00000000-0005-0000-0000-000006C60000}"/>
    <cellStyle name="Total 51_REKAP IBT" xfId="49388" xr:uid="{00000000-0005-0000-0000-000007C60000}"/>
    <cellStyle name="Total 52" xfId="36837" xr:uid="{00000000-0005-0000-0000-000008C60000}"/>
    <cellStyle name="Total 52 2" xfId="49390" xr:uid="{00000000-0005-0000-0000-000009C60000}"/>
    <cellStyle name="Total 52_REKAP IBT" xfId="49392" xr:uid="{00000000-0005-0000-0000-00000AC60000}"/>
    <cellStyle name="Total 53" xfId="49394" xr:uid="{00000000-0005-0000-0000-00000BC60000}"/>
    <cellStyle name="Total 53 2" xfId="49396" xr:uid="{00000000-0005-0000-0000-00000CC60000}"/>
    <cellStyle name="Total 53_REKAP IBT" xfId="49398" xr:uid="{00000000-0005-0000-0000-00000DC60000}"/>
    <cellStyle name="Total 54" xfId="49400" xr:uid="{00000000-0005-0000-0000-00000EC60000}"/>
    <cellStyle name="Total 54 2" xfId="49402" xr:uid="{00000000-0005-0000-0000-00000FC60000}"/>
    <cellStyle name="Total 54_REKAP IBT" xfId="49404" xr:uid="{00000000-0005-0000-0000-000010C60000}"/>
    <cellStyle name="Total 55" xfId="49414" xr:uid="{00000000-0005-0000-0000-000011C60000}"/>
    <cellStyle name="Total 55 2" xfId="49416" xr:uid="{00000000-0005-0000-0000-000012C60000}"/>
    <cellStyle name="Total 55_REKAP IBT" xfId="49418" xr:uid="{00000000-0005-0000-0000-000013C60000}"/>
    <cellStyle name="Total 56" xfId="49420" xr:uid="{00000000-0005-0000-0000-000014C60000}"/>
    <cellStyle name="Total 56 2" xfId="49422" xr:uid="{00000000-0005-0000-0000-000015C60000}"/>
    <cellStyle name="Total 56_REKAP IBT" xfId="49424" xr:uid="{00000000-0005-0000-0000-000016C60000}"/>
    <cellStyle name="Total 57" xfId="49426" xr:uid="{00000000-0005-0000-0000-000017C60000}"/>
    <cellStyle name="Total 57 2" xfId="49428" xr:uid="{00000000-0005-0000-0000-000018C60000}"/>
    <cellStyle name="Total 57_REKAP IBT" xfId="49430" xr:uid="{00000000-0005-0000-0000-000019C60000}"/>
    <cellStyle name="Total 58" xfId="23755" xr:uid="{00000000-0005-0000-0000-00001AC60000}"/>
    <cellStyle name="Total 58 2" xfId="49432" xr:uid="{00000000-0005-0000-0000-00001BC60000}"/>
    <cellStyle name="Total 58_REKAP IBT" xfId="49434" xr:uid="{00000000-0005-0000-0000-00001CC60000}"/>
    <cellStyle name="Total 59" xfId="49436" xr:uid="{00000000-0005-0000-0000-00001DC60000}"/>
    <cellStyle name="Total 59 2" xfId="49438" xr:uid="{00000000-0005-0000-0000-00001EC60000}"/>
    <cellStyle name="Total 59_REKAP IBT" xfId="49440" xr:uid="{00000000-0005-0000-0000-00001FC60000}"/>
    <cellStyle name="Total 6" xfId="49441" xr:uid="{00000000-0005-0000-0000-000020C60000}"/>
    <cellStyle name="Total 6 2" xfId="49442" xr:uid="{00000000-0005-0000-0000-000021C60000}"/>
    <cellStyle name="Total 6 3" xfId="49443" xr:uid="{00000000-0005-0000-0000-000022C60000}"/>
    <cellStyle name="Total 6 4" xfId="49444" xr:uid="{00000000-0005-0000-0000-000023C60000}"/>
    <cellStyle name="Total 6 5" xfId="49445" xr:uid="{00000000-0005-0000-0000-000024C60000}"/>
    <cellStyle name="Total 6 6" xfId="49446" xr:uid="{00000000-0005-0000-0000-000025C60000}"/>
    <cellStyle name="Total 6_REKAP IBT" xfId="46652" xr:uid="{00000000-0005-0000-0000-000026C60000}"/>
    <cellStyle name="Total 60" xfId="49413" xr:uid="{00000000-0005-0000-0000-000027C60000}"/>
    <cellStyle name="Total 60 2" xfId="49415" xr:uid="{00000000-0005-0000-0000-000028C60000}"/>
    <cellStyle name="Total 60_REKAP IBT" xfId="49417" xr:uid="{00000000-0005-0000-0000-000029C60000}"/>
    <cellStyle name="Total 61" xfId="49419" xr:uid="{00000000-0005-0000-0000-00002AC60000}"/>
    <cellStyle name="Total 61 2" xfId="49421" xr:uid="{00000000-0005-0000-0000-00002BC60000}"/>
    <cellStyle name="Total 61_REKAP IBT" xfId="49423" xr:uid="{00000000-0005-0000-0000-00002CC60000}"/>
    <cellStyle name="Total 62" xfId="49425" xr:uid="{00000000-0005-0000-0000-00002DC60000}"/>
    <cellStyle name="Total 62 2" xfId="49427" xr:uid="{00000000-0005-0000-0000-00002EC60000}"/>
    <cellStyle name="Total 62_REKAP IBT" xfId="49429" xr:uid="{00000000-0005-0000-0000-00002FC60000}"/>
    <cellStyle name="Total 63" xfId="23754" xr:uid="{00000000-0005-0000-0000-000030C60000}"/>
    <cellStyle name="Total 63 2" xfId="49431" xr:uid="{00000000-0005-0000-0000-000031C60000}"/>
    <cellStyle name="Total 63_REKAP IBT" xfId="49433" xr:uid="{00000000-0005-0000-0000-000032C60000}"/>
    <cellStyle name="Total 64" xfId="49435" xr:uid="{00000000-0005-0000-0000-000033C60000}"/>
    <cellStyle name="Total 64 2" xfId="49437" xr:uid="{00000000-0005-0000-0000-000034C60000}"/>
    <cellStyle name="Total 64_REKAP IBT" xfId="49439" xr:uid="{00000000-0005-0000-0000-000035C60000}"/>
    <cellStyle name="Total 65" xfId="49448" xr:uid="{00000000-0005-0000-0000-000036C60000}"/>
    <cellStyle name="Total 65 2" xfId="49450" xr:uid="{00000000-0005-0000-0000-000037C60000}"/>
    <cellStyle name="Total 65_REKAP IBT" xfId="49452" xr:uid="{00000000-0005-0000-0000-000038C60000}"/>
    <cellStyle name="Total 66" xfId="49454" xr:uid="{00000000-0005-0000-0000-000039C60000}"/>
    <cellStyle name="Total 66 2" xfId="49456" xr:uid="{00000000-0005-0000-0000-00003AC60000}"/>
    <cellStyle name="Total 66_REKAP IBT" xfId="662" xr:uid="{00000000-0005-0000-0000-00003BC60000}"/>
    <cellStyle name="Total 67" xfId="49458" xr:uid="{00000000-0005-0000-0000-00003CC60000}"/>
    <cellStyle name="Total 67 2" xfId="49460" xr:uid="{00000000-0005-0000-0000-00003DC60000}"/>
    <cellStyle name="Total 67_REKAP IBT" xfId="49462" xr:uid="{00000000-0005-0000-0000-00003EC60000}"/>
    <cellStyle name="Total 68" xfId="49464" xr:uid="{00000000-0005-0000-0000-00003FC60000}"/>
    <cellStyle name="Total 68 2" xfId="49466" xr:uid="{00000000-0005-0000-0000-000040C60000}"/>
    <cellStyle name="Total 68_REKAP IBT" xfId="49468" xr:uid="{00000000-0005-0000-0000-000041C60000}"/>
    <cellStyle name="Total 69" xfId="49470" xr:uid="{00000000-0005-0000-0000-000042C60000}"/>
    <cellStyle name="Total 69 2" xfId="49472" xr:uid="{00000000-0005-0000-0000-000043C60000}"/>
    <cellStyle name="Total 69_REKAP IBT" xfId="49474" xr:uid="{00000000-0005-0000-0000-000044C60000}"/>
    <cellStyle name="Total 7" xfId="49475" xr:uid="{00000000-0005-0000-0000-000045C60000}"/>
    <cellStyle name="Total 7 2" xfId="49476" xr:uid="{00000000-0005-0000-0000-000046C60000}"/>
    <cellStyle name="Total 7 3" xfId="49477" xr:uid="{00000000-0005-0000-0000-000047C60000}"/>
    <cellStyle name="Total 7 4" xfId="49478" xr:uid="{00000000-0005-0000-0000-000048C60000}"/>
    <cellStyle name="Total 7 5" xfId="49479" xr:uid="{00000000-0005-0000-0000-000049C60000}"/>
    <cellStyle name="Total 7 6" xfId="49480" xr:uid="{00000000-0005-0000-0000-00004AC60000}"/>
    <cellStyle name="Total 7_REKAP IBT" xfId="49481" xr:uid="{00000000-0005-0000-0000-00004BC60000}"/>
    <cellStyle name="Total 70" xfId="49447" xr:uid="{00000000-0005-0000-0000-00004CC60000}"/>
    <cellStyle name="Total 70 2" xfId="49449" xr:uid="{00000000-0005-0000-0000-00004DC60000}"/>
    <cellStyle name="Total 70_REKAP IBT" xfId="49451" xr:uid="{00000000-0005-0000-0000-00004EC60000}"/>
    <cellStyle name="Total 71" xfId="49453" xr:uid="{00000000-0005-0000-0000-00004FC60000}"/>
    <cellStyle name="Total 71 2" xfId="49455" xr:uid="{00000000-0005-0000-0000-000050C60000}"/>
    <cellStyle name="Total 71_REKAP IBT" xfId="661" xr:uid="{00000000-0005-0000-0000-000051C60000}"/>
    <cellStyle name="Total 72" xfId="49457" xr:uid="{00000000-0005-0000-0000-000052C60000}"/>
    <cellStyle name="Total 72 2" xfId="49459" xr:uid="{00000000-0005-0000-0000-000053C60000}"/>
    <cellStyle name="Total 72_REKAP IBT" xfId="49461" xr:uid="{00000000-0005-0000-0000-000054C60000}"/>
    <cellStyle name="Total 73" xfId="49463" xr:uid="{00000000-0005-0000-0000-000055C60000}"/>
    <cellStyle name="Total 73 2" xfId="49465" xr:uid="{00000000-0005-0000-0000-000056C60000}"/>
    <cellStyle name="Total 73_REKAP IBT" xfId="49467" xr:uid="{00000000-0005-0000-0000-000057C60000}"/>
    <cellStyle name="Total 74" xfId="49469" xr:uid="{00000000-0005-0000-0000-000058C60000}"/>
    <cellStyle name="Total 74 2" xfId="49471" xr:uid="{00000000-0005-0000-0000-000059C60000}"/>
    <cellStyle name="Total 74_REKAP IBT" xfId="49473" xr:uid="{00000000-0005-0000-0000-00005AC60000}"/>
    <cellStyle name="Total 75" xfId="49483" xr:uid="{00000000-0005-0000-0000-00005BC60000}"/>
    <cellStyle name="Total 75 2" xfId="49484" xr:uid="{00000000-0005-0000-0000-00005CC60000}"/>
    <cellStyle name="Total 75_REKAP IBT" xfId="49485" xr:uid="{00000000-0005-0000-0000-00005DC60000}"/>
    <cellStyle name="Total 76" xfId="49487" xr:uid="{00000000-0005-0000-0000-00005EC60000}"/>
    <cellStyle name="Total 76 2" xfId="49488" xr:uid="{00000000-0005-0000-0000-00005FC60000}"/>
    <cellStyle name="Total 76_REKAP IBT" xfId="49489" xr:uid="{00000000-0005-0000-0000-000060C60000}"/>
    <cellStyle name="Total 77" xfId="49490" xr:uid="{00000000-0005-0000-0000-000061C60000}"/>
    <cellStyle name="Total 77 2" xfId="49491" xr:uid="{00000000-0005-0000-0000-000062C60000}"/>
    <cellStyle name="Total 77_REKAP IBT" xfId="30317" xr:uid="{00000000-0005-0000-0000-000063C60000}"/>
    <cellStyle name="Total 78" xfId="49492" xr:uid="{00000000-0005-0000-0000-000064C60000}"/>
    <cellStyle name="Total 78 2" xfId="49493" xr:uid="{00000000-0005-0000-0000-000065C60000}"/>
    <cellStyle name="Total 78_REKAP IBT" xfId="49494" xr:uid="{00000000-0005-0000-0000-000066C60000}"/>
    <cellStyle name="Total 79" xfId="49495" xr:uid="{00000000-0005-0000-0000-000067C60000}"/>
    <cellStyle name="Total 79 2" xfId="49496" xr:uid="{00000000-0005-0000-0000-000068C60000}"/>
    <cellStyle name="Total 8" xfId="49497" xr:uid="{00000000-0005-0000-0000-000069C60000}"/>
    <cellStyle name="Total 8 2" xfId="49498" xr:uid="{00000000-0005-0000-0000-00006AC60000}"/>
    <cellStyle name="Total 8 3" xfId="49499" xr:uid="{00000000-0005-0000-0000-00006BC60000}"/>
    <cellStyle name="Total 8 4" xfId="49500" xr:uid="{00000000-0005-0000-0000-00006CC60000}"/>
    <cellStyle name="Total 8 5" xfId="49501" xr:uid="{00000000-0005-0000-0000-00006DC60000}"/>
    <cellStyle name="Total 8 6" xfId="49502" xr:uid="{00000000-0005-0000-0000-00006EC60000}"/>
    <cellStyle name="Total 8_REKAP IBT" xfId="20857" xr:uid="{00000000-0005-0000-0000-00006FC60000}"/>
    <cellStyle name="Total 80" xfId="49482" xr:uid="{00000000-0005-0000-0000-000070C60000}"/>
    <cellStyle name="Total 81" xfId="49486" xr:uid="{00000000-0005-0000-0000-000071C60000}"/>
    <cellStyle name="Total 82" xfId="49914" xr:uid="{00000000-0005-0000-0000-000072C60000}"/>
    <cellStyle name="Total 9" xfId="49503" xr:uid="{00000000-0005-0000-0000-000073C60000}"/>
    <cellStyle name="Total 9 2" xfId="49504" xr:uid="{00000000-0005-0000-0000-000074C60000}"/>
    <cellStyle name="Total 9 3" xfId="49505" xr:uid="{00000000-0005-0000-0000-000075C60000}"/>
    <cellStyle name="Total 9 4" xfId="49506" xr:uid="{00000000-0005-0000-0000-000076C60000}"/>
    <cellStyle name="Total 9 5" xfId="49507" xr:uid="{00000000-0005-0000-0000-000077C60000}"/>
    <cellStyle name="Total 9 6" xfId="49508" xr:uid="{00000000-0005-0000-0000-000078C60000}"/>
    <cellStyle name="Total 9_REKAP IBT" xfId="49509" xr:uid="{00000000-0005-0000-0000-000079C60000}"/>
    <cellStyle name="Warning Text 10" xfId="49510" xr:uid="{00000000-0005-0000-0000-00007AC60000}"/>
    <cellStyle name="Warning Text 10 2" xfId="49511" xr:uid="{00000000-0005-0000-0000-00007BC60000}"/>
    <cellStyle name="Warning Text 10 3" xfId="49512" xr:uid="{00000000-0005-0000-0000-00007CC60000}"/>
    <cellStyle name="Warning Text 10 4" xfId="49513" xr:uid="{00000000-0005-0000-0000-00007DC60000}"/>
    <cellStyle name="Warning Text 10 5" xfId="49514" xr:uid="{00000000-0005-0000-0000-00007EC60000}"/>
    <cellStyle name="Warning Text 10 6" xfId="49515" xr:uid="{00000000-0005-0000-0000-00007FC60000}"/>
    <cellStyle name="Warning Text 10_REKAP IBT" xfId="49516" xr:uid="{00000000-0005-0000-0000-000080C60000}"/>
    <cellStyle name="Warning Text 11" xfId="49517" xr:uid="{00000000-0005-0000-0000-000081C60000}"/>
    <cellStyle name="Warning Text 11 2" xfId="49518" xr:uid="{00000000-0005-0000-0000-000082C60000}"/>
    <cellStyle name="Warning Text 11 3" xfId="49519" xr:uid="{00000000-0005-0000-0000-000083C60000}"/>
    <cellStyle name="Warning Text 11 4" xfId="49520" xr:uid="{00000000-0005-0000-0000-000084C60000}"/>
    <cellStyle name="Warning Text 11 5" xfId="49521" xr:uid="{00000000-0005-0000-0000-000085C60000}"/>
    <cellStyle name="Warning Text 11_REKAP IBT" xfId="49522" xr:uid="{00000000-0005-0000-0000-000086C60000}"/>
    <cellStyle name="Warning Text 12" xfId="49523" xr:uid="{00000000-0005-0000-0000-000087C60000}"/>
    <cellStyle name="Warning Text 12 2" xfId="49524" xr:uid="{00000000-0005-0000-0000-000088C60000}"/>
    <cellStyle name="Warning Text 12 3" xfId="49525" xr:uid="{00000000-0005-0000-0000-000089C60000}"/>
    <cellStyle name="Warning Text 12 4" xfId="49526" xr:uid="{00000000-0005-0000-0000-00008AC60000}"/>
    <cellStyle name="Warning Text 12 5" xfId="49527" xr:uid="{00000000-0005-0000-0000-00008BC60000}"/>
    <cellStyle name="Warning Text 12_REKAP IBT" xfId="49528" xr:uid="{00000000-0005-0000-0000-00008CC60000}"/>
    <cellStyle name="Warning Text 13" xfId="49529" xr:uid="{00000000-0005-0000-0000-00008DC60000}"/>
    <cellStyle name="Warning Text 13 2" xfId="49530" xr:uid="{00000000-0005-0000-0000-00008EC60000}"/>
    <cellStyle name="Warning Text 13 3" xfId="49531" xr:uid="{00000000-0005-0000-0000-00008FC60000}"/>
    <cellStyle name="Warning Text 13 4" xfId="49532" xr:uid="{00000000-0005-0000-0000-000090C60000}"/>
    <cellStyle name="Warning Text 13 5" xfId="49533" xr:uid="{00000000-0005-0000-0000-000091C60000}"/>
    <cellStyle name="Warning Text 13_REKAP IBT" xfId="49534" xr:uid="{00000000-0005-0000-0000-000092C60000}"/>
    <cellStyle name="Warning Text 14" xfId="49535" xr:uid="{00000000-0005-0000-0000-000093C60000}"/>
    <cellStyle name="Warning Text 14 2" xfId="49536" xr:uid="{00000000-0005-0000-0000-000094C60000}"/>
    <cellStyle name="Warning Text 14 3" xfId="49537" xr:uid="{00000000-0005-0000-0000-000095C60000}"/>
    <cellStyle name="Warning Text 14 4" xfId="49538" xr:uid="{00000000-0005-0000-0000-000096C60000}"/>
    <cellStyle name="Warning Text 14 5" xfId="49539" xr:uid="{00000000-0005-0000-0000-000097C60000}"/>
    <cellStyle name="Warning Text 14_REKAP IBT" xfId="49540" xr:uid="{00000000-0005-0000-0000-000098C60000}"/>
    <cellStyle name="Warning Text 15" xfId="49542" xr:uid="{00000000-0005-0000-0000-000099C60000}"/>
    <cellStyle name="Warning Text 15 2" xfId="49544" xr:uid="{00000000-0005-0000-0000-00009AC60000}"/>
    <cellStyle name="Warning Text 15 3" xfId="49545" xr:uid="{00000000-0005-0000-0000-00009BC60000}"/>
    <cellStyle name="Warning Text 15 4" xfId="49546" xr:uid="{00000000-0005-0000-0000-00009CC60000}"/>
    <cellStyle name="Warning Text 15 5" xfId="49547" xr:uid="{00000000-0005-0000-0000-00009DC60000}"/>
    <cellStyle name="Warning Text 15_REKAP IBT" xfId="49549" xr:uid="{00000000-0005-0000-0000-00009EC60000}"/>
    <cellStyle name="Warning Text 16" xfId="49551" xr:uid="{00000000-0005-0000-0000-00009FC60000}"/>
    <cellStyle name="Warning Text 16 2" xfId="49553" xr:uid="{00000000-0005-0000-0000-0000A0C60000}"/>
    <cellStyle name="Warning Text 16 3" xfId="49554" xr:uid="{00000000-0005-0000-0000-0000A1C60000}"/>
    <cellStyle name="Warning Text 16 4" xfId="49555" xr:uid="{00000000-0005-0000-0000-0000A2C60000}"/>
    <cellStyle name="Warning Text 16 5" xfId="49556" xr:uid="{00000000-0005-0000-0000-0000A3C60000}"/>
    <cellStyle name="Warning Text 16_REKAP IBT" xfId="49558" xr:uid="{00000000-0005-0000-0000-0000A4C60000}"/>
    <cellStyle name="Warning Text 17" xfId="49560" xr:uid="{00000000-0005-0000-0000-0000A5C60000}"/>
    <cellStyle name="Warning Text 17 2" xfId="49562" xr:uid="{00000000-0005-0000-0000-0000A6C60000}"/>
    <cellStyle name="Warning Text 17 3" xfId="49563" xr:uid="{00000000-0005-0000-0000-0000A7C60000}"/>
    <cellStyle name="Warning Text 17 4" xfId="49564" xr:uid="{00000000-0005-0000-0000-0000A8C60000}"/>
    <cellStyle name="Warning Text 17 5" xfId="49565" xr:uid="{00000000-0005-0000-0000-0000A9C60000}"/>
    <cellStyle name="Warning Text 17_REKAP IBT" xfId="49567" xr:uid="{00000000-0005-0000-0000-0000AAC60000}"/>
    <cellStyle name="Warning Text 18" xfId="49569" xr:uid="{00000000-0005-0000-0000-0000ABC60000}"/>
    <cellStyle name="Warning Text 18 2" xfId="49571" xr:uid="{00000000-0005-0000-0000-0000ACC60000}"/>
    <cellStyle name="Warning Text 18_REKAP IBT" xfId="49573" xr:uid="{00000000-0005-0000-0000-0000ADC60000}"/>
    <cellStyle name="Warning Text 19" xfId="49575" xr:uid="{00000000-0005-0000-0000-0000AEC60000}"/>
    <cellStyle name="Warning Text 19 2" xfId="49577" xr:uid="{00000000-0005-0000-0000-0000AFC60000}"/>
    <cellStyle name="Warning Text 19_REKAP IBT" xfId="49579" xr:uid="{00000000-0005-0000-0000-0000B0C60000}"/>
    <cellStyle name="Warning Text 2" xfId="49580" xr:uid="{00000000-0005-0000-0000-0000B1C60000}"/>
    <cellStyle name="Warning Text 2 10" xfId="49581" xr:uid="{00000000-0005-0000-0000-0000B2C60000}"/>
    <cellStyle name="Warning Text 2 11" xfId="49582" xr:uid="{00000000-0005-0000-0000-0000B3C60000}"/>
    <cellStyle name="Warning Text 2 12" xfId="49583" xr:uid="{00000000-0005-0000-0000-0000B4C60000}"/>
    <cellStyle name="Warning Text 2 13" xfId="49584" xr:uid="{00000000-0005-0000-0000-0000B5C60000}"/>
    <cellStyle name="Warning Text 2 14" xfId="13387" xr:uid="{00000000-0005-0000-0000-0000B6C60000}"/>
    <cellStyle name="Warning Text 2 15" xfId="49586" xr:uid="{00000000-0005-0000-0000-0000B7C60000}"/>
    <cellStyle name="Warning Text 2 16" xfId="49588" xr:uid="{00000000-0005-0000-0000-0000B8C60000}"/>
    <cellStyle name="Warning Text 2 17" xfId="25705" xr:uid="{00000000-0005-0000-0000-0000B9C60000}"/>
    <cellStyle name="Warning Text 2 18" xfId="49590" xr:uid="{00000000-0005-0000-0000-0000BAC60000}"/>
    <cellStyle name="Warning Text 2 19" xfId="45178" xr:uid="{00000000-0005-0000-0000-0000BBC60000}"/>
    <cellStyle name="Warning Text 2 2" xfId="49591" xr:uid="{00000000-0005-0000-0000-0000BCC60000}"/>
    <cellStyle name="Warning Text 2 2 2" xfId="49592" xr:uid="{00000000-0005-0000-0000-0000BDC60000}"/>
    <cellStyle name="Warning Text 2 20" xfId="49585" xr:uid="{00000000-0005-0000-0000-0000BEC60000}"/>
    <cellStyle name="Warning Text 2 21" xfId="49587" xr:uid="{00000000-0005-0000-0000-0000BFC60000}"/>
    <cellStyle name="Warning Text 2 22" xfId="25704" xr:uid="{00000000-0005-0000-0000-0000C0C60000}"/>
    <cellStyle name="Warning Text 2 23" xfId="49589" xr:uid="{00000000-0005-0000-0000-0000C1C60000}"/>
    <cellStyle name="Warning Text 2 24" xfId="45177" xr:uid="{00000000-0005-0000-0000-0000C2C60000}"/>
    <cellStyle name="Warning Text 2 25" xfId="49593" xr:uid="{00000000-0005-0000-0000-0000C3C60000}"/>
    <cellStyle name="Warning Text 2 26" xfId="49594" xr:uid="{00000000-0005-0000-0000-0000C4C60000}"/>
    <cellStyle name="Warning Text 2 27" xfId="49595" xr:uid="{00000000-0005-0000-0000-0000C5C60000}"/>
    <cellStyle name="Warning Text 2 28" xfId="49596" xr:uid="{00000000-0005-0000-0000-0000C6C60000}"/>
    <cellStyle name="Warning Text 2 29" xfId="49597" xr:uid="{00000000-0005-0000-0000-0000C7C60000}"/>
    <cellStyle name="Warning Text 2 3" xfId="49598" xr:uid="{00000000-0005-0000-0000-0000C8C60000}"/>
    <cellStyle name="Warning Text 2 4" xfId="49599" xr:uid="{00000000-0005-0000-0000-0000C9C60000}"/>
    <cellStyle name="Warning Text 2 5" xfId="49600" xr:uid="{00000000-0005-0000-0000-0000CAC60000}"/>
    <cellStyle name="Warning Text 2 6" xfId="49601" xr:uid="{00000000-0005-0000-0000-0000CBC60000}"/>
    <cellStyle name="Warning Text 2 7" xfId="49602" xr:uid="{00000000-0005-0000-0000-0000CCC60000}"/>
    <cellStyle name="Warning Text 2 8" xfId="49603" xr:uid="{00000000-0005-0000-0000-0000CDC60000}"/>
    <cellStyle name="Warning Text 2 9" xfId="49604" xr:uid="{00000000-0005-0000-0000-0000CEC60000}"/>
    <cellStyle name="Warning Text 2_REKAP IBT" xfId="49605" xr:uid="{00000000-0005-0000-0000-0000CFC60000}"/>
    <cellStyle name="Warning Text 20" xfId="49541" xr:uid="{00000000-0005-0000-0000-0000D0C60000}"/>
    <cellStyle name="Warning Text 20 2" xfId="49543" xr:uid="{00000000-0005-0000-0000-0000D1C60000}"/>
    <cellStyle name="Warning Text 20_REKAP IBT" xfId="49548" xr:uid="{00000000-0005-0000-0000-0000D2C60000}"/>
    <cellStyle name="Warning Text 21" xfId="49550" xr:uid="{00000000-0005-0000-0000-0000D3C60000}"/>
    <cellStyle name="Warning Text 21 2" xfId="49552" xr:uid="{00000000-0005-0000-0000-0000D4C60000}"/>
    <cellStyle name="Warning Text 21_REKAP IBT" xfId="49557" xr:uid="{00000000-0005-0000-0000-0000D5C60000}"/>
    <cellStyle name="Warning Text 22" xfId="49559" xr:uid="{00000000-0005-0000-0000-0000D6C60000}"/>
    <cellStyle name="Warning Text 22 2" xfId="49561" xr:uid="{00000000-0005-0000-0000-0000D7C60000}"/>
    <cellStyle name="Warning Text 22_REKAP IBT" xfId="49566" xr:uid="{00000000-0005-0000-0000-0000D8C60000}"/>
    <cellStyle name="Warning Text 23" xfId="49568" xr:uid="{00000000-0005-0000-0000-0000D9C60000}"/>
    <cellStyle name="Warning Text 23 2" xfId="49570" xr:uid="{00000000-0005-0000-0000-0000DAC60000}"/>
    <cellStyle name="Warning Text 23_REKAP IBT" xfId="49572" xr:uid="{00000000-0005-0000-0000-0000DBC60000}"/>
    <cellStyle name="Warning Text 24" xfId="49574" xr:uid="{00000000-0005-0000-0000-0000DCC60000}"/>
    <cellStyle name="Warning Text 24 2" xfId="49576" xr:uid="{00000000-0005-0000-0000-0000DDC60000}"/>
    <cellStyle name="Warning Text 24_REKAP IBT" xfId="49578" xr:uid="{00000000-0005-0000-0000-0000DEC60000}"/>
    <cellStyle name="Warning Text 25" xfId="49607" xr:uid="{00000000-0005-0000-0000-0000DFC60000}"/>
    <cellStyle name="Warning Text 25 2" xfId="49609" xr:uid="{00000000-0005-0000-0000-0000E0C60000}"/>
    <cellStyle name="Warning Text 25_REKAP IBT" xfId="49611" xr:uid="{00000000-0005-0000-0000-0000E1C60000}"/>
    <cellStyle name="Warning Text 26" xfId="6184" xr:uid="{00000000-0005-0000-0000-0000E2C60000}"/>
    <cellStyle name="Warning Text 26 2" xfId="49613" xr:uid="{00000000-0005-0000-0000-0000E3C60000}"/>
    <cellStyle name="Warning Text 26_REKAP IBT" xfId="49615" xr:uid="{00000000-0005-0000-0000-0000E4C60000}"/>
    <cellStyle name="Warning Text 27" xfId="49617" xr:uid="{00000000-0005-0000-0000-0000E5C60000}"/>
    <cellStyle name="Warning Text 27 2" xfId="49619" xr:uid="{00000000-0005-0000-0000-0000E6C60000}"/>
    <cellStyle name="Warning Text 27_REKAP IBT" xfId="49621" xr:uid="{00000000-0005-0000-0000-0000E7C60000}"/>
    <cellStyle name="Warning Text 28" xfId="49623" xr:uid="{00000000-0005-0000-0000-0000E8C60000}"/>
    <cellStyle name="Warning Text 28 2" xfId="49625" xr:uid="{00000000-0005-0000-0000-0000E9C60000}"/>
    <cellStyle name="Warning Text 28_REKAP IBT" xfId="49627" xr:uid="{00000000-0005-0000-0000-0000EAC60000}"/>
    <cellStyle name="Warning Text 29" xfId="49629" xr:uid="{00000000-0005-0000-0000-0000EBC60000}"/>
    <cellStyle name="Warning Text 29 2" xfId="49631" xr:uid="{00000000-0005-0000-0000-0000ECC60000}"/>
    <cellStyle name="Warning Text 29_REKAP IBT" xfId="49633" xr:uid="{00000000-0005-0000-0000-0000EDC60000}"/>
    <cellStyle name="Warning Text 3" xfId="49634" xr:uid="{00000000-0005-0000-0000-0000EEC60000}"/>
    <cellStyle name="Warning Text 3 10" xfId="49635" xr:uid="{00000000-0005-0000-0000-0000EFC60000}"/>
    <cellStyle name="Warning Text 3 11" xfId="49636" xr:uid="{00000000-0005-0000-0000-0000F0C60000}"/>
    <cellStyle name="Warning Text 3 12" xfId="49637" xr:uid="{00000000-0005-0000-0000-0000F1C60000}"/>
    <cellStyle name="Warning Text 3 13" xfId="49638" xr:uid="{00000000-0005-0000-0000-0000F2C60000}"/>
    <cellStyle name="Warning Text 3 14" xfId="13413" xr:uid="{00000000-0005-0000-0000-0000F3C60000}"/>
    <cellStyle name="Warning Text 3 15" xfId="49639" xr:uid="{00000000-0005-0000-0000-0000F4C60000}"/>
    <cellStyle name="Warning Text 3 16" xfId="50487" xr:uid="{00000000-0005-0000-0000-0000F5C60000}"/>
    <cellStyle name="Warning Text 3 2" xfId="49640" xr:uid="{00000000-0005-0000-0000-0000F6C60000}"/>
    <cellStyle name="Warning Text 3 3" xfId="49641" xr:uid="{00000000-0005-0000-0000-0000F7C60000}"/>
    <cellStyle name="Warning Text 3 4" xfId="49642" xr:uid="{00000000-0005-0000-0000-0000F8C60000}"/>
    <cellStyle name="Warning Text 3 5" xfId="49643" xr:uid="{00000000-0005-0000-0000-0000F9C60000}"/>
    <cellStyle name="Warning Text 3 6" xfId="49644" xr:uid="{00000000-0005-0000-0000-0000FAC60000}"/>
    <cellStyle name="Warning Text 3 7" xfId="49645" xr:uid="{00000000-0005-0000-0000-0000FBC60000}"/>
    <cellStyle name="Warning Text 3 8" xfId="49646" xr:uid="{00000000-0005-0000-0000-0000FCC60000}"/>
    <cellStyle name="Warning Text 3 9" xfId="49647" xr:uid="{00000000-0005-0000-0000-0000FDC60000}"/>
    <cellStyle name="Warning Text 3_REKAP IBT" xfId="49648" xr:uid="{00000000-0005-0000-0000-0000FEC60000}"/>
    <cellStyle name="Warning Text 30" xfId="49606" xr:uid="{00000000-0005-0000-0000-0000FFC60000}"/>
    <cellStyle name="Warning Text 30 2" xfId="49608" xr:uid="{00000000-0005-0000-0000-000000C70000}"/>
    <cellStyle name="Warning Text 30_REKAP IBT" xfId="49610" xr:uid="{00000000-0005-0000-0000-000001C70000}"/>
    <cellStyle name="Warning Text 31" xfId="6183" xr:uid="{00000000-0005-0000-0000-000002C70000}"/>
    <cellStyle name="Warning Text 31 2" xfId="49612" xr:uid="{00000000-0005-0000-0000-000003C70000}"/>
    <cellStyle name="Warning Text 31_REKAP IBT" xfId="49614" xr:uid="{00000000-0005-0000-0000-000004C70000}"/>
    <cellStyle name="Warning Text 32" xfId="49616" xr:uid="{00000000-0005-0000-0000-000005C70000}"/>
    <cellStyle name="Warning Text 32 2" xfId="49618" xr:uid="{00000000-0005-0000-0000-000006C70000}"/>
    <cellStyle name="Warning Text 32_REKAP IBT" xfId="49620" xr:uid="{00000000-0005-0000-0000-000007C70000}"/>
    <cellStyle name="Warning Text 33" xfId="49622" xr:uid="{00000000-0005-0000-0000-000008C70000}"/>
    <cellStyle name="Warning Text 33 2" xfId="49624" xr:uid="{00000000-0005-0000-0000-000009C70000}"/>
    <cellStyle name="Warning Text 33_REKAP IBT" xfId="49626" xr:uid="{00000000-0005-0000-0000-00000AC70000}"/>
    <cellStyle name="Warning Text 34" xfId="49628" xr:uid="{00000000-0005-0000-0000-00000BC70000}"/>
    <cellStyle name="Warning Text 34 2" xfId="49630" xr:uid="{00000000-0005-0000-0000-00000CC70000}"/>
    <cellStyle name="Warning Text 34_REKAP IBT" xfId="49632" xr:uid="{00000000-0005-0000-0000-00000DC70000}"/>
    <cellStyle name="Warning Text 35" xfId="49650" xr:uid="{00000000-0005-0000-0000-00000EC70000}"/>
    <cellStyle name="Warning Text 35 2" xfId="49652" xr:uid="{00000000-0005-0000-0000-00000FC70000}"/>
    <cellStyle name="Warning Text 35_REKAP IBT" xfId="49654" xr:uid="{00000000-0005-0000-0000-000010C70000}"/>
    <cellStyle name="Warning Text 36" xfId="49656" xr:uid="{00000000-0005-0000-0000-000011C70000}"/>
    <cellStyle name="Warning Text 36 2" xfId="49658" xr:uid="{00000000-0005-0000-0000-000012C70000}"/>
    <cellStyle name="Warning Text 36_REKAP IBT" xfId="49660" xr:uid="{00000000-0005-0000-0000-000013C70000}"/>
    <cellStyle name="Warning Text 37" xfId="49662" xr:uid="{00000000-0005-0000-0000-000014C70000}"/>
    <cellStyle name="Warning Text 37 2" xfId="49664" xr:uid="{00000000-0005-0000-0000-000015C70000}"/>
    <cellStyle name="Warning Text 37_REKAP IBT" xfId="49666" xr:uid="{00000000-0005-0000-0000-000016C70000}"/>
    <cellStyle name="Warning Text 38" xfId="49668" xr:uid="{00000000-0005-0000-0000-000017C70000}"/>
    <cellStyle name="Warning Text 38 2" xfId="49670" xr:uid="{00000000-0005-0000-0000-000018C70000}"/>
    <cellStyle name="Warning Text 38_REKAP IBT" xfId="49672" xr:uid="{00000000-0005-0000-0000-000019C70000}"/>
    <cellStyle name="Warning Text 39" xfId="49674" xr:uid="{00000000-0005-0000-0000-00001AC70000}"/>
    <cellStyle name="Warning Text 39 2" xfId="49676" xr:uid="{00000000-0005-0000-0000-00001BC70000}"/>
    <cellStyle name="Warning Text 39_REKAP IBT" xfId="49678" xr:uid="{00000000-0005-0000-0000-00001CC70000}"/>
    <cellStyle name="Warning Text 4" xfId="42032" xr:uid="{00000000-0005-0000-0000-00001DC70000}"/>
    <cellStyle name="Warning Text 4 2" xfId="49679" xr:uid="{00000000-0005-0000-0000-00001EC70000}"/>
    <cellStyle name="Warning Text 4 3" xfId="49680" xr:uid="{00000000-0005-0000-0000-00001FC70000}"/>
    <cellStyle name="Warning Text 4 4" xfId="49681" xr:uid="{00000000-0005-0000-0000-000020C70000}"/>
    <cellStyle name="Warning Text 4 5" xfId="49682" xr:uid="{00000000-0005-0000-0000-000021C70000}"/>
    <cellStyle name="Warning Text 4 6" xfId="49683" xr:uid="{00000000-0005-0000-0000-000022C70000}"/>
    <cellStyle name="Warning Text 4_REKAP IBT" xfId="49684" xr:uid="{00000000-0005-0000-0000-000023C70000}"/>
    <cellStyle name="Warning Text 40" xfId="49649" xr:uid="{00000000-0005-0000-0000-000024C70000}"/>
    <cellStyle name="Warning Text 40 2" xfId="49651" xr:uid="{00000000-0005-0000-0000-000025C70000}"/>
    <cellStyle name="Warning Text 40_REKAP IBT" xfId="49653" xr:uid="{00000000-0005-0000-0000-000026C70000}"/>
    <cellStyle name="Warning Text 41" xfId="49655" xr:uid="{00000000-0005-0000-0000-000027C70000}"/>
    <cellStyle name="Warning Text 41 2" xfId="49657" xr:uid="{00000000-0005-0000-0000-000028C70000}"/>
    <cellStyle name="Warning Text 41_REKAP IBT" xfId="49659" xr:uid="{00000000-0005-0000-0000-000029C70000}"/>
    <cellStyle name="Warning Text 42" xfId="49661" xr:uid="{00000000-0005-0000-0000-00002AC70000}"/>
    <cellStyle name="Warning Text 42 2" xfId="49663" xr:uid="{00000000-0005-0000-0000-00002BC70000}"/>
    <cellStyle name="Warning Text 42_REKAP IBT" xfId="49665" xr:uid="{00000000-0005-0000-0000-00002CC70000}"/>
    <cellStyle name="Warning Text 43" xfId="49667" xr:uid="{00000000-0005-0000-0000-00002DC70000}"/>
    <cellStyle name="Warning Text 43 2" xfId="49669" xr:uid="{00000000-0005-0000-0000-00002EC70000}"/>
    <cellStyle name="Warning Text 43_REKAP IBT" xfId="49671" xr:uid="{00000000-0005-0000-0000-00002FC70000}"/>
    <cellStyle name="Warning Text 44" xfId="49673" xr:uid="{00000000-0005-0000-0000-000030C70000}"/>
    <cellStyle name="Warning Text 44 2" xfId="49675" xr:uid="{00000000-0005-0000-0000-000031C70000}"/>
    <cellStyle name="Warning Text 44_REKAP IBT" xfId="49677" xr:uid="{00000000-0005-0000-0000-000032C70000}"/>
    <cellStyle name="Warning Text 45" xfId="49686" xr:uid="{00000000-0005-0000-0000-000033C70000}"/>
    <cellStyle name="Warning Text 45 2" xfId="49688" xr:uid="{00000000-0005-0000-0000-000034C70000}"/>
    <cellStyle name="Warning Text 45_REKAP IBT" xfId="49690" xr:uid="{00000000-0005-0000-0000-000035C70000}"/>
    <cellStyle name="Warning Text 46" xfId="49692" xr:uid="{00000000-0005-0000-0000-000036C70000}"/>
    <cellStyle name="Warning Text 46 2" xfId="49694" xr:uid="{00000000-0005-0000-0000-000037C70000}"/>
    <cellStyle name="Warning Text 46_REKAP IBT" xfId="49696" xr:uid="{00000000-0005-0000-0000-000038C70000}"/>
    <cellStyle name="Warning Text 47" xfId="49698" xr:uid="{00000000-0005-0000-0000-000039C70000}"/>
    <cellStyle name="Warning Text 47 2" xfId="49700" xr:uid="{00000000-0005-0000-0000-00003AC70000}"/>
    <cellStyle name="Warning Text 47_REKAP IBT" xfId="49702" xr:uid="{00000000-0005-0000-0000-00003BC70000}"/>
    <cellStyle name="Warning Text 48" xfId="49704" xr:uid="{00000000-0005-0000-0000-00003CC70000}"/>
    <cellStyle name="Warning Text 48 2" xfId="49706" xr:uid="{00000000-0005-0000-0000-00003DC70000}"/>
    <cellStyle name="Warning Text 48_REKAP IBT" xfId="49708" xr:uid="{00000000-0005-0000-0000-00003EC70000}"/>
    <cellStyle name="Warning Text 49" xfId="49710" xr:uid="{00000000-0005-0000-0000-00003FC70000}"/>
    <cellStyle name="Warning Text 49 2" xfId="49712" xr:uid="{00000000-0005-0000-0000-000040C70000}"/>
    <cellStyle name="Warning Text 49_REKAP IBT" xfId="49714" xr:uid="{00000000-0005-0000-0000-000041C70000}"/>
    <cellStyle name="Warning Text 5" xfId="49715" xr:uid="{00000000-0005-0000-0000-000042C70000}"/>
    <cellStyle name="Warning Text 5 2" xfId="49716" xr:uid="{00000000-0005-0000-0000-000043C70000}"/>
    <cellStyle name="Warning Text 5 3" xfId="49717" xr:uid="{00000000-0005-0000-0000-000044C70000}"/>
    <cellStyle name="Warning Text 5 4" xfId="49718" xr:uid="{00000000-0005-0000-0000-000045C70000}"/>
    <cellStyle name="Warning Text 5 5" xfId="49719" xr:uid="{00000000-0005-0000-0000-000046C70000}"/>
    <cellStyle name="Warning Text 5 6" xfId="49720" xr:uid="{00000000-0005-0000-0000-000047C70000}"/>
    <cellStyle name="Warning Text 5_REKAP IBT" xfId="49721" xr:uid="{00000000-0005-0000-0000-000048C70000}"/>
    <cellStyle name="Warning Text 50" xfId="49685" xr:uid="{00000000-0005-0000-0000-000049C70000}"/>
    <cellStyle name="Warning Text 50 2" xfId="49687" xr:uid="{00000000-0005-0000-0000-00004AC70000}"/>
    <cellStyle name="Warning Text 50_REKAP IBT" xfId="49689" xr:uid="{00000000-0005-0000-0000-00004BC70000}"/>
    <cellStyle name="Warning Text 51" xfId="49691" xr:uid="{00000000-0005-0000-0000-00004CC70000}"/>
    <cellStyle name="Warning Text 51 2" xfId="49693" xr:uid="{00000000-0005-0000-0000-00004DC70000}"/>
    <cellStyle name="Warning Text 51_REKAP IBT" xfId="49695" xr:uid="{00000000-0005-0000-0000-00004EC70000}"/>
    <cellStyle name="Warning Text 52" xfId="49697" xr:uid="{00000000-0005-0000-0000-00004FC70000}"/>
    <cellStyle name="Warning Text 52 2" xfId="49699" xr:uid="{00000000-0005-0000-0000-000050C70000}"/>
    <cellStyle name="Warning Text 52_REKAP IBT" xfId="49701" xr:uid="{00000000-0005-0000-0000-000051C70000}"/>
    <cellStyle name="Warning Text 53" xfId="49703" xr:uid="{00000000-0005-0000-0000-000052C70000}"/>
    <cellStyle name="Warning Text 53 2" xfId="49705" xr:uid="{00000000-0005-0000-0000-000053C70000}"/>
    <cellStyle name="Warning Text 53_REKAP IBT" xfId="49707" xr:uid="{00000000-0005-0000-0000-000054C70000}"/>
    <cellStyle name="Warning Text 54" xfId="49709" xr:uid="{00000000-0005-0000-0000-000055C70000}"/>
    <cellStyle name="Warning Text 54 2" xfId="49711" xr:uid="{00000000-0005-0000-0000-000056C70000}"/>
    <cellStyle name="Warning Text 54_REKAP IBT" xfId="49713" xr:uid="{00000000-0005-0000-0000-000057C70000}"/>
    <cellStyle name="Warning Text 55" xfId="49723" xr:uid="{00000000-0005-0000-0000-000058C70000}"/>
    <cellStyle name="Warning Text 55 2" xfId="49725" xr:uid="{00000000-0005-0000-0000-000059C70000}"/>
    <cellStyle name="Warning Text 55_REKAP IBT" xfId="49727" xr:uid="{00000000-0005-0000-0000-00005AC70000}"/>
    <cellStyle name="Warning Text 56" xfId="49729" xr:uid="{00000000-0005-0000-0000-00005BC70000}"/>
    <cellStyle name="Warning Text 56 2" xfId="49731" xr:uid="{00000000-0005-0000-0000-00005CC70000}"/>
    <cellStyle name="Warning Text 56_REKAP IBT" xfId="12512" xr:uid="{00000000-0005-0000-0000-00005DC70000}"/>
    <cellStyle name="Warning Text 57" xfId="49733" xr:uid="{00000000-0005-0000-0000-00005EC70000}"/>
    <cellStyle name="Warning Text 57 2" xfId="49735" xr:uid="{00000000-0005-0000-0000-00005FC70000}"/>
    <cellStyle name="Warning Text 57_REKAP IBT" xfId="49737" xr:uid="{00000000-0005-0000-0000-000060C70000}"/>
    <cellStyle name="Warning Text 58" xfId="49739" xr:uid="{00000000-0005-0000-0000-000061C70000}"/>
    <cellStyle name="Warning Text 58 2" xfId="49741" xr:uid="{00000000-0005-0000-0000-000062C70000}"/>
    <cellStyle name="Warning Text 58_REKAP IBT" xfId="10600" xr:uid="{00000000-0005-0000-0000-000063C70000}"/>
    <cellStyle name="Warning Text 59" xfId="38088" xr:uid="{00000000-0005-0000-0000-000064C70000}"/>
    <cellStyle name="Warning Text 59 2" xfId="49743" xr:uid="{00000000-0005-0000-0000-000065C70000}"/>
    <cellStyle name="Warning Text 59_REKAP IBT" xfId="49745" xr:uid="{00000000-0005-0000-0000-000066C70000}"/>
    <cellStyle name="Warning Text 6" xfId="49746" xr:uid="{00000000-0005-0000-0000-000067C70000}"/>
    <cellStyle name="Warning Text 6 2" xfId="49747" xr:uid="{00000000-0005-0000-0000-000068C70000}"/>
    <cellStyle name="Warning Text 6 3" xfId="49748" xr:uid="{00000000-0005-0000-0000-000069C70000}"/>
    <cellStyle name="Warning Text 6 4" xfId="49749" xr:uid="{00000000-0005-0000-0000-00006AC70000}"/>
    <cellStyle name="Warning Text 6 5" xfId="49750" xr:uid="{00000000-0005-0000-0000-00006BC70000}"/>
    <cellStyle name="Warning Text 6 6" xfId="49751" xr:uid="{00000000-0005-0000-0000-00006CC70000}"/>
    <cellStyle name="Warning Text 6_REKAP IBT" xfId="49752" xr:uid="{00000000-0005-0000-0000-00006DC70000}"/>
    <cellStyle name="Warning Text 60" xfId="49722" xr:uid="{00000000-0005-0000-0000-00006EC70000}"/>
    <cellStyle name="Warning Text 60 2" xfId="49724" xr:uid="{00000000-0005-0000-0000-00006FC70000}"/>
    <cellStyle name="Warning Text 60_REKAP IBT" xfId="49726" xr:uid="{00000000-0005-0000-0000-000070C70000}"/>
    <cellStyle name="Warning Text 61" xfId="49728" xr:uid="{00000000-0005-0000-0000-000071C70000}"/>
    <cellStyle name="Warning Text 61 2" xfId="49730" xr:uid="{00000000-0005-0000-0000-000072C70000}"/>
    <cellStyle name="Warning Text 61_REKAP IBT" xfId="12511" xr:uid="{00000000-0005-0000-0000-000073C70000}"/>
    <cellStyle name="Warning Text 62" xfId="49732" xr:uid="{00000000-0005-0000-0000-000074C70000}"/>
    <cellStyle name="Warning Text 62 2" xfId="49734" xr:uid="{00000000-0005-0000-0000-000075C70000}"/>
    <cellStyle name="Warning Text 62_REKAP IBT" xfId="49736" xr:uid="{00000000-0005-0000-0000-000076C70000}"/>
    <cellStyle name="Warning Text 63" xfId="49738" xr:uid="{00000000-0005-0000-0000-000077C70000}"/>
    <cellStyle name="Warning Text 63 2" xfId="49740" xr:uid="{00000000-0005-0000-0000-000078C70000}"/>
    <cellStyle name="Warning Text 63_REKAP IBT" xfId="10599" xr:uid="{00000000-0005-0000-0000-000079C70000}"/>
    <cellStyle name="Warning Text 64" xfId="38087" xr:uid="{00000000-0005-0000-0000-00007AC70000}"/>
    <cellStyle name="Warning Text 64 2" xfId="49742" xr:uid="{00000000-0005-0000-0000-00007BC70000}"/>
    <cellStyle name="Warning Text 64_REKAP IBT" xfId="49744" xr:uid="{00000000-0005-0000-0000-00007CC70000}"/>
    <cellStyle name="Warning Text 65" xfId="49754" xr:uid="{00000000-0005-0000-0000-00007DC70000}"/>
    <cellStyle name="Warning Text 65 2" xfId="49756" xr:uid="{00000000-0005-0000-0000-00007EC70000}"/>
    <cellStyle name="Warning Text 65_REKAP IBT" xfId="49758" xr:uid="{00000000-0005-0000-0000-00007FC70000}"/>
    <cellStyle name="Warning Text 66" xfId="49760" xr:uid="{00000000-0005-0000-0000-000080C70000}"/>
    <cellStyle name="Warning Text 66 2" xfId="49762" xr:uid="{00000000-0005-0000-0000-000081C70000}"/>
    <cellStyle name="Warning Text 66_REKAP IBT" xfId="49764" xr:uid="{00000000-0005-0000-0000-000082C70000}"/>
    <cellStyle name="Warning Text 67" xfId="49766" xr:uid="{00000000-0005-0000-0000-000083C70000}"/>
    <cellStyle name="Warning Text 67 2" xfId="49768" xr:uid="{00000000-0005-0000-0000-000084C70000}"/>
    <cellStyle name="Warning Text 67_REKAP IBT" xfId="49770" xr:uid="{00000000-0005-0000-0000-000085C70000}"/>
    <cellStyle name="Warning Text 68" xfId="49772" xr:uid="{00000000-0005-0000-0000-000086C70000}"/>
    <cellStyle name="Warning Text 68 2" xfId="49774" xr:uid="{00000000-0005-0000-0000-000087C70000}"/>
    <cellStyle name="Warning Text 68_REKAP IBT" xfId="49776" xr:uid="{00000000-0005-0000-0000-000088C70000}"/>
    <cellStyle name="Warning Text 69" xfId="49778" xr:uid="{00000000-0005-0000-0000-000089C70000}"/>
    <cellStyle name="Warning Text 69 2" xfId="49780" xr:uid="{00000000-0005-0000-0000-00008AC70000}"/>
    <cellStyle name="Warning Text 69_REKAP IBT" xfId="49782" xr:uid="{00000000-0005-0000-0000-00008BC70000}"/>
    <cellStyle name="Warning Text 7" xfId="49783" xr:uid="{00000000-0005-0000-0000-00008CC70000}"/>
    <cellStyle name="Warning Text 7 2" xfId="49784" xr:uid="{00000000-0005-0000-0000-00008DC70000}"/>
    <cellStyle name="Warning Text 7 3" xfId="49785" xr:uid="{00000000-0005-0000-0000-00008EC70000}"/>
    <cellStyle name="Warning Text 7 4" xfId="49786" xr:uid="{00000000-0005-0000-0000-00008FC70000}"/>
    <cellStyle name="Warning Text 7 5" xfId="49787" xr:uid="{00000000-0005-0000-0000-000090C70000}"/>
    <cellStyle name="Warning Text 7 6" xfId="49788" xr:uid="{00000000-0005-0000-0000-000091C70000}"/>
    <cellStyle name="Warning Text 7_REKAP IBT" xfId="49789" xr:uid="{00000000-0005-0000-0000-000092C70000}"/>
    <cellStyle name="Warning Text 70" xfId="49753" xr:uid="{00000000-0005-0000-0000-000093C70000}"/>
    <cellStyle name="Warning Text 70 2" xfId="49755" xr:uid="{00000000-0005-0000-0000-000094C70000}"/>
    <cellStyle name="Warning Text 70_REKAP IBT" xfId="49757" xr:uid="{00000000-0005-0000-0000-000095C70000}"/>
    <cellStyle name="Warning Text 71" xfId="49759" xr:uid="{00000000-0005-0000-0000-000096C70000}"/>
    <cellStyle name="Warning Text 71 2" xfId="49761" xr:uid="{00000000-0005-0000-0000-000097C70000}"/>
    <cellStyle name="Warning Text 71_REKAP IBT" xfId="49763" xr:uid="{00000000-0005-0000-0000-000098C70000}"/>
    <cellStyle name="Warning Text 72" xfId="49765" xr:uid="{00000000-0005-0000-0000-000099C70000}"/>
    <cellStyle name="Warning Text 72 2" xfId="49767" xr:uid="{00000000-0005-0000-0000-00009AC70000}"/>
    <cellStyle name="Warning Text 72_REKAP IBT" xfId="49769" xr:uid="{00000000-0005-0000-0000-00009BC70000}"/>
    <cellStyle name="Warning Text 73" xfId="49771" xr:uid="{00000000-0005-0000-0000-00009CC70000}"/>
    <cellStyle name="Warning Text 73 2" xfId="49773" xr:uid="{00000000-0005-0000-0000-00009DC70000}"/>
    <cellStyle name="Warning Text 73_REKAP IBT" xfId="49775" xr:uid="{00000000-0005-0000-0000-00009EC70000}"/>
    <cellStyle name="Warning Text 74" xfId="49777" xr:uid="{00000000-0005-0000-0000-00009FC70000}"/>
    <cellStyle name="Warning Text 74 2" xfId="49779" xr:uid="{00000000-0005-0000-0000-0000A0C70000}"/>
    <cellStyle name="Warning Text 74_REKAP IBT" xfId="49781" xr:uid="{00000000-0005-0000-0000-0000A1C70000}"/>
    <cellStyle name="Warning Text 75" xfId="49791" xr:uid="{00000000-0005-0000-0000-0000A2C70000}"/>
    <cellStyle name="Warning Text 75 2" xfId="49792" xr:uid="{00000000-0005-0000-0000-0000A3C70000}"/>
    <cellStyle name="Warning Text 75_REKAP IBT" xfId="49793" xr:uid="{00000000-0005-0000-0000-0000A4C70000}"/>
    <cellStyle name="Warning Text 76" xfId="49795" xr:uid="{00000000-0005-0000-0000-0000A5C70000}"/>
    <cellStyle name="Warning Text 76 2" xfId="49797" xr:uid="{00000000-0005-0000-0000-0000A6C70000}"/>
    <cellStyle name="Warning Text 76_REKAP IBT" xfId="49798" xr:uid="{00000000-0005-0000-0000-0000A7C70000}"/>
    <cellStyle name="Warning Text 77" xfId="49800" xr:uid="{00000000-0005-0000-0000-0000A8C70000}"/>
    <cellStyle name="Warning Text 77 2" xfId="49801" xr:uid="{00000000-0005-0000-0000-0000A9C70000}"/>
    <cellStyle name="Warning Text 77_REKAP IBT" xfId="49802" xr:uid="{00000000-0005-0000-0000-0000AAC70000}"/>
    <cellStyle name="Warning Text 78" xfId="49804" xr:uid="{00000000-0005-0000-0000-0000ABC70000}"/>
    <cellStyle name="Warning Text 78 2" xfId="49805" xr:uid="{00000000-0005-0000-0000-0000ACC70000}"/>
    <cellStyle name="Warning Text 78_REKAP IBT" xfId="49806" xr:uid="{00000000-0005-0000-0000-0000ADC70000}"/>
    <cellStyle name="Warning Text 79" xfId="49808" xr:uid="{00000000-0005-0000-0000-0000AEC70000}"/>
    <cellStyle name="Warning Text 79 2" xfId="49809" xr:uid="{00000000-0005-0000-0000-0000AFC70000}"/>
    <cellStyle name="Warning Text 79_REKAP IBT" xfId="49810" xr:uid="{00000000-0005-0000-0000-0000B0C70000}"/>
    <cellStyle name="Warning Text 8" xfId="49811" xr:uid="{00000000-0005-0000-0000-0000B1C70000}"/>
    <cellStyle name="Warning Text 8 2" xfId="49812" xr:uid="{00000000-0005-0000-0000-0000B2C70000}"/>
    <cellStyle name="Warning Text 8 3" xfId="49813" xr:uid="{00000000-0005-0000-0000-0000B3C70000}"/>
    <cellStyle name="Warning Text 8 4" xfId="49814" xr:uid="{00000000-0005-0000-0000-0000B4C70000}"/>
    <cellStyle name="Warning Text 8 5" xfId="49815" xr:uid="{00000000-0005-0000-0000-0000B5C70000}"/>
    <cellStyle name="Warning Text 8 6" xfId="49816" xr:uid="{00000000-0005-0000-0000-0000B6C70000}"/>
    <cellStyle name="Warning Text 8_REKAP IBT" xfId="49817" xr:uid="{00000000-0005-0000-0000-0000B7C70000}"/>
    <cellStyle name="Warning Text 80" xfId="49790" xr:uid="{00000000-0005-0000-0000-0000B8C70000}"/>
    <cellStyle name="Warning Text 81" xfId="49794" xr:uid="{00000000-0005-0000-0000-0000B9C70000}"/>
    <cellStyle name="Warning Text 81 2" xfId="49796" xr:uid="{00000000-0005-0000-0000-0000BAC70000}"/>
    <cellStyle name="Warning Text 82" xfId="49799" xr:uid="{00000000-0005-0000-0000-0000BBC70000}"/>
    <cellStyle name="Warning Text 83" xfId="49803" xr:uid="{00000000-0005-0000-0000-0000BCC70000}"/>
    <cellStyle name="Warning Text 84" xfId="49807" xr:uid="{00000000-0005-0000-0000-0000BDC70000}"/>
    <cellStyle name="Warning Text 85" xfId="49818" xr:uid="{00000000-0005-0000-0000-0000BEC70000}"/>
    <cellStyle name="Warning Text 86" xfId="49915" xr:uid="{00000000-0005-0000-0000-0000BFC70000}"/>
    <cellStyle name="Warning Text 9" xfId="49819" xr:uid="{00000000-0005-0000-0000-0000C0C70000}"/>
    <cellStyle name="Warning Text 9 2" xfId="49820" xr:uid="{00000000-0005-0000-0000-0000C1C70000}"/>
    <cellStyle name="Warning Text 9 3" xfId="49821" xr:uid="{00000000-0005-0000-0000-0000C2C70000}"/>
    <cellStyle name="Warning Text 9 4" xfId="49822" xr:uid="{00000000-0005-0000-0000-0000C3C70000}"/>
    <cellStyle name="Warning Text 9 5" xfId="49823" xr:uid="{00000000-0005-0000-0000-0000C4C70000}"/>
    <cellStyle name="Warning Text 9 6" xfId="49824" xr:uid="{00000000-0005-0000-0000-0000C5C70000}"/>
    <cellStyle name="Warning Text 9_REKAP IBT" xfId="49825" xr:uid="{00000000-0005-0000-0000-0000C6C70000}"/>
    <cellStyle name="똿뗦먛귟 [0.00]_PRODUCT DETAIL Q1" xfId="49826" xr:uid="{00000000-0005-0000-0000-0000C7C70000}"/>
    <cellStyle name="똿뗦먛귟_PRODUCT DETAIL Q1" xfId="49827" xr:uid="{00000000-0005-0000-0000-0000C8C70000}"/>
    <cellStyle name="믅됞 [0.00]_PRODUCT DETAIL Q1" xfId="49828" xr:uid="{00000000-0005-0000-0000-0000C9C70000}"/>
    <cellStyle name="믅됞_PRODUCT DETAIL Q1" xfId="49829" xr:uid="{00000000-0005-0000-0000-0000CAC70000}"/>
    <cellStyle name="백분율_HOBONG" xfId="49830" xr:uid="{00000000-0005-0000-0000-0000CBC70000}"/>
    <cellStyle name="뷭?_BOOKSHIP" xfId="49831" xr:uid="{00000000-0005-0000-0000-0000CCC70000}"/>
    <cellStyle name="콤마 [0]_1202" xfId="49832" xr:uid="{00000000-0005-0000-0000-0000CDC70000}"/>
    <cellStyle name="콤마_1202" xfId="49833" xr:uid="{00000000-0005-0000-0000-0000CEC70000}"/>
    <cellStyle name="통화 [0]_1202" xfId="49834" xr:uid="{00000000-0005-0000-0000-0000CFC70000}"/>
    <cellStyle name="통화_1202" xfId="44003" xr:uid="{00000000-0005-0000-0000-0000D0C70000}"/>
    <cellStyle name="표준_(정보부문)월별인원계획" xfId="49835" xr:uid="{00000000-0005-0000-0000-0000D1C70000}"/>
  </cellStyles>
  <dxfs count="129">
    <dxf>
      <fill>
        <patternFill>
          <bgColor theme="5" tint="0.39994506668294322"/>
        </patternFill>
      </fill>
    </dxf>
    <dxf>
      <fill>
        <patternFill>
          <bgColor theme="6" tint="0.39994506668294322"/>
        </patternFill>
      </fill>
    </dxf>
    <dxf>
      <fill>
        <patternFill>
          <bgColor rgb="FFFFFF00"/>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rgb="FFFFFF00"/>
        </patternFill>
      </fill>
    </dxf>
    <dxf>
      <fill>
        <patternFill>
          <bgColor theme="6" tint="0.39994506668294322"/>
        </patternFill>
      </fill>
    </dxf>
    <dxf>
      <fill>
        <patternFill>
          <bgColor theme="5" tint="0.39994506668294322"/>
        </patternFill>
      </fill>
    </dxf>
    <dxf>
      <fill>
        <patternFill>
          <bgColor theme="5" tint="0.39994506668294322"/>
        </patternFill>
      </fill>
    </dxf>
    <dxf>
      <fill>
        <patternFill>
          <bgColor theme="6" tint="0.39994506668294322"/>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FF00"/>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4" tint="0.59996337778862885"/>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33" formatCode="_(* #,##0_);_(* \(#,##0\);_(* &quot;-&quot;_);_(@_)"/>
    </dxf>
    <dxf>
      <numFmt numFmtId="33" formatCode="_(* #,##0_);_(* \(#,##0\);_(* &quot;-&quot;_);_(@_)"/>
    </dxf>
    <dxf>
      <numFmt numFmtId="33" formatCode="_(* #,##0_);_(* \(#,##0\);_(* &quot;-&quot;_);_(@_)"/>
    </dxf>
  </dxfs>
  <tableStyles count="0" defaultTableStyle="TableStyleMedium9" defaultPivotStyle="PivotStyleLight16"/>
  <colors>
    <mruColors>
      <color rgb="FF00FF00"/>
      <color rgb="FF130C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1.xml"/><Relationship Id="rId84" Type="http://schemas.openxmlformats.org/officeDocument/2006/relationships/externalLink" Target="externalLinks/externalLink22.xml"/><Relationship Id="rId138" Type="http://schemas.openxmlformats.org/officeDocument/2006/relationships/externalLink" Target="externalLinks/externalLink76.xml"/><Relationship Id="rId159" Type="http://schemas.openxmlformats.org/officeDocument/2006/relationships/externalLink" Target="externalLinks/externalLink97.xml"/><Relationship Id="rId170" Type="http://schemas.openxmlformats.org/officeDocument/2006/relationships/externalLink" Target="externalLinks/externalLink108.xml"/><Relationship Id="rId191" Type="http://schemas.openxmlformats.org/officeDocument/2006/relationships/externalLink" Target="externalLinks/externalLink129.xml"/><Relationship Id="rId205" Type="http://schemas.openxmlformats.org/officeDocument/2006/relationships/styles" Target="styles.xml"/><Relationship Id="rId107" Type="http://schemas.openxmlformats.org/officeDocument/2006/relationships/externalLink" Target="externalLinks/externalLink4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externalLink" Target="externalLinks/externalLink12.xml"/><Relationship Id="rId128" Type="http://schemas.openxmlformats.org/officeDocument/2006/relationships/externalLink" Target="externalLinks/externalLink66.xml"/><Relationship Id="rId149" Type="http://schemas.openxmlformats.org/officeDocument/2006/relationships/externalLink" Target="externalLinks/externalLink87.xml"/><Relationship Id="rId5" Type="http://schemas.openxmlformats.org/officeDocument/2006/relationships/worksheet" Target="worksheets/sheet5.xml"/><Relationship Id="rId95" Type="http://schemas.openxmlformats.org/officeDocument/2006/relationships/externalLink" Target="externalLinks/externalLink33.xml"/><Relationship Id="rId160" Type="http://schemas.openxmlformats.org/officeDocument/2006/relationships/externalLink" Target="externalLinks/externalLink98.xml"/><Relationship Id="rId181" Type="http://schemas.openxmlformats.org/officeDocument/2006/relationships/externalLink" Target="externalLinks/externalLink119.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externalLink" Target="externalLinks/externalLink2.xml"/><Relationship Id="rId118" Type="http://schemas.openxmlformats.org/officeDocument/2006/relationships/externalLink" Target="externalLinks/externalLink56.xml"/><Relationship Id="rId139" Type="http://schemas.openxmlformats.org/officeDocument/2006/relationships/externalLink" Target="externalLinks/externalLink77.xml"/><Relationship Id="rId85" Type="http://schemas.openxmlformats.org/officeDocument/2006/relationships/externalLink" Target="externalLinks/externalLink23.xml"/><Relationship Id="rId150" Type="http://schemas.openxmlformats.org/officeDocument/2006/relationships/externalLink" Target="externalLinks/externalLink88.xml"/><Relationship Id="rId171" Type="http://schemas.openxmlformats.org/officeDocument/2006/relationships/externalLink" Target="externalLinks/externalLink109.xml"/><Relationship Id="rId192" Type="http://schemas.openxmlformats.org/officeDocument/2006/relationships/externalLink" Target="externalLinks/externalLink130.xml"/><Relationship Id="rId206" Type="http://schemas.openxmlformats.org/officeDocument/2006/relationships/sharedStrings" Target="sharedStrings.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externalLink" Target="externalLinks/externalLink46.xml"/><Relationship Id="rId129" Type="http://schemas.openxmlformats.org/officeDocument/2006/relationships/externalLink" Target="externalLinks/externalLink67.xml"/><Relationship Id="rId54" Type="http://schemas.openxmlformats.org/officeDocument/2006/relationships/worksheet" Target="worksheets/sheet54.xml"/><Relationship Id="rId75" Type="http://schemas.openxmlformats.org/officeDocument/2006/relationships/externalLink" Target="externalLinks/externalLink13.xml"/><Relationship Id="rId96" Type="http://schemas.openxmlformats.org/officeDocument/2006/relationships/externalLink" Target="externalLinks/externalLink34.xml"/><Relationship Id="rId140" Type="http://schemas.openxmlformats.org/officeDocument/2006/relationships/externalLink" Target="externalLinks/externalLink78.xml"/><Relationship Id="rId161" Type="http://schemas.openxmlformats.org/officeDocument/2006/relationships/externalLink" Target="externalLinks/externalLink99.xml"/><Relationship Id="rId182" Type="http://schemas.openxmlformats.org/officeDocument/2006/relationships/externalLink" Target="externalLinks/externalLink120.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externalLink" Target="externalLinks/externalLink57.xml"/><Relationship Id="rId44" Type="http://schemas.openxmlformats.org/officeDocument/2006/relationships/worksheet" Target="worksheets/sheet44.xml"/><Relationship Id="rId65" Type="http://schemas.openxmlformats.org/officeDocument/2006/relationships/externalLink" Target="externalLinks/externalLink3.xml"/><Relationship Id="rId86" Type="http://schemas.openxmlformats.org/officeDocument/2006/relationships/externalLink" Target="externalLinks/externalLink24.xml"/><Relationship Id="rId130" Type="http://schemas.openxmlformats.org/officeDocument/2006/relationships/externalLink" Target="externalLinks/externalLink68.xml"/><Relationship Id="rId151" Type="http://schemas.openxmlformats.org/officeDocument/2006/relationships/externalLink" Target="externalLinks/externalLink89.xml"/><Relationship Id="rId172" Type="http://schemas.openxmlformats.org/officeDocument/2006/relationships/externalLink" Target="externalLinks/externalLink110.xml"/><Relationship Id="rId193" Type="http://schemas.openxmlformats.org/officeDocument/2006/relationships/externalLink" Target="externalLinks/externalLink131.xml"/><Relationship Id="rId207" Type="http://schemas.openxmlformats.org/officeDocument/2006/relationships/calcChain" Target="calcChain.xml"/><Relationship Id="rId13" Type="http://schemas.openxmlformats.org/officeDocument/2006/relationships/worksheet" Target="worksheets/sheet13.xml"/><Relationship Id="rId109" Type="http://schemas.openxmlformats.org/officeDocument/2006/relationships/externalLink" Target="externalLinks/externalLink47.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externalLink" Target="externalLinks/externalLink14.xml"/><Relationship Id="rId97" Type="http://schemas.openxmlformats.org/officeDocument/2006/relationships/externalLink" Target="externalLinks/externalLink35.xml"/><Relationship Id="rId120" Type="http://schemas.openxmlformats.org/officeDocument/2006/relationships/externalLink" Target="externalLinks/externalLink58.xml"/><Relationship Id="rId141" Type="http://schemas.openxmlformats.org/officeDocument/2006/relationships/externalLink" Target="externalLinks/externalLink79.xml"/><Relationship Id="rId7" Type="http://schemas.openxmlformats.org/officeDocument/2006/relationships/worksheet" Target="worksheets/sheet7.xml"/><Relationship Id="rId162" Type="http://schemas.openxmlformats.org/officeDocument/2006/relationships/externalLink" Target="externalLinks/externalLink100.xml"/><Relationship Id="rId183" Type="http://schemas.openxmlformats.org/officeDocument/2006/relationships/externalLink" Target="externalLinks/externalLink121.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4.xml"/><Relationship Id="rId87" Type="http://schemas.openxmlformats.org/officeDocument/2006/relationships/externalLink" Target="externalLinks/externalLink25.xml"/><Relationship Id="rId110" Type="http://schemas.openxmlformats.org/officeDocument/2006/relationships/externalLink" Target="externalLinks/externalLink48.xml"/><Relationship Id="rId115" Type="http://schemas.openxmlformats.org/officeDocument/2006/relationships/externalLink" Target="externalLinks/externalLink53.xml"/><Relationship Id="rId131" Type="http://schemas.openxmlformats.org/officeDocument/2006/relationships/externalLink" Target="externalLinks/externalLink69.xml"/><Relationship Id="rId136" Type="http://schemas.openxmlformats.org/officeDocument/2006/relationships/externalLink" Target="externalLinks/externalLink74.xml"/><Relationship Id="rId157" Type="http://schemas.openxmlformats.org/officeDocument/2006/relationships/externalLink" Target="externalLinks/externalLink95.xml"/><Relationship Id="rId178" Type="http://schemas.openxmlformats.org/officeDocument/2006/relationships/externalLink" Target="externalLinks/externalLink116.xml"/><Relationship Id="rId61" Type="http://schemas.openxmlformats.org/officeDocument/2006/relationships/worksheet" Target="worksheets/sheet61.xml"/><Relationship Id="rId82" Type="http://schemas.openxmlformats.org/officeDocument/2006/relationships/externalLink" Target="externalLinks/externalLink20.xml"/><Relationship Id="rId152" Type="http://schemas.openxmlformats.org/officeDocument/2006/relationships/externalLink" Target="externalLinks/externalLink90.xml"/><Relationship Id="rId173" Type="http://schemas.openxmlformats.org/officeDocument/2006/relationships/externalLink" Target="externalLinks/externalLink111.xml"/><Relationship Id="rId194" Type="http://schemas.openxmlformats.org/officeDocument/2006/relationships/externalLink" Target="externalLinks/externalLink132.xml"/><Relationship Id="rId199" Type="http://schemas.openxmlformats.org/officeDocument/2006/relationships/pivotCacheDefinition" Target="pivotCache/pivotCacheDefinition2.xml"/><Relationship Id="rId203" Type="http://schemas.openxmlformats.org/officeDocument/2006/relationships/pivotCacheDefinition" Target="pivotCache/pivotCacheDefinition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5.xml"/><Relationship Id="rId100" Type="http://schemas.openxmlformats.org/officeDocument/2006/relationships/externalLink" Target="externalLinks/externalLink38.xml"/><Relationship Id="rId105" Type="http://schemas.openxmlformats.org/officeDocument/2006/relationships/externalLink" Target="externalLinks/externalLink43.xml"/><Relationship Id="rId126" Type="http://schemas.openxmlformats.org/officeDocument/2006/relationships/externalLink" Target="externalLinks/externalLink64.xml"/><Relationship Id="rId147" Type="http://schemas.openxmlformats.org/officeDocument/2006/relationships/externalLink" Target="externalLinks/externalLink85.xml"/><Relationship Id="rId168" Type="http://schemas.openxmlformats.org/officeDocument/2006/relationships/externalLink" Target="externalLinks/externalLink10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0.xml"/><Relationship Id="rId93" Type="http://schemas.openxmlformats.org/officeDocument/2006/relationships/externalLink" Target="externalLinks/externalLink31.xml"/><Relationship Id="rId98" Type="http://schemas.openxmlformats.org/officeDocument/2006/relationships/externalLink" Target="externalLinks/externalLink36.xml"/><Relationship Id="rId121" Type="http://schemas.openxmlformats.org/officeDocument/2006/relationships/externalLink" Target="externalLinks/externalLink59.xml"/><Relationship Id="rId142" Type="http://schemas.openxmlformats.org/officeDocument/2006/relationships/externalLink" Target="externalLinks/externalLink80.xml"/><Relationship Id="rId163" Type="http://schemas.openxmlformats.org/officeDocument/2006/relationships/externalLink" Target="externalLinks/externalLink101.xml"/><Relationship Id="rId184" Type="http://schemas.openxmlformats.org/officeDocument/2006/relationships/externalLink" Target="externalLinks/externalLink122.xml"/><Relationship Id="rId189"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5.xml"/><Relationship Id="rId116" Type="http://schemas.openxmlformats.org/officeDocument/2006/relationships/externalLink" Target="externalLinks/externalLink54.xml"/><Relationship Id="rId137" Type="http://schemas.openxmlformats.org/officeDocument/2006/relationships/externalLink" Target="externalLinks/externalLink75.xml"/><Relationship Id="rId158" Type="http://schemas.openxmlformats.org/officeDocument/2006/relationships/externalLink" Target="externalLinks/externalLink9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21.xml"/><Relationship Id="rId88" Type="http://schemas.openxmlformats.org/officeDocument/2006/relationships/externalLink" Target="externalLinks/externalLink26.xml"/><Relationship Id="rId111" Type="http://schemas.openxmlformats.org/officeDocument/2006/relationships/externalLink" Target="externalLinks/externalLink49.xml"/><Relationship Id="rId132" Type="http://schemas.openxmlformats.org/officeDocument/2006/relationships/externalLink" Target="externalLinks/externalLink70.xml"/><Relationship Id="rId153" Type="http://schemas.openxmlformats.org/officeDocument/2006/relationships/externalLink" Target="externalLinks/externalLink91.xml"/><Relationship Id="rId174" Type="http://schemas.openxmlformats.org/officeDocument/2006/relationships/externalLink" Target="externalLinks/externalLink112.xml"/><Relationship Id="rId179" Type="http://schemas.openxmlformats.org/officeDocument/2006/relationships/externalLink" Target="externalLinks/externalLink117.xml"/><Relationship Id="rId195" Type="http://schemas.openxmlformats.org/officeDocument/2006/relationships/externalLink" Target="externalLinks/externalLink133.xml"/><Relationship Id="rId190" Type="http://schemas.openxmlformats.org/officeDocument/2006/relationships/externalLink" Target="externalLinks/externalLink128.xml"/><Relationship Id="rId204"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4.xml"/><Relationship Id="rId127" Type="http://schemas.openxmlformats.org/officeDocument/2006/relationships/externalLink" Target="externalLinks/externalLink6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1.xml"/><Relationship Id="rId78" Type="http://schemas.openxmlformats.org/officeDocument/2006/relationships/externalLink" Target="externalLinks/externalLink16.xml"/><Relationship Id="rId94" Type="http://schemas.openxmlformats.org/officeDocument/2006/relationships/externalLink" Target="externalLinks/externalLink32.xml"/><Relationship Id="rId99" Type="http://schemas.openxmlformats.org/officeDocument/2006/relationships/externalLink" Target="externalLinks/externalLink37.xml"/><Relationship Id="rId101" Type="http://schemas.openxmlformats.org/officeDocument/2006/relationships/externalLink" Target="externalLinks/externalLink39.xml"/><Relationship Id="rId122" Type="http://schemas.openxmlformats.org/officeDocument/2006/relationships/externalLink" Target="externalLinks/externalLink60.xml"/><Relationship Id="rId143" Type="http://schemas.openxmlformats.org/officeDocument/2006/relationships/externalLink" Target="externalLinks/externalLink81.xml"/><Relationship Id="rId148" Type="http://schemas.openxmlformats.org/officeDocument/2006/relationships/externalLink" Target="externalLinks/externalLink86.xml"/><Relationship Id="rId164" Type="http://schemas.openxmlformats.org/officeDocument/2006/relationships/externalLink" Target="externalLinks/externalLink102.xml"/><Relationship Id="rId169" Type="http://schemas.openxmlformats.org/officeDocument/2006/relationships/externalLink" Target="externalLinks/externalLink107.xml"/><Relationship Id="rId185" Type="http://schemas.openxmlformats.org/officeDocument/2006/relationships/externalLink" Target="externalLinks/externalLink123.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18.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6.xml"/><Relationship Id="rId89" Type="http://schemas.openxmlformats.org/officeDocument/2006/relationships/externalLink" Target="externalLinks/externalLink27.xml"/><Relationship Id="rId112" Type="http://schemas.openxmlformats.org/officeDocument/2006/relationships/externalLink" Target="externalLinks/externalLink50.xml"/><Relationship Id="rId133" Type="http://schemas.openxmlformats.org/officeDocument/2006/relationships/externalLink" Target="externalLinks/externalLink71.xml"/><Relationship Id="rId154" Type="http://schemas.openxmlformats.org/officeDocument/2006/relationships/externalLink" Target="externalLinks/externalLink92.xml"/><Relationship Id="rId175" Type="http://schemas.openxmlformats.org/officeDocument/2006/relationships/externalLink" Target="externalLinks/externalLink113.xml"/><Relationship Id="rId196" Type="http://schemas.openxmlformats.org/officeDocument/2006/relationships/externalLink" Target="externalLinks/externalLink134.xml"/><Relationship Id="rId200" Type="http://schemas.openxmlformats.org/officeDocument/2006/relationships/pivotCacheDefinition" Target="pivotCache/pivotCacheDefinition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externalLink" Target="externalLinks/externalLink17.xml"/><Relationship Id="rId102" Type="http://schemas.openxmlformats.org/officeDocument/2006/relationships/externalLink" Target="externalLinks/externalLink40.xml"/><Relationship Id="rId123" Type="http://schemas.openxmlformats.org/officeDocument/2006/relationships/externalLink" Target="externalLinks/externalLink61.xml"/><Relationship Id="rId144" Type="http://schemas.openxmlformats.org/officeDocument/2006/relationships/externalLink" Target="externalLinks/externalLink82.xml"/><Relationship Id="rId90" Type="http://schemas.openxmlformats.org/officeDocument/2006/relationships/externalLink" Target="externalLinks/externalLink28.xml"/><Relationship Id="rId165" Type="http://schemas.openxmlformats.org/officeDocument/2006/relationships/externalLink" Target="externalLinks/externalLink103.xml"/><Relationship Id="rId186" Type="http://schemas.openxmlformats.org/officeDocument/2006/relationships/externalLink" Target="externalLinks/externalLink124.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externalLink" Target="externalLinks/externalLink7.xml"/><Relationship Id="rId113" Type="http://schemas.openxmlformats.org/officeDocument/2006/relationships/externalLink" Target="externalLinks/externalLink51.xml"/><Relationship Id="rId134" Type="http://schemas.openxmlformats.org/officeDocument/2006/relationships/externalLink" Target="externalLinks/externalLink72.xml"/><Relationship Id="rId80" Type="http://schemas.openxmlformats.org/officeDocument/2006/relationships/externalLink" Target="externalLinks/externalLink18.xml"/><Relationship Id="rId155" Type="http://schemas.openxmlformats.org/officeDocument/2006/relationships/externalLink" Target="externalLinks/externalLink93.xml"/><Relationship Id="rId176" Type="http://schemas.openxmlformats.org/officeDocument/2006/relationships/externalLink" Target="externalLinks/externalLink114.xml"/><Relationship Id="rId197" Type="http://schemas.openxmlformats.org/officeDocument/2006/relationships/externalLink" Target="externalLinks/externalLink135.xml"/><Relationship Id="rId201" Type="http://schemas.openxmlformats.org/officeDocument/2006/relationships/pivotCacheDefinition" Target="pivotCache/pivotCacheDefinition4.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1.xml"/><Relationship Id="rId124" Type="http://schemas.openxmlformats.org/officeDocument/2006/relationships/externalLink" Target="externalLinks/externalLink62.xml"/><Relationship Id="rId70" Type="http://schemas.openxmlformats.org/officeDocument/2006/relationships/externalLink" Target="externalLinks/externalLink8.xml"/><Relationship Id="rId91" Type="http://schemas.openxmlformats.org/officeDocument/2006/relationships/externalLink" Target="externalLinks/externalLink29.xml"/><Relationship Id="rId145" Type="http://schemas.openxmlformats.org/officeDocument/2006/relationships/externalLink" Target="externalLinks/externalLink83.xml"/><Relationship Id="rId166" Type="http://schemas.openxmlformats.org/officeDocument/2006/relationships/externalLink" Target="externalLinks/externalLink104.xml"/><Relationship Id="rId187" Type="http://schemas.openxmlformats.org/officeDocument/2006/relationships/externalLink" Target="externalLinks/externalLink125.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2.xml"/><Relationship Id="rId60" Type="http://schemas.openxmlformats.org/officeDocument/2006/relationships/worksheet" Target="worksheets/sheet60.xml"/><Relationship Id="rId81" Type="http://schemas.openxmlformats.org/officeDocument/2006/relationships/externalLink" Target="externalLinks/externalLink19.xml"/><Relationship Id="rId135" Type="http://schemas.openxmlformats.org/officeDocument/2006/relationships/externalLink" Target="externalLinks/externalLink73.xml"/><Relationship Id="rId156" Type="http://schemas.openxmlformats.org/officeDocument/2006/relationships/externalLink" Target="externalLinks/externalLink94.xml"/><Relationship Id="rId177" Type="http://schemas.openxmlformats.org/officeDocument/2006/relationships/externalLink" Target="externalLinks/externalLink115.xml"/><Relationship Id="rId198" Type="http://schemas.openxmlformats.org/officeDocument/2006/relationships/pivotCacheDefinition" Target="pivotCache/pivotCacheDefinition1.xml"/><Relationship Id="rId202" Type="http://schemas.openxmlformats.org/officeDocument/2006/relationships/pivotCacheDefinition" Target="pivotCache/pivotCacheDefinition5.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externalLink" Target="externalLinks/externalLink42.xml"/><Relationship Id="rId125" Type="http://schemas.openxmlformats.org/officeDocument/2006/relationships/externalLink" Target="externalLinks/externalLink63.xml"/><Relationship Id="rId146" Type="http://schemas.openxmlformats.org/officeDocument/2006/relationships/externalLink" Target="externalLinks/externalLink84.xml"/><Relationship Id="rId167" Type="http://schemas.openxmlformats.org/officeDocument/2006/relationships/externalLink" Target="externalLinks/externalLink105.xml"/><Relationship Id="rId188" Type="http://schemas.openxmlformats.org/officeDocument/2006/relationships/externalLink" Target="externalLinks/externalLink126.xml"/><Relationship Id="rId71" Type="http://schemas.openxmlformats.org/officeDocument/2006/relationships/externalLink" Target="externalLinks/externalLink9.xml"/><Relationship Id="rId92" Type="http://schemas.openxmlformats.org/officeDocument/2006/relationships/externalLink" Target="externalLinks/externalLink30.xml"/><Relationship Id="rId2" Type="http://schemas.openxmlformats.org/officeDocument/2006/relationships/worksheet" Target="worksheets/sheet2.xml"/><Relationship Id="rId29" Type="http://schemas.openxmlformats.org/officeDocument/2006/relationships/worksheet" Target="worksheets/sheet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CHART)'!$G$5</c:f>
              <c:strCache>
                <c:ptCount val="1"/>
                <c:pt idx="0">
                  <c:v>BANDUNG</c:v>
                </c:pt>
              </c:strCache>
            </c:strRef>
          </c:tx>
          <c:cat>
            <c:strRef>
              <c:f>'[134]LAPORAN BULANAN (PIE CHART)'!$L$4:$O$4</c:f>
              <c:strCache>
                <c:ptCount val="4"/>
                <c:pt idx="0">
                  <c:v>%&lt;19,5</c:v>
                </c:pt>
                <c:pt idx="1">
                  <c:v>%&gt;19,5 - &lt;20</c:v>
                </c:pt>
                <c:pt idx="2">
                  <c:v>%&gt;20 - &lt;20,5</c:v>
                </c:pt>
                <c:pt idx="3">
                  <c:v>%&gt;20,5</c:v>
                </c:pt>
              </c:strCache>
            </c:strRef>
          </c:cat>
          <c:val>
            <c:numRef>
              <c:f>'[134]LAPORAN BULANAN (PIE CHART)'!$L$5:$O$5</c:f>
              <c:numCache>
                <c:formatCode>General</c:formatCode>
                <c:ptCount val="4"/>
                <c:pt idx="0">
                  <c:v>6.2825909405038634E-4</c:v>
                </c:pt>
                <c:pt idx="1">
                  <c:v>1.8062448953948609E-2</c:v>
                </c:pt>
                <c:pt idx="2">
                  <c:v>0.37632719733618142</c:v>
                </c:pt>
                <c:pt idx="3">
                  <c:v>0.60498209461581953</c:v>
                </c:pt>
              </c:numCache>
            </c:numRef>
          </c:val>
          <c:extLst>
            <c:ext xmlns:c16="http://schemas.microsoft.com/office/drawing/2014/chart" uri="{C3380CC4-5D6E-409C-BE32-E72D297353CC}">
              <c16:uniqueId val="{00000000-97C3-4F6B-BE71-DCFF8E9B299C}"/>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11" l="0.70000000000000062" r="0.70000000000000062" t="0.75000000000000111"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CHART)'!$G$7</c:f>
              <c:strCache>
                <c:ptCount val="1"/>
                <c:pt idx="0">
                  <c:v>BOGOR</c:v>
                </c:pt>
              </c:strCache>
            </c:strRef>
          </c:tx>
          <c:cat>
            <c:strRef>
              <c:f>'[134]LAPORAN BULANAN (PIE CHART)'!$L$4:$O$4</c:f>
              <c:strCache>
                <c:ptCount val="4"/>
                <c:pt idx="0">
                  <c:v>%&lt;19,5</c:v>
                </c:pt>
                <c:pt idx="1">
                  <c:v>%&gt;19,5 - &lt;20</c:v>
                </c:pt>
                <c:pt idx="2">
                  <c:v>%&gt;20 - &lt;20,5</c:v>
                </c:pt>
                <c:pt idx="3">
                  <c:v>%&gt;20,5</c:v>
                </c:pt>
              </c:strCache>
            </c:strRef>
          </c:cat>
          <c:val>
            <c:numRef>
              <c:f>'[134]LAPORAN BULANAN (PIE CHART)'!$L$7:$O$7</c:f>
              <c:numCache>
                <c:formatCode>General</c:formatCode>
                <c:ptCount val="4"/>
                <c:pt idx="0">
                  <c:v>1.914318246512952E-2</c:v>
                </c:pt>
                <c:pt idx="1">
                  <c:v>0.14385852547680045</c:v>
                </c:pt>
                <c:pt idx="2">
                  <c:v>0.48630088243666381</c:v>
                </c:pt>
                <c:pt idx="3">
                  <c:v>0.35069740962140622</c:v>
                </c:pt>
              </c:numCache>
            </c:numRef>
          </c:val>
          <c:extLst>
            <c:ext xmlns:c16="http://schemas.microsoft.com/office/drawing/2014/chart" uri="{C3380CC4-5D6E-409C-BE32-E72D297353CC}">
              <c16:uniqueId val="{00000000-38F7-42EB-8F84-22610E35CF99}"/>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CHART)'!$G$6</c:f>
              <c:strCache>
                <c:ptCount val="1"/>
                <c:pt idx="0">
                  <c:v>BEKASI</c:v>
                </c:pt>
              </c:strCache>
            </c:strRef>
          </c:tx>
          <c:cat>
            <c:strRef>
              <c:f>'[134]LAPORAN BULANAN (PIE CHART)'!$L$4:$O$4</c:f>
              <c:strCache>
                <c:ptCount val="4"/>
                <c:pt idx="0">
                  <c:v>%&lt;19,5</c:v>
                </c:pt>
                <c:pt idx="1">
                  <c:v>%&gt;19,5 - &lt;20</c:v>
                </c:pt>
                <c:pt idx="2">
                  <c:v>%&gt;20 - &lt;20,5</c:v>
                </c:pt>
                <c:pt idx="3">
                  <c:v>%&gt;20,5</c:v>
                </c:pt>
              </c:strCache>
            </c:strRef>
          </c:cat>
          <c:val>
            <c:numRef>
              <c:f>'[134]LAPORAN BULANAN (PIE CHART)'!$L$6:$O$6</c:f>
              <c:numCache>
                <c:formatCode>General</c:formatCode>
                <c:ptCount val="4"/>
                <c:pt idx="0">
                  <c:v>6.7292486793849471E-5</c:v>
                </c:pt>
                <c:pt idx="1">
                  <c:v>6.2582012718280008E-3</c:v>
                </c:pt>
                <c:pt idx="2">
                  <c:v>0.45923757612462568</c:v>
                </c:pt>
                <c:pt idx="3">
                  <c:v>0.53443693011675242</c:v>
                </c:pt>
              </c:numCache>
            </c:numRef>
          </c:val>
          <c:extLst>
            <c:ext xmlns:c16="http://schemas.microsoft.com/office/drawing/2014/chart" uri="{C3380CC4-5D6E-409C-BE32-E72D297353CC}">
              <c16:uniqueId val="{00000000-32A2-419E-B294-EB6235DA48FC}"/>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33" l="0.70000000000000062" r="0.70000000000000062" t="0.75000000000000133"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CHART)'!$G$8</c:f>
              <c:strCache>
                <c:ptCount val="1"/>
                <c:pt idx="0">
                  <c:v>CIANJUR</c:v>
                </c:pt>
              </c:strCache>
            </c:strRef>
          </c:tx>
          <c:cat>
            <c:strRef>
              <c:f>'[134]LAPORAN BULANAN (PIE CHART)'!$L$4:$O$4</c:f>
              <c:strCache>
                <c:ptCount val="4"/>
                <c:pt idx="0">
                  <c:v>%&lt;19,5</c:v>
                </c:pt>
                <c:pt idx="1">
                  <c:v>%&gt;19,5 - &lt;20</c:v>
                </c:pt>
                <c:pt idx="2">
                  <c:v>%&gt;20 - &lt;20,5</c:v>
                </c:pt>
                <c:pt idx="3">
                  <c:v>%&gt;20,5</c:v>
                </c:pt>
              </c:strCache>
            </c:strRef>
          </c:cat>
          <c:val>
            <c:numRef>
              <c:f>'[134]LAPORAN BULANAN (PIE CHART)'!$L$8:$O$8</c:f>
              <c:numCache>
                <c:formatCode>General</c:formatCode>
                <c:ptCount val="4"/>
                <c:pt idx="0">
                  <c:v>0</c:v>
                </c:pt>
                <c:pt idx="1">
                  <c:v>7.9018157363819775E-3</c:v>
                </c:pt>
                <c:pt idx="2">
                  <c:v>0.5786819098856758</c:v>
                </c:pt>
                <c:pt idx="3">
                  <c:v>0.41341627437794215</c:v>
                </c:pt>
              </c:numCache>
            </c:numRef>
          </c:val>
          <c:extLst>
            <c:ext xmlns:c16="http://schemas.microsoft.com/office/drawing/2014/chart" uri="{C3380CC4-5D6E-409C-BE32-E72D297353CC}">
              <c16:uniqueId val="{00000000-0EC5-4F38-8442-14BA64DDB992}"/>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33" l="0.70000000000000062" r="0.70000000000000062" t="0.75000000000000133"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CHART)'!$G$9</c:f>
              <c:strCache>
                <c:ptCount val="1"/>
                <c:pt idx="0">
                  <c:v>CIKARANG</c:v>
                </c:pt>
              </c:strCache>
            </c:strRef>
          </c:tx>
          <c:cat>
            <c:strRef>
              <c:f>'[134]LAPORAN BULANAN (PIE CHART)'!$L$4:$O$4</c:f>
              <c:strCache>
                <c:ptCount val="4"/>
                <c:pt idx="0">
                  <c:v>%&lt;19,5</c:v>
                </c:pt>
                <c:pt idx="1">
                  <c:v>%&gt;19,5 - &lt;20</c:v>
                </c:pt>
                <c:pt idx="2">
                  <c:v>%&gt;20 - &lt;20,5</c:v>
                </c:pt>
                <c:pt idx="3">
                  <c:v>%&gt;20,5</c:v>
                </c:pt>
              </c:strCache>
            </c:strRef>
          </c:cat>
          <c:val>
            <c:numRef>
              <c:f>'[134]LAPORAN BULANAN (PIE CHART)'!$L$9:$O$9</c:f>
              <c:numCache>
                <c:formatCode>General</c:formatCode>
                <c:ptCount val="4"/>
                <c:pt idx="0">
                  <c:v>0</c:v>
                </c:pt>
                <c:pt idx="1">
                  <c:v>3.9535809773024629E-3</c:v>
                </c:pt>
                <c:pt idx="2">
                  <c:v>0.45614084987769499</c:v>
                </c:pt>
                <c:pt idx="3">
                  <c:v>0.53990556914500254</c:v>
                </c:pt>
              </c:numCache>
            </c:numRef>
          </c:val>
          <c:extLst>
            <c:ext xmlns:c16="http://schemas.microsoft.com/office/drawing/2014/chart" uri="{C3380CC4-5D6E-409C-BE32-E72D297353CC}">
              <c16:uniqueId val="{00000000-0869-4919-BA91-CCCBF54D767C}"/>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33" l="0.70000000000000062" r="0.70000000000000062" t="0.75000000000000133"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CHART)'!$G$10</c:f>
              <c:strCache>
                <c:ptCount val="1"/>
                <c:pt idx="0">
                  <c:v>CIMAHI</c:v>
                </c:pt>
              </c:strCache>
            </c:strRef>
          </c:tx>
          <c:cat>
            <c:strRef>
              <c:f>'[134]LAPORAN BULANAN (PIE CHART)'!$L$4:$O$4</c:f>
              <c:strCache>
                <c:ptCount val="4"/>
                <c:pt idx="0">
                  <c:v>%&lt;19,5</c:v>
                </c:pt>
                <c:pt idx="1">
                  <c:v>%&gt;19,5 - &lt;20</c:v>
                </c:pt>
                <c:pt idx="2">
                  <c:v>%&gt;20 - &lt;20,5</c:v>
                </c:pt>
                <c:pt idx="3">
                  <c:v>%&gt;20,5</c:v>
                </c:pt>
              </c:strCache>
            </c:strRef>
          </c:cat>
          <c:val>
            <c:numRef>
              <c:f>'[134]LAPORAN BULANAN (PIE CHART)'!$L$10:$O$10</c:f>
              <c:numCache>
                <c:formatCode>General</c:formatCode>
                <c:ptCount val="4"/>
                <c:pt idx="0">
                  <c:v>0</c:v>
                </c:pt>
                <c:pt idx="1">
                  <c:v>2.1471876052542942E-3</c:v>
                </c:pt>
                <c:pt idx="2">
                  <c:v>0.41743853149208487</c:v>
                </c:pt>
                <c:pt idx="3">
                  <c:v>0.58041428090266078</c:v>
                </c:pt>
              </c:numCache>
            </c:numRef>
          </c:val>
          <c:extLst>
            <c:ext xmlns:c16="http://schemas.microsoft.com/office/drawing/2014/chart" uri="{C3380CC4-5D6E-409C-BE32-E72D297353CC}">
              <c16:uniqueId val="{00000000-EFE1-487A-8D0F-D22D26272D37}"/>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33" l="0.70000000000000062" r="0.70000000000000062" t="0.75000000000000133"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CHART)'!$G$11</c:f>
              <c:strCache>
                <c:ptCount val="1"/>
                <c:pt idx="0">
                  <c:v>CIREBON</c:v>
                </c:pt>
              </c:strCache>
            </c:strRef>
          </c:tx>
          <c:cat>
            <c:strRef>
              <c:f>'[134]LAPORAN BULANAN (PIE CHART)'!$L$4:$O$4</c:f>
              <c:strCache>
                <c:ptCount val="4"/>
                <c:pt idx="0">
                  <c:v>%&lt;19,5</c:v>
                </c:pt>
                <c:pt idx="1">
                  <c:v>%&gt;19,5 - &lt;20</c:v>
                </c:pt>
                <c:pt idx="2">
                  <c:v>%&gt;20 - &lt;20,5</c:v>
                </c:pt>
                <c:pt idx="3">
                  <c:v>%&gt;20,5</c:v>
                </c:pt>
              </c:strCache>
            </c:strRef>
          </c:cat>
          <c:val>
            <c:numRef>
              <c:f>'[134]LAPORAN BULANAN (PIE CHART)'!$L$11:$O$11</c:f>
              <c:numCache>
                <c:formatCode>General</c:formatCode>
                <c:ptCount val="4"/>
                <c:pt idx="0">
                  <c:v>9.4479132435096942E-4</c:v>
                </c:pt>
                <c:pt idx="1">
                  <c:v>3.9434768320736113E-2</c:v>
                </c:pt>
                <c:pt idx="2">
                  <c:v>0.46101708839960565</c:v>
                </c:pt>
                <c:pt idx="3">
                  <c:v>0.49860335195530725</c:v>
                </c:pt>
              </c:numCache>
            </c:numRef>
          </c:val>
          <c:extLst>
            <c:ext xmlns:c16="http://schemas.microsoft.com/office/drawing/2014/chart" uri="{C3380CC4-5D6E-409C-BE32-E72D297353CC}">
              <c16:uniqueId val="{00000000-337B-424C-B2B0-F0F33BF07A6E}"/>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CHART)'!$G$12</c:f>
              <c:strCache>
                <c:ptCount val="1"/>
                <c:pt idx="0">
                  <c:v>DEPOK</c:v>
                </c:pt>
              </c:strCache>
            </c:strRef>
          </c:tx>
          <c:cat>
            <c:strRef>
              <c:f>'[134]LAPORAN BULANAN (PIE CHART)'!$L$4:$O$4</c:f>
              <c:strCache>
                <c:ptCount val="4"/>
                <c:pt idx="0">
                  <c:v>%&lt;19,5</c:v>
                </c:pt>
                <c:pt idx="1">
                  <c:v>%&gt;19,5 - &lt;20</c:v>
                </c:pt>
                <c:pt idx="2">
                  <c:v>%&gt;20 - &lt;20,5</c:v>
                </c:pt>
                <c:pt idx="3">
                  <c:v>%&gt;20,5</c:v>
                </c:pt>
              </c:strCache>
            </c:strRef>
          </c:cat>
          <c:val>
            <c:numRef>
              <c:f>'[134]LAPORAN BULANAN (PIE CHART)'!$L$12:$O$12</c:f>
              <c:numCache>
                <c:formatCode>General</c:formatCode>
                <c:ptCount val="4"/>
                <c:pt idx="0">
                  <c:v>3.4431741761936786E-2</c:v>
                </c:pt>
                <c:pt idx="1">
                  <c:v>0.15305985205110961</c:v>
                </c:pt>
                <c:pt idx="2">
                  <c:v>0.50497646267652996</c:v>
                </c:pt>
                <c:pt idx="3">
                  <c:v>0.30753194351042368</c:v>
                </c:pt>
              </c:numCache>
            </c:numRef>
          </c:val>
          <c:extLst>
            <c:ext xmlns:c16="http://schemas.microsoft.com/office/drawing/2014/chart" uri="{C3380CC4-5D6E-409C-BE32-E72D297353CC}">
              <c16:uniqueId val="{00000000-DBE7-4000-8066-D4D107882328}"/>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CHART)'!$G$13</c:f>
              <c:strCache>
                <c:ptCount val="1"/>
                <c:pt idx="0">
                  <c:v>GARUT</c:v>
                </c:pt>
              </c:strCache>
            </c:strRef>
          </c:tx>
          <c:cat>
            <c:strRef>
              <c:f>'[134]LAPORAN BULANAN (PIE CHART)'!$L$4:$O$4</c:f>
              <c:strCache>
                <c:ptCount val="4"/>
                <c:pt idx="0">
                  <c:v>%&lt;19,5</c:v>
                </c:pt>
                <c:pt idx="1">
                  <c:v>%&gt;19,5 - &lt;20</c:v>
                </c:pt>
                <c:pt idx="2">
                  <c:v>%&gt;20 - &lt;20,5</c:v>
                </c:pt>
                <c:pt idx="3">
                  <c:v>%&gt;20,5</c:v>
                </c:pt>
              </c:strCache>
            </c:strRef>
          </c:cat>
          <c:val>
            <c:numRef>
              <c:f>'[134]LAPORAN BULANAN (PIE CHART)'!$L$13:$O$13</c:f>
              <c:numCache>
                <c:formatCode>General</c:formatCode>
                <c:ptCount val="4"/>
                <c:pt idx="0">
                  <c:v>2.8020623178659493E-4</c:v>
                </c:pt>
                <c:pt idx="1">
                  <c:v>2.6955839497870431E-2</c:v>
                </c:pt>
                <c:pt idx="2">
                  <c:v>0.49725397892849138</c:v>
                </c:pt>
                <c:pt idx="3">
                  <c:v>0.47550997534185158</c:v>
                </c:pt>
              </c:numCache>
            </c:numRef>
          </c:val>
          <c:extLst>
            <c:ext xmlns:c16="http://schemas.microsoft.com/office/drawing/2014/chart" uri="{C3380CC4-5D6E-409C-BE32-E72D297353CC}">
              <c16:uniqueId val="{00000000-8774-4425-8E7C-616635867F89}"/>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CHART)'!$G$14</c:f>
              <c:strCache>
                <c:ptCount val="1"/>
                <c:pt idx="0">
                  <c:v>GUNUNG PUTRI</c:v>
                </c:pt>
              </c:strCache>
            </c:strRef>
          </c:tx>
          <c:cat>
            <c:strRef>
              <c:f>'[134]LAPORAN BULANAN (PIE CHART)'!$L$4:$O$4</c:f>
              <c:strCache>
                <c:ptCount val="4"/>
                <c:pt idx="0">
                  <c:v>%&lt;19,5</c:v>
                </c:pt>
                <c:pt idx="1">
                  <c:v>%&gt;19,5 - &lt;20</c:v>
                </c:pt>
                <c:pt idx="2">
                  <c:v>%&gt;20 - &lt;20,5</c:v>
                </c:pt>
                <c:pt idx="3">
                  <c:v>%&gt;20,5</c:v>
                </c:pt>
              </c:strCache>
            </c:strRef>
          </c:cat>
          <c:val>
            <c:numRef>
              <c:f>'[134]LAPORAN BULANAN (PIE CHART)'!$L$14:$O$14</c:f>
              <c:numCache>
                <c:formatCode>General</c:formatCode>
                <c:ptCount val="4"/>
                <c:pt idx="0">
                  <c:v>1.2196660638432099E-3</c:v>
                </c:pt>
                <c:pt idx="1">
                  <c:v>6.1403877696934013E-2</c:v>
                </c:pt>
                <c:pt idx="2">
                  <c:v>0.5963746477688523</c:v>
                </c:pt>
                <c:pt idx="3">
                  <c:v>0.34100180847037054</c:v>
                </c:pt>
              </c:numCache>
            </c:numRef>
          </c:val>
          <c:extLst>
            <c:ext xmlns:c16="http://schemas.microsoft.com/office/drawing/2014/chart" uri="{C3380CC4-5D6E-409C-BE32-E72D297353CC}">
              <c16:uniqueId val="{00000000-6457-48C6-910D-85511AB333C9}"/>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CHART)'!$G$15</c:f>
              <c:strCache>
                <c:ptCount val="1"/>
                <c:pt idx="0">
                  <c:v>INDRAMAYU</c:v>
                </c:pt>
              </c:strCache>
            </c:strRef>
          </c:tx>
          <c:cat>
            <c:strRef>
              <c:f>'[134]LAPORAN BULANAN (PIE CHART)'!$L$4:$O$4</c:f>
              <c:strCache>
                <c:ptCount val="4"/>
                <c:pt idx="0">
                  <c:v>%&lt;19,5</c:v>
                </c:pt>
                <c:pt idx="1">
                  <c:v>%&gt;19,5 - &lt;20</c:v>
                </c:pt>
                <c:pt idx="2">
                  <c:v>%&gt;20 - &lt;20,5</c:v>
                </c:pt>
                <c:pt idx="3">
                  <c:v>%&gt;20,5</c:v>
                </c:pt>
              </c:strCache>
            </c:strRef>
          </c:cat>
          <c:val>
            <c:numRef>
              <c:f>'[134]LAPORAN BULANAN (PIE CHART)'!$L$15:$O$15</c:f>
              <c:numCache>
                <c:formatCode>General</c:formatCode>
                <c:ptCount val="4"/>
                <c:pt idx="0">
                  <c:v>1.2249293310001345E-2</c:v>
                </c:pt>
                <c:pt idx="1">
                  <c:v>8.2312558890833221E-2</c:v>
                </c:pt>
                <c:pt idx="2">
                  <c:v>0.19269080629963656</c:v>
                </c:pt>
                <c:pt idx="3">
                  <c:v>0.7127473414995289</c:v>
                </c:pt>
              </c:numCache>
            </c:numRef>
          </c:val>
          <c:extLst>
            <c:ext xmlns:c16="http://schemas.microsoft.com/office/drawing/2014/chart" uri="{C3380CC4-5D6E-409C-BE32-E72D297353CC}">
              <c16:uniqueId val="{00000000-A43D-4323-9F0B-0EC163D8CF7F}"/>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CHART)'!$G$16</c:f>
              <c:strCache>
                <c:ptCount val="1"/>
                <c:pt idx="0">
                  <c:v>KARAWANG</c:v>
                </c:pt>
              </c:strCache>
            </c:strRef>
          </c:tx>
          <c:cat>
            <c:strRef>
              <c:f>'[134]LAPORAN BULANAN (PIE CHART)'!$L$4:$O$4</c:f>
              <c:strCache>
                <c:ptCount val="4"/>
                <c:pt idx="0">
                  <c:v>%&lt;19,5</c:v>
                </c:pt>
                <c:pt idx="1">
                  <c:v>%&gt;19,5 - &lt;20</c:v>
                </c:pt>
                <c:pt idx="2">
                  <c:v>%&gt;20 - &lt;20,5</c:v>
                </c:pt>
                <c:pt idx="3">
                  <c:v>%&gt;20,5</c:v>
                </c:pt>
              </c:strCache>
            </c:strRef>
          </c:cat>
          <c:val>
            <c:numRef>
              <c:f>'[134]LAPORAN BULANAN (PIE CHART)'!$L$16:$O$16</c:f>
              <c:numCache>
                <c:formatCode>General</c:formatCode>
                <c:ptCount val="4"/>
                <c:pt idx="0">
                  <c:v>1.900398744379401E-3</c:v>
                </c:pt>
                <c:pt idx="1">
                  <c:v>1.1606006617459913E-2</c:v>
                </c:pt>
                <c:pt idx="2">
                  <c:v>0.46468142869262746</c:v>
                </c:pt>
                <c:pt idx="3">
                  <c:v>0.52181216594553326</c:v>
                </c:pt>
              </c:numCache>
            </c:numRef>
          </c:val>
          <c:extLst>
            <c:ext xmlns:c16="http://schemas.microsoft.com/office/drawing/2014/chart" uri="{C3380CC4-5D6E-409C-BE32-E72D297353CC}">
              <c16:uniqueId val="{00000000-5BE6-4CE1-9198-1B8F0BE96057}"/>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CHART)'!$G$17</c:f>
              <c:strCache>
                <c:ptCount val="1"/>
                <c:pt idx="0">
                  <c:v>MAJALAYA</c:v>
                </c:pt>
              </c:strCache>
            </c:strRef>
          </c:tx>
          <c:cat>
            <c:strRef>
              <c:f>'[134]LAPORAN BULANAN (PIE CHART)'!$L$4:$O$4</c:f>
              <c:strCache>
                <c:ptCount val="4"/>
                <c:pt idx="0">
                  <c:v>%&lt;19,5</c:v>
                </c:pt>
                <c:pt idx="1">
                  <c:v>%&gt;19,5 - &lt;20</c:v>
                </c:pt>
                <c:pt idx="2">
                  <c:v>%&gt;20 - &lt;20,5</c:v>
                </c:pt>
                <c:pt idx="3">
                  <c:v>%&gt;20,5</c:v>
                </c:pt>
              </c:strCache>
            </c:strRef>
          </c:cat>
          <c:val>
            <c:numRef>
              <c:f>'[134]LAPORAN BULANAN (PIE CHART)'!$L$17:$O$17</c:f>
              <c:numCache>
                <c:formatCode>General</c:formatCode>
                <c:ptCount val="4"/>
                <c:pt idx="0">
                  <c:v>1.6160527910578412E-3</c:v>
                </c:pt>
                <c:pt idx="1">
                  <c:v>4.5990169012187734E-2</c:v>
                </c:pt>
                <c:pt idx="2">
                  <c:v>0.52387044643458358</c:v>
                </c:pt>
                <c:pt idx="3">
                  <c:v>0.42852333176217089</c:v>
                </c:pt>
              </c:numCache>
            </c:numRef>
          </c:val>
          <c:extLst>
            <c:ext xmlns:c16="http://schemas.microsoft.com/office/drawing/2014/chart" uri="{C3380CC4-5D6E-409C-BE32-E72D297353CC}">
              <c16:uniqueId val="{00000000-2F97-4EFA-81DA-9B6F3EEA4AB3}"/>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CHART)'!$G$19</c:f>
              <c:strCache>
                <c:ptCount val="1"/>
                <c:pt idx="0">
                  <c:v>SUKABUMI</c:v>
                </c:pt>
              </c:strCache>
            </c:strRef>
          </c:tx>
          <c:cat>
            <c:strRef>
              <c:f>'[134]LAPORAN BULANAN (PIE CHART)'!$L$4:$O$4</c:f>
              <c:strCache>
                <c:ptCount val="4"/>
                <c:pt idx="0">
                  <c:v>%&lt;19,5</c:v>
                </c:pt>
                <c:pt idx="1">
                  <c:v>%&gt;19,5 - &lt;20</c:v>
                </c:pt>
                <c:pt idx="2">
                  <c:v>%&gt;20 - &lt;20,5</c:v>
                </c:pt>
                <c:pt idx="3">
                  <c:v>%&gt;20,5</c:v>
                </c:pt>
              </c:strCache>
            </c:strRef>
          </c:cat>
          <c:val>
            <c:numRef>
              <c:f>'[134]LAPORAN BULANAN (PIE CHART)'!$L$19:$O$19</c:f>
              <c:numCache>
                <c:formatCode>General</c:formatCode>
                <c:ptCount val="4"/>
                <c:pt idx="0">
                  <c:v>1.7238794783390795E-3</c:v>
                </c:pt>
                <c:pt idx="1">
                  <c:v>3.1479538300104928E-2</c:v>
                </c:pt>
                <c:pt idx="2">
                  <c:v>0.42527357217808426</c:v>
                </c:pt>
                <c:pt idx="3">
                  <c:v>0.5415230100434717</c:v>
                </c:pt>
              </c:numCache>
            </c:numRef>
          </c:val>
          <c:extLst>
            <c:ext xmlns:c16="http://schemas.microsoft.com/office/drawing/2014/chart" uri="{C3380CC4-5D6E-409C-BE32-E72D297353CC}">
              <c16:uniqueId val="{00000000-8C61-43FA-9EA3-DFA12025F379}"/>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CHART)'!$G$20</c:f>
              <c:strCache>
                <c:ptCount val="1"/>
                <c:pt idx="0">
                  <c:v>SUMEDANG</c:v>
                </c:pt>
              </c:strCache>
            </c:strRef>
          </c:tx>
          <c:cat>
            <c:strRef>
              <c:f>'[134]LAPORAN BULANAN (PIE CHART)'!$L$4:$O$4</c:f>
              <c:strCache>
                <c:ptCount val="4"/>
                <c:pt idx="0">
                  <c:v>%&lt;19,5</c:v>
                </c:pt>
                <c:pt idx="1">
                  <c:v>%&gt;19,5 - &lt;20</c:v>
                </c:pt>
                <c:pt idx="2">
                  <c:v>%&gt;20 - &lt;20,5</c:v>
                </c:pt>
                <c:pt idx="3">
                  <c:v>%&gt;20,5</c:v>
                </c:pt>
              </c:strCache>
            </c:strRef>
          </c:cat>
          <c:val>
            <c:numRef>
              <c:f>'[134]LAPORAN BULANAN (PIE CHART)'!$L$20:$O$20</c:f>
              <c:numCache>
                <c:formatCode>General</c:formatCode>
                <c:ptCount val="4"/>
                <c:pt idx="0">
                  <c:v>2.424001589509239E-3</c:v>
                </c:pt>
                <c:pt idx="1">
                  <c:v>6.0242400158950923E-2</c:v>
                </c:pt>
                <c:pt idx="2">
                  <c:v>0.52680309954301607</c:v>
                </c:pt>
                <c:pt idx="3">
                  <c:v>0.41053049870852376</c:v>
                </c:pt>
              </c:numCache>
            </c:numRef>
          </c:val>
          <c:extLst>
            <c:ext xmlns:c16="http://schemas.microsoft.com/office/drawing/2014/chart" uri="{C3380CC4-5D6E-409C-BE32-E72D297353CC}">
              <c16:uniqueId val="{00000000-3590-4B8A-B4F0-5E4F6374789F}"/>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CHART)'!$G$21</c:f>
              <c:strCache>
                <c:ptCount val="1"/>
                <c:pt idx="0">
                  <c:v>TASIKMALAYA</c:v>
                </c:pt>
              </c:strCache>
            </c:strRef>
          </c:tx>
          <c:cat>
            <c:strRef>
              <c:f>'[134]LAPORAN BULANAN (PIE CHART)'!$L$4:$O$4</c:f>
              <c:strCache>
                <c:ptCount val="4"/>
                <c:pt idx="0">
                  <c:v>%&lt;19,5</c:v>
                </c:pt>
                <c:pt idx="1">
                  <c:v>%&gt;19,5 - &lt;20</c:v>
                </c:pt>
                <c:pt idx="2">
                  <c:v>%&gt;20 - &lt;20,5</c:v>
                </c:pt>
                <c:pt idx="3">
                  <c:v>%&gt;20,5</c:v>
                </c:pt>
              </c:strCache>
            </c:strRef>
          </c:cat>
          <c:val>
            <c:numRef>
              <c:f>'[134]LAPORAN BULANAN (PIE CHART)'!$L$21:$O$21</c:f>
              <c:numCache>
                <c:formatCode>General</c:formatCode>
                <c:ptCount val="4"/>
                <c:pt idx="0">
                  <c:v>8.7395225042704488E-4</c:v>
                </c:pt>
                <c:pt idx="1">
                  <c:v>2.9436300798474556E-2</c:v>
                </c:pt>
                <c:pt idx="2">
                  <c:v>0.41465061772534062</c:v>
                </c:pt>
                <c:pt idx="3">
                  <c:v>0.55503912922575771</c:v>
                </c:pt>
              </c:numCache>
            </c:numRef>
          </c:val>
          <c:extLst>
            <c:ext xmlns:c16="http://schemas.microsoft.com/office/drawing/2014/chart" uri="{C3380CC4-5D6E-409C-BE32-E72D297353CC}">
              <c16:uniqueId val="{00000000-3CB0-4E47-95E1-2B9A9CC0918A}"/>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lang="en-US"/>
          </a:pPr>
          <a:endParaRPr lang="en-US"/>
        </a:p>
      </c:txPr>
    </c:title>
    <c:autoTitleDeleted val="0"/>
    <c:plotArea>
      <c:layout/>
      <c:pieChart>
        <c:varyColors val="1"/>
        <c:ser>
          <c:idx val="0"/>
          <c:order val="0"/>
          <c:tx>
            <c:strRef>
              <c:f>'[134]LAPORAN BULANAN (PIE CHART)'!$G$18</c:f>
              <c:strCache>
                <c:ptCount val="1"/>
                <c:pt idx="0">
                  <c:v>PURWAKARTA</c:v>
                </c:pt>
              </c:strCache>
            </c:strRef>
          </c:tx>
          <c:cat>
            <c:strRef>
              <c:f>'[134]LAPORAN BULANAN (PIE CHART)'!$L$4:$O$4</c:f>
              <c:strCache>
                <c:ptCount val="4"/>
                <c:pt idx="0">
                  <c:v>%&lt;19,5</c:v>
                </c:pt>
                <c:pt idx="1">
                  <c:v>%&gt;19,5 - &lt;20</c:v>
                </c:pt>
                <c:pt idx="2">
                  <c:v>%&gt;20 - &lt;20,5</c:v>
                </c:pt>
                <c:pt idx="3">
                  <c:v>%&gt;20,5</c:v>
                </c:pt>
              </c:strCache>
            </c:strRef>
          </c:cat>
          <c:val>
            <c:numRef>
              <c:f>'[134]LAPORAN BULANAN (PIE CHART)'!$L$18:$O$18</c:f>
              <c:numCache>
                <c:formatCode>General</c:formatCode>
                <c:ptCount val="4"/>
                <c:pt idx="0">
                  <c:v>9.2841436599071583E-4</c:v>
                </c:pt>
                <c:pt idx="1">
                  <c:v>4.5247984363547523E-2</c:v>
                </c:pt>
                <c:pt idx="2">
                  <c:v>0.52416320547275841</c:v>
                </c:pt>
                <c:pt idx="3">
                  <c:v>0.42966039579770338</c:v>
                </c:pt>
              </c:numCache>
            </c:numRef>
          </c:val>
          <c:extLst>
            <c:ext xmlns:c16="http://schemas.microsoft.com/office/drawing/2014/chart" uri="{C3380CC4-5D6E-409C-BE32-E72D297353CC}">
              <c16:uniqueId val="{00000000-EFAC-41C7-A578-369B704BC0A0}"/>
            </c:ext>
          </c:extLst>
        </c:ser>
        <c:dLbls>
          <c:showLegendKey val="0"/>
          <c:showVal val="0"/>
          <c:showCatName val="0"/>
          <c:showSerName val="0"/>
          <c:showPercent val="0"/>
          <c:showBubbleSize val="0"/>
          <c:showLeaderLines val="0"/>
        </c:dLbls>
        <c:firstSliceAng val="0"/>
      </c:pieChart>
    </c:plotArea>
    <c:legend>
      <c:legendPos val="r"/>
      <c:overlay val="0"/>
      <c:txPr>
        <a:bodyPr/>
        <a:lstStyle/>
        <a:p>
          <a:pPr>
            <a:defRPr lang="en-US"/>
          </a:pPr>
          <a:endParaRPr lang="en-US"/>
        </a:p>
      </c:txPr>
    </c:legend>
    <c:plotVisOnly val="1"/>
    <c:dispBlanksAs val="zero"/>
    <c:showDLblsOverMax val="0"/>
  </c:chart>
  <c:printSettings>
    <c:headerFooter/>
    <c:pageMargins b="0.75000000000000178" l="0.70000000000000062" r="0.70000000000000062" t="0.75000000000000178"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n-US"/>
            </a:pPr>
            <a:r>
              <a:rPr lang="en-US" sz="1800" b="1" i="0" baseline="0">
                <a:effectLst/>
              </a:rPr>
              <a:t>SPEKTRUM TEGANGAN JAWA BARAT OKTOBER 2021</a:t>
            </a:r>
            <a:endParaRPr lang="en-US">
              <a:effectLst/>
            </a:endParaRPr>
          </a:p>
        </c:rich>
      </c:tx>
      <c:overlay val="0"/>
    </c:title>
    <c:autoTitleDeleted val="0"/>
    <c:view3D>
      <c:rotX val="20"/>
      <c:rotY val="0"/>
      <c:rAngAx val="0"/>
    </c:view3D>
    <c:floor>
      <c:thickness val="0"/>
    </c:floor>
    <c:sideWall>
      <c:thickness val="0"/>
    </c:sideWall>
    <c:backWall>
      <c:thickness val="0"/>
    </c:backWall>
    <c:plotArea>
      <c:layout/>
      <c:pie3DChart>
        <c:varyColors val="1"/>
        <c:ser>
          <c:idx val="0"/>
          <c:order val="0"/>
          <c:tx>
            <c:strRef>
              <c:f>'[134]LAPORAN BULANAN (PIE CHART)'!$G$22</c:f>
              <c:strCache>
                <c:ptCount val="1"/>
                <c:pt idx="0">
                  <c:v>JAWA BARAT</c:v>
                </c:pt>
              </c:strCache>
            </c:strRef>
          </c:tx>
          <c:dLbls>
            <c:numFmt formatCode="0.0%" sourceLinked="0"/>
            <c:spPr>
              <a:noFill/>
              <a:ln>
                <a:noFill/>
              </a:ln>
              <a:effectLst/>
            </c:spPr>
            <c:txPr>
              <a:bodyPr wrap="square" lIns="38100" tIns="19050" rIns="38100" bIns="19050" anchor="ctr">
                <a:spAutoFit/>
              </a:bodyPr>
              <a:lstStyle/>
              <a:p>
                <a:pPr>
                  <a:defRPr sz="1400"/>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'[134]LAPORAN BULANAN (PIE CHART)'!$L$4:$O$4</c:f>
              <c:strCache>
                <c:ptCount val="4"/>
                <c:pt idx="0">
                  <c:v>%&lt;19,5</c:v>
                </c:pt>
                <c:pt idx="1">
                  <c:v>%&gt;19,5 - &lt;20</c:v>
                </c:pt>
                <c:pt idx="2">
                  <c:v>%&gt;20 - &lt;20,5</c:v>
                </c:pt>
                <c:pt idx="3">
                  <c:v>%&gt;20,5</c:v>
                </c:pt>
              </c:strCache>
            </c:strRef>
          </c:cat>
          <c:val>
            <c:numRef>
              <c:f>'[134]LAPORAN BULANAN (PIE CHART)'!$L$22:$O$22</c:f>
              <c:numCache>
                <c:formatCode>General</c:formatCode>
                <c:ptCount val="4"/>
                <c:pt idx="0">
                  <c:v>3.7731210046525704E-3</c:v>
                </c:pt>
                <c:pt idx="1">
                  <c:v>4.0412111812989371E-2</c:v>
                </c:pt>
                <c:pt idx="2">
                  <c:v>0.46426409955743841</c:v>
                </c:pt>
                <c:pt idx="3">
                  <c:v>0.49155066762491961</c:v>
                </c:pt>
              </c:numCache>
            </c:numRef>
          </c:val>
          <c:extLst>
            <c:ext xmlns:c16="http://schemas.microsoft.com/office/drawing/2014/chart" uri="{C3380CC4-5D6E-409C-BE32-E72D297353CC}">
              <c16:uniqueId val="{00000000-41BC-4F3D-8CA6-B081F929D90B}"/>
            </c:ext>
          </c:extLst>
        </c:ser>
        <c:dLbls>
          <c:showLegendKey val="0"/>
          <c:showVal val="0"/>
          <c:showCatName val="0"/>
          <c:showSerName val="0"/>
          <c:showPercent val="0"/>
          <c:showBubbleSize val="0"/>
          <c:showLeaderLines val="0"/>
        </c:dLbls>
      </c:pie3DChart>
    </c:plotArea>
    <c:legend>
      <c:legendPos val="r"/>
      <c:overlay val="0"/>
      <c:txPr>
        <a:bodyPr/>
        <a:lstStyle/>
        <a:p>
          <a:pPr>
            <a:defRPr lang="en-US" sz="1100"/>
          </a:pPr>
          <a:endParaRPr lang="en-US"/>
        </a:p>
      </c:txPr>
    </c:legend>
    <c:plotVisOnly val="1"/>
    <c:dispBlanksAs val="zero"/>
    <c:showDLblsOverMax val="0"/>
  </c:chart>
  <c:printSettings>
    <c:headerFooter/>
    <c:pageMargins b="0.75000000000000178" l="0.70000000000000062" r="0.70000000000000062" t="0.75000000000000178"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92163</xdr:rowOff>
    </xdr:from>
    <xdr:to>
      <xdr:col>4</xdr:col>
      <xdr:colOff>291383</xdr:colOff>
      <xdr:row>28</xdr:row>
      <xdr:rowOff>48491</xdr:rowOff>
    </xdr:to>
    <xdr:graphicFrame macro="">
      <xdr:nvGraphicFramePr>
        <xdr:cNvPr id="56" name="Chart 55">
          <a:extLst>
            <a:ext uri="{FF2B5EF4-FFF2-40B4-BE49-F238E27FC236}">
              <a16:creationId xmlns:a16="http://schemas.microsoft.com/office/drawing/2014/main" id="{184B7740-BE93-46D3-A65C-E08BDC222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184999</xdr:colOff>
      <xdr:row>19</xdr:row>
      <xdr:rowOff>124015</xdr:rowOff>
    </xdr:from>
    <xdr:to>
      <xdr:col>13</xdr:col>
      <xdr:colOff>476380</xdr:colOff>
      <xdr:row>28</xdr:row>
      <xdr:rowOff>74569</xdr:rowOff>
    </xdr:to>
    <xdr:graphicFrame macro="">
      <xdr:nvGraphicFramePr>
        <xdr:cNvPr id="57" name="Chart 56">
          <a:extLst>
            <a:ext uri="{FF2B5EF4-FFF2-40B4-BE49-F238E27FC236}">
              <a16:creationId xmlns:a16="http://schemas.microsoft.com/office/drawing/2014/main" id="{774531DA-A3AF-47C7-925D-BA08E9134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427863</xdr:colOff>
      <xdr:row>19</xdr:row>
      <xdr:rowOff>121001</xdr:rowOff>
    </xdr:from>
    <xdr:to>
      <xdr:col>9</xdr:col>
      <xdr:colOff>112387</xdr:colOff>
      <xdr:row>28</xdr:row>
      <xdr:rowOff>76606</xdr:rowOff>
    </xdr:to>
    <xdr:graphicFrame macro="">
      <xdr:nvGraphicFramePr>
        <xdr:cNvPr id="58" name="Chart 57">
          <a:extLst>
            <a:ext uri="{FF2B5EF4-FFF2-40B4-BE49-F238E27FC236}">
              <a16:creationId xmlns:a16="http://schemas.microsoft.com/office/drawing/2014/main" id="{3974807E-F5ED-45DC-B024-C6865BFD7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22413</xdr:colOff>
      <xdr:row>28</xdr:row>
      <xdr:rowOff>145408</xdr:rowOff>
    </xdr:from>
    <xdr:to>
      <xdr:col>4</xdr:col>
      <xdr:colOff>316248</xdr:colOff>
      <xdr:row>37</xdr:row>
      <xdr:rowOff>95962</xdr:rowOff>
    </xdr:to>
    <xdr:graphicFrame macro="">
      <xdr:nvGraphicFramePr>
        <xdr:cNvPr id="59" name="Chart 58">
          <a:extLst>
            <a:ext uri="{FF2B5EF4-FFF2-40B4-BE49-F238E27FC236}">
              <a16:creationId xmlns:a16="http://schemas.microsoft.com/office/drawing/2014/main" id="{FC920E9B-48DC-4B89-839D-4B5F0760D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420322</xdr:colOff>
      <xdr:row>28</xdr:row>
      <xdr:rowOff>140314</xdr:rowOff>
    </xdr:from>
    <xdr:to>
      <xdr:col>9</xdr:col>
      <xdr:colOff>104846</xdr:colOff>
      <xdr:row>37</xdr:row>
      <xdr:rowOff>90869</xdr:rowOff>
    </xdr:to>
    <xdr:graphicFrame macro="">
      <xdr:nvGraphicFramePr>
        <xdr:cNvPr id="60" name="Chart 59">
          <a:extLst>
            <a:ext uri="{FF2B5EF4-FFF2-40B4-BE49-F238E27FC236}">
              <a16:creationId xmlns:a16="http://schemas.microsoft.com/office/drawing/2014/main" id="{0208E1AD-CF9E-44EA-8914-E0CB06FE1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182349</xdr:colOff>
      <xdr:row>29</xdr:row>
      <xdr:rowOff>1769</xdr:rowOff>
    </xdr:from>
    <xdr:to>
      <xdr:col>13</xdr:col>
      <xdr:colOff>476905</xdr:colOff>
      <xdr:row>37</xdr:row>
      <xdr:rowOff>108188</xdr:rowOff>
    </xdr:to>
    <xdr:graphicFrame macro="">
      <xdr:nvGraphicFramePr>
        <xdr:cNvPr id="61" name="Chart 60">
          <a:extLst>
            <a:ext uri="{FF2B5EF4-FFF2-40B4-BE49-F238E27FC236}">
              <a16:creationId xmlns:a16="http://schemas.microsoft.com/office/drawing/2014/main" id="{172FA6C4-F11A-4FC8-99A3-A305957207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16910</xdr:colOff>
      <xdr:row>38</xdr:row>
      <xdr:rowOff>35089</xdr:rowOff>
    </xdr:from>
    <xdr:to>
      <xdr:col>4</xdr:col>
      <xdr:colOff>307571</xdr:colOff>
      <xdr:row>46</xdr:row>
      <xdr:rowOff>140786</xdr:rowOff>
    </xdr:to>
    <xdr:graphicFrame macro="">
      <xdr:nvGraphicFramePr>
        <xdr:cNvPr id="62" name="Chart 61">
          <a:extLst>
            <a:ext uri="{FF2B5EF4-FFF2-40B4-BE49-F238E27FC236}">
              <a16:creationId xmlns:a16="http://schemas.microsoft.com/office/drawing/2014/main" id="{95469955-8F24-490C-96DE-2840579BD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418693</xdr:colOff>
      <xdr:row>38</xdr:row>
      <xdr:rowOff>103343</xdr:rowOff>
    </xdr:from>
    <xdr:to>
      <xdr:col>9</xdr:col>
      <xdr:colOff>107113</xdr:colOff>
      <xdr:row>47</xdr:row>
      <xdr:rowOff>53176</xdr:rowOff>
    </xdr:to>
    <xdr:graphicFrame macro="">
      <xdr:nvGraphicFramePr>
        <xdr:cNvPr id="63" name="Chart 62">
          <a:extLst>
            <a:ext uri="{FF2B5EF4-FFF2-40B4-BE49-F238E27FC236}">
              <a16:creationId xmlns:a16="http://schemas.microsoft.com/office/drawing/2014/main" id="{7E90D26B-3281-4C3D-A28B-3C638080A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183979</xdr:colOff>
      <xdr:row>38</xdr:row>
      <xdr:rowOff>116884</xdr:rowOff>
    </xdr:from>
    <xdr:to>
      <xdr:col>13</xdr:col>
      <xdr:colOff>474639</xdr:colOff>
      <xdr:row>47</xdr:row>
      <xdr:rowOff>67438</xdr:rowOff>
    </xdr:to>
    <xdr:graphicFrame macro="">
      <xdr:nvGraphicFramePr>
        <xdr:cNvPr id="64" name="Chart 63">
          <a:extLst>
            <a:ext uri="{FF2B5EF4-FFF2-40B4-BE49-F238E27FC236}">
              <a16:creationId xmlns:a16="http://schemas.microsoft.com/office/drawing/2014/main" id="{CDC5CD94-0BF4-4EC3-8942-29C768C7C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47</xdr:row>
      <xdr:rowOff>35091</xdr:rowOff>
    </xdr:from>
    <xdr:to>
      <xdr:col>4</xdr:col>
      <xdr:colOff>294557</xdr:colOff>
      <xdr:row>55</xdr:row>
      <xdr:rowOff>140788</xdr:rowOff>
    </xdr:to>
    <xdr:graphicFrame macro="">
      <xdr:nvGraphicFramePr>
        <xdr:cNvPr id="65" name="Chart 64">
          <a:extLst>
            <a:ext uri="{FF2B5EF4-FFF2-40B4-BE49-F238E27FC236}">
              <a16:creationId xmlns:a16="http://schemas.microsoft.com/office/drawing/2014/main" id="{9A99C814-D488-4CAC-AA0B-D61CAEA60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450884</xdr:colOff>
      <xdr:row>47</xdr:row>
      <xdr:rowOff>80932</xdr:rowOff>
    </xdr:from>
    <xdr:to>
      <xdr:col>9</xdr:col>
      <xdr:colOff>135409</xdr:colOff>
      <xdr:row>56</xdr:row>
      <xdr:rowOff>30765</xdr:rowOff>
    </xdr:to>
    <xdr:graphicFrame macro="">
      <xdr:nvGraphicFramePr>
        <xdr:cNvPr id="66" name="Chart 65">
          <a:extLst>
            <a:ext uri="{FF2B5EF4-FFF2-40B4-BE49-F238E27FC236}">
              <a16:creationId xmlns:a16="http://schemas.microsoft.com/office/drawing/2014/main" id="{B43971A2-3423-48F1-AA85-22EAE89F2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200688</xdr:colOff>
      <xdr:row>47</xdr:row>
      <xdr:rowOff>92138</xdr:rowOff>
    </xdr:from>
    <xdr:to>
      <xdr:col>13</xdr:col>
      <xdr:colOff>495245</xdr:colOff>
      <xdr:row>56</xdr:row>
      <xdr:rowOff>41971</xdr:rowOff>
    </xdr:to>
    <xdr:graphicFrame macro="">
      <xdr:nvGraphicFramePr>
        <xdr:cNvPr id="67" name="Chart 66">
          <a:extLst>
            <a:ext uri="{FF2B5EF4-FFF2-40B4-BE49-F238E27FC236}">
              <a16:creationId xmlns:a16="http://schemas.microsoft.com/office/drawing/2014/main" id="{42989C28-C030-4F14-8A5F-24217BA22B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56</xdr:row>
      <xdr:rowOff>9918</xdr:rowOff>
    </xdr:from>
    <xdr:to>
      <xdr:col>4</xdr:col>
      <xdr:colOff>290662</xdr:colOff>
      <xdr:row>64</xdr:row>
      <xdr:rowOff>116336</xdr:rowOff>
    </xdr:to>
    <xdr:graphicFrame macro="">
      <xdr:nvGraphicFramePr>
        <xdr:cNvPr id="68" name="Chart 67">
          <a:extLst>
            <a:ext uri="{FF2B5EF4-FFF2-40B4-BE49-F238E27FC236}">
              <a16:creationId xmlns:a16="http://schemas.microsoft.com/office/drawing/2014/main" id="{009BA141-F71C-44F7-ACE2-DBC5684B3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284833</xdr:colOff>
      <xdr:row>56</xdr:row>
      <xdr:rowOff>37423</xdr:rowOff>
    </xdr:from>
    <xdr:to>
      <xdr:col>13</xdr:col>
      <xdr:colOff>576214</xdr:colOff>
      <xdr:row>64</xdr:row>
      <xdr:rowOff>143842</xdr:rowOff>
    </xdr:to>
    <xdr:graphicFrame macro="">
      <xdr:nvGraphicFramePr>
        <xdr:cNvPr id="69" name="Chart 68">
          <a:extLst>
            <a:ext uri="{FF2B5EF4-FFF2-40B4-BE49-F238E27FC236}">
              <a16:creationId xmlns:a16="http://schemas.microsoft.com/office/drawing/2014/main" id="{EE571E04-5B49-44A1-A21D-73B0BEE08E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21800</xdr:colOff>
      <xdr:row>65</xdr:row>
      <xdr:rowOff>124015</xdr:rowOff>
    </xdr:from>
    <xdr:to>
      <xdr:col>7</xdr:col>
      <xdr:colOff>313181</xdr:colOff>
      <xdr:row>74</xdr:row>
      <xdr:rowOff>74571</xdr:rowOff>
    </xdr:to>
    <xdr:graphicFrame macro="">
      <xdr:nvGraphicFramePr>
        <xdr:cNvPr id="70" name="Chart 69">
          <a:extLst>
            <a:ext uri="{FF2B5EF4-FFF2-40B4-BE49-F238E27FC236}">
              <a16:creationId xmlns:a16="http://schemas.microsoft.com/office/drawing/2014/main" id="{45DF08AE-CDB0-4743-9A86-464C28684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42379</xdr:colOff>
      <xdr:row>65</xdr:row>
      <xdr:rowOff>110771</xdr:rowOff>
    </xdr:from>
    <xdr:to>
      <xdr:col>12</xdr:col>
      <xdr:colOff>333761</xdr:colOff>
      <xdr:row>74</xdr:row>
      <xdr:rowOff>61327</xdr:rowOff>
    </xdr:to>
    <xdr:graphicFrame macro="">
      <xdr:nvGraphicFramePr>
        <xdr:cNvPr id="71" name="Chart 70">
          <a:extLst>
            <a:ext uri="{FF2B5EF4-FFF2-40B4-BE49-F238E27FC236}">
              <a16:creationId xmlns:a16="http://schemas.microsoft.com/office/drawing/2014/main" id="{0EB97837-648D-4776-B2C8-80EB72D46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333527</xdr:colOff>
      <xdr:row>56</xdr:row>
      <xdr:rowOff>16752</xdr:rowOff>
    </xdr:from>
    <xdr:to>
      <xdr:col>9</xdr:col>
      <xdr:colOff>18773</xdr:colOff>
      <xdr:row>64</xdr:row>
      <xdr:rowOff>122449</xdr:rowOff>
    </xdr:to>
    <xdr:graphicFrame macro="">
      <xdr:nvGraphicFramePr>
        <xdr:cNvPr id="72" name="Chart 71">
          <a:extLst>
            <a:ext uri="{FF2B5EF4-FFF2-40B4-BE49-F238E27FC236}">
              <a16:creationId xmlns:a16="http://schemas.microsoft.com/office/drawing/2014/main" id="{38153950-EE35-497B-AA95-D3FC65934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34635</xdr:colOff>
      <xdr:row>4</xdr:row>
      <xdr:rowOff>34637</xdr:rowOff>
    </xdr:from>
    <xdr:to>
      <xdr:col>13</xdr:col>
      <xdr:colOff>571499</xdr:colOff>
      <xdr:row>19</xdr:row>
      <xdr:rowOff>52421</xdr:rowOff>
    </xdr:to>
    <xdr:graphicFrame macro="">
      <xdr:nvGraphicFramePr>
        <xdr:cNvPr id="73" name="Chart 72">
          <a:extLst>
            <a:ext uri="{FF2B5EF4-FFF2-40B4-BE49-F238E27FC236}">
              <a16:creationId xmlns:a16="http://schemas.microsoft.com/office/drawing/2014/main" id="{6651BFEF-6BDD-49B7-AAA1-9163F953B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19050</xdr:rowOff>
    </xdr:from>
    <xdr:to>
      <xdr:col>15</xdr:col>
      <xdr:colOff>322671</xdr:colOff>
      <xdr:row>83</xdr:row>
      <xdr:rowOff>131656</xdr:rowOff>
    </xdr:to>
    <xdr:pic>
      <xdr:nvPicPr>
        <xdr:cNvPr id="2" name="Picture 1">
          <a:extLst>
            <a:ext uri="{FF2B5EF4-FFF2-40B4-BE49-F238E27FC236}">
              <a16:creationId xmlns:a16="http://schemas.microsoft.com/office/drawing/2014/main" id="{5D43781B-2365-4F2C-BD4F-DAE59B99AF9A}"/>
            </a:ext>
          </a:extLst>
        </xdr:cNvPr>
        <xdr:cNvPicPr>
          <a:picLocks noChangeAspect="1"/>
        </xdr:cNvPicPr>
      </xdr:nvPicPr>
      <xdr:blipFill>
        <a:blip xmlns:r="http://schemas.openxmlformats.org/officeDocument/2006/relationships" r:embed="rId1"/>
        <a:stretch>
          <a:fillRect/>
        </a:stretch>
      </xdr:blipFill>
      <xdr:spPr>
        <a:xfrm>
          <a:off x="38100" y="19050"/>
          <a:ext cx="9428571" cy="135523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103695</xdr:colOff>
      <xdr:row>76</xdr:row>
      <xdr:rowOff>112747</xdr:rowOff>
    </xdr:to>
    <xdr:pic>
      <xdr:nvPicPr>
        <xdr:cNvPr id="2" name="Picture 1">
          <a:extLst>
            <a:ext uri="{FF2B5EF4-FFF2-40B4-BE49-F238E27FC236}">
              <a16:creationId xmlns:a16="http://schemas.microsoft.com/office/drawing/2014/main" id="{9DFD3503-EDA4-4431-9C9F-646816B77B30}"/>
            </a:ext>
          </a:extLst>
        </xdr:cNvPr>
        <xdr:cNvPicPr>
          <a:picLocks noChangeAspect="1"/>
        </xdr:cNvPicPr>
      </xdr:nvPicPr>
      <xdr:blipFill>
        <a:blip xmlns:r="http://schemas.openxmlformats.org/officeDocument/2006/relationships" r:embed="rId1"/>
        <a:stretch>
          <a:fillRect/>
        </a:stretch>
      </xdr:blipFill>
      <xdr:spPr>
        <a:xfrm>
          <a:off x="0" y="0"/>
          <a:ext cx="8638095" cy="124190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275124</xdr:colOff>
      <xdr:row>78</xdr:row>
      <xdr:rowOff>17469</xdr:rowOff>
    </xdr:to>
    <xdr:pic>
      <xdr:nvPicPr>
        <xdr:cNvPr id="2" name="Picture 1">
          <a:extLst>
            <a:ext uri="{FF2B5EF4-FFF2-40B4-BE49-F238E27FC236}">
              <a16:creationId xmlns:a16="http://schemas.microsoft.com/office/drawing/2014/main" id="{7DC9D7C1-A9F6-47A1-AF16-E0D5D180B4C1}"/>
            </a:ext>
          </a:extLst>
        </xdr:cNvPr>
        <xdr:cNvPicPr>
          <a:picLocks noChangeAspect="1"/>
        </xdr:cNvPicPr>
      </xdr:nvPicPr>
      <xdr:blipFill>
        <a:blip xmlns:r="http://schemas.openxmlformats.org/officeDocument/2006/relationships" r:embed="rId1"/>
        <a:stretch>
          <a:fillRect/>
        </a:stretch>
      </xdr:blipFill>
      <xdr:spPr>
        <a:xfrm>
          <a:off x="0" y="0"/>
          <a:ext cx="8809524" cy="1264761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246552</xdr:colOff>
      <xdr:row>78</xdr:row>
      <xdr:rowOff>36517</xdr:rowOff>
    </xdr:to>
    <xdr:pic>
      <xdr:nvPicPr>
        <xdr:cNvPr id="2" name="Picture 1">
          <a:extLst>
            <a:ext uri="{FF2B5EF4-FFF2-40B4-BE49-F238E27FC236}">
              <a16:creationId xmlns:a16="http://schemas.microsoft.com/office/drawing/2014/main" id="{D44328E1-3C97-42C6-AAD9-892870926641}"/>
            </a:ext>
          </a:extLst>
        </xdr:cNvPr>
        <xdr:cNvPicPr>
          <a:picLocks noChangeAspect="1"/>
        </xdr:cNvPicPr>
      </xdr:nvPicPr>
      <xdr:blipFill>
        <a:blip xmlns:r="http://schemas.openxmlformats.org/officeDocument/2006/relationships" r:embed="rId1"/>
        <a:stretch>
          <a:fillRect/>
        </a:stretch>
      </xdr:blipFill>
      <xdr:spPr>
        <a:xfrm>
          <a:off x="0" y="0"/>
          <a:ext cx="8780952" cy="12666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179886</xdr:colOff>
      <xdr:row>77</xdr:row>
      <xdr:rowOff>74632</xdr:rowOff>
    </xdr:to>
    <xdr:pic>
      <xdr:nvPicPr>
        <xdr:cNvPr id="2" name="Picture 1">
          <a:extLst>
            <a:ext uri="{FF2B5EF4-FFF2-40B4-BE49-F238E27FC236}">
              <a16:creationId xmlns:a16="http://schemas.microsoft.com/office/drawing/2014/main" id="{B8DCFD70-D3DE-4E8A-AE3A-B5D5424F90B4}"/>
            </a:ext>
          </a:extLst>
        </xdr:cNvPr>
        <xdr:cNvPicPr>
          <a:picLocks noChangeAspect="1"/>
        </xdr:cNvPicPr>
      </xdr:nvPicPr>
      <xdr:blipFill>
        <a:blip xmlns:r="http://schemas.openxmlformats.org/officeDocument/2006/relationships" r:embed="rId1"/>
        <a:stretch>
          <a:fillRect/>
        </a:stretch>
      </xdr:blipFill>
      <xdr:spPr>
        <a:xfrm>
          <a:off x="0" y="0"/>
          <a:ext cx="8714286" cy="1254285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169676</xdr:colOff>
      <xdr:row>118</xdr:row>
      <xdr:rowOff>45231</xdr:rowOff>
    </xdr:to>
    <xdr:pic>
      <xdr:nvPicPr>
        <xdr:cNvPr id="3" name="Picture 2">
          <a:extLst>
            <a:ext uri="{FF2B5EF4-FFF2-40B4-BE49-F238E27FC236}">
              <a16:creationId xmlns:a16="http://schemas.microsoft.com/office/drawing/2014/main" id="{9E595D6D-ED9D-48D8-9DF6-43843B2E72D1}"/>
            </a:ext>
          </a:extLst>
        </xdr:cNvPr>
        <xdr:cNvPicPr>
          <a:picLocks noChangeAspect="1"/>
        </xdr:cNvPicPr>
      </xdr:nvPicPr>
      <xdr:blipFill>
        <a:blip xmlns:r="http://schemas.openxmlformats.org/officeDocument/2006/relationships" r:embed="rId1"/>
        <a:stretch>
          <a:fillRect/>
        </a:stretch>
      </xdr:blipFill>
      <xdr:spPr>
        <a:xfrm>
          <a:off x="0" y="0"/>
          <a:ext cx="14190476" cy="1915238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7847</xdr:colOff>
      <xdr:row>119</xdr:row>
      <xdr:rowOff>102353</xdr:rowOff>
    </xdr:to>
    <xdr:pic>
      <xdr:nvPicPr>
        <xdr:cNvPr id="3" name="Picture 2">
          <a:extLst>
            <a:ext uri="{FF2B5EF4-FFF2-40B4-BE49-F238E27FC236}">
              <a16:creationId xmlns:a16="http://schemas.microsoft.com/office/drawing/2014/main" id="{74ECB5BE-6B5B-4640-8E25-00DE60C01822}"/>
            </a:ext>
          </a:extLst>
        </xdr:cNvPr>
        <xdr:cNvPicPr>
          <a:picLocks noChangeAspect="1"/>
        </xdr:cNvPicPr>
      </xdr:nvPicPr>
      <xdr:blipFill>
        <a:blip xmlns:r="http://schemas.openxmlformats.org/officeDocument/2006/relationships" r:embed="rId1"/>
        <a:stretch>
          <a:fillRect/>
        </a:stretch>
      </xdr:blipFill>
      <xdr:spPr>
        <a:xfrm>
          <a:off x="0" y="0"/>
          <a:ext cx="13419047" cy="1937142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22</xdr:col>
      <xdr:colOff>84038</xdr:colOff>
      <xdr:row>119</xdr:row>
      <xdr:rowOff>92830</xdr:rowOff>
    </xdr:to>
    <xdr:pic>
      <xdr:nvPicPr>
        <xdr:cNvPr id="3" name="Picture 2">
          <a:extLst>
            <a:ext uri="{FF2B5EF4-FFF2-40B4-BE49-F238E27FC236}">
              <a16:creationId xmlns:a16="http://schemas.microsoft.com/office/drawing/2014/main" id="{715AAD8A-BABE-464C-9DBD-8C64B4A0169B}"/>
            </a:ext>
          </a:extLst>
        </xdr:cNvPr>
        <xdr:cNvPicPr>
          <a:picLocks noChangeAspect="1"/>
        </xdr:cNvPicPr>
      </xdr:nvPicPr>
      <xdr:blipFill>
        <a:blip xmlns:r="http://schemas.openxmlformats.org/officeDocument/2006/relationships" r:embed="rId1"/>
        <a:stretch>
          <a:fillRect/>
        </a:stretch>
      </xdr:blipFill>
      <xdr:spPr>
        <a:xfrm>
          <a:off x="0" y="0"/>
          <a:ext cx="13495238" cy="1936190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589409</xdr:colOff>
      <xdr:row>72</xdr:row>
      <xdr:rowOff>160447</xdr:rowOff>
    </xdr:to>
    <xdr:pic>
      <xdr:nvPicPr>
        <xdr:cNvPr id="2" name="Picture 1">
          <a:extLst>
            <a:ext uri="{FF2B5EF4-FFF2-40B4-BE49-F238E27FC236}">
              <a16:creationId xmlns:a16="http://schemas.microsoft.com/office/drawing/2014/main" id="{5113A2D2-55AC-45C4-80F7-55DCC7FBF7BD}"/>
            </a:ext>
          </a:extLst>
        </xdr:cNvPr>
        <xdr:cNvPicPr>
          <a:picLocks noChangeAspect="1"/>
        </xdr:cNvPicPr>
      </xdr:nvPicPr>
      <xdr:blipFill>
        <a:blip xmlns:r="http://schemas.openxmlformats.org/officeDocument/2006/relationships" r:embed="rId1"/>
        <a:stretch>
          <a:fillRect/>
        </a:stretch>
      </xdr:blipFill>
      <xdr:spPr>
        <a:xfrm>
          <a:off x="0" y="0"/>
          <a:ext cx="9123809" cy="118190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94095</xdr:colOff>
      <xdr:row>82</xdr:row>
      <xdr:rowOff>65007</xdr:rowOff>
    </xdr:to>
    <xdr:pic>
      <xdr:nvPicPr>
        <xdr:cNvPr id="2" name="Picture 1">
          <a:extLst>
            <a:ext uri="{FF2B5EF4-FFF2-40B4-BE49-F238E27FC236}">
              <a16:creationId xmlns:a16="http://schemas.microsoft.com/office/drawing/2014/main" id="{BB17A2B4-1185-4DFA-AE6C-C248E6CAD3D1}"/>
            </a:ext>
          </a:extLst>
        </xdr:cNvPr>
        <xdr:cNvPicPr>
          <a:picLocks noChangeAspect="1"/>
        </xdr:cNvPicPr>
      </xdr:nvPicPr>
      <xdr:blipFill>
        <a:blip xmlns:r="http://schemas.openxmlformats.org/officeDocument/2006/relationships" r:embed="rId1"/>
        <a:stretch>
          <a:fillRect/>
        </a:stretch>
      </xdr:blipFill>
      <xdr:spPr>
        <a:xfrm>
          <a:off x="0" y="0"/>
          <a:ext cx="9238095" cy="1334285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170286</xdr:colOff>
      <xdr:row>83</xdr:row>
      <xdr:rowOff>26892</xdr:rowOff>
    </xdr:to>
    <xdr:pic>
      <xdr:nvPicPr>
        <xdr:cNvPr id="2" name="Picture 1">
          <a:extLst>
            <a:ext uri="{FF2B5EF4-FFF2-40B4-BE49-F238E27FC236}">
              <a16:creationId xmlns:a16="http://schemas.microsoft.com/office/drawing/2014/main" id="{B000ECAB-F41B-41AA-9AB4-5B1492F59F48}"/>
            </a:ext>
          </a:extLst>
        </xdr:cNvPr>
        <xdr:cNvPicPr>
          <a:picLocks noChangeAspect="1"/>
        </xdr:cNvPicPr>
      </xdr:nvPicPr>
      <xdr:blipFill>
        <a:blip xmlns:r="http://schemas.openxmlformats.org/officeDocument/2006/relationships" r:embed="rId1"/>
        <a:stretch>
          <a:fillRect/>
        </a:stretch>
      </xdr:blipFill>
      <xdr:spPr>
        <a:xfrm>
          <a:off x="0" y="0"/>
          <a:ext cx="9314286" cy="13466667"/>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170362</xdr:colOff>
      <xdr:row>77</xdr:row>
      <xdr:rowOff>84156</xdr:rowOff>
    </xdr:to>
    <xdr:pic>
      <xdr:nvPicPr>
        <xdr:cNvPr id="2" name="Picture 1">
          <a:extLst>
            <a:ext uri="{FF2B5EF4-FFF2-40B4-BE49-F238E27FC236}">
              <a16:creationId xmlns:a16="http://schemas.microsoft.com/office/drawing/2014/main" id="{2B18A32B-BEEB-42EE-8D1B-9362BE483C97}"/>
            </a:ext>
          </a:extLst>
        </xdr:cNvPr>
        <xdr:cNvPicPr>
          <a:picLocks noChangeAspect="1"/>
        </xdr:cNvPicPr>
      </xdr:nvPicPr>
      <xdr:blipFill>
        <a:blip xmlns:r="http://schemas.openxmlformats.org/officeDocument/2006/relationships" r:embed="rId1"/>
        <a:stretch>
          <a:fillRect/>
        </a:stretch>
      </xdr:blipFill>
      <xdr:spPr>
        <a:xfrm>
          <a:off x="0" y="0"/>
          <a:ext cx="8704762" cy="1255238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360152</xdr:colOff>
      <xdr:row>128</xdr:row>
      <xdr:rowOff>25981</xdr:rowOff>
    </xdr:to>
    <xdr:pic>
      <xdr:nvPicPr>
        <xdr:cNvPr id="3" name="Picture 2">
          <a:extLst>
            <a:ext uri="{FF2B5EF4-FFF2-40B4-BE49-F238E27FC236}">
              <a16:creationId xmlns:a16="http://schemas.microsoft.com/office/drawing/2014/main" id="{1098E53C-DE41-474E-B438-281CC2B4FD3C}"/>
            </a:ext>
          </a:extLst>
        </xdr:cNvPr>
        <xdr:cNvPicPr>
          <a:picLocks noChangeAspect="1"/>
        </xdr:cNvPicPr>
      </xdr:nvPicPr>
      <xdr:blipFill>
        <a:blip xmlns:r="http://schemas.openxmlformats.org/officeDocument/2006/relationships" r:embed="rId1"/>
        <a:stretch>
          <a:fillRect/>
        </a:stretch>
      </xdr:blipFill>
      <xdr:spPr>
        <a:xfrm>
          <a:off x="0" y="0"/>
          <a:ext cx="14380952" cy="2075238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AppData/Local/Temp/KESIAPAN%20INSTALASI%202006/Data%20Rele/Uji%20Proteksi%20Trafo%20200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KESIAPAN%20INSTALASI%202006/Data%20Rele/Uji%20Proteksi%20Trafo%20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Perencanaan/2006/My%20Documents/1Djt/My%20Documents/RUPTL10TH/My%20Documents/RAKORCAB2001/Nur/daftarisian/Book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sus/AppData/Local/Temp/Aneka%20Rapat/Rakor%20Operasi%20Bali%2030%20Juli%202013/EOT%202012%20Bali/KESIAPAN%20INSTALASI%202006/Data%20Rele/Uji%20Proteksi%20Trafo%20200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ivaga-dni-pc3/c/uai/uai-2001/revisi-1/lk-TRANS-2001-(8R)-rev-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endra/hendra#5-7\HENDRA#5-7\kinerja5-7\RKAP\RESUME%20TAHUNA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My%20Documents/1Djt/My%20Documents/RUPTL10TH/My%20Documents/RAKORCAB2001/Nur/daftarisian/Book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DIRKEAD/Desktop/FINPRO/PLTU%20-%20Versi%201%20(P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RKAP%20DISJAYA%202011/Documents%20and%20Settings/DIRKEAD/Desktop/FINPRO/PLTU%20-%20Versi%201%20(P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RKAP%20DISJAYA%202011/My%20Documents/1Djt/My%20Documents/RUPTL10TH/My%20Documents/RAKORCAB2001/Nur/daftarisian/Book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Users/User/Desktop/Aplikasi/Siemens/Dokumen/Buku%20Panduan/Template/Region2/MASTER_LSD_REG2Baru/KESIAPAN%20INSTALASI%202006/Data%20Rele/Uji%20Proteksi%20Trafo%2020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ivaga-dni-pc3/c/windows/TEMP/UAI-20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Documents%20and%20Settings/abdul.kudus/Local%20Settings/Temporary%20Internet%20Files/Content.Outlook/OC98C3O1/My%20Document%20Rusdi/SUBSIDI%20LISTRIK/SUBSIDI%202007/ESTIMASI%20SUBSIDI%202007%20DEPKEU%2017%20MEI%2006-OK.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My%20Documents/SARTUL/Koreksi%20Rek/Koreksi%20Rekening%20Desember%20200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J:/Users/aspireone/Documents/DATA%20BAPAK%20JOKO/Documents/Documents/RKAP-MEDAN%202%20JULI%202010/medan/Documents%20and%20Settings/Administrator/My%20Documents/Vie/TJB/Keuangan/RKAP/2008/CF%2082%25/Bu%20Tutu/cashflo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Clients/PLN/PLN%20Budget/PLN%20budget%20forms/Lk200312-02-03-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cuments%20and%20Settings/yuliyu1/My%20Documents/MY%20CLIENT/DUNI0001/DVP%202003/Data%20from%20Client%202003/DOCUME~1/YOKEDE~1/LOCALS~1/Temp/FA20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H:/Nilai%20Kinerja%20Tahun%202013/ENERGI%20PRIMER/RKAP/RKAP%202010/NE/20100119%20RKAP%202010%20-%20All%20Regional%20Rasional_9,4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Nilai%20Kinerja%20Tahun%202013/My%20Document%20Rusdi/SUBSIDI%20LISTRIK/SUBSIDI%202007/ESTIMASI%20SUBSIDI%202007%20DEPKEU%2017%20MEI%2006-O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Bidang%20Kinerja%20Organisasi/2016/1.%20RKAP%202016/C/Users/surya.achmadi/Desktop/Kompilasi%20AO%20Area%20RKAP%202016/Kompilasi%20AO%20Area%20RKAP%202016/C/Users/MANREN/Desktop/2015/RKAP%202015%20BANGKANAI%20DES/Tagih/c/T309-00/wanci.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Hendra/kinerja5-7/laporan%20bulanan%20rutin/RESUME%20TAHUNA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My%20Documents/@amanu/My%20Documents/ERI%20P/KINERJA%20NTB/LKTW101/LAPORAN/CashFlow012001Anggara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BEBAN%202008/BEBAN%20TRAFO%20GI/My%20Documents/@amanu/My%20Documents/ERI%20P/KINERJA%20NTB/LKTW101/LAPORAN/CashFlow012001Anggaran.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10.2.9.29/2011/My%20Documents/@amanu/My%20Documents/ERI%20P/KINERJA%20NTB/LKTW101/LAPORAN/CashFlow012001Anggaran.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My%20Documents/@amanu/My%20Documents/ERI%20P/KINERJA%20NTB/LKTW201/@PJB/LKSEM2001PJB.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BEBAN%202008/BEBAN%20TRAFO%20GI/My%20Documents/@amanu/My%20Documents/ERI%20P/KINERJA%20NTB/LKTW201/@PJB/LKSEM2001PJ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10.2.9.29/2011/My%20Documents/@amanu/My%20Documents/ERI%20P/KINERJA%20NTB/LKTW201/@PJB/LKSEM2001PJB.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sngc001pn1/_widjajsh$/My%20Documents/Energizer%20Model%20-%20V7_4%20(ONLY%20FOR%20HISTORICAL).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AREA%20BENGKULU/Gawean/SKKI%20AREA%20BENGKULU/SKKI%20BENGKULU%202014/Pembahasan%20SKKI/RKAP/2007/PENETAPAN%2009FEB07/TM109FEB07/unzipped/RKAP%20Laba_Rugi%201/LKTW101/LAPORAN/CashFlow012001Anggara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Buku_Peng_04/BEBAN%20PUNCAK%20SISTE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seto.aribowo/AppData/Local/Microsoft/Windows/Temporary%20Internet%20Files/Content.Outlook/SWG423RZ/Copy%20of%20Prioritas%20CRMP%202014%20ke%20Unit.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Documents%20and%20Settings/Administrator/Desktop/JONI/LELANG%20-%20MANREN-BATAL/lelang-2002/01/041-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10.2.9.7/@&#916;LAPORAN%20EVALUASI&#916;/2015/REKAP%20DATA%20GANGGUAN%20SISTEM%202015.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D:/JOB/opsisdist/GANGGUAN%20SISTEM/@GANGGUAN%20SISTEM%202022/REKAP%20DATA%20GANGGUAN%20SISTEM%202022(AutoRecovered).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PIKITRINGKAL/RKAP%202005/unzipped/RKAP%20Laba_Rugi%201/LKTW101/LAPORAN/CashFlow012001Anggaran.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H:/Nilai%20Kinerja%20Tahun%202013/Users/damayantiw/Desktop/2010/PascaRUPS21Jan2010/20100125%20RKAP%202010%20Rev25-FinalRUPS-RevAP.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10.2.9.7/BEBAN/MASTER%20DATA%20PENYULANG/MASTER%20DATA%20OPERASI%20JTM%20DJB%20SEPTEMBER%2018.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H:/Nilai%20Kinerja%20Tahun%202013/Rekap%20Fisik%20LKAI%20Distr%20RKAP%202007_modif.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SDM/AMANDEMEN/2008/HPS%20Outsourcing%20addendum%202008.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0.2.9.7/DOCUME~1/User/LOCALS~1/Temp/Rar$DI20.0531/GANGGUAN%20PENYULANG%20TIKA/Losses/Losses%202004/Susut%202004/Tugas/Losses/Forecast2002/Kumulatif-POLA-A1%20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ocuments%20and%20Settings/m.%20taufik/Local%20Settings/Temporary%20Internet%20Files/Content.IE5/CKZ9ORL8/Rom/TPA%20Mingguan/my%20documents%20lama/SPK_TPA%2002%20Agustus%202004%20Kering%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DATA%20DEKSTOP%20LAMA%20(GAGAL%20MOVE%20ON)/DATA%20LAPORAN%20APD%20JATIM/01.Form%20Entri%20Jurnal%20Gangguan%20(Peny,Scada%20dan%20Har)%20Terbaru%20mulai%207%20Januari%202016/Entry_jurnal_APD_Jatim_OKTOBER%202016..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163908F3/Local%20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DATA/data%20renkor/RKAP/2007/RKAP/1-Anggaran%20Kepeg%202007%20Lampung%20-%20PUSAT/7-Wil.%20Lampung-'07%20-%20T1000%20-%20v3%20Fina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RKAP%202008%2012-02-2008/LM%20&amp;%20Kinerja/Kinerja%202007/LPTK%20TW%202/Documents%20and%20Settings/acer/My%20Documents/WIDODO/EFi%20Drive/2004/PROGRESS/EDRIVE/PROGREP%20SGU0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BIAYA%20ADM%20RKAP-2004%20(TGL%204-11-03).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D/My%20Document/Downloads/2020/REKAP%20DATA%20GANGGUAN%20SISTEM%202020.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C:/AREA%20BENGKULU/Gawean/SKKI%20AREA%20BENGKULU/SKKI%20BENGKULU%202014/Pembahasan%20SKKI/RKAP/2007/PENETAPAN%2009FEB07/TM109FEB07/unzipped/RKAP%20Laba_Rugi%201/LKTW201/@PJB/LKSEM2001PJB.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10.2.9.7/Users/Administrator/AppData/Local/Microsoft/Windows/Temporary%20Internet%20Files/Content.Outlook/W0ZV61GT/ISOLASI%20SEGMEN%20GANGGUAN%20DAN%20PERFORMANCE%20FAULT%20INDICATOR%20BULAN%20JULI%202015.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Nilai%20Kinerja%20Tahun%202013/Documents%20and%20Settings/bram/My%20Documents/CEIC/Bram's/Harga%20BBM%20Indonesia.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Cuncun-pc/Documents%20and%20Settings/RETNO_OPDIS/Local%20Settings/Temporary%20Internet%20Files/OLK15/Master%20TM1%201.31/RKAP%20Laba_%20Rugi1_3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PIKITRINGKAL/RKAP%202005/unzipped/RKAP%20Laba_Rugi%201/LKTW201/@PJB/LKSEM2001PJ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Wilson/Willy/Real%20Inves%202006/UAI%20JOGJA/lkai2005%20p3b.xls" TargetMode="External"/></Relationships>
</file>

<file path=xl/externalLinks/_rels/externalLink54.xml.rels><?xml version="1.0" encoding="UTF-8" standalone="yes"?>
<Relationships xmlns="http://schemas.openxmlformats.org/package/2006/relationships"><Relationship Id="rId2" Type="http://schemas.microsoft.com/office/2019/04/relationships/externalLinkLongPath" Target="file:///C:/Users/SEPTAR~1.ANG/AppData/Local/Temp/EDIT%20DRAFT%20RKAP%202015%20(10JULI2014)/POS%2053/EDIT%20RKAP%202015%20(11JULI2014)/RKAP%20Final%202014%20edit/Final/My%20Document%20Rusdi/SUBSIDI%20LISTRIK/SUBSIDI%202007/ESTIMASI%20SUBSIDI%202007%20DEPKEU%2017%20MEI%2006-OK.xls?65E0C9C1" TargetMode="External"/><Relationship Id="rId1" Type="http://schemas.openxmlformats.org/officeDocument/2006/relationships/externalLinkPath" Target="file:///65E0C9C1/ESTIMASI%20SUBSIDI%202007%20DEPKEU%2017%20MEI%2006-OK.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I:/Rapat_Palembang_140113/Anggaran_2013/Tempory/2013_Yovan/Data%20RKAP2009/unzipped/RKAP%20Laba_Rugi%201/LKTW201/@PJB/LKSEM2001PJB.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Documents%20and%20Settings/m.%20taufik/Local%20Settings/Temporary%20Internet%20Files/Content.IE5/CKZ9ORL8/Rom/TPA%20Mingguan/my%20documents%20lama/TPA98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H:/Nilai%20Kinerja%20Tahun%202013/Users/Feisal/Desktop/RKAP%202009/A%20Program/20090130%20BPP%20Regional/20090130%20BPP%20Regional.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RKAP%20DISJAYA%202011/Documents%20and%20Settings/DIRKEUANGAN/Desktop/AA/AA-2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Dataku/data%20inu/job/RKAP/Damayanti%20File%20Bekup/PLN%20-%20Data%20File/SKI%20AT/DATA%20SKI%20AT/perhitungan%20dan%20data/PIKITRING%20&amp;%20UP%20FAST%20TRACK/Data%20RKAP2009/unzipped/RKAP%20Laba_Rugi%201/LKTW101/LAPORAN/CashFlow012001Anggara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10.1.132.30/shared/Documents%20and%20Settings/Armand_Widjaja/Local%20Settings/Temporary%20Internet%20Files/OLK6F/PLN%20staffing%20v18-v3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E:/FGTM%202017/FGTM%20SMS/SMS%202017.xlsm"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X:/TSA%20APD/2014/MEI/05.%20TSA%20Mei%202014_rev3.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C:/10.2.9.7/TSA%20APD/2014/MEI/05.%20TSA%20Mei%202014_rev3.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10.2.9.7/@TSA%202018/JULI/06.%20TSA%20APB%20JABAR%20JULI.xlsx"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C:/TSA%20APD/2014/MEI/05.%20TSA%20Mei%202014_rev3.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Users/ADMINU~1.ID/AppData/Local/Temp/Users/agus.cahyono/Downloads/ruminto/lap-keu/sent/LKTW101/LAPORAN/CashFlow012001Anggaran.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TSA%20APD/2014/MEI/05.%20TSA%20Mei%202014_rev%20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10.2.9.7/TSA%20APD/2014/MEI/05.%20TSA%20Mei%202014_rev%202.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10.31.1.59/c/Documents%20and%20Settings/Suryanto/Desktop/Th.%202005/Kin%202005/GL.Megic%202005.xls" TargetMode="External"/></Relationships>
</file>

<file path=xl/externalLinks/_rels/externalLink70.xml.rels><?xml version="1.0" encoding="UTF-8" standalone="yes"?>
<Relationships xmlns="http://schemas.openxmlformats.org/package/2006/relationships"><Relationship Id="rId2" Type="http://schemas.microsoft.com/office/2019/04/relationships/externalLinkLongPath" Target="file:///C:/RICHMAN-PC/RKAP%20Unit%202015/Users/Feisal/Desktop/RKAP%202009/RKAP%202008/Documents%20and%20Settings/Achmad/Local%20Settings/Temporary%20Internet%20Files/OLK317/Documents%20and%20Settings/Feisal/Desktop/Documents%20and%20Settings/User/Local%20Settings/Temporary%20Intern?E7363805" TargetMode="External"/><Relationship Id="rId1" Type="http://schemas.openxmlformats.org/officeDocument/2006/relationships/externalLinkPath" Target="file:///E7363805/Temporary%20Intern"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X:/Users/Melly/AppData/Roaming/Microsoft/Excel/09.%20TSA%20APB%20Jabar%20September%202014.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10.2.9.7/Users/Melly/AppData/Local/Microsoft/Windows/Temporary%20Internet%20Files/Content.Outlook/GPX53I38/09.%20TSA%20APB%20Jabar%20September%202014.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10.2.9.7/@&#916;LAPORAN%20EVALUASI&#916;/2015/09.%20TSA%20APB%20Jabar%20September%202014.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DOCUME~1/HAQSAL~1/LOCALS~1/Temp/DOCUME~1/Owner/LOCALS~1/Temp/Rar$DI00.078/Data%20RKAP2009/unzipped/RKAP%20Laba_Rugi%201/LKTW101/LAPORAN/CashFlow012001Anggaran.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BEBAN%202008/BEBAN%20TRAFO%20GI/WAHYU%202005/KINERJA%202005/GFD%20&amp;%20HDF%202005/GFD%20&amp;%20HDF%20fEBRUARI%2005.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10.2.9.29/2011/WAHYU%202005/KINERJA%202005/GFD%20&amp;%20HDF%202005/GFD%20&amp;%20HDF%20fEBRUARI%200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Y:/EOB/02-2008/Pendukung/BP-Sistem.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10.2.9.7/0.%202017/0.%20REKON/0.%20FILE%20REVISI%20PDRB%202014-2015/0.%20REKON/03%20Data%20&amp;%20Resume%20Rekonsiliasi%20Seri%202010%20Tanpa%20Migas_2010-2015%20(2010-2012%20tetap)_29062016_OK.xlsm"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10.2.9.7/TSA%20APD/2019/MAR/01.%20TSA%20APB%20JABAR%20FEBRUARI.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H:/Nilai%20Kinerja%20Tahun%202013/Neraca%20Energi%202004%20(Ver8)%20Edit.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Neraca%20Energi%202004%20(Ver8)%20Edit.xls" TargetMode="External"/></Relationships>
</file>

<file path=xl/externalLinks/_rels/externalLink82.xml.rels><?xml version="1.0" encoding="UTF-8" standalone="yes"?>
<Relationships xmlns="http://schemas.openxmlformats.org/package/2006/relationships"><Relationship Id="rId2" Type="http://schemas.microsoft.com/office/2019/04/relationships/externalLinkLongPath" Target="file:///C:/DOCUME~1/User/LOCALS~1/Temp/Rar$DI20.0531/GANGGUAN%20PENYULANG%20TIKA/Documents%20and%20Settings/Achmad/Local%20Settings/Temporary%20Internet%20Files/OLK317/Documents%20and%20Settings/Feisal/Desktop/Documents%20and%20Settings/User/Local%20S?D728F465" TargetMode="External"/><Relationship Id="rId1" Type="http://schemas.openxmlformats.org/officeDocument/2006/relationships/externalLinkPath" Target="file:///D728F465/Local%20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K:/RKAP%202005/RKAP%202005%20Usulan/Final%20III/Revisi/RKAP%202005/RKAP%202005%20Usulan/Final%20II/RKAP2004/rkap2004/IKS/DRAFT%20RKAP2004(rev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K:/tut%20rkap/RKAP%202006/RKAP%202005/RKAP%202005%20Usulan/Final%20II/Documents%20and%20Settings/pln/My%20Documents/SUHARTOYO/rkap2004/IKS/DRAFT%20RKAP2004(rev1).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K:/RKAP%202005/RKAP%202005%20Usulan/Final%20III/Revisi/RKAP%202005/RKAP%202005%20Usulan/Final%20II/Documents%20and%20Settings/pln/My%20Documents/SUHARTOYO/rkap2004/IKS/DRAFT%20RKAP2004(rev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10.3.3.240/2010/LKAO%202009/Usulan%20LKAO%202010/Pedoman%202007/Documents%20and%20Settings/Harsutowo/Local%20Settings/Temp/LAPORAN%20FINAL.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Cuncun-pc/Documents%20and%20Settings/RETNO_OPDIS/Local%20Settings/Temporary%20Internet%20Files/OLK15/Master%20TM1%201.31/RKAP%20Aplikasi/Data%20Diterima/Data%20TM1%20RKAP%202005/Jabar/RKAP%20Laba_%20Rugi-DJBB-2005.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RKAP%20DISJAYA%202011/TAHUN%202007/QPR/12RB%20QPR%202007.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C:/RKAP%20DISJAYA%202011/ENTANG%20S/DATA_2008/12%20RB%20KEPDIR%20217%202008/12%20RB%20KEPDIR%20217%202008%20DJBB/12%20RB%20%20SEP%202008%20KEPDIR%20217%20DJBB%20GAB.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Nilai%20Kinerja%20Tahun%202013/USB%20TATHA/DATA-SDR/rkap%202006/NAMA%20NOMOR%20HP.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10.2.9.7/DOCUME~1/User/LOCALS~1/Temp/Rar$DI20.0531/Documents%20and%20Settings/Pratiwi1/Local%20Settings/Temporary%20Internet%20Files/OLK1A/RKAPNeraca-15-02-05.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RKAP%202008%2012-02-2008/LM%20&amp;%20Kinerja/Kinerja%202007/LPTK%20TW%202/Documents%20and%20Settings/acer/My%20Documents/WIDODO/EFi%20Drive/2004/PROGRESS/EDRIVE/PROGREP%20SGU0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A:/LKTW101/LAPORAN/CashFlow012001Anggaran.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10.2.9.7/Users/3000series/AppData/Local/Microsoft/Windows/Temporary%20Internet%20Files/Content.Outlook/YZDGAAO3/REKAP%20DATA%20GANGGUAN%20SISTEM%202018%20-%20Copy.xlsx"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Rele/f/Arbawa/Uji%20Proteksi%20Pengantar%2020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Dataku/data%20inu/job/RKAP/Damayanti%20File%20Bekup/PLN%20-%20Data%20File/SKI%20AT/DATA%20SKI%20AT/perhitungan%20dan%20data/PIKITRING%20&amp;%20UP%20FAST%20TRACK/unzipped/RKAP%20Laba_Rugi%201/LKTW101/LAPORAN/CashFlow012001Anggaran.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10.2.9.7/@&#916;LAPORAN%20EVALUASI&#916;/2016/REKAP%20DATA%20GANGGUAN%20SISTEM%202016%20LAPORAN.xlsx"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RAKOR%20JULI%202018/Monitoring%20UPDATE.xlsx"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KAP%202008%2012-02-2008/LM%20&amp;%20Kinerja/Kinerja%202007/LPTK%20TW%202/Kinerja%202004/Data%20EDP/EDP%20Koreksi/rekmodiPtk.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20Data%20PLN\#Operasi\MVA%20Available%20APB%20Jatim%20OKTOBER%202015.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10.6.70.250/Lap_Pen_2005/temp/Adi/Ls_01_09_05.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H:/Nilai%20Kinerja%20Tahun%202013/Wilayah/NANING/RKAP_2005/Lk2002R/LAPORAN/BBAUDIT-VALUE.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psist/operasi%20sist/PUNGUSHAAN_OP/Pengusahaan/LAP%20%20PENG-Mei%20011.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Documents%20and%20Settings/abdul.kudus/Local%20Settings/Temporary%20Internet%20Files/Content.Outlook/OC98C3O1/Documents%20and%20Settings/naturi/Local%20Settings/Temporary%20Internet%20Files/OLK5D/IPP%20(version%20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My%20Documents/@amanu/My%20Documents/ERI%20P/KINERJA%20NTB/TARGET%20kit_p3b200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Documents%20and%20Settings/SHERA/Application%20Data/Microsoft/Excel/usjar/BEBAN%202008/BEBAN%20TRAFO%20GI/My%20Documents/@amanu/My%20Documents/ERI%20P/KINERJA%20NTB/TARGET%20kit_p3b2003.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10.2.9.29/2011/My%20Documents/@amanu/My%20Documents/ERI%20P/KINERJA%20NTB/TARGET%20kit_p3b200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Users/tribagus/AppData/Local/Temp/tanjung%20karang/Documents%20and%20Settings/Administrator/Desktop/JONI/LELANG%20-%20MANREN-BATAL/lelang-2002/01/041-L.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K:/tut%20rkap/RKAP%202006/RKAP%202005/RKAP%202005%20Usulan/Final%20II/RKAP2004/rkap2004/RKAP%202003/RUPS%20PRA/Tabelaris%20Duponk3.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RKAP%202005/RKAP%202005%20Usulan/Final%20III/Revisi/RKAP%202005/RKAP%202005%20Usulan/Final%20II/RKAP2004/rkap2004/RKAP%202003/RUPS%20PRA/Tabelaris%20Duponk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K:/tut%20rkap/RKAP%202006/RKAP%202005/RKAP%202005%20Usulan/Final%20II/Documents%20and%20Settings/pln/My%20Documents/SUHARTOYO/rkap2004/RKAP%202003/RUPS%20PRA/Tabelaris%20Duponk3.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K:/RKAP%202005/RKAP%202005%20Usulan/Final%20III/Revisi/RKAP%202005/RKAP%202005%20Usulan/Final%20II/Documents%20and%20Settings/pln/My%20Documents/SUHARTOYO/rkap2004/RKAP%202003/RUPS%20PRA/Tabelaris%20Duponk3.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10.1.8.38/lm/LAMPIRAN%20LM%20TW%20IV%202004/gabungan%20pendukung%20lm.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Nilai%20Kinerja%20Tahun%202013/Wilson/Willy/Real%20Inves%202004/LKAI-2003-reg2.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PIKITRINGKAL/RKAP%202005/Clients/PLN/PLN%20Budget/PLN%20budget%20forms/Lk200312-02-03-04.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Kangcepy-pc/LM-PDK-EXCEL-2006/BABEL/PEMADAMAN%20CABANG/Tabel%20Wilayah-cabang.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H:/Nilai%20Kinerja%20Tahun%202013/Documents%20and%20Settings/suyyud/Local%20Settings/Temporary%20Internet%20Files/OLK5B/Forum%20RKAP%202008/RKAP%202008%20Bandung%209-10%20Ags07%20(Target%20KPUB).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2%20wil/Desember/SSCABANG/Juli%202005.xls" TargetMode="External"/></Relationships>
</file>

<file path=xl/externalLinks/_rels/externalLink119.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C:/10.2.9.7/@&#916;LAPORAN%20EVALUASI&#916;/2017/REKAP%20DATA%20GANGGUAN%20SISTEM%202017%20LAPORAN%20OK.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D:/@&#916;LAPORAN%20EVALUASI&#916;/2017/REKAP%20DATA%20GANGGUAN%20SISTEM%202017%20LAPORAN%20OK.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10.2.9.7/@&#916;LAPORAN%20EVALUASI&#916;/2018/REKAP%20DATA%20GANGGUAN%20SISTEM%202018%20OK.xlsx"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D:/My%20Document/Downloads/2019/REKAP%20DATA%20GANGGUAN%20SISTEM%202019.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C:/RKAP%20DISJAYA%202011/Documents%20and%20Settings/Sampurno-Ahli/Local%20Settings/Temporary%20Internet%20Files/Content.Outlook/QNWSQN2B/KORPORAT/Kinerja%202009(PenetapanRKAP2009Feb)ver%201-2.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F:/Documents%20and%20Settings/Budyanto/My%20Documents/Form%20Distribusi%202006/LKAI2006W.xls" TargetMode="External"/></Relationships>
</file>

<file path=xl/externalLinks/_rels/externalLink126.xml.rels><?xml version="1.0" encoding="UTF-8" standalone="yes"?>
<Relationships xmlns="http://schemas.openxmlformats.org/package/2006/relationships"><Relationship Id="rId2" Type="http://schemas.microsoft.com/office/2019/04/relationships/externalLinkLongPath" Target="file:///C:/Users/usman/AppData/Local/Temp/Temp1_LKAI-2011%20(021210)%20-%20RENCANA%20JANUARI-MARET%20WARNA.zip/Data%20Waris/Laporan%20BAT/Laporan%20Triwulan/Lap%20Kinerja/Kinerja%20Tahun%202006/unzipped/RKAP%20Laba_Rugi%201/LKTW101/LAPORAN/CashFlow012001Anggaran.xls?46100340" TargetMode="External"/><Relationship Id="rId1" Type="http://schemas.openxmlformats.org/officeDocument/2006/relationships/externalLinkPath" Target="file:///46100340/CashFlow012001Anggaran.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10.2.9.7/Users/Melly/AppData/Local/Microsoft/Windows/Temporary%20Internet%20Files/Content.Outlook/GPX53I38/REKAP%20DATA%20GANGGUAN%20SISTEM%202015.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C:/LK%202009-TW%20IV/AUDIT%202009/KK-MRA/Long-term%20investments.xlsx" TargetMode="External"/></Relationships>
</file>

<file path=xl/externalLinks/_rels/externalLink129.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C:/LK%202010-TW%20III/KK-MRA/TAXES/6431%20Deferred%20taxation.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C:/Documents%20and%20Settings/Manajer%20Teknik/Desktop/WINNT/Profiles/wkongsamut/Temporary%20Internet%20Files/Content.IE5/CDERGTUV/Danfoss%20Submission%20form%202004%20(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D:/download%20folder/19-9-2019/LAMPIRAN%20DESEMBER%20202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Z:/@&#916;LAPORAN%20EVALUASI&#916;/2021/MONITORING%20TEGANGAN/New%20folder/MASTER%20DATA.xlsx"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Z:/@&#916;LAPORAN%20EVALUASI&#916;/2021/MONITORING%20TEGANGAN/SYARAT%20BAGI%20TEGANGAN.xlsx"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D:/JOB/opsisdist/LAPORAN%20EVALUASI/2022/01.JAN/BEBAN%20SISTEM/REKAP%20DATA%20GANGGUAN%20SISTEM%202021%20ok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 DIFF"/>
      <sheetName val="100000"/>
      <sheetName val="DATA OCR"/>
      <sheetName val="Recovered_Sheet1"/>
      <sheetName val="000000"/>
      <sheetName val="uji 0c"/>
      <sheetName val="uji 87"/>
      <sheetName val="DATA TRAFO"/>
      <sheetName val="BL-51-LINE"/>
      <sheetName val="BLANGKO-51-TRF"/>
      <sheetName val="SETTING"/>
      <sheetName val="HASIL"/>
      <sheetName val="Report"/>
      <sheetName val="Bay Prin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 DIFF"/>
      <sheetName val="100000"/>
      <sheetName val="DATA OCR"/>
      <sheetName val="Recovered_Sheet1"/>
      <sheetName val="000000"/>
      <sheetName val="uji 0c"/>
      <sheetName val="uji 87"/>
      <sheetName val="DATA TRAFO"/>
      <sheetName val="BL-51-LINE"/>
      <sheetName val="BLANGKO-51-TRF"/>
      <sheetName val="SETTING"/>
      <sheetName val="HASIL"/>
      <sheetName val="Report"/>
      <sheetName val="Bay Print"/>
      <sheetName val="Premi Iuran"/>
      <sheetName val="divI"/>
      <sheetName val="divII"/>
      <sheetName val="PRK"/>
      <sheetName val="DATA PENGUSAHAAN"/>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 DIFF"/>
      <sheetName val="100000"/>
      <sheetName val="DATA OCR"/>
      <sheetName val="Recovered_Sheet1"/>
      <sheetName val="000000"/>
      <sheetName val="uji 0c"/>
      <sheetName val="uji 87"/>
      <sheetName val="DATA TRAFO"/>
      <sheetName val="BL-51-LINE"/>
      <sheetName val="BLANGKO-51-TRF"/>
      <sheetName val="SETTING"/>
      <sheetName val="HASIL"/>
      <sheetName val="Report"/>
      <sheetName val="Bay Prin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sheetData sheetId="9"/>
      <sheetData sheetId="10"/>
      <sheetData sheetId="11"/>
      <sheetData sheetId="12"/>
      <sheetData sheetId="13"/>
      <sheetData sheetId="14"/>
      <sheetData sheetId="15"/>
      <sheetData sheetId="1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GA SATUAN"/>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1TH"/>
      <sheetName val="Kin3TH (2)"/>
      <sheetName val="Kinerja17"/>
      <sheetName val="trenprod2001"/>
      <sheetName val="Res142001"/>
      <sheetName val="Efisiensi"/>
      <sheetName val="Prod842001"/>
      <sheetName val="Kin1BLN"/>
      <sheetName val="Kin1TH"/>
      <sheetName val="Kin2BLN"/>
      <sheetName val="Kin2TH"/>
      <sheetName val="Kin3BLN"/>
      <sheetName val="Kin3TH"/>
      <sheetName val="gangguan57"/>
      <sheetName val="MO14"/>
      <sheetName val="MO57"/>
      <sheetName val="PO17"/>
      <sheetName val="SB14"/>
      <sheetName val="SB57"/>
      <sheetName val="Derated14"/>
      <sheetName val="jadualOH17"/>
      <sheetName val="GrafikProd"/>
      <sheetName val="BiayaProd17"/>
      <sheetName val="Ikhtisar5th"/>
      <sheetName val="tisarBulanan200"/>
      <sheetName val="PemakaianMat"/>
      <sheetName val="AJ"/>
      <sheetName val="AK"/>
      <sheetName val="LOGRESUME"/>
      <sheetName val="Sheet3"/>
      <sheetName val="UshDeb00"/>
      <sheetName val="RESUME TAHUNAN"/>
      <sheetName val="Usia"/>
      <sheetName val="ca"/>
      <sheetName val="PERIODIK"/>
      <sheetName val="pddk"/>
      <sheetName val="TRANS"/>
      <sheetName val="tabel JHT"/>
      <sheetName val="W-NAD"/>
      <sheetName val="M-PEG"/>
      <sheetName val="Sudah Berjalan"/>
      <sheetName val="Wil-2"/>
      <sheetName val="2008"/>
      <sheetName val="tabel-JHT"/>
      <sheetName val="01 A"/>
      <sheetName val="R-SM-KIN"/>
      <sheetName val="Submission Form"/>
      <sheetName val="RKA 2010"/>
      <sheetName val="grafi kesiapan versi p3b dan pe"/>
      <sheetName val="W1"/>
      <sheetName val="CAL"/>
      <sheetName val="LabaRugi"/>
      <sheetName val="Location"/>
      <sheetName val="jabatan-07"/>
      <sheetName val="NRCPTK01"/>
      <sheetName val="PkRp"/>
      <sheetName val="Twr (15)"/>
      <sheetName val="List Unit &amp; AP"/>
      <sheetName val="KMS-DIS5"/>
      <sheetName val="Inv_NAD"/>
      <sheetName val="Inv_SUMUT"/>
      <sheetName val="Inv_RIAU"/>
      <sheetName val="Inv_SUMBAR"/>
      <sheetName val="Inv_S2JB"/>
      <sheetName val="Inv_LAMPUNG"/>
      <sheetName val="Inv_KITLUR SUMBAGUT"/>
      <sheetName val="Inv_KITLUR SUMBAGSEL"/>
      <sheetName val="Inv_KALBAR"/>
      <sheetName val="Inv_SULUTENGGO"/>
      <sheetName val="Inv_KALTIM"/>
      <sheetName val="Inv_KALSELTENG"/>
      <sheetName val="Asumsi"/>
      <sheetName val="L-PENGUS-24.00"/>
      <sheetName val="A"/>
      <sheetName val="B"/>
      <sheetName val="ROH,DMA, PROD"/>
      <sheetName val="ROH PBS"/>
      <sheetName val="ROH JAM 00-06"/>
      <sheetName val="MEK"/>
      <sheetName val="AkumAT"/>
      <sheetName val="Rekap Start UP"/>
      <sheetName val="DATABASE"/>
      <sheetName val="L_23"/>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WAN"/>
      <sheetName val="summary-1"/>
      <sheetName val="D"/>
      <sheetName val="C"/>
      <sheetName val="Sheet2"/>
      <sheetName val="Sheet6"/>
      <sheetName val="PAL"/>
      <sheetName val="PPJ"/>
      <sheetName val="PPN"/>
      <sheetName val="TAGSUS"/>
      <sheetName val="MATERAI"/>
      <sheetName val="BAK"/>
      <sheetName val="SMS"/>
      <sheetName val="UMTL"/>
      <sheetName val="GABUNGAN"/>
      <sheetName val="CMK"/>
      <sheetName val="Kamus"/>
      <sheetName val="DFTR GARDIST"/>
      <sheetName val="FORM-B"/>
      <sheetName val="Gangguan"/>
      <sheetName val="Pemeliharaan"/>
      <sheetName val="M"/>
      <sheetName val="graf2"/>
      <sheetName val="Harga BBM Indonesia"/>
      <sheetName val="TABEL"/>
      <sheetName val="FAS"/>
      <sheetName val="Catalog"/>
      <sheetName val="PUNCAK-89"/>
      <sheetName val="GABLUARJAWA1 (2)"/>
      <sheetName val="DivVII"/>
      <sheetName val="BRUT0-1"/>
      <sheetName val="sept"/>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GGN PER UNIT"/>
      <sheetName val="INPUT"/>
      <sheetName val="SAIDI"/>
      <sheetName val="RKS"/>
      <sheetName val="Inv_MALUKU"/>
      <sheetName val="Sheet4"/>
      <sheetName val="MJREV"/>
      <sheetName val="Indikator215"/>
      <sheetName val="TRNS-C1"/>
      <sheetName val="Assumptions (2)"/>
      <sheetName val="REF"/>
      <sheetName val="BD prix PDR"/>
      <sheetName val="Scope"/>
      <sheetName val="P1-o3"/>
      <sheetName val="o3"/>
      <sheetName val="P2-o1a"/>
      <sheetName val="o1a"/>
      <sheetName val="P2-i3"/>
      <sheetName val="i3"/>
      <sheetName val="M-01-PJB"/>
      <sheetName val="KIN&amp;PROD"/>
      <sheetName val="E7"/>
      <sheetName val="PENGUJIAN"/>
      <sheetName val="L27 Data"/>
      <sheetName val="ringkasan penilaian (2)"/>
      <sheetName val="HARGA SATUAN"/>
      <sheetName val="Rekap"/>
      <sheetName val="BBMJenis(12B1)"/>
      <sheetName val="BiLuOp(14)"/>
      <sheetName val="Bipeg-U(12D2)"/>
      <sheetName val="BiPinjaman(15)"/>
      <sheetName val="BPeg-F(12D1)"/>
      <sheetName val="HarJabor(12C2)"/>
      <sheetName val="TUG W49"/>
      <sheetName val="IkhtisarBiop(12.0)"/>
      <sheetName val="List of Inventory W49"/>
      <sheetName val="TUG W50"/>
      <sheetName val="List of Inventory W51"/>
      <sheetName val="JualGTarif(11A)"/>
      <sheetName val="LabaRugi Fungsi th (t-1)(21B)"/>
      <sheetName val="LabaRugi Lainnya(20)"/>
      <sheetName val="LabaRugi Unsur th(t-1)(21A)"/>
      <sheetName val="TUG W51"/>
      <sheetName val="PembelianTL(12A1)"/>
      <sheetName val="PendaLuOp(13)"/>
      <sheetName val="PendOpLain(11B)"/>
      <sheetName val="ProduksiTL(12B2)"/>
      <sheetName val="SewaPemb(12A2)"/>
      <sheetName val="List of Inventory W50"/>
      <sheetName val="IP___TUKG7_Daftar_Sisa_Materia_"/>
      <sheetName val="RAB"/>
      <sheetName val="Daftar Peserta"/>
      <sheetName val="Simulasi SPPD"/>
      <sheetName val="Data asli"/>
      <sheetName val="Database SPPD ke JKT"/>
      <sheetName val="refrence"/>
      <sheetName val="FNDWRR"/>
      <sheetName val="03 UAT DAN PS"/>
    </sheetNames>
    <sheetDataSet>
      <sheetData sheetId="0"/>
      <sheetData sheetId="1"/>
      <sheetData sheetId="2"/>
      <sheetData sheetId="3" refreshError="1"/>
      <sheetData sheetId="4" refreshError="1"/>
      <sheetData sheetId="5"/>
      <sheetData sheetId="6"/>
      <sheetData sheetId="7" refreshError="1"/>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INPUT"/>
      <sheetName val="SAIDI"/>
      <sheetName val="SAIFI"/>
      <sheetName val="trenprod2001"/>
      <sheetName val="Kin1TH"/>
      <sheetName val="Res142001"/>
      <sheetName val="GrafikProd"/>
      <sheetName val="Kin3BLN"/>
      <sheetName val="Kin1BLN"/>
      <sheetName val="Kin2TH"/>
      <sheetName val="Kin2BLN"/>
      <sheetName val="DATA-BASE SUTT"/>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Title"/>
      <sheetName val="Menu"/>
      <sheetName val="Structure of Model"/>
      <sheetName val="Summary Results"/>
      <sheetName val="PLNB Corporate Interface"/>
      <sheetName val="Assumptions"/>
      <sheetName val="Plant Characteristics"/>
      <sheetName val="Construction Period Costs"/>
      <sheetName val="Operating Costs"/>
      <sheetName val="Depreciation"/>
      <sheetName val="Working Capital"/>
      <sheetName val="Funding"/>
      <sheetName val="Balance Sheet"/>
      <sheetName val="P&amp;L Statement"/>
      <sheetName val="Cash Flow Statement"/>
      <sheetName val="Returns"/>
      <sheetName val="Tariff &amp; LEGC"/>
      <sheetName val="SAIDI"/>
      <sheetName val="SAIFI"/>
      <sheetName val="trenprod2001"/>
      <sheetName val="Kin1TH"/>
      <sheetName val="Res142001"/>
      <sheetName val="GrafikProd"/>
      <sheetName val="Kin3BLN"/>
      <sheetName val="Kin1BLN"/>
      <sheetName val="Kin2TH"/>
      <sheetName val="Kin2BLN"/>
    </sheetNames>
    <sheetDataSet>
      <sheetData sheetId="0" refreshError="1"/>
      <sheetData sheetId="1" refreshError="1"/>
      <sheetData sheetId="2" refreshError="1"/>
      <sheetData sheetId="3" refreshError="1"/>
      <sheetData sheetId="4" refreshError="1"/>
      <sheetData sheetId="5" refreshError="1">
        <row r="9">
          <cell r="E9">
            <v>38353</v>
          </cell>
        </row>
        <row r="13">
          <cell r="E13">
            <v>39356</v>
          </cell>
          <cell r="F13">
            <v>39448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Title"/>
      <sheetName val="Menu"/>
      <sheetName val="Structure of Model"/>
      <sheetName val="Summary Results"/>
      <sheetName val="PLNB Corporate Interface"/>
      <sheetName val="Assumptions"/>
      <sheetName val="Plant Characteristics"/>
      <sheetName val="Construction Period Costs"/>
      <sheetName val="Operating Costs"/>
      <sheetName val="Depreciation"/>
      <sheetName val="Working Capital"/>
      <sheetName val="Funding"/>
      <sheetName val="Balance Sheet"/>
      <sheetName val="P&amp;L Statement"/>
      <sheetName val="Cash Flow Statement"/>
      <sheetName val="Returns"/>
      <sheetName val="Tariff &amp; LEGC"/>
      <sheetName val="SAIFI"/>
      <sheetName val="Sheet3"/>
    </sheetNames>
    <sheetDataSet>
      <sheetData sheetId="0" refreshError="1"/>
      <sheetData sheetId="1" refreshError="1"/>
      <sheetData sheetId="2" refreshError="1"/>
      <sheetData sheetId="3" refreshError="1"/>
      <sheetData sheetId="4" refreshError="1"/>
      <sheetData sheetId="5" refreshError="1">
        <row r="9">
          <cell r="E9">
            <v>38353</v>
          </cell>
          <cell r="F9">
            <v>38353</v>
          </cell>
        </row>
        <row r="13">
          <cell r="E13">
            <v>39356</v>
          </cell>
          <cell r="F13">
            <v>39448</v>
          </cell>
        </row>
        <row r="14">
          <cell r="E14">
            <v>39447</v>
          </cell>
          <cell r="F14">
            <v>39538</v>
          </cell>
        </row>
        <row r="15">
          <cell r="F15">
            <v>39629</v>
          </cell>
        </row>
        <row r="69">
          <cell r="D69">
            <v>1</v>
          </cell>
        </row>
        <row r="106">
          <cell r="C106" t="str">
            <v>LIFO</v>
          </cell>
        </row>
        <row r="115">
          <cell r="C115">
            <v>1</v>
          </cell>
        </row>
        <row r="212">
          <cell r="C212">
            <v>0.3</v>
          </cell>
        </row>
        <row r="213">
          <cell r="C213">
            <v>5.5555555555555554</v>
          </cell>
          <cell r="D213">
            <v>0.1</v>
          </cell>
        </row>
        <row r="214">
          <cell r="C214">
            <v>11.111111111111111</v>
          </cell>
          <cell r="D214">
            <v>0.2</v>
          </cell>
        </row>
        <row r="215">
          <cell r="D215">
            <v>0.3</v>
          </cell>
        </row>
        <row r="217">
          <cell r="D217">
            <v>0.1</v>
          </cell>
        </row>
        <row r="222">
          <cell r="C222">
            <v>0.7</v>
          </cell>
          <cell r="D222">
            <v>0.30000000000000004</v>
          </cell>
        </row>
        <row r="242">
          <cell r="C242">
            <v>0.08</v>
          </cell>
        </row>
        <row r="243">
          <cell r="C243">
            <v>2.5000000000000001E-3</v>
          </cell>
        </row>
        <row r="244">
          <cell r="C244">
            <v>1.5E-3</v>
          </cell>
        </row>
        <row r="247">
          <cell r="C247">
            <v>10</v>
          </cell>
          <cell r="E247">
            <v>43190</v>
          </cell>
        </row>
        <row r="248">
          <cell r="C248">
            <v>0</v>
          </cell>
        </row>
        <row r="256">
          <cell r="C256">
            <v>1</v>
          </cell>
          <cell r="J256">
            <v>1</v>
          </cell>
        </row>
        <row r="258">
          <cell r="J258">
            <v>0</v>
          </cell>
        </row>
        <row r="259">
          <cell r="C259">
            <v>5.0000000000000001E-3</v>
          </cell>
          <cell r="J259">
            <v>9017.7481824614588</v>
          </cell>
        </row>
        <row r="260">
          <cell r="C260">
            <v>0.01</v>
          </cell>
        </row>
        <row r="274">
          <cell r="C274">
            <v>0.1</v>
          </cell>
        </row>
        <row r="275">
          <cell r="C275">
            <v>0.1</v>
          </cell>
        </row>
        <row r="276">
          <cell r="D276">
            <v>23360</v>
          </cell>
        </row>
      </sheetData>
      <sheetData sheetId="6" refreshError="1">
        <row r="6">
          <cell r="D6">
            <v>55</v>
          </cell>
          <cell r="E6">
            <v>55</v>
          </cell>
        </row>
        <row r="7">
          <cell r="D7">
            <v>49.08</v>
          </cell>
          <cell r="E7">
            <v>49.08</v>
          </cell>
        </row>
        <row r="13">
          <cell r="R13">
            <v>0</v>
          </cell>
        </row>
        <row r="37">
          <cell r="C37">
            <v>5</v>
          </cell>
        </row>
      </sheetData>
      <sheetData sheetId="7" refreshError="1">
        <row r="8">
          <cell r="D8">
            <v>0.2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JENIS PENYEBAB GGN (2012-2013)"/>
      <sheetName val="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DATA DIFF"/>
      <sheetName val="100000"/>
      <sheetName val="DATA OCR"/>
      <sheetName val="Recovered_Sheet1"/>
      <sheetName val="000000"/>
      <sheetName val="uji 0c"/>
      <sheetName val="uji 87"/>
      <sheetName val="DATA TRAFO"/>
      <sheetName val="BL-51-LINE"/>
      <sheetName val="BLANGKO-51-TRF"/>
      <sheetName val="SETTING"/>
      <sheetName val="HASIL"/>
      <sheetName val="Report"/>
      <sheetName val="Bay Print"/>
      <sheetName val="ca"/>
      <sheetName val="#REF"/>
      <sheetName val="DATA-BASE SUT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NS-C1"/>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GABUNGAN"/>
      <sheetName val="Sheet3"/>
      <sheetName val="Uraian"/>
      <sheetName val="Catatan"/>
      <sheetName val="TRNS-C1"/>
      <sheetName val="PERHITUNGAN"/>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cell r="G3">
            <v>1998</v>
          </cell>
          <cell r="H3">
            <v>1999</v>
          </cell>
          <cell r="I3">
            <v>2000</v>
          </cell>
          <cell r="J3">
            <v>2001</v>
          </cell>
          <cell r="K3">
            <v>2002</v>
          </cell>
          <cell r="L3">
            <v>2003</v>
          </cell>
          <cell r="M3">
            <v>2004</v>
          </cell>
          <cell r="N3">
            <v>2005</v>
          </cell>
          <cell r="V3">
            <v>0</v>
          </cell>
          <cell r="W3">
            <v>0</v>
          </cell>
          <cell r="X3" t="e">
            <v>#REF!</v>
          </cell>
          <cell r="Y3" t="e">
            <v>#REF!</v>
          </cell>
          <cell r="Z3" t="e">
            <v>#REF!</v>
          </cell>
          <cell r="AA3" t="e">
            <v>#REF!</v>
          </cell>
          <cell r="AB3" t="e">
            <v>#REF!</v>
          </cell>
          <cell r="AC3" t="e">
            <v>#REF!</v>
          </cell>
          <cell r="AD3" t="e">
            <v>#REF!</v>
          </cell>
          <cell r="AL3" t="e">
            <v>#REF!</v>
          </cell>
          <cell r="AM3" t="e">
            <v>#REF!</v>
          </cell>
          <cell r="AN3" t="e">
            <v>#REF!</v>
          </cell>
          <cell r="AO3" t="e">
            <v>#REF!</v>
          </cell>
          <cell r="AP3" t="e">
            <v>#REF!</v>
          </cell>
          <cell r="AQ3" t="e">
            <v>#REF!</v>
          </cell>
          <cell r="AR3" t="e">
            <v>#REF!</v>
          </cell>
          <cell r="AS3" t="e">
            <v>#REF!</v>
          </cell>
          <cell r="AT3" t="e">
            <v>#REF!</v>
          </cell>
        </row>
        <row r="5">
          <cell r="F5">
            <v>1621.373253</v>
          </cell>
          <cell r="G5">
            <v>1749.61048669</v>
          </cell>
          <cell r="H5">
            <v>2163.9659999999999</v>
          </cell>
          <cell r="I5">
            <v>2689.9989999999998</v>
          </cell>
          <cell r="J5">
            <v>4470.1688299999996</v>
          </cell>
          <cell r="K5">
            <v>9081.7746199999983</v>
          </cell>
          <cell r="L5">
            <v>14841.591936119999</v>
          </cell>
          <cell r="M5">
            <v>13829.510993346001</v>
          </cell>
          <cell r="N5">
            <v>27862.944825465998</v>
          </cell>
          <cell r="V5" t="e">
            <v>#REF!</v>
          </cell>
          <cell r="W5" t="e">
            <v>#REF!</v>
          </cell>
          <cell r="X5" t="e">
            <v>#REF!</v>
          </cell>
          <cell r="Y5">
            <v>0</v>
          </cell>
          <cell r="Z5">
            <v>0</v>
          </cell>
          <cell r="AA5">
            <v>0</v>
          </cell>
          <cell r="AB5">
            <v>0</v>
          </cell>
          <cell r="AC5">
            <v>0</v>
          </cell>
          <cell r="AD5">
            <v>0</v>
          </cell>
          <cell r="AL5">
            <v>0</v>
          </cell>
          <cell r="AM5">
            <v>0</v>
          </cell>
          <cell r="AN5">
            <v>0</v>
          </cell>
          <cell r="AO5">
            <v>0</v>
          </cell>
          <cell r="AP5">
            <v>0</v>
          </cell>
          <cell r="AQ5">
            <v>0</v>
          </cell>
          <cell r="AR5">
            <v>0</v>
          </cell>
          <cell r="AS5">
            <v>0</v>
          </cell>
          <cell r="AT5">
            <v>0</v>
          </cell>
        </row>
        <row r="6">
          <cell r="F6">
            <v>623.81799599999999</v>
          </cell>
          <cell r="G6">
            <v>796.31061119999993</v>
          </cell>
          <cell r="H6">
            <v>1770.49</v>
          </cell>
          <cell r="I6">
            <v>2020.136</v>
          </cell>
          <cell r="J6">
            <v>2798.1249870000001</v>
          </cell>
          <cell r="K6">
            <v>3088.502</v>
          </cell>
          <cell r="L6">
            <v>3499.984888</v>
          </cell>
          <cell r="M6">
            <v>3583.683</v>
          </cell>
          <cell r="N6">
            <v>4337.67066978</v>
          </cell>
          <cell r="V6" t="e">
            <v>#REF!</v>
          </cell>
          <cell r="W6" t="e">
            <v>#REF!</v>
          </cell>
          <cell r="X6" t="e">
            <v>#REF!</v>
          </cell>
          <cell r="Y6">
            <v>0</v>
          </cell>
          <cell r="Z6">
            <v>0</v>
          </cell>
          <cell r="AA6">
            <v>0</v>
          </cell>
          <cell r="AB6">
            <v>0</v>
          </cell>
          <cell r="AC6">
            <v>0</v>
          </cell>
          <cell r="AD6">
            <v>0</v>
          </cell>
          <cell r="AL6">
            <v>0</v>
          </cell>
          <cell r="AM6">
            <v>0</v>
          </cell>
          <cell r="AN6">
            <v>0</v>
          </cell>
          <cell r="AO6">
            <v>0</v>
          </cell>
          <cell r="AP6">
            <v>0</v>
          </cell>
          <cell r="AQ6">
            <v>0</v>
          </cell>
          <cell r="AR6">
            <v>0</v>
          </cell>
          <cell r="AS6">
            <v>0</v>
          </cell>
          <cell r="AT6">
            <v>0</v>
          </cell>
        </row>
        <row r="7">
          <cell r="F7">
            <v>1851.6610048238483</v>
          </cell>
          <cell r="G7">
            <v>5865.5384139999996</v>
          </cell>
          <cell r="H7">
            <v>5026.7420000000002</v>
          </cell>
          <cell r="I7">
            <v>4985.8379999999997</v>
          </cell>
          <cell r="J7">
            <v>5801.6897900000004</v>
          </cell>
          <cell r="K7">
            <v>4533.183</v>
          </cell>
          <cell r="L7">
            <v>3911.4524900000001</v>
          </cell>
          <cell r="M7">
            <v>3557.3870000000002</v>
          </cell>
          <cell r="N7">
            <v>3779.9339483160002</v>
          </cell>
          <cell r="V7" t="e">
            <v>#REF!</v>
          </cell>
          <cell r="W7" t="e">
            <v>#REF!</v>
          </cell>
          <cell r="X7" t="e">
            <v>#REF!</v>
          </cell>
          <cell r="Y7">
            <v>0</v>
          </cell>
          <cell r="Z7">
            <v>0</v>
          </cell>
          <cell r="AA7">
            <v>0</v>
          </cell>
          <cell r="AB7">
            <v>0</v>
          </cell>
          <cell r="AC7">
            <v>0</v>
          </cell>
          <cell r="AD7">
            <v>0</v>
          </cell>
          <cell r="AL7">
            <v>0</v>
          </cell>
          <cell r="AM7">
            <v>0</v>
          </cell>
          <cell r="AN7">
            <v>0</v>
          </cell>
          <cell r="AO7">
            <v>0</v>
          </cell>
          <cell r="AP7">
            <v>0</v>
          </cell>
          <cell r="AQ7">
            <v>0</v>
          </cell>
          <cell r="AR7">
            <v>0</v>
          </cell>
          <cell r="AS7">
            <v>0</v>
          </cell>
          <cell r="AT7">
            <v>0</v>
          </cell>
        </row>
        <row r="8">
          <cell r="F8">
            <v>241.98332500000001</v>
          </cell>
          <cell r="G8">
            <v>965.277939363271</v>
          </cell>
          <cell r="H8">
            <v>698.39</v>
          </cell>
          <cell r="I8">
            <v>648.62900000000002</v>
          </cell>
          <cell r="J8">
            <v>884.31144200000006</v>
          </cell>
          <cell r="K8">
            <v>959.08100000000002</v>
          </cell>
          <cell r="L8">
            <v>1061.6760320000001</v>
          </cell>
          <cell r="M8">
            <v>1035.557</v>
          </cell>
          <cell r="N8">
            <v>1302.235525824</v>
          </cell>
          <cell r="V8" t="e">
            <v>#REF!</v>
          </cell>
          <cell r="W8" t="e">
            <v>#REF!</v>
          </cell>
          <cell r="X8" t="e">
            <v>#REF!</v>
          </cell>
          <cell r="Y8">
            <v>0</v>
          </cell>
          <cell r="Z8">
            <v>0</v>
          </cell>
          <cell r="AA8">
            <v>0</v>
          </cell>
          <cell r="AB8">
            <v>0</v>
          </cell>
          <cell r="AC8">
            <v>0</v>
          </cell>
          <cell r="AD8">
            <v>0</v>
          </cell>
          <cell r="AL8">
            <v>0</v>
          </cell>
          <cell r="AM8">
            <v>0</v>
          </cell>
          <cell r="AN8">
            <v>0</v>
          </cell>
          <cell r="AO8">
            <v>0</v>
          </cell>
          <cell r="AP8">
            <v>0</v>
          </cell>
          <cell r="AQ8">
            <v>0</v>
          </cell>
          <cell r="AR8">
            <v>0</v>
          </cell>
          <cell r="AS8">
            <v>0</v>
          </cell>
          <cell r="AT8">
            <v>0</v>
          </cell>
        </row>
        <row r="11">
          <cell r="F11">
            <v>2250.7089358696021</v>
          </cell>
          <cell r="G11">
            <v>3074.1489999999999</v>
          </cell>
          <cell r="H11">
            <v>3224.331494</v>
          </cell>
          <cell r="I11">
            <v>3229.5920000000001</v>
          </cell>
          <cell r="J11">
            <v>3404</v>
          </cell>
          <cell r="K11">
            <v>15626.763000000001</v>
          </cell>
          <cell r="L11">
            <v>12745.047489459001</v>
          </cell>
          <cell r="M11">
            <v>9547.5546579999991</v>
          </cell>
          <cell r="N11">
            <v>9722.3153036889998</v>
          </cell>
          <cell r="V11">
            <v>0</v>
          </cell>
          <cell r="W11">
            <v>2006</v>
          </cell>
          <cell r="X11" t="e">
            <v>#REF!</v>
          </cell>
          <cell r="Y11" t="e">
            <v>#REF!</v>
          </cell>
          <cell r="Z11" t="e">
            <v>#REF!</v>
          </cell>
          <cell r="AA11" t="e">
            <v>#REF!</v>
          </cell>
          <cell r="AB11" t="e">
            <v>#REF!</v>
          </cell>
          <cell r="AC11" t="e">
            <v>#REF!</v>
          </cell>
          <cell r="AD11" t="e">
            <v>#REF!</v>
          </cell>
          <cell r="AL11" t="e">
            <v>#REF!</v>
          </cell>
          <cell r="AM11" t="e">
            <v>#REF!</v>
          </cell>
          <cell r="AN11" t="e">
            <v>#REF!</v>
          </cell>
          <cell r="AO11" t="e">
            <v>#REF!</v>
          </cell>
          <cell r="AP11" t="e">
            <v>#REF!</v>
          </cell>
          <cell r="AQ11" t="e">
            <v>#REF!</v>
          </cell>
          <cell r="AR11" t="e">
            <v>#REF!</v>
          </cell>
          <cell r="AS11" t="e">
            <v>#REF!</v>
          </cell>
          <cell r="AT11" t="e">
            <v>#REF!</v>
          </cell>
        </row>
        <row r="12">
          <cell r="F12">
            <v>2535.0300950000001</v>
          </cell>
          <cell r="G12">
            <v>2439.6970000000001</v>
          </cell>
          <cell r="H12">
            <v>3503.8323729999997</v>
          </cell>
          <cell r="I12">
            <v>4215.029759</v>
          </cell>
          <cell r="J12">
            <v>5810.8356029999995</v>
          </cell>
          <cell r="K12">
            <v>7592.7240000000002</v>
          </cell>
          <cell r="L12">
            <v>13525.783679401</v>
          </cell>
          <cell r="M12">
            <v>13701.349160999998</v>
          </cell>
          <cell r="N12">
            <v>15347.668895265</v>
          </cell>
          <cell r="V12">
            <v>0</v>
          </cell>
          <cell r="W12">
            <v>4007</v>
          </cell>
          <cell r="X12" t="e">
            <v>#REF!</v>
          </cell>
          <cell r="Y12" t="e">
            <v>#REF!</v>
          </cell>
          <cell r="Z12" t="e">
            <v>#REF!</v>
          </cell>
          <cell r="AA12" t="e">
            <v>#REF!</v>
          </cell>
          <cell r="AB12" t="e">
            <v>#REF!</v>
          </cell>
          <cell r="AC12" t="e">
            <v>#REF!</v>
          </cell>
          <cell r="AD12" t="e">
            <v>#REF!</v>
          </cell>
          <cell r="AL12" t="e">
            <v>#REF!</v>
          </cell>
          <cell r="AM12" t="e">
            <v>#REF!</v>
          </cell>
          <cell r="AN12" t="e">
            <v>#REF!</v>
          </cell>
          <cell r="AO12" t="e">
            <v>#REF!</v>
          </cell>
          <cell r="AP12" t="e">
            <v>#REF!</v>
          </cell>
          <cell r="AQ12" t="e">
            <v>#REF!</v>
          </cell>
          <cell r="AR12" t="e">
            <v>#REF!</v>
          </cell>
          <cell r="AS12" t="e">
            <v>#REF!</v>
          </cell>
          <cell r="AT12" t="e">
            <v>#REF!</v>
          </cell>
        </row>
        <row r="13">
          <cell r="F13">
            <v>4338.8355788238487</v>
          </cell>
          <cell r="G13">
            <v>9408.9660000000003</v>
          </cell>
          <cell r="H13">
            <v>9691.8130000000001</v>
          </cell>
          <cell r="I13">
            <v>10375.826999999999</v>
          </cell>
          <cell r="J13">
            <v>14007.295049</v>
          </cell>
          <cell r="K13">
            <v>17957.261999999999</v>
          </cell>
          <cell r="L13">
            <v>21477.867201000001</v>
          </cell>
          <cell r="M13">
            <v>24491.052475</v>
          </cell>
          <cell r="N13">
            <v>37355.450093312</v>
          </cell>
          <cell r="V13">
            <v>0</v>
          </cell>
          <cell r="W13">
            <v>0</v>
          </cell>
          <cell r="X13" t="e">
            <v>#REF!</v>
          </cell>
          <cell r="Y13" t="e">
            <v>#REF!</v>
          </cell>
          <cell r="Z13" t="e">
            <v>#REF!</v>
          </cell>
          <cell r="AA13" t="e">
            <v>#REF!</v>
          </cell>
          <cell r="AB13" t="e">
            <v>#REF!</v>
          </cell>
          <cell r="AC13" t="e">
            <v>#REF!</v>
          </cell>
          <cell r="AD13" t="e">
            <v>#REF!</v>
          </cell>
          <cell r="AL13" t="e">
            <v>#REF!</v>
          </cell>
          <cell r="AM13" t="e">
            <v>#REF!</v>
          </cell>
          <cell r="AN13" t="e">
            <v>#REF!</v>
          </cell>
          <cell r="AO13" t="e">
            <v>#REF!</v>
          </cell>
          <cell r="AP13" t="e">
            <v>#REF!</v>
          </cell>
          <cell r="AQ13" t="e">
            <v>#REF!</v>
          </cell>
          <cell r="AR13" t="e">
            <v>#REF!</v>
          </cell>
          <cell r="AS13" t="e">
            <v>#REF!</v>
          </cell>
          <cell r="AT13" t="e">
            <v>#REF!</v>
          </cell>
        </row>
        <row r="14">
          <cell r="F14">
            <v>325.16199999999998</v>
          </cell>
          <cell r="G14">
            <v>1885.9630000000002</v>
          </cell>
          <cell r="H14">
            <v>5082.7030000000004</v>
          </cell>
          <cell r="I14">
            <v>9395.3649999999998</v>
          </cell>
          <cell r="J14">
            <v>8717.1405369999993</v>
          </cell>
          <cell r="K14">
            <v>11168.841317</v>
          </cell>
          <cell r="L14">
            <v>10837.795807893999</v>
          </cell>
          <cell r="M14">
            <v>11970.810670000001</v>
          </cell>
          <cell r="N14">
            <v>13598.16650118</v>
          </cell>
          <cell r="V14">
            <v>0</v>
          </cell>
          <cell r="W14" t="str">
            <v>Bunga pajak revaluasi</v>
          </cell>
          <cell r="X14" t="e">
            <v>#REF!</v>
          </cell>
          <cell r="Y14" t="e">
            <v>#REF!</v>
          </cell>
          <cell r="Z14" t="e">
            <v>#REF!</v>
          </cell>
          <cell r="AA14" t="e">
            <v>#REF!</v>
          </cell>
          <cell r="AB14" t="e">
            <v>#REF!</v>
          </cell>
          <cell r="AC14" t="e">
            <v>#REF!</v>
          </cell>
          <cell r="AD14" t="e">
            <v>#REF!</v>
          </cell>
          <cell r="AL14" t="e">
            <v>#REF!</v>
          </cell>
          <cell r="AM14" t="e">
            <v>#REF!</v>
          </cell>
          <cell r="AN14" t="e">
            <v>#REF!</v>
          </cell>
          <cell r="AO14" t="e">
            <v>#REF!</v>
          </cell>
          <cell r="AP14" t="e">
            <v>#REF!</v>
          </cell>
          <cell r="AQ14" t="e">
            <v>#REF!</v>
          </cell>
          <cell r="AR14" t="e">
            <v>#REF!</v>
          </cell>
          <cell r="AS14" t="e">
            <v>#REF!</v>
          </cell>
          <cell r="AT14" t="e">
            <v>#REF!</v>
          </cell>
        </row>
        <row r="17">
          <cell r="F17">
            <v>0</v>
          </cell>
          <cell r="G17">
            <v>0</v>
          </cell>
          <cell r="H17">
            <v>0</v>
          </cell>
          <cell r="I17">
            <v>0</v>
          </cell>
          <cell r="J17">
            <v>0</v>
          </cell>
          <cell r="K17">
            <v>0</v>
          </cell>
          <cell r="L17">
            <v>0</v>
          </cell>
          <cell r="M17">
            <v>0</v>
          </cell>
          <cell r="N17">
            <v>0</v>
          </cell>
          <cell r="V17">
            <v>0</v>
          </cell>
          <cell r="W17">
            <v>0</v>
          </cell>
          <cell r="X17" t="e">
            <v>#REF!</v>
          </cell>
          <cell r="Y17" t="e">
            <v>#REF!</v>
          </cell>
          <cell r="Z17" t="e">
            <v>#REF!</v>
          </cell>
          <cell r="AA17" t="e">
            <v>#REF!</v>
          </cell>
          <cell r="AB17" t="e">
            <v>#REF!</v>
          </cell>
          <cell r="AC17" t="e">
            <v>#REF!</v>
          </cell>
          <cell r="AD17" t="e">
            <v>#REF!</v>
          </cell>
          <cell r="AL17" t="e">
            <v>#REF!</v>
          </cell>
          <cell r="AM17" t="e">
            <v>#REF!</v>
          </cell>
          <cell r="AN17" t="e">
            <v>#REF!</v>
          </cell>
          <cell r="AO17" t="e">
            <v>#REF!</v>
          </cell>
          <cell r="AP17" t="e">
            <v>#REF!</v>
          </cell>
          <cell r="AQ17" t="e">
            <v>#REF!</v>
          </cell>
          <cell r="AR17" t="e">
            <v>#REF!</v>
          </cell>
          <cell r="AS17" t="e">
            <v>#REF!</v>
          </cell>
          <cell r="AT17" t="e">
            <v>#REF!</v>
          </cell>
        </row>
        <row r="18">
          <cell r="F18">
            <v>1665.5129999999999</v>
          </cell>
          <cell r="G18">
            <v>2855.1119680000002</v>
          </cell>
          <cell r="H18">
            <v>1965.2539999999999</v>
          </cell>
          <cell r="I18">
            <v>1731.982</v>
          </cell>
          <cell r="J18">
            <v>1080.097</v>
          </cell>
          <cell r="K18">
            <v>1347.008</v>
          </cell>
          <cell r="L18">
            <v>970.48199999999997</v>
          </cell>
          <cell r="M18">
            <v>2017.3400000000001</v>
          </cell>
          <cell r="N18">
            <v>1425</v>
          </cell>
          <cell r="V18">
            <v>0</v>
          </cell>
          <cell r="W18">
            <v>0</v>
          </cell>
          <cell r="X18" t="e">
            <v>#REF!</v>
          </cell>
          <cell r="Y18" t="e">
            <v>#REF!</v>
          </cell>
          <cell r="Z18" t="e">
            <v>#REF!</v>
          </cell>
          <cell r="AA18" t="e">
            <v>#REF!</v>
          </cell>
          <cell r="AB18" t="e">
            <v>#REF!</v>
          </cell>
          <cell r="AC18" t="e">
            <v>#REF!</v>
          </cell>
          <cell r="AD18" t="e">
            <v>#REF!</v>
          </cell>
          <cell r="AL18" t="e">
            <v>#REF!</v>
          </cell>
          <cell r="AM18" t="e">
            <v>#REF!</v>
          </cell>
          <cell r="AN18" t="e">
            <v>#REF!</v>
          </cell>
          <cell r="AO18" t="e">
            <v>#REF!</v>
          </cell>
          <cell r="AP18" t="e">
            <v>#REF!</v>
          </cell>
          <cell r="AQ18" t="e">
            <v>#REF!</v>
          </cell>
          <cell r="AR18" t="e">
            <v>#REF!</v>
          </cell>
          <cell r="AS18" t="e">
            <v>#REF!</v>
          </cell>
          <cell r="AT18" t="e">
            <v>#REF!</v>
          </cell>
        </row>
        <row r="19">
          <cell r="F19">
            <v>4743.9478183075298</v>
          </cell>
          <cell r="G19">
            <v>7496.09</v>
          </cell>
          <cell r="H19">
            <v>2905.0049903704912</v>
          </cell>
          <cell r="I19">
            <v>1669.0057679999979</v>
          </cell>
          <cell r="J19">
            <v>357.38</v>
          </cell>
          <cell r="K19">
            <v>298.89800000000002</v>
          </cell>
          <cell r="L19">
            <v>701.49675300000001</v>
          </cell>
          <cell r="M19">
            <v>4187.4505666750156</v>
          </cell>
          <cell r="N19">
            <v>4991.5213593369863</v>
          </cell>
          <cell r="V19">
            <v>0</v>
          </cell>
          <cell r="W19">
            <v>0</v>
          </cell>
          <cell r="X19" t="e">
            <v>#REF!</v>
          </cell>
          <cell r="Y19" t="e">
            <v>#REF!</v>
          </cell>
          <cell r="Z19" t="e">
            <v>#REF!</v>
          </cell>
          <cell r="AA19" t="e">
            <v>#REF!</v>
          </cell>
          <cell r="AB19" t="e">
            <v>#REF!</v>
          </cell>
          <cell r="AC19" t="e">
            <v>#REF!</v>
          </cell>
          <cell r="AD19" t="e">
            <v>#REF!</v>
          </cell>
          <cell r="AL19" t="e">
            <v>#REF!</v>
          </cell>
          <cell r="AM19" t="e">
            <v>#REF!</v>
          </cell>
          <cell r="AN19" t="e">
            <v>#REF!</v>
          </cell>
          <cell r="AO19" t="e">
            <v>#REF!</v>
          </cell>
          <cell r="AP19" t="e">
            <v>#REF!</v>
          </cell>
          <cell r="AQ19" t="e">
            <v>#REF!</v>
          </cell>
          <cell r="AR19" t="e">
            <v>#REF!</v>
          </cell>
          <cell r="AS19" t="e">
            <v>#REF!</v>
          </cell>
          <cell r="AT19" t="e">
            <v>#REF!</v>
          </cell>
        </row>
        <row r="20">
          <cell r="F20">
            <v>4295.1447816924701</v>
          </cell>
          <cell r="G20">
            <v>1863.7849952257334</v>
          </cell>
          <cell r="H20">
            <v>1647.4319404086091</v>
          </cell>
          <cell r="I20">
            <v>1232.2012320000022</v>
          </cell>
          <cell r="J20">
            <v>2159.5861580000042</v>
          </cell>
          <cell r="K20">
            <v>2469.5963084543973</v>
          </cell>
          <cell r="L20">
            <v>5685.0557054393366</v>
          </cell>
          <cell r="M20">
            <v>10754.693853324985</v>
          </cell>
          <cell r="N20">
            <v>8771.2956406630146</v>
          </cell>
          <cell r="V20">
            <v>0</v>
          </cell>
          <cell r="W20">
            <v>0</v>
          </cell>
          <cell r="X20" t="e">
            <v>#REF!</v>
          </cell>
          <cell r="Y20" t="e">
            <v>#REF!</v>
          </cell>
          <cell r="Z20" t="e">
            <v>#REF!</v>
          </cell>
          <cell r="AA20" t="e">
            <v>#REF!</v>
          </cell>
          <cell r="AB20" t="e">
            <v>#REF!</v>
          </cell>
          <cell r="AC20" t="e">
            <v>#REF!</v>
          </cell>
          <cell r="AD20" t="e">
            <v>#REF!</v>
          </cell>
          <cell r="AL20" t="e">
            <v>#REF!</v>
          </cell>
          <cell r="AM20" t="e">
            <v>#REF!</v>
          </cell>
          <cell r="AN20" t="e">
            <v>#REF!</v>
          </cell>
          <cell r="AO20" t="e">
            <v>#REF!</v>
          </cell>
          <cell r="AP20" t="e">
            <v>#REF!</v>
          </cell>
          <cell r="AQ20" t="e">
            <v>#REF!</v>
          </cell>
          <cell r="AR20" t="e">
            <v>#REF!</v>
          </cell>
          <cell r="AS20" t="e">
            <v>#REF!</v>
          </cell>
          <cell r="AT20" t="e">
            <v>#REF!</v>
          </cell>
        </row>
        <row r="23">
          <cell r="F23">
            <v>11126.104431800635</v>
          </cell>
          <cell r="G23">
            <v>14035.984774480003</v>
          </cell>
          <cell r="H23">
            <v>15997.499572128003</v>
          </cell>
          <cell r="I23">
            <v>22556.778999999999</v>
          </cell>
          <cell r="J23">
            <v>35359.957516000002</v>
          </cell>
          <cell r="K23">
            <v>44183.353999999999</v>
          </cell>
          <cell r="L23">
            <v>54430.777801407996</v>
          </cell>
          <cell r="M23">
            <v>62273.061744999999</v>
          </cell>
          <cell r="N23">
            <v>76543.32426870201</v>
          </cell>
          <cell r="V23" t="e">
            <v>#NAME?</v>
          </cell>
          <cell r="W23" t="e">
            <v>#NAME?</v>
          </cell>
          <cell r="X23" t="e">
            <v>#NAME?</v>
          </cell>
          <cell r="Y23" t="e">
            <v>#NAME?</v>
          </cell>
          <cell r="Z23" t="e">
            <v>#NAME?</v>
          </cell>
          <cell r="AA23" t="e">
            <v>#NAME?</v>
          </cell>
          <cell r="AB23" t="e">
            <v>#NAME?</v>
          </cell>
          <cell r="AC23" t="e">
            <v>#NAME?</v>
          </cell>
          <cell r="AD23" t="e">
            <v>#NAME?</v>
          </cell>
          <cell r="AL23" t="e">
            <v>#REF!</v>
          </cell>
          <cell r="AM23" t="e">
            <v>#REF!</v>
          </cell>
          <cell r="AN23" t="e">
            <v>#REF!</v>
          </cell>
          <cell r="AO23" t="e">
            <v>#REF!</v>
          </cell>
          <cell r="AP23" t="e">
            <v>#REF!</v>
          </cell>
          <cell r="AQ23" t="e">
            <v>#REF!</v>
          </cell>
          <cell r="AR23" t="e">
            <v>#REF!</v>
          </cell>
          <cell r="AS23" t="e">
            <v>#REF!</v>
          </cell>
          <cell r="AT23" t="e">
            <v>#REF!</v>
          </cell>
        </row>
        <row r="24">
          <cell r="F24">
            <v>9449.7366096934511</v>
          </cell>
          <cell r="G24">
            <v>16808.775000000001</v>
          </cell>
          <cell r="H24">
            <v>21502.679866999999</v>
          </cell>
          <cell r="I24">
            <v>27215.813758999997</v>
          </cell>
          <cell r="J24">
            <v>31939.271189000003</v>
          </cell>
          <cell r="K24">
            <v>52345.590317000002</v>
          </cell>
          <cell r="L24">
            <v>58586.494177754001</v>
          </cell>
          <cell r="M24">
            <v>59710.766964000002</v>
          </cell>
          <cell r="N24">
            <v>76023.600793446007</v>
          </cell>
          <cell r="V24">
            <v>0</v>
          </cell>
          <cell r="W24" t="str">
            <v>Jumlah</v>
          </cell>
          <cell r="X24" t="e">
            <v>#REF!</v>
          </cell>
          <cell r="Y24" t="e">
            <v>#REF!</v>
          </cell>
          <cell r="Z24" t="e">
            <v>#REF!</v>
          </cell>
          <cell r="AA24" t="e">
            <v>#REF!</v>
          </cell>
          <cell r="AB24" t="e">
            <v>#REF!</v>
          </cell>
          <cell r="AC24" t="e">
            <v>#REF!</v>
          </cell>
          <cell r="AD24" t="e">
            <v>#REF!</v>
          </cell>
          <cell r="AL24" t="e">
            <v>#REF!</v>
          </cell>
          <cell r="AM24" t="e">
            <v>#REF!</v>
          </cell>
          <cell r="AN24" t="e">
            <v>#REF!</v>
          </cell>
          <cell r="AO24" t="e">
            <v>#REF!</v>
          </cell>
          <cell r="AP24" t="e">
            <v>#REF!</v>
          </cell>
          <cell r="AQ24" t="e">
            <v>#REF!</v>
          </cell>
          <cell r="AR24" t="e">
            <v>#REF!</v>
          </cell>
          <cell r="AS24" t="e">
            <v>#REF!</v>
          </cell>
          <cell r="AT24" t="e">
            <v>#REF!</v>
          </cell>
        </row>
        <row r="27">
          <cell r="F27" t="e">
            <v>#REF!</v>
          </cell>
          <cell r="G27" t="e">
            <v>#REF!</v>
          </cell>
          <cell r="H27">
            <v>-9.2683068618401414</v>
          </cell>
          <cell r="I27">
            <v>-0.91549556327960491</v>
          </cell>
          <cell r="J27">
            <v>3.7973081637382595</v>
          </cell>
          <cell r="K27">
            <v>-5.8121362029247186</v>
          </cell>
          <cell r="L27">
            <v>-3.0753395239041117</v>
          </cell>
          <cell r="M27">
            <v>-0.34677500928398225</v>
          </cell>
          <cell r="N27">
            <v>-1.2466221229384471</v>
          </cell>
          <cell r="V27">
            <v>0</v>
          </cell>
          <cell r="W27">
            <v>0</v>
          </cell>
          <cell r="X27" t="e">
            <v>#REF!</v>
          </cell>
          <cell r="Y27" t="e">
            <v>#REF!</v>
          </cell>
          <cell r="Z27" t="e">
            <v>#REF!</v>
          </cell>
          <cell r="AA27" t="e">
            <v>#REF!</v>
          </cell>
          <cell r="AB27" t="e">
            <v>#REF!</v>
          </cell>
          <cell r="AC27" t="e">
            <v>#REF!</v>
          </cell>
          <cell r="AD27" t="e">
            <v>#REF!</v>
          </cell>
          <cell r="AL27" t="e">
            <v>#REF!</v>
          </cell>
          <cell r="AM27" t="e">
            <v>#REF!</v>
          </cell>
          <cell r="AN27" t="e">
            <v>#REF!</v>
          </cell>
          <cell r="AO27" t="e">
            <v>#REF!</v>
          </cell>
          <cell r="AP27" t="e">
            <v>#REF!</v>
          </cell>
          <cell r="AQ27" t="e">
            <v>#REF!</v>
          </cell>
          <cell r="AR27" t="e">
            <v>#REF!</v>
          </cell>
          <cell r="AS27" t="e">
            <v>#REF!</v>
          </cell>
          <cell r="AT27" t="e">
            <v>#REF!</v>
          </cell>
        </row>
        <row r="28">
          <cell r="F28">
            <v>40.288181842214591</v>
          </cell>
          <cell r="G28">
            <v>18.99440492357186</v>
          </cell>
          <cell r="H28">
            <v>20.600420381522607</v>
          </cell>
          <cell r="I28">
            <v>25.0661330418666</v>
          </cell>
          <cell r="J28">
            <v>52.479930652587555</v>
          </cell>
          <cell r="K28">
            <v>49.164286606973683</v>
          </cell>
          <cell r="L28">
            <v>59.985784530167955</v>
          </cell>
          <cell r="M28">
            <v>81.6722612015094</v>
          </cell>
          <cell r="N28">
            <v>81.854108306640711</v>
          </cell>
          <cell r="V28">
            <v>0</v>
          </cell>
          <cell r="W28">
            <v>0</v>
          </cell>
          <cell r="X28" t="e">
            <v>#REF!</v>
          </cell>
          <cell r="Y28" t="e">
            <v>#REF!</v>
          </cell>
          <cell r="Z28" t="e">
            <v>#REF!</v>
          </cell>
          <cell r="AA28" t="e">
            <v>#REF!</v>
          </cell>
          <cell r="AB28" t="e">
            <v>#REF!</v>
          </cell>
          <cell r="AC28" t="e">
            <v>#REF!</v>
          </cell>
          <cell r="AD28" t="e">
            <v>#REF!</v>
          </cell>
          <cell r="AL28" t="e">
            <v>#REF!</v>
          </cell>
          <cell r="AM28" t="e">
            <v>#REF!</v>
          </cell>
          <cell r="AN28" t="e">
            <v>#REF!</v>
          </cell>
          <cell r="AO28" t="e">
            <v>#REF!</v>
          </cell>
          <cell r="AP28" t="e">
            <v>#REF!</v>
          </cell>
          <cell r="AQ28" t="e">
            <v>#REF!</v>
          </cell>
          <cell r="AR28" t="e">
            <v>#REF!</v>
          </cell>
          <cell r="AS28" t="e">
            <v>#REF!</v>
          </cell>
          <cell r="AT28" t="e">
            <v>#REF!</v>
          </cell>
        </row>
        <row r="29">
          <cell r="F29">
            <v>45.265555560409886</v>
          </cell>
          <cell r="G29">
            <v>64.589765815063316</v>
          </cell>
          <cell r="H29">
            <v>78.464231406741163</v>
          </cell>
          <cell r="I29">
            <v>71.976214402918075</v>
          </cell>
          <cell r="J29">
            <v>71.591222205668913</v>
          </cell>
          <cell r="K29">
            <v>26.856252154953076</v>
          </cell>
          <cell r="L29">
            <v>29.598984635550096</v>
          </cell>
          <cell r="M29">
            <v>30.359957236154411</v>
          </cell>
          <cell r="N29">
            <v>34.065524958079443</v>
          </cell>
          <cell r="V29">
            <v>0</v>
          </cell>
          <cell r="W29">
            <v>0</v>
          </cell>
          <cell r="X29" t="e">
            <v>#REF!</v>
          </cell>
          <cell r="Y29" t="e">
            <v>#REF!</v>
          </cell>
          <cell r="Z29" t="e">
            <v>#REF!</v>
          </cell>
          <cell r="AA29" t="e">
            <v>#REF!</v>
          </cell>
          <cell r="AB29" t="e">
            <v>#REF!</v>
          </cell>
          <cell r="AC29" t="e">
            <v>#REF!</v>
          </cell>
          <cell r="AD29" t="e">
            <v>#REF!</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REKAP"/>
      <sheetName val="GABUNGAN"/>
      <sheetName val="CMK"/>
      <sheetName val="CPR"/>
      <sheetName val="CWP"/>
      <sheetName val="CKD"/>
      <sheetName val="CPG"/>
      <sheetName val="CPL"/>
      <sheetName val="CBK"/>
      <sheetName val="CBB"/>
      <sheetName val="Rekap Cetak"/>
      <sheetName val="R_ccode"/>
      <sheetName val="StU"/>
      <sheetName val="FLI - Sec.1"/>
      <sheetName val="C"/>
      <sheetName val="M"/>
      <sheetName val="TRNS-C1"/>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JTM"/>
      <sheetName val="WAN"/>
      <sheetName val="DivVII"/>
      <sheetName val="sept"/>
      <sheetName val="L_23"/>
      <sheetName val="PkRp"/>
      <sheetName val="RKS"/>
      <sheetName val="Daftar Tabel"/>
      <sheetName val="HARKIT"/>
      <sheetName val="Instalasi"/>
      <sheetName val="summary-1"/>
      <sheetName val="PUNCAK-89"/>
      <sheetName val="GrafikProd"/>
      <sheetName val="Cover"/>
      <sheetName val="SUSUt 9%"/>
      <sheetName val="graf2"/>
      <sheetName val="A"/>
      <sheetName val="USAHA"/>
      <sheetName val="LK-1"/>
      <sheetName val="trenprod2001"/>
      <sheetName val="Kin1TH"/>
      <sheetName val="Res142001"/>
      <sheetName val="Kin3BLN"/>
      <sheetName val="Kin1BLN"/>
      <sheetName val="Kin2TH"/>
      <sheetName val="Kin2BLN"/>
      <sheetName val="uts"/>
      <sheetName val="Sheet2"/>
      <sheetName val="UshDeb00"/>
      <sheetName val="A u g"/>
      <sheetName val="J u l"/>
      <sheetName val="O c t"/>
      <sheetName val="A p r"/>
      <sheetName val="M a y"/>
      <sheetName val="S e p"/>
      <sheetName val="00 received in 01"/>
      <sheetName val="F e b"/>
      <sheetName val="Per GL J a n"/>
      <sheetName val="J u n"/>
      <sheetName val="M a r"/>
      <sheetName val="DFTR GARDIST"/>
      <sheetName val="Assumptions (2)"/>
      <sheetName val="Sheet3"/>
      <sheetName val="KATALOG"/>
      <sheetName val="HARGA SATUAN"/>
      <sheetName val="Assumptions"/>
      <sheetName val="Construction Period Costs"/>
      <sheetName val="Plant Characteristics"/>
      <sheetName val="INDEX"/>
      <sheetName val="AREAS"/>
      <sheetName val="NERACA SESUAI PROGRAM GL MAGIC"/>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Sheet1"/>
      <sheetName val="A"/>
      <sheetName val="Sheet3"/>
      <sheetName val="Sheet1 (2)"/>
      <sheetName val="Sheet2 (2)"/>
      <sheetName val="trenprod2001"/>
      <sheetName val="Kin1TH"/>
      <sheetName val="Res142001"/>
      <sheetName val="GrafikProd"/>
      <sheetName val="Kin3BLN"/>
      <sheetName val="Kin1BLN"/>
      <sheetName val="Kin2TH"/>
      <sheetName val="Kin2BLN"/>
      <sheetName val="NRCPTK01"/>
      <sheetName val="C"/>
      <sheetName val="M"/>
      <sheetName val="TRNS-C1"/>
      <sheetName val="WAN"/>
      <sheetName val="A u g"/>
      <sheetName val="J u l"/>
      <sheetName val="O c t"/>
      <sheetName val="A p r"/>
      <sheetName val="M a y"/>
      <sheetName val="S e p"/>
      <sheetName val="00 received in 01"/>
      <sheetName val="F e b"/>
      <sheetName val="Per GL J a n"/>
      <sheetName val="J u n"/>
      <sheetName val="M a r"/>
      <sheetName val="CMK"/>
      <sheetName val="Kamus"/>
      <sheetName val="Premi Iuran"/>
      <sheetName val="TRANS"/>
      <sheetName val="sept"/>
      <sheetName val="PkRp"/>
      <sheetName val="Prod-kWh"/>
      <sheetName val="F1771-2"/>
      <sheetName val="LABA RUGI"/>
      <sheetName val="CiMaPlbStd"/>
      <sheetName val="Transfer"/>
      <sheetName val="HARKIT"/>
      <sheetName val="summary-1"/>
      <sheetName val="PUNCAK-89"/>
      <sheetName val="R_ccode"/>
      <sheetName val="StU"/>
      <sheetName val="UshDeb00"/>
      <sheetName val="uts"/>
      <sheetName val="CALC"/>
      <sheetName val="RAB"/>
      <sheetName val="Twr (15)"/>
      <sheetName val="Assumptions"/>
      <sheetName val="Construction Period Costs"/>
      <sheetName val="Plant Characteristics"/>
      <sheetName val="dataKIT"/>
      <sheetName val="dataPHT"/>
      <sheetName val="dataIBT"/>
      <sheetName val="L-R"/>
      <sheetName val="AkumAT"/>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MESIN_KIT"/>
      <sheetName val="TRNS-C1"/>
      <sheetName val="DJBB PNYL"/>
      <sheetName val="Chart gang BOGOR"/>
      <sheetName val="B.P-C.P 2006"/>
      <sheetName val="R-SM-KIN"/>
      <sheetName val="Kode"/>
      <sheetName val="HARGA SATUAN"/>
      <sheetName val="DJBB_PNYL"/>
      <sheetName val="Chart_gang_BOGOR"/>
      <sheetName val="NERACA_DAYA"/>
      <sheetName val="B_P-C_P_2006"/>
      <sheetName val="Data"/>
      <sheetName val="Resource_Plan_(2)"/>
      <sheetName val="Kontrol"/>
      <sheetName val="Cover"/>
      <sheetName val="LabaRugi"/>
      <sheetName val="GABLUARJAWA1_(2)"/>
      <sheetName val="Kamus"/>
      <sheetName val="Layout-UNIT1"/>
      <sheetName val="Location"/>
      <sheetName val="Submission Form"/>
      <sheetName val="Produksi"/>
      <sheetName val="BRUT0-1"/>
      <sheetName val="Lk200312-02-03-04"/>
      <sheetName val="Prod.Harian"/>
      <sheetName val="Usia"/>
      <sheetName val="ca"/>
      <sheetName val="PERIODIK"/>
      <sheetName val="pddk"/>
      <sheetName val="UshDeb00"/>
      <sheetName val="W-NAD"/>
      <sheetName val="M-PEG"/>
      <sheetName val="Sudah Berjalan"/>
      <sheetName val="Wil-2"/>
      <sheetName val="tabel JHT"/>
      <sheetName val="List"/>
      <sheetName val="FORM REN RUTIN KIT"/>
      <sheetName val="REKAP"/>
      <sheetName val="NRCPTK01"/>
      <sheetName val="L-rok"/>
      <sheetName val="sk17-76-78"/>
      <sheetName val="Listrik Mati 05"/>
      <sheetName val="Listrik Mati 06"/>
      <sheetName val="Tabel Kode"/>
      <sheetName val="Da AN BRAT TWR"/>
      <sheetName val="THN-7"/>
      <sheetName val="Code"/>
      <sheetName val="trenprod2001"/>
      <sheetName val="Kin1TH"/>
      <sheetName val="Res142001"/>
      <sheetName val="GrafikProd"/>
      <sheetName val="Kin3BLN"/>
      <sheetName val="Kin1BLN"/>
      <sheetName val="Kin2TH"/>
      <sheetName val="Kin2BLN"/>
      <sheetName val="Instalasi"/>
      <sheetName val="ACUAN"/>
      <sheetName val="GABLUARJAWA1 (2)"/>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THN-6"/>
      <sheetName val="Form-B-R1"/>
      <sheetName val="WAN"/>
      <sheetName val="Twr (15)"/>
      <sheetName val="INLAND FACTOR DISTANCE"/>
      <sheetName val="tabel-JHT"/>
      <sheetName val="L_23"/>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ANALISA"/>
      <sheetName val="AN-MAJOR"/>
      <sheetName val="DivVI"/>
      <sheetName val="bahan"/>
      <sheetName val="Pareto_SKR#2"/>
      <sheetName val="Pareto_SKR#3"/>
      <sheetName val="TRANS"/>
      <sheetName val="Kuantitas &amp; Harga"/>
      <sheetName val="D-2"/>
      <sheetName val="Jenis Pelatihan"/>
      <sheetName val="A"/>
      <sheetName val="Sheet3"/>
      <sheetName val="Sheet6"/>
      <sheetName val="prod03"/>
      <sheetName val="Sheet5"/>
      <sheetName val="scada 2001"/>
      <sheetName val="KUMULATIP"/>
      <sheetName val="MENU"/>
      <sheetName val="PARAMETER"/>
      <sheetName val="analis"/>
      <sheetName val="DGGKIT+ Derating"/>
      <sheetName val="WORKPLAN GROWS R KARANGNUNGGAL"/>
      <sheetName val="KMS-DIS5"/>
      <sheetName val="F-1"/>
      <sheetName val="PTG"/>
      <sheetName val="Daftar"/>
      <sheetName val="MST"/>
      <sheetName val="B"/>
      <sheetName val="FLI - Sec.1"/>
      <sheetName val="Transfer"/>
      <sheetName val="SewaBeli"/>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REFERENSI"/>
      <sheetName val="Sch-5"/>
      <sheetName val="Sheet1"/>
      <sheetName val="REK-PEG"/>
      <sheetName val="CMK"/>
      <sheetName val="JTM"/>
      <sheetName val="TUL III-09"/>
      <sheetName val="FailureMode_PLTU"/>
      <sheetName val="FailureMode_PLTG"/>
      <sheetName val="Resume"/>
      <sheetName val="DATA-BASE SUTT"/>
      <sheetName val="analhps Pasng"/>
      <sheetName val="REF"/>
      <sheetName val="TAHAP 5"/>
      <sheetName val="Beltra  (7)"/>
      <sheetName val="Peralatan"/>
      <sheetName val="Basic Price"/>
      <sheetName val="NP-7"/>
      <sheetName val="HSLAIN-LAIN"/>
      <sheetName val="Master Edit"/>
      <sheetName val="AC"/>
      <sheetName val="graf2"/>
      <sheetName val="Pareto_SKR#4"/>
      <sheetName val="DivVII"/>
      <sheetName val="Div2"/>
      <sheetName val="Div3"/>
      <sheetName val="2008"/>
      <sheetName val="DAFGED"/>
      <sheetName val="Summary"/>
      <sheetName val="RAB"/>
      <sheetName val="rekmodiPtk (MAP)"/>
      <sheetName val="FUNGSI"/>
      <sheetName val="W1"/>
      <sheetName val="FDR"/>
      <sheetName val="RATE TENAGA KERJA"/>
      <sheetName val="PANDUAN"/>
      <sheetName val="HIDE"/>
      <sheetName val="HPE"/>
      <sheetName val="Peralatan (2)"/>
      <sheetName val="se006t"/>
      <sheetName val="beban"/>
      <sheetName val="FORM-B"/>
      <sheetName val="SAA"/>
      <sheetName val="A1 pri123"/>
      <sheetName val="A1 PRY"/>
      <sheetName val="ACUANBARU"/>
      <sheetName val="Assumptions (2)"/>
      <sheetName val="Prog Desc"/>
      <sheetName val="Grafik Wil"/>
      <sheetName val="Bipeg-U(12D2)"/>
      <sheetName val="Daftar Harga"/>
      <sheetName val="Kuantitas"/>
      <sheetName val="CashFlow"/>
      <sheetName val="HARDIBLD"/>
      <sheetName val="gvl"/>
      <sheetName val="bbtest2"/>
      <sheetName val="LKVL-CK-HT-GD1"/>
      <sheetName val="TONG HOP VL-NC"/>
      <sheetName val="chitiet"/>
      <sheetName val="TONGKE3p "/>
      <sheetName val="TH VL, NC, DDHT Thanhphuoc"/>
      <sheetName val="#REF"/>
      <sheetName val="DONGIA"/>
      <sheetName val="DON GIA"/>
      <sheetName val="DG"/>
      <sheetName val="TNHCHINH"/>
      <sheetName val="CHITIET VL-NC"/>
      <sheetName val="Tiepdia"/>
      <sheetName val="TDTKP"/>
      <sheetName val="VCV-BE-TONG"/>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Calc Inst"/>
      <sheetName val="AHS-JTR"/>
      <sheetName val="4.2-BPP"/>
      <sheetName val="4.3-HargaJual"/>
      <sheetName val="master rab"/>
      <sheetName val="TRIP TRAFO APR"/>
      <sheetName val="METER"/>
      <sheetName val="HAR APR"/>
      <sheetName val="GRAFIK"/>
      <sheetName val="Perm. Test"/>
      <sheetName val="Sheet2"/>
      <sheetName val="JAN"/>
      <sheetName val="BOQ"/>
      <sheetName val="4-Basic Price"/>
      <sheetName val="5-ALAT(1)"/>
      <sheetName val="bayar_per_02082018"/>
      <sheetName val="Sect-1a"/>
      <sheetName val="Cover_sheet"/>
      <sheetName val="2"/>
      <sheetName val="1"/>
      <sheetName val="Beli"/>
      <sheetName val="Sewa"/>
      <sheetName val="BBkr"/>
      <sheetName val="NerSubsis"/>
      <sheetName val="Jual"/>
      <sheetName val="Prod2"/>
      <sheetName val="RKAP"/>
      <sheetName val="kCal"/>
      <sheetName val="DKH"/>
      <sheetName val="AGREGAT"/>
      <sheetName val="A.Div10"/>
      <sheetName val="A.Div3"/>
      <sheetName val="A.Div 2"/>
      <sheetName val="A.Div 4"/>
      <sheetName val="A.Div5"/>
      <sheetName val="A.Div7"/>
      <sheetName val="sept"/>
      <sheetName val="CiMaPlbStd"/>
      <sheetName val="Balance Sheet"/>
      <sheetName val="Income Statement"/>
      <sheetName val="db"/>
      <sheetName val="MC_Qty"/>
      <sheetName val="FORM BQ TL PRATU 4cct"/>
      <sheetName val="RAB GI"/>
      <sheetName val="GAB"/>
      <sheetName val="SATPAM"/>
      <sheetName val="matr aux"/>
      <sheetName val="matr engine"/>
      <sheetName val="jasa rehab"/>
      <sheetName val="jasa pondasi"/>
      <sheetName val="jasa rekon material"/>
      <sheetName val="Vendor UJH"/>
      <sheetName val="02"/>
      <sheetName val="06"/>
      <sheetName val="66"/>
      <sheetName val="PUNCAK-89"/>
      <sheetName val="DGGKIT+_Derating"/>
      <sheetName val="WORKPLAN_GROWS_R_KARANGNUNGGAL"/>
      <sheetName val="FLI_-_Sec_1"/>
      <sheetName val="TUL_III-09"/>
      <sheetName val="RAP"/>
      <sheetName val="PENYEBAB"/>
      <sheetName val="Mobilisasi"/>
      <sheetName val="total"/>
      <sheetName val="form KD"/>
      <sheetName val="VM OKT"/>
      <sheetName val="SPK GABUNG"/>
      <sheetName val="SPB"/>
      <sheetName val="SPJ"/>
      <sheetName val="JASA AI"/>
      <sheetName val="JASA AO"/>
      <sheetName val="BARANG AI"/>
      <sheetName val="BARANG AO"/>
      <sheetName val="NPWP"/>
      <sheetName val="Sheet4"/>
      <sheetName val="SPB BELUM KEMBALI"/>
      <sheetName val="SISA KUOTA KHS JASA"/>
      <sheetName val="Sheet7"/>
      <sheetName val="vendor"/>
      <sheetName val="Cover1"/>
      <sheetName val="mu"/>
      <sheetName val="DAF-1"/>
      <sheetName val="Pt"/>
      <sheetName val="F1771-2"/>
      <sheetName val="LAIN2"/>
      <sheetName val="Keterangan"/>
      <sheetName val="LABA RUGI"/>
      <sheetName val="Assumptions"/>
      <sheetName val="Construction Period Costs"/>
      <sheetName val="Plant Characteristics"/>
      <sheetName val="GGN_PENY_FEB2009 &gt; 5"/>
      <sheetName val="NERACA_DAYA2"/>
      <sheetName val="DJBB_PNYL2"/>
      <sheetName val="Chart_gang_BOGOR2"/>
      <sheetName val="B_P-C_P_20062"/>
      <sheetName val="HARGA_SATUAN1"/>
      <sheetName val="FORM_REN_RUTIN_KIT1"/>
      <sheetName val="Submission_Form1"/>
      <sheetName val="Prod_Harian1"/>
      <sheetName val="Sudah_Berjalan1"/>
      <sheetName val="tabel_JHT1"/>
      <sheetName val="Listrik_Mati_051"/>
      <sheetName val="Listrik_Mati_061"/>
      <sheetName val="Tabel_Kode1"/>
      <sheetName val="Da_AN_BRAT_TWR1"/>
      <sheetName val="L-PENGUS-24_001"/>
      <sheetName val="Eval_bln_Okt'151"/>
      <sheetName val="ROH_PBS1"/>
      <sheetName val="ROH_JAM_07-141"/>
      <sheetName val="ROH_JAM_15-211"/>
      <sheetName val="ROH_JAM_00-061"/>
      <sheetName val="Input_T&amp;R_Prod1"/>
      <sheetName val="Twr_(15)1"/>
      <sheetName val="GABLUARJAWA1_(2)2"/>
      <sheetName val="WORKPLAN_GROWS_R_KARANGNUNGGAL1"/>
      <sheetName val="INLAND_FACTOR_DISTANCE1"/>
      <sheetName val="FORM_A1_A2__Tangerang1"/>
      <sheetName val="FORM_A1_A2__Gambir1"/>
      <sheetName val="FORM_A1_A2__Kebayoran1"/>
      <sheetName val="FORM_A1_A2__Kramatjati1"/>
      <sheetName val="FORM_A1_A2_KD1"/>
      <sheetName val="Basket_61"/>
      <sheetName val="Kuantitas_&amp;_Harga1"/>
      <sheetName val="scada_20011"/>
      <sheetName val="Jenis_Pelatihan1"/>
      <sheetName val="DGGKIT+_Derating1"/>
      <sheetName val="FLI_-_Sec_11"/>
      <sheetName val="Harga_BBM_Indonesia"/>
      <sheetName val="Inv_KITLUR_SUMBAGUT"/>
      <sheetName val="Inv_KITLUR_SUMBAGSEL"/>
      <sheetName val="Electrical_"/>
      <sheetName val="SCADA_ENG"/>
      <sheetName val="Supervisory_Control_System"/>
      <sheetName val="BIODATA"/>
      <sheetName val="KARYAWAN"/>
      <sheetName val="database"/>
      <sheetName val="master"/>
      <sheetName val="masteradm"/>
      <sheetName val="master_fln"/>
      <sheetName val="master_opt"/>
      <sheetName val="master_pgd"/>
      <sheetName val="master_pmd"/>
      <sheetName val="master_pmd_new"/>
      <sheetName val="Ref Additional Payment"/>
      <sheetName val="E7"/>
      <sheetName val="L-R"/>
      <sheetName val="K_TAM_SPK032"/>
      <sheetName val="12.REFERENSI"/>
      <sheetName val="A u g"/>
      <sheetName val="O c t"/>
      <sheetName val="A p r"/>
      <sheetName val="M a y"/>
      <sheetName val="S e p"/>
      <sheetName val="00 received in 01"/>
      <sheetName val="F e b"/>
      <sheetName val="Per GL J a n"/>
      <sheetName val="J u n"/>
      <sheetName val="M a r"/>
      <sheetName val="J u 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FJ per BLN"/>
      <sheetName val="DC REAL PER TW"/>
      <sheetName val="APP CAWANG"/>
      <sheetName val="Agregat Halus &amp; Kasar"/>
      <sheetName val="DATA ACUAN"/>
      <sheetName val="hal 14b"/>
      <sheetName val="REKAP KINERJA"/>
      <sheetName val="summary-1"/>
      <sheetName val="Dasar Pemadaman"/>
      <sheetName val="COP"/>
      <sheetName val="ATTB-AKTV"/>
      <sheetName val="laporan pemakaian blangko"/>
      <sheetName val="terbilang"/>
      <sheetName val="H.BAHAN"/>
      <sheetName val="H MAT"/>
      <sheetName val="Analisa 600"/>
      <sheetName val="uts"/>
      <sheetName val="FAS"/>
      <sheetName val="BA_Rapen"/>
      <sheetName val="GI"/>
      <sheetName val="LOAD2010"/>
      <sheetName val="CH"/>
      <sheetName val="HPP"/>
      <sheetName val="SCH2"/>
      <sheetName val="kumpulan"/>
      <sheetName val="Basic"/>
      <sheetName val="Alat"/>
      <sheetName val="STRUKTUR"/>
      <sheetName val=""/>
      <sheetName val="TITIK KOORDINAT 1"/>
      <sheetName val="TRAFO 2"/>
      <sheetName val="FJ KSKT"/>
      <sheetName val="FJ KSKT EMIN"/>
      <sheetName val="FJ per BLN EMIN"/>
      <sheetName val="ASSET SE-060"/>
      <sheetName val="DATA LF"/>
      <sheetName val="KWH E MIN"/>
      <sheetName val="HITUNG LF TR,TRFO,SR"/>
      <sheetName val="KONDUKTOR"/>
      <sheetName val="GARDU"/>
      <sheetName val="TRAFO"/>
      <sheetName val="Pk"/>
      <sheetName val="Preventif"/>
      <sheetName val="Jenis Pemeliharaan"/>
      <sheetName val="Kode User"/>
      <sheetName val="RekapLEP"/>
      <sheetName val="Project Data"/>
      <sheetName val="Confidential PAS HMI"/>
      <sheetName val="P-SA"/>
      <sheetName val="Kpg"/>
      <sheetName val="Pry"/>
      <sheetName val="Gab.Cab"/>
      <sheetName val="blk"/>
      <sheetName val="Krn"/>
      <sheetName val="Ksg"/>
      <sheetName val="skm"/>
      <sheetName val="UPpry"/>
      <sheetName val="Pbn"/>
      <sheetName val="Spt"/>
      <sheetName val="target"/>
      <sheetName val="10"/>
      <sheetName val="JAN09"/>
      <sheetName val="BHN"/>
      <sheetName val="DFTR GARDIST"/>
      <sheetName val="Hg.Sat"/>
      <sheetName val="HARGA"/>
      <sheetName val="SATUAN"/>
      <sheetName val="61005"/>
      <sheetName val="61007"/>
      <sheetName val="MAP"/>
      <sheetName val="H.Dasar"/>
      <sheetName val="Currency Rate"/>
      <sheetName val="SEX"/>
      <sheetName val="LISDES"/>
      <sheetName val="PRK"/>
      <sheetName val="ATRIBUT"/>
      <sheetName val="LOGRESUME"/>
      <sheetName val="List of Inventory"/>
      <sheetName val="JSO"/>
      <sheetName val="APBN"/>
      <sheetName val="JARAK TEMPUH PERGESERAN TRAFO"/>
      <sheetName val="Lembar1"/>
      <sheetName val="Lembar2"/>
      <sheetName val="JARAK PEMBONGKARAN &amp; RELOKASI N"/>
      <sheetName val="DAFTAR PEKERJAAN PONDASI &amp; PEMA"/>
      <sheetName val="DAFTAR PENGADAAN PEMASANGAN NCT"/>
      <sheetName val="WO"/>
      <sheetName val="DKM Jasa"/>
      <sheetName val="RAB Jasa"/>
      <sheetName val="DKM Konsumabel"/>
      <sheetName val="RAB Mat Konsumabel"/>
      <sheetName val="RAB Mat Utama"/>
      <sheetName val="DKM Mat. Utama"/>
      <sheetName val="Analisa Material Utama"/>
      <sheetName val="HPE Jasa"/>
      <sheetName val="Tentative "/>
      <sheetName val="SPEK TEKNIS (2)"/>
      <sheetName val="KWH"/>
      <sheetName val="Material"/>
      <sheetName val="Section 2 MastlisteRev02"/>
      <sheetName val="TAP"/>
      <sheetName val="Overview"/>
      <sheetName val="000000"/>
      <sheetName val="divI"/>
      <sheetName val="divII"/>
      <sheetName val="VALIDASI PRK"/>
      <sheetName val="Daftar Peserta"/>
      <sheetName val="Simulasi SPPD"/>
      <sheetName val="Data asli"/>
      <sheetName val="Database SPPD ke JKT"/>
      <sheetName val="DAF- PEG"/>
      <sheetName val="new kinerja"/>
      <sheetName val="Data Kit"/>
      <sheetName val="Data Kit Kaltim"/>
      <sheetName val="CPI"/>
      <sheetName val="KURS"/>
      <sheetName val="IKK 2018"/>
      <sheetName val="INKINDO 2018"/>
      <sheetName val="IKK 2017"/>
      <sheetName val="BAG-2"/>
      <sheetName val="Formula"/>
      <sheetName val="Upah"/>
      <sheetName val="KATALOG"/>
      <sheetName val="Rekap per Jenis"/>
      <sheetName val="dataKIT"/>
      <sheetName val="dataPHT"/>
      <sheetName val="dataIBT"/>
      <sheetName val="Sheet42"/>
      <sheetName val="Upah Bahan"/>
      <sheetName val="Macro"/>
      <sheetName val="BBaku(12C3)"/>
      <sheetName val="BBMJenis(12B1)"/>
      <sheetName val="BiLuOp(14)"/>
      <sheetName val="BiPinjamin(15)"/>
      <sheetName val="BOLain(12E2)"/>
      <sheetName val="BPeg-F(12D1)"/>
      <sheetName val="IkhtisarBiop(12.0)"/>
      <sheetName val="JualGTarif(11A)"/>
      <sheetName val="LabaRugi Fungsi"/>
      <sheetName val="LabaRugi Fungsi2004(21B)"/>
      <sheetName val="LabaRugi Lainnya 2005(20)"/>
      <sheetName val="LabaRugi Unsur2004(21A)"/>
      <sheetName val="PembelianiTL(12A1"/>
      <sheetName val="PendaLuOp(13)"/>
      <sheetName val="PendOpLain(11B)"/>
      <sheetName val="ProduksiTL(12B2)"/>
      <sheetName val="SewaPemb(12A2)"/>
      <sheetName val="WIL"/>
      <sheetName val="06b"/>
      <sheetName val="WBS 2"/>
      <sheetName val="SAPITO"/>
      <sheetName val="SALDO PERSEDIAAN"/>
      <sheetName val="JOURNAL"/>
      <sheetName val="JOURNAL2"/>
      <sheetName val="JURNAL JAN'98"/>
      <sheetName val="grafi kesiapan versi p3b dan pe"/>
      <sheetName val="Rekap rutin psb"/>
      <sheetName val="R_ccode"/>
      <sheetName val="StU"/>
      <sheetName val="LOAD"/>
      <sheetName val="DATA PENGUSAHAAN"/>
      <sheetName val="WP"/>
      <sheetName val="LISTS"/>
      <sheetName val="RKS"/>
      <sheetName val="chemcal"/>
      <sheetName val="2008_rev1"/>
      <sheetName val="R_SM_KIN"/>
      <sheetName val="I.5 ADDITION"/>
      <sheetName val="01 A"/>
      <sheetName val="LK-1"/>
      <sheetName val="USAHA"/>
      <sheetName val="Hal-1"/>
      <sheetName val="aruskas"/>
      <sheetName val="TUL III-09 UNIT"/>
      <sheetName val="D7(1)"/>
      <sheetName val="PDPT - BL"/>
      <sheetName val="AHS "/>
      <sheetName val="pricing"/>
      <sheetName val="5-Peralatan"/>
      <sheetName val="Amr"/>
      <sheetName val="Galian 1"/>
      <sheetName val="POWER"/>
      <sheetName val="DExp.Lmb"/>
      <sheetName val="Posisi"/>
      <sheetName val="Sentra"/>
      <sheetName val="Pengalaman Per"/>
      <sheetName val="SITE-E"/>
      <sheetName val="AKTIVA TETAP"/>
      <sheetName val="anal"/>
      <sheetName val="uba"/>
      <sheetName val="For Report-Akum"/>
      <sheetName val="TOP"/>
      <sheetName val="Input"/>
      <sheetName val="2013"/>
      <sheetName val="AKTIVA"/>
      <sheetName val="Analisa Mrg1"/>
      <sheetName val="Pipe"/>
      <sheetName val="HB "/>
      <sheetName val="villa"/>
      <sheetName val="SAP"/>
      <sheetName val="struktur tdk dipakai"/>
      <sheetName val="anal-drainase,tanah&amp;ps batu"/>
      <sheetName val="anal-beton"/>
      <sheetName val="AnConW"/>
      <sheetName val="AnEarthW"/>
      <sheetName val="AnLandW"/>
      <sheetName val="BasicPrice"/>
      <sheetName val="AnStoneW"/>
      <sheetName val="URA E450"/>
      <sheetName val="2-JTW"/>
      <sheetName val="MAIN"/>
      <sheetName val="BQ"/>
      <sheetName val="PESANTREN"/>
      <sheetName val="G"/>
      <sheetName val="Curup"/>
      <sheetName val="Prabu"/>
      <sheetName val="On Ti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sheetData sheetId="496"/>
      <sheetData sheetId="497"/>
      <sheetData sheetId="498"/>
      <sheetData sheetId="499"/>
      <sheetData sheetId="500"/>
      <sheetData sheetId="501"/>
      <sheetData sheetId="502"/>
      <sheetData sheetId="503"/>
      <sheetData sheetId="504"/>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1"/>
      <sheetName val="ACUAN"/>
      <sheetName val="FLI - Sec.1"/>
      <sheetName val="PkRp"/>
      <sheetName val="A"/>
      <sheetName val="Twr (15)"/>
      <sheetName val="GGN PER UNIT"/>
      <sheetName val="L_23"/>
      <sheetName val="LK-1"/>
      <sheetName val="USAHA"/>
      <sheetName val="CiMaPlbStd"/>
      <sheetName val="TRNS-C1"/>
      <sheetName val="L-R"/>
      <sheetName val="SATPAM"/>
      <sheetName val="beban"/>
      <sheetName val="UshDeb00"/>
      <sheetName val="GAB"/>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OP PNYL"/>
      <sheetName val="trend"/>
      <sheetName val="pnyl"/>
      <sheetName val="C"/>
      <sheetName val="M"/>
      <sheetName val="CMK"/>
      <sheetName val="PUNCAK-89"/>
      <sheetName val="graf2"/>
      <sheetName val="GrafikProd"/>
      <sheetName val="LABA RUGI"/>
      <sheetName val="WAN"/>
      <sheetName val="W-NAD"/>
      <sheetName val="Kamus"/>
      <sheetName val="scada 2001"/>
      <sheetName val="Ex-Rate"/>
      <sheetName val="dataPDH_Pasok"/>
      <sheetName val="Asumsi"/>
      <sheetName val="LAIN2"/>
      <sheetName val="Sheet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heetName val="rkap2010_latihan"/>
      <sheetName val="Amandemen-2004"/>
      <sheetName val="Selisih Prod"/>
      <sheetName val="Sheet1"/>
      <sheetName val="Pembelian"/>
      <sheetName val="TM1Beli"/>
      <sheetName val="Tap2006"/>
      <sheetName val="Sheet3"/>
      <sheetName val="NEKons"/>
      <sheetName val="NerSubsis"/>
      <sheetName val="Penjualan08"/>
      <sheetName val="Penjualan09"/>
      <sheetName val="Beli"/>
      <sheetName val="Sewa"/>
      <sheetName val="Penjualan10"/>
      <sheetName val="Sale10vAGA"/>
      <sheetName val="Gab 2010-2011 Ver1"/>
      <sheetName val="Visi Dis 2012"/>
      <sheetName val="Banding"/>
      <sheetName val="rkap2010"/>
      <sheetName val="Sheet5"/>
      <sheetName val="Sheet4"/>
      <sheetName val="Uraian"/>
      <sheetName val="Prod01"/>
      <sheetName val="Prod2"/>
      <sheetName val="List"/>
      <sheetName val="Kamus"/>
      <sheetName val="TaraKalor"/>
      <sheetName val="Catatan"/>
      <sheetName val="Sheet2"/>
      <sheetName val="KSU"/>
      <sheetName val="KSS"/>
      <sheetName val="Sampul"/>
      <sheetName val="Chek"/>
      <sheetName val="kCal"/>
      <sheetName val="HitBln"/>
      <sheetName val="BBkr"/>
      <sheetName val="Compatibility Report"/>
      <sheetName val="20100119 RKAP 2010 - All Reg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4">
          <cell r="D44">
            <v>41495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72">
          <cell r="AB72">
            <v>4323911</v>
          </cell>
        </row>
        <row r="121">
          <cell r="AB121">
            <v>215711</v>
          </cell>
        </row>
        <row r="289">
          <cell r="AB289">
            <v>1527170</v>
          </cell>
        </row>
        <row r="380">
          <cell r="AB380">
            <v>3600000</v>
          </cell>
        </row>
        <row r="586">
          <cell r="R586">
            <v>390</v>
          </cell>
        </row>
        <row r="625">
          <cell r="AB625">
            <v>17029951.0257481</v>
          </cell>
        </row>
        <row r="684">
          <cell r="AB684">
            <v>6765876.6806400008</v>
          </cell>
        </row>
        <row r="689">
          <cell r="U689">
            <v>28152928.496560022</v>
          </cell>
        </row>
      </sheetData>
      <sheetData sheetId="24" refreshError="1"/>
      <sheetData sheetId="25" refreshError="1"/>
      <sheetData sheetId="26" refreshError="1">
        <row r="2">
          <cell r="A2" t="str">
            <v>Wil. Nanggroe Aceh Darussalam</v>
          </cell>
        </row>
        <row r="3">
          <cell r="A3" t="str">
            <v>Wil. Sumatera Utara</v>
          </cell>
        </row>
        <row r="4">
          <cell r="A4" t="str">
            <v>Wil. Riau</v>
          </cell>
        </row>
        <row r="5">
          <cell r="A5" t="str">
            <v>Wil. Sumatera Barat</v>
          </cell>
        </row>
        <row r="6">
          <cell r="A6" t="str">
            <v>Wil. SumSel, Jambi &amp; Bengkulu</v>
          </cell>
        </row>
        <row r="7">
          <cell r="A7" t="str">
            <v>Wilayah Lampung</v>
          </cell>
        </row>
        <row r="8">
          <cell r="A8" t="str">
            <v>Wilayah Bangka Belitung</v>
          </cell>
        </row>
        <row r="9">
          <cell r="A9" t="str">
            <v>Kit Sumbagut</v>
          </cell>
        </row>
        <row r="10">
          <cell r="A10" t="str">
            <v>Kit Sumbagsel</v>
          </cell>
        </row>
        <row r="11">
          <cell r="A11" t="str">
            <v>Kit Sumatera 1</v>
          </cell>
        </row>
        <row r="12">
          <cell r="A12" t="str">
            <v>P3B Sumatera</v>
          </cell>
        </row>
        <row r="13">
          <cell r="A13" t="str">
            <v>Wil. Kalimantan Barat</v>
          </cell>
        </row>
        <row r="14">
          <cell r="A14" t="str">
            <v>Wil. Kalimantan Selatan &amp;Tengah</v>
          </cell>
        </row>
        <row r="15">
          <cell r="A15" t="str">
            <v>Wil. Kalimantan Timur</v>
          </cell>
        </row>
        <row r="16">
          <cell r="A16" t="str">
            <v>Wil. Sulawesi Utara &amp; Tengah</v>
          </cell>
        </row>
        <row r="17">
          <cell r="A17" t="str">
            <v>Wil. Sulawesi Selatan &amp; Tenggara</v>
          </cell>
        </row>
        <row r="18">
          <cell r="A18" t="str">
            <v>Wil. Maluku</v>
          </cell>
        </row>
        <row r="19">
          <cell r="A19" t="str">
            <v>Wil. Papua</v>
          </cell>
        </row>
        <row r="20">
          <cell r="A20" t="str">
            <v>Wil. Nusa Tenggara Timur</v>
          </cell>
        </row>
        <row r="21">
          <cell r="A21" t="str">
            <v>Wil. Nusa Tenggara Barat</v>
          </cell>
        </row>
        <row r="22">
          <cell r="A22" t="str">
            <v>Dis. Bali</v>
          </cell>
        </row>
        <row r="23">
          <cell r="A23" t="str">
            <v>Dis. Jawa Timur</v>
          </cell>
        </row>
        <row r="24">
          <cell r="A24" t="str">
            <v>Dis Jawa Tengah &amp; Yogyakarta</v>
          </cell>
        </row>
        <row r="25">
          <cell r="A25" t="str">
            <v>Dis Jawa Barat &amp; Banten</v>
          </cell>
        </row>
        <row r="26">
          <cell r="A26" t="str">
            <v>Dis Jakarta Raya &amp; Tangerang</v>
          </cell>
        </row>
        <row r="27">
          <cell r="A27" t="str">
            <v>Muara Tawar</v>
          </cell>
        </row>
        <row r="28">
          <cell r="A28" t="str">
            <v>Tj Jati B</v>
          </cell>
        </row>
        <row r="29">
          <cell r="A29" t="str">
            <v>Cilegon</v>
          </cell>
        </row>
        <row r="30">
          <cell r="A30" t="str">
            <v>Labuhan</v>
          </cell>
        </row>
        <row r="31">
          <cell r="A31" t="str">
            <v>Indramayu</v>
          </cell>
        </row>
        <row r="32">
          <cell r="A32" t="str">
            <v>Rembang</v>
          </cell>
        </row>
        <row r="33">
          <cell r="A33" t="str">
            <v>Pacitan</v>
          </cell>
        </row>
        <row r="34">
          <cell r="A34" t="str">
            <v>Kit Cilegon</v>
          </cell>
        </row>
        <row r="35">
          <cell r="A35" t="str">
            <v>Kit Lontar</v>
          </cell>
        </row>
        <row r="36">
          <cell r="A36" t="str">
            <v>Kit Indramayu</v>
          </cell>
        </row>
        <row r="37">
          <cell r="A37" t="str">
            <v>Suralaya Baru</v>
          </cell>
        </row>
        <row r="38">
          <cell r="A38" t="str">
            <v>Paiton Baru</v>
          </cell>
        </row>
        <row r="39">
          <cell r="A39" t="str">
            <v>Pelabuhan Ratu</v>
          </cell>
        </row>
        <row r="40">
          <cell r="A40" t="str">
            <v>P3B Jawa-Bali</v>
          </cell>
        </row>
        <row r="41">
          <cell r="A41" t="str">
            <v>PT PLN Batam</v>
          </cell>
        </row>
        <row r="42">
          <cell r="A42" t="str">
            <v>PT PLN Tarakan</v>
          </cell>
        </row>
        <row r="43">
          <cell r="A43" t="str">
            <v>PT Indonesia Power</v>
          </cell>
        </row>
        <row r="44">
          <cell r="A44" t="str">
            <v>PT PJB</v>
          </cell>
        </row>
        <row r="45">
          <cell r="A45" t="str">
            <v>Holding</v>
          </cell>
        </row>
        <row r="46">
          <cell r="A46" t="str">
            <v>Anak Perusahaan</v>
          </cell>
        </row>
        <row r="47">
          <cell r="A47" t="str">
            <v>Konsolidasi</v>
          </cell>
        </row>
      </sheetData>
      <sheetData sheetId="27" refreshError="1"/>
      <sheetData sheetId="28" refreshError="1"/>
      <sheetData sheetId="29" refreshError="1">
        <row r="122">
          <cell r="C122">
            <v>10000</v>
          </cell>
        </row>
        <row r="142">
          <cell r="C142">
            <v>5621.16</v>
          </cell>
        </row>
        <row r="143">
          <cell r="C143">
            <v>5415.05</v>
          </cell>
        </row>
        <row r="144">
          <cell r="C144">
            <v>3820.15</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se006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F3">
            <v>1997</v>
          </cell>
        </row>
        <row r="131">
          <cell r="D131" t="str">
            <v>{goto}i:a1~</v>
          </cell>
        </row>
        <row r="141">
          <cell r="D141" t="str">
            <v>{goto}k:a1~</v>
          </cell>
        </row>
        <row r="151">
          <cell r="D151" t="str">
            <v>/wtc{goto}b:a188~</v>
          </cell>
        </row>
        <row r="156">
          <cell r="D156" t="str">
            <v>/WTC{goto}b:a360~{down}{down}/wth</v>
          </cell>
        </row>
        <row r="166">
          <cell r="D166" t="str">
            <v>{goto}m:a1~</v>
          </cell>
        </row>
        <row r="169">
          <cell r="C169" t="str">
            <v>/XMM:D169~</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N"/>
      <sheetName val="Sheet3"/>
      <sheetName val="NRCPTK01"/>
      <sheetName val="F-JKM"/>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GGN PER UNIT"/>
      <sheetName val="TRNS-C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kProd"/>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SKTM-SD JAN (2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SKTM-SD JAN (24)"/>
      <sheetName val=" TOTAL TRAFO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23"/>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CashFlow012001Anggaran"/>
      <sheetName val="DENPASAR"/>
      <sheetName val="Asumsi"/>
      <sheetName val="Ref"/>
      <sheetName val="ca"/>
      <sheetName val="Resume"/>
      <sheetName val="Sheet5"/>
      <sheetName val="Submission Form"/>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Data_Gang_U1"/>
      <sheetName val="NERACA DAYA"/>
      <sheetName val="PRK"/>
      <sheetName val="Rtn-09"/>
      <sheetName val="Rek-1"/>
      <sheetName val="PRK-09"/>
      <sheetName val="Harga BBM Indonesia"/>
      <sheetName val="L20Keu"/>
      <sheetName val="L-R"/>
      <sheetName val="assumption"/>
      <sheetName val="NRCPTK01"/>
      <sheetName val="Premi Iuran"/>
      <sheetName val="Sheet1 (2)"/>
      <sheetName val="Mar 2004"/>
      <sheetName val="SKTM-SD JAN (24)"/>
      <sheetName val="prod03"/>
      <sheetName val="Meter merek Ganz"/>
      <sheetName val="NerSubsis"/>
      <sheetName val="HON-KT"/>
      <sheetName val="PkRp"/>
      <sheetName val="A"/>
      <sheetName val="SBS-SBT"/>
      <sheetName val="ProdSendiri"/>
      <sheetName val="PS&amp;Susut TL"/>
      <sheetName val="SewaBeli"/>
      <sheetName val="Transfer"/>
      <sheetName val="Listing"/>
      <sheetName val="THN-7"/>
      <sheetName val="SortSheet"/>
      <sheetName val="JAN09"/>
      <sheetName val="Resource Plan (2)"/>
      <sheetName val="JML MDU"/>
      <sheetName val="WAN"/>
      <sheetName val="list"/>
      <sheetName val="GrafikProd"/>
      <sheetName val="PUNCAK-89"/>
      <sheetName val="SCRAP"/>
      <sheetName val="ATTB-AKTV"/>
      <sheetName val="CiMaPlbStd"/>
      <sheetName val="Dasar Pemadaman"/>
      <sheetName val="FORM A12BJI"/>
      <sheetName val="FORM A12MED"/>
      <sheetName val="FORM A12NIA"/>
      <sheetName val="FORM A12PKM"/>
      <sheetName val="FORM A12RAP"/>
      <sheetName val="FORM A12PMS"/>
      <sheetName val="FORM A12SBG"/>
      <sheetName val="2008-rev1"/>
      <sheetName val="2008_rev1"/>
      <sheetName val="SATPAM"/>
      <sheetName val="bahan"/>
      <sheetName val="Upah"/>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REFERENSI"/>
      <sheetName val="Source1"/>
      <sheetName val="Source2"/>
      <sheetName val="Menu"/>
      <sheetName val="Sheet6"/>
      <sheetName val="sept"/>
      <sheetName val="Calc Inst"/>
      <sheetName val="W-NAD"/>
      <sheetName val="W1"/>
      <sheetName val="INLAND FACTOR DISTANCE"/>
      <sheetName val="Data I"/>
      <sheetName val="B.3.a.3"/>
      <sheetName val="LOAD"/>
      <sheetName val="MyTugas"/>
      <sheetName val="GAB"/>
      <sheetName val="Sudah Berjalan"/>
      <sheetName val="summary-1"/>
      <sheetName val="SAA"/>
      <sheetName val="61005"/>
      <sheetName val="61007"/>
      <sheetName val="MAP"/>
      <sheetName val="H.Dasar"/>
      <sheetName val="the list"/>
      <sheetName val="neraca 1999-2000"/>
      <sheetName val="TRANS"/>
      <sheetName val="FAS"/>
      <sheetName val="TRNS-C1"/>
      <sheetName val="Preventif"/>
      <sheetName val="Mat&amp;PDP YAD"/>
      <sheetName val="Kuantitas &amp; Harga"/>
      <sheetName val="Kontrol"/>
      <sheetName val="Proyeksi Produksi"/>
      <sheetName val="Bipeg-U(12D2)"/>
      <sheetName val="DATA"/>
      <sheetName val="PESUT TW2"/>
      <sheetName val="Hg.Sat"/>
      <sheetName val="FORM BQ TL PRATU 4cct"/>
      <sheetName val="REKAP"/>
      <sheetName val="Penyulang Padam"/>
      <sheetName val="LabaRugi"/>
      <sheetName val="matr aux"/>
      <sheetName val="matr engine"/>
      <sheetName val="jasa rehab"/>
      <sheetName val="jasa pondasi"/>
      <sheetName val="jasa rekon material"/>
      <sheetName val="aruskas"/>
      <sheetName val="bakup1"/>
      <sheetName val="ExchangeRate"/>
      <sheetName val="PREDIKSI PRODUKSI"/>
      <sheetName val="RAB GI"/>
      <sheetName val="Uraian"/>
      <sheetName val=""/>
      <sheetName val="Rekap rutin psb"/>
      <sheetName val="Program Strategis"/>
      <sheetName val="8.b Lamp B-1 BAHP Evaluasi SPH"/>
      <sheetName val="FORM.A3"/>
      <sheetName val="Rekap 2011"/>
      <sheetName val="pddk"/>
      <sheetName val="tabel JHT"/>
      <sheetName val="Usia"/>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Twr (15)"/>
      <sheetName val="rkap2008"/>
      <sheetName val="KMS-DIS5"/>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CALC"/>
      <sheetName val="BOQ-Indonesia"/>
      <sheetName val="Assumptions (2)"/>
      <sheetName val="Pk"/>
      <sheetName val="Transver kWh"/>
      <sheetName val="DbGab"/>
      <sheetName val="Grafik Wil"/>
      <sheetName val="Cover"/>
      <sheetName val="Kamus"/>
      <sheetName val="RPBL"/>
      <sheetName val="C"/>
      <sheetName val="M"/>
      <sheetName val="CashFlow"/>
      <sheetName val="Model"/>
      <sheetName val="Kpg"/>
      <sheetName val="Pry"/>
      <sheetName val="Gab.Cab"/>
      <sheetName val="blk"/>
      <sheetName val="Krn"/>
      <sheetName val="Ksg"/>
      <sheetName val="skm"/>
      <sheetName val="UPpry"/>
      <sheetName val="Pbn"/>
      <sheetName val="Spt"/>
      <sheetName val="target"/>
      <sheetName val="XREF"/>
      <sheetName val="AkumAT"/>
      <sheetName val="QlocSgl"/>
      <sheetName val="COVER A1_A3"/>
      <sheetName val="136.01(piutang belum faktur)"/>
      <sheetName val="DivVII"/>
      <sheetName val="Form-B-R1"/>
      <sheetName val="FLI - Sec.1"/>
      <sheetName val="rekmodiPtk (MAP)"/>
      <sheetName val="dataTRF"/>
      <sheetName val="LAIN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Graf_th2004"/>
      <sheetName val="GAB"/>
      <sheetName val="Graf_7th_04"/>
      <sheetName val="2003"/>
      <sheetName val="2002"/>
      <sheetName val="2001"/>
      <sheetName val="2000"/>
      <sheetName val="1999"/>
      <sheetName val="1998"/>
      <sheetName val="1997"/>
      <sheetName val="1996"/>
      <sheetName val="tabel-JHT"/>
      <sheetName val="DAF- PEG"/>
      <sheetName val="UshDeb00"/>
      <sheetName val="NRCPTK01"/>
      <sheetName val="summary-1"/>
      <sheetName val="PkRp"/>
      <sheetName val="bahan"/>
      <sheetName val="Assumptions (2)"/>
      <sheetName val="GrafikProd"/>
      <sheetName val="a"/>
      <sheetName val="PUNCAK-89"/>
      <sheetName val="SCRAP"/>
      <sheetName val="ATTB-AKTV"/>
      <sheetName val="TOP"/>
      <sheetName val="M"/>
      <sheetName val="For Report-Akum"/>
      <sheetName val="CiMaPlbStd"/>
      <sheetName val="L_23"/>
      <sheetName val="aruskas"/>
      <sheetName val="Hal-1"/>
      <sheetName val="Penjualan"/>
      <sheetName val="ProdSendiri"/>
      <sheetName val="PS&amp;Susut TL"/>
      <sheetName val="SewaBeli"/>
      <sheetName val="Transfer"/>
      <sheetName val="Listing"/>
      <sheetName val="RKS"/>
      <sheetName val="Dasar Pemadaman"/>
      <sheetName val="DATA"/>
      <sheetName val="BD prix PDR"/>
      <sheetName val="Scope"/>
      <sheetName val="Param"/>
      <sheetName val="Marshal"/>
      <sheetName val="SK62"/>
      <sheetName val="prod03"/>
      <sheetName val="Catatan"/>
      <sheetName val="Kamus"/>
      <sheetName val="Beli"/>
      <sheetName val="Sewa"/>
      <sheetName val="Uraian"/>
      <sheetName val="BBkr"/>
      <sheetName val="NerSubsis"/>
      <sheetName val="Jual"/>
      <sheetName val="List"/>
      <sheetName val="Prod2"/>
      <sheetName val="RKAP"/>
      <sheetName val="kCal"/>
      <sheetName val="Form-B-R1"/>
      <sheetName val="TRANS"/>
      <sheetName val="Premi Iuran"/>
      <sheetName val="Links"/>
      <sheetName val="Lead"/>
      <sheetName val="PREDIKSI PRODUKSI"/>
      <sheetName val="L-R"/>
      <sheetName val="dataTRF"/>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fisiensi Reg"/>
      <sheetName val="Database"/>
      <sheetName val="Efisiensi Program"/>
      <sheetName val="Rekap Data"/>
      <sheetName val="Per Unit"/>
      <sheetName val="Per Program"/>
      <sheetName val="1.1 Beban Puncak"/>
      <sheetName val="1.2 BBM Slow Moving"/>
      <sheetName val="1.3 SFC"/>
      <sheetName val="1.5 Heat Rate"/>
      <sheetName val="1.6 COD PLTU"/>
      <sheetName val="1.7 Kabel Laut JB"/>
      <sheetName val="2.1 PS Pembangkit"/>
      <sheetName val="2.2 PS GI"/>
      <sheetName val="2.3 Susut Transmisi"/>
      <sheetName val="2.4 Susut Distribusi"/>
      <sheetName val="3. Sewa Pembangkit"/>
      <sheetName val="3.1 Hitung Sewa"/>
      <sheetName val="3.2 Sewa RKAP 2014"/>
      <sheetName val="4. B. Har"/>
      <sheetName val="5. Persediaan"/>
      <sheetName val="6. B. Adm"/>
      <sheetName val="7. B. Peg"/>
      <sheetName val="7.1 B. Peg RKAP 2014"/>
      <sheetName val="8.1 Piutang Usaha"/>
      <sheetName val="8.2 Piutang UJL"/>
      <sheetName val="9. Kas (Sweeping)"/>
      <sheetName val="10. Pendanaan (Loan Reimburse)"/>
      <sheetName val="Copy of Prioritas CRMP 2014 ke "/>
      <sheetName val="Kamus"/>
      <sheetName val="TRANS"/>
      <sheetName val="DivVII"/>
      <sheetName val="HARDIBLD"/>
      <sheetName val="WAN"/>
      <sheetName val="GAB"/>
      <sheetName val="XREF"/>
      <sheetName val="tabel-J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Menu"/>
      <sheetName val="Menutama"/>
      <sheetName val="DL"/>
      <sheetName val="JADWAL"/>
      <sheetName val="data"/>
      <sheetName val="HPS"/>
      <sheetName val="REKAP"/>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D"/>
      <sheetName val="E"/>
      <sheetName val="G"/>
      <sheetName val="H"/>
      <sheetName val="R"/>
      <sheetName val="S"/>
      <sheetName val="T"/>
      <sheetName val="A"/>
      <sheetName val="1"/>
      <sheetName val="2"/>
      <sheetName val="3"/>
      <sheetName val="4"/>
      <sheetName val="6"/>
      <sheetName val="7"/>
      <sheetName val="8"/>
      <sheetName val="9"/>
      <sheetName val="10"/>
      <sheetName val="11"/>
      <sheetName val="Revisi"/>
      <sheetName val="Cover_Kontrak"/>
      <sheetName val="Daftar Isi"/>
      <sheetName val="Kontrak"/>
      <sheetName val="RekapKon"/>
      <sheetName val="CiMaPlbStd"/>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ADMINISTRASI"/>
      <sheetName val="Catalog"/>
      <sheetName val="B"/>
      <sheetName val="NRCPTK01"/>
      <sheetName val="Master Edit"/>
      <sheetName val="Sheet6"/>
      <sheetName val="analhps"/>
      <sheetName val="W-NAD"/>
      <sheetName val="Sheet3"/>
      <sheetName val="TRANS"/>
      <sheetName val="CashFlow"/>
      <sheetName val="5-Peralatan"/>
      <sheetName val="analis"/>
      <sheetName val="PARAMETER"/>
      <sheetName val="UshDeb00"/>
      <sheetName val="KMS-DIS5"/>
      <sheetName val="prod03"/>
      <sheetName val="Twr (15)"/>
      <sheetName val="COP"/>
      <sheetName val="L_23"/>
      <sheetName val="3-DIV4"/>
      <sheetName val="LOAD"/>
      <sheetName val="Daftar Kegiatan"/>
      <sheetName val="summary-1"/>
      <sheetName val="041-L"/>
      <sheetName val="GAB"/>
      <sheetName val="INLAND FACTOR DISTANCE"/>
      <sheetName val="For Report-Akum"/>
      <sheetName val="SATPAM"/>
      <sheetName val="WAN"/>
      <sheetName val="sept"/>
      <sheetName val="PkRp"/>
      <sheetName val="Asumsi"/>
      <sheetName val="rekmodiPtk (MAP)"/>
      <sheetName val="HPS-Person"/>
      <sheetName val="Skor"/>
      <sheetName val="DynamicChart"/>
      <sheetName val="DataTable"/>
      <sheetName val="F-JKM"/>
      <sheetName val="Laba Rugi"/>
      <sheetName val="131 (Piutang PJB)"/>
      <sheetName val="W1"/>
      <sheetName val="Bipeg-U(12D2)"/>
      <sheetName val="L-R"/>
      <sheetName val="Config"/>
      <sheetName val="Sudah Berjalan"/>
      <sheetName val="Assumptions (2)"/>
      <sheetName val="132 (Piutang PLN)"/>
      <sheetName val="133 pihak ke3"/>
      <sheetName val="136.01(piutang belum faktur)"/>
      <sheetName val="TABEL"/>
      <sheetName val="beban"/>
      <sheetName val="WORKPLAN AI SUSUT 2018"/>
      <sheetName val="Sheet1"/>
      <sheetName val="ACTIONPLAN SGU"/>
      <sheetName val="Bulanan"/>
      <sheetName val="Timeline"/>
      <sheetName val="Kendala"/>
      <sheetName val="Lokasi"/>
      <sheetName val="KINERJA YANTEK WIL 1 2019"/>
      <sheetName val="KINERJA YANTEK WIL 2 2019"/>
      <sheetName val="FORM.A3"/>
      <sheetName val="Download_Data"/>
      <sheetName val="Balance Sheet"/>
      <sheetName val="Income State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KIT"/>
      <sheetName val="dataPHT"/>
      <sheetName val="dataIBT"/>
    </sheetNames>
    <sheetDataSet>
      <sheetData sheetId="0" refreshError="1"/>
      <sheetData sheetId="1" refreshError="1"/>
      <sheetData sheetId="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T"/>
      <sheetName val="REKAP TRAFO"/>
      <sheetName val="REKAP IBT"/>
      <sheetName val="REKAP PHT"/>
      <sheetName val="REKAP KTT"/>
      <sheetName val="EMERGENCY PLAN"/>
      <sheetName val="REKAP PDH_PASOK"/>
      <sheetName val="REKAP PB_TRAFO"/>
      <sheetName val="REKAP ALL graph"/>
      <sheetName val="REKAP ALL"/>
      <sheetName val="DATA PLG"/>
      <sheetName val="GRAFIK"/>
      <sheetName val="UNTUK SURAT"/>
      <sheetName val="dataKIT"/>
      <sheetName val="dataIBT"/>
      <sheetName val="dataPHT"/>
      <sheetName val="dataTRF"/>
      <sheetName val="dataPDH_Pasok"/>
      <sheetName val="Sheet3"/>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3">
          <cell r="E3" t="str">
            <v>PLTA</v>
          </cell>
          <cell r="I3">
            <v>0</v>
          </cell>
          <cell r="L3" t="str">
            <v>ANNOUNCIATOR TIDAK KERJA</v>
          </cell>
        </row>
        <row r="4">
          <cell r="E4" t="str">
            <v>PLTG</v>
          </cell>
          <cell r="I4">
            <v>1</v>
          </cell>
          <cell r="L4" t="str">
            <v>CONTROL UTAMA</v>
          </cell>
        </row>
        <row r="5">
          <cell r="E5" t="str">
            <v>PLTGU</v>
          </cell>
          <cell r="L5" t="str">
            <v>DIKELUARKAN</v>
          </cell>
        </row>
        <row r="6">
          <cell r="E6" t="str">
            <v>PLTP</v>
          </cell>
          <cell r="L6" t="str">
            <v>DIFERENSIAL</v>
          </cell>
        </row>
        <row r="7">
          <cell r="E7" t="str">
            <v>PLTU</v>
          </cell>
          <cell r="L7" t="str">
            <v xml:space="preserve">EKSITASI FAILURE </v>
          </cell>
        </row>
        <row r="8">
          <cell r="L8" t="str">
            <v>FO</v>
          </cell>
        </row>
        <row r="9">
          <cell r="L9" t="str">
            <v>FO1</v>
          </cell>
        </row>
        <row r="10">
          <cell r="L10" t="str">
            <v>FO2</v>
          </cell>
        </row>
        <row r="11">
          <cell r="L11" t="str">
            <v>GANGGUAN GOVERNOR</v>
          </cell>
        </row>
        <row r="12">
          <cell r="L12" t="str">
            <v>Gangguan listrik tipe-1</v>
          </cell>
        </row>
        <row r="13">
          <cell r="L13" t="str">
            <v>GANGGUAN MEKANIK TIPE 1</v>
          </cell>
        </row>
        <row r="14">
          <cell r="L14" t="str">
            <v>GANGGUAN SISTEM PENDINGIN</v>
          </cell>
        </row>
        <row r="15">
          <cell r="L15" t="str">
            <v>GANGGUAN TRAFO PS</v>
          </cell>
        </row>
        <row r="16">
          <cell r="L16" t="str">
            <v>Gangguan trafo utama</v>
          </cell>
        </row>
        <row r="17">
          <cell r="L17" t="str">
            <v>Gangguan Turbin</v>
          </cell>
        </row>
        <row r="18">
          <cell r="L18" t="str">
            <v>GENERATOR FAULT</v>
          </cell>
        </row>
        <row r="19">
          <cell r="L19" t="str">
            <v>GENERATOR PROTECTION</v>
          </cell>
        </row>
        <row r="20">
          <cell r="L20" t="str">
            <v>GENERATOR TRIP</v>
          </cell>
        </row>
        <row r="21">
          <cell r="L21" t="str">
            <v>GGN EKSITASI</v>
          </cell>
        </row>
        <row r="22">
          <cell r="L22" t="str">
            <v>GGN JRGN PS</v>
          </cell>
        </row>
        <row r="23">
          <cell r="L23" t="str">
            <v>GGN KONTROL TINGKAT -1</v>
          </cell>
        </row>
        <row r="24">
          <cell r="L24" t="str">
            <v xml:space="preserve">GGN MEKANIK </v>
          </cell>
        </row>
        <row r="25">
          <cell r="L25" t="str">
            <v>GGN PENGUATAN</v>
          </cell>
        </row>
        <row r="26">
          <cell r="L26" t="str">
            <v>GGN PLC</v>
          </cell>
        </row>
        <row r="27">
          <cell r="L27" t="str">
            <v>GGN SISTEM KONTROL</v>
          </cell>
        </row>
        <row r="28">
          <cell r="L28" t="str">
            <v>JARINGAN TIPE 4</v>
          </cell>
        </row>
        <row r="29">
          <cell r="L29" t="str">
            <v>KONDENSOR LEVEL HIGH</v>
          </cell>
        </row>
        <row r="30">
          <cell r="L30" t="str">
            <v>KONTROL TINGKAT - 2</v>
          </cell>
        </row>
        <row r="31">
          <cell r="L31" t="str">
            <v>LAIN-LAIN</v>
          </cell>
        </row>
        <row r="32">
          <cell r="L32" t="str">
            <v>LOW PRESSURE</v>
          </cell>
        </row>
        <row r="33">
          <cell r="L33" t="str">
            <v>MAIN FUEL</v>
          </cell>
        </row>
        <row r="34">
          <cell r="L34" t="str">
            <v>MAIN TRANSFORMER HIGH VOLTAGE</v>
          </cell>
        </row>
        <row r="35">
          <cell r="L35" t="str">
            <v>MASTER PROTECTION</v>
          </cell>
        </row>
        <row r="36">
          <cell r="L36" t="str">
            <v>MEKANIK TIPE -2</v>
          </cell>
        </row>
        <row r="37">
          <cell r="L37" t="str">
            <v>MEKANIK TIPE 4</v>
          </cell>
        </row>
        <row r="38">
          <cell r="L38" t="str">
            <v>MI</v>
          </cell>
        </row>
        <row r="39">
          <cell r="L39" t="str">
            <v>MO</v>
          </cell>
        </row>
        <row r="40">
          <cell r="L40" t="str">
            <v>OVER EKSITASI</v>
          </cell>
        </row>
        <row r="41">
          <cell r="L41" t="str">
            <v>OVER FREKUENSI</v>
          </cell>
        </row>
        <row r="42">
          <cell r="L42" t="str">
            <v>Over Speed</v>
          </cell>
        </row>
        <row r="43">
          <cell r="L43" t="str">
            <v>OVER VOLTAGE</v>
          </cell>
        </row>
        <row r="44">
          <cell r="L44" t="str">
            <v>OVER LOAD</v>
          </cell>
        </row>
        <row r="45">
          <cell r="L45" t="str">
            <v>PANEL TR</v>
          </cell>
        </row>
        <row r="46">
          <cell r="L46" t="str">
            <v>PO</v>
          </cell>
        </row>
        <row r="47">
          <cell r="L47" t="str">
            <v>RELE TIDAK KERJA</v>
          </cell>
        </row>
        <row r="48">
          <cell r="L48" t="str">
            <v>REVERSE POWER</v>
          </cell>
        </row>
        <row r="49">
          <cell r="L49" t="str">
            <v>ROTOR FAULT</v>
          </cell>
        </row>
        <row r="50">
          <cell r="L50" t="str">
            <v>SISTEM KONTROL</v>
          </cell>
        </row>
        <row r="51">
          <cell r="L51" t="str">
            <v>Stop Normal</v>
          </cell>
        </row>
        <row r="52">
          <cell r="L52" t="str">
            <v>STOP UNIT BUTTON</v>
          </cell>
        </row>
        <row r="53">
          <cell r="L53" t="str">
            <v>SUHU GENERATOR TINGGI</v>
          </cell>
        </row>
        <row r="54">
          <cell r="L54" t="str">
            <v>SUHU TINGGI</v>
          </cell>
        </row>
        <row r="55">
          <cell r="L55" t="str">
            <v>SUHU TRAFO TINGGI</v>
          </cell>
        </row>
        <row r="56">
          <cell r="L56" t="str">
            <v>TIDAK ADA YANG KERJA</v>
          </cell>
        </row>
        <row r="57">
          <cell r="L57" t="str">
            <v>TRAFO UNIT 4, 35 MVA 150/6,3 kV</v>
          </cell>
        </row>
        <row r="58">
          <cell r="L58" t="str">
            <v>TRIPPING 2 CB FAILURE</v>
          </cell>
        </row>
        <row r="59">
          <cell r="H59" t="str">
            <v>BALARAJA</v>
          </cell>
          <cell r="L59" t="str">
            <v>UNDER EKSITASI</v>
          </cell>
        </row>
        <row r="60">
          <cell r="H60" t="str">
            <v>SURALAYA</v>
          </cell>
          <cell r="L60" t="str">
            <v>UNDER FREKUENSI</v>
          </cell>
        </row>
        <row r="61">
          <cell r="H61" t="str">
            <v>BDSLN</v>
          </cell>
          <cell r="L61" t="str">
            <v>UNDER VOLTAGE</v>
          </cell>
        </row>
        <row r="62">
          <cell r="H62" t="str">
            <v>DEPOK</v>
          </cell>
          <cell r="L62" t="str">
            <v>VOLTAGE REGULATOR</v>
          </cell>
        </row>
        <row r="63">
          <cell r="G63" t="str">
            <v>SUBSISTEM</v>
          </cell>
          <cell r="H63" t="str">
            <v>BDSLN</v>
          </cell>
          <cell r="L63" t="str">
            <v>OVER CURRENT</v>
          </cell>
        </row>
        <row r="64">
          <cell r="G64" t="str">
            <v>DRAJAT</v>
          </cell>
          <cell r="H64" t="str">
            <v>BDSLN</v>
          </cell>
        </row>
        <row r="65">
          <cell r="G65" t="str">
            <v>LAMAJAN</v>
          </cell>
          <cell r="H65" t="str">
            <v>BDSLN</v>
          </cell>
        </row>
        <row r="66">
          <cell r="G66" t="str">
            <v>UBRUG</v>
          </cell>
          <cell r="H66" t="str">
            <v>BKASI 1-3</v>
          </cell>
        </row>
        <row r="67">
          <cell r="G67" t="str">
            <v>KAMOJANG</v>
          </cell>
          <cell r="H67" t="str">
            <v>GANDUL</v>
          </cell>
        </row>
        <row r="68">
          <cell r="G68" t="str">
            <v>WAYANG WINDU</v>
          </cell>
          <cell r="H68" t="str">
            <v>GANDUL</v>
          </cell>
        </row>
        <row r="69">
          <cell r="G69" t="str">
            <v>PRIOK PLTGU</v>
          </cell>
          <cell r="H69" t="str">
            <v>CIBATU 1-2</v>
          </cell>
        </row>
        <row r="70">
          <cell r="G70" t="str">
            <v>PRIOK PLTU</v>
          </cell>
          <cell r="H70" t="str">
            <v>CIBATU 1-2</v>
          </cell>
        </row>
        <row r="71">
          <cell r="G71" t="str">
            <v>MUARATAWAR</v>
          </cell>
          <cell r="H71" t="str">
            <v>CIBATU 1-2</v>
          </cell>
        </row>
        <row r="72">
          <cell r="G72" t="str">
            <v>MUARA KARANG PLTGU</v>
          </cell>
          <cell r="H72" t="str">
            <v>CIBATU 1-2</v>
          </cell>
        </row>
        <row r="73">
          <cell r="G73" t="str">
            <v>MUARA KARANG PLTU</v>
          </cell>
          <cell r="H73" t="str">
            <v>CIBATU 3-4</v>
          </cell>
        </row>
        <row r="74">
          <cell r="G74" t="str">
            <v>BEKASI POWER</v>
          </cell>
          <cell r="H74" t="str">
            <v>CIBATU 3-4</v>
          </cell>
        </row>
        <row r="75">
          <cell r="G75" t="str">
            <v>CIKARANG LISTRINDO</v>
          </cell>
          <cell r="H75" t="str">
            <v>CIRATA</v>
          </cell>
        </row>
        <row r="76">
          <cell r="G76" t="str">
            <v>INDRAMAYU</v>
          </cell>
          <cell r="H76" t="str">
            <v>CIBATU 3-4</v>
          </cell>
        </row>
        <row r="77">
          <cell r="G77" t="str">
            <v>JTLHR</v>
          </cell>
          <cell r="H77" t="str">
            <v>CIBATU 3-4</v>
          </cell>
        </row>
        <row r="78">
          <cell r="G78" t="str">
            <v>JATILUHUR</v>
          </cell>
          <cell r="H78" t="str">
            <v>CIBATU 3-4</v>
          </cell>
        </row>
        <row r="79">
          <cell r="G79" t="str">
            <v>JTLHR</v>
          </cell>
          <cell r="H79" t="str">
            <v>CIRATA</v>
          </cell>
        </row>
        <row r="80">
          <cell r="G80" t="str">
            <v>JTLHR</v>
          </cell>
          <cell r="H80" t="str">
            <v>CIBINONG</v>
          </cell>
        </row>
        <row r="81">
          <cell r="G81" t="str">
            <v>JTLHR</v>
          </cell>
          <cell r="H81" t="str">
            <v>CIBINONG</v>
          </cell>
        </row>
        <row r="82">
          <cell r="G82" t="str">
            <v>JATILUHUR 4</v>
          </cell>
          <cell r="H82" t="str">
            <v>CIBINONG</v>
          </cell>
        </row>
        <row r="83">
          <cell r="G83" t="str">
            <v>PRATU</v>
          </cell>
          <cell r="H83" t="str">
            <v>MDRCN</v>
          </cell>
        </row>
      </sheetData>
      <sheetData sheetId="14">
        <row r="3">
          <cell r="D3" t="str">
            <v>BALARAJA</v>
          </cell>
          <cell r="F3">
            <v>1</v>
          </cell>
          <cell r="H3" t="str">
            <v>REF</v>
          </cell>
        </row>
        <row r="4">
          <cell r="D4" t="str">
            <v>BANDUNG SELATAN</v>
          </cell>
          <cell r="H4" t="str">
            <v>DIFFERENSIAL</v>
          </cell>
        </row>
        <row r="5">
          <cell r="D5" t="str">
            <v>BANJAR</v>
          </cell>
          <cell r="H5" t="str">
            <v>JANSEN</v>
          </cell>
        </row>
        <row r="6">
          <cell r="D6" t="str">
            <v>BEKASI</v>
          </cell>
          <cell r="H6" t="str">
            <v>DIKELUARKAN</v>
          </cell>
        </row>
        <row r="7">
          <cell r="D7" t="str">
            <v>BOGOR BARU</v>
          </cell>
          <cell r="H7" t="str">
            <v>OCR</v>
          </cell>
        </row>
        <row r="8">
          <cell r="D8" t="str">
            <v>CAWANG</v>
          </cell>
          <cell r="H8" t="str">
            <v>OCR FASA RS</v>
          </cell>
        </row>
        <row r="9">
          <cell r="D9" t="str">
            <v>CAWANG BARU</v>
          </cell>
          <cell r="H9" t="str">
            <v>OCR FASA RST</v>
          </cell>
        </row>
        <row r="10">
          <cell r="D10" t="str">
            <v>CIBATU</v>
          </cell>
          <cell r="H10" t="str">
            <v>GFR</v>
          </cell>
        </row>
        <row r="11">
          <cell r="D11" t="str">
            <v>CIBINONG</v>
          </cell>
          <cell r="H11" t="str">
            <v>BUCHOLZ</v>
          </cell>
        </row>
        <row r="12">
          <cell r="D12" t="str">
            <v>CIGERELENG</v>
          </cell>
          <cell r="H12" t="str">
            <v>LOCK OUT</v>
          </cell>
        </row>
        <row r="13">
          <cell r="D13" t="str">
            <v>CILEGON</v>
          </cell>
          <cell r="H13" t="str">
            <v>TCS</v>
          </cell>
        </row>
        <row r="14">
          <cell r="D14" t="str">
            <v>CIRATA</v>
          </cell>
          <cell r="H14" t="str">
            <v>SUDDEN PRESSURE</v>
          </cell>
        </row>
        <row r="15">
          <cell r="D15" t="str">
            <v>DELTAMAS</v>
          </cell>
          <cell r="H15" t="str">
            <v>RELE TEMPERATURE</v>
          </cell>
        </row>
        <row r="16">
          <cell r="D16" t="str">
            <v>DEPOK</v>
          </cell>
          <cell r="H16" t="str">
            <v>REF, DIFFERENSIAL</v>
          </cell>
        </row>
        <row r="17">
          <cell r="D17" t="str">
            <v>GANDUL</v>
          </cell>
        </row>
        <row r="18">
          <cell r="D18" t="str">
            <v>GITET DEPOK</v>
          </cell>
        </row>
        <row r="19">
          <cell r="D19" t="str">
            <v>JATIBARANG</v>
          </cell>
        </row>
        <row r="20">
          <cell r="D20" t="str">
            <v>KEDUNGBADAK</v>
          </cell>
        </row>
        <row r="21">
          <cell r="D21" t="str">
            <v>KEMBANGAN</v>
          </cell>
        </row>
        <row r="22">
          <cell r="D22" t="str">
            <v>KOSAMBI BARU</v>
          </cell>
        </row>
        <row r="23">
          <cell r="D23" t="str">
            <v>MANDIRANCAN</v>
          </cell>
        </row>
        <row r="24">
          <cell r="D24" t="str">
            <v>NEW UJUNG BERUNG</v>
          </cell>
        </row>
        <row r="25">
          <cell r="D25" t="str">
            <v>PURWAKARTA</v>
          </cell>
        </row>
        <row r="26">
          <cell r="D26" t="str">
            <v>SEMEN BARU</v>
          </cell>
        </row>
        <row r="27">
          <cell r="D27" t="str">
            <v>SRAGI</v>
          </cell>
        </row>
        <row r="28">
          <cell r="D28" t="str">
            <v>SURALAYA</v>
          </cell>
        </row>
        <row r="29">
          <cell r="D29" t="str">
            <v>TAMBUN</v>
          </cell>
        </row>
        <row r="30">
          <cell r="D30" t="str">
            <v>TASIKMALAYA</v>
          </cell>
        </row>
        <row r="45">
          <cell r="B45">
            <v>1</v>
          </cell>
        </row>
        <row r="46">
          <cell r="B46">
            <v>2</v>
          </cell>
        </row>
        <row r="47">
          <cell r="B47">
            <v>3</v>
          </cell>
        </row>
        <row r="48">
          <cell r="B48">
            <v>4</v>
          </cell>
        </row>
      </sheetData>
      <sheetData sheetId="15">
        <row r="6">
          <cell r="L6" t="str">
            <v xml:space="preserve"> BGBRU</v>
          </cell>
          <cell r="N6" t="str">
            <v xml:space="preserve"> BGBRU</v>
          </cell>
          <cell r="P6">
            <v>1</v>
          </cell>
        </row>
        <row r="7">
          <cell r="L7" t="str">
            <v xml:space="preserve"> CIBNG</v>
          </cell>
          <cell r="N7" t="str">
            <v xml:space="preserve"> CIBNG</v>
          </cell>
          <cell r="P7">
            <v>2</v>
          </cell>
          <cell r="T7" t="str">
            <v>ARJWN</v>
          </cell>
          <cell r="U7">
            <v>1</v>
          </cell>
        </row>
        <row r="8">
          <cell r="L8" t="str">
            <v xml:space="preserve"> KRCAK</v>
          </cell>
          <cell r="N8" t="str">
            <v xml:space="preserve"> KRCAK</v>
          </cell>
          <cell r="P8">
            <v>3</v>
          </cell>
          <cell r="T8" t="str">
            <v>BNJAR</v>
          </cell>
          <cell r="U8">
            <v>1</v>
          </cell>
        </row>
        <row r="9">
          <cell r="L9" t="str">
            <v xml:space="preserve"> SMNRU</v>
          </cell>
          <cell r="N9" t="str">
            <v xml:space="preserve"> SMNRU</v>
          </cell>
          <cell r="P9">
            <v>4</v>
          </cell>
          <cell r="T9" t="str">
            <v>CGRLG</v>
          </cell>
          <cell r="U9">
            <v>1</v>
          </cell>
        </row>
        <row r="10">
          <cell r="L10" t="str">
            <v xml:space="preserve"> UBRUG</v>
          </cell>
          <cell r="N10" t="str">
            <v xml:space="preserve"> UBRUG</v>
          </cell>
          <cell r="P10">
            <v>5</v>
          </cell>
          <cell r="T10" t="str">
            <v>CKLNG</v>
          </cell>
          <cell r="U10">
            <v>1</v>
          </cell>
        </row>
        <row r="11">
          <cell r="L11" t="str">
            <v>ARJWN</v>
          </cell>
          <cell r="N11" t="str">
            <v>ARJWN</v>
          </cell>
          <cell r="P11" t="str">
            <v>1-2</v>
          </cell>
          <cell r="T11" t="str">
            <v>IDBRT (70 kV)</v>
          </cell>
          <cell r="U11">
            <v>1</v>
          </cell>
        </row>
        <row r="12">
          <cell r="L12" t="str">
            <v>BAYAH</v>
          </cell>
          <cell r="N12" t="str">
            <v>BAYAH</v>
          </cell>
          <cell r="T12" t="str">
            <v>IDRMA (70 kV)</v>
          </cell>
          <cell r="U12">
            <v>1</v>
          </cell>
        </row>
        <row r="13">
          <cell r="L13" t="str">
            <v>BBKAN</v>
          </cell>
          <cell r="N13" t="str">
            <v>BBKAN</v>
          </cell>
          <cell r="T13" t="str">
            <v>JTBRG</v>
          </cell>
          <cell r="U13">
            <v>1</v>
          </cell>
        </row>
        <row r="14">
          <cell r="L14" t="str">
            <v>BDSIN</v>
          </cell>
          <cell r="N14" t="str">
            <v>BDSIN</v>
          </cell>
          <cell r="T14" t="str">
            <v>KDPTN</v>
          </cell>
          <cell r="U14">
            <v>1</v>
          </cell>
        </row>
        <row r="15">
          <cell r="L15" t="str">
            <v>BDSLN</v>
          </cell>
          <cell r="N15" t="str">
            <v>BDSLN</v>
          </cell>
          <cell r="T15" t="str">
            <v>KSBRU (70 kV)</v>
          </cell>
          <cell r="U15">
            <v>1</v>
          </cell>
        </row>
        <row r="16">
          <cell r="L16" t="str">
            <v>BDTMR</v>
          </cell>
          <cell r="N16" t="str">
            <v>BDTMR</v>
          </cell>
          <cell r="T16" t="str">
            <v>LMJAN</v>
          </cell>
          <cell r="U16">
            <v>1</v>
          </cell>
        </row>
        <row r="17">
          <cell r="L17" t="str">
            <v>BDUTR</v>
          </cell>
          <cell r="N17" t="str">
            <v>BDUTR</v>
          </cell>
          <cell r="T17" t="str">
            <v>PRKAN</v>
          </cell>
          <cell r="U17">
            <v>1</v>
          </cell>
        </row>
        <row r="18">
          <cell r="L18" t="str">
            <v>BEKASI</v>
          </cell>
          <cell r="N18" t="str">
            <v>BEKASI</v>
          </cell>
          <cell r="T18" t="str">
            <v>PWKTA (70 kV)</v>
          </cell>
          <cell r="U18">
            <v>1</v>
          </cell>
        </row>
        <row r="19">
          <cell r="L19" t="str">
            <v>BGBRU</v>
          </cell>
          <cell r="N19" t="str">
            <v>BGBRU</v>
          </cell>
          <cell r="T19" t="str">
            <v>SMDRA</v>
          </cell>
          <cell r="U19">
            <v>1</v>
          </cell>
        </row>
        <row r="20">
          <cell r="L20" t="str">
            <v>BINTARO</v>
          </cell>
          <cell r="N20" t="str">
            <v>BINTARO</v>
          </cell>
          <cell r="T20" t="str">
            <v>SNTSA</v>
          </cell>
          <cell r="U20">
            <v>1</v>
          </cell>
        </row>
        <row r="21">
          <cell r="L21" t="str">
            <v>BKASI</v>
          </cell>
          <cell r="N21" t="str">
            <v>BKASI</v>
          </cell>
          <cell r="T21" t="str">
            <v>SRAGI</v>
          </cell>
          <cell r="U21">
            <v>1</v>
          </cell>
        </row>
        <row r="22">
          <cell r="L22" t="str">
            <v>BKPWR</v>
          </cell>
          <cell r="N22" t="str">
            <v>BKPWR</v>
          </cell>
          <cell r="T22" t="str">
            <v>STPCF (70 kV)</v>
          </cell>
          <cell r="U22">
            <v>1</v>
          </cell>
        </row>
        <row r="23">
          <cell r="L23" t="str">
            <v>BNJAR</v>
          </cell>
          <cell r="N23" t="str">
            <v>BNJAR</v>
          </cell>
          <cell r="T23" t="str">
            <v>UBRNG</v>
          </cell>
          <cell r="U23">
            <v>1</v>
          </cell>
        </row>
        <row r="24">
          <cell r="L24" t="str">
            <v>BRBES</v>
          </cell>
          <cell r="N24" t="str">
            <v>BRBES</v>
          </cell>
          <cell r="T24" t="str">
            <v>TSMYA</v>
          </cell>
          <cell r="U24">
            <v>1</v>
          </cell>
        </row>
        <row r="25">
          <cell r="L25" t="str">
            <v>BUNAR</v>
          </cell>
          <cell r="N25" t="str">
            <v>BUNAR</v>
          </cell>
          <cell r="T25" t="str">
            <v>CAWANG LAMA</v>
          </cell>
          <cell r="U25">
            <v>1</v>
          </cell>
        </row>
        <row r="26">
          <cell r="L26" t="str">
            <v>CAMIS</v>
          </cell>
          <cell r="N26" t="str">
            <v>CAMIS</v>
          </cell>
          <cell r="T26" t="str">
            <v>GANDARIA</v>
          </cell>
          <cell r="U26">
            <v>1</v>
          </cell>
        </row>
        <row r="27">
          <cell r="L27" t="str">
            <v>CAWANG</v>
          </cell>
          <cell r="N27" t="str">
            <v>CAWANG</v>
          </cell>
          <cell r="T27" t="str">
            <v>DEPOK BARU</v>
          </cell>
          <cell r="U27">
            <v>1</v>
          </cell>
        </row>
        <row r="28">
          <cell r="L28" t="str">
            <v>CAWANG BARU</v>
          </cell>
          <cell r="N28" t="str">
            <v>CAWANG BARU</v>
          </cell>
          <cell r="T28" t="str">
            <v>TMBUN (70 kV)</v>
          </cell>
          <cell r="U28">
            <v>1</v>
          </cell>
        </row>
        <row r="29">
          <cell r="L29" t="str">
            <v>CAWANG LAMA</v>
          </cell>
          <cell r="N29" t="str">
            <v>CAWANG LAMA</v>
          </cell>
          <cell r="T29" t="str">
            <v xml:space="preserve"> UBRUG</v>
          </cell>
          <cell r="U29">
            <v>1</v>
          </cell>
        </row>
        <row r="30">
          <cell r="L30" t="str">
            <v>CBATU</v>
          </cell>
          <cell r="N30" t="str">
            <v>CBATU</v>
          </cell>
          <cell r="T30" t="str">
            <v xml:space="preserve"> CIBNG</v>
          </cell>
          <cell r="U30">
            <v>1</v>
          </cell>
        </row>
        <row r="31">
          <cell r="L31" t="str">
            <v>CBDRU</v>
          </cell>
          <cell r="N31" t="str">
            <v>CBDRU</v>
          </cell>
          <cell r="T31" t="str">
            <v xml:space="preserve"> SMNRU</v>
          </cell>
          <cell r="U31">
            <v>1</v>
          </cell>
        </row>
        <row r="32">
          <cell r="L32" t="str">
            <v>CBKEM</v>
          </cell>
          <cell r="N32" t="str">
            <v>CBKEM</v>
          </cell>
          <cell r="T32" t="str">
            <v xml:space="preserve"> BGBRU</v>
          </cell>
          <cell r="U32">
            <v>1</v>
          </cell>
        </row>
        <row r="33">
          <cell r="L33" t="str">
            <v>CBREM</v>
          </cell>
          <cell r="N33" t="str">
            <v>CBREM</v>
          </cell>
          <cell r="T33" t="str">
            <v xml:space="preserve"> KRCAK</v>
          </cell>
          <cell r="U33">
            <v>1</v>
          </cell>
        </row>
        <row r="34">
          <cell r="L34" t="str">
            <v>CEMEN</v>
          </cell>
          <cell r="N34" t="str">
            <v>CEMEN</v>
          </cell>
          <cell r="T34">
            <v>150</v>
          </cell>
          <cell r="U34">
            <v>1</v>
          </cell>
        </row>
        <row r="35">
          <cell r="L35" t="str">
            <v>CGNEA</v>
          </cell>
          <cell r="N35" t="str">
            <v>CGNEA</v>
          </cell>
          <cell r="T35" t="str">
            <v>BDSLN</v>
          </cell>
          <cell r="U35">
            <v>1</v>
          </cell>
        </row>
        <row r="36">
          <cell r="L36" t="str">
            <v>CGRLG</v>
          </cell>
          <cell r="N36" t="str">
            <v>CGRLG</v>
          </cell>
          <cell r="T36" t="str">
            <v>BGBRU</v>
          </cell>
          <cell r="U36">
            <v>1</v>
          </cell>
        </row>
        <row r="37">
          <cell r="L37" t="str">
            <v>CIAWI</v>
          </cell>
          <cell r="N37" t="str">
            <v>CIAWI</v>
          </cell>
        </row>
        <row r="38">
          <cell r="L38" t="str">
            <v>CIBINONG</v>
          </cell>
          <cell r="N38" t="str">
            <v>CIBINONG</v>
          </cell>
          <cell r="T38" t="str">
            <v>BNJAR</v>
          </cell>
          <cell r="U38">
            <v>1</v>
          </cell>
        </row>
        <row r="39">
          <cell r="L39" t="str">
            <v>CIBNG</v>
          </cell>
          <cell r="N39" t="str">
            <v>CIBNG</v>
          </cell>
          <cell r="T39" t="str">
            <v>CAMIS</v>
          </cell>
          <cell r="U39">
            <v>1</v>
          </cell>
        </row>
        <row r="40">
          <cell r="L40" t="str">
            <v>CIMANGGIS</v>
          </cell>
          <cell r="N40" t="str">
            <v>CIMANGGIS</v>
          </cell>
          <cell r="T40" t="str">
            <v>CBATU</v>
          </cell>
          <cell r="U40">
            <v>1</v>
          </cell>
        </row>
        <row r="41">
          <cell r="L41" t="str">
            <v>CIPINANG</v>
          </cell>
          <cell r="N41" t="str">
            <v>CIPINANG</v>
          </cell>
          <cell r="T41" t="str">
            <v>CBDRU</v>
          </cell>
          <cell r="U41">
            <v>1</v>
          </cell>
        </row>
        <row r="42">
          <cell r="L42" t="str">
            <v>CKDNG</v>
          </cell>
          <cell r="N42" t="str">
            <v>CKDNG</v>
          </cell>
          <cell r="T42" t="str">
            <v>CGRLG</v>
          </cell>
          <cell r="U42">
            <v>1</v>
          </cell>
        </row>
        <row r="43">
          <cell r="L43" t="str">
            <v>CKLNG</v>
          </cell>
          <cell r="N43" t="str">
            <v>CKLNG</v>
          </cell>
          <cell r="T43" t="str">
            <v>CIAWI</v>
          </cell>
          <cell r="U43">
            <v>1</v>
          </cell>
        </row>
        <row r="44">
          <cell r="L44" t="str">
            <v>CKLPO</v>
          </cell>
          <cell r="N44" t="str">
            <v>CKLPO</v>
          </cell>
          <cell r="T44" t="str">
            <v>CIBNG</v>
          </cell>
          <cell r="U44">
            <v>1</v>
          </cell>
        </row>
        <row r="45">
          <cell r="L45" t="str">
            <v>CKPAY</v>
          </cell>
          <cell r="N45" t="str">
            <v>CKPAY</v>
          </cell>
          <cell r="T45" t="str">
            <v>CKPAY</v>
          </cell>
          <cell r="U45">
            <v>1</v>
          </cell>
        </row>
        <row r="46">
          <cell r="L46" t="str">
            <v>CKRNG</v>
          </cell>
          <cell r="N46" t="str">
            <v>CKRNG</v>
          </cell>
          <cell r="T46" t="str">
            <v>CKRNG</v>
          </cell>
          <cell r="U46">
            <v>1</v>
          </cell>
        </row>
        <row r="47">
          <cell r="L47" t="str">
            <v>CKSKA</v>
          </cell>
          <cell r="N47" t="str">
            <v>CKSKA</v>
          </cell>
          <cell r="T47" t="str">
            <v>CKSKA</v>
          </cell>
          <cell r="U47">
            <v>1</v>
          </cell>
        </row>
        <row r="48">
          <cell r="L48" t="str">
            <v>CLGON</v>
          </cell>
          <cell r="N48" t="str">
            <v>CLGON</v>
          </cell>
          <cell r="T48" t="str">
            <v>CNJUR</v>
          </cell>
          <cell r="U48">
            <v>1</v>
          </cell>
        </row>
        <row r="49">
          <cell r="L49" t="str">
            <v>CLGSI</v>
          </cell>
          <cell r="N49" t="str">
            <v>CLGSI</v>
          </cell>
          <cell r="T49" t="str">
            <v>CRTRU</v>
          </cell>
          <cell r="U49">
            <v>1</v>
          </cell>
        </row>
        <row r="50">
          <cell r="L50" t="str">
            <v>CLSI5</v>
          </cell>
          <cell r="N50" t="str">
            <v>CLSI5</v>
          </cell>
          <cell r="T50" t="str">
            <v>DEPOK</v>
          </cell>
          <cell r="U50">
            <v>1</v>
          </cell>
        </row>
        <row r="51">
          <cell r="L51" t="str">
            <v>CNJUR</v>
          </cell>
          <cell r="N51" t="str">
            <v>CNJUR</v>
          </cell>
          <cell r="T51" t="str">
            <v>DRJAT</v>
          </cell>
          <cell r="U51">
            <v>1</v>
          </cell>
        </row>
        <row r="52">
          <cell r="L52" t="str">
            <v>CRATA</v>
          </cell>
          <cell r="N52" t="str">
            <v>CRATA</v>
          </cell>
          <cell r="T52" t="str">
            <v>GARUT</v>
          </cell>
          <cell r="U52">
            <v>1</v>
          </cell>
        </row>
        <row r="53">
          <cell r="L53" t="str">
            <v>CRTBR (70 kV)</v>
          </cell>
          <cell r="N53" t="str">
            <v>CRTBR (70 kV)</v>
          </cell>
          <cell r="T53" t="str">
            <v>GDMKR</v>
          </cell>
          <cell r="U53">
            <v>1</v>
          </cell>
        </row>
        <row r="54">
          <cell r="L54" t="str">
            <v>CRTRU</v>
          </cell>
          <cell r="N54" t="str">
            <v>CRTRU</v>
          </cell>
          <cell r="T54" t="str">
            <v>GISCB</v>
          </cell>
          <cell r="U54">
            <v>1</v>
          </cell>
        </row>
        <row r="55">
          <cell r="L55" t="str">
            <v>CVRON #2</v>
          </cell>
          <cell r="N55" t="str">
            <v>CVRON #2</v>
          </cell>
          <cell r="T55" t="str">
            <v>GISKC</v>
          </cell>
          <cell r="U55">
            <v>1</v>
          </cell>
        </row>
        <row r="56">
          <cell r="L56" t="str">
            <v>CVRON #3</v>
          </cell>
          <cell r="N56" t="str">
            <v>CVRON #3</v>
          </cell>
          <cell r="T56" t="str">
            <v>HGLIS</v>
          </cell>
          <cell r="U56">
            <v>1</v>
          </cell>
        </row>
        <row r="57">
          <cell r="L57" t="str">
            <v>DEPOK</v>
          </cell>
          <cell r="N57" t="str">
            <v>DEPOK</v>
          </cell>
          <cell r="T57" t="str">
            <v>HKOOK</v>
          </cell>
          <cell r="U57">
            <v>1</v>
          </cell>
        </row>
        <row r="58">
          <cell r="L58" t="str">
            <v>DEPOK BARU</v>
          </cell>
          <cell r="N58" t="str">
            <v>DEPOK BARU</v>
          </cell>
          <cell r="T58" t="str">
            <v>JBBKA</v>
          </cell>
          <cell r="U58">
            <v>1</v>
          </cell>
        </row>
        <row r="59">
          <cell r="L59" t="str">
            <v>DGPKR</v>
          </cell>
          <cell r="N59" t="str">
            <v>DLTMS</v>
          </cell>
          <cell r="T59" t="str">
            <v>JTBRG</v>
          </cell>
          <cell r="U59">
            <v>1</v>
          </cell>
        </row>
        <row r="60">
          <cell r="L60" t="str">
            <v>DPKRU</v>
          </cell>
          <cell r="N60" t="str">
            <v>DPKRU</v>
          </cell>
          <cell r="T60" t="str">
            <v>JTLHUR</v>
          </cell>
          <cell r="U60">
            <v>1</v>
          </cell>
        </row>
        <row r="61">
          <cell r="L61" t="str">
            <v>DRJAT</v>
          </cell>
          <cell r="N61" t="str">
            <v>DRJAT</v>
          </cell>
          <cell r="T61" t="str">
            <v>KDBDK</v>
          </cell>
          <cell r="U61">
            <v>1</v>
          </cell>
        </row>
        <row r="62">
          <cell r="L62" t="str">
            <v>DUREN TIGA</v>
          </cell>
          <cell r="N62" t="str">
            <v>DUREN TIGA</v>
          </cell>
          <cell r="T62" t="str">
            <v>KMJNG</v>
          </cell>
          <cell r="U62">
            <v>1</v>
          </cell>
        </row>
        <row r="63">
          <cell r="L63" t="str">
            <v>DWUAN</v>
          </cell>
          <cell r="N63" t="str">
            <v>DWUAN</v>
          </cell>
          <cell r="T63" t="str">
            <v>KSBRU</v>
          </cell>
          <cell r="U63">
            <v>1</v>
          </cell>
        </row>
        <row r="64">
          <cell r="L64" t="str">
            <v>FJRSW</v>
          </cell>
          <cell r="N64" t="str">
            <v>FJRSW</v>
          </cell>
          <cell r="T64" t="str">
            <v>LEGOK</v>
          </cell>
          <cell r="U64">
            <v>1</v>
          </cell>
        </row>
        <row r="65">
          <cell r="L65" t="str">
            <v>GANDARIA</v>
          </cell>
          <cell r="N65" t="str">
            <v>GANDARIA</v>
          </cell>
          <cell r="T65" t="str">
            <v>MDRCN</v>
          </cell>
          <cell r="U65">
            <v>1</v>
          </cell>
        </row>
        <row r="66">
          <cell r="L66" t="str">
            <v>GANDUL</v>
          </cell>
          <cell r="N66" t="str">
            <v>GANDUL</v>
          </cell>
          <cell r="T66" t="str">
            <v>MKSRI</v>
          </cell>
          <cell r="U66">
            <v>1</v>
          </cell>
        </row>
        <row r="67">
          <cell r="L67" t="str">
            <v>GARUT</v>
          </cell>
          <cell r="N67" t="str">
            <v>GARUT</v>
          </cell>
          <cell r="T67" t="str">
            <v>MLIGI</v>
          </cell>
          <cell r="U67">
            <v>1</v>
          </cell>
        </row>
        <row r="68">
          <cell r="L68" t="str">
            <v>GDBGE</v>
          </cell>
          <cell r="N68" t="str">
            <v>GDBGE</v>
          </cell>
          <cell r="T68" t="str">
            <v>PATUHA</v>
          </cell>
          <cell r="U68">
            <v>1</v>
          </cell>
        </row>
        <row r="69">
          <cell r="L69" t="str">
            <v>GDMKR</v>
          </cell>
          <cell r="N69" t="str">
            <v>GDMKR</v>
          </cell>
          <cell r="T69" t="str">
            <v>PDLRU</v>
          </cell>
          <cell r="U69">
            <v>1</v>
          </cell>
        </row>
        <row r="70">
          <cell r="L70" t="str">
            <v>GIS BRAGA</v>
          </cell>
          <cell r="N70" t="str">
            <v>GIS BRAGA</v>
          </cell>
          <cell r="T70" t="str">
            <v>PLTU CEP</v>
          </cell>
          <cell r="U70">
            <v>1</v>
          </cell>
        </row>
        <row r="71">
          <cell r="L71" t="str">
            <v>GISCB</v>
          </cell>
          <cell r="N71" t="str">
            <v>GISCB</v>
          </cell>
          <cell r="T71" t="str">
            <v>PNYGN</v>
          </cell>
          <cell r="U71">
            <v>1</v>
          </cell>
        </row>
        <row r="72">
          <cell r="L72" t="str">
            <v>GiSCB BARU</v>
          </cell>
          <cell r="N72" t="str">
            <v>GiSCB BARU</v>
          </cell>
          <cell r="T72" t="str">
            <v>PRMYA</v>
          </cell>
          <cell r="U72">
            <v>1</v>
          </cell>
        </row>
        <row r="73">
          <cell r="L73" t="str">
            <v>GISKC</v>
          </cell>
          <cell r="N73" t="str">
            <v>GISKC</v>
          </cell>
          <cell r="T73" t="str">
            <v>PWKTA</v>
          </cell>
          <cell r="U73">
            <v>1</v>
          </cell>
        </row>
        <row r="74">
          <cell r="L74" t="str">
            <v>GRATA</v>
          </cell>
          <cell r="N74" t="str">
            <v>GRATA</v>
          </cell>
          <cell r="T74" t="str">
            <v>RCKEK</v>
          </cell>
          <cell r="U74">
            <v>1</v>
          </cell>
        </row>
        <row r="75">
          <cell r="L75" t="str">
            <v>HGLIS</v>
          </cell>
          <cell r="N75" t="str">
            <v>HGLIS</v>
          </cell>
          <cell r="T75" t="str">
            <v>SKMDI</v>
          </cell>
          <cell r="U75">
            <v>1</v>
          </cell>
        </row>
        <row r="76">
          <cell r="L76" t="str">
            <v>HGUS</v>
          </cell>
          <cell r="N76" t="str">
            <v>HGUS</v>
          </cell>
          <cell r="T76" t="str">
            <v>SLBRU</v>
          </cell>
          <cell r="U76">
            <v>1</v>
          </cell>
        </row>
        <row r="77">
          <cell r="L77" t="str">
            <v>HKOOK</v>
          </cell>
          <cell r="N77" t="str">
            <v>HKOOK</v>
          </cell>
          <cell r="T77" t="str">
            <v>SLKMA</v>
          </cell>
          <cell r="U77">
            <v>1</v>
          </cell>
        </row>
        <row r="78">
          <cell r="L78" t="str">
            <v>IDBRT</v>
          </cell>
          <cell r="N78" t="str">
            <v>IDBRT</v>
          </cell>
          <cell r="T78" t="str">
            <v>SMNRU</v>
          </cell>
          <cell r="U78">
            <v>1</v>
          </cell>
        </row>
        <row r="79">
          <cell r="L79" t="str">
            <v>IDBRT (70 kV)</v>
          </cell>
          <cell r="N79" t="str">
            <v>IDBRT (70 kV)</v>
          </cell>
          <cell r="T79" t="str">
            <v>SNTUL</v>
          </cell>
          <cell r="U79">
            <v>1</v>
          </cell>
        </row>
        <row r="80">
          <cell r="L80" t="str">
            <v>IDMYU</v>
          </cell>
          <cell r="N80" t="str">
            <v>IDMYU</v>
          </cell>
          <cell r="T80" t="str">
            <v>SRAGI</v>
          </cell>
          <cell r="U80">
            <v>1</v>
          </cell>
        </row>
        <row r="81">
          <cell r="L81" t="str">
            <v>IDRMA</v>
          </cell>
          <cell r="N81" t="str">
            <v>IDRMA</v>
          </cell>
          <cell r="T81" t="str">
            <v>TMBUN</v>
          </cell>
          <cell r="U81">
            <v>1</v>
          </cell>
        </row>
        <row r="82">
          <cell r="L82" t="str">
            <v>IDRMA (70 kV)</v>
          </cell>
          <cell r="N82" t="str">
            <v>IDRMA (70 kV)</v>
          </cell>
          <cell r="T82" t="str">
            <v>TSBRU</v>
          </cell>
          <cell r="U82">
            <v>1</v>
          </cell>
        </row>
        <row r="83">
          <cell r="L83" t="str">
            <v>ILBTY</v>
          </cell>
          <cell r="N83" t="str">
            <v>ILBTY</v>
          </cell>
          <cell r="T83" t="str">
            <v>TTJBR</v>
          </cell>
          <cell r="U83">
            <v>1</v>
          </cell>
        </row>
        <row r="84">
          <cell r="L84" t="str">
            <v>INDCI</v>
          </cell>
          <cell r="N84" t="str">
            <v>INDCI</v>
          </cell>
          <cell r="T84" t="str">
            <v>UBRNG</v>
          </cell>
          <cell r="U84">
            <v>1</v>
          </cell>
        </row>
        <row r="85">
          <cell r="L85" t="str">
            <v>ITBRG</v>
          </cell>
          <cell r="N85" t="str">
            <v>ITBRG</v>
          </cell>
          <cell r="T85" t="str">
            <v>TSMYA</v>
          </cell>
          <cell r="U85">
            <v>1</v>
          </cell>
        </row>
        <row r="86">
          <cell r="L86" t="str">
            <v>ITP</v>
          </cell>
          <cell r="N86" t="str">
            <v>ITP</v>
          </cell>
          <cell r="T86" t="str">
            <v>JSHIN</v>
          </cell>
          <cell r="U86">
            <v>1</v>
          </cell>
        </row>
        <row r="87">
          <cell r="L87" t="str">
            <v>JATIRANGON</v>
          </cell>
          <cell r="N87" t="str">
            <v>JATIRANGON</v>
          </cell>
          <cell r="T87" t="str">
            <v>CAWANG BARU</v>
          </cell>
          <cell r="U87">
            <v>1</v>
          </cell>
        </row>
        <row r="88">
          <cell r="L88" t="str">
            <v>JBBKA</v>
          </cell>
          <cell r="N88" t="str">
            <v>JBBKA</v>
          </cell>
          <cell r="T88" t="str">
            <v>PULOMAS</v>
          </cell>
          <cell r="U88">
            <v>1</v>
          </cell>
        </row>
        <row r="89">
          <cell r="L89" t="str">
            <v>JSHIN</v>
          </cell>
          <cell r="N89" t="str">
            <v>JSHIN</v>
          </cell>
          <cell r="T89" t="str">
            <v>PONDOK KELAPA</v>
          </cell>
          <cell r="U89">
            <v>1</v>
          </cell>
        </row>
        <row r="90">
          <cell r="L90" t="str">
            <v>JTBRG</v>
          </cell>
          <cell r="N90" t="str">
            <v>JTBRG</v>
          </cell>
          <cell r="T90" t="str">
            <v>PEGANGSAAN</v>
          </cell>
          <cell r="U90">
            <v>1</v>
          </cell>
        </row>
        <row r="91">
          <cell r="L91" t="str">
            <v>JTIHR</v>
          </cell>
          <cell r="N91" t="str">
            <v>JTIHR</v>
          </cell>
          <cell r="T91" t="str">
            <v>PENGGLINGAN</v>
          </cell>
          <cell r="U91">
            <v>1</v>
          </cell>
        </row>
        <row r="92">
          <cell r="L92" t="str">
            <v>JTLHR</v>
          </cell>
          <cell r="N92" t="str">
            <v>JTLHR</v>
          </cell>
          <cell r="T92" t="str">
            <v>MINIATUR</v>
          </cell>
          <cell r="U92">
            <v>1</v>
          </cell>
        </row>
        <row r="93">
          <cell r="L93" t="str">
            <v>JTLHUR</v>
          </cell>
          <cell r="N93" t="str">
            <v>JTLHUR</v>
          </cell>
          <cell r="T93" t="str">
            <v>JATIRANGON</v>
          </cell>
          <cell r="U93">
            <v>1</v>
          </cell>
        </row>
        <row r="94">
          <cell r="L94" t="str">
            <v>KDBDK</v>
          </cell>
          <cell r="N94" t="str">
            <v>KDBDK</v>
          </cell>
          <cell r="T94" t="str">
            <v>DUREN TIGA</v>
          </cell>
          <cell r="U94">
            <v>1</v>
          </cell>
        </row>
        <row r="95">
          <cell r="L95" t="str">
            <v>KDPTN</v>
          </cell>
          <cell r="N95" t="str">
            <v>KDPTN</v>
          </cell>
          <cell r="T95" t="str">
            <v>GANDUL</v>
          </cell>
          <cell r="U95">
            <v>1</v>
          </cell>
        </row>
        <row r="96">
          <cell r="L96" t="str">
            <v>KEMANG</v>
          </cell>
          <cell r="N96" t="str">
            <v>KEMANG</v>
          </cell>
          <cell r="T96" t="str">
            <v>PONDOK INDAH</v>
          </cell>
          <cell r="U96">
            <v>1</v>
          </cell>
        </row>
        <row r="97">
          <cell r="L97" t="str">
            <v>KEMBANGAN</v>
          </cell>
          <cell r="N97" t="str">
            <v>KEMBANGAN</v>
          </cell>
          <cell r="T97" t="str">
            <v>CIMANGGIS</v>
          </cell>
          <cell r="U97">
            <v>1</v>
          </cell>
        </row>
        <row r="98">
          <cell r="L98" t="str">
            <v>KMJNG</v>
          </cell>
          <cell r="N98" t="str">
            <v>KMJNG</v>
          </cell>
          <cell r="T98" t="str">
            <v>PETUKANGAN</v>
          </cell>
          <cell r="U98">
            <v>1</v>
          </cell>
        </row>
        <row r="99">
          <cell r="L99" t="str">
            <v>KNGAN</v>
          </cell>
          <cell r="N99" t="str">
            <v>KNGAN</v>
          </cell>
          <cell r="T99" t="str">
            <v>BINTARO</v>
          </cell>
          <cell r="U99">
            <v>1</v>
          </cell>
        </row>
        <row r="100">
          <cell r="L100" t="str">
            <v>KRAHA</v>
          </cell>
          <cell r="N100" t="str">
            <v>KRAHA</v>
          </cell>
          <cell r="T100" t="str">
            <v>SERPONG</v>
          </cell>
          <cell r="U100">
            <v>1</v>
          </cell>
        </row>
        <row r="101">
          <cell r="L101" t="str">
            <v>KRCAK</v>
          </cell>
          <cell r="N101" t="str">
            <v>KRCAK</v>
          </cell>
          <cell r="T101" t="str">
            <v>LENGKONG</v>
          </cell>
          <cell r="U101">
            <v>1</v>
          </cell>
        </row>
        <row r="102">
          <cell r="L102" t="str">
            <v>KRNGL</v>
          </cell>
          <cell r="N102" t="str">
            <v>KRNGL</v>
          </cell>
          <cell r="T102" t="str">
            <v>NEW RCKBA</v>
          </cell>
          <cell r="U102">
            <v>1</v>
          </cell>
        </row>
        <row r="103">
          <cell r="L103" t="str">
            <v>KRPYG</v>
          </cell>
          <cell r="N103" t="str">
            <v>KRPYG</v>
          </cell>
          <cell r="T103" t="str">
            <v>CKDNG</v>
          </cell>
          <cell r="U103">
            <v>1</v>
          </cell>
        </row>
        <row r="104">
          <cell r="L104" t="str">
            <v>KSBRU</v>
          </cell>
          <cell r="N104" t="str">
            <v>KSBRU</v>
          </cell>
          <cell r="T104" t="str">
            <v xml:space="preserve">PLTU </v>
          </cell>
          <cell r="U104">
            <v>1</v>
          </cell>
        </row>
        <row r="105">
          <cell r="L105" t="str">
            <v>KSBRU (70 kV)</v>
          </cell>
          <cell r="N105" t="str">
            <v>KSBRU (70 kV)</v>
          </cell>
          <cell r="T105" t="str">
            <v>LSITU</v>
          </cell>
          <cell r="U105">
            <v>1</v>
          </cell>
        </row>
        <row r="106">
          <cell r="L106" t="str">
            <v>KTMKR</v>
          </cell>
          <cell r="N106" t="str">
            <v>KTMKR</v>
          </cell>
          <cell r="T106">
            <v>500</v>
          </cell>
          <cell r="U106">
            <v>1</v>
          </cell>
        </row>
        <row r="107">
          <cell r="L107" t="str">
            <v>LAGADAR</v>
          </cell>
          <cell r="N107" t="str">
            <v>LAGADAR</v>
          </cell>
          <cell r="T107" t="str">
            <v>BDSLN</v>
          </cell>
          <cell r="U107">
            <v>1</v>
          </cell>
        </row>
        <row r="108">
          <cell r="L108" t="str">
            <v>LEGOK</v>
          </cell>
          <cell r="N108" t="str">
            <v>LEGOK</v>
          </cell>
          <cell r="T108" t="str">
            <v>CBATU</v>
          </cell>
          <cell r="U108">
            <v>1</v>
          </cell>
        </row>
        <row r="109">
          <cell r="L109" t="str">
            <v>LENGKONG</v>
          </cell>
          <cell r="N109" t="str">
            <v>LENGKONG</v>
          </cell>
          <cell r="T109" t="str">
            <v>CLGON</v>
          </cell>
          <cell r="U109">
            <v>1</v>
          </cell>
        </row>
        <row r="110">
          <cell r="L110" t="str">
            <v>LGDAR</v>
          </cell>
          <cell r="N110" t="str">
            <v>LGDAR</v>
          </cell>
          <cell r="T110" t="str">
            <v>DEPOK</v>
          </cell>
          <cell r="U110">
            <v>1</v>
          </cell>
        </row>
        <row r="111">
          <cell r="L111" t="str">
            <v>LMJAN</v>
          </cell>
          <cell r="N111" t="str">
            <v>LMJAN</v>
          </cell>
          <cell r="T111" t="str">
            <v>MDRCN</v>
          </cell>
          <cell r="U111">
            <v>1</v>
          </cell>
        </row>
        <row r="112">
          <cell r="L112" t="str">
            <v>LSITU</v>
          </cell>
          <cell r="N112" t="str">
            <v>LSITU</v>
          </cell>
          <cell r="T112" t="str">
            <v>MTWAR</v>
          </cell>
          <cell r="U112">
            <v>1</v>
          </cell>
        </row>
        <row r="113">
          <cell r="L113" t="str">
            <v>MAMPANG DUA</v>
          </cell>
          <cell r="N113" t="str">
            <v>MAMPANG DUA</v>
          </cell>
          <cell r="T113" t="str">
            <v>SGLNG</v>
          </cell>
          <cell r="U113">
            <v>1</v>
          </cell>
        </row>
        <row r="114">
          <cell r="L114" t="str">
            <v>MDCAN</v>
          </cell>
          <cell r="N114" t="str">
            <v>MDCAN</v>
          </cell>
          <cell r="T114" t="str">
            <v>TASIK</v>
          </cell>
          <cell r="U114">
            <v>1</v>
          </cell>
        </row>
        <row r="115">
          <cell r="L115" t="str">
            <v>MDRCN</v>
          </cell>
          <cell r="N115" t="str">
            <v>MDRCN</v>
          </cell>
          <cell r="T115" t="str">
            <v>NEW UBRNG</v>
          </cell>
          <cell r="U115">
            <v>1</v>
          </cell>
        </row>
        <row r="116">
          <cell r="L116" t="str">
            <v>MINIATUR</v>
          </cell>
          <cell r="N116" t="str">
            <v>MINIATUR</v>
          </cell>
          <cell r="T116" t="str">
            <v>CRATA</v>
          </cell>
          <cell r="U116">
            <v>1</v>
          </cell>
        </row>
        <row r="117">
          <cell r="L117" t="str">
            <v>MJLYA</v>
          </cell>
          <cell r="N117" t="str">
            <v>MJLYA</v>
          </cell>
          <cell r="T117" t="str">
            <v>GANDUL</v>
          </cell>
          <cell r="U117">
            <v>1</v>
          </cell>
        </row>
        <row r="118">
          <cell r="L118" t="str">
            <v>MKSRI</v>
          </cell>
          <cell r="N118" t="str">
            <v>MKSRI</v>
          </cell>
          <cell r="T118" t="str">
            <v>MUARA TAWAR</v>
          </cell>
          <cell r="U118">
            <v>1</v>
          </cell>
        </row>
        <row r="119">
          <cell r="L119" t="str">
            <v>MLBNG</v>
          </cell>
          <cell r="N119" t="str">
            <v>MLBNG</v>
          </cell>
          <cell r="T119" t="str">
            <v>BEKASI</v>
          </cell>
          <cell r="U119">
            <v>1</v>
          </cell>
        </row>
        <row r="120">
          <cell r="L120" t="str">
            <v>MLIGI</v>
          </cell>
          <cell r="N120" t="str">
            <v>MLIGI</v>
          </cell>
          <cell r="T120" t="str">
            <v>TASIKMALAYA</v>
          </cell>
          <cell r="U120">
            <v>1</v>
          </cell>
        </row>
        <row r="121">
          <cell r="L121" t="str">
            <v>MNANG</v>
          </cell>
          <cell r="N121" t="str">
            <v>MNANG</v>
          </cell>
          <cell r="T121" t="str">
            <v>BDSIN</v>
          </cell>
          <cell r="U121">
            <v>1</v>
          </cell>
        </row>
        <row r="122">
          <cell r="L122" t="str">
            <v>MTWAR</v>
          </cell>
          <cell r="N122" t="str">
            <v>MTWAR</v>
          </cell>
        </row>
        <row r="123">
          <cell r="L123" t="str">
            <v>MUARA TAWAR</v>
          </cell>
          <cell r="N123" t="str">
            <v>MUARA TAWAR</v>
          </cell>
          <cell r="T123" t="str">
            <v>SMDNG</v>
          </cell>
          <cell r="U123">
            <v>1</v>
          </cell>
        </row>
        <row r="124">
          <cell r="L124" t="str">
            <v>NEW BALARAJA</v>
          </cell>
          <cell r="N124" t="str">
            <v>NEW BALARAJA</v>
          </cell>
          <cell r="T124" t="str">
            <v>CAWANG LAMA</v>
          </cell>
          <cell r="U124">
            <v>1</v>
          </cell>
        </row>
        <row r="125">
          <cell r="L125" t="str">
            <v>NEW BINTARO</v>
          </cell>
          <cell r="N125" t="str">
            <v>NEW BINTARO</v>
          </cell>
          <cell r="T125" t="str">
            <v>GANDARIA</v>
          </cell>
          <cell r="U125">
            <v>1</v>
          </cell>
        </row>
        <row r="126">
          <cell r="L126" t="str">
            <v>NEW RCKBA</v>
          </cell>
          <cell r="N126" t="str">
            <v>NEW RCKBA</v>
          </cell>
          <cell r="T126" t="str">
            <v>PONDOK KELAPA</v>
          </cell>
          <cell r="U126">
            <v>1</v>
          </cell>
        </row>
        <row r="127">
          <cell r="L127" t="str">
            <v>NEW UBRNG</v>
          </cell>
          <cell r="N127" t="str">
            <v>NEW UBRNG</v>
          </cell>
          <cell r="T127" t="str">
            <v>JATIRANGON</v>
          </cell>
          <cell r="U127">
            <v>1</v>
          </cell>
        </row>
        <row r="128">
          <cell r="L128" t="str">
            <v>NKDPT</v>
          </cell>
          <cell r="N128" t="str">
            <v>NKDPT</v>
          </cell>
          <cell r="T128" t="str">
            <v>DUREN TIGA</v>
          </cell>
          <cell r="U128">
            <v>1</v>
          </cell>
        </row>
        <row r="129">
          <cell r="L129" t="str">
            <v>PATUHA</v>
          </cell>
          <cell r="N129" t="str">
            <v>PATUHA</v>
          </cell>
          <cell r="T129" t="str">
            <v>GANDUL</v>
          </cell>
          <cell r="U129">
            <v>1</v>
          </cell>
        </row>
        <row r="130">
          <cell r="L130" t="str">
            <v>PBRAN</v>
          </cell>
          <cell r="N130" t="str">
            <v>PBRAN</v>
          </cell>
          <cell r="T130" t="str">
            <v>PETUKANGAN</v>
          </cell>
          <cell r="U130">
            <v>1</v>
          </cell>
        </row>
        <row r="131">
          <cell r="L131" t="str">
            <v>PCLBR</v>
          </cell>
          <cell r="N131" t="str">
            <v>PCLBR</v>
          </cell>
          <cell r="T131" t="str">
            <v>BINTARO</v>
          </cell>
          <cell r="U131">
            <v>1</v>
          </cell>
        </row>
        <row r="132">
          <cell r="L132" t="str">
            <v>PDLRU</v>
          </cell>
          <cell r="N132" t="str">
            <v>PDLRU</v>
          </cell>
          <cell r="T132" t="str">
            <v>SERPONG</v>
          </cell>
          <cell r="U132">
            <v>1</v>
          </cell>
        </row>
        <row r="133">
          <cell r="L133" t="str">
            <v>PDRAN</v>
          </cell>
          <cell r="N133" t="str">
            <v>PDRAN</v>
          </cell>
          <cell r="T133" t="str">
            <v>LENGKONG</v>
          </cell>
          <cell r="U133">
            <v>1</v>
          </cell>
        </row>
        <row r="134">
          <cell r="L134" t="str">
            <v>PEDAN</v>
          </cell>
          <cell r="N134" t="str">
            <v>PEDAN</v>
          </cell>
          <cell r="T134" t="str">
            <v>BEKASI</v>
          </cell>
          <cell r="U134">
            <v>1</v>
          </cell>
        </row>
        <row r="135">
          <cell r="L135" t="str">
            <v>PEGANGSAAN</v>
          </cell>
          <cell r="N135" t="str">
            <v>PEGANGSAAN</v>
          </cell>
          <cell r="T135" t="str">
            <v>CIBINONG</v>
          </cell>
          <cell r="U135">
            <v>1</v>
          </cell>
        </row>
        <row r="136">
          <cell r="L136" t="str">
            <v>PENGGLINGAN</v>
          </cell>
          <cell r="N136" t="str">
            <v>PENGGLINGAN</v>
          </cell>
        </row>
        <row r="137">
          <cell r="L137" t="str">
            <v>PERTAMINA (TP)    .</v>
          </cell>
          <cell r="N137" t="str">
            <v>PERTAMINA (TP)    .</v>
          </cell>
        </row>
        <row r="138">
          <cell r="L138" t="str">
            <v>PETUKANGAN</v>
          </cell>
          <cell r="N138" t="str">
            <v>PETUKANGAN</v>
          </cell>
        </row>
        <row r="139">
          <cell r="L139" t="str">
            <v>PLTA</v>
          </cell>
          <cell r="N139" t="str">
            <v>PLTA</v>
          </cell>
        </row>
        <row r="140">
          <cell r="L140" t="str">
            <v>PLTA1</v>
          </cell>
          <cell r="N140" t="str">
            <v>PLTA1</v>
          </cell>
        </row>
        <row r="141">
          <cell r="L141" t="str">
            <v>PLTA2</v>
          </cell>
          <cell r="N141" t="str">
            <v>PLTA2</v>
          </cell>
        </row>
        <row r="142">
          <cell r="L142" t="str">
            <v>PLTA3</v>
          </cell>
          <cell r="N142" t="str">
            <v>PLTA3</v>
          </cell>
        </row>
        <row r="143">
          <cell r="L143" t="str">
            <v>PLTA4</v>
          </cell>
          <cell r="N143" t="str">
            <v>PLTA4</v>
          </cell>
        </row>
        <row r="144">
          <cell r="L144" t="str">
            <v xml:space="preserve">PLTU </v>
          </cell>
          <cell r="N144" t="str">
            <v xml:space="preserve">PLTU </v>
          </cell>
        </row>
        <row r="145">
          <cell r="L145" t="str">
            <v>PLTU CEP</v>
          </cell>
          <cell r="N145" t="str">
            <v>PLTU CEP</v>
          </cell>
        </row>
        <row r="146">
          <cell r="L146" t="str">
            <v>PMPEK</v>
          </cell>
          <cell r="N146" t="str">
            <v>PMPEK</v>
          </cell>
        </row>
        <row r="147">
          <cell r="L147" t="str">
            <v>PNDLI</v>
          </cell>
          <cell r="N147" t="str">
            <v>PNDLI</v>
          </cell>
        </row>
        <row r="148">
          <cell r="L148" t="str">
            <v>PNDU</v>
          </cell>
          <cell r="N148" t="str">
            <v>PNDU</v>
          </cell>
        </row>
        <row r="149">
          <cell r="L149" t="str">
            <v>PNSIA</v>
          </cell>
          <cell r="N149" t="str">
            <v>PNSIA</v>
          </cell>
        </row>
        <row r="150">
          <cell r="L150" t="str">
            <v>PNYGN</v>
          </cell>
          <cell r="N150" t="str">
            <v>PNYGN</v>
          </cell>
        </row>
        <row r="151">
          <cell r="L151" t="str">
            <v>PONDOK INDAH</v>
          </cell>
          <cell r="N151" t="str">
            <v>PONDOK INDAH</v>
          </cell>
        </row>
        <row r="152">
          <cell r="L152" t="str">
            <v>PONDOK KELAPA</v>
          </cell>
          <cell r="N152" t="str">
            <v>PONDOK KELAPA</v>
          </cell>
        </row>
        <row r="153">
          <cell r="L153" t="str">
            <v>PRATU</v>
          </cell>
          <cell r="N153" t="str">
            <v>PRATU</v>
          </cell>
        </row>
        <row r="154">
          <cell r="L154" t="str">
            <v>PRKAN</v>
          </cell>
          <cell r="N154" t="str">
            <v>PRKAN</v>
          </cell>
        </row>
        <row r="155">
          <cell r="L155" t="str">
            <v>PRMYA</v>
          </cell>
          <cell r="N155" t="str">
            <v>PRMYA</v>
          </cell>
        </row>
        <row r="156">
          <cell r="L156" t="str">
            <v>PRURI</v>
          </cell>
          <cell r="N156" t="str">
            <v>PRURI</v>
          </cell>
        </row>
        <row r="157">
          <cell r="L157" t="str">
            <v>PULOMAS</v>
          </cell>
          <cell r="N157" t="str">
            <v>PULOMAS</v>
          </cell>
        </row>
        <row r="158">
          <cell r="L158" t="str">
            <v>PWKTA</v>
          </cell>
          <cell r="N158" t="str">
            <v>PWKTA</v>
          </cell>
        </row>
        <row r="159">
          <cell r="L159" t="str">
            <v>PWKTA (70 kV)</v>
          </cell>
          <cell r="N159" t="str">
            <v>PWKTA (70 kV)</v>
          </cell>
        </row>
        <row r="160">
          <cell r="L160" t="str">
            <v>RCKEK</v>
          </cell>
          <cell r="N160" t="str">
            <v>RCKEK</v>
          </cell>
        </row>
        <row r="161">
          <cell r="L161" t="str">
            <v>RJPKS</v>
          </cell>
          <cell r="N161" t="str">
            <v>RJPKS</v>
          </cell>
        </row>
        <row r="162">
          <cell r="L162" t="str">
            <v>RKSBA</v>
          </cell>
          <cell r="N162" t="str">
            <v>RKSBA</v>
          </cell>
        </row>
        <row r="163">
          <cell r="L163" t="str">
            <v>RSDLK</v>
          </cell>
          <cell r="N163" t="str">
            <v>RSDLK</v>
          </cell>
        </row>
        <row r="164">
          <cell r="L164" t="str">
            <v>SBANG</v>
          </cell>
          <cell r="N164" t="str">
            <v>SBANG</v>
          </cell>
        </row>
        <row r="165">
          <cell r="L165" t="str">
            <v>SERPONG</v>
          </cell>
          <cell r="N165" t="str">
            <v>SERPONG</v>
          </cell>
        </row>
        <row r="166">
          <cell r="L166" t="str">
            <v>SGLNG</v>
          </cell>
          <cell r="N166" t="str">
            <v>SGLNG</v>
          </cell>
        </row>
        <row r="167">
          <cell r="L167" t="str">
            <v>SKMDI</v>
          </cell>
          <cell r="N167" t="str">
            <v>SKMDI</v>
          </cell>
        </row>
        <row r="168">
          <cell r="L168" t="str">
            <v>SKTNI</v>
          </cell>
          <cell r="N168" t="str">
            <v>SKTNI</v>
          </cell>
        </row>
        <row r="169">
          <cell r="L169" t="str">
            <v>SLBRU</v>
          </cell>
          <cell r="N169" t="str">
            <v>SLBRU</v>
          </cell>
        </row>
        <row r="170">
          <cell r="L170" t="str">
            <v>SLKMA</v>
          </cell>
          <cell r="N170" t="str">
            <v>SLKMA</v>
          </cell>
        </row>
        <row r="171">
          <cell r="L171" t="str">
            <v>SLKRU</v>
          </cell>
          <cell r="N171" t="str">
            <v>SLKRU</v>
          </cell>
        </row>
        <row r="172">
          <cell r="L172" t="str">
            <v>SMDNG</v>
          </cell>
          <cell r="N172" t="str">
            <v>SMDNG</v>
          </cell>
        </row>
        <row r="173">
          <cell r="L173" t="str">
            <v>SMDRA</v>
          </cell>
          <cell r="N173" t="str">
            <v>SMDRA</v>
          </cell>
        </row>
        <row r="174">
          <cell r="L174" t="str">
            <v>SMNJW</v>
          </cell>
          <cell r="N174" t="str">
            <v>SMNJW</v>
          </cell>
        </row>
        <row r="175">
          <cell r="L175" t="str">
            <v>SMNMA</v>
          </cell>
          <cell r="N175" t="str">
            <v>SMNMA</v>
          </cell>
        </row>
        <row r="176">
          <cell r="L176" t="str">
            <v>SMNRU</v>
          </cell>
          <cell r="N176" t="str">
            <v>SMNRU</v>
          </cell>
        </row>
        <row r="177">
          <cell r="L177" t="str">
            <v>SNTSA</v>
          </cell>
          <cell r="N177" t="str">
            <v>SNTSA</v>
          </cell>
        </row>
        <row r="178">
          <cell r="L178" t="str">
            <v>SNTUL</v>
          </cell>
          <cell r="N178" t="str">
            <v>SNTUL</v>
          </cell>
        </row>
        <row r="179">
          <cell r="L179" t="str">
            <v>SRAGI</v>
          </cell>
          <cell r="N179" t="str">
            <v>SRAGI</v>
          </cell>
        </row>
        <row r="180">
          <cell r="L180" t="str">
            <v>STPCF</v>
          </cell>
          <cell r="N180" t="str">
            <v>STPCF</v>
          </cell>
        </row>
        <row r="181">
          <cell r="L181" t="str">
            <v>STPCF (70 kV)</v>
          </cell>
          <cell r="N181" t="str">
            <v>STPCF (70 kV)</v>
          </cell>
        </row>
        <row r="182">
          <cell r="L182" t="str">
            <v>TAMBUN</v>
          </cell>
          <cell r="N182" t="str">
            <v>TAMBUN</v>
          </cell>
        </row>
        <row r="183">
          <cell r="L183" t="str">
            <v>TASIK</v>
          </cell>
          <cell r="N183" t="str">
            <v>TASIK</v>
          </cell>
        </row>
        <row r="184">
          <cell r="L184" t="str">
            <v>TASIKMALAYA</v>
          </cell>
          <cell r="N184" t="str">
            <v>TASIKMALAYA</v>
          </cell>
        </row>
        <row r="185">
          <cell r="L185" t="str">
            <v>TGHRG</v>
          </cell>
          <cell r="N185" t="str">
            <v>TGHRG</v>
          </cell>
        </row>
        <row r="186">
          <cell r="L186" t="str">
            <v>TLJBE</v>
          </cell>
          <cell r="N186" t="str">
            <v>TLJBE</v>
          </cell>
        </row>
        <row r="187">
          <cell r="L187" t="str">
            <v>TMBUN</v>
          </cell>
          <cell r="N187" t="str">
            <v>TMBUN</v>
          </cell>
        </row>
        <row r="188">
          <cell r="L188" t="str">
            <v>TMBUN (70 kV)</v>
          </cell>
          <cell r="N188" t="str">
            <v>TMBUN (70 kV)</v>
          </cell>
        </row>
        <row r="189">
          <cell r="L189" t="str">
            <v>TSBRU</v>
          </cell>
          <cell r="N189" t="str">
            <v>TSBRU</v>
          </cell>
        </row>
        <row r="190">
          <cell r="L190" t="str">
            <v>TSMYA</v>
          </cell>
          <cell r="N190" t="str">
            <v>TSMYA</v>
          </cell>
        </row>
        <row r="191">
          <cell r="N191" t="str">
            <v>TTJBR</v>
          </cell>
        </row>
        <row r="192">
          <cell r="N192" t="str">
            <v>TYGRI</v>
          </cell>
        </row>
        <row r="193">
          <cell r="N193" t="str">
            <v>UBRNG</v>
          </cell>
        </row>
        <row r="194">
          <cell r="N194" t="str">
            <v>UNGRN</v>
          </cell>
        </row>
        <row r="195">
          <cell r="N195" t="str">
            <v>WYNDU</v>
          </cell>
        </row>
        <row r="196">
          <cell r="N196" t="str">
            <v>WYWDU</v>
          </cell>
        </row>
        <row r="197">
          <cell r="N197" t="str">
            <v>(blank)</v>
          </cell>
        </row>
        <row r="198">
          <cell r="N198" t="str">
            <v>Grand Total</v>
          </cell>
        </row>
      </sheetData>
      <sheetData sheetId="16">
        <row r="4">
          <cell r="F4" t="str">
            <v>Arjawinangun</v>
          </cell>
          <cell r="K4" t="str">
            <v>Arjawinangun</v>
          </cell>
        </row>
        <row r="5">
          <cell r="F5" t="str">
            <v>ASPEK 70kV</v>
          </cell>
          <cell r="K5" t="str">
            <v>ASPEK 70kV</v>
          </cell>
          <cell r="N5" t="str">
            <v>REF</v>
          </cell>
        </row>
        <row r="6">
          <cell r="F6" t="str">
            <v>Babakan</v>
          </cell>
          <cell r="K6" t="str">
            <v>Babakan</v>
          </cell>
          <cell r="N6" t="str">
            <v>DIFFERENSIAL</v>
          </cell>
        </row>
        <row r="7">
          <cell r="F7" t="str">
            <v>Bandung Selatan</v>
          </cell>
          <cell r="K7" t="str">
            <v>Bandung Selatan</v>
          </cell>
          <cell r="N7" t="str">
            <v>JANSEN</v>
          </cell>
        </row>
        <row r="8">
          <cell r="F8" t="str">
            <v>Bandung Utara</v>
          </cell>
          <cell r="K8" t="str">
            <v>Bandung Utara</v>
          </cell>
          <cell r="N8" t="str">
            <v>OCR</v>
          </cell>
        </row>
        <row r="9">
          <cell r="F9" t="str">
            <v>Banjar</v>
          </cell>
          <cell r="K9" t="str">
            <v>Banjar</v>
          </cell>
          <cell r="N9" t="str">
            <v>OCR FASA RS</v>
          </cell>
        </row>
        <row r="10">
          <cell r="F10" t="str">
            <v>Bekasi</v>
          </cell>
          <cell r="K10" t="str">
            <v>Bekasi</v>
          </cell>
          <cell r="N10" t="str">
            <v>OCR FASA RT</v>
          </cell>
        </row>
        <row r="11">
          <cell r="F11" t="str">
            <v>Bengkok</v>
          </cell>
          <cell r="K11" t="str">
            <v>Bengkok</v>
          </cell>
          <cell r="N11" t="str">
            <v>OLS</v>
          </cell>
        </row>
        <row r="12">
          <cell r="F12" t="str">
            <v>Bogor Baru</v>
          </cell>
          <cell r="K12" t="str">
            <v>Bogor Baru</v>
          </cell>
          <cell r="N12" t="str">
            <v>OCR FASA RST</v>
          </cell>
        </row>
        <row r="13">
          <cell r="F13" t="str">
            <v>Braga</v>
          </cell>
          <cell r="K13" t="str">
            <v>Braga</v>
          </cell>
          <cell r="N13" t="str">
            <v>GFR</v>
          </cell>
        </row>
        <row r="14">
          <cell r="F14" t="str">
            <v>Bunar</v>
          </cell>
          <cell r="K14" t="str">
            <v>Bunar</v>
          </cell>
          <cell r="N14" t="str">
            <v>LOCK OUT</v>
          </cell>
        </row>
        <row r="15">
          <cell r="F15" t="str">
            <v>Cangkring</v>
          </cell>
          <cell r="K15" t="str">
            <v>Cangkring</v>
          </cell>
          <cell r="N15" t="str">
            <v>MALFUNCTION RELAY</v>
          </cell>
        </row>
        <row r="16">
          <cell r="F16" t="str">
            <v>Ciamis</v>
          </cell>
          <cell r="K16" t="str">
            <v>Ciamis</v>
          </cell>
          <cell r="N16" t="str">
            <v>TCS</v>
          </cell>
        </row>
        <row r="17">
          <cell r="F17" t="str">
            <v>Cianjur</v>
          </cell>
          <cell r="K17" t="str">
            <v>Cianjur</v>
          </cell>
          <cell r="N17" t="str">
            <v>SUDDEN PRESSURE</v>
          </cell>
        </row>
        <row r="18">
          <cell r="F18" t="str">
            <v>Ciawi</v>
          </cell>
          <cell r="K18" t="str">
            <v>Ciawi</v>
          </cell>
          <cell r="N18" t="str">
            <v>REF, DIFFERENSIAL</v>
          </cell>
        </row>
        <row r="19">
          <cell r="F19" t="str">
            <v>Cibabat</v>
          </cell>
          <cell r="K19" t="str">
            <v>Cibabat</v>
          </cell>
          <cell r="N19" t="str">
            <v>TIDAK ADA INDIKASI</v>
          </cell>
        </row>
        <row r="20">
          <cell r="F20" t="str">
            <v>Cibabat Baru</v>
          </cell>
          <cell r="K20" t="str">
            <v>Cibabat Baru</v>
          </cell>
          <cell r="N20" t="str">
            <v>MLS</v>
          </cell>
        </row>
        <row r="21">
          <cell r="F21" t="str">
            <v>Cibadak Baru</v>
          </cell>
          <cell r="K21" t="str">
            <v>Cibadak Baru</v>
          </cell>
          <cell r="N21" t="str">
            <v>DIKELUARKAN</v>
          </cell>
        </row>
        <row r="22">
          <cell r="F22" t="str">
            <v>Cibatu</v>
          </cell>
          <cell r="K22" t="str">
            <v>Cibatu</v>
          </cell>
        </row>
        <row r="23">
          <cell r="F23" t="str">
            <v>Cibeureum</v>
          </cell>
          <cell r="K23" t="str">
            <v>Cibeureum</v>
          </cell>
        </row>
        <row r="24">
          <cell r="F24" t="str">
            <v>Cibinong</v>
          </cell>
          <cell r="K24" t="str">
            <v>Cibinong</v>
          </cell>
        </row>
        <row r="25">
          <cell r="F25" t="str">
            <v>Ciganea</v>
          </cell>
          <cell r="K25" t="str">
            <v>Ciganea</v>
          </cell>
        </row>
        <row r="26">
          <cell r="F26" t="str">
            <v>Cigereleng</v>
          </cell>
          <cell r="K26" t="str">
            <v>Cigereleng</v>
          </cell>
        </row>
        <row r="27">
          <cell r="F27" t="str">
            <v>Cikarang</v>
          </cell>
          <cell r="K27" t="str">
            <v>Cikarang</v>
          </cell>
        </row>
        <row r="28">
          <cell r="F28" t="str">
            <v>Cikarang Lippo</v>
          </cell>
          <cell r="K28" t="str">
            <v>Cikarang Lippo</v>
          </cell>
        </row>
        <row r="29">
          <cell r="F29" t="str">
            <v>Cikasungka</v>
          </cell>
          <cell r="K29" t="str">
            <v>Cikasungka</v>
          </cell>
        </row>
        <row r="30">
          <cell r="F30" t="str">
            <v>Cikedung</v>
          </cell>
          <cell r="K30" t="str">
            <v>Cikedung</v>
          </cell>
        </row>
        <row r="31">
          <cell r="F31" t="str">
            <v>Cikumpay</v>
          </cell>
          <cell r="K31" t="str">
            <v>Cikumpay</v>
          </cell>
        </row>
        <row r="32">
          <cell r="F32" t="str">
            <v>Cileungsi</v>
          </cell>
          <cell r="K32" t="str">
            <v>Cileungsi</v>
          </cell>
        </row>
        <row r="33">
          <cell r="F33" t="str">
            <v>Cileungsi_70_kV</v>
          </cell>
          <cell r="K33" t="str">
            <v>Cileungsi_70_kV</v>
          </cell>
        </row>
        <row r="34">
          <cell r="F34" t="str">
            <v>Cimanggis</v>
          </cell>
          <cell r="K34" t="str">
            <v>Cimanggis</v>
          </cell>
        </row>
        <row r="35">
          <cell r="F35" t="str">
            <v>Cirata Baru</v>
          </cell>
          <cell r="K35" t="str">
            <v>Cirata Baru</v>
          </cell>
        </row>
        <row r="36">
          <cell r="F36" t="str">
            <v>Dago Pakar</v>
          </cell>
          <cell r="K36" t="str">
            <v>Dago Pakar</v>
          </cell>
        </row>
        <row r="37">
          <cell r="F37" t="str">
            <v>Dawuan</v>
          </cell>
          <cell r="K37" t="str">
            <v>Dawuan</v>
          </cell>
        </row>
        <row r="38">
          <cell r="F38" t="str">
            <v>Fajar Surya Wisesa</v>
          </cell>
          <cell r="K38" t="str">
            <v>Fajar Surya Wisesa</v>
          </cell>
        </row>
        <row r="39">
          <cell r="F39" t="str">
            <v>Gandamekar</v>
          </cell>
          <cell r="K39" t="str">
            <v>Gandamekar</v>
          </cell>
        </row>
        <row r="40">
          <cell r="F40" t="str">
            <v>Gandaria</v>
          </cell>
          <cell r="K40" t="str">
            <v>Gandaria</v>
          </cell>
        </row>
        <row r="41">
          <cell r="F41" t="str">
            <v>Garut</v>
          </cell>
          <cell r="K41" t="str">
            <v>Garut</v>
          </cell>
        </row>
        <row r="42">
          <cell r="F42" t="str">
            <v>Gedebage</v>
          </cell>
          <cell r="K42" t="str">
            <v>Gedebage</v>
          </cell>
        </row>
        <row r="43">
          <cell r="F43" t="str">
            <v>GIS_Pelabuhan_Ratu</v>
          </cell>
          <cell r="K43" t="str">
            <v>GIS_Pelabuhan_Ratu</v>
          </cell>
        </row>
        <row r="44">
          <cell r="F44" t="str">
            <v>Gitet Depok</v>
          </cell>
          <cell r="K44" t="str">
            <v>Gitet Depok</v>
          </cell>
        </row>
        <row r="45">
          <cell r="F45" t="str">
            <v>Hankook</v>
          </cell>
          <cell r="K45" t="str">
            <v>Hankook</v>
          </cell>
        </row>
        <row r="46">
          <cell r="F46" t="str">
            <v>Hargeulis</v>
          </cell>
          <cell r="K46" t="str">
            <v>Hargeulis</v>
          </cell>
        </row>
        <row r="47">
          <cell r="F47" t="str">
            <v>Indaci</v>
          </cell>
          <cell r="K47" t="str">
            <v>Indaci</v>
          </cell>
        </row>
        <row r="48">
          <cell r="F48" t="str">
            <v>Indobharat</v>
          </cell>
          <cell r="K48" t="str">
            <v>Indobharat</v>
          </cell>
        </row>
        <row r="49">
          <cell r="F49" t="str">
            <v>Indoliberty</v>
          </cell>
          <cell r="K49" t="str">
            <v>Indoliberty</v>
          </cell>
        </row>
        <row r="50">
          <cell r="F50" t="str">
            <v>Indorama (Policam)</v>
          </cell>
          <cell r="K50" t="str">
            <v>Indorama (Policam)</v>
          </cell>
        </row>
        <row r="51">
          <cell r="F51" t="str">
            <v>Indorama (Polimer)</v>
          </cell>
          <cell r="K51" t="str">
            <v>Indorama (Polimer)</v>
          </cell>
        </row>
        <row r="52">
          <cell r="F52" t="str">
            <v>Indramayu</v>
          </cell>
          <cell r="K52" t="str">
            <v>Indramayu</v>
          </cell>
        </row>
        <row r="53">
          <cell r="F53" t="str">
            <v>ITP</v>
          </cell>
          <cell r="K53" t="str">
            <v>ITP</v>
          </cell>
        </row>
        <row r="54">
          <cell r="F54" t="str">
            <v>Jababeka</v>
          </cell>
          <cell r="K54" t="str">
            <v>Jababeka</v>
          </cell>
        </row>
        <row r="55">
          <cell r="F55" t="str">
            <v>Jatibarang</v>
          </cell>
          <cell r="K55" t="str">
            <v>Jatibarang</v>
          </cell>
        </row>
        <row r="56">
          <cell r="F56" t="str">
            <v>Jatirangon</v>
          </cell>
          <cell r="K56" t="str">
            <v>Jatirangon</v>
          </cell>
        </row>
        <row r="57">
          <cell r="F57" t="str">
            <v>Jui Shin</v>
          </cell>
          <cell r="K57" t="str">
            <v>Jui Shin</v>
          </cell>
        </row>
        <row r="58">
          <cell r="F58" t="str">
            <v>Kadipaten</v>
          </cell>
          <cell r="K58" t="str">
            <v>Kadipaten</v>
          </cell>
        </row>
        <row r="59">
          <cell r="F59" t="str">
            <v>Kamojang</v>
          </cell>
          <cell r="K59" t="str">
            <v>Kamojang</v>
          </cell>
        </row>
        <row r="60">
          <cell r="F60" t="str">
            <v>KarangNunggal</v>
          </cell>
          <cell r="K60" t="str">
            <v>KarangNunggal</v>
          </cell>
        </row>
        <row r="61">
          <cell r="F61" t="str">
            <v>Katulampa</v>
          </cell>
          <cell r="K61" t="str">
            <v>Katulampa</v>
          </cell>
        </row>
        <row r="62">
          <cell r="F62" t="str">
            <v>Kedung Badak</v>
          </cell>
          <cell r="K62" t="str">
            <v>Kedung Badak</v>
          </cell>
        </row>
        <row r="63">
          <cell r="F63" t="str">
            <v>Kiaracondong</v>
          </cell>
          <cell r="K63" t="str">
            <v>Kiaracondong</v>
          </cell>
        </row>
        <row r="64">
          <cell r="F64" t="str">
            <v>Kiarapayung</v>
          </cell>
          <cell r="K64" t="str">
            <v>Kiarapayung</v>
          </cell>
        </row>
        <row r="65">
          <cell r="F65" t="str">
            <v>Kosambi Baru</v>
          </cell>
          <cell r="K65" t="str">
            <v>Kosambi Baru</v>
          </cell>
        </row>
        <row r="66">
          <cell r="F66" t="str">
            <v>Kracak</v>
          </cell>
          <cell r="K66" t="str">
            <v>Kracak</v>
          </cell>
        </row>
        <row r="67">
          <cell r="F67" t="str">
            <v>Kuningan</v>
          </cell>
          <cell r="K67" t="str">
            <v>Kuningan</v>
          </cell>
        </row>
        <row r="68">
          <cell r="F68" t="str">
            <v>Kutamekar</v>
          </cell>
          <cell r="K68" t="str">
            <v>Kutamekar</v>
          </cell>
        </row>
        <row r="69">
          <cell r="F69" t="str">
            <v>Lagadar</v>
          </cell>
          <cell r="K69" t="str">
            <v>Lagadar</v>
          </cell>
        </row>
        <row r="70">
          <cell r="F70" t="str">
            <v>Legok</v>
          </cell>
          <cell r="K70" t="str">
            <v>Legok</v>
          </cell>
        </row>
        <row r="71">
          <cell r="F71" t="str">
            <v>Lembur Situ</v>
          </cell>
          <cell r="K71" t="str">
            <v>Lembur Situ</v>
          </cell>
        </row>
        <row r="72">
          <cell r="F72" t="str">
            <v>Majalaya</v>
          </cell>
          <cell r="K72" t="str">
            <v>Majalaya</v>
          </cell>
        </row>
        <row r="73">
          <cell r="F73" t="str">
            <v>Malangbong</v>
          </cell>
          <cell r="K73" t="str">
            <v>Malangbong</v>
          </cell>
        </row>
        <row r="74">
          <cell r="F74" t="str">
            <v>Maligi</v>
          </cell>
          <cell r="K74" t="str">
            <v>Maligi</v>
          </cell>
        </row>
        <row r="75">
          <cell r="F75" t="str">
            <v>Mandirancan</v>
          </cell>
          <cell r="K75" t="str">
            <v>Mandirancan</v>
          </cell>
        </row>
        <row r="76">
          <cell r="F76" t="str">
            <v>Mekarsari</v>
          </cell>
          <cell r="K76" t="str">
            <v>Mekarsari</v>
          </cell>
        </row>
        <row r="77">
          <cell r="F77" t="str">
            <v>New Tambun</v>
          </cell>
          <cell r="K77" t="str">
            <v>New_Kadipaten</v>
          </cell>
        </row>
        <row r="78">
          <cell r="F78" t="str">
            <v>New_Kadipaten</v>
          </cell>
          <cell r="K78" t="str">
            <v>NewRancakasumba</v>
          </cell>
        </row>
        <row r="79">
          <cell r="F79" t="str">
            <v>NewRancakasumba</v>
          </cell>
          <cell r="K79" t="str">
            <v>Pabuaran</v>
          </cell>
        </row>
        <row r="80">
          <cell r="F80" t="str">
            <v>Pabuaran</v>
          </cell>
          <cell r="K80" t="str">
            <v>Padalarang Baru</v>
          </cell>
        </row>
        <row r="81">
          <cell r="F81" t="str">
            <v>Padalarang Baru</v>
          </cell>
          <cell r="K81" t="str">
            <v>Pameungpeuk</v>
          </cell>
        </row>
        <row r="82">
          <cell r="F82" t="str">
            <v>Pameungpeuk</v>
          </cell>
          <cell r="K82" t="str">
            <v>Panasia</v>
          </cell>
        </row>
        <row r="83">
          <cell r="F83" t="str">
            <v>Panasia</v>
          </cell>
          <cell r="K83" t="str">
            <v>Pangandaran</v>
          </cell>
        </row>
        <row r="84">
          <cell r="F84" t="str">
            <v>Pangandaran</v>
          </cell>
          <cell r="K84" t="str">
            <v>Parakan</v>
          </cell>
        </row>
        <row r="85">
          <cell r="F85" t="str">
            <v>Parakan</v>
          </cell>
          <cell r="K85" t="str">
            <v>Parungmulya</v>
          </cell>
        </row>
        <row r="86">
          <cell r="F86" t="str">
            <v>Parungmulya</v>
          </cell>
          <cell r="K86" t="str">
            <v>Patuha</v>
          </cell>
        </row>
        <row r="87">
          <cell r="F87" t="str">
            <v>Patuha</v>
          </cell>
          <cell r="K87" t="str">
            <v>Pelabuhan Ratu</v>
          </cell>
        </row>
        <row r="88">
          <cell r="F88" t="str">
            <v>Pelabuhan Ratu</v>
          </cell>
          <cell r="K88" t="str">
            <v>Peruri</v>
          </cell>
        </row>
        <row r="89">
          <cell r="F89" t="str">
            <v>Peruri</v>
          </cell>
          <cell r="K89" t="str">
            <v>Pinayungan</v>
          </cell>
        </row>
        <row r="90">
          <cell r="F90" t="str">
            <v>Pinayungan</v>
          </cell>
          <cell r="K90" t="str">
            <v>Pindodeli</v>
          </cell>
        </row>
        <row r="91">
          <cell r="F91" t="str">
            <v>Pindodeli</v>
          </cell>
          <cell r="K91" t="str">
            <v>PLTU Indramayu</v>
          </cell>
        </row>
        <row r="92">
          <cell r="F92" t="str">
            <v>PLTU Indramayu</v>
          </cell>
          <cell r="K92" t="str">
            <v>Poncol Baru</v>
          </cell>
        </row>
        <row r="93">
          <cell r="F93" t="str">
            <v>Poncol Baru</v>
          </cell>
          <cell r="K93" t="str">
            <v>Purwakarta</v>
          </cell>
        </row>
        <row r="94">
          <cell r="F94" t="str">
            <v>Purwakarta</v>
          </cell>
          <cell r="K94" t="str">
            <v>Rajapaksi</v>
          </cell>
        </row>
        <row r="95">
          <cell r="F95" t="str">
            <v>Rajapaksi</v>
          </cell>
          <cell r="K95" t="str">
            <v>Rancaekek</v>
          </cell>
        </row>
        <row r="96">
          <cell r="F96" t="str">
            <v>Rancaekek</v>
          </cell>
          <cell r="K96" t="str">
            <v>Rancakasumba</v>
          </cell>
        </row>
        <row r="97">
          <cell r="F97" t="str">
            <v>Rancakasumba</v>
          </cell>
          <cell r="K97" t="str">
            <v>Rengasdengklok</v>
          </cell>
        </row>
        <row r="98">
          <cell r="F98" t="str">
            <v>Rengasdengklok</v>
          </cell>
          <cell r="K98" t="str">
            <v>Santosa</v>
          </cell>
        </row>
        <row r="99">
          <cell r="F99" t="str">
            <v>Santosa</v>
          </cell>
          <cell r="K99" t="str">
            <v>Semen Baru</v>
          </cell>
        </row>
        <row r="100">
          <cell r="F100" t="str">
            <v>Semen Baru</v>
          </cell>
          <cell r="K100" t="str">
            <v xml:space="preserve">Semen Baru 150kV </v>
          </cell>
        </row>
        <row r="101">
          <cell r="F101" t="str">
            <v xml:space="preserve">Semen Baru 150kV </v>
          </cell>
          <cell r="K101" t="str">
            <v>Semen Lama 70kV</v>
          </cell>
        </row>
        <row r="102">
          <cell r="F102" t="str">
            <v>Semen Lama 70kV</v>
          </cell>
          <cell r="K102" t="str">
            <v>Semen Palimanan</v>
          </cell>
        </row>
        <row r="103">
          <cell r="F103" t="str">
            <v>Semen Palimanan</v>
          </cell>
          <cell r="K103" t="str">
            <v>Semen_Jawa_150kV</v>
          </cell>
        </row>
        <row r="104">
          <cell r="F104" t="str">
            <v>Semen_Jawa_150kV</v>
          </cell>
          <cell r="K104" t="str">
            <v>Sentul</v>
          </cell>
        </row>
        <row r="105">
          <cell r="F105" t="str">
            <v>Sentul</v>
          </cell>
          <cell r="K105" t="str">
            <v>Serpong</v>
          </cell>
        </row>
        <row r="106">
          <cell r="F106" t="str">
            <v>Serpong</v>
          </cell>
          <cell r="K106" t="str">
            <v>South Pasific</v>
          </cell>
        </row>
        <row r="107">
          <cell r="F107" t="str">
            <v>South Pasific</v>
          </cell>
          <cell r="K107" t="str">
            <v>Subang</v>
          </cell>
        </row>
        <row r="108">
          <cell r="F108" t="str">
            <v>Subang</v>
          </cell>
          <cell r="K108" t="str">
            <v>Sukamandi</v>
          </cell>
        </row>
        <row r="109">
          <cell r="F109" t="str">
            <v>Sukamandi</v>
          </cell>
          <cell r="K109" t="str">
            <v>Sukatani</v>
          </cell>
        </row>
        <row r="110">
          <cell r="F110" t="str">
            <v>Sukatani</v>
          </cell>
          <cell r="K110" t="str">
            <v>Sumadra</v>
          </cell>
        </row>
        <row r="111">
          <cell r="F111" t="str">
            <v>Sumadra</v>
          </cell>
          <cell r="K111" t="str">
            <v>Sumedang</v>
          </cell>
        </row>
        <row r="112">
          <cell r="F112" t="str">
            <v>Sumedang</v>
          </cell>
          <cell r="K112" t="str">
            <v>Summarecon</v>
          </cell>
        </row>
        <row r="113">
          <cell r="F113" t="str">
            <v>Summarecon</v>
          </cell>
          <cell r="K113" t="str">
            <v>Sunyaragi</v>
          </cell>
        </row>
        <row r="114">
          <cell r="F114" t="str">
            <v>Sunyaragi</v>
          </cell>
          <cell r="K114" t="str">
            <v>Suzuki</v>
          </cell>
        </row>
        <row r="115">
          <cell r="F115" t="str">
            <v>Suzuki</v>
          </cell>
          <cell r="K115" t="str">
            <v>Tambun</v>
          </cell>
        </row>
        <row r="116">
          <cell r="F116" t="str">
            <v>Tambun</v>
          </cell>
          <cell r="K116" t="str">
            <v>Tasik_Baru</v>
          </cell>
        </row>
        <row r="117">
          <cell r="F117" t="str">
            <v>Tasik_Baru</v>
          </cell>
          <cell r="K117" t="str">
            <v>Tasikmalaya</v>
          </cell>
        </row>
        <row r="118">
          <cell r="F118" t="str">
            <v>Tasikmalaya</v>
          </cell>
          <cell r="K118" t="str">
            <v>Tata JABAR</v>
          </cell>
        </row>
        <row r="119">
          <cell r="F119" t="str">
            <v>Tata JABAR</v>
          </cell>
          <cell r="K119" t="str">
            <v>Tegalherang</v>
          </cell>
        </row>
        <row r="120">
          <cell r="F120" t="str">
            <v>Tegalherang</v>
          </cell>
          <cell r="K120" t="str">
            <v>Telukjambe</v>
          </cell>
        </row>
        <row r="121">
          <cell r="F121" t="str">
            <v>Telukjambe</v>
          </cell>
          <cell r="K121" t="str">
            <v>Tigaraksa</v>
          </cell>
        </row>
        <row r="122">
          <cell r="F122" t="str">
            <v>Tigaraksa</v>
          </cell>
          <cell r="K122" t="str">
            <v>Toyogiri</v>
          </cell>
        </row>
        <row r="123">
          <cell r="F123" t="str">
            <v>Toyogiri</v>
          </cell>
          <cell r="K123" t="str">
            <v>Ujungberung</v>
          </cell>
        </row>
        <row r="124">
          <cell r="F124" t="str">
            <v>Ujungberung</v>
          </cell>
        </row>
        <row r="125">
          <cell r="F125" t="str">
            <v>Grand Total</v>
          </cell>
        </row>
        <row r="141">
          <cell r="J141">
            <v>70</v>
          </cell>
        </row>
        <row r="142">
          <cell r="F142" t="str">
            <v>Tigaraksa</v>
          </cell>
          <cell r="G142" t="str">
            <v>BALARAJA</v>
          </cell>
          <cell r="J142" t="str">
            <v>Arjawinangun</v>
          </cell>
          <cell r="K142">
            <v>150</v>
          </cell>
          <cell r="L142">
            <v>1</v>
          </cell>
        </row>
        <row r="143">
          <cell r="F143" t="str">
            <v>Bandung Selatan</v>
          </cell>
          <cell r="G143" t="str">
            <v>BDSLN</v>
          </cell>
          <cell r="J143" t="str">
            <v>Bandung Timur</v>
          </cell>
          <cell r="K143" t="str">
            <v>Bandung Selatan</v>
          </cell>
          <cell r="L143">
            <v>1</v>
          </cell>
        </row>
        <row r="144">
          <cell r="F144" t="str">
            <v>BANDUNG TIMUR</v>
          </cell>
          <cell r="G144" t="str">
            <v>BDSLN</v>
          </cell>
          <cell r="J144" t="str">
            <v>Bunar</v>
          </cell>
          <cell r="K144" t="str">
            <v>Bandung Utara</v>
          </cell>
          <cell r="L144">
            <v>1</v>
          </cell>
        </row>
        <row r="145">
          <cell r="F145" t="str">
            <v>Bandung Utara</v>
          </cell>
          <cell r="G145" t="str">
            <v>BDSLN</v>
          </cell>
          <cell r="J145" t="str">
            <v>Cangkring</v>
          </cell>
          <cell r="K145" t="str">
            <v>Braga</v>
          </cell>
          <cell r="L145">
            <v>1</v>
          </cell>
        </row>
        <row r="146">
          <cell r="F146" t="str">
            <v>Cibeureum</v>
          </cell>
          <cell r="G146" t="str">
            <v>BDSLN</v>
          </cell>
          <cell r="J146" t="str">
            <v>Depok Baru</v>
          </cell>
          <cell r="K146" t="str">
            <v>BANJAR</v>
          </cell>
          <cell r="L146">
            <v>1</v>
          </cell>
        </row>
        <row r="147">
          <cell r="F147" t="str">
            <v>Braga</v>
          </cell>
          <cell r="G147" t="str">
            <v>BDSLN</v>
          </cell>
          <cell r="J147" t="str">
            <v>Kuningan</v>
          </cell>
          <cell r="K147" t="str">
            <v>BEKASI</v>
          </cell>
          <cell r="L147">
            <v>1</v>
          </cell>
        </row>
        <row r="148">
          <cell r="F148" t="str">
            <v>Cigereleng</v>
          </cell>
          <cell r="G148" t="str">
            <v>BDSLN</v>
          </cell>
          <cell r="J148" t="str">
            <v>PANGANDARAN</v>
          </cell>
          <cell r="K148" t="str">
            <v>CIAMIS</v>
          </cell>
          <cell r="L148">
            <v>1</v>
          </cell>
        </row>
        <row r="149">
          <cell r="F149" t="str">
            <v>Cikasungka</v>
          </cell>
          <cell r="G149" t="str">
            <v>BDSLN</v>
          </cell>
          <cell r="J149" t="str">
            <v>BABAKAN</v>
          </cell>
          <cell r="K149" t="str">
            <v>CIAWI</v>
          </cell>
          <cell r="L149">
            <v>1</v>
          </cell>
        </row>
        <row r="150">
          <cell r="F150" t="str">
            <v>Dago Pakar</v>
          </cell>
          <cell r="G150" t="str">
            <v>BDSLN</v>
          </cell>
          <cell r="J150" t="str">
            <v>Kadipaten</v>
          </cell>
          <cell r="K150" t="str">
            <v>Cibadak Baru</v>
          </cell>
          <cell r="L150">
            <v>1</v>
          </cell>
        </row>
        <row r="151">
          <cell r="F151" t="str">
            <v>Kamojang</v>
          </cell>
          <cell r="G151" t="str">
            <v>BDSLN</v>
          </cell>
          <cell r="J151" t="str">
            <v>SUBANG</v>
          </cell>
          <cell r="K151" t="str">
            <v>Cibatu</v>
          </cell>
          <cell r="L151">
            <v>1</v>
          </cell>
        </row>
        <row r="152">
          <cell r="F152" t="str">
            <v>Parakan Muncang</v>
          </cell>
          <cell r="G152" t="str">
            <v>BDSLN</v>
          </cell>
          <cell r="J152" t="str">
            <v>Sumadra</v>
          </cell>
          <cell r="K152" t="str">
            <v>Cibeureum</v>
          </cell>
          <cell r="L152">
            <v>1</v>
          </cell>
        </row>
        <row r="153">
          <cell r="F153" t="str">
            <v>RANCAEKEK</v>
          </cell>
          <cell r="G153" t="str">
            <v>BDSLN</v>
          </cell>
          <cell r="K153" t="str">
            <v>Cibinong</v>
          </cell>
          <cell r="L153">
            <v>1</v>
          </cell>
        </row>
        <row r="154">
          <cell r="F154" t="str">
            <v>Rancakasumba</v>
          </cell>
          <cell r="G154" t="str">
            <v>BDSLN</v>
          </cell>
          <cell r="K154" t="str">
            <v>Cigereleng</v>
          </cell>
          <cell r="L154">
            <v>1</v>
          </cell>
        </row>
        <row r="155">
          <cell r="F155" t="str">
            <v>Sumadra</v>
          </cell>
          <cell r="G155" t="str">
            <v>BDSLN</v>
          </cell>
          <cell r="K155" t="str">
            <v>Cikarang</v>
          </cell>
          <cell r="L155">
            <v>1</v>
          </cell>
        </row>
        <row r="156">
          <cell r="F156" t="str">
            <v>Ujungberung</v>
          </cell>
          <cell r="G156" t="str">
            <v>BDSLN</v>
          </cell>
          <cell r="K156" t="str">
            <v>Cikasungka</v>
          </cell>
          <cell r="L156">
            <v>1</v>
          </cell>
        </row>
        <row r="157">
          <cell r="F157" t="str">
            <v>BEKASI</v>
          </cell>
          <cell r="G157" t="str">
            <v>BEKASI</v>
          </cell>
          <cell r="K157" t="str">
            <v>CIKEDUNG</v>
          </cell>
          <cell r="L157">
            <v>1</v>
          </cell>
        </row>
        <row r="158">
          <cell r="F158" t="str">
            <v>Jatirangon</v>
          </cell>
          <cell r="G158" t="str">
            <v>CAWANG</v>
          </cell>
          <cell r="K158" t="str">
            <v>Cikumpay</v>
          </cell>
          <cell r="L158">
            <v>1</v>
          </cell>
        </row>
        <row r="159">
          <cell r="F159" t="str">
            <v>Serpong</v>
          </cell>
          <cell r="G159" t="str">
            <v>CAWANG</v>
          </cell>
          <cell r="K159" t="str">
            <v>Cilegon</v>
          </cell>
          <cell r="L159">
            <v>1</v>
          </cell>
        </row>
        <row r="160">
          <cell r="F160" t="str">
            <v>Fajar Surya Wisesa</v>
          </cell>
          <cell r="G160" t="str">
            <v>CIBATU 1-2</v>
          </cell>
          <cell r="K160" t="str">
            <v>Cilegon Baru</v>
          </cell>
          <cell r="L160">
            <v>1</v>
          </cell>
        </row>
        <row r="161">
          <cell r="F161" t="str">
            <v>CIKARANG</v>
          </cell>
          <cell r="G161" t="str">
            <v>CIBATU 1-2</v>
          </cell>
          <cell r="K161" t="str">
            <v>Cimanggis</v>
          </cell>
          <cell r="L161">
            <v>1</v>
          </cell>
        </row>
        <row r="162">
          <cell r="F162" t="str">
            <v>Gandamekar</v>
          </cell>
          <cell r="G162" t="str">
            <v>CIBATU 1-2</v>
          </cell>
          <cell r="K162" t="str">
            <v>Dago Pakar</v>
          </cell>
          <cell r="L162">
            <v>1</v>
          </cell>
        </row>
        <row r="163">
          <cell r="F163" t="str">
            <v>CIBATU</v>
          </cell>
          <cell r="G163" t="str">
            <v>CIBATU 1-2</v>
          </cell>
          <cell r="K163" t="str">
            <v>DAWUAN</v>
          </cell>
          <cell r="L163">
            <v>1</v>
          </cell>
        </row>
        <row r="164">
          <cell r="F164" t="str">
            <v>Poncol Baru</v>
          </cell>
          <cell r="G164" t="str">
            <v>CIBATU 1-2</v>
          </cell>
          <cell r="K164" t="str">
            <v>Fajar Surya Wisesa</v>
          </cell>
          <cell r="L164">
            <v>1</v>
          </cell>
        </row>
        <row r="165">
          <cell r="F165" t="str">
            <v>TAMBUN</v>
          </cell>
          <cell r="G165" t="str">
            <v>CIBATU 1-2</v>
          </cell>
          <cell r="K165" t="str">
            <v>Gandamekar</v>
          </cell>
          <cell r="L165">
            <v>1</v>
          </cell>
        </row>
        <row r="166">
          <cell r="F166" t="str">
            <v>Cikumpay</v>
          </cell>
          <cell r="G166" t="str">
            <v>CIBATU 3-4</v>
          </cell>
          <cell r="K166" t="str">
            <v>Garut</v>
          </cell>
          <cell r="L166">
            <v>1</v>
          </cell>
        </row>
        <row r="167">
          <cell r="F167" t="str">
            <v>DAWUAN</v>
          </cell>
          <cell r="G167" t="str">
            <v>CIBATU 3-4</v>
          </cell>
          <cell r="K167" t="str">
            <v>INDRAMAYU</v>
          </cell>
          <cell r="L167">
            <v>1</v>
          </cell>
        </row>
        <row r="168">
          <cell r="F168" t="str">
            <v>MEKARSARI</v>
          </cell>
          <cell r="G168" t="str">
            <v>CIBATU 3-4</v>
          </cell>
          <cell r="K168" t="str">
            <v>Kamojang</v>
          </cell>
          <cell r="L168">
            <v>1</v>
          </cell>
        </row>
        <row r="169">
          <cell r="F169" t="str">
            <v>Parungmulya</v>
          </cell>
          <cell r="G169" t="str">
            <v>CIBATU 3-4</v>
          </cell>
          <cell r="K169" t="str">
            <v>Kopo</v>
          </cell>
          <cell r="L169">
            <v>1</v>
          </cell>
        </row>
        <row r="170">
          <cell r="F170" t="str">
            <v>Peruri</v>
          </cell>
          <cell r="G170" t="str">
            <v>CIBATU 3-4</v>
          </cell>
          <cell r="K170" t="str">
            <v>KOSAMBI BARU</v>
          </cell>
          <cell r="L170">
            <v>1</v>
          </cell>
        </row>
        <row r="171">
          <cell r="F171" t="str">
            <v>Pinayungan</v>
          </cell>
          <cell r="G171" t="str">
            <v>CIBATU 3-4</v>
          </cell>
          <cell r="K171" t="str">
            <v>KRNGL</v>
          </cell>
          <cell r="L171">
            <v>1</v>
          </cell>
        </row>
        <row r="172">
          <cell r="F172" t="str">
            <v>KOSAMBI BARU</v>
          </cell>
          <cell r="G172" t="str">
            <v>CIBATU 3-4</v>
          </cell>
          <cell r="K172" t="str">
            <v>Lagadar</v>
          </cell>
          <cell r="L172">
            <v>1</v>
          </cell>
        </row>
        <row r="173">
          <cell r="F173" t="str">
            <v>CILEUNGSI 2</v>
          </cell>
          <cell r="G173" t="str">
            <v>CIBATU 3-4</v>
          </cell>
          <cell r="K173" t="str">
            <v>Lembur Situ 150 kV</v>
          </cell>
          <cell r="L173">
            <v>1</v>
          </cell>
        </row>
        <row r="174">
          <cell r="F174" t="str">
            <v>Purwakarta</v>
          </cell>
          <cell r="G174" t="str">
            <v>CIBATU 3-4</v>
          </cell>
          <cell r="K174" t="str">
            <v>MALANGBONG</v>
          </cell>
          <cell r="L174">
            <v>1</v>
          </cell>
        </row>
        <row r="175">
          <cell r="F175" t="str">
            <v>Rengasdengklok</v>
          </cell>
          <cell r="G175" t="str">
            <v>CIBATU 3-4</v>
          </cell>
          <cell r="K175" t="str">
            <v>MEKARSARI</v>
          </cell>
          <cell r="L175">
            <v>1</v>
          </cell>
        </row>
        <row r="176">
          <cell r="F176" t="str">
            <v>Bunar</v>
          </cell>
          <cell r="G176" t="str">
            <v>CIBINONG1</v>
          </cell>
          <cell r="K176" t="str">
            <v>Pabuaran</v>
          </cell>
          <cell r="L176">
            <v>1</v>
          </cell>
        </row>
        <row r="177">
          <cell r="F177" t="str">
            <v>SENTUL</v>
          </cell>
          <cell r="G177" t="str">
            <v>CIBINONG1</v>
          </cell>
          <cell r="K177" t="str">
            <v>Padalarang Baru</v>
          </cell>
          <cell r="L177">
            <v>1</v>
          </cell>
        </row>
        <row r="178">
          <cell r="F178" t="str">
            <v>CIAWI</v>
          </cell>
          <cell r="G178" t="str">
            <v>CIBINONG1</v>
          </cell>
          <cell r="K178" t="str">
            <v>Parakan Muncang</v>
          </cell>
          <cell r="L178">
            <v>1</v>
          </cell>
        </row>
        <row r="179">
          <cell r="F179" t="str">
            <v>Cibadak Baru</v>
          </cell>
          <cell r="G179" t="str">
            <v>CIBINONG1</v>
          </cell>
          <cell r="K179" t="str">
            <v>Parungmulya</v>
          </cell>
          <cell r="L179">
            <v>1</v>
          </cell>
        </row>
        <row r="180">
          <cell r="F180" t="str">
            <v>Cibinong</v>
          </cell>
          <cell r="G180" t="str">
            <v>CIBINONG1</v>
          </cell>
          <cell r="K180" t="str">
            <v>Patuha</v>
          </cell>
          <cell r="L180">
            <v>1</v>
          </cell>
        </row>
        <row r="181">
          <cell r="F181" t="str">
            <v>Cimanggis</v>
          </cell>
          <cell r="G181" t="str">
            <v>CIBINONG1</v>
          </cell>
          <cell r="K181" t="str">
            <v>PDBRU</v>
          </cell>
          <cell r="L181">
            <v>1</v>
          </cell>
        </row>
        <row r="182">
          <cell r="C182" t="str">
            <v>KTT</v>
          </cell>
          <cell r="F182" t="str">
            <v>Lagadar</v>
          </cell>
          <cell r="G182" t="str">
            <v>CIBINONG1</v>
          </cell>
          <cell r="K182" t="str">
            <v>PELABUHAN RATU</v>
          </cell>
          <cell r="L182">
            <v>1</v>
          </cell>
        </row>
        <row r="183">
          <cell r="F183" t="str">
            <v>Lembur Situ 150 kV</v>
          </cell>
          <cell r="G183" t="str">
            <v>CIBINONG1</v>
          </cell>
          <cell r="K183" t="str">
            <v>Pelabuhan Ratu 150 kV</v>
          </cell>
          <cell r="L183">
            <v>1</v>
          </cell>
        </row>
        <row r="184">
          <cell r="F184" t="str">
            <v>Pelabuhan Ratu 150 kV</v>
          </cell>
          <cell r="G184" t="str">
            <v>CIBINONG1</v>
          </cell>
          <cell r="K184" t="str">
            <v>Peruri</v>
          </cell>
          <cell r="L184">
            <v>1</v>
          </cell>
        </row>
        <row r="185">
          <cell r="F185" t="str">
            <v xml:space="preserve">Semen Baru </v>
          </cell>
          <cell r="G185" t="str">
            <v>CIBINONG1</v>
          </cell>
          <cell r="K185" t="str">
            <v>Pinayungan</v>
          </cell>
          <cell r="L185">
            <v>1</v>
          </cell>
        </row>
        <row r="186">
          <cell r="F186" t="str">
            <v>Cikumpay</v>
          </cell>
          <cell r="G186" t="str">
            <v>CIRATA</v>
          </cell>
          <cell r="K186" t="str">
            <v>Poncol Baru</v>
          </cell>
          <cell r="L186">
            <v>1</v>
          </cell>
        </row>
        <row r="187">
          <cell r="F187" t="str">
            <v>Cirata Baru</v>
          </cell>
          <cell r="G187" t="str">
            <v>CIRATA</v>
          </cell>
          <cell r="K187" t="str">
            <v>Purwakarta</v>
          </cell>
          <cell r="L187">
            <v>1</v>
          </cell>
        </row>
        <row r="188">
          <cell r="F188" t="str">
            <v>Pabuaran</v>
          </cell>
          <cell r="G188" t="str">
            <v>CIRATA</v>
          </cell>
          <cell r="K188" t="str">
            <v>RANCAEKEK</v>
          </cell>
          <cell r="L188">
            <v>1</v>
          </cell>
        </row>
        <row r="189">
          <cell r="F189" t="str">
            <v>Padalarang Baru</v>
          </cell>
          <cell r="G189" t="str">
            <v>CIRATA</v>
          </cell>
          <cell r="K189" t="str">
            <v>Rancakasumba</v>
          </cell>
          <cell r="L189">
            <v>1</v>
          </cell>
        </row>
        <row r="190">
          <cell r="F190" t="str">
            <v>Patuha</v>
          </cell>
          <cell r="G190" t="str">
            <v>CIRATA</v>
          </cell>
          <cell r="K190" t="str">
            <v>Sentul</v>
          </cell>
          <cell r="L190">
            <v>1</v>
          </cell>
        </row>
        <row r="191">
          <cell r="F191" t="str">
            <v>PDBRU</v>
          </cell>
          <cell r="G191" t="str">
            <v>CIRATA</v>
          </cell>
          <cell r="K191" t="str">
            <v>Serang</v>
          </cell>
          <cell r="L191">
            <v>1</v>
          </cell>
        </row>
        <row r="192">
          <cell r="F192" t="str">
            <v>Purwakarta</v>
          </cell>
          <cell r="G192" t="str">
            <v>CIRATA</v>
          </cell>
          <cell r="K192" t="str">
            <v>SUMEDANG</v>
          </cell>
          <cell r="L192">
            <v>1</v>
          </cell>
        </row>
        <row r="193">
          <cell r="F193" t="str">
            <v>SUBANG</v>
          </cell>
          <cell r="G193" t="str">
            <v>CIRATA</v>
          </cell>
          <cell r="K193" t="str">
            <v>TAMBUN</v>
          </cell>
          <cell r="L193">
            <v>1</v>
          </cell>
        </row>
        <row r="194">
          <cell r="F194" t="str">
            <v>Depok Baru</v>
          </cell>
          <cell r="G194" t="str">
            <v>DEPOK</v>
          </cell>
          <cell r="K194" t="str">
            <v>TASIKBARU</v>
          </cell>
          <cell r="L194">
            <v>1</v>
          </cell>
        </row>
        <row r="195">
          <cell r="F195" t="str">
            <v>GANDUL</v>
          </cell>
          <cell r="G195" t="str">
            <v>DEPOK</v>
          </cell>
          <cell r="K195" t="str">
            <v>Tasikmalaya</v>
          </cell>
          <cell r="L195">
            <v>1</v>
          </cell>
        </row>
        <row r="196">
          <cell r="F196" t="str">
            <v>KEDUNG BADAK</v>
          </cell>
          <cell r="G196" t="str">
            <v>DEPOK</v>
          </cell>
          <cell r="K196" t="str">
            <v>Ujungberung</v>
          </cell>
          <cell r="L196">
            <v>1</v>
          </cell>
        </row>
        <row r="197">
          <cell r="F197" t="str">
            <v>Arjawinangun</v>
          </cell>
          <cell r="G197" t="str">
            <v>MDRCN</v>
          </cell>
          <cell r="L197">
            <v>1</v>
          </cell>
        </row>
        <row r="198">
          <cell r="F198" t="str">
            <v>Cangkring</v>
          </cell>
          <cell r="G198" t="str">
            <v>MDRCN</v>
          </cell>
          <cell r="L198">
            <v>1</v>
          </cell>
        </row>
        <row r="199">
          <cell r="F199" t="str">
            <v>Kuningan</v>
          </cell>
          <cell r="G199" t="str">
            <v>MDRCN</v>
          </cell>
          <cell r="L199">
            <v>1</v>
          </cell>
        </row>
        <row r="200">
          <cell r="F200" t="str">
            <v>CIKEDUNG</v>
          </cell>
          <cell r="G200" t="str">
            <v>MDRCN</v>
          </cell>
          <cell r="L200">
            <v>1</v>
          </cell>
        </row>
        <row r="201">
          <cell r="F201" t="str">
            <v>CIAMIS</v>
          </cell>
          <cell r="G201" t="str">
            <v>TASIK BARU</v>
          </cell>
          <cell r="L201">
            <v>1</v>
          </cell>
        </row>
        <row r="202">
          <cell r="F202" t="str">
            <v>BANJAR</v>
          </cell>
          <cell r="G202" t="str">
            <v>TASIK BARU</v>
          </cell>
        </row>
        <row r="203">
          <cell r="F203" t="str">
            <v>Garut</v>
          </cell>
          <cell r="G203" t="str">
            <v>TASIK BARU</v>
          </cell>
        </row>
        <row r="204">
          <cell r="F204" t="str">
            <v>KRNGL</v>
          </cell>
          <cell r="G204" t="str">
            <v>TASIK BARU</v>
          </cell>
        </row>
        <row r="205">
          <cell r="F205" t="str">
            <v>PANGANDARAN</v>
          </cell>
          <cell r="G205" t="str">
            <v>TASIK BARU</v>
          </cell>
        </row>
        <row r="206">
          <cell r="F206" t="str">
            <v>Tasikmalaya</v>
          </cell>
          <cell r="G206" t="str">
            <v>TASIK BARU</v>
          </cell>
        </row>
      </sheetData>
      <sheetData sheetId="17">
        <row r="6">
          <cell r="H6" t="str">
            <v>ARJWN</v>
          </cell>
          <cell r="K6">
            <v>1</v>
          </cell>
        </row>
        <row r="7">
          <cell r="H7" t="str">
            <v>BDTMR</v>
          </cell>
          <cell r="K7">
            <v>2</v>
          </cell>
        </row>
        <row r="8">
          <cell r="H8" t="str">
            <v>BDUTR</v>
          </cell>
          <cell r="K8">
            <v>3</v>
          </cell>
        </row>
        <row r="9">
          <cell r="H9" t="str">
            <v>BGBRU</v>
          </cell>
          <cell r="K9">
            <v>4</v>
          </cell>
        </row>
        <row r="10">
          <cell r="H10" t="str">
            <v>BKASI</v>
          </cell>
          <cell r="K10">
            <v>5</v>
          </cell>
        </row>
        <row r="11">
          <cell r="H11" t="str">
            <v>BNJAR</v>
          </cell>
          <cell r="K11">
            <v>6</v>
          </cell>
        </row>
        <row r="12">
          <cell r="H12" t="str">
            <v>BUNAR</v>
          </cell>
          <cell r="K12">
            <v>7</v>
          </cell>
        </row>
        <row r="13">
          <cell r="H13" t="str">
            <v>CAMIS</v>
          </cell>
          <cell r="K13">
            <v>8</v>
          </cell>
        </row>
        <row r="14">
          <cell r="H14" t="str">
            <v>CBATU</v>
          </cell>
          <cell r="K14">
            <v>9</v>
          </cell>
        </row>
        <row r="15">
          <cell r="H15" t="str">
            <v>CGRLG</v>
          </cell>
          <cell r="K15">
            <v>10</v>
          </cell>
        </row>
        <row r="16">
          <cell r="H16" t="str">
            <v>CIBNG</v>
          </cell>
        </row>
        <row r="17">
          <cell r="H17" t="str">
            <v>CKNDE</v>
          </cell>
        </row>
        <row r="18">
          <cell r="H18" t="str">
            <v>CLGBU</v>
          </cell>
        </row>
        <row r="19">
          <cell r="H19" t="str">
            <v>CLGMA</v>
          </cell>
        </row>
        <row r="20">
          <cell r="H20" t="str">
            <v>CLNSI</v>
          </cell>
        </row>
        <row r="21">
          <cell r="H21" t="str">
            <v>CNJUR</v>
          </cell>
        </row>
        <row r="22">
          <cell r="H22" t="str">
            <v>CNKRG</v>
          </cell>
        </row>
        <row r="23">
          <cell r="H23" t="str">
            <v>DEPOK</v>
          </cell>
        </row>
        <row r="24">
          <cell r="H24" t="str">
            <v>DPBRU II</v>
          </cell>
        </row>
        <row r="25">
          <cell r="H25" t="str">
            <v>DWUAN</v>
          </cell>
        </row>
        <row r="26">
          <cell r="H26" t="str">
            <v>GDRIA</v>
          </cell>
        </row>
        <row r="27">
          <cell r="H27" t="str">
            <v>JBBKA</v>
          </cell>
        </row>
        <row r="28">
          <cell r="H28" t="str">
            <v>JUSIN</v>
          </cell>
        </row>
        <row r="29">
          <cell r="H29" t="str">
            <v>KDPTN</v>
          </cell>
        </row>
        <row r="30">
          <cell r="H30" t="str">
            <v>KRCAK</v>
          </cell>
        </row>
        <row r="31">
          <cell r="H31" t="str">
            <v>KSBRU</v>
          </cell>
        </row>
        <row r="32">
          <cell r="H32" t="str">
            <v>LBSTU</v>
          </cell>
        </row>
        <row r="33">
          <cell r="H33" t="str">
            <v>LGDAR</v>
          </cell>
        </row>
        <row r="34">
          <cell r="H34" t="str">
            <v>MJLYA</v>
          </cell>
        </row>
        <row r="35">
          <cell r="H35" t="str">
            <v>PCBRU</v>
          </cell>
        </row>
        <row r="36">
          <cell r="H36" t="str">
            <v>PDBRU</v>
          </cell>
        </row>
        <row r="37">
          <cell r="H37" t="str">
            <v>PDKLP</v>
          </cell>
        </row>
        <row r="38">
          <cell r="H38" t="str">
            <v>PDLRG</v>
          </cell>
        </row>
        <row r="39">
          <cell r="H39" t="str">
            <v>PGDRN</v>
          </cell>
        </row>
        <row r="40">
          <cell r="H40" t="str">
            <v>PNYNG</v>
          </cell>
        </row>
        <row r="41">
          <cell r="H41" t="str">
            <v>PTUHA</v>
          </cell>
        </row>
        <row r="42">
          <cell r="H42" t="str">
            <v>PWKTA</v>
          </cell>
        </row>
        <row r="43">
          <cell r="H43" t="str">
            <v>RADEN</v>
          </cell>
        </row>
        <row r="44">
          <cell r="H44" t="str">
            <v>RCKEK</v>
          </cell>
        </row>
        <row r="45">
          <cell r="H45" t="str">
            <v>RDLOK</v>
          </cell>
        </row>
      </sheetData>
      <sheetData sheetId="18"/>
      <sheetData sheetId="19"/>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Submission Form"/>
      <sheetName val="Asumsi"/>
      <sheetName val="Penjualan"/>
      <sheetName val="PdptBP"/>
      <sheetName val="PdptLain"/>
      <sheetName val="ProdVolBiaya"/>
      <sheetName val="IPP"/>
      <sheetName val="Sewa"/>
      <sheetName val="Har"/>
      <sheetName val="BPeg"/>
      <sheetName val="Depr"/>
      <sheetName val="BAdmin"/>
      <sheetName val="LuarOperasi"/>
      <sheetName val="CashFlow012001Anggaran"/>
      <sheetName val="DENPASAR"/>
      <sheetName val="Ref"/>
      <sheetName val="L_23"/>
      <sheetName val="A1 pri123"/>
      <sheetName val="ca"/>
      <sheetName val="Resume"/>
      <sheetName val="Sheet5"/>
      <sheetName val="SL3"/>
      <sheetName val="CFLK2 01"/>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NERACA DAYA"/>
      <sheetName val="PRK"/>
      <sheetName val="Rtn-09"/>
      <sheetName val="Rek-1"/>
      <sheetName val="PRK-09"/>
      <sheetName val="Harga BBM Indonesia"/>
      <sheetName val="L20Keu"/>
      <sheetName val="Proyeksi Produksi"/>
      <sheetName val="Bipeg-U(12D2)"/>
      <sheetName val="61005"/>
      <sheetName val="61007"/>
      <sheetName val="MAP"/>
      <sheetName val="H.Dasar"/>
      <sheetName val="PREDIKSI PRODUKSI"/>
      <sheetName val="TRANS"/>
      <sheetName val="Uraian"/>
      <sheetName val="INLAND FACTOR DISTANCE"/>
      <sheetName val="FORM.A3"/>
      <sheetName val="PkRp"/>
      <sheetName val="CashFlow"/>
      <sheetName val="GrafikProd"/>
      <sheetName val="ANALISA"/>
      <sheetName val="AN-MAJOR"/>
      <sheetName val="Download_Data"/>
      <sheetName val="SKTM-SD JAN (24)"/>
      <sheetName val="Sheet1 (2)"/>
      <sheetName val="WAN"/>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Mar 2004"/>
      <sheetName val="list"/>
      <sheetName val="Source1"/>
      <sheetName val="Source2"/>
      <sheetName val="Menu"/>
      <sheetName val="SBS-SBT"/>
      <sheetName val="NRCPTK01"/>
      <sheetName val="Sheet6"/>
      <sheetName val="sept"/>
      <sheetName val="GenlistHI"/>
      <sheetName val="Calc Inst"/>
      <sheetName val="W-NAD"/>
      <sheetName val="W1"/>
      <sheetName val="Inv_NAD"/>
      <sheetName val="Inv_RIAU"/>
      <sheetName val="Inv_MALUKU"/>
      <sheetName val="Inv_SUMUT"/>
      <sheetName val="M"/>
      <sheetName val="CiMaPlbStd"/>
      <sheetName val="SATPAM"/>
      <sheetName val="For Report-Akum"/>
      <sheetName val="XREF"/>
      <sheetName val="Sheet7"/>
      <sheetName val="C"/>
      <sheetName val="F-JKM"/>
      <sheetName val="rekmodiPtk (MAP)"/>
      <sheetName val="summary-1"/>
      <sheetName val="GAB"/>
      <sheetName val="GABIP07"/>
      <sheetName val="Parameter"/>
      <sheetName val="hal 14b"/>
      <sheetName val="Marshal"/>
      <sheetName val="MJREV"/>
      <sheetName val="Sheet 1"/>
      <sheetName val="L-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QView"/>
      <sheetName val="Skenario"/>
      <sheetName val="Mgmt Rpt"/>
      <sheetName val="Catatan"/>
      <sheetName val="LR"/>
      <sheetName val="LR Reg KPI"/>
      <sheetName val="KK-LR"/>
      <sheetName val="NRC"/>
      <sheetName val="KK-NRC"/>
      <sheetName val="CF"/>
      <sheetName val="Gap CF"/>
      <sheetName val="KK"/>
      <sheetName val="BPP Kons"/>
      <sheetName val="BPP Holding"/>
      <sheetName val="BPP Jamali"/>
      <sheetName val="BPP IBB Op"/>
      <sheetName val="BPP IBB"/>
      <sheetName val="BPP IBT Op"/>
      <sheetName val="BPP IBT"/>
      <sheetName val="BPP Btm"/>
      <sheetName val="BPP Trk"/>
      <sheetName val="Formula CICR-WACC"/>
      <sheetName val="Ren. Inv"/>
      <sheetName val="DCSR"/>
      <sheetName val="CICR"/>
      <sheetName val="WACC"/>
      <sheetName val="Kep 100-09"/>
      <sheetName val="Kep 100"/>
      <sheetName val="Butuh PSO"/>
      <sheetName val="Jual Rekap"/>
      <sheetName val="Jual-Unit"/>
      <sheetName val="KK EP"/>
      <sheetName val="Data EP"/>
      <sheetName val="L5IPP"/>
      <sheetName val="L6Sewa"/>
      <sheetName val="L7"/>
      <sheetName val="L8NE"/>
      <sheetName val="L 9"/>
      <sheetName val="L10Har"/>
      <sheetName val="L11Peg"/>
      <sheetName val="L12Admin"/>
      <sheetName val="Adm"/>
      <sheetName val="L13Depr"/>
      <sheetName val="L15 Investasi"/>
      <sheetName val="L20Keu"/>
      <sheetName val="KVA &amp; BP"/>
      <sheetName val="T7Penyertaan"/>
      <sheetName val="T14SDPD"/>
      <sheetName val="T15LPE"/>
      <sheetName val="T16PSO"/>
      <sheetName val="T17RISD"/>
      <sheetName val="T18LR AP"/>
      <sheetName val="T19Nrc AP"/>
      <sheetName val="Prognosa AP"/>
      <sheetName val="LR Region"/>
      <sheetName val="se006t"/>
      <sheetName val="UshDeb00"/>
      <sheetName val="FAS"/>
      <sheetName val="RESUM-MO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sheetData sheetId="33"/>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ow r="6">
          <cell r="O6">
            <v>7367.6190476190486</v>
          </cell>
        </row>
        <row r="7">
          <cell r="O7">
            <v>13270.476190476191</v>
          </cell>
        </row>
        <row r="8">
          <cell r="O8">
            <v>15026.666666666668</v>
          </cell>
        </row>
        <row r="9">
          <cell r="O9">
            <v>110.00000000000001</v>
          </cell>
        </row>
        <row r="10">
          <cell r="O10">
            <v>10000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mus"/>
      <sheetName val="Cover"/>
      <sheetName val="Rekapitulasi"/>
      <sheetName val="Basket"/>
      <sheetName val="JTM"/>
      <sheetName val="JTR"/>
      <sheetName val="Rekap FSK TRW07"/>
      <sheetName val="Gardu"/>
      <sheetName val="SR"/>
      <sheetName val="Rekap Fisik MCT"/>
      <sheetName val="KWhmeter"/>
      <sheetName val="UAI_4"/>
      <sheetName val="UAI_2"/>
      <sheetName val="SR_07"/>
      <sheetName val="Target Fisik"/>
      <sheetName val="Rekap000"/>
      <sheetName val="Basket000"/>
      <sheetName val="JTM000"/>
      <sheetName val="JTR000"/>
      <sheetName val="Gardu000"/>
      <sheetName val="SR000"/>
      <sheetName val="kWhmeter0"/>
      <sheetName val="UAI000"/>
      <sheetName val="L20Keu"/>
      <sheetName val="ca"/>
      <sheetName val="bahan"/>
    </sheetNames>
    <sheetDataSet>
      <sheetData sheetId="0" refreshError="1">
        <row r="2">
          <cell r="D2" t="str">
            <v>Mutu Tegangan</v>
          </cell>
        </row>
        <row r="3">
          <cell r="D3" t="str">
            <v>SAIDI &amp; SAIFI</v>
          </cell>
        </row>
        <row r="4">
          <cell r="D4" t="str">
            <v>Susut distribusi</v>
          </cell>
        </row>
        <row r="5">
          <cell r="D5" t="str">
            <v>Rehabilitasi Jaringan Distribusi</v>
          </cell>
        </row>
        <row r="6">
          <cell r="D6" t="str">
            <v>Perluasan</v>
          </cell>
        </row>
        <row r="7">
          <cell r="D7" t="str">
            <v>Peningkatan Sarana Pelayanan Distribusi</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
      <sheetName val="HPS CAB"/>
      <sheetName val="SATPAM"/>
      <sheetName val="HPS SATPAM"/>
      <sheetName val="CLEANING SERVICE"/>
      <sheetName val="RAB CS "/>
      <sheetName val="petung"/>
      <sheetName val="GADIST PETUNG"/>
      <sheetName val="HPS PETUNG"/>
      <sheetName val="grogot"/>
      <sheetName val="GADIST GROGOT"/>
      <sheetName val="cater grogot"/>
      <sheetName val="HPS grogot"/>
      <sheetName val="HPS CATER"/>
      <sheetName val="JUMLAH TOTAL"/>
      <sheetName val="FLI - Sec.1"/>
      <sheetName val="Rekap HAR"/>
      <sheetName val="Kamus"/>
      <sheetName val="TRANS"/>
      <sheetName val="FORM A12BJI"/>
      <sheetName val="FORM A12MED"/>
      <sheetName val="FORM A12NIA"/>
      <sheetName val="FORM A12PKM"/>
      <sheetName val="FORM A12RAP"/>
      <sheetName val="FORM A12PMS"/>
      <sheetName val="FORM A12SBG"/>
      <sheetName val="UshDeb00"/>
      <sheetName val="L_23"/>
      <sheetName val="Asumsi"/>
      <sheetName val="M"/>
      <sheetName val="WAN"/>
      <sheetName val="GrafikProd"/>
      <sheetName val="XREF"/>
      <sheetName val="TOP"/>
      <sheetName val="LOAD"/>
      <sheetName val="Sheet1"/>
      <sheetName val="SEKTOR"/>
      <sheetName val="CiMaPlbStd"/>
      <sheetName val="Rekap 2011"/>
      <sheetName val="LABA RUGI"/>
      <sheetName val="F-JKM"/>
      <sheetName val="Uraian"/>
      <sheetName val="rkap2008"/>
      <sheetName val="List"/>
      <sheetName val="GAB"/>
      <sheetName val="LAIN2"/>
      <sheetName val="L-R"/>
      <sheetName val="Dasar Pemadaman"/>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tGenetica"/>
      <sheetName val="XXXXXX"/>
      <sheetName val="XXXXX0"/>
      <sheetName val="XXXXX1"/>
      <sheetName val="Gbr"/>
      <sheetName val="PlanNormTotS"/>
      <sheetName val="PlanDryTotS"/>
      <sheetName val="ElArCapTbl"/>
      <sheetName val="AddData"/>
      <sheetName val="QlocSgl"/>
      <sheetName val="QlocCrt"/>
      <sheetName val="QlocJtl"/>
      <sheetName val="W-NAD"/>
      <sheetName val="Uraian"/>
      <sheetName val="rkap2008"/>
    </sheetNames>
    <sheetDataSet>
      <sheetData sheetId="0"/>
      <sheetData sheetId="1"/>
      <sheetData sheetId="2"/>
      <sheetData sheetId="3"/>
      <sheetData sheetId="4"/>
      <sheetData sheetId="5"/>
      <sheetData sheetId="6"/>
      <sheetData sheetId="7"/>
      <sheetData sheetId="8"/>
      <sheetData sheetId="9">
        <row r="59">
          <cell r="A59" t="str">
            <v>Kering</v>
          </cell>
        </row>
      </sheetData>
      <sheetData sheetId="10"/>
      <sheetData sheetId="1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rnal"/>
      <sheetName val="Ggn Scada &amp; Har"/>
      <sheetName val="ROC"/>
      <sheetName val="Jurnal (2)"/>
      <sheetName val="Data"/>
    </sheetNames>
    <sheetDataSet>
      <sheetData sheetId="0"/>
      <sheetData sheetId="1"/>
      <sheetData sheetId="2"/>
      <sheetData sheetId="3"/>
      <sheetData sheetId="4">
        <row r="2">
          <cell r="J2" t="str">
            <v>A</v>
          </cell>
          <cell r="L2" t="str">
            <v>Cerah</v>
          </cell>
        </row>
        <row r="3">
          <cell r="L3" t="str">
            <v>Hujan</v>
          </cell>
        </row>
        <row r="4">
          <cell r="L4" t="str">
            <v>Angin</v>
          </cell>
        </row>
        <row r="5">
          <cell r="L5" t="str">
            <v>Mendung</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W1"/>
      <sheetName val="LR"/>
      <sheetName val="Laba Rugi"/>
    </sheetNames>
    <sheetDataSet>
      <sheetData sheetId="0" refreshError="1"/>
      <sheetData sheetId="1" refreshError="1"/>
      <sheetData sheetId="2" refreshError="1"/>
      <sheetData sheetId="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
      <sheetName val="Data"/>
      <sheetName val="PRK"/>
      <sheetName val="CUTI TH"/>
      <sheetName val="CUTI BESAR"/>
      <sheetName val="WINDUAN 2"/>
      <sheetName val="WINDUAN 3"/>
      <sheetName val="WINDUAN 4"/>
      <sheetName val="PENSIUN"/>
      <sheetName val="Pens. Normal "/>
      <sheetName val="ACUAN"/>
      <sheetName val="Data THR"/>
      <sheetName val="Data Peg. per 1 Jan-2006"/>
      <sheetName val="Gaji Dasar"/>
      <sheetName val="Tunj. Jabatan"/>
      <sheetName val="Tj. Daerah"/>
      <sheetName val="Tj. Dasar"/>
      <sheetName val="Ct Th "/>
      <sheetName val="Ct.Bsr "/>
      <sheetName val="2 Windu"/>
      <sheetName val="3 Windu"/>
      <sheetName val="4 Windu"/>
      <sheetName val="THR"/>
      <sheetName val="Iur Pemb Kerja"/>
      <sheetName val="Pajak "/>
      <sheetName val="Pakaian Dinas"/>
      <sheetName val="Rupa-rupa"/>
      <sheetName val="Uang Makan Lembur"/>
      <sheetName val="Biaya Diklat"/>
      <sheetName val="Final - 1 Tahun"/>
      <sheetName val="Final - Triwulanan"/>
      <sheetName val="Final - Bulanan"/>
      <sheetName val="Sheet1"/>
      <sheetName val="Resume"/>
      <sheetName val="General Parameter"/>
      <sheetName val="dataTRF"/>
      <sheetName val="Ch"/>
      <sheetName val="JNS_GGN"/>
      <sheetName val="An. Beton"/>
      <sheetName val="Analisa"/>
      <sheetName val="Isolasi Luar Dalam"/>
      <sheetName val="Isolasi Luar"/>
      <sheetName val="L_23"/>
      <sheetName val="dBase"/>
      <sheetName val="Usulan"/>
      <sheetName val="SK-Gub"/>
      <sheetName val="bbtest2"/>
      <sheetName val="Summary"/>
      <sheetName val="SortSheet"/>
      <sheetName val="Calc Inst"/>
      <sheetName val="MENU"/>
      <sheetName val="Sheet1 (2)"/>
      <sheetName val="REKAP"/>
      <sheetName val="DAF- PEG"/>
      <sheetName val="Submission Form"/>
      <sheetName val="L-R"/>
      <sheetName val="Gangguan"/>
      <sheetName val="Asumsi"/>
      <sheetName val="UshDeb00"/>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row r="3">
          <cell r="I3" t="str">
            <v>BULAN CUTI</v>
          </cell>
          <cell r="J3" t="str">
            <v>BULAN CUTI BESAR</v>
          </cell>
        </row>
      </sheetData>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el1"/>
      <sheetName val="Tabel2"/>
      <sheetName val="Summary"/>
      <sheetName val="Retail"/>
      <sheetName val="Support KIT1"/>
      <sheetName val="Support KIT (2)"/>
      <sheetName val="Support KIT (3)"/>
      <sheetName val="Support KIT(4)"/>
      <sheetName val="Support DIST"/>
      <sheetName val="Support DIST (koreksi April)"/>
      <sheetName val="Support DIST (2)"/>
      <sheetName val="Data"/>
      <sheetName val="KMS-DIS5"/>
      <sheetName val="Assumptions"/>
      <sheetName val="Construction Period Costs"/>
      <sheetName val="Plant Characteristics"/>
      <sheetName val="Penjualan"/>
      <sheetName val="ProdSendiri"/>
      <sheetName val="Transfer"/>
      <sheetName val="ACUAN"/>
      <sheetName val="Sheet1"/>
      <sheetName val="ch"/>
      <sheetName val="Kamus"/>
      <sheetName val="UshDeb00"/>
      <sheetName val="Asumsi"/>
      <sheetName val="An. Beton"/>
      <sheetName val="Analisa"/>
      <sheetName val="harsat"/>
      <sheetName val="Resume"/>
      <sheetName val="BOQ"/>
      <sheetName val="REK"/>
      <sheetName val="Support_KIT11"/>
      <sheetName val="Support_KIT_(2)1"/>
      <sheetName val="Support_KIT_(3)1"/>
      <sheetName val="Support_KIT(4)1"/>
      <sheetName val="Support_DIST1"/>
      <sheetName val="Support_DIST_(koreksi_April)1"/>
      <sheetName val="Support_DIST_(2)1"/>
      <sheetName val="Support_KIT1"/>
      <sheetName val="Support_KIT_(2)"/>
      <sheetName val="Support_KIT_(3)"/>
      <sheetName val="Support_KIT(4)"/>
      <sheetName val="Support_DIST"/>
      <sheetName val="Support_DIST_(koreksi_April)"/>
      <sheetName val="Support_DIST_(2)"/>
      <sheetName val="General Parameter"/>
      <sheetName val="R SD-REKAP1"/>
      <sheetName val="COVER A1_A3"/>
      <sheetName val="LK2004"/>
      <sheetName val="Sheet3"/>
      <sheetName val="REAL-LR"/>
      <sheetName val="QlocSgl"/>
      <sheetName val="BD prix PDR"/>
      <sheetName val="Scope"/>
      <sheetName val="Param"/>
      <sheetName val="rkap2008"/>
      <sheetName val="List"/>
      <sheetName val="mst"/>
      <sheetName val="pndr"/>
      <sheetName val="Database"/>
      <sheetName val="L_23"/>
    </sheetNames>
    <sheetDataSet>
      <sheetData sheetId="0" refreshError="1"/>
      <sheetData sheetId="1" refreshError="1"/>
      <sheetData sheetId="2"/>
      <sheetData sheetId="3">
        <row r="12">
          <cell r="G12">
            <v>0</v>
          </cell>
        </row>
        <row r="17">
          <cell r="G17">
            <v>0</v>
          </cell>
        </row>
        <row r="32">
          <cell r="G32">
            <v>0</v>
          </cell>
        </row>
        <row r="33">
          <cell r="G33">
            <v>0</v>
          </cell>
        </row>
        <row r="42">
          <cell r="G4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 Sheet1a"/>
      <sheetName val="COVER A1_A3"/>
      <sheetName val="JENIS PENYEBAB GGN (2012-2013)"/>
      <sheetName val="Hg.Sat"/>
      <sheetName val="TDL2003 (2)"/>
      <sheetName val="FORM A1_A2 APD"/>
      <sheetName val="Sheet3"/>
      <sheetName val="L_23"/>
      <sheetName val="ACUAN"/>
      <sheetName val="PRK"/>
      <sheetName val="General Parameter"/>
      <sheetName val="Resume"/>
      <sheetName val="C"/>
      <sheetName val="M"/>
      <sheetName val="UshDeb00"/>
      <sheetName val="Kamus"/>
      <sheetName val="dBase"/>
      <sheetName val="CH"/>
      <sheetName val="SK-Gub"/>
      <sheetName val="PkRp"/>
      <sheetName val="Summary"/>
      <sheetName val="DATA"/>
      <sheetName val="Asumsi"/>
      <sheetName val="CiMaPlbStd"/>
      <sheetName val="Gangguan"/>
      <sheetName val="PYG PNTNG"/>
    </sheetNames>
    <sheetDataSet>
      <sheetData sheetId="0">
        <row r="156">
          <cell r="AD156">
            <v>0.69352731528722733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T"/>
      <sheetName val="REKAP IBT"/>
      <sheetName val="REKAP PHT"/>
      <sheetName val="REKAP TRAFO"/>
      <sheetName val="REKAP KTT"/>
      <sheetName val="EMERGENCY PLAN"/>
      <sheetName val="REKAP PDH_PASOK"/>
      <sheetName val="REKAP PB_TRAFO"/>
      <sheetName val="DATA PLG"/>
      <sheetName val="dataKIT"/>
      <sheetName val="dataIBT"/>
      <sheetName val="dataPHT"/>
      <sheetName val="dataTRF"/>
      <sheetName val="dataPDH_Pasok"/>
    </sheetNames>
    <sheetDataSet>
      <sheetData sheetId="0"/>
      <sheetData sheetId="1"/>
      <sheetData sheetId="2"/>
      <sheetData sheetId="3"/>
      <sheetData sheetId="4"/>
      <sheetData sheetId="5" refreshError="1"/>
      <sheetData sheetId="6"/>
      <sheetData sheetId="7"/>
      <sheetData sheetId="8" refreshError="1"/>
      <sheetData sheetId="9"/>
      <sheetData sheetId="10"/>
      <sheetData sheetId="11"/>
      <sheetData sheetId="12"/>
      <sheetData sheetId="13"/>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Menu"/>
      <sheetName val="Periode"/>
      <sheetName val="DaftarIsi (2)"/>
      <sheetName val="DaftarIsi"/>
      <sheetName val="Perubahan"/>
      <sheetName val="LabaRugi"/>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UshDeb00"/>
      <sheetName val="Form-B-R1"/>
      <sheetName val="ca"/>
      <sheetName val="TARGET 10.20 - 2005"/>
      <sheetName val="L-R"/>
      <sheetName val="chooser"/>
      <sheetName val="HARGA SATUAN"/>
      <sheetName val="DAF- PEG"/>
      <sheetName val="NERACA DAYA"/>
      <sheetName val="Tabel Istilah"/>
      <sheetName val="DivVI"/>
      <sheetName val="bahan"/>
      <sheetName val="DivVII"/>
      <sheetName val="C"/>
      <sheetName val="M"/>
      <sheetName val="gvl"/>
      <sheetName val="Bipeg-U(12D2)"/>
      <sheetName val="Asumsi"/>
      <sheetName val="GrafikProd"/>
      <sheetName val="LABA RUGI"/>
      <sheetName val="SATPAM"/>
      <sheetName val="LK-1"/>
      <sheetName val="TRANS"/>
      <sheetName val="Resume"/>
      <sheetName val="Material Distribusi"/>
      <sheetName val="RAB"/>
      <sheetName val="XREF"/>
      <sheetName val="ACUAN"/>
      <sheetName val="TOP"/>
      <sheetName val="For Report-Akum"/>
      <sheetName val="GAB"/>
      <sheetName val="aruskas"/>
      <sheetName val="AWAL"/>
      <sheetName val="UP2B"/>
      <sheetName val="UP3B KSKT"/>
      <sheetName val="UP3B KALBAR"/>
      <sheetName val="UP3B KALTIM"/>
      <sheetName val="UPT KSKT"/>
      <sheetName val="UPT KALTIMRA"/>
      <sheetName val="Table 2"/>
      <sheetName val="Kontrol"/>
      <sheetName val="INLAND FACTOR DISTANCE"/>
      <sheetName val="AkumAT"/>
      <sheetName val="SAA"/>
      <sheetName val="GABIP07"/>
      <sheetName val="BLC 2016"/>
      <sheetName val="WAN"/>
      <sheetName val="Cover"/>
      <sheetName val="Sheet6"/>
      <sheetName val="TDL2001"/>
      <sheetName val="CiMaPlbStd"/>
      <sheetName val="summary-1"/>
      <sheetName val="Balance Sheet"/>
      <sheetName val="Income Statement"/>
      <sheetName val="Input GENERATION-DATA"/>
      <sheetName val="NRCPTK01"/>
      <sheetName val="LK"/>
      <sheetName val="FLI - Sec.1"/>
      <sheetName val="prod03"/>
      <sheetName val="PkRp"/>
      <sheetName val="Assumptions (2)"/>
      <sheetName val="CBOX"/>
      <sheetName val="An. Alat"/>
      <sheetName val="Kontrak vs Realisasi Gas"/>
      <sheetName val="Du_lieu"/>
      <sheetName val="APBN"/>
      <sheetName val="Kpg"/>
      <sheetName val="Pry"/>
      <sheetName val="Gab.Cab"/>
      <sheetName val="blk"/>
      <sheetName val="Krn"/>
      <sheetName val="Ksg"/>
      <sheetName val="skm"/>
      <sheetName val="UPpry"/>
      <sheetName val="Pbn"/>
      <sheetName val="Spt"/>
      <sheetName val="target"/>
      <sheetName val="01 A"/>
      <sheetName val="Analisa"/>
      <sheetName val="RKA 2010"/>
      <sheetName val="Markup"/>
      <sheetName val="NerSubsis"/>
      <sheetName val="Preventif"/>
      <sheetName val="DaftarIsi_(2)"/>
      <sheetName val="Penyert_lainnya"/>
      <sheetName val="AkunPenutup_AP"/>
      <sheetName val="KursNota_"/>
      <sheetName val="[LKSEM2001PJB_xlsUL_28b"/>
      <sheetName val="ROB_AGUST'06"/>
      <sheetName val="_LKSEM2001PJB_xlsUL_28b"/>
      <sheetName val="TARGET_10_20_-_2005"/>
      <sheetName val="NERACA_DAYA"/>
      <sheetName val="HARGA_SATUAN"/>
      <sheetName val="INLAND_FACTOR_DISTANCE"/>
      <sheetName val="FLI_-_Sec_1"/>
      <sheetName val="Assumptions_(2)"/>
      <sheetName val="W-NAD"/>
      <sheetName val="BiLuOp(14)"/>
      <sheetName val="BiPinjamin(15)"/>
      <sheetName val="BPeg-F(12D1)"/>
      <sheetName val="IkhtisarBiop(12.0)"/>
      <sheetName val="JualGTarif(11A)"/>
      <sheetName val="LabaRugi Fungsi2004(21B)"/>
      <sheetName val="LabaRugi Lainnya 2005(20)"/>
      <sheetName val="LabaRugi Unsur2004(21A)"/>
      <sheetName val="PendaLuOp(13)"/>
      <sheetName val="PendOpLain(11B)"/>
      <sheetName val="ProduksiTL(12B2)"/>
      <sheetName val="SewaPemb(12A2)"/>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tunj"/>
      <sheetName val="tabel tarip grade"/>
      <sheetName val="Project Data"/>
      <sheetName val="Basic Price"/>
      <sheetName val="BOM"/>
      <sheetName val="Breakdown"/>
      <sheetName val="Selling Price"/>
      <sheetName val="REKAP"/>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A1 pri123"/>
      <sheetName val="FAS"/>
      <sheetName val="L20Keu"/>
      <sheetName val="Kamus"/>
      <sheetName val="PB(B)"/>
      <sheetName val="SCRAP"/>
      <sheetName val="kroscek BBM"/>
      <sheetName val="simulasi droping"/>
      <sheetName val="ATTB-AKTV"/>
      <sheetName val="data-1"/>
      <sheetName val="Agregat Halus &amp; Kasar"/>
      <sheetName val="DATA"/>
      <sheetName val="Calc Inst"/>
      <sheetName val="CashFlow"/>
      <sheetName val="KMS-DIS5"/>
      <sheetName val="Bill_Qua"/>
      <sheetName val="Tabel ND(Tb8)"/>
      <sheetName val="LAIN2"/>
      <sheetName val="analhps"/>
      <sheetName val="dft-harga"/>
      <sheetName val="Tabels"/>
      <sheetName val="RKAP"/>
      <sheetName val="kali-2001"/>
      <sheetName val="Table AP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arga BBM Indonesia"/>
      <sheetName val="HON-KT"/>
      <sheetName val="Resume"/>
      <sheetName val="SERI_A"/>
      <sheetName val="DATA"/>
      <sheetName val="UshDeb00"/>
      <sheetName val="Kamus"/>
      <sheetName val="Uraian"/>
      <sheetName val="rkap2008"/>
      <sheetName val="List"/>
      <sheetName val="W-NAD"/>
      <sheetName val="Contoh Template Rekap Payroll"/>
      <sheetName val="ACUAN"/>
      <sheetName val="Catalog"/>
      <sheetName val="DAF- PEG"/>
      <sheetName val="E7"/>
      <sheetName val="Harga BBM Indonesia.xls"/>
      <sheetName val="L_23"/>
      <sheetName val="CashFlow"/>
      <sheetName val="|PRIVATE|Datasheets"/>
      <sheetName val="|PRIVATE|Template"/>
      <sheetName val="\Documents and Settings\bram\My"/>
      <sheetName val="DBF"/>
      <sheetName val="Calc Inst"/>
      <sheetName val="dumtk"/>
      <sheetName val="QlocSgl"/>
      <sheetName val="RAB"/>
      <sheetName val="Alat"/>
      <sheetName val="Bahan"/>
      <sheetName val="Upah"/>
      <sheetName val="MS"/>
      <sheetName val="KMS-DIS5"/>
      <sheetName val="Cover_sheet"/>
      <sheetName val="DATABASE"/>
      <sheetName val="_Documents and Settings_bram_My"/>
      <sheetName val="Parameter"/>
      <sheetName val="LK2004"/>
      <sheetName val="Bipeg-U(12D2)"/>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tabel1"/>
      <sheetName val="TARIF"/>
      <sheetName val="Submission Form"/>
      <sheetName val="Asumsi"/>
      <sheetName val="NRCPTK01"/>
      <sheetName val="[Harga BBM Indonesia.xls][Harga"/>
      <sheetName val="[Harga BBM Indonesia.xls]\Docum"/>
      <sheetName val="Cover"/>
      <sheetName val="Sheet3"/>
      <sheetName val="TRANS"/>
      <sheetName val="Penjualan"/>
      <sheetName val="ProdSendiri"/>
      <sheetName val="PS&amp;Susut TL"/>
      <sheetName val="SewaBeli"/>
      <sheetName val="Transfer"/>
    </sheetNames>
    <sheetDataSet>
      <sheetData sheetId="0" refreshError="1"/>
      <sheetData sheetId="1" refreshError="1">
        <row r="5">
          <cell r="B5" t="str">
            <v>DPCAC</v>
          </cell>
          <cell r="C5" t="str">
            <v>DPCAD</v>
          </cell>
          <cell r="D5" t="str">
            <v>DPCAH</v>
          </cell>
        </row>
        <row r="6">
          <cell r="B6" t="str">
            <v>IDR/Liter</v>
          </cell>
          <cell r="C6" t="str">
            <v>IDR/Liter</v>
          </cell>
          <cell r="D6" t="str">
            <v>IDR/Liter</v>
          </cell>
        </row>
        <row r="8">
          <cell r="A8">
            <v>37987</v>
          </cell>
          <cell r="B8">
            <v>1810</v>
          </cell>
          <cell r="C8">
            <v>1998.8426918131158</v>
          </cell>
          <cell r="D8">
            <v>700</v>
          </cell>
        </row>
        <row r="9">
          <cell r="A9">
            <v>38018</v>
          </cell>
          <cell r="B9">
            <v>1810</v>
          </cell>
          <cell r="C9">
            <v>2043.3096315449259</v>
          </cell>
          <cell r="D9">
            <v>700</v>
          </cell>
        </row>
        <row r="10">
          <cell r="A10">
            <v>38047</v>
          </cell>
          <cell r="B10">
            <v>1810</v>
          </cell>
          <cell r="C10">
            <v>2104.8250380352097</v>
          </cell>
          <cell r="D10">
            <v>700</v>
          </cell>
        </row>
        <row r="11">
          <cell r="A11">
            <v>38078</v>
          </cell>
          <cell r="B11">
            <v>1810</v>
          </cell>
          <cell r="C11">
            <v>2200.8520865195542</v>
          </cell>
          <cell r="D11">
            <v>700</v>
          </cell>
        </row>
        <row r="12">
          <cell r="A12">
            <v>38108</v>
          </cell>
          <cell r="B12">
            <v>1810</v>
          </cell>
          <cell r="C12">
            <v>2598.9541611036943</v>
          </cell>
          <cell r="D12">
            <v>700</v>
          </cell>
        </row>
        <row r="13">
          <cell r="A13">
            <v>38139</v>
          </cell>
          <cell r="B13">
            <v>1810</v>
          </cell>
          <cell r="C13">
            <v>2585.1127473538886</v>
          </cell>
          <cell r="D13">
            <v>700</v>
          </cell>
        </row>
        <row r="14">
          <cell r="A14">
            <v>38169</v>
          </cell>
          <cell r="B14">
            <v>1810</v>
          </cell>
          <cell r="C14">
            <v>2671.2174680194089</v>
          </cell>
          <cell r="D14">
            <v>700</v>
          </cell>
        </row>
        <row r="15">
          <cell r="A15">
            <v>38200</v>
          </cell>
          <cell r="B15">
            <v>1810</v>
          </cell>
          <cell r="C15">
            <v>2975.1226036558178</v>
          </cell>
          <cell r="D15">
            <v>700</v>
          </cell>
        </row>
        <row r="16">
          <cell r="A16">
            <v>38231</v>
          </cell>
          <cell r="B16">
            <v>1810</v>
          </cell>
          <cell r="C16">
            <v>3164.4518272425248</v>
          </cell>
          <cell r="D16">
            <v>700</v>
          </cell>
        </row>
        <row r="17">
          <cell r="A17">
            <v>38261</v>
          </cell>
          <cell r="B17">
            <v>1810</v>
          </cell>
          <cell r="C17">
            <v>3474.7412464214931</v>
          </cell>
          <cell r="D17">
            <v>700</v>
          </cell>
        </row>
        <row r="18">
          <cell r="A18">
            <v>38292</v>
          </cell>
          <cell r="B18">
            <v>1810</v>
          </cell>
          <cell r="C18">
            <v>3314.8355336764375</v>
          </cell>
          <cell r="D18">
            <v>700</v>
          </cell>
        </row>
        <row r="19">
          <cell r="A19">
            <v>38322</v>
          </cell>
          <cell r="B19">
            <v>1810</v>
          </cell>
          <cell r="C19">
            <v>3009.206498704968</v>
          </cell>
          <cell r="D19">
            <v>700</v>
          </cell>
        </row>
        <row r="20">
          <cell r="A20">
            <v>38353</v>
          </cell>
          <cell r="B20">
            <v>1810</v>
          </cell>
          <cell r="C20">
            <v>2976.8628381585195</v>
          </cell>
          <cell r="D20">
            <v>700</v>
          </cell>
        </row>
        <row r="21">
          <cell r="A21">
            <v>38384</v>
          </cell>
          <cell r="B21">
            <v>1810</v>
          </cell>
          <cell r="C21">
            <v>3177.3153716622564</v>
          </cell>
          <cell r="D21">
            <v>700</v>
          </cell>
        </row>
        <row r="22">
          <cell r="A22">
            <v>38412</v>
          </cell>
          <cell r="B22">
            <v>2400</v>
          </cell>
          <cell r="C22">
            <v>3865.6386595434674</v>
          </cell>
          <cell r="D22">
            <v>700</v>
          </cell>
        </row>
        <row r="23">
          <cell r="A23">
            <v>38443</v>
          </cell>
          <cell r="B23">
            <v>2400</v>
          </cell>
          <cell r="C23">
            <v>4289.8403483309148</v>
          </cell>
          <cell r="D23">
            <v>700</v>
          </cell>
        </row>
        <row r="24">
          <cell r="A24">
            <v>38473</v>
          </cell>
          <cell r="B24">
            <v>2400</v>
          </cell>
          <cell r="C24">
            <v>3940.3809523809527</v>
          </cell>
          <cell r="D24">
            <v>700</v>
          </cell>
        </row>
        <row r="25">
          <cell r="A25">
            <v>38504</v>
          </cell>
          <cell r="B25">
            <v>2400</v>
          </cell>
          <cell r="C25">
            <v>4282.1647058823528</v>
          </cell>
          <cell r="D25">
            <v>700</v>
          </cell>
        </row>
        <row r="26">
          <cell r="A26">
            <v>38534</v>
          </cell>
          <cell r="B26">
            <v>2400</v>
          </cell>
          <cell r="C26">
            <v>4351.0463202445335</v>
          </cell>
          <cell r="D26">
            <v>700</v>
          </cell>
        </row>
        <row r="27">
          <cell r="A27">
            <v>38565</v>
          </cell>
          <cell r="B27">
            <v>2400</v>
          </cell>
          <cell r="C27">
            <v>4835.4979403925372</v>
          </cell>
          <cell r="D27">
            <v>700</v>
          </cell>
        </row>
        <row r="28">
          <cell r="A28">
            <v>38596</v>
          </cell>
          <cell r="B28">
            <v>2400</v>
          </cell>
          <cell r="C28">
            <v>5159.4883258817681</v>
          </cell>
          <cell r="D28">
            <v>700</v>
          </cell>
        </row>
        <row r="29">
          <cell r="A29">
            <v>38626</v>
          </cell>
          <cell r="B29">
            <v>4500</v>
          </cell>
          <cell r="C29">
            <v>4794.6538556294654</v>
          </cell>
          <cell r="D29">
            <v>2000</v>
          </cell>
        </row>
        <row r="30">
          <cell r="A30">
            <v>38657</v>
          </cell>
          <cell r="B30">
            <v>4500</v>
          </cell>
          <cell r="C30">
            <v>6480</v>
          </cell>
          <cell r="D30">
            <v>2000</v>
          </cell>
        </row>
        <row r="31">
          <cell r="A31">
            <v>38687</v>
          </cell>
          <cell r="B31">
            <v>4500</v>
          </cell>
          <cell r="C31">
            <v>5550</v>
          </cell>
          <cell r="D31">
            <v>2000</v>
          </cell>
        </row>
        <row r="32">
          <cell r="A32">
            <v>38718</v>
          </cell>
          <cell r="B32">
            <v>4500</v>
          </cell>
          <cell r="C32">
            <v>5320</v>
          </cell>
          <cell r="D32">
            <v>2000</v>
          </cell>
        </row>
        <row r="33">
          <cell r="A33">
            <v>38749</v>
          </cell>
          <cell r="B33">
            <v>4500</v>
          </cell>
          <cell r="C33">
            <v>5740</v>
          </cell>
          <cell r="D33">
            <v>2000</v>
          </cell>
        </row>
        <row r="34">
          <cell r="A34">
            <v>38777</v>
          </cell>
          <cell r="B34">
            <v>4500</v>
          </cell>
          <cell r="C34">
            <v>5747.96</v>
          </cell>
          <cell r="D34">
            <v>2000</v>
          </cell>
        </row>
        <row r="35">
          <cell r="A35">
            <v>38808</v>
          </cell>
          <cell r="B35">
            <v>4500</v>
          </cell>
          <cell r="C35">
            <v>5507.06</v>
          </cell>
          <cell r="D35">
            <v>2000</v>
          </cell>
        </row>
        <row r="36">
          <cell r="A36">
            <v>38838</v>
          </cell>
          <cell r="B36">
            <v>4500</v>
          </cell>
          <cell r="C36">
            <v>5664.54</v>
          </cell>
          <cell r="D36">
            <v>2000</v>
          </cell>
        </row>
        <row r="37">
          <cell r="A37">
            <v>38869</v>
          </cell>
          <cell r="B37">
            <v>4500</v>
          </cell>
          <cell r="C37">
            <v>6181.69</v>
          </cell>
          <cell r="D37">
            <v>2000</v>
          </cell>
        </row>
        <row r="38">
          <cell r="A38">
            <v>38899</v>
          </cell>
          <cell r="B38">
            <v>4500</v>
          </cell>
          <cell r="C38">
            <v>6372.62</v>
          </cell>
          <cell r="D38">
            <v>2000</v>
          </cell>
        </row>
        <row r="39">
          <cell r="A39">
            <v>38930</v>
          </cell>
          <cell r="B39">
            <v>4500</v>
          </cell>
          <cell r="C39">
            <v>6372.3</v>
          </cell>
          <cell r="D39">
            <v>2000</v>
          </cell>
        </row>
        <row r="40">
          <cell r="A40">
            <v>38961</v>
          </cell>
          <cell r="B40">
            <v>4500</v>
          </cell>
          <cell r="C40">
            <v>6486.7</v>
          </cell>
          <cell r="D40">
            <v>2000</v>
          </cell>
        </row>
        <row r="41">
          <cell r="A41">
            <v>38991</v>
          </cell>
          <cell r="B41">
            <v>4500</v>
          </cell>
          <cell r="C41">
            <v>6039</v>
          </cell>
          <cell r="D41">
            <v>2000</v>
          </cell>
        </row>
        <row r="42">
          <cell r="A42">
            <v>39022</v>
          </cell>
          <cell r="B42">
            <v>4500</v>
          </cell>
          <cell r="C42">
            <v>5551.7</v>
          </cell>
          <cell r="D42">
            <v>2000</v>
          </cell>
        </row>
        <row r="43">
          <cell r="A43">
            <v>39052</v>
          </cell>
          <cell r="B43">
            <v>4500</v>
          </cell>
          <cell r="C43">
            <v>5282.2</v>
          </cell>
          <cell r="D43">
            <v>2000</v>
          </cell>
        </row>
        <row r="44">
          <cell r="A44">
            <v>39083</v>
          </cell>
          <cell r="B44">
            <v>4500</v>
          </cell>
          <cell r="C44">
            <v>5540.7</v>
          </cell>
          <cell r="D44">
            <v>2000</v>
          </cell>
        </row>
        <row r="45">
          <cell r="A45">
            <v>39114</v>
          </cell>
          <cell r="B45">
            <v>4500</v>
          </cell>
          <cell r="C45">
            <v>4813</v>
          </cell>
          <cell r="D45">
            <v>2000</v>
          </cell>
        </row>
        <row r="46">
          <cell r="A46">
            <v>39142</v>
          </cell>
          <cell r="B46">
            <v>4500</v>
          </cell>
          <cell r="C46">
            <v>5152.3999999999996</v>
          </cell>
          <cell r="D46">
            <v>2000</v>
          </cell>
        </row>
        <row r="47">
          <cell r="A47">
            <v>39173</v>
          </cell>
          <cell r="B47">
            <v>4500</v>
          </cell>
          <cell r="C47">
            <v>5370.2</v>
          </cell>
          <cell r="D47">
            <v>2000</v>
          </cell>
        </row>
        <row r="48">
          <cell r="A48">
            <v>39203</v>
          </cell>
          <cell r="B48">
            <v>4500</v>
          </cell>
          <cell r="C48">
            <v>5672.7</v>
          </cell>
          <cell r="D48">
            <v>2000</v>
          </cell>
        </row>
        <row r="49">
          <cell r="A49">
            <v>39234</v>
          </cell>
          <cell r="B49">
            <v>4500</v>
          </cell>
          <cell r="C49">
            <v>5834.4</v>
          </cell>
          <cell r="D49">
            <v>2000</v>
          </cell>
        </row>
        <row r="50">
          <cell r="A50">
            <v>39264</v>
          </cell>
          <cell r="B50">
            <v>4500</v>
          </cell>
          <cell r="C50">
            <v>5926.49</v>
          </cell>
          <cell r="D50">
            <v>2000</v>
          </cell>
        </row>
        <row r="51">
          <cell r="A51">
            <v>39295</v>
          </cell>
          <cell r="B51">
            <v>4500</v>
          </cell>
          <cell r="C51">
            <v>6256.8</v>
          </cell>
          <cell r="D51">
            <v>2000</v>
          </cell>
        </row>
        <row r="52">
          <cell r="A52">
            <v>39326</v>
          </cell>
          <cell r="B52">
            <v>4500</v>
          </cell>
          <cell r="C52">
            <v>6312.9</v>
          </cell>
          <cell r="D52">
            <v>2000</v>
          </cell>
        </row>
        <row r="53">
          <cell r="A53">
            <v>39356</v>
          </cell>
          <cell r="B53">
            <v>4500</v>
          </cell>
          <cell r="C53">
            <v>6635</v>
          </cell>
          <cell r="D53">
            <v>2000</v>
          </cell>
        </row>
        <row r="54">
          <cell r="A54">
            <v>39387</v>
          </cell>
          <cell r="B54">
            <v>4500</v>
          </cell>
          <cell r="C54">
            <v>6860.7</v>
          </cell>
          <cell r="D54">
            <v>2000</v>
          </cell>
        </row>
        <row r="55">
          <cell r="A55">
            <v>39417</v>
          </cell>
          <cell r="B55">
            <v>4500</v>
          </cell>
          <cell r="C55">
            <v>8220.2999999999993</v>
          </cell>
          <cell r="D55">
            <v>2000</v>
          </cell>
        </row>
        <row r="56">
          <cell r="A56">
            <v>39448</v>
          </cell>
          <cell r="B56">
            <v>4500</v>
          </cell>
          <cell r="C56">
            <v>8336.9</v>
          </cell>
          <cell r="D56">
            <v>2000</v>
          </cell>
        </row>
        <row r="57">
          <cell r="A57">
            <v>39479</v>
          </cell>
          <cell r="B57">
            <v>4500</v>
          </cell>
          <cell r="C57">
            <v>7715.17</v>
          </cell>
          <cell r="D57">
            <v>2000</v>
          </cell>
        </row>
        <row r="58">
          <cell r="A58">
            <v>39508</v>
          </cell>
          <cell r="B58">
            <v>4500</v>
          </cell>
          <cell r="C58">
            <v>8163.75</v>
          </cell>
          <cell r="D58">
            <v>2000</v>
          </cell>
        </row>
        <row r="59">
          <cell r="A59">
            <v>39539</v>
          </cell>
          <cell r="B59">
            <v>4500</v>
          </cell>
          <cell r="D59">
            <v>2000</v>
          </cell>
        </row>
        <row r="60">
          <cell r="A60">
            <v>39569</v>
          </cell>
          <cell r="B60">
            <v>4500</v>
          </cell>
          <cell r="D60">
            <v>2000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L-R"/>
      <sheetName val="Asumsi"/>
      <sheetName val="Bipeg-U(12D2)"/>
      <sheetName val="gvl"/>
      <sheetName val="UshDeb00"/>
      <sheetName val="KMS-DIS5"/>
      <sheetName val="DATA"/>
      <sheetName val="spp mesin sn 1428 (Electric)"/>
      <sheetName val="biaya jasa borongan 1428"/>
      <sheetName val="bahan"/>
      <sheetName val="Upah"/>
      <sheetName val="LABA RUGI"/>
      <sheetName val="Sudah Berjalan"/>
      <sheetName val="XREF"/>
      <sheetName val="M"/>
      <sheetName val="For Report-Akum"/>
      <sheetName val="Sheet7"/>
      <sheetName val="Parameter"/>
      <sheetName val="LK-1"/>
      <sheetName val="Uraian"/>
      <sheetName val="rkap2008"/>
      <sheetName val="List"/>
      <sheetName val="Rekap"/>
      <sheetName val="Kalimantan"/>
      <sheetName val="TDL2001"/>
      <sheetName val="AWAL"/>
      <sheetName val="UP2B"/>
      <sheetName val="UP3B KSKT"/>
      <sheetName val="UP3B KALBAR"/>
      <sheetName val="UP3B KALTIM"/>
      <sheetName val="UPT KSKT"/>
      <sheetName val="UPT KALTIMRA"/>
      <sheetName val="Table 2"/>
      <sheetName val="WAN"/>
      <sheetName val="SATPAM"/>
      <sheetName val="GrafikProd"/>
      <sheetName val="hal 14b"/>
      <sheetName val="beban"/>
      <sheetName val="summary-1"/>
      <sheetName val="sept"/>
      <sheetName val="Data Validasi"/>
      <sheetName val="Yearly_acc"/>
      <sheetName val="Resume"/>
      <sheetName val="FORM A12BJI"/>
      <sheetName val="FORM A12MED"/>
      <sheetName val="FORM A12NIA"/>
      <sheetName val="FORM A12PKM"/>
      <sheetName val="FORM A12RAP"/>
      <sheetName val="FORM A12PMS"/>
      <sheetName val="FORM A12SBG"/>
      <sheetName val="ANALISA"/>
      <sheetName val="AN-MAJOR"/>
      <sheetName val="AKTIVA TETAP"/>
      <sheetName val="P&amp;L98"/>
      <sheetName val="Kamus"/>
      <sheetName val="LAIN2"/>
      <sheetName val="CiMaPlbSt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
      <sheetName val="TLK"/>
      <sheetName val="TI"/>
      <sheetName val="FAS"/>
      <sheetName val="TRANS (1)"/>
      <sheetName val="TID (1)"/>
      <sheetName val="TLK (1) "/>
      <sheetName val="TI (1)"/>
      <sheetName val="FAS (1)"/>
      <sheetName val="TRANS (2)"/>
      <sheetName val="TID (2)"/>
      <sheetName val="TI (2)"/>
      <sheetName val="FAS (2)"/>
      <sheetName val="TRANS (3)"/>
      <sheetName val="TID (3)"/>
      <sheetName val="TI (3)"/>
      <sheetName val="FAS (3)"/>
      <sheetName val="TRANS (4)"/>
      <sheetName val="TID (4)"/>
      <sheetName val="FAS (4)"/>
      <sheetName val="TID (5)"/>
      <sheetName val="TRANS (5)"/>
      <sheetName val="RESUM "/>
      <sheetName val="#REF"/>
      <sheetName val="lkai2005 p3b"/>
      <sheetName val="L_23"/>
      <sheetName val="data-1"/>
      <sheetName val="Harga BBM Indonesia"/>
    </sheetNames>
    <sheetDataSet>
      <sheetData sheetId="0">
        <row r="15">
          <cell r="D15" t="str">
            <v>Luncuran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C"/>
      <sheetName val="I"/>
      <sheetName val="LR"/>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M"/>
      <sheetName val="By Non BPP-06"/>
      <sheetName val="LRAnak"/>
      <sheetName val="KWHJUAL"/>
      <sheetName val="Indk"/>
      <sheetName val="Debcap"/>
      <sheetName val="asumsi-org"/>
      <sheetName val="Sheet3"/>
      <sheetName val="TRNS-C1"/>
      <sheetName val="PERHITUNGAN"/>
      <sheetName val="GABUNGAN"/>
      <sheetName val="Uraian"/>
      <sheetName val="Catatan"/>
      <sheetName val="UshDeb00"/>
      <sheetName val="SCRAP"/>
      <sheetName val="ATTB-AKTV"/>
      <sheetName val="ACUAN"/>
      <sheetName val="Kin1TH"/>
      <sheetName val="Res142001"/>
      <sheetName val="GrafikProd"/>
      <sheetName val="Kin3BLN"/>
      <sheetName val="Kin1BLN"/>
      <sheetName val="trenprod2001"/>
      <sheetName val="Kin2TH"/>
      <sheetName val="Kin2BLN"/>
      <sheetName val="SATPAM"/>
      <sheetName val="CiMaPlbStd"/>
      <sheetName val="TRA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_23"/>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Asumsi"/>
      <sheetName val="LK"/>
      <sheetName val="FLI - Sec.1"/>
      <sheetName val="GABIP07"/>
      <sheetName val="An. Alat"/>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Menu"/>
      <sheetName val="Periode"/>
      <sheetName val="DaftarIsi (2)"/>
      <sheetName val="DaftarIsi"/>
      <sheetName val="Perubahan"/>
      <sheetName val="LabaRugi"/>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UshDeb00"/>
      <sheetName val="Form-B-R1"/>
      <sheetName val="ca"/>
      <sheetName val="TARGET 10.20 - 2005"/>
      <sheetName val="NERACA DAYA"/>
      <sheetName val="A1 pri123"/>
      <sheetName val="HARGA SATUAN"/>
      <sheetName val="Kontrol"/>
      <sheetName val="INLAND FACTOR DISTANCE"/>
      <sheetName val="AkumAT"/>
      <sheetName val="SAA"/>
      <sheetName val="NRCPTK01"/>
      <sheetName val="DivVII"/>
      <sheetName val="Analisa"/>
      <sheetName val="RKA 2010"/>
      <sheetName val="L-R"/>
      <sheetName val="01 A"/>
      <sheetName val="chooser"/>
      <sheetName val="Kontrak vs Realisasi Gas"/>
      <sheetName val="DAF- PEG"/>
      <sheetName val="Tabel Istilah"/>
      <sheetName val="DivVI"/>
      <sheetName val="bahan"/>
      <sheetName val="Bipeg-U(12D2)"/>
      <sheetName val="M"/>
      <sheetName val="W-NAD"/>
      <sheetName val="gvl"/>
      <sheetName val="PkRp"/>
      <sheetName val="BiLuOp(14)"/>
      <sheetName val="BiPinjamin(15)"/>
      <sheetName val="BPeg-F(12D1)"/>
      <sheetName val="IkhtisarBiop(12.0)"/>
      <sheetName val="JualGTarif(11A)"/>
      <sheetName val="LabaRugi Fungsi2004(21B)"/>
      <sheetName val="LabaRugi Lainnya 2005(20)"/>
      <sheetName val="LabaRugi Unsur2004(21A)"/>
      <sheetName val="PendaLuOp(13)"/>
      <sheetName val="PendOpLain(11B)"/>
      <sheetName val="ProduksiTL(12B2)"/>
      <sheetName val="SewaPemb(12A2)"/>
      <sheetName val="Assumptions (2)"/>
      <sheetName val="prod03"/>
      <sheetName val="CBOX"/>
      <sheetName val="TRANS"/>
      <sheetName val="FAS"/>
      <sheetName val="ACUAN"/>
      <sheetName val="L20Keu"/>
      <sheetName val="Kamus"/>
      <sheetName val="Agregat Halus &amp; Kasar"/>
      <sheetName val="DATA"/>
      <sheetName val="Calc Inst"/>
      <sheetName val="CashFlow"/>
      <sheetName val="KMS-DIS5"/>
      <sheetName val="Bill_Qua"/>
      <sheetName val="REKAP"/>
      <sheetName val="Tabel ND(Tb8)"/>
      <sheetName val="LAIN2"/>
      <sheetName val="analhps"/>
      <sheetName val="dft-harga"/>
      <sheetName val="Tabels"/>
      <sheetName val="RKAP"/>
      <sheetName val="kali-2001"/>
      <sheetName val="tunj"/>
      <sheetName val="tabel tarip grade"/>
      <sheetName val="C"/>
      <sheetName val="PB(B)"/>
      <sheetName val="SCRAP"/>
      <sheetName val="kroscek BBM"/>
      <sheetName val="simulasi droping"/>
      <sheetName val="ATTB-AKTV"/>
      <sheetName val="data-1"/>
      <sheetName val="GAB"/>
      <sheetName val="Markup"/>
      <sheetName val="NerSubsis"/>
      <sheetName val="Kpg"/>
      <sheetName val="Pry"/>
      <sheetName val="Gab.Cab"/>
      <sheetName val="blk"/>
      <sheetName val="Krn"/>
      <sheetName val="Ksg"/>
      <sheetName val="skm"/>
      <sheetName val="UPpry"/>
      <sheetName val="Pbn"/>
      <sheetName val="Spt"/>
      <sheetName val="target"/>
      <sheetName val="Resume"/>
      <sheetName val="Preventif"/>
      <sheetName val="DaftarIsi_(2)"/>
      <sheetName val="Penyert_lainnya"/>
      <sheetName val="AkunPenutup_AP"/>
      <sheetName val="KursNota_"/>
      <sheetName val="[LKSEM2001PJB_xlsUL_28b"/>
      <sheetName val="ROB_AGUST'06"/>
      <sheetName val="_LKSEM2001PJB_xlsUL_28b"/>
      <sheetName val="TARGET_10_20_-_2005"/>
      <sheetName val="NERACA_DAYA"/>
      <sheetName val="HARGA_SATUAN"/>
      <sheetName val="INLAND_FACTOR_DISTANCE"/>
      <sheetName val="FLI_-_Sec_1"/>
      <sheetName val="GrafikProd"/>
      <sheetName val="Assumptions_(2)"/>
      <sheetName val="Rekapitulasi"/>
      <sheetName val="pddk"/>
      <sheetName val="tabel JHT"/>
      <sheetName val="Usia"/>
      <sheetName val="PRK"/>
      <sheetName val="PROFIL"/>
      <sheetName val="Catatan"/>
      <sheetName val="Sewa"/>
      <sheetName val="BBkr"/>
      <sheetName val="Uraian"/>
      <sheetName val="kCal"/>
      <sheetName val="hal 14b"/>
      <sheetName val="EPC"/>
      <sheetName val="List of Eqp"/>
      <sheetName val="UPA"/>
      <sheetName val="BoQ"/>
      <sheetName val="BLC 2016"/>
      <sheetName val="REF"/>
      <sheetName val="assumption"/>
      <sheetName val="Du_lieu"/>
      <sheetName val="APBN"/>
      <sheetName val="Project Data"/>
      <sheetName val="Basic Price"/>
      <sheetName val="BOM"/>
      <sheetName val="Breakdown"/>
      <sheetName val="Selling Price"/>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Pareto Per Bay Trafo"/>
      <sheetName val="Code"/>
      <sheetName val="DATA-BASE SUTT"/>
      <sheetName val="TAP"/>
      <sheetName val="Sch-5"/>
      <sheetName val="REFERENSI"/>
      <sheetName val="Bln3_4"/>
      <sheetName val="TRNS-C1"/>
      <sheetName val="Daftar Kegiatan"/>
      <sheetName val="5-ALAT(1)"/>
      <sheetName val="4-Basic Price"/>
      <sheetName val="Pk"/>
      <sheetName val="MS"/>
      <sheetName val="Bill of Qty MEP"/>
      <sheetName val="REKAP_AN"/>
      <sheetName val="UBAS"/>
      <sheetName val="#REF"/>
      <sheetName val="Twr (15)"/>
      <sheetName val="Invoice"/>
      <sheetName val="LOAD"/>
      <sheetName val="E7"/>
      <sheetName val="Sheet7"/>
      <sheetName val="Sudah Berjalan"/>
      <sheetName val="WAN"/>
      <sheetName val="PARAMETER"/>
      <sheetName val="Usulan"/>
      <sheetName val="Laba (Rugi) Per Unsur"/>
      <sheetName val="SEKTOR"/>
      <sheetName val="CiMaPlbStd"/>
      <sheetName val="HPS-Person"/>
      <sheetName val="AWAL"/>
      <sheetName val="UP2B"/>
      <sheetName val="UP3B KSKT"/>
      <sheetName val="UP3B KALBAR"/>
      <sheetName val="UP3B KALTIM"/>
      <sheetName val="UPT KSKT"/>
      <sheetName val="UPT KALTIMRA"/>
      <sheetName val="Table 2"/>
      <sheetName val="SATPAM"/>
      <sheetName val="DebtH12012"/>
      <sheetName val="dataPHT"/>
      <sheetName val="dataKIT"/>
      <sheetName val="Penjualan"/>
      <sheetName val="ProdSendiri"/>
      <sheetName val="PS&amp;Susut TL"/>
      <sheetName val="SewaBeli"/>
      <sheetName val="Transfer"/>
      <sheetName val="Listing"/>
      <sheetName val=""/>
      <sheetName val="LR_LAIN2"/>
      <sheetName val="scada 2001"/>
      <sheetName val="AHS - Personel"/>
      <sheetName val="AHS - Non Personel"/>
      <sheetName val="Analisa Struktur Data"/>
      <sheetName val="BIAYA TIDAK LANGSUNG"/>
      <sheetName val="W1"/>
      <sheetName val="KOMULATIF"/>
      <sheetName val="Harga BBM Indonesia"/>
      <sheetName val="NERACA SESUAI PROGRAM GL MAGIC"/>
      <sheetName val="AKTIVA"/>
      <sheetName val="GABLUARJAWA1 (2)"/>
      <sheetName val="Harga Upah"/>
      <sheetName val="Harga material"/>
      <sheetName val="H.Satuan"/>
      <sheetName val="Balance Sheet"/>
      <sheetName val="Income Statement"/>
      <sheetName val="RAP"/>
      <sheetName val="Resource Plan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sheetName val="k"/>
      <sheetName val="n"/>
      <sheetName val="bs"/>
      <sheetName val="ks"/>
      <sheetName val="gbnk"/>
      <sheetName val="cek"/>
      <sheetName val="cr"/>
      <sheetName val="L_23"/>
      <sheetName val="Asumsi"/>
      <sheetName val="LOAD"/>
      <sheetName val="Harga BBM Indonesia"/>
    </sheetNames>
    <sheetDataSet>
      <sheetData sheetId="0"/>
      <sheetData sheetId="1"/>
      <sheetData sheetId="2">
        <row r="1046">
          <cell r="AH1046">
            <v>0</v>
          </cell>
        </row>
      </sheetData>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Rekap"/>
      <sheetName val="LR"/>
      <sheetName val="BPP Kalselteng"/>
      <sheetName val="BPP Kaltim"/>
      <sheetName val="BPP Suluttenggo"/>
      <sheetName val="BPP Sulselra"/>
      <sheetName val="KK Fuel"/>
      <sheetName val="kWh Jual"/>
      <sheetName val="L8-KK NE"/>
      <sheetName val="L5-KK IPP"/>
      <sheetName val="L6-Sewa Kit"/>
      <sheetName val="Data Fuel"/>
      <sheetName val="KK"/>
      <sheetName val="Penjualan"/>
      <sheetName val="n"/>
      <sheetName val="EPC"/>
    </sheetNames>
    <sheetDataSet>
      <sheetData sheetId="0">
        <row r="7">
          <cell r="B7">
            <v>9500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RANA (2 Mrt 06)"/>
      <sheetName val="InvKit New TOP+Bintan"/>
      <sheetName val="TOP - Bintan"/>
      <sheetName val="TOP"/>
      <sheetName val="InvKit New"/>
      <sheetName val="G18"/>
      <sheetName val="G17"/>
      <sheetName val="G16"/>
      <sheetName val="G15"/>
      <sheetName val="G14"/>
      <sheetName val="G13"/>
      <sheetName val="G12"/>
      <sheetName val="G11"/>
      <sheetName val="G10"/>
      <sheetName val="G9"/>
      <sheetName val="G8"/>
      <sheetName val="G7"/>
      <sheetName val="G6"/>
      <sheetName val="G5"/>
      <sheetName val="G4"/>
      <sheetName val="G3"/>
      <sheetName val="G2"/>
      <sheetName val="G1"/>
      <sheetName val="BB4"/>
      <sheetName val="BB3"/>
      <sheetName val="BB2"/>
      <sheetName val="BB1"/>
      <sheetName val="Batam &amp; Bintan"/>
      <sheetName val="Bintan"/>
      <sheetName val="LR"/>
      <sheetName val="NRC"/>
      <sheetName val="InvKit New TOP"/>
      <sheetName val="Summary (M)"/>
      <sheetName val="SCI"/>
      <sheetName val="Solikin "/>
      <sheetName val="Summary (Jt)"/>
      <sheetName val="LABA(RUGI)"/>
      <sheetName val="NERACA"/>
      <sheetName val="INVESTASI"/>
      <sheetName val="InvKit"/>
      <sheetName val="Ratio"/>
      <sheetName val="PL"/>
      <sheetName val="BL S"/>
      <sheetName val=" CF"/>
      <sheetName val="PL-1"/>
      <sheetName val="PL-2"/>
      <sheetName val="PL-3"/>
      <sheetName val="BCA"/>
      <sheetName val="PL-4"/>
      <sheetName val="PL-5"/>
      <sheetName val="PL - 6"/>
      <sheetName val="PL-7"/>
      <sheetName val="PL-8"/>
      <sheetName val="PL-9"/>
      <sheetName val="PL-10"/>
      <sheetName val="PL-11"/>
      <sheetName val="PL-12"/>
      <sheetName val="PL - 13"/>
      <sheetName val="PL-14"/>
      <sheetName val="Add"/>
      <sheetName val="Add1"/>
      <sheetName val="add3"/>
      <sheetName val="ASUMSI"/>
      <sheetName val="UshDeb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27">
          <cell r="E27">
            <v>9000</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 val="B.3.a.3"/>
      <sheetName val="Hg.Sat"/>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1"/>
      <sheetName val="Sheet2"/>
      <sheetName val="Sheet3"/>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CashFlow012001Anggaran"/>
      <sheetName val="DENPASAR"/>
      <sheetName val="Asumsi"/>
      <sheetName val="Ref"/>
      <sheetName val="ca"/>
      <sheetName val="Resume"/>
      <sheetName val="Sheet5"/>
      <sheetName val="Submission Form"/>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DATA"/>
      <sheetName val="Rekap 2011"/>
      <sheetName val=""/>
      <sheetName val="PL-2"/>
      <sheetName val="XREF"/>
      <sheetName val="Dasar Pemadaman"/>
      <sheetName val="CiMaPlbStd"/>
      <sheetName val="PkRp"/>
      <sheetName val="M"/>
      <sheetName val="Sudah Berjalan"/>
      <sheetName val="Kpg"/>
      <sheetName val="sept"/>
      <sheetName val="Pry"/>
      <sheetName val="Gab.Cab"/>
      <sheetName val="blk"/>
      <sheetName val="Krn"/>
      <sheetName val="Ksg"/>
      <sheetName val="skm"/>
      <sheetName val="UPpry"/>
      <sheetName val="Pbn"/>
      <sheetName val="Spt"/>
      <sheetName val="target"/>
      <sheetName val="WAN"/>
      <sheetName val="GrafikProd"/>
      <sheetName val="SATPAM"/>
      <sheetName val="dengan pembangkitan"/>
      <sheetName val="LAIN2"/>
      <sheetName val="dataKIT"/>
      <sheetName val="Rek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NJAR 14"/>
      <sheetName val="rekap KINJAR 15"/>
      <sheetName val="SMS HARIAN"/>
      <sheetName val="Zone 2"/>
      <sheetName val="SMS BULANAN"/>
      <sheetName val="RKP HARIAN"/>
      <sheetName val="KINERJA BLN"/>
      <sheetName val="KINERJA THN"/>
      <sheetName val="SMS HTG"/>
      <sheetName val="Sistem harian"/>
      <sheetName val="Sistem Bulan"/>
      <sheetName val="Sistem Tahun"/>
      <sheetName val="REKAP KIT"/>
      <sheetName val="REKAP IBT"/>
      <sheetName val="REKAP PHT"/>
      <sheetName val="REKAP TRAFO"/>
      <sheetName val="EMERGENCY PLAN"/>
      <sheetName val="REKAP PDH_PASOK"/>
      <sheetName val="REKAP PB_TRAFO"/>
      <sheetName val="ANOMALI TRAFO"/>
      <sheetName val="dataKIT"/>
      <sheetName val="dataIBT"/>
      <sheetName val="dataPDH_Pasok"/>
      <sheetName val="dataPHT"/>
      <sheetName val="dataTRF"/>
      <sheetName val="Resource Plan (2)"/>
    </sheetNames>
    <sheetDataSet>
      <sheetData sheetId="0"/>
      <sheetData sheetId="1"/>
      <sheetData sheetId="2"/>
      <sheetData sheetId="3"/>
      <sheetData sheetId="4"/>
      <sheetData sheetId="5"/>
      <sheetData sheetId="6">
        <row r="6">
          <cell r="Q6">
            <v>26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3">
          <cell r="E3" t="str">
            <v>PLTA</v>
          </cell>
        </row>
      </sheetData>
      <sheetData sheetId="21">
        <row r="3">
          <cell r="D3" t="str">
            <v>BALARAJA</v>
          </cell>
        </row>
      </sheetData>
      <sheetData sheetId="22">
        <row r="6">
          <cell r="H6" t="str">
            <v>ARJWN</v>
          </cell>
        </row>
      </sheetData>
      <sheetData sheetId="23">
        <row r="6">
          <cell r="L6" t="str">
            <v>ARJWN</v>
          </cell>
        </row>
      </sheetData>
      <sheetData sheetId="24">
        <row r="6">
          <cell r="T6" t="str">
            <v>Alindo (PT)</v>
          </cell>
        </row>
      </sheetData>
      <sheetData sheetId="2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meliharaan"/>
      <sheetName val="Gangguan"/>
      <sheetName val="Rekap"/>
      <sheetName val="Rusak-Derating-Dibatasi (2)"/>
      <sheetName val="Rusak-Derating-Dibatasi"/>
      <sheetName val="BA"/>
      <sheetName val="Histori Mutasi Trafo"/>
      <sheetName val="KTT"/>
      <sheetName val="Database"/>
      <sheetName val="Catatan"/>
      <sheetName val="Sheet1"/>
      <sheetName val="Sheet2"/>
      <sheetName val="Data"/>
    </sheetNames>
    <sheetDataSet>
      <sheetData sheetId="0">
        <row r="25">
          <cell r="I25">
            <v>11</v>
          </cell>
        </row>
      </sheetData>
      <sheetData sheetId="1">
        <row r="20">
          <cell r="K20">
            <v>5.6833333333333336</v>
          </cell>
        </row>
      </sheetData>
      <sheetData sheetId="2" refreshError="1"/>
      <sheetData sheetId="3" refreshError="1"/>
      <sheetData sheetId="4" refreshError="1"/>
      <sheetData sheetId="5" refreshError="1"/>
      <sheetData sheetId="6" refreshError="1"/>
      <sheetData sheetId="7" refreshError="1"/>
      <sheetData sheetId="8">
        <row r="4">
          <cell r="A4" t="str">
            <v>Bandung Selatan</v>
          </cell>
        </row>
      </sheetData>
      <sheetData sheetId="9" refreshError="1"/>
      <sheetData sheetId="10" refreshError="1"/>
      <sheetData sheetId="11" refreshError="1"/>
      <sheetData sheetId="1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s>
    <sheetDataSet>
      <sheetData sheetId="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Gangguan"/>
      <sheetName val="Pemeliharaan"/>
    </sheetNames>
    <sheetDataSet>
      <sheetData sheetId="0" refreshError="1"/>
      <sheetData sheetId="1" refreshError="1"/>
      <sheetData sheetId="2"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meliharaan"/>
      <sheetName val="Gangguan"/>
      <sheetName val="Rekap"/>
      <sheetName val="Rusak-Derating-Dibatasi (2)"/>
      <sheetName val="Rusak-Derating-Dibatasi"/>
      <sheetName val="BA"/>
      <sheetName val="Histori Mutasi Trafo"/>
      <sheetName val="KTT"/>
      <sheetName val="Database"/>
      <sheetName val="Catatan"/>
      <sheetName val="Sheet1"/>
      <sheetName val="Sheet2"/>
      <sheetName val="Data"/>
    </sheetNames>
    <sheetDataSet>
      <sheetData sheetId="0">
        <row r="25">
          <cell r="I25">
            <v>11</v>
          </cell>
        </row>
      </sheetData>
      <sheetData sheetId="1">
        <row r="20">
          <cell r="K20">
            <v>5.6833333333333336</v>
          </cell>
        </row>
      </sheetData>
      <sheetData sheetId="2"/>
      <sheetData sheetId="3"/>
      <sheetData sheetId="4"/>
      <sheetData sheetId="5"/>
      <sheetData sheetId="6"/>
      <sheetData sheetId="7"/>
      <sheetData sheetId="8">
        <row r="4">
          <cell r="A4" t="str">
            <v>Bandung Selatan</v>
          </cell>
          <cell r="G4" t="str">
            <v>Trf</v>
          </cell>
        </row>
        <row r="5">
          <cell r="G5" t="str">
            <v>TL/IBT</v>
          </cell>
        </row>
        <row r="6">
          <cell r="G6" t="str">
            <v>Inc</v>
          </cell>
        </row>
        <row r="7">
          <cell r="G7" t="str">
            <v>Kit</v>
          </cell>
        </row>
        <row r="8">
          <cell r="G8" t="str">
            <v>Dis</v>
          </cell>
        </row>
        <row r="9">
          <cell r="G9" t="str">
            <v>APPL</v>
          </cell>
        </row>
      </sheetData>
      <sheetData sheetId="9"/>
      <sheetData sheetId="10"/>
      <sheetData sheetId="11" refreshError="1"/>
      <sheetData sheetId="1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Data"/>
      <sheetName val="Resource Plan (2)"/>
      <sheetName val="W-NAD"/>
      <sheetName val="Sheet3"/>
      <sheetName val="Rekap 2002 mod"/>
      <sheetName val="Sheet1"/>
      <sheetName val="Database"/>
      <sheetName val="Gangguan"/>
      <sheetName val="Pemeliharaan"/>
      <sheetName val="CashFlow012001Anggaran"/>
      <sheetName val="GAB"/>
      <sheetName val="WAN"/>
      <sheetName val="TOP"/>
      <sheetName val="Dasar Pemadaman"/>
      <sheetName val="L_23"/>
      <sheetName val="M"/>
      <sheetName val="XREF"/>
      <sheetName val="PkRp"/>
      <sheetName val="A1 pri123"/>
      <sheetName val="Inv_LAMPUNG"/>
      <sheetName val="Inv_KALBAR"/>
      <sheetName val="Inv_SUMBAR"/>
      <sheetName val="NRCPTK01"/>
      <sheetName val="CiMaPlbStd"/>
      <sheetName val="hal 14b"/>
      <sheetName val="For Report-Akum"/>
      <sheetName val="sept"/>
      <sheetName val="A1 PRY"/>
      <sheetName val="GrafikProd"/>
      <sheetName val="Kamus"/>
      <sheetName val="Land Clearing-pnw"/>
      <sheetName val="PERIODIK"/>
      <sheetName val="dengan pembangkitan"/>
      <sheetName val="LR"/>
      <sheetName val="ACUAN"/>
      <sheetName val="ACUANBARU"/>
      <sheetName val="dataTR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meliharaan"/>
      <sheetName val="Gangguan"/>
      <sheetName val="Rekap"/>
      <sheetName val="Rusak-Derating-Dibatasi (2)"/>
      <sheetName val="Rusak-Derating-Dibatasi"/>
      <sheetName val="BA"/>
      <sheetName val="Histori Mutasi Trafo"/>
      <sheetName val="KTT"/>
      <sheetName val="Database"/>
      <sheetName val="Catatan"/>
      <sheetName val="Sheet1"/>
      <sheetName val="JULI GRAPH (2)"/>
      <sheetName val="UshDeb00"/>
      <sheetName val="Summary"/>
    </sheetNames>
    <sheetDataSet>
      <sheetData sheetId="0"/>
      <sheetData sheetId="1"/>
      <sheetData sheetId="2"/>
      <sheetData sheetId="3"/>
      <sheetData sheetId="4"/>
      <sheetData sheetId="5"/>
      <sheetData sheetId="6"/>
      <sheetData sheetId="7"/>
      <sheetData sheetId="8">
        <row r="4">
          <cell r="E4" t="str">
            <v>Cibatu</v>
          </cell>
        </row>
      </sheetData>
      <sheetData sheetId="9"/>
      <sheetData sheetId="10"/>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s>
    <sheetDataSet>
      <sheetData sheetId="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f Pedp Lain2"/>
      <sheetName val="Database"/>
    </sheetNames>
    <sheetDataSet>
      <sheetData sheetId="0" refreshError="1"/>
      <sheetData sheetId="1"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f Pedp Lain2"/>
      <sheetName val="UshDeb00"/>
    </sheetNames>
    <sheetDataSet>
      <sheetData sheetId="0" refreshError="1"/>
      <sheetData sheetId="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sak-Derating-Dibatasi Juni"/>
      <sheetName val="Rekap"/>
      <sheetName val="Rusak-Derating-Dibatasi Oktober"/>
      <sheetName val="Pemeliharaan"/>
      <sheetName val="Gangguan"/>
      <sheetName val="BA"/>
      <sheetName val="Histori Mutasi Trafo"/>
      <sheetName val="KTT"/>
      <sheetName val="Database"/>
      <sheetName val="Catatan"/>
      <sheetName val="Sheet1"/>
      <sheetName val="UshDeb00"/>
      <sheetName val="L_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ngguan"/>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ngguan"/>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1"/>
      <sheetName val="Sheet2"/>
      <sheetName val="Sheet3"/>
      <sheetName val="L_23"/>
      <sheetName val="REKAP"/>
      <sheetName val="Tabel Istilah"/>
      <sheetName val="QlocSgl"/>
      <sheetName val="COVER A1_A3"/>
      <sheetName val="W-NAD"/>
      <sheetName val="Hg.Sat"/>
      <sheetName val="Input GENERATION-DATA"/>
      <sheetName val="CashFlow012001Anggaran"/>
      <sheetName val="Kontrak vs Realisasi Gas"/>
      <sheetName val="TRANS"/>
      <sheetName val="FAS"/>
      <sheetName val="Hitung_Energi"/>
      <sheetName val="Submission Form"/>
      <sheetName val="XREF"/>
      <sheetName val="Summary"/>
      <sheetName val="hal 14b"/>
      <sheetName val="PkRp"/>
      <sheetName val="GAB"/>
      <sheetName val="TRNS-C1"/>
      <sheetName val="Cover"/>
      <sheetName val="TB_Dec09"/>
      <sheetName val="TB_Dec08"/>
      <sheetName val="SPT"/>
      <sheetName val="dataTR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FD"/>
      <sheetName val="HDF"/>
      <sheetName val="UshDeb00"/>
    </sheetNames>
    <sheetDataSet>
      <sheetData sheetId="0">
        <row r="115">
          <cell r="G115">
            <v>103</v>
          </cell>
        </row>
      </sheetData>
      <sheetData sheetId="1">
        <row r="115">
          <cell r="G115">
            <v>103</v>
          </cell>
        </row>
      </sheetData>
      <sheetData sheetId="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DF"/>
    </sheetNames>
    <sheetDataSet>
      <sheetData sheetId="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
      <sheetName val="08"/>
      <sheetName val="09"/>
      <sheetName val="10"/>
      <sheetName val="11"/>
      <sheetName val="12"/>
      <sheetName val="ALL AGS"/>
      <sheetName val="BP-Harian2"/>
      <sheetName val="BP-Harian"/>
      <sheetName val="data"/>
      <sheetName val="BP"/>
      <sheetName val="Graphic"/>
      <sheetName val="Sheet1"/>
      <sheetName val="HDF"/>
      <sheetName val="grafik-010B"/>
      <sheetName val="Cover"/>
    </sheetNames>
    <sheetDataSet>
      <sheetData sheetId="0"/>
      <sheetData sheetId="1"/>
      <sheetData sheetId="2"/>
      <sheetData sheetId="3"/>
      <sheetData sheetId="4"/>
      <sheetData sheetId="5"/>
      <sheetData sheetId="6"/>
      <sheetData sheetId="7"/>
      <sheetData sheetId="8">
        <row r="75">
          <cell r="C75" t="e">
            <v>#REF!</v>
          </cell>
        </row>
      </sheetData>
      <sheetData sheetId="9">
        <row r="75">
          <cell r="C75" t="e">
            <v>#REF!</v>
          </cell>
        </row>
      </sheetData>
      <sheetData sheetId="10"/>
      <sheetData sheetId="11"/>
      <sheetData sheetId="12"/>
      <sheetData sheetId="13" refreshError="1"/>
      <sheetData sheetId="14"/>
      <sheetData sheetId="15">
        <row r="75">
          <cell r="C75" t="e">
            <v>#REF!</v>
          </cell>
        </row>
      </sheetData>
      <sheetData sheetId="16" refreshError="1"/>
      <sheetData sheetId="17" refreshError="1"/>
      <sheetData sheetId="18"/>
      <sheetData sheetId="19" refreshError="1"/>
      <sheetData sheetId="20" refreshError="1"/>
      <sheetData sheetId="2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3"/>
    </sheet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ngguan"/>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
      <sheetName val="08"/>
      <sheetName val="09"/>
      <sheetName val="10"/>
      <sheetName val="11"/>
      <sheetName val="12"/>
      <sheetName val="ALL AGS"/>
      <sheetName val="Kit TW1"/>
      <sheetName val="ProdSendiri"/>
      <sheetName val="NEB Ringkas"/>
      <sheetName val="NE Bulanan"/>
      <sheetName val="Penjualan"/>
      <sheetName val="SewaBeli"/>
      <sheetName val="PS&amp;Susut TL"/>
      <sheetName val="Transfer"/>
      <sheetName val="ProdB"/>
      <sheetName val="Kit"/>
      <sheetName val="LapMasuk"/>
      <sheetName val="Listing"/>
      <sheetName val="Neraca Triwulanan"/>
      <sheetName val="Kit Triwulanan"/>
      <sheetName val="Neraca"/>
      <sheetName val="Ner TW2"/>
      <sheetName val="Kit TW2"/>
      <sheetName val="BBakar"/>
      <sheetName val="Jawa"/>
      <sheetName val="Terpasang"/>
      <sheetName val="Bahan Bakar"/>
      <sheetName val="LM Lamp X"/>
      <sheetName val="Beli"/>
      <sheetName val="Sheet1"/>
      <sheetName val="Produksi"/>
      <sheetName val="Iner"/>
      <sheetName val="Sheet3"/>
      <sheetName val="Sheet2"/>
      <sheetName val="L_23"/>
      <sheetName val="AKTIVA TETAP"/>
      <sheetName val="S2LP"/>
      <sheetName val="BP-Harian"/>
      <sheetName val="data"/>
    </sheetNames>
    <sheetDataSet>
      <sheetData sheetId="0">
        <row r="1">
          <cell r="Q1">
            <v>0</v>
          </cell>
        </row>
      </sheetData>
      <sheetData sheetId="1"/>
      <sheetData sheetId="2"/>
      <sheetData sheetId="3">
        <row r="1">
          <cell r="V1">
            <v>0</v>
          </cell>
        </row>
      </sheetData>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refreshError="1"/>
      <sheetData sheetId="18" refreshError="1"/>
      <sheetData sheetId="19" refreshError="1"/>
      <sheetData sheetId="20" refreshError="1"/>
      <sheetData sheetId="21"/>
      <sheetData sheetId="22"/>
      <sheetData sheetId="23"/>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t TW1"/>
      <sheetName val="ProdSendiri"/>
      <sheetName val="NEB Ringkas"/>
      <sheetName val="NE Bulanan"/>
      <sheetName val="Penjualan"/>
      <sheetName val="SewaBeli"/>
      <sheetName val="PS&amp;Susut TL"/>
      <sheetName val="Transfer"/>
      <sheetName val="ProdB"/>
      <sheetName val="Kit"/>
      <sheetName val="LapMasuk"/>
      <sheetName val="Listing"/>
      <sheetName val="Neraca Triwulanan"/>
      <sheetName val="Kit Triwulanan"/>
      <sheetName val="Neraca"/>
      <sheetName val="Ner TW2"/>
      <sheetName val="Kit TW2"/>
      <sheetName val="BBakar"/>
      <sheetName val="Jawa"/>
      <sheetName val="Terpasang"/>
      <sheetName val="Bahan Bakar"/>
      <sheetName val="LM Lamp X"/>
      <sheetName val="Beli"/>
      <sheetName val="Sheet1"/>
      <sheetName val="Produksi"/>
      <sheetName val="Iner"/>
      <sheetName val="Sheet3"/>
      <sheetName val="Sheet2"/>
      <sheetName val="L_23"/>
      <sheetName val="Kontrak vs Realisasi Gas"/>
      <sheetName val="KAS"/>
      <sheetName val="Bln3.4"/>
      <sheetName val="Kurs"/>
      <sheetName val="LabaRugi"/>
      <sheetName val="UshDeb00"/>
      <sheetName val="Neraca Energi 2004 (Ver8) Edit"/>
      <sheetName val="Top"/>
      <sheetName val="Income Statement"/>
      <sheetName val="Shareholders' Equity"/>
      <sheetName val="Ex-Rate"/>
      <sheetName val="Akun"/>
      <sheetName val="SUTT"/>
      <sheetName val="Balance Sheet"/>
      <sheetName val="TBM"/>
      <sheetName val="P&amp;L98"/>
      <sheetName val="Data"/>
      <sheetName val="MvNonPilot"/>
      <sheetName val="Bln1.3"/>
      <sheetName val="Bln1.1"/>
      <sheetName val="Bln1.2"/>
      <sheetName val="Resource Plan (2)"/>
      <sheetName val="final (2)"/>
      <sheetName val="Visa"/>
      <sheetName val="Lampiran 5A final (465)"/>
      <sheetName val="Lampiran 5A final (ALT1)"/>
      <sheetName val="BD prix PDR"/>
      <sheetName val="Scope"/>
      <sheetName val="Param"/>
      <sheetName val="FORM-B"/>
      <sheetName val="REFERENSI"/>
      <sheetName val="AKTIVA TETAP"/>
      <sheetName val="kali-2001"/>
      <sheetName val="NerSubsis"/>
      <sheetName val="Ref"/>
      <sheetName val="HON-KT"/>
      <sheetName val="Bln3_4"/>
      <sheetName val="Kode Jabatan UPMKR 2012"/>
      <sheetName val="12013"/>
      <sheetName val="Credit-22"/>
      <sheetName val="name"/>
      <sheetName val="NAMES"/>
      <sheetName val="SUM_Steel-Strc"/>
      <sheetName val="Kebun"/>
      <sheetName val="Table Array"/>
      <sheetName val="Rekap"/>
      <sheetName val="COST-SUM"/>
      <sheetName val="KAS $"/>
      <sheetName val="Agt12 Keadaan Karyawan"/>
      <sheetName val="Sheet8"/>
      <sheetName val="Kit_TW1"/>
      <sheetName val="NEB_Ringkas"/>
      <sheetName val="NE_Bulanan"/>
      <sheetName val="PS&amp;Susut_TL"/>
      <sheetName val="Neraca_Triwulanan"/>
      <sheetName val="Kit_Triwulanan"/>
      <sheetName val="Ner_TW2"/>
      <sheetName val="Kit_TW2"/>
      <sheetName val="Bahan_Bakar"/>
      <sheetName val="LM_Lamp_X"/>
      <sheetName val="Income_Statement"/>
      <sheetName val="Shareholders'_Equity"/>
      <sheetName val="Neraca_Energi_2004_(Ver8)_Edit"/>
      <sheetName val="Balance_Sheet"/>
      <sheetName val="Kontrak_vs_Realisasi_Gas"/>
      <sheetName val="Bln1_3"/>
      <sheetName val="Bln1_1"/>
      <sheetName val="Bln1_2"/>
      <sheetName val="Resource_Plan_(2)"/>
      <sheetName val="final_(2)"/>
      <sheetName val="Lampiran_5A_final_(465)"/>
      <sheetName val="Lampiran_5A_final_(ALT1)"/>
      <sheetName val="BD_prix_PDR"/>
      <sheetName val="ACUAN"/>
      <sheetName val="ACUANBARU"/>
      <sheetName val="Rekap 2002 mod"/>
      <sheetName val="NERACA SESUAI PROGRAM GL MAGIC"/>
      <sheetName val="Bln2.1"/>
      <sheetName val="Bln3.9"/>
      <sheetName val="Bln3.2"/>
      <sheetName val="Prdk 2000 (2)"/>
      <sheetName val="Kontrol"/>
      <sheetName val="MENU"/>
      <sheetName val="NAMA DEPT"/>
      <sheetName val="Manajemen Fee"/>
      <sheetName val="grafi kesiapan versi p3b dan pe"/>
      <sheetName val="Asumsi"/>
      <sheetName val="divII"/>
      <sheetName val="Test Accrue"/>
      <sheetName val="Download_Data"/>
      <sheetName val="Harian"/>
      <sheetName val="GABIP07"/>
      <sheetName val="Biaya"/>
      <sheetName val="CD&amp;Stok"/>
      <sheetName val="Tabel Kode"/>
      <sheetName val="CiMaPlbStd"/>
      <sheetName val="analis"/>
      <sheetName val="KKN"/>
      <sheetName val="KLP"/>
      <sheetName val="KSN"/>
      <sheetName val="NBL"/>
      <sheetName val="PLB"/>
      <sheetName val="RYN"/>
      <sheetName val="SKM"/>
      <sheetName val="TLK"/>
      <sheetName val="biaya workshop"/>
      <sheetName val="biaya jasa borongan"/>
      <sheetName val="A"/>
      <sheetName val="01"/>
      <sheetName val="04"/>
    </sheetNames>
    <sheetDataSet>
      <sheetData sheetId="0">
        <row r="1">
          <cell r="Q1">
            <v>17</v>
          </cell>
        </row>
      </sheetData>
      <sheetData sheetId="1" refreshError="1"/>
      <sheetData sheetId="2">
        <row r="1">
          <cell r="Q1">
            <v>17</v>
          </cell>
        </row>
      </sheetData>
      <sheetData sheetId="3">
        <row r="1">
          <cell r="U1">
            <v>21</v>
          </cell>
        </row>
      </sheetData>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1">
          <cell r="Q1">
            <v>17</v>
          </cell>
        </row>
      </sheetData>
      <sheetData sheetId="80">
        <row r="1">
          <cell r="Q1">
            <v>17</v>
          </cell>
        </row>
      </sheetData>
      <sheetData sheetId="81">
        <row r="1">
          <cell r="Q1">
            <v>17</v>
          </cell>
        </row>
      </sheetData>
      <sheetData sheetId="82">
        <row r="1">
          <cell r="Q1">
            <v>17</v>
          </cell>
        </row>
      </sheetData>
      <sheetData sheetId="83">
        <row r="1">
          <cell r="Q1">
            <v>17</v>
          </cell>
        </row>
      </sheetData>
      <sheetData sheetId="84">
        <row r="1">
          <cell r="Q1">
            <v>17</v>
          </cell>
        </row>
      </sheetData>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Sheet1"/>
      <sheetName val="Sheet2"/>
      <sheetName val="Sheet3"/>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eneral"/>
      <sheetName val="Neraca Changes"/>
      <sheetName val="Laba Rugi Changes"/>
      <sheetName val="Investasi Changes"/>
      <sheetName val="Cover"/>
      <sheetName val="Daftar Isi"/>
      <sheetName val="Asumsi"/>
      <sheetName val="PTKU"/>
      <sheetName val="LabaRugi Unsur"/>
      <sheetName val="LabaRugi Fungsi"/>
      <sheetName val="Penjelas"/>
      <sheetName val="JualGTarif(11A)"/>
      <sheetName val="PendOpLain(11B)"/>
      <sheetName val="IkhtisarBiop(12.0)"/>
      <sheetName val="PembelianiTL(12A1"/>
      <sheetName val="SewaPemb(12A2)"/>
      <sheetName val="BBMJenis(12B1)"/>
      <sheetName val="ProduksiTL(12B2)"/>
      <sheetName val="HarMat(12C1)"/>
      <sheetName val="HarJabor(12C2)"/>
      <sheetName val="BBaku(12C3)"/>
      <sheetName val="BPeg-F(12D1)"/>
      <sheetName val="Bipeg-U(12D2)"/>
      <sheetName val="BOLain(12E1)"/>
      <sheetName val="BOLain(12E2)"/>
      <sheetName val="PendaLuOp(13)"/>
      <sheetName val="BiLuOp(14)"/>
      <sheetName val="BiPinjamin(15)"/>
      <sheetName val="PenjTL(18)"/>
      <sheetName val="LabaRugi Lainnya 2005(20)"/>
      <sheetName val="LabaRugi Unsur2004(21A)"/>
      <sheetName val="LabaRugi Fungsi2004(21B)"/>
      <sheetName val="L"/>
      <sheetName val="TUL III-09"/>
      <sheetName val="FAKTORMWHJUAL (2)"/>
      <sheetName val="FAKTORMWHJUAL"/>
      <sheetName val="Submission Form"/>
      <sheetName val="Feuil2"/>
      <sheetName val="XL4Test5"/>
      <sheetName val="ANALISABBM"/>
      <sheetName val="NR"/>
      <sheetName val="CF"/>
      <sheetName val="PSO2005"/>
      <sheetName val="PENJ2005"/>
      <sheetName val="HPP"/>
      <sheetName val="KOKIN"/>
      <sheetName val="K2004"/>
      <sheetName val="SALDO KAS"/>
      <sheetName val="SBDN"/>
      <sheetName val="PEREK"/>
      <sheetName val="PSO2004"/>
      <sheetName val="INV-T"/>
      <sheetName val="datNR"/>
      <sheetName val="BBM"/>
      <sheetName val="datLR"/>
      <sheetName val="PENJ2004"/>
      <sheetName val="L6"/>
      <sheetName val="L6l"/>
      <sheetName val="IPP VOLUME"/>
      <sheetName val="HPP04"/>
      <sheetName val="STAT"/>
      <sheetName val="PPSUB"/>
      <sheetName val="SUBhpp"/>
      <sheetName val="LRA"/>
      <sheetName val="NRA"/>
      <sheetName val="LRA1"/>
      <sheetName val="LRU05"/>
      <sheetName val="LRU04"/>
      <sheetName val="LRBACEH"/>
      <sheetName val="Lamp"/>
      <sheetName val="LISWAS"/>
      <sheetName val="PenBP"/>
      <sheetName val="PSUSUT"/>
      <sheetName val="BDOP5"/>
      <sheetName val="ad51"/>
      <sheetName val="ad52"/>
      <sheetName val="SewD"/>
      <sheetName val="LMNR"/>
      <sheetName val="JKP"/>
      <sheetName val="AKT"/>
      <sheetName val="LM1NR"/>
      <sheetName val="NRU"/>
      <sheetName val="DRNRU"/>
      <sheetName val="datBAB"/>
      <sheetName val="FUNGSI"/>
      <sheetName val="Rp.kWh"/>
      <sheetName val="L1"/>
      <sheetName val="L2"/>
      <sheetName val="L3"/>
      <sheetName val="Pembelian"/>
      <sheetName val="L5"/>
      <sheetName val="L7"/>
      <sheetName val="L8"/>
      <sheetName val="L9"/>
      <sheetName val="Resume"/>
      <sheetName val="ONK"/>
      <sheetName val="PembelianL"/>
      <sheetName val="SewaDL"/>
      <sheetName val="PENDAPATAN"/>
      <sheetName val="HAR"/>
      <sheetName val="HRT1"/>
      <sheetName val="L11PEG"/>
      <sheetName val="PEG"/>
      <sheetName val="datPEG"/>
      <sheetName val="L12ADM"/>
      <sheetName val="ADM"/>
      <sheetName val="ADM05"/>
      <sheetName val="BDOP"/>
      <sheetName val="BDOP1"/>
      <sheetName val="datBDOP"/>
      <sheetName val="DLOP"/>
      <sheetName val="DLOP1"/>
      <sheetName val="L21"/>
      <sheetName val="INF-UN"/>
      <sheetName val="Piutang"/>
      <sheetName val="datpen"/>
      <sheetName val="L4"/>
      <sheetName val="DATAVARIABEL"/>
      <sheetName val="KINERJA"/>
      <sheetName val="LABARUGI"/>
      <sheetName val="SPDN"/>
      <sheetName val="CASHFLOW"/>
      <sheetName val="PEREQ"/>
      <sheetName val="PPem"/>
      <sheetName val="LRANG"/>
      <sheetName val="NRANG"/>
      <sheetName val="ROE"/>
      <sheetName val="PenTL"/>
      <sheetName val="PenGol"/>
      <sheetName val="SalesUnit"/>
      <sheetName val="KVAGOL"/>
      <sheetName val="PendBP"/>
      <sheetName val="Ongkos Angkut"/>
      <sheetName val="Pendukung"/>
      <sheetName val="OIL"/>
      <sheetName val="AOHAR"/>
      <sheetName val="POLain"/>
      <sheetName val="Dana"/>
      <sheetName val="CFBulanan"/>
      <sheetName val="Inv-SD"/>
      <sheetName val="INVES-F"/>
      <sheetName val="NRCunit2004"/>
      <sheetName val="LRUnit2004"/>
      <sheetName val="BiAdm"/>
      <sheetName val="adm_dat"/>
      <sheetName val="SewaD"/>
      <sheetName val="DEPRES"/>
      <sheetName val="Revaldll"/>
      <sheetName val="BAB Lainnya"/>
      <sheetName val="LISWAS4"/>
      <sheetName val="CashBudget"/>
      <sheetName val="DataLR"/>
      <sheetName val="DataNRC"/>
      <sheetName val="F-KIT"/>
      <sheetName val="F-DIST"/>
      <sheetName val="RISD"/>
      <sheetName val="pelanggan"/>
      <sheetName val="investasi"/>
      <sheetName val="sfc&amp;hrgbbm"/>
      <sheetName val="biayabbm"/>
      <sheetName val="PRODUKSI"/>
      <sheetName val="penjualantl"/>
      <sheetName val="ekuitas"/>
      <sheetName val="neracatlub"/>
      <sheetName val="neracatl"/>
      <sheetName val="lkbiayabbm"/>
      <sheetName val="pinjaman"/>
      <sheetName val="W-NAD"/>
      <sheetName val="W-SU"/>
      <sheetName val="W-SB"/>
      <sheetName val="W-R"/>
      <sheetName val="W-SJB"/>
      <sheetName val="W-L"/>
      <sheetName val="W-BB"/>
      <sheetName val="W-KB"/>
      <sheetName val="W-KST"/>
      <sheetName val="W-KT"/>
      <sheetName val="W-SUT"/>
      <sheetName val="W-SSR"/>
      <sheetName val="W-M"/>
      <sheetName val="W-P"/>
      <sheetName val="W-NTB"/>
      <sheetName val="W-NTT"/>
      <sheetName val="D-B"/>
      <sheetName val="D-JTM"/>
      <sheetName val="D-JTG"/>
      <sheetName val="D-JBB"/>
      <sheetName val="D-JRT"/>
      <sheetName val="K-SBU"/>
      <sheetName val="K-SBS"/>
      <sheetName val="P3B-J"/>
      <sheetName val="P3B-S"/>
      <sheetName val="JPP"/>
      <sheetName val="JE"/>
      <sheetName val="JP"/>
      <sheetName val="JMK"/>
      <sheetName val="JS"/>
      <sheetName val="PP"/>
      <sheetName val="KP"/>
      <sheetName val="P-SA"/>
      <sheetName val="P-SSR"/>
      <sheetName val="P-JBN"/>
      <sheetName val="P-S"/>
      <sheetName val="P-K"/>
      <sheetName val="K-TJ"/>
      <sheetName val="K-MTR"/>
      <sheetName val="K-CLG"/>
      <sheetName val="PJB"/>
      <sheetName val="IP"/>
      <sheetName val="BTM"/>
      <sheetName val="ICP"/>
      <sheetName val="PLN E"/>
      <sheetName val="PLN TRK"/>
      <sheetName val="REK WIL"/>
      <sheetName val="REK DIS"/>
      <sheetName val="REK KP"/>
      <sheetName val="REK JP"/>
      <sheetName val="REK PIK"/>
      <sheetName val="REK AP"/>
      <sheetName val="REKAP"/>
      <sheetName val="REKAP UNIT 1"/>
      <sheetName val="RIP 1"/>
      <sheetName val="RKAI 1"/>
      <sheetName val="RISD 1"/>
      <sheetName val="RIP"/>
      <sheetName val="RKAI"/>
      <sheetName val="DAF PROY"/>
      <sheetName val="Laba Rugi"/>
      <sheetName val="00000000"/>
      <sheetName val="By Non HPP"/>
      <sheetName val="Beban-Usaha"/>
      <sheetName val="LK2004"/>
      <sheetName val="DPN"/>
      <sheetName val="AT 2004"/>
      <sheetName val="Biaya&amp;NrcKWh"/>
      <sheetName val="NE"/>
      <sheetName val="Perhit.HPP"/>
      <sheetName val="GambarB"/>
      <sheetName val="Subsidi"/>
      <sheetName val="Cair Subs"/>
      <sheetName val="000001"/>
      <sheetName val="W1"/>
      <sheetName val="W2"/>
      <sheetName val="W3"/>
      <sheetName val="W4"/>
      <sheetName val="W5"/>
      <sheetName val="W6"/>
      <sheetName val="W7"/>
      <sheetName val="W8"/>
      <sheetName val="W9"/>
      <sheetName val="W10"/>
      <sheetName val="w11"/>
      <sheetName val="batam"/>
      <sheetName val="kitut"/>
      <sheetName val="kitsel"/>
      <sheetName val="GABWIL"/>
      <sheetName val="JATIM"/>
      <sheetName val="JATENG"/>
      <sheetName val="JABAR"/>
      <sheetName val="dki"/>
      <sheetName val="P3B"/>
      <sheetName val="BENGKEL"/>
      <sheetName val="GABDIS"/>
      <sheetName val="DKP"/>
      <sheetName val="LMK"/>
      <sheetName val="JASDIK"/>
      <sheetName val="PPE"/>
      <sheetName val="pusat"/>
      <sheetName val="PENGUS"/>
      <sheetName val="DAK"/>
      <sheetName val="HOLDING"/>
      <sheetName val="PJB1"/>
      <sheetName val="PJB2"/>
      <sheetName val="ANAK"/>
      <sheetName val="KONSOLIDASI"/>
      <sheetName val="M"/>
      <sheetName val="PS&amp;Susut TL"/>
      <sheetName val="SewaBeli"/>
      <sheetName val="Transfer"/>
      <sheetName val="ProdSendir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Kontrol"/>
      <sheetName val="Harga BBM Indonesia"/>
      <sheetName val="Kamus"/>
      <sheetName val="TRNS-C1"/>
      <sheetName val="FORM A1_A2 APD"/>
      <sheetName val="CH"/>
      <sheetName val="PESANTREN"/>
      <sheetName val="G"/>
      <sheetName val="Curup"/>
      <sheetName val="Prabu"/>
      <sheetName val="On Time"/>
      <sheetName val="Asumsi"/>
      <sheetName val="L_23"/>
      <sheetName val="RAB"/>
      <sheetName val="3-Tanah"/>
      <sheetName val="8-Struktur"/>
      <sheetName val="1-Umum"/>
      <sheetName val="Customer"/>
      <sheetName val="DATA"/>
      <sheetName val="Analisa"/>
      <sheetName val="LabaRugi"/>
      <sheetName val="DIV.1"/>
      <sheetName val="Penjualan"/>
      <sheetName val="Transfer"/>
      <sheetName val="BA1"/>
      <sheetName val="Sheet1"/>
      <sheetName val="ProdSendiri"/>
      <sheetName val="PS&amp;Susut TL"/>
      <sheetName val="SewaBeli"/>
      <sheetName val="L20Keu"/>
      <sheetName val="W1"/>
      <sheetName val="BASKET 1"/>
      <sheetName val="GGN JTR"/>
      <sheetName val="GGN TM 19"/>
      <sheetName val="GGN TM PERPENYEBAB"/>
      <sheetName val="KATEGORI PNY"/>
      <sheetName val="SAIDIFI 19"/>
      <sheetName val="KINERJA"/>
      <sheetName val="grafik"/>
      <sheetName val="sept"/>
      <sheetName val="LAI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row r="54">
          <cell r="E54">
            <v>0.84999999999999432</v>
          </cell>
        </row>
      </sheetData>
      <sheetData sheetId="39"/>
      <sheetData sheetId="40" refreshError="1"/>
      <sheetData sheetId="4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Kontrol"/>
      <sheetName val="Harga BBM Indonesia"/>
      <sheetName val="COVER A1_A3"/>
      <sheetName val="C"/>
      <sheetName val="M"/>
      <sheetName val="FORM A1_A2  Gambir"/>
      <sheetName val="FORM A1_A2  Kebayoran"/>
      <sheetName val="FORM A1_A2  Kramatjati"/>
      <sheetName val="FORM A1_A2  Tangerang"/>
      <sheetName val="FORM A1_A2 KD"/>
      <sheetName val="TID1_Old"/>
      <sheetName val="Basket 6"/>
      <sheetName val="Trunking"/>
      <sheetName val="Upah"/>
      <sheetName val="ANALISA"/>
      <sheetName val="Asumsi"/>
      <sheetName val="Sheet1"/>
      <sheetName val="UshDeb00"/>
      <sheetName val="FORM A1_A2 APD"/>
      <sheetName val="Parameter"/>
      <sheetName val="FORM-B"/>
      <sheetName val="HARGA SATUAN"/>
      <sheetName val="Kamus"/>
      <sheetName val="TRNS-C1"/>
      <sheetName val="8.b Lamp B-1 BAHP Evaluasi SPH"/>
      <sheetName val="L_23"/>
      <sheetName val="Meth"/>
      <sheetName val="AN-E"/>
      <sheetName val="RAB"/>
      <sheetName val="CH"/>
      <sheetName val="L 1"/>
      <sheetName val="Catalog"/>
      <sheetName val="Customer"/>
      <sheetName val="DIV.1"/>
      <sheetName val="ProdSendiri"/>
      <sheetName val="PS&amp;Susut TL"/>
      <sheetName val="SewaBeli"/>
      <sheetName val="Transfer"/>
      <sheetName val="Penjualan"/>
      <sheetName val="CAL"/>
      <sheetName val="W1"/>
      <sheetName val="GGN JTR"/>
      <sheetName val="GGN TM 19"/>
      <sheetName val="GGN TM PERPENYEBAB"/>
      <sheetName val="KATEGORI PNY"/>
      <sheetName val="SAIDIFI 19"/>
      <sheetName val="KINERJA"/>
      <sheetName val="grafik"/>
      <sheetName val="Basket 5"/>
      <sheetName val="LAIN2"/>
      <sheetName val="ACUAN"/>
      <sheetName val="P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row r="54">
          <cell r="E54">
            <v>0.84999999999999432</v>
          </cell>
        </row>
      </sheetData>
      <sheetData sheetId="48"/>
      <sheetData sheetId="49" refreshError="1"/>
      <sheetData sheetId="50" refreshError="1"/>
      <sheetData sheetId="51" refreshError="1"/>
      <sheetData sheetId="5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
      <sheetName val="Kontrol"/>
      <sheetName val="Asumsi"/>
      <sheetName val="Sheet1"/>
      <sheetName val="UshDeb00"/>
      <sheetName val="FORM A1_A2 APD"/>
      <sheetName val="Upah"/>
      <sheetName val="Parameter"/>
      <sheetName val="FORM-B"/>
      <sheetName val="HARGA SATUAN"/>
      <sheetName val="FORM A1_A2  Tangerang"/>
      <sheetName val="FORM A1_A2  Gambir"/>
      <sheetName val="FORM A1_A2  Kebayoran"/>
      <sheetName val="FORM A1_A2  Kramatjati"/>
      <sheetName val="FORM A1_A2 KD"/>
      <sheetName val="TID1_Old"/>
      <sheetName val="Basket 6"/>
      <sheetName val="Trunking"/>
      <sheetName val="Harga BBM Indonesia"/>
      <sheetName val="Kamus"/>
      <sheetName val="TRNS-C1"/>
      <sheetName val="COVER A1_A3"/>
      <sheetName val="C"/>
      <sheetName val="M"/>
      <sheetName val="3-Tanah"/>
      <sheetName val="8-Struktur"/>
      <sheetName val="1-Umum"/>
      <sheetName val="rekmodiPtk (MAP)"/>
      <sheetName val="PL-2"/>
      <sheetName val="RAB"/>
      <sheetName val="analisa"/>
      <sheetName val="NP"/>
      <sheetName val="Harsat"/>
      <sheetName val="LabaRugi"/>
      <sheetName val="Bahan "/>
      <sheetName val="Pekerjaan "/>
      <sheetName val="Catalog"/>
      <sheetName val="CH"/>
      <sheetName val="DESEMBER"/>
      <sheetName val="DIV.1"/>
      <sheetName val="BA-1"/>
      <sheetName val="D-2"/>
      <sheetName val="Cover"/>
      <sheetName val="W1"/>
      <sheetName val="8.b Lamp B-1 BAHP Evaluasi SPH"/>
      <sheetName val="ap lt angung"/>
      <sheetName val="B1"/>
      <sheetName val="GGN JTR"/>
      <sheetName val="GGN TM 19"/>
      <sheetName val="GGN TM PERPENYEBAB"/>
      <sheetName val="KATEGORI PNY"/>
      <sheetName val="SAIDIFI 19"/>
      <sheetName val="KINERJA"/>
      <sheetName val="grafik"/>
      <sheetName val="LAI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row r="54">
          <cell r="E54">
            <v>0.84999999999999432</v>
          </cell>
        </row>
      </sheetData>
      <sheetData sheetId="53"/>
      <sheetData sheetId="5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aRugi"/>
      <sheetName val="Resume"/>
    </sheetNames>
    <sheetDataSet>
      <sheetData sheetId="0" refreshError="1"/>
      <sheetData sheetId="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umsi"/>
      <sheetName val="LabaRugi"/>
    </sheetNames>
    <sheetDataSet>
      <sheetData sheetId="0" refreshError="1"/>
      <sheetData sheetId="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EMBER"/>
      <sheetName val="NOVEMBER"/>
      <sheetName val="OKTOBER"/>
      <sheetName val="SEPTEMBER"/>
      <sheetName val="AGUSTUS"/>
      <sheetName val="JULI"/>
      <sheetName val="JUNI"/>
      <sheetName val="MEI"/>
      <sheetName val="APRIL"/>
      <sheetName val="MARET"/>
      <sheetName val="FEBRUARI"/>
      <sheetName val="JANUARI"/>
      <sheetName val="Asumsi"/>
      <sheetName val="UshDeb00"/>
    </sheetNames>
    <sheetDataSet>
      <sheetData sheetId="0">
        <row r="1">
          <cell r="D1" t="e">
            <v>#REF!</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 08 SUMUT"/>
      <sheetName val="SEP 08 JATENG"/>
      <sheetName val="JUDUL"/>
      <sheetName val="PLTD-SWASTA 08"/>
      <sheetName val="12 RB TANPA I-4 JAN 08"/>
      <sheetName val="12 RB TANPA I-4 PEB 08"/>
      <sheetName val="12 RB TANPA I-4 MRT 08"/>
      <sheetName val="12 RB TANPA I-4 APR 08"/>
      <sheetName val="12 RB TANPA I-4 MEI 08"/>
      <sheetName val="12 RB TANPA I-4 JUN 08"/>
      <sheetName val="12 RB TANPA I-4 JUL 08"/>
      <sheetName val="12 RB TANPA I-4 AGS 08"/>
      <sheetName val="12 RB TANPA I-4 SEP 08"/>
      <sheetName val="DATA INPUT"/>
      <sheetName val="Cover PST"/>
      <sheetName val="LAMP_1 PST"/>
      <sheetName val="LAMP_2 PST"/>
      <sheetName val="LAMP_3 PST"/>
      <sheetName val="LAMP_4 PST"/>
      <sheetName val="LAMP_5 PST"/>
      <sheetName val="LAMP_6 PST"/>
      <sheetName val="LAMP_7 PST"/>
      <sheetName val="Cover"/>
      <sheetName val="Lamp_1"/>
      <sheetName val="Lamp_2"/>
      <sheetName val="Lamp_3"/>
      <sheetName val="Lamp_4"/>
      <sheetName val="Lamp_5"/>
      <sheetName val="Lamp_7"/>
      <sheetName val="Balancing"/>
      <sheetName val="EXIM ANTAR APJ BLN"/>
      <sheetName val="EXIM ANTAR APJ KUMUL"/>
      <sheetName val="BTN BLN"/>
      <sheetName val="BTN-I.4 BLN"/>
      <sheetName val="BDG BLN"/>
      <sheetName val="BDG-I.4 BLN"/>
      <sheetName val="BKS BLN"/>
      <sheetName val="BKS-I.4 BLN"/>
      <sheetName val="BGR BLN"/>
      <sheetName val="BGR-I.4 BLN"/>
      <sheetName val="KRW BLN"/>
      <sheetName val="KRW-I.4 BLN"/>
      <sheetName val="CMH BLN"/>
      <sheetName val="PWK BLN"/>
      <sheetName val="PWK-I.4 BLN"/>
      <sheetName val="CRB BLN"/>
      <sheetName val="CRB-I.4 BLN"/>
      <sheetName val="MJA BLN"/>
      <sheetName val="SMD BLN"/>
      <sheetName val="DPK BLN"/>
      <sheetName val="TSK BLN"/>
      <sheetName val="SKI BLN"/>
      <sheetName val="CJR BLN"/>
      <sheetName val="GRT BLN"/>
      <sheetName val="DJBB BLN"/>
      <sheetName val="DJBB-I.4 BLN"/>
      <sheetName val="Jan BLN"/>
      <sheetName val="Feb BLN"/>
      <sheetName val="Mar BLN"/>
      <sheetName val="Apr BLN"/>
      <sheetName val="Mei BLN"/>
      <sheetName val="Jun BLN"/>
      <sheetName val="Jul BLN"/>
      <sheetName val="Agt BLN"/>
      <sheetName val="Sep BLN"/>
      <sheetName val="BTN KUMUL"/>
      <sheetName val="BTN-I.4 KUMUL"/>
      <sheetName val="BDG KUMUL"/>
      <sheetName val="BDG-I.4 KUMUL"/>
      <sheetName val="BKS KUMUL"/>
      <sheetName val="BKS-I.4 KUMUL"/>
      <sheetName val="BGR KUMUL"/>
      <sheetName val="BGR-I.4 KUMUL"/>
      <sheetName val="KRW KUMUL"/>
      <sheetName val="KRW-I.4 KUMUL"/>
      <sheetName val="CMH KUMUL"/>
      <sheetName val="PWK KUMUL"/>
      <sheetName val="PWK-I.4 KUMUL"/>
      <sheetName val="CRB KUMUL"/>
      <sheetName val="CRB-I.4 KUMUL"/>
      <sheetName val="MJA KUMUL"/>
      <sheetName val="SMDKUKUL"/>
      <sheetName val="DPK KUMUL"/>
      <sheetName val="TSK KUMUL"/>
      <sheetName val="SKI KUMUL"/>
      <sheetName val="CJR KUMUL"/>
      <sheetName val="GRT KUMUL"/>
      <sheetName val="DJBB KUMUL"/>
      <sheetName val="DJBB-I.4 KUMUL"/>
      <sheetName val="Jan KUMUL"/>
      <sheetName val="Feb KUMUL"/>
      <sheetName val="Mar KUMUL"/>
      <sheetName val="Apr KUMUL"/>
      <sheetName val="Mei KUMUL"/>
      <sheetName val="Jun KUMUL"/>
      <sheetName val="Jul KUMUL"/>
      <sheetName val="Agt KUMUL"/>
      <sheetName val="Sep KUMUL"/>
      <sheetName val="PELANGGAN"/>
      <sheetName val="Asset Jaringan"/>
      <sheetName val="Eq-tm"/>
      <sheetName val="Eq-tr"/>
      <sheetName val="Eq-Sr"/>
      <sheetName val="SEP 08 PER APJ"/>
      <sheetName val="12 RB TANPA I-4 OKT 08"/>
      <sheetName val="12 RB TANPA I-4 NOP 08"/>
      <sheetName val="12 RB TANPA I-4 DES 08"/>
      <sheetName val="Okt BLN"/>
      <sheetName val="Nov BLN"/>
      <sheetName val="Des BLN"/>
      <sheetName val="12 Bulanan"/>
      <sheetName val="Okt KUMUL"/>
      <sheetName val="Nov KUMUL"/>
      <sheetName val="Des KUMUL"/>
      <sheetName val="JUMLAH PENYULANG DLL"/>
      <sheetName val="EXIM ANTAR APJ "/>
      <sheetName val="DESEMBER"/>
      <sheetName val="dataK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FAS"/>
      <sheetName val="TRANS"/>
      <sheetName val="kWh"/>
      <sheetName val="Lamp_1"/>
      <sheetName val="LabaRugi"/>
    </sheetNames>
    <sheetDataSet>
      <sheetData sheetId="0">
        <row r="15">
          <cell r="D15">
            <v>0</v>
          </cell>
        </row>
      </sheetData>
      <sheetData sheetId="1"/>
      <sheetData sheetId="2"/>
      <sheetData sheetId="3"/>
      <sheetData sheetId="4" refreshError="1"/>
      <sheetData sheetId="5" refreshError="1"/>
      <sheetData sheetId="6" refreshError="1"/>
      <sheetData sheetId="7"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el1"/>
      <sheetName val="Tabel2"/>
      <sheetName val="Summary"/>
      <sheetName val="Retail"/>
      <sheetName val="Support KIT1"/>
      <sheetName val="Support KIT (2)"/>
      <sheetName val="Support KIT (3)"/>
      <sheetName val="Support KIT(4)"/>
      <sheetName val="Support DIST"/>
      <sheetName val="Support DIST (koreksi April)"/>
      <sheetName val="Support DIST (2)"/>
      <sheetName val="Asumsi"/>
      <sheetName val="dataKIT"/>
    </sheetNames>
    <sheetDataSet>
      <sheetData sheetId="0" refreshError="1"/>
      <sheetData sheetId="1" refreshError="1"/>
      <sheetData sheetId="2"/>
      <sheetData sheetId="3">
        <row r="12">
          <cell r="G12">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CFLK2 01"/>
      <sheetName val="L_23"/>
      <sheetName val="NRC ENERGI"/>
      <sheetName val="1"/>
      <sheetName val="BiInves-Ikhtisar CJI3"/>
      <sheetName val="Persd-Mat APDP"/>
      <sheetName val="Persd-Mat KTP"/>
      <sheetName val="Persd-Mat skp"/>
      <sheetName val="Persd-Mat ptk"/>
      <sheetName val="Persd-Mat skw"/>
      <sheetName val="Persd-Mat kwl"/>
      <sheetName val="Persd-Mat SGU"/>
      <sheetName val="ca"/>
      <sheetName val="Asumsi"/>
      <sheetName val="Submission Form"/>
      <sheetName val="BukuBesar"/>
      <sheetName val="CashFlow012001Anggaran"/>
      <sheetName val="DENPASAR"/>
      <sheetName val="Ref"/>
      <sheetName val="Resume"/>
      <sheetName val="Sheet5"/>
      <sheetName val="Penjualan"/>
      <sheetName val="PdptBP"/>
      <sheetName val="PdptLain"/>
      <sheetName val="ProdVolBiaya"/>
      <sheetName val="IPP"/>
      <sheetName val="Sewa"/>
      <sheetName val="Har"/>
      <sheetName val="BPeg"/>
      <sheetName val="Depr"/>
      <sheetName val="BAdmin"/>
      <sheetName val="LuarOperasi"/>
      <sheetName val="A1 pri123"/>
      <sheetName val="SL3"/>
      <sheetName val="ENERGI MIX 2005-2010-OK-rev2"/>
      <sheetName val="Bln2.1"/>
      <sheetName val="Data_Gang_U1"/>
      <sheetName val="NERACA DAYA"/>
      <sheetName val="Rtn-09"/>
      <sheetName val="Rek-1"/>
      <sheetName val="PRK-09"/>
      <sheetName val="PRK"/>
      <sheetName val="SKTM-SD JAN (24)"/>
      <sheetName val="Harga BBM Indonesia"/>
      <sheetName val="L20Keu"/>
      <sheetName val="Sheet1 (2)"/>
      <sheetName val="PkRp"/>
      <sheetName val="ProdSendiri"/>
      <sheetName val="PS&amp;Susut TL"/>
      <sheetName val="SewaBeli"/>
      <sheetName val="Transfer"/>
      <sheetName val="Listing"/>
      <sheetName val="prod03"/>
      <sheetName val="THN-7"/>
      <sheetName val="A"/>
      <sheetName val="HON-KT"/>
      <sheetName val="Meter merek Ganz"/>
      <sheetName val="NerSubsis"/>
      <sheetName val="SortSheet"/>
      <sheetName val="JAN09"/>
      <sheetName val="Resource Plan (2)"/>
      <sheetName val="JML MDU"/>
      <sheetName val="Mar 2004"/>
      <sheetName val="WAN"/>
      <sheetName val="list"/>
      <sheetName val="Menu"/>
      <sheetName val="SBS-SBT"/>
      <sheetName val="NRCPTK01"/>
      <sheetName val="Source1"/>
      <sheetName val="Source2"/>
      <sheetName val="Sheet6"/>
      <sheetName val="sept"/>
      <sheetName val="Data I"/>
      <sheetName val="B.3.a.3"/>
      <sheetName val="LOAD"/>
      <sheetName val="Inv_NAD"/>
      <sheetName val="Inv_RIAU"/>
      <sheetName val="Inv_MALUKU"/>
      <sheetName val="Inv_SUMUT"/>
      <sheetName val="MyTugas"/>
      <sheetName val="neraca 1999-2000"/>
      <sheetName val="TRANS"/>
      <sheetName val="FAS"/>
      <sheetName val="TRNS-C1"/>
      <sheetName val="Kuantitas &amp; Harga"/>
      <sheetName val="Preventif"/>
      <sheetName val="GrafikProd"/>
      <sheetName val="the list"/>
      <sheetName val="GenlistHI"/>
      <sheetName val="Mat&amp;PDP YAD"/>
      <sheetName val="Kontrol"/>
      <sheetName val="L-R"/>
      <sheetName val="assumption"/>
      <sheetName val="Proyeksi Produksi"/>
      <sheetName val="Bipeg-U(12D2)"/>
      <sheetName val="DATA"/>
      <sheetName val="PESUT TW2"/>
      <sheetName val="Hg.Sat"/>
      <sheetName val="FORM BQ TL PRATU 4cct"/>
      <sheetName val="REKAP"/>
      <sheetName val="Penyulang Padam"/>
      <sheetName val="LabaRugi"/>
      <sheetName val="matr aux"/>
      <sheetName val="matr engine"/>
      <sheetName val="jasa rehab"/>
      <sheetName val="jasa pondasi"/>
      <sheetName val="jasa rekon material"/>
      <sheetName val="aruskas"/>
      <sheetName val="bakup1"/>
      <sheetName val="ExchangeRate"/>
      <sheetName val=""/>
      <sheetName val="Premi Iuran"/>
      <sheetName val="61005"/>
      <sheetName val="61007"/>
      <sheetName val="MAP"/>
      <sheetName val="H.Dasar"/>
      <sheetName val="PREDIKSI PRODUKSI"/>
      <sheetName val="W-NAD"/>
      <sheetName val="RAB GI"/>
      <sheetName val="Uraian"/>
      <sheetName val="INLAND FACTOR DISTANCE"/>
      <sheetName val="CFLK2_01"/>
      <sheetName val="NRC_ENERGI"/>
      <sheetName val="BiInves-Ikhtisar_CJI3"/>
      <sheetName val="Persd-Mat_APDP"/>
      <sheetName val="Persd-Mat_KTP"/>
      <sheetName val="Persd-Mat_skp"/>
      <sheetName val="Persd-Mat_ptk"/>
      <sheetName val="Persd-Mat_skw"/>
      <sheetName val="Persd-Mat_kwl"/>
      <sheetName val="Persd-Mat_SGU"/>
      <sheetName val="Submission_Form"/>
      <sheetName val="A1_pri123"/>
      <sheetName val="ENERGI_MIX_2005-2010-OK-rev2"/>
      <sheetName val="Bln2_1"/>
      <sheetName val="NERACA_DAYA"/>
      <sheetName val="Meter_merek_Ganz"/>
      <sheetName val="Resource_Plan_(2)"/>
      <sheetName val="SKTM-SD_JAN_(24)"/>
      <sheetName val="Harga_BBM_Indonesia"/>
      <sheetName val="Sheet1_(2)"/>
      <sheetName val="PS&amp;Susut_TL"/>
      <sheetName val="JML_MDU"/>
      <sheetName val="Mar_2004"/>
      <sheetName val="B_3_a_3"/>
      <sheetName val="neraca_1999-2000"/>
      <sheetName val="Data_I"/>
      <sheetName val="Kuantitas_&amp;_Harga"/>
      <sheetName val="the_list"/>
      <sheetName val="Mat&amp;PDP_YAD"/>
      <sheetName val="8.b Lamp B-1 BAHP Evaluasi SPH"/>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REF"/>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HARGA SATUAN"/>
      <sheetName val="Rekap rutin psb"/>
      <sheetName val="Program Strategis"/>
      <sheetName val="FORM.A3"/>
      <sheetName val="Rekap 2011"/>
      <sheetName val="pddk"/>
      <sheetName val="tabel JHT"/>
      <sheetName val="Usia"/>
      <sheetName val="Twr (15)"/>
      <sheetName val="rkap2008"/>
      <sheetName val="KMS-DIS5"/>
      <sheetName val="Proyeksi_Produksi"/>
      <sheetName val="PESUT_TW2"/>
      <sheetName val="Hg_Sat"/>
      <sheetName val="FORM_BQ_TL_PRATU_4cct"/>
      <sheetName val="Penyulang_Padam"/>
      <sheetName val="matr_aux"/>
      <sheetName val="matr_engine"/>
      <sheetName val="jasa_rehab"/>
      <sheetName val="jasa_pondasi"/>
      <sheetName val="jasa_rekon_material"/>
      <sheetName val="Premi_Iuran"/>
      <sheetName val="H_Dasar"/>
      <sheetName val="PREDIKSI_PRODUKSI"/>
      <sheetName val="RAB_GI"/>
      <sheetName val="INLAND_FACTOR_DISTANCE"/>
      <sheetName val="Transver kWh"/>
      <sheetName val="DbGab"/>
      <sheetName val="Grafik Wil"/>
      <sheetName val="CALC"/>
      <sheetName val="Kpg"/>
      <sheetName val="blk"/>
      <sheetName val="Krn"/>
      <sheetName val="Ksg"/>
      <sheetName val="skm"/>
      <sheetName val="Pry"/>
      <sheetName val="Pbn"/>
      <sheetName val="Spt"/>
      <sheetName val="BOQ-Indonesia"/>
      <sheetName val="Calc Inst"/>
      <sheetName val="Cover"/>
      <sheetName val="Kamus"/>
      <sheetName val="W1"/>
      <sheetName val="RPBL"/>
      <sheetName val="C"/>
      <sheetName val="M"/>
      <sheetName val="CashFlow"/>
      <sheetName val="Model"/>
      <sheetName val="Gab.Cab"/>
      <sheetName val="UPpry"/>
      <sheetName val="target"/>
      <sheetName val="Assumptions (2)"/>
      <sheetName val="Pk"/>
      <sheetName val="XREF"/>
      <sheetName val="AkumAT"/>
      <sheetName val="QlocSgl"/>
      <sheetName val="COVER A1_A3"/>
      <sheetName val="prev-i"/>
      <sheetName val="D"/>
      <sheetName val="E"/>
      <sheetName val="PERHITUNGAN 2009"/>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Breakfast"/>
      <sheetName val="Lunch"/>
      <sheetName val="mainDishes"/>
      <sheetName val="sideDishes"/>
      <sheetName val="Snacks"/>
      <sheetName val="REFERENSI"/>
      <sheetName val="DAF- PEG"/>
      <sheetName val="KONTRAK"/>
      <sheetName val="FailureMode_PLTU"/>
      <sheetName val="FailureMode_PLTG"/>
      <sheetName val="Macro"/>
      <sheetName val="Balance Sheet"/>
      <sheetName val="Income Statement"/>
      <sheetName val="TAP"/>
      <sheetName val="LK2004"/>
      <sheetName val="Kontrak vs Realisasi Gas"/>
      <sheetName val="Analisa"/>
      <sheetName val="Sub"/>
      <sheetName val="RAB"/>
      <sheetName val="Factor"/>
      <sheetName val="SATPAM"/>
      <sheetName val="DSCR"/>
      <sheetName val="Hal-1"/>
      <sheetName val="dengan pembangkitan"/>
      <sheetName val="Yearly_acc"/>
      <sheetName val="Scope"/>
      <sheetName val="RAP"/>
      <sheetName val="BBM-03"/>
      <sheetName val="Prdk 2000 (2)"/>
      <sheetName val="REAL"/>
      <sheetName val="1.2 SAIDI"/>
      <sheetName val="4.1 BPP"/>
      <sheetName val="Kurs"/>
      <sheetName val="DIV2"/>
      <sheetName val="DIV5"/>
      <sheetName val="LOGRESUME"/>
      <sheetName val="ENBB"/>
      <sheetName val="AKTIVA"/>
      <sheetName val="Sudah Berjalan"/>
      <sheetName val="Laba Rugi"/>
      <sheetName val="Form-B-R1"/>
      <sheetName val="KLP"/>
      <sheetName val="KSN"/>
      <sheetName val="RYN"/>
      <sheetName val="TLK"/>
      <sheetName val="Kerusakan Trafo"/>
      <sheetName val="huruf"/>
      <sheetName val="harga"/>
      <sheetName val="Valuation"/>
      <sheetName val="CiMaPlbStd"/>
      <sheetName val="TOP"/>
      <sheetName val="Grf Pedp Lain2"/>
      <sheetName val="Parameter"/>
      <sheetName val="PRK-SUTT"/>
      <sheetName val="06b"/>
      <sheetName val="grafik-010B"/>
      <sheetName val="Template-WBS APP"/>
      <sheetName val="HPSI-Portion"/>
      <sheetName val="Rek.Analisa"/>
      <sheetName val="BIAYA TIDAK LANGSUNG"/>
      <sheetName val="GABLUARJAWA1 (2)"/>
      <sheetName val="HARKIT"/>
      <sheetName val="AHS-JTR"/>
      <sheetName val="Ref Unggulan"/>
      <sheetName val="Sheet4"/>
      <sheetName val="CFLK2_011"/>
      <sheetName val="NRC_ENERGI1"/>
      <sheetName val="BiInves-Ikhtisar_CJI31"/>
      <sheetName val="Persd-Mat_APDP1"/>
      <sheetName val="Persd-Mat_KTP1"/>
      <sheetName val="Persd-Mat_skp1"/>
      <sheetName val="Persd-Mat_ptk1"/>
      <sheetName val="Persd-Mat_skw1"/>
      <sheetName val="Persd-Mat_kwl1"/>
      <sheetName val="Persd-Mat_SGU1"/>
      <sheetName val="Submission_Form1"/>
      <sheetName val="A1_pri1231"/>
      <sheetName val="ENERGI_MIX_2005-2010-OK-rev21"/>
      <sheetName val="Bln2_11"/>
      <sheetName val="NERACA_DAYA1"/>
      <sheetName val="SKTM-SD_JAN_(24)1"/>
      <sheetName val="Harga_BBM_Indonesia1"/>
      <sheetName val="Sheet1_(2)1"/>
      <sheetName val="PS&amp;Susut_TL1"/>
      <sheetName val="Meter_merek_Ganz1"/>
      <sheetName val="Resource_Plan_(2)1"/>
      <sheetName val="JML_MDU1"/>
      <sheetName val="Mar_20041"/>
      <sheetName val="neraca_1999-20001"/>
      <sheetName val="Mat&amp;PDP_YAD1"/>
      <sheetName val="Data_I1"/>
      <sheetName val="B_3_a_31"/>
      <sheetName val="Kuantitas_&amp;_Harga1"/>
      <sheetName val="the_list1"/>
      <sheetName val="Proyeksi_Produksi1"/>
      <sheetName val="PESUT_TW21"/>
      <sheetName val="Hg_Sat1"/>
      <sheetName val="FORM_BQ_TL_PRATU_4cct1"/>
      <sheetName val="Penyulang_Padam1"/>
      <sheetName val="matr_aux1"/>
      <sheetName val="matr_engine1"/>
      <sheetName val="jasa_rehab1"/>
      <sheetName val="jasa_pondasi1"/>
      <sheetName val="jasa_rekon_material1"/>
      <sheetName val="Premi_Iuran1"/>
      <sheetName val="H_Dasar1"/>
      <sheetName val="PREDIKSI_PRODUKSI1"/>
      <sheetName val="RAB_GI1"/>
      <sheetName val="INLAND_FACTOR_DISTANCE1"/>
      <sheetName val="8_b_Lamp_B-1_BAHP_Evaluasi_SPH"/>
      <sheetName val="FORM_A3"/>
      <sheetName val="Rekap_2011"/>
      <sheetName val="tabel_JHT"/>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HARGA_SATUAN"/>
      <sheetName val="Rekap_rutin_psb"/>
      <sheetName val="Program_Strategis"/>
      <sheetName val="Twr_(15)"/>
      <sheetName val="Calc_Inst"/>
      <sheetName val="Gab_Cab"/>
      <sheetName val="Assumptions_(2)"/>
      <sheetName val="Transver_kWh"/>
      <sheetName val="Grafik_Wil"/>
      <sheetName val="COVER_A1_A3"/>
      <sheetName val="PERHITUNGAN_2009"/>
      <sheetName val="I-Rutin_Switchgear"/>
      <sheetName val="I-Rutin_SUTT"/>
      <sheetName val="I-Rutin_Banghal"/>
      <sheetName val="I-R_Kendaraan"/>
      <sheetName val="I-R_Perlengkapan_Um"/>
      <sheetName val="V-Rutin_Banghal"/>
      <sheetName val="V-R_Kendaraan"/>
      <sheetName val="V-R_Perlengkapan_Umum"/>
      <sheetName val="V-NR_Banghal"/>
      <sheetName val="I-Rutin_Transformator"/>
      <sheetName val="Balance_Sheet"/>
      <sheetName val="Income_Statement"/>
      <sheetName val="DAF-_PEG"/>
      <sheetName val="Kontrak_vs_Realisasi_Gas"/>
      <sheetName val="dengan_pembangkitan"/>
      <sheetName val="Prdk_2000_(2)"/>
      <sheetName val="1_2_SAIDI"/>
      <sheetName val="4_1_BPP"/>
      <sheetName val="Sudah_Berjalan"/>
      <sheetName val="Laba_Rugi"/>
      <sheetName val="Akun"/>
      <sheetName val="CAL"/>
      <sheetName val="Material Distribusi"/>
      <sheetName val="TB"/>
      <sheetName val="Tabel Kode"/>
      <sheetName val="Database"/>
      <sheetName val="SAA"/>
      <sheetName val="Dasar Pemadaman"/>
      <sheetName val="hal 14b"/>
      <sheetName val="PUNCAK-89"/>
      <sheetName val="Rekap 2002 mod"/>
      <sheetName val="Tabel Istilah"/>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QSS"/>
      <sheetName val="E7"/>
      <sheetName val="NERACA SESUAI PROGRAM GL MAGIC"/>
      <sheetName val="Wil-2"/>
      <sheetName val="GAB"/>
      <sheetName val="WIL"/>
      <sheetName val="Summary"/>
      <sheetName val="LOAN"/>
      <sheetName val="form"/>
      <sheetName val="PAL"/>
      <sheetName val="PPJ"/>
      <sheetName val="PPN"/>
      <sheetName val="TAGSUS"/>
      <sheetName val="MATERAI"/>
      <sheetName val="BAK"/>
      <sheetName val="SMS"/>
      <sheetName val="UMTL"/>
      <sheetName val="Rekap HAR"/>
      <sheetName val="Project Data"/>
      <sheetName val="Basic Price"/>
      <sheetName val="BOM"/>
      <sheetName val="Breakdown"/>
      <sheetName val="Selling Price"/>
      <sheetName val="FORM-B"/>
      <sheetName val="SCH2"/>
      <sheetName val="Instalasi"/>
      <sheetName val="data_val"/>
      <sheetName val="data_ee_&lt;nra(1)"/>
      <sheetName val="data_ee_&lt;nra(2)"/>
      <sheetName val="table"/>
      <sheetName val="APP CAWANG"/>
      <sheetName val="HS"/>
      <sheetName val="FORM A12 BJI"/>
      <sheetName val="FORM A12MED"/>
      <sheetName val="FORM A12PKM"/>
      <sheetName val="FORM A12PMS 2011"/>
      <sheetName val="FORM A12PSP"/>
      <sheetName val="FORM A12 SBG"/>
      <sheetName val="BAG-2"/>
      <sheetName val="Cover1"/>
      <sheetName val="mu"/>
      <sheetName val="DAF-1"/>
      <sheetName val="Pt"/>
      <sheetName val="Hitung_Energi"/>
      <sheetName val="Download_Data"/>
      <sheetName val="R"/>
      <sheetName val="PGT 2.2"/>
      <sheetName val="BAHAN BAKAR(19-21)"/>
      <sheetName val="Bln1.3"/>
      <sheetName val="HRG BAHAN &amp; UPAH okk"/>
      <sheetName val="Analis Kusen okk"/>
      <sheetName val="salary"/>
      <sheetName val="bahan"/>
      <sheetName val="sch 1.2"/>
      <sheetName val="R_ccode"/>
      <sheetName val="StU"/>
      <sheetName val="FE-1770-I"/>
      <sheetName val="FE-1770.P1"/>
      <sheetName val="FE-1770-II"/>
      <sheetName val="LR"/>
      <sheetName val="Isian Biodata"/>
      <sheetName val="4SM00369 &amp; 4SM00370 "/>
      <sheetName val="HRG BHN"/>
      <sheetName val="AKTIVA TETAP"/>
      <sheetName val="Daftar Tabel"/>
      <sheetName val="DB"/>
      <sheetName val="R-SM-KIN"/>
      <sheetName val="Inv_SUMBAR"/>
      <sheetName val="Inv_S2JB"/>
      <sheetName val="Inv_LAMPUNG"/>
      <sheetName val="Inv_KITLUR SUMBAGUT"/>
      <sheetName val="Inv_KITLUR SUMBAGSEL"/>
      <sheetName val="Inv_KALBAR"/>
      <sheetName val="Inv_SULUTENGGO"/>
      <sheetName val="Inv_KALTIM"/>
      <sheetName val="Inv_KALSELTENG"/>
      <sheetName val="DATA-BASE SUTT"/>
      <sheetName val="Bln3_4"/>
      <sheetName val="AHSP PAKAI"/>
      <sheetName val="LIST HARGA"/>
      <sheetName val="Budget Import"/>
      <sheetName val="Budget Jasa"/>
      <sheetName val="anal"/>
      <sheetName val="uba"/>
      <sheetName val="Rekap Biaya"/>
      <sheetName val="BOQ GI BELAWAN"/>
      <sheetName val="H.Satuan"/>
      <sheetName val="Sch-5"/>
      <sheetName val="USAHA"/>
      <sheetName val="LK-1"/>
      <sheetName val="Mobilisasi"/>
      <sheetName val="4-Basic Price"/>
      <sheetName val="D7(1)"/>
      <sheetName val="chemcal"/>
      <sheetName val="Config"/>
      <sheetName val="Gangguan"/>
      <sheetName val="WBS 2"/>
      <sheetName val="PROG"/>
      <sheetName val="Land Clearing-pnw"/>
      <sheetName val="PERIODIK"/>
      <sheetName val="SCRAP"/>
      <sheetName val="ATTB-AKTV"/>
      <sheetName val="AN-MAJOR"/>
      <sheetName val="Daftar Kegiatan"/>
      <sheetName val="Input GENERATION-DATA"/>
      <sheetName val="A1 PRY"/>
      <sheetName val="Periode"/>
      <sheetName val="FORM A1_A2 APD"/>
      <sheetName val="ACUAN"/>
      <sheetName val="tabel1"/>
      <sheetName val="BP"/>
      <sheetName val="Ex-Rate"/>
      <sheetName val="F1771-2"/>
      <sheetName val="summary-1"/>
      <sheetName val="VALUE"/>
      <sheetName val="10 Trafo"/>
      <sheetName val="FORM A12BJI"/>
      <sheetName val="FORM A12NIA"/>
      <sheetName val="FORM A12RAP"/>
      <sheetName val="FORM A12PMS"/>
      <sheetName val="FORM A12SBG"/>
      <sheetName val="2008-rev1"/>
      <sheetName val="2008_rev1"/>
      <sheetName val="Upah"/>
      <sheetName val="Inv_SULSELRA"/>
      <sheetName val="Inv_NTB"/>
      <sheetName val="DivVII"/>
      <sheetName val="136.01(piutang belum faktur)"/>
      <sheetName val="FLI - Sec.1"/>
      <sheetName val="8LT 12"/>
      <sheetName val="For Report-Akum"/>
      <sheetName val="Sheet7"/>
      <sheetName val="F-JKM"/>
      <sheetName val="rekmodiPtk (MAP)"/>
      <sheetName val="GABIP07"/>
      <sheetName val="Marshal"/>
      <sheetName val="ACUANBARU"/>
      <sheetName val="laporan pemakaian blangko"/>
      <sheetName val="Anal HPS"/>
      <sheetName val="PDPT - BL"/>
      <sheetName val="AHS "/>
      <sheetName val="pricing"/>
      <sheetName val="B"/>
      <sheetName val="|PRIVATE|Datasheets"/>
      <sheetName val="|PRIVATE|Template"/>
      <sheetName val="01 A"/>
      <sheetName val="analis"/>
      <sheetName val="Non-Statistical Sampling Master"/>
      <sheetName val="Two Step Revenue Testing Master"/>
      <sheetName val="Global Data"/>
      <sheetName val="Markup"/>
      <sheetName val="GRP"/>
      <sheetName val="GLVA"/>
      <sheetName val="GKWH"/>
      <sheetName val="kemphis"/>
      <sheetName val="EXPERTISE ALL_Ceritified"/>
      <sheetName val="F-1"/>
      <sheetName val="data-1"/>
      <sheetName val="A.W. TIGER"/>
      <sheetName val="A.W. VANAMEI"/>
      <sheetName val="HARGA SWAL+SKT"/>
      <sheetName val="grafi kesiapan versi p3b dan pe"/>
      <sheetName val="R_SM_KIN"/>
      <sheetName val="Assumptions"/>
      <sheetName val="Construction Period Costs"/>
      <sheetName val="Plant Characteristics"/>
      <sheetName val="Answer"/>
      <sheetName val="Productivity"/>
      <sheetName val="name"/>
      <sheetName val="DynamicChart"/>
      <sheetName val="DataTable"/>
      <sheetName val="2013"/>
      <sheetName val="tabel-JHT"/>
      <sheetName val="RKA 2010"/>
      <sheetName val="Asli"/>
      <sheetName val="Final"/>
      <sheetName val="CMK"/>
      <sheetName val="Aug-06"/>
      <sheetName val="DivVI"/>
      <sheetName val="DATA AKHIR"/>
      <sheetName val="buku"/>
      <sheetName val="BLC 2016"/>
      <sheetName val="REK-PEG"/>
      <sheetName val="scada 2001"/>
      <sheetName val="Hopf"/>
      <sheetName val="LAMPUNG"/>
      <sheetName val="RekapKinerja2005"/>
      <sheetName val="RekapSusut2005"/>
      <sheetName val="lpb"/>
      <sheetName val="APBN"/>
      <sheetName val="Vendor UJH"/>
      <sheetName val="1721-A1"/>
      <sheetName val="1770S "/>
      <sheetName val="simulasi tb 5"/>
      <sheetName val="Peralatan-ok jgn dirubah lagi"/>
      <sheetName val="Ref-Trx"/>
      <sheetName val="Smg"/>
      <sheetName val="GMTN 201710Y"/>
      <sheetName val="GMTN 201730Y"/>
      <sheetName val="HOME"/>
      <sheetName val="Data Input"/>
      <sheetName val="MATERIAL"/>
      <sheetName val="LOADDAT"/>
      <sheetName val="UshDeb0"/>
      <sheetName val="REKAP PER SPK"/>
      <sheetName val="KH-Q1,Q2,01"/>
      <sheetName val="RKAP 2016"/>
      <sheetName val="SISTEM SUMBAGSEL"/>
      <sheetName val="NOTES "/>
      <sheetName val="WORKING"/>
      <sheetName val="OLDMAP"/>
      <sheetName val="A u g"/>
      <sheetName val="J u l"/>
      <sheetName val="O c t"/>
      <sheetName val="A p r"/>
      <sheetName val="M a y"/>
      <sheetName val="S e p"/>
      <sheetName val="00 received in 01"/>
      <sheetName val="F e b"/>
      <sheetName val="Per GL J a n"/>
      <sheetName val="J u n"/>
      <sheetName val="M a r"/>
      <sheetName val="Piutang Normal Psrt"/>
      <sheetName val="trenprod2001"/>
      <sheetName val="Kin1TH"/>
      <sheetName val="Res142001"/>
      <sheetName val="Kin3BLN"/>
      <sheetName val="Kin1BLN"/>
      <sheetName val="Kin2TH"/>
      <sheetName val="Kin2BLN"/>
      <sheetName val="Equit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OCR"/>
      <sheetName val="dataPDH_Pasok"/>
    </sheetNames>
    <sheetDataSet>
      <sheetData sheetId="0" refreshError="1"/>
      <sheetData sheetId="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1"/>
      <sheetName val="Sheet2"/>
      <sheetName val="Sheet3"/>
      <sheetName val="Submission Form"/>
      <sheetName val="CFLK2 01"/>
      <sheetName val="L_23"/>
      <sheetName val="Asumsi"/>
      <sheetName val="Penjualan"/>
      <sheetName val="PdptBP"/>
      <sheetName val="PdptLain"/>
      <sheetName val="ProdVolBiaya"/>
      <sheetName val="IPP"/>
      <sheetName val="Sewa"/>
      <sheetName val="Har"/>
      <sheetName val="BPeg"/>
      <sheetName val="Depr"/>
      <sheetName val="BAdmin"/>
      <sheetName val="LuarOperasi"/>
      <sheetName val="CashFlow012001Anggaran"/>
      <sheetName val="DENPASAR"/>
      <sheetName val="Ref"/>
      <sheetName val="A1 pri123"/>
      <sheetName val="ca"/>
      <sheetName val="Resume"/>
      <sheetName val="Sheet5"/>
      <sheetName val="SL3"/>
      <sheetName val="LOAD"/>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NERACA DAYA"/>
      <sheetName val="Rtn-09"/>
      <sheetName val="Rek-1"/>
      <sheetName val="PRK-09"/>
      <sheetName val="PRK"/>
      <sheetName val="SKTM-SD JAN (24)"/>
      <sheetName val="Harga BBM Indonesia"/>
      <sheetName val="L20Keu"/>
      <sheetName val="Sheet1 (2)"/>
      <sheetName val="Inv_NAD"/>
      <sheetName val="Inv_RIAU"/>
      <sheetName val="Inv_MALUKU"/>
      <sheetName val="Inv_SUMUT"/>
      <sheetName val="REKAP"/>
      <sheetName val="FORM BQ TL PRATU 4cct"/>
      <sheetName val="pddk"/>
      <sheetName val="tabel JHT"/>
      <sheetName val="Usia"/>
      <sheetName val="Penyulang Padam"/>
      <sheetName val="data OCR"/>
      <sheetName val="Kontrak vs Realisasi Gas"/>
      <sheetName val="Sudah Berjalan"/>
      <sheetName val="M"/>
      <sheetName val="CiMaPlbStd"/>
      <sheetName val="hal 14b"/>
      <sheetName val="TRANS"/>
      <sheetName val="DIL"/>
      <sheetName val="dataTR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6"/>
      <sheetName val="2017"/>
      <sheetName val="Sheet2"/>
      <sheetName val="Sheet3"/>
      <sheetName val="dataTRF"/>
      <sheetName val="Database"/>
      <sheetName val="Gangguan"/>
    </sheetNames>
    <sheetDataSet>
      <sheetData sheetId="0"/>
      <sheetData sheetId="1"/>
      <sheetData sheetId="2">
        <row r="4">
          <cell r="A4" t="str">
            <v>HDF</v>
          </cell>
        </row>
      </sheetData>
      <sheetData sheetId="3"/>
      <sheetData sheetId="4" refreshError="1"/>
      <sheetData sheetId="5" refreshError="1"/>
      <sheetData sheetId="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an04"/>
      <sheetName val="feb04"/>
      <sheetName val="mar04"/>
      <sheetName val="apr04"/>
      <sheetName val="mei04"/>
      <sheetName val="jun04"/>
      <sheetName val="s.d.jun04"/>
      <sheetName val="jul04"/>
      <sheetName val="s.d.jul04"/>
      <sheetName val="rekmodiPtk (MAP)"/>
      <sheetName val="UshDeb00"/>
      <sheetName val="CH"/>
      <sheetName val="Rekap"/>
      <sheetName val="JAN"/>
      <sheetName val="Sheet2"/>
      <sheetName val="Database"/>
      <sheetName val="Gangguan"/>
      <sheetName val="Pemeliharaan"/>
      <sheetName val="Resume"/>
      <sheetName val="DIV.1"/>
      <sheetName val="NP"/>
      <sheetName val="Pendapatan IPTL 2008 23"/>
      <sheetName val="Penyulang Padam"/>
      <sheetName val="Analisa Struktur"/>
      <sheetName val="Daftar Harga Upah"/>
      <sheetName val="Asumsi"/>
      <sheetName val="dataTRF"/>
      <sheetName val="DATA LEBAR"/>
      <sheetName val="TDL2001"/>
      <sheetName val="Upah"/>
      <sheetName val="qty"/>
      <sheetName val="BQ"/>
      <sheetName val="REK"/>
      <sheetName val="s_d_jun041"/>
      <sheetName val="s_d_jul041"/>
      <sheetName val="rekmodiPtk_(MAP)1"/>
      <sheetName val="s_d_jun04"/>
      <sheetName val="s_d_jul04"/>
      <sheetName val="rekmodiPtk_(MAP)"/>
      <sheetName val="ca"/>
      <sheetName val="data OCR"/>
      <sheetName val="SL3"/>
      <sheetName val="ANALISA SNI'07rootsREV"/>
      <sheetName val="Rekap 2002 mod"/>
      <sheetName val="aruskas"/>
      <sheetName val="1"/>
      <sheetName val="Tabel Istilah"/>
      <sheetName val="C"/>
      <sheetName val="M"/>
      <sheetName val="Assumptions"/>
      <sheetName val="SCRAP"/>
      <sheetName val="ATTB-AKTV"/>
    </sheetNames>
    <sheetDataSet>
      <sheetData sheetId="0">
        <row r="25">
          <cell r="H25" t="str">
            <v>back</v>
          </cell>
        </row>
      </sheetData>
      <sheetData sheetId="1"/>
      <sheetData sheetId="2"/>
      <sheetData sheetId="3"/>
      <sheetData sheetId="4"/>
      <sheetData sheetId="5"/>
      <sheetData sheetId="6" refreshError="1"/>
      <sheetData sheetId="7"/>
      <sheetData sheetId="8" refreshError="1"/>
      <sheetData sheetId="9">
        <row r="25">
          <cell r="H25" t="str">
            <v>back</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25">
          <cell r="H25" t="str">
            <v>back</v>
          </cell>
        </row>
      </sheetData>
      <sheetData sheetId="34">
        <row r="25">
          <cell r="H25" t="str">
            <v>back</v>
          </cell>
        </row>
      </sheetData>
      <sheetData sheetId="35">
        <row r="25">
          <cell r="H25" t="str">
            <v>back</v>
          </cell>
        </row>
      </sheetData>
      <sheetData sheetId="36">
        <row r="25">
          <cell r="H25" t="str">
            <v>back</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01-HAR"/>
      <sheetName val="FORM 01-GANG"/>
      <sheetName val="BA -REG"/>
      <sheetName val="BA-DIST"/>
      <sheetName val="BA -REG (MASTER)"/>
      <sheetName val="Data TSA"/>
      <sheetName val="GABUNGAN"/>
      <sheetName val="TRF BLM BERBEBAN"/>
      <sheetName val="BA-REG NEW(DIPRINT)"/>
      <sheetName val="FORMAT BARU BA-REG"/>
      <sheetName val="Data"/>
      <sheetName val="5"/>
      <sheetName val="6"/>
      <sheetName val="7"/>
      <sheetName val="8"/>
      <sheetName val="9"/>
      <sheetName val="rekmodiPtk (MA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intah"/>
      <sheetName val="Data"/>
    </sheetNames>
    <sheetDataSet>
      <sheetData sheetId="0" refreshError="1"/>
      <sheetData sheetId="1"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BLUARJAWA1 (2)"/>
      <sheetName val="GABLUARJAWA2 (2)"/>
      <sheetName val="GABJAWA (2)"/>
      <sheetName val="GABUPUSAT (2)"/>
      <sheetName val="GABKONS (2)"/>
      <sheetName val="HOLDINGA (2)"/>
      <sheetName val="KONSOLIDASI (2)"/>
      <sheetName val="Perintah"/>
      <sheetName val="Sheet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l 14b"/>
      <sheetName val="100000"/>
    </sheetNames>
    <sheetDataSet>
      <sheetData sheetId="0" refreshError="1"/>
      <sheetData sheetId="1"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dah Berjalan"/>
      <sheetName val="Rencana Penambahan"/>
      <sheetName val="W-NAD"/>
      <sheetName val="beban"/>
      <sheetName val="PRK"/>
      <sheetName val="Sheet5"/>
      <sheetName val="UshDeb00"/>
      <sheetName val="LAIN2"/>
      <sheetName val="Rekap 2011"/>
      <sheetName val="PARAMETER"/>
      <sheetName val="hal 14b"/>
      <sheetName val="data-1"/>
      <sheetName val="L_23"/>
      <sheetName val="Sheet7"/>
      <sheetName val="PkRp"/>
      <sheetName val="MENU"/>
      <sheetName val="M"/>
      <sheetName val="TRANS"/>
      <sheetName val="Dasar Pemadaman"/>
      <sheetName val="GAB"/>
      <sheetName val="XREF"/>
      <sheetName val="CiMaPlbStd"/>
      <sheetName val="SATPAM"/>
      <sheetName val="Kamus"/>
      <sheetName val="1.BELI"/>
      <sheetName val="3.SUSUT-Versi SE 018-2011"/>
      <sheetName val="3.SUSUT-Versi SE 010"/>
      <sheetName val="3.SUSUT-III-07"/>
      <sheetName val="4.RP PEND"/>
      <sheetName val="5.RP-kWH"/>
      <sheetName val="7.DELTA DAYA"/>
      <sheetName val="Ganggu-trf"/>
      <sheetName val="LAMA"/>
      <sheetName val="Resume"/>
      <sheetName val="IPP (version 1)"/>
      <sheetName val="ca"/>
      <sheetName val="aruskas"/>
      <sheetName val="REKAP KONSTRUKSI"/>
      <sheetName val="NerSubsis"/>
      <sheetName val="NO VENDOR"/>
      <sheetName val="Sheet1"/>
      <sheetName val="rkap2008"/>
      <sheetName val="List"/>
      <sheetName val="01 A"/>
      <sheetName val="FAS"/>
      <sheetName val="SUTT"/>
      <sheetName val="Input"/>
      <sheetName val="Rekap"/>
      <sheetName val="Asumsi"/>
      <sheetName val="IPTL23"/>
      <sheetName val="REK-PEG"/>
      <sheetName val="dataKIT"/>
      <sheetName val="dataTR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
      <sheetName val="NRC"/>
      <sheetName val="PerhitunganKinKeu_kit"/>
      <sheetName val="target_penunjang"/>
      <sheetName val="target_kit"/>
      <sheetName val="Sudah Berjalan"/>
    </sheetNames>
    <sheetDataSet>
      <sheetData sheetId="0"/>
      <sheetData sheetId="1"/>
      <sheetData sheetId="2"/>
      <sheetData sheetId="3"/>
      <sheetData sheetId="4"/>
      <sheetData sheetId="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
      <sheetName val="NRC"/>
      <sheetName val="PerhitunganKinKeu_kit"/>
      <sheetName val="target_penunjang"/>
      <sheetName val="target_kit"/>
    </sheetNames>
    <sheetDataSet>
      <sheetData sheetId="0"/>
      <sheetData sheetId="1"/>
      <sheetData sheetId="2"/>
      <sheetData sheetId="3"/>
      <sheetData sheetId="4"/>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R"/>
    </sheetNames>
    <sheetDataSet>
      <sheetData sheetId="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Menu"/>
      <sheetName val="Menutama"/>
      <sheetName val="DL"/>
      <sheetName val="JADWAL"/>
      <sheetName val="data"/>
      <sheetName val="HPS"/>
      <sheetName val="REKAP"/>
      <sheetName val="Cinta Manis1"/>
      <sheetName val="Cinta Manis2"/>
      <sheetName val="Bengkunat1"/>
      <sheetName val="Bengkunat2"/>
      <sheetName val="Pwsari1"/>
      <sheetName val="Pwsari2"/>
      <sheetName val="MSiau1"/>
      <sheetName val="MSiau2"/>
      <sheetName val="PDagang1"/>
      <sheetName val="PDagang2"/>
      <sheetName val="SLokan1"/>
      <sheetName val="SLokan2"/>
      <sheetName val="TKelumpang1"/>
      <sheetName val="TKelumpang2"/>
      <sheetName val="D"/>
      <sheetName val="E"/>
      <sheetName val="G"/>
      <sheetName val="H"/>
      <sheetName val="R"/>
      <sheetName val="S"/>
      <sheetName val="T"/>
      <sheetName val="A"/>
      <sheetName val="1"/>
      <sheetName val="2"/>
      <sheetName val="3"/>
      <sheetName val="4"/>
      <sheetName val="6"/>
      <sheetName val="7"/>
      <sheetName val="8"/>
      <sheetName val="9"/>
      <sheetName val="10"/>
      <sheetName val="11"/>
      <sheetName val="Revisi"/>
      <sheetName val="Cover_Kontrak"/>
      <sheetName val="Daftar Isi"/>
      <sheetName val="Kontrak"/>
      <sheetName val="RekapKon"/>
      <sheetName val="CiMaPlbStd"/>
      <sheetName val="CiMaPlbTmb"/>
      <sheetName val="BeKu1Tgk"/>
      <sheetName val="BeKu2Tgk"/>
      <sheetName val="PuWoJmbStd"/>
      <sheetName val="PuWoJmbTmb"/>
      <sheetName val="MuSiJmbStd"/>
      <sheetName val="MuSiJmbTmb"/>
      <sheetName val="PeDaJmbStd"/>
      <sheetName val="PeDaJmbTmb"/>
      <sheetName val="SeLoJmbStd"/>
      <sheetName val="SeLoJmbTmb"/>
      <sheetName val="TaKeTjpStd"/>
      <sheetName val="TaKeTjpTmb"/>
      <sheetName val="Skor"/>
      <sheetName val="DynamicChart"/>
      <sheetName val="DataTable"/>
      <sheetName val="F-JKM"/>
      <sheetName val="Laba Rugi"/>
      <sheetName val="131 (Piutang PJB)"/>
      <sheetName val="SewaBeli"/>
      <sheetName val="W-NAD"/>
      <sheetName val="SPT"/>
      <sheetName val="L-R"/>
      <sheetName val="Config"/>
      <sheetName val="L_23"/>
      <sheetName val="W1"/>
      <sheetName val="UshDeb00"/>
      <sheetName val="Bipeg-U(12D2)"/>
      <sheetName val="Sudah Berjalan"/>
      <sheetName val="TRNS-C1"/>
      <sheetName val="Dasar Pemadaman"/>
      <sheetName val="GAB"/>
      <sheetName val="PkRp"/>
      <sheetName val="Kamus"/>
      <sheetName val="IPTL23"/>
      <sheetName val="MyTugas"/>
      <sheetName val="hal 14b"/>
      <sheetName val="GRD"/>
      <sheetName val="dataKIT"/>
      <sheetName val="dataTRF"/>
      <sheetName val="Data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2"/>
      <sheetName val="L-R"/>
      <sheetName val="Ref"/>
      <sheetName val="Asumsi"/>
      <sheetName val="Assumptions (2)"/>
      <sheetName val="FORM-B"/>
      <sheetName val="Sudah Berjalan"/>
      <sheetName val="Rekapitulasi"/>
      <sheetName val="Analisa Arsitektur"/>
      <sheetName val="Analisa Pondasi"/>
      <sheetName val="Analisa Persiapan"/>
      <sheetName val="Pendapatan IPTL 2008 23"/>
      <sheetName val="NerSubsis"/>
      <sheetName val="ap lt angung"/>
      <sheetName val="DATA CB"/>
      <sheetName val="REAL CF"/>
      <sheetName val="COVER A1_A3"/>
      <sheetName val="TRANS"/>
      <sheetName val="FAS"/>
      <sheetName val="SKKO VERSI AI"/>
      <sheetName val="REKAP PER UNIT"/>
      <sheetName val="REAL LK"/>
      <sheetName val="Kamus"/>
      <sheetName val="Usulan"/>
      <sheetName val="CiMaPlbStd"/>
      <sheetName val="Grf Pedp Lain2"/>
      <sheetName val="CH"/>
      <sheetName val="NP"/>
      <sheetName val="L_23"/>
      <sheetName val="REK"/>
      <sheetName val="AN.TERBUKA"/>
      <sheetName val="an.arsitektur"/>
      <sheetName val="Anls Jasa SCADA"/>
      <sheetName val="Resume"/>
      <sheetName val="rekmodiPtk (MAP)"/>
      <sheetName val="RAB &amp; RCO OWNER VERS."/>
      <sheetName val="GABLUARJAWA1 (2)"/>
      <sheetName val="Resource Plan (2)"/>
      <sheetName val="DynamicChart"/>
      <sheetName val="DataTable"/>
      <sheetName val="Bipeg-U(12D2)"/>
      <sheetName val="DIV.1"/>
      <sheetName val="sch"/>
      <sheetName val="Laba Rugi"/>
      <sheetName val="Inv_LAMPUNG"/>
      <sheetName val="Inv_KALBAR"/>
      <sheetName val="NRCPTK01"/>
      <sheetName val="prod03"/>
      <sheetName val="BA1"/>
      <sheetName val="hrg uph+bhn"/>
      <sheetName val="UshDeb00"/>
      <sheetName val="8.b Lamp B-1 BAHP Evaluasi SPH"/>
      <sheetName val="GGN JTR"/>
      <sheetName val="GGN TM 19"/>
      <sheetName val="GGN TM PERPENYEBAB"/>
      <sheetName val="KATEGORI PNY"/>
      <sheetName val="SAIDIFI 19"/>
      <sheetName val="KINERJA"/>
      <sheetName val="grafik"/>
      <sheetName val="HARGA SATUAN"/>
      <sheetName val="C"/>
      <sheetName val="M"/>
      <sheetName val="Reka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2"/>
      <sheetName val="L-R"/>
      <sheetName val="Ref"/>
      <sheetName val="Asumsi"/>
      <sheetName val="TRANS"/>
      <sheetName val="FAS"/>
      <sheetName val="FORM-B"/>
      <sheetName val="TDL2001"/>
      <sheetName val="Analisa Struktur"/>
      <sheetName val="Daftar Harga Upah"/>
      <sheetName val="UshDeb00"/>
      <sheetName val="Ana"/>
      <sheetName val="NP"/>
      <sheetName val="CH"/>
      <sheetName val="ANALISA"/>
      <sheetName val="Pendapatan IPTL 2008 23"/>
      <sheetName val="Anls Jasa SCADA"/>
      <sheetName val="Bipeg-U(12D2)"/>
      <sheetName val="NRCPTK01"/>
      <sheetName val="Resource Plan (2)"/>
      <sheetName val="GRD"/>
      <sheetName val="sch"/>
      <sheetName val="Sentra"/>
      <sheetName val="A_ars"/>
      <sheetName val="KUMULATIP"/>
      <sheetName val="Laba Rugi"/>
      <sheetName val="GABLUARJAWA1 (2)"/>
      <sheetName val="Resume"/>
      <sheetName val="Sheet1"/>
      <sheetName val="W-NAD"/>
      <sheetName val="Menu"/>
      <sheetName val="Summary"/>
      <sheetName val="Analisanya"/>
      <sheetName val="CMK"/>
      <sheetName val="Rekap"/>
      <sheetName val="Grf Pedp Lain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2"/>
      <sheetName val="NerSubsis"/>
      <sheetName val="SKKO VERSI AI"/>
      <sheetName val="DATA CB"/>
      <sheetName val="REKAP PER UNIT"/>
      <sheetName val="REAL CF"/>
      <sheetName val="REAL LK"/>
      <sheetName val="Kamus"/>
      <sheetName val="CH"/>
      <sheetName val="HRG BHN"/>
      <sheetName val="L-R"/>
      <sheetName val="ap lt angung"/>
      <sheetName val="COVER A1_A3"/>
      <sheetName val="Ref"/>
      <sheetName val="Asumsi"/>
      <sheetName val="Assumptions (2)"/>
      <sheetName val="FORM-B"/>
      <sheetName val="TRANS"/>
      <sheetName val="FAS"/>
      <sheetName val="TABGAJI"/>
      <sheetName val="Gangguan"/>
      <sheetName val="BOQ"/>
      <sheetName val="Sheet3"/>
      <sheetName val="ANALISA"/>
      <sheetName val="Lamp. 9"/>
      <sheetName val="Lamp_1"/>
      <sheetName val="Lamp_4"/>
      <sheetName val="Lamp_5"/>
      <sheetName val="Lamp_7"/>
      <sheetName val="Pendapatan IPTL 2008 23"/>
      <sheetName val="NRCPTK01"/>
      <sheetName val="BAHAN"/>
      <sheetName val="Sentra"/>
      <sheetName val="DIV.1"/>
      <sheetName val="Sheet1"/>
      <sheetName val="sch"/>
      <sheetName val="Config"/>
      <sheetName val="Laba Rugi"/>
      <sheetName val="W-NAD"/>
      <sheetName val="ca"/>
      <sheetName val="Analisanya"/>
      <sheetName val="A"/>
      <sheetName val="rekmodiPtk (MAP)"/>
      <sheetName val="Rekap"/>
      <sheetName val="HD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IN2"/>
      <sheetName val="L-R"/>
      <sheetName val="NerSubsis"/>
      <sheetName val="ap lt angung"/>
      <sheetName val="DATA CB"/>
      <sheetName val="REAL CF"/>
      <sheetName val="COVER A1_A3"/>
      <sheetName val="qty"/>
      <sheetName val="Ref"/>
      <sheetName val="Asumsi"/>
      <sheetName val="Assumptions (2)"/>
      <sheetName val="FORM-B"/>
      <sheetName val="TRANS"/>
      <sheetName val="FAS"/>
      <sheetName val="SKKO VERSI AI"/>
      <sheetName val="REKAP PER UNIT"/>
      <sheetName val="REAL LK"/>
      <sheetName val="Kamus"/>
      <sheetName val="Analisanya"/>
      <sheetName val="hrg uph+bhn"/>
      <sheetName val="L_23"/>
      <sheetName val="Meth "/>
      <sheetName val="Sheet3"/>
      <sheetName val="rab 4"/>
      <sheetName val="Penyulang Padam"/>
      <sheetName val="Sheet1"/>
      <sheetName val="DIV.1"/>
      <sheetName val="DIV_1"/>
      <sheetName val="Inv_LAMPUNG"/>
      <sheetName val="Inv_KALBAR"/>
      <sheetName val="NRCPTK01"/>
      <sheetName val="CH"/>
      <sheetName val="sch"/>
      <sheetName val="BAHAN"/>
      <sheetName val="Cashflow"/>
      <sheetName val="GRD"/>
      <sheetName val="Pendapatan IPTL 2008 23"/>
      <sheetName val="Anls Jasa SCADA"/>
      <sheetName val="Skor"/>
      <sheetName val="Config"/>
      <sheetName val="Sudah Berjalan"/>
      <sheetName val="W-NAD"/>
      <sheetName val="Resume"/>
      <sheetName val="Cover"/>
      <sheetName val="HarJabor(12C2)"/>
      <sheetName val="IkhtisarBiop(12.0)"/>
      <sheetName val="JualGTarif(11A)"/>
      <sheetName val="LabaRugi Fungsi"/>
      <sheetName val="LabaRugi Fungsi2004(21B)"/>
      <sheetName val="ProduksiTL(12B2)"/>
      <sheetName val="Submission Form"/>
      <sheetName val="Bipeg-U(12D2)"/>
      <sheetName val="rekmodiPtk (MAP)"/>
      <sheetName val="HSPTK"/>
      <sheetName val="PkRp"/>
      <sheetName val="A-ars"/>
      <sheetName val="HD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AIN2"/>
    </sheetNames>
    <sheetDataSet>
      <sheetData sheetId="0" refreshError="1"/>
      <sheetData sheetId="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BURSE"/>
      <sheetName val="RESUM  DISBURSE"/>
      <sheetName val="RESUM  ANGGARAN"/>
      <sheetName val="RESUM "/>
      <sheetName val="RESUM-MON"/>
      <sheetName val="FAS A"/>
      <sheetName val="FAS"/>
      <sheetName val="TRANS A"/>
      <sheetName val="TRANS"/>
      <sheetName val="TID A"/>
      <sheetName val="TID"/>
      <sheetName val="res-mon-jt"/>
      <sheetName val="urgensi"/>
      <sheetName val="#REF"/>
      <sheetName val="_REF"/>
      <sheetName val="Sheet1"/>
      <sheetName val="Wil-2"/>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refreshError="1"/>
      <sheetData sheetId="14"/>
      <sheetData sheetId="15" refreshError="1"/>
      <sheetData sheetId="1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Rp"/>
      <sheetName val="PkVal"/>
      <sheetName val="PkJtRp"/>
      <sheetName val="PkJtVal"/>
      <sheetName val="ByDkpRp"/>
      <sheetName val="ByDkpVal"/>
      <sheetName val="ByDkpJtRp"/>
      <sheetName val="ByDkpJtVal"/>
      <sheetName val="ByPinjRp"/>
      <sheetName val="ByPinjVal"/>
      <sheetName val="Asumsi"/>
      <sheetName val="NERACA DAYA"/>
      <sheetName val="M"/>
      <sheetName val="C"/>
      <sheetName val="TRNS-C1"/>
      <sheetName val="DJBB PNYL"/>
      <sheetName val="Chart gang BOGOR"/>
      <sheetName val="MESIN_KIT"/>
      <sheetName val="B.P-C.P 2006"/>
      <sheetName val="Kode"/>
      <sheetName val="HARGA SATUAN"/>
      <sheetName val="DJBB_PNYL"/>
      <sheetName val="Chart_gang_BOGOR"/>
      <sheetName val="NERACA_DAYA"/>
      <sheetName val="B_P-C_P_2006"/>
      <sheetName val="Data"/>
      <sheetName val="Resource_Plan_(2)"/>
      <sheetName val="Kontrol"/>
      <sheetName val="Cover"/>
      <sheetName val="LabaRugi"/>
      <sheetName val="GABLUARJAWA1_(2)"/>
      <sheetName val="Kamus"/>
      <sheetName val="R-SM-KIN"/>
      <sheetName val="List"/>
      <sheetName val="REKAP"/>
      <sheetName val="FORM REN RUTIN KIT"/>
      <sheetName val="Layout-UNIT1"/>
      <sheetName val="Location"/>
      <sheetName val="Submission Form"/>
      <sheetName val="Produksi"/>
      <sheetName val="BRUT0-1"/>
      <sheetName val="Lk200312-02-03-04"/>
      <sheetName val="Prod.Harian"/>
      <sheetName val="Usia"/>
      <sheetName val="ca"/>
      <sheetName val="PERIODIK"/>
      <sheetName val="pddk"/>
      <sheetName val="UshDeb00"/>
      <sheetName val="W-NAD"/>
      <sheetName val="M-PEG"/>
      <sheetName val="Sudah Berjalan"/>
      <sheetName val="Wil-2"/>
      <sheetName val="tabel JHT"/>
      <sheetName val="NRCPTK01"/>
      <sheetName val="L-rok"/>
      <sheetName val="sk17-76-78"/>
      <sheetName val="D-2"/>
      <sheetName val="Listrik Mati 05"/>
      <sheetName val="Listrik Mati 06"/>
      <sheetName val="Tabel Kode"/>
      <sheetName val="Kuantitas &amp; Harga"/>
      <sheetName val="THN-7"/>
      <sheetName val="trenprod2001"/>
      <sheetName val="Kin1TH"/>
      <sheetName val="Res142001"/>
      <sheetName val="GrafikProd"/>
      <sheetName val="Kin3BLN"/>
      <sheetName val="Kin1BLN"/>
      <sheetName val="Kin2TH"/>
      <sheetName val="Kin2BLN"/>
      <sheetName val="L-PENGUS-24.00"/>
      <sheetName val="KINERJA"/>
      <sheetName val="Eval.bln.Okt'15"/>
      <sheetName val="ROH PBS"/>
      <sheetName val="PBS"/>
      <sheetName val="ROH JAM 07-14"/>
      <sheetName val="JLK"/>
      <sheetName val="ROH JAM 15-21"/>
      <sheetName val="ROH JAM 00-06"/>
      <sheetName val="TIMO"/>
      <sheetName val="GRG"/>
      <sheetName val="KTG"/>
      <sheetName val="WDL"/>
      <sheetName val="PJKL"/>
      <sheetName val="KDO"/>
      <sheetName val="KLB"/>
      <sheetName val="SMPR"/>
      <sheetName val="SDRJ"/>
      <sheetName val="WNG"/>
      <sheetName val="Input T&amp;R Prod"/>
      <sheetName val="Code"/>
      <sheetName val="Da AN BRAT TWR"/>
      <sheetName val="WAN"/>
      <sheetName val="Instalasi"/>
      <sheetName val="ACUAN"/>
      <sheetName val="GABLUARJAWA1 (2)"/>
      <sheetName val="THN-6"/>
      <sheetName val="Twr (15)"/>
      <sheetName val="Form-B-R1"/>
      <sheetName val="DGGKIT+ Derating"/>
      <sheetName val="INLAND FACTOR DISTANCE"/>
      <sheetName val="Uraian"/>
      <sheetName val="Catatan"/>
      <sheetName val="TID1_Old"/>
      <sheetName val="FORM A1_A2  Tangerang"/>
      <sheetName val="FORM A1_A2  Gambir"/>
      <sheetName val="FORM A1_A2  Kebayoran"/>
      <sheetName val="FORM A1_A2  Kramatjati"/>
      <sheetName val="FORM A1_A2 KD"/>
      <sheetName val="Basket 6"/>
      <sheetName val="Trunking"/>
      <sheetName val="L_23"/>
      <sheetName val="tabel-JHT"/>
      <sheetName val="MENU"/>
      <sheetName val="PARAMETER"/>
      <sheetName val="analis"/>
      <sheetName val="ANALISA"/>
      <sheetName val="AN-MAJOR"/>
      <sheetName val="DivVI"/>
      <sheetName val="bahan"/>
      <sheetName val="Pareto_SKR#2"/>
      <sheetName val="Pareto_SKR#3"/>
      <sheetName val="TRANS"/>
      <sheetName val="REFERENSI"/>
      <sheetName val="Sch-5"/>
      <sheetName val="Sheet3"/>
      <sheetName val="Sheet6"/>
      <sheetName val="Jenis Pelatihan"/>
      <sheetName val="prod03"/>
      <sheetName val="Sheet5"/>
      <sheetName val="scada 2001"/>
      <sheetName val="A"/>
      <sheetName val="KUMULATIP"/>
      <sheetName val="KMS-DIS5"/>
      <sheetName val="WORKPLAN GROWS R KARANGNUNGGAL"/>
      <sheetName val="F-1"/>
      <sheetName val="PTG"/>
      <sheetName val="Daftar"/>
      <sheetName val="MST"/>
      <sheetName val="B"/>
      <sheetName val="FLI - Sec.1"/>
      <sheetName val="Transfer"/>
      <sheetName val="SewaBeli"/>
      <sheetName val="Harga BBM Indonesi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Electrical "/>
      <sheetName val="SCADA ENG"/>
      <sheetName val="Supervisory Control System"/>
      <sheetName val="NERACA_DAYA1"/>
      <sheetName val="DJBB_PNYL1"/>
      <sheetName val="Chart_gang_BOGOR1"/>
      <sheetName val="B_P-C_P_20061"/>
      <sheetName val="HARGA_SATUAN"/>
      <sheetName val="FORM_REN_RUTIN_KIT"/>
      <sheetName val="Submission_Form"/>
      <sheetName val="Prod_Harian"/>
      <sheetName val="Sudah_Berjalan"/>
      <sheetName val="tabel_JHT"/>
      <sheetName val="Listrik_Mati_05"/>
      <sheetName val="Listrik_Mati_06"/>
      <sheetName val="Tabel_Kode"/>
      <sheetName val="L-PENGUS-24_00"/>
      <sheetName val="Eval_bln_Okt'15"/>
      <sheetName val="ROH_PBS"/>
      <sheetName val="ROH_JAM_07-14"/>
      <sheetName val="ROH_JAM_15-21"/>
      <sheetName val="ROH_JAM_00-06"/>
      <sheetName val="Input_T&amp;R_Prod"/>
      <sheetName val="Da_AN_BRAT_TWR"/>
      <sheetName val="Twr_(15)"/>
      <sheetName val="GABLUARJAWA1_(2)1"/>
      <sheetName val="INLAND_FACTOR_DISTANCE"/>
      <sheetName val="FORM_A1_A2__Tangerang"/>
      <sheetName val="FORM_A1_A2__Gambir"/>
      <sheetName val="FORM_A1_A2__Kebayoran"/>
      <sheetName val="FORM_A1_A2__Kramatjati"/>
      <sheetName val="FORM_A1_A2_KD"/>
      <sheetName val="Basket_6"/>
      <sheetName val="Kuantitas_&amp;_Harga"/>
      <sheetName val="scada_2001"/>
      <sheetName val="Jenis_Pelatihan"/>
      <sheetName val="Sheet1"/>
      <sheetName val="REK-PEG"/>
      <sheetName val="CMK"/>
      <sheetName val="JTM"/>
      <sheetName val="TUL III-09"/>
      <sheetName val="#REF"/>
      <sheetName val="FORM BQ TL PRATU 4cct"/>
      <sheetName val="RAB GI"/>
      <sheetName val="W1"/>
      <sheetName val="SATPAM"/>
      <sheetName val="Dasar Pemadaman"/>
      <sheetName val="DAFGED"/>
      <sheetName val="FailureMode_PLTU"/>
      <sheetName val="FailureMode_PLTG"/>
      <sheetName val="REF"/>
      <sheetName val="TAHAP 5"/>
      <sheetName val="Resume"/>
      <sheetName val="DATA-BASE SUTT"/>
      <sheetName val="analhps Pasng"/>
      <sheetName val="DivVII"/>
      <sheetName val="Div2"/>
      <sheetName val="Div3"/>
      <sheetName val="Prog Desc"/>
      <sheetName val="Beltra  (7)"/>
      <sheetName val="Peralatan"/>
      <sheetName val="Basic Price"/>
      <sheetName val="NP-7"/>
      <sheetName val="HSLAIN-LAIN"/>
      <sheetName val="Master Edit"/>
      <sheetName val="graf2"/>
      <sheetName val="AC"/>
      <sheetName val="Pareto_SKR#4"/>
      <sheetName val="2008"/>
      <sheetName val="Summary"/>
      <sheetName val="RAB"/>
      <sheetName val="rekmodiPtk (MAP)"/>
      <sheetName val="FUNGSI"/>
      <sheetName val="FDR"/>
      <sheetName val="RATE TENAGA KERJA"/>
      <sheetName val="Peralatan (2)"/>
      <sheetName val="se006t"/>
      <sheetName val="beban"/>
      <sheetName val="FORM-B"/>
      <sheetName val="SAA"/>
      <sheetName val="A1 pri123"/>
      <sheetName val="A1 PRY"/>
      <sheetName val="ACUANBARU"/>
      <sheetName val="Daftar Harga"/>
      <sheetName val="Kuantitas"/>
      <sheetName val="Assumptions (2)"/>
      <sheetName val="CashFlow"/>
      <sheetName val="PANDUAN"/>
      <sheetName val="HIDE"/>
      <sheetName val="Grafik Wil"/>
      <sheetName val="Bipeg-U(12D2)"/>
      <sheetName val="HPE"/>
      <sheetName val="gvl"/>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UPAH DAN BAHAN"/>
      <sheetName val="chitimc"/>
      <sheetName val="dongia (2)"/>
      <sheetName val="giathanh1"/>
      <sheetName val="THPDMoi  (2)"/>
      <sheetName val="gtrinh"/>
      <sheetName val="phuluc1"/>
      <sheetName val="lam-moi"/>
      <sheetName val="thao-go"/>
      <sheetName val="TONGKE-HT"/>
      <sheetName val="dtxl"/>
      <sheetName val="t-h HA THE"/>
      <sheetName val="CHITIET VL-NC-TT -1p"/>
      <sheetName val="TONG HOP VL-NC TT"/>
      <sheetName val="TH XL"/>
      <sheetName val="VC"/>
      <sheetName val="CHITIET VL-NC-TT-3p"/>
      <sheetName val="TDTKP1"/>
      <sheetName val="KPVC-BD "/>
      <sheetName val="CiMaPlbStd"/>
      <sheetName val="GAB"/>
      <sheetName val="4.2-BPP"/>
      <sheetName val="4.3-HargaJual"/>
      <sheetName val="Lamp 2"/>
      <sheetName val="LAIN2"/>
      <sheetName val="dataK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kRp"/>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
      <sheetName val="Amandemen-2004"/>
      <sheetName val="List"/>
      <sheetName val="Selisih Prod"/>
      <sheetName val="Sheet1"/>
      <sheetName val="NerSubsis"/>
      <sheetName val="Pembelian"/>
      <sheetName val="Sw&amp;Bl"/>
      <sheetName val="Tap2006"/>
      <sheetName val="NEKons"/>
      <sheetName val="rkap2008"/>
      <sheetName val="TaraKalor"/>
      <sheetName val="Sheet3"/>
      <sheetName val="Catatan"/>
      <sheetName val="Sheet2"/>
      <sheetName val="Uraian"/>
      <sheetName val="Sampul"/>
      <sheetName val="Chek"/>
      <sheetName val="kCal"/>
      <sheetName val="HitBln"/>
      <sheetName val="BBkr"/>
      <sheetName val="Bipeg-U(12D2)"/>
      <sheetName val="BBaku(12C3)"/>
      <sheetName val="BBMJenis(12B1)"/>
      <sheetName val="BiLuOp(14)"/>
      <sheetName val="BiPinjamin(15)"/>
      <sheetName val="BOLain(12E2)"/>
      <sheetName val="BPeg-F(12D1)"/>
      <sheetName val="IkhtisarBiop(12.0)"/>
      <sheetName val="JualGTarif(11A)"/>
      <sheetName val="LabaRugi Fungsi"/>
      <sheetName val="PembelianiTL(12A1"/>
      <sheetName val="PendaLuOp(13)"/>
      <sheetName val="PendOpLain(11B)"/>
      <sheetName val="ProduksiTL(12B2)"/>
      <sheetName val="SewaPemb(12A2)"/>
      <sheetName val="Kamus"/>
      <sheetName val="Prices"/>
      <sheetName val="MU"/>
      <sheetName val="Sudah Berjalan"/>
      <sheetName val="KALK_GES"/>
      <sheetName val="IBASE"/>
      <sheetName val="cost"/>
      <sheetName val="DI-ESTI"/>
      <sheetName val="Sch-5"/>
      <sheetName val="AKTIVA TETAP"/>
      <sheetName val="FAS"/>
      <sheetName val="TRANS"/>
      <sheetName val="Assumptions (2)"/>
      <sheetName val="Penyulang Padam"/>
      <sheetName val="D-2"/>
      <sheetName val="W-NAD"/>
      <sheetName val="REF"/>
      <sheetName val="RKAP 2008 Bandung 9-10 Ags07 (T"/>
      <sheetName val="Listrik Mati 05"/>
      <sheetName val="Tabel Kode"/>
      <sheetName val="LK2004"/>
      <sheetName val="CashFlow"/>
      <sheetName val="I-KAMAR"/>
      <sheetName val="Data Aset 2016"/>
      <sheetName val="REFERENSI"/>
      <sheetName val="BOQ"/>
      <sheetName val="46"/>
      <sheetName val="minggu (2)"/>
      <sheetName val="13.REFERENSI"/>
      <sheetName val="L20Ke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lur Juni 2005"/>
      <sheetName val="montr said &amp; saifi"/>
      <sheetName val="Dasar Pemadaman"/>
      <sheetName val="Aug-06"/>
      <sheetName val="Sheet1"/>
      <sheetName val="Rekap 2002 mod"/>
      <sheetName val="tabel-JHT"/>
      <sheetName val="W1"/>
      <sheetName val="rkap2008"/>
      <sheetName val="M"/>
      <sheetName val="SAA"/>
      <sheetName val="Asumsi"/>
      <sheetName val="PkRp"/>
      <sheetName val="W-NAD"/>
      <sheetName val="UshDeb00"/>
      <sheetName val="Sudah Berjalan"/>
      <sheetName val="GAB"/>
      <sheetName val="XREF"/>
      <sheetName val="CiMaPlbStd"/>
      <sheetName val="L_23"/>
      <sheetName val="For Report-Akum"/>
      <sheetName val="beban"/>
      <sheetName val="TRNS-C1"/>
      <sheetName val="TOP"/>
      <sheetName val="SATPAM"/>
      <sheetName val="List"/>
      <sheetName val="hal 14b"/>
      <sheetName val="Penjualan"/>
      <sheetName val="ProdSendiri"/>
      <sheetName val="PS&amp;Susut TL"/>
      <sheetName val="SewaBeli"/>
      <sheetName val="Transfer"/>
      <sheetName val="Resume"/>
      <sheetName val="Listing"/>
      <sheetName val="Submission Form"/>
      <sheetName val="dataKIT"/>
    </sheetNames>
    <sheetDataSet>
      <sheetData sheetId="0"/>
      <sheetData sheetId="1"/>
      <sheetData sheetId="2">
        <row r="8">
          <cell r="C8">
            <v>0.35555555555555557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3 Top"/>
      <sheetName val="TOP TAHUNAN"/>
      <sheetName val="TOP"/>
      <sheetName val="01 A"/>
      <sheetName val="01 A (2)"/>
      <sheetName val="01 B"/>
      <sheetName val="02 B "/>
      <sheetName val="04"/>
      <sheetName val="Tickmarks"/>
      <sheetName val="2006"/>
      <sheetName val="TEST"/>
      <sheetName val="0001"/>
      <sheetName val="Appendix A.2-2005"/>
      <sheetName val="Appendix A.2-2006"/>
      <sheetName val="Appendix A.2-2007"/>
      <sheetName val="Summary"/>
      <sheetName val="0002"/>
      <sheetName val="0003"/>
      <sheetName val="0004"/>
      <sheetName val="0005"/>
      <sheetName val="1983 Top (In USD) - 2005"/>
      <sheetName val="1983 Top (In USD) - 2006"/>
      <sheetName val="1983 Top (In USD) - 2007"/>
      <sheetName val="1983 Top (In USD) - 3 yrs-2007"/>
      <sheetName val="1983 Top (In Cncy) - 2005"/>
      <sheetName val="1983 Top (In Cncy) - 2006"/>
      <sheetName val="1983 Top (In Cncy) - 2007"/>
      <sheetName val="1983 Top (In Original Currency)"/>
      <sheetName val="1983 Top (Orig)"/>
      <sheetName val="Laba Rugi"/>
      <sheetName val="Sudah Berjalan"/>
      <sheetName val="Sheet1"/>
      <sheetName val="LAIN2"/>
      <sheetName val="L-R"/>
      <sheetName val="Submission Form"/>
      <sheetName val="rkap2008"/>
      <sheetName val="List"/>
      <sheetName val="Worksheet in 6300 TOP REPORT  A"/>
      <sheetName val="Tabel dan Grafik"/>
      <sheetName val="#REF"/>
      <sheetName val="BA-1"/>
      <sheetName val="o1a"/>
      <sheetName val="Mirrless_PBAAI"/>
      <sheetName val="SFAC_Tes"/>
      <sheetName val="TABEL SFC"/>
      <sheetName val="SAA"/>
      <sheetName val="Perintah"/>
      <sheetName val="PRK"/>
      <sheetName val="Bipeg-U(12D2)"/>
      <sheetName val="Sheet3"/>
      <sheetName val="TRANS"/>
      <sheetName val="W-NAD"/>
      <sheetName val="UshDeb00"/>
      <sheetName val="W1"/>
      <sheetName val="tabel-JHT"/>
      <sheetName val="D-2"/>
      <sheetName val="Cover"/>
      <sheetName val="Kamus"/>
      <sheetName val="beban"/>
      <sheetName val="master rab"/>
      <sheetName val="SL3"/>
      <sheetName val="Sch-5"/>
      <sheetName val="Input GENERATION-DATA"/>
      <sheetName val="Dasar Pemadaman"/>
      <sheetName val="NerSubsis"/>
      <sheetName val="prev-i"/>
      <sheetName val="M-PEG"/>
      <sheetName val="SPT"/>
      <sheetName val="usul-KD"/>
      <sheetName val="Kontrol"/>
      <sheetName val="Kantor"/>
      <sheetName val="REFERENSI"/>
      <sheetName val="Har_Sus"/>
      <sheetName val="TERBIT"/>
      <sheetName val="aruskas"/>
      <sheetName val="Hal-1"/>
      <sheetName val="Gangg_PL"/>
      <sheetName val="Penjualan"/>
      <sheetName val="ProdSendiri"/>
      <sheetName val="PS&amp;Susut TL"/>
      <sheetName val="SewaBeli"/>
      <sheetName val="Transfer"/>
      <sheetName val="Rekap"/>
      <sheetName val="PkRp"/>
      <sheetName val="Prices"/>
      <sheetName val="KALK_GES"/>
      <sheetName val="DI-ESTI"/>
      <sheetName val="4"/>
      <sheetName val="Wil-2"/>
      <sheetName val="RAB"/>
      <sheetName val="MDU"/>
      <sheetName val="HARGA SATUAN"/>
      <sheetName val="sept"/>
      <sheetName val="neraca 1999-2000"/>
      <sheetName val="FEB"/>
      <sheetName val="JAN"/>
      <sheetName val="MAR"/>
      <sheetName val="BOQ"/>
      <sheetName val="Rate"/>
      <sheetName val="sch"/>
      <sheetName val="Smg"/>
      <sheetName val="Pay for Person"/>
      <sheetName val="FORM BQ TL PRATU 4cct"/>
      <sheetName val="FLI - Sec.1"/>
      <sheetName val="Sheet6"/>
      <sheetName val="HPP"/>
      <sheetName val="I-Rutin Switchgear"/>
      <sheetName val="I-Rutin SUTT"/>
      <sheetName val="I-Rutin Banghal"/>
      <sheetName val="I-R Kendaraan"/>
      <sheetName val="I-R Perlengkapan Um"/>
      <sheetName val="V-Rutin Banghal"/>
      <sheetName val="V-R Kendaraan"/>
      <sheetName val="V-R Perlengkapan Umum"/>
      <sheetName val="V-NR Banghal"/>
      <sheetName val="I-Rutin Transformator"/>
      <sheetName val="PROFIL"/>
      <sheetName val="Salinan Dari Impress"/>
      <sheetName val="DATA TBD"/>
      <sheetName val="A1 pri123"/>
      <sheetName val="D-Analisa1"/>
      <sheetName val="D-Upah&amp;Bahan"/>
      <sheetName val="LabaRugi"/>
      <sheetName val="BAHAN"/>
      <sheetName val="Sentra"/>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 val="GABUNGAN"/>
      <sheetName val="Sheet2"/>
      <sheetName val="SKTM-SD JAN (24)"/>
      <sheetName val="Sheet4"/>
      <sheetName val="Sheet5"/>
      <sheetName val="Sheet7"/>
      <sheetName val="JENIS PENYEBAB GGN (2012-2013)"/>
      <sheetName val="M"/>
      <sheetName val="asumsi2"/>
      <sheetName val="00000"/>
      <sheetName val="BUKU4"/>
      <sheetName val="Analisa MOS"/>
      <sheetName val="SITE"/>
      <sheetName val="BA"/>
      <sheetName val="REK"/>
      <sheetName val="KUAN"/>
      <sheetName val="ANALIS"/>
      <sheetName val="ALAT"/>
      <sheetName val="MET"/>
      <sheetName val="JDWL"/>
      <sheetName val="MOS"/>
      <sheetName val="ONSITE"/>
      <sheetName val="5e.Scada &amp; Other"/>
      <sheetName val="kWh LVpnl2O"/>
      <sheetName val="Ass.LVpnl2O"/>
      <sheetName val="kWh LVpnl4O"/>
      <sheetName val="Ass.LVpnl4O"/>
      <sheetName val="kWh LVpnl4I"/>
      <sheetName val="Ass.LVpnl4I"/>
      <sheetName val="kWh LVpnl8I"/>
      <sheetName val="Ass.LVpnl8I"/>
      <sheetName val="kWh Cub OG"/>
      <sheetName val="Ass.Cub OG"/>
      <sheetName val="kWh Cub LBS"/>
      <sheetName val="Ass.Cub LBS"/>
      <sheetName val="kWh Cub Motor"/>
      <sheetName val="Ass.Cub Motor"/>
      <sheetName val="kWh GH"/>
      <sheetName val="Ass.GH"/>
      <sheetName val="kWh Reclos"/>
      <sheetName val="Ass.Reclos"/>
      <sheetName val="kWh LBS"/>
      <sheetName val="Ass.LBS"/>
      <sheetName val="kWh RC"/>
      <sheetName val="Ass.RC"/>
      <sheetName val="kWh Relay"/>
      <sheetName val="Ass.Relay"/>
      <sheetName val="kWh Elmet"/>
      <sheetName val="Ass.Elmet"/>
      <sheetName val="kWh Scada"/>
      <sheetName val="Ass.Scada"/>
      <sheetName val="tabel B1"/>
      <sheetName val="tabel B2"/>
      <sheetName val="tabel B3&amp;B4"/>
      <sheetName val="tabel B5&amp;B6"/>
      <sheetName val="lood flow"/>
      <sheetName val="rab gi baru "/>
      <sheetName val="rab jbn"/>
      <sheetName val="skedule jbn"/>
      <sheetName val="rab gi exist"/>
      <sheetName val="tabel B7&amp;B8"/>
      <sheetName val="tabel C1"/>
      <sheetName val="tabel C2"/>
      <sheetName val="tabel C3"/>
      <sheetName val="lam A1"/>
      <sheetName val="lam A2"/>
      <sheetName val="lam A3"/>
      <sheetName val="CH"/>
      <sheetName val="REKAP1"/>
      <sheetName val="REKAP2"/>
      <sheetName val="TRANS-A"/>
      <sheetName val="TRNS-C1"/>
      <sheetName val="TRANS-C2"/>
      <sheetName val="TRANS-C3"/>
      <sheetName val="TRANS-C4"/>
      <sheetName val="TEL"/>
      <sheetName val="FAS"/>
      <sheetName val="FORM-B ( Uai Per BL ) (1)"/>
      <sheetName val="FORM-B ( Uai Per BL ) (2)"/>
      <sheetName val="C"/>
      <sheetName val="⼅킴`଀　ମ_x0000_ᰳ蠀ᰫ관킱쁠壢耄䢿਀_x0002_＀_xffff_ヿ଱ꠀᰳ耀ଘ਀_x0002_"/>
      <sheetName val="REKAP-MEI"/>
      <sheetName val="Losses (2)"/>
      <sheetName val="TRNS_C1"/>
      <sheetName val="⼅킴`଀　ମ?ᰳ蠀ᰫ관킱쁠壢耄䢿਀_x0002_＀_xffff_ヿ଱ꠀᰳ耀ଘ਀_x0002_"/>
      <sheetName val="FORM-B_(_Uai_Per_BL_)_(1)"/>
      <sheetName val="FORM-B_(_Uai_Per_BL_)_(2)"/>
      <sheetName val="⼅킴`଀　ମ"/>
      <sheetName val="⼅킴`଀　ମ_ᰳ蠀ᰫ관킱쁠壢耄䢿਀_x0002_＀_xffff_ヿ଱ꠀᰳ耀ଘ਀_x0002_"/>
      <sheetName val="DATA-BASE SUTT"/>
      <sheetName val="石炭性状"/>
      <sheetName val="RPP 12 SEPT"/>
      <sheetName val="ca"/>
      <sheetName val="Testing"/>
      <sheetName val="12CGOU"/>
      <sheetName val="ME-KDS"/>
      <sheetName val="ME-BANTL"/>
      <sheetName val="ME-BTNG"/>
      <sheetName val="Parameter"/>
      <sheetName val="PERHITUNGAN"/>
      <sheetName val="Inv_NAD"/>
      <sheetName val="Inv_RIAU"/>
      <sheetName val="Analisa"/>
      <sheetName val="basic-price"/>
      <sheetName val="⼅킴`଀　ମ_x005f_x0000_ᰳ蠀ᰫ관킱쁠壢耄䢿਀_x005f_x0002_＀"/>
      <sheetName val="⼅킴`଀　ମ?ᰳ蠀ᰫ관킱쁠壢耄䢿਀_x005f_x0002_＀_xffff"/>
      <sheetName val="⼅킴`଀　ମ_ᰳ蠀ᰫ관킱쁠壢耄䢿਀_x005f_x0002_＀_xffff"/>
      <sheetName val="Menu"/>
      <sheetName val="2008"/>
      <sheetName val="Rekap Kinerja"/>
      <sheetName val="KMS-DIS5"/>
      <sheetName val="Inv_SUMUT"/>
      <sheetName val="Inv_SUMBAR"/>
      <sheetName val="Inv_S2JB"/>
      <sheetName val="Inv_LAMPUNG"/>
      <sheetName val="Inv_KITLUR SUMBAGUT"/>
      <sheetName val="Inv_KITLUR SUMBAGSEL"/>
      <sheetName val="Inv_KALBAR"/>
      <sheetName val="Inv_SULUTENGGO"/>
      <sheetName val="Inv_KALTIM"/>
      <sheetName val="Inv_KALSELTENG"/>
      <sheetName val="Asumsi"/>
      <sheetName val="LOGRESUME"/>
      <sheetName val="Target Produksi"/>
      <sheetName val="REKAP PROD"/>
      <sheetName val="KINERJA"/>
      <sheetName val="R-SM-KIN"/>
      <sheetName val="⼅킴`଀　ମ_x0000_ᰳ蠀ᰫ관킱쁠壢耄䢿਀_x0002_＀"/>
      <sheetName val="⼅킴`଀　ମ_ᰳ蠀ᰫ관킱쁠壢耄䢿਀_x0002_＀_xffff"/>
      <sheetName val="Location"/>
      <sheetName val="UAI-2000"/>
      <sheetName val="Produksi"/>
      <sheetName val="matr aux"/>
      <sheetName val="matr engine"/>
      <sheetName val="Reference"/>
      <sheetName val="⼅킴`଀　ମ_x005f_x005f_x005f_x0000_ᰳ蠀ᰫ관킱쁠壢耄䢿਀_x"/>
      <sheetName val="⼅킴`଀　ମ_ᰳ蠀ᰫ관킱쁠壢耄䢿਀_x005f_x005f_x005f_x0002_＀"/>
      <sheetName val="⼅킴`଀　ମ?ᰳ蠀ᰫ관킱쁠壢耄䢿਀_x005f_x005f_x005f_x0002_＀"/>
      <sheetName val="Resume"/>
      <sheetName val="SUTT"/>
      <sheetName val="DivVII"/>
      <sheetName val="NRCPTK01"/>
      <sheetName val="SOURCE"/>
      <sheetName val="B"/>
      <sheetName val="A"/>
      <sheetName val="LAMPIRAN"/>
      <sheetName val="⼅킴`଀　ମ_x005f_x005f_x005f_x005f_x005f_x005f_x005f_x0000_"/>
      <sheetName val="⼅킴`଀　ମ_ᰳ蠀ᰫ관킱쁠壢耄䢿਀_x005f_x005f_x005f_x005f_x"/>
      <sheetName val="⼅킴`଀　ମ?ᰳ蠀ᰫ관킱쁠壢耄䢿਀_x005f_x005f_x005f_x005f_x"/>
      <sheetName val="13.REFERENSI"/>
      <sheetName val="REGION"/>
      <sheetName val="OFFGRID"/>
      <sheetName val="MASTER"/>
      <sheetName val="LR"/>
      <sheetName val="AO 2017"/>
      <sheetName val="⼅킴`଀　ମ_x005f_x0000_ᰳ蠀ᰫ관킱쁠壢耄䢿਀_x"/>
      <sheetName val="⼅킴`଀　ମ_ᰳ蠀ᰫ관킱쁠壢耄䢿਀_x005f_x0002_＀"/>
      <sheetName val="⼅킴`଀　ମ_x005f_x005f_x005f_x0000_"/>
      <sheetName val="⼅킴`଀　ମ_ᰳ蠀ᰫ관킱쁠壢耄䢿਀_x005f_x005f_x"/>
      <sheetName val=""/>
      <sheetName val="app madiun"/>
      <sheetName val="app bali"/>
      <sheetName val="PRK-PAKET"/>
      <sheetName val="Pilihan"/>
      <sheetName val="L20Keu"/>
      <sheetName val="Jakban"/>
      <sheetName val="Hps"/>
      <sheetName val="⼅킴`଀　ମ_x005f_x005f_x005f_x005f_"/>
      <sheetName val="⼅킴`଀　ମ_x0000_ᰳ蠀ᰫ관킱쁠壢耄䢿਀_x"/>
      <sheetName val="⼅킴`଀　ମ_ᰳ蠀ᰫ관킱쁠壢耄䢿਀_x0002_＀"/>
      <sheetName val="⼅킴`଀　ମ_x005f_x0000_"/>
      <sheetName val="⼅킴`଀　ମ_x005f_x005f_"/>
      <sheetName val="⼅킴`଀　ମ_ᰳ蠀ᰫ관킱쁠壢耄䢿਀_x"/>
      <sheetName val="GABLUARJAWA1 (2)"/>
      <sheetName val="HPE"/>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ow r="13">
          <cell r="M13">
            <v>0</v>
          </cell>
        </row>
      </sheetData>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A"/>
    </sheetNames>
    <sheetDataSet>
      <sheetData sheetId="0"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T"/>
      <sheetName val="REKAP IBT"/>
      <sheetName val="REKAP PHT"/>
      <sheetName val="REKAP TRAFO"/>
      <sheetName val="EMERGENCY PLAN"/>
      <sheetName val="REKAP PDH_PASOK"/>
      <sheetName val="REKAP PB_TRAFO"/>
      <sheetName val="ANOMALI TRAFO"/>
      <sheetName val="dataKIT"/>
      <sheetName val="dataIBT"/>
      <sheetName val="dataPDH_Pasok"/>
      <sheetName val="dataPHT"/>
      <sheetName val="dataTRF"/>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TRF"/>
    </sheetNames>
    <sheetDataSet>
      <sheetData sheetId="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T"/>
      <sheetName val="REKAP IBT"/>
      <sheetName val="REKAP PHT"/>
      <sheetName val="REKAP TRAFO"/>
      <sheetName val="REKAP KTT"/>
      <sheetName val="EMERGENCY PLAN"/>
      <sheetName val="REKAP PDH_PASOK"/>
      <sheetName val="REKAP PB_TRAFO"/>
      <sheetName val="DATA PLG"/>
      <sheetName val="dataKIT"/>
      <sheetName val="dataIBT"/>
      <sheetName val="dataPHT"/>
      <sheetName val="dataTRF"/>
      <sheetName val="dataPDH_Paso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APJ"/>
      <sheetName val="Kinerja Unit Cetak"/>
      <sheetName val="PENGUSAHAAN HISTORY"/>
      <sheetName val="DATA PENGUSAHAAN"/>
      <sheetName val="PROYEKSI AO 2009"/>
      <sheetName val="PREDIKSI REALISASI AO 2008"/>
      <sheetName val="PROYEKSI AO 2009 REV"/>
      <sheetName val="PROYEKSI AO 2009 REV (2)"/>
      <sheetName val="PROYEKSI LABA-RUGI 2009"/>
      <sheetName val="PROYEKSI L-R 2009 Versi I"/>
      <sheetName val="PENGUSAHAAN 2009"/>
      <sheetName val="PROY L-R 2009 Ver I - II"/>
      <sheetName val="PROY AO 2009 Ver I-II"/>
      <sheetName val="PROYEKSI L-R 2009 Versi II"/>
      <sheetName val="PROYEKSI AO 2009 Versi I"/>
      <sheetName val="PROYEKSI AO 2009 Versi II"/>
      <sheetName val="MUK APJ"/>
      <sheetName val="MUK GM"/>
      <sheetName val="PENGUSAHAAN 2009 (4)"/>
      <sheetName val="PENGUSAHAAN 2009 (3)"/>
      <sheetName val="PENGUSAHAAN 2009 (2)"/>
      <sheetName val="PENGUSAHAAN 2008"/>
      <sheetName val="PROYEKSI LABA-RUGI 2009 REV"/>
      <sheetName val="AGENDA RAPIMPLUS"/>
      <sheetName val="JADWAL KOORDINASI"/>
      <sheetName val="MUK"/>
      <sheetName val="TATA TERTIB"/>
      <sheetName val="ROAD MAP DISTRIBUSI"/>
      <sheetName val="ROAD MAP NIAGA"/>
      <sheetName val="5.4 NIAGA"/>
      <sheetName val="dataTRF"/>
      <sheetName val="HDF"/>
    </sheetNames>
    <sheetDataSet>
      <sheetData sheetId="0">
        <row r="2">
          <cell r="B2" t="str">
            <v>KANTOR DISTRIBUSI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mus"/>
      <sheetName val="Cover"/>
      <sheetName val="Rekapitulasi"/>
      <sheetName val="Basket"/>
      <sheetName val="JTM"/>
      <sheetName val="JTR"/>
      <sheetName val="Gardu"/>
      <sheetName val="SR"/>
      <sheetName val="KWhmeter"/>
      <sheetName val="UAI"/>
      <sheetName val="Rekap000"/>
      <sheetName val="Basket000"/>
      <sheetName val="JTM000"/>
      <sheetName val="JTR000"/>
      <sheetName val="Gardu000"/>
      <sheetName val="SR000"/>
      <sheetName val="kWhmeter0"/>
      <sheetName val="UAI000"/>
      <sheetName val="Table APJ"/>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0"/>
      <sheetName val="UshDeb03001"/>
      <sheetName val="GABUNGAN"/>
      <sheetName val="Sheet1"/>
      <sheetName val="Sheet2"/>
      <sheetName val="Sheet3"/>
      <sheetName val="MyTugas"/>
      <sheetName val="CFLK2 01"/>
      <sheetName val="L_23"/>
      <sheetName val="Submission Form"/>
      <sheetName val="Asumsi"/>
      <sheetName val="Penjualan"/>
      <sheetName val="PdptBP"/>
      <sheetName val="PdptLain"/>
      <sheetName val="ProdVolBiaya"/>
      <sheetName val="IPP"/>
      <sheetName val="Sewa"/>
      <sheetName val="Har"/>
      <sheetName val="BPeg"/>
      <sheetName val="Depr"/>
      <sheetName val="BAdmin"/>
      <sheetName val="LuarOperasi"/>
      <sheetName val="CashFlow012001Anggaran"/>
      <sheetName val="DENPASAR"/>
      <sheetName val="Ref"/>
      <sheetName val="A1 pri123"/>
      <sheetName val="ca"/>
      <sheetName val="Resume"/>
      <sheetName val="Sheet5"/>
      <sheetName val="SL3"/>
      <sheetName val="NRC ENERGI"/>
      <sheetName val="1"/>
      <sheetName val="BiInves-Ikhtisar CJI3"/>
      <sheetName val="Persd-Mat APDP"/>
      <sheetName val="Persd-Mat KTP"/>
      <sheetName val="Persd-Mat skp"/>
      <sheetName val="Persd-Mat ptk"/>
      <sheetName val="Persd-Mat skw"/>
      <sheetName val="Persd-Mat kwl"/>
      <sheetName val="Persd-Mat SGU"/>
      <sheetName val="BukuBesar"/>
      <sheetName val="ENERGI MIX 2005-2010-OK-rev2"/>
      <sheetName val="Bln2.1"/>
      <sheetName val="Data_Gang_U1"/>
      <sheetName val="NERACA DAYA"/>
      <sheetName val="PRK"/>
      <sheetName val="Rtn-09"/>
      <sheetName val="Rek-1"/>
      <sheetName val="PRK-09"/>
      <sheetName val="Harga BBM Indonesia"/>
      <sheetName val="L20Keu"/>
      <sheetName val="Sheet1 (2)"/>
      <sheetName val="prod03"/>
      <sheetName val="SKTM-SD JAN (24)"/>
      <sheetName val="PkRp"/>
      <sheetName val="ProdSendiri"/>
      <sheetName val="PS&amp;Susut TL"/>
      <sheetName val="SewaBeli"/>
      <sheetName val="Transfer"/>
      <sheetName val="Listing"/>
      <sheetName val="THN-7"/>
      <sheetName val="A"/>
      <sheetName val="HON-KT"/>
      <sheetName val="Meter merek Ganz"/>
      <sheetName val="NerSubsis"/>
      <sheetName val="SortSheet"/>
      <sheetName val="JAN09"/>
      <sheetName val="Resource Plan (2)"/>
      <sheetName val="JML MDU"/>
      <sheetName val="Mar 2004"/>
      <sheetName val="WAN"/>
      <sheetName val="list"/>
      <sheetName val="B.3.a.3"/>
      <sheetName val="LOAD"/>
      <sheetName val="Inv_NAD"/>
      <sheetName val="Inv_RIAU"/>
      <sheetName val="Inv_MALUKU"/>
      <sheetName val="Inv_SUMUT"/>
      <sheetName val="Menu"/>
      <sheetName val="SBS-SBT"/>
      <sheetName val="NRCPTK01"/>
      <sheetName val="Source1"/>
      <sheetName val="Source2"/>
      <sheetName val="Sheet6"/>
      <sheetName val="Kontrol"/>
      <sheetName val="L-R"/>
      <sheetName val="assumption"/>
      <sheetName val="Proyeksi Produksi"/>
      <sheetName val="Bipeg-U(12D2)"/>
      <sheetName val="DATA"/>
      <sheetName val="PESUT TW2"/>
      <sheetName val="Hg.Sat"/>
      <sheetName val="FORM BQ TL PRATU 4cct"/>
      <sheetName val="REKAP"/>
      <sheetName val="Data I"/>
      <sheetName val="sept"/>
      <sheetName val="Premi Iuran"/>
      <sheetName val="TRANS"/>
      <sheetName val="61005"/>
      <sheetName val="61007"/>
      <sheetName val="MAP"/>
      <sheetName val="H.Dasar"/>
      <sheetName val="PREDIKSI PRODUKSI"/>
      <sheetName val="W-NAD"/>
      <sheetName val="RAB GI"/>
      <sheetName val="Penyulang Padam"/>
      <sheetName val="LabaRugi"/>
      <sheetName val="Kamus"/>
      <sheetName val="|PRIVATE|Datasheets"/>
      <sheetName val="|PRIVATE|Template"/>
      <sheetName val="neraca 1999-2000"/>
      <sheetName val="FAS"/>
      <sheetName val="TRNS-C1"/>
      <sheetName val="Kuantitas &amp; Harga"/>
      <sheetName val="GrafikProd"/>
      <sheetName val="Preventif"/>
      <sheetName val="the list"/>
      <sheetName val="GenlistHI"/>
      <sheetName val="Cover"/>
      <sheetName val="W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hDeb00"/>
    </sheetNames>
    <sheetDataSet>
      <sheetData sheetId="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Name val="Geo Dipa"/>
      <sheetName val="Unelec"/>
      <sheetName val="Banko Tengah"/>
      <sheetName val="Jurnal Koreksi "/>
      <sheetName val="Tickmarks"/>
      <sheetName val="Jurnal Koreksi 2"/>
      <sheetName val="MyTugas"/>
      <sheetName val="Parameter"/>
      <sheetName val="DATA"/>
      <sheetName val="UshDeb00"/>
      <sheetName val=" DATA 2"/>
      <sheetName val="Geo_Dipa"/>
      <sheetName val="Banko_Tengah"/>
      <sheetName val="Jurnal_Koreksi_"/>
      <sheetName val="Jurnal_Koreksi_2"/>
      <sheetName val="XREF"/>
      <sheetName val="PDPKonstruksi"/>
      <sheetName val="LabaRugi"/>
      <sheetName val="neraca 1999-2000"/>
      <sheetName val="Test Accrue"/>
      <sheetName val="Equity"/>
      <sheetName val="K.6DEPOSIT"/>
      <sheetName val="Rekap Piutang"/>
      <sheetName val="L_23"/>
      <sheetName val="Penjualan"/>
      <sheetName val="ProdSendiri"/>
      <sheetName val="PS&amp;Susut TL"/>
      <sheetName val="SewaBeli"/>
      <sheetName val="Transfer"/>
      <sheetName val="Listing"/>
      <sheetName val="A"/>
      <sheetName val="dataKIT"/>
      <sheetName val="Resume"/>
      <sheetName val="Dasar Pemadaman"/>
      <sheetName val="tabel1"/>
      <sheetName val="PkRp"/>
      <sheetName val="JASA"/>
      <sheetName val="M"/>
      <sheetName val="SATPAM"/>
      <sheetName val="KONTRAK"/>
      <sheetName val="PROG"/>
      <sheetName val="GABLUARJAWA1 (2)"/>
      <sheetName val="GAB"/>
      <sheetName val="CiMaPlbStd"/>
      <sheetName val="MENU"/>
      <sheetName val="hal 14b"/>
      <sheetName val="Sudah Berjalan"/>
      <sheetName val="For Report-Akum"/>
      <sheetName val="KURS"/>
      <sheetName val="Neraca Energy"/>
      <sheetName val="1"/>
      <sheetName val="Sheet1"/>
      <sheetName val="GeneralInfo"/>
      <sheetName val="MFWP"/>
      <sheetName val="hrg uph+bhn"/>
      <sheetName val="Usulan"/>
      <sheetName val="Kamus"/>
      <sheetName val="Lamp_1"/>
      <sheetName val="Lamp_4"/>
      <sheetName val="Lamp_5"/>
      <sheetName val="Lamp_7"/>
      <sheetName val="Submission Form"/>
      <sheetName val="Kontrol"/>
    </sheetNames>
    <sheetDataSet>
      <sheetData sheetId="0"/>
      <sheetData sheetId="1"/>
      <sheetData sheetId="2"/>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to FS"/>
      <sheetName val="Procedure"/>
      <sheetName val="grouping"/>
      <sheetName val="For Report-in million (value)"/>
      <sheetName val="For Report-in million"/>
      <sheetName val="For Report "/>
      <sheetName val="For Report-Cost"/>
      <sheetName val="For Report-Akum"/>
      <sheetName val="Cost AT (1A)-Audited"/>
      <sheetName val="Akum AT (1B)-Audited"/>
      <sheetName val="Beban Depre-Audited"/>
      <sheetName val="AJE RJE AT"/>
      <sheetName val="Detail AJE-P3B Jawa Bali"/>
      <sheetName val="Unaudited Cost AT"/>
      <sheetName val="Unaudited Accum AT"/>
      <sheetName val="Tickmarks"/>
      <sheetName val="TOP"/>
      <sheetName val=" DATA 2"/>
      <sheetName val="Parameter"/>
      <sheetName val="DATA"/>
      <sheetName val="PkRp"/>
      <sheetName val="Kuantitas &amp; Harga"/>
      <sheetName val="UshDeb00"/>
      <sheetName val="Neraca Energy"/>
      <sheetName val="5d Capasitor"/>
      <sheetName val="kWh Sheet"/>
      <sheetName val="Capacitor feeder"/>
      <sheetName val="Notes"/>
      <sheetName val="1.Concept"/>
      <sheetName val="1.1Workflow"/>
      <sheetName val="2.Assumption"/>
      <sheetName val="3.Costs"/>
      <sheetName val="4.Cashflow"/>
      <sheetName val="5a.Transformer"/>
      <sheetName val="5b.Reconfigulation"/>
      <sheetName val="5c.Reconductoring"/>
      <sheetName val="5d.Capacitor"/>
      <sheetName val="5e.SCADA&amp;Other"/>
      <sheetName val="Attachments"/>
      <sheetName val="spk-surat"/>
      <sheetName val="rekap"/>
      <sheetName val="1"/>
      <sheetName val="  (2)"/>
      <sheetName val="pagub2"/>
      <sheetName val="terbitb2"/>
      <sheetName val="pagub1"/>
      <sheetName val="terbitb1"/>
      <sheetName val="Sheet1"/>
      <sheetName val="Sheet2"/>
      <sheetName val="Sheet3"/>
      <sheetName val="Sheet4"/>
      <sheetName val="Sheet5"/>
      <sheetName val="Sheet6"/>
      <sheetName val="Sheet7"/>
      <sheetName val="gab-TRANS"/>
      <sheetName val="resum-ai"/>
      <sheetName val="DIVLUR"/>
      <sheetName val="STET"/>
      <sheetName val="SJKT"/>
      <sheetName val="SPGD"/>
      <sheetName val="SBGR"/>
      <sheetName val="SPRN"/>
      <sheetName val="SCRB"/>
      <sheetName val="SKTG"/>
      <sheetName val="STTG"/>
      <sheetName val="SMDN"/>
      <sheetName val="SBYA"/>
      <sheetName val="SMLG"/>
      <sheetName val="SDPS"/>
      <sheetName val="FORM-A"/>
      <sheetName val="form-b"/>
      <sheetName val="HARGA SATUAN"/>
      <sheetName val="JUSTIFIKASI"/>
      <sheetName val="TRNS-C1"/>
      <sheetName val="C"/>
      <sheetName val="M"/>
      <sheetName val="ca"/>
      <sheetName val="laroux"/>
      <sheetName val="DENPASAR"/>
      <sheetName val="SINGARAJA"/>
      <sheetName val="REKAP DENPASAR"/>
      <sheetName val="KODE DENPASAR"/>
      <sheetName val="REKAP SINGARAJA"/>
      <sheetName val="KODE SINGARAJA"/>
      <sheetName val="Criteria"/>
      <sheetName val="Kode Gangguan"/>
      <sheetName val="Kode GI"/>
      <sheetName val="Penyulang"/>
      <sheetName val="309 NORMAL APJ"/>
      <sheetName val="PRABAYAR APJ"/>
      <sheetName val="TOTAL APJ"/>
      <sheetName val="309 NORMAL CTR"/>
      <sheetName val="PRABAYAR CTR"/>
      <sheetName val="TOTAL UPJ CTR"/>
      <sheetName val="309 NORMAL CLS"/>
      <sheetName val="PRABAYAR CLS"/>
      <sheetName val="TOTAL UPJ CLS"/>
      <sheetName val="309 NORMAL JGL"/>
      <sheetName val="PRABAYAR JGL"/>
      <sheetName val="TOTAL UPJ JGL"/>
      <sheetName val="REKAP DIST BULANAN"/>
      <sheetName val="Rekap Bulanan"/>
      <sheetName val="Lap Harian"/>
      <sheetName val="MONITORING PA TERBIT"/>
      <sheetName val="MONITORING NODIN &amp; PA"/>
      <sheetName val="MONITORING PRK-PA-SPK"/>
      <sheetName val="LUNCURAN '15"/>
      <sheetName val="PROGRESS '16"/>
      <sheetName val="MONITORING REALISASI"/>
      <sheetName val="HITUNG EFISIENSI"/>
      <sheetName val="MONITORING PA JADI"/>
      <sheetName val="SIMONIK"/>
      <sheetName val="SMART ONE"/>
      <sheetName val="TIME LINE BDG"/>
      <sheetName val="REALISASI TIME LINE PEB"/>
      <sheetName val="DAFTAR KONTRAK B1"/>
      <sheetName val="SERAP ANGGARAN"/>
      <sheetName val="MASTER SERAP"/>
      <sheetName val="SERAP MARET B1"/>
      <sheetName val="SERAP APRIL-DES B1(1)"/>
      <sheetName val="Sheet9"/>
      <sheetName val="000000"/>
      <sheetName val="DAFISI"/>
      <sheetName val="Jelas"/>
      <sheetName val="Neraca"/>
      <sheetName val="LR"/>
      <sheetName val="LR_F"/>
      <sheetName val="Arus_Kas"/>
      <sheetName val="RE"/>
      <sheetName val="Cat"/>
      <sheetName val="BukuBesar"/>
      <sheetName val="L1_1"/>
      <sheetName val="L1_2"/>
      <sheetName val="L1_3"/>
      <sheetName val="L1_4"/>
      <sheetName val="L1_5"/>
      <sheetName val="L1_6"/>
      <sheetName val="L1_7"/>
      <sheetName val="L1_8"/>
      <sheetName val="L1_9"/>
      <sheetName val="L2_1"/>
      <sheetName val="L2_2"/>
      <sheetName val="L2_3"/>
      <sheetName val="L2_4"/>
      <sheetName val="L_2_4b"/>
      <sheetName val="L2_5"/>
      <sheetName val="L2_6"/>
      <sheetName val="L3_1"/>
      <sheetName val="L3_2"/>
      <sheetName val="L3_3"/>
      <sheetName val="L3_4"/>
      <sheetName val="L3_5"/>
      <sheetName val="L_4"/>
      <sheetName val="L_4_1"/>
      <sheetName val="L_5"/>
      <sheetName val="L_6"/>
      <sheetName val="L_7"/>
      <sheetName val="L_8a"/>
      <sheetName val="L_8b"/>
      <sheetName val="L_9"/>
      <sheetName val="L_10"/>
      <sheetName val="L_11"/>
      <sheetName val="L_12"/>
      <sheetName val="L_13"/>
      <sheetName val="L_14"/>
      <sheetName val="L_14b"/>
      <sheetName val="L_15"/>
      <sheetName val="L_16"/>
      <sheetName val="L_17"/>
      <sheetName val="L_18"/>
      <sheetName val="L_19"/>
      <sheetName val="L_20_1"/>
      <sheetName val="L_20_2"/>
      <sheetName val="L_21"/>
      <sheetName val="L_22"/>
      <sheetName val="L_23"/>
      <sheetName val="L_24"/>
      <sheetName val="L_25"/>
      <sheetName val="L_26"/>
      <sheetName val="L_27"/>
      <sheetName val="L_27_1"/>
      <sheetName val="L_27_2"/>
      <sheetName val="L_28a"/>
      <sheetName val="L_28b"/>
      <sheetName val="L_28c"/>
      <sheetName val="L_29"/>
      <sheetName val="GABUNGAN"/>
      <sheetName val="Menu"/>
      <sheetName val="Periode"/>
      <sheetName val="DaftarIsi (2)"/>
      <sheetName val="DaftarIsi"/>
      <sheetName val="Perubahan"/>
      <sheetName val="LabaRugi"/>
      <sheetName val="Penjelas"/>
      <sheetName val="Penyert-anak"/>
      <sheetName val="Penyert lainnya"/>
      <sheetName val="BiDitghkan"/>
      <sheetName val="PIUT-JP"/>
      <sheetName val="BDD&amp;UMLain"/>
      <sheetName val="DpsK3bln"/>
      <sheetName val="Dep3-12bln"/>
      <sheetName val="PiutLL"/>
      <sheetName val="Piut-Unsur"/>
      <sheetName val="HapusPiut"/>
      <sheetName val="PiutMacam"/>
      <sheetName val="MatHar"/>
      <sheetName val="BantuanLN"/>
      <sheetName val="AkunPenutup"/>
      <sheetName val="AkunPenutup AP"/>
      <sheetName val="UtPiut-Anak"/>
      <sheetName val="PendBP"/>
      <sheetName val="DaftarBP"/>
      <sheetName val="HutBank-3"/>
      <sheetName val="UtBiProy"/>
      <sheetName val="UtangUsh"/>
      <sheetName val="UmurUtang"/>
      <sheetName val="UtangValas"/>
      <sheetName val="IPS-IPK"/>
      <sheetName val="ManfPs"/>
      <sheetName val="UT-Pajak"/>
      <sheetName val="HutLain"/>
      <sheetName val="UtangBiaya"/>
      <sheetName val="JualGTarif"/>
      <sheetName val="JualGLangg"/>
      <sheetName val="PendOpLain"/>
      <sheetName val="IkhtisarBiop"/>
      <sheetName val="PembelianiTL"/>
      <sheetName val="SewaDis"/>
      <sheetName val="BBMJenis"/>
      <sheetName val="ProduksiTL"/>
      <sheetName val="HarMat"/>
      <sheetName val="HarJabor"/>
      <sheetName val="BPeg-F"/>
      <sheetName val="Bipeg-U"/>
      <sheetName val="BOLain"/>
      <sheetName val="PendaLuOp"/>
      <sheetName val="BiLuOp"/>
      <sheetName val="BiPinjaman"/>
      <sheetName val="SelisihKurs"/>
      <sheetName val="KursNota "/>
      <sheetName val="KursSend"/>
      <sheetName val="NRC-Unit"/>
      <sheetName val="LRU-Unit"/>
      <sheetName val="NrcKWh"/>
      <sheetName val="KOR-PAJAK"/>
      <sheetName val="Pot-Jual"/>
      <sheetName val="Extra1"/>
      <sheetName val="Extra2"/>
      <sheetName val="[LKSEM2001PJB.xlsUL_28b"/>
      <sheetName val="ROB AGUST'06"/>
      <sheetName val="_LKSEM2001PJB.xlsUL_28b"/>
      <sheetName val="LKSEM2001PJB"/>
      <sheetName val="Form-B-R1"/>
      <sheetName val="TARGET 10.20 - 2005"/>
      <sheetName val="NERACA DAYA"/>
      <sheetName val="Model Title"/>
      <sheetName val="Structure of Model"/>
      <sheetName val="Summary Results"/>
      <sheetName val="PLNB Corporate Interface"/>
      <sheetName val="Assumptions"/>
      <sheetName val="Plant Characteristics"/>
      <sheetName val="Construction Period Costs"/>
      <sheetName val="Operating Costs"/>
      <sheetName val="Depreciation"/>
      <sheetName val="Working Capital"/>
      <sheetName val="Funding"/>
      <sheetName val="Balance Sheet"/>
      <sheetName val="P&amp;L Statement"/>
      <sheetName val="Cash Flow Statement"/>
      <sheetName val="Returns"/>
      <sheetName val="Tariff &amp; LEGC"/>
      <sheetName val="L-R"/>
      <sheetName val="Tabel PTKP"/>
      <sheetName val="Harga BBM Indonesia"/>
      <sheetName val="Land Clearing-pnw"/>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Summary"/>
      <sheetName val="ACUAN"/>
      <sheetName val="ACUANBARU"/>
      <sheetName val="Dasar Pemadaman"/>
      <sheetName val="2020"/>
      <sheetName val="Recap"/>
      <sheetName val="Prospect 2007"/>
      <sheetName val="Delivery Time"/>
      <sheetName val="Source 1"/>
      <sheetName val="Source 2"/>
      <sheetName val="CH"/>
      <sheetName val="SCHE"/>
      <sheetName val="Minat"/>
      <sheetName val="SRT"/>
      <sheetName val="Rek"/>
      <sheetName val="BQ"/>
      <sheetName val="ANA"/>
      <sheetName val="Ana.Maj"/>
      <sheetName val="Met.baru"/>
      <sheetName val="1.20"/>
      <sheetName val="1.19"/>
      <sheetName val="Recyling"/>
      <sheetName val="Meth"/>
      <sheetName val="hsd"/>
      <sheetName val="Lamp.Meth"/>
      <sheetName val="Ana.Non "/>
      <sheetName val="Meth.Non"/>
      <sheetName val="MOS"/>
      <sheetName val="AN-E"/>
      <sheetName val="ALAT"/>
      <sheetName val="Major"/>
      <sheetName val="CHECK"/>
      <sheetName val="GEL"/>
      <sheetName val="STAF"/>
      <sheetName val="ORG2"/>
      <sheetName val="CUR"/>
      <sheetName val="Peta"/>
      <sheetName val="KOP"/>
      <sheetName val="cov.2"/>
      <sheetName val="Person"/>
      <sheetName val="IND"/>
      <sheetName val="PENG.3"/>
      <sheetName val="PENG.2"/>
      <sheetName val="PENG."/>
      <sheetName val="kuantitas"/>
      <sheetName val="analisa F-X"/>
      <sheetName val="metode-F-X"/>
      <sheetName val="MET"/>
      <sheetName val="metode-4"/>
      <sheetName val="Lamp.Meth (2)"/>
      <sheetName val="upah"/>
      <sheetName val="bahan"/>
      <sheetName val="Rupiah"/>
      <sheetName val="Asumsi"/>
      <sheetName val="01"/>
      <sheetName val="02. Kendaraan PDKB"/>
      <sheetName val="03"/>
      <sheetName val="05 Ga bole"/>
      <sheetName val="06"/>
      <sheetName val="07"/>
      <sheetName val="08"/>
      <sheetName val="09"/>
      <sheetName val="10"/>
      <sheetName val="05 fix"/>
      <sheetName val="11"/>
      <sheetName val="12"/>
      <sheetName val="13"/>
      <sheetName val="14"/>
      <sheetName val="15"/>
      <sheetName val="16"/>
      <sheetName val="17"/>
      <sheetName val="18"/>
      <sheetName val="19"/>
      <sheetName val="20"/>
      <sheetName val="21"/>
      <sheetName val="22"/>
      <sheetName val="23"/>
      <sheetName val="24"/>
      <sheetName val="24.2"/>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049. pfk"/>
      <sheetName val="50"/>
      <sheetName val="51"/>
      <sheetName val="52"/>
      <sheetName val="53"/>
      <sheetName val="54"/>
      <sheetName val="55"/>
      <sheetName val="56"/>
      <sheetName val="58"/>
      <sheetName val="59"/>
      <sheetName val="60"/>
      <sheetName val="61"/>
      <sheetName val="62"/>
      <sheetName val="63"/>
      <sheetName val="64"/>
      <sheetName val="65"/>
      <sheetName val="66"/>
      <sheetName val="JENIS PENYEBAB GGN (2012-2013)"/>
      <sheetName val="Rekap NON HP 2017"/>
      <sheetName val="Cover"/>
      <sheetName val="1 BKS-09-HU"/>
      <sheetName val="1 BKS-09_MURNI"/>
      <sheetName val="1 BKS-09_MURNI rev"/>
      <sheetName val="2 CJR-07_HU"/>
      <sheetName val="2 CJR-07_MURNI"/>
      <sheetName val="2 CJR-07_MURNI REV"/>
      <sheetName val="2 CJR-07_MURNI REV 2"/>
      <sheetName val="3 CMI-07_HU"/>
      <sheetName val="3 CMI-07_MURNI"/>
      <sheetName val="3 CMI-07_MURNI REV"/>
      <sheetName val="4CRB-07-HU"/>
      <sheetName val="4 CRB-07_MURNI"/>
      <sheetName val="4 CRB-07_MURNI rev"/>
      <sheetName val="5 GPI-01_HU"/>
      <sheetName val="5 GPI-01_MURNI"/>
      <sheetName val="5 GPI-01_MURNI rev"/>
      <sheetName val="6 GPI-07_HU"/>
      <sheetName val="6 GPI-07_MURNI"/>
      <sheetName val="6 GPI-07_MURNI rev"/>
      <sheetName val="7 PWK-05-HU"/>
      <sheetName val="7 PWK-05_MURNI"/>
      <sheetName val="7 PWK-05_MURNI rev"/>
      <sheetName val="8 SMD-08-HU"/>
      <sheetName val="8 SMD-08_MURNI"/>
      <sheetName val="8 SMD-08_MURNI REV"/>
      <sheetName val="9 TSK-08-HU"/>
      <sheetName val="9 TSK-08_MURNI"/>
      <sheetName val="9 TSK-08_MURNI rev"/>
      <sheetName val="9 TSK-08_MURNI rev2"/>
      <sheetName val="10 APD-06-HU"/>
      <sheetName val="10 APD-06_MURNI"/>
      <sheetName val="10 APD-06_MURNI rev"/>
      <sheetName val="B"/>
      <sheetName val="I"/>
      <sheetName val="RL-BPP"/>
      <sheetName val="Asumsi "/>
      <sheetName val="BPP"/>
      <sheetName val="Harga BBM"/>
      <sheetName val="SubLis-07"/>
      <sheetName val="Rekap Sublis"/>
      <sheetName val="Rekap BPP"/>
      <sheetName val="D"/>
      <sheetName val="E"/>
      <sheetName val="F"/>
      <sheetName val="G"/>
      <sheetName val="H"/>
      <sheetName val="J"/>
      <sheetName val="K"/>
      <sheetName val="L"/>
      <sheetName val="By Non BPP-06"/>
      <sheetName val="LRAnak"/>
      <sheetName val="KWHJUAL"/>
      <sheetName val="Indk"/>
      <sheetName val="Debcap"/>
      <sheetName val="asumsi-org"/>
      <sheetName val="acc"/>
      <sheetName val="least"/>
      <sheetName val="urgen"/>
      <sheetName val="CM BAG TIMUR"/>
      <sheetName val=""/>
      <sheetName val="prod03"/>
      <sheetName val="FAS"/>
      <sheetName val="RESUM-MON"/>
      <sheetName val="バルブ材質選定データ"/>
      <sheetName val="Testing"/>
      <sheetName val="RPP 12 SEPT"/>
      <sheetName val="뜃맟뭁돽띿맟?-BLDG"/>
      <sheetName val="뜃맟뭁돽띿맟__BLDG"/>
      <sheetName val="BAG-2"/>
      <sheetName val="MONITORING 307"/>
      <sheetName val="L20Keu"/>
      <sheetName val="NerSubsis"/>
      <sheetName val="Instalasi"/>
      <sheetName val="뜃맟뭁돽띿맟_-BLDG"/>
      <sheetName val="CM_BAG_TIMUR"/>
      <sheetName val="THN-7"/>
      <sheetName val="YANTEK ADD"/>
      <sheetName val="53.DISTR"/>
      <sheetName val="REKAP 2017"/>
      <sheetName val="RKP 2017"/>
      <sheetName val="Revisi SKKO TW 1"/>
      <sheetName val="Revisi SKKO TW 1a"/>
      <sheetName val="Usulan SKKO TW 2"/>
      <sheetName val="perb cell"/>
      <sheetName val="TRAFO PS"/>
      <sheetName val="YANTEK"/>
      <sheetName val="HP"/>
      <sheetName val="1-MATERIAL"/>
      <sheetName val="BDG-03"/>
      <sheetName val="BTU-04"/>
      <sheetName val="BGR-03"/>
      <sheetName val="DPK-03"/>
      <sheetName val="GRT-03"/>
      <sheetName val="KRW-03"/>
      <sheetName val="MJA-03"/>
      <sheetName val="PWK-03"/>
      <sheetName val="SKI-03"/>
      <sheetName val="1-Rev Material"/>
      <sheetName val="2-HU"/>
      <sheetName val="2-Rev HU"/>
      <sheetName val="3-korektif SKTM"/>
      <sheetName val="3-Rev Kor SKTM"/>
      <sheetName val="4-Sewa"/>
      <sheetName val="4-Rev Sewa"/>
      <sheetName val="5-rtn"/>
      <sheetName val="5-Rev RTN"/>
      <sheetName val="6-Prekor"/>
      <sheetName val="6-Rev Prekor"/>
      <sheetName val="7-RutPreKor"/>
      <sheetName val="RKP TRAFO"/>
      <sheetName val="PERHITUNGAN"/>
      <sheetName val="A"/>
      <sheetName val="BRUT0-1"/>
      <sheetName val="GrafikProd"/>
      <sheetName val="Rtn-09"/>
      <sheetName val="Rek-1"/>
      <sheetName val="PRK-09"/>
      <sheetName val="NRCPTK01"/>
      <sheetName val="grafi kesiapan versi p3b dan pe"/>
      <sheetName val="2008_rev1"/>
      <sheetName val="BBMJenis(12B1)"/>
      <sheetName val="BiLuOp(14)"/>
      <sheetName val="Bipeg-U(12D2)"/>
      <sheetName val="BiPinjaman(15)"/>
      <sheetName val="BPeg-F(12D1)"/>
      <sheetName val="KMS-DIS5"/>
      <sheetName val="Rekap rutin psb"/>
      <sheetName val="R-SM-KIN"/>
      <sheetName val="R_SM_KIN"/>
      <sheetName val="IkhtisarBiop(12.0)"/>
      <sheetName val="RKA 2010"/>
      <sheetName val="JualGTarif(11A)"/>
      <sheetName val="LabaRugi Fungsi th (t-1)(21B)"/>
      <sheetName val="LabaRugi Lainnya(20)"/>
      <sheetName val="LabaRugi Unsur th(t-1)(21A)"/>
      <sheetName val="LOGRESUME"/>
      <sheetName val="ESTIMASI SUBSIDI 2007 DEPKEU 17"/>
      <sheetName val="Usia"/>
      <sheetName val="pddk"/>
      <sheetName val="PembelianTL(12A1)"/>
      <sheetName val="PendaLuOp(13)"/>
      <sheetName val="PendOpLain(11B)"/>
      <sheetName val="ProduksiTL(12B2)"/>
      <sheetName val="M-PEG"/>
      <sheetName val="SewaPemb(12A2)"/>
      <sheetName val="2008"/>
      <sheetName val="tabel-JHT"/>
      <sheetName val="tabel JHT"/>
      <sheetName val="01 A"/>
      <sheetName val="Submission Form"/>
      <sheetName val="Produksi"/>
      <sheetName val="Target Produksi"/>
      <sheetName val="REKAP PROD"/>
      <sheetName val="Lap"/>
      <sheetName val="KINERJA"/>
      <sheetName val="realisasi Prod"/>
      <sheetName val="Location"/>
      <sheetName val="PERIODIK"/>
      <sheetName val="W-NAD"/>
      <sheetName val="Sudah Berjalan"/>
      <sheetName val="Wil-2"/>
      <sheetName val="TRANS"/>
      <sheetName val="L-PENGUS-24.00"/>
      <sheetName val="AGENDA MEETING "/>
      <sheetName val="trenprod2001"/>
      <sheetName val="Kin1TH"/>
      <sheetName val="Res142001"/>
      <sheetName val="Kin3BLN"/>
      <sheetName val="Kin1BLN"/>
      <sheetName val="Kin2TH"/>
      <sheetName val="Kin2BLN"/>
      <sheetName val="W1"/>
      <sheetName val="CAL"/>
      <sheetName val="JENIS PDP"/>
      <sheetName val="Uraian"/>
      <sheetName val="LK2004"/>
      <sheetName val="Resume"/>
      <sheetName val="rkap2008"/>
      <sheetName val="List"/>
      <sheetName val="Catatan"/>
      <sheetName val="MASTER-PMT TRIP"/>
      <sheetName val="GGN_PENY_FEB2009 &gt; 5"/>
      <sheetName val="GGN_PENY_FEB2009 &lt; 5"/>
      <sheetName val="Recovered_Sheet1"/>
      <sheetName val="XXXxre"/>
      <sheetName val="Rekap kontrksi miggu ini"/>
      <sheetName val="Swip GC100"/>
      <sheetName val="Swip SUTM "/>
      <sheetName val="57"/>
      <sheetName val="02."/>
      <sheetName val="03."/>
      <sheetName val="04."/>
      <sheetName val="05"/>
      <sheetName val="06."/>
      <sheetName val="07."/>
      <sheetName val="08."/>
      <sheetName val="09. "/>
      <sheetName val="Rekap (2)"/>
      <sheetName val="Ambil-SR"/>
      <sheetName val="Ambil-JTR"/>
      <sheetName val="Ambil-JTM"/>
      <sheetName val="Aanwizjing-SR"/>
      <sheetName val="Aanwizjing-JTR"/>
      <sheetName val="Aanwizjing-JTM"/>
      <sheetName val="Masuk-1"/>
      <sheetName val="BA-Kual"/>
      <sheetName val="Ev-Adm"/>
      <sheetName val="Ev-Tek"/>
      <sheetName val="Ev-Keu"/>
      <sheetName val="Krit-Kual"/>
      <sheetName val="Nilai-Dok"/>
      <sheetName val="Nilai SR-1"/>
      <sheetName val="Nilai SR-2"/>
      <sheetName val="Nilai SR-3"/>
      <sheetName val="Nilai SR-Rekap"/>
      <sheetName val="Nilai JTR-1"/>
      <sheetName val="Nilai JTR-2"/>
      <sheetName val="Nilai JTR-3"/>
      <sheetName val="Nilai JTR-Rekap"/>
      <sheetName val="Nilai JTM-1"/>
      <sheetName val="Nilai JTM-2"/>
      <sheetName val="Nilai JTM-3"/>
      <sheetName val="Nilai JTM-Rekap"/>
      <sheetName val="Nilai-Gelar-JTM Aditya Sentosa"/>
      <sheetName val="Nilai-Gelar-JTM Kurnia"/>
      <sheetName val="Nilai-Gelar-JTM Fikawan Utama"/>
      <sheetName val="Nilai-Gelar-JTM Sentosa"/>
      <sheetName val="Nilai-Gelar-JTM Deka Harsa"/>
      <sheetName val="Nilai-Gelar-JTM Karya Jaya Tekn"/>
      <sheetName val="Nilai-Gelar-JTM Cula Mega"/>
      <sheetName val="Nilai-Gelar-JTM Sinar Abadi"/>
      <sheetName val="Nilai-Gelar-JTM Mulya"/>
      <sheetName val="Nilai-Gelar-JTR Cahaya Al Hikma"/>
      <sheetName val="Nilai-Gelar-JTR R Tri Cahaya El"/>
      <sheetName val="Nilai-Gelar-JTR Mega Watt"/>
      <sheetName val="Nilai-Gelar-JTR Karya Jaya En"/>
      <sheetName val="Nilai-Gelar-JTR Sinta Utama"/>
      <sheetName val="Nilai-Gelar-JTR Damas Putra"/>
      <sheetName val="Nilai-Gelar-JTR Dis Group"/>
      <sheetName val="Nilai-Gelar-SR Rizki Anugrah "/>
      <sheetName val="Nilai-Gelar-SR Cahaya Kinasih"/>
      <sheetName val="Nilai-Gelar-SR Dekalinda SOlusi"/>
      <sheetName val="Nilai-Gelar-SR Sinar Mustika"/>
      <sheetName val="Nilai-Gelar-SR Nayuda"/>
      <sheetName val="Nilai-Gelar-SR Matrix"/>
      <sheetName val="Nilai-Gelar-SR Mandiri"/>
      <sheetName val="Nilai-Gelar-SR Lingga Binangkit"/>
      <sheetName val="Nilai-Gelar-SR Lima Karya"/>
      <sheetName val="Nilai-Gelar-SR Tunas Karya"/>
      <sheetName val="Nilai-Gelar-SR Raharja"/>
      <sheetName val="Nilai-Gelar-SR Cahaya Tasik"/>
      <sheetName val="Nilai-Gelar-SR Simoen"/>
      <sheetName val="Nilai-Gelar-SR Alpha Media"/>
      <sheetName val="Nilai-Gelar-SR Utama Putra"/>
      <sheetName val="Nilai-Gelar-SR Tri setia sakti"/>
      <sheetName val="Nilai-Gelar-3"/>
      <sheetName val="Nilai-Gelar-4"/>
      <sheetName val="Ambil-2"/>
      <sheetName val="Ambil-3"/>
      <sheetName val="Ambil-4"/>
      <sheetName val="Masuk-2"/>
      <sheetName val="Masuk-3"/>
      <sheetName val="Masuk-4"/>
      <sheetName val="PIPJ"/>
      <sheetName val="data luncuran 2017-b2"/>
      <sheetName val="B2 MURNI"/>
      <sheetName val="Basket 2"/>
      <sheetName val="Basket 1"/>
      <sheetName val="KP 2018"/>
      <sheetName val="KHS 2018"/>
      <sheetName val="SARANA"/>
      <sheetName val="Kontrak Payung"/>
      <sheetName val="mu"/>
      <sheetName val="sch 1.2"/>
      <sheetName val="HARGA_SATUAN"/>
      <sheetName val="sept"/>
      <sheetName val="RKS"/>
      <sheetName val="BQ MC-0"/>
      <sheetName val="DEVIASI MU THD PENYULANG"/>
      <sheetName val="RJKB"/>
      <sheetName val="DKI-DJBB"/>
      <sheetName val="kwh Trafo"/>
      <sheetName val="kWh Penyulang"/>
      <sheetName val="KJATI"/>
      <sheetName val="exim Area"/>
      <sheetName val="Beli Netto"/>
      <sheetName val="BA Region"/>
      <sheetName val="Trans Price Area"/>
      <sheetName val="Susut"/>
      <sheetName val="Catatan Rapat"/>
      <sheetName val="Daftar Isi"/>
      <sheetName val="PTKU"/>
      <sheetName val="PTKU (2)"/>
      <sheetName val="LabaRugi Unsur"/>
      <sheetName val="BPP-BANDUNG"/>
      <sheetName val="LabaRugi Fungsi "/>
      <sheetName val="HarMat(12C1)"/>
      <sheetName val="HarJabor(12C2)"/>
      <sheetName val="BiAdmin-U unit non Jasa(12E1.a)"/>
      <sheetName val="BiAdmin-U unit Jasa(12E1.b)"/>
      <sheetName val="BiAdmin-F unit non Jasa(12E2.a)"/>
      <sheetName val="BiAdmin-F unit Jasa(12E2.b)"/>
      <sheetName val="Pos-pos Biaya Kritis (22)"/>
      <sheetName val="PenjTL(18)"/>
      <sheetName val="BPP PLN"/>
      <sheetName val="BOQ"/>
      <sheetName val="000"/>
      <sheetName val="100"/>
      <sheetName val="001"/>
      <sheetName val="BB2000"/>
      <sheetName val="LK2001"/>
      <sheetName val="KK2000"/>
      <sheetName val="CF2000"/>
      <sheetName val="BB2001"/>
      <sheetName val="KK2001"/>
      <sheetName val="CF2001"/>
      <sheetName val="CFAnggaran"/>
      <sheetName val="SPDana"/>
      <sheetName val="CFLK2001"/>
      <sheetName val="UshDebtw101"/>
      <sheetName val="UshDeb0300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5">
          <cell r="A5" t="str">
            <v>A</v>
          </cell>
        </row>
      </sheetData>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jak kini"/>
      <sheetName val="Deferred TAX"/>
      <sheetName val="Unrecognized DT"/>
      <sheetName val="DPP &amp; proyeksi"/>
      <sheetName val="Pajak penghasilan"/>
      <sheetName val="Perbedaan Temporer"/>
      <sheetName val="AT"/>
      <sheetName val="BP"/>
      <sheetName val="Allowance"/>
      <sheetName val="REFF WP"/>
      <sheetName val="Lampiran 19"/>
      <sheetName val="Lampiran 14"/>
      <sheetName val="XREF"/>
      <sheetName val="Tickmarks"/>
      <sheetName val="Top"/>
      <sheetName val="For Report-Akum"/>
      <sheetName val="Parameter"/>
      <sheetName val="Grf Pedp Lain2"/>
      <sheetName val=" DATA 2"/>
      <sheetName val="Pajak_kini"/>
      <sheetName val="Deferred_TAX"/>
      <sheetName val="Unrecognized_DT"/>
      <sheetName val="DPP_&amp;_proyeksi"/>
      <sheetName val="Pajak_penghasilan"/>
      <sheetName val="Perbedaan_Temporer"/>
      <sheetName val="REFF_WP"/>
      <sheetName val="Lampiran_19"/>
      <sheetName val="Lampiran_14"/>
      <sheetName val="For_Report-Akum"/>
      <sheetName val="GABLUARJAWA1 (2)"/>
      <sheetName val="LabaRugi"/>
      <sheetName val="PDPKonstruksi"/>
      <sheetName val="BBM-03"/>
      <sheetName val="UshDeb00"/>
      <sheetName val="Kontrol"/>
      <sheetName val="neraca 1999-2000"/>
      <sheetName val="ca"/>
      <sheetName val="Inv_MALUKU"/>
      <sheetName val="Inv_NAD"/>
      <sheetName val="Inv_SUMUT"/>
      <sheetName val="Inv_RIAU"/>
      <sheetName val="Inv_SUMBAR"/>
      <sheetName val="Inv_S2JB"/>
      <sheetName val="Inv_LAMPUNG"/>
      <sheetName val="Inv_KITLUR SUMBAGUT"/>
      <sheetName val="Inv_KITLUR SUMBAGSEL"/>
      <sheetName val="Inv_KALBAR"/>
      <sheetName val="Inv_SULUTENGGO"/>
      <sheetName val="Inv_SULSELRA"/>
      <sheetName val="Inv_NTB"/>
      <sheetName val="Inv_KALTIM"/>
      <sheetName val="Inv_KALSELTENG"/>
      <sheetName val="GenlistHI"/>
      <sheetName val="PkRp"/>
      <sheetName val="Summary"/>
      <sheetName val="SewaBeli"/>
      <sheetName val="Periode"/>
      <sheetName val="MyTugas"/>
      <sheetName val="Dasar Pemadaman"/>
      <sheetName val="GAB"/>
      <sheetName val="L_23"/>
      <sheetName val="SATPAM"/>
      <sheetName val="Sheet7"/>
      <sheetName val="CiMaPlbStd"/>
      <sheetName val="A1 pri123"/>
      <sheetName val="Test Accrue"/>
      <sheetName val="Neraca Energy"/>
      <sheetName val="Submission Form"/>
      <sheetName val="DIV.4 NP"/>
      <sheetName val="DIV.5 NP"/>
      <sheetName val="DIV.6 NP"/>
      <sheetName val="DIV.8 NP"/>
      <sheetName val="DIV.9 NP"/>
      <sheetName val="rkap2008"/>
      <sheetName val="List"/>
      <sheetName val="FORM.A3"/>
      <sheetName val="Sheet1"/>
      <sheetName val="data"/>
      <sheetName val="Equity"/>
      <sheetName val="FGTM FEBRUARI"/>
      <sheetName val="JANUARI"/>
      <sheetName val="MARET"/>
      <sheetName val="Table 5"/>
      <sheetName val="Kamus"/>
      <sheetName val="Res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bmission Form"/>
      <sheetName val="Feuil2"/>
      <sheetName val="XL4Test5"/>
      <sheetName val="Sheet1"/>
      <sheetName val="01 A"/>
      <sheetName val="Har_Sus"/>
      <sheetName val="006 AC Standing Floor CT"/>
      <sheetName val="THN-7"/>
      <sheetName val="Sudah Berjalan"/>
      <sheetName val="RKA 2012 (GAS)"/>
      <sheetName val="KONTRAK RAFLINDO"/>
      <sheetName val="Komp-A"/>
      <sheetName val="Harian"/>
      <sheetName val="tabel-JHT"/>
      <sheetName val="rkap2008"/>
      <sheetName val="List"/>
      <sheetName val="XREF"/>
      <sheetName val="C3"/>
      <sheetName val="Aktual Realisasi 2011 TW V2"/>
      <sheetName val="Aktual Realisasi 2012 FINAL"/>
      <sheetName val="Parameter"/>
      <sheetName val="IkhtisarBiop(12.0)"/>
      <sheetName val="PendOpLain(11B)"/>
      <sheetName val="For Report-Akum"/>
      <sheetName val="Non Rutin Baai"/>
      <sheetName val="Non Rutin SKM"/>
      <sheetName val="Priodik Mirrless2B SKM (2)"/>
      <sheetName val="Priodik Mirrless2 SKM"/>
      <sheetName val="Pri Mir 3 TO"/>
      <sheetName val="Priodik Sulzer 2 Baai"/>
      <sheetName val="Priodik Sulzer 2B Baai"/>
      <sheetName val="Priodik SWD BAAI"/>
      <sheetName val="Rutin Baai "/>
      <sheetName val="Rutin SKM"/>
      <sheetName val="Sheet2"/>
      <sheetName val="AnalisaSIPIL RIIL"/>
      <sheetName val="E450"/>
      <sheetName val="prev-i"/>
      <sheetName val="Kamus"/>
      <sheetName val="sch 1.2"/>
      <sheetName val="Sch-5"/>
      <sheetName val="Kontrak vs Realisasi Gas"/>
      <sheetName val="TB"/>
      <sheetName val="totaL"/>
      <sheetName val="Material"/>
      <sheetName val="BBT HARDU"/>
      <sheetName val="BBT HARJAR"/>
      <sheetName val="Submission_Form"/>
      <sheetName val="01_A"/>
      <sheetName val="Sudah_Berjalan"/>
      <sheetName val="006_AC_Standing_Floor_CT"/>
      <sheetName val="RKA_2012_(GAS)"/>
      <sheetName val="KONTRAK_RAFLINDO"/>
      <sheetName val="Aktual_Realisasi_2011_TW_V2"/>
      <sheetName val="Aktual_Realisasi_2012_FINAL"/>
      <sheetName val="Non_Rutin_Baai"/>
      <sheetName val="Non_Rutin_SKM"/>
      <sheetName val="Priodik_Mirrless2B_SKM_(2)"/>
      <sheetName val="Priodik_Mirrless2_SKM"/>
      <sheetName val="Pri_Mir_3_TO"/>
      <sheetName val="Priodik_Sulzer_2_Baai"/>
      <sheetName val="Priodik_Sulzer_2B_Baai"/>
      <sheetName val="Priodik_SWD_BAAI"/>
      <sheetName val="Rutin_Baai_"/>
      <sheetName val="Rutin_SKM"/>
      <sheetName val="IkhtisarBiop(12_0)"/>
      <sheetName val="R-SM-KIN"/>
      <sheetName val="Asumsi"/>
      <sheetName val="BBaku(12C3)"/>
      <sheetName val="BBMJenis(12B1)"/>
      <sheetName val="BiLuOp(14)"/>
      <sheetName val="Bipeg-U(12D2)"/>
      <sheetName val="BiPinjamin(15)"/>
      <sheetName val="BOLain(12E2)"/>
      <sheetName val="BPeg-F(12D1)"/>
      <sheetName val="HarJabor(12C2)"/>
      <sheetName val="JualGTarif(11A)"/>
      <sheetName val="LabaRugi Fungsi"/>
      <sheetName val="LabaRugi Fungsi2004(21B)"/>
      <sheetName val="LabaRugi Lainnya 2005(20)"/>
      <sheetName val="LabaRugi Unsur2004(21A)"/>
      <sheetName val="PembelianiTL(12A1"/>
      <sheetName val="PendaLuOp(13)"/>
      <sheetName val="PenjTL(18)"/>
      <sheetName val="ProduksiTL(12B2)"/>
      <sheetName val="SewaPemb(12A2)"/>
      <sheetName val="GANG PYL PMT TRIP"/>
      <sheetName val="Dasar Pemadaman"/>
      <sheetName val="GGN PER UNIT"/>
      <sheetName val="GGN TRAFO"/>
      <sheetName val="Resume"/>
      <sheetName val="COP realisasi 2015"/>
      <sheetName val="Penjualan"/>
      <sheetName val="ProdSendiri"/>
      <sheetName val="PS&amp;Susut TL"/>
      <sheetName val="SewaBeli"/>
      <sheetName val="Transfer"/>
      <sheetName val="APBN"/>
      <sheetName val="W1"/>
      <sheetName val="Usulan"/>
      <sheetName val="RESUM-MON"/>
      <sheetName val="MU"/>
      <sheetName val="Trhan_Outdoor_Combined wo MK"/>
      <sheetName val="WBS"/>
      <sheetName val="KALK_GES"/>
      <sheetName val="Formulas"/>
      <sheetName val="REFERENSI"/>
      <sheetName val="LAIN2"/>
      <sheetName val="unit"/>
      <sheetName val="daftar hrg mat 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7">
          <cell r="D7" t="str">
            <v>3610</v>
          </cell>
        </row>
      </sheetData>
      <sheetData sheetId="48">
        <row r="7">
          <cell r="D7" t="str">
            <v>3610</v>
          </cell>
        </row>
      </sheetData>
      <sheetData sheetId="49">
        <row r="7">
          <cell r="D7" t="str">
            <v>3610</v>
          </cell>
        </row>
      </sheetData>
      <sheetData sheetId="50">
        <row r="7">
          <cell r="D7" t="str">
            <v>3610</v>
          </cell>
        </row>
      </sheetData>
      <sheetData sheetId="51">
        <row r="7">
          <cell r="D7" t="str">
            <v>3610</v>
          </cell>
        </row>
      </sheetData>
      <sheetData sheetId="52">
        <row r="7">
          <cell r="D7" t="str">
            <v>3610</v>
          </cell>
        </row>
      </sheetData>
      <sheetData sheetId="53">
        <row r="7">
          <cell r="D7" t="str">
            <v>3610</v>
          </cell>
        </row>
      </sheetData>
      <sheetData sheetId="54">
        <row r="7">
          <cell r="D7" t="str">
            <v>3610</v>
          </cell>
        </row>
      </sheetData>
      <sheetData sheetId="55">
        <row r="7">
          <cell r="D7" t="str">
            <v>3610</v>
          </cell>
        </row>
      </sheetData>
      <sheetData sheetId="56">
        <row r="7">
          <cell r="D7" t="str">
            <v>3610</v>
          </cell>
        </row>
      </sheetData>
      <sheetData sheetId="57">
        <row r="7">
          <cell r="D7" t="str">
            <v>3610</v>
          </cell>
        </row>
      </sheetData>
      <sheetData sheetId="58">
        <row r="7">
          <cell r="D7" t="str">
            <v>3610</v>
          </cell>
        </row>
      </sheetData>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TRAFO 80% no print  "/>
      <sheetName val=" TRAFO 30% no print"/>
      <sheetName val=" TRAFO 0% no print"/>
      <sheetName val=" PENY 80% No Print"/>
      <sheetName val=" TRAFO 80% PRINT"/>
      <sheetName val=" TRAFO 30% PRINT"/>
      <sheetName val=" TRAFO 0% PRINT"/>
      <sheetName val=" TOTAL TRAFO "/>
      <sheetName val="PERMANEN TRF(3)"/>
      <sheetName val="PERMANEN TRF(3a)"/>
      <sheetName val=" PENY 80%  PRINT"/>
      <sheetName val="BDG"/>
      <sheetName val="BKS "/>
      <sheetName val="BGR"/>
      <sheetName val="CJR "/>
      <sheetName val="CKR"/>
      <sheetName val="CMI"/>
      <sheetName val="CRB "/>
      <sheetName val="DPK"/>
      <sheetName val="GRT"/>
      <sheetName val="GPI "/>
      <sheetName val="IDM"/>
      <sheetName val="KRW "/>
      <sheetName val="MJA"/>
      <sheetName val="PWK "/>
      <sheetName val="SKI"/>
      <sheetName val="SMD "/>
      <sheetName val="TSK "/>
      <sheetName val="PERMANEN (6) "/>
      <sheetName val="PERMANEN (6a) "/>
      <sheetName val="KINERJA TEG (7)"/>
      <sheetName val="RATA TMP TEG (7a)"/>
      <sheetName val="SPEKTRUM TEG (7b)"/>
      <sheetName val="TSA&amp;BA Investigasi dr P3B(15)"/>
      <sheetName val="lampiran pendukung dr P3B(16)"/>
      <sheetName val="TABEL X GGN PER KMS DJBB (17)"/>
      <sheetName val="KINERJA 7"/>
      <sheetName val="INDIKASI (18)"/>
      <sheetName val="GRAFIK REKAP &lt;5 MNT&gt;5 MNT(20)"/>
      <sheetName val="GRAFIK BEBAN PER AREA (21)"/>
      <sheetName val="REKAP KIT"/>
      <sheetName val="REKAP IBT"/>
      <sheetName val="REKAP TRAFO"/>
      <sheetName val="REKAP PHT"/>
      <sheetName val="REKAP KTT"/>
      <sheetName val="EMERGENCY PLAN"/>
      <sheetName val="REKAP PDH_PASOK"/>
      <sheetName val="REKAP PB_TRAFO"/>
      <sheetName val="GRAFIK 6"/>
      <sheetName val="KINERJA 7 (2)"/>
      <sheetName val="SS BDSLN"/>
      <sheetName val="SS NUBRG"/>
      <sheetName val="SS MDRCN"/>
      <sheetName val="SS TSBRU"/>
      <sheetName val="SS CRATA"/>
      <sheetName val="SS CBATU 1-2"/>
      <sheetName val="SS CBATU 3-4"/>
      <sheetName val="SS DLTMS"/>
      <sheetName val="SS CIBNG 1,2-DPOK 2"/>
      <sheetName val="SS DPOK 1-CWANG 2,3"/>
      <sheetName val="SS CAWANG"/>
      <sheetName val="SS TMBUN"/>
      <sheetName val="SS BKASI 1,3 CIBNG 3"/>
    </sheetNames>
    <sheetDataSet>
      <sheetData sheetId="0" refreshError="1"/>
      <sheetData sheetId="1" refreshError="1">
        <row r="9">
          <cell r="A9" t="str">
            <v>DESEMBER 2021</v>
          </cell>
        </row>
        <row r="14">
          <cell r="AD14" t="str">
            <v>Siang</v>
          </cell>
        </row>
        <row r="15">
          <cell r="AD15" t="str">
            <v>Siang</v>
          </cell>
        </row>
        <row r="16">
          <cell r="AD16" t="str">
            <v>Siang</v>
          </cell>
        </row>
        <row r="17">
          <cell r="AD17" t="str">
            <v>Malam</v>
          </cell>
        </row>
        <row r="18">
          <cell r="AD18" t="str">
            <v>Malam</v>
          </cell>
        </row>
        <row r="19">
          <cell r="AD19" t="str">
            <v>Malam</v>
          </cell>
        </row>
        <row r="20">
          <cell r="AD20" t="str">
            <v>Malam</v>
          </cell>
        </row>
        <row r="21">
          <cell r="AD21" t="str">
            <v>Malam</v>
          </cell>
        </row>
        <row r="22">
          <cell r="AD22" t="str">
            <v>Malam</v>
          </cell>
        </row>
        <row r="23">
          <cell r="AD23" t="str">
            <v>Siang</v>
          </cell>
        </row>
        <row r="24">
          <cell r="AD24" t="str">
            <v>Malam</v>
          </cell>
        </row>
        <row r="25">
          <cell r="AD25" t="str">
            <v>Malam</v>
          </cell>
        </row>
        <row r="26">
          <cell r="AD26" t="str">
            <v>Malam</v>
          </cell>
        </row>
        <row r="27">
          <cell r="AD27" t="str">
            <v>Malam</v>
          </cell>
        </row>
        <row r="28">
          <cell r="AD28" t="str">
            <v>Malam</v>
          </cell>
        </row>
        <row r="29">
          <cell r="AD29" t="str">
            <v>Malam</v>
          </cell>
        </row>
        <row r="30">
          <cell r="AD30" t="str">
            <v>Siang</v>
          </cell>
        </row>
        <row r="31">
          <cell r="AD31" t="str">
            <v>Siang</v>
          </cell>
        </row>
        <row r="32">
          <cell r="AD32" t="str">
            <v>Malam</v>
          </cell>
        </row>
        <row r="33">
          <cell r="AD33" t="str">
            <v>Malam</v>
          </cell>
        </row>
        <row r="34">
          <cell r="AD34" t="str">
            <v>Malam</v>
          </cell>
        </row>
        <row r="35">
          <cell r="AD35" t="str">
            <v>Siang</v>
          </cell>
        </row>
        <row r="36">
          <cell r="AD36" t="str">
            <v>Siang</v>
          </cell>
        </row>
        <row r="37">
          <cell r="AD37" t="str">
            <v>Malam</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KPI"/>
      <sheetName val=" TOTAL TRAFO "/>
    </sheetNames>
    <sheetDataSet>
      <sheetData sheetId="0">
        <row r="8">
          <cell r="E8" t="str">
            <v>BDUTR1</v>
          </cell>
          <cell r="F8">
            <v>60</v>
          </cell>
          <cell r="G8" t="str">
            <v>150/20</v>
          </cell>
          <cell r="H8">
            <v>1732</v>
          </cell>
          <cell r="I8">
            <v>953.21569833333331</v>
          </cell>
          <cell r="J8">
            <v>449.84638466666667</v>
          </cell>
          <cell r="K8">
            <v>698.41425854673798</v>
          </cell>
          <cell r="L8">
            <v>0.4032414887683245</v>
          </cell>
          <cell r="M8">
            <v>906.47123199999999</v>
          </cell>
          <cell r="N8">
            <v>0.52336676212471134</v>
          </cell>
          <cell r="O8">
            <v>760.407808581989</v>
          </cell>
          <cell r="P8">
            <v>953.21569833333331</v>
          </cell>
          <cell r="Q8">
            <v>0.55035548402617396</v>
          </cell>
          <cell r="R8">
            <v>0.55035548402617396</v>
          </cell>
          <cell r="S8">
            <v>636.33727170121097</v>
          </cell>
          <cell r="T8">
            <v>20.991597520000003</v>
          </cell>
          <cell r="U8">
            <v>20.253075029333335</v>
          </cell>
          <cell r="V8">
            <v>0</v>
          </cell>
        </row>
        <row r="9">
          <cell r="E9" t="str">
            <v>BDUTR3</v>
          </cell>
          <cell r="F9">
            <v>60</v>
          </cell>
          <cell r="G9" t="str">
            <v>150/20</v>
          </cell>
          <cell r="H9">
            <v>1732</v>
          </cell>
          <cell r="I9">
            <v>877.89632166666672</v>
          </cell>
          <cell r="J9">
            <v>283.50266533333331</v>
          </cell>
          <cell r="K9">
            <v>596.09612315086451</v>
          </cell>
          <cell r="L9">
            <v>0.34416635285846681</v>
          </cell>
          <cell r="M9">
            <v>877.89632166666672</v>
          </cell>
          <cell r="N9">
            <v>0.50686854599692077</v>
          </cell>
          <cell r="O9">
            <v>670.68941673297365</v>
          </cell>
          <cell r="P9">
            <v>847.99167900000009</v>
          </cell>
          <cell r="Q9">
            <v>0.48960258602771367</v>
          </cell>
          <cell r="R9">
            <v>0.50686854599692077</v>
          </cell>
          <cell r="S9">
            <v>521.40243482637902</v>
          </cell>
          <cell r="T9">
            <v>20.587129333333333</v>
          </cell>
          <cell r="U9">
            <v>20.004022666666668</v>
          </cell>
          <cell r="V9">
            <v>0</v>
          </cell>
        </row>
        <row r="10">
          <cell r="E10" t="str">
            <v>BDUTR4</v>
          </cell>
          <cell r="F10">
            <v>60</v>
          </cell>
          <cell r="G10" t="str">
            <v>150/20</v>
          </cell>
          <cell r="H10">
            <v>1732</v>
          </cell>
          <cell r="I10">
            <v>1006.482951</v>
          </cell>
          <cell r="J10">
            <v>558.06191000000001</v>
          </cell>
          <cell r="K10">
            <v>798.63043581035618</v>
          </cell>
          <cell r="L10">
            <v>0.46110302298519412</v>
          </cell>
          <cell r="M10">
            <v>988.04498300000012</v>
          </cell>
          <cell r="N10">
            <v>0.57046477078521951</v>
          </cell>
          <cell r="O10">
            <v>855.98747767517978</v>
          </cell>
          <cell r="P10">
            <v>1006.482951</v>
          </cell>
          <cell r="Q10">
            <v>0.58111024884526552</v>
          </cell>
          <cell r="R10">
            <v>0.58111024884526552</v>
          </cell>
          <cell r="S10">
            <v>741.1961973885152</v>
          </cell>
          <cell r="T10">
            <v>20.913898268000001</v>
          </cell>
          <cell r="U10">
            <v>20.283226840000001</v>
          </cell>
          <cell r="V10">
            <v>0</v>
          </cell>
        </row>
        <row r="11">
          <cell r="E11" t="str">
            <v>BDUTR5</v>
          </cell>
          <cell r="F11">
            <v>60</v>
          </cell>
          <cell r="G11" t="str">
            <v>150/20</v>
          </cell>
          <cell r="H11">
            <v>1731</v>
          </cell>
          <cell r="I11">
            <v>766.06357833333334</v>
          </cell>
          <cell r="J11">
            <v>370.8766986666667</v>
          </cell>
          <cell r="K11">
            <v>553.72559307173265</v>
          </cell>
          <cell r="L11">
            <v>0.31988769097153819</v>
          </cell>
          <cell r="M11">
            <v>766.06357833333334</v>
          </cell>
          <cell r="N11">
            <v>0.44255550452532255</v>
          </cell>
          <cell r="O11">
            <v>596.42581849551959</v>
          </cell>
          <cell r="P11">
            <v>702.91432699999996</v>
          </cell>
          <cell r="Q11">
            <v>0.40607413460427494</v>
          </cell>
          <cell r="R11">
            <v>0.44255550452532255</v>
          </cell>
          <cell r="S11">
            <v>510.96789762718737</v>
          </cell>
          <cell r="T11">
            <v>20.881837216000001</v>
          </cell>
          <cell r="U11">
            <v>20.206796566666668</v>
          </cell>
          <cell r="V11">
            <v>0</v>
          </cell>
        </row>
        <row r="12">
          <cell r="E12" t="str">
            <v>BRAGA1</v>
          </cell>
          <cell r="F12">
            <v>60</v>
          </cell>
          <cell r="G12" t="str">
            <v>150/20</v>
          </cell>
          <cell r="H12">
            <v>1732</v>
          </cell>
          <cell r="I12">
            <v>1007.4452106666666</v>
          </cell>
          <cell r="J12">
            <v>426.08010866666672</v>
          </cell>
          <cell r="K12">
            <v>660.01034690114454</v>
          </cell>
          <cell r="L12">
            <v>0.38106832961959847</v>
          </cell>
          <cell r="M12">
            <v>1007.4452106666666</v>
          </cell>
          <cell r="N12">
            <v>0.58166582602001538</v>
          </cell>
          <cell r="O12">
            <v>757.27204584766946</v>
          </cell>
          <cell r="P12">
            <v>835.26755766666668</v>
          </cell>
          <cell r="Q12">
            <v>0.48225609565050037</v>
          </cell>
          <cell r="R12">
            <v>0.58166582602001538</v>
          </cell>
          <cell r="S12">
            <v>562.61774391834899</v>
          </cell>
          <cell r="T12">
            <v>20.902823282666667</v>
          </cell>
          <cell r="U12">
            <v>20.229399744000002</v>
          </cell>
          <cell r="V12">
            <v>0</v>
          </cell>
        </row>
        <row r="13">
          <cell r="E13" t="str">
            <v>BRAGA2</v>
          </cell>
          <cell r="F13">
            <v>60</v>
          </cell>
          <cell r="G13" t="str">
            <v>150/20</v>
          </cell>
          <cell r="H13">
            <v>1732</v>
          </cell>
          <cell r="I13">
            <v>626.84810400000003</v>
          </cell>
          <cell r="J13">
            <v>230.51694766666665</v>
          </cell>
          <cell r="K13">
            <v>407.83446215175974</v>
          </cell>
          <cell r="L13">
            <v>0.23547024373658185</v>
          </cell>
          <cell r="M13">
            <v>626.84810400000003</v>
          </cell>
          <cell r="N13">
            <v>0.36192153810623556</v>
          </cell>
          <cell r="O13">
            <v>489.09007421460598</v>
          </cell>
          <cell r="P13">
            <v>537.25354000000004</v>
          </cell>
          <cell r="Q13">
            <v>0.31019257505773673</v>
          </cell>
          <cell r="R13">
            <v>0.36192153810623556</v>
          </cell>
          <cell r="S13">
            <v>326.46948856527592</v>
          </cell>
          <cell r="T13">
            <v>20.903710066666669</v>
          </cell>
          <cell r="U13">
            <v>20.226322557333337</v>
          </cell>
          <cell r="V13">
            <v>0</v>
          </cell>
        </row>
        <row r="14">
          <cell r="E14" t="str">
            <v>CGRLG6</v>
          </cell>
          <cell r="F14">
            <v>60</v>
          </cell>
          <cell r="G14" t="str">
            <v>150/20</v>
          </cell>
          <cell r="H14">
            <v>1732</v>
          </cell>
          <cell r="I14">
            <v>1228.9698486666666</v>
          </cell>
          <cell r="J14">
            <v>448.15595500000001</v>
          </cell>
          <cell r="K14">
            <v>745.00029430239852</v>
          </cell>
          <cell r="L14">
            <v>0.43013873804988367</v>
          </cell>
          <cell r="M14">
            <v>1228.9698486666666</v>
          </cell>
          <cell r="N14">
            <v>0.70956688722093919</v>
          </cell>
          <cell r="O14">
            <v>849.24461075044746</v>
          </cell>
          <cell r="P14">
            <v>933.86128733333328</v>
          </cell>
          <cell r="Q14">
            <v>0.5391808818321786</v>
          </cell>
          <cell r="R14">
            <v>0.70956688722093919</v>
          </cell>
          <cell r="S14">
            <v>640.61567594795793</v>
          </cell>
          <cell r="T14">
            <v>20.998431414666669</v>
          </cell>
          <cell r="U14">
            <v>20.037105021333332</v>
          </cell>
          <cell r="V14">
            <v>0</v>
          </cell>
        </row>
        <row r="15">
          <cell r="E15" t="str">
            <v>CGRLG7</v>
          </cell>
          <cell r="F15">
            <v>60</v>
          </cell>
          <cell r="G15" t="str">
            <v>150/20</v>
          </cell>
          <cell r="H15">
            <v>1732</v>
          </cell>
          <cell r="I15">
            <v>1226.397868</v>
          </cell>
          <cell r="J15">
            <v>619.00187166666672</v>
          </cell>
          <cell r="K15">
            <v>947.26059947141914</v>
          </cell>
          <cell r="L15">
            <v>0.54691720523753995</v>
          </cell>
          <cell r="M15">
            <v>1199.0472413333334</v>
          </cell>
          <cell r="N15">
            <v>0.69229055504234027</v>
          </cell>
          <cell r="O15">
            <v>992.71735729166551</v>
          </cell>
          <cell r="P15">
            <v>1226.397868</v>
          </cell>
          <cell r="Q15">
            <v>0.70808190993071596</v>
          </cell>
          <cell r="R15">
            <v>0.70808190993071596</v>
          </cell>
          <cell r="S15">
            <v>901.742661627188</v>
          </cell>
          <cell r="T15">
            <v>20.999272011999999</v>
          </cell>
          <cell r="U15">
            <v>20.219897414666669</v>
          </cell>
          <cell r="V15">
            <v>0</v>
          </cell>
        </row>
        <row r="16">
          <cell r="E16" t="str">
            <v>CGRLG9</v>
          </cell>
          <cell r="F16">
            <v>60</v>
          </cell>
          <cell r="G16" t="str">
            <v>150/20</v>
          </cell>
          <cell r="H16">
            <v>1732</v>
          </cell>
          <cell r="I16">
            <v>1181.9327799999999</v>
          </cell>
          <cell r="J16">
            <v>461.92867000000001</v>
          </cell>
          <cell r="K16">
            <v>783.94242426675601</v>
          </cell>
          <cell r="L16">
            <v>0.45262264680528635</v>
          </cell>
          <cell r="M16">
            <v>1181.9327799999999</v>
          </cell>
          <cell r="N16">
            <v>0.68240922632794454</v>
          </cell>
          <cell r="O16">
            <v>861.10119550537615</v>
          </cell>
          <cell r="P16">
            <v>955.33296699999994</v>
          </cell>
          <cell r="Q16">
            <v>0.55157792551963047</v>
          </cell>
          <cell r="R16">
            <v>0.68240922632794454</v>
          </cell>
          <cell r="S16">
            <v>706.67980542216242</v>
          </cell>
          <cell r="T16">
            <v>20.940296834666665</v>
          </cell>
          <cell r="U16">
            <v>20.200988016</v>
          </cell>
          <cell r="V16">
            <v>0</v>
          </cell>
        </row>
        <row r="17">
          <cell r="E17" t="str">
            <v>CGRLG10</v>
          </cell>
          <cell r="F17">
            <v>60</v>
          </cell>
          <cell r="G17" t="str">
            <v>150/20</v>
          </cell>
          <cell r="H17">
            <v>1732</v>
          </cell>
          <cell r="I17">
            <v>1256.6480306666665</v>
          </cell>
          <cell r="J17">
            <v>661.42030866666664</v>
          </cell>
          <cell r="K17">
            <v>949.40160974333094</v>
          </cell>
          <cell r="L17">
            <v>0.5481533543552719</v>
          </cell>
          <cell r="M17">
            <v>1256.6480306666665</v>
          </cell>
          <cell r="N17">
            <v>0.72554736181678203</v>
          </cell>
          <cell r="O17">
            <v>1026.070332407256</v>
          </cell>
          <cell r="P17">
            <v>1175.6896563333332</v>
          </cell>
          <cell r="Q17">
            <v>0.67880465146266356</v>
          </cell>
          <cell r="R17">
            <v>0.72554736181678203</v>
          </cell>
          <cell r="S17">
            <v>872.62969902736631</v>
          </cell>
          <cell r="T17">
            <v>20.963514871999998</v>
          </cell>
          <cell r="U17">
            <v>19.843548825333333</v>
          </cell>
          <cell r="V17">
            <v>0</v>
          </cell>
        </row>
        <row r="18">
          <cell r="E18" t="str">
            <v>DGPKR1</v>
          </cell>
          <cell r="F18">
            <v>60</v>
          </cell>
          <cell r="G18" t="str">
            <v>150/20</v>
          </cell>
          <cell r="H18">
            <v>1732</v>
          </cell>
          <cell r="I18">
            <v>412.08661933333332</v>
          </cell>
          <cell r="J18">
            <v>230.78816199999997</v>
          </cell>
          <cell r="K18">
            <v>334.43539583322109</v>
          </cell>
          <cell r="L18">
            <v>0.19309202992680202</v>
          </cell>
          <cell r="M18">
            <v>400.5058186666667</v>
          </cell>
          <cell r="N18">
            <v>0.23123892532717477</v>
          </cell>
          <cell r="O18">
            <v>345.86415047401431</v>
          </cell>
          <cell r="P18">
            <v>412.08661933333332</v>
          </cell>
          <cell r="Q18">
            <v>0.23792529984603542</v>
          </cell>
          <cell r="R18">
            <v>0.23792529984603542</v>
          </cell>
          <cell r="S18">
            <v>322.99125928846991</v>
          </cell>
          <cell r="T18">
            <v>20.947731155999996</v>
          </cell>
          <cell r="U18">
            <v>19.277655929333338</v>
          </cell>
          <cell r="V18">
            <v>131</v>
          </cell>
        </row>
        <row r="19">
          <cell r="E19" t="str">
            <v>DGPKR2</v>
          </cell>
          <cell r="F19">
            <v>60</v>
          </cell>
          <cell r="G19" t="str">
            <v>150/20</v>
          </cell>
          <cell r="H19">
            <v>1732</v>
          </cell>
          <cell r="I19">
            <v>678.86887633333333</v>
          </cell>
          <cell r="J19">
            <v>301.39065566666665</v>
          </cell>
          <cell r="K19">
            <v>460.15625947635198</v>
          </cell>
          <cell r="L19">
            <v>0.26567913364685447</v>
          </cell>
          <cell r="M19">
            <v>678.86887633333333</v>
          </cell>
          <cell r="N19">
            <v>0.39195662605850656</v>
          </cell>
          <cell r="O19">
            <v>492.64066918145147</v>
          </cell>
          <cell r="P19">
            <v>653.6834306666666</v>
          </cell>
          <cell r="Q19">
            <v>0.37741537567359501</v>
          </cell>
          <cell r="R19">
            <v>0.39195662605850656</v>
          </cell>
          <cell r="S19">
            <v>427.62812916599347</v>
          </cell>
          <cell r="T19">
            <v>20.96904688</v>
          </cell>
          <cell r="U19">
            <v>20.273176044</v>
          </cell>
          <cell r="V19">
            <v>0</v>
          </cell>
        </row>
        <row r="20">
          <cell r="E20" t="str">
            <v>KRCDG1</v>
          </cell>
          <cell r="F20">
            <v>60</v>
          </cell>
          <cell r="G20" t="str">
            <v>150/20</v>
          </cell>
          <cell r="H20">
            <v>1732</v>
          </cell>
          <cell r="I20">
            <v>1334.7342529999999</v>
          </cell>
          <cell r="J20">
            <v>527.29962133333322</v>
          </cell>
          <cell r="K20">
            <v>936.56007138377049</v>
          </cell>
          <cell r="L20">
            <v>0.54073907123774279</v>
          </cell>
          <cell r="M20">
            <v>1284.7499186666666</v>
          </cell>
          <cell r="N20">
            <v>0.74177247036181682</v>
          </cell>
          <cell r="O20">
            <v>1002.652698173387</v>
          </cell>
          <cell r="P20">
            <v>1334.7342529999999</v>
          </cell>
          <cell r="Q20">
            <v>0.77063178579676661</v>
          </cell>
          <cell r="R20">
            <v>0.77063178579676661</v>
          </cell>
          <cell r="S20">
            <v>870.3784908568872</v>
          </cell>
          <cell r="T20">
            <v>20.866762465333334</v>
          </cell>
          <cell r="U20">
            <v>20.148892919999998</v>
          </cell>
          <cell r="V20">
            <v>0</v>
          </cell>
        </row>
        <row r="21">
          <cell r="E21" t="str">
            <v>KRCDG2</v>
          </cell>
          <cell r="F21">
            <v>60</v>
          </cell>
          <cell r="G21" t="str">
            <v>150/20</v>
          </cell>
          <cell r="H21">
            <v>1732</v>
          </cell>
          <cell r="I21">
            <v>1267.9689129999999</v>
          </cell>
          <cell r="J21">
            <v>500.83632433333332</v>
          </cell>
          <cell r="K21">
            <v>847.73573593634751</v>
          </cell>
          <cell r="L21">
            <v>0.48945481289627457</v>
          </cell>
          <cell r="M21">
            <v>1267.9689129999999</v>
          </cell>
          <cell r="N21">
            <v>0.73208366801385683</v>
          </cell>
          <cell r="O21">
            <v>960.93970409336987</v>
          </cell>
          <cell r="P21">
            <v>1163.4158530000002</v>
          </cell>
          <cell r="Q21">
            <v>0.67171815993071604</v>
          </cell>
          <cell r="R21">
            <v>0.73208366801385683</v>
          </cell>
          <cell r="S21">
            <v>735.14121040735756</v>
          </cell>
          <cell r="T21">
            <v>20.993566226666669</v>
          </cell>
          <cell r="U21">
            <v>18.879936191999995</v>
          </cell>
          <cell r="V21">
            <v>26</v>
          </cell>
        </row>
        <row r="22">
          <cell r="E22" t="str">
            <v>KRCDG3</v>
          </cell>
          <cell r="F22">
            <v>60</v>
          </cell>
          <cell r="G22" t="str">
            <v>150/20</v>
          </cell>
          <cell r="H22">
            <v>1732</v>
          </cell>
          <cell r="I22">
            <v>1648.2506510000001</v>
          </cell>
          <cell r="J22">
            <v>436.21347066666664</v>
          </cell>
          <cell r="K22">
            <v>760.61981763640506</v>
          </cell>
          <cell r="L22">
            <v>0.43915693858914839</v>
          </cell>
          <cell r="M22">
            <v>1648.2506510000001</v>
          </cell>
          <cell r="N22">
            <v>0.95164587240184761</v>
          </cell>
          <cell r="O22">
            <v>822.77389911379919</v>
          </cell>
          <cell r="P22">
            <v>1062.4062906666666</v>
          </cell>
          <cell r="Q22">
            <v>0.61339855119322551</v>
          </cell>
          <cell r="R22">
            <v>0.95164587240184761</v>
          </cell>
          <cell r="S22">
            <v>698.38208329026406</v>
          </cell>
          <cell r="T22">
            <v>20.881368998666666</v>
          </cell>
          <cell r="U22">
            <v>20.249507686666664</v>
          </cell>
          <cell r="V22">
            <v>0</v>
          </cell>
        </row>
        <row r="23">
          <cell r="E23" t="str">
            <v>UBRNG3</v>
          </cell>
          <cell r="F23">
            <v>60</v>
          </cell>
          <cell r="G23" t="str">
            <v>150/20</v>
          </cell>
          <cell r="H23">
            <v>1732</v>
          </cell>
          <cell r="I23">
            <v>1106.6080730000001</v>
          </cell>
          <cell r="J23">
            <v>24.292449333333334</v>
          </cell>
          <cell r="K23">
            <v>714.55586377196516</v>
          </cell>
          <cell r="L23">
            <v>0.41256112227018776</v>
          </cell>
          <cell r="M23">
            <v>1106.6080730000001</v>
          </cell>
          <cell r="N23">
            <v>0.63891921073903013</v>
          </cell>
          <cell r="O23">
            <v>761.15315345953388</v>
          </cell>
          <cell r="P23">
            <v>974.83563233333336</v>
          </cell>
          <cell r="Q23">
            <v>0.56283812490377216</v>
          </cell>
          <cell r="R23">
            <v>0.63891921073903013</v>
          </cell>
          <cell r="S23">
            <v>668.83658492642451</v>
          </cell>
          <cell r="T23">
            <v>20.896616372</v>
          </cell>
          <cell r="U23">
            <v>20.316064982666667</v>
          </cell>
          <cell r="V23">
            <v>0</v>
          </cell>
        </row>
        <row r="24">
          <cell r="E24" t="str">
            <v>UBRNG4</v>
          </cell>
          <cell r="F24">
            <v>60</v>
          </cell>
          <cell r="G24" t="str">
            <v>150/20</v>
          </cell>
          <cell r="H24">
            <v>1732</v>
          </cell>
          <cell r="I24">
            <v>1360.7911376666666</v>
          </cell>
          <cell r="J24">
            <v>574.64416500000004</v>
          </cell>
          <cell r="K24">
            <v>903.44496208271596</v>
          </cell>
          <cell r="L24">
            <v>0.52161949311935096</v>
          </cell>
          <cell r="M24">
            <v>1360.7911376666666</v>
          </cell>
          <cell r="N24">
            <v>0.78567617648190913</v>
          </cell>
          <cell r="O24">
            <v>971.28878497311848</v>
          </cell>
          <cell r="P24">
            <v>1185.5509436666666</v>
          </cell>
          <cell r="Q24">
            <v>0.68449823537336407</v>
          </cell>
          <cell r="R24">
            <v>0.78567617648190913</v>
          </cell>
          <cell r="S24">
            <v>835.50982852893753</v>
          </cell>
          <cell r="T24">
            <v>20.903066917333334</v>
          </cell>
          <cell r="U24">
            <v>20.319973529333332</v>
          </cell>
          <cell r="V24">
            <v>0</v>
          </cell>
        </row>
        <row r="25">
          <cell r="E25" t="str">
            <v>UBRNG5</v>
          </cell>
          <cell r="F25">
            <v>60</v>
          </cell>
          <cell r="G25" t="str">
            <v>150/20</v>
          </cell>
          <cell r="H25">
            <v>1732</v>
          </cell>
          <cell r="I25">
            <v>1029.7994996666666</v>
          </cell>
          <cell r="J25">
            <v>488.60861199999999</v>
          </cell>
          <cell r="K25">
            <v>642.2261847546564</v>
          </cell>
          <cell r="L25">
            <v>0.37080033761816189</v>
          </cell>
          <cell r="M25">
            <v>1029.7994996666666</v>
          </cell>
          <cell r="N25">
            <v>0.59457245939183989</v>
          </cell>
          <cell r="O25">
            <v>669.91768484501404</v>
          </cell>
          <cell r="P25">
            <v>925.91428633333328</v>
          </cell>
          <cell r="Q25">
            <v>0.53459254407236334</v>
          </cell>
          <cell r="R25">
            <v>0.59457245939183989</v>
          </cell>
          <cell r="S25">
            <v>614.57195451637506</v>
          </cell>
          <cell r="T25">
            <v>20.975776854666666</v>
          </cell>
          <cell r="U25">
            <v>20.298483450666666</v>
          </cell>
          <cell r="V25">
            <v>0</v>
          </cell>
        </row>
        <row r="26">
          <cell r="E26" t="str">
            <v>UBRNG6</v>
          </cell>
          <cell r="F26">
            <v>60</v>
          </cell>
          <cell r="G26" t="str">
            <v>150/20</v>
          </cell>
          <cell r="H26">
            <v>1732</v>
          </cell>
          <cell r="I26">
            <v>525.29182933333334</v>
          </cell>
          <cell r="J26">
            <v>179.91008033333333</v>
          </cell>
          <cell r="K26">
            <v>325.1360981385335</v>
          </cell>
          <cell r="L26">
            <v>0.18772292040331034</v>
          </cell>
          <cell r="M26">
            <v>525.29182933333334</v>
          </cell>
          <cell r="N26">
            <v>0.30328627559661281</v>
          </cell>
          <cell r="O26">
            <v>353.51319112186377</v>
          </cell>
          <cell r="P26">
            <v>402.40000400000002</v>
          </cell>
          <cell r="Q26">
            <v>0.23233256581986145</v>
          </cell>
          <cell r="R26">
            <v>0.30328627559661281</v>
          </cell>
          <cell r="S26">
            <v>296.7208125670706</v>
          </cell>
          <cell r="T26">
            <v>20.858954032</v>
          </cell>
          <cell r="U26">
            <v>20.21804937066667</v>
          </cell>
          <cell r="V26">
            <v>0</v>
          </cell>
        </row>
        <row r="27">
          <cell r="E27" t="str">
            <v>PT. PANASIA INDOSYNTEC</v>
          </cell>
          <cell r="F27">
            <v>30</v>
          </cell>
          <cell r="G27">
            <v>150</v>
          </cell>
          <cell r="H27">
            <v>866</v>
          </cell>
          <cell r="I27">
            <v>0</v>
          </cell>
          <cell r="J27">
            <v>0</v>
          </cell>
          <cell r="K27" t="e">
            <v>#DIV/0!</v>
          </cell>
          <cell r="L27" t="e">
            <v>#DIV/0!</v>
          </cell>
          <cell r="M27">
            <v>0</v>
          </cell>
          <cell r="N27">
            <v>0</v>
          </cell>
          <cell r="O27" t="e">
            <v>#DIV/0!</v>
          </cell>
          <cell r="P27">
            <v>0</v>
          </cell>
          <cell r="Q27">
            <v>0</v>
          </cell>
          <cell r="R27" t="e">
            <v>#DIV/0!</v>
          </cell>
          <cell r="S27" t="e">
            <v>#DIV/0!</v>
          </cell>
          <cell r="T27">
            <v>155.13681207866665</v>
          </cell>
          <cell r="U27">
            <v>144.49098170533333</v>
          </cell>
          <cell r="V27">
            <v>0</v>
          </cell>
        </row>
        <row r="28">
          <cell r="E28" t="str">
            <v>BKASI1</v>
          </cell>
          <cell r="F28">
            <v>60</v>
          </cell>
          <cell r="G28" t="str">
            <v>150/20</v>
          </cell>
          <cell r="H28">
            <v>1732</v>
          </cell>
          <cell r="I28">
            <v>1544.806518666667</v>
          </cell>
          <cell r="J28">
            <v>803.71101866666652</v>
          </cell>
          <cell r="K28">
            <v>1119.7477783297477</v>
          </cell>
          <cell r="L28">
            <v>0.64650564568692126</v>
          </cell>
          <cell r="M28">
            <v>1343.4095863333334</v>
          </cell>
          <cell r="N28">
            <v>0.77564063876058509</v>
          </cell>
          <cell r="O28">
            <v>1072.7307271998211</v>
          </cell>
          <cell r="P28">
            <v>1544.806518666667</v>
          </cell>
          <cell r="Q28">
            <v>0.89192062278675921</v>
          </cell>
          <cell r="R28">
            <v>0.89192062278675921</v>
          </cell>
          <cell r="S28">
            <v>1166.8281094746515</v>
          </cell>
          <cell r="T28">
            <v>20.815958286666671</v>
          </cell>
          <cell r="U28">
            <v>20.294484840000003</v>
          </cell>
          <cell r="V28">
            <v>0</v>
          </cell>
        </row>
        <row r="29">
          <cell r="E29" t="str">
            <v>BKASI2</v>
          </cell>
          <cell r="F29">
            <v>60</v>
          </cell>
          <cell r="G29" t="str">
            <v>150/20</v>
          </cell>
          <cell r="H29">
            <v>1732</v>
          </cell>
          <cell r="I29">
            <v>594.0560916666667</v>
          </cell>
          <cell r="J29">
            <v>141.62932333333333</v>
          </cell>
          <cell r="K29">
            <v>382.85108145908964</v>
          </cell>
          <cell r="L29">
            <v>0.22104565904104484</v>
          </cell>
          <cell r="M29">
            <v>594.0560916666667</v>
          </cell>
          <cell r="N29">
            <v>0.34298850558121635</v>
          </cell>
          <cell r="O29">
            <v>397.18915715949822</v>
          </cell>
          <cell r="P29">
            <v>567.63503000000003</v>
          </cell>
          <cell r="Q29">
            <v>0.327733851039261</v>
          </cell>
          <cell r="R29">
            <v>0.34298850558121635</v>
          </cell>
          <cell r="S29">
            <v>368.49370821399719</v>
          </cell>
          <cell r="T29">
            <v>20.919065978666666</v>
          </cell>
          <cell r="U29">
            <v>20.306304585333336</v>
          </cell>
          <cell r="V29">
            <v>0</v>
          </cell>
        </row>
        <row r="30">
          <cell r="E30" t="str">
            <v>BKASI3</v>
          </cell>
          <cell r="F30">
            <v>60</v>
          </cell>
          <cell r="G30" t="str">
            <v>150/20</v>
          </cell>
          <cell r="H30">
            <v>1732</v>
          </cell>
          <cell r="I30">
            <v>1189.368408</v>
          </cell>
          <cell r="J30">
            <v>493.78427166666665</v>
          </cell>
          <cell r="K30">
            <v>807.15910610625497</v>
          </cell>
          <cell r="L30">
            <v>0.46602719752093241</v>
          </cell>
          <cell r="M30">
            <v>1189.368408</v>
          </cell>
          <cell r="N30">
            <v>0.68670231408775984</v>
          </cell>
          <cell r="O30">
            <v>792.36702524596615</v>
          </cell>
          <cell r="P30">
            <v>1079.2575276666666</v>
          </cell>
          <cell r="Q30">
            <v>0.62312790280985375</v>
          </cell>
          <cell r="R30">
            <v>0.68670231408775984</v>
          </cell>
          <cell r="S30">
            <v>821.97109555450879</v>
          </cell>
          <cell r="T30">
            <v>20.872943396</v>
          </cell>
          <cell r="U30">
            <v>20.291091274666663</v>
          </cell>
          <cell r="V30">
            <v>0</v>
          </cell>
        </row>
        <row r="31">
          <cell r="E31" t="str">
            <v>BKASI4</v>
          </cell>
          <cell r="F31">
            <v>60</v>
          </cell>
          <cell r="G31" t="str">
            <v>150/20</v>
          </cell>
          <cell r="H31">
            <v>1732</v>
          </cell>
          <cell r="I31">
            <v>1196.6319579999999</v>
          </cell>
          <cell r="J31">
            <v>588.28733299999999</v>
          </cell>
          <cell r="K31">
            <v>928.19690679556254</v>
          </cell>
          <cell r="L31">
            <v>0.53591045426995532</v>
          </cell>
          <cell r="M31">
            <v>1145.9098306666667</v>
          </cell>
          <cell r="N31">
            <v>0.66161075673595071</v>
          </cell>
          <cell r="O31">
            <v>917.71821666845858</v>
          </cell>
          <cell r="P31">
            <v>1196.6319579999999</v>
          </cell>
          <cell r="Q31">
            <v>0.69089604965357965</v>
          </cell>
          <cell r="R31">
            <v>0.69089604965357965</v>
          </cell>
          <cell r="S31">
            <v>938.6897001395248</v>
          </cell>
          <cell r="T31">
            <v>20.827826527999999</v>
          </cell>
          <cell r="U31">
            <v>20.213797310666667</v>
          </cell>
          <cell r="V31">
            <v>0</v>
          </cell>
        </row>
        <row r="32">
          <cell r="E32" t="str">
            <v>BKASI5</v>
          </cell>
          <cell r="F32">
            <v>60</v>
          </cell>
          <cell r="G32" t="str">
            <v>150/20</v>
          </cell>
          <cell r="H32">
            <v>1732</v>
          </cell>
          <cell r="I32">
            <v>1132.2846270000002</v>
          </cell>
          <cell r="J32">
            <v>647.36700466666673</v>
          </cell>
          <cell r="K32">
            <v>949.80431081663403</v>
          </cell>
          <cell r="L32">
            <v>0.54838586074863394</v>
          </cell>
          <cell r="M32">
            <v>1092.207316</v>
          </cell>
          <cell r="N32">
            <v>0.63060468591224017</v>
          </cell>
          <cell r="O32">
            <v>933.44572161335009</v>
          </cell>
          <cell r="P32">
            <v>1132.2846270000002</v>
          </cell>
          <cell r="Q32">
            <v>0.65374401096997703</v>
          </cell>
          <cell r="R32">
            <v>0.65374401096997703</v>
          </cell>
          <cell r="S32">
            <v>966.18491696366027</v>
          </cell>
          <cell r="T32">
            <v>20.797278666666664</v>
          </cell>
          <cell r="U32">
            <v>20.363701333333335</v>
          </cell>
          <cell r="V32">
            <v>0</v>
          </cell>
        </row>
        <row r="33">
          <cell r="E33" t="str">
            <v>CBATU1</v>
          </cell>
          <cell r="F33">
            <v>60</v>
          </cell>
          <cell r="G33" t="str">
            <v>150/20</v>
          </cell>
          <cell r="H33">
            <v>1732</v>
          </cell>
          <cell r="I33">
            <v>1468.5739746666668</v>
          </cell>
          <cell r="J33">
            <v>185.35146566666666</v>
          </cell>
          <cell r="K33">
            <v>618.42628317821175</v>
          </cell>
          <cell r="L33">
            <v>0.35705905495277812</v>
          </cell>
          <cell r="M33">
            <v>1468.5739746666668</v>
          </cell>
          <cell r="N33">
            <v>0.84790645188606628</v>
          </cell>
          <cell r="O33">
            <v>677.02226397983918</v>
          </cell>
          <cell r="P33">
            <v>839.66945433333331</v>
          </cell>
          <cell r="Q33">
            <v>0.48479760642802155</v>
          </cell>
          <cell r="R33">
            <v>0.84790645188606628</v>
          </cell>
          <cell r="S33">
            <v>559.75143833781942</v>
          </cell>
          <cell r="T33">
            <v>0</v>
          </cell>
          <cell r="U33">
            <v>0</v>
          </cell>
          <cell r="V33">
            <v>0</v>
          </cell>
        </row>
        <row r="34">
          <cell r="E34" t="str">
            <v>CBATU2</v>
          </cell>
          <cell r="F34">
            <v>60</v>
          </cell>
          <cell r="G34" t="str">
            <v>150/20</v>
          </cell>
          <cell r="H34">
            <v>1732</v>
          </cell>
          <cell r="I34">
            <v>1398.3716633333333</v>
          </cell>
          <cell r="J34">
            <v>561.12679033333336</v>
          </cell>
          <cell r="K34">
            <v>1085.1808722855865</v>
          </cell>
          <cell r="L34">
            <v>0.62654784773994598</v>
          </cell>
          <cell r="M34">
            <v>1398.3716633333333</v>
          </cell>
          <cell r="N34">
            <v>0.80737393956889913</v>
          </cell>
          <cell r="O34">
            <v>1085.7482114896966</v>
          </cell>
          <cell r="P34">
            <v>1387.4143066666668</v>
          </cell>
          <cell r="Q34">
            <v>0.80104752117013089</v>
          </cell>
          <cell r="R34">
            <v>0.80737393956889913</v>
          </cell>
          <cell r="S34">
            <v>1084.6127695024659</v>
          </cell>
          <cell r="T34">
            <v>20.996192516000001</v>
          </cell>
          <cell r="U34">
            <v>20.311460749333332</v>
          </cell>
          <cell r="V34">
            <v>0</v>
          </cell>
        </row>
        <row r="35">
          <cell r="E35" t="str">
            <v>CBATU3</v>
          </cell>
          <cell r="F35">
            <v>60</v>
          </cell>
          <cell r="G35" t="str">
            <v>150/20</v>
          </cell>
          <cell r="H35">
            <v>1732</v>
          </cell>
          <cell r="I35">
            <v>1214.9859616666668</v>
          </cell>
          <cell r="J35">
            <v>341.09871400000003</v>
          </cell>
          <cell r="K35">
            <v>751.43631728917137</v>
          </cell>
          <cell r="L35">
            <v>0.43385468665656546</v>
          </cell>
          <cell r="M35">
            <v>1214.9859616666668</v>
          </cell>
          <cell r="N35">
            <v>0.70149304946112401</v>
          </cell>
          <cell r="O35">
            <v>806.14066664247298</v>
          </cell>
          <cell r="P35">
            <v>1109.1586103333332</v>
          </cell>
          <cell r="Q35">
            <v>0.64039180735180901</v>
          </cell>
          <cell r="R35">
            <v>0.70149304946112401</v>
          </cell>
          <cell r="S35">
            <v>696.65834162449551</v>
          </cell>
          <cell r="T35">
            <v>20.863467624000002</v>
          </cell>
          <cell r="U35">
            <v>20.243123534666669</v>
          </cell>
          <cell r="V35">
            <v>0</v>
          </cell>
        </row>
        <row r="36">
          <cell r="E36" t="str">
            <v>PT SUZUKI</v>
          </cell>
          <cell r="F36">
            <v>30</v>
          </cell>
          <cell r="G36" t="str">
            <v>150/20</v>
          </cell>
          <cell r="H36">
            <v>866</v>
          </cell>
          <cell r="I36">
            <v>43.072639666666667</v>
          </cell>
          <cell r="J36">
            <v>15.005158666666667</v>
          </cell>
          <cell r="K36">
            <v>32.438732712041897</v>
          </cell>
          <cell r="L36">
            <v>3.7458120914598034E-2</v>
          </cell>
          <cell r="M36">
            <v>43.072639666666667</v>
          </cell>
          <cell r="N36">
            <v>4.9737459199384146E-2</v>
          </cell>
          <cell r="O36">
            <v>32.438732712041897</v>
          </cell>
          <cell r="P36">
            <v>0</v>
          </cell>
          <cell r="Q36">
            <v>0</v>
          </cell>
          <cell r="R36">
            <v>4.9737459199384146E-2</v>
          </cell>
          <cell r="S36" t="e">
            <v>#DIV/0!</v>
          </cell>
          <cell r="T36">
            <v>155.97667446666668</v>
          </cell>
          <cell r="U36">
            <v>144.84549843466667</v>
          </cell>
          <cell r="V36">
            <v>0</v>
          </cell>
        </row>
        <row r="37">
          <cell r="E37" t="str">
            <v>CIKRG3</v>
          </cell>
          <cell r="F37">
            <v>60</v>
          </cell>
          <cell r="G37" t="str">
            <v>150/20</v>
          </cell>
          <cell r="H37">
            <v>1732</v>
          </cell>
          <cell r="I37">
            <v>1253.9862466666666</v>
          </cell>
          <cell r="J37">
            <v>647.75225833333332</v>
          </cell>
          <cell r="K37">
            <v>962.11631876933586</v>
          </cell>
          <cell r="L37">
            <v>0.55549441037490521</v>
          </cell>
          <cell r="M37">
            <v>1238.9281003333333</v>
          </cell>
          <cell r="N37">
            <v>0.71531645515781372</v>
          </cell>
          <cell r="O37">
            <v>959.35453835349438</v>
          </cell>
          <cell r="P37">
            <v>1253.9862466666666</v>
          </cell>
          <cell r="Q37">
            <v>0.72401053502694379</v>
          </cell>
          <cell r="R37">
            <v>0.72401053502694379</v>
          </cell>
          <cell r="S37">
            <v>964.88181625168272</v>
          </cell>
          <cell r="T37">
            <v>20.996730590666669</v>
          </cell>
          <cell r="U37">
            <v>20.004005346666666</v>
          </cell>
          <cell r="V37">
            <v>0</v>
          </cell>
        </row>
        <row r="38">
          <cell r="E38" t="str">
            <v>CIKRG4</v>
          </cell>
          <cell r="F38">
            <v>60</v>
          </cell>
          <cell r="G38" t="str">
            <v>150/20</v>
          </cell>
          <cell r="H38">
            <v>1732</v>
          </cell>
          <cell r="I38">
            <v>1659.1700846666665</v>
          </cell>
          <cell r="J38">
            <v>276.48246266666666</v>
          </cell>
          <cell r="K38">
            <v>803.07388973503691</v>
          </cell>
          <cell r="L38">
            <v>0.46366852756064486</v>
          </cell>
          <cell r="M38">
            <v>1659.1700846666665</v>
          </cell>
          <cell r="N38">
            <v>0.95795039530407999</v>
          </cell>
          <cell r="O38">
            <v>844.09352840053668</v>
          </cell>
          <cell r="P38">
            <v>1067.2001546666668</v>
          </cell>
          <cell r="Q38">
            <v>0.61616637105465755</v>
          </cell>
          <cell r="R38">
            <v>0.95795039530407999</v>
          </cell>
          <cell r="S38">
            <v>761.99904294212536</v>
          </cell>
          <cell r="T38">
            <v>20.997387018666664</v>
          </cell>
          <cell r="U38">
            <v>20.272253465333332</v>
          </cell>
          <cell r="V38">
            <v>0</v>
          </cell>
        </row>
        <row r="39">
          <cell r="E39" t="str">
            <v>PT GUNUNG GARUDA</v>
          </cell>
          <cell r="L39" t="e">
            <v>#DIV/0!</v>
          </cell>
          <cell r="N39" t="e">
            <v>#DIV/0!</v>
          </cell>
          <cell r="Q39" t="e">
            <v>#DIV/0!</v>
          </cell>
          <cell r="R39" t="e">
            <v>#DIV/0!</v>
          </cell>
        </row>
        <row r="40">
          <cell r="E40" t="str">
            <v>FJSWA1</v>
          </cell>
          <cell r="F40">
            <v>60</v>
          </cell>
          <cell r="G40" t="str">
            <v>150/20</v>
          </cell>
          <cell r="H40">
            <v>1732</v>
          </cell>
          <cell r="I40">
            <v>709.12795033333339</v>
          </cell>
          <cell r="J40">
            <v>157.61112966666667</v>
          </cell>
          <cell r="K40">
            <v>464.65247448816825</v>
          </cell>
          <cell r="L40">
            <v>0.26827510074374611</v>
          </cell>
          <cell r="M40">
            <v>665.31333433333339</v>
          </cell>
          <cell r="N40">
            <v>0.38413010065434955</v>
          </cell>
          <cell r="O40">
            <v>448.95634081838779</v>
          </cell>
          <cell r="P40">
            <v>709.12795033333339</v>
          </cell>
          <cell r="Q40">
            <v>0.40942722305619711</v>
          </cell>
          <cell r="R40">
            <v>0.40942722305619711</v>
          </cell>
          <cell r="S40">
            <v>480.20073072095045</v>
          </cell>
          <cell r="T40">
            <v>20.833560602666669</v>
          </cell>
          <cell r="U40">
            <v>20.145203760000001</v>
          </cell>
          <cell r="V40">
            <v>0</v>
          </cell>
        </row>
        <row r="41">
          <cell r="E41" t="str">
            <v>PT FAJAR SURYA WISESA</v>
          </cell>
          <cell r="F41">
            <v>50</v>
          </cell>
          <cell r="G41">
            <v>150</v>
          </cell>
          <cell r="H41">
            <v>1443</v>
          </cell>
          <cell r="I41">
            <v>185.87038666666663</v>
          </cell>
          <cell r="J41">
            <v>15.074576666666667</v>
          </cell>
          <cell r="K41">
            <v>88.267105997300092</v>
          </cell>
          <cell r="L41">
            <v>6.1169165625294591E-2</v>
          </cell>
          <cell r="M41">
            <v>185.87038666666663</v>
          </cell>
          <cell r="N41">
            <v>0.12880830676830674</v>
          </cell>
          <cell r="O41">
            <v>87.392187765832134</v>
          </cell>
          <cell r="P41">
            <v>179.52748599999998</v>
          </cell>
          <cell r="Q41">
            <v>0.1244126722106722</v>
          </cell>
          <cell r="R41">
            <v>0.12880830676830674</v>
          </cell>
          <cell r="S41">
            <v>89.142024228767752</v>
          </cell>
          <cell r="T41">
            <v>156.66916386133335</v>
          </cell>
          <cell r="U41">
            <v>144.33569809066665</v>
          </cell>
          <cell r="V41">
            <v>0</v>
          </cell>
        </row>
        <row r="42">
          <cell r="E42" t="str">
            <v>PT HANKOOK TIRE INDONESIA</v>
          </cell>
          <cell r="F42">
            <v>30</v>
          </cell>
          <cell r="G42">
            <v>150</v>
          </cell>
          <cell r="H42">
            <v>866</v>
          </cell>
          <cell r="I42">
            <v>97.405143666666675</v>
          </cell>
          <cell r="J42">
            <v>15.057449333333333</v>
          </cell>
          <cell r="K42">
            <v>68.167817771016573</v>
          </cell>
          <cell r="L42">
            <v>7.8715724908795123E-2</v>
          </cell>
          <cell r="M42">
            <v>97.405143666666675</v>
          </cell>
          <cell r="N42">
            <v>0.11247707120862202</v>
          </cell>
          <cell r="O42">
            <v>69.378344018357538</v>
          </cell>
          <cell r="P42">
            <v>91.911206666666658</v>
          </cell>
          <cell r="Q42">
            <v>0.10613303310238643</v>
          </cell>
          <cell r="R42">
            <v>0.11247707120862202</v>
          </cell>
          <cell r="S42">
            <v>66.928554995548879</v>
          </cell>
          <cell r="T42">
            <v>156.83682954400001</v>
          </cell>
          <cell r="U42">
            <v>145.9556475053333</v>
          </cell>
          <cell r="V42">
            <v>0</v>
          </cell>
        </row>
        <row r="43">
          <cell r="E43" t="str">
            <v>FJSWA3</v>
          </cell>
          <cell r="F43">
            <v>60</v>
          </cell>
          <cell r="G43" t="str">
            <v>150/20</v>
          </cell>
          <cell r="H43">
            <v>1732</v>
          </cell>
          <cell r="I43">
            <v>499.25859566666668</v>
          </cell>
          <cell r="J43">
            <v>250.14353933333334</v>
          </cell>
          <cell r="K43">
            <v>389.17352536603494</v>
          </cell>
          <cell r="L43">
            <v>0.22469603081179845</v>
          </cell>
          <cell r="M43">
            <v>499.25859566666668</v>
          </cell>
          <cell r="N43">
            <v>0.28825554022324867</v>
          </cell>
          <cell r="O43">
            <v>391.13148692516995</v>
          </cell>
          <cell r="P43">
            <v>492.53808600000002</v>
          </cell>
          <cell r="Q43">
            <v>0.28437533833718248</v>
          </cell>
          <cell r="R43">
            <v>0.28825554022324867</v>
          </cell>
          <cell r="S43">
            <v>387.23664549259763</v>
          </cell>
          <cell r="T43">
            <v>20.839409566666671</v>
          </cell>
          <cell r="U43">
            <v>20.091424582666669</v>
          </cell>
          <cell r="V43">
            <v>0</v>
          </cell>
        </row>
        <row r="44">
          <cell r="E44" t="str">
            <v>FJSWA4</v>
          </cell>
          <cell r="F44">
            <v>60</v>
          </cell>
          <cell r="G44" t="str">
            <v>150/20</v>
          </cell>
          <cell r="H44">
            <v>1732</v>
          </cell>
          <cell r="I44">
            <v>1063.7360026666665</v>
          </cell>
          <cell r="J44">
            <v>548.41044099999999</v>
          </cell>
          <cell r="K44">
            <v>778.06583529273871</v>
          </cell>
          <cell r="L44">
            <v>0.44922969705123483</v>
          </cell>
          <cell r="M44">
            <v>1063.7360026666665</v>
          </cell>
          <cell r="N44">
            <v>0.61416628329484213</v>
          </cell>
          <cell r="O44">
            <v>792.92816181678074</v>
          </cell>
          <cell r="P44">
            <v>1015.0557456666667</v>
          </cell>
          <cell r="Q44">
            <v>0.5860598993456505</v>
          </cell>
          <cell r="R44">
            <v>0.61416628329484213</v>
          </cell>
          <cell r="S44">
            <v>763.36353381875279</v>
          </cell>
          <cell r="T44">
            <v>0</v>
          </cell>
          <cell r="U44">
            <v>0</v>
          </cell>
          <cell r="V44">
            <v>0</v>
          </cell>
        </row>
        <row r="45">
          <cell r="E45" t="str">
            <v>GDMKR1</v>
          </cell>
          <cell r="F45">
            <v>60</v>
          </cell>
          <cell r="G45" t="str">
            <v>150/20</v>
          </cell>
          <cell r="H45">
            <v>1732</v>
          </cell>
          <cell r="I45">
            <v>966.83829733333334</v>
          </cell>
          <cell r="J45">
            <v>16.308300666666668</v>
          </cell>
          <cell r="K45">
            <v>691.50522871470685</v>
          </cell>
          <cell r="L45">
            <v>0.39925244152119332</v>
          </cell>
          <cell r="M45">
            <v>966.83829733333334</v>
          </cell>
          <cell r="N45">
            <v>0.55822072594303307</v>
          </cell>
          <cell r="O45">
            <v>731.09947081043958</v>
          </cell>
          <cell r="P45">
            <v>872.7071126666666</v>
          </cell>
          <cell r="Q45">
            <v>0.50387246689761356</v>
          </cell>
          <cell r="R45">
            <v>0.55822072594303307</v>
          </cell>
          <cell r="S45">
            <v>652.71033201794467</v>
          </cell>
          <cell r="T45">
            <v>20.727684597333333</v>
          </cell>
          <cell r="U45">
            <v>19.986452681333333</v>
          </cell>
          <cell r="V45">
            <v>0</v>
          </cell>
        </row>
        <row r="46">
          <cell r="E46" t="str">
            <v>GDMKR2</v>
          </cell>
          <cell r="F46">
            <v>60</v>
          </cell>
          <cell r="G46" t="str">
            <v>150/20</v>
          </cell>
          <cell r="H46">
            <v>1732</v>
          </cell>
          <cell r="I46">
            <v>1668.9286706666669</v>
          </cell>
          <cell r="J46">
            <v>442.37807233333336</v>
          </cell>
          <cell r="K46">
            <v>1185.639524234924</v>
          </cell>
          <cell r="L46">
            <v>0.6845493788885243</v>
          </cell>
          <cell r="M46">
            <v>1668.9286706666669</v>
          </cell>
          <cell r="N46">
            <v>0.96358468283294851</v>
          </cell>
          <cell r="O46">
            <v>1223.0615919126349</v>
          </cell>
          <cell r="P46">
            <v>1547.540283</v>
          </cell>
          <cell r="Q46">
            <v>0.89349900866050813</v>
          </cell>
          <cell r="R46">
            <v>0.96358468283294851</v>
          </cell>
          <cell r="S46">
            <v>1148.1670903826825</v>
          </cell>
          <cell r="T46">
            <v>20.818758930666668</v>
          </cell>
          <cell r="U46">
            <v>19.996600469333334</v>
          </cell>
          <cell r="V46">
            <v>0</v>
          </cell>
        </row>
        <row r="47">
          <cell r="E47" t="str">
            <v>GDMKR3</v>
          </cell>
          <cell r="F47">
            <v>60</v>
          </cell>
          <cell r="G47" t="str">
            <v>150/20</v>
          </cell>
          <cell r="H47">
            <v>1732</v>
          </cell>
          <cell r="I47">
            <v>1672.0850829999999</v>
          </cell>
          <cell r="J47">
            <v>362.64900733333326</v>
          </cell>
          <cell r="K47">
            <v>1169.9410155803605</v>
          </cell>
          <cell r="L47">
            <v>0.67548557481545068</v>
          </cell>
          <cell r="M47">
            <v>1672.0850829999999</v>
          </cell>
          <cell r="N47">
            <v>0.96540709180138562</v>
          </cell>
          <cell r="O47">
            <v>1243.2607473064511</v>
          </cell>
          <cell r="P47">
            <v>1426.0999753333335</v>
          </cell>
          <cell r="Q47">
            <v>0.82338335758275605</v>
          </cell>
          <cell r="R47">
            <v>0.96540709180138562</v>
          </cell>
          <cell r="S47">
            <v>1096.5226031924628</v>
          </cell>
          <cell r="T47">
            <v>20.981363131999998</v>
          </cell>
          <cell r="U47">
            <v>19.772702519999996</v>
          </cell>
          <cell r="V47">
            <v>1</v>
          </cell>
        </row>
        <row r="48">
          <cell r="E48" t="str">
            <v>GDMKR4</v>
          </cell>
          <cell r="F48">
            <v>60</v>
          </cell>
          <cell r="G48" t="str">
            <v>150/20</v>
          </cell>
          <cell r="H48">
            <v>1732</v>
          </cell>
          <cell r="I48">
            <v>640.95385766666664</v>
          </cell>
          <cell r="J48">
            <v>155.53836566666666</v>
          </cell>
          <cell r="K48">
            <v>404.1358843736835</v>
          </cell>
          <cell r="L48">
            <v>0.23333480622037153</v>
          </cell>
          <cell r="M48">
            <v>593.53173833333346</v>
          </cell>
          <cell r="N48">
            <v>0.34268576116243271</v>
          </cell>
          <cell r="O48">
            <v>414.94075519041172</v>
          </cell>
          <cell r="P48">
            <v>640.95385766666664</v>
          </cell>
          <cell r="Q48">
            <v>0.37006573768283291</v>
          </cell>
          <cell r="R48">
            <v>0.37006573768283291</v>
          </cell>
          <cell r="S48">
            <v>393.31647133512826</v>
          </cell>
          <cell r="T48">
            <v>20.91495247866667</v>
          </cell>
          <cell r="U48">
            <v>20.187426455999997</v>
          </cell>
          <cell r="V48">
            <v>0</v>
          </cell>
        </row>
        <row r="49">
          <cell r="E49" t="str">
            <v>JBBKA1</v>
          </cell>
          <cell r="F49">
            <v>60</v>
          </cell>
          <cell r="G49" t="str">
            <v>150/20</v>
          </cell>
          <cell r="H49">
            <v>1732</v>
          </cell>
          <cell r="I49">
            <v>1154.325114</v>
          </cell>
          <cell r="J49">
            <v>475.61688233333331</v>
          </cell>
          <cell r="K49">
            <v>857.45422911230742</v>
          </cell>
          <cell r="L49">
            <v>0.49506595214336457</v>
          </cell>
          <cell r="M49">
            <v>1154.325114</v>
          </cell>
          <cell r="N49">
            <v>0.66646946535796769</v>
          </cell>
          <cell r="O49">
            <v>871.78226744265328</v>
          </cell>
          <cell r="P49">
            <v>1116.3592123333335</v>
          </cell>
          <cell r="Q49">
            <v>0.64454919880677453</v>
          </cell>
          <cell r="R49">
            <v>0.66646946535796769</v>
          </cell>
          <cell r="S49">
            <v>843.10690674652278</v>
          </cell>
          <cell r="T49">
            <v>20.827601368</v>
          </cell>
          <cell r="U49">
            <v>20.110790652000002</v>
          </cell>
          <cell r="V49">
            <v>0</v>
          </cell>
        </row>
        <row r="50">
          <cell r="E50" t="str">
            <v>JBBKA2</v>
          </cell>
          <cell r="F50">
            <v>60</v>
          </cell>
          <cell r="G50" t="str">
            <v>150/20</v>
          </cell>
          <cell r="H50">
            <v>1732</v>
          </cell>
          <cell r="I50">
            <v>1035.7742513333333</v>
          </cell>
          <cell r="J50">
            <v>524.63940433333335</v>
          </cell>
          <cell r="K50">
            <v>782.30054357094673</v>
          </cell>
          <cell r="L50">
            <v>0.45167467873611244</v>
          </cell>
          <cell r="M50">
            <v>1035.7742513333333</v>
          </cell>
          <cell r="N50">
            <v>0.59802208506543486</v>
          </cell>
          <cell r="O50">
            <v>813.68531169399671</v>
          </cell>
          <cell r="P50">
            <v>972.17936199999997</v>
          </cell>
          <cell r="Q50">
            <v>0.56130448152424939</v>
          </cell>
          <cell r="R50">
            <v>0.59802208506543486</v>
          </cell>
          <cell r="S50">
            <v>750.87353484477387</v>
          </cell>
          <cell r="T50">
            <v>20.674888041333332</v>
          </cell>
          <cell r="U50">
            <v>19.985623630666666</v>
          </cell>
          <cell r="V50">
            <v>0</v>
          </cell>
        </row>
        <row r="51">
          <cell r="E51" t="str">
            <v>JBBKA3</v>
          </cell>
          <cell r="F51">
            <v>60</v>
          </cell>
          <cell r="G51" t="str">
            <v>150/20</v>
          </cell>
          <cell r="H51">
            <v>1732</v>
          </cell>
          <cell r="I51">
            <v>328.0329486666667</v>
          </cell>
          <cell r="J51">
            <v>33.391420333333336</v>
          </cell>
          <cell r="K51">
            <v>213.24511396189152</v>
          </cell>
          <cell r="L51">
            <v>0.12312073554381728</v>
          </cell>
          <cell r="M51">
            <v>328.0329486666667</v>
          </cell>
          <cell r="N51">
            <v>0.18939546689761358</v>
          </cell>
          <cell r="O51">
            <v>218.88538514292114</v>
          </cell>
          <cell r="P51">
            <v>318.62589499999996</v>
          </cell>
          <cell r="Q51">
            <v>0.18396414260969973</v>
          </cell>
          <cell r="R51">
            <v>0.18939546689761358</v>
          </cell>
          <cell r="S51">
            <v>207.59725156796753</v>
          </cell>
          <cell r="T51">
            <v>20.972624037333333</v>
          </cell>
          <cell r="U51">
            <v>20.189226003999998</v>
          </cell>
          <cell r="V51">
            <v>0</v>
          </cell>
        </row>
        <row r="52">
          <cell r="E52" t="str">
            <v>JBBKA4</v>
          </cell>
          <cell r="F52">
            <v>60</v>
          </cell>
          <cell r="G52" t="str">
            <v>150/20</v>
          </cell>
          <cell r="H52">
            <v>1732</v>
          </cell>
          <cell r="I52">
            <v>1569.4883626666667</v>
          </cell>
          <cell r="J52">
            <v>712.04634599999997</v>
          </cell>
          <cell r="K52">
            <v>1098.1627569421642</v>
          </cell>
          <cell r="L52">
            <v>0.63404316220679224</v>
          </cell>
          <cell r="M52">
            <v>1569.4883626666667</v>
          </cell>
          <cell r="N52">
            <v>0.90617111008468054</v>
          </cell>
          <cell r="O52">
            <v>1152.383264905018</v>
          </cell>
          <cell r="P52">
            <v>1328.7954913333333</v>
          </cell>
          <cell r="Q52">
            <v>0.76720293956889918</v>
          </cell>
          <cell r="R52">
            <v>0.90617111008468054</v>
          </cell>
          <cell r="S52">
            <v>1043.8692738676539</v>
          </cell>
          <cell r="T52">
            <v>20.749450641333333</v>
          </cell>
          <cell r="U52">
            <v>20.256333498666667</v>
          </cell>
          <cell r="V52">
            <v>0</v>
          </cell>
        </row>
        <row r="53">
          <cell r="E53" t="str">
            <v>PT MULIA KERAMIK</v>
          </cell>
          <cell r="F53">
            <v>30</v>
          </cell>
          <cell r="G53">
            <v>150</v>
          </cell>
          <cell r="H53">
            <v>1732</v>
          </cell>
          <cell r="I53">
            <v>141.58661900000001</v>
          </cell>
          <cell r="J53">
            <v>84.174278000000001</v>
          </cell>
          <cell r="K53">
            <v>116.99028235997221</v>
          </cell>
          <cell r="L53">
            <v>6.754635240183153E-2</v>
          </cell>
          <cell r="M53">
            <v>140.64497366666666</v>
          </cell>
          <cell r="N53">
            <v>8.1203795419553498E-2</v>
          </cell>
          <cell r="O53">
            <v>117.06895692453706</v>
          </cell>
          <cell r="P53">
            <v>141.58661900000001</v>
          </cell>
          <cell r="Q53">
            <v>8.1747470554272519E-2</v>
          </cell>
          <cell r="R53">
            <v>8.1747470554272519E-2</v>
          </cell>
          <cell r="S53">
            <v>116.91149837320354</v>
          </cell>
          <cell r="T53">
            <v>156.801226552</v>
          </cell>
          <cell r="U53">
            <v>144.73798915333333</v>
          </cell>
          <cell r="V53">
            <v>0</v>
          </cell>
        </row>
        <row r="54">
          <cell r="E54" t="str">
            <v>PCBRU1</v>
          </cell>
          <cell r="F54">
            <v>60</v>
          </cell>
          <cell r="G54" t="str">
            <v>150/20</v>
          </cell>
          <cell r="H54">
            <v>1732</v>
          </cell>
          <cell r="I54">
            <v>1667.2993163333333</v>
          </cell>
          <cell r="J54">
            <v>655.27819833333331</v>
          </cell>
          <cell r="K54">
            <v>1095.4698912626477</v>
          </cell>
          <cell r="L54">
            <v>0.63248838987450795</v>
          </cell>
          <cell r="M54">
            <v>1667.2993163333333</v>
          </cell>
          <cell r="N54">
            <v>0.96264394707467282</v>
          </cell>
          <cell r="O54">
            <v>1141.7191557917217</v>
          </cell>
          <cell r="P54">
            <v>1429.2528076666667</v>
          </cell>
          <cell r="Q54">
            <v>0.82520369957659745</v>
          </cell>
          <cell r="R54">
            <v>0.96264394707467282</v>
          </cell>
          <cell r="S54">
            <v>1049.8430932817391</v>
          </cell>
          <cell r="T54">
            <v>20.654679065333333</v>
          </cell>
          <cell r="U54">
            <v>19.986174983999998</v>
          </cell>
          <cell r="V54">
            <v>0</v>
          </cell>
        </row>
        <row r="55">
          <cell r="E55" t="str">
            <v>PCBRU2</v>
          </cell>
          <cell r="F55">
            <v>60</v>
          </cell>
          <cell r="G55" t="str">
            <v>150/20</v>
          </cell>
          <cell r="H55">
            <v>1732</v>
          </cell>
          <cell r="I55">
            <v>1609.9882813333334</v>
          </cell>
          <cell r="J55">
            <v>417.98040799999995</v>
          </cell>
          <cell r="K55">
            <v>687.7440694593131</v>
          </cell>
          <cell r="L55">
            <v>0.39708087151230548</v>
          </cell>
          <cell r="M55">
            <v>1609.9882813333334</v>
          </cell>
          <cell r="N55">
            <v>0.92955443494996148</v>
          </cell>
          <cell r="O55">
            <v>707.54456533691837</v>
          </cell>
          <cell r="P55">
            <v>962.52632633333326</v>
          </cell>
          <cell r="Q55">
            <v>0.55573113529638174</v>
          </cell>
          <cell r="R55">
            <v>0.92955443494996148</v>
          </cell>
          <cell r="S55">
            <v>667.91692419291155</v>
          </cell>
          <cell r="T55">
            <v>20.648946145333333</v>
          </cell>
          <cell r="U55">
            <v>20.017646578666668</v>
          </cell>
          <cell r="V55">
            <v>0</v>
          </cell>
        </row>
        <row r="56">
          <cell r="E56" t="str">
            <v>PCBRU3</v>
          </cell>
          <cell r="F56">
            <v>60</v>
          </cell>
          <cell r="G56" t="str">
            <v>150/20</v>
          </cell>
          <cell r="H56">
            <v>1732</v>
          </cell>
          <cell r="I56">
            <v>1381.0664876666667</v>
          </cell>
          <cell r="J56">
            <v>772.75630699999999</v>
          </cell>
          <cell r="K56">
            <v>1066.1179741508633</v>
          </cell>
          <cell r="L56">
            <v>0.6155415555143553</v>
          </cell>
          <cell r="M56">
            <v>1224.2234703333334</v>
          </cell>
          <cell r="N56">
            <v>0.70682648402617398</v>
          </cell>
          <cell r="O56">
            <v>1021.5646056702518</v>
          </cell>
          <cell r="P56">
            <v>1381.0664876666667</v>
          </cell>
          <cell r="Q56">
            <v>0.79738249865280986</v>
          </cell>
          <cell r="R56">
            <v>0.79738249865280986</v>
          </cell>
          <cell r="S56">
            <v>1110.7313067882455</v>
          </cell>
          <cell r="T56">
            <v>20.911530046666666</v>
          </cell>
          <cell r="U56">
            <v>20.269546349333332</v>
          </cell>
          <cell r="V56">
            <v>0</v>
          </cell>
        </row>
        <row r="57">
          <cell r="E57" t="str">
            <v>PCBRU4</v>
          </cell>
          <cell r="F57">
            <v>60</v>
          </cell>
          <cell r="G57" t="str">
            <v>150/20</v>
          </cell>
          <cell r="H57">
            <v>1732</v>
          </cell>
          <cell r="I57">
            <v>1027.9185383333333</v>
          </cell>
          <cell r="J57">
            <v>551.95245366666666</v>
          </cell>
          <cell r="K57">
            <v>784.98321569065308</v>
          </cell>
          <cell r="L57">
            <v>0.45322356564125466</v>
          </cell>
          <cell r="M57">
            <v>985.9141236666668</v>
          </cell>
          <cell r="N57">
            <v>0.56923448248652819</v>
          </cell>
          <cell r="O57">
            <v>780.2849607612003</v>
          </cell>
          <cell r="P57">
            <v>1027.9185383333333</v>
          </cell>
          <cell r="Q57">
            <v>0.59348645400307931</v>
          </cell>
          <cell r="R57">
            <v>0.59348645400307931</v>
          </cell>
          <cell r="S57">
            <v>789.68779397801677</v>
          </cell>
          <cell r="T57">
            <v>20.928594865333331</v>
          </cell>
          <cell r="U57">
            <v>20.270412926666665</v>
          </cell>
          <cell r="V57">
            <v>0</v>
          </cell>
        </row>
        <row r="58">
          <cell r="E58" t="str">
            <v>TMBUN1</v>
          </cell>
          <cell r="F58">
            <v>60</v>
          </cell>
          <cell r="G58" t="str">
            <v>150/20</v>
          </cell>
          <cell r="H58">
            <v>1732</v>
          </cell>
          <cell r="I58">
            <v>1359.0673016666667</v>
          </cell>
          <cell r="J58">
            <v>712.38466400000004</v>
          </cell>
          <cell r="K58">
            <v>1079.201637588209</v>
          </cell>
          <cell r="L58">
            <v>0.62309563371143706</v>
          </cell>
          <cell r="M58">
            <v>1295.8059486666668</v>
          </cell>
          <cell r="N58">
            <v>0.74815585950731345</v>
          </cell>
          <cell r="O58">
            <v>1046.7424783284046</v>
          </cell>
          <cell r="P58">
            <v>1359.0673016666667</v>
          </cell>
          <cell r="Q58">
            <v>0.7846808901077752</v>
          </cell>
          <cell r="R58">
            <v>0.7846808901077752</v>
          </cell>
          <cell r="S58">
            <v>1111.7044834688199</v>
          </cell>
          <cell r="T58">
            <v>20.894339369333334</v>
          </cell>
          <cell r="U58">
            <v>20.186830070666666</v>
          </cell>
          <cell r="V58">
            <v>0</v>
          </cell>
        </row>
        <row r="59">
          <cell r="E59" t="str">
            <v>TMBUN2</v>
          </cell>
          <cell r="F59">
            <v>60</v>
          </cell>
          <cell r="G59" t="str">
            <v>150/20</v>
          </cell>
          <cell r="H59">
            <v>1732</v>
          </cell>
          <cell r="I59">
            <v>1315.9390053333334</v>
          </cell>
          <cell r="J59">
            <v>519.85670966666669</v>
          </cell>
          <cell r="K59">
            <v>1008.7424559603239</v>
          </cell>
          <cell r="L59">
            <v>0.58241481291011776</v>
          </cell>
          <cell r="M59">
            <v>1315.9390053333334</v>
          </cell>
          <cell r="N59">
            <v>0.75978002617397999</v>
          </cell>
          <cell r="O59">
            <v>1007.0785233037642</v>
          </cell>
          <cell r="P59">
            <v>1295.8233643333333</v>
          </cell>
          <cell r="Q59">
            <v>0.74816591474210925</v>
          </cell>
          <cell r="R59">
            <v>0.75978002617397999</v>
          </cell>
          <cell r="S59">
            <v>1010.4086280955584</v>
          </cell>
          <cell r="T59">
            <v>20.826329502666667</v>
          </cell>
          <cell r="U59">
            <v>20.018706562666669</v>
          </cell>
          <cell r="V59">
            <v>0</v>
          </cell>
        </row>
        <row r="60">
          <cell r="E60" t="str">
            <v>TMBUN3</v>
          </cell>
          <cell r="F60">
            <v>60</v>
          </cell>
          <cell r="G60" t="str">
            <v>150/20</v>
          </cell>
          <cell r="H60">
            <v>1732</v>
          </cell>
          <cell r="I60">
            <v>1456.2852376666667</v>
          </cell>
          <cell r="J60">
            <v>752.34309900000005</v>
          </cell>
          <cell r="K60">
            <v>1088.8579138112505</v>
          </cell>
          <cell r="L60">
            <v>0.62867085093028319</v>
          </cell>
          <cell r="M60">
            <v>1411.87382</v>
          </cell>
          <cell r="N60">
            <v>0.81516964203233255</v>
          </cell>
          <cell r="O60">
            <v>1079.2163646877241</v>
          </cell>
          <cell r="P60">
            <v>1456.2852376666667</v>
          </cell>
          <cell r="Q60">
            <v>0.84081133814472675</v>
          </cell>
          <cell r="R60">
            <v>0.84081133814472675</v>
          </cell>
          <cell r="S60">
            <v>1098.5124394477348</v>
          </cell>
          <cell r="T60">
            <v>20.776713475999998</v>
          </cell>
          <cell r="U60">
            <v>20.039928758666665</v>
          </cell>
          <cell r="V60">
            <v>0</v>
          </cell>
        </row>
        <row r="61">
          <cell r="E61" t="str">
            <v>TMBUN5</v>
          </cell>
          <cell r="F61">
            <v>60</v>
          </cell>
          <cell r="G61" t="str">
            <v>150/20</v>
          </cell>
          <cell r="H61">
            <v>1732</v>
          </cell>
          <cell r="I61">
            <v>1556.5769043333332</v>
          </cell>
          <cell r="J61">
            <v>830.24121100000002</v>
          </cell>
          <cell r="K61">
            <v>1146.4083892143017</v>
          </cell>
          <cell r="L61">
            <v>0.66189860809139822</v>
          </cell>
          <cell r="M61">
            <v>1556.5769043333332</v>
          </cell>
          <cell r="N61">
            <v>0.89871645746728246</v>
          </cell>
          <cell r="O61">
            <v>1155.6369384982067</v>
          </cell>
          <cell r="P61">
            <v>1417.6243896666667</v>
          </cell>
          <cell r="Q61">
            <v>0.81848983237105466</v>
          </cell>
          <cell r="R61">
            <v>0.89871645746728246</v>
          </cell>
          <cell r="S61">
            <v>1137.167419271871</v>
          </cell>
          <cell r="T61">
            <v>20.771149137333335</v>
          </cell>
          <cell r="U61">
            <v>20.112292873333331</v>
          </cell>
          <cell r="V61">
            <v>0</v>
          </cell>
        </row>
        <row r="62">
          <cell r="E62" t="str">
            <v>RJPSI1</v>
          </cell>
          <cell r="F62">
            <v>60</v>
          </cell>
          <cell r="G62" t="str">
            <v>150/20</v>
          </cell>
          <cell r="H62">
            <v>1732</v>
          </cell>
          <cell r="I62">
            <v>989.35091166666678</v>
          </cell>
          <cell r="J62">
            <v>414.89444000000003</v>
          </cell>
          <cell r="K62">
            <v>717.07599152275122</v>
          </cell>
          <cell r="L62">
            <v>0.41401616138726977</v>
          </cell>
          <cell r="M62">
            <v>989.35091166666678</v>
          </cell>
          <cell r="N62">
            <v>0.57121877117013098</v>
          </cell>
          <cell r="O62">
            <v>700.98291744534106</v>
          </cell>
          <cell r="P62">
            <v>932.53719066666656</v>
          </cell>
          <cell r="Q62">
            <v>0.53841639183987677</v>
          </cell>
          <cell r="R62">
            <v>0.57121877117013098</v>
          </cell>
          <cell r="S62">
            <v>733.19072518842529</v>
          </cell>
          <cell r="T62">
            <v>20.919975278666666</v>
          </cell>
          <cell r="U62">
            <v>20.199465587999999</v>
          </cell>
          <cell r="V62">
            <v>0</v>
          </cell>
        </row>
        <row r="63">
          <cell r="E63" t="str">
            <v>SKTNI1</v>
          </cell>
          <cell r="F63">
            <v>60</v>
          </cell>
          <cell r="G63" t="str">
            <v>150/20</v>
          </cell>
          <cell r="H63">
            <v>1732</v>
          </cell>
          <cell r="I63">
            <v>851.83829766666668</v>
          </cell>
          <cell r="J63">
            <v>334.64783733333337</v>
          </cell>
          <cell r="K63">
            <v>571.0540696458196</v>
          </cell>
          <cell r="L63">
            <v>0.32970789240520759</v>
          </cell>
          <cell r="M63">
            <v>851.83829766666668</v>
          </cell>
          <cell r="N63">
            <v>0.49182349749807547</v>
          </cell>
          <cell r="O63">
            <v>577.38280053584185</v>
          </cell>
          <cell r="P63">
            <v>754.19268833333342</v>
          </cell>
          <cell r="Q63">
            <v>0.43544612490377216</v>
          </cell>
          <cell r="R63">
            <v>0.49182349749807547</v>
          </cell>
          <cell r="S63">
            <v>564.71682094840685</v>
          </cell>
          <cell r="T63">
            <v>20.96425154933333</v>
          </cell>
          <cell r="U63">
            <v>20.215584734666663</v>
          </cell>
          <cell r="V63">
            <v>0</v>
          </cell>
        </row>
        <row r="64">
          <cell r="E64" t="str">
            <v>SKTNI2</v>
          </cell>
          <cell r="F64">
            <v>60</v>
          </cell>
          <cell r="G64" t="str">
            <v>150/20</v>
          </cell>
          <cell r="H64">
            <v>1732</v>
          </cell>
          <cell r="I64">
            <v>824.73697933333324</v>
          </cell>
          <cell r="J64">
            <v>426.46962466666668</v>
          </cell>
          <cell r="K64">
            <v>653.98453711073773</v>
          </cell>
          <cell r="L64">
            <v>0.37758922465977929</v>
          </cell>
          <cell r="M64">
            <v>824.73697933333324</v>
          </cell>
          <cell r="N64">
            <v>0.47617608506543491</v>
          </cell>
          <cell r="O64">
            <v>630.60429022894255</v>
          </cell>
          <cell r="P64">
            <v>821.14066600000012</v>
          </cell>
          <cell r="Q64">
            <v>0.47409969168591232</v>
          </cell>
          <cell r="R64">
            <v>0.47617608506543491</v>
          </cell>
          <cell r="S64">
            <v>677.39625135038114</v>
          </cell>
          <cell r="T64">
            <v>20.997862163999997</v>
          </cell>
          <cell r="U64">
            <v>20.367854092000002</v>
          </cell>
          <cell r="V64">
            <v>0</v>
          </cell>
        </row>
        <row r="65">
          <cell r="E65" t="str">
            <v>PT TOYOGIRI IRON STEEL</v>
          </cell>
          <cell r="F65">
            <v>37.5</v>
          </cell>
          <cell r="G65">
            <v>70</v>
          </cell>
          <cell r="H65">
            <v>1083</v>
          </cell>
          <cell r="I65">
            <v>51.446325999999999</v>
          </cell>
          <cell r="J65">
            <v>15.183187666666667</v>
          </cell>
          <cell r="K65">
            <v>32.320314119047609</v>
          </cell>
          <cell r="L65">
            <v>2.9843318669480711E-2</v>
          </cell>
          <cell r="M65">
            <v>51.446325999999999</v>
          </cell>
          <cell r="N65">
            <v>4.7503532779316709E-2</v>
          </cell>
          <cell r="O65">
            <v>32.81653996929824</v>
          </cell>
          <cell r="P65">
            <v>47.268872666666674</v>
          </cell>
          <cell r="Q65">
            <v>4.3646235149276708E-2</v>
          </cell>
          <cell r="R65">
            <v>4.7503532779316709E-2</v>
          </cell>
          <cell r="S65">
            <v>31.272726212962954</v>
          </cell>
          <cell r="T65">
            <v>71.556782702666666</v>
          </cell>
          <cell r="U65">
            <v>68.820358376000001</v>
          </cell>
          <cell r="V65">
            <v>0</v>
          </cell>
        </row>
        <row r="66">
          <cell r="E66" t="str">
            <v>PT GUNUNG RAJAPAKSI</v>
          </cell>
          <cell r="F66">
            <v>144</v>
          </cell>
          <cell r="G66">
            <v>150</v>
          </cell>
          <cell r="H66">
            <v>2047</v>
          </cell>
          <cell r="I66">
            <v>384.778707</v>
          </cell>
          <cell r="J66">
            <v>15.061559666666668</v>
          </cell>
          <cell r="K66">
            <v>194.5825804657737</v>
          </cell>
          <cell r="L66">
            <v>9.5057440383866001E-2</v>
          </cell>
          <cell r="M66">
            <v>384.778707</v>
          </cell>
          <cell r="N66">
            <v>0.18797201123595506</v>
          </cell>
          <cell r="O66">
            <v>193.98968097071139</v>
          </cell>
          <cell r="P66">
            <v>341.92817166666669</v>
          </cell>
          <cell r="Q66">
            <v>0.16703867692558216</v>
          </cell>
          <cell r="R66">
            <v>0.18797201123595506</v>
          </cell>
          <cell r="S66">
            <v>195.26058515151519</v>
          </cell>
          <cell r="T66">
            <v>156.55989255866666</v>
          </cell>
          <cell r="U66">
            <v>144.30424439333333</v>
          </cell>
          <cell r="V66">
            <v>0</v>
          </cell>
        </row>
        <row r="67">
          <cell r="E67" t="str">
            <v>BGBRU3</v>
          </cell>
          <cell r="F67">
            <v>60</v>
          </cell>
          <cell r="G67" t="str">
            <v>150/20</v>
          </cell>
          <cell r="H67">
            <v>1732</v>
          </cell>
          <cell r="I67">
            <v>1329.9342043333334</v>
          </cell>
          <cell r="J67">
            <v>592.46936033333338</v>
          </cell>
          <cell r="K67">
            <v>958.95564976910885</v>
          </cell>
          <cell r="L67">
            <v>0.5536695437465986</v>
          </cell>
          <cell r="M67">
            <v>1326.1879476666666</v>
          </cell>
          <cell r="N67">
            <v>0.76569742936874507</v>
          </cell>
          <cell r="O67">
            <v>1006.2240250192648</v>
          </cell>
          <cell r="P67">
            <v>1329.9342043333334</v>
          </cell>
          <cell r="Q67">
            <v>0.76786039511162429</v>
          </cell>
          <cell r="R67">
            <v>0.76786039511162429</v>
          </cell>
          <cell r="S67">
            <v>911.62365624809286</v>
          </cell>
          <cell r="T67">
            <v>20.97128520133333</v>
          </cell>
          <cell r="U67">
            <v>19.698376049333334</v>
          </cell>
          <cell r="V67">
            <v>9</v>
          </cell>
        </row>
        <row r="68">
          <cell r="E68" t="str">
            <v>BGBRU4</v>
          </cell>
          <cell r="F68">
            <v>60</v>
          </cell>
          <cell r="G68" t="str">
            <v>150/20</v>
          </cell>
          <cell r="H68">
            <v>1732</v>
          </cell>
          <cell r="I68">
            <v>1187.2166343333333</v>
          </cell>
          <cell r="J68">
            <v>585.66406233333339</v>
          </cell>
          <cell r="K68">
            <v>858.93264842232691</v>
          </cell>
          <cell r="L68">
            <v>0.49591954296901092</v>
          </cell>
          <cell r="M68">
            <v>1187.2166343333333</v>
          </cell>
          <cell r="N68">
            <v>0.68545995053887609</v>
          </cell>
          <cell r="O68">
            <v>908.23532083288512</v>
          </cell>
          <cell r="P68">
            <v>1167.9379476666666</v>
          </cell>
          <cell r="Q68">
            <v>0.67432906909160883</v>
          </cell>
          <cell r="R68">
            <v>0.68545995053887609</v>
          </cell>
          <cell r="S68">
            <v>809.56361979048881</v>
          </cell>
          <cell r="T68">
            <v>20.924560460000002</v>
          </cell>
          <cell r="U68">
            <v>19.402037777333334</v>
          </cell>
          <cell r="V68">
            <v>84</v>
          </cell>
        </row>
        <row r="69">
          <cell r="E69" t="str">
            <v>BGBRU5</v>
          </cell>
          <cell r="F69">
            <v>60</v>
          </cell>
          <cell r="G69" t="str">
            <v>150/20</v>
          </cell>
          <cell r="H69">
            <v>1732</v>
          </cell>
          <cell r="I69">
            <v>943.35235599999999</v>
          </cell>
          <cell r="J69">
            <v>363.64530433333334</v>
          </cell>
          <cell r="K69">
            <v>672.8746011643135</v>
          </cell>
          <cell r="L69">
            <v>0.3884957281549154</v>
          </cell>
          <cell r="M69">
            <v>943.35235599999999</v>
          </cell>
          <cell r="N69">
            <v>0.54466071362586599</v>
          </cell>
          <cell r="O69">
            <v>718.02276462231237</v>
          </cell>
          <cell r="P69">
            <v>866.99963400000013</v>
          </cell>
          <cell r="Q69">
            <v>0.50057715588914553</v>
          </cell>
          <cell r="R69">
            <v>0.54466071362586599</v>
          </cell>
          <cell r="S69">
            <v>627.66567301794589</v>
          </cell>
          <cell r="T69">
            <v>20.851808954666666</v>
          </cell>
          <cell r="U69">
            <v>19.39853105466667</v>
          </cell>
          <cell r="V69">
            <v>81</v>
          </cell>
        </row>
        <row r="70">
          <cell r="E70" t="str">
            <v>BGBRU6</v>
          </cell>
          <cell r="F70">
            <v>60</v>
          </cell>
          <cell r="G70" t="str">
            <v>150/20</v>
          </cell>
          <cell r="H70">
            <v>1732</v>
          </cell>
          <cell r="I70">
            <v>1678.9844970000001</v>
          </cell>
          <cell r="J70">
            <v>689.01871733333337</v>
          </cell>
          <cell r="K70">
            <v>1066.3680300138981</v>
          </cell>
          <cell r="L70">
            <v>0.61568592956922519</v>
          </cell>
          <cell r="M70">
            <v>1678.9844970000001</v>
          </cell>
          <cell r="N70">
            <v>0.96939058718244808</v>
          </cell>
          <cell r="O70">
            <v>1157.3161443799299</v>
          </cell>
          <cell r="P70">
            <v>1529.6288246666666</v>
          </cell>
          <cell r="Q70">
            <v>0.88315752001539638</v>
          </cell>
          <cell r="R70">
            <v>0.96939058718244808</v>
          </cell>
          <cell r="S70">
            <v>975.29750903364584</v>
          </cell>
          <cell r="T70">
            <v>20.999968276000001</v>
          </cell>
          <cell r="U70">
            <v>19.452359305333335</v>
          </cell>
          <cell r="V70">
            <v>53</v>
          </cell>
        </row>
        <row r="71">
          <cell r="E71" t="str">
            <v>BUNAR1</v>
          </cell>
          <cell r="F71">
            <v>30</v>
          </cell>
          <cell r="G71" t="str">
            <v>70/20</v>
          </cell>
          <cell r="H71">
            <v>866</v>
          </cell>
          <cell r="I71">
            <v>784.18060299999991</v>
          </cell>
          <cell r="J71">
            <v>276.5755006666667</v>
          </cell>
          <cell r="K71">
            <v>586.43032741515469</v>
          </cell>
          <cell r="L71">
            <v>0.67717127877038652</v>
          </cell>
          <cell r="M71">
            <v>728.73103833333334</v>
          </cell>
          <cell r="N71">
            <v>0.84149080638953044</v>
          </cell>
          <cell r="O71">
            <v>591.99551438172045</v>
          </cell>
          <cell r="P71">
            <v>784.18060299999991</v>
          </cell>
          <cell r="Q71">
            <v>0.90552032678983818</v>
          </cell>
          <cell r="R71">
            <v>0.90552032678983818</v>
          </cell>
          <cell r="S71">
            <v>580.85765029116101</v>
          </cell>
          <cell r="T71">
            <v>20.999139802666669</v>
          </cell>
          <cell r="U71">
            <v>18.741540732000001</v>
          </cell>
          <cell r="V71">
            <v>161</v>
          </cell>
        </row>
        <row r="72">
          <cell r="E72" t="str">
            <v>BUNAR2</v>
          </cell>
          <cell r="F72">
            <v>30</v>
          </cell>
          <cell r="G72" t="str">
            <v>70/20</v>
          </cell>
          <cell r="H72">
            <v>866</v>
          </cell>
          <cell r="I72">
            <v>729.83754466666676</v>
          </cell>
          <cell r="J72">
            <v>311.056061</v>
          </cell>
          <cell r="K72">
            <v>528.89036067742597</v>
          </cell>
          <cell r="L72">
            <v>0.61072789916561887</v>
          </cell>
          <cell r="M72">
            <v>729.83754466666676</v>
          </cell>
          <cell r="N72">
            <v>0.84276852732871455</v>
          </cell>
          <cell r="O72">
            <v>553.63279750224058</v>
          </cell>
          <cell r="P72">
            <v>676.50189200000011</v>
          </cell>
          <cell r="Q72">
            <v>0.78118001385681302</v>
          </cell>
          <cell r="R72">
            <v>0.84276852732871455</v>
          </cell>
          <cell r="S72">
            <v>504.11462313010355</v>
          </cell>
          <cell r="T72">
            <v>20.971131053333334</v>
          </cell>
          <cell r="U72">
            <v>20.104859706666669</v>
          </cell>
          <cell r="V72">
            <v>0</v>
          </cell>
        </row>
        <row r="73">
          <cell r="E73" t="str">
            <v>PT. HOLCIM (SEMEN BARU)</v>
          </cell>
          <cell r="F73">
            <v>45</v>
          </cell>
          <cell r="G73">
            <v>150</v>
          </cell>
          <cell r="H73">
            <v>866</v>
          </cell>
          <cell r="I73">
            <v>184.25227833333335</v>
          </cell>
          <cell r="J73">
            <v>44.409590666666666</v>
          </cell>
          <cell r="K73">
            <v>138.70337711489461</v>
          </cell>
          <cell r="L73">
            <v>0.16016556248833094</v>
          </cell>
          <cell r="M73">
            <v>181.33939133333334</v>
          </cell>
          <cell r="N73">
            <v>0.20939883525789069</v>
          </cell>
          <cell r="O73">
            <v>139.95226499027774</v>
          </cell>
          <cell r="P73">
            <v>184.25227833333335</v>
          </cell>
          <cell r="Q73">
            <v>0.21276244611239417</v>
          </cell>
          <cell r="R73">
            <v>0.21276244611239417</v>
          </cell>
          <cell r="S73">
            <v>137.45275226054719</v>
          </cell>
          <cell r="T73">
            <v>153.45723221333336</v>
          </cell>
          <cell r="U73">
            <v>142.32531719466667</v>
          </cell>
          <cell r="V73">
            <v>0</v>
          </cell>
        </row>
        <row r="74">
          <cell r="E74" t="str">
            <v>PT. HOLCIM (SEMEN LAMA)</v>
          </cell>
          <cell r="F74">
            <v>40</v>
          </cell>
          <cell r="G74">
            <v>70</v>
          </cell>
          <cell r="H74">
            <v>866</v>
          </cell>
          <cell r="I74">
            <v>128.19066633333333</v>
          </cell>
          <cell r="J74">
            <v>74.022616000000014</v>
          </cell>
          <cell r="K74">
            <v>100.44638535904566</v>
          </cell>
          <cell r="L74">
            <v>0.1159888976432398</v>
          </cell>
          <cell r="M74">
            <v>128.19066633333333</v>
          </cell>
          <cell r="N74">
            <v>0.14802617359507311</v>
          </cell>
          <cell r="O74">
            <v>100.78488256805551</v>
          </cell>
          <cell r="P74">
            <v>113.21884433333334</v>
          </cell>
          <cell r="Q74">
            <v>0.13073769553502695</v>
          </cell>
          <cell r="R74">
            <v>0.14802617359507311</v>
          </cell>
          <cell r="S74">
            <v>100.1074173611498</v>
          </cell>
          <cell r="T74">
            <v>72.256936197333332</v>
          </cell>
          <cell r="U74">
            <v>66.863934475999997</v>
          </cell>
          <cell r="V74">
            <v>0</v>
          </cell>
        </row>
        <row r="75">
          <cell r="E75" t="str">
            <v>PT. INDOCEMENT TUNGGAL PRAKARSA (SEMEN TIGA RODA)</v>
          </cell>
          <cell r="F75">
            <v>220</v>
          </cell>
          <cell r="G75">
            <v>150</v>
          </cell>
          <cell r="H75">
            <v>2309.4688221709007</v>
          </cell>
          <cell r="I75">
            <v>685.49208600000009</v>
          </cell>
          <cell r="J75">
            <v>15.962097</v>
          </cell>
          <cell r="K75">
            <v>237.26628619911887</v>
          </cell>
          <cell r="L75">
            <v>0.10273630192421847</v>
          </cell>
          <cell r="M75">
            <v>685.49208600000009</v>
          </cell>
          <cell r="N75">
            <v>0.29681807323800002</v>
          </cell>
          <cell r="O75">
            <v>243.3964376981483</v>
          </cell>
          <cell r="P75">
            <v>664.33127833333322</v>
          </cell>
          <cell r="Q75">
            <v>0.28765544351833328</v>
          </cell>
          <cell r="R75">
            <v>0.29681807323800002</v>
          </cell>
          <cell r="S75">
            <v>231.11905906917355</v>
          </cell>
          <cell r="T75">
            <v>153.96282206533334</v>
          </cell>
          <cell r="U75">
            <v>142.18309285999999</v>
          </cell>
          <cell r="V75">
            <v>0</v>
          </cell>
        </row>
        <row r="76">
          <cell r="E76" t="str">
            <v>CIAWI1</v>
          </cell>
          <cell r="F76">
            <v>60</v>
          </cell>
          <cell r="G76" t="str">
            <v>150/20</v>
          </cell>
          <cell r="H76">
            <v>1732</v>
          </cell>
          <cell r="I76">
            <v>1084.0775146666667</v>
          </cell>
          <cell r="J76">
            <v>603.61018899999999</v>
          </cell>
          <cell r="K76">
            <v>834.75115282717047</v>
          </cell>
          <cell r="L76">
            <v>0.48195794043139173</v>
          </cell>
          <cell r="M76">
            <v>1017.509318</v>
          </cell>
          <cell r="N76">
            <v>0.58747651154734415</v>
          </cell>
          <cell r="O76">
            <v>854.17653920609234</v>
          </cell>
          <cell r="P76">
            <v>1084.0775146666667</v>
          </cell>
          <cell r="Q76">
            <v>0.62591080523479603</v>
          </cell>
          <cell r="R76">
            <v>0.62591080523479603</v>
          </cell>
          <cell r="S76">
            <v>815.29962191745199</v>
          </cell>
          <cell r="T76">
            <v>20.793900689333331</v>
          </cell>
          <cell r="U76">
            <v>20.157861793333332</v>
          </cell>
          <cell r="V76">
            <v>0</v>
          </cell>
        </row>
        <row r="77">
          <cell r="E77" t="str">
            <v>CIAWI2</v>
          </cell>
          <cell r="F77">
            <v>60</v>
          </cell>
          <cell r="G77" t="str">
            <v>150/20</v>
          </cell>
          <cell r="H77">
            <v>1732</v>
          </cell>
          <cell r="I77">
            <v>810.01568600000007</v>
          </cell>
          <cell r="J77">
            <v>320.09038299999997</v>
          </cell>
          <cell r="K77">
            <v>578.09680147119491</v>
          </cell>
          <cell r="L77">
            <v>0.3337741347986114</v>
          </cell>
          <cell r="M77">
            <v>810.01568600000007</v>
          </cell>
          <cell r="N77">
            <v>0.46767649307159359</v>
          </cell>
          <cell r="O77">
            <v>598.63387200492821</v>
          </cell>
          <cell r="P77">
            <v>788.576009</v>
          </cell>
          <cell r="Q77">
            <v>0.45529792667436492</v>
          </cell>
          <cell r="R77">
            <v>0.46767649307159359</v>
          </cell>
          <cell r="S77">
            <v>557.53209019650046</v>
          </cell>
          <cell r="T77">
            <v>20.952002845333336</v>
          </cell>
          <cell r="U77">
            <v>20.185653465333331</v>
          </cell>
          <cell r="V77">
            <v>0</v>
          </cell>
        </row>
        <row r="78">
          <cell r="E78" t="str">
            <v>CIAWI3</v>
          </cell>
          <cell r="F78">
            <v>60</v>
          </cell>
          <cell r="G78" t="str">
            <v>150/20</v>
          </cell>
          <cell r="H78">
            <v>1732</v>
          </cell>
          <cell r="I78">
            <v>758.11893733333329</v>
          </cell>
          <cell r="J78">
            <v>264.48488366666669</v>
          </cell>
          <cell r="K78">
            <v>535.14193403676347</v>
          </cell>
          <cell r="L78">
            <v>0.30897340302353549</v>
          </cell>
          <cell r="M78">
            <v>758.11893733333329</v>
          </cell>
          <cell r="N78">
            <v>0.43771301231716703</v>
          </cell>
          <cell r="O78">
            <v>549.21045991621827</v>
          </cell>
          <cell r="P78">
            <v>751.91375733333336</v>
          </cell>
          <cell r="Q78">
            <v>0.43413034488067748</v>
          </cell>
          <cell r="R78">
            <v>0.43771301231716703</v>
          </cell>
          <cell r="S78">
            <v>521.05447339838497</v>
          </cell>
          <cell r="T78">
            <v>20.853228039999998</v>
          </cell>
          <cell r="U78">
            <v>20.297911890666668</v>
          </cell>
          <cell r="V78">
            <v>0</v>
          </cell>
        </row>
        <row r="79">
          <cell r="E79" t="str">
            <v>PT. ASPEK KUMBONG</v>
          </cell>
          <cell r="F79">
            <v>45</v>
          </cell>
          <cell r="G79">
            <v>70</v>
          </cell>
          <cell r="H79">
            <v>4124.0514681623226</v>
          </cell>
          <cell r="I79">
            <v>137.66757199999998</v>
          </cell>
          <cell r="J79">
            <v>33.611755333333328</v>
          </cell>
          <cell r="K79">
            <v>104.51269284961478</v>
          </cell>
          <cell r="L79">
            <v>2.5342237762174591E-2</v>
          </cell>
          <cell r="M79">
            <v>137.66757199999998</v>
          </cell>
          <cell r="N79">
            <v>3.3381632858559995E-2</v>
          </cell>
          <cell r="O79">
            <v>101.48815589087292</v>
          </cell>
          <cell r="P79">
            <v>136.03963233333334</v>
          </cell>
          <cell r="Q79">
            <v>3.2986890048186668E-2</v>
          </cell>
          <cell r="R79">
            <v>3.3381632858559995E-2</v>
          </cell>
          <cell r="S79">
            <v>107.55079275435983</v>
          </cell>
          <cell r="T79">
            <v>72.209200545333346</v>
          </cell>
          <cell r="U79">
            <v>67.428474102666669</v>
          </cell>
          <cell r="V79">
            <v>0</v>
          </cell>
        </row>
        <row r="80">
          <cell r="E80" t="str">
            <v>KDBDK1</v>
          </cell>
          <cell r="F80">
            <v>60</v>
          </cell>
          <cell r="G80" t="str">
            <v>150/20</v>
          </cell>
          <cell r="H80">
            <v>1732</v>
          </cell>
          <cell r="I80">
            <v>1374.395874</v>
          </cell>
          <cell r="J80">
            <v>792.03625499999998</v>
          </cell>
          <cell r="K80">
            <v>1003.8055932015258</v>
          </cell>
          <cell r="L80">
            <v>0.57956443025492255</v>
          </cell>
          <cell r="M80">
            <v>1173.9868570000001</v>
          </cell>
          <cell r="N80">
            <v>0.677821510969977</v>
          </cell>
          <cell r="O80">
            <v>1001.8047474655019</v>
          </cell>
          <cell r="P80">
            <v>1374.395874</v>
          </cell>
          <cell r="Q80">
            <v>0.79353110508083147</v>
          </cell>
          <cell r="R80">
            <v>0.79353110508083147</v>
          </cell>
          <cell r="S80">
            <v>1005.8091318658592</v>
          </cell>
          <cell r="T80">
            <v>20.833090653333333</v>
          </cell>
          <cell r="U80">
            <v>20.214836510666665</v>
          </cell>
          <cell r="V80">
            <v>0</v>
          </cell>
        </row>
        <row r="81">
          <cell r="E81" t="str">
            <v>KDBDK2</v>
          </cell>
          <cell r="F81">
            <v>60</v>
          </cell>
          <cell r="G81" t="str">
            <v>150/20</v>
          </cell>
          <cell r="H81">
            <v>1732</v>
          </cell>
          <cell r="I81">
            <v>973.30322266666678</v>
          </cell>
          <cell r="J81">
            <v>508.07354766666663</v>
          </cell>
          <cell r="K81">
            <v>681.93439529410398</v>
          </cell>
          <cell r="L81">
            <v>0.39372655617442492</v>
          </cell>
          <cell r="M81">
            <v>877.28837066666665</v>
          </cell>
          <cell r="N81">
            <v>0.50651753502694374</v>
          </cell>
          <cell r="O81">
            <v>687.2175923216837</v>
          </cell>
          <cell r="P81">
            <v>973.30322266666678</v>
          </cell>
          <cell r="Q81">
            <v>0.56195336181678224</v>
          </cell>
          <cell r="R81">
            <v>0.56195336181678224</v>
          </cell>
          <cell r="S81">
            <v>676.64408763795473</v>
          </cell>
          <cell r="T81">
            <v>20.998159490666666</v>
          </cell>
          <cell r="U81">
            <v>20.468788701333335</v>
          </cell>
          <cell r="V81">
            <v>0</v>
          </cell>
        </row>
        <row r="82">
          <cell r="E82" t="str">
            <v>KRCAK1</v>
          </cell>
          <cell r="F82">
            <v>10</v>
          </cell>
          <cell r="G82" t="str">
            <v>70/20</v>
          </cell>
          <cell r="H82">
            <v>288</v>
          </cell>
          <cell r="I82">
            <v>248.85567233333336</v>
          </cell>
          <cell r="J82">
            <v>23.537072666666663</v>
          </cell>
          <cell r="K82">
            <v>124.06468402038455</v>
          </cell>
          <cell r="L82">
            <v>0.43078015284855747</v>
          </cell>
          <cell r="M82">
            <v>221.91870133333336</v>
          </cell>
          <cell r="N82">
            <v>0.77055104629629634</v>
          </cell>
          <cell r="O82">
            <v>133.67934714212967</v>
          </cell>
          <cell r="P82">
            <v>248.85567233333336</v>
          </cell>
          <cell r="Q82">
            <v>0.86408219560185195</v>
          </cell>
          <cell r="R82">
            <v>0.86408219560185195</v>
          </cell>
          <cell r="S82">
            <v>114.43664862726001</v>
          </cell>
          <cell r="T82">
            <v>20.999960770666664</v>
          </cell>
          <cell r="U82">
            <v>18.664810822666666</v>
          </cell>
          <cell r="V82">
            <v>393</v>
          </cell>
        </row>
        <row r="83">
          <cell r="E83" t="str">
            <v>KRCAK2</v>
          </cell>
          <cell r="F83">
            <v>10</v>
          </cell>
          <cell r="G83" t="str">
            <v>70/20</v>
          </cell>
          <cell r="H83">
            <v>288</v>
          </cell>
          <cell r="I83">
            <v>198.05475366666667</v>
          </cell>
          <cell r="J83">
            <v>15.109305333333333</v>
          </cell>
          <cell r="K83">
            <v>61.912310240454048</v>
          </cell>
          <cell r="L83">
            <v>0.214973299446021</v>
          </cell>
          <cell r="M83">
            <v>164.67430099999999</v>
          </cell>
          <cell r="N83">
            <v>0.57178576736111109</v>
          </cell>
          <cell r="O83">
            <v>57.034306231468214</v>
          </cell>
          <cell r="P83">
            <v>198.05475366666667</v>
          </cell>
          <cell r="Q83">
            <v>0.68769011689814818</v>
          </cell>
          <cell r="R83">
            <v>0.68769011689814818</v>
          </cell>
          <cell r="S83">
            <v>67.626543508123262</v>
          </cell>
          <cell r="T83">
            <v>20.993888955999999</v>
          </cell>
          <cell r="U83">
            <v>18.619861958666664</v>
          </cell>
          <cell r="V83">
            <v>378</v>
          </cell>
        </row>
        <row r="84">
          <cell r="E84" t="str">
            <v>CLNSI21</v>
          </cell>
          <cell r="F84">
            <v>60</v>
          </cell>
          <cell r="G84" t="str">
            <v>150/20</v>
          </cell>
          <cell r="H84">
            <v>1732</v>
          </cell>
          <cell r="I84">
            <v>863.923991</v>
          </cell>
          <cell r="J84">
            <v>255.88381966666668</v>
          </cell>
          <cell r="K84">
            <v>654.15372418247068</v>
          </cell>
          <cell r="L84">
            <v>0.37768690772659969</v>
          </cell>
          <cell r="M84">
            <v>863.923991</v>
          </cell>
          <cell r="N84">
            <v>0.49880138048498845</v>
          </cell>
          <cell r="O84">
            <v>656.73432718593222</v>
          </cell>
          <cell r="P84">
            <v>843.0312296666666</v>
          </cell>
          <cell r="Q84">
            <v>0.48673858525789065</v>
          </cell>
          <cell r="R84">
            <v>0.49880138048498845</v>
          </cell>
          <cell r="S84">
            <v>651.56964795827696</v>
          </cell>
          <cell r="T84">
            <v>20.808738733333332</v>
          </cell>
          <cell r="U84">
            <v>19.868881634666664</v>
          </cell>
          <cell r="V84">
            <v>0</v>
          </cell>
        </row>
        <row r="85">
          <cell r="E85" t="str">
            <v>CLNSI22</v>
          </cell>
          <cell r="F85">
            <v>60</v>
          </cell>
          <cell r="G85" t="str">
            <v>150/20</v>
          </cell>
          <cell r="H85">
            <v>1732</v>
          </cell>
          <cell r="I85">
            <v>884.44270866666659</v>
          </cell>
          <cell r="J85">
            <v>357.86304733333327</v>
          </cell>
          <cell r="K85">
            <v>639.78279474288206</v>
          </cell>
          <cell r="L85">
            <v>0.36938960435501272</v>
          </cell>
          <cell r="M85">
            <v>807.13002533333338</v>
          </cell>
          <cell r="N85">
            <v>0.46601040723633569</v>
          </cell>
          <cell r="O85">
            <v>614.01616939023324</v>
          </cell>
          <cell r="P85">
            <v>884.44270866666659</v>
          </cell>
          <cell r="Q85">
            <v>0.51064821516551184</v>
          </cell>
          <cell r="R85">
            <v>0.51064821516551184</v>
          </cell>
          <cell r="S85">
            <v>665.58409926828153</v>
          </cell>
          <cell r="T85">
            <v>20.829013525333334</v>
          </cell>
          <cell r="U85">
            <v>20.185675404000001</v>
          </cell>
          <cell r="V85">
            <v>0</v>
          </cell>
        </row>
        <row r="86">
          <cell r="E86" t="str">
            <v>CIBNG2</v>
          </cell>
          <cell r="F86">
            <v>60</v>
          </cell>
          <cell r="G86" t="str">
            <v>150/20</v>
          </cell>
          <cell r="H86">
            <v>1732</v>
          </cell>
          <cell r="I86">
            <v>1163.9875486666667</v>
          </cell>
          <cell r="J86">
            <v>628.73010266666677</v>
          </cell>
          <cell r="K86">
            <v>942.24857264201023</v>
          </cell>
          <cell r="L86">
            <v>0.5440234253129389</v>
          </cell>
          <cell r="M86">
            <v>1163.9875486666667</v>
          </cell>
          <cell r="N86">
            <v>0.67204823826020021</v>
          </cell>
          <cell r="O86">
            <v>973.93318016845956</v>
          </cell>
          <cell r="P86">
            <v>1100.2886150000002</v>
          </cell>
          <cell r="Q86">
            <v>0.63527056293302553</v>
          </cell>
          <cell r="R86">
            <v>0.67204823826020021</v>
          </cell>
          <cell r="S86">
            <v>910.52132096007097</v>
          </cell>
          <cell r="T86">
            <v>20.606127641333334</v>
          </cell>
          <cell r="U86">
            <v>19.446909856000001</v>
          </cell>
          <cell r="V86">
            <v>9</v>
          </cell>
        </row>
        <row r="87">
          <cell r="E87" t="str">
            <v>CIBNG3</v>
          </cell>
          <cell r="F87">
            <v>60</v>
          </cell>
          <cell r="G87" t="str">
            <v>150/20</v>
          </cell>
          <cell r="H87">
            <v>1732</v>
          </cell>
          <cell r="I87">
            <v>1413.2188720000001</v>
          </cell>
          <cell r="J87">
            <v>678.02028400000006</v>
          </cell>
          <cell r="K87">
            <v>1053.3897651802283</v>
          </cell>
          <cell r="L87">
            <v>0.60819270506941592</v>
          </cell>
          <cell r="M87">
            <v>1413.2188720000001</v>
          </cell>
          <cell r="N87">
            <v>0.81594623094688234</v>
          </cell>
          <cell r="O87">
            <v>1113.0879381254485</v>
          </cell>
          <cell r="P87">
            <v>1310.3332113333333</v>
          </cell>
          <cell r="Q87">
            <v>0.7565434245573518</v>
          </cell>
          <cell r="R87">
            <v>0.81594623094688234</v>
          </cell>
          <cell r="S87">
            <v>993.6112447613275</v>
          </cell>
          <cell r="T87">
            <v>20.735656993333333</v>
          </cell>
          <cell r="U87">
            <v>19.543278913333335</v>
          </cell>
          <cell r="V87">
            <v>6</v>
          </cell>
        </row>
        <row r="88">
          <cell r="E88" t="str">
            <v>CIBNG5</v>
          </cell>
          <cell r="F88">
            <v>60</v>
          </cell>
          <cell r="G88" t="str">
            <v>150/20</v>
          </cell>
          <cell r="H88">
            <v>1732</v>
          </cell>
          <cell r="I88">
            <v>1700.0176190000002</v>
          </cell>
          <cell r="J88">
            <v>633.81738266666662</v>
          </cell>
          <cell r="K88">
            <v>1033.7681320662152</v>
          </cell>
          <cell r="L88">
            <v>0.59686381759019358</v>
          </cell>
          <cell r="M88">
            <v>1700.0176190000002</v>
          </cell>
          <cell r="N88">
            <v>0.9815344220554274</v>
          </cell>
          <cell r="O88">
            <v>1175.215045189959</v>
          </cell>
          <cell r="P88">
            <v>1252.2985839999999</v>
          </cell>
          <cell r="Q88">
            <v>0.72303613394919164</v>
          </cell>
          <cell r="R88">
            <v>0.9815344220554274</v>
          </cell>
          <cell r="S88">
            <v>893.46345511844015</v>
          </cell>
          <cell r="T88">
            <v>20.740973656000001</v>
          </cell>
          <cell r="U88">
            <v>19.452008864000003</v>
          </cell>
          <cell r="V88">
            <v>11</v>
          </cell>
        </row>
        <row r="89">
          <cell r="E89" t="str">
            <v>CIBNG6</v>
          </cell>
          <cell r="F89">
            <v>60</v>
          </cell>
          <cell r="G89" t="str">
            <v>150/20</v>
          </cell>
          <cell r="H89">
            <v>1732</v>
          </cell>
          <cell r="I89">
            <v>1484.2368166666668</v>
          </cell>
          <cell r="J89">
            <v>195.98860166666668</v>
          </cell>
          <cell r="K89">
            <v>485.26630491257635</v>
          </cell>
          <cell r="L89">
            <v>0.28017685041141821</v>
          </cell>
          <cell r="M89">
            <v>1484.2368166666668</v>
          </cell>
          <cell r="N89">
            <v>0.85694966320246346</v>
          </cell>
          <cell r="O89">
            <v>512.69735317293873</v>
          </cell>
          <cell r="P89">
            <v>664.00944033333326</v>
          </cell>
          <cell r="Q89">
            <v>0.38337727501924551</v>
          </cell>
          <cell r="R89">
            <v>0.85694966320246346</v>
          </cell>
          <cell r="S89">
            <v>457.79833734095996</v>
          </cell>
          <cell r="T89">
            <v>20.739215675999997</v>
          </cell>
          <cell r="U89">
            <v>19.543564693333334</v>
          </cell>
          <cell r="V89">
            <v>8</v>
          </cell>
        </row>
        <row r="90">
          <cell r="E90" t="str">
            <v>CLGSI1</v>
          </cell>
          <cell r="F90">
            <v>30</v>
          </cell>
          <cell r="G90" t="str">
            <v>70/20</v>
          </cell>
          <cell r="H90">
            <v>866</v>
          </cell>
          <cell r="I90">
            <v>619.47493500000007</v>
          </cell>
          <cell r="J90">
            <v>268.73493466666667</v>
          </cell>
          <cell r="K90">
            <v>424.18214010356417</v>
          </cell>
          <cell r="L90">
            <v>0.48981771374545513</v>
          </cell>
          <cell r="M90">
            <v>619.47493500000007</v>
          </cell>
          <cell r="N90">
            <v>0.71532902424942268</v>
          </cell>
          <cell r="O90">
            <v>432.28933496639826</v>
          </cell>
          <cell r="P90">
            <v>596.65057366666667</v>
          </cell>
          <cell r="Q90">
            <v>0.6889729488067744</v>
          </cell>
          <cell r="R90">
            <v>0.71532902424942268</v>
          </cell>
          <cell r="S90">
            <v>416.06403380753738</v>
          </cell>
          <cell r="T90">
            <v>20.994981270666671</v>
          </cell>
          <cell r="U90">
            <v>19.407340006666669</v>
          </cell>
          <cell r="V90">
            <v>36</v>
          </cell>
        </row>
        <row r="91">
          <cell r="E91" t="str">
            <v>CLGSI2</v>
          </cell>
          <cell r="F91">
            <v>30</v>
          </cell>
          <cell r="G91" t="str">
            <v>70/20</v>
          </cell>
          <cell r="H91">
            <v>866</v>
          </cell>
          <cell r="I91">
            <v>474.72825133333328</v>
          </cell>
          <cell r="J91">
            <v>226.27990199999999</v>
          </cell>
          <cell r="K91">
            <v>348.80242145214009</v>
          </cell>
          <cell r="L91">
            <v>0.40277415872071604</v>
          </cell>
          <cell r="M91">
            <v>474.72825133333328</v>
          </cell>
          <cell r="N91">
            <v>0.54818504772902221</v>
          </cell>
          <cell r="O91">
            <v>359.65357932078865</v>
          </cell>
          <cell r="P91">
            <v>455.46862766666663</v>
          </cell>
          <cell r="Q91">
            <v>0.5259452975365666</v>
          </cell>
          <cell r="R91">
            <v>0.54818504772902221</v>
          </cell>
          <cell r="S91">
            <v>337.93665906415464</v>
          </cell>
          <cell r="T91">
            <v>20.990931854666666</v>
          </cell>
          <cell r="U91">
            <v>19.401238748000001</v>
          </cell>
          <cell r="V91">
            <v>12</v>
          </cell>
        </row>
        <row r="92">
          <cell r="E92" t="str">
            <v>SMNRU2</v>
          </cell>
          <cell r="F92">
            <v>60</v>
          </cell>
          <cell r="G92" t="str">
            <v>150/20</v>
          </cell>
          <cell r="H92">
            <v>1732</v>
          </cell>
          <cell r="I92">
            <v>1401.1735433333333</v>
          </cell>
          <cell r="J92">
            <v>85.514505666666665</v>
          </cell>
          <cell r="K92">
            <v>660.10571283366949</v>
          </cell>
          <cell r="L92">
            <v>0.38112339078156438</v>
          </cell>
          <cell r="M92">
            <v>1401.1735433333333</v>
          </cell>
          <cell r="N92">
            <v>0.80899165319476518</v>
          </cell>
          <cell r="O92">
            <v>749.37848052508957</v>
          </cell>
          <cell r="P92">
            <v>1320.5762536666668</v>
          </cell>
          <cell r="Q92">
            <v>0.76245742128560445</v>
          </cell>
          <cell r="R92">
            <v>0.80899165319476518</v>
          </cell>
          <cell r="S92">
            <v>570.71279336877569</v>
          </cell>
          <cell r="T92">
            <v>20.999988482666666</v>
          </cell>
          <cell r="U92">
            <v>19.203594454666664</v>
          </cell>
          <cell r="V92">
            <v>36</v>
          </cell>
        </row>
        <row r="93">
          <cell r="E93" t="str">
            <v>SMNRU3</v>
          </cell>
          <cell r="F93">
            <v>60</v>
          </cell>
          <cell r="G93" t="str">
            <v>150/20</v>
          </cell>
          <cell r="H93">
            <v>1732</v>
          </cell>
          <cell r="I93">
            <v>1060.0664059999999</v>
          </cell>
          <cell r="J93">
            <v>337.66037999999998</v>
          </cell>
          <cell r="K93">
            <v>606.69436795158106</v>
          </cell>
          <cell r="L93">
            <v>0.35028543184271421</v>
          </cell>
          <cell r="M93">
            <v>1060.0664059999999</v>
          </cell>
          <cell r="N93">
            <v>0.61204757852193992</v>
          </cell>
          <cell r="O93">
            <v>668.37692912051955</v>
          </cell>
          <cell r="P93">
            <v>765.22064199999988</v>
          </cell>
          <cell r="Q93">
            <v>0.44181330369515004</v>
          </cell>
          <cell r="R93">
            <v>0.61204757852193992</v>
          </cell>
          <cell r="S93">
            <v>544.92878853073148</v>
          </cell>
          <cell r="T93">
            <v>0</v>
          </cell>
          <cell r="U93">
            <v>0</v>
          </cell>
          <cell r="V93">
            <v>0</v>
          </cell>
        </row>
        <row r="94">
          <cell r="E94" t="str">
            <v>SMNRU4</v>
          </cell>
          <cell r="F94">
            <v>60</v>
          </cell>
          <cell r="G94" t="str">
            <v>150/20</v>
          </cell>
          <cell r="H94">
            <v>1732</v>
          </cell>
          <cell r="I94">
            <v>786.40167266666674</v>
          </cell>
          <cell r="J94">
            <v>262.63933300000002</v>
          </cell>
          <cell r="K94">
            <v>524.98645318986883</v>
          </cell>
          <cell r="L94">
            <v>0.30310996142602126</v>
          </cell>
          <cell r="M94">
            <v>786.40167266666674</v>
          </cell>
          <cell r="N94">
            <v>0.45404253618167828</v>
          </cell>
          <cell r="O94">
            <v>553.65782138351312</v>
          </cell>
          <cell r="P94">
            <v>711.91900633333319</v>
          </cell>
          <cell r="Q94">
            <v>0.41103868725943027</v>
          </cell>
          <cell r="R94">
            <v>0.45404253618167828</v>
          </cell>
          <cell r="S94">
            <v>496.276496344549</v>
          </cell>
          <cell r="T94">
            <v>20.790350666666665</v>
          </cell>
          <cell r="U94">
            <v>20.309431999999997</v>
          </cell>
          <cell r="V94">
            <v>0</v>
          </cell>
        </row>
        <row r="95">
          <cell r="E95" t="str">
            <v>SNTUL1</v>
          </cell>
          <cell r="F95">
            <v>60</v>
          </cell>
          <cell r="G95" t="str">
            <v>150/20</v>
          </cell>
          <cell r="H95">
            <v>1732</v>
          </cell>
          <cell r="I95">
            <v>929.43733699999996</v>
          </cell>
          <cell r="J95">
            <v>33.395036000000005</v>
          </cell>
          <cell r="K95">
            <v>650.33208888624461</v>
          </cell>
          <cell r="L95">
            <v>0.37548042083501421</v>
          </cell>
          <cell r="M95">
            <v>929.43733699999996</v>
          </cell>
          <cell r="N95">
            <v>0.53662663799076205</v>
          </cell>
          <cell r="O95">
            <v>687.82376143543934</v>
          </cell>
          <cell r="P95">
            <v>746.24698866666677</v>
          </cell>
          <cell r="Q95">
            <v>0.43085853849114708</v>
          </cell>
          <cell r="R95">
            <v>0.53662663799076205</v>
          </cell>
          <cell r="S95">
            <v>613.5973141677888</v>
          </cell>
          <cell r="T95">
            <v>20.920417516000001</v>
          </cell>
          <cell r="U95">
            <v>20.170896247999998</v>
          </cell>
          <cell r="V95">
            <v>0</v>
          </cell>
        </row>
        <row r="96">
          <cell r="E96" t="str">
            <v>SNTUL2</v>
          </cell>
          <cell r="F96">
            <v>60</v>
          </cell>
          <cell r="G96" t="str">
            <v>150/20</v>
          </cell>
          <cell r="H96">
            <v>1732</v>
          </cell>
          <cell r="I96">
            <v>1257.5779213333333</v>
          </cell>
          <cell r="J96">
            <v>564.90173333333325</v>
          </cell>
          <cell r="K96">
            <v>858.7379370681457</v>
          </cell>
          <cell r="L96">
            <v>0.49580712301855989</v>
          </cell>
          <cell r="M96">
            <v>1257.5779213333333</v>
          </cell>
          <cell r="N96">
            <v>0.7260842501924557</v>
          </cell>
          <cell r="O96">
            <v>903.23765020071789</v>
          </cell>
          <cell r="P96">
            <v>1064.7050376666666</v>
          </cell>
          <cell r="Q96">
            <v>0.61472577232486525</v>
          </cell>
          <cell r="R96">
            <v>0.7260842501924557</v>
          </cell>
          <cell r="S96">
            <v>814.17833199326958</v>
          </cell>
          <cell r="T96">
            <v>20.74364151333333</v>
          </cell>
          <cell r="U96">
            <v>20.111885853333334</v>
          </cell>
          <cell r="V96">
            <v>0</v>
          </cell>
        </row>
        <row r="97">
          <cell r="E97" t="str">
            <v>SNTUL3</v>
          </cell>
          <cell r="F97">
            <v>60</v>
          </cell>
          <cell r="G97" t="str">
            <v>150/20</v>
          </cell>
          <cell r="H97">
            <v>1732</v>
          </cell>
          <cell r="I97">
            <v>1632.5179850000002</v>
          </cell>
          <cell r="J97">
            <v>653.01554333333331</v>
          </cell>
          <cell r="K97">
            <v>1065.2880560399014</v>
          </cell>
          <cell r="L97">
            <v>0.61506238801379987</v>
          </cell>
          <cell r="M97">
            <v>1632.5179850000002</v>
          </cell>
          <cell r="N97">
            <v>0.94256234699769059</v>
          </cell>
          <cell r="O97">
            <v>1160.8168778176519</v>
          </cell>
          <cell r="P97">
            <v>1359.997599</v>
          </cell>
          <cell r="Q97">
            <v>0.78521801327944574</v>
          </cell>
          <cell r="R97">
            <v>0.94256234699769059</v>
          </cell>
          <cell r="S97">
            <v>969.63066249663518</v>
          </cell>
          <cell r="T97">
            <v>20.976148079999998</v>
          </cell>
          <cell r="U97">
            <v>19.346952094666669</v>
          </cell>
          <cell r="V97">
            <v>24</v>
          </cell>
        </row>
        <row r="98">
          <cell r="E98" t="str">
            <v>SNTUL4</v>
          </cell>
          <cell r="F98">
            <v>60</v>
          </cell>
          <cell r="G98" t="str">
            <v>150/20</v>
          </cell>
          <cell r="H98">
            <v>1732</v>
          </cell>
          <cell r="I98">
            <v>1197.5033363333332</v>
          </cell>
          <cell r="J98">
            <v>92.570668666666663</v>
          </cell>
          <cell r="K98">
            <v>945.56566071666623</v>
          </cell>
          <cell r="L98">
            <v>0.5459386031851422</v>
          </cell>
          <cell r="M98">
            <v>1197.5033363333332</v>
          </cell>
          <cell r="N98">
            <v>0.69139915492686677</v>
          </cell>
          <cell r="O98">
            <v>958.50676513432904</v>
          </cell>
          <cell r="P98">
            <v>1088.3953043333333</v>
          </cell>
          <cell r="Q98">
            <v>0.62840375538876059</v>
          </cell>
          <cell r="R98">
            <v>0.69139915492686677</v>
          </cell>
          <cell r="S98">
            <v>932.72906050695406</v>
          </cell>
          <cell r="T98">
            <v>20.819217333333334</v>
          </cell>
          <cell r="U98">
            <v>19.93820666666667</v>
          </cell>
          <cell r="V98">
            <v>0</v>
          </cell>
        </row>
        <row r="99">
          <cell r="E99" t="str">
            <v>CNJUR2</v>
          </cell>
          <cell r="F99">
            <v>60</v>
          </cell>
          <cell r="G99" t="str">
            <v>150/20</v>
          </cell>
          <cell r="H99">
            <v>1732</v>
          </cell>
          <cell r="I99">
            <v>938.44706233333329</v>
          </cell>
          <cell r="J99">
            <v>363.34904966666664</v>
          </cell>
          <cell r="K99">
            <v>576.69018524770183</v>
          </cell>
          <cell r="L99">
            <v>0.33296200072038212</v>
          </cell>
          <cell r="M99">
            <v>938.44706233333329</v>
          </cell>
          <cell r="N99">
            <v>0.54182855792917628</v>
          </cell>
          <cell r="O99">
            <v>591.69427762052021</v>
          </cell>
          <cell r="P99">
            <v>871.71250400000008</v>
          </cell>
          <cell r="Q99">
            <v>0.50329821247113171</v>
          </cell>
          <cell r="R99">
            <v>0.54182855792917628</v>
          </cell>
          <cell r="S99">
            <v>561.66589894167794</v>
          </cell>
          <cell r="T99">
            <v>20.720228914666666</v>
          </cell>
          <cell r="U99">
            <v>20.052259444000001</v>
          </cell>
          <cell r="V99">
            <v>0</v>
          </cell>
        </row>
        <row r="100">
          <cell r="E100" t="str">
            <v>CNJUR3</v>
          </cell>
          <cell r="F100">
            <v>60</v>
          </cell>
          <cell r="G100" t="str">
            <v>150/20</v>
          </cell>
          <cell r="H100">
            <v>1732</v>
          </cell>
          <cell r="I100">
            <v>1362.5386150000002</v>
          </cell>
          <cell r="J100">
            <v>523.09419733333334</v>
          </cell>
          <cell r="K100">
            <v>936.84647025778952</v>
          </cell>
          <cell r="L100">
            <v>0.54090442855530574</v>
          </cell>
          <cell r="M100">
            <v>1267.9297280000001</v>
          </cell>
          <cell r="N100">
            <v>0.73206104387990767</v>
          </cell>
          <cell r="O100">
            <v>937.9756972034038</v>
          </cell>
          <cell r="P100">
            <v>1362.5386150000002</v>
          </cell>
          <cell r="Q100">
            <v>0.78668511258660523</v>
          </cell>
          <cell r="R100">
            <v>0.78668511258660523</v>
          </cell>
          <cell r="S100">
            <v>935.71572349125131</v>
          </cell>
          <cell r="T100">
            <v>20.820728214666666</v>
          </cell>
          <cell r="U100">
            <v>20.041075920000001</v>
          </cell>
          <cell r="V100">
            <v>0</v>
          </cell>
        </row>
        <row r="101">
          <cell r="E101" t="str">
            <v>CNJUR4</v>
          </cell>
          <cell r="F101">
            <v>60</v>
          </cell>
          <cell r="G101" t="str">
            <v>150/20</v>
          </cell>
          <cell r="H101">
            <v>1732</v>
          </cell>
          <cell r="I101">
            <v>877.1705116666667</v>
          </cell>
          <cell r="J101">
            <v>417.82995600000004</v>
          </cell>
          <cell r="K101">
            <v>627.85745072853558</v>
          </cell>
          <cell r="L101">
            <v>0.36250430180631382</v>
          </cell>
          <cell r="M101">
            <v>877.1705116666667</v>
          </cell>
          <cell r="N101">
            <v>0.50644948710546578</v>
          </cell>
          <cell r="O101">
            <v>646.27035644847615</v>
          </cell>
          <cell r="P101">
            <v>876.11824533333345</v>
          </cell>
          <cell r="Q101">
            <v>0.50584194303310248</v>
          </cell>
          <cell r="R101">
            <v>0.50644948710546578</v>
          </cell>
          <cell r="S101">
            <v>609.41976317048045</v>
          </cell>
          <cell r="T101">
            <v>20.691945931999999</v>
          </cell>
          <cell r="U101">
            <v>20.033193588000003</v>
          </cell>
          <cell r="V101">
            <v>0</v>
          </cell>
        </row>
        <row r="102">
          <cell r="E102" t="str">
            <v>CNJUR5</v>
          </cell>
          <cell r="F102">
            <v>60</v>
          </cell>
          <cell r="G102" t="str">
            <v>150/20</v>
          </cell>
          <cell r="H102">
            <v>1732</v>
          </cell>
          <cell r="I102">
            <v>1348.072347</v>
          </cell>
          <cell r="J102">
            <v>615.21728500000006</v>
          </cell>
          <cell r="K102">
            <v>1016.4101348009409</v>
          </cell>
          <cell r="L102">
            <v>0.58684187921532383</v>
          </cell>
          <cell r="M102">
            <v>1348.072347</v>
          </cell>
          <cell r="N102">
            <v>0.77833276385681294</v>
          </cell>
          <cell r="O102">
            <v>1064.9961630165774</v>
          </cell>
          <cell r="P102">
            <v>1298.6774903333335</v>
          </cell>
          <cell r="Q102">
            <v>0.74981379349499622</v>
          </cell>
          <cell r="R102">
            <v>0.77833276385681294</v>
          </cell>
          <cell r="S102">
            <v>967.75871489187932</v>
          </cell>
          <cell r="T102">
            <v>20.947443644</v>
          </cell>
          <cell r="U102">
            <v>20.395688486666664</v>
          </cell>
          <cell r="V102">
            <v>0</v>
          </cell>
        </row>
        <row r="103">
          <cell r="E103" t="str">
            <v>CBBAT1</v>
          </cell>
          <cell r="F103">
            <v>60</v>
          </cell>
          <cell r="G103" t="str">
            <v>150/20</v>
          </cell>
          <cell r="H103">
            <v>1732</v>
          </cell>
          <cell r="I103">
            <v>775.94368500000007</v>
          </cell>
          <cell r="J103">
            <v>254.60397833333334</v>
          </cell>
          <cell r="K103">
            <v>529.83050723313204</v>
          </cell>
          <cell r="L103">
            <v>0.30590675937247808</v>
          </cell>
          <cell r="M103">
            <v>746.52919499999996</v>
          </cell>
          <cell r="N103">
            <v>0.43102147517321016</v>
          </cell>
          <cell r="O103">
            <v>566.33243603225787</v>
          </cell>
          <cell r="P103">
            <v>775.94368500000007</v>
          </cell>
          <cell r="Q103">
            <v>0.44800443706697463</v>
          </cell>
          <cell r="R103">
            <v>0.44800443706697463</v>
          </cell>
          <cell r="S103">
            <v>493.27945066980698</v>
          </cell>
          <cell r="T103">
            <v>20.882240772000003</v>
          </cell>
          <cell r="U103">
            <v>20.181633493333333</v>
          </cell>
          <cell r="V103">
            <v>0</v>
          </cell>
        </row>
        <row r="104">
          <cell r="E104" t="str">
            <v>CBBAT2</v>
          </cell>
          <cell r="F104">
            <v>60</v>
          </cell>
          <cell r="G104" t="str">
            <v>150/20</v>
          </cell>
          <cell r="H104">
            <v>1732</v>
          </cell>
          <cell r="I104">
            <v>685.81943766666666</v>
          </cell>
          <cell r="J104">
            <v>379.42065433333329</v>
          </cell>
          <cell r="K104">
            <v>561.13264350773284</v>
          </cell>
          <cell r="L104">
            <v>0.32397958632086193</v>
          </cell>
          <cell r="M104">
            <v>685.81943766666666</v>
          </cell>
          <cell r="N104">
            <v>0.39596965223248654</v>
          </cell>
          <cell r="O104">
            <v>588.72251695026898</v>
          </cell>
          <cell r="P104">
            <v>678.86218266666663</v>
          </cell>
          <cell r="Q104">
            <v>0.39195276135488838</v>
          </cell>
          <cell r="R104">
            <v>0.39596965223248654</v>
          </cell>
          <cell r="S104">
            <v>533.50563699192355</v>
          </cell>
          <cell r="T104">
            <v>20.881200417333336</v>
          </cell>
          <cell r="U104">
            <v>20.023921037333334</v>
          </cell>
          <cell r="V104">
            <v>0</v>
          </cell>
        </row>
        <row r="105">
          <cell r="E105" t="str">
            <v>CBBAT3</v>
          </cell>
          <cell r="F105">
            <v>60</v>
          </cell>
          <cell r="G105" t="str">
            <v>150/20</v>
          </cell>
          <cell r="H105">
            <v>1732</v>
          </cell>
          <cell r="I105">
            <v>1070.9202066666667</v>
          </cell>
          <cell r="J105">
            <v>527.88134766666656</v>
          </cell>
          <cell r="K105">
            <v>805.57519089217715</v>
          </cell>
          <cell r="L105">
            <v>0.4651126968199637</v>
          </cell>
          <cell r="M105">
            <v>1070.9202066666667</v>
          </cell>
          <cell r="N105">
            <v>0.61831420708237106</v>
          </cell>
          <cell r="O105">
            <v>868.95378940188209</v>
          </cell>
          <cell r="P105">
            <v>996.12392166666666</v>
          </cell>
          <cell r="Q105">
            <v>0.57512928502694383</v>
          </cell>
          <cell r="R105">
            <v>0.61831420708237106</v>
          </cell>
          <cell r="S105">
            <v>742.11129144235099</v>
          </cell>
          <cell r="T105">
            <v>20.99671558</v>
          </cell>
          <cell r="U105">
            <v>20.393073743999995</v>
          </cell>
          <cell r="V105">
            <v>0</v>
          </cell>
        </row>
        <row r="106">
          <cell r="E106" t="str">
            <v>CBBRU1</v>
          </cell>
          <cell r="F106">
            <v>60</v>
          </cell>
          <cell r="G106" t="str">
            <v>150/20</v>
          </cell>
          <cell r="H106">
            <v>1732</v>
          </cell>
          <cell r="I106">
            <v>1108.9329833333334</v>
          </cell>
          <cell r="J106">
            <v>251.77496333333332</v>
          </cell>
          <cell r="K106">
            <v>868.49965264850937</v>
          </cell>
          <cell r="L106">
            <v>0.50144321746449727</v>
          </cell>
          <cell r="M106">
            <v>1108.9329833333334</v>
          </cell>
          <cell r="N106">
            <v>0.6402615377213241</v>
          </cell>
          <cell r="O106">
            <v>907.55610141308227</v>
          </cell>
          <cell r="P106">
            <v>1035.6266073333334</v>
          </cell>
          <cell r="Q106">
            <v>0.59793684026173977</v>
          </cell>
          <cell r="R106">
            <v>0.6402615377213241</v>
          </cell>
          <cell r="S106">
            <v>829.39063800403687</v>
          </cell>
          <cell r="T106">
            <v>20.814520149333333</v>
          </cell>
          <cell r="U106">
            <v>20.21339548666667</v>
          </cell>
          <cell r="V106">
            <v>0</v>
          </cell>
        </row>
        <row r="107">
          <cell r="E107" t="str">
            <v>CBBRU2</v>
          </cell>
          <cell r="F107">
            <v>60</v>
          </cell>
          <cell r="G107" t="str">
            <v>150/20</v>
          </cell>
          <cell r="H107">
            <v>1732</v>
          </cell>
          <cell r="I107">
            <v>1013.9722086666667</v>
          </cell>
          <cell r="J107">
            <v>375.96338900000001</v>
          </cell>
          <cell r="K107">
            <v>754.22521131809037</v>
          </cell>
          <cell r="L107">
            <v>0.43546490260859722</v>
          </cell>
          <cell r="M107">
            <v>1013.9722086666667</v>
          </cell>
          <cell r="N107">
            <v>0.58543430061585833</v>
          </cell>
          <cell r="O107">
            <v>785.5540248494633</v>
          </cell>
          <cell r="P107">
            <v>906.3214109999999</v>
          </cell>
          <cell r="Q107">
            <v>0.52328026039260966</v>
          </cell>
          <cell r="R107">
            <v>0.58543430061585833</v>
          </cell>
          <cell r="S107">
            <v>722.85423249259748</v>
          </cell>
          <cell r="T107">
            <v>20.851239704000001</v>
          </cell>
          <cell r="U107">
            <v>20.176400544</v>
          </cell>
          <cell r="V107">
            <v>0</v>
          </cell>
        </row>
        <row r="108">
          <cell r="E108" t="str">
            <v>CBREM1</v>
          </cell>
          <cell r="F108">
            <v>60</v>
          </cell>
          <cell r="G108" t="str">
            <v>150/20</v>
          </cell>
          <cell r="H108">
            <v>1732</v>
          </cell>
          <cell r="I108">
            <v>1203.2694906666666</v>
          </cell>
          <cell r="J108">
            <v>518.11010766666675</v>
          </cell>
          <cell r="K108">
            <v>890.70499619995519</v>
          </cell>
          <cell r="L108">
            <v>0.51426385461891178</v>
          </cell>
          <cell r="M108">
            <v>1203.2694906666666</v>
          </cell>
          <cell r="N108">
            <v>0.69472834334103151</v>
          </cell>
          <cell r="O108">
            <v>981.59631076657683</v>
          </cell>
          <cell r="P108">
            <v>1089.9781086666669</v>
          </cell>
          <cell r="Q108">
            <v>0.62931761470361836</v>
          </cell>
          <cell r="R108">
            <v>0.69472834334103151</v>
          </cell>
          <cell r="S108">
            <v>799.69135146567965</v>
          </cell>
          <cell r="T108">
            <v>20.893838243999998</v>
          </cell>
          <cell r="U108">
            <v>20.253746467999999</v>
          </cell>
          <cell r="V108">
            <v>0</v>
          </cell>
        </row>
        <row r="109">
          <cell r="E109" t="str">
            <v>CBREM2</v>
          </cell>
          <cell r="F109">
            <v>60</v>
          </cell>
          <cell r="G109" t="str">
            <v>150/20</v>
          </cell>
          <cell r="H109">
            <v>1732</v>
          </cell>
          <cell r="I109">
            <v>1248.4742433333333</v>
          </cell>
          <cell r="J109">
            <v>522.29459633333329</v>
          </cell>
          <cell r="K109">
            <v>848.40617106702894</v>
          </cell>
          <cell r="L109">
            <v>0.48984190015417373</v>
          </cell>
          <cell r="M109">
            <v>1248.4742433333333</v>
          </cell>
          <cell r="N109">
            <v>0.72082808506543494</v>
          </cell>
          <cell r="O109">
            <v>935.13649760173848</v>
          </cell>
          <cell r="P109">
            <v>1050.6413166666669</v>
          </cell>
          <cell r="Q109">
            <v>0.6066058410315629</v>
          </cell>
          <cell r="R109">
            <v>0.72082808506543494</v>
          </cell>
          <cell r="S109">
            <v>763.31006333647372</v>
          </cell>
          <cell r="T109">
            <v>20.978697006666668</v>
          </cell>
          <cell r="U109">
            <v>20.329820526666666</v>
          </cell>
          <cell r="V109">
            <v>0</v>
          </cell>
        </row>
        <row r="110">
          <cell r="E110" t="str">
            <v>LGDAR2</v>
          </cell>
          <cell r="F110">
            <v>60</v>
          </cell>
          <cell r="G110" t="str">
            <v>150/20</v>
          </cell>
          <cell r="H110">
            <v>1732</v>
          </cell>
          <cell r="I110">
            <v>660.54221600000005</v>
          </cell>
          <cell r="J110">
            <v>289.28000900000001</v>
          </cell>
          <cell r="K110">
            <v>513.72988891773173</v>
          </cell>
          <cell r="L110">
            <v>0.29661079036820537</v>
          </cell>
          <cell r="M110">
            <v>660.54221600000005</v>
          </cell>
          <cell r="N110">
            <v>0.3813754133949192</v>
          </cell>
          <cell r="O110">
            <v>533.19929858870955</v>
          </cell>
          <cell r="P110">
            <v>624.71191433333331</v>
          </cell>
          <cell r="Q110">
            <v>0.36068817224788297</v>
          </cell>
          <cell r="R110">
            <v>0.3813754133949192</v>
          </cell>
          <cell r="S110">
            <v>494.23427546523089</v>
          </cell>
          <cell r="T110">
            <v>20.996070698666667</v>
          </cell>
          <cell r="U110">
            <v>19.71552054</v>
          </cell>
          <cell r="V110">
            <v>3</v>
          </cell>
        </row>
        <row r="111">
          <cell r="E111" t="str">
            <v>LGDAR3</v>
          </cell>
          <cell r="F111">
            <v>60</v>
          </cell>
          <cell r="G111" t="str">
            <v>150/20</v>
          </cell>
          <cell r="H111">
            <v>1732</v>
          </cell>
          <cell r="I111">
            <v>844.81638599999997</v>
          </cell>
          <cell r="J111">
            <v>224.65491233333333</v>
          </cell>
          <cell r="K111">
            <v>504.71041908473489</v>
          </cell>
          <cell r="L111">
            <v>0.29140324427525111</v>
          </cell>
          <cell r="M111">
            <v>844.81638599999997</v>
          </cell>
          <cell r="N111">
            <v>0.48776927598152425</v>
          </cell>
          <cell r="O111">
            <v>530.93519336469456</v>
          </cell>
          <cell r="P111">
            <v>666.45078533333333</v>
          </cell>
          <cell r="Q111">
            <v>0.38478682755966126</v>
          </cell>
          <cell r="R111">
            <v>0.48776927598152425</v>
          </cell>
          <cell r="S111">
            <v>478.4503490116636</v>
          </cell>
          <cell r="T111">
            <v>20.870030749333335</v>
          </cell>
          <cell r="U111">
            <v>19.530073567999999</v>
          </cell>
          <cell r="V111">
            <v>1</v>
          </cell>
        </row>
        <row r="112">
          <cell r="E112" t="str">
            <v>LGDAR4</v>
          </cell>
          <cell r="F112">
            <v>60</v>
          </cell>
          <cell r="G112" t="str">
            <v>150/20</v>
          </cell>
          <cell r="H112">
            <v>1732</v>
          </cell>
          <cell r="I112">
            <v>719.62331166666672</v>
          </cell>
          <cell r="J112">
            <v>339.9059243333333</v>
          </cell>
          <cell r="K112">
            <v>531.84085821721544</v>
          </cell>
          <cell r="L112">
            <v>0.30706747010231839</v>
          </cell>
          <cell r="M112">
            <v>719.62331166666672</v>
          </cell>
          <cell r="N112">
            <v>0.41548690050038495</v>
          </cell>
          <cell r="O112">
            <v>563.60751089740086</v>
          </cell>
          <cell r="P112">
            <v>710.28507466666667</v>
          </cell>
          <cell r="Q112">
            <v>0.41009530869899924</v>
          </cell>
          <cell r="R112">
            <v>0.41548690050038495</v>
          </cell>
          <cell r="S112">
            <v>500.03145095738006</v>
          </cell>
          <cell r="T112">
            <v>20.939847669333336</v>
          </cell>
          <cell r="U112">
            <v>19.514493073333334</v>
          </cell>
          <cell r="V112">
            <v>2</v>
          </cell>
        </row>
        <row r="113">
          <cell r="E113" t="str">
            <v>PDLRU1</v>
          </cell>
          <cell r="F113">
            <v>60</v>
          </cell>
          <cell r="G113" t="str">
            <v>150/20</v>
          </cell>
          <cell r="H113">
            <v>1732</v>
          </cell>
          <cell r="I113">
            <v>1044.1733803333334</v>
          </cell>
          <cell r="J113">
            <v>492.18510966666668</v>
          </cell>
          <cell r="K113">
            <v>737.89329696906589</v>
          </cell>
          <cell r="L113">
            <v>0.42603539085973779</v>
          </cell>
          <cell r="M113">
            <v>983.69026666666684</v>
          </cell>
          <cell r="N113">
            <v>0.56795050038491157</v>
          </cell>
          <cell r="O113">
            <v>774.3555542258058</v>
          </cell>
          <cell r="P113">
            <v>1044.1733803333334</v>
          </cell>
          <cell r="Q113">
            <v>0.6028714667051579</v>
          </cell>
          <cell r="R113">
            <v>0.6028714667051579</v>
          </cell>
          <cell r="S113">
            <v>701.38196534185772</v>
          </cell>
          <cell r="T113">
            <v>20.924974408000001</v>
          </cell>
          <cell r="U113">
            <v>20.110960387999999</v>
          </cell>
          <cell r="V113">
            <v>0</v>
          </cell>
        </row>
        <row r="114">
          <cell r="E114" t="str">
            <v>PDLRU2</v>
          </cell>
          <cell r="F114">
            <v>60</v>
          </cell>
          <cell r="G114" t="str">
            <v>150/20</v>
          </cell>
          <cell r="H114">
            <v>1732</v>
          </cell>
          <cell r="I114">
            <v>940.24241133333328</v>
          </cell>
          <cell r="J114">
            <v>323.46649166666663</v>
          </cell>
          <cell r="K114">
            <v>648.28734616610586</v>
          </cell>
          <cell r="L114">
            <v>0.37429985344463385</v>
          </cell>
          <cell r="M114">
            <v>940.24241133333328</v>
          </cell>
          <cell r="N114">
            <v>0.54286513356428023</v>
          </cell>
          <cell r="O114">
            <v>721.99217990636203</v>
          </cell>
          <cell r="P114">
            <v>721.1059570000001</v>
          </cell>
          <cell r="Q114">
            <v>0.41634293129330258</v>
          </cell>
          <cell r="R114">
            <v>0.54286513356428023</v>
          </cell>
          <cell r="S114">
            <v>574.48331345715633</v>
          </cell>
          <cell r="T114">
            <v>20.914901095999998</v>
          </cell>
          <cell r="U114">
            <v>19.690677886666666</v>
          </cell>
          <cell r="V114">
            <v>27</v>
          </cell>
        </row>
        <row r="115">
          <cell r="E115" t="str">
            <v>PDLRU3</v>
          </cell>
          <cell r="F115">
            <v>60</v>
          </cell>
          <cell r="G115" t="str">
            <v>150/20</v>
          </cell>
          <cell r="H115">
            <v>1732</v>
          </cell>
          <cell r="I115">
            <v>981.97377533333338</v>
          </cell>
          <cell r="J115">
            <v>348.38950599999998</v>
          </cell>
          <cell r="K115">
            <v>558.46983778099047</v>
          </cell>
          <cell r="L115">
            <v>0.3224421696195095</v>
          </cell>
          <cell r="M115">
            <v>981.97377533333338</v>
          </cell>
          <cell r="N115">
            <v>0.5669594545804465</v>
          </cell>
          <cell r="O115">
            <v>594.76153357571718</v>
          </cell>
          <cell r="P115">
            <v>782.2023723333333</v>
          </cell>
          <cell r="Q115">
            <v>0.4516179978829869</v>
          </cell>
          <cell r="R115">
            <v>0.5669594545804465</v>
          </cell>
          <cell r="S115">
            <v>522.12929717362044</v>
          </cell>
          <cell r="T115">
            <v>20.9275828</v>
          </cell>
          <cell r="U115">
            <v>20.221575145333336</v>
          </cell>
          <cell r="V115">
            <v>0</v>
          </cell>
        </row>
        <row r="116">
          <cell r="E116" t="str">
            <v>PDLRU4</v>
          </cell>
          <cell r="F116">
            <v>60</v>
          </cell>
          <cell r="G116" t="str">
            <v>150/20</v>
          </cell>
          <cell r="H116">
            <v>1732</v>
          </cell>
          <cell r="I116">
            <v>1433.1492513333333</v>
          </cell>
          <cell r="J116">
            <v>496.77197233333328</v>
          </cell>
          <cell r="K116">
            <v>1089.6629725429273</v>
          </cell>
          <cell r="L116">
            <v>0.62913566544048916</v>
          </cell>
          <cell r="M116">
            <v>1433.1492513333333</v>
          </cell>
          <cell r="N116">
            <v>0.82745337836797528</v>
          </cell>
          <cell r="O116">
            <v>1156.700879447133</v>
          </cell>
          <cell r="P116">
            <v>1287.8457846666668</v>
          </cell>
          <cell r="Q116">
            <v>0.7435599218629716</v>
          </cell>
          <cell r="R116">
            <v>0.82745337836797528</v>
          </cell>
          <cell r="S116">
            <v>1022.5348396536566</v>
          </cell>
          <cell r="T116">
            <v>20.88747025733333</v>
          </cell>
          <cell r="U116">
            <v>20.210237473333333</v>
          </cell>
          <cell r="V116">
            <v>0</v>
          </cell>
        </row>
        <row r="117">
          <cell r="E117" t="str">
            <v>ARJWN1</v>
          </cell>
          <cell r="F117">
            <v>30</v>
          </cell>
          <cell r="G117" t="str">
            <v>70/20</v>
          </cell>
          <cell r="H117">
            <v>866</v>
          </cell>
          <cell r="I117">
            <v>621.24814866666668</v>
          </cell>
          <cell r="J117">
            <v>51.874371666666661</v>
          </cell>
          <cell r="K117">
            <v>498.09134855313908</v>
          </cell>
          <cell r="L117">
            <v>0.57516322003826681</v>
          </cell>
          <cell r="M117">
            <v>621.24814866666668</v>
          </cell>
          <cell r="N117">
            <v>0.71737661508852968</v>
          </cell>
          <cell r="O117">
            <v>511.21657865613599</v>
          </cell>
          <cell r="P117">
            <v>620.78885933333333</v>
          </cell>
          <cell r="Q117">
            <v>0.71684625789068512</v>
          </cell>
          <cell r="R117">
            <v>0.71737661508852968</v>
          </cell>
          <cell r="S117">
            <v>485.2310961776584</v>
          </cell>
          <cell r="T117">
            <v>20.99968307333333</v>
          </cell>
          <cell r="U117">
            <v>19.943381305333332</v>
          </cell>
          <cell r="V117">
            <v>0</v>
          </cell>
        </row>
        <row r="118">
          <cell r="E118" t="str">
            <v>ARJWN2</v>
          </cell>
          <cell r="F118">
            <v>30</v>
          </cell>
          <cell r="G118" t="str">
            <v>70/20</v>
          </cell>
          <cell r="H118">
            <v>866</v>
          </cell>
          <cell r="I118">
            <v>307.8566183333333</v>
          </cell>
          <cell r="J118">
            <v>61.846178666666667</v>
          </cell>
          <cell r="K118">
            <v>180.33947499753444</v>
          </cell>
          <cell r="L118">
            <v>0.20824419745673722</v>
          </cell>
          <cell r="M118">
            <v>290.30642699999999</v>
          </cell>
          <cell r="N118">
            <v>0.33522682101616624</v>
          </cell>
          <cell r="O118">
            <v>168.39054691039439</v>
          </cell>
          <cell r="P118">
            <v>307.8566183333333</v>
          </cell>
          <cell r="Q118">
            <v>0.35549263086989991</v>
          </cell>
          <cell r="R118">
            <v>0.35549263086989991</v>
          </cell>
          <cell r="S118">
            <v>192.3044850874833</v>
          </cell>
          <cell r="T118">
            <v>20.916275149333334</v>
          </cell>
          <cell r="U118">
            <v>20.243282301333334</v>
          </cell>
          <cell r="V118">
            <v>0</v>
          </cell>
        </row>
        <row r="119">
          <cell r="E119" t="str">
            <v>PT. INDOCEMENT TUNGGAL PERKASA (SEMEN PALIMANAN)1</v>
          </cell>
          <cell r="F119">
            <v>32</v>
          </cell>
          <cell r="G119">
            <v>70</v>
          </cell>
          <cell r="H119">
            <v>3079</v>
          </cell>
          <cell r="I119">
            <v>278.07703633333335</v>
          </cell>
          <cell r="J119">
            <v>52.87513366666667</v>
          </cell>
          <cell r="K119">
            <v>182.9608219858699</v>
          </cell>
          <cell r="L119">
            <v>5.9422157189304936E-2</v>
          </cell>
          <cell r="M119">
            <v>267.33791100000002</v>
          </cell>
          <cell r="N119">
            <v>8.6826213380967854E-2</v>
          </cell>
          <cell r="O119">
            <v>183.25849355648128</v>
          </cell>
          <cell r="P119">
            <v>278.07703633333335</v>
          </cell>
          <cell r="Q119">
            <v>9.0314074807838055E-2</v>
          </cell>
          <cell r="R119">
            <v>9.0314074807838055E-2</v>
          </cell>
          <cell r="S119">
            <v>182.66273640751041</v>
          </cell>
          <cell r="T119">
            <v>72.325724886666663</v>
          </cell>
          <cell r="U119">
            <v>66.755481254666662</v>
          </cell>
          <cell r="V119">
            <v>0</v>
          </cell>
        </row>
        <row r="120">
          <cell r="E120" t="str">
            <v>BBKAN1</v>
          </cell>
          <cell r="F120">
            <v>30</v>
          </cell>
          <cell r="G120" t="str">
            <v>70/20</v>
          </cell>
          <cell r="H120">
            <v>866</v>
          </cell>
          <cell r="I120">
            <v>586.05668100000003</v>
          </cell>
          <cell r="J120">
            <v>339.40657566666664</v>
          </cell>
          <cell r="K120">
            <v>463.9568877886129</v>
          </cell>
          <cell r="L120">
            <v>0.53574698358962225</v>
          </cell>
          <cell r="M120">
            <v>536.72361233333334</v>
          </cell>
          <cell r="N120">
            <v>0.61977322440338722</v>
          </cell>
          <cell r="O120">
            <v>462.93205528449823</v>
          </cell>
          <cell r="P120">
            <v>586.05668100000003</v>
          </cell>
          <cell r="Q120">
            <v>0.67673981639722869</v>
          </cell>
          <cell r="R120">
            <v>0.67673981639722869</v>
          </cell>
          <cell r="S120">
            <v>464.98309960969033</v>
          </cell>
          <cell r="T120">
            <v>20.89647377066667</v>
          </cell>
          <cell r="U120">
            <v>20.244645962666667</v>
          </cell>
          <cell r="V120">
            <v>0</v>
          </cell>
        </row>
        <row r="121">
          <cell r="E121" t="str">
            <v>BBKAN2</v>
          </cell>
          <cell r="F121">
            <v>30</v>
          </cell>
          <cell r="G121" t="str">
            <v>70/20</v>
          </cell>
          <cell r="H121">
            <v>866</v>
          </cell>
          <cell r="I121">
            <v>598.21689866666668</v>
          </cell>
          <cell r="J121">
            <v>164.73265599999999</v>
          </cell>
          <cell r="K121">
            <v>407.199526578122</v>
          </cell>
          <cell r="L121">
            <v>0.47020730551746187</v>
          </cell>
          <cell r="M121">
            <v>533.93461133333335</v>
          </cell>
          <cell r="N121">
            <v>0.61655266897613548</v>
          </cell>
          <cell r="O121">
            <v>385.4304127307343</v>
          </cell>
          <cell r="P121">
            <v>598.21689866666668</v>
          </cell>
          <cell r="Q121">
            <v>0.69078163818321792</v>
          </cell>
          <cell r="R121">
            <v>0.69078163818321792</v>
          </cell>
          <cell r="S121">
            <v>428.99793936742867</v>
          </cell>
          <cell r="T121">
            <v>20.790324686666668</v>
          </cell>
          <cell r="U121">
            <v>20.122167582666666</v>
          </cell>
          <cell r="V121">
            <v>0</v>
          </cell>
        </row>
        <row r="122">
          <cell r="E122" t="str">
            <v>BBKAN3</v>
          </cell>
          <cell r="F122">
            <v>30</v>
          </cell>
          <cell r="G122" t="str">
            <v>70/20</v>
          </cell>
          <cell r="H122">
            <v>866</v>
          </cell>
          <cell r="I122">
            <v>732.97104900000011</v>
          </cell>
          <cell r="J122">
            <v>285.75211566666667</v>
          </cell>
          <cell r="K122">
            <v>529.33969845640036</v>
          </cell>
          <cell r="L122">
            <v>0.61124676496120134</v>
          </cell>
          <cell r="M122">
            <v>667.89235399999995</v>
          </cell>
          <cell r="N122">
            <v>0.7712382840646651</v>
          </cell>
          <cell r="O122">
            <v>527.17616406809987</v>
          </cell>
          <cell r="P122">
            <v>732.97104900000011</v>
          </cell>
          <cell r="Q122">
            <v>0.8463868926096999</v>
          </cell>
          <cell r="R122">
            <v>0.8463868926096999</v>
          </cell>
          <cell r="S122">
            <v>531.5061447348578</v>
          </cell>
          <cell r="T122">
            <v>20.624053841333332</v>
          </cell>
          <cell r="U122">
            <v>20.084657081333336</v>
          </cell>
          <cell r="V122">
            <v>0</v>
          </cell>
        </row>
        <row r="123">
          <cell r="E123" t="str">
            <v>CKDNG1</v>
          </cell>
          <cell r="F123">
            <v>60</v>
          </cell>
          <cell r="G123" t="str">
            <v>150/20</v>
          </cell>
          <cell r="H123">
            <v>1732</v>
          </cell>
          <cell r="I123">
            <v>445.64980066666664</v>
          </cell>
          <cell r="J123">
            <v>208.9224393333333</v>
          </cell>
          <cell r="K123">
            <v>309.79161867742653</v>
          </cell>
          <cell r="L123">
            <v>0.17886352117634327</v>
          </cell>
          <cell r="M123">
            <v>382.810272</v>
          </cell>
          <cell r="N123">
            <v>0.22102209699769054</v>
          </cell>
          <cell r="O123">
            <v>307.30686141263425</v>
          </cell>
          <cell r="P123">
            <v>445.64980066666664</v>
          </cell>
          <cell r="Q123">
            <v>0.25730358006158582</v>
          </cell>
          <cell r="R123">
            <v>0.25730358006158582</v>
          </cell>
          <cell r="S123">
            <v>312.27972016464793</v>
          </cell>
          <cell r="T123">
            <v>20.990162269333336</v>
          </cell>
          <cell r="U123">
            <v>19.934572353333333</v>
          </cell>
          <cell r="V123">
            <v>0</v>
          </cell>
        </row>
        <row r="124">
          <cell r="E124" t="str">
            <v/>
          </cell>
          <cell r="L124" t="e">
            <v>#DIV/0!</v>
          </cell>
          <cell r="N124" t="e">
            <v>#DIV/0!</v>
          </cell>
          <cell r="Q124" t="e">
            <v>#DIV/0!</v>
          </cell>
          <cell r="R124" t="e">
            <v>#DIV/0!</v>
          </cell>
        </row>
        <row r="125">
          <cell r="E125" t="str">
            <v>HRGLS1</v>
          </cell>
          <cell r="F125">
            <v>60</v>
          </cell>
          <cell r="G125" t="str">
            <v>150/20</v>
          </cell>
          <cell r="H125">
            <v>1732</v>
          </cell>
          <cell r="I125">
            <v>735.83841966666671</v>
          </cell>
          <cell r="J125">
            <v>408.66279066666669</v>
          </cell>
          <cell r="K125">
            <v>547.04469306323836</v>
          </cell>
          <cell r="L125">
            <v>0.31584566574089973</v>
          </cell>
          <cell r="M125">
            <v>647.81306933333337</v>
          </cell>
          <cell r="N125">
            <v>0.37402602155504239</v>
          </cell>
          <cell r="O125">
            <v>515.88521351666668</v>
          </cell>
          <cell r="P125">
            <v>735.83841966666671</v>
          </cell>
          <cell r="Q125">
            <v>0.42484897209391842</v>
          </cell>
          <cell r="R125">
            <v>0.42484897209391842</v>
          </cell>
          <cell r="S125">
            <v>578.24750985535502</v>
          </cell>
          <cell r="T125">
            <v>20.993887801333337</v>
          </cell>
          <cell r="U125">
            <v>20.462256752000002</v>
          </cell>
          <cell r="V125">
            <v>0</v>
          </cell>
        </row>
        <row r="126">
          <cell r="E126" t="str">
            <v>HRGLS3</v>
          </cell>
          <cell r="F126">
            <v>60</v>
          </cell>
          <cell r="G126" t="str">
            <v>150/20</v>
          </cell>
          <cell r="H126">
            <v>1732</v>
          </cell>
          <cell r="I126">
            <v>534.32153333333338</v>
          </cell>
          <cell r="J126">
            <v>193.55235266666668</v>
          </cell>
          <cell r="K126">
            <v>388.39047527727661</v>
          </cell>
          <cell r="L126">
            <v>0.22424392337025209</v>
          </cell>
          <cell r="M126">
            <v>534.32153333333338</v>
          </cell>
          <cell r="N126">
            <v>0.30849973056197078</v>
          </cell>
          <cell r="O126">
            <v>381.07810756296323</v>
          </cell>
          <cell r="P126">
            <v>521.40549700000008</v>
          </cell>
          <cell r="Q126">
            <v>0.30104243475750581</v>
          </cell>
          <cell r="R126">
            <v>0.30849973056197078</v>
          </cell>
          <cell r="S126">
            <v>395.71301318312425</v>
          </cell>
          <cell r="T126">
            <v>20.999038769333332</v>
          </cell>
          <cell r="U126">
            <v>19.913853591999999</v>
          </cell>
          <cell r="V126">
            <v>0</v>
          </cell>
        </row>
        <row r="127">
          <cell r="E127" t="str">
            <v>IDMRU1</v>
          </cell>
          <cell r="F127">
            <v>60</v>
          </cell>
          <cell r="G127" t="str">
            <v>150/20</v>
          </cell>
          <cell r="H127">
            <v>1732</v>
          </cell>
          <cell r="I127">
            <v>915.51770033333332</v>
          </cell>
          <cell r="J127">
            <v>273.89389033333333</v>
          </cell>
          <cell r="K127">
            <v>670.7002706769772</v>
          </cell>
          <cell r="L127">
            <v>0.3872403410375157</v>
          </cell>
          <cell r="M127">
            <v>803.58888766666666</v>
          </cell>
          <cell r="N127">
            <v>0.46396587047729021</v>
          </cell>
          <cell r="O127">
            <v>649.85559009543056</v>
          </cell>
          <cell r="P127">
            <v>915.51770033333332</v>
          </cell>
          <cell r="Q127">
            <v>0.52858989626635877</v>
          </cell>
          <cell r="R127">
            <v>0.52858989626635877</v>
          </cell>
          <cell r="S127">
            <v>691.57300601031875</v>
          </cell>
          <cell r="T127">
            <v>20.658924774666666</v>
          </cell>
          <cell r="U127">
            <v>19.88980939066667</v>
          </cell>
          <cell r="V127">
            <v>0</v>
          </cell>
        </row>
        <row r="128">
          <cell r="E128" t="str">
            <v>IDMYU1</v>
          </cell>
          <cell r="F128">
            <v>30</v>
          </cell>
          <cell r="G128" t="str">
            <v>70/20</v>
          </cell>
          <cell r="H128">
            <v>866</v>
          </cell>
          <cell r="I128">
            <v>745.59875499999998</v>
          </cell>
          <cell r="J128">
            <v>232.53584799999999</v>
          </cell>
          <cell r="K128">
            <v>353.31452150190552</v>
          </cell>
          <cell r="L128">
            <v>0.40798443591444056</v>
          </cell>
          <cell r="M128">
            <v>745.59875499999998</v>
          </cell>
          <cell r="N128">
            <v>0.86096853926096995</v>
          </cell>
          <cell r="O128">
            <v>333.21023362051943</v>
          </cell>
          <cell r="P128">
            <v>463.17972833333334</v>
          </cell>
          <cell r="Q128">
            <v>0.53484957082371054</v>
          </cell>
          <cell r="R128">
            <v>0.86096853926096995</v>
          </cell>
          <cell r="S128">
            <v>373.44586764423531</v>
          </cell>
          <cell r="T128">
            <v>20.994239397333335</v>
          </cell>
          <cell r="U128">
            <v>20.114141494666665</v>
          </cell>
          <cell r="V128">
            <v>0</v>
          </cell>
        </row>
        <row r="129">
          <cell r="E129" t="str">
            <v>IDMYU3</v>
          </cell>
          <cell r="F129">
            <v>30</v>
          </cell>
          <cell r="G129" t="str">
            <v>70/20</v>
          </cell>
          <cell r="H129">
            <v>866</v>
          </cell>
          <cell r="I129">
            <v>697.98093699999993</v>
          </cell>
          <cell r="J129">
            <v>273.79138200000006</v>
          </cell>
          <cell r="K129">
            <v>527.51773230478204</v>
          </cell>
          <cell r="L129">
            <v>0.6091428779500947</v>
          </cell>
          <cell r="M129">
            <v>639.1707356666667</v>
          </cell>
          <cell r="N129">
            <v>0.73807244303310238</v>
          </cell>
          <cell r="O129">
            <v>499.37318505540338</v>
          </cell>
          <cell r="P129">
            <v>697.98093699999993</v>
          </cell>
          <cell r="Q129">
            <v>0.80598260623556572</v>
          </cell>
          <cell r="R129">
            <v>0.80598260623556572</v>
          </cell>
          <cell r="S129">
            <v>555.09408546433428</v>
          </cell>
          <cell r="T129">
            <v>20.995119253333332</v>
          </cell>
          <cell r="U129">
            <v>20.18547911066667</v>
          </cell>
          <cell r="V129">
            <v>0</v>
          </cell>
        </row>
        <row r="130">
          <cell r="E130" t="str">
            <v>JTBRG1</v>
          </cell>
          <cell r="F130">
            <v>60</v>
          </cell>
          <cell r="G130" t="str">
            <v>150/20</v>
          </cell>
          <cell r="H130">
            <v>1732</v>
          </cell>
          <cell r="I130">
            <v>1178.4432373333332</v>
          </cell>
          <cell r="J130">
            <v>664.51377366666668</v>
          </cell>
          <cell r="K130">
            <v>913.03124492807251</v>
          </cell>
          <cell r="L130">
            <v>0.52715429845731665</v>
          </cell>
          <cell r="M130">
            <v>1069.5168866666666</v>
          </cell>
          <cell r="N130">
            <v>0.6175039761354888</v>
          </cell>
          <cell r="O130">
            <v>866.22377901851883</v>
          </cell>
          <cell r="P130">
            <v>1178.4432373333332</v>
          </cell>
          <cell r="Q130">
            <v>0.68039447882986903</v>
          </cell>
          <cell r="R130">
            <v>0.68039447882986903</v>
          </cell>
          <cell r="S130">
            <v>1178.4432373333332</v>
          </cell>
          <cell r="T130">
            <v>20.994709923999999</v>
          </cell>
          <cell r="U130">
            <v>19.68218877733333</v>
          </cell>
          <cell r="V130">
            <v>10</v>
          </cell>
        </row>
        <row r="131">
          <cell r="E131" t="str">
            <v>JTBRG3</v>
          </cell>
          <cell r="F131">
            <v>60</v>
          </cell>
          <cell r="G131" t="str">
            <v>150/20</v>
          </cell>
          <cell r="H131">
            <v>1732</v>
          </cell>
          <cell r="I131">
            <v>1652.5114746666666</v>
          </cell>
          <cell r="J131">
            <v>410.25057999999996</v>
          </cell>
          <cell r="K131">
            <v>661.21078734005823</v>
          </cell>
          <cell r="L131">
            <v>0.38176142456123452</v>
          </cell>
          <cell r="M131">
            <v>1556.2018230000001</v>
          </cell>
          <cell r="N131">
            <v>0.8984998978060047</v>
          </cell>
          <cell r="O131">
            <v>621.37226834229421</v>
          </cell>
          <cell r="P131">
            <v>1652.5114746666666</v>
          </cell>
          <cell r="Q131">
            <v>0.95410593225558116</v>
          </cell>
          <cell r="R131">
            <v>0.95410593225558116</v>
          </cell>
          <cell r="S131">
            <v>1652.5114746666666</v>
          </cell>
          <cell r="T131">
            <v>20.837536119999999</v>
          </cell>
          <cell r="U131">
            <v>20.157108950666665</v>
          </cell>
          <cell r="V131">
            <v>0</v>
          </cell>
        </row>
        <row r="132">
          <cell r="E132" t="str">
            <v>KUNGN1</v>
          </cell>
          <cell r="F132">
            <v>30</v>
          </cell>
          <cell r="G132" t="str">
            <v>70/20</v>
          </cell>
          <cell r="H132">
            <v>866</v>
          </cell>
          <cell r="I132">
            <v>725.63549833333343</v>
          </cell>
          <cell r="J132">
            <v>258.97119133333331</v>
          </cell>
          <cell r="K132">
            <v>466.87425932077963</v>
          </cell>
          <cell r="L132">
            <v>0.53911577288773627</v>
          </cell>
          <cell r="M132">
            <v>725.63549833333343</v>
          </cell>
          <cell r="N132">
            <v>0.8379162798306391</v>
          </cell>
          <cell r="O132">
            <v>457.45461418055555</v>
          </cell>
          <cell r="P132">
            <v>645.24873866666667</v>
          </cell>
          <cell r="Q132">
            <v>0.74509092224788298</v>
          </cell>
          <cell r="R132">
            <v>0.8379162798306391</v>
          </cell>
          <cell r="S132">
            <v>476.30658231449047</v>
          </cell>
          <cell r="T132">
            <v>20.991751667999999</v>
          </cell>
          <cell r="U132">
            <v>18.574537827999997</v>
          </cell>
          <cell r="V132">
            <v>70</v>
          </cell>
        </row>
        <row r="133">
          <cell r="E133" t="str">
            <v>KUNGN2</v>
          </cell>
          <cell r="F133">
            <v>30</v>
          </cell>
          <cell r="G133" t="str">
            <v>70/20</v>
          </cell>
          <cell r="H133">
            <v>866</v>
          </cell>
          <cell r="I133">
            <v>710.10664899999995</v>
          </cell>
          <cell r="J133">
            <v>305.45456933333327</v>
          </cell>
          <cell r="K133">
            <v>502.61054176698411</v>
          </cell>
          <cell r="L133">
            <v>0.58038168795263756</v>
          </cell>
          <cell r="M133">
            <v>637.11094166666669</v>
          </cell>
          <cell r="N133">
            <v>0.73569392802155509</v>
          </cell>
          <cell r="O133">
            <v>466.36464106767318</v>
          </cell>
          <cell r="P133">
            <v>710.10664899999995</v>
          </cell>
          <cell r="Q133">
            <v>0.81998458314087752</v>
          </cell>
          <cell r="R133">
            <v>0.81998458314087752</v>
          </cell>
          <cell r="S133">
            <v>538.17347798474555</v>
          </cell>
          <cell r="T133">
            <v>20.984235365333333</v>
          </cell>
          <cell r="U133">
            <v>18.614284918666666</v>
          </cell>
          <cell r="V133">
            <v>65</v>
          </cell>
        </row>
        <row r="134">
          <cell r="E134" t="str">
            <v>KUNGN3</v>
          </cell>
          <cell r="F134">
            <v>30</v>
          </cell>
          <cell r="G134" t="str">
            <v>70/20</v>
          </cell>
          <cell r="H134">
            <v>866</v>
          </cell>
          <cell r="I134">
            <v>500.37954733333328</v>
          </cell>
          <cell r="J134">
            <v>219.60537199999999</v>
          </cell>
          <cell r="K134">
            <v>353.58098972584622</v>
          </cell>
          <cell r="L134">
            <v>0.40829213594208569</v>
          </cell>
          <cell r="M134">
            <v>466.13699366666668</v>
          </cell>
          <cell r="N134">
            <v>0.53826442686682063</v>
          </cell>
          <cell r="O134">
            <v>343.07052343682784</v>
          </cell>
          <cell r="P134">
            <v>500.37954733333328</v>
          </cell>
          <cell r="Q134">
            <v>0.57780548190916081</v>
          </cell>
          <cell r="R134">
            <v>0.57780548190916081</v>
          </cell>
          <cell r="S134">
            <v>364.10560199910253</v>
          </cell>
          <cell r="T134">
            <v>20.990894328</v>
          </cell>
          <cell r="U134">
            <v>18.964576145333336</v>
          </cell>
          <cell r="V134">
            <v>58</v>
          </cell>
        </row>
        <row r="135">
          <cell r="E135" t="str">
            <v>MDRCN1</v>
          </cell>
          <cell r="F135">
            <v>60</v>
          </cell>
          <cell r="G135" t="str">
            <v>150/20</v>
          </cell>
          <cell r="H135">
            <v>1732</v>
          </cell>
          <cell r="I135">
            <v>1233.3852133333332</v>
          </cell>
          <cell r="J135">
            <v>564.29205333333334</v>
          </cell>
          <cell r="K135">
            <v>908.95436383680726</v>
          </cell>
          <cell r="L135">
            <v>0.52480044101432288</v>
          </cell>
          <cell r="M135">
            <v>1173.5644123333334</v>
          </cell>
          <cell r="N135">
            <v>0.67757760527328714</v>
          </cell>
          <cell r="O135">
            <v>898.67851173073461</v>
          </cell>
          <cell r="P135">
            <v>1233.3852133333332</v>
          </cell>
          <cell r="Q135">
            <v>0.7121161739799845</v>
          </cell>
          <cell r="R135">
            <v>0.7121161739799845</v>
          </cell>
          <cell r="S135">
            <v>919.24404616105937</v>
          </cell>
          <cell r="T135">
            <v>20.999997142666665</v>
          </cell>
          <cell r="U135">
            <v>20.391332506666664</v>
          </cell>
          <cell r="V135">
            <v>0</v>
          </cell>
        </row>
        <row r="136">
          <cell r="E136" t="str">
            <v>MDRCN2</v>
          </cell>
          <cell r="F136">
            <v>60</v>
          </cell>
          <cell r="G136" t="str">
            <v>150/20</v>
          </cell>
          <cell r="H136">
            <v>1732</v>
          </cell>
          <cell r="I136">
            <v>1095.9149170000001</v>
          </cell>
          <cell r="J136">
            <v>445.74952200000001</v>
          </cell>
          <cell r="K136">
            <v>696.6050311542258</v>
          </cell>
          <cell r="L136">
            <v>0.40219690020451837</v>
          </cell>
          <cell r="M136">
            <v>1095.9149170000001</v>
          </cell>
          <cell r="N136">
            <v>0.63274533314087766</v>
          </cell>
          <cell r="O136">
            <v>723.67298020206056</v>
          </cell>
          <cell r="P136">
            <v>989.74690766666663</v>
          </cell>
          <cell r="Q136">
            <v>0.57144740627405699</v>
          </cell>
          <cell r="R136">
            <v>0.63274533314087766</v>
          </cell>
          <cell r="S136">
            <v>669.50065148855992</v>
          </cell>
          <cell r="T136">
            <v>20.785216441333329</v>
          </cell>
          <cell r="U136">
            <v>20.132050374666665</v>
          </cell>
          <cell r="V136">
            <v>0</v>
          </cell>
        </row>
        <row r="137">
          <cell r="E137" t="str">
            <v>SRAGI4</v>
          </cell>
          <cell r="F137">
            <v>60</v>
          </cell>
          <cell r="G137" t="str">
            <v>150/20</v>
          </cell>
          <cell r="H137">
            <v>1732</v>
          </cell>
          <cell r="I137">
            <v>1189.859782</v>
          </cell>
          <cell r="J137">
            <v>546.55692533333342</v>
          </cell>
          <cell r="K137">
            <v>886.26006883423975</v>
          </cell>
          <cell r="L137">
            <v>0.51169749932692821</v>
          </cell>
          <cell r="M137">
            <v>1189.859782</v>
          </cell>
          <cell r="N137">
            <v>0.68698601732101616</v>
          </cell>
          <cell r="O137">
            <v>932.73158621504092</v>
          </cell>
          <cell r="P137">
            <v>1098.2058513333334</v>
          </cell>
          <cell r="Q137">
            <v>0.63406804349499613</v>
          </cell>
          <cell r="R137">
            <v>0.68698601732101616</v>
          </cell>
          <cell r="S137">
            <v>840.78928399461665</v>
          </cell>
          <cell r="T137">
            <v>20.998272070666669</v>
          </cell>
          <cell r="U137">
            <v>19.897219463999999</v>
          </cell>
          <cell r="V137">
            <v>0</v>
          </cell>
        </row>
        <row r="138">
          <cell r="E138" t="str">
            <v>SRAGI6</v>
          </cell>
          <cell r="F138">
            <v>60</v>
          </cell>
          <cell r="G138" t="str">
            <v>150/20</v>
          </cell>
          <cell r="H138">
            <v>1732</v>
          </cell>
          <cell r="I138">
            <v>1640.8992106666667</v>
          </cell>
          <cell r="J138">
            <v>806.7082723333333</v>
          </cell>
          <cell r="K138">
            <v>1191.8723434113517</v>
          </cell>
          <cell r="L138">
            <v>0.68814800427907141</v>
          </cell>
          <cell r="M138">
            <v>1640.8992106666667</v>
          </cell>
          <cell r="N138">
            <v>0.94740139183987682</v>
          </cell>
          <cell r="O138">
            <v>1207.4344421714547</v>
          </cell>
          <cell r="P138">
            <v>1556.6477050000001</v>
          </cell>
          <cell r="Q138">
            <v>0.89875733545034642</v>
          </cell>
          <cell r="R138">
            <v>0.94740139183987682</v>
          </cell>
          <cell r="S138">
            <v>1176.5615840659507</v>
          </cell>
          <cell r="T138">
            <v>20.996107648000002</v>
          </cell>
          <cell r="U138">
            <v>19.377703177333334</v>
          </cell>
          <cell r="V138">
            <v>3</v>
          </cell>
        </row>
        <row r="139">
          <cell r="E139" t="str">
            <v>SRAGI7</v>
          </cell>
          <cell r="F139">
            <v>60</v>
          </cell>
          <cell r="G139" t="str">
            <v>150/20</v>
          </cell>
          <cell r="H139">
            <v>1732</v>
          </cell>
          <cell r="I139">
            <v>1689.8856606666668</v>
          </cell>
          <cell r="J139">
            <v>613.11932399999989</v>
          </cell>
          <cell r="K139">
            <v>1235.7242330741226</v>
          </cell>
          <cell r="L139">
            <v>0.71346664727143339</v>
          </cell>
          <cell r="M139">
            <v>1689.8856606666668</v>
          </cell>
          <cell r="N139">
            <v>0.97568456158583539</v>
          </cell>
          <cell r="O139">
            <v>1303.2074568479122</v>
          </cell>
          <cell r="P139">
            <v>1559.9180503333334</v>
          </cell>
          <cell r="Q139">
            <v>0.90064552559661282</v>
          </cell>
          <cell r="R139">
            <v>0.97568456158583539</v>
          </cell>
          <cell r="S139">
            <v>1168.0588683454801</v>
          </cell>
          <cell r="T139">
            <v>20.998550345333332</v>
          </cell>
          <cell r="U139">
            <v>19.649923926666666</v>
          </cell>
          <cell r="V139">
            <v>5</v>
          </cell>
        </row>
        <row r="140">
          <cell r="E140" t="str">
            <v>SRAGI8</v>
          </cell>
          <cell r="F140">
            <v>60</v>
          </cell>
          <cell r="G140" t="str">
            <v>150/20</v>
          </cell>
          <cell r="H140">
            <v>1732</v>
          </cell>
          <cell r="I140">
            <v>1460.903333333333</v>
          </cell>
          <cell r="J140">
            <v>136.64333333333335</v>
          </cell>
          <cell r="K140">
            <v>314.43968841067021</v>
          </cell>
          <cell r="L140">
            <v>0.1815471642093939</v>
          </cell>
          <cell r="M140">
            <v>1460.903333333333</v>
          </cell>
          <cell r="N140">
            <v>0.84347767513471883</v>
          </cell>
          <cell r="O140">
            <v>346.81625896057318</v>
          </cell>
          <cell r="P140">
            <v>522.43666666666661</v>
          </cell>
          <cell r="Q140">
            <v>0.30163779830638948</v>
          </cell>
          <cell r="R140">
            <v>0.84347767513471883</v>
          </cell>
          <cell r="S140">
            <v>282.01954239569284</v>
          </cell>
          <cell r="T140">
            <v>20.986066666666666</v>
          </cell>
          <cell r="U140">
            <v>19.762119999999996</v>
          </cell>
          <cell r="V140">
            <v>4</v>
          </cell>
        </row>
        <row r="141">
          <cell r="E141" t="str">
            <v>CMGIS1</v>
          </cell>
          <cell r="F141">
            <v>60</v>
          </cell>
          <cell r="G141" t="str">
            <v>150/20</v>
          </cell>
          <cell r="H141">
            <v>1573</v>
          </cell>
          <cell r="I141">
            <v>1149.4616696666669</v>
          </cell>
          <cell r="J141">
            <v>535.25225833333332</v>
          </cell>
          <cell r="K141">
            <v>808.68021097892824</v>
          </cell>
          <cell r="L141">
            <v>0.51410057913472873</v>
          </cell>
          <cell r="M141">
            <v>1149.4616696666669</v>
          </cell>
          <cell r="N141">
            <v>0.73074486310659059</v>
          </cell>
          <cell r="O141">
            <v>826.51448490367454</v>
          </cell>
          <cell r="P141">
            <v>1078.3172199999999</v>
          </cell>
          <cell r="Q141">
            <v>0.68551635092180541</v>
          </cell>
          <cell r="R141">
            <v>0.73074486310659059</v>
          </cell>
          <cell r="S141">
            <v>790.82193399371965</v>
          </cell>
          <cell r="T141">
            <v>20.791601170666663</v>
          </cell>
          <cell r="U141">
            <v>20.269302137333334</v>
          </cell>
          <cell r="V141">
            <v>0</v>
          </cell>
        </row>
        <row r="142">
          <cell r="E142" t="str">
            <v>CMGIS2</v>
          </cell>
          <cell r="F142">
            <v>60</v>
          </cell>
          <cell r="G142" t="str">
            <v>150/20</v>
          </cell>
          <cell r="H142">
            <v>1732</v>
          </cell>
          <cell r="I142">
            <v>1618.5085043333331</v>
          </cell>
          <cell r="J142">
            <v>965.15163200000006</v>
          </cell>
          <cell r="K142">
            <v>1191.2666817482639</v>
          </cell>
          <cell r="L142">
            <v>0.68779831509715006</v>
          </cell>
          <cell r="M142">
            <v>1458.1025393333332</v>
          </cell>
          <cell r="N142">
            <v>0.84186058852963808</v>
          </cell>
          <cell r="O142">
            <v>1170.0028880017912</v>
          </cell>
          <cell r="P142">
            <v>1618.5085043333331</v>
          </cell>
          <cell r="Q142">
            <v>0.93447373229407227</v>
          </cell>
          <cell r="R142">
            <v>0.93447373229407227</v>
          </cell>
          <cell r="S142">
            <v>1212.559094328846</v>
          </cell>
          <cell r="T142">
            <v>20.952454319999998</v>
          </cell>
          <cell r="U142">
            <v>20.085874677333333</v>
          </cell>
          <cell r="V142">
            <v>0</v>
          </cell>
        </row>
        <row r="143">
          <cell r="E143" t="str">
            <v>CMGIS3</v>
          </cell>
          <cell r="F143">
            <v>60</v>
          </cell>
          <cell r="G143" t="str">
            <v>150/20</v>
          </cell>
          <cell r="H143">
            <v>1732</v>
          </cell>
          <cell r="I143">
            <v>1520.4644366666664</v>
          </cell>
          <cell r="J143">
            <v>889.13686099999995</v>
          </cell>
          <cell r="K143">
            <v>1202.8725044490041</v>
          </cell>
          <cell r="L143">
            <v>0.69449913651790074</v>
          </cell>
          <cell r="M143">
            <v>1439.7236330000003</v>
          </cell>
          <cell r="N143">
            <v>0.83124921073903024</v>
          </cell>
          <cell r="O143">
            <v>1186.538384349464</v>
          </cell>
          <cell r="P143">
            <v>1520.4644366666664</v>
          </cell>
          <cell r="Q143">
            <v>0.87786630292532708</v>
          </cell>
          <cell r="R143">
            <v>0.87786630292532708</v>
          </cell>
          <cell r="S143">
            <v>1219.2286085594437</v>
          </cell>
          <cell r="T143">
            <v>20.477906526666665</v>
          </cell>
          <cell r="U143">
            <v>19.882273458666663</v>
          </cell>
          <cell r="V143">
            <v>0</v>
          </cell>
        </row>
        <row r="144">
          <cell r="E144" t="str">
            <v>CMGIS4</v>
          </cell>
          <cell r="F144">
            <v>60</v>
          </cell>
          <cell r="G144" t="str">
            <v>150/20</v>
          </cell>
          <cell r="H144">
            <v>1732</v>
          </cell>
          <cell r="I144">
            <v>177.83399966666664</v>
          </cell>
          <cell r="J144">
            <v>35.062331999999998</v>
          </cell>
          <cell r="K144">
            <v>130.69279339049535</v>
          </cell>
          <cell r="L144">
            <v>7.5457732904443048E-2</v>
          </cell>
          <cell r="M144">
            <v>177.83399966666664</v>
          </cell>
          <cell r="N144">
            <v>0.10267551943802924</v>
          </cell>
          <cell r="O144">
            <v>142.22332352732974</v>
          </cell>
          <cell r="P144">
            <v>169.78000366666669</v>
          </cell>
          <cell r="Q144">
            <v>9.8025406274056981E-2</v>
          </cell>
          <cell r="R144">
            <v>0.10267551943802924</v>
          </cell>
          <cell r="S144">
            <v>119.14674437056993</v>
          </cell>
          <cell r="T144">
            <v>20.413352</v>
          </cell>
          <cell r="U144">
            <v>19.729789333333333</v>
          </cell>
          <cell r="V144">
            <v>49</v>
          </cell>
        </row>
        <row r="145">
          <cell r="E145" t="str">
            <v/>
          </cell>
          <cell r="L145" t="e">
            <v>#DIV/0!</v>
          </cell>
          <cell r="N145" t="e">
            <v>#DIV/0!</v>
          </cell>
          <cell r="Q145" t="e">
            <v>#DIV/0!</v>
          </cell>
          <cell r="R145" t="e">
            <v>#DIV/0!</v>
          </cell>
        </row>
        <row r="146">
          <cell r="E146" t="str">
            <v/>
          </cell>
          <cell r="L146" t="e">
            <v>#DIV/0!</v>
          </cell>
          <cell r="N146" t="e">
            <v>#DIV/0!</v>
          </cell>
          <cell r="Q146" t="e">
            <v>#DIV/0!</v>
          </cell>
          <cell r="R146" t="e">
            <v>#DIV/0!</v>
          </cell>
        </row>
        <row r="147">
          <cell r="E147" t="str">
            <v>RADEN1</v>
          </cell>
          <cell r="F147">
            <v>60</v>
          </cell>
          <cell r="G147" t="str">
            <v>150/20</v>
          </cell>
          <cell r="H147">
            <v>1732</v>
          </cell>
          <cell r="I147">
            <v>1368.2343343333332</v>
          </cell>
          <cell r="J147">
            <v>671.88698333333332</v>
          </cell>
          <cell r="K147">
            <v>969.76184590607375</v>
          </cell>
          <cell r="L147">
            <v>0.55990868701274465</v>
          </cell>
          <cell r="M147">
            <v>1252.2646076666667</v>
          </cell>
          <cell r="N147">
            <v>0.72301651712856052</v>
          </cell>
          <cell r="O147">
            <v>957.30621865636215</v>
          </cell>
          <cell r="P147">
            <v>1368.2343343333332</v>
          </cell>
          <cell r="Q147">
            <v>0.78997363414164734</v>
          </cell>
          <cell r="R147">
            <v>0.78997363414164734</v>
          </cell>
          <cell r="S147">
            <v>982.23423712247552</v>
          </cell>
          <cell r="T147">
            <v>20.679379117333337</v>
          </cell>
          <cell r="U147">
            <v>20.090998510666665</v>
          </cell>
          <cell r="V147">
            <v>0</v>
          </cell>
        </row>
        <row r="148">
          <cell r="E148" t="str">
            <v>RADEN2</v>
          </cell>
          <cell r="F148">
            <v>60</v>
          </cell>
          <cell r="G148" t="str">
            <v>150/20</v>
          </cell>
          <cell r="H148">
            <v>1732</v>
          </cell>
          <cell r="I148">
            <v>1323.5816649999999</v>
          </cell>
          <cell r="J148">
            <v>674.42968766666672</v>
          </cell>
          <cell r="K148">
            <v>983.72989447478051</v>
          </cell>
          <cell r="L148">
            <v>0.56797338018174393</v>
          </cell>
          <cell r="M148">
            <v>1196.4518226666667</v>
          </cell>
          <cell r="N148">
            <v>0.69079204541955352</v>
          </cell>
          <cell r="O148">
            <v>956.72064484408486</v>
          </cell>
          <cell r="P148">
            <v>1323.5816649999999</v>
          </cell>
          <cell r="Q148">
            <v>0.76419264722863733</v>
          </cell>
          <cell r="R148">
            <v>0.76419264722863733</v>
          </cell>
          <cell r="S148">
            <v>1010.7754957200533</v>
          </cell>
          <cell r="T148">
            <v>20.703086156000001</v>
          </cell>
          <cell r="U148">
            <v>20.176302397333334</v>
          </cell>
          <cell r="V148">
            <v>0</v>
          </cell>
        </row>
        <row r="149">
          <cell r="E149" t="str">
            <v>RADEN3</v>
          </cell>
          <cell r="F149">
            <v>60</v>
          </cell>
          <cell r="G149" t="str">
            <v>150/20</v>
          </cell>
          <cell r="H149">
            <v>1732</v>
          </cell>
          <cell r="I149">
            <v>1251.2462156666668</v>
          </cell>
          <cell r="J149">
            <v>713.11775733333332</v>
          </cell>
          <cell r="K149">
            <v>929.88753992221484</v>
          </cell>
          <cell r="L149">
            <v>0.53688657039388843</v>
          </cell>
          <cell r="M149">
            <v>1178.6858316666667</v>
          </cell>
          <cell r="N149">
            <v>0.68053454484218634</v>
          </cell>
          <cell r="O149">
            <v>910.0164077553768</v>
          </cell>
          <cell r="P149">
            <v>1251.2462156666668</v>
          </cell>
          <cell r="Q149">
            <v>0.72242853098537341</v>
          </cell>
          <cell r="R149">
            <v>0.72242853098537341</v>
          </cell>
          <cell r="S149">
            <v>949.78541654688172</v>
          </cell>
          <cell r="T149">
            <v>20.716551878666667</v>
          </cell>
          <cell r="U149">
            <v>20.198559174666666</v>
          </cell>
          <cell r="V149">
            <v>0</v>
          </cell>
        </row>
        <row r="150">
          <cell r="E150" t="str">
            <v>GARUT1</v>
          </cell>
          <cell r="F150">
            <v>60</v>
          </cell>
          <cell r="G150" t="str">
            <v>150/20</v>
          </cell>
          <cell r="H150">
            <v>1732</v>
          </cell>
          <cell r="I150">
            <v>473.8359476666667</v>
          </cell>
          <cell r="J150">
            <v>78.39327466666667</v>
          </cell>
          <cell r="K150">
            <v>271.18315867114984</v>
          </cell>
          <cell r="L150">
            <v>0.15657226251221124</v>
          </cell>
          <cell r="M150">
            <v>473.8359476666667</v>
          </cell>
          <cell r="N150">
            <v>0.27357733698999231</v>
          </cell>
          <cell r="O150">
            <v>281.63421428225814</v>
          </cell>
          <cell r="P150">
            <v>370.41083766666662</v>
          </cell>
          <cell r="Q150">
            <v>0.21386307024634332</v>
          </cell>
          <cell r="R150">
            <v>0.27357733698999231</v>
          </cell>
          <cell r="S150">
            <v>260.71803703633918</v>
          </cell>
          <cell r="T150">
            <v>20.735377563999997</v>
          </cell>
          <cell r="U150">
            <v>19.440239346666669</v>
          </cell>
          <cell r="V150">
            <v>131</v>
          </cell>
        </row>
        <row r="151">
          <cell r="E151" t="str">
            <v>GARUT2</v>
          </cell>
          <cell r="F151">
            <v>60</v>
          </cell>
          <cell r="G151" t="str">
            <v>150/20</v>
          </cell>
          <cell r="H151">
            <v>1557.6923376479297</v>
          </cell>
          <cell r="I151">
            <v>701.23429333333331</v>
          </cell>
          <cell r="J151">
            <v>369.9841106666666</v>
          </cell>
          <cell r="K151">
            <v>523.44946357949345</v>
          </cell>
          <cell r="L151">
            <v>0.33604162447758262</v>
          </cell>
          <cell r="M151">
            <v>699.51495333333332</v>
          </cell>
          <cell r="N151">
            <v>0.44907131942985651</v>
          </cell>
          <cell r="O151">
            <v>532.5141089372446</v>
          </cell>
          <cell r="P151">
            <v>701.23429333333331</v>
          </cell>
          <cell r="Q151">
            <v>0.45017509323579058</v>
          </cell>
          <cell r="R151">
            <v>0.45017509323579058</v>
          </cell>
          <cell r="S151">
            <v>514.50681883221193</v>
          </cell>
          <cell r="T151">
            <v>20.325198396000001</v>
          </cell>
          <cell r="U151">
            <v>19.856263437333336</v>
          </cell>
          <cell r="V151">
            <v>0</v>
          </cell>
        </row>
        <row r="152">
          <cell r="E152" t="str">
            <v>GARUT3</v>
          </cell>
          <cell r="F152">
            <v>60</v>
          </cell>
          <cell r="G152" t="str">
            <v>150/20</v>
          </cell>
          <cell r="H152">
            <v>1732</v>
          </cell>
          <cell r="I152">
            <v>844.58182799999997</v>
          </cell>
          <cell r="J152">
            <v>196.02996299999998</v>
          </cell>
          <cell r="K152">
            <v>324.73961743219024</v>
          </cell>
          <cell r="L152">
            <v>0.18749400544583733</v>
          </cell>
          <cell r="M152">
            <v>844.58182799999997</v>
          </cell>
          <cell r="N152">
            <v>0.48763384988452652</v>
          </cell>
          <cell r="O152">
            <v>324.80445151702497</v>
          </cell>
          <cell r="P152">
            <v>488.20516966666668</v>
          </cell>
          <cell r="Q152">
            <v>0.28187365454195534</v>
          </cell>
          <cell r="R152">
            <v>0.48763384988452652</v>
          </cell>
          <cell r="S152">
            <v>324.67469608748303</v>
          </cell>
          <cell r="T152">
            <v>20.564507104</v>
          </cell>
          <cell r="U152">
            <v>19.785898050666667</v>
          </cell>
          <cell r="V152">
            <v>2</v>
          </cell>
        </row>
        <row r="153">
          <cell r="E153" t="str">
            <v>MLBNG1</v>
          </cell>
          <cell r="F153">
            <v>30</v>
          </cell>
          <cell r="G153" t="str">
            <v>70/20</v>
          </cell>
          <cell r="H153">
            <v>866</v>
          </cell>
          <cell r="I153">
            <v>260.04662066666668</v>
          </cell>
          <cell r="J153">
            <v>28.680385000000001</v>
          </cell>
          <cell r="K153">
            <v>103.80700397477479</v>
          </cell>
          <cell r="L153">
            <v>0.11986951960135657</v>
          </cell>
          <cell r="M153">
            <v>245.28718033333334</v>
          </cell>
          <cell r="N153">
            <v>0.28324154772902232</v>
          </cell>
          <cell r="O153">
            <v>104.469547599099</v>
          </cell>
          <cell r="P153">
            <v>260.04662066666668</v>
          </cell>
          <cell r="Q153">
            <v>0.30028478137028486</v>
          </cell>
          <cell r="R153">
            <v>0.30028478137028486</v>
          </cell>
          <cell r="S153">
            <v>103.14446035045034</v>
          </cell>
          <cell r="T153">
            <v>20.9609238</v>
          </cell>
          <cell r="U153">
            <v>19.157832127999999</v>
          </cell>
          <cell r="V153">
            <v>1</v>
          </cell>
        </row>
        <row r="154">
          <cell r="E154" t="str">
            <v>PMPEK1</v>
          </cell>
          <cell r="F154">
            <v>20</v>
          </cell>
          <cell r="G154" t="str">
            <v>70/20</v>
          </cell>
          <cell r="H154">
            <v>577</v>
          </cell>
          <cell r="I154">
            <v>325.47725399999996</v>
          </cell>
          <cell r="J154">
            <v>32.732301666666665</v>
          </cell>
          <cell r="K154">
            <v>138.83597625711721</v>
          </cell>
          <cell r="L154">
            <v>0.24061694325323607</v>
          </cell>
          <cell r="M154">
            <v>283.67440800000003</v>
          </cell>
          <cell r="N154">
            <v>0.49163675563258236</v>
          </cell>
          <cell r="O154">
            <v>119.71765086603928</v>
          </cell>
          <cell r="P154">
            <v>325.47725399999996</v>
          </cell>
          <cell r="Q154">
            <v>0.5640853622183708</v>
          </cell>
          <cell r="R154">
            <v>0.5640853622183708</v>
          </cell>
          <cell r="S154">
            <v>157.98003290713311</v>
          </cell>
          <cell r="T154">
            <v>20.887823585333333</v>
          </cell>
          <cell r="U154">
            <v>20.191460861333333</v>
          </cell>
          <cell r="V154">
            <v>0</v>
          </cell>
        </row>
        <row r="155">
          <cell r="E155" t="str">
            <v>PMPEK2</v>
          </cell>
          <cell r="F155">
            <v>10</v>
          </cell>
          <cell r="G155" t="str">
            <v>70/20</v>
          </cell>
          <cell r="H155">
            <v>288</v>
          </cell>
          <cell r="I155">
            <v>195.64926633333334</v>
          </cell>
          <cell r="J155">
            <v>17.017044000000002</v>
          </cell>
          <cell r="K155">
            <v>62.912027943749976</v>
          </cell>
          <cell r="L155">
            <v>0.21844454147135409</v>
          </cell>
          <cell r="M155">
            <v>195.64926633333334</v>
          </cell>
          <cell r="N155">
            <v>0.67933773032407407</v>
          </cell>
          <cell r="O155">
            <v>59.521611389972165</v>
          </cell>
          <cell r="P155">
            <v>162.37616999999997</v>
          </cell>
          <cell r="Q155">
            <v>0.56380614583333322</v>
          </cell>
          <cell r="R155">
            <v>0.67933773032407407</v>
          </cell>
          <cell r="S155">
            <v>66.283661026315798</v>
          </cell>
          <cell r="T155">
            <v>20.953644204</v>
          </cell>
          <cell r="U155">
            <v>20.177845032000004</v>
          </cell>
          <cell r="V155">
            <v>0</v>
          </cell>
        </row>
        <row r="156">
          <cell r="E156" t="str">
            <v>PMPEK3</v>
          </cell>
          <cell r="F156">
            <v>30</v>
          </cell>
          <cell r="G156" t="str">
            <v>70/20</v>
          </cell>
          <cell r="H156">
            <v>866</v>
          </cell>
          <cell r="I156">
            <v>117.89345300000001</v>
          </cell>
          <cell r="J156">
            <v>27.250194666666669</v>
          </cell>
          <cell r="K156">
            <v>80.107185068887389</v>
          </cell>
          <cell r="L156">
            <v>9.2502523174234866E-2</v>
          </cell>
          <cell r="M156">
            <v>117.89345300000001</v>
          </cell>
          <cell r="N156">
            <v>0.13613562702078522</v>
          </cell>
          <cell r="O156">
            <v>76.241802477168932</v>
          </cell>
          <cell r="P156">
            <v>116.626841</v>
          </cell>
          <cell r="Q156">
            <v>0.13467302655889146</v>
          </cell>
          <cell r="R156">
            <v>0.13613562702078522</v>
          </cell>
          <cell r="S156">
            <v>83.915186812415669</v>
          </cell>
          <cell r="T156">
            <v>0</v>
          </cell>
          <cell r="U156">
            <v>0</v>
          </cell>
          <cell r="V156">
            <v>0</v>
          </cell>
        </row>
        <row r="157">
          <cell r="E157" t="str">
            <v>SMDRA1</v>
          </cell>
          <cell r="F157">
            <v>30</v>
          </cell>
          <cell r="G157" t="str">
            <v>70/20</v>
          </cell>
          <cell r="H157">
            <v>866</v>
          </cell>
          <cell r="I157">
            <v>359.46040866666664</v>
          </cell>
          <cell r="J157">
            <v>15.168525333333335</v>
          </cell>
          <cell r="K157">
            <v>104.35021520546087</v>
          </cell>
          <cell r="L157">
            <v>0.12049678430191786</v>
          </cell>
          <cell r="M157">
            <v>359.46040866666664</v>
          </cell>
          <cell r="N157">
            <v>0.41508130331023863</v>
          </cell>
          <cell r="O157">
            <v>69.648259166666662</v>
          </cell>
          <cell r="P157">
            <v>345.01283766666666</v>
          </cell>
          <cell r="Q157">
            <v>0.39839819591993841</v>
          </cell>
          <cell r="R157">
            <v>0.41508130331023863</v>
          </cell>
          <cell r="S157">
            <v>138.0713622579633</v>
          </cell>
          <cell r="T157">
            <v>20.99745918533333</v>
          </cell>
          <cell r="U157">
            <v>20.356816056</v>
          </cell>
          <cell r="V157">
            <v>0</v>
          </cell>
        </row>
        <row r="158">
          <cell r="E158" t="str">
            <v>SMDRA2</v>
          </cell>
          <cell r="F158">
            <v>30</v>
          </cell>
          <cell r="G158" t="str">
            <v>70/20</v>
          </cell>
          <cell r="H158">
            <v>866</v>
          </cell>
          <cell r="I158">
            <v>184.87316899999999</v>
          </cell>
          <cell r="J158">
            <v>15.397877333333334</v>
          </cell>
          <cell r="K158">
            <v>56.511438360885293</v>
          </cell>
          <cell r="L158">
            <v>6.5255702495248605E-2</v>
          </cell>
          <cell r="M158">
            <v>129.57847600000002</v>
          </cell>
          <cell r="N158">
            <v>0.14962872517321019</v>
          </cell>
          <cell r="O158">
            <v>49.306456910413807</v>
          </cell>
          <cell r="P158">
            <v>184.87316899999999</v>
          </cell>
          <cell r="Q158">
            <v>0.21347940993071593</v>
          </cell>
          <cell r="R158">
            <v>0.21347940993071593</v>
          </cell>
          <cell r="S158">
            <v>63.619448324809312</v>
          </cell>
          <cell r="T158">
            <v>20.807379690666664</v>
          </cell>
          <cell r="U158">
            <v>20.16444512533333</v>
          </cell>
          <cell r="V158">
            <v>0</v>
          </cell>
        </row>
        <row r="159">
          <cell r="E159" t="str">
            <v>DWUAN1</v>
          </cell>
          <cell r="F159">
            <v>60</v>
          </cell>
          <cell r="G159" t="str">
            <v>150/20</v>
          </cell>
          <cell r="H159">
            <v>1732</v>
          </cell>
          <cell r="I159">
            <v>1106.078125</v>
          </cell>
          <cell r="J159">
            <v>475.34041333333334</v>
          </cell>
          <cell r="K159">
            <v>834.72430601075996</v>
          </cell>
          <cell r="L159">
            <v>0.48194243996002306</v>
          </cell>
          <cell r="M159">
            <v>1086.9676919999999</v>
          </cell>
          <cell r="N159">
            <v>0.62757949884526554</v>
          </cell>
          <cell r="O159">
            <v>843.49883808871039</v>
          </cell>
          <cell r="P159">
            <v>1106.078125</v>
          </cell>
          <cell r="Q159">
            <v>0.6386132361431871</v>
          </cell>
          <cell r="R159">
            <v>0.6386132361431871</v>
          </cell>
          <cell r="S159">
            <v>825.93796433378282</v>
          </cell>
          <cell r="T159">
            <v>20.996847789333334</v>
          </cell>
          <cell r="U159">
            <v>19.443007659999999</v>
          </cell>
          <cell r="V159">
            <v>6</v>
          </cell>
        </row>
        <row r="160">
          <cell r="E160" t="str">
            <v>DWUAN3</v>
          </cell>
          <cell r="F160">
            <v>60</v>
          </cell>
          <cell r="G160" t="str">
            <v>150/20</v>
          </cell>
          <cell r="H160">
            <v>1732</v>
          </cell>
          <cell r="I160">
            <v>1003.5798340000001</v>
          </cell>
          <cell r="J160">
            <v>509.05337499999996</v>
          </cell>
          <cell r="K160">
            <v>717.76798315243263</v>
          </cell>
          <cell r="L160">
            <v>0.41441569466075789</v>
          </cell>
          <cell r="M160">
            <v>1003.5798340000001</v>
          </cell>
          <cell r="N160">
            <v>0.57943408429561205</v>
          </cell>
          <cell r="O160">
            <v>736.86425928494566</v>
          </cell>
          <cell r="P160">
            <v>904.17431666666664</v>
          </cell>
          <cell r="Q160">
            <v>0.52204059853733642</v>
          </cell>
          <cell r="R160">
            <v>0.57943408429561205</v>
          </cell>
          <cell r="S160">
            <v>698.64600543696702</v>
          </cell>
          <cell r="T160">
            <v>20.736525879999999</v>
          </cell>
          <cell r="U160">
            <v>20.171597708</v>
          </cell>
          <cell r="V160">
            <v>0</v>
          </cell>
        </row>
        <row r="161">
          <cell r="E161" t="str">
            <v>PT. PUPUK KUJANG</v>
          </cell>
          <cell r="F161">
            <v>14</v>
          </cell>
          <cell r="G161">
            <v>150</v>
          </cell>
          <cell r="H161">
            <v>575</v>
          </cell>
          <cell r="I161">
            <v>36.790467666666665</v>
          </cell>
          <cell r="J161">
            <v>16.536021999999999</v>
          </cell>
          <cell r="K161">
            <v>30.133776246930694</v>
          </cell>
          <cell r="L161">
            <v>5.2406567385966427E-2</v>
          </cell>
          <cell r="M161">
            <v>36.790467666666665</v>
          </cell>
          <cell r="N161">
            <v>6.3983422028985507E-2</v>
          </cell>
          <cell r="O161">
            <v>29.93450207777779</v>
          </cell>
          <cell r="P161">
            <v>33.770985333333336</v>
          </cell>
          <cell r="Q161">
            <v>5.8732148405797102E-2</v>
          </cell>
          <cell r="R161">
            <v>6.3983422028985507E-2</v>
          </cell>
          <cell r="S161">
            <v>30.33332757070006</v>
          </cell>
          <cell r="T161">
            <v>152.45469057066666</v>
          </cell>
          <cell r="U161">
            <v>138.04482179600001</v>
          </cell>
          <cell r="V161">
            <v>26</v>
          </cell>
        </row>
        <row r="162">
          <cell r="E162" t="str">
            <v>JUSIN1</v>
          </cell>
          <cell r="F162">
            <v>60</v>
          </cell>
          <cell r="G162" t="str">
            <v>150/20</v>
          </cell>
          <cell r="H162">
            <v>1732</v>
          </cell>
          <cell r="I162">
            <v>675.25547266666672</v>
          </cell>
          <cell r="J162">
            <v>142.70942166666666</v>
          </cell>
          <cell r="K162">
            <v>545.47492539923769</v>
          </cell>
          <cell r="L162">
            <v>0.31493933337138436</v>
          </cell>
          <cell r="M162">
            <v>652.45829233333325</v>
          </cell>
          <cell r="N162">
            <v>0.37670802097767508</v>
          </cell>
          <cell r="O162">
            <v>539.83854488396048</v>
          </cell>
          <cell r="P162">
            <v>675.25547266666672</v>
          </cell>
          <cell r="Q162">
            <v>0.3898703652809854</v>
          </cell>
          <cell r="R162">
            <v>0.3898703652809854</v>
          </cell>
          <cell r="S162">
            <v>551.11889189098258</v>
          </cell>
          <cell r="T162">
            <v>20.893816305333331</v>
          </cell>
          <cell r="U162">
            <v>20.203086045333333</v>
          </cell>
          <cell r="V162">
            <v>0</v>
          </cell>
        </row>
        <row r="163">
          <cell r="E163" t="str">
            <v>PT JUI SHIN INDONESIA</v>
          </cell>
          <cell r="F163">
            <v>35</v>
          </cell>
          <cell r="G163">
            <v>150</v>
          </cell>
          <cell r="H163">
            <v>2309.4699999999998</v>
          </cell>
          <cell r="I163">
            <v>112.413574</v>
          </cell>
          <cell r="J163">
            <v>15.339871333333335</v>
          </cell>
          <cell r="K163">
            <v>61.622571247869487</v>
          </cell>
          <cell r="L163">
            <v>2.6682559742222021E-2</v>
          </cell>
          <cell r="M163">
            <v>112.413574</v>
          </cell>
          <cell r="N163">
            <v>4.8675052717723113E-2</v>
          </cell>
          <cell r="O163">
            <v>63.136773782980903</v>
          </cell>
          <cell r="P163">
            <v>107.72529333333334</v>
          </cell>
          <cell r="Q163">
            <v>4.6645028224368945E-2</v>
          </cell>
          <cell r="R163">
            <v>4.8675052717723113E-2</v>
          </cell>
          <cell r="S163">
            <v>60.204746526166886</v>
          </cell>
          <cell r="T163">
            <v>155.74767404533335</v>
          </cell>
          <cell r="U163">
            <v>144.115793556</v>
          </cell>
          <cell r="V163">
            <v>0</v>
          </cell>
        </row>
        <row r="164">
          <cell r="E164" t="str">
            <v>KRPYG1</v>
          </cell>
          <cell r="F164">
            <v>60</v>
          </cell>
          <cell r="G164" t="str">
            <v>150/20</v>
          </cell>
          <cell r="H164">
            <v>1732</v>
          </cell>
          <cell r="I164">
            <v>747.78837066666665</v>
          </cell>
          <cell r="J164">
            <v>106.35396566666667</v>
          </cell>
          <cell r="K164">
            <v>386.72067528827569</v>
          </cell>
          <cell r="L164">
            <v>0.22327983561678735</v>
          </cell>
          <cell r="M164">
            <v>747.78837066666665</v>
          </cell>
          <cell r="N164">
            <v>0.43174848190916087</v>
          </cell>
          <cell r="O164">
            <v>434.41207220967692</v>
          </cell>
          <cell r="P164">
            <v>494.82162466666665</v>
          </cell>
          <cell r="Q164">
            <v>0.28569377867590451</v>
          </cell>
          <cell r="R164">
            <v>0.43174848190916087</v>
          </cell>
          <cell r="S164">
            <v>338.96509075325253</v>
          </cell>
          <cell r="T164">
            <v>20.791123138666666</v>
          </cell>
          <cell r="U164">
            <v>19.972266446666666</v>
          </cell>
          <cell r="V164">
            <v>0</v>
          </cell>
        </row>
        <row r="165">
          <cell r="E165" t="str">
            <v>KRPYG2</v>
          </cell>
          <cell r="F165">
            <v>60</v>
          </cell>
          <cell r="G165" t="str">
            <v>150/20</v>
          </cell>
          <cell r="H165">
            <v>1732</v>
          </cell>
          <cell r="I165">
            <v>205.65853899999999</v>
          </cell>
          <cell r="J165">
            <v>44.943416666666657</v>
          </cell>
          <cell r="K165">
            <v>95.949335500000217</v>
          </cell>
          <cell r="L165">
            <v>5.5397999711316523E-2</v>
          </cell>
          <cell r="M165">
            <v>205.65853899999999</v>
          </cell>
          <cell r="N165">
            <v>0.11874049595842956</v>
          </cell>
          <cell r="O165">
            <v>101.28691242916101</v>
          </cell>
          <cell r="P165">
            <v>185.41851266666666</v>
          </cell>
          <cell r="Q165">
            <v>0.10705456851424172</v>
          </cell>
          <cell r="R165">
            <v>0.11874049595842956</v>
          </cell>
          <cell r="S165">
            <v>90.72669966218028</v>
          </cell>
          <cell r="T165">
            <v>20.801341361333336</v>
          </cell>
          <cell r="U165">
            <v>19.418602048</v>
          </cell>
          <cell r="V165">
            <v>1</v>
          </cell>
        </row>
        <row r="166">
          <cell r="E166" t="str">
            <v>KSBRU5</v>
          </cell>
          <cell r="F166">
            <v>60</v>
          </cell>
          <cell r="G166" t="str">
            <v>150/20</v>
          </cell>
          <cell r="H166">
            <v>1732</v>
          </cell>
          <cell r="I166">
            <v>478.03619366666663</v>
          </cell>
          <cell r="J166">
            <v>110.380984</v>
          </cell>
          <cell r="K166">
            <v>304.20255858462207</v>
          </cell>
          <cell r="L166">
            <v>0.1756365811689504</v>
          </cell>
          <cell r="M166">
            <v>478.03619366666663</v>
          </cell>
          <cell r="N166">
            <v>0.27600242128560432</v>
          </cell>
          <cell r="O166">
            <v>325.55920311066319</v>
          </cell>
          <cell r="P166">
            <v>377.04767866666663</v>
          </cell>
          <cell r="Q166">
            <v>0.21769496458814469</v>
          </cell>
          <cell r="R166">
            <v>0.27600242128560432</v>
          </cell>
          <cell r="S166">
            <v>282.81717025706575</v>
          </cell>
          <cell r="T166">
            <v>20.537464233333331</v>
          </cell>
          <cell r="U166">
            <v>19.741375836</v>
          </cell>
          <cell r="V166">
            <v>1</v>
          </cell>
        </row>
        <row r="167">
          <cell r="E167" t="str">
            <v>KSBRU6</v>
          </cell>
          <cell r="F167">
            <v>60</v>
          </cell>
          <cell r="G167" t="str">
            <v>150/20</v>
          </cell>
          <cell r="H167">
            <v>1732</v>
          </cell>
          <cell r="I167">
            <v>1312.0793456666668</v>
          </cell>
          <cell r="J167">
            <v>604.71934033333343</v>
          </cell>
          <cell r="K167">
            <v>987.59076840551597</v>
          </cell>
          <cell r="L167">
            <v>0.5702025221740854</v>
          </cell>
          <cell r="M167">
            <v>1139.5656740000002</v>
          </cell>
          <cell r="N167">
            <v>0.65794784872979228</v>
          </cell>
          <cell r="O167">
            <v>928.02294637992827</v>
          </cell>
          <cell r="P167">
            <v>1312.0793456666668</v>
          </cell>
          <cell r="Q167">
            <v>0.75755158525789079</v>
          </cell>
          <cell r="R167">
            <v>0.75755158525789079</v>
          </cell>
          <cell r="S167">
            <v>1047.2387624661283</v>
          </cell>
          <cell r="T167">
            <v>20.998768000000002</v>
          </cell>
          <cell r="U167">
            <v>20.281142666666664</v>
          </cell>
          <cell r="V167">
            <v>0</v>
          </cell>
        </row>
        <row r="168">
          <cell r="E168" t="str">
            <v>KSBRU7</v>
          </cell>
          <cell r="F168">
            <v>60</v>
          </cell>
          <cell r="G168" t="str">
            <v>150/20</v>
          </cell>
          <cell r="H168">
            <v>1732</v>
          </cell>
          <cell r="I168">
            <v>488.53929633333337</v>
          </cell>
          <cell r="J168">
            <v>167.89427166666667</v>
          </cell>
          <cell r="K168">
            <v>351.63260523537366</v>
          </cell>
          <cell r="L168">
            <v>0.20302113466245592</v>
          </cell>
          <cell r="M168">
            <v>471.48468000000003</v>
          </cell>
          <cell r="N168">
            <v>0.27221979214780601</v>
          </cell>
          <cell r="O168">
            <v>327.39177597535814</v>
          </cell>
          <cell r="P168">
            <v>488.53929633333337</v>
          </cell>
          <cell r="Q168">
            <v>0.282066568321786</v>
          </cell>
          <cell r="R168">
            <v>0.282066568321786</v>
          </cell>
          <cell r="S168">
            <v>375.90606010677448</v>
          </cell>
          <cell r="T168">
            <v>20.747920707999999</v>
          </cell>
          <cell r="U168">
            <v>19.918839442666663</v>
          </cell>
          <cell r="V168">
            <v>0</v>
          </cell>
        </row>
        <row r="169">
          <cell r="E169" t="str">
            <v>KSBRU8</v>
          </cell>
          <cell r="F169">
            <v>60</v>
          </cell>
          <cell r="G169" t="str">
            <v>150/20</v>
          </cell>
          <cell r="H169">
            <v>1732</v>
          </cell>
          <cell r="I169">
            <v>581.42964699999993</v>
          </cell>
          <cell r="J169">
            <v>128.57754033333333</v>
          </cell>
          <cell r="K169">
            <v>395.68942481663271</v>
          </cell>
          <cell r="L169">
            <v>0.22845809746918747</v>
          </cell>
          <cell r="M169">
            <v>581.42964699999993</v>
          </cell>
          <cell r="N169">
            <v>0.33569841050808308</v>
          </cell>
          <cell r="O169">
            <v>411.22220603853043</v>
          </cell>
          <cell r="P169">
            <v>523.09021999999993</v>
          </cell>
          <cell r="Q169">
            <v>0.30201513856812928</v>
          </cell>
          <cell r="R169">
            <v>0.33569841050808308</v>
          </cell>
          <cell r="S169">
            <v>380.13573810183948</v>
          </cell>
          <cell r="T169">
            <v>20.459023685333328</v>
          </cell>
          <cell r="U169">
            <v>19.929316887999999</v>
          </cell>
          <cell r="V169">
            <v>0</v>
          </cell>
        </row>
        <row r="170">
          <cell r="E170" t="str">
            <v xml:space="preserve">PT. PINDODELI </v>
          </cell>
          <cell r="F170">
            <v>45</v>
          </cell>
          <cell r="G170">
            <v>70</v>
          </cell>
          <cell r="H170">
            <v>1299</v>
          </cell>
          <cell r="I170">
            <v>105.885559</v>
          </cell>
          <cell r="J170">
            <v>18.845860333333331</v>
          </cell>
          <cell r="K170">
            <v>41.601617231339866</v>
          </cell>
          <cell r="L170">
            <v>3.2025879315889044E-2</v>
          </cell>
          <cell r="M170">
            <v>105.885559</v>
          </cell>
          <cell r="N170">
            <v>8.1513132409545802E-2</v>
          </cell>
          <cell r="O170">
            <v>40.928853929995363</v>
          </cell>
          <cell r="P170">
            <v>93.717801333333327</v>
          </cell>
          <cell r="Q170">
            <v>7.214611342057993E-2</v>
          </cell>
          <cell r="R170">
            <v>8.1513132409545802E-2</v>
          </cell>
          <cell r="S170">
            <v>42.274380532684276</v>
          </cell>
          <cell r="T170">
            <v>67.576687693333326</v>
          </cell>
          <cell r="U170">
            <v>64.261121825333333</v>
          </cell>
          <cell r="V170">
            <v>64</v>
          </cell>
        </row>
        <row r="171">
          <cell r="E171" t="str">
            <v>PT. PINDODELI 21</v>
          </cell>
          <cell r="F171">
            <v>45</v>
          </cell>
          <cell r="G171">
            <v>150</v>
          </cell>
          <cell r="H171">
            <v>1299</v>
          </cell>
          <cell r="I171">
            <v>182.99188733333332</v>
          </cell>
          <cell r="J171">
            <v>28.357488666666665</v>
          </cell>
          <cell r="K171">
            <v>146.50413614826414</v>
          </cell>
          <cell r="L171">
            <v>0.11278224491783229</v>
          </cell>
          <cell r="M171">
            <v>182.99188733333332</v>
          </cell>
          <cell r="N171">
            <v>0.1408713528355145</v>
          </cell>
          <cell r="O171">
            <v>147.20079314693669</v>
          </cell>
          <cell r="P171">
            <v>175.89475000000002</v>
          </cell>
          <cell r="Q171">
            <v>0.13540781370284835</v>
          </cell>
          <cell r="R171">
            <v>0.1408713528355145</v>
          </cell>
          <cell r="S171">
            <v>145.79979946614171</v>
          </cell>
          <cell r="T171">
            <v>153.07335346533333</v>
          </cell>
          <cell r="U171">
            <v>138.91269812933334</v>
          </cell>
          <cell r="V171">
            <v>8</v>
          </cell>
        </row>
        <row r="172">
          <cell r="E172" t="str">
            <v>MKSRI1</v>
          </cell>
          <cell r="F172">
            <v>60</v>
          </cell>
          <cell r="G172" t="str">
            <v>150/20</v>
          </cell>
          <cell r="H172">
            <v>1732</v>
          </cell>
          <cell r="I172">
            <v>1012.795166</v>
          </cell>
          <cell r="J172">
            <v>22.453576999999999</v>
          </cell>
          <cell r="K172">
            <v>499.9934882650162</v>
          </cell>
          <cell r="L172">
            <v>0.28867984310913175</v>
          </cell>
          <cell r="M172">
            <v>1012.795166</v>
          </cell>
          <cell r="N172">
            <v>0.58475471478060048</v>
          </cell>
          <cell r="O172">
            <v>542.80898155080479</v>
          </cell>
          <cell r="P172">
            <v>982.49200433333328</v>
          </cell>
          <cell r="Q172">
            <v>0.56725866301000771</v>
          </cell>
          <cell r="R172">
            <v>0.58475471478060048</v>
          </cell>
          <cell r="S172">
            <v>457.41292224005423</v>
          </cell>
          <cell r="T172">
            <v>20.733632862666667</v>
          </cell>
          <cell r="U172">
            <v>19.828886290666667</v>
          </cell>
          <cell r="V172">
            <v>0</v>
          </cell>
        </row>
        <row r="173">
          <cell r="E173" t="str">
            <v>MKSRI2</v>
          </cell>
          <cell r="F173">
            <v>60</v>
          </cell>
          <cell r="G173" t="str">
            <v>150/20</v>
          </cell>
          <cell r="H173">
            <v>1732</v>
          </cell>
          <cell r="I173">
            <v>843.04248066666662</v>
          </cell>
          <cell r="J173">
            <v>179.93284633333334</v>
          </cell>
          <cell r="K173">
            <v>567.99072053396128</v>
          </cell>
          <cell r="L173">
            <v>0.32793921508889218</v>
          </cell>
          <cell r="M173">
            <v>843.04248066666662</v>
          </cell>
          <cell r="N173">
            <v>0.48674508121632021</v>
          </cell>
          <cell r="O173">
            <v>583.86891967786744</v>
          </cell>
          <cell r="P173">
            <v>782.71425399999998</v>
          </cell>
          <cell r="Q173">
            <v>0.45191354157043878</v>
          </cell>
          <cell r="R173">
            <v>0.48674508121632021</v>
          </cell>
          <cell r="S173">
            <v>552.09115100089718</v>
          </cell>
          <cell r="T173">
            <v>20.808448334666668</v>
          </cell>
          <cell r="U173">
            <v>20.108907390666669</v>
          </cell>
          <cell r="V173">
            <v>0</v>
          </cell>
        </row>
        <row r="174">
          <cell r="E174" t="str">
            <v>MKSRI3</v>
          </cell>
          <cell r="F174">
            <v>60</v>
          </cell>
          <cell r="G174" t="str">
            <v>150/20</v>
          </cell>
          <cell r="H174">
            <v>1732</v>
          </cell>
          <cell r="I174">
            <v>94.269665999999987</v>
          </cell>
          <cell r="J174">
            <v>27.145999333333332</v>
          </cell>
          <cell r="K174">
            <v>68.249482187401995</v>
          </cell>
          <cell r="L174">
            <v>3.9405012810278285E-2</v>
          </cell>
          <cell r="M174">
            <v>94.269665999999987</v>
          </cell>
          <cell r="N174">
            <v>5.4428213625866043E-2</v>
          </cell>
          <cell r="O174">
            <v>71.275700706541215</v>
          </cell>
          <cell r="P174">
            <v>88.561999</v>
          </cell>
          <cell r="Q174">
            <v>5.1132793879907622E-2</v>
          </cell>
          <cell r="R174">
            <v>5.4428213625866043E-2</v>
          </cell>
          <cell r="S174">
            <v>65.219190695827706</v>
          </cell>
          <cell r="T174">
            <v>20.646594666666669</v>
          </cell>
          <cell r="U174">
            <v>19.983238666666665</v>
          </cell>
          <cell r="V174">
            <v>0</v>
          </cell>
        </row>
        <row r="175">
          <cell r="E175" t="str">
            <v>MLIGI1</v>
          </cell>
          <cell r="F175">
            <v>60</v>
          </cell>
          <cell r="G175" t="str">
            <v>150/20</v>
          </cell>
          <cell r="H175">
            <v>1732</v>
          </cell>
          <cell r="I175">
            <v>742.39402266666673</v>
          </cell>
          <cell r="J175">
            <v>351.26032533333336</v>
          </cell>
          <cell r="K175">
            <v>555.75906728939628</v>
          </cell>
          <cell r="L175">
            <v>0.32087705963591012</v>
          </cell>
          <cell r="M175">
            <v>686.44500733333336</v>
          </cell>
          <cell r="N175">
            <v>0.39633083564280219</v>
          </cell>
          <cell r="O175">
            <v>538.0542162746417</v>
          </cell>
          <cell r="P175">
            <v>742.39402266666673</v>
          </cell>
          <cell r="Q175">
            <v>0.42863396227867595</v>
          </cell>
          <cell r="R175">
            <v>0.42863396227867595</v>
          </cell>
          <cell r="S175">
            <v>573.48774717496644</v>
          </cell>
          <cell r="T175">
            <v>20.77938133333333</v>
          </cell>
          <cell r="U175">
            <v>20.203779999999998</v>
          </cell>
          <cell r="V175">
            <v>0</v>
          </cell>
        </row>
        <row r="176">
          <cell r="E176" t="str">
            <v>MLIGI2</v>
          </cell>
          <cell r="F176">
            <v>60</v>
          </cell>
          <cell r="G176" t="str">
            <v>150/20</v>
          </cell>
          <cell r="H176">
            <v>1732</v>
          </cell>
          <cell r="I176">
            <v>836.68865966666669</v>
          </cell>
          <cell r="J176">
            <v>458.2369083333333</v>
          </cell>
          <cell r="K176">
            <v>643.39261913539633</v>
          </cell>
          <cell r="L176">
            <v>0.37147379857701868</v>
          </cell>
          <cell r="M176">
            <v>760.25866666666661</v>
          </cell>
          <cell r="N176">
            <v>0.43894842186297151</v>
          </cell>
          <cell r="O176">
            <v>627.29790175179266</v>
          </cell>
          <cell r="P176">
            <v>836.68865966666669</v>
          </cell>
          <cell r="Q176">
            <v>0.48307659334103159</v>
          </cell>
          <cell r="R176">
            <v>0.48307659334103159</v>
          </cell>
          <cell r="S176">
            <v>659.50899831897664</v>
          </cell>
          <cell r="T176">
            <v>20.800355853333329</v>
          </cell>
          <cell r="U176">
            <v>19.871953047999998</v>
          </cell>
          <cell r="V176">
            <v>0</v>
          </cell>
        </row>
        <row r="177">
          <cell r="E177" t="str">
            <v>PT INDOLIBERTY</v>
          </cell>
          <cell r="F177">
            <v>60</v>
          </cell>
          <cell r="G177">
            <v>150</v>
          </cell>
          <cell r="H177">
            <v>1732</v>
          </cell>
          <cell r="I177">
            <v>84.148702333333333</v>
          </cell>
          <cell r="J177">
            <v>61.209276666666675</v>
          </cell>
          <cell r="K177">
            <v>78.641172413481655</v>
          </cell>
          <cell r="L177">
            <v>4.5404833956975553E-2</v>
          </cell>
          <cell r="M177">
            <v>84.148702333333333</v>
          </cell>
          <cell r="N177">
            <v>4.8584701116243266E-2</v>
          </cell>
          <cell r="O177">
            <v>78.942309025925894</v>
          </cell>
          <cell r="P177">
            <v>82.968950666666672</v>
          </cell>
          <cell r="Q177">
            <v>4.7903551193225563E-2</v>
          </cell>
          <cell r="R177">
            <v>4.8584701116243266E-2</v>
          </cell>
          <cell r="S177">
            <v>78.339616974038165</v>
          </cell>
          <cell r="T177">
            <v>153.48385420799997</v>
          </cell>
          <cell r="U177">
            <v>139.08156120133333</v>
          </cell>
          <cell r="V177">
            <v>7</v>
          </cell>
        </row>
        <row r="178">
          <cell r="E178" t="str">
            <v>PNYGN1</v>
          </cell>
          <cell r="F178">
            <v>60</v>
          </cell>
          <cell r="G178" t="str">
            <v>150/20</v>
          </cell>
          <cell r="H178">
            <v>1732</v>
          </cell>
          <cell r="I178">
            <v>958.04453533333333</v>
          </cell>
          <cell r="J178">
            <v>34.156781666666667</v>
          </cell>
          <cell r="K178">
            <v>452.47057207307768</v>
          </cell>
          <cell r="L178">
            <v>0.26124166978815111</v>
          </cell>
          <cell r="M178">
            <v>952.53059900000005</v>
          </cell>
          <cell r="N178">
            <v>0.54995993013856814</v>
          </cell>
          <cell r="O178">
            <v>458.58541479569914</v>
          </cell>
          <cell r="P178">
            <v>958.04453533333333</v>
          </cell>
          <cell r="Q178">
            <v>0.55314349615088532</v>
          </cell>
          <cell r="R178">
            <v>0.55314349615088532</v>
          </cell>
          <cell r="S178">
            <v>446.34749941408728</v>
          </cell>
          <cell r="T178">
            <v>20.996411902666665</v>
          </cell>
          <cell r="U178">
            <v>20.271781206666667</v>
          </cell>
          <cell r="V178">
            <v>0</v>
          </cell>
        </row>
        <row r="179">
          <cell r="E179" t="str">
            <v>PNYGN2</v>
          </cell>
          <cell r="F179">
            <v>60</v>
          </cell>
          <cell r="G179" t="str">
            <v>150/20</v>
          </cell>
          <cell r="H179">
            <v>1732</v>
          </cell>
          <cell r="I179">
            <v>1163.9666750000001</v>
          </cell>
          <cell r="J179">
            <v>38.219332333333334</v>
          </cell>
          <cell r="K179">
            <v>715.5461133705478</v>
          </cell>
          <cell r="L179">
            <v>0.41313285991371118</v>
          </cell>
          <cell r="M179">
            <v>1163.9666750000001</v>
          </cell>
          <cell r="N179">
            <v>0.6720361864896075</v>
          </cell>
          <cell r="O179">
            <v>758.60991399494969</v>
          </cell>
          <cell r="P179">
            <v>1035.6133626666667</v>
          </cell>
          <cell r="Q179">
            <v>0.59792919322555815</v>
          </cell>
          <cell r="R179">
            <v>0.6720361864896075</v>
          </cell>
          <cell r="S179">
            <v>673.46762177792732</v>
          </cell>
          <cell r="T179">
            <v>20.898889333333333</v>
          </cell>
          <cell r="U179">
            <v>20.280565333333332</v>
          </cell>
          <cell r="V179">
            <v>0</v>
          </cell>
        </row>
        <row r="180">
          <cell r="E180" t="str">
            <v>PNYGN3</v>
          </cell>
          <cell r="F180">
            <v>60</v>
          </cell>
          <cell r="G180" t="str">
            <v>150/20</v>
          </cell>
          <cell r="H180">
            <v>1732</v>
          </cell>
          <cell r="I180">
            <v>1014.1834716666667</v>
          </cell>
          <cell r="J180">
            <v>222.78651933333333</v>
          </cell>
          <cell r="K180">
            <v>621.07092149226685</v>
          </cell>
          <cell r="L180">
            <v>0.35858598238583539</v>
          </cell>
          <cell r="M180">
            <v>1014.1834716666667</v>
          </cell>
          <cell r="N180">
            <v>0.58555627694380297</v>
          </cell>
          <cell r="O180">
            <v>658.81474070967704</v>
          </cell>
          <cell r="P180">
            <v>865.97582999999997</v>
          </cell>
          <cell r="Q180">
            <v>0.499986045034642</v>
          </cell>
          <cell r="R180">
            <v>0.58555627694380297</v>
          </cell>
          <cell r="S180">
            <v>583.27630305652735</v>
          </cell>
          <cell r="T180">
            <v>20.997569456000001</v>
          </cell>
          <cell r="U180">
            <v>20.24972996</v>
          </cell>
          <cell r="V180">
            <v>0</v>
          </cell>
        </row>
        <row r="181">
          <cell r="E181" t="str">
            <v>PNYGN4</v>
          </cell>
          <cell r="F181">
            <v>60</v>
          </cell>
          <cell r="G181" t="str">
            <v>150/20</v>
          </cell>
          <cell r="H181">
            <v>1732</v>
          </cell>
          <cell r="I181">
            <v>1138.9335123333333</v>
          </cell>
          <cell r="J181">
            <v>88.993057000000007</v>
          </cell>
          <cell r="K181">
            <v>542.86590350302504</v>
          </cell>
          <cell r="L181">
            <v>0.31343296968996825</v>
          </cell>
          <cell r="M181">
            <v>1138.9335123333333</v>
          </cell>
          <cell r="N181">
            <v>0.6575828593148576</v>
          </cell>
          <cell r="O181">
            <v>606.00174031541258</v>
          </cell>
          <cell r="P181">
            <v>991.85082999999997</v>
          </cell>
          <cell r="Q181">
            <v>0.57266214203233257</v>
          </cell>
          <cell r="R181">
            <v>0.6575828593148576</v>
          </cell>
          <cell r="S181">
            <v>479.64509248227898</v>
          </cell>
          <cell r="T181">
            <v>20.768468001333328</v>
          </cell>
          <cell r="U181">
            <v>19.832951871999999</v>
          </cell>
          <cell r="V181">
            <v>0</v>
          </cell>
        </row>
        <row r="182">
          <cell r="E182" t="str">
            <v>PRMYA1</v>
          </cell>
          <cell r="F182">
            <v>60</v>
          </cell>
          <cell r="G182" t="str">
            <v>150/20</v>
          </cell>
          <cell r="H182">
            <v>1732</v>
          </cell>
          <cell r="I182">
            <v>862.04363999999998</v>
          </cell>
          <cell r="J182">
            <v>163.70661900000002</v>
          </cell>
          <cell r="K182">
            <v>483.13406433916157</v>
          </cell>
          <cell r="L182">
            <v>0.27894576463000093</v>
          </cell>
          <cell r="M182">
            <v>862.04363999999998</v>
          </cell>
          <cell r="N182">
            <v>0.49771572748267895</v>
          </cell>
          <cell r="O182">
            <v>518.7124164314522</v>
          </cell>
          <cell r="P182">
            <v>714.17551666666668</v>
          </cell>
          <cell r="Q182">
            <v>0.41234152232486526</v>
          </cell>
          <cell r="R182">
            <v>0.49771572748267895</v>
          </cell>
          <cell r="S182">
            <v>447.50782751996485</v>
          </cell>
          <cell r="T182">
            <v>20.776972121333333</v>
          </cell>
          <cell r="U182">
            <v>20.124205569333334</v>
          </cell>
          <cell r="V182">
            <v>0</v>
          </cell>
        </row>
        <row r="183">
          <cell r="E183" t="str">
            <v>PRMYA2</v>
          </cell>
          <cell r="F183">
            <v>60</v>
          </cell>
          <cell r="G183" t="str">
            <v>150/20</v>
          </cell>
          <cell r="H183">
            <v>1732</v>
          </cell>
          <cell r="I183">
            <v>847.88480600000003</v>
          </cell>
          <cell r="J183">
            <v>77.181309999999996</v>
          </cell>
          <cell r="K183">
            <v>367.08858820085197</v>
          </cell>
          <cell r="L183">
            <v>0.21194491235615009</v>
          </cell>
          <cell r="M183">
            <v>847.88480600000003</v>
          </cell>
          <cell r="N183">
            <v>0.48954088106235566</v>
          </cell>
          <cell r="O183">
            <v>398.64033809587818</v>
          </cell>
          <cell r="P183">
            <v>747.20552566666663</v>
          </cell>
          <cell r="Q183">
            <v>0.43141196632024631</v>
          </cell>
          <cell r="R183">
            <v>0.48954088106235566</v>
          </cell>
          <cell r="S183">
            <v>335.49437296276352</v>
          </cell>
          <cell r="T183">
            <v>20.89078068666667</v>
          </cell>
          <cell r="U183">
            <v>19.548641185333334</v>
          </cell>
          <cell r="V183">
            <v>4</v>
          </cell>
        </row>
        <row r="184">
          <cell r="E184" t="str">
            <v>PT HONDA PROSPECT MOTOR</v>
          </cell>
          <cell r="F184">
            <v>30</v>
          </cell>
          <cell r="G184">
            <v>150</v>
          </cell>
          <cell r="H184">
            <v>866</v>
          </cell>
          <cell r="I184">
            <v>21.258187</v>
          </cell>
          <cell r="J184">
            <v>15.001378333333335</v>
          </cell>
          <cell r="K184">
            <v>16.70410053875969</v>
          </cell>
          <cell r="L184">
            <v>1.9288799698336825E-2</v>
          </cell>
          <cell r="M184">
            <v>21.258187</v>
          </cell>
          <cell r="N184">
            <v>2.4547560046189375E-2</v>
          </cell>
          <cell r="O184">
            <v>16.70410053875969</v>
          </cell>
          <cell r="P184">
            <v>0</v>
          </cell>
          <cell r="Q184">
            <v>0</v>
          </cell>
          <cell r="R184">
            <v>2.4547560046189375E-2</v>
          </cell>
          <cell r="S184" t="e">
            <v>#DIV/0!</v>
          </cell>
          <cell r="T184">
            <v>153.16467201066666</v>
          </cell>
          <cell r="U184">
            <v>139.2398348253333</v>
          </cell>
          <cell r="V184">
            <v>6</v>
          </cell>
        </row>
        <row r="185">
          <cell r="E185" t="str">
            <v>PRURI1</v>
          </cell>
          <cell r="F185">
            <v>60</v>
          </cell>
          <cell r="G185" t="str">
            <v>150/20</v>
          </cell>
          <cell r="H185">
            <v>1732</v>
          </cell>
          <cell r="I185">
            <v>844.70208766666667</v>
          </cell>
          <cell r="J185">
            <v>286.28293866666667</v>
          </cell>
          <cell r="K185">
            <v>617.01183158036258</v>
          </cell>
          <cell r="L185">
            <v>0.35624239698635252</v>
          </cell>
          <cell r="M185">
            <v>844.70208766666667</v>
          </cell>
          <cell r="N185">
            <v>0.4877032838722094</v>
          </cell>
          <cell r="O185">
            <v>628.38219111156013</v>
          </cell>
          <cell r="P185">
            <v>843.85351566666668</v>
          </cell>
          <cell r="Q185">
            <v>0.48721334622786761</v>
          </cell>
          <cell r="R185">
            <v>0.4877032838722094</v>
          </cell>
          <cell r="S185">
            <v>605.62616873889624</v>
          </cell>
          <cell r="T185">
            <v>20.998986809333335</v>
          </cell>
          <cell r="U185">
            <v>19.391184488</v>
          </cell>
          <cell r="V185">
            <v>19</v>
          </cell>
        </row>
        <row r="186">
          <cell r="E186" t="str">
            <v>PRURI2</v>
          </cell>
          <cell r="F186">
            <v>60</v>
          </cell>
          <cell r="G186" t="str">
            <v>150/20</v>
          </cell>
          <cell r="H186">
            <v>1732</v>
          </cell>
          <cell r="I186">
            <v>618.76098633333334</v>
          </cell>
          <cell r="J186">
            <v>95.399502999999996</v>
          </cell>
          <cell r="K186">
            <v>311.18482828491346</v>
          </cell>
          <cell r="L186">
            <v>0.17966791471415328</v>
          </cell>
          <cell r="M186">
            <v>618.76098633333334</v>
          </cell>
          <cell r="N186">
            <v>0.35725230157813703</v>
          </cell>
          <cell r="O186">
            <v>344.27588295609331</v>
          </cell>
          <cell r="P186">
            <v>401.482798</v>
          </cell>
          <cell r="Q186">
            <v>0.2318030011547344</v>
          </cell>
          <cell r="R186">
            <v>0.35725230157813703</v>
          </cell>
          <cell r="S186">
            <v>278.04923652803978</v>
          </cell>
          <cell r="T186">
            <v>20.587236140000002</v>
          </cell>
          <cell r="U186">
            <v>19.998084215999995</v>
          </cell>
          <cell r="V186">
            <v>0</v>
          </cell>
        </row>
        <row r="187">
          <cell r="E187" t="str">
            <v>PRURI3</v>
          </cell>
          <cell r="F187">
            <v>60</v>
          </cell>
          <cell r="G187" t="str">
            <v>150/20</v>
          </cell>
          <cell r="H187">
            <v>1732</v>
          </cell>
          <cell r="I187">
            <v>630.22334799999999</v>
          </cell>
          <cell r="J187">
            <v>67.398666333333324</v>
          </cell>
          <cell r="K187">
            <v>257.05861498475696</v>
          </cell>
          <cell r="L187">
            <v>0.14841721419443243</v>
          </cell>
          <cell r="M187">
            <v>630.22334799999999</v>
          </cell>
          <cell r="N187">
            <v>0.36387029330254039</v>
          </cell>
          <cell r="O187">
            <v>269.61140331093196</v>
          </cell>
          <cell r="P187">
            <v>614.42533366666669</v>
          </cell>
          <cell r="Q187">
            <v>0.35474903791377982</v>
          </cell>
          <cell r="R187">
            <v>0.36387029330254039</v>
          </cell>
          <cell r="S187">
            <v>244.48893192328418</v>
          </cell>
          <cell r="T187">
            <v>20.857898666666667</v>
          </cell>
          <cell r="U187">
            <v>20.294421333333336</v>
          </cell>
          <cell r="V187">
            <v>0</v>
          </cell>
        </row>
        <row r="188">
          <cell r="E188" t="str">
            <v>PT. PERURI</v>
          </cell>
          <cell r="F188">
            <v>15</v>
          </cell>
          <cell r="G188">
            <v>150</v>
          </cell>
          <cell r="H188">
            <v>866</v>
          </cell>
          <cell r="I188">
            <v>37.287554333333333</v>
          </cell>
          <cell r="J188">
            <v>15.000433000000001</v>
          </cell>
          <cell r="K188">
            <v>26.514711051282067</v>
          </cell>
          <cell r="L188">
            <v>3.0617449250903081E-2</v>
          </cell>
          <cell r="M188">
            <v>37.287554333333333</v>
          </cell>
          <cell r="N188">
            <v>4.30572220939184E-2</v>
          </cell>
          <cell r="O188">
            <v>28.331669388111909</v>
          </cell>
          <cell r="P188">
            <v>30.716051000000004</v>
          </cell>
          <cell r="Q188">
            <v>3.5468881062355663E-2</v>
          </cell>
          <cell r="R188">
            <v>4.30572220939184E-2</v>
          </cell>
          <cell r="S188">
            <v>22.307018060728733</v>
          </cell>
          <cell r="T188">
            <v>153.56715590266668</v>
          </cell>
          <cell r="U188">
            <v>140.18555589866665</v>
          </cell>
          <cell r="V188">
            <v>0</v>
          </cell>
        </row>
        <row r="189">
          <cell r="E189" t="str">
            <v>RDLOK1</v>
          </cell>
          <cell r="F189">
            <v>30</v>
          </cell>
          <cell r="G189" t="str">
            <v>70/20</v>
          </cell>
          <cell r="H189">
            <v>866</v>
          </cell>
          <cell r="I189">
            <v>606.58449299999995</v>
          </cell>
          <cell r="J189">
            <v>193.25188700000001</v>
          </cell>
          <cell r="K189">
            <v>446.50279842389585</v>
          </cell>
          <cell r="L189">
            <v>0.51559214598602288</v>
          </cell>
          <cell r="M189">
            <v>544.6167396666666</v>
          </cell>
          <cell r="N189">
            <v>0.62888769014626633</v>
          </cell>
          <cell r="O189">
            <v>422.98640466935467</v>
          </cell>
          <cell r="P189">
            <v>606.58449299999995</v>
          </cell>
          <cell r="Q189">
            <v>0.70044398729792146</v>
          </cell>
          <cell r="R189">
            <v>0.70044398729792146</v>
          </cell>
          <cell r="S189">
            <v>470.0508427756842</v>
          </cell>
          <cell r="T189">
            <v>20.999045697333333</v>
          </cell>
          <cell r="U189">
            <v>20.255093386666665</v>
          </cell>
          <cell r="V189">
            <v>0</v>
          </cell>
        </row>
        <row r="190">
          <cell r="E190" t="str">
            <v>RDLOK2</v>
          </cell>
          <cell r="F190">
            <v>20</v>
          </cell>
          <cell r="G190" t="str">
            <v>70/20</v>
          </cell>
          <cell r="H190">
            <v>577</v>
          </cell>
          <cell r="I190">
            <v>388.02794366666666</v>
          </cell>
          <cell r="J190">
            <v>143.63115933333333</v>
          </cell>
          <cell r="K190">
            <v>282.36660602869324</v>
          </cell>
          <cell r="L190">
            <v>0.48937020108958967</v>
          </cell>
          <cell r="M190">
            <v>332.36930333333333</v>
          </cell>
          <cell r="N190">
            <v>0.57602998844598496</v>
          </cell>
          <cell r="O190">
            <v>264.5219414453407</v>
          </cell>
          <cell r="P190">
            <v>388.02794366666666</v>
          </cell>
          <cell r="Q190">
            <v>0.67249210340843446</v>
          </cell>
          <cell r="R190">
            <v>0.67249210340843446</v>
          </cell>
          <cell r="S190">
            <v>300.23528765724558</v>
          </cell>
          <cell r="T190">
            <v>20.937443653333332</v>
          </cell>
          <cell r="U190">
            <v>20.231139826666666</v>
          </cell>
          <cell r="V190">
            <v>0</v>
          </cell>
        </row>
        <row r="191">
          <cell r="E191" t="str">
            <v>RDLOK3</v>
          </cell>
          <cell r="F191">
            <v>30</v>
          </cell>
          <cell r="G191" t="str">
            <v>70/20</v>
          </cell>
          <cell r="H191">
            <v>866</v>
          </cell>
          <cell r="I191">
            <v>618.24621566666667</v>
          </cell>
          <cell r="J191">
            <v>355.54093433333333</v>
          </cell>
          <cell r="K191">
            <v>464.4027212871548</v>
          </cell>
          <cell r="L191">
            <v>0.5362618028720032</v>
          </cell>
          <cell r="M191">
            <v>581.42085766666662</v>
          </cell>
          <cell r="N191">
            <v>0.67138667167051569</v>
          </cell>
          <cell r="O191">
            <v>447.57278819847687</v>
          </cell>
          <cell r="P191">
            <v>618.24621566666667</v>
          </cell>
          <cell r="Q191">
            <v>0.71391017975365667</v>
          </cell>
          <cell r="R191">
            <v>0.71391017975365667</v>
          </cell>
          <cell r="S191">
            <v>481.25530569896813</v>
          </cell>
          <cell r="T191">
            <v>20.792456201333334</v>
          </cell>
          <cell r="U191">
            <v>20.125636201333329</v>
          </cell>
          <cell r="V191">
            <v>0</v>
          </cell>
        </row>
        <row r="192">
          <cell r="E192" t="str">
            <v>RDLOK4</v>
          </cell>
          <cell r="F192">
            <v>30</v>
          </cell>
          <cell r="G192" t="str">
            <v>70/20</v>
          </cell>
          <cell r="H192">
            <v>866</v>
          </cell>
          <cell r="I192">
            <v>601.34417766666672</v>
          </cell>
          <cell r="J192">
            <v>263.69148766666666</v>
          </cell>
          <cell r="K192">
            <v>444.89469196547884</v>
          </cell>
          <cell r="L192">
            <v>0.51373521012180001</v>
          </cell>
          <cell r="M192">
            <v>551.99294033333342</v>
          </cell>
          <cell r="N192">
            <v>0.63740524287913791</v>
          </cell>
          <cell r="O192">
            <v>424.1888092616486</v>
          </cell>
          <cell r="P192">
            <v>601.34417766666672</v>
          </cell>
          <cell r="Q192">
            <v>0.69439281485758286</v>
          </cell>
          <cell r="R192">
            <v>0.69439281485758286</v>
          </cell>
          <cell r="S192">
            <v>465.62844261372766</v>
          </cell>
          <cell r="T192">
            <v>20.97400906</v>
          </cell>
          <cell r="U192">
            <v>20.293579003999998</v>
          </cell>
          <cell r="V192">
            <v>0</v>
          </cell>
        </row>
        <row r="193">
          <cell r="E193" t="str">
            <v>TGHRG1</v>
          </cell>
          <cell r="F193">
            <v>60</v>
          </cell>
          <cell r="G193" t="str">
            <v>150/20</v>
          </cell>
          <cell r="H193">
            <v>1732</v>
          </cell>
          <cell r="I193">
            <v>1231.2653810000002</v>
          </cell>
          <cell r="J193">
            <v>531.1143596666667</v>
          </cell>
          <cell r="K193">
            <v>876.12292809370012</v>
          </cell>
          <cell r="L193">
            <v>0.50584464670536955</v>
          </cell>
          <cell r="M193">
            <v>1231.2653810000002</v>
          </cell>
          <cell r="N193">
            <v>0.71089225230946895</v>
          </cell>
          <cell r="O193">
            <v>870.55426942966085</v>
          </cell>
          <cell r="P193">
            <v>1121.473755</v>
          </cell>
          <cell r="Q193">
            <v>0.64750216801385685</v>
          </cell>
          <cell r="R193">
            <v>0.71089225230946895</v>
          </cell>
          <cell r="S193">
            <v>881.69908158770681</v>
          </cell>
          <cell r="T193">
            <v>20.978866742666664</v>
          </cell>
          <cell r="U193">
            <v>20.102592518666665</v>
          </cell>
          <cell r="V193">
            <v>0</v>
          </cell>
        </row>
        <row r="194">
          <cell r="E194" t="str">
            <v>TGHRG2</v>
          </cell>
          <cell r="F194">
            <v>60</v>
          </cell>
          <cell r="G194" t="str">
            <v>150/20</v>
          </cell>
          <cell r="H194">
            <v>1732</v>
          </cell>
          <cell r="I194">
            <v>1723.4989016666666</v>
          </cell>
          <cell r="J194">
            <v>299.51684566666671</v>
          </cell>
          <cell r="K194">
            <v>1038.2357041179248</v>
          </cell>
          <cell r="L194">
            <v>0.59944324718124986</v>
          </cell>
          <cell r="M194">
            <v>1723.4989016666666</v>
          </cell>
          <cell r="N194">
            <v>0.99509174461123939</v>
          </cell>
          <cell r="O194">
            <v>1140.9041461457491</v>
          </cell>
          <cell r="P194">
            <v>1641.0746256666664</v>
          </cell>
          <cell r="Q194">
            <v>0.9475026707082369</v>
          </cell>
          <cell r="R194">
            <v>0.99509174461123939</v>
          </cell>
          <cell r="S194">
            <v>935.84362397981101</v>
          </cell>
          <cell r="T194">
            <v>20.908017550666667</v>
          </cell>
          <cell r="U194">
            <v>19.434464858666665</v>
          </cell>
          <cell r="V194">
            <v>14</v>
          </cell>
        </row>
        <row r="195">
          <cell r="E195" t="str">
            <v>TGHRG3</v>
          </cell>
          <cell r="F195">
            <v>60</v>
          </cell>
          <cell r="G195" t="str">
            <v>150/20</v>
          </cell>
          <cell r="H195">
            <v>1732</v>
          </cell>
          <cell r="I195">
            <v>314.9890033333333</v>
          </cell>
          <cell r="J195">
            <v>48.178334333333332</v>
          </cell>
          <cell r="K195">
            <v>168.28339194194123</v>
          </cell>
          <cell r="L195">
            <v>9.716131174476976E-2</v>
          </cell>
          <cell r="M195">
            <v>314.9890033333333</v>
          </cell>
          <cell r="N195">
            <v>0.18186432063125479</v>
          </cell>
          <cell r="O195">
            <v>170.62912216397848</v>
          </cell>
          <cell r="P195">
            <v>302.87166333333334</v>
          </cell>
          <cell r="Q195">
            <v>0.17486816589684373</v>
          </cell>
          <cell r="R195">
            <v>0.18186432063125479</v>
          </cell>
          <cell r="S195">
            <v>165.93450461327959</v>
          </cell>
          <cell r="T195">
            <v>20.70894666666667</v>
          </cell>
          <cell r="U195">
            <v>20.140273333333329</v>
          </cell>
          <cell r="V195">
            <v>0</v>
          </cell>
        </row>
        <row r="196">
          <cell r="E196" t="str">
            <v>TGHRG4</v>
          </cell>
          <cell r="F196">
            <v>60</v>
          </cell>
          <cell r="G196" t="str">
            <v>150/20</v>
          </cell>
          <cell r="H196">
            <v>1732</v>
          </cell>
          <cell r="I196">
            <v>547.34739166666657</v>
          </cell>
          <cell r="J196">
            <v>99.642240000000001</v>
          </cell>
          <cell r="K196">
            <v>337.38382394373468</v>
          </cell>
          <cell r="L196">
            <v>0.19479435562571287</v>
          </cell>
          <cell r="M196">
            <v>547.34739166666657</v>
          </cell>
          <cell r="N196">
            <v>0.31602043398768276</v>
          </cell>
          <cell r="O196">
            <v>366.49541367069924</v>
          </cell>
          <cell r="P196">
            <v>494.91993200000002</v>
          </cell>
          <cell r="Q196">
            <v>0.28575053810623557</v>
          </cell>
          <cell r="R196">
            <v>0.31602043398768276</v>
          </cell>
          <cell r="S196">
            <v>308.23305307312705</v>
          </cell>
          <cell r="T196">
            <v>20.458172695999998</v>
          </cell>
          <cell r="U196">
            <v>19.754207069333333</v>
          </cell>
          <cell r="V196">
            <v>7</v>
          </cell>
        </row>
        <row r="197">
          <cell r="E197" t="str">
            <v>TLJBE1</v>
          </cell>
          <cell r="F197">
            <v>60</v>
          </cell>
          <cell r="G197" t="str">
            <v>150/20</v>
          </cell>
          <cell r="H197">
            <v>1732</v>
          </cell>
          <cell r="I197">
            <v>1094.5551756666666</v>
          </cell>
          <cell r="J197">
            <v>121.51261133333333</v>
          </cell>
          <cell r="K197">
            <v>420.99255181035699</v>
          </cell>
          <cell r="L197">
            <v>0.24306729319304676</v>
          </cell>
          <cell r="M197">
            <v>1094.5551756666666</v>
          </cell>
          <cell r="N197">
            <v>0.63196026308698994</v>
          </cell>
          <cell r="O197">
            <v>450.76817540412173</v>
          </cell>
          <cell r="P197">
            <v>688.9327596666667</v>
          </cell>
          <cell r="Q197">
            <v>0.39776718225558122</v>
          </cell>
          <cell r="R197">
            <v>0.63196026308698994</v>
          </cell>
          <cell r="S197">
            <v>391.17685335307272</v>
          </cell>
          <cell r="T197">
            <v>20.817224956</v>
          </cell>
          <cell r="U197">
            <v>20.16585843733333</v>
          </cell>
          <cell r="V197">
            <v>0</v>
          </cell>
        </row>
        <row r="198">
          <cell r="E198" t="str">
            <v>TLJBE2</v>
          </cell>
          <cell r="F198">
            <v>60</v>
          </cell>
          <cell r="G198" t="str">
            <v>150/20</v>
          </cell>
          <cell r="H198">
            <v>1732</v>
          </cell>
          <cell r="I198">
            <v>1203.5138346666665</v>
          </cell>
          <cell r="J198">
            <v>222.26606266666667</v>
          </cell>
          <cell r="K198">
            <v>748.10373423761553</v>
          </cell>
          <cell r="L198">
            <v>0.43193056249284961</v>
          </cell>
          <cell r="M198">
            <v>1203.5138346666665</v>
          </cell>
          <cell r="N198">
            <v>0.69486941955350257</v>
          </cell>
          <cell r="O198">
            <v>790.84690478897858</v>
          </cell>
          <cell r="P198">
            <v>1052.2634076666666</v>
          </cell>
          <cell r="Q198">
            <v>0.60754238317936871</v>
          </cell>
          <cell r="R198">
            <v>0.69486941955350257</v>
          </cell>
          <cell r="S198">
            <v>705.30303586585842</v>
          </cell>
          <cell r="T198">
            <v>20.745313470666666</v>
          </cell>
          <cell r="U198">
            <v>20.078926470666666</v>
          </cell>
          <cell r="V198">
            <v>0</v>
          </cell>
        </row>
        <row r="199">
          <cell r="E199" t="str">
            <v>TLJBE3</v>
          </cell>
          <cell r="F199">
            <v>60</v>
          </cell>
          <cell r="G199" t="str">
            <v>150/20</v>
          </cell>
          <cell r="H199">
            <v>1732</v>
          </cell>
          <cell r="I199">
            <v>804.09010866666665</v>
          </cell>
          <cell r="J199">
            <v>193.28944900000002</v>
          </cell>
          <cell r="K199">
            <v>498.11949856310281</v>
          </cell>
          <cell r="L199">
            <v>0.28759786291172218</v>
          </cell>
          <cell r="M199">
            <v>804.09010866666665</v>
          </cell>
          <cell r="N199">
            <v>0.46425525904541953</v>
          </cell>
          <cell r="O199">
            <v>537.27254667338741</v>
          </cell>
          <cell r="P199">
            <v>708.6086426666667</v>
          </cell>
          <cell r="Q199">
            <v>0.40912739183987684</v>
          </cell>
          <cell r="R199">
            <v>0.46425525904541953</v>
          </cell>
          <cell r="S199">
            <v>458.91375456034086</v>
          </cell>
          <cell r="T199">
            <v>20.760598370666667</v>
          </cell>
          <cell r="U199">
            <v>19.586446704</v>
          </cell>
          <cell r="V199">
            <v>12</v>
          </cell>
        </row>
        <row r="200">
          <cell r="E200" t="str">
            <v>BDSLN1</v>
          </cell>
          <cell r="F200">
            <v>60</v>
          </cell>
          <cell r="G200" t="str">
            <v>150/20</v>
          </cell>
          <cell r="H200">
            <v>1732</v>
          </cell>
          <cell r="I200">
            <v>1197.8763833333333</v>
          </cell>
          <cell r="J200">
            <v>314.49345900000003</v>
          </cell>
          <cell r="K200">
            <v>802.83428879062944</v>
          </cell>
          <cell r="L200">
            <v>0.46353018983292693</v>
          </cell>
          <cell r="M200">
            <v>1197.8763833333333</v>
          </cell>
          <cell r="N200">
            <v>0.69161454003079292</v>
          </cell>
          <cell r="O200">
            <v>863.35644052419366</v>
          </cell>
          <cell r="P200">
            <v>973.6768596666667</v>
          </cell>
          <cell r="Q200">
            <v>0.5621690875673595</v>
          </cell>
          <cell r="R200">
            <v>0.69161454003079292</v>
          </cell>
          <cell r="S200">
            <v>742.2306805944371</v>
          </cell>
          <cell r="T200">
            <v>20.877954649333333</v>
          </cell>
          <cell r="U200">
            <v>20.178633091999998</v>
          </cell>
          <cell r="V200">
            <v>0</v>
          </cell>
        </row>
        <row r="201">
          <cell r="E201" t="str">
            <v>BDSLN2</v>
          </cell>
          <cell r="F201">
            <v>60</v>
          </cell>
          <cell r="G201" t="str">
            <v>150/20</v>
          </cell>
          <cell r="H201">
            <v>1732</v>
          </cell>
          <cell r="I201">
            <v>437.75629666666663</v>
          </cell>
          <cell r="J201">
            <v>140.91787733333334</v>
          </cell>
          <cell r="K201">
            <v>295.04268079645846</v>
          </cell>
          <cell r="L201">
            <v>0.17034796812728548</v>
          </cell>
          <cell r="M201">
            <v>437.75629666666663</v>
          </cell>
          <cell r="N201">
            <v>0.25274612971516547</v>
          </cell>
          <cell r="O201">
            <v>316.53429070743721</v>
          </cell>
          <cell r="P201">
            <v>388.42632033333331</v>
          </cell>
          <cell r="Q201">
            <v>0.22426461913010007</v>
          </cell>
          <cell r="R201">
            <v>0.25274612971516547</v>
          </cell>
          <cell r="S201">
            <v>273.52214543472388</v>
          </cell>
          <cell r="T201">
            <v>20.815540874666667</v>
          </cell>
          <cell r="U201">
            <v>20.283896546666664</v>
          </cell>
          <cell r="V201">
            <v>0</v>
          </cell>
        </row>
        <row r="202">
          <cell r="E202" t="str">
            <v>BDSLN3</v>
          </cell>
          <cell r="F202">
            <v>60</v>
          </cell>
          <cell r="G202" t="str">
            <v>150/20</v>
          </cell>
          <cell r="H202">
            <v>1732</v>
          </cell>
          <cell r="I202">
            <v>827.06878666666671</v>
          </cell>
          <cell r="J202">
            <v>431.69953400000003</v>
          </cell>
          <cell r="K202">
            <v>644.94273425375582</v>
          </cell>
          <cell r="L202">
            <v>0.37236878421117542</v>
          </cell>
          <cell r="M202">
            <v>796.78155533333336</v>
          </cell>
          <cell r="N202">
            <v>0.46003554003079294</v>
          </cell>
          <cell r="O202">
            <v>675.6784550483876</v>
          </cell>
          <cell r="P202">
            <v>827.06878666666671</v>
          </cell>
          <cell r="Q202">
            <v>0.47752239414934566</v>
          </cell>
          <cell r="R202">
            <v>0.47752239414934566</v>
          </cell>
          <cell r="S202">
            <v>614.16564640556282</v>
          </cell>
          <cell r="T202">
            <v>20.785639626666665</v>
          </cell>
          <cell r="U202">
            <v>20.067257986666668</v>
          </cell>
          <cell r="V202">
            <v>0</v>
          </cell>
        </row>
        <row r="203">
          <cell r="E203" t="str">
            <v>BDSLN4</v>
          </cell>
          <cell r="F203">
            <v>60</v>
          </cell>
          <cell r="G203" t="str">
            <v>150/20</v>
          </cell>
          <cell r="H203">
            <v>1732</v>
          </cell>
          <cell r="I203">
            <v>879.80165633333343</v>
          </cell>
          <cell r="J203">
            <v>501.47060133333326</v>
          </cell>
          <cell r="K203">
            <v>696.94598199192876</v>
          </cell>
          <cell r="L203">
            <v>0.40239375403691036</v>
          </cell>
          <cell r="M203">
            <v>864.69055166666669</v>
          </cell>
          <cell r="N203">
            <v>0.49924396747498079</v>
          </cell>
          <cell r="O203">
            <v>723.57668585394265</v>
          </cell>
          <cell r="P203">
            <v>879.80165633333343</v>
          </cell>
          <cell r="Q203">
            <v>0.50796862374903773</v>
          </cell>
          <cell r="R203">
            <v>0.50796862374903773</v>
          </cell>
          <cell r="S203">
            <v>670.2794359982056</v>
          </cell>
          <cell r="T203">
            <v>20.617053674666664</v>
          </cell>
          <cell r="U203">
            <v>19.412645122666667</v>
          </cell>
          <cell r="V203">
            <v>283</v>
          </cell>
        </row>
        <row r="204">
          <cell r="E204" t="str">
            <v>CKSKA1</v>
          </cell>
          <cell r="F204">
            <v>60</v>
          </cell>
          <cell r="G204" t="str">
            <v>150/20</v>
          </cell>
          <cell r="H204">
            <v>1732</v>
          </cell>
          <cell r="I204">
            <v>537.9888913333333</v>
          </cell>
          <cell r="J204">
            <v>209.82595800000001</v>
          </cell>
          <cell r="K204">
            <v>403.54828654091028</v>
          </cell>
          <cell r="L204">
            <v>0.23299554650168031</v>
          </cell>
          <cell r="M204">
            <v>537.9888913333333</v>
          </cell>
          <cell r="N204">
            <v>0.31061714280215547</v>
          </cell>
          <cell r="O204">
            <v>425.70578854211476</v>
          </cell>
          <cell r="P204">
            <v>470.5244546666666</v>
          </cell>
          <cell r="Q204">
            <v>0.27166538953040797</v>
          </cell>
          <cell r="R204">
            <v>0.31061714280215547</v>
          </cell>
          <cell r="S204">
            <v>381.36096286810243</v>
          </cell>
          <cell r="T204">
            <v>20.788660812</v>
          </cell>
          <cell r="U204">
            <v>20.180103560000003</v>
          </cell>
          <cell r="V204">
            <v>0</v>
          </cell>
        </row>
        <row r="205">
          <cell r="E205" t="str">
            <v>CKSKA2</v>
          </cell>
          <cell r="F205">
            <v>60</v>
          </cell>
          <cell r="G205" t="str">
            <v>150/20</v>
          </cell>
          <cell r="H205">
            <v>1732</v>
          </cell>
          <cell r="I205">
            <v>936.19580099999996</v>
          </cell>
          <cell r="J205">
            <v>396.69733666666667</v>
          </cell>
          <cell r="K205">
            <v>637.42830931983849</v>
          </cell>
          <cell r="L205">
            <v>0.36803020168581901</v>
          </cell>
          <cell r="M205">
            <v>929.80934666666656</v>
          </cell>
          <cell r="N205">
            <v>0.5368414241724403</v>
          </cell>
          <cell r="O205">
            <v>676.81357208750535</v>
          </cell>
          <cell r="P205">
            <v>936.19580099999996</v>
          </cell>
          <cell r="Q205">
            <v>0.54052875346420326</v>
          </cell>
          <cell r="R205">
            <v>0.54052875346420326</v>
          </cell>
          <cell r="S205">
            <v>598.25508026828129</v>
          </cell>
          <cell r="T205">
            <v>20.938102967999999</v>
          </cell>
          <cell r="U205">
            <v>20.054131158666667</v>
          </cell>
          <cell r="V205">
            <v>0</v>
          </cell>
        </row>
        <row r="206">
          <cell r="E206" t="str">
            <v>CKSKA3</v>
          </cell>
          <cell r="F206">
            <v>60</v>
          </cell>
          <cell r="G206" t="str">
            <v>150/20</v>
          </cell>
          <cell r="H206">
            <v>1732</v>
          </cell>
          <cell r="I206">
            <v>1041.1929933333333</v>
          </cell>
          <cell r="J206">
            <v>94.304016333333337</v>
          </cell>
          <cell r="K206">
            <v>340.20486600560429</v>
          </cell>
          <cell r="L206">
            <v>0.196423132797693</v>
          </cell>
          <cell r="M206">
            <v>1041.1929933333333</v>
          </cell>
          <cell r="N206">
            <v>0.6011506889915319</v>
          </cell>
          <cell r="O206">
            <v>356.44791612948063</v>
          </cell>
          <cell r="P206">
            <v>469.06296766666668</v>
          </cell>
          <cell r="Q206">
            <v>0.27082157486528097</v>
          </cell>
          <cell r="R206">
            <v>0.6011506889915319</v>
          </cell>
          <cell r="S206">
            <v>323.93995444145361</v>
          </cell>
          <cell r="T206">
            <v>20.696715282666666</v>
          </cell>
          <cell r="U206">
            <v>20.231343625333334</v>
          </cell>
          <cell r="V206">
            <v>0</v>
          </cell>
        </row>
        <row r="207">
          <cell r="E207" t="str">
            <v>KMJNG7</v>
          </cell>
          <cell r="F207">
            <v>60</v>
          </cell>
          <cell r="G207" t="str">
            <v>150/20</v>
          </cell>
          <cell r="H207">
            <v>1732</v>
          </cell>
          <cell r="I207">
            <v>508.2207846666667</v>
          </cell>
          <cell r="J207">
            <v>164.84207166666667</v>
          </cell>
          <cell r="K207">
            <v>348.68741839475342</v>
          </cell>
          <cell r="L207">
            <v>0.20132068036648582</v>
          </cell>
          <cell r="M207">
            <v>508.2207846666667</v>
          </cell>
          <cell r="N207">
            <v>0.29343001424172444</v>
          </cell>
          <cell r="O207">
            <v>352.82541904390729</v>
          </cell>
          <cell r="P207">
            <v>467.15667733333333</v>
          </cell>
          <cell r="Q207">
            <v>0.26972094534257118</v>
          </cell>
          <cell r="R207">
            <v>0.29343001424172444</v>
          </cell>
          <cell r="S207">
            <v>344.54384843113502</v>
          </cell>
          <cell r="T207">
            <v>20.682535398666666</v>
          </cell>
          <cell r="U207">
            <v>20.031328224000003</v>
          </cell>
          <cell r="V207">
            <v>0</v>
          </cell>
        </row>
        <row r="208">
          <cell r="E208" t="str">
            <v>MJLYA1</v>
          </cell>
          <cell r="F208">
            <v>30</v>
          </cell>
          <cell r="G208" t="str">
            <v>70/20</v>
          </cell>
          <cell r="H208">
            <v>866</v>
          </cell>
          <cell r="I208">
            <v>573.18499733333329</v>
          </cell>
          <cell r="J208">
            <v>259.57533766666666</v>
          </cell>
          <cell r="K208">
            <v>451.73146906971505</v>
          </cell>
          <cell r="L208">
            <v>0.52162987190498278</v>
          </cell>
          <cell r="M208">
            <v>571.51100633333328</v>
          </cell>
          <cell r="N208">
            <v>0.65994342532717465</v>
          </cell>
          <cell r="O208">
            <v>467.90985618189956</v>
          </cell>
          <cell r="P208">
            <v>573.18499733333329</v>
          </cell>
          <cell r="Q208">
            <v>0.66187644033872206</v>
          </cell>
          <cell r="R208">
            <v>0.66187644033872206</v>
          </cell>
          <cell r="S208">
            <v>435.53130754688294</v>
          </cell>
          <cell r="T208">
            <v>20.938845418666666</v>
          </cell>
          <cell r="U208">
            <v>20.172253558666664</v>
          </cell>
          <cell r="V208">
            <v>0</v>
          </cell>
        </row>
        <row r="209">
          <cell r="E209" t="str">
            <v>MJLYA2</v>
          </cell>
          <cell r="F209">
            <v>20</v>
          </cell>
          <cell r="G209" t="str">
            <v>70/20</v>
          </cell>
          <cell r="H209">
            <v>577</v>
          </cell>
          <cell r="I209">
            <v>285.61135866666666</v>
          </cell>
          <cell r="J209">
            <v>28.171188333333333</v>
          </cell>
          <cell r="K209">
            <v>200.23500857565577</v>
          </cell>
          <cell r="L209">
            <v>0.34702774449853685</v>
          </cell>
          <cell r="M209">
            <v>285.61135866666666</v>
          </cell>
          <cell r="N209">
            <v>0.49499368919699593</v>
          </cell>
          <cell r="O209">
            <v>205.44498550672029</v>
          </cell>
          <cell r="P209">
            <v>251.45570366666666</v>
          </cell>
          <cell r="Q209">
            <v>0.43579844656268052</v>
          </cell>
          <cell r="R209">
            <v>0.49499368919699593</v>
          </cell>
          <cell r="S209">
            <v>195.01801956258404</v>
          </cell>
          <cell r="T209">
            <v>20.998343659999996</v>
          </cell>
          <cell r="U209">
            <v>19.510447121333335</v>
          </cell>
          <cell r="V209">
            <v>24</v>
          </cell>
        </row>
        <row r="210">
          <cell r="E210" t="str">
            <v>MJLYA3</v>
          </cell>
          <cell r="F210">
            <v>30</v>
          </cell>
          <cell r="G210" t="str">
            <v>70/20</v>
          </cell>
          <cell r="H210">
            <v>866</v>
          </cell>
          <cell r="I210">
            <v>453.93985999999995</v>
          </cell>
          <cell r="J210">
            <v>101.17006433333334</v>
          </cell>
          <cell r="K210">
            <v>296.18561584577446</v>
          </cell>
          <cell r="L210">
            <v>0.34201572268565178</v>
          </cell>
          <cell r="M210">
            <v>453.93985999999995</v>
          </cell>
          <cell r="N210">
            <v>0.52417997690531171</v>
          </cell>
          <cell r="O210">
            <v>297.74435865680994</v>
          </cell>
          <cell r="P210">
            <v>430.14248666666668</v>
          </cell>
          <cell r="Q210">
            <v>0.49670033102386452</v>
          </cell>
          <cell r="R210">
            <v>0.52417997690531171</v>
          </cell>
          <cell r="S210">
            <v>294.62477513055148</v>
          </cell>
          <cell r="T210">
            <v>20.996930347999999</v>
          </cell>
          <cell r="U210">
            <v>19.640795131999997</v>
          </cell>
          <cell r="V210">
            <v>3</v>
          </cell>
        </row>
        <row r="211">
          <cell r="E211" t="str">
            <v>RCKBA1</v>
          </cell>
          <cell r="F211">
            <v>60</v>
          </cell>
          <cell r="G211" t="str">
            <v>150/20</v>
          </cell>
          <cell r="H211">
            <v>1732</v>
          </cell>
          <cell r="I211">
            <v>922.21437566666657</v>
          </cell>
          <cell r="J211">
            <v>249.19920866666666</v>
          </cell>
          <cell r="K211">
            <v>582.62261336449183</v>
          </cell>
          <cell r="L211">
            <v>0.33638719016425628</v>
          </cell>
          <cell r="M211">
            <v>922.21437566666657</v>
          </cell>
          <cell r="N211">
            <v>0.53245633698999228</v>
          </cell>
          <cell r="O211">
            <v>614.76022380017912</v>
          </cell>
          <cell r="P211">
            <v>810.93752033333328</v>
          </cell>
          <cell r="Q211">
            <v>0.4682087299846035</v>
          </cell>
          <cell r="R211">
            <v>0.53245633698999228</v>
          </cell>
          <cell r="S211">
            <v>550.44174907895865</v>
          </cell>
          <cell r="T211">
            <v>20.764039277333335</v>
          </cell>
          <cell r="U211">
            <v>20.159091513333337</v>
          </cell>
          <cell r="V211">
            <v>0</v>
          </cell>
        </row>
        <row r="212">
          <cell r="E212" t="str">
            <v>RCKBA2</v>
          </cell>
          <cell r="F212">
            <v>60</v>
          </cell>
          <cell r="G212" t="str">
            <v>150/20</v>
          </cell>
          <cell r="H212">
            <v>1732</v>
          </cell>
          <cell r="I212">
            <v>368.96021533333328</v>
          </cell>
          <cell r="J212">
            <v>155.18175233333335</v>
          </cell>
          <cell r="K212">
            <v>284.12894401132291</v>
          </cell>
          <cell r="L212">
            <v>0.16404673441762294</v>
          </cell>
          <cell r="M212">
            <v>359.65361533333333</v>
          </cell>
          <cell r="N212">
            <v>0.20765220284834487</v>
          </cell>
          <cell r="O212">
            <v>288.94911872062164</v>
          </cell>
          <cell r="P212">
            <v>368.96021533333328</v>
          </cell>
          <cell r="Q212">
            <v>0.21302552848344877</v>
          </cell>
          <cell r="R212">
            <v>0.21302552848344877</v>
          </cell>
          <cell r="S212">
            <v>279.39959358995031</v>
          </cell>
          <cell r="T212">
            <v>20.879938943999999</v>
          </cell>
          <cell r="U212">
            <v>20.174614274666666</v>
          </cell>
          <cell r="V212">
            <v>0</v>
          </cell>
        </row>
        <row r="213">
          <cell r="E213" t="str">
            <v>RCKBA3</v>
          </cell>
          <cell r="F213">
            <v>60</v>
          </cell>
          <cell r="G213" t="str">
            <v>150/20</v>
          </cell>
          <cell r="H213">
            <v>1732</v>
          </cell>
          <cell r="I213">
            <v>956.26818866666656</v>
          </cell>
          <cell r="J213">
            <v>404.25364166666668</v>
          </cell>
          <cell r="K213">
            <v>584.08029458798489</v>
          </cell>
          <cell r="L213">
            <v>0.33722880749883655</v>
          </cell>
          <cell r="M213">
            <v>956.26818866666656</v>
          </cell>
          <cell r="N213">
            <v>0.55211789183987681</v>
          </cell>
          <cell r="O213">
            <v>619.59145824507152</v>
          </cell>
          <cell r="P213">
            <v>689.18627900000001</v>
          </cell>
          <cell r="Q213">
            <v>0.39791355600461892</v>
          </cell>
          <cell r="R213">
            <v>0.55211789183987681</v>
          </cell>
          <cell r="S213">
            <v>548.52133663257075</v>
          </cell>
          <cell r="T213">
            <v>20.909307313333333</v>
          </cell>
          <cell r="U213">
            <v>20.26912836</v>
          </cell>
          <cell r="V213">
            <v>0</v>
          </cell>
        </row>
        <row r="214">
          <cell r="E214" t="str">
            <v>PNSIA1</v>
          </cell>
          <cell r="F214">
            <v>60</v>
          </cell>
          <cell r="G214" t="str">
            <v>150/20</v>
          </cell>
          <cell r="H214">
            <v>1732</v>
          </cell>
          <cell r="I214">
            <v>1254.51298</v>
          </cell>
          <cell r="J214">
            <v>555.26462800000002</v>
          </cell>
          <cell r="K214">
            <v>934.5548597395217</v>
          </cell>
          <cell r="L214">
            <v>0.53958132779418111</v>
          </cell>
          <cell r="M214">
            <v>1254.51298</v>
          </cell>
          <cell r="N214">
            <v>0.72431465357967662</v>
          </cell>
          <cell r="O214">
            <v>986.33058210170225</v>
          </cell>
          <cell r="P214">
            <v>1212.7546789999999</v>
          </cell>
          <cell r="Q214">
            <v>0.70020478002309461</v>
          </cell>
          <cell r="R214">
            <v>0.72431465357967662</v>
          </cell>
          <cell r="S214">
            <v>882.70945269044387</v>
          </cell>
          <cell r="T214">
            <v>0</v>
          </cell>
          <cell r="U214">
            <v>0</v>
          </cell>
          <cell r="V214">
            <v>0</v>
          </cell>
        </row>
        <row r="215">
          <cell r="E215" t="str">
            <v>PTUHA1</v>
          </cell>
          <cell r="F215">
            <v>60</v>
          </cell>
          <cell r="G215" t="str">
            <v>150/20</v>
          </cell>
          <cell r="H215">
            <v>1732</v>
          </cell>
          <cell r="I215">
            <v>608.86171466666667</v>
          </cell>
          <cell r="J215">
            <v>95.491045666666665</v>
          </cell>
          <cell r="K215">
            <v>361.95593878121508</v>
          </cell>
          <cell r="L215">
            <v>0.20898148890370385</v>
          </cell>
          <cell r="M215">
            <v>514.4541426666666</v>
          </cell>
          <cell r="N215">
            <v>0.29702895073133173</v>
          </cell>
          <cell r="O215">
            <v>339.54039011290314</v>
          </cell>
          <cell r="P215">
            <v>608.86171466666667</v>
          </cell>
          <cell r="Q215">
            <v>0.35153678675904543</v>
          </cell>
          <cell r="R215">
            <v>0.35153678675904543</v>
          </cell>
          <cell r="S215">
            <v>384.4016564248538</v>
          </cell>
          <cell r="T215">
            <v>20.675397826666668</v>
          </cell>
          <cell r="U215">
            <v>20.171686617333332</v>
          </cell>
          <cell r="V215">
            <v>0</v>
          </cell>
        </row>
        <row r="216">
          <cell r="E216" t="str">
            <v>SNTSA1</v>
          </cell>
          <cell r="F216">
            <v>20</v>
          </cell>
          <cell r="G216" t="str">
            <v>70/20</v>
          </cell>
          <cell r="H216">
            <v>577</v>
          </cell>
          <cell r="I216">
            <v>232.088842</v>
          </cell>
          <cell r="J216">
            <v>15.817995999999999</v>
          </cell>
          <cell r="K216">
            <v>73.580477443248085</v>
          </cell>
          <cell r="L216">
            <v>0.12752249123613185</v>
          </cell>
          <cell r="M216">
            <v>224.11651099999997</v>
          </cell>
          <cell r="N216">
            <v>0.38841683015597916</v>
          </cell>
          <cell r="O216">
            <v>77.262484837365562</v>
          </cell>
          <cell r="P216">
            <v>232.088842</v>
          </cell>
          <cell r="Q216">
            <v>0.40223369497400346</v>
          </cell>
          <cell r="R216">
            <v>0.40223369497400346</v>
          </cell>
          <cell r="S216">
            <v>69.888545500898502</v>
          </cell>
          <cell r="T216">
            <v>20.759239905333331</v>
          </cell>
          <cell r="U216">
            <v>20.164176665333329</v>
          </cell>
          <cell r="V216">
            <v>0</v>
          </cell>
        </row>
        <row r="217">
          <cell r="E217" t="str">
            <v>SNTSA2</v>
          </cell>
          <cell r="F217">
            <v>30</v>
          </cell>
          <cell r="G217" t="str">
            <v>70/20</v>
          </cell>
          <cell r="H217">
            <v>866</v>
          </cell>
          <cell r="I217">
            <v>209.69398000000001</v>
          </cell>
          <cell r="J217">
            <v>104.838211</v>
          </cell>
          <cell r="K217">
            <v>156.29598274265857</v>
          </cell>
          <cell r="L217">
            <v>0.18048034958736556</v>
          </cell>
          <cell r="M217">
            <v>200.32970666666665</v>
          </cell>
          <cell r="N217">
            <v>0.23132760585065434</v>
          </cell>
          <cell r="O217">
            <v>152.28013577150534</v>
          </cell>
          <cell r="P217">
            <v>209.69398000000001</v>
          </cell>
          <cell r="Q217">
            <v>0.2421408545034642</v>
          </cell>
          <cell r="R217">
            <v>0.2421408545034642</v>
          </cell>
          <cell r="S217">
            <v>160.3172346222521</v>
          </cell>
          <cell r="T217">
            <v>20.722482823999997</v>
          </cell>
          <cell r="U217">
            <v>20.119874992000003</v>
          </cell>
          <cell r="V217">
            <v>0</v>
          </cell>
        </row>
        <row r="218">
          <cell r="E218" t="str">
            <v>CKPAY1</v>
          </cell>
          <cell r="F218">
            <v>60</v>
          </cell>
          <cell r="G218" t="str">
            <v>150/20</v>
          </cell>
          <cell r="H218">
            <v>1732</v>
          </cell>
          <cell r="I218">
            <v>1062.0721839999999</v>
          </cell>
          <cell r="J218">
            <v>593.56978366666669</v>
          </cell>
          <cell r="K218">
            <v>865.34057133695558</v>
          </cell>
          <cell r="L218">
            <v>0.49961926751556329</v>
          </cell>
          <cell r="M218">
            <v>1062.0721839999999</v>
          </cell>
          <cell r="N218">
            <v>0.61320564896073892</v>
          </cell>
          <cell r="O218">
            <v>883.265031162323</v>
          </cell>
          <cell r="P218">
            <v>1013.680135</v>
          </cell>
          <cell r="Q218">
            <v>0.5852656668591224</v>
          </cell>
          <cell r="R218">
            <v>0.61320564896073892</v>
          </cell>
          <cell r="S218">
            <v>847.75385368865091</v>
          </cell>
          <cell r="T218">
            <v>20.989746589333336</v>
          </cell>
          <cell r="U218">
            <v>19.647590345333331</v>
          </cell>
          <cell r="V218">
            <v>2</v>
          </cell>
        </row>
        <row r="219">
          <cell r="E219" t="str">
            <v>CKPAY2</v>
          </cell>
          <cell r="F219">
            <v>60</v>
          </cell>
          <cell r="G219" t="str">
            <v>150/20</v>
          </cell>
          <cell r="H219">
            <v>1732</v>
          </cell>
          <cell r="I219">
            <v>1385.8828533333333</v>
          </cell>
          <cell r="J219">
            <v>527.58988433333343</v>
          </cell>
          <cell r="K219">
            <v>733.26747011723796</v>
          </cell>
          <cell r="L219">
            <v>0.42336459013697342</v>
          </cell>
          <cell r="M219">
            <v>1385.8828533333333</v>
          </cell>
          <cell r="N219">
            <v>0.80016331023864506</v>
          </cell>
          <cell r="O219">
            <v>756.76922021863743</v>
          </cell>
          <cell r="P219">
            <v>863.77378299999998</v>
          </cell>
          <cell r="Q219">
            <v>0.49871465531177828</v>
          </cell>
          <cell r="R219">
            <v>0.80016331023864506</v>
          </cell>
          <cell r="S219">
            <v>709.73408912741127</v>
          </cell>
          <cell r="T219">
            <v>20.975450083999998</v>
          </cell>
          <cell r="U219">
            <v>19.600502461333335</v>
          </cell>
          <cell r="V219">
            <v>1</v>
          </cell>
        </row>
        <row r="220">
          <cell r="E220" t="str">
            <v>CKPAY3</v>
          </cell>
          <cell r="F220">
            <v>60</v>
          </cell>
          <cell r="G220" t="str">
            <v>150/20</v>
          </cell>
          <cell r="H220">
            <v>1732</v>
          </cell>
          <cell r="I220">
            <v>979.01617433333331</v>
          </cell>
          <cell r="J220">
            <v>496.15739966666666</v>
          </cell>
          <cell r="K220">
            <v>751.36527820354081</v>
          </cell>
          <cell r="L220">
            <v>0.43381367101821061</v>
          </cell>
          <cell r="M220">
            <v>979.01617433333331</v>
          </cell>
          <cell r="N220">
            <v>0.56525183275596613</v>
          </cell>
          <cell r="O220">
            <v>760.59680497401621</v>
          </cell>
          <cell r="P220">
            <v>877.21756999999991</v>
          </cell>
          <cell r="Q220">
            <v>0.5064766570438799</v>
          </cell>
          <cell r="R220">
            <v>0.56525183275596613</v>
          </cell>
          <cell r="S220">
            <v>742.12132676716055</v>
          </cell>
          <cell r="T220">
            <v>20.728461110666668</v>
          </cell>
          <cell r="U220">
            <v>19.947095867999998</v>
          </cell>
          <cell r="V220">
            <v>0</v>
          </cell>
        </row>
        <row r="221">
          <cell r="E221" t="str">
            <v>CRBRU5</v>
          </cell>
          <cell r="F221">
            <v>60</v>
          </cell>
          <cell r="G221" t="str">
            <v>150/20</v>
          </cell>
          <cell r="H221">
            <v>1732</v>
          </cell>
          <cell r="I221">
            <v>770.38460266666664</v>
          </cell>
          <cell r="J221">
            <v>426.95829299999997</v>
          </cell>
          <cell r="K221">
            <v>601.53508565635514</v>
          </cell>
          <cell r="L221">
            <v>0.34730663144131357</v>
          </cell>
          <cell r="M221">
            <v>761.54117833333339</v>
          </cell>
          <cell r="N221">
            <v>0.4396889020400308</v>
          </cell>
          <cell r="O221">
            <v>615.05809616352963</v>
          </cell>
          <cell r="P221">
            <v>770.38460266666664</v>
          </cell>
          <cell r="Q221">
            <v>0.44479480523479598</v>
          </cell>
          <cell r="R221">
            <v>0.44479480523479598</v>
          </cell>
          <cell r="S221">
            <v>587.99387459668048</v>
          </cell>
          <cell r="T221">
            <v>20.995253772000002</v>
          </cell>
          <cell r="U221">
            <v>19.764084087999997</v>
          </cell>
          <cell r="V221">
            <v>3</v>
          </cell>
        </row>
        <row r="222">
          <cell r="E222" t="str">
            <v>DWUAN2</v>
          </cell>
          <cell r="F222">
            <v>60</v>
          </cell>
          <cell r="G222" t="str">
            <v>150/20</v>
          </cell>
          <cell r="H222">
            <v>1732</v>
          </cell>
          <cell r="I222">
            <v>1003.5798340000001</v>
          </cell>
          <cell r="J222">
            <v>509.05337499999996</v>
          </cell>
          <cell r="K222">
            <v>717.76798315243263</v>
          </cell>
          <cell r="L222">
            <v>0.41441569466075789</v>
          </cell>
          <cell r="M222">
            <v>1003.5798340000001</v>
          </cell>
          <cell r="N222">
            <v>0.57943408429561205</v>
          </cell>
          <cell r="O222">
            <v>736.86425928494566</v>
          </cell>
          <cell r="P222">
            <v>904.17431666666664</v>
          </cell>
          <cell r="Q222">
            <v>0.52204059853733642</v>
          </cell>
          <cell r="R222">
            <v>0.57943408429561205</v>
          </cell>
          <cell r="S222">
            <v>698.64600543696702</v>
          </cell>
          <cell r="T222">
            <v>20.736525879999999</v>
          </cell>
          <cell r="U222">
            <v>20.171597708</v>
          </cell>
          <cell r="V222">
            <v>6</v>
          </cell>
        </row>
        <row r="223">
          <cell r="E223" t="str">
            <v>PT. ELEGANT3</v>
          </cell>
          <cell r="F223">
            <v>30</v>
          </cell>
          <cell r="G223" t="str">
            <v>70/20</v>
          </cell>
          <cell r="H223">
            <v>866</v>
          </cell>
          <cell r="I223">
            <v>57.662464</v>
          </cell>
          <cell r="J223">
            <v>15.719823</v>
          </cell>
          <cell r="K223">
            <v>28.220952451713341</v>
          </cell>
          <cell r="L223">
            <v>3.2587704909599703E-2</v>
          </cell>
          <cell r="M223">
            <v>57.662464</v>
          </cell>
          <cell r="N223">
            <v>6.6584831408775982E-2</v>
          </cell>
          <cell r="O223">
            <v>28.383926068965501</v>
          </cell>
          <cell r="P223">
            <v>57.622452000000003</v>
          </cell>
          <cell r="Q223">
            <v>6.6538628175519629E-2</v>
          </cell>
          <cell r="R223">
            <v>6.6584831408775982E-2</v>
          </cell>
          <cell r="S223">
            <v>28.057744340047929</v>
          </cell>
          <cell r="T223">
            <v>71.891293677333323</v>
          </cell>
          <cell r="U223">
            <v>68.133136570666679</v>
          </cell>
          <cell r="V223">
            <v>0</v>
          </cell>
        </row>
        <row r="224">
          <cell r="E224" t="str">
            <v>HRGLS2</v>
          </cell>
          <cell r="F224">
            <v>60</v>
          </cell>
          <cell r="G224" t="str">
            <v>150/20</v>
          </cell>
          <cell r="H224">
            <v>1732</v>
          </cell>
          <cell r="I224">
            <v>909.28916399999991</v>
          </cell>
          <cell r="J224">
            <v>392.86681133333332</v>
          </cell>
          <cell r="K224">
            <v>689.66457768728264</v>
          </cell>
          <cell r="L224">
            <v>0.39818970998111008</v>
          </cell>
          <cell r="M224">
            <v>817.93044033333342</v>
          </cell>
          <cell r="N224">
            <v>0.47224621266358741</v>
          </cell>
          <cell r="O224">
            <v>681.70035163611055</v>
          </cell>
          <cell r="P224">
            <v>909.28916399999991</v>
          </cell>
          <cell r="Q224">
            <v>0.52499374364896068</v>
          </cell>
          <cell r="R224">
            <v>0.52499374364896068</v>
          </cell>
          <cell r="S224">
            <v>697.63988054798301</v>
          </cell>
          <cell r="T224">
            <v>20.858982321333329</v>
          </cell>
          <cell r="U224">
            <v>19.984497830666665</v>
          </cell>
          <cell r="V224">
            <v>0</v>
          </cell>
        </row>
        <row r="225">
          <cell r="E225" t="str">
            <v>PT. INDOBHARAT RAYON</v>
          </cell>
          <cell r="F225">
            <v>15.14</v>
          </cell>
          <cell r="G225">
            <v>70</v>
          </cell>
          <cell r="H225">
            <v>728</v>
          </cell>
          <cell r="I225">
            <v>37.064580333333332</v>
          </cell>
          <cell r="J225">
            <v>15.004844666666665</v>
          </cell>
          <cell r="K225">
            <v>21.520369769696991</v>
          </cell>
          <cell r="L225">
            <v>2.9560947485847516E-2</v>
          </cell>
          <cell r="M225">
            <v>36.08549266666666</v>
          </cell>
          <cell r="N225">
            <v>4.9567984432234424E-2</v>
          </cell>
          <cell r="O225">
            <v>21.107088010802485</v>
          </cell>
          <cell r="P225">
            <v>37.064580333333332</v>
          </cell>
          <cell r="Q225">
            <v>5.091288507326007E-2</v>
          </cell>
          <cell r="R225">
            <v>5.091288507326007E-2</v>
          </cell>
          <cell r="S225">
            <v>22.048587875739635</v>
          </cell>
          <cell r="T225">
            <v>0</v>
          </cell>
          <cell r="U225">
            <v>0</v>
          </cell>
          <cell r="V225">
            <v>0</v>
          </cell>
        </row>
        <row r="226">
          <cell r="E226" t="str">
            <v>PT. INDORAMA SYNTHETICS</v>
          </cell>
          <cell r="F226">
            <v>30</v>
          </cell>
          <cell r="G226">
            <v>70</v>
          </cell>
          <cell r="H226">
            <v>866</v>
          </cell>
          <cell r="I226">
            <v>57.103796666666661</v>
          </cell>
          <cell r="J226">
            <v>15.965903333333335</v>
          </cell>
          <cell r="K226">
            <v>36.622410483606558</v>
          </cell>
          <cell r="L226">
            <v>4.2289157602317044E-2</v>
          </cell>
          <cell r="M226">
            <v>57.103796666666661</v>
          </cell>
          <cell r="N226">
            <v>6.5939719014626627E-2</v>
          </cell>
          <cell r="O226">
            <v>35.69154703030302</v>
          </cell>
          <cell r="P226">
            <v>56.428442666666662</v>
          </cell>
          <cell r="Q226">
            <v>6.515986451116243E-2</v>
          </cell>
          <cell r="R226">
            <v>6.5939719014626627E-2</v>
          </cell>
          <cell r="S226">
            <v>37.57176791280353</v>
          </cell>
          <cell r="T226">
            <v>71.814744473333334</v>
          </cell>
          <cell r="U226">
            <v>68.053446096000002</v>
          </cell>
          <cell r="V226">
            <v>0</v>
          </cell>
        </row>
        <row r="227">
          <cell r="E227" t="str">
            <v>PT INDORAMA POLYCHEM IND</v>
          </cell>
          <cell r="F227">
            <v>32</v>
          </cell>
          <cell r="G227">
            <v>70</v>
          </cell>
          <cell r="H227">
            <v>924</v>
          </cell>
          <cell r="I227">
            <v>157.12789899999999</v>
          </cell>
          <cell r="J227">
            <v>15.010252333333334</v>
          </cell>
          <cell r="K227">
            <v>34.609871447986215</v>
          </cell>
          <cell r="L227">
            <v>3.7456570831153911E-2</v>
          </cell>
          <cell r="M227">
            <v>93.921023333333324</v>
          </cell>
          <cell r="N227">
            <v>0.10164612914862914</v>
          </cell>
          <cell r="O227">
            <v>34.31232144477169</v>
          </cell>
          <cell r="P227">
            <v>157.12789899999999</v>
          </cell>
          <cell r="Q227">
            <v>0.17005183874458873</v>
          </cell>
          <cell r="R227">
            <v>0.17005183874458873</v>
          </cell>
          <cell r="S227">
            <v>34.911418391542277</v>
          </cell>
          <cell r="T227">
            <v>71.908136800000008</v>
          </cell>
          <cell r="U227">
            <v>68.132019430666659</v>
          </cell>
          <cell r="V227">
            <v>0</v>
          </cell>
        </row>
        <row r="228">
          <cell r="E228" t="str">
            <v>PBRAN1</v>
          </cell>
          <cell r="F228">
            <v>60</v>
          </cell>
          <cell r="G228" t="str">
            <v>150/20</v>
          </cell>
          <cell r="H228">
            <v>1732</v>
          </cell>
          <cell r="I228">
            <v>919.62518333333321</v>
          </cell>
          <cell r="J228">
            <v>283.49483233333336</v>
          </cell>
          <cell r="K228">
            <v>517.9255069547097</v>
          </cell>
          <cell r="L228">
            <v>0.29903320262974004</v>
          </cell>
          <cell r="M228">
            <v>919.62518333333321</v>
          </cell>
          <cell r="N228">
            <v>0.5309614222478829</v>
          </cell>
          <cell r="O228">
            <v>530.705622814815</v>
          </cell>
          <cell r="P228">
            <v>851.03861499999994</v>
          </cell>
          <cell r="Q228">
            <v>0.49136178695150112</v>
          </cell>
          <cell r="R228">
            <v>0.5309614222478829</v>
          </cell>
          <cell r="S228">
            <v>505.38620081471498</v>
          </cell>
          <cell r="T228">
            <v>20.608840530666665</v>
          </cell>
          <cell r="U228">
            <v>20.125438753333334</v>
          </cell>
          <cell r="V228">
            <v>0</v>
          </cell>
        </row>
        <row r="229">
          <cell r="E229" t="str">
            <v>PBRAN2</v>
          </cell>
          <cell r="F229">
            <v>60</v>
          </cell>
          <cell r="G229" t="str">
            <v>150/20</v>
          </cell>
          <cell r="H229">
            <v>1732</v>
          </cell>
          <cell r="I229">
            <v>1199.2279053333332</v>
          </cell>
          <cell r="J229">
            <v>311.80076066666669</v>
          </cell>
          <cell r="K229">
            <v>522.32520027325654</v>
          </cell>
          <cell r="L229">
            <v>0.30157344126631441</v>
          </cell>
          <cell r="M229">
            <v>1199.2279053333332</v>
          </cell>
          <cell r="N229">
            <v>0.69239486451116239</v>
          </cell>
          <cell r="O229">
            <v>547.38205612589684</v>
          </cell>
          <cell r="P229">
            <v>674.34556099999998</v>
          </cell>
          <cell r="Q229">
            <v>0.38934501212471129</v>
          </cell>
          <cell r="R229">
            <v>0.69239486451116239</v>
          </cell>
          <cell r="S229">
            <v>497.23462052310424</v>
          </cell>
          <cell r="T229">
            <v>20.945570774666667</v>
          </cell>
          <cell r="U229">
            <v>20.296865762666666</v>
          </cell>
          <cell r="V229">
            <v>0</v>
          </cell>
        </row>
        <row r="230">
          <cell r="E230" t="str">
            <v>PWKTA4</v>
          </cell>
          <cell r="F230">
            <v>20</v>
          </cell>
          <cell r="G230" t="str">
            <v>70/20</v>
          </cell>
          <cell r="H230">
            <v>577</v>
          </cell>
          <cell r="I230">
            <v>397.21251433333333</v>
          </cell>
          <cell r="J230">
            <v>175.76271033333333</v>
          </cell>
          <cell r="K230">
            <v>281.80970600941504</v>
          </cell>
          <cell r="L230">
            <v>0.48840503641146454</v>
          </cell>
          <cell r="M230">
            <v>397.21251433333333</v>
          </cell>
          <cell r="N230">
            <v>0.68840990352397458</v>
          </cell>
          <cell r="O230">
            <v>303.93907516532164</v>
          </cell>
          <cell r="P230">
            <v>341.65429700000004</v>
          </cell>
          <cell r="Q230">
            <v>0.59212183188908152</v>
          </cell>
          <cell r="R230">
            <v>0.68840990352397458</v>
          </cell>
          <cell r="S230">
            <v>259.6505530457606</v>
          </cell>
          <cell r="T230">
            <v>20.496318263999999</v>
          </cell>
          <cell r="U230">
            <v>19.798617858666663</v>
          </cell>
          <cell r="V230">
            <v>1</v>
          </cell>
        </row>
        <row r="231">
          <cell r="E231" t="str">
            <v>SBANG1</v>
          </cell>
          <cell r="F231">
            <v>30</v>
          </cell>
          <cell r="G231" t="str">
            <v>70/20</v>
          </cell>
          <cell r="H231">
            <v>866</v>
          </cell>
          <cell r="I231">
            <v>849.74890133333338</v>
          </cell>
          <cell r="J231">
            <v>464.72687766666667</v>
          </cell>
          <cell r="K231">
            <v>612.71876666980461</v>
          </cell>
          <cell r="L231">
            <v>0.7075274441914603</v>
          </cell>
          <cell r="M231">
            <v>830.52628599999991</v>
          </cell>
          <cell r="N231">
            <v>0.9590372817551962</v>
          </cell>
          <cell r="O231">
            <v>610.93103897670233</v>
          </cell>
          <cell r="P231">
            <v>849.74890133333338</v>
          </cell>
          <cell r="Q231">
            <v>0.98123429715165522</v>
          </cell>
          <cell r="R231">
            <v>0.98123429715165522</v>
          </cell>
          <cell r="S231">
            <v>614.5089004567069</v>
          </cell>
          <cell r="T231">
            <v>20.998703915999997</v>
          </cell>
          <cell r="U231">
            <v>19.869466473333333</v>
          </cell>
          <cell r="V231">
            <v>0</v>
          </cell>
        </row>
        <row r="232">
          <cell r="E232" t="str">
            <v>SBANG2</v>
          </cell>
          <cell r="F232">
            <v>30</v>
          </cell>
          <cell r="G232" t="str">
            <v>70/20</v>
          </cell>
          <cell r="H232">
            <v>866</v>
          </cell>
          <cell r="I232">
            <v>789.48828133333336</v>
          </cell>
          <cell r="J232">
            <v>212.78444933333336</v>
          </cell>
          <cell r="K232">
            <v>598.28624884860881</v>
          </cell>
          <cell r="L232">
            <v>0.6908617192247215</v>
          </cell>
          <cell r="M232">
            <v>762.80694600000004</v>
          </cell>
          <cell r="N232">
            <v>0.88083942956120098</v>
          </cell>
          <cell r="O232">
            <v>590.99969130684872</v>
          </cell>
          <cell r="P232">
            <v>789.48828133333336</v>
          </cell>
          <cell r="Q232">
            <v>0.91164928560431102</v>
          </cell>
          <cell r="R232">
            <v>0.91164928560431102</v>
          </cell>
          <cell r="S232">
            <v>605.44531615074084</v>
          </cell>
          <cell r="T232">
            <v>20.999049738666663</v>
          </cell>
          <cell r="U232">
            <v>19.956325118666669</v>
          </cell>
          <cell r="V232">
            <v>0</v>
          </cell>
        </row>
        <row r="233">
          <cell r="E233" t="str">
            <v>SBANG3</v>
          </cell>
          <cell r="F233">
            <v>30</v>
          </cell>
          <cell r="G233" t="str">
            <v>70/20</v>
          </cell>
          <cell r="H233">
            <v>866</v>
          </cell>
          <cell r="I233">
            <v>685.11429833333329</v>
          </cell>
          <cell r="J233">
            <v>17.275033333333333</v>
          </cell>
          <cell r="K233">
            <v>379.57620670430833</v>
          </cell>
          <cell r="L233">
            <v>0.43830970751074866</v>
          </cell>
          <cell r="M233">
            <v>685.11429833333329</v>
          </cell>
          <cell r="N233">
            <v>0.79112505581216319</v>
          </cell>
          <cell r="O233">
            <v>449.23154354761942</v>
          </cell>
          <cell r="P233">
            <v>471.77418033333333</v>
          </cell>
          <cell r="Q233">
            <v>0.54477388029253271</v>
          </cell>
          <cell r="R233">
            <v>0.79112505581216319</v>
          </cell>
          <cell r="S233">
            <v>311.23512149955081</v>
          </cell>
          <cell r="T233">
            <v>20.650884253333334</v>
          </cell>
          <cell r="U233">
            <v>19.580332166666668</v>
          </cell>
          <cell r="V233">
            <v>101</v>
          </cell>
        </row>
        <row r="234">
          <cell r="E234" t="str">
            <v>SKMDI1</v>
          </cell>
          <cell r="F234">
            <v>60</v>
          </cell>
          <cell r="G234" t="str">
            <v>150/20</v>
          </cell>
          <cell r="H234">
            <v>1732</v>
          </cell>
          <cell r="I234">
            <v>735.83219399999996</v>
          </cell>
          <cell r="J234">
            <v>246.49785866666664</v>
          </cell>
          <cell r="K234">
            <v>470.81993866913263</v>
          </cell>
          <cell r="L234">
            <v>0.27183599230319433</v>
          </cell>
          <cell r="M234">
            <v>679.89807133333341</v>
          </cell>
          <cell r="N234">
            <v>0.39255084949961511</v>
          </cell>
          <cell r="O234">
            <v>449.72053471012606</v>
          </cell>
          <cell r="P234">
            <v>735.83219399999996</v>
          </cell>
          <cell r="Q234">
            <v>0.42484537759815239</v>
          </cell>
          <cell r="R234">
            <v>0.42484537759815239</v>
          </cell>
          <cell r="S234">
            <v>491.94774021085618</v>
          </cell>
          <cell r="T234">
            <v>20.933260295999997</v>
          </cell>
          <cell r="U234">
            <v>20.280712553333331</v>
          </cell>
          <cell r="V234">
            <v>0</v>
          </cell>
        </row>
        <row r="235">
          <cell r="E235" t="str">
            <v>SKMDI2</v>
          </cell>
          <cell r="F235">
            <v>60</v>
          </cell>
          <cell r="G235" t="str">
            <v>150/20</v>
          </cell>
          <cell r="H235">
            <v>1732</v>
          </cell>
          <cell r="I235">
            <v>1468.3181153333333</v>
          </cell>
          <cell r="J235">
            <v>569.20054100000004</v>
          </cell>
          <cell r="K235">
            <v>1095.9533247561096</v>
          </cell>
          <cell r="L235">
            <v>0.63276750851969377</v>
          </cell>
          <cell r="M235">
            <v>1328.1085203333334</v>
          </cell>
          <cell r="N235">
            <v>0.76680630504234037</v>
          </cell>
          <cell r="O235">
            <v>1097.2405172325277</v>
          </cell>
          <cell r="P235">
            <v>1468.3181153333333</v>
          </cell>
          <cell r="Q235">
            <v>0.84775872709776745</v>
          </cell>
          <cell r="R235">
            <v>0.84775872709776745</v>
          </cell>
          <cell r="S235">
            <v>1094.6643998537461</v>
          </cell>
          <cell r="T235">
            <v>20.560229641333336</v>
          </cell>
          <cell r="U235">
            <v>19.839795004000003</v>
          </cell>
          <cell r="V235">
            <v>0</v>
          </cell>
        </row>
        <row r="236">
          <cell r="E236" t="str">
            <v>INDACHI</v>
          </cell>
          <cell r="F236">
            <v>5.2</v>
          </cell>
          <cell r="G236">
            <v>70</v>
          </cell>
          <cell r="I236">
            <v>17.950126666666666</v>
          </cell>
          <cell r="J236">
            <v>15.009199666666667</v>
          </cell>
          <cell r="K236">
            <v>16.089445516733612</v>
          </cell>
          <cell r="L236" t="e">
            <v>#DIV/0!</v>
          </cell>
          <cell r="M236">
            <v>17.720421999999999</v>
          </cell>
          <cell r="N236" t="e">
            <v>#DIV/0!</v>
          </cell>
          <cell r="O236">
            <v>16.181262100628935</v>
          </cell>
          <cell r="P236">
            <v>17.950126666666666</v>
          </cell>
          <cell r="Q236" t="e">
            <v>#DIV/0!</v>
          </cell>
          <cell r="R236" t="e">
            <v>#DIV/0!</v>
          </cell>
          <cell r="S236">
            <v>15.985018929899855</v>
          </cell>
          <cell r="T236">
            <v>71.840441002666665</v>
          </cell>
          <cell r="U236">
            <v>68.074665982666659</v>
          </cell>
          <cell r="V236">
            <v>0</v>
          </cell>
        </row>
        <row r="237">
          <cell r="E237" t="str">
            <v>PT. SOUTH PASIFIC1</v>
          </cell>
          <cell r="F237">
            <v>30</v>
          </cell>
          <cell r="G237">
            <v>70</v>
          </cell>
          <cell r="H237">
            <v>2886.84</v>
          </cell>
          <cell r="I237">
            <v>154.38423166666666</v>
          </cell>
          <cell r="J237">
            <v>19.679336000000003</v>
          </cell>
          <cell r="K237">
            <v>42.557242112114885</v>
          </cell>
          <cell r="L237">
            <v>1.4741808382908261E-2</v>
          </cell>
          <cell r="M237">
            <v>154.38423166666666</v>
          </cell>
          <cell r="N237">
            <v>5.3478624262746348E-2</v>
          </cell>
          <cell r="O237">
            <v>43.001859028703691</v>
          </cell>
          <cell r="P237">
            <v>154.25220766666666</v>
          </cell>
          <cell r="Q237">
            <v>5.343289121207502E-2</v>
          </cell>
          <cell r="R237">
            <v>5.3478624262746348E-2</v>
          </cell>
          <cell r="S237">
            <v>42.112006813166474</v>
          </cell>
          <cell r="T237">
            <v>0</v>
          </cell>
          <cell r="U237">
            <v>0</v>
          </cell>
          <cell r="V237">
            <v>0</v>
          </cell>
        </row>
        <row r="238">
          <cell r="E238" t="str">
            <v>PT TATA JABAR</v>
          </cell>
          <cell r="F238">
            <v>180</v>
          </cell>
          <cell r="G238">
            <v>150</v>
          </cell>
          <cell r="H238">
            <v>2165</v>
          </cell>
          <cell r="I238">
            <v>336.34327233333329</v>
          </cell>
          <cell r="J238">
            <v>72.329492999999999</v>
          </cell>
          <cell r="K238">
            <v>187.68607854088492</v>
          </cell>
          <cell r="L238">
            <v>8.6691029349138526E-2</v>
          </cell>
          <cell r="M238">
            <v>336.34327233333329</v>
          </cell>
          <cell r="N238">
            <v>0.15535486020015393</v>
          </cell>
          <cell r="O238">
            <v>210.91368520092598</v>
          </cell>
          <cell r="P238">
            <v>237.89353466666668</v>
          </cell>
          <cell r="Q238">
            <v>0.10988154026173981</v>
          </cell>
          <cell r="R238">
            <v>0.15535486020015393</v>
          </cell>
          <cell r="S238">
            <v>164.42616644738081</v>
          </cell>
          <cell r="T238">
            <v>152.39643417333332</v>
          </cell>
          <cell r="U238">
            <v>137.80975129199999</v>
          </cell>
          <cell r="V238">
            <v>32</v>
          </cell>
        </row>
        <row r="239">
          <cell r="E239" t="str">
            <v>CBDRU2</v>
          </cell>
          <cell r="F239">
            <v>60</v>
          </cell>
          <cell r="G239" t="str">
            <v>150/20</v>
          </cell>
          <cell r="H239">
            <v>1732</v>
          </cell>
          <cell r="I239">
            <v>1542.9042563333333</v>
          </cell>
          <cell r="J239">
            <v>407.82490033333335</v>
          </cell>
          <cell r="K239">
            <v>677.02829526361802</v>
          </cell>
          <cell r="L239">
            <v>0.39089393490971019</v>
          </cell>
          <cell r="M239">
            <v>1542.9042563333333</v>
          </cell>
          <cell r="N239">
            <v>0.8908223188991532</v>
          </cell>
          <cell r="O239">
            <v>727.31255354301072</v>
          </cell>
          <cell r="P239">
            <v>927.77921566666657</v>
          </cell>
          <cell r="Q239">
            <v>0.5356692931100846</v>
          </cell>
          <cell r="R239">
            <v>0.8908223188991532</v>
          </cell>
          <cell r="S239">
            <v>626.67635965141335</v>
          </cell>
          <cell r="T239">
            <v>20.999121328000001</v>
          </cell>
          <cell r="U239">
            <v>19.864729453333332</v>
          </cell>
          <cell r="V239">
            <v>0</v>
          </cell>
        </row>
        <row r="240">
          <cell r="E240" t="str">
            <v>CBDRU3</v>
          </cell>
          <cell r="F240">
            <v>60</v>
          </cell>
          <cell r="G240" t="str">
            <v>150/20</v>
          </cell>
          <cell r="H240">
            <v>1732</v>
          </cell>
          <cell r="I240">
            <v>955.91328933333341</v>
          </cell>
          <cell r="J240">
            <v>357.74064100000004</v>
          </cell>
          <cell r="K240">
            <v>724.90401088495571</v>
          </cell>
          <cell r="L240">
            <v>0.41853580305136012</v>
          </cell>
          <cell r="M240">
            <v>955.91328933333341</v>
          </cell>
          <cell r="N240">
            <v>0.55191298460354121</v>
          </cell>
          <cell r="O240">
            <v>795.74401796786094</v>
          </cell>
          <cell r="P240">
            <v>866.63258899999994</v>
          </cell>
          <cell r="Q240">
            <v>0.50036523614318706</v>
          </cell>
          <cell r="R240">
            <v>0.55191298460354121</v>
          </cell>
          <cell r="S240">
            <v>655.68483841902173</v>
          </cell>
          <cell r="T240">
            <v>20.995027457333332</v>
          </cell>
          <cell r="U240">
            <v>19.883617490666662</v>
          </cell>
          <cell r="V240">
            <v>0</v>
          </cell>
        </row>
        <row r="241">
          <cell r="E241" t="str">
            <v/>
          </cell>
          <cell r="L241" t="e">
            <v>#DIV/0!</v>
          </cell>
          <cell r="N241" t="e">
            <v>#DIV/0!</v>
          </cell>
          <cell r="Q241" t="e">
            <v>#DIV/0!</v>
          </cell>
          <cell r="R241" t="e">
            <v>#DIV/0!</v>
          </cell>
        </row>
        <row r="242">
          <cell r="E242" t="str">
            <v>LBSTU1</v>
          </cell>
          <cell r="F242">
            <v>60</v>
          </cell>
          <cell r="G242" t="str">
            <v>150/20</v>
          </cell>
          <cell r="H242">
            <v>1732</v>
          </cell>
          <cell r="I242">
            <v>708.25858566666659</v>
          </cell>
          <cell r="J242">
            <v>161.53870633333335</v>
          </cell>
          <cell r="K242">
            <v>461.26565988881333</v>
          </cell>
          <cell r="L242">
            <v>0.26631966506282523</v>
          </cell>
          <cell r="M242">
            <v>628.02107733333332</v>
          </cell>
          <cell r="N242">
            <v>0.36259877444187838</v>
          </cell>
          <cell r="O242">
            <v>462.14666367562768</v>
          </cell>
          <cell r="P242">
            <v>708.25858566666659</v>
          </cell>
          <cell r="Q242">
            <v>0.40892528040800613</v>
          </cell>
          <cell r="R242">
            <v>0.40892528040800613</v>
          </cell>
          <cell r="S242">
            <v>460.38347036339167</v>
          </cell>
          <cell r="T242">
            <v>20.835693849333332</v>
          </cell>
          <cell r="U242">
            <v>20.198336901333331</v>
          </cell>
          <cell r="V242">
            <v>0</v>
          </cell>
        </row>
        <row r="243">
          <cell r="E243" t="str">
            <v>LBSTU2</v>
          </cell>
          <cell r="F243">
            <v>60</v>
          </cell>
          <cell r="G243" t="str">
            <v>150/20</v>
          </cell>
          <cell r="H243">
            <v>1732</v>
          </cell>
          <cell r="I243">
            <v>1352.9103596666666</v>
          </cell>
          <cell r="J243">
            <v>350.2506003333333</v>
          </cell>
          <cell r="K243">
            <v>1055.1287002439462</v>
          </cell>
          <cell r="L243">
            <v>0.60919670914777502</v>
          </cell>
          <cell r="M243">
            <v>1315.8818766666666</v>
          </cell>
          <cell r="N243">
            <v>0.75974704195535026</v>
          </cell>
          <cell r="O243">
            <v>1100.9167301041095</v>
          </cell>
          <cell r="P243">
            <v>1352.9103596666666</v>
          </cell>
          <cell r="Q243">
            <v>0.78112607371054654</v>
          </cell>
          <cell r="R243">
            <v>0.78112607371054654</v>
          </cell>
          <cell r="S243">
            <v>1010.1418068416338</v>
          </cell>
          <cell r="T243">
            <v>20.998102912</v>
          </cell>
          <cell r="U243">
            <v>19.694372242666667</v>
          </cell>
          <cell r="V243">
            <v>4</v>
          </cell>
        </row>
        <row r="244">
          <cell r="E244" t="str">
            <v>LBSTU3</v>
          </cell>
          <cell r="F244">
            <v>60</v>
          </cell>
          <cell r="G244" t="str">
            <v>150/20</v>
          </cell>
          <cell r="H244">
            <v>1732</v>
          </cell>
          <cell r="I244">
            <v>1105.394043</v>
          </cell>
          <cell r="J244">
            <v>104.677531</v>
          </cell>
          <cell r="K244">
            <v>431.20744465196788</v>
          </cell>
          <cell r="L244">
            <v>0.24896503732792602</v>
          </cell>
          <cell r="M244">
            <v>1105.394043</v>
          </cell>
          <cell r="N244">
            <v>0.638218269630485</v>
          </cell>
          <cell r="O244">
            <v>586.36200941085337</v>
          </cell>
          <cell r="P244">
            <v>422.7178853333333</v>
          </cell>
          <cell r="Q244">
            <v>0.24406344418783676</v>
          </cell>
          <cell r="R244">
            <v>0.638218269630485</v>
          </cell>
          <cell r="S244">
            <v>278.55874096590378</v>
          </cell>
          <cell r="T244">
            <v>20.990257529333334</v>
          </cell>
          <cell r="U244">
            <v>18.418336253333333</v>
          </cell>
          <cell r="V244">
            <v>1</v>
          </cell>
        </row>
        <row r="245">
          <cell r="E245" t="str">
            <v>PLTU PRTU1</v>
          </cell>
          <cell r="F245">
            <v>60</v>
          </cell>
          <cell r="G245" t="str">
            <v>150/20</v>
          </cell>
          <cell r="H245">
            <v>1732</v>
          </cell>
          <cell r="I245">
            <v>1205.5005696666667</v>
          </cell>
          <cell r="J245">
            <v>70.020459333333335</v>
          </cell>
          <cell r="K245">
            <v>808.79729991896681</v>
          </cell>
          <cell r="L245">
            <v>0.46697303690471526</v>
          </cell>
          <cell r="M245">
            <v>1047.7474773333333</v>
          </cell>
          <cell r="N245">
            <v>0.6049350331023865</v>
          </cell>
          <cell r="O245">
            <v>798.74736630779614</v>
          </cell>
          <cell r="P245">
            <v>1205.5005696666667</v>
          </cell>
          <cell r="Q245">
            <v>0.69601649518860664</v>
          </cell>
          <cell r="R245">
            <v>0.69601649518860664</v>
          </cell>
          <cell r="S245">
            <v>818.88792152046778</v>
          </cell>
          <cell r="T245">
            <v>20.998993737333333</v>
          </cell>
          <cell r="U245">
            <v>19.798064773333333</v>
          </cell>
          <cell r="V245">
            <v>1</v>
          </cell>
        </row>
        <row r="246">
          <cell r="E246" t="str">
            <v>PRATU1</v>
          </cell>
          <cell r="F246">
            <v>30</v>
          </cell>
          <cell r="G246" t="str">
            <v>70/20</v>
          </cell>
          <cell r="H246">
            <v>866</v>
          </cell>
          <cell r="I246">
            <v>0</v>
          </cell>
          <cell r="J246">
            <v>0</v>
          </cell>
          <cell r="K246" t="e">
            <v>#DIV/0!</v>
          </cell>
          <cell r="L246" t="e">
            <v>#DIV/0!</v>
          </cell>
          <cell r="M246">
            <v>0</v>
          </cell>
          <cell r="N246">
            <v>0</v>
          </cell>
          <cell r="O246" t="e">
            <v>#DIV/0!</v>
          </cell>
          <cell r="P246">
            <v>0</v>
          </cell>
          <cell r="Q246">
            <v>0</v>
          </cell>
          <cell r="R246" t="e">
            <v>#DIV/0!</v>
          </cell>
          <cell r="S246" t="e">
            <v>#DIV/0!</v>
          </cell>
          <cell r="T246">
            <v>20.986556822666664</v>
          </cell>
          <cell r="U246">
            <v>19.331511891999998</v>
          </cell>
          <cell r="V246">
            <v>57</v>
          </cell>
        </row>
        <row r="247">
          <cell r="E247" t="str">
            <v>PT SEMEN JAWA</v>
          </cell>
          <cell r="F247">
            <v>40</v>
          </cell>
          <cell r="G247">
            <v>150</v>
          </cell>
          <cell r="H247">
            <v>1732</v>
          </cell>
          <cell r="I247">
            <v>72.672589666666667</v>
          </cell>
          <cell r="J247">
            <v>23.774884</v>
          </cell>
          <cell r="K247">
            <v>39.932587328263622</v>
          </cell>
          <cell r="L247">
            <v>2.3055766355810404E-2</v>
          </cell>
          <cell r="M247">
            <v>72.672589666666667</v>
          </cell>
          <cell r="N247">
            <v>4.1958770015396461E-2</v>
          </cell>
          <cell r="O247">
            <v>39.347299487465158</v>
          </cell>
          <cell r="P247">
            <v>69.772996333333325</v>
          </cell>
          <cell r="Q247">
            <v>4.028463991531947E-2</v>
          </cell>
          <cell r="R247">
            <v>4.1958770015396461E-2</v>
          </cell>
          <cell r="S247">
            <v>40.421234618604672</v>
          </cell>
          <cell r="T247">
            <v>156.39340348133334</v>
          </cell>
          <cell r="U247">
            <v>143.74672802666666</v>
          </cell>
          <cell r="V247">
            <v>0</v>
          </cell>
        </row>
        <row r="248">
          <cell r="E248" t="str">
            <v>ARJWN3</v>
          </cell>
          <cell r="F248">
            <v>30</v>
          </cell>
          <cell r="G248" t="str">
            <v>70/20</v>
          </cell>
          <cell r="H248">
            <v>866</v>
          </cell>
          <cell r="I248">
            <v>515.29844166666669</v>
          </cell>
          <cell r="J248">
            <v>207.00597633333334</v>
          </cell>
          <cell r="K248">
            <v>352.86815530329523</v>
          </cell>
          <cell r="L248">
            <v>0.40746900150495985</v>
          </cell>
          <cell r="M248">
            <v>465.25005066666671</v>
          </cell>
          <cell r="N248">
            <v>0.53724024326404929</v>
          </cell>
          <cell r="O248">
            <v>340.7929021715949</v>
          </cell>
          <cell r="P248">
            <v>515.29844166666669</v>
          </cell>
          <cell r="Q248">
            <v>0.5950328425712087</v>
          </cell>
          <cell r="R248">
            <v>0.5950328425712087</v>
          </cell>
          <cell r="S248">
            <v>364.95966045805335</v>
          </cell>
          <cell r="T248">
            <v>20.943992922666666</v>
          </cell>
          <cell r="U248">
            <v>20.253822098666664</v>
          </cell>
          <cell r="V248">
            <v>0</v>
          </cell>
        </row>
        <row r="249">
          <cell r="E249" t="str">
            <v>KDPTN1</v>
          </cell>
          <cell r="F249">
            <v>30</v>
          </cell>
          <cell r="G249" t="str">
            <v>70/20</v>
          </cell>
          <cell r="H249">
            <v>866</v>
          </cell>
          <cell r="I249">
            <v>425.03306066666664</v>
          </cell>
          <cell r="J249">
            <v>83.372710999999995</v>
          </cell>
          <cell r="K249">
            <v>239.39318571713781</v>
          </cell>
          <cell r="L249">
            <v>0.27643554932694897</v>
          </cell>
          <cell r="M249">
            <v>365.47664400000002</v>
          </cell>
          <cell r="N249">
            <v>0.4220284572748268</v>
          </cell>
          <cell r="O249">
            <v>239.76136394982061</v>
          </cell>
          <cell r="P249">
            <v>425.03306066666664</v>
          </cell>
          <cell r="Q249">
            <v>0.49080030100076977</v>
          </cell>
          <cell r="R249">
            <v>0.49080030100076977</v>
          </cell>
          <cell r="S249">
            <v>239.02401509029642</v>
          </cell>
          <cell r="T249">
            <v>20.997175714666668</v>
          </cell>
          <cell r="U249">
            <v>19.406896037333336</v>
          </cell>
          <cell r="V249">
            <v>18</v>
          </cell>
        </row>
        <row r="250">
          <cell r="E250" t="str">
            <v>KDPTN2</v>
          </cell>
          <cell r="F250">
            <v>30</v>
          </cell>
          <cell r="G250" t="str">
            <v>70/20</v>
          </cell>
          <cell r="H250">
            <v>866</v>
          </cell>
          <cell r="I250">
            <v>254.97176599999997</v>
          </cell>
          <cell r="J250">
            <v>37.478366999999999</v>
          </cell>
          <cell r="K250">
            <v>121.65988974624514</v>
          </cell>
          <cell r="L250">
            <v>0.1404848611388512</v>
          </cell>
          <cell r="M250">
            <v>243.64005033333333</v>
          </cell>
          <cell r="N250">
            <v>0.28133955003849115</v>
          </cell>
          <cell r="O250">
            <v>118.63017433109314</v>
          </cell>
          <cell r="P250">
            <v>254.97176599999997</v>
          </cell>
          <cell r="Q250">
            <v>0.29442467205542722</v>
          </cell>
          <cell r="R250">
            <v>0.29442467205542722</v>
          </cell>
          <cell r="S250">
            <v>124.69368284028725</v>
          </cell>
          <cell r="T250">
            <v>20.999482161333333</v>
          </cell>
          <cell r="U250">
            <v>19.381790697333336</v>
          </cell>
          <cell r="V250">
            <v>19</v>
          </cell>
        </row>
        <row r="251">
          <cell r="E251" t="str">
            <v>KDPTN3</v>
          </cell>
          <cell r="F251">
            <v>30</v>
          </cell>
          <cell r="G251" t="str">
            <v>70/20</v>
          </cell>
          <cell r="H251">
            <v>866</v>
          </cell>
          <cell r="I251">
            <v>146.43383266666666</v>
          </cell>
          <cell r="J251">
            <v>15.038801666666666</v>
          </cell>
          <cell r="K251">
            <v>102.89055750555552</v>
          </cell>
          <cell r="L251">
            <v>0.11881126732743132</v>
          </cell>
          <cell r="M251">
            <v>140.22498099999999</v>
          </cell>
          <cell r="N251">
            <v>0.16192261085450343</v>
          </cell>
          <cell r="O251">
            <v>100.8817332638889</v>
          </cell>
          <cell r="P251">
            <v>146.43383266666666</v>
          </cell>
          <cell r="Q251">
            <v>0.16909218552732871</v>
          </cell>
          <cell r="R251">
            <v>0.16909218552732871</v>
          </cell>
          <cell r="S251">
            <v>105.9037938680555</v>
          </cell>
          <cell r="T251">
            <v>20.997983981333334</v>
          </cell>
          <cell r="U251">
            <v>19.466106189333335</v>
          </cell>
          <cell r="V251">
            <v>13</v>
          </cell>
        </row>
        <row r="252">
          <cell r="E252" t="str">
            <v/>
          </cell>
          <cell r="L252" t="e">
            <v>#DIV/0!</v>
          </cell>
          <cell r="N252" t="e">
            <v>#DIV/0!</v>
          </cell>
          <cell r="Q252" t="e">
            <v>#DIV/0!</v>
          </cell>
          <cell r="R252" t="e">
            <v>#DIV/0!</v>
          </cell>
        </row>
        <row r="253">
          <cell r="E253" t="str">
            <v>PRKAN3</v>
          </cell>
          <cell r="F253">
            <v>10</v>
          </cell>
          <cell r="G253" t="str">
            <v>70/20</v>
          </cell>
          <cell r="H253">
            <v>288</v>
          </cell>
          <cell r="I253">
            <v>243.78978466666663</v>
          </cell>
          <cell r="J253">
            <v>72.146275666666668</v>
          </cell>
          <cell r="K253">
            <v>144.27081200201735</v>
          </cell>
          <cell r="L253">
            <v>0.50094031945144912</v>
          </cell>
          <cell r="M253">
            <v>243.78978466666663</v>
          </cell>
          <cell r="N253">
            <v>0.84649230787037022</v>
          </cell>
          <cell r="O253">
            <v>146.46941130465959</v>
          </cell>
          <cell r="P253">
            <v>214.15686033333336</v>
          </cell>
          <cell r="Q253">
            <v>0.74360020949074079</v>
          </cell>
          <cell r="R253">
            <v>0.84649230787037022</v>
          </cell>
          <cell r="S253">
            <v>142.06925361552263</v>
          </cell>
          <cell r="T253">
            <v>20.961602166666669</v>
          </cell>
          <cell r="U253">
            <v>19.852645866666666</v>
          </cell>
          <cell r="V253">
            <v>0</v>
          </cell>
        </row>
        <row r="254">
          <cell r="E254" t="str">
            <v>NUBRG1</v>
          </cell>
          <cell r="F254">
            <v>60</v>
          </cell>
          <cell r="G254" t="str">
            <v>150/20</v>
          </cell>
          <cell r="H254">
            <v>1732</v>
          </cell>
          <cell r="I254">
            <v>926.82489033333331</v>
          </cell>
          <cell r="J254">
            <v>508.08279433333337</v>
          </cell>
          <cell r="K254">
            <v>743.88344013606775</v>
          </cell>
          <cell r="L254">
            <v>0.42949390308087054</v>
          </cell>
          <cell r="M254">
            <v>917.47267666666676</v>
          </cell>
          <cell r="N254">
            <v>0.52971863548883757</v>
          </cell>
          <cell r="O254">
            <v>779.34149951344034</v>
          </cell>
          <cell r="P254">
            <v>926.82489033333331</v>
          </cell>
          <cell r="Q254">
            <v>0.53511829695919932</v>
          </cell>
          <cell r="R254">
            <v>0.53511829695919932</v>
          </cell>
          <cell r="S254">
            <v>708.37765793315373</v>
          </cell>
          <cell r="T254">
            <v>20.753819900000003</v>
          </cell>
          <cell r="U254">
            <v>20.212847597333333</v>
          </cell>
          <cell r="V254">
            <v>0</v>
          </cell>
        </row>
        <row r="255">
          <cell r="E255" t="str">
            <v>NUBRG2</v>
          </cell>
          <cell r="F255">
            <v>60</v>
          </cell>
          <cell r="G255" t="str">
            <v>150/20</v>
          </cell>
          <cell r="H255">
            <v>1732</v>
          </cell>
          <cell r="I255">
            <v>903.12965900000006</v>
          </cell>
          <cell r="J255">
            <v>501.95097866666669</v>
          </cell>
          <cell r="K255">
            <v>772.24456692893966</v>
          </cell>
          <cell r="L255">
            <v>0.44586868760331388</v>
          </cell>
          <cell r="M255">
            <v>903.12965900000006</v>
          </cell>
          <cell r="N255">
            <v>0.52143744745958431</v>
          </cell>
          <cell r="O255">
            <v>789.71843427732892</v>
          </cell>
          <cell r="P255">
            <v>850.13887566666665</v>
          </cell>
          <cell r="Q255">
            <v>0.49084230696689762</v>
          </cell>
          <cell r="R255">
            <v>0.52143744745958431</v>
          </cell>
          <cell r="S255">
            <v>754.74718158950225</v>
          </cell>
          <cell r="T255">
            <v>20.815537410666664</v>
          </cell>
          <cell r="U255">
            <v>19.516741209333336</v>
          </cell>
          <cell r="V255">
            <v>12</v>
          </cell>
        </row>
        <row r="256">
          <cell r="E256" t="str">
            <v>RCKEK1</v>
          </cell>
          <cell r="F256">
            <v>60</v>
          </cell>
          <cell r="G256" t="str">
            <v>150/20</v>
          </cell>
          <cell r="H256">
            <v>1732</v>
          </cell>
          <cell r="I256">
            <v>1057.3205973333331</v>
          </cell>
          <cell r="J256">
            <v>651.19622800000002</v>
          </cell>
          <cell r="K256">
            <v>934.12214392580051</v>
          </cell>
          <cell r="L256">
            <v>0.53933149187401874</v>
          </cell>
          <cell r="M256">
            <v>1057.3205973333331</v>
          </cell>
          <cell r="N256">
            <v>0.61046223864511151</v>
          </cell>
          <cell r="O256">
            <v>941.54385209498321</v>
          </cell>
          <cell r="P256">
            <v>1027.5742186666666</v>
          </cell>
          <cell r="Q256">
            <v>0.59328765511932258</v>
          </cell>
          <cell r="R256">
            <v>0.61046223864511151</v>
          </cell>
          <cell r="S256">
            <v>926.69044691655404</v>
          </cell>
          <cell r="T256">
            <v>20.893350974666667</v>
          </cell>
          <cell r="U256">
            <v>19.799427857333331</v>
          </cell>
          <cell r="V256">
            <v>1</v>
          </cell>
        </row>
        <row r="257">
          <cell r="E257" t="str">
            <v>RCKEK2</v>
          </cell>
          <cell r="F257">
            <v>60</v>
          </cell>
          <cell r="G257" t="str">
            <v>150/20</v>
          </cell>
          <cell r="H257">
            <v>1732</v>
          </cell>
          <cell r="I257">
            <v>1465.5403236666668</v>
          </cell>
          <cell r="J257">
            <v>875.88269033333324</v>
          </cell>
          <cell r="K257">
            <v>1302.9553660481959</v>
          </cell>
          <cell r="L257">
            <v>0.75228369864214539</v>
          </cell>
          <cell r="M257">
            <v>1465.5403236666668</v>
          </cell>
          <cell r="N257">
            <v>0.84615492128560443</v>
          </cell>
          <cell r="O257">
            <v>1313.9152370672041</v>
          </cell>
          <cell r="P257">
            <v>1424.2047929999999</v>
          </cell>
          <cell r="Q257">
            <v>0.82228914145496534</v>
          </cell>
          <cell r="R257">
            <v>0.84615492128560443</v>
          </cell>
          <cell r="S257">
            <v>1291.9807441933597</v>
          </cell>
          <cell r="T257">
            <v>20.927392280000003</v>
          </cell>
          <cell r="U257">
            <v>19.767582728000001</v>
          </cell>
          <cell r="V257">
            <v>4</v>
          </cell>
        </row>
        <row r="258">
          <cell r="E258" t="str">
            <v>RCKEK3</v>
          </cell>
          <cell r="F258">
            <v>60</v>
          </cell>
          <cell r="G258" t="str">
            <v>150/20</v>
          </cell>
          <cell r="H258">
            <v>1732</v>
          </cell>
          <cell r="I258">
            <v>1053.4878336666668</v>
          </cell>
          <cell r="J258">
            <v>604.75268533333337</v>
          </cell>
          <cell r="K258">
            <v>972.70198837525345</v>
          </cell>
          <cell r="L258">
            <v>0.56160622885407241</v>
          </cell>
          <cell r="M258">
            <v>1053.4878336666668</v>
          </cell>
          <cell r="N258">
            <v>0.60824932659738273</v>
          </cell>
          <cell r="O258">
            <v>974.47945177329734</v>
          </cell>
          <cell r="P258">
            <v>1051.630249</v>
          </cell>
          <cell r="Q258">
            <v>0.60717681812933033</v>
          </cell>
          <cell r="R258">
            <v>0.60824932659738273</v>
          </cell>
          <cell r="S258">
            <v>970.92213269807132</v>
          </cell>
          <cell r="T258">
            <v>20.989158286666669</v>
          </cell>
          <cell r="U258">
            <v>19.788310726666669</v>
          </cell>
          <cell r="V258">
            <v>1</v>
          </cell>
        </row>
        <row r="259">
          <cell r="E259" t="str">
            <v>RCKEK4</v>
          </cell>
          <cell r="F259">
            <v>60</v>
          </cell>
          <cell r="G259" t="str">
            <v>150/20</v>
          </cell>
          <cell r="H259">
            <v>1732</v>
          </cell>
          <cell r="I259">
            <v>565.96956366666666</v>
          </cell>
          <cell r="J259">
            <v>309.92908733333337</v>
          </cell>
          <cell r="K259">
            <v>496.06813202062352</v>
          </cell>
          <cell r="L259">
            <v>0.28641347114354709</v>
          </cell>
          <cell r="M259">
            <v>565.96956366666666</v>
          </cell>
          <cell r="N259">
            <v>0.32677226539645882</v>
          </cell>
          <cell r="O259">
            <v>494.96322781630812</v>
          </cell>
          <cell r="P259">
            <v>561.54123966666657</v>
          </cell>
          <cell r="Q259">
            <v>0.32421549634334096</v>
          </cell>
          <cell r="R259">
            <v>0.32677226539645882</v>
          </cell>
          <cell r="S259">
            <v>497.17452331000419</v>
          </cell>
          <cell r="T259">
            <v>20.749043621333328</v>
          </cell>
          <cell r="U259">
            <v>20.128564435999998</v>
          </cell>
          <cell r="V259">
            <v>0</v>
          </cell>
        </row>
        <row r="260">
          <cell r="E260" t="str">
            <v>SMDNG1</v>
          </cell>
          <cell r="F260">
            <v>10</v>
          </cell>
          <cell r="G260" t="str">
            <v>70/20</v>
          </cell>
          <cell r="H260">
            <v>288</v>
          </cell>
          <cell r="I260">
            <v>0</v>
          </cell>
          <cell r="J260">
            <v>0</v>
          </cell>
          <cell r="K260" t="e">
            <v>#DIV/0!</v>
          </cell>
          <cell r="L260" t="e">
            <v>#DIV/0!</v>
          </cell>
          <cell r="M260">
            <v>0</v>
          </cell>
          <cell r="N260">
            <v>0</v>
          </cell>
          <cell r="O260" t="e">
            <v>#DIV/0!</v>
          </cell>
          <cell r="P260">
            <v>0</v>
          </cell>
          <cell r="Q260">
            <v>0</v>
          </cell>
          <cell r="R260" t="e">
            <v>#DIV/0!</v>
          </cell>
          <cell r="S260" t="e">
            <v>#DIV/0!</v>
          </cell>
          <cell r="T260">
            <v>20.824311145333333</v>
          </cell>
          <cell r="U260">
            <v>19.563390897333331</v>
          </cell>
          <cell r="V260">
            <v>2</v>
          </cell>
        </row>
        <row r="261">
          <cell r="E261" t="str">
            <v>SMDNG2</v>
          </cell>
          <cell r="F261">
            <v>10</v>
          </cell>
          <cell r="G261" t="str">
            <v>70/20</v>
          </cell>
          <cell r="H261">
            <v>288</v>
          </cell>
          <cell r="I261">
            <v>194.060486</v>
          </cell>
          <cell r="J261">
            <v>63.907442666666668</v>
          </cell>
          <cell r="K261">
            <v>138.99118041044591</v>
          </cell>
          <cell r="L261">
            <v>0.48260826531404827</v>
          </cell>
          <cell r="M261">
            <v>194.060486</v>
          </cell>
          <cell r="N261">
            <v>0.67382113194444448</v>
          </cell>
          <cell r="O261">
            <v>158.09011265546607</v>
          </cell>
          <cell r="P261">
            <v>191.07503266666666</v>
          </cell>
          <cell r="Q261">
            <v>0.66345497453703706</v>
          </cell>
          <cell r="R261">
            <v>0.67382113194444448</v>
          </cell>
          <cell r="S261">
            <v>119.86654300762662</v>
          </cell>
          <cell r="T261">
            <v>20.999827406666665</v>
          </cell>
          <cell r="U261">
            <v>19.559745614666671</v>
          </cell>
          <cell r="V261">
            <v>18</v>
          </cell>
        </row>
        <row r="262">
          <cell r="E262" t="str">
            <v>SMDNG3</v>
          </cell>
          <cell r="F262">
            <v>30</v>
          </cell>
          <cell r="G262" t="str">
            <v>70/20</v>
          </cell>
          <cell r="H262">
            <v>866</v>
          </cell>
          <cell r="I262">
            <v>502.38983133333335</v>
          </cell>
          <cell r="J262">
            <v>172.14049800000001</v>
          </cell>
          <cell r="K262">
            <v>308.72570801479503</v>
          </cell>
          <cell r="L262">
            <v>0.35649619863140303</v>
          </cell>
          <cell r="M262">
            <v>388.89102166666663</v>
          </cell>
          <cell r="N262">
            <v>0.44906584488067741</v>
          </cell>
          <cell r="O262">
            <v>303.04941232392486</v>
          </cell>
          <cell r="P262">
            <v>502.38983133333335</v>
          </cell>
          <cell r="Q262">
            <v>0.58012682602001542</v>
          </cell>
          <cell r="R262">
            <v>0.58012682602001542</v>
          </cell>
          <cell r="S262">
            <v>314.40964340376894</v>
          </cell>
          <cell r="T262">
            <v>20.996851830666667</v>
          </cell>
          <cell r="U262">
            <v>19.326599362666666</v>
          </cell>
          <cell r="V262">
            <v>72</v>
          </cell>
        </row>
        <row r="263">
          <cell r="E263" t="str">
            <v>SMDNG4</v>
          </cell>
          <cell r="F263">
            <v>30</v>
          </cell>
          <cell r="G263" t="str">
            <v>70/20</v>
          </cell>
          <cell r="H263">
            <v>866</v>
          </cell>
          <cell r="I263">
            <v>510.123942</v>
          </cell>
          <cell r="J263">
            <v>259.15106233333336</v>
          </cell>
          <cell r="K263">
            <v>402.16284172741547</v>
          </cell>
          <cell r="L263">
            <v>0.46439127220255827</v>
          </cell>
          <cell r="M263">
            <v>510.123942</v>
          </cell>
          <cell r="N263">
            <v>0.58905766974595841</v>
          </cell>
          <cell r="O263">
            <v>401.12258105152313</v>
          </cell>
          <cell r="P263">
            <v>509.79531866666667</v>
          </cell>
          <cell r="Q263">
            <v>0.58867819707467284</v>
          </cell>
          <cell r="R263">
            <v>0.58905766974595841</v>
          </cell>
          <cell r="S263">
            <v>403.20450248497116</v>
          </cell>
          <cell r="T263">
            <v>20.714754062666664</v>
          </cell>
          <cell r="U263">
            <v>19.239527681333332</v>
          </cell>
          <cell r="V263">
            <v>62</v>
          </cell>
        </row>
        <row r="264">
          <cell r="E264" t="str">
            <v>BNJAR2</v>
          </cell>
          <cell r="F264">
            <v>60</v>
          </cell>
          <cell r="G264" t="str">
            <v>150/20</v>
          </cell>
          <cell r="H264">
            <v>1732</v>
          </cell>
          <cell r="I264">
            <v>708.74245199999996</v>
          </cell>
          <cell r="J264">
            <v>333.05059833333331</v>
          </cell>
          <cell r="K264">
            <v>475.28242900269072</v>
          </cell>
          <cell r="L264">
            <v>0.27441248787684219</v>
          </cell>
          <cell r="M264">
            <v>655.9578446666668</v>
          </cell>
          <cell r="N264">
            <v>0.37872854772902242</v>
          </cell>
          <cell r="O264">
            <v>476.42930149775992</v>
          </cell>
          <cell r="P264">
            <v>708.74245199999996</v>
          </cell>
          <cell r="Q264">
            <v>0.40920464896073899</v>
          </cell>
          <cell r="R264">
            <v>0.40920464896073899</v>
          </cell>
          <cell r="S264">
            <v>474.13401293764019</v>
          </cell>
          <cell r="T264">
            <v>20.998505313333332</v>
          </cell>
          <cell r="U264">
            <v>20.384155098666668</v>
          </cell>
          <cell r="V264">
            <v>0</v>
          </cell>
        </row>
        <row r="265">
          <cell r="E265" t="str">
            <v>BNJAR3</v>
          </cell>
          <cell r="F265">
            <v>30</v>
          </cell>
          <cell r="G265" t="str">
            <v>150/20</v>
          </cell>
          <cell r="H265">
            <v>866</v>
          </cell>
          <cell r="I265">
            <v>536.73891233333336</v>
          </cell>
          <cell r="J265">
            <v>203.18281033333332</v>
          </cell>
          <cell r="K265">
            <v>362.89982885339629</v>
          </cell>
          <cell r="L265">
            <v>0.41905292015403728</v>
          </cell>
          <cell r="M265">
            <v>446.72830199999999</v>
          </cell>
          <cell r="N265">
            <v>0.51585254272517322</v>
          </cell>
          <cell r="O265">
            <v>341.73951336603915</v>
          </cell>
          <cell r="P265">
            <v>536.73891233333336</v>
          </cell>
          <cell r="Q265">
            <v>0.6197908918398769</v>
          </cell>
          <cell r="R265">
            <v>0.6197908918398769</v>
          </cell>
          <cell r="S265">
            <v>384.0886239039927</v>
          </cell>
          <cell r="T265">
            <v>20.9600145</v>
          </cell>
          <cell r="U265">
            <v>20.284698462666668</v>
          </cell>
          <cell r="V265">
            <v>0</v>
          </cell>
        </row>
        <row r="266">
          <cell r="E266" t="str">
            <v>BNJAR4</v>
          </cell>
          <cell r="F266">
            <v>60</v>
          </cell>
          <cell r="G266" t="str">
            <v>150/20</v>
          </cell>
          <cell r="H266">
            <v>1732</v>
          </cell>
          <cell r="I266">
            <v>473.61919166666667</v>
          </cell>
          <cell r="J266">
            <v>114.13143166666667</v>
          </cell>
          <cell r="K266">
            <v>349.97975133467918</v>
          </cell>
          <cell r="L266">
            <v>0.20206683102464157</v>
          </cell>
          <cell r="M266">
            <v>418.06832900000001</v>
          </cell>
          <cell r="N266">
            <v>0.24137894284064665</v>
          </cell>
          <cell r="O266">
            <v>332.38744902956961</v>
          </cell>
          <cell r="P266">
            <v>473.61919166666667</v>
          </cell>
          <cell r="Q266">
            <v>0.27345218918398767</v>
          </cell>
          <cell r="R266">
            <v>0.27345218918398767</v>
          </cell>
          <cell r="S266">
            <v>367.59573103185295</v>
          </cell>
          <cell r="T266">
            <v>0</v>
          </cell>
          <cell r="U266">
            <v>0</v>
          </cell>
          <cell r="V266">
            <v>0</v>
          </cell>
        </row>
        <row r="267">
          <cell r="E267" t="str">
            <v>CAMIS1</v>
          </cell>
          <cell r="F267">
            <v>60</v>
          </cell>
          <cell r="G267" t="str">
            <v>150/20</v>
          </cell>
          <cell r="H267">
            <v>1732</v>
          </cell>
          <cell r="I267">
            <v>910.61303700000008</v>
          </cell>
          <cell r="J267">
            <v>263.29473899999999</v>
          </cell>
          <cell r="K267">
            <v>433.93329231677927</v>
          </cell>
          <cell r="L267">
            <v>0.25053885237689333</v>
          </cell>
          <cell r="M267">
            <v>833.2238563333334</v>
          </cell>
          <cell r="N267">
            <v>0.48107612952270984</v>
          </cell>
          <cell r="O267">
            <v>421.09870734571274</v>
          </cell>
          <cell r="P267">
            <v>910.61303700000008</v>
          </cell>
          <cell r="Q267">
            <v>0.52575810450346427</v>
          </cell>
          <cell r="R267">
            <v>0.52575810450346427</v>
          </cell>
          <cell r="S267">
            <v>446.49149322386717</v>
          </cell>
          <cell r="T267">
            <v>20.755820360000001</v>
          </cell>
          <cell r="U267">
            <v>20.009563334666666</v>
          </cell>
          <cell r="V267">
            <v>0</v>
          </cell>
        </row>
        <row r="268">
          <cell r="E268" t="str">
            <v>CAMIS2</v>
          </cell>
          <cell r="F268">
            <v>30</v>
          </cell>
          <cell r="G268" t="str">
            <v>150/20</v>
          </cell>
          <cell r="H268">
            <v>866</v>
          </cell>
          <cell r="I268">
            <v>363.22441633333329</v>
          </cell>
          <cell r="J268">
            <v>148.85344933333332</v>
          </cell>
          <cell r="K268">
            <v>275.25212106164543</v>
          </cell>
          <cell r="L268">
            <v>0.31784309591414023</v>
          </cell>
          <cell r="M268">
            <v>341.91446933333327</v>
          </cell>
          <cell r="N268">
            <v>0.39482040338722085</v>
          </cell>
          <cell r="O268">
            <v>272.04454118727574</v>
          </cell>
          <cell r="P268">
            <v>363.22441633333329</v>
          </cell>
          <cell r="Q268">
            <v>0.41942773248652804</v>
          </cell>
          <cell r="R268">
            <v>0.41942773248652804</v>
          </cell>
          <cell r="S268">
            <v>278.46401800179433</v>
          </cell>
          <cell r="T268">
            <v>20.936347297333334</v>
          </cell>
          <cell r="U268">
            <v>19.765331128</v>
          </cell>
          <cell r="V268">
            <v>1</v>
          </cell>
        </row>
        <row r="269">
          <cell r="E269" t="str">
            <v>CAMIS3</v>
          </cell>
          <cell r="F269">
            <v>60</v>
          </cell>
          <cell r="G269" t="str">
            <v>150/20</v>
          </cell>
          <cell r="H269">
            <v>1732</v>
          </cell>
          <cell r="I269">
            <v>823.23616533333325</v>
          </cell>
          <cell r="J269">
            <v>228.41603066666667</v>
          </cell>
          <cell r="K269">
            <v>288.89243236541489</v>
          </cell>
          <cell r="L269">
            <v>0.16679701637726033</v>
          </cell>
          <cell r="M269">
            <v>823.23616533333325</v>
          </cell>
          <cell r="N269">
            <v>0.47530956428021548</v>
          </cell>
          <cell r="O269">
            <v>291.64313177670357</v>
          </cell>
          <cell r="P269">
            <v>364.84593699999999</v>
          </cell>
          <cell r="Q269">
            <v>0.21065007909930716</v>
          </cell>
          <cell r="R269">
            <v>0.47530956428021548</v>
          </cell>
          <cell r="S269">
            <v>286.20483941835352</v>
          </cell>
          <cell r="T269">
            <v>20.750655536</v>
          </cell>
          <cell r="U269">
            <v>20.246606586666669</v>
          </cell>
          <cell r="V269">
            <v>0</v>
          </cell>
        </row>
        <row r="270">
          <cell r="E270" t="str">
            <v>KRNGL1</v>
          </cell>
          <cell r="F270">
            <v>30</v>
          </cell>
          <cell r="G270" t="str">
            <v>150/20</v>
          </cell>
          <cell r="H270">
            <v>866</v>
          </cell>
          <cell r="I270">
            <v>534.06150300000002</v>
          </cell>
          <cell r="J270">
            <v>188.20700066666669</v>
          </cell>
          <cell r="K270">
            <v>369.67415316924485</v>
          </cell>
          <cell r="L270">
            <v>0.4268754655534005</v>
          </cell>
          <cell r="M270">
            <v>469.6903686666667</v>
          </cell>
          <cell r="N270">
            <v>0.54236763125481147</v>
          </cell>
          <cell r="O270">
            <v>352.02695000134401</v>
          </cell>
          <cell r="P270">
            <v>534.06150300000002</v>
          </cell>
          <cell r="Q270">
            <v>0.61669919515011551</v>
          </cell>
          <cell r="R270">
            <v>0.61669919515011551</v>
          </cell>
          <cell r="S270">
            <v>387.34510762000906</v>
          </cell>
          <cell r="T270">
            <v>20.604330402666669</v>
          </cell>
          <cell r="U270">
            <v>20.049962812</v>
          </cell>
          <cell r="V270">
            <v>0</v>
          </cell>
        </row>
        <row r="271">
          <cell r="E271" t="str">
            <v>KRNGL2</v>
          </cell>
          <cell r="F271">
            <v>30</v>
          </cell>
          <cell r="G271" t="str">
            <v>150/20</v>
          </cell>
          <cell r="H271">
            <v>866</v>
          </cell>
          <cell r="I271">
            <v>331.30751533333336</v>
          </cell>
          <cell r="J271">
            <v>89.131655333333342</v>
          </cell>
          <cell r="K271">
            <v>243.45572445146817</v>
          </cell>
          <cell r="L271">
            <v>0.28112670259984779</v>
          </cell>
          <cell r="M271">
            <v>289.67726666666664</v>
          </cell>
          <cell r="N271">
            <v>0.33450030792917623</v>
          </cell>
          <cell r="O271">
            <v>227.69193356496407</v>
          </cell>
          <cell r="P271">
            <v>331.30751533333336</v>
          </cell>
          <cell r="Q271">
            <v>0.38257218860662051</v>
          </cell>
          <cell r="R271">
            <v>0.38257218860662051</v>
          </cell>
          <cell r="S271">
            <v>259.24073174562562</v>
          </cell>
          <cell r="T271">
            <v>20.863640246666669</v>
          </cell>
          <cell r="U271">
            <v>20.183953796000001</v>
          </cell>
          <cell r="V271">
            <v>0</v>
          </cell>
        </row>
        <row r="272">
          <cell r="E272" t="str">
            <v>MLBNG2</v>
          </cell>
          <cell r="F272">
            <v>30</v>
          </cell>
          <cell r="G272" t="str">
            <v>70/20</v>
          </cell>
          <cell r="H272">
            <v>866</v>
          </cell>
          <cell r="I272">
            <v>856.97045900000001</v>
          </cell>
          <cell r="J272">
            <v>36.307243333333332</v>
          </cell>
          <cell r="K272">
            <v>530.17694064189993</v>
          </cell>
          <cell r="L272">
            <v>0.61221355732321003</v>
          </cell>
          <cell r="M272">
            <v>856.97045900000001</v>
          </cell>
          <cell r="N272">
            <v>0.98957327829099306</v>
          </cell>
          <cell r="O272">
            <v>530.63455340929943</v>
          </cell>
          <cell r="P272">
            <v>787.71783466666659</v>
          </cell>
          <cell r="Q272">
            <v>0.9096048899153194</v>
          </cell>
          <cell r="R272">
            <v>0.98957327829099306</v>
          </cell>
          <cell r="S272">
            <v>529.73102995065074</v>
          </cell>
          <cell r="T272">
            <v>20.767141289333331</v>
          </cell>
          <cell r="U272">
            <v>18.193788226666669</v>
          </cell>
          <cell r="V272">
            <v>2</v>
          </cell>
        </row>
        <row r="273">
          <cell r="E273" t="str">
            <v>MLBNG3</v>
          </cell>
          <cell r="F273">
            <v>20</v>
          </cell>
          <cell r="G273" t="str">
            <v>70/20</v>
          </cell>
          <cell r="H273">
            <v>577</v>
          </cell>
          <cell r="I273">
            <v>549.96649166666657</v>
          </cell>
          <cell r="J273">
            <v>122.89156333333334</v>
          </cell>
          <cell r="K273">
            <v>377.86157636812538</v>
          </cell>
          <cell r="L273">
            <v>0.65487274933817219</v>
          </cell>
          <cell r="M273">
            <v>548.54783099999997</v>
          </cell>
          <cell r="N273">
            <v>0.95068948180242629</v>
          </cell>
          <cell r="O273">
            <v>371.02855294878748</v>
          </cell>
          <cell r="P273">
            <v>549.96649166666657</v>
          </cell>
          <cell r="Q273">
            <v>0.95314816580011541</v>
          </cell>
          <cell r="R273">
            <v>0.95314816580011541</v>
          </cell>
          <cell r="S273">
            <v>384.68540325527147</v>
          </cell>
          <cell r="T273">
            <v>20.957335673333336</v>
          </cell>
          <cell r="U273">
            <v>18.289790677333333</v>
          </cell>
          <cell r="V273">
            <v>3</v>
          </cell>
        </row>
        <row r="274">
          <cell r="E274" t="str">
            <v>PGDRN1</v>
          </cell>
          <cell r="F274">
            <v>20</v>
          </cell>
          <cell r="G274" t="str">
            <v>70/20</v>
          </cell>
          <cell r="H274">
            <v>577</v>
          </cell>
          <cell r="I274">
            <v>322.69716366666665</v>
          </cell>
          <cell r="J274">
            <v>178.92845666666665</v>
          </cell>
          <cell r="K274">
            <v>238.6381754613322</v>
          </cell>
          <cell r="L274">
            <v>0.41358435955170225</v>
          </cell>
          <cell r="M274">
            <v>322.69716366666665</v>
          </cell>
          <cell r="N274">
            <v>0.55926718139803577</v>
          </cell>
          <cell r="O274">
            <v>236.69609182302824</v>
          </cell>
          <cell r="P274">
            <v>310.95591233333334</v>
          </cell>
          <cell r="Q274">
            <v>0.53891839225881</v>
          </cell>
          <cell r="R274">
            <v>0.55926718139803577</v>
          </cell>
          <cell r="S274">
            <v>240.58287294033178</v>
          </cell>
          <cell r="T274">
            <v>20.996716157333335</v>
          </cell>
          <cell r="U274">
            <v>20.302020194666664</v>
          </cell>
          <cell r="V274">
            <v>0</v>
          </cell>
        </row>
        <row r="275">
          <cell r="E275" t="str">
            <v>PGDRN2</v>
          </cell>
          <cell r="F275">
            <v>10</v>
          </cell>
          <cell r="G275" t="str">
            <v>70/20</v>
          </cell>
          <cell r="H275">
            <v>288</v>
          </cell>
          <cell r="I275">
            <v>101.24533566666668</v>
          </cell>
          <cell r="J275">
            <v>20.301047000000001</v>
          </cell>
          <cell r="K275">
            <v>71.658454555631621</v>
          </cell>
          <cell r="L275">
            <v>0.24881407831816535</v>
          </cell>
          <cell r="M275">
            <v>96.665026666666677</v>
          </cell>
          <cell r="N275">
            <v>0.33564245370370371</v>
          </cell>
          <cell r="O275">
            <v>67.269782449235095</v>
          </cell>
          <cell r="P275">
            <v>101.24533566666668</v>
          </cell>
          <cell r="Q275">
            <v>0.35154630439814816</v>
          </cell>
          <cell r="R275">
            <v>0.35154630439814816</v>
          </cell>
          <cell r="S275">
            <v>75.905366055630282</v>
          </cell>
          <cell r="T275">
            <v>20.982100963999997</v>
          </cell>
          <cell r="U275">
            <v>20.277050528</v>
          </cell>
          <cell r="V275">
            <v>0</v>
          </cell>
        </row>
        <row r="276">
          <cell r="E276" t="str">
            <v>PGDRN3</v>
          </cell>
          <cell r="F276">
            <v>30</v>
          </cell>
          <cell r="G276" t="str">
            <v>70/20</v>
          </cell>
          <cell r="H276">
            <v>866</v>
          </cell>
          <cell r="I276">
            <v>519.17010500000004</v>
          </cell>
          <cell r="J276">
            <v>178.01198333333332</v>
          </cell>
          <cell r="K276">
            <v>341.59005666016503</v>
          </cell>
          <cell r="L276">
            <v>0.39444579291012127</v>
          </cell>
          <cell r="M276">
            <v>437.53340666666668</v>
          </cell>
          <cell r="N276">
            <v>0.50523488067744415</v>
          </cell>
          <cell r="O276">
            <v>333.84411814381747</v>
          </cell>
          <cell r="P276">
            <v>519.17010500000004</v>
          </cell>
          <cell r="Q276">
            <v>0.59950358545034643</v>
          </cell>
          <cell r="R276">
            <v>0.59950358545034643</v>
          </cell>
          <cell r="S276">
            <v>349.34642039659036</v>
          </cell>
          <cell r="T276">
            <v>20.951789231999999</v>
          </cell>
          <cell r="U276">
            <v>20.32827327333333</v>
          </cell>
          <cell r="V276">
            <v>0</v>
          </cell>
        </row>
        <row r="277">
          <cell r="E277" t="str">
            <v>TSBRU1</v>
          </cell>
          <cell r="F277">
            <v>30</v>
          </cell>
          <cell r="G277" t="str">
            <v>150/20</v>
          </cell>
          <cell r="H277">
            <v>866</v>
          </cell>
          <cell r="I277">
            <v>537.54162600000006</v>
          </cell>
          <cell r="J277">
            <v>170.41660566666664</v>
          </cell>
          <cell r="K277">
            <v>402.41736250481972</v>
          </cell>
          <cell r="L277">
            <v>0.46468517610256321</v>
          </cell>
          <cell r="M277">
            <v>525.36258966666662</v>
          </cell>
          <cell r="N277">
            <v>0.60665426058506533</v>
          </cell>
          <cell r="O277">
            <v>394.90561508109346</v>
          </cell>
          <cell r="P277">
            <v>537.54162600000006</v>
          </cell>
          <cell r="Q277">
            <v>0.62071781293302553</v>
          </cell>
          <cell r="R277">
            <v>0.62071781293302553</v>
          </cell>
          <cell r="S277">
            <v>409.93921995199685</v>
          </cell>
          <cell r="T277">
            <v>20.934929944</v>
          </cell>
          <cell r="U277">
            <v>19.466421413333336</v>
          </cell>
          <cell r="V277">
            <v>187</v>
          </cell>
        </row>
        <row r="278">
          <cell r="E278" t="str">
            <v>TSBRU2</v>
          </cell>
          <cell r="F278">
            <v>60</v>
          </cell>
          <cell r="G278" t="str">
            <v>150/20</v>
          </cell>
          <cell r="H278">
            <v>1732</v>
          </cell>
          <cell r="I278">
            <v>537.54162600000006</v>
          </cell>
          <cell r="J278">
            <v>170.41660566666664</v>
          </cell>
          <cell r="K278">
            <v>402.41736250481972</v>
          </cell>
          <cell r="L278">
            <v>0.23234258805128161</v>
          </cell>
          <cell r="M278">
            <v>525.36258966666662</v>
          </cell>
          <cell r="N278">
            <v>0.30332713029253267</v>
          </cell>
          <cell r="O278">
            <v>394.90561508109346</v>
          </cell>
          <cell r="P278">
            <v>537.54162600000006</v>
          </cell>
          <cell r="Q278">
            <v>0.31035890646651276</v>
          </cell>
          <cell r="R278">
            <v>0.31035890646651276</v>
          </cell>
          <cell r="S278">
            <v>409.93921995199685</v>
          </cell>
          <cell r="T278">
            <v>20.934929944</v>
          </cell>
          <cell r="U278">
            <v>19.466421413333336</v>
          </cell>
          <cell r="V278">
            <v>187</v>
          </cell>
        </row>
        <row r="279">
          <cell r="E279" t="str">
            <v>TSMYA2</v>
          </cell>
          <cell r="F279">
            <v>30</v>
          </cell>
          <cell r="G279" t="str">
            <v>150/20</v>
          </cell>
          <cell r="H279">
            <v>866</v>
          </cell>
          <cell r="I279">
            <v>264.49815866666665</v>
          </cell>
          <cell r="J279">
            <v>134.548925</v>
          </cell>
          <cell r="K279">
            <v>205.79586054292798</v>
          </cell>
          <cell r="L279">
            <v>0.23763956182786142</v>
          </cell>
          <cell r="M279">
            <v>262.27171833333335</v>
          </cell>
          <cell r="N279">
            <v>0.30285417821401078</v>
          </cell>
          <cell r="O279">
            <v>214.86100648387085</v>
          </cell>
          <cell r="P279">
            <v>264.49815866666665</v>
          </cell>
          <cell r="Q279">
            <v>0.30542512548113931</v>
          </cell>
          <cell r="R279">
            <v>0.30542512548113931</v>
          </cell>
          <cell r="S279">
            <v>196.7185138672051</v>
          </cell>
          <cell r="T279">
            <v>20.985576510666665</v>
          </cell>
          <cell r="U279">
            <v>20.31734724</v>
          </cell>
          <cell r="V279">
            <v>0</v>
          </cell>
        </row>
        <row r="280">
          <cell r="E280" t="str">
            <v>TSMYA3</v>
          </cell>
          <cell r="F280">
            <v>60</v>
          </cell>
          <cell r="G280" t="str">
            <v>150/20</v>
          </cell>
          <cell r="H280">
            <v>1732</v>
          </cell>
          <cell r="I280">
            <v>1279.8374023333333</v>
          </cell>
          <cell r="J280">
            <v>253.43249</v>
          </cell>
          <cell r="K280">
            <v>408.41101864200874</v>
          </cell>
          <cell r="L280">
            <v>0.23580312854619442</v>
          </cell>
          <cell r="M280">
            <v>1279.8374023333333</v>
          </cell>
          <cell r="N280">
            <v>0.73893614453425716</v>
          </cell>
          <cell r="O280">
            <v>439.48770691308226</v>
          </cell>
          <cell r="P280">
            <v>576.43039966666663</v>
          </cell>
          <cell r="Q280">
            <v>0.33281200904541952</v>
          </cell>
          <cell r="R280">
            <v>0.73893614453425716</v>
          </cell>
          <cell r="S280">
            <v>377.29250441094695</v>
          </cell>
          <cell r="T280">
            <v>20.850724722666669</v>
          </cell>
          <cell r="U280">
            <v>20.203812908</v>
          </cell>
          <cell r="V280">
            <v>0</v>
          </cell>
        </row>
        <row r="281">
          <cell r="E281" t="str">
            <v>TSMYA4</v>
          </cell>
          <cell r="F281">
            <v>60</v>
          </cell>
          <cell r="G281" t="str">
            <v>150/20</v>
          </cell>
          <cell r="H281">
            <v>1732</v>
          </cell>
          <cell r="I281">
            <v>950.87595633333331</v>
          </cell>
          <cell r="J281">
            <v>523.15193699999998</v>
          </cell>
          <cell r="K281">
            <v>694.37346516812465</v>
          </cell>
          <cell r="L281">
            <v>0.40090846718713896</v>
          </cell>
          <cell r="M281">
            <v>950.87595633333331</v>
          </cell>
          <cell r="N281">
            <v>0.54900459372594301</v>
          </cell>
          <cell r="O281">
            <v>718.8208909493726</v>
          </cell>
          <cell r="P281">
            <v>892.76064033333341</v>
          </cell>
          <cell r="Q281">
            <v>0.5154507161277907</v>
          </cell>
          <cell r="R281">
            <v>0.54900459372594301</v>
          </cell>
          <cell r="S281">
            <v>669.8931357182588</v>
          </cell>
          <cell r="T281">
            <v>20.691224842666667</v>
          </cell>
          <cell r="U281">
            <v>20.022267554666666</v>
          </cell>
          <cell r="V281">
            <v>0</v>
          </cell>
        </row>
        <row r="282">
          <cell r="E282" t="str">
            <v>TSMYA5</v>
          </cell>
          <cell r="F282">
            <v>60</v>
          </cell>
          <cell r="G282" t="str">
            <v>150/20</v>
          </cell>
          <cell r="H282">
            <v>1732</v>
          </cell>
          <cell r="I282">
            <v>1074.430298</v>
          </cell>
          <cell r="J282">
            <v>535.8727623333333</v>
          </cell>
          <cell r="K282">
            <v>822.35712663675531</v>
          </cell>
          <cell r="L282">
            <v>0.47480203616440836</v>
          </cell>
          <cell r="M282">
            <v>1048.0354</v>
          </cell>
          <cell r="N282">
            <v>0.6051012702078522</v>
          </cell>
          <cell r="O282">
            <v>858.88809769322461</v>
          </cell>
          <cell r="P282">
            <v>1074.430298</v>
          </cell>
          <cell r="Q282">
            <v>0.62034081870669744</v>
          </cell>
          <cell r="R282">
            <v>0.62034081870669744</v>
          </cell>
          <cell r="S282">
            <v>786.56365836070097</v>
          </cell>
          <cell r="T282">
            <v>20.731340272000001</v>
          </cell>
          <cell r="U282">
            <v>20.048880312000001</v>
          </cell>
          <cell r="V282">
            <v>0</v>
          </cell>
        </row>
        <row r="283">
          <cell r="E283" t="str">
            <v>GDBGE2</v>
          </cell>
          <cell r="F283">
            <v>60</v>
          </cell>
          <cell r="G283" t="str">
            <v>150/20</v>
          </cell>
          <cell r="H283">
            <v>1732</v>
          </cell>
          <cell r="I283">
            <v>562.86360666666667</v>
          </cell>
          <cell r="J283">
            <v>177.89010600000003</v>
          </cell>
          <cell r="K283">
            <v>293.73461316700298</v>
          </cell>
          <cell r="L283">
            <v>0.16959273277540587</v>
          </cell>
          <cell r="M283">
            <v>562.86360666666667</v>
          </cell>
          <cell r="N283">
            <v>0.32497898768283295</v>
          </cell>
          <cell r="O283">
            <v>313.38444432347632</v>
          </cell>
          <cell r="P283">
            <v>454.87263000000002</v>
          </cell>
          <cell r="Q283">
            <v>0.26262853926096996</v>
          </cell>
          <cell r="R283">
            <v>0.32497898768283295</v>
          </cell>
          <cell r="S283">
            <v>274.05833540062804</v>
          </cell>
          <cell r="T283">
            <v>20.730850115999999</v>
          </cell>
          <cell r="U283">
            <v>20.097829518666664</v>
          </cell>
          <cell r="V283">
            <v>0</v>
          </cell>
        </row>
        <row r="284">
          <cell r="E284" t="str">
            <v>GDBGE1</v>
          </cell>
          <cell r="F284">
            <v>60</v>
          </cell>
          <cell r="G284" t="str">
            <v>150/20</v>
          </cell>
          <cell r="H284">
            <v>1732</v>
          </cell>
          <cell r="I284">
            <v>395.55111699999998</v>
          </cell>
          <cell r="J284">
            <v>170.39341233333334</v>
          </cell>
          <cell r="K284">
            <v>318.95225193521611</v>
          </cell>
          <cell r="L284">
            <v>0.18415257040139499</v>
          </cell>
          <cell r="M284">
            <v>395.55111699999998</v>
          </cell>
          <cell r="N284">
            <v>0.22837824307159352</v>
          </cell>
          <cell r="O284">
            <v>327.12648998163087</v>
          </cell>
          <cell r="P284">
            <v>390.75228866666674</v>
          </cell>
          <cell r="Q284">
            <v>0.22560755696689766</v>
          </cell>
          <cell r="R284">
            <v>0.22837824307159352</v>
          </cell>
          <cell r="S284">
            <v>310.76701222252154</v>
          </cell>
          <cell r="T284">
            <v>20.715346406666665</v>
          </cell>
          <cell r="U284">
            <v>20.085930678666667</v>
          </cell>
          <cell r="V284">
            <v>0</v>
          </cell>
        </row>
        <row r="285">
          <cell r="E285" t="str">
            <v>LIPPO1</v>
          </cell>
          <cell r="F285">
            <v>60</v>
          </cell>
          <cell r="G285" t="str">
            <v>150/20</v>
          </cell>
          <cell r="H285">
            <v>1732</v>
          </cell>
          <cell r="I285">
            <v>627.62394233333328</v>
          </cell>
          <cell r="J285">
            <v>167.05466733333333</v>
          </cell>
          <cell r="K285">
            <v>356.71868785518888</v>
          </cell>
          <cell r="L285">
            <v>0.20595767197181805</v>
          </cell>
          <cell r="M285">
            <v>627.62394233333328</v>
          </cell>
          <cell r="N285">
            <v>0.36236948171670513</v>
          </cell>
          <cell r="O285">
            <v>380.13172623118254</v>
          </cell>
          <cell r="P285">
            <v>490.42169200000006</v>
          </cell>
          <cell r="Q285">
            <v>0.28315340184757509</v>
          </cell>
          <cell r="R285">
            <v>0.36236948171670513</v>
          </cell>
          <cell r="S285">
            <v>333.27413798743902</v>
          </cell>
          <cell r="T285">
            <v>20.864345747999998</v>
          </cell>
          <cell r="U285">
            <v>20.212407669333334</v>
          </cell>
          <cell r="V285">
            <v>0</v>
          </cell>
        </row>
        <row r="286">
          <cell r="E286" t="str">
            <v>LIPPO2</v>
          </cell>
          <cell r="F286">
            <v>60</v>
          </cell>
          <cell r="G286" t="str">
            <v>150/20</v>
          </cell>
          <cell r="H286">
            <v>1732</v>
          </cell>
          <cell r="I286">
            <v>297.220754</v>
          </cell>
          <cell r="J286">
            <v>130.68568933333333</v>
          </cell>
          <cell r="K286">
            <v>197.16483138040815</v>
          </cell>
          <cell r="L286">
            <v>0.11383650772540886</v>
          </cell>
          <cell r="M286">
            <v>294.9669393333333</v>
          </cell>
          <cell r="N286">
            <v>0.17030423749037718</v>
          </cell>
          <cell r="O286">
            <v>198.32019955331555</v>
          </cell>
          <cell r="P286">
            <v>297.220754</v>
          </cell>
          <cell r="Q286">
            <v>0.17160551616628175</v>
          </cell>
          <cell r="R286">
            <v>0.17160551616628175</v>
          </cell>
          <cell r="S286">
            <v>196.00790820323002</v>
          </cell>
          <cell r="T286">
            <v>20.835733685333331</v>
          </cell>
          <cell r="U286">
            <v>20.14777693466667</v>
          </cell>
          <cell r="V286">
            <v>0</v>
          </cell>
        </row>
        <row r="287">
          <cell r="E287" t="str">
            <v>PCBRU5</v>
          </cell>
          <cell r="F287">
            <v>60</v>
          </cell>
          <cell r="G287" t="str">
            <v>150/20</v>
          </cell>
          <cell r="H287">
            <v>1732</v>
          </cell>
          <cell r="I287">
            <v>865.93884299999991</v>
          </cell>
          <cell r="J287">
            <v>492.08264200000002</v>
          </cell>
          <cell r="K287">
            <v>705.11465992918386</v>
          </cell>
          <cell r="L287">
            <v>0.40711008079052186</v>
          </cell>
          <cell r="M287">
            <v>865.93884299999991</v>
          </cell>
          <cell r="N287">
            <v>0.49996468995381055</v>
          </cell>
          <cell r="O287">
            <v>726.61407305285343</v>
          </cell>
          <cell r="P287">
            <v>864.67637133333335</v>
          </cell>
          <cell r="Q287">
            <v>0.49923578021555043</v>
          </cell>
          <cell r="R287">
            <v>0.49996468995381055</v>
          </cell>
          <cell r="S287">
            <v>691.22227959107511</v>
          </cell>
          <cell r="T287">
            <v>20.737788508000001</v>
          </cell>
          <cell r="U287">
            <v>20.087972129333334</v>
          </cell>
          <cell r="V287">
            <v>0</v>
          </cell>
        </row>
        <row r="288">
          <cell r="E288" t="str">
            <v>SNTUL5</v>
          </cell>
          <cell r="F288">
            <v>60</v>
          </cell>
          <cell r="G288" t="str">
            <v>150/20</v>
          </cell>
          <cell r="H288">
            <v>1732</v>
          </cell>
          <cell r="I288">
            <v>842.78000000000009</v>
          </cell>
          <cell r="J288">
            <v>268.04333333333335</v>
          </cell>
          <cell r="K288">
            <v>549.41101322573297</v>
          </cell>
          <cell r="L288">
            <v>0.31721190140053868</v>
          </cell>
          <cell r="M288">
            <v>842.78000000000009</v>
          </cell>
          <cell r="N288">
            <v>0.48659353348729795</v>
          </cell>
          <cell r="O288">
            <v>614.02771505376347</v>
          </cell>
          <cell r="P288">
            <v>732.74666666666678</v>
          </cell>
          <cell r="Q288">
            <v>0.42306389530408012</v>
          </cell>
          <cell r="R288">
            <v>0.48659353348729795</v>
          </cell>
          <cell r="S288">
            <v>484.70734410049471</v>
          </cell>
          <cell r="T288">
            <v>20.71472</v>
          </cell>
          <cell r="U288">
            <v>20.148933333333332</v>
          </cell>
          <cell r="V288">
            <v>0</v>
          </cell>
        </row>
        <row r="289">
          <cell r="E289" t="str">
            <v>LGDAR1</v>
          </cell>
          <cell r="F289">
            <v>60</v>
          </cell>
          <cell r="G289" t="str">
            <v>150/20</v>
          </cell>
          <cell r="H289">
            <v>1732</v>
          </cell>
          <cell r="I289">
            <v>465.77923566666664</v>
          </cell>
          <cell r="J289">
            <v>148.36870333333334</v>
          </cell>
          <cell r="K289">
            <v>346.9220285773082</v>
          </cell>
          <cell r="L289">
            <v>0.20030140218089387</v>
          </cell>
          <cell r="M289">
            <v>465.77923566666664</v>
          </cell>
          <cell r="N289">
            <v>0.26892565569668975</v>
          </cell>
          <cell r="O289">
            <v>356.73011272567999</v>
          </cell>
          <cell r="P289">
            <v>454.88531466666672</v>
          </cell>
          <cell r="Q289">
            <v>0.26263586297151659</v>
          </cell>
          <cell r="R289">
            <v>0.26892565569668975</v>
          </cell>
          <cell r="S289">
            <v>337.37795746119298</v>
          </cell>
          <cell r="T289">
            <v>20.999500636</v>
          </cell>
          <cell r="U289">
            <v>19.418844528000001</v>
          </cell>
          <cell r="V289">
            <v>9</v>
          </cell>
        </row>
        <row r="290">
          <cell r="E290" t="str">
            <v>CKDNG2</v>
          </cell>
          <cell r="F290">
            <v>60</v>
          </cell>
          <cell r="G290" t="str">
            <v>150/20</v>
          </cell>
          <cell r="H290">
            <v>1732</v>
          </cell>
          <cell r="I290">
            <v>503.87942500000003</v>
          </cell>
          <cell r="J290">
            <v>332.288208</v>
          </cell>
          <cell r="K290">
            <v>399.65447679062936</v>
          </cell>
          <cell r="L290">
            <v>0.2307473884472456</v>
          </cell>
          <cell r="M290">
            <v>455.89757266666669</v>
          </cell>
          <cell r="N290">
            <v>0.26322030754426484</v>
          </cell>
          <cell r="O290">
            <v>389.00322704077047</v>
          </cell>
          <cell r="P290">
            <v>503.87942500000003</v>
          </cell>
          <cell r="Q290">
            <v>0.2909234555427252</v>
          </cell>
          <cell r="R290">
            <v>0.2909234555427252</v>
          </cell>
          <cell r="S290">
            <v>410.32006200448643</v>
          </cell>
          <cell r="T290">
            <v>20.65517384</v>
          </cell>
          <cell r="U290">
            <v>20.325188004000001</v>
          </cell>
          <cell r="V290">
            <v>0</v>
          </cell>
        </row>
        <row r="291">
          <cell r="E291" t="str">
            <v>GARUT4</v>
          </cell>
          <cell r="F291">
            <v>60</v>
          </cell>
          <cell r="G291" t="str">
            <v>150/20</v>
          </cell>
          <cell r="H291">
            <v>1732</v>
          </cell>
          <cell r="I291">
            <v>608.07529699999998</v>
          </cell>
          <cell r="J291">
            <v>175.55380233333332</v>
          </cell>
          <cell r="K291">
            <v>310.67919231607289</v>
          </cell>
          <cell r="L291">
            <v>0.1793759770878019</v>
          </cell>
          <cell r="M291">
            <v>525.20638033333341</v>
          </cell>
          <cell r="N291">
            <v>0.3032369401462664</v>
          </cell>
          <cell r="O291">
            <v>315.81643654659507</v>
          </cell>
          <cell r="P291">
            <v>608.07529699999998</v>
          </cell>
          <cell r="Q291">
            <v>0.35108273498845266</v>
          </cell>
          <cell r="R291">
            <v>0.35108273498845266</v>
          </cell>
          <cell r="S291">
            <v>305.53503389412316</v>
          </cell>
          <cell r="T291">
            <v>20.7428217</v>
          </cell>
          <cell r="U291">
            <v>20.321390882666662</v>
          </cell>
          <cell r="V291">
            <v>0</v>
          </cell>
        </row>
        <row r="292">
          <cell r="E292" t="str">
            <v>TLJBE4</v>
          </cell>
          <cell r="F292">
            <v>60</v>
          </cell>
          <cell r="G292" t="str">
            <v>150/20</v>
          </cell>
          <cell r="H292">
            <v>1732</v>
          </cell>
          <cell r="I292">
            <v>536.19358333333332</v>
          </cell>
          <cell r="J292">
            <v>146.09065733333333</v>
          </cell>
          <cell r="K292">
            <v>364.65638755436026</v>
          </cell>
          <cell r="L292">
            <v>0.21054063946556598</v>
          </cell>
          <cell r="M292">
            <v>536.19358333333332</v>
          </cell>
          <cell r="N292">
            <v>0.30958059083910699</v>
          </cell>
          <cell r="O292">
            <v>379.21445726657691</v>
          </cell>
          <cell r="P292">
            <v>488.44862899999998</v>
          </cell>
          <cell r="Q292">
            <v>0.28201421997690529</v>
          </cell>
          <cell r="R292">
            <v>0.30958059083910699</v>
          </cell>
          <cell r="S292">
            <v>350.07872420861344</v>
          </cell>
          <cell r="T292">
            <v>20.819829884000001</v>
          </cell>
          <cell r="U292">
            <v>20.323966943999999</v>
          </cell>
          <cell r="V292">
            <v>0</v>
          </cell>
        </row>
        <row r="293">
          <cell r="E293" t="str">
            <v>PT BEKAER</v>
          </cell>
          <cell r="F293">
            <v>30</v>
          </cell>
          <cell r="G293">
            <v>70</v>
          </cell>
          <cell r="H293">
            <v>866</v>
          </cell>
          <cell r="I293">
            <v>100.32838166666666</v>
          </cell>
          <cell r="J293">
            <v>15.164667666666666</v>
          </cell>
          <cell r="K293">
            <v>66.271403281573598</v>
          </cell>
          <cell r="L293">
            <v>7.6525869840154276E-2</v>
          </cell>
          <cell r="M293">
            <v>100.32838166666666</v>
          </cell>
          <cell r="N293">
            <v>0.11585263471901462</v>
          </cell>
          <cell r="O293">
            <v>66.809810670103118</v>
          </cell>
          <cell r="P293">
            <v>97.138730333333342</v>
          </cell>
          <cell r="Q293">
            <v>0.11216943456505005</v>
          </cell>
          <cell r="R293">
            <v>0.11585263471901462</v>
          </cell>
          <cell r="S293">
            <v>65.728518492723481</v>
          </cell>
          <cell r="T293">
            <v>0</v>
          </cell>
          <cell r="U293">
            <v>0</v>
          </cell>
          <cell r="V293">
            <v>0</v>
          </cell>
        </row>
        <row r="294">
          <cell r="E294" t="str">
            <v>TTJBR1</v>
          </cell>
          <cell r="F294">
            <v>60</v>
          </cell>
          <cell r="G294" t="str">
            <v>150/20</v>
          </cell>
          <cell r="H294">
            <v>1732</v>
          </cell>
          <cell r="I294">
            <v>372.97117099999997</v>
          </cell>
          <cell r="J294">
            <v>19.999218333333335</v>
          </cell>
          <cell r="K294">
            <v>158.10613509885678</v>
          </cell>
          <cell r="L294">
            <v>9.1285297401187515E-2</v>
          </cell>
          <cell r="M294">
            <v>372.97117099999997</v>
          </cell>
          <cell r="N294">
            <v>0.21534132274826789</v>
          </cell>
          <cell r="O294">
            <v>161.59381899776</v>
          </cell>
          <cell r="P294">
            <v>280.54879766666664</v>
          </cell>
          <cell r="Q294">
            <v>0.16197967532717475</v>
          </cell>
          <cell r="R294">
            <v>0.21534132274826789</v>
          </cell>
          <cell r="S294">
            <v>154.61375714356205</v>
          </cell>
          <cell r="T294">
            <v>20.998507622666665</v>
          </cell>
          <cell r="U294">
            <v>19.679346565333336</v>
          </cell>
          <cell r="V294">
            <v>9</v>
          </cell>
        </row>
        <row r="295">
          <cell r="E295" t="str">
            <v>PWKTA5</v>
          </cell>
          <cell r="F295">
            <v>20</v>
          </cell>
          <cell r="G295" t="str">
            <v>150/20</v>
          </cell>
          <cell r="H295">
            <v>577</v>
          </cell>
          <cell r="I295">
            <v>560.29939766666666</v>
          </cell>
          <cell r="J295">
            <v>388.01596066666667</v>
          </cell>
          <cell r="K295">
            <v>465.44720370387591</v>
          </cell>
          <cell r="L295">
            <v>0.80666759740706395</v>
          </cell>
          <cell r="M295">
            <v>528.12270100000001</v>
          </cell>
          <cell r="N295">
            <v>0.91529064298093588</v>
          </cell>
          <cell r="O295">
            <v>465.34446185358257</v>
          </cell>
          <cell r="P295">
            <v>560.29939766666666</v>
          </cell>
          <cell r="Q295">
            <v>0.97105614846909305</v>
          </cell>
          <cell r="R295">
            <v>0.97105614846909305</v>
          </cell>
          <cell r="S295">
            <v>465.5489942407408</v>
          </cell>
          <cell r="T295">
            <v>20.938382397333331</v>
          </cell>
          <cell r="U295">
            <v>19.407469329333331</v>
          </cell>
          <cell r="V295">
            <v>2</v>
          </cell>
        </row>
        <row r="296">
          <cell r="E296" t="str">
            <v>CIAWI4</v>
          </cell>
          <cell r="F296">
            <v>60</v>
          </cell>
          <cell r="G296" t="str">
            <v>150/20</v>
          </cell>
          <cell r="H296">
            <v>1732</v>
          </cell>
          <cell r="I296">
            <v>770.66310666666675</v>
          </cell>
          <cell r="J296">
            <v>396.54721066666667</v>
          </cell>
          <cell r="K296">
            <v>564.04259377874973</v>
          </cell>
          <cell r="L296">
            <v>0.32565969617710722</v>
          </cell>
          <cell r="M296">
            <v>724.81024166666668</v>
          </cell>
          <cell r="N296">
            <v>0.41848166377983065</v>
          </cell>
          <cell r="O296">
            <v>580.48184019892517</v>
          </cell>
          <cell r="P296">
            <v>770.66310666666675</v>
          </cell>
          <cell r="Q296">
            <v>0.4449556043110085</v>
          </cell>
          <cell r="R296">
            <v>0.4449556043110085</v>
          </cell>
          <cell r="S296">
            <v>547.58122185868115</v>
          </cell>
          <cell r="T296">
            <v>20.834980265333332</v>
          </cell>
          <cell r="U296">
            <v>20.277844938666668</v>
          </cell>
          <cell r="V296">
            <v>0</v>
          </cell>
        </row>
        <row r="297">
          <cell r="E297" t="str">
            <v>SMRCN1</v>
          </cell>
          <cell r="F297">
            <v>60</v>
          </cell>
          <cell r="G297" t="str">
            <v>150/20</v>
          </cell>
          <cell r="H297">
            <v>1732</v>
          </cell>
          <cell r="I297">
            <v>857.11092133333329</v>
          </cell>
          <cell r="J297">
            <v>403.62056466666667</v>
          </cell>
          <cell r="K297">
            <v>580.9908787156395</v>
          </cell>
          <cell r="L297">
            <v>0.33544508008986113</v>
          </cell>
          <cell r="M297">
            <v>857.11092133333329</v>
          </cell>
          <cell r="N297">
            <v>0.49486773749037721</v>
          </cell>
          <cell r="O297">
            <v>588.88927331942602</v>
          </cell>
          <cell r="P297">
            <v>819.53489200000001</v>
          </cell>
          <cell r="Q297">
            <v>0.47317257043879907</v>
          </cell>
          <cell r="R297">
            <v>0.49486773749037721</v>
          </cell>
          <cell r="S297">
            <v>572.99563731153432</v>
          </cell>
          <cell r="T297">
            <v>20.96471630266667</v>
          </cell>
          <cell r="U297">
            <v>20.350342417333334</v>
          </cell>
          <cell r="V297">
            <v>0</v>
          </cell>
        </row>
        <row r="298">
          <cell r="E298" t="str">
            <v>SMRCN2</v>
          </cell>
          <cell r="F298">
            <v>60</v>
          </cell>
          <cell r="G298" t="str">
            <v>150/20</v>
          </cell>
          <cell r="H298">
            <v>1732</v>
          </cell>
          <cell r="I298">
            <v>274.43069466666674</v>
          </cell>
          <cell r="J298">
            <v>82.304260333333332</v>
          </cell>
          <cell r="K298">
            <v>133.81185876619566</v>
          </cell>
          <cell r="L298">
            <v>7.7258578964316205E-2</v>
          </cell>
          <cell r="M298">
            <v>274.43069466666674</v>
          </cell>
          <cell r="N298">
            <v>0.15844728329484223</v>
          </cell>
          <cell r="O298">
            <v>127.90402554211474</v>
          </cell>
          <cell r="P298">
            <v>184.396108</v>
          </cell>
          <cell r="Q298">
            <v>0.10646426558891454</v>
          </cell>
          <cell r="R298">
            <v>0.15844728329484223</v>
          </cell>
          <cell r="S298">
            <v>139.7276433135936</v>
          </cell>
          <cell r="T298">
            <v>20.983254475999999</v>
          </cell>
          <cell r="U298">
            <v>20.41283528666667</v>
          </cell>
          <cell r="V298">
            <v>0</v>
          </cell>
        </row>
        <row r="299">
          <cell r="E299" t="str">
            <v>NKDPT2</v>
          </cell>
          <cell r="F299">
            <v>60</v>
          </cell>
          <cell r="G299" t="str">
            <v>150/20</v>
          </cell>
          <cell r="H299">
            <v>1732</v>
          </cell>
          <cell r="I299">
            <v>865.79679333333331</v>
          </cell>
          <cell r="J299">
            <v>490.32008866666666</v>
          </cell>
          <cell r="K299">
            <v>711.53181664146132</v>
          </cell>
          <cell r="L299">
            <v>0.41081513662901925</v>
          </cell>
          <cell r="M299">
            <v>865.68634033333331</v>
          </cell>
          <cell r="N299">
            <v>0.49981890319476519</v>
          </cell>
          <cell r="O299">
            <v>700.98558497462886</v>
          </cell>
          <cell r="P299">
            <v>865.79679333333331</v>
          </cell>
          <cell r="Q299">
            <v>0.49988267513471901</v>
          </cell>
          <cell r="R299">
            <v>0.49988267513471901</v>
          </cell>
          <cell r="S299">
            <v>717.46699280846838</v>
          </cell>
          <cell r="T299">
            <v>20.785961201333333</v>
          </cell>
          <cell r="U299">
            <v>20.370885669333333</v>
          </cell>
          <cell r="V299">
            <v>0</v>
          </cell>
        </row>
        <row r="300">
          <cell r="E300" t="str">
            <v>CKSKA4</v>
          </cell>
          <cell r="F300">
            <v>60</v>
          </cell>
          <cell r="G300" t="str">
            <v>150/20</v>
          </cell>
          <cell r="H300">
            <v>1732</v>
          </cell>
          <cell r="I300">
            <v>0</v>
          </cell>
          <cell r="J300">
            <v>0</v>
          </cell>
          <cell r="K300" t="e">
            <v>#DIV/0!</v>
          </cell>
          <cell r="L300" t="e">
            <v>#DIV/0!</v>
          </cell>
          <cell r="M300">
            <v>0</v>
          </cell>
          <cell r="N300">
            <v>0</v>
          </cell>
          <cell r="O300" t="e">
            <v>#DIV/0!</v>
          </cell>
          <cell r="P300">
            <v>0</v>
          </cell>
          <cell r="Q300">
            <v>0</v>
          </cell>
          <cell r="R300" t="e">
            <v>#DIV/0!</v>
          </cell>
          <cell r="S300" t="e">
            <v>#DIV/0!</v>
          </cell>
          <cell r="T300">
            <v>20.754723426666665</v>
          </cell>
          <cell r="U300">
            <v>19.505773030666667</v>
          </cell>
          <cell r="V300">
            <v>191</v>
          </cell>
        </row>
        <row r="301">
          <cell r="E301" t="str">
            <v>CLNSI23</v>
          </cell>
          <cell r="F301">
            <v>60</v>
          </cell>
          <cell r="G301" t="str">
            <v>150/20</v>
          </cell>
          <cell r="H301">
            <v>1732</v>
          </cell>
          <cell r="I301">
            <v>614.59568300000001</v>
          </cell>
          <cell r="J301">
            <v>26.589629666666667</v>
          </cell>
          <cell r="K301">
            <v>398.46527151207403</v>
          </cell>
          <cell r="L301">
            <v>0.23006078031874944</v>
          </cell>
          <cell r="M301">
            <v>614.59568300000001</v>
          </cell>
          <cell r="N301">
            <v>0.35484739203233256</v>
          </cell>
          <cell r="O301">
            <v>395.28038733197121</v>
          </cell>
          <cell r="P301">
            <v>576.96606433333329</v>
          </cell>
          <cell r="Q301">
            <v>0.33312128425712084</v>
          </cell>
          <cell r="R301">
            <v>0.35484739203233256</v>
          </cell>
          <cell r="S301">
            <v>401.61157701435633</v>
          </cell>
          <cell r="T301">
            <v>20.917803928000001</v>
          </cell>
          <cell r="U301">
            <v>20.218919411999998</v>
          </cell>
          <cell r="V301">
            <v>0</v>
          </cell>
        </row>
        <row r="302">
          <cell r="E302" t="str">
            <v>KTLPA1</v>
          </cell>
          <cell r="F302">
            <v>60</v>
          </cell>
          <cell r="G302" t="str">
            <v>150/20</v>
          </cell>
          <cell r="H302">
            <v>1732</v>
          </cell>
          <cell r="I302">
            <v>596.98655166666674</v>
          </cell>
          <cell r="J302">
            <v>230.815338</v>
          </cell>
          <cell r="K302">
            <v>372.48184734857716</v>
          </cell>
          <cell r="L302">
            <v>0.21505880331903993</v>
          </cell>
          <cell r="M302">
            <v>565.90004466666676</v>
          </cell>
          <cell r="N302">
            <v>0.32673212740569674</v>
          </cell>
          <cell r="O302">
            <v>388.09049388396028</v>
          </cell>
          <cell r="P302">
            <v>596.98655166666674</v>
          </cell>
          <cell r="Q302">
            <v>0.34468045708237111</v>
          </cell>
          <cell r="R302">
            <v>0.34468045708237111</v>
          </cell>
          <cell r="S302">
            <v>356.85219321354907</v>
          </cell>
          <cell r="T302">
            <v>20.864775861333335</v>
          </cell>
          <cell r="U302">
            <v>20.232106860000002</v>
          </cell>
          <cell r="V302">
            <v>0</v>
          </cell>
        </row>
        <row r="303">
          <cell r="E303" t="str">
            <v>KTLPA2</v>
          </cell>
          <cell r="F303">
            <v>60</v>
          </cell>
          <cell r="G303" t="str">
            <v>150/20</v>
          </cell>
          <cell r="H303">
            <v>1732</v>
          </cell>
          <cell r="I303">
            <v>199.4603983333333</v>
          </cell>
          <cell r="J303">
            <v>64.646721999999997</v>
          </cell>
          <cell r="K303">
            <v>148.56286195920202</v>
          </cell>
          <cell r="L303">
            <v>8.57753244568141E-2</v>
          </cell>
          <cell r="M303">
            <v>190.26047766666667</v>
          </cell>
          <cell r="N303">
            <v>0.10985016031562742</v>
          </cell>
          <cell r="O303">
            <v>148.53578018234768</v>
          </cell>
          <cell r="P303">
            <v>199.4603983333333</v>
          </cell>
          <cell r="Q303">
            <v>0.11516189280215548</v>
          </cell>
          <cell r="R303">
            <v>0.11516189280215548</v>
          </cell>
          <cell r="S303">
            <v>148.58998018528484</v>
          </cell>
          <cell r="T303">
            <v>20.878558539999997</v>
          </cell>
          <cell r="U303">
            <v>20.238322430666667</v>
          </cell>
          <cell r="V303">
            <v>0</v>
          </cell>
        </row>
        <row r="304">
          <cell r="E304" t="str">
            <v>KDBDK3</v>
          </cell>
          <cell r="F304">
            <v>60</v>
          </cell>
          <cell r="G304" t="str">
            <v>150/20</v>
          </cell>
          <cell r="H304">
            <v>1732</v>
          </cell>
          <cell r="I304">
            <v>919.87333333333333</v>
          </cell>
          <cell r="J304">
            <v>550.92666666666662</v>
          </cell>
          <cell r="K304">
            <v>739.02726408689819</v>
          </cell>
          <cell r="L304">
            <v>0.426690106285738</v>
          </cell>
          <cell r="M304">
            <v>890.57</v>
          </cell>
          <cell r="N304">
            <v>0.51418591224018484</v>
          </cell>
          <cell r="O304">
            <v>739.19447285778358</v>
          </cell>
          <cell r="P304">
            <v>919.87333333333333</v>
          </cell>
          <cell r="Q304">
            <v>0.53110469591993836</v>
          </cell>
          <cell r="R304">
            <v>0.53110469591993836</v>
          </cell>
          <cell r="S304">
            <v>738.85707762557092</v>
          </cell>
          <cell r="T304">
            <v>20.997613333333337</v>
          </cell>
          <cell r="U304">
            <v>19.560053333333336</v>
          </cell>
          <cell r="V304">
            <v>46</v>
          </cell>
        </row>
        <row r="305">
          <cell r="E305" t="str">
            <v>CBDRU4</v>
          </cell>
          <cell r="F305">
            <v>60</v>
          </cell>
          <cell r="G305" t="str">
            <v>150/20</v>
          </cell>
          <cell r="H305">
            <v>1732</v>
          </cell>
          <cell r="I305">
            <v>1093.0026856666666</v>
          </cell>
          <cell r="J305">
            <v>482.37760400000002</v>
          </cell>
          <cell r="K305">
            <v>819.20871183904956</v>
          </cell>
          <cell r="L305">
            <v>0.47298424471076767</v>
          </cell>
          <cell r="M305">
            <v>1093.0026856666666</v>
          </cell>
          <cell r="N305">
            <v>0.63106390627405695</v>
          </cell>
          <cell r="O305">
            <v>862.96053800627283</v>
          </cell>
          <cell r="P305">
            <v>1065.4702963333334</v>
          </cell>
          <cell r="Q305">
            <v>0.61516760758275602</v>
          </cell>
          <cell r="R305">
            <v>0.63106390627405695</v>
          </cell>
          <cell r="S305">
            <v>775.39800030686399</v>
          </cell>
          <cell r="T305">
            <v>20.996377839999997</v>
          </cell>
          <cell r="U305">
            <v>19.881430551999994</v>
          </cell>
          <cell r="V305">
            <v>0</v>
          </cell>
        </row>
        <row r="306">
          <cell r="E306" t="str">
            <v>CIKRG1</v>
          </cell>
          <cell r="F306">
            <v>60</v>
          </cell>
          <cell r="G306" t="str">
            <v>150/20</v>
          </cell>
          <cell r="H306">
            <v>1732</v>
          </cell>
          <cell r="I306">
            <v>134.27333333333334</v>
          </cell>
          <cell r="J306">
            <v>15.14</v>
          </cell>
          <cell r="K306">
            <v>67.01278637076895</v>
          </cell>
          <cell r="L306">
            <v>3.8690985202522489E-2</v>
          </cell>
          <cell r="M306">
            <v>134.27333333333334</v>
          </cell>
          <cell r="N306">
            <v>7.752501924557352E-2</v>
          </cell>
          <cell r="O306">
            <v>78.505138888888837</v>
          </cell>
          <cell r="P306">
            <v>93.339999999999989</v>
          </cell>
          <cell r="Q306">
            <v>5.3891454965357959E-2</v>
          </cell>
          <cell r="R306">
            <v>7.752501924557352E-2</v>
          </cell>
          <cell r="S306">
            <v>55.504966352624429</v>
          </cell>
          <cell r="T306">
            <v>20.812866666666665</v>
          </cell>
          <cell r="U306">
            <v>20.379866666666668</v>
          </cell>
          <cell r="V306">
            <v>0</v>
          </cell>
        </row>
        <row r="307">
          <cell r="E307" t="str">
            <v>CKPAY4</v>
          </cell>
          <cell r="F307">
            <v>60</v>
          </cell>
          <cell r="G307" t="str">
            <v>150/20</v>
          </cell>
          <cell r="H307">
            <v>1732</v>
          </cell>
          <cell r="I307">
            <v>734.7214763333335</v>
          </cell>
          <cell r="J307">
            <v>291.15211999999997</v>
          </cell>
          <cell r="K307">
            <v>518.44617430800201</v>
          </cell>
          <cell r="L307">
            <v>0.2993338188845277</v>
          </cell>
          <cell r="M307">
            <v>734.7214763333335</v>
          </cell>
          <cell r="N307">
            <v>0.42420408564280226</v>
          </cell>
          <cell r="O307">
            <v>532.11683452240118</v>
          </cell>
          <cell r="P307">
            <v>713.24096700000007</v>
          </cell>
          <cell r="Q307">
            <v>0.41180194399538111</v>
          </cell>
          <cell r="R307">
            <v>0.42420408564280226</v>
          </cell>
          <cell r="S307">
            <v>504.75711482009848</v>
          </cell>
          <cell r="T307">
            <v>20.889090254666669</v>
          </cell>
          <cell r="U307">
            <v>20.240456254666665</v>
          </cell>
          <cell r="V307">
            <v>0</v>
          </cell>
        </row>
        <row r="308">
          <cell r="E308" t="str">
            <v>PRMYA3</v>
          </cell>
          <cell r="F308">
            <v>60</v>
          </cell>
          <cell r="G308" t="str">
            <v>150/20</v>
          </cell>
          <cell r="H308">
            <v>1732</v>
          </cell>
          <cell r="I308">
            <v>1280.7230630000001</v>
          </cell>
          <cell r="J308">
            <v>53.875273333333332</v>
          </cell>
          <cell r="K308">
            <v>176.96913818022838</v>
          </cell>
          <cell r="L308">
            <v>0.10217617677842286</v>
          </cell>
          <cell r="M308">
            <v>1280.7230630000001</v>
          </cell>
          <cell r="N308">
            <v>0.73944749595842962</v>
          </cell>
          <cell r="O308">
            <v>195.16213488261624</v>
          </cell>
          <cell r="P308">
            <v>233.50114966666669</v>
          </cell>
          <cell r="Q308">
            <v>0.13481590627405698</v>
          </cell>
          <cell r="R308">
            <v>0.73944749595842962</v>
          </cell>
          <cell r="S308">
            <v>158.75165561417708</v>
          </cell>
          <cell r="T308">
            <v>20.968276717333332</v>
          </cell>
          <cell r="U308">
            <v>20.325949506666667</v>
          </cell>
          <cell r="V308">
            <v>0</v>
          </cell>
        </row>
        <row r="309">
          <cell r="E309" t="str">
            <v>NUBRG3</v>
          </cell>
          <cell r="F309">
            <v>60</v>
          </cell>
          <cell r="G309" t="str">
            <v>150/20</v>
          </cell>
          <cell r="H309">
            <v>1732</v>
          </cell>
          <cell r="I309">
            <v>716.75</v>
          </cell>
          <cell r="J309">
            <v>477.46755966666666</v>
          </cell>
          <cell r="K309">
            <v>627.94669502129693</v>
          </cell>
          <cell r="L309">
            <v>0.36255582853423612</v>
          </cell>
          <cell r="M309">
            <v>716.75</v>
          </cell>
          <cell r="N309">
            <v>0.41382794457274824</v>
          </cell>
          <cell r="O309">
            <v>639.50315506003608</v>
          </cell>
          <cell r="P309">
            <v>673.19826266666666</v>
          </cell>
          <cell r="Q309">
            <v>0.38868259969207081</v>
          </cell>
          <cell r="R309">
            <v>0.41382794457274824</v>
          </cell>
          <cell r="S309">
            <v>616.37468120053813</v>
          </cell>
          <cell r="T309">
            <v>20.700645190666666</v>
          </cell>
          <cell r="U309">
            <v>20.263355603999997</v>
          </cell>
          <cell r="V309">
            <v>0</v>
          </cell>
        </row>
        <row r="310">
          <cell r="E310" t="str">
            <v>RCKBA4</v>
          </cell>
          <cell r="F310">
            <v>60</v>
          </cell>
          <cell r="G310" t="str">
            <v>150/20</v>
          </cell>
          <cell r="H310">
            <v>1732</v>
          </cell>
          <cell r="I310">
            <v>641.04333333333329</v>
          </cell>
          <cell r="J310">
            <v>248.05333333333337</v>
          </cell>
          <cell r="K310">
            <v>478.34696032279754</v>
          </cell>
          <cell r="L310">
            <v>0.27618184776143045</v>
          </cell>
          <cell r="M310">
            <v>641.04333333333329</v>
          </cell>
          <cell r="N310">
            <v>0.37011739799846033</v>
          </cell>
          <cell r="O310">
            <v>503.15319892473178</v>
          </cell>
          <cell r="P310">
            <v>557.21333333333337</v>
          </cell>
          <cell r="Q310">
            <v>0.3217167051578137</v>
          </cell>
          <cell r="R310">
            <v>0.37011739799846033</v>
          </cell>
          <cell r="S310">
            <v>453.50733512785968</v>
          </cell>
          <cell r="T310">
            <v>20.70894666666667</v>
          </cell>
          <cell r="U310">
            <v>20.131613333333334</v>
          </cell>
          <cell r="V310">
            <v>0</v>
          </cell>
        </row>
        <row r="311">
          <cell r="E311" t="str">
            <v>NKDPT1</v>
          </cell>
          <cell r="F311">
            <v>60</v>
          </cell>
          <cell r="G311" t="str">
            <v>150/20</v>
          </cell>
          <cell r="H311">
            <v>1732</v>
          </cell>
          <cell r="I311">
            <v>865.40183533333345</v>
          </cell>
          <cell r="J311">
            <v>702.29508466666664</v>
          </cell>
          <cell r="K311">
            <v>820.95875046135291</v>
          </cell>
          <cell r="L311">
            <v>0.47399465961971876</v>
          </cell>
          <cell r="M311">
            <v>865.37011733333327</v>
          </cell>
          <cell r="N311">
            <v>0.49963632640492683</v>
          </cell>
          <cell r="O311">
            <v>824.67941809292881</v>
          </cell>
          <cell r="P311">
            <v>865.40183533333345</v>
          </cell>
          <cell r="Q311">
            <v>0.49965463933795234</v>
          </cell>
          <cell r="R311">
            <v>0.49965463933795234</v>
          </cell>
          <cell r="S311">
            <v>818.49324781392227</v>
          </cell>
          <cell r="T311">
            <v>20.807611778666665</v>
          </cell>
          <cell r="U311">
            <v>20.38538655066667</v>
          </cell>
          <cell r="V311">
            <v>0</v>
          </cell>
        </row>
        <row r="312">
          <cell r="E312" t="str">
            <v>PT PERTAMINA BALONGAN</v>
          </cell>
          <cell r="F312">
            <v>30</v>
          </cell>
          <cell r="G312">
            <v>150</v>
          </cell>
          <cell r="H312">
            <v>866</v>
          </cell>
          <cell r="I312">
            <v>87.14265433333334</v>
          </cell>
          <cell r="J312">
            <v>15.320543000000001</v>
          </cell>
          <cell r="K312">
            <v>31.155625107692313</v>
          </cell>
          <cell r="L312">
            <v>3.5976472410730154E-2</v>
          </cell>
          <cell r="M312">
            <v>69.417017666666666</v>
          </cell>
          <cell r="N312">
            <v>8.0158219014626636E-2</v>
          </cell>
          <cell r="O312">
            <v>27.501722122222223</v>
          </cell>
          <cell r="P312">
            <v>87.14265433333334</v>
          </cell>
          <cell r="Q312">
            <v>0.10062662163202464</v>
          </cell>
          <cell r="R312">
            <v>0.10062662163202464</v>
          </cell>
          <cell r="S312">
            <v>34.287541952380948</v>
          </cell>
          <cell r="T312">
            <v>153.044991388</v>
          </cell>
          <cell r="U312">
            <v>144.04924780666667</v>
          </cell>
          <cell r="V312">
            <v>0</v>
          </cell>
        </row>
        <row r="313">
          <cell r="E313" t="str">
            <v>KTT MULTISTRADA</v>
          </cell>
          <cell r="F313">
            <v>30</v>
          </cell>
          <cell r="G313">
            <v>150</v>
          </cell>
          <cell r="H313">
            <v>866</v>
          </cell>
          <cell r="I313">
            <v>85.139526333333322</v>
          </cell>
          <cell r="J313">
            <v>15.832928999999998</v>
          </cell>
          <cell r="K313">
            <v>54.745923501430596</v>
          </cell>
          <cell r="L313">
            <v>6.3217001733753581E-2</v>
          </cell>
          <cell r="M313">
            <v>85.139526333333322</v>
          </cell>
          <cell r="N313">
            <v>9.8313540800615842E-2</v>
          </cell>
          <cell r="O313">
            <v>56.71740971340008</v>
          </cell>
          <cell r="P313">
            <v>78.538078333333331</v>
          </cell>
          <cell r="Q313">
            <v>9.0690621632024626E-2</v>
          </cell>
          <cell r="R313">
            <v>9.8313540800615842E-2</v>
          </cell>
          <cell r="S313">
            <v>52.774437289461218</v>
          </cell>
          <cell r="T313">
            <v>154.95588851333335</v>
          </cell>
          <cell r="U313">
            <v>137.78692180000002</v>
          </cell>
          <cell r="V313">
            <v>2</v>
          </cell>
        </row>
        <row r="314">
          <cell r="E314" t="str">
            <v>CBATU4</v>
          </cell>
          <cell r="F314">
            <v>60</v>
          </cell>
          <cell r="G314" t="str">
            <v>150/20</v>
          </cell>
          <cell r="H314">
            <v>1732</v>
          </cell>
          <cell r="I314">
            <v>380.75366233333335</v>
          </cell>
          <cell r="J314">
            <v>145.45863866666664</v>
          </cell>
          <cell r="K314">
            <v>251.75426345146892</v>
          </cell>
          <cell r="L314">
            <v>0.14535465557244165</v>
          </cell>
          <cell r="M314">
            <v>380.75366233333335</v>
          </cell>
          <cell r="N314">
            <v>0.21983467802155504</v>
          </cell>
          <cell r="O314">
            <v>255.30956260170223</v>
          </cell>
          <cell r="P314">
            <v>358.55720033333336</v>
          </cell>
          <cell r="Q314">
            <v>0.20701916878367976</v>
          </cell>
          <cell r="R314">
            <v>0.21983467802155504</v>
          </cell>
          <cell r="S314">
            <v>248.19417924181238</v>
          </cell>
          <cell r="T314">
            <v>20.966705215999998</v>
          </cell>
          <cell r="U314">
            <v>20.189547001333331</v>
          </cell>
          <cell r="V314">
            <v>0</v>
          </cell>
        </row>
        <row r="315">
          <cell r="E315" t="str">
            <v>RADEN4</v>
          </cell>
          <cell r="F315">
            <v>60</v>
          </cell>
          <cell r="G315" t="str">
            <v>150/20</v>
          </cell>
          <cell r="H315">
            <v>1732</v>
          </cell>
          <cell r="I315">
            <v>905.71126300000003</v>
          </cell>
          <cell r="J315">
            <v>420.30192033333333</v>
          </cell>
          <cell r="K315">
            <v>652.47758649249124</v>
          </cell>
          <cell r="L315">
            <v>0.37671916079243145</v>
          </cell>
          <cell r="M315">
            <v>822.72641999999996</v>
          </cell>
          <cell r="N315">
            <v>0.47501525404157041</v>
          </cell>
          <cell r="O315">
            <v>636.08612664695363</v>
          </cell>
          <cell r="P315">
            <v>905.71126300000003</v>
          </cell>
          <cell r="Q315">
            <v>0.5229279809468822</v>
          </cell>
          <cell r="R315">
            <v>0.5229279809468822</v>
          </cell>
          <cell r="S315">
            <v>668.89110752220745</v>
          </cell>
          <cell r="T315">
            <v>20.711938408000002</v>
          </cell>
          <cell r="U315">
            <v>20.283425442666665</v>
          </cell>
          <cell r="V315">
            <v>0</v>
          </cell>
        </row>
        <row r="316">
          <cell r="E316" t="str">
            <v>DLTMS1</v>
          </cell>
          <cell r="F316">
            <v>60</v>
          </cell>
          <cell r="G316" t="str">
            <v>150/20</v>
          </cell>
          <cell r="H316">
            <v>1732</v>
          </cell>
          <cell r="I316">
            <v>530.99707033333334</v>
          </cell>
          <cell r="J316">
            <v>113.99405400000001</v>
          </cell>
          <cell r="K316">
            <v>303.1456025005607</v>
          </cell>
          <cell r="L316">
            <v>0.1750263293883145</v>
          </cell>
          <cell r="M316">
            <v>530.99707033333334</v>
          </cell>
          <cell r="N316">
            <v>0.30658029464973058</v>
          </cell>
          <cell r="O316">
            <v>339.84062456317184</v>
          </cell>
          <cell r="P316">
            <v>376.66668666666664</v>
          </cell>
          <cell r="Q316">
            <v>0.21747499230177059</v>
          </cell>
          <cell r="R316">
            <v>0.30658029464973058</v>
          </cell>
          <cell r="S316">
            <v>266.40119279048884</v>
          </cell>
          <cell r="T316">
            <v>20.866041953333333</v>
          </cell>
          <cell r="U316">
            <v>20.148581159999999</v>
          </cell>
          <cell r="V316">
            <v>0</v>
          </cell>
        </row>
        <row r="317">
          <cell r="E317" t="str">
            <v>DLTMS2</v>
          </cell>
          <cell r="F317">
            <v>60</v>
          </cell>
          <cell r="G317" t="str">
            <v>150/20</v>
          </cell>
          <cell r="H317">
            <v>1732</v>
          </cell>
          <cell r="I317">
            <v>569.68119300000001</v>
          </cell>
          <cell r="J317">
            <v>119.17626199999999</v>
          </cell>
          <cell r="K317">
            <v>317.10809505917928</v>
          </cell>
          <cell r="L317">
            <v>0.18308781469929519</v>
          </cell>
          <cell r="M317">
            <v>569.68119300000001</v>
          </cell>
          <cell r="N317">
            <v>0.32891523845265591</v>
          </cell>
          <cell r="O317">
            <v>360.1672294852155</v>
          </cell>
          <cell r="P317">
            <v>397.29564433333331</v>
          </cell>
          <cell r="Q317">
            <v>0.2293854759430331</v>
          </cell>
          <cell r="R317">
            <v>0.32891523845265591</v>
          </cell>
          <cell r="S317">
            <v>273.99100755854664</v>
          </cell>
          <cell r="T317">
            <v>20.890905390666667</v>
          </cell>
          <cell r="U317">
            <v>20.219727678666668</v>
          </cell>
          <cell r="V317">
            <v>0</v>
          </cell>
        </row>
        <row r="318">
          <cell r="E318" t="str">
            <v>MKRYA1</v>
          </cell>
          <cell r="F318">
            <v>60</v>
          </cell>
          <cell r="G318" t="str">
            <v>150/20</v>
          </cell>
          <cell r="H318">
            <v>1732</v>
          </cell>
          <cell r="I318">
            <v>686.80643699999985</v>
          </cell>
          <cell r="J318">
            <v>53.130836333333328</v>
          </cell>
          <cell r="K318">
            <v>369.86810319636845</v>
          </cell>
          <cell r="L318">
            <v>0.21354971316187554</v>
          </cell>
          <cell r="M318">
            <v>686.80643699999985</v>
          </cell>
          <cell r="N318">
            <v>0.39653951327944564</v>
          </cell>
          <cell r="O318">
            <v>398.97777842741931</v>
          </cell>
          <cell r="P318">
            <v>627.27089433333333</v>
          </cell>
          <cell r="Q318">
            <v>0.36216564337952273</v>
          </cell>
          <cell r="R318">
            <v>0.39653951327944564</v>
          </cell>
          <cell r="S318">
            <v>340.71924939838505</v>
          </cell>
          <cell r="T318">
            <v>20.852031228000001</v>
          </cell>
          <cell r="U318">
            <v>20.088763076000003</v>
          </cell>
          <cell r="V318">
            <v>0</v>
          </cell>
        </row>
        <row r="319">
          <cell r="E319" t="str">
            <v>MKRYA2</v>
          </cell>
          <cell r="F319">
            <v>60</v>
          </cell>
          <cell r="G319" t="str">
            <v>150/20</v>
          </cell>
          <cell r="H319">
            <v>1732</v>
          </cell>
          <cell r="I319">
            <v>140.353994</v>
          </cell>
          <cell r="J319">
            <v>42.319992000000006</v>
          </cell>
          <cell r="K319">
            <v>55.481241629679452</v>
          </cell>
          <cell r="L319">
            <v>3.2033049439768736E-2</v>
          </cell>
          <cell r="M319">
            <v>129.826337</v>
          </cell>
          <cell r="N319">
            <v>7.495746939953811E-2</v>
          </cell>
          <cell r="O319">
            <v>55.367615184139744</v>
          </cell>
          <cell r="P319">
            <v>140.353994</v>
          </cell>
          <cell r="Q319">
            <v>8.1035793302540418E-2</v>
          </cell>
          <cell r="R319">
            <v>8.1035793302540418E-2</v>
          </cell>
          <cell r="S319">
            <v>55.59502100448627</v>
          </cell>
          <cell r="T319">
            <v>20.865268904000001</v>
          </cell>
          <cell r="U319">
            <v>20.201957358666668</v>
          </cell>
          <cell r="V319">
            <v>0</v>
          </cell>
        </row>
        <row r="320">
          <cell r="E320" t="str">
            <v>NTMBN1</v>
          </cell>
          <cell r="F320">
            <v>60</v>
          </cell>
          <cell r="G320" t="str">
            <v>150/20</v>
          </cell>
          <cell r="H320">
            <v>1732</v>
          </cell>
          <cell r="I320">
            <v>781.37259933333337</v>
          </cell>
          <cell r="J320">
            <v>303.90716533333335</v>
          </cell>
          <cell r="K320">
            <v>529.04255485698252</v>
          </cell>
          <cell r="L320">
            <v>0.3054518215109599</v>
          </cell>
          <cell r="M320">
            <v>781.37259933333337</v>
          </cell>
          <cell r="N320">
            <v>0.45113891416474211</v>
          </cell>
          <cell r="O320">
            <v>548.405615017473</v>
          </cell>
          <cell r="P320">
            <v>721.32397466666669</v>
          </cell>
          <cell r="Q320">
            <v>0.41646880754426485</v>
          </cell>
          <cell r="R320">
            <v>0.45113891416474211</v>
          </cell>
          <cell r="S320">
            <v>509.6534340502472</v>
          </cell>
          <cell r="T320">
            <v>20.502472637333334</v>
          </cell>
          <cell r="U320">
            <v>19.855037758666665</v>
          </cell>
          <cell r="V320">
            <v>0</v>
          </cell>
        </row>
        <row r="321">
          <cell r="E321" t="str">
            <v>NTMBN2</v>
          </cell>
          <cell r="F321">
            <v>60</v>
          </cell>
          <cell r="G321" t="str">
            <v>150/20</v>
          </cell>
          <cell r="H321">
            <v>1732</v>
          </cell>
          <cell r="I321">
            <v>217.34206133333336</v>
          </cell>
          <cell r="J321">
            <v>19.076015999999999</v>
          </cell>
          <cell r="K321">
            <v>134.25480806510618</v>
          </cell>
          <cell r="L321">
            <v>7.7514323363225279E-2</v>
          </cell>
          <cell r="M321">
            <v>217.34206133333336</v>
          </cell>
          <cell r="N321">
            <v>0.12548617859892228</v>
          </cell>
          <cell r="O321">
            <v>138.50984675875071</v>
          </cell>
          <cell r="P321">
            <v>196.29469266666669</v>
          </cell>
          <cell r="Q321">
            <v>0.11333411816782142</v>
          </cell>
          <cell r="R321">
            <v>0.12548617859892228</v>
          </cell>
          <cell r="S321">
            <v>130.00663233709693</v>
          </cell>
          <cell r="T321">
            <v>20.759456982666666</v>
          </cell>
          <cell r="U321">
            <v>19.880564551999999</v>
          </cell>
          <cell r="V321">
            <v>0</v>
          </cell>
        </row>
        <row r="322">
          <cell r="E322" t="str">
            <v>BGKTA1</v>
          </cell>
          <cell r="F322">
            <v>60</v>
          </cell>
          <cell r="G322" t="str">
            <v>150/20</v>
          </cell>
          <cell r="H322">
            <v>1732</v>
          </cell>
          <cell r="I322">
            <v>668.68007399999999</v>
          </cell>
          <cell r="J322">
            <v>359.64805099999995</v>
          </cell>
          <cell r="K322">
            <v>513.69145238332158</v>
          </cell>
          <cell r="L322">
            <v>0.29658859837374224</v>
          </cell>
          <cell r="M322">
            <v>610.19742833333328</v>
          </cell>
          <cell r="N322">
            <v>0.35230798402617397</v>
          </cell>
          <cell r="O322">
            <v>514.85493622670299</v>
          </cell>
          <cell r="P322">
            <v>668.68007399999999</v>
          </cell>
          <cell r="Q322">
            <v>0.38607394572748266</v>
          </cell>
          <cell r="R322">
            <v>0.38607394572748266</v>
          </cell>
          <cell r="S322">
            <v>512.52640261283034</v>
          </cell>
          <cell r="T322">
            <v>20.997188993333335</v>
          </cell>
          <cell r="U322">
            <v>20.284149995999996</v>
          </cell>
          <cell r="V322">
            <v>0</v>
          </cell>
        </row>
        <row r="323">
          <cell r="E323" t="str">
            <v>BGKTA2</v>
          </cell>
          <cell r="F323">
            <v>60</v>
          </cell>
          <cell r="G323" t="str">
            <v>150/20</v>
          </cell>
          <cell r="H323">
            <v>1732</v>
          </cell>
          <cell r="I323">
            <v>437.62690199999997</v>
          </cell>
          <cell r="J323">
            <v>198.57595833333335</v>
          </cell>
          <cell r="K323">
            <v>275.66880311185821</v>
          </cell>
          <cell r="L323">
            <v>0.15916212650800127</v>
          </cell>
          <cell r="M323">
            <v>368.5292153333333</v>
          </cell>
          <cell r="N323">
            <v>0.21277668321785986</v>
          </cell>
          <cell r="O323">
            <v>268.55729728763447</v>
          </cell>
          <cell r="P323">
            <v>437.62690199999997</v>
          </cell>
          <cell r="Q323">
            <v>0.25267142147806004</v>
          </cell>
          <cell r="R323">
            <v>0.25267142147806004</v>
          </cell>
          <cell r="S323">
            <v>282.78988027635717</v>
          </cell>
          <cell r="T323">
            <v>20.955199539999999</v>
          </cell>
          <cell r="U323">
            <v>20.273200291999999</v>
          </cell>
          <cell r="V323">
            <v>0</v>
          </cell>
        </row>
        <row r="324">
          <cell r="E324" t="str">
            <v>LBSTU4</v>
          </cell>
          <cell r="F324">
            <v>60</v>
          </cell>
          <cell r="G324" t="str">
            <v>150/20</v>
          </cell>
          <cell r="H324">
            <v>1732</v>
          </cell>
          <cell r="I324">
            <v>423.78435233333329</v>
          </cell>
          <cell r="J324">
            <v>173.70216366666668</v>
          </cell>
          <cell r="K324">
            <v>306.9407724543824</v>
          </cell>
          <cell r="L324">
            <v>0.17721753605911225</v>
          </cell>
          <cell r="M324">
            <v>372.44175200000001</v>
          </cell>
          <cell r="N324">
            <v>0.21503565357967669</v>
          </cell>
          <cell r="O324">
            <v>320.49054084722223</v>
          </cell>
          <cell r="P324">
            <v>423.78435233333329</v>
          </cell>
          <cell r="Q324">
            <v>0.2446791872594303</v>
          </cell>
          <cell r="R324">
            <v>0.2446791872594303</v>
          </cell>
          <cell r="S324">
            <v>293.37276749573783</v>
          </cell>
          <cell r="T324">
            <v>20.809799294666668</v>
          </cell>
          <cell r="U324">
            <v>20.157094517333331</v>
          </cell>
          <cell r="V324">
            <v>0</v>
          </cell>
        </row>
        <row r="325">
          <cell r="E325" t="str">
            <v>NARJW1</v>
          </cell>
          <cell r="F325">
            <v>60</v>
          </cell>
          <cell r="G325" t="str">
            <v>150/20</v>
          </cell>
          <cell r="H325">
            <v>1732</v>
          </cell>
          <cell r="I325">
            <v>623.51035566666667</v>
          </cell>
          <cell r="J325">
            <v>199.49175500000001</v>
          </cell>
          <cell r="K325">
            <v>345.01179359112314</v>
          </cell>
          <cell r="L325">
            <v>0.19919849514499027</v>
          </cell>
          <cell r="M325">
            <v>623.51035566666667</v>
          </cell>
          <cell r="N325">
            <v>0.35999443167821399</v>
          </cell>
          <cell r="O325">
            <v>342.04188006272392</v>
          </cell>
          <cell r="P325">
            <v>510.81880699999994</v>
          </cell>
          <cell r="Q325">
            <v>0.2949300271362586</v>
          </cell>
          <cell r="R325">
            <v>0.35999443167821399</v>
          </cell>
          <cell r="S325">
            <v>347.98570431135084</v>
          </cell>
          <cell r="T325">
            <v>20.99575316533333</v>
          </cell>
          <cell r="U325">
            <v>20.071938427999999</v>
          </cell>
          <cell r="V325">
            <v>0</v>
          </cell>
        </row>
        <row r="326">
          <cell r="E326" t="str">
            <v>NARJW2</v>
          </cell>
          <cell r="F326">
            <v>60</v>
          </cell>
          <cell r="G326" t="str">
            <v>150/20</v>
          </cell>
          <cell r="H326">
            <v>1732</v>
          </cell>
          <cell r="I326">
            <v>736.84364833333336</v>
          </cell>
          <cell r="J326">
            <v>250.83799233333335</v>
          </cell>
          <cell r="K326">
            <v>508.84788155099727</v>
          </cell>
          <cell r="L326">
            <v>0.2937920794174349</v>
          </cell>
          <cell r="M326">
            <v>690.40108233333342</v>
          </cell>
          <cell r="N326">
            <v>0.39861494361046962</v>
          </cell>
          <cell r="O326">
            <v>511.75879646236547</v>
          </cell>
          <cell r="P326">
            <v>736.84364833333336</v>
          </cell>
          <cell r="Q326">
            <v>0.42542935816012317</v>
          </cell>
          <cell r="R326">
            <v>0.42542935816012317</v>
          </cell>
          <cell r="S326">
            <v>505.93304885374533</v>
          </cell>
          <cell r="T326">
            <v>20.874547228000001</v>
          </cell>
          <cell r="U326">
            <v>20.202871854666665</v>
          </cell>
          <cell r="V326">
            <v>0</v>
          </cell>
        </row>
        <row r="327">
          <cell r="E327" t="str">
            <v>DPBR21</v>
          </cell>
          <cell r="F327">
            <v>60</v>
          </cell>
          <cell r="G327" t="str">
            <v>150/20</v>
          </cell>
          <cell r="H327">
            <v>1732</v>
          </cell>
          <cell r="I327">
            <v>865.72591133333333</v>
          </cell>
          <cell r="J327">
            <v>561.09592666666663</v>
          </cell>
          <cell r="K327">
            <v>720.9050059820413</v>
          </cell>
          <cell r="L327">
            <v>0.41622690876561275</v>
          </cell>
          <cell r="M327">
            <v>864.01194266666664</v>
          </cell>
          <cell r="N327">
            <v>0.49885216089299461</v>
          </cell>
          <cell r="O327">
            <v>737.76575716904711</v>
          </cell>
          <cell r="P327">
            <v>865.72591133333333</v>
          </cell>
          <cell r="Q327">
            <v>0.49984175019245575</v>
          </cell>
          <cell r="R327">
            <v>0.49984175019245575</v>
          </cell>
          <cell r="S327">
            <v>711.09001568607016</v>
          </cell>
          <cell r="T327">
            <v>20.329275524</v>
          </cell>
          <cell r="U327">
            <v>18.976533295999999</v>
          </cell>
          <cell r="V327">
            <v>841</v>
          </cell>
        </row>
        <row r="328">
          <cell r="E328" t="str">
            <v>DPBR22</v>
          </cell>
          <cell r="F328">
            <v>60</v>
          </cell>
          <cell r="G328" t="str">
            <v>150/20</v>
          </cell>
          <cell r="H328">
            <v>1732</v>
          </cell>
          <cell r="I328">
            <v>865.75667333333331</v>
          </cell>
          <cell r="J328">
            <v>443.94117199999999</v>
          </cell>
          <cell r="K328">
            <v>715.21373157972084</v>
          </cell>
          <cell r="L328">
            <v>0.41294095356796817</v>
          </cell>
          <cell r="M328">
            <v>865.75667333333331</v>
          </cell>
          <cell r="N328">
            <v>0.4998595111624326</v>
          </cell>
          <cell r="O328">
            <v>739.3399851705766</v>
          </cell>
          <cell r="P328">
            <v>865.6522623333334</v>
          </cell>
          <cell r="Q328">
            <v>0.49979922767513474</v>
          </cell>
          <cell r="R328">
            <v>0.4998595111624326</v>
          </cell>
          <cell r="S328">
            <v>689.2198848988935</v>
          </cell>
          <cell r="T328">
            <v>20.330459634666667</v>
          </cell>
          <cell r="U328">
            <v>18.974388502666667</v>
          </cell>
          <cell r="V328">
            <v>839</v>
          </cell>
        </row>
        <row r="329">
          <cell r="E329" t="str">
            <v>MKSRI4</v>
          </cell>
          <cell r="F329">
            <v>60</v>
          </cell>
          <cell r="G329" t="str">
            <v>150/20</v>
          </cell>
          <cell r="H329">
            <v>1732</v>
          </cell>
          <cell r="I329">
            <v>304.16525266666667</v>
          </cell>
          <cell r="J329">
            <v>47.331717000000005</v>
          </cell>
          <cell r="K329">
            <v>200.94877509796032</v>
          </cell>
          <cell r="L329">
            <v>0.11602123273554291</v>
          </cell>
          <cell r="M329">
            <v>301.64140300000003</v>
          </cell>
          <cell r="N329">
            <v>0.17415785392609701</v>
          </cell>
          <cell r="O329">
            <v>209.7941519950715</v>
          </cell>
          <cell r="P329">
            <v>304.16525266666667</v>
          </cell>
          <cell r="Q329">
            <v>0.17561504195535027</v>
          </cell>
          <cell r="R329">
            <v>0.17561504195535027</v>
          </cell>
          <cell r="S329">
            <v>192.09149325213107</v>
          </cell>
          <cell r="T329">
            <v>20.921556017333334</v>
          </cell>
          <cell r="U329">
            <v>20.251266244</v>
          </cell>
          <cell r="V329">
            <v>0</v>
          </cell>
        </row>
        <row r="330">
          <cell r="E330" t="str">
            <v>RJPSI2</v>
          </cell>
          <cell r="F330">
            <v>60</v>
          </cell>
          <cell r="G330" t="str">
            <v>150/20</v>
          </cell>
          <cell r="H330">
            <v>1732</v>
          </cell>
          <cell r="I330">
            <v>1037.8340656666667</v>
          </cell>
          <cell r="J330">
            <v>61.492279333333336</v>
          </cell>
          <cell r="K330">
            <v>736.42276702749757</v>
          </cell>
          <cell r="L330">
            <v>0.4251863550967076</v>
          </cell>
          <cell r="M330">
            <v>999.91548666666677</v>
          </cell>
          <cell r="N330">
            <v>0.57731841031562747</v>
          </cell>
          <cell r="O330">
            <v>737.25450488858689</v>
          </cell>
          <cell r="P330">
            <v>1037.8340656666667</v>
          </cell>
          <cell r="Q330">
            <v>0.59921135431100847</v>
          </cell>
          <cell r="R330">
            <v>0.59921135431100847</v>
          </cell>
          <cell r="S330">
            <v>735.59886518932228</v>
          </cell>
          <cell r="T330">
            <v>20.933854371999999</v>
          </cell>
          <cell r="U330">
            <v>20.205137310666668</v>
          </cell>
          <cell r="V330">
            <v>0</v>
          </cell>
        </row>
        <row r="331">
          <cell r="E331" t="str">
            <v>UBRNG7</v>
          </cell>
          <cell r="F331">
            <v>60</v>
          </cell>
          <cell r="G331" t="str">
            <v>150/20</v>
          </cell>
          <cell r="H331">
            <v>1732</v>
          </cell>
          <cell r="I331">
            <v>201.68063366666669</v>
          </cell>
          <cell r="J331">
            <v>114.79731499999998</v>
          </cell>
          <cell r="K331">
            <v>154.31025466308014</v>
          </cell>
          <cell r="L331">
            <v>8.9093680521408855E-2</v>
          </cell>
          <cell r="M331">
            <v>193.95572933333332</v>
          </cell>
          <cell r="N331">
            <v>0.11198367744418783</v>
          </cell>
          <cell r="O331">
            <v>159.20398917831525</v>
          </cell>
          <cell r="P331">
            <v>201.68063366666669</v>
          </cell>
          <cell r="Q331">
            <v>0.11644378387220941</v>
          </cell>
          <cell r="R331">
            <v>0.11644378387220941</v>
          </cell>
          <cell r="S331">
            <v>149.40993369493043</v>
          </cell>
          <cell r="T331">
            <v>20.998501272000002</v>
          </cell>
          <cell r="U331">
            <v>19.859916802666667</v>
          </cell>
          <cell r="V331">
            <v>0</v>
          </cell>
        </row>
        <row r="332">
          <cell r="E332" t="str">
            <v>CBREM3</v>
          </cell>
          <cell r="F332">
            <v>60</v>
          </cell>
          <cell r="G332" t="str">
            <v>150/20</v>
          </cell>
          <cell r="H332">
            <v>1732</v>
          </cell>
          <cell r="I332">
            <v>506.07139100000001</v>
          </cell>
          <cell r="J332">
            <v>203.94240333333335</v>
          </cell>
          <cell r="K332">
            <v>390.03347169882289</v>
          </cell>
          <cell r="L332">
            <v>0.22519253562287697</v>
          </cell>
          <cell r="M332">
            <v>506.07139100000001</v>
          </cell>
          <cell r="N332">
            <v>0.29218902482678982</v>
          </cell>
          <cell r="O332">
            <v>414.533959119342</v>
          </cell>
          <cell r="P332">
            <v>462.19655366666666</v>
          </cell>
          <cell r="Q332">
            <v>0.26685713260200156</v>
          </cell>
          <cell r="R332">
            <v>0.29218902482678982</v>
          </cell>
          <cell r="S332">
            <v>365.99463545446355</v>
          </cell>
          <cell r="T332">
            <v>20.749954653333329</v>
          </cell>
          <cell r="U332">
            <v>20.156559329333334</v>
          </cell>
          <cell r="V332">
            <v>0</v>
          </cell>
        </row>
        <row r="333">
          <cell r="E333" t="str">
            <v>BDTMR1</v>
          </cell>
          <cell r="L333" t="e">
            <v>#DIV/0!</v>
          </cell>
        </row>
        <row r="334">
          <cell r="E334" t="str">
            <v>BDTMR2</v>
          </cell>
          <cell r="L334" t="e">
            <v>#DIV/0!</v>
          </cell>
        </row>
      </sheetData>
      <sheetData sheetId="1"/>
      <sheetData sheetId="2"/>
      <sheetData sheetId="3"/>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MBILDATA"/>
      <sheetName val="REKAP"/>
      <sheetName val="LAPORAN BULANAN (RATA-RATA)"/>
      <sheetName val="LAPORAN BULANAN (PIE CHART)"/>
      <sheetName val=" TOTAL TRAFO "/>
    </sheetNames>
    <sheetDataSet>
      <sheetData sheetId="0" refreshError="1"/>
      <sheetData sheetId="1" refreshError="1"/>
      <sheetData sheetId="2" refreshError="1"/>
      <sheetData sheetId="3" refreshError="1"/>
      <sheetData sheetId="4">
        <row r="4">
          <cell r="L4" t="str">
            <v>%&lt;19,5</v>
          </cell>
          <cell r="M4" t="str">
            <v>%&gt;19,5 - &lt;20</v>
          </cell>
          <cell r="N4" t="str">
            <v>%&gt;20 - &lt;20,5</v>
          </cell>
          <cell r="O4" t="str">
            <v>%&gt;20,5</v>
          </cell>
        </row>
        <row r="5">
          <cell r="G5" t="str">
            <v>BANDUNG</v>
          </cell>
          <cell r="L5">
            <v>6.2825909405038634E-4</v>
          </cell>
          <cell r="M5">
            <v>1.8062448953948609E-2</v>
          </cell>
          <cell r="N5">
            <v>0.37632719733618142</v>
          </cell>
          <cell r="O5">
            <v>0.60498209461581953</v>
          </cell>
        </row>
        <row r="6">
          <cell r="G6" t="str">
            <v>BEKASI</v>
          </cell>
          <cell r="L6">
            <v>6.7292486793849471E-5</v>
          </cell>
          <cell r="M6">
            <v>6.2582012718280008E-3</v>
          </cell>
          <cell r="N6">
            <v>0.45923757612462568</v>
          </cell>
          <cell r="O6">
            <v>0.53443693011675242</v>
          </cell>
        </row>
        <row r="7">
          <cell r="G7" t="str">
            <v>BOGOR</v>
          </cell>
          <cell r="L7">
            <v>1.914318246512952E-2</v>
          </cell>
          <cell r="M7">
            <v>0.14385852547680045</v>
          </cell>
          <cell r="N7">
            <v>0.48630088243666381</v>
          </cell>
          <cell r="O7">
            <v>0.35069740962140622</v>
          </cell>
        </row>
        <row r="8">
          <cell r="G8" t="str">
            <v>CIANJUR</v>
          </cell>
          <cell r="L8">
            <v>0</v>
          </cell>
          <cell r="M8">
            <v>7.9018157363819775E-3</v>
          </cell>
          <cell r="N8">
            <v>0.5786819098856758</v>
          </cell>
          <cell r="O8">
            <v>0.41341627437794215</v>
          </cell>
        </row>
        <row r="9">
          <cell r="G9" t="str">
            <v>CIKARANG</v>
          </cell>
          <cell r="L9">
            <v>0</v>
          </cell>
          <cell r="M9">
            <v>3.9535809773024629E-3</v>
          </cell>
          <cell r="N9">
            <v>0.45614084987769499</v>
          </cell>
          <cell r="O9">
            <v>0.53990556914500254</v>
          </cell>
        </row>
        <row r="10">
          <cell r="G10" t="str">
            <v>CIMAHI</v>
          </cell>
          <cell r="L10">
            <v>0</v>
          </cell>
          <cell r="M10">
            <v>2.1471876052542942E-3</v>
          </cell>
          <cell r="N10">
            <v>0.41743853149208487</v>
          </cell>
          <cell r="O10">
            <v>0.58041428090266078</v>
          </cell>
        </row>
        <row r="11">
          <cell r="G11" t="str">
            <v>CIREBON</v>
          </cell>
          <cell r="L11">
            <v>9.4479132435096942E-4</v>
          </cell>
          <cell r="M11">
            <v>3.9434768320736113E-2</v>
          </cell>
          <cell r="N11">
            <v>0.46101708839960565</v>
          </cell>
          <cell r="O11">
            <v>0.49860335195530725</v>
          </cell>
        </row>
        <row r="12">
          <cell r="G12" t="str">
            <v>DEPOK</v>
          </cell>
          <cell r="L12">
            <v>3.4431741761936786E-2</v>
          </cell>
          <cell r="M12">
            <v>0.15305985205110961</v>
          </cell>
          <cell r="N12">
            <v>0.50497646267652996</v>
          </cell>
          <cell r="O12">
            <v>0.30753194351042368</v>
          </cell>
        </row>
        <row r="13">
          <cell r="G13" t="str">
            <v>GARUT</v>
          </cell>
          <cell r="L13">
            <v>2.8020623178659493E-4</v>
          </cell>
          <cell r="M13">
            <v>2.6955839497870431E-2</v>
          </cell>
          <cell r="N13">
            <v>0.49725397892849138</v>
          </cell>
          <cell r="O13">
            <v>0.47550997534185158</v>
          </cell>
        </row>
        <row r="14">
          <cell r="G14" t="str">
            <v>GUNUNG PUTRI</v>
          </cell>
          <cell r="L14">
            <v>1.2196660638432099E-3</v>
          </cell>
          <cell r="M14">
            <v>6.1403877696934013E-2</v>
          </cell>
          <cell r="N14">
            <v>0.5963746477688523</v>
          </cell>
          <cell r="O14">
            <v>0.34100180847037054</v>
          </cell>
        </row>
        <row r="15">
          <cell r="G15" t="str">
            <v>INDRAMAYU</v>
          </cell>
          <cell r="L15">
            <v>1.2249293310001345E-2</v>
          </cell>
          <cell r="M15">
            <v>8.2312558890833221E-2</v>
          </cell>
          <cell r="N15">
            <v>0.19269080629963656</v>
          </cell>
          <cell r="O15">
            <v>0.7127473414995289</v>
          </cell>
        </row>
        <row r="16">
          <cell r="G16" t="str">
            <v>KARAWANG</v>
          </cell>
          <cell r="L16">
            <v>1.900398744379401E-3</v>
          </cell>
          <cell r="M16">
            <v>1.1606006617459913E-2</v>
          </cell>
          <cell r="N16">
            <v>0.46468142869262746</v>
          </cell>
          <cell r="O16">
            <v>0.52181216594553326</v>
          </cell>
        </row>
        <row r="17">
          <cell r="G17" t="str">
            <v>MAJALAYA</v>
          </cell>
          <cell r="L17">
            <v>1.6160527910578412E-3</v>
          </cell>
          <cell r="M17">
            <v>4.5990169012187734E-2</v>
          </cell>
          <cell r="N17">
            <v>0.52387044643458358</v>
          </cell>
          <cell r="O17">
            <v>0.42852333176217089</v>
          </cell>
        </row>
        <row r="18">
          <cell r="G18" t="str">
            <v>PURWAKARTA</v>
          </cell>
          <cell r="L18">
            <v>9.2841436599071583E-4</v>
          </cell>
          <cell r="M18">
            <v>4.5247984363547523E-2</v>
          </cell>
          <cell r="N18">
            <v>0.52416320547275841</v>
          </cell>
          <cell r="O18">
            <v>0.42966039579770338</v>
          </cell>
        </row>
        <row r="19">
          <cell r="G19" t="str">
            <v>SUKABUMI</v>
          </cell>
          <cell r="L19">
            <v>1.7238794783390795E-3</v>
          </cell>
          <cell r="M19">
            <v>3.1479538300104928E-2</v>
          </cell>
          <cell r="N19">
            <v>0.42527357217808426</v>
          </cell>
          <cell r="O19">
            <v>0.5415230100434717</v>
          </cell>
        </row>
        <row r="20">
          <cell r="G20" t="str">
            <v>SUMEDANG</v>
          </cell>
          <cell r="L20">
            <v>2.424001589509239E-3</v>
          </cell>
          <cell r="M20">
            <v>6.0242400158950923E-2</v>
          </cell>
          <cell r="N20">
            <v>0.52680309954301607</v>
          </cell>
          <cell r="O20">
            <v>0.41053049870852376</v>
          </cell>
        </row>
        <row r="21">
          <cell r="G21" t="str">
            <v>TASIKMALAYA</v>
          </cell>
          <cell r="L21">
            <v>8.7395225042704488E-4</v>
          </cell>
          <cell r="M21">
            <v>2.9436300798474556E-2</v>
          </cell>
          <cell r="N21">
            <v>0.41465061772534062</v>
          </cell>
          <cell r="O21">
            <v>0.55503912922575771</v>
          </cell>
        </row>
        <row r="22">
          <cell r="G22" t="str">
            <v>JAWA BARAT</v>
          </cell>
          <cell r="L22">
            <v>3.7731210046525704E-3</v>
          </cell>
          <cell r="M22">
            <v>4.0412111812989371E-2</v>
          </cell>
          <cell r="N22">
            <v>0.46426409955743841</v>
          </cell>
          <cell r="O22">
            <v>0.49155066762491961</v>
          </cell>
        </row>
      </sheetData>
      <sheetData sheetId="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KAP KIT"/>
      <sheetName val="REKAP IBT"/>
      <sheetName val="REKAP TRAFO"/>
      <sheetName val="REKAP PHT"/>
      <sheetName val="REKAP KTT"/>
      <sheetName val="EMERGENCY PLAN"/>
      <sheetName val="REKAP PDH_PASOK"/>
      <sheetName val="REKAP PB_TRAFO"/>
      <sheetName val="DATA PLG"/>
      <sheetName val="GRAFIK"/>
      <sheetName val="UNTUK SURAT"/>
      <sheetName val="dataKIT"/>
      <sheetName val="dataIBT"/>
      <sheetName val="dataPHT"/>
      <sheetName val="dataTRF"/>
      <sheetName val="dataPDH_Pasok"/>
      <sheetName val="Sheet3"/>
      <sheetName val="Sheet2"/>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ow r="3">
          <cell r="E3" t="str">
            <v>PLTA</v>
          </cell>
        </row>
      </sheetData>
      <sheetData sheetId="12">
        <row r="3">
          <cell r="D3" t="str">
            <v>BALARAJA</v>
          </cell>
        </row>
      </sheetData>
      <sheetData sheetId="13">
        <row r="6">
          <cell r="L6" t="str">
            <v xml:space="preserve"> BGBRU</v>
          </cell>
        </row>
      </sheetData>
      <sheetData sheetId="14">
        <row r="4">
          <cell r="F4" t="str">
            <v>Arjawinangun</v>
          </cell>
        </row>
      </sheetData>
      <sheetData sheetId="15">
        <row r="6">
          <cell r="C6" t="str">
            <v>BDUTR1</v>
          </cell>
          <cell r="D6">
            <v>60</v>
          </cell>
          <cell r="E6" t="str">
            <v>BANDUNG SELATAN</v>
          </cell>
          <cell r="F6" t="str">
            <v>CIRATA 1-2</v>
          </cell>
        </row>
        <row r="7">
          <cell r="C7" t="str">
            <v>BDUTR3</v>
          </cell>
          <cell r="D7">
            <v>60</v>
          </cell>
          <cell r="E7" t="str">
            <v>BANDUNG SELATAN</v>
          </cell>
          <cell r="F7" t="str">
            <v>CIRATA 1-2</v>
          </cell>
        </row>
        <row r="8">
          <cell r="C8" t="str">
            <v>BDUTR4</v>
          </cell>
          <cell r="D8">
            <v>60</v>
          </cell>
          <cell r="E8" t="str">
            <v>CIRATA 1-2</v>
          </cell>
          <cell r="F8" t="str">
            <v>BANDUNG SELATAN</v>
          </cell>
        </row>
        <row r="9">
          <cell r="C9" t="str">
            <v>BDUTR5</v>
          </cell>
          <cell r="D9">
            <v>60</v>
          </cell>
          <cell r="E9" t="str">
            <v>BANDUNG SELATAN</v>
          </cell>
          <cell r="F9" t="str">
            <v>CIRATA 1-2</v>
          </cell>
        </row>
        <row r="10">
          <cell r="C10" t="str">
            <v>BGBRU4</v>
          </cell>
          <cell r="D10">
            <v>60</v>
          </cell>
          <cell r="E10" t="str">
            <v>CIBINONG 1</v>
          </cell>
          <cell r="F10" t="str">
            <v>BANDUNG SELATAN</v>
          </cell>
        </row>
        <row r="11">
          <cell r="C11" t="str">
            <v>BGBRU6</v>
          </cell>
          <cell r="D11">
            <v>60</v>
          </cell>
          <cell r="E11" t="str">
            <v>CIBINONG 1</v>
          </cell>
          <cell r="F11" t="str">
            <v>BANDUNG SELATAN</v>
          </cell>
        </row>
        <row r="12">
          <cell r="C12" t="str">
            <v>BKASI1</v>
          </cell>
          <cell r="D12">
            <v>60</v>
          </cell>
          <cell r="E12" t="str">
            <v>BEKASI 3-4</v>
          </cell>
          <cell r="F12" t="str">
            <v>BEKASI 1-3</v>
          </cell>
        </row>
        <row r="13">
          <cell r="C13" t="str">
            <v>BKASI2</v>
          </cell>
          <cell r="D13">
            <v>60</v>
          </cell>
          <cell r="E13" t="str">
            <v>BEKASI 3-4</v>
          </cell>
          <cell r="F13" t="str">
            <v>BEKASI 1-3</v>
          </cell>
        </row>
        <row r="14">
          <cell r="C14" t="str">
            <v>BKASI3</v>
          </cell>
          <cell r="D14">
            <v>60</v>
          </cell>
          <cell r="E14" t="str">
            <v>BEKASI 3-4</v>
          </cell>
          <cell r="F14" t="str">
            <v>BEKASI 1-3</v>
          </cell>
        </row>
        <row r="15">
          <cell r="C15" t="str">
            <v>BNJAR2</v>
          </cell>
          <cell r="D15">
            <v>60</v>
          </cell>
          <cell r="E15" t="str">
            <v>TASIK BARU</v>
          </cell>
          <cell r="F15" t="str">
            <v>MAJENANG</v>
          </cell>
        </row>
        <row r="16">
          <cell r="C16" t="str">
            <v>BNJAR3</v>
          </cell>
          <cell r="D16">
            <v>30</v>
          </cell>
          <cell r="E16" t="str">
            <v>TASIK BARU</v>
          </cell>
          <cell r="F16" t="str">
            <v>MAJENANG</v>
          </cell>
        </row>
        <row r="17">
          <cell r="C17" t="str">
            <v>KRCAK1</v>
          </cell>
          <cell r="D17">
            <v>60</v>
          </cell>
          <cell r="E17" t="str">
            <v>CILEGON 1-2</v>
          </cell>
          <cell r="F17" t="str">
            <v>DEPOK-CWANG</v>
          </cell>
        </row>
        <row r="18">
          <cell r="C18" t="str">
            <v>KRCAK2</v>
          </cell>
          <cell r="D18">
            <v>30</v>
          </cell>
          <cell r="E18" t="str">
            <v>CILEGON 1-2</v>
          </cell>
          <cell r="F18" t="str">
            <v>DEPOK-CWANG</v>
          </cell>
        </row>
        <row r="19">
          <cell r="C19" t="str">
            <v>BUNAR1</v>
          </cell>
          <cell r="D19">
            <v>60</v>
          </cell>
          <cell r="E19" t="str">
            <v>CILEGON 1-2</v>
          </cell>
          <cell r="F19" t="str">
            <v>DEPOK-CWANG</v>
          </cell>
        </row>
        <row r="20">
          <cell r="C20" t="str">
            <v>BUNAR2</v>
          </cell>
          <cell r="D20">
            <v>30</v>
          </cell>
          <cell r="E20" t="str">
            <v>CILEGON 1-2</v>
          </cell>
          <cell r="F20" t="str">
            <v>DEPOK-CWANG</v>
          </cell>
        </row>
        <row r="21">
          <cell r="C21" t="str">
            <v>ARJWN1</v>
          </cell>
          <cell r="E21" t="str">
            <v>SUNYARAGI</v>
          </cell>
          <cell r="F21" t="str">
            <v>JATIBARANG</v>
          </cell>
        </row>
        <row r="22">
          <cell r="C22" t="str">
            <v>ARJWN2</v>
          </cell>
          <cell r="E22" t="str">
            <v>SUNYARAGI</v>
          </cell>
          <cell r="F22" t="str">
            <v>JATIBARANG</v>
          </cell>
        </row>
        <row r="23">
          <cell r="C23" t="str">
            <v>ARJWN3</v>
          </cell>
          <cell r="E23" t="str">
            <v>SUNYARAGI</v>
          </cell>
          <cell r="F23" t="str">
            <v>JATIBARANG</v>
          </cell>
        </row>
        <row r="24">
          <cell r="C24" t="str">
            <v>SRAGI4</v>
          </cell>
          <cell r="E24" t="str">
            <v>MANDIRANCAN</v>
          </cell>
          <cell r="F24" t="str">
            <v>NEW UJUNGBERUNG</v>
          </cell>
        </row>
        <row r="25">
          <cell r="C25" t="str">
            <v>SRAGI6</v>
          </cell>
          <cell r="E25" t="str">
            <v>MANDIRANCAN</v>
          </cell>
          <cell r="F25" t="str">
            <v>NEW UJUNGBERUNG</v>
          </cell>
        </row>
        <row r="26">
          <cell r="C26" t="str">
            <v>CAMIS1</v>
          </cell>
          <cell r="D26">
            <v>60</v>
          </cell>
          <cell r="E26" t="str">
            <v>TASIK BARU</v>
          </cell>
          <cell r="F26" t="str">
            <v>MAJENANG</v>
          </cell>
        </row>
        <row r="27">
          <cell r="C27" t="str">
            <v>CAMIS2</v>
          </cell>
          <cell r="D27">
            <v>30</v>
          </cell>
          <cell r="E27" t="str">
            <v>TASIK BARU</v>
          </cell>
          <cell r="F27" t="str">
            <v>MAJENANG</v>
          </cell>
        </row>
        <row r="28">
          <cell r="C28" t="str">
            <v>CAMIS3</v>
          </cell>
          <cell r="D28">
            <v>60</v>
          </cell>
          <cell r="E28" t="str">
            <v>TASIK BARU</v>
          </cell>
          <cell r="F28" t="str">
            <v>MAJENANG</v>
          </cell>
        </row>
        <row r="29">
          <cell r="C29" t="str">
            <v>CBATU2</v>
          </cell>
          <cell r="D29">
            <v>60</v>
          </cell>
          <cell r="E29" t="str">
            <v>CIBATU 3-4</v>
          </cell>
          <cell r="F29" t="str">
            <v>CIBATU 1-2</v>
          </cell>
        </row>
        <row r="30">
          <cell r="C30" t="str">
            <v>CBATU3</v>
          </cell>
          <cell r="D30">
            <v>60</v>
          </cell>
          <cell r="E30" t="str">
            <v>CIBATU 3-4</v>
          </cell>
          <cell r="F30" t="str">
            <v>CIBATU 1-2</v>
          </cell>
        </row>
        <row r="31">
          <cell r="C31" t="str">
            <v>CGRLG6</v>
          </cell>
          <cell r="D31">
            <v>60</v>
          </cell>
          <cell r="E31" t="str">
            <v>CIRATA 1-2</v>
          </cell>
          <cell r="F31" t="str">
            <v>BANDUNG SELATAN</v>
          </cell>
        </row>
        <row r="32">
          <cell r="C32" t="str">
            <v>CGRLG7</v>
          </cell>
          <cell r="D32">
            <v>60</v>
          </cell>
          <cell r="E32" t="str">
            <v>CIRATA 1-2</v>
          </cell>
          <cell r="F32" t="str">
            <v>BANDUNG SELATAN</v>
          </cell>
        </row>
        <row r="33">
          <cell r="C33" t="str">
            <v>CGRLG9</v>
          </cell>
          <cell r="D33">
            <v>60</v>
          </cell>
          <cell r="E33" t="str">
            <v>CIRATA 1-2</v>
          </cell>
          <cell r="F33" t="str">
            <v>BANDUNG SELATAN</v>
          </cell>
        </row>
        <row r="34">
          <cell r="C34" t="str">
            <v>CGRLG10</v>
          </cell>
          <cell r="D34">
            <v>60</v>
          </cell>
          <cell r="E34" t="str">
            <v>CIRATA 1-2</v>
          </cell>
          <cell r="F34" t="str">
            <v>BANDUNG SELATAN</v>
          </cell>
        </row>
        <row r="35">
          <cell r="C35" t="str">
            <v>MJLYA1</v>
          </cell>
          <cell r="D35">
            <v>30</v>
          </cell>
          <cell r="E35" t="str">
            <v>CIBINONG 2</v>
          </cell>
          <cell r="F35" t="str">
            <v>BANDUNG SELATAN</v>
          </cell>
        </row>
        <row r="36">
          <cell r="C36" t="str">
            <v>MJLYA2</v>
          </cell>
          <cell r="D36">
            <v>30</v>
          </cell>
          <cell r="E36" t="str">
            <v>CIBINONG 2</v>
          </cell>
          <cell r="F36" t="str">
            <v>BANDUNG SELATAN</v>
          </cell>
        </row>
        <row r="37">
          <cell r="C37" t="str">
            <v>MJLYA3</v>
          </cell>
          <cell r="D37">
            <v>30</v>
          </cell>
          <cell r="E37" t="str">
            <v>CIBINONG 2</v>
          </cell>
          <cell r="F37" t="str">
            <v>BANDUNG SELATAN</v>
          </cell>
        </row>
        <row r="38">
          <cell r="C38" t="str">
            <v>CIBNG2</v>
          </cell>
          <cell r="D38">
            <v>60</v>
          </cell>
          <cell r="E38" t="str">
            <v>CIBINONG 2</v>
          </cell>
          <cell r="F38" t="str">
            <v>BEKASI 3-4</v>
          </cell>
        </row>
        <row r="39">
          <cell r="C39" t="str">
            <v>CIBNG3</v>
          </cell>
          <cell r="D39">
            <v>60</v>
          </cell>
          <cell r="E39" t="str">
            <v>BEKASI 3-4</v>
          </cell>
          <cell r="F39" t="str">
            <v>CIBINONG 1</v>
          </cell>
        </row>
        <row r="40">
          <cell r="C40" t="str">
            <v>CIBNG5</v>
          </cell>
          <cell r="D40">
            <v>60</v>
          </cell>
          <cell r="E40" t="str">
            <v>BEKASI 3-4</v>
          </cell>
          <cell r="F40" t="str">
            <v>CIBINONG 1</v>
          </cell>
        </row>
        <row r="41">
          <cell r="C41" t="str">
            <v>CIBNG6</v>
          </cell>
          <cell r="D41">
            <v>60</v>
          </cell>
          <cell r="E41" t="str">
            <v>CIBINONG 2</v>
          </cell>
          <cell r="F41" t="str">
            <v>BEKASI 3-4</v>
          </cell>
        </row>
        <row r="42">
          <cell r="C42" t="str">
            <v>CNKRG1</v>
          </cell>
          <cell r="E42" t="str">
            <v>JATIBARANG</v>
          </cell>
          <cell r="F42" t="str">
            <v>SUNYARAGI</v>
          </cell>
        </row>
        <row r="43">
          <cell r="C43" t="str">
            <v>CKNDE1</v>
          </cell>
          <cell r="D43">
            <v>60</v>
          </cell>
          <cell r="E43" t="str">
            <v>CILEGON 1-2</v>
          </cell>
          <cell r="F43" t="str">
            <v>BALARAJA</v>
          </cell>
        </row>
        <row r="44">
          <cell r="C44" t="str">
            <v>CKNDE2</v>
          </cell>
          <cell r="D44">
            <v>60</v>
          </cell>
          <cell r="E44" t="str">
            <v>CILEGON 1-2</v>
          </cell>
          <cell r="F44" t="str">
            <v>BALARAJA</v>
          </cell>
        </row>
        <row r="45">
          <cell r="C45" t="str">
            <v>CLGBU1</v>
          </cell>
          <cell r="D45">
            <v>60</v>
          </cell>
          <cell r="E45" t="str">
            <v>CILEGON 1-2</v>
          </cell>
          <cell r="F45" t="str">
            <v>SURALAYA</v>
          </cell>
        </row>
        <row r="46">
          <cell r="C46" t="str">
            <v>CLGBU2</v>
          </cell>
          <cell r="D46">
            <v>60</v>
          </cell>
          <cell r="E46" t="str">
            <v>CILEGON 1-2</v>
          </cell>
          <cell r="F46" t="str">
            <v>SURALAYA</v>
          </cell>
        </row>
        <row r="47">
          <cell r="C47" t="str">
            <v>CLGMA1</v>
          </cell>
          <cell r="D47">
            <v>56</v>
          </cell>
          <cell r="E47" t="str">
            <v>SURALAYA</v>
          </cell>
          <cell r="F47" t="str">
            <v>CILEGON 1-2</v>
          </cell>
        </row>
        <row r="48">
          <cell r="C48" t="str">
            <v>CLGMA2</v>
          </cell>
          <cell r="D48">
            <v>60</v>
          </cell>
          <cell r="E48" t="str">
            <v>SURALAYA</v>
          </cell>
          <cell r="F48" t="str">
            <v>CILEGON 1-2</v>
          </cell>
        </row>
        <row r="49">
          <cell r="C49" t="str">
            <v>CNJUR2</v>
          </cell>
          <cell r="D49">
            <v>60</v>
          </cell>
          <cell r="E49" t="str">
            <v>CIBINONG 1</v>
          </cell>
          <cell r="F49" t="str">
            <v>BANDUNG SELATAN</v>
          </cell>
        </row>
        <row r="50">
          <cell r="C50" t="str">
            <v>CNJUR3</v>
          </cell>
          <cell r="D50">
            <v>60</v>
          </cell>
          <cell r="E50" t="str">
            <v>CIBINONG 1</v>
          </cell>
          <cell r="F50" t="str">
            <v>BANDUNG SELATAN</v>
          </cell>
        </row>
        <row r="51">
          <cell r="C51" t="str">
            <v>CNJUR4</v>
          </cell>
          <cell r="D51">
            <v>60</v>
          </cell>
          <cell r="E51" t="str">
            <v>BANDUNG SELATAN</v>
          </cell>
          <cell r="F51" t="str">
            <v>CIBINONG 1</v>
          </cell>
        </row>
        <row r="52">
          <cell r="C52" t="str">
            <v>CNJUR5</v>
          </cell>
          <cell r="D52">
            <v>60</v>
          </cell>
          <cell r="E52" t="str">
            <v>BANDUNG SELATAN</v>
          </cell>
          <cell r="F52" t="str">
            <v>CIBINONG 1</v>
          </cell>
        </row>
        <row r="53">
          <cell r="C53" t="str">
            <v>DPKRU1</v>
          </cell>
          <cell r="D53">
            <v>60</v>
          </cell>
          <cell r="E53" t="str">
            <v>DEPOK</v>
          </cell>
          <cell r="F53" t="str">
            <v>CAWANG</v>
          </cell>
        </row>
        <row r="54">
          <cell r="C54" t="str">
            <v>DPKRU2</v>
          </cell>
          <cell r="D54">
            <v>60</v>
          </cell>
          <cell r="E54" t="str">
            <v>DEPOK</v>
          </cell>
          <cell r="F54" t="str">
            <v>CAWANG</v>
          </cell>
        </row>
        <row r="55">
          <cell r="D55">
            <v>60</v>
          </cell>
          <cell r="E55" t="str">
            <v>DEPOK</v>
          </cell>
          <cell r="F55" t="str">
            <v>CAWANG</v>
          </cell>
        </row>
        <row r="56">
          <cell r="D56">
            <v>60</v>
          </cell>
          <cell r="E56" t="str">
            <v>DEPOK</v>
          </cell>
          <cell r="F56" t="str">
            <v>CAWANG</v>
          </cell>
        </row>
        <row r="57">
          <cell r="D57">
            <v>60</v>
          </cell>
          <cell r="E57" t="str">
            <v>DEPOK</v>
          </cell>
          <cell r="F57" t="str">
            <v>CAWANG</v>
          </cell>
        </row>
        <row r="58">
          <cell r="C58" t="str">
            <v>DWUAN1</v>
          </cell>
          <cell r="D58">
            <v>60</v>
          </cell>
          <cell r="E58" t="str">
            <v>CIBATU 3-4</v>
          </cell>
          <cell r="F58" t="str">
            <v>BEKASI 3-4</v>
          </cell>
        </row>
        <row r="59">
          <cell r="C59" t="str">
            <v>DWUAN2</v>
          </cell>
          <cell r="D59">
            <v>60</v>
          </cell>
          <cell r="E59" t="str">
            <v>CIBATU 3-4</v>
          </cell>
          <cell r="F59" t="str">
            <v>BEKASI 3-4</v>
          </cell>
        </row>
        <row r="60">
          <cell r="C60" t="str">
            <v>DWUAN3</v>
          </cell>
          <cell r="D60">
            <v>60</v>
          </cell>
          <cell r="E60" t="str">
            <v>CIBATU 3-4</v>
          </cell>
          <cell r="F60" t="str">
            <v>BEKASI 3-4</v>
          </cell>
        </row>
        <row r="61">
          <cell r="C61" t="str">
            <v>GDRIA1</v>
          </cell>
          <cell r="D61">
            <v>60</v>
          </cell>
          <cell r="E61" t="str">
            <v>CIBINONG 1</v>
          </cell>
          <cell r="F61" t="str">
            <v>CAWANG</v>
          </cell>
        </row>
        <row r="62">
          <cell r="C62" t="str">
            <v>JBBKA1</v>
          </cell>
          <cell r="D62">
            <v>60</v>
          </cell>
          <cell r="E62" t="str">
            <v>CIBATU 1-2</v>
          </cell>
          <cell r="F62" t="str">
            <v>CIBATU 3-4</v>
          </cell>
        </row>
        <row r="63">
          <cell r="C63" t="str">
            <v>JBBKA3</v>
          </cell>
          <cell r="D63">
            <v>60</v>
          </cell>
          <cell r="E63" t="str">
            <v>CIBATU 1-2</v>
          </cell>
          <cell r="F63" t="str">
            <v>CIBATU 3-4</v>
          </cell>
        </row>
        <row r="64">
          <cell r="C64" t="str">
            <v>KDPTN1</v>
          </cell>
          <cell r="D64">
            <v>30</v>
          </cell>
          <cell r="E64" t="str">
            <v>MANDIRANCAN</v>
          </cell>
          <cell r="F64" t="str">
            <v>BANDUNG SELATAN</v>
          </cell>
        </row>
        <row r="65">
          <cell r="C65" t="str">
            <v>KDPTN2</v>
          </cell>
          <cell r="D65">
            <v>30</v>
          </cell>
          <cell r="E65" t="str">
            <v>MANDIRANCAN</v>
          </cell>
          <cell r="F65" t="str">
            <v>BANDUNG SELATAN</v>
          </cell>
        </row>
        <row r="66">
          <cell r="C66" t="str">
            <v>KDPTN3</v>
          </cell>
          <cell r="D66">
            <v>30</v>
          </cell>
          <cell r="E66" t="str">
            <v>MANDIRANCAN</v>
          </cell>
          <cell r="F66" t="str">
            <v>BANDUNG SELATAN</v>
          </cell>
        </row>
        <row r="67">
          <cell r="D67">
            <v>60</v>
          </cell>
          <cell r="E67" t="str">
            <v>CIBATU 3-4</v>
          </cell>
          <cell r="F67" t="str">
            <v>CIBATU 1-2</v>
          </cell>
        </row>
        <row r="68">
          <cell r="D68">
            <v>60</v>
          </cell>
          <cell r="E68" t="str">
            <v>CIBATU 3-4</v>
          </cell>
          <cell r="F68" t="str">
            <v>CIBATU 1-2</v>
          </cell>
        </row>
        <row r="69">
          <cell r="D69">
            <v>60</v>
          </cell>
          <cell r="E69" t="str">
            <v>CIBATU 3-4</v>
          </cell>
          <cell r="F69" t="str">
            <v>CIBATU 1-2</v>
          </cell>
        </row>
        <row r="70">
          <cell r="D70">
            <v>60</v>
          </cell>
          <cell r="E70" t="str">
            <v>CIBATU 3-4</v>
          </cell>
          <cell r="F70" t="str">
            <v>CIBATU 1-2</v>
          </cell>
        </row>
        <row r="71">
          <cell r="C71" t="str">
            <v>KSBRU5</v>
          </cell>
          <cell r="D71">
            <v>60</v>
          </cell>
          <cell r="E71" t="str">
            <v>CIBATU 1-2</v>
          </cell>
          <cell r="F71" t="str">
            <v>BEKASI 1-3</v>
          </cell>
        </row>
        <row r="72">
          <cell r="C72" t="str">
            <v>KSBRU6</v>
          </cell>
          <cell r="D72">
            <v>60</v>
          </cell>
          <cell r="E72" t="str">
            <v>CIBATU 1-2</v>
          </cell>
          <cell r="F72" t="str">
            <v>BEKASI 1-3</v>
          </cell>
        </row>
        <row r="73">
          <cell r="C73" t="str">
            <v>LGDAR2</v>
          </cell>
          <cell r="E73" t="str">
            <v>BANDUNG SELATAN</v>
          </cell>
          <cell r="F73" t="str">
            <v>CIRATA 1-2</v>
          </cell>
        </row>
        <row r="74">
          <cell r="C74" t="str">
            <v>LGDAR3</v>
          </cell>
          <cell r="E74" t="str">
            <v>BANDUNG SELATAN</v>
          </cell>
          <cell r="F74" t="str">
            <v>CIRATA 1-2</v>
          </cell>
        </row>
        <row r="75">
          <cell r="C75" t="str">
            <v>LGDAR4</v>
          </cell>
          <cell r="E75" t="str">
            <v>BANDUNG SELATAN</v>
          </cell>
          <cell r="F75" t="str">
            <v>CIRATA 1-2</v>
          </cell>
        </row>
        <row r="76">
          <cell r="C76" t="str">
            <v>PTUHA1</v>
          </cell>
          <cell r="E76" t="str">
            <v>BANDUNG SELATAN</v>
          </cell>
          <cell r="F76" t="str">
            <v>CIRATA 1-2</v>
          </cell>
        </row>
        <row r="77">
          <cell r="C77" t="str">
            <v>PDKLP1</v>
          </cell>
          <cell r="D77">
            <v>60</v>
          </cell>
          <cell r="E77" t="str">
            <v>BEKASI 1-3</v>
          </cell>
          <cell r="F77" t="str">
            <v>CIBATU 3-4</v>
          </cell>
        </row>
        <row r="78">
          <cell r="C78" t="str">
            <v>PDKLP2</v>
          </cell>
          <cell r="D78">
            <v>60</v>
          </cell>
          <cell r="E78" t="str">
            <v>BEKASI 1-3</v>
          </cell>
          <cell r="F78" t="str">
            <v>CIBATU 3-4</v>
          </cell>
        </row>
        <row r="79">
          <cell r="C79" t="str">
            <v>PDBRU1</v>
          </cell>
          <cell r="D79">
            <v>60</v>
          </cell>
          <cell r="E79" t="str">
            <v>CIRATA 1-2</v>
          </cell>
          <cell r="F79" t="str">
            <v>CIBATU 3-4</v>
          </cell>
        </row>
        <row r="80">
          <cell r="C80" t="str">
            <v>PDBRU2</v>
          </cell>
          <cell r="D80">
            <v>60</v>
          </cell>
          <cell r="E80" t="str">
            <v>CIRATA 1-2</v>
          </cell>
          <cell r="F80" t="str">
            <v>CIBATU 3-4</v>
          </cell>
        </row>
        <row r="81">
          <cell r="C81" t="str">
            <v>PDBRU3</v>
          </cell>
          <cell r="D81">
            <v>60</v>
          </cell>
          <cell r="E81" t="str">
            <v>CIRATA 1-2</v>
          </cell>
          <cell r="F81" t="str">
            <v>CIBATU 3-4</v>
          </cell>
        </row>
        <row r="82">
          <cell r="C82" t="str">
            <v>PDBRU4</v>
          </cell>
          <cell r="D82">
            <v>60</v>
          </cell>
          <cell r="E82" t="str">
            <v>CIRATA 1-2</v>
          </cell>
          <cell r="F82" t="str">
            <v>CIBATU 3-4</v>
          </cell>
        </row>
        <row r="83">
          <cell r="C83" t="str">
            <v>PDLRG2</v>
          </cell>
          <cell r="D83">
            <v>60</v>
          </cell>
          <cell r="E83" t="str">
            <v>CIBATU 3-4</v>
          </cell>
          <cell r="F83" t="str">
            <v>CIRATA 1-2</v>
          </cell>
        </row>
        <row r="84">
          <cell r="C84" t="str">
            <v>PDLRG4</v>
          </cell>
          <cell r="D84">
            <v>60</v>
          </cell>
          <cell r="E84" t="str">
            <v>CIBATU 3-4</v>
          </cell>
          <cell r="F84" t="str">
            <v>CIRATA 1-2</v>
          </cell>
        </row>
        <row r="85">
          <cell r="C85" t="str">
            <v>PGDRN1</v>
          </cell>
          <cell r="E85" t="str">
            <v>TASIK BARU</v>
          </cell>
          <cell r="F85" t="str">
            <v>MAJENANG</v>
          </cell>
        </row>
        <row r="86">
          <cell r="C86" t="str">
            <v>PGDRN2</v>
          </cell>
          <cell r="E86" t="str">
            <v>TASIK BARU</v>
          </cell>
          <cell r="F86" t="str">
            <v>MAJENANG</v>
          </cell>
        </row>
        <row r="87">
          <cell r="C87" t="str">
            <v>PGDRN3</v>
          </cell>
          <cell r="E87" t="str">
            <v>TASIK BARU</v>
          </cell>
          <cell r="F87" t="str">
            <v>MAJENANG</v>
          </cell>
        </row>
        <row r="88">
          <cell r="C88" t="str">
            <v>PWKTA4</v>
          </cell>
          <cell r="D88">
            <v>20</v>
          </cell>
          <cell r="E88" t="str">
            <v>CIBATU 3-4</v>
          </cell>
          <cell r="F88" t="str">
            <v>DLTMS</v>
          </cell>
        </row>
        <row r="89">
          <cell r="C89" t="str">
            <v>RADEN3</v>
          </cell>
          <cell r="D89">
            <v>60</v>
          </cell>
          <cell r="E89" t="str">
            <v>CIBATU 3-4</v>
          </cell>
          <cell r="F89" t="str">
            <v>DLTMS</v>
          </cell>
        </row>
        <row r="90">
          <cell r="C90" t="str">
            <v>PWKTA4</v>
          </cell>
          <cell r="D90">
            <v>20</v>
          </cell>
          <cell r="E90" t="str">
            <v>CIBATU 3-4</v>
          </cell>
          <cell r="F90" t="str">
            <v>CIRATA 1-2</v>
          </cell>
        </row>
        <row r="91">
          <cell r="C91" t="str">
            <v>RADEN3</v>
          </cell>
          <cell r="D91">
            <v>60</v>
          </cell>
          <cell r="E91" t="str">
            <v>CIBNG</v>
          </cell>
          <cell r="F91" t="str">
            <v>CWANG</v>
          </cell>
        </row>
        <row r="92">
          <cell r="C92" t="str">
            <v>RCKEK1</v>
          </cell>
          <cell r="D92">
            <v>60</v>
          </cell>
          <cell r="E92" t="str">
            <v>BANDUNG SELATAN</v>
          </cell>
          <cell r="F92" t="str">
            <v>MANDIRANCAN</v>
          </cell>
        </row>
        <row r="93">
          <cell r="C93" t="str">
            <v>RCKEK2</v>
          </cell>
          <cell r="D93">
            <v>60</v>
          </cell>
          <cell r="E93" t="str">
            <v>BANDUNG SELATAN</v>
          </cell>
          <cell r="F93" t="str">
            <v>MANDIRANCAN</v>
          </cell>
        </row>
        <row r="94">
          <cell r="C94" t="str">
            <v>RCKEK3</v>
          </cell>
          <cell r="D94">
            <v>60</v>
          </cell>
          <cell r="E94" t="str">
            <v>BANDUNG SELATAN</v>
          </cell>
          <cell r="F94" t="str">
            <v>MANDIRANCAN</v>
          </cell>
        </row>
        <row r="95">
          <cell r="C95" t="str">
            <v>RCKEK4</v>
          </cell>
          <cell r="D95">
            <v>60</v>
          </cell>
          <cell r="E95" t="str">
            <v>BANDUNG SELATAN</v>
          </cell>
          <cell r="F95" t="str">
            <v>MANDIRANCAN</v>
          </cell>
        </row>
        <row r="96">
          <cell r="C96" t="str">
            <v>RDLOK1</v>
          </cell>
          <cell r="D96">
            <v>20</v>
          </cell>
          <cell r="E96" t="str">
            <v>CIBATU 3-4</v>
          </cell>
          <cell r="F96" t="str">
            <v>BEKASI 1-3</v>
          </cell>
        </row>
        <row r="97">
          <cell r="C97" t="str">
            <v>RDLOK2</v>
          </cell>
          <cell r="D97">
            <v>20</v>
          </cell>
          <cell r="E97" t="str">
            <v>CIBATU 3-4</v>
          </cell>
          <cell r="F97" t="str">
            <v>BEKASI 1-3</v>
          </cell>
        </row>
        <row r="98">
          <cell r="C98" t="str">
            <v>RDLOK3</v>
          </cell>
          <cell r="D98">
            <v>30</v>
          </cell>
          <cell r="E98" t="str">
            <v>CIBATU 3-4</v>
          </cell>
          <cell r="F98" t="str">
            <v>BEKASI 1-3</v>
          </cell>
        </row>
        <row r="99">
          <cell r="C99" t="str">
            <v>SPONG1</v>
          </cell>
          <cell r="D99">
            <v>60</v>
          </cell>
          <cell r="E99" t="str">
            <v>GANDUL 3</v>
          </cell>
          <cell r="F99" t="str">
            <v>BALARAJA</v>
          </cell>
        </row>
        <row r="100">
          <cell r="C100" t="str">
            <v>SPONG2</v>
          </cell>
          <cell r="D100">
            <v>60</v>
          </cell>
          <cell r="E100" t="str">
            <v>GANDUL 3</v>
          </cell>
          <cell r="F100" t="str">
            <v>BALARAJA</v>
          </cell>
        </row>
        <row r="101">
          <cell r="C101" t="str">
            <v>SPONG3</v>
          </cell>
          <cell r="D101">
            <v>60</v>
          </cell>
          <cell r="E101" t="str">
            <v>GANDUL 3</v>
          </cell>
          <cell r="F101" t="str">
            <v>BALARAJA</v>
          </cell>
        </row>
        <row r="102">
          <cell r="C102" t="str">
            <v>LBSTU1</v>
          </cell>
          <cell r="D102">
            <v>60</v>
          </cell>
          <cell r="E102" t="str">
            <v>BDSLN</v>
          </cell>
          <cell r="F102" t="str">
            <v>CIBNG</v>
          </cell>
        </row>
        <row r="103">
          <cell r="C103" t="str">
            <v>LBSTU2</v>
          </cell>
          <cell r="D103">
            <v>60</v>
          </cell>
          <cell r="E103" t="str">
            <v>BDSLN</v>
          </cell>
          <cell r="F103" t="str">
            <v>CIBNG</v>
          </cell>
        </row>
        <row r="104">
          <cell r="C104" t="str">
            <v>SKTNI1</v>
          </cell>
          <cell r="D104">
            <v>60</v>
          </cell>
          <cell r="E104" t="str">
            <v>NUBRG</v>
          </cell>
          <cell r="F104" t="str">
            <v>MDRCN</v>
          </cell>
        </row>
        <row r="105">
          <cell r="C105" t="str">
            <v>SKTNI2</v>
          </cell>
          <cell r="D105">
            <v>60</v>
          </cell>
          <cell r="E105" t="str">
            <v>NUBRG</v>
          </cell>
        </row>
        <row r="107">
          <cell r="C107" t="str">
            <v>SMNJW1</v>
          </cell>
          <cell r="E107" t="str">
            <v>BDSLN</v>
          </cell>
          <cell r="F107" t="str">
            <v>CIBNG</v>
          </cell>
        </row>
        <row r="108">
          <cell r="C108" t="str">
            <v>SS MAJENANG-</v>
          </cell>
          <cell r="E108" t="str">
            <v>TASIK BARU</v>
          </cell>
          <cell r="F108" t="str">
            <v>MAJENANG</v>
          </cell>
        </row>
        <row r="109">
          <cell r="C109" t="str">
            <v>TYGRI4</v>
          </cell>
          <cell r="D109">
            <v>60</v>
          </cell>
          <cell r="E109" t="str">
            <v>CIBATU 1-2</v>
          </cell>
          <cell r="F109" t="str">
            <v>BEKASI 1-3</v>
          </cell>
        </row>
        <row r="110">
          <cell r="C110" t="str">
            <v>TMBUN1</v>
          </cell>
          <cell r="D110">
            <v>60</v>
          </cell>
          <cell r="E110" t="str">
            <v>CIBATU 3-4</v>
          </cell>
          <cell r="F110" t="str">
            <v>DLTMS</v>
          </cell>
        </row>
        <row r="111">
          <cell r="C111" t="str">
            <v>TMBUN2</v>
          </cell>
          <cell r="D111">
            <v>60</v>
          </cell>
          <cell r="E111" t="str">
            <v>CIBATU 3-4</v>
          </cell>
          <cell r="F111" t="str">
            <v>DLTMS</v>
          </cell>
        </row>
        <row r="112">
          <cell r="C112" t="str">
            <v>TMBUN3</v>
          </cell>
          <cell r="D112">
            <v>60</v>
          </cell>
          <cell r="E112" t="str">
            <v>CIBATU 3-4</v>
          </cell>
          <cell r="F112" t="str">
            <v>DLTMS</v>
          </cell>
        </row>
        <row r="113">
          <cell r="C113" t="str">
            <v>TMBUN5</v>
          </cell>
          <cell r="D113">
            <v>60</v>
          </cell>
          <cell r="E113" t="str">
            <v>CIBATU 3-4</v>
          </cell>
          <cell r="F113" t="str">
            <v>DLTMS</v>
          </cell>
        </row>
        <row r="114">
          <cell r="C114" t="str">
            <v>TMBUN1</v>
          </cell>
          <cell r="D114">
            <v>60</v>
          </cell>
          <cell r="E114" t="str">
            <v>CIBATU 1-2</v>
          </cell>
          <cell r="F114" t="str">
            <v>BEKASI 1-3</v>
          </cell>
        </row>
        <row r="115">
          <cell r="C115" t="str">
            <v>TMBUN2</v>
          </cell>
          <cell r="D115">
            <v>60</v>
          </cell>
          <cell r="E115" t="str">
            <v>CIBATU 1-2</v>
          </cell>
          <cell r="F115" t="str">
            <v>BEKASI 1-3</v>
          </cell>
        </row>
        <row r="116">
          <cell r="C116" t="str">
            <v>TMBUN3</v>
          </cell>
          <cell r="D116">
            <v>60</v>
          </cell>
          <cell r="E116" t="str">
            <v>CIBATU 1-2</v>
          </cell>
          <cell r="F116" t="str">
            <v>BEKASI 1-3</v>
          </cell>
        </row>
        <row r="117">
          <cell r="C117" t="str">
            <v>TMBUN5</v>
          </cell>
          <cell r="D117">
            <v>60</v>
          </cell>
          <cell r="E117" t="str">
            <v>CIBATU 1-2</v>
          </cell>
          <cell r="F117" t="str">
            <v>BEKASI 1-3</v>
          </cell>
        </row>
        <row r="118">
          <cell r="C118" t="str">
            <v>BDTMR1</v>
          </cell>
          <cell r="D118">
            <v>30</v>
          </cell>
          <cell r="E118" t="str">
            <v>CGRLG</v>
          </cell>
          <cell r="F118" t="str">
            <v>UBRNG</v>
          </cell>
        </row>
        <row r="119">
          <cell r="C119" t="str">
            <v>BDTMR2</v>
          </cell>
          <cell r="D119">
            <v>30</v>
          </cell>
          <cell r="E119" t="str">
            <v>CGRLG</v>
          </cell>
          <cell r="F119" t="str">
            <v>UBRNG</v>
          </cell>
        </row>
        <row r="120">
          <cell r="C120" t="str">
            <v>BDTMR3</v>
          </cell>
          <cell r="D120">
            <v>30</v>
          </cell>
          <cell r="E120" t="str">
            <v>CGRLG</v>
          </cell>
          <cell r="F120" t="str">
            <v>UBRNG</v>
          </cell>
        </row>
      </sheetData>
      <sheetData sheetId="16" refreshError="1"/>
      <sheetData sheetId="17" refreshError="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file:///D:/JOB/opsisdist/GANGGUAN%20SISTEM/@GANGGUAN%20SISTEM%202022/REKAP%20DATA%20GANGGUAN%20SISTEM%202022(AutoRecovered).xlsx" TargetMode="External"/><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92.524254629629" createdVersion="7" refreshedVersion="7" minRefreshableVersion="3" recordCount="127" xr:uid="{BEA0D23C-9D2E-4E9E-9E0C-6EE0FAEE3D3C}">
  <cacheSource type="worksheet">
    <worksheetSource ref="U2:AB1048576" sheet="REKAP KIT" r:id="rId2"/>
  </cacheSource>
  <cacheFields count="9">
    <cacheField name="BULAN" numFmtId="201">
      <sharedItems containsNonDate="0" containsDate="1" containsString="0" containsBlank="1" minDate="1899-12-30T00:00:00" maxDate="2022-01-29T00:00:00" count="19">
        <d v="2021-01-01T00:00:00"/>
        <d v="2021-02-01T00:00:00"/>
        <d v="2021-03-01T00:00:00"/>
        <d v="2021-04-01T00:00:00"/>
        <d v="2021-05-01T00:00:00"/>
        <d v="2021-06-01T00:00:00"/>
        <d v="2021-07-01T00:00:00"/>
        <d v="2021-08-01T00:00:00"/>
        <d v="2021-09-01T00:00:00"/>
        <d v="2021-10-01T00:00:00"/>
        <d v="2021-11-01T00:00:00"/>
        <d v="2021-12-01T00:00:00"/>
        <d v="2022-01-13T00:00:00"/>
        <d v="2022-01-20T00:00:00"/>
        <d v="2022-01-24T00:00:00"/>
        <d v="2022-01-26T00:00:00"/>
        <d v="2022-01-28T00:00:00"/>
        <d v="1899-12-30T00:00:00"/>
        <m/>
      </sharedItems>
      <fieldGroup par="8" base="0">
        <rangePr groupBy="days" startDate="1899-12-30T00:00:00" endDate="2022-01-29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1/2022"/>
        </groupItems>
      </fieldGroup>
    </cacheField>
    <cacheField name="TANGGAL" numFmtId="14">
      <sharedItems containsNonDate="0" containsDate="1" containsString="0" containsBlank="1" minDate="2021-01-01T00:00:00" maxDate="2022-01-29T00:00:00"/>
    </cacheField>
    <cacheField name="SUBSISTEM" numFmtId="0">
      <sharedItems containsBlank="1" count="9">
        <m/>
        <s v="CIRATA"/>
        <s v="BEKASI 1,3 - CIBINONG 3"/>
        <s v="MANDIRANCAN"/>
        <s v="CIBATU 3,4" u="1"/>
        <s v="TASIK BARU" u="1"/>
        <s v="CIBATU 1,2" u="1"/>
        <s v="BEKASI 1,3" u="1"/>
        <s v="BANDUNG SELATAN" u="1"/>
      </sharedItems>
    </cacheField>
    <cacheField name="EVENT" numFmtId="0">
      <sharedItems containsBlank="1"/>
    </cacheField>
    <cacheField name="ENS" numFmtId="0">
      <sharedItems containsString="0" containsBlank="1" containsNumber="1" containsInteger="1" minValue="0" maxValue="0"/>
    </cacheField>
    <cacheField name="JUMLAH PENYULANG PADAM" numFmtId="0">
      <sharedItems containsString="0" containsBlank="1" containsNumber="1" containsInteger="1" minValue="0" maxValue="0"/>
    </cacheField>
    <cacheField name="JUMLAH PELANGGAN PADAM" numFmtId="0">
      <sharedItems containsString="0" containsBlank="1" containsNumber="1" containsInteger="1" minValue="0" maxValue="0"/>
    </cacheField>
    <cacheField name="JUMLAH GARDU PADAM" numFmtId="0">
      <sharedItems containsString="0" containsBlank="1" containsNumber="1" containsInteger="1" minValue="0" maxValue="0"/>
    </cacheField>
    <cacheField name="Months" numFmtId="0" databaseField="0">
      <fieldGroup base="0">
        <rangePr groupBy="months" startDate="1899-12-30T00:00:00" endDate="2022-01-29T00:00:00"/>
        <groupItems count="14">
          <s v="&lt;00/01/1900"/>
          <s v="Jan"/>
          <s v="Feb"/>
          <s v="Mar"/>
          <s v="Apr"/>
          <s v="May"/>
          <s v="Jun"/>
          <s v="Jul"/>
          <s v="Aug"/>
          <s v="Sep"/>
          <s v="Oct"/>
          <s v="Nov"/>
          <s v="Dec"/>
          <s v="&gt;29/01/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85.608850578705" createdVersion="7" refreshedVersion="7" minRefreshableVersion="3" recordCount="79" xr:uid="{6C87F292-AA4E-4A47-A7D9-8BC06BA4C399}">
  <cacheSource type="worksheet">
    <worksheetSource ref="Z2:AK1048576" sheet="REKAP TRAFO" r:id="rId2"/>
  </cacheSource>
  <cacheFields count="13">
    <cacheField name="BULAN" numFmtId="201">
      <sharedItems containsNonDate="0" containsDate="1" containsString="0" containsBlank="1" minDate="1899-12-30T00:00:00" maxDate="2022-01-18T00:00:00" count="16">
        <d v="2021-01-01T00:00:00"/>
        <d v="2021-02-01T00:00:00"/>
        <d v="2021-03-01T00:00:00"/>
        <d v="2021-04-01T00:00:00"/>
        <d v="2021-05-01T00:00:00"/>
        <d v="2021-06-01T00:00:00"/>
        <d v="2021-07-01T00:00:00"/>
        <d v="2021-08-01T00:00:00"/>
        <d v="2021-09-01T00:00:00"/>
        <d v="2021-10-01T00:00:00"/>
        <d v="2021-11-01T00:00:00"/>
        <d v="2021-12-01T00:00:00"/>
        <d v="2022-01-13T00:00:00"/>
        <d v="2022-01-17T00:00:00"/>
        <d v="1899-12-30T00:00:00"/>
        <m/>
      </sharedItems>
      <fieldGroup par="12" base="0">
        <rangePr groupBy="days" startDate="1899-12-30T00:00:00" endDate="2022-01-18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8/01/2022"/>
        </groupItems>
      </fieldGroup>
    </cacheField>
    <cacheField name="TANGGAL" numFmtId="14">
      <sharedItems containsNonDate="0" containsDate="1" containsString="0" containsBlank="1" minDate="2021-01-01T00:00:00" maxDate="2022-01-18T00:00:00"/>
    </cacheField>
    <cacheField name="SUBSISTEM" numFmtId="0">
      <sharedItems containsBlank="1" count="14">
        <m/>
        <s v="MANDIRANCAN"/>
        <s v="CIRATA"/>
        <s v="CIBATU 3,4" u="1"/>
        <s v="BKASI 1,3, CIBINONG 3" u="1"/>
        <s v="TASIK BARU" u="1"/>
        <s v="CIBATU 1,2" u="1"/>
        <s v="NEW UJUNGBERUNG" u="1"/>
        <s v="BEKASI 1,3 - CIBINONG 3" u="1"/>
        <s v="CIBINONG 1,2 - DEPOK 2" u="1"/>
        <s v="NEW TAMBUN" u="1"/>
        <s v="CIBINONG 1,2, DEPOK 2" u="1"/>
        <s v="CIBINONG" u="1"/>
        <s v="BANDUNG SELATAN" u="1"/>
      </sharedItems>
    </cacheField>
    <cacheField name="UP3" numFmtId="0">
      <sharedItems containsBlank="1"/>
    </cacheField>
    <cacheField name="GI" numFmtId="0">
      <sharedItems containsBlank="1"/>
    </cacheField>
    <cacheField name="TRAFO" numFmtId="0">
      <sharedItems containsString="0" containsBlank="1" containsNumber="1" containsInteger="1" minValue="2" maxValue="7"/>
    </cacheField>
    <cacheField name="LAMA PADAM" numFmtId="0">
      <sharedItems containsString="0" containsBlank="1" containsNumber="1" containsInteger="1" minValue="31" maxValue="66"/>
    </cacheField>
    <cacheField name="BEBAN (MW)" numFmtId="0">
      <sharedItems containsString="0" containsBlank="1" containsNumber="1" minValue="25.3" maxValue="47.51"/>
    </cacheField>
    <cacheField name="ENS (KWH)" numFmtId="0">
      <sharedItems containsString="0" containsBlank="1" containsNumber="1" containsInteger="1" minValue="12765" maxValue="37988"/>
    </cacheField>
    <cacheField name="JUMLAH PENYULANG PADAM" numFmtId="0">
      <sharedItems containsString="0" containsBlank="1" containsNumber="1" containsInteger="1" minValue="6" maxValue="11"/>
    </cacheField>
    <cacheField name="JUMLAH PELANGGAN PADAM" numFmtId="0">
      <sharedItems containsString="0" containsBlank="1" containsNumber="1" containsInteger="1" minValue="54766" maxValue="74274"/>
    </cacheField>
    <cacheField name="JUMLAH GARDU PADAM" numFmtId="0">
      <sharedItems containsString="0" containsBlank="1" containsNumber="1" containsInteger="1" minValue="200" maxValue="380"/>
    </cacheField>
    <cacheField name="Months" numFmtId="0" databaseField="0">
      <fieldGroup base="0">
        <rangePr groupBy="months" startDate="1899-12-30T00:00:00" endDate="2022-01-18T00:00:00"/>
        <groupItems count="14">
          <s v="&lt;00/01/1900"/>
          <s v="Jan"/>
          <s v="Feb"/>
          <s v="Mar"/>
          <s v="Apr"/>
          <s v="May"/>
          <s v="Jun"/>
          <s v="Jul"/>
          <s v="Aug"/>
          <s v="Sep"/>
          <s v="Oct"/>
          <s v="Nov"/>
          <s v="Dec"/>
          <s v="&gt;18/01/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81.418865046297" createdVersion="7" refreshedVersion="7" minRefreshableVersion="3" recordCount="79" xr:uid="{921F5164-D499-400F-A200-EAD2193B77B3}">
  <cacheSource type="worksheet">
    <worksheetSource ref="Z2:AK1048576" sheet="REKAP IBT" r:id="rId2"/>
  </cacheSource>
  <cacheFields count="13">
    <cacheField name="BULAN" numFmtId="201">
      <sharedItems containsNonDate="0" containsDate="1" containsString="0" containsBlank="1" minDate="1899-12-30T00:00:00" maxDate="2021-12-02T00:00:00" count="14">
        <d v="2021-01-01T00:00:00"/>
        <d v="2021-02-01T00:00:00"/>
        <d v="2021-03-01T00:00:00"/>
        <d v="2021-04-01T00:00:00"/>
        <d v="2021-05-01T00:00:00"/>
        <d v="2021-06-01T00:00:00"/>
        <d v="2021-07-01T00:00:00"/>
        <d v="2021-08-01T00:00:00"/>
        <d v="2021-09-01T00:00:00"/>
        <d v="2021-10-01T00:00:00"/>
        <d v="2021-11-01T00:00:00"/>
        <d v="2021-12-01T00:00:00"/>
        <d v="1899-12-30T00:00:00"/>
        <m/>
      </sharedItems>
      <fieldGroup par="12" base="0">
        <rangePr groupBy="days" startDate="1899-12-30T00:00:00" endDate="2021-12-02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12/2021"/>
        </groupItems>
      </fieldGroup>
    </cacheField>
    <cacheField name="TANGGAL" numFmtId="14">
      <sharedItems containsNonDate="0" containsDate="1" containsString="0" containsBlank="1" minDate="2021-01-01T00:00:00" maxDate="2021-12-02T00:00:00"/>
    </cacheField>
    <cacheField name="SUBSISTEM" numFmtId="0">
      <sharedItems containsNonDate="0" containsBlank="1" count="7">
        <m/>
        <s v="CIBATU 3,4" u="1"/>
        <s v="CIRATA" u="1"/>
        <s v="MANDIRANCAN" u="1"/>
        <s v="CIBINONG 1,2 - DEPOK 2" u="1"/>
        <s v="CIBINONG 1,2, DEPOK 2" u="1"/>
        <s v="BANDUNG SELATAN" u="1"/>
      </sharedItems>
    </cacheField>
    <cacheField name="UP3" numFmtId="0">
      <sharedItems containsNonDate="0" containsString="0" containsBlank="1"/>
    </cacheField>
    <cacheField name="GI" numFmtId="0">
      <sharedItems containsNonDate="0" containsString="0" containsBlank="1"/>
    </cacheField>
    <cacheField name="IBT" numFmtId="0">
      <sharedItems containsNonDate="0" containsString="0" containsBlank="1"/>
    </cacheField>
    <cacheField name="LAMA PADAM" numFmtId="0">
      <sharedItems containsNonDate="0" containsString="0" containsBlank="1"/>
    </cacheField>
    <cacheField name="BEBAN (MW)" numFmtId="0">
      <sharedItems containsNonDate="0" containsString="0" containsBlank="1"/>
    </cacheField>
    <cacheField name="ENS (KWH)" numFmtId="0">
      <sharedItems containsNonDate="0" containsString="0" containsBlank="1"/>
    </cacheField>
    <cacheField name="JUMLAH PENYULANG PADAM" numFmtId="0">
      <sharedItems containsNonDate="0" containsString="0" containsBlank="1"/>
    </cacheField>
    <cacheField name="JUMLAH PELANGGAN PADAM" numFmtId="0">
      <sharedItems containsNonDate="0" containsString="0" containsBlank="1"/>
    </cacheField>
    <cacheField name="JUMLAH GARDU PADAM" numFmtId="0">
      <sharedItems containsNonDate="0" containsString="0" containsBlank="1"/>
    </cacheField>
    <cacheField name="Months" numFmtId="0" databaseField="0">
      <fieldGroup base="0">
        <rangePr groupBy="months" startDate="1899-12-30T00:00:00" endDate="2021-12-02T00:00:00"/>
        <groupItems count="14">
          <s v="&lt;00/01/1900"/>
          <s v="Jan"/>
          <s v="Feb"/>
          <s v="Mar"/>
          <s v="Apr"/>
          <s v="May"/>
          <s v="Jun"/>
          <s v="Jul"/>
          <s v="Aug"/>
          <s v="Sep"/>
          <s v="Oct"/>
          <s v="Nov"/>
          <s v="Dec"/>
          <s v="&gt;02/12/2021"/>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92.517676041665" createdVersion="7" refreshedVersion="7" minRefreshableVersion="3" recordCount="191" xr:uid="{BC535DA6-B93D-4182-8715-97D7EB09BF8C}">
  <cacheSource type="worksheet">
    <worksheetSource ref="Z2:AM1048576" sheet="REKAP PHT" r:id="rId2"/>
  </cacheSource>
  <cacheFields count="15">
    <cacheField name="BULAN" numFmtId="201">
      <sharedItems containsNonDate="0" containsDate="1" containsString="0" containsBlank="1" minDate="1899-12-30T00:00:00" maxDate="2022-01-31T00:00:00" count="25">
        <d v="2021-01-01T00:00:00"/>
        <d v="2021-02-01T00:00:00"/>
        <d v="2021-03-01T00:00:00"/>
        <d v="2021-04-01T00:00:00"/>
        <d v="2021-05-01T00:00:00"/>
        <d v="2021-06-01T00:00:00"/>
        <d v="2021-07-01T00:00:00"/>
        <d v="2021-08-01T00:00:00"/>
        <d v="2021-09-01T00:00:00"/>
        <d v="2021-10-01T00:00:00"/>
        <d v="2021-11-01T00:00:00"/>
        <d v="2021-12-01T00:00:00"/>
        <d v="2022-01-01T00:00:00"/>
        <d v="2022-01-07T00:00:00"/>
        <d v="2022-01-09T00:00:00"/>
        <d v="2022-01-10T00:00:00"/>
        <d v="2022-01-15T00:00:00"/>
        <d v="2022-01-17T00:00:00"/>
        <d v="2022-01-23T00:00:00"/>
        <d v="2022-01-24T00:00:00"/>
        <d v="2022-01-25T00:00:00"/>
        <d v="2022-01-29T00:00:00"/>
        <d v="2022-01-30T00:00:00"/>
        <d v="1899-12-30T00:00:00"/>
        <m/>
      </sharedItems>
      <fieldGroup par="14" base="0">
        <rangePr groupBy="days" startDate="1899-12-30T00:00:00" endDate="2022-01-31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1/2022"/>
        </groupItems>
      </fieldGroup>
    </cacheField>
    <cacheField name="TANGGAL" numFmtId="14">
      <sharedItems containsNonDate="0" containsDate="1" containsString="0" containsBlank="1" minDate="2021-01-01T00:00:00" maxDate="2022-01-31T00:00:00"/>
    </cacheField>
    <cacheField name="SS" numFmtId="0">
      <sharedItems containsBlank="1" count="12">
        <m/>
        <s v="BANDUNG SELATAN"/>
        <s v="NEW UJUNGBERUNG"/>
        <s v="CIBATU 3,4"/>
        <s v="CIRATA"/>
        <s v="MANDIRANCAN"/>
        <s v="TASIK BARU"/>
        <s v="CIBATU 1,2"/>
        <s v="DELTAMAS" u="1"/>
        <s v="CIBINONG 1,2 - DEPOK 2" u="1"/>
        <s v="CIBINONG 1,2, DEPOK 2" u="1"/>
        <s v="NEW TAMBUN" u="1"/>
      </sharedItems>
    </cacheField>
    <cacheField name="UP3" numFmtId="0">
      <sharedItems containsBlank="1"/>
    </cacheField>
    <cacheField name="DARI" numFmtId="0">
      <sharedItems containsBlank="1"/>
    </cacheField>
    <cacheField name="KE" numFmtId="0">
      <sharedItems containsBlank="1"/>
    </cacheField>
    <cacheField name="SIRKIT" numFmtId="0">
      <sharedItems containsString="0" containsBlank="1" containsNumber="1" minValue="1" maxValue="2"/>
    </cacheField>
    <cacheField name="DURASI" numFmtId="0">
      <sharedItems containsString="0" containsBlank="1" containsNumber="1" containsInteger="1" minValue="0" maxValue="413"/>
    </cacheField>
    <cacheField name="BEBAN" numFmtId="0">
      <sharedItems containsString="0" containsBlank="1" containsNumber="1" containsInteger="1" minValue="0" maxValue="0"/>
    </cacheField>
    <cacheField name="ENS" numFmtId="0">
      <sharedItems containsString="0" containsBlank="1" containsNumber="1" containsInteger="1" minValue="0" maxValue="0"/>
    </cacheField>
    <cacheField name="JUMLAH PENY PADAM" numFmtId="0">
      <sharedItems containsString="0" containsBlank="1" containsNumber="1" containsInteger="1" minValue="0" maxValue="0"/>
    </cacheField>
    <cacheField name="EVENT" numFmtId="0">
      <sharedItems containsBlank="1"/>
    </cacheField>
    <cacheField name="JUMLAH PELANGGAN PADAM" numFmtId="0">
      <sharedItems containsString="0" containsBlank="1" containsNumber="1" containsInteger="1" minValue="0" maxValue="0"/>
    </cacheField>
    <cacheField name="JUMLAH GARDU PADAM" numFmtId="0">
      <sharedItems containsString="0" containsBlank="1" containsNumber="1" containsInteger="1" minValue="0" maxValue="0"/>
    </cacheField>
    <cacheField name="Months" numFmtId="0" databaseField="0">
      <fieldGroup base="0">
        <rangePr groupBy="months" startDate="1899-12-30T00:00:00" endDate="2022-01-31T00:00:00"/>
        <groupItems count="14">
          <s v="&lt;00/01/1900"/>
          <s v="Jan"/>
          <s v="Feb"/>
          <s v="Mar"/>
          <s v="Apr"/>
          <s v="May"/>
          <s v="Jun"/>
          <s v="Jul"/>
          <s v="Aug"/>
          <s v="Sep"/>
          <s v="Oct"/>
          <s v="Nov"/>
          <s v="Dec"/>
          <s v="&gt;31/01/2022"/>
        </groupItems>
      </fieldGroup>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92.517711921297" createdVersion="7" refreshedVersion="7" minRefreshableVersion="3" recordCount="191" xr:uid="{53A22A33-FD5E-4FA4-95CE-EC873EB65863}">
  <cacheSource type="worksheet">
    <worksheetSource ref="Z2:AJ1048576" sheet="REKAP PHT" r:id="rId2"/>
  </cacheSource>
  <cacheFields count="11">
    <cacheField name="BULAN" numFmtId="201">
      <sharedItems containsNonDate="0" containsDate="1" containsString="0" containsBlank="1" minDate="1899-12-30T00:00:00" maxDate="2022-01-31T00:00:00"/>
    </cacheField>
    <cacheField name="TANGGAL" numFmtId="14">
      <sharedItems containsNonDate="0" containsDate="1" containsString="0" containsBlank="1" minDate="2021-01-01T00:00:00" maxDate="2022-01-31T00:00:00"/>
    </cacheField>
    <cacheField name="SS" numFmtId="0">
      <sharedItems containsBlank="1" count="11">
        <m/>
        <s v="BANDUNG SELATAN"/>
        <s v="NEW UJUNGBERUNG"/>
        <s v="CIBATU 3,4"/>
        <s v="CIRATA"/>
        <s v="MANDIRANCAN"/>
        <s v="TASIK BARU"/>
        <s v="CIBATU 1,2"/>
        <s v="DELTAMAS" u="1"/>
        <s v="CIBINONG 1,2 - DEPOK 2" u="1"/>
        <s v="NEW TAMBUN" u="1"/>
      </sharedItems>
    </cacheField>
    <cacheField name="UP3" numFmtId="0">
      <sharedItems containsBlank="1"/>
    </cacheField>
    <cacheField name="DARI" numFmtId="0">
      <sharedItems containsBlank="1"/>
    </cacheField>
    <cacheField name="KE" numFmtId="0">
      <sharedItems containsBlank="1"/>
    </cacheField>
    <cacheField name="SIRKIT" numFmtId="0">
      <sharedItems containsString="0" containsBlank="1" containsNumber="1" minValue="1" maxValue="2"/>
    </cacheField>
    <cacheField name="DURASI" numFmtId="0">
      <sharedItems containsString="0" containsBlank="1" containsNumber="1" containsInteger="1" minValue="0" maxValue="413"/>
    </cacheField>
    <cacheField name="BEBAN" numFmtId="0">
      <sharedItems containsString="0" containsBlank="1" containsNumber="1" containsInteger="1" minValue="0" maxValue="0"/>
    </cacheField>
    <cacheField name="ENS" numFmtId="0">
      <sharedItems containsString="0" containsBlank="1" containsNumber="1" containsInteger="1" minValue="0" maxValue="0"/>
    </cacheField>
    <cacheField name="JUMLAH PENY PADAM" numFmtId="0">
      <sharedItems containsString="0" containsBlank="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IZH SAFTIAN" refreshedDate="44585.629686689812" createdVersion="7" refreshedVersion="7" minRefreshableVersion="3" recordCount="47" xr:uid="{9C016432-9C93-4706-94C0-7203368ACAFC}">
  <cacheSource type="worksheet">
    <worksheetSource ref="Z2:AH1048576" sheet="REKAP KTT" r:id="rId2"/>
  </cacheSource>
  <cacheFields count="10">
    <cacheField name="BULAN" numFmtId="201">
      <sharedItems containsNonDate="0" containsDate="1" containsString="0" containsBlank="1" minDate="1899-12-30T00:00:00" maxDate="2022-01-13T00:00:00" count="15">
        <d v="2021-01-01T00:00:00"/>
        <d v="2021-02-01T00:00:00"/>
        <d v="2021-03-01T00:00:00"/>
        <d v="2021-04-01T00:00:00"/>
        <d v="2021-05-01T00:00:00"/>
        <d v="2021-06-01T00:00:00"/>
        <d v="2021-07-01T00:00:00"/>
        <d v="2021-08-01T00:00:00"/>
        <d v="2021-09-01T00:00:00"/>
        <d v="2021-10-01T00:00:00"/>
        <d v="2021-11-01T00:00:00"/>
        <d v="2021-12-01T00:00:00"/>
        <d v="2022-01-12T00:00:00"/>
        <d v="1899-12-30T00:00:00"/>
        <m/>
      </sharedItems>
      <fieldGroup par="9" base="0">
        <rangePr groupBy="days" startDate="1899-12-30T00:00:00" endDate="2022-01-13T00:00:00"/>
        <groupItems count="368">
          <s v="(blank)"/>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1/2022"/>
        </groupItems>
      </fieldGroup>
    </cacheField>
    <cacheField name="TANGGAL" numFmtId="14">
      <sharedItems containsNonDate="0" containsDate="1" containsString="0" containsBlank="1" minDate="2021-01-01T00:00:00" maxDate="2022-01-13T00:00:00"/>
    </cacheField>
    <cacheField name="SS" numFmtId="0">
      <sharedItems containsBlank="1" count="4">
        <m/>
        <s v="CIRATA"/>
        <s v="CIBATU 3,4" u="1"/>
        <s v="CIBATU 1,2" u="1"/>
      </sharedItems>
    </cacheField>
    <cacheField name="UP3" numFmtId="0">
      <sharedItems containsBlank="1"/>
    </cacheField>
    <cacheField name="KTT" numFmtId="0">
      <sharedItems containsBlank="1"/>
    </cacheField>
    <cacheField name="DURASI PADAM" numFmtId="0">
      <sharedItems containsString="0" containsBlank="1" containsNumber="1" containsInteger="1" minValue="62" maxValue="62"/>
    </cacheField>
    <cacheField name="BEBAN" numFmtId="0">
      <sharedItems containsString="0" containsBlank="1" containsNumber="1" containsInteger="1" minValue="2" maxValue="2"/>
    </cacheField>
    <cacheField name="ENS" numFmtId="0">
      <sharedItems containsString="0" containsBlank="1" containsNumber="1" minValue="2066.666666666667" maxValue="2066.666666666667"/>
    </cacheField>
    <cacheField name="JUML PENY PADAM" numFmtId="0">
      <sharedItems containsString="0" containsBlank="1" containsNumber="1" containsInteger="1" minValue="1" maxValue="1"/>
    </cacheField>
    <cacheField name="Months" numFmtId="0" databaseField="0">
      <fieldGroup base="0">
        <rangePr groupBy="months" startDate="1899-12-30T00:00:00" endDate="2022-01-13T00:00:00"/>
        <groupItems count="14">
          <s v="&lt;00/01/1900"/>
          <s v="Jan"/>
          <s v="Feb"/>
          <s v="Mar"/>
          <s v="Apr"/>
          <s v="May"/>
          <s v="Jun"/>
          <s v="Jul"/>
          <s v="Aug"/>
          <s v="Sep"/>
          <s v="Oct"/>
          <s v="Nov"/>
          <s v="Dec"/>
          <s v="&gt;13/01/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x v="0"/>
    <d v="2021-01-01T00:00:00"/>
    <x v="0"/>
    <m/>
    <m/>
    <m/>
    <m/>
    <m/>
  </r>
  <r>
    <x v="1"/>
    <d v="2021-02-01T00:00:00"/>
    <x v="0"/>
    <m/>
    <m/>
    <m/>
    <m/>
    <m/>
  </r>
  <r>
    <x v="2"/>
    <d v="2021-03-01T00:00:00"/>
    <x v="0"/>
    <m/>
    <m/>
    <m/>
    <m/>
    <m/>
  </r>
  <r>
    <x v="3"/>
    <d v="2021-04-01T00:00:00"/>
    <x v="0"/>
    <m/>
    <m/>
    <m/>
    <m/>
    <m/>
  </r>
  <r>
    <x v="4"/>
    <d v="2021-05-01T00:00:00"/>
    <x v="0"/>
    <m/>
    <m/>
    <m/>
    <m/>
    <m/>
  </r>
  <r>
    <x v="5"/>
    <d v="2021-06-01T00:00:00"/>
    <x v="0"/>
    <m/>
    <m/>
    <m/>
    <m/>
    <m/>
  </r>
  <r>
    <x v="6"/>
    <d v="2021-07-01T00:00:00"/>
    <x v="0"/>
    <m/>
    <m/>
    <m/>
    <m/>
    <m/>
  </r>
  <r>
    <x v="7"/>
    <d v="2021-08-01T00:00:00"/>
    <x v="0"/>
    <m/>
    <m/>
    <m/>
    <m/>
    <m/>
  </r>
  <r>
    <x v="8"/>
    <d v="2021-09-01T00:00:00"/>
    <x v="0"/>
    <m/>
    <m/>
    <m/>
    <m/>
    <m/>
  </r>
  <r>
    <x v="9"/>
    <d v="2021-10-01T00:00:00"/>
    <x v="0"/>
    <m/>
    <m/>
    <m/>
    <m/>
    <m/>
  </r>
  <r>
    <x v="10"/>
    <d v="2021-11-01T00:00:00"/>
    <x v="0"/>
    <m/>
    <m/>
    <m/>
    <m/>
    <m/>
  </r>
  <r>
    <x v="11"/>
    <d v="2021-12-01T00:00:00"/>
    <x v="0"/>
    <m/>
    <m/>
    <m/>
    <m/>
    <m/>
  </r>
  <r>
    <x v="12"/>
    <d v="2022-01-13T00:00:00"/>
    <x v="1"/>
    <s v="PLTA JATILUHUR UNIT 5 TRIP"/>
    <n v="0"/>
    <n v="0"/>
    <n v="0"/>
    <n v="0"/>
  </r>
  <r>
    <x v="13"/>
    <d v="2022-01-20T00:00:00"/>
    <x v="1"/>
    <s v="PLTA JATILUHUR UNIT 1 TRIP"/>
    <n v="0"/>
    <n v="0"/>
    <n v="0"/>
    <n v="0"/>
  </r>
  <r>
    <x v="14"/>
    <d v="2022-01-24T00:00:00"/>
    <x v="2"/>
    <s v="PLTGU BEKASI POWER UNIT 1,2 TRIP"/>
    <n v="0"/>
    <n v="0"/>
    <n v="0"/>
    <n v="0"/>
  </r>
  <r>
    <x v="15"/>
    <d v="2022-01-26T00:00:00"/>
    <x v="3"/>
    <s v="PLTU CEPWR UNIT 1 TRIP"/>
    <n v="0"/>
    <n v="0"/>
    <n v="0"/>
    <n v="0"/>
  </r>
  <r>
    <x v="15"/>
    <d v="2022-01-26T00:00:00"/>
    <x v="1"/>
    <s v="PLTA JATILUHUR UNIT 2 TRIP"/>
    <n v="0"/>
    <n v="0"/>
    <n v="0"/>
    <n v="0"/>
  </r>
  <r>
    <x v="16"/>
    <d v="2022-01-28T00:00:00"/>
    <x v="1"/>
    <s v="PLTA JATILUHUR UNIT 4 TRIP"/>
    <n v="0"/>
    <n v="0"/>
    <n v="0"/>
    <n v="0"/>
  </r>
  <r>
    <x v="16"/>
    <d v="2022-01-28T00:00:00"/>
    <x v="1"/>
    <s v="PLTA JATILUHUR UNIT 4 TRIP"/>
    <n v="0"/>
    <n v="0"/>
    <n v="0"/>
    <n v="0"/>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7"/>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r>
    <x v="18"/>
    <m/>
    <x v="0"/>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d v="2021-01-01T00:00:00"/>
    <x v="0"/>
    <m/>
    <m/>
    <m/>
    <m/>
    <m/>
    <m/>
    <m/>
    <m/>
    <m/>
  </r>
  <r>
    <x v="1"/>
    <d v="2021-02-01T00:00:00"/>
    <x v="0"/>
    <m/>
    <m/>
    <m/>
    <m/>
    <m/>
    <m/>
    <m/>
    <m/>
    <m/>
  </r>
  <r>
    <x v="2"/>
    <d v="2021-03-01T00:00:00"/>
    <x v="0"/>
    <m/>
    <m/>
    <m/>
    <m/>
    <m/>
    <m/>
    <m/>
    <m/>
    <m/>
  </r>
  <r>
    <x v="3"/>
    <d v="2021-04-01T00:00:00"/>
    <x v="0"/>
    <m/>
    <m/>
    <m/>
    <m/>
    <m/>
    <m/>
    <m/>
    <m/>
    <m/>
  </r>
  <r>
    <x v="4"/>
    <d v="2021-05-01T00:00:00"/>
    <x v="0"/>
    <m/>
    <m/>
    <m/>
    <m/>
    <m/>
    <m/>
    <m/>
    <m/>
    <m/>
  </r>
  <r>
    <x v="5"/>
    <d v="2021-06-01T00:00:00"/>
    <x v="0"/>
    <m/>
    <m/>
    <m/>
    <m/>
    <m/>
    <m/>
    <m/>
    <m/>
    <m/>
  </r>
  <r>
    <x v="6"/>
    <d v="2021-07-01T00:00:00"/>
    <x v="0"/>
    <m/>
    <m/>
    <m/>
    <m/>
    <m/>
    <m/>
    <m/>
    <m/>
    <m/>
  </r>
  <r>
    <x v="7"/>
    <d v="2021-08-01T00:00:00"/>
    <x v="0"/>
    <m/>
    <m/>
    <m/>
    <m/>
    <m/>
    <m/>
    <m/>
    <m/>
    <m/>
  </r>
  <r>
    <x v="8"/>
    <d v="2021-09-01T00:00:00"/>
    <x v="0"/>
    <m/>
    <m/>
    <m/>
    <m/>
    <m/>
    <m/>
    <m/>
    <m/>
    <m/>
  </r>
  <r>
    <x v="9"/>
    <d v="2021-10-01T00:00:00"/>
    <x v="0"/>
    <m/>
    <m/>
    <m/>
    <m/>
    <m/>
    <m/>
    <m/>
    <m/>
    <m/>
  </r>
  <r>
    <x v="10"/>
    <d v="2021-11-01T00:00:00"/>
    <x v="0"/>
    <m/>
    <m/>
    <m/>
    <m/>
    <m/>
    <m/>
    <m/>
    <m/>
    <m/>
  </r>
  <r>
    <x v="11"/>
    <d v="2021-12-01T00:00:00"/>
    <x v="0"/>
    <m/>
    <m/>
    <m/>
    <m/>
    <m/>
    <m/>
    <m/>
    <m/>
    <m/>
  </r>
  <r>
    <x v="12"/>
    <d v="2022-01-13T00:00:00"/>
    <x v="1"/>
    <s v="CIREBON"/>
    <s v="SUNYARAGI"/>
    <n v="7"/>
    <n v="66"/>
    <n v="47.51"/>
    <n v="37988"/>
    <n v="11"/>
    <n v="74274"/>
    <n v="200"/>
  </r>
  <r>
    <x v="13"/>
    <d v="2022-01-17T00:00:00"/>
    <x v="2"/>
    <s v="PURWAKARTA"/>
    <s v="SUBANG"/>
    <n v="2"/>
    <n v="31"/>
    <n v="25.3"/>
    <n v="12765"/>
    <n v="6"/>
    <n v="54766"/>
    <n v="380"/>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4"/>
    <m/>
    <x v="0"/>
    <m/>
    <m/>
    <m/>
    <m/>
    <m/>
    <m/>
    <m/>
    <m/>
    <m/>
  </r>
  <r>
    <x v="15"/>
    <m/>
    <x v="0"/>
    <m/>
    <m/>
    <m/>
    <m/>
    <m/>
    <m/>
    <m/>
    <m/>
    <m/>
  </r>
  <r>
    <x v="15"/>
    <m/>
    <x v="0"/>
    <m/>
    <m/>
    <m/>
    <m/>
    <m/>
    <m/>
    <m/>
    <m/>
    <m/>
  </r>
  <r>
    <x v="15"/>
    <m/>
    <x v="0"/>
    <m/>
    <m/>
    <m/>
    <m/>
    <m/>
    <m/>
    <m/>
    <m/>
    <m/>
  </r>
  <r>
    <x v="15"/>
    <m/>
    <x v="0"/>
    <m/>
    <m/>
    <m/>
    <m/>
    <m/>
    <m/>
    <m/>
    <m/>
    <m/>
  </r>
  <r>
    <x v="15"/>
    <m/>
    <x v="0"/>
    <m/>
    <m/>
    <m/>
    <m/>
    <m/>
    <m/>
    <m/>
    <m/>
    <m/>
  </r>
  <r>
    <x v="15"/>
    <m/>
    <x v="0"/>
    <m/>
    <m/>
    <m/>
    <m/>
    <m/>
    <m/>
    <m/>
    <m/>
    <m/>
  </r>
  <r>
    <x v="15"/>
    <m/>
    <x v="0"/>
    <m/>
    <m/>
    <m/>
    <m/>
    <m/>
    <m/>
    <m/>
    <m/>
    <m/>
  </r>
  <r>
    <x v="15"/>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
  <r>
    <x v="0"/>
    <d v="2021-01-01T00:00:00"/>
    <x v="0"/>
    <m/>
    <m/>
    <m/>
    <m/>
    <m/>
    <m/>
    <m/>
    <m/>
    <m/>
  </r>
  <r>
    <x v="1"/>
    <d v="2021-02-01T00:00:00"/>
    <x v="0"/>
    <m/>
    <m/>
    <m/>
    <m/>
    <m/>
    <m/>
    <m/>
    <m/>
    <m/>
  </r>
  <r>
    <x v="2"/>
    <d v="2021-03-01T00:00:00"/>
    <x v="0"/>
    <m/>
    <m/>
    <m/>
    <m/>
    <m/>
    <m/>
    <m/>
    <m/>
    <m/>
  </r>
  <r>
    <x v="3"/>
    <d v="2021-04-01T00:00:00"/>
    <x v="0"/>
    <m/>
    <m/>
    <m/>
    <m/>
    <m/>
    <m/>
    <m/>
    <m/>
    <m/>
  </r>
  <r>
    <x v="4"/>
    <d v="2021-05-01T00:00:00"/>
    <x v="0"/>
    <m/>
    <m/>
    <m/>
    <m/>
    <m/>
    <m/>
    <m/>
    <m/>
    <m/>
  </r>
  <r>
    <x v="5"/>
    <d v="2021-06-01T00:00:00"/>
    <x v="0"/>
    <m/>
    <m/>
    <m/>
    <m/>
    <m/>
    <m/>
    <m/>
    <m/>
    <m/>
  </r>
  <r>
    <x v="6"/>
    <d v="2021-07-01T00:00:00"/>
    <x v="0"/>
    <m/>
    <m/>
    <m/>
    <m/>
    <m/>
    <m/>
    <m/>
    <m/>
    <m/>
  </r>
  <r>
    <x v="7"/>
    <d v="2021-08-01T00:00:00"/>
    <x v="0"/>
    <m/>
    <m/>
    <m/>
    <m/>
    <m/>
    <m/>
    <m/>
    <m/>
    <m/>
  </r>
  <r>
    <x v="8"/>
    <d v="2021-09-01T00:00:00"/>
    <x v="0"/>
    <m/>
    <m/>
    <m/>
    <m/>
    <m/>
    <m/>
    <m/>
    <m/>
    <m/>
  </r>
  <r>
    <x v="9"/>
    <d v="2021-10-01T00:00:00"/>
    <x v="0"/>
    <m/>
    <m/>
    <m/>
    <m/>
    <m/>
    <m/>
    <m/>
    <m/>
    <m/>
  </r>
  <r>
    <x v="10"/>
    <d v="2021-11-01T00:00:00"/>
    <x v="0"/>
    <m/>
    <m/>
    <m/>
    <m/>
    <m/>
    <m/>
    <m/>
    <m/>
    <m/>
  </r>
  <r>
    <x v="11"/>
    <d v="2021-12-01T00:00:00"/>
    <x v="0"/>
    <m/>
    <m/>
    <m/>
    <m/>
    <m/>
    <m/>
    <m/>
    <m/>
    <m/>
  </r>
  <r>
    <x v="12"/>
    <m/>
    <x v="0"/>
    <m/>
    <m/>
    <m/>
    <m/>
    <m/>
    <m/>
    <m/>
    <m/>
    <m/>
  </r>
  <r>
    <x v="12"/>
    <m/>
    <x v="0"/>
    <m/>
    <m/>
    <m/>
    <m/>
    <m/>
    <m/>
    <m/>
    <m/>
    <m/>
  </r>
  <r>
    <x v="12"/>
    <m/>
    <x v="0"/>
    <m/>
    <m/>
    <m/>
    <m/>
    <m/>
    <m/>
    <m/>
    <m/>
    <m/>
  </r>
  <r>
    <x v="12"/>
    <m/>
    <x v="0"/>
    <m/>
    <m/>
    <m/>
    <m/>
    <m/>
    <m/>
    <m/>
    <m/>
    <m/>
  </r>
  <r>
    <x v="12"/>
    <m/>
    <x v="0"/>
    <m/>
    <m/>
    <m/>
    <m/>
    <m/>
    <m/>
    <m/>
    <m/>
    <m/>
  </r>
  <r>
    <x v="12"/>
    <m/>
    <x v="0"/>
    <m/>
    <m/>
    <m/>
    <m/>
    <m/>
    <m/>
    <m/>
    <m/>
    <m/>
  </r>
  <r>
    <x v="12"/>
    <m/>
    <x v="0"/>
    <m/>
    <m/>
    <m/>
    <m/>
    <m/>
    <m/>
    <m/>
    <m/>
    <m/>
  </r>
  <r>
    <x v="12"/>
    <m/>
    <x v="0"/>
    <m/>
    <m/>
    <m/>
    <m/>
    <m/>
    <m/>
    <m/>
    <m/>
    <m/>
  </r>
  <r>
    <x v="12"/>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r>
    <x v="13"/>
    <m/>
    <x v="0"/>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x v="0"/>
    <d v="2021-01-01T00:00:00"/>
    <x v="0"/>
    <m/>
    <m/>
    <m/>
    <m/>
    <m/>
    <m/>
    <m/>
    <m/>
    <m/>
    <m/>
    <m/>
  </r>
  <r>
    <x v="1"/>
    <d v="2021-02-01T00:00:00"/>
    <x v="0"/>
    <m/>
    <m/>
    <m/>
    <m/>
    <m/>
    <m/>
    <m/>
    <m/>
    <m/>
    <m/>
    <m/>
  </r>
  <r>
    <x v="2"/>
    <d v="2021-03-01T00:00:00"/>
    <x v="0"/>
    <m/>
    <m/>
    <m/>
    <m/>
    <m/>
    <m/>
    <m/>
    <m/>
    <m/>
    <m/>
    <m/>
  </r>
  <r>
    <x v="3"/>
    <d v="2021-04-01T00:00:00"/>
    <x v="0"/>
    <m/>
    <m/>
    <m/>
    <m/>
    <m/>
    <m/>
    <m/>
    <m/>
    <m/>
    <m/>
    <m/>
  </r>
  <r>
    <x v="4"/>
    <d v="2021-05-01T00:00:00"/>
    <x v="0"/>
    <m/>
    <m/>
    <m/>
    <m/>
    <m/>
    <m/>
    <m/>
    <m/>
    <m/>
    <m/>
    <m/>
  </r>
  <r>
    <x v="5"/>
    <d v="2021-06-01T00:00:00"/>
    <x v="0"/>
    <m/>
    <m/>
    <m/>
    <m/>
    <m/>
    <m/>
    <m/>
    <m/>
    <m/>
    <m/>
    <m/>
  </r>
  <r>
    <x v="6"/>
    <d v="2021-07-01T00:00:00"/>
    <x v="0"/>
    <m/>
    <m/>
    <m/>
    <m/>
    <m/>
    <m/>
    <m/>
    <m/>
    <m/>
    <m/>
    <m/>
  </r>
  <r>
    <x v="7"/>
    <d v="2021-08-01T00:00:00"/>
    <x v="0"/>
    <m/>
    <m/>
    <m/>
    <m/>
    <m/>
    <m/>
    <m/>
    <m/>
    <m/>
    <m/>
    <m/>
  </r>
  <r>
    <x v="8"/>
    <d v="2021-09-01T00:00:00"/>
    <x v="0"/>
    <m/>
    <m/>
    <m/>
    <m/>
    <m/>
    <m/>
    <m/>
    <m/>
    <m/>
    <m/>
    <m/>
  </r>
  <r>
    <x v="9"/>
    <d v="2021-10-01T00:00:00"/>
    <x v="0"/>
    <m/>
    <m/>
    <m/>
    <m/>
    <m/>
    <m/>
    <m/>
    <m/>
    <m/>
    <m/>
    <m/>
  </r>
  <r>
    <x v="10"/>
    <d v="2021-11-01T00:00:00"/>
    <x v="0"/>
    <m/>
    <m/>
    <m/>
    <m/>
    <m/>
    <m/>
    <m/>
    <m/>
    <m/>
    <m/>
    <m/>
  </r>
  <r>
    <x v="11"/>
    <d v="2021-12-01T00:00:00"/>
    <x v="0"/>
    <m/>
    <m/>
    <m/>
    <m/>
    <m/>
    <m/>
    <m/>
    <m/>
    <m/>
    <m/>
    <m/>
  </r>
  <r>
    <x v="12"/>
    <d v="2022-01-01T00:00:00"/>
    <x v="1"/>
    <s v="MAJALAYA"/>
    <s v="CGRLG"/>
    <s v="MJLYA"/>
    <n v="1"/>
    <n v="0"/>
    <n v="0"/>
    <n v="0"/>
    <n v="0"/>
    <s v="PHT CGRLG - MJLYA RECLOSE"/>
    <n v="0"/>
    <n v="0"/>
  </r>
  <r>
    <x v="13"/>
    <d v="2022-01-07T00:00:00"/>
    <x v="2"/>
    <s v="SUMEDANG"/>
    <s v="SMDNG"/>
    <s v="UBRNG"/>
    <n v="1.2"/>
    <n v="0"/>
    <n v="0"/>
    <n v="0"/>
    <n v="0"/>
    <s v="PHT SMDNG - UBRNG RECLOSE"/>
    <n v="0"/>
    <n v="0"/>
  </r>
  <r>
    <x v="13"/>
    <d v="2022-01-07T00:00:00"/>
    <x v="3"/>
    <s v="KARAWANG"/>
    <s v="KSBRU"/>
    <s v="PWKTA"/>
    <n v="1"/>
    <n v="413"/>
    <n v="0"/>
    <n v="0"/>
    <n v="0"/>
    <s v="PHT KSBRU - PWKTA RECLOSE TRIP"/>
    <n v="0"/>
    <n v="0"/>
  </r>
  <r>
    <x v="13"/>
    <d v="2022-01-07T00:00:00"/>
    <x v="4"/>
    <s v="KARAWANG"/>
    <s v="CRATA"/>
    <s v="DLTMS"/>
    <n v="1"/>
    <n v="0"/>
    <n v="0"/>
    <n v="0"/>
    <n v="0"/>
    <s v="PHT CRATA - DLTMS RECLOSE"/>
    <n v="0"/>
    <n v="0"/>
  </r>
  <r>
    <x v="14"/>
    <d v="2022-01-09T00:00:00"/>
    <x v="4"/>
    <s v="CIMAHI"/>
    <s v="CBREM"/>
    <s v="CGRLG"/>
    <n v="2"/>
    <n v="144"/>
    <n v="0"/>
    <n v="0"/>
    <n v="0"/>
    <s v="PHT CBREM - CGRLG RECLOSE TRIP"/>
    <n v="0"/>
    <n v="0"/>
  </r>
  <r>
    <x v="15"/>
    <d v="2022-01-10T00:00:00"/>
    <x v="5"/>
    <s v="INDRAMAYU"/>
    <s v="JTBRG"/>
    <s v="IDMYU"/>
    <n v="2"/>
    <n v="0"/>
    <n v="0"/>
    <n v="0"/>
    <n v="0"/>
    <s v="PHT JTBRG - IDMYU RECLOSE"/>
    <n v="0"/>
    <n v="0"/>
  </r>
  <r>
    <x v="16"/>
    <d v="2022-01-15T00:00:00"/>
    <x v="6"/>
    <s v="GARUT"/>
    <s v="SMDRA"/>
    <s v="LMJAN"/>
    <n v="1"/>
    <n v="0"/>
    <n v="0"/>
    <n v="0"/>
    <n v="0"/>
    <s v="PHT SMDRA - LMJAN RECLOSE"/>
    <n v="0"/>
    <n v="0"/>
  </r>
  <r>
    <x v="17"/>
    <d v="2022-01-17T00:00:00"/>
    <x v="5"/>
    <s v="CIREBONG"/>
    <s v="SRAGI"/>
    <s v="BBKAN"/>
    <n v="1.2"/>
    <n v="0"/>
    <n v="0"/>
    <n v="0"/>
    <n v="0"/>
    <s v="PHT SRAGI - BBKAN RECLOSE"/>
    <n v="0"/>
    <n v="0"/>
  </r>
  <r>
    <x v="17"/>
    <d v="2022-01-17T00:00:00"/>
    <x v="4"/>
    <s v="PURWAKARTA"/>
    <s v="PWKTA"/>
    <s v="SBANG"/>
    <n v="2"/>
    <n v="0"/>
    <n v="0"/>
    <n v="0"/>
    <n v="0"/>
    <s v="PHT PWKTA - SBANG RECLOSE"/>
    <n v="0"/>
    <n v="0"/>
  </r>
  <r>
    <x v="17"/>
    <d v="2022-01-17T00:00:00"/>
    <x v="4"/>
    <s v="PURWAKARTA"/>
    <s v="PWKTA"/>
    <s v="SBANG"/>
    <n v="1.2"/>
    <n v="0"/>
    <n v="0"/>
    <n v="0"/>
    <n v="0"/>
    <s v="PHT PWKTA - SBANG RECLOSE"/>
    <n v="0"/>
    <n v="0"/>
  </r>
  <r>
    <x v="18"/>
    <d v="2022-01-23T00:00:00"/>
    <x v="4"/>
    <s v="CIMAHI"/>
    <s v="LGDAR"/>
    <s v="CGRLG"/>
    <n v="2"/>
    <n v="0"/>
    <n v="0"/>
    <n v="0"/>
    <n v="0"/>
    <s v="PHT LGDAR - CGRLG RECLOSE TRIP"/>
    <n v="0"/>
    <n v="0"/>
  </r>
  <r>
    <x v="18"/>
    <d v="2022-01-23T00:00:00"/>
    <x v="2"/>
    <s v="BANDUNG"/>
    <s v="UBRNG"/>
    <s v="DGPKR"/>
    <n v="1"/>
    <n v="0"/>
    <n v="0"/>
    <n v="0"/>
    <n v="0"/>
    <s v="PHT UBRNG - DGPKR RECLOSE"/>
    <n v="0"/>
    <n v="0"/>
  </r>
  <r>
    <x v="19"/>
    <d v="2022-01-24T00:00:00"/>
    <x v="5"/>
    <s v="INDRAMAYU"/>
    <s v="JTBRG"/>
    <s v="HRGLS"/>
    <n v="1"/>
    <n v="0"/>
    <n v="0"/>
    <n v="0"/>
    <n v="0"/>
    <s v="PHT JTBRG - HRGLS TRIP"/>
    <n v="0"/>
    <n v="0"/>
  </r>
  <r>
    <x v="20"/>
    <d v="2022-01-25T00:00:00"/>
    <x v="1"/>
    <s v="MAJALAYA"/>
    <s v="CGRLG"/>
    <s v="BDSLN"/>
    <n v="2"/>
    <n v="271"/>
    <n v="0"/>
    <n v="0"/>
    <n v="0"/>
    <s v="PHT CGRLG - BDSLN TRIP"/>
    <n v="0"/>
    <n v="0"/>
  </r>
  <r>
    <x v="21"/>
    <d v="2022-01-29T00:00:00"/>
    <x v="7"/>
    <s v="CIKARANG"/>
    <s v="CIKRG"/>
    <s v="JBBKA"/>
    <n v="2"/>
    <n v="70"/>
    <n v="0"/>
    <n v="0"/>
    <n v="0"/>
    <s v="PHT CIKRG - JBBKA TRIP"/>
    <n v="0"/>
    <n v="0"/>
  </r>
  <r>
    <x v="22"/>
    <d v="2022-01-30T00:00:00"/>
    <x v="4"/>
    <s v="PURWAKARTA"/>
    <s v="PWKTA"/>
    <s v="SPFIC"/>
    <m/>
    <n v="29"/>
    <n v="0"/>
    <n v="0"/>
    <n v="0"/>
    <s v="PHT PWKTA - SPFIC TRIP"/>
    <n v="0"/>
    <n v="0"/>
  </r>
  <r>
    <x v="22"/>
    <d v="2022-01-30T00:00:00"/>
    <x v="6"/>
    <s v="TASIKMALAYA"/>
    <s v="CAMIS"/>
    <s v="BNJAR"/>
    <n v="2"/>
    <n v="0"/>
    <n v="0"/>
    <n v="0"/>
    <n v="0"/>
    <s v="PHT CAMIS - BNJAR RECLOSE"/>
    <n v="0"/>
    <n v="0"/>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3"/>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r>
    <x v="24"/>
    <m/>
    <x v="0"/>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d v="2021-01-01T00:00:00"/>
    <d v="2021-01-01T00:00:00"/>
    <x v="0"/>
    <m/>
    <m/>
    <m/>
    <m/>
    <m/>
    <m/>
    <m/>
    <m/>
  </r>
  <r>
    <d v="2021-02-01T00:00:00"/>
    <d v="2021-02-01T00:00:00"/>
    <x v="0"/>
    <m/>
    <m/>
    <m/>
    <m/>
    <m/>
    <m/>
    <m/>
    <m/>
  </r>
  <r>
    <d v="2021-03-01T00:00:00"/>
    <d v="2021-03-01T00:00:00"/>
    <x v="0"/>
    <m/>
    <m/>
    <m/>
    <m/>
    <m/>
    <m/>
    <m/>
    <m/>
  </r>
  <r>
    <d v="2021-04-01T00:00:00"/>
    <d v="2021-04-01T00:00:00"/>
    <x v="0"/>
    <m/>
    <m/>
    <m/>
    <m/>
    <m/>
    <m/>
    <m/>
    <m/>
  </r>
  <r>
    <d v="2021-05-01T00:00:00"/>
    <d v="2021-05-01T00:00:00"/>
    <x v="0"/>
    <m/>
    <m/>
    <m/>
    <m/>
    <m/>
    <m/>
    <m/>
    <m/>
  </r>
  <r>
    <d v="2021-06-01T00:00:00"/>
    <d v="2021-06-01T00:00:00"/>
    <x v="0"/>
    <m/>
    <m/>
    <m/>
    <m/>
    <m/>
    <m/>
    <m/>
    <m/>
  </r>
  <r>
    <d v="2021-07-01T00:00:00"/>
    <d v="2021-07-01T00:00:00"/>
    <x v="0"/>
    <m/>
    <m/>
    <m/>
    <m/>
    <m/>
    <m/>
    <m/>
    <m/>
  </r>
  <r>
    <d v="2021-08-01T00:00:00"/>
    <d v="2021-08-01T00:00:00"/>
    <x v="0"/>
    <m/>
    <m/>
    <m/>
    <m/>
    <m/>
    <m/>
    <m/>
    <m/>
  </r>
  <r>
    <d v="2021-09-01T00:00:00"/>
    <d v="2021-09-01T00:00:00"/>
    <x v="0"/>
    <m/>
    <m/>
    <m/>
    <m/>
    <m/>
    <m/>
    <m/>
    <m/>
  </r>
  <r>
    <d v="2021-10-01T00:00:00"/>
    <d v="2021-10-01T00:00:00"/>
    <x v="0"/>
    <m/>
    <m/>
    <m/>
    <m/>
    <m/>
    <m/>
    <m/>
    <m/>
  </r>
  <r>
    <d v="2021-11-01T00:00:00"/>
    <d v="2021-11-01T00:00:00"/>
    <x v="0"/>
    <m/>
    <m/>
    <m/>
    <m/>
    <m/>
    <m/>
    <m/>
    <m/>
  </r>
  <r>
    <d v="2021-12-01T00:00:00"/>
    <d v="2021-12-01T00:00:00"/>
    <x v="0"/>
    <m/>
    <m/>
    <m/>
    <m/>
    <m/>
    <m/>
    <m/>
    <m/>
  </r>
  <r>
    <d v="2022-01-01T00:00:00"/>
    <d v="2022-01-01T00:00:00"/>
    <x v="1"/>
    <s v="MAJALAYA"/>
    <s v="CGRLG"/>
    <s v="MJLYA"/>
    <n v="1"/>
    <n v="0"/>
    <n v="0"/>
    <n v="0"/>
    <n v="0"/>
  </r>
  <r>
    <d v="2022-01-07T00:00:00"/>
    <d v="2022-01-07T00:00:00"/>
    <x v="2"/>
    <s v="SUMEDANG"/>
    <s v="SMDNG"/>
    <s v="UBRNG"/>
    <n v="1.2"/>
    <n v="0"/>
    <n v="0"/>
    <n v="0"/>
    <n v="0"/>
  </r>
  <r>
    <d v="2022-01-07T00:00:00"/>
    <d v="2022-01-07T00:00:00"/>
    <x v="3"/>
    <s v="KARAWANG"/>
    <s v="KSBRU"/>
    <s v="PWKTA"/>
    <n v="1"/>
    <n v="413"/>
    <n v="0"/>
    <n v="0"/>
    <n v="0"/>
  </r>
  <r>
    <d v="2022-01-07T00:00:00"/>
    <d v="2022-01-07T00:00:00"/>
    <x v="4"/>
    <s v="KARAWANG"/>
    <s v="CRATA"/>
    <s v="DLTMS"/>
    <n v="1"/>
    <n v="0"/>
    <n v="0"/>
    <n v="0"/>
    <n v="0"/>
  </r>
  <r>
    <d v="2022-01-09T00:00:00"/>
    <d v="2022-01-09T00:00:00"/>
    <x v="4"/>
    <s v="CIMAHI"/>
    <s v="CBREM"/>
    <s v="CGRLG"/>
    <n v="2"/>
    <n v="144"/>
    <n v="0"/>
    <n v="0"/>
    <n v="0"/>
  </r>
  <r>
    <d v="2022-01-10T00:00:00"/>
    <d v="2022-01-10T00:00:00"/>
    <x v="5"/>
    <s v="INDRAMAYU"/>
    <s v="JTBRG"/>
    <s v="IDMYU"/>
    <n v="2"/>
    <n v="0"/>
    <n v="0"/>
    <n v="0"/>
    <n v="0"/>
  </r>
  <r>
    <d v="2022-01-15T00:00:00"/>
    <d v="2022-01-15T00:00:00"/>
    <x v="6"/>
    <s v="GARUT"/>
    <s v="SMDRA"/>
    <s v="LMJAN"/>
    <n v="1"/>
    <n v="0"/>
    <n v="0"/>
    <n v="0"/>
    <n v="0"/>
  </r>
  <r>
    <d v="2022-01-17T00:00:00"/>
    <d v="2022-01-17T00:00:00"/>
    <x v="5"/>
    <s v="CIREBONG"/>
    <s v="SRAGI"/>
    <s v="BBKAN"/>
    <n v="1.2"/>
    <n v="0"/>
    <n v="0"/>
    <n v="0"/>
    <n v="0"/>
  </r>
  <r>
    <d v="2022-01-17T00:00:00"/>
    <d v="2022-01-17T00:00:00"/>
    <x v="4"/>
    <s v="PURWAKARTA"/>
    <s v="PWKTA"/>
    <s v="SBANG"/>
    <n v="2"/>
    <n v="0"/>
    <n v="0"/>
    <n v="0"/>
    <n v="0"/>
  </r>
  <r>
    <d v="2022-01-17T00:00:00"/>
    <d v="2022-01-17T00:00:00"/>
    <x v="4"/>
    <s v="PURWAKARTA"/>
    <s v="PWKTA"/>
    <s v="SBANG"/>
    <n v="1.2"/>
    <n v="0"/>
    <n v="0"/>
    <n v="0"/>
    <n v="0"/>
  </r>
  <r>
    <d v="2022-01-23T00:00:00"/>
    <d v="2022-01-23T00:00:00"/>
    <x v="4"/>
    <s v="CIMAHI"/>
    <s v="LGDAR"/>
    <s v="CGRLG"/>
    <n v="2"/>
    <n v="0"/>
    <n v="0"/>
    <n v="0"/>
    <n v="0"/>
  </r>
  <r>
    <d v="2022-01-23T00:00:00"/>
    <d v="2022-01-23T00:00:00"/>
    <x v="2"/>
    <s v="BANDUNG"/>
    <s v="UBRNG"/>
    <s v="DGPKR"/>
    <n v="1"/>
    <n v="0"/>
    <n v="0"/>
    <n v="0"/>
    <n v="0"/>
  </r>
  <r>
    <d v="2022-01-24T00:00:00"/>
    <d v="2022-01-24T00:00:00"/>
    <x v="5"/>
    <s v="INDRAMAYU"/>
    <s v="JTBRG"/>
    <s v="HRGLS"/>
    <n v="1"/>
    <n v="0"/>
    <n v="0"/>
    <n v="0"/>
    <n v="0"/>
  </r>
  <r>
    <d v="2022-01-25T00:00:00"/>
    <d v="2022-01-25T00:00:00"/>
    <x v="1"/>
    <s v="MAJALAYA"/>
    <s v="CGRLG"/>
    <s v="BDSLN"/>
    <n v="2"/>
    <n v="271"/>
    <n v="0"/>
    <n v="0"/>
    <n v="0"/>
  </r>
  <r>
    <d v="2022-01-29T00:00:00"/>
    <d v="2022-01-29T00:00:00"/>
    <x v="7"/>
    <s v="CIKARANG"/>
    <s v="CIKRG"/>
    <s v="JBBKA"/>
    <n v="2"/>
    <n v="70"/>
    <n v="0"/>
    <n v="0"/>
    <n v="0"/>
  </r>
  <r>
    <d v="2022-01-30T00:00:00"/>
    <d v="2022-01-30T00:00:00"/>
    <x v="4"/>
    <s v="PURWAKARTA"/>
    <s v="PWKTA"/>
    <s v="SPFIC"/>
    <m/>
    <n v="29"/>
    <n v="0"/>
    <n v="0"/>
    <n v="0"/>
  </r>
  <r>
    <d v="2022-01-30T00:00:00"/>
    <d v="2022-01-30T00:00:00"/>
    <x v="6"/>
    <s v="TASIKMALAYA"/>
    <s v="CAMIS"/>
    <s v="BNJAR"/>
    <n v="2"/>
    <n v="0"/>
    <n v="0"/>
    <n v="0"/>
    <n v="0"/>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d v="1899-12-30T00:00:00"/>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r>
    <m/>
    <m/>
    <x v="0"/>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d v="2021-01-01T00:00:00"/>
    <x v="0"/>
    <m/>
    <m/>
    <m/>
    <m/>
    <m/>
    <m/>
  </r>
  <r>
    <x v="1"/>
    <d v="2021-02-01T00:00:00"/>
    <x v="0"/>
    <m/>
    <m/>
    <m/>
    <m/>
    <m/>
    <m/>
  </r>
  <r>
    <x v="2"/>
    <d v="2021-03-01T00:00:00"/>
    <x v="0"/>
    <m/>
    <m/>
    <m/>
    <m/>
    <m/>
    <m/>
  </r>
  <r>
    <x v="3"/>
    <d v="2021-04-01T00:00:00"/>
    <x v="0"/>
    <m/>
    <m/>
    <m/>
    <m/>
    <m/>
    <m/>
  </r>
  <r>
    <x v="4"/>
    <d v="2021-05-01T00:00:00"/>
    <x v="0"/>
    <m/>
    <m/>
    <m/>
    <m/>
    <m/>
    <m/>
  </r>
  <r>
    <x v="5"/>
    <d v="2021-06-01T00:00:00"/>
    <x v="0"/>
    <m/>
    <m/>
    <m/>
    <m/>
    <m/>
    <m/>
  </r>
  <r>
    <x v="6"/>
    <d v="2021-07-01T00:00:00"/>
    <x v="0"/>
    <m/>
    <m/>
    <m/>
    <m/>
    <m/>
    <m/>
  </r>
  <r>
    <x v="7"/>
    <d v="2021-08-01T00:00:00"/>
    <x v="0"/>
    <m/>
    <m/>
    <m/>
    <m/>
    <m/>
    <m/>
  </r>
  <r>
    <x v="8"/>
    <d v="2021-09-01T00:00:00"/>
    <x v="0"/>
    <m/>
    <m/>
    <m/>
    <m/>
    <m/>
    <m/>
  </r>
  <r>
    <x v="9"/>
    <d v="2021-10-01T00:00:00"/>
    <x v="0"/>
    <m/>
    <m/>
    <m/>
    <m/>
    <m/>
    <m/>
  </r>
  <r>
    <x v="10"/>
    <d v="2021-11-01T00:00:00"/>
    <x v="0"/>
    <m/>
    <m/>
    <m/>
    <m/>
    <m/>
    <m/>
  </r>
  <r>
    <x v="11"/>
    <d v="2021-12-01T00:00:00"/>
    <x v="0"/>
    <m/>
    <m/>
    <m/>
    <m/>
    <m/>
    <m/>
  </r>
  <r>
    <x v="12"/>
    <d v="2022-01-12T00:00:00"/>
    <x v="1"/>
    <s v="PURWAKARTA"/>
    <s v="INDACI"/>
    <n v="62"/>
    <n v="2"/>
    <n v="2066.666666666667"/>
    <n v="1"/>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3"/>
    <m/>
    <x v="0"/>
    <m/>
    <m/>
    <m/>
    <m/>
    <m/>
    <m/>
  </r>
  <r>
    <x v="14"/>
    <m/>
    <x v="0"/>
    <m/>
    <m/>
    <m/>
    <m/>
    <m/>
    <m/>
  </r>
  <r>
    <x v="14"/>
    <m/>
    <x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998E6-0AA3-420A-A6C8-6BDB701F4F1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D14:AR20" firstHeaderRow="1" firstDataRow="2" firstDataCol="1"/>
  <pivotFields count="9">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10">
        <item m="1" x="8"/>
        <item m="1" x="6"/>
        <item m="1" x="4"/>
        <item x="1"/>
        <item x="3"/>
        <item m="1" x="5"/>
        <item x="0"/>
        <item m="1" x="7"/>
        <item x="2"/>
        <item t="default"/>
      </items>
    </pivotField>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5">
    <i>
      <x v="3"/>
    </i>
    <i>
      <x v="4"/>
    </i>
    <i>
      <x v="6"/>
    </i>
    <i>
      <x v="8"/>
    </i>
    <i t="grand">
      <x/>
    </i>
  </rowItems>
  <colFields count="1">
    <field x="8"/>
  </colFields>
  <colItems count="14">
    <i>
      <x/>
    </i>
    <i>
      <x v="1"/>
    </i>
    <i>
      <x v="2"/>
    </i>
    <i>
      <x v="3"/>
    </i>
    <i>
      <x v="4"/>
    </i>
    <i>
      <x v="5"/>
    </i>
    <i>
      <x v="6"/>
    </i>
    <i>
      <x v="7"/>
    </i>
    <i>
      <x v="8"/>
    </i>
    <i>
      <x v="9"/>
    </i>
    <i>
      <x v="10"/>
    </i>
    <i>
      <x v="11"/>
    </i>
    <i>
      <x v="12"/>
    </i>
    <i t="grand">
      <x/>
    </i>
  </colItems>
  <dataFields count="1">
    <dataField name="Count of SUBSISTE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0CBE1-FBF9-4A51-9707-0FDF19F410F3}"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14:BA19" firstHeaderRow="1" firstDataRow="2" firstDataCol="1"/>
  <pivotFields count="13">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15">
        <item m="1" x="13"/>
        <item m="1" x="4"/>
        <item m="1" x="6"/>
        <item m="1" x="3"/>
        <item m="1" x="11"/>
        <item x="2"/>
        <item x="1"/>
        <item m="1" x="10"/>
        <item m="1" x="7"/>
        <item m="1" x="5"/>
        <item x="0"/>
        <item m="1" x="9"/>
        <item m="1" x="8"/>
        <item m="1" x="12"/>
        <item t="default"/>
      </items>
    </pivotField>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5"/>
    </i>
    <i>
      <x v="6"/>
    </i>
    <i>
      <x v="10"/>
    </i>
    <i t="grand">
      <x/>
    </i>
  </rowItems>
  <colFields count="1">
    <field x="12"/>
  </colFields>
  <colItems count="14">
    <i>
      <x/>
    </i>
    <i>
      <x v="1"/>
    </i>
    <i>
      <x v="2"/>
    </i>
    <i>
      <x v="3"/>
    </i>
    <i>
      <x v="4"/>
    </i>
    <i>
      <x v="5"/>
    </i>
    <i>
      <x v="6"/>
    </i>
    <i>
      <x v="7"/>
    </i>
    <i>
      <x v="8"/>
    </i>
    <i>
      <x v="9"/>
    </i>
    <i>
      <x v="10"/>
    </i>
    <i>
      <x v="11"/>
    </i>
    <i>
      <x v="12"/>
    </i>
    <i t="grand">
      <x/>
    </i>
  </colItems>
  <dataFields count="1">
    <dataField name="Count of SUBSISTE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9C54D-762F-42ED-BC79-993B9420D369}"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32:AO36" firstHeaderRow="0" firstDataRow="1" firstDataCol="1"/>
  <pivotFields count="13">
    <pivotField showAll="0"/>
    <pivotField showAll="0"/>
    <pivotField axis="axisRow" showAll="0">
      <items count="15">
        <item m="1" x="13"/>
        <item m="1" x="8"/>
        <item m="1" x="4"/>
        <item m="1" x="6"/>
        <item m="1" x="3"/>
        <item m="1" x="12"/>
        <item m="1" x="9"/>
        <item m="1" x="11"/>
        <item x="2"/>
        <item x="1"/>
        <item m="1" x="10"/>
        <item m="1" x="7"/>
        <item m="1" x="5"/>
        <item x="0"/>
        <item t="default"/>
      </items>
    </pivotField>
    <pivotField showAll="0"/>
    <pivotField showAll="0"/>
    <pivotField showAll="0"/>
    <pivotField showAll="0"/>
    <pivotField dataField="1" showAll="0"/>
    <pivotField dataField="1" showAll="0"/>
    <pivotField showAll="0"/>
    <pivotField showAll="0"/>
    <pivotField showAll="0"/>
    <pivotField showAll="0" defaultSubtotal="0"/>
  </pivotFields>
  <rowFields count="1">
    <field x="2"/>
  </rowFields>
  <rowItems count="4">
    <i>
      <x v="8"/>
    </i>
    <i>
      <x v="9"/>
    </i>
    <i>
      <x v="13"/>
    </i>
    <i t="grand">
      <x/>
    </i>
  </rowItems>
  <colFields count="1">
    <field x="-2"/>
  </colFields>
  <colItems count="2">
    <i>
      <x/>
    </i>
    <i i="1">
      <x v="1"/>
    </i>
  </colItems>
  <dataFields count="2">
    <dataField name="Sum of BEBAN (MW)" fld="7" baseField="0" baseItem="0"/>
    <dataField name="Sum of ENS (KWH)" fld="8" baseField="0" baseItem="0"/>
  </dataFields>
  <formats count="1">
    <format dxfId="128">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B3D131-2FA6-4179-8589-0935413D9B05}"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14:BA17" firstHeaderRow="1" firstDataRow="2" firstDataCol="1"/>
  <pivotFields count="13">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8">
        <item m="1" x="6"/>
        <item m="1" x="1"/>
        <item m="1" x="5"/>
        <item m="1" x="2"/>
        <item m="1" x="3"/>
        <item x="0"/>
        <item m="1" x="4"/>
        <item t="default"/>
      </items>
    </pivotField>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5"/>
    </i>
    <i t="grand">
      <x/>
    </i>
  </rowItems>
  <colFields count="1">
    <field x="12"/>
  </colFields>
  <colItems count="14">
    <i>
      <x/>
    </i>
    <i>
      <x v="1"/>
    </i>
    <i>
      <x v="2"/>
    </i>
    <i>
      <x v="3"/>
    </i>
    <i>
      <x v="4"/>
    </i>
    <i>
      <x v="5"/>
    </i>
    <i>
      <x v="6"/>
    </i>
    <i>
      <x v="7"/>
    </i>
    <i>
      <x v="8"/>
    </i>
    <i>
      <x v="9"/>
    </i>
    <i>
      <x v="10"/>
    </i>
    <i>
      <x v="11"/>
    </i>
    <i>
      <x v="12"/>
    </i>
    <i t="grand">
      <x/>
    </i>
  </colItems>
  <dataFields count="1">
    <dataField name="Count of SUBSISTEM"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EC835B-A715-4BDE-9182-7198413C6B71}"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O33:AQ42" firstHeaderRow="0" firstDataRow="1" firstDataCol="1"/>
  <pivotFields count="11">
    <pivotField showAll="0"/>
    <pivotField showAll="0"/>
    <pivotField axis="axisRow" showAll="0">
      <items count="12">
        <item x="1"/>
        <item x="7"/>
        <item x="3"/>
        <item m="1" x="9"/>
        <item x="4"/>
        <item m="1" x="8"/>
        <item x="5"/>
        <item m="1" x="10"/>
        <item x="2"/>
        <item x="6"/>
        <item x="0"/>
        <item t="default"/>
      </items>
    </pivotField>
    <pivotField showAll="0"/>
    <pivotField showAll="0"/>
    <pivotField showAll="0"/>
    <pivotField showAll="0"/>
    <pivotField showAll="0"/>
    <pivotField dataField="1" showAll="0"/>
    <pivotField dataField="1" showAll="0"/>
    <pivotField showAll="0"/>
  </pivotFields>
  <rowFields count="1">
    <field x="2"/>
  </rowFields>
  <rowItems count="9">
    <i>
      <x/>
    </i>
    <i>
      <x v="1"/>
    </i>
    <i>
      <x v="2"/>
    </i>
    <i>
      <x v="4"/>
    </i>
    <i>
      <x v="6"/>
    </i>
    <i>
      <x v="8"/>
    </i>
    <i>
      <x v="9"/>
    </i>
    <i>
      <x v="10"/>
    </i>
    <i t="grand">
      <x/>
    </i>
  </rowItems>
  <colFields count="1">
    <field x="-2"/>
  </colFields>
  <colItems count="2">
    <i>
      <x/>
    </i>
    <i i="1">
      <x v="1"/>
    </i>
  </colItems>
  <dataFields count="2">
    <dataField name="Sum of BEBAN" fld="8" baseField="0" baseItem="0"/>
    <dataField name="Sum of ENS" fld="9" baseField="0" baseItem="0"/>
  </dataFields>
  <formats count="1">
    <format dxfId="127">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7703FB-53A4-4696-9D4A-2E6B781DB6BF}"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O14:BC24" firstHeaderRow="1" firstDataRow="2" firstDataCol="1"/>
  <pivotFields count="15">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13">
        <item x="1"/>
        <item x="7"/>
        <item x="3"/>
        <item m="1" x="10"/>
        <item x="4"/>
        <item m="1" x="8"/>
        <item x="5"/>
        <item m="1" x="11"/>
        <item x="2"/>
        <item x="6"/>
        <item x="0"/>
        <item m="1" x="9"/>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4"/>
    </i>
    <i>
      <x v="6"/>
    </i>
    <i>
      <x v="8"/>
    </i>
    <i>
      <x v="9"/>
    </i>
    <i>
      <x v="10"/>
    </i>
    <i t="grand">
      <x/>
    </i>
  </rowItems>
  <colFields count="1">
    <field x="14"/>
  </colFields>
  <colItems count="14">
    <i>
      <x/>
    </i>
    <i>
      <x v="1"/>
    </i>
    <i>
      <x v="2"/>
    </i>
    <i>
      <x v="3"/>
    </i>
    <i>
      <x v="4"/>
    </i>
    <i>
      <x v="5"/>
    </i>
    <i>
      <x v="6"/>
    </i>
    <i>
      <x v="7"/>
    </i>
    <i>
      <x v="8"/>
    </i>
    <i>
      <x v="9"/>
    </i>
    <i>
      <x v="10"/>
    </i>
    <i>
      <x v="11"/>
    </i>
    <i>
      <x v="12"/>
    </i>
    <i t="grand">
      <x/>
    </i>
  </colItems>
  <dataFields count="1">
    <dataField name="Count of S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0BAB15-EB5B-40E8-9ED3-A975A5B19CCC}" name="PivotTable10"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J14:AX18" firstHeaderRow="1" firstDataRow="2" firstDataCol="1"/>
  <pivotFields count="1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dataField="1" showAll="0">
      <items count="5">
        <item m="1" x="3"/>
        <item m="1" x="2"/>
        <item x="1"/>
        <item x="0"/>
        <item t="default"/>
      </items>
    </pivotField>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3">
    <i>
      <x v="2"/>
    </i>
    <i>
      <x v="3"/>
    </i>
    <i t="grand">
      <x/>
    </i>
  </rowItems>
  <colFields count="1">
    <field x="9"/>
  </colFields>
  <colItems count="14">
    <i>
      <x/>
    </i>
    <i>
      <x v="1"/>
    </i>
    <i>
      <x v="2"/>
    </i>
    <i>
      <x v="3"/>
    </i>
    <i>
      <x v="4"/>
    </i>
    <i>
      <x v="5"/>
    </i>
    <i>
      <x v="6"/>
    </i>
    <i>
      <x v="7"/>
    </i>
    <i>
      <x v="8"/>
    </i>
    <i>
      <x v="9"/>
    </i>
    <i>
      <x v="10"/>
    </i>
    <i>
      <x v="11"/>
    </i>
    <i>
      <x v="12"/>
    </i>
    <i t="grand">
      <x/>
    </i>
  </colItems>
  <dataFields count="1">
    <dataField name="Count of S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104C52F-AF8F-4E69-8201-3E297626CF17}" name="PivotTable3"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J32:AL35" firstHeaderRow="0" firstDataRow="1" firstDataCol="1"/>
  <pivotFields count="10">
    <pivotField showAll="0"/>
    <pivotField showAll="0"/>
    <pivotField axis="axisRow" showAll="0">
      <items count="5">
        <item m="1" x="3"/>
        <item m="1" x="2"/>
        <item x="1"/>
        <item x="0"/>
        <item t="default"/>
      </items>
    </pivotField>
    <pivotField showAll="0"/>
    <pivotField showAll="0"/>
    <pivotField showAll="0"/>
    <pivotField dataField="1" showAll="0"/>
    <pivotField dataField="1" showAll="0"/>
    <pivotField showAll="0"/>
    <pivotField showAll="0" defaultSubtotal="0"/>
  </pivotFields>
  <rowFields count="1">
    <field x="2"/>
  </rowFields>
  <rowItems count="3">
    <i>
      <x v="2"/>
    </i>
    <i>
      <x v="3"/>
    </i>
    <i t="grand">
      <x/>
    </i>
  </rowItems>
  <colFields count="1">
    <field x="-2"/>
  </colFields>
  <colItems count="2">
    <i>
      <x/>
    </i>
    <i i="1">
      <x v="1"/>
    </i>
  </colItems>
  <dataFields count="2">
    <dataField name="Sum of BEBAN" fld="6" baseField="0" baseItem="0"/>
    <dataField name="Sum of ENS" fld="7" baseField="0" baseItem="0"/>
  </dataFields>
  <formats count="1">
    <format dxfId="126">
      <pivotArea collapsedLevelsAreSubtotals="1" fieldPosition="0">
        <references count="1">
          <reference field="2"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ivotTable" Target="../pivotTables/pivotTable1.xml"/></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4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7.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ivotTable" Target="../pivotTables/pivotTable4.xml"/></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4.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C099B-D1DA-4A8D-8104-2B58BD077BFA}">
  <sheetPr>
    <tabColor theme="0"/>
  </sheetPr>
  <dimension ref="A1:AD56"/>
  <sheetViews>
    <sheetView view="pageBreakPreview" topLeftCell="A5" zoomScale="85" zoomScaleNormal="100" zoomScaleSheetLayoutView="85" workbookViewId="0">
      <pane xSplit="4" topLeftCell="E1" activePane="topRight" state="frozen"/>
      <selection activeCell="Z14" sqref="Z14"/>
      <selection pane="topRight" activeCell="A57" sqref="A57:XFD62"/>
    </sheetView>
  </sheetViews>
  <sheetFormatPr baseColWidth="10" defaultColWidth="9.1640625" defaultRowHeight="13"/>
  <cols>
    <col min="1" max="1" width="4" style="108" customWidth="1"/>
    <col min="2" max="2" width="17.5" style="108" customWidth="1"/>
    <col min="3" max="3" width="8.1640625" style="108" customWidth="1"/>
    <col min="4" max="4" width="4.5" style="108" customWidth="1"/>
    <col min="5" max="5" width="5" style="108" customWidth="1"/>
    <col min="6" max="6" width="6.83203125" style="108" customWidth="1"/>
    <col min="7" max="7" width="6.33203125" style="108" customWidth="1"/>
    <col min="8" max="8" width="6.1640625" style="108" customWidth="1"/>
    <col min="9" max="9" width="5.5" style="108" customWidth="1"/>
    <col min="10" max="10" width="6.5" style="108" customWidth="1"/>
    <col min="11" max="11" width="7" style="108" customWidth="1"/>
    <col min="12" max="12" width="19.5" style="108" customWidth="1"/>
    <col min="13" max="14" width="9.83203125" style="108" customWidth="1"/>
    <col min="15" max="16" width="2.5" style="108" customWidth="1"/>
    <col min="17" max="17" width="2.1640625" style="108" customWidth="1"/>
    <col min="18" max="18" width="6" style="108" customWidth="1"/>
    <col min="19" max="19" width="5.5" style="108" customWidth="1"/>
    <col min="20" max="20" width="1.5" style="108" customWidth="1"/>
    <col min="21" max="22" width="9.1640625" style="108"/>
    <col min="23" max="23" width="14.33203125" style="108" hidden="1" customWidth="1"/>
    <col min="24" max="24" width="12.83203125" style="108" hidden="1" customWidth="1"/>
    <col min="25" max="16384" width="9.1640625" style="108"/>
  </cols>
  <sheetData>
    <row r="1" spans="1:30" ht="12" hidden="1" customHeight="1">
      <c r="B1" s="80"/>
      <c r="C1" s="80"/>
      <c r="D1" s="83"/>
      <c r="E1" s="83"/>
      <c r="F1" s="83"/>
      <c r="G1" s="83"/>
      <c r="H1" s="80"/>
      <c r="I1" s="174"/>
      <c r="J1" s="80"/>
      <c r="K1" s="174"/>
      <c r="L1" s="90"/>
    </row>
    <row r="2" spans="1:30" ht="12" hidden="1" customHeight="1">
      <c r="B2" s="960" t="s">
        <v>0</v>
      </c>
      <c r="C2" s="960"/>
      <c r="D2" s="960"/>
      <c r="E2" s="960"/>
      <c r="F2" s="960"/>
      <c r="G2" s="960"/>
      <c r="H2" s="960"/>
      <c r="I2" s="960"/>
      <c r="J2" s="960"/>
      <c r="K2" s="960"/>
      <c r="L2" s="175"/>
    </row>
    <row r="3" spans="1:30" ht="12" hidden="1" customHeight="1">
      <c r="B3" s="960"/>
      <c r="C3" s="960"/>
      <c r="D3" s="960"/>
      <c r="E3" s="960"/>
      <c r="F3" s="960"/>
      <c r="G3" s="960"/>
      <c r="H3" s="960"/>
      <c r="I3" s="960"/>
      <c r="J3" s="960"/>
      <c r="K3" s="960"/>
      <c r="L3" s="175"/>
    </row>
    <row r="4" spans="1:30" ht="12" hidden="1" customHeight="1">
      <c r="B4" s="80"/>
      <c r="C4" s="80"/>
      <c r="D4" s="83"/>
      <c r="E4" s="83"/>
      <c r="F4" s="83"/>
      <c r="G4" s="83"/>
      <c r="H4" s="80"/>
      <c r="I4" s="174"/>
      <c r="J4" s="80"/>
      <c r="K4" s="174"/>
      <c r="L4" s="90"/>
    </row>
    <row r="5" spans="1:30" ht="12" customHeight="1">
      <c r="B5" s="80"/>
      <c r="C5" s="80"/>
      <c r="D5" s="83"/>
      <c r="E5" s="83"/>
      <c r="F5" s="83"/>
      <c r="G5" s="83"/>
      <c r="H5" s="80"/>
      <c r="I5" s="174"/>
      <c r="J5" s="80"/>
      <c r="K5" s="174"/>
      <c r="L5" s="90"/>
    </row>
    <row r="6" spans="1:30" ht="12" customHeight="1">
      <c r="B6" s="80"/>
      <c r="C6" s="80"/>
      <c r="D6" s="83"/>
      <c r="E6" s="83"/>
      <c r="F6" s="83"/>
      <c r="G6" s="83"/>
      <c r="H6" s="80"/>
      <c r="I6" s="174"/>
      <c r="J6" s="80"/>
      <c r="K6" s="174"/>
      <c r="L6" s="90"/>
    </row>
    <row r="7" spans="1:30" ht="21" customHeight="1">
      <c r="A7" s="961" t="s">
        <v>1</v>
      </c>
      <c r="B7" s="961"/>
      <c r="C7" s="961"/>
      <c r="D7" s="961"/>
      <c r="E7" s="961"/>
      <c r="F7" s="961"/>
      <c r="G7" s="961"/>
      <c r="H7" s="961"/>
      <c r="I7" s="961"/>
      <c r="J7" s="961"/>
      <c r="K7" s="961"/>
      <c r="L7" s="961"/>
    </row>
    <row r="8" spans="1:30" ht="20.25" customHeight="1">
      <c r="A8" s="972" t="s">
        <v>2</v>
      </c>
      <c r="B8" s="972"/>
      <c r="C8" s="972"/>
      <c r="D8" s="972"/>
      <c r="E8" s="972"/>
      <c r="F8" s="972"/>
      <c r="G8" s="972"/>
      <c r="H8" s="972"/>
      <c r="I8" s="972"/>
      <c r="J8" s="972"/>
      <c r="K8" s="972"/>
      <c r="L8" s="972"/>
    </row>
    <row r="9" spans="1:30" ht="20.25" customHeight="1">
      <c r="A9" s="973" t="s">
        <v>6412</v>
      </c>
      <c r="B9" s="974"/>
      <c r="C9" s="974"/>
      <c r="D9" s="974"/>
      <c r="E9" s="974"/>
      <c r="F9" s="974"/>
      <c r="G9" s="974"/>
      <c r="H9" s="974"/>
      <c r="I9" s="974"/>
      <c r="J9" s="974"/>
      <c r="K9" s="974"/>
      <c r="L9" s="974"/>
      <c r="T9" s="91"/>
    </row>
    <row r="10" spans="1:30" ht="14" thickBot="1">
      <c r="B10" s="80"/>
      <c r="C10" s="80" t="s">
        <v>3</v>
      </c>
      <c r="D10" s="83"/>
      <c r="E10" s="83"/>
      <c r="F10" s="83"/>
      <c r="G10" s="83"/>
      <c r="H10" s="80"/>
      <c r="I10" s="174"/>
      <c r="J10" s="80"/>
      <c r="K10" s="174"/>
      <c r="L10" s="90"/>
    </row>
    <row r="11" spans="1:30" ht="13.5" customHeight="1" thickTop="1">
      <c r="A11" s="966" t="s">
        <v>4</v>
      </c>
      <c r="B11" s="969" t="s">
        <v>5</v>
      </c>
      <c r="C11" s="969" t="s">
        <v>6</v>
      </c>
      <c r="D11" s="969" t="s">
        <v>7</v>
      </c>
      <c r="E11" s="969" t="s">
        <v>8</v>
      </c>
      <c r="F11" s="975" t="s">
        <v>9</v>
      </c>
      <c r="G11" s="977" t="s">
        <v>10</v>
      </c>
      <c r="H11" s="980" t="s">
        <v>6411</v>
      </c>
      <c r="I11" s="975"/>
      <c r="J11" s="975"/>
      <c r="K11" s="975"/>
      <c r="L11" s="981" t="s">
        <v>11</v>
      </c>
    </row>
    <row r="12" spans="1:30" ht="12.75" customHeight="1">
      <c r="A12" s="967"/>
      <c r="B12" s="970"/>
      <c r="C12" s="970"/>
      <c r="D12" s="970"/>
      <c r="E12" s="970"/>
      <c r="F12" s="976"/>
      <c r="G12" s="978"/>
      <c r="H12" s="976" t="s">
        <v>12</v>
      </c>
      <c r="I12" s="976"/>
      <c r="J12" s="984" t="s">
        <v>13</v>
      </c>
      <c r="K12" s="985"/>
      <c r="L12" s="982"/>
    </row>
    <row r="13" spans="1:30" ht="13.5" customHeight="1" thickBot="1">
      <c r="A13" s="968"/>
      <c r="B13" s="971"/>
      <c r="C13" s="971"/>
      <c r="D13" s="971"/>
      <c r="E13" s="971"/>
      <c r="F13" s="228" t="s">
        <v>14</v>
      </c>
      <c r="G13" s="979"/>
      <c r="H13" s="228" t="s">
        <v>15</v>
      </c>
      <c r="I13" s="229" t="s">
        <v>16</v>
      </c>
      <c r="J13" s="228" t="s">
        <v>15</v>
      </c>
      <c r="K13" s="229" t="s">
        <v>16</v>
      </c>
      <c r="L13" s="983"/>
      <c r="Z13" s="80" t="s">
        <v>15</v>
      </c>
      <c r="AA13" s="80" t="s">
        <v>16</v>
      </c>
      <c r="AB13" s="80" t="s">
        <v>17</v>
      </c>
      <c r="AC13" s="80" t="s">
        <v>18</v>
      </c>
      <c r="AD13" s="80" t="s">
        <v>19</v>
      </c>
    </row>
    <row r="14" spans="1:30" ht="14" thickTop="1">
      <c r="A14" s="530">
        <v>1</v>
      </c>
      <c r="B14" s="529" t="s">
        <v>26</v>
      </c>
      <c r="C14" s="912" t="s">
        <v>72</v>
      </c>
      <c r="D14" s="910">
        <v>1</v>
      </c>
      <c r="E14" s="910">
        <v>60</v>
      </c>
      <c r="F14" s="910" t="s">
        <v>22</v>
      </c>
      <c r="G14" s="531">
        <v>1732</v>
      </c>
      <c r="H14" s="906">
        <v>1297.4958903333334</v>
      </c>
      <c r="I14" s="907">
        <v>74.913157640492685</v>
      </c>
      <c r="J14" s="906">
        <v>1413.272054</v>
      </c>
      <c r="K14" s="907">
        <v>81.597693648960743</v>
      </c>
      <c r="L14" s="913" t="s">
        <v>418</v>
      </c>
      <c r="M14" s="177"/>
      <c r="N14" s="177"/>
      <c r="O14" s="178" t="str">
        <f t="shared" ref="O14:O56" si="0">IF(I14&gt;=80,"B","K")</f>
        <v>K</v>
      </c>
      <c r="P14" s="178" t="str">
        <f t="shared" ref="P14:P56" si="1">IF(K14&gt;=80,"B","K")</f>
        <v>B</v>
      </c>
      <c r="Q14" s="178"/>
      <c r="R14" s="179">
        <f t="shared" ref="R14:R56" si="2">(H14/G14)*100</f>
        <v>74.913157640492685</v>
      </c>
      <c r="S14" s="179">
        <f t="shared" ref="S14:S56" si="3">J14/G14*100</f>
        <v>81.597693648960743</v>
      </c>
      <c r="T14" s="180"/>
      <c r="U14" s="180" t="str">
        <f t="shared" ref="U14:U56" si="4">IF(R14=I14,"BETUL","salah")</f>
        <v>BETUL</v>
      </c>
      <c r="V14" s="180" t="str">
        <f t="shared" ref="V14:V56" si="5">IF(K14=S14,"BETUL","SALAH")</f>
        <v>BETUL</v>
      </c>
      <c r="W14" s="83" t="str">
        <f t="shared" ref="W14:W56" si="6">IF(I14&gt;80,"CEK KEMBALI","OKE")</f>
        <v>OKE</v>
      </c>
      <c r="X14" s="83" t="str">
        <f t="shared" ref="X14:X56" si="7">IF(K14&gt;80,"CEK KEMBALI","OKE")</f>
        <v>CEK KEMBALI</v>
      </c>
      <c r="Z14" s="97">
        <f t="shared" ref="Z14:AA45" si="8">MAX(H14,J14)</f>
        <v>1413.272054</v>
      </c>
      <c r="AA14" s="97">
        <f t="shared" si="8"/>
        <v>81.597693648960743</v>
      </c>
      <c r="AB14" s="80" t="e">
        <f>IF(Z14=H14,#REF!,#REF!)</f>
        <v>#REF!</v>
      </c>
      <c r="AC14" s="98" t="e">
        <f>IF(Z14=H14,#REF!,#REF!)</f>
        <v>#REF!</v>
      </c>
      <c r="AD14" s="227" t="str">
        <f t="shared" ref="AD14:AD56" si="9">IF(Z14=H14,"Siang","Malam")</f>
        <v>Malam</v>
      </c>
    </row>
    <row r="15" spans="1:30">
      <c r="A15" s="530">
        <v>2</v>
      </c>
      <c r="B15" s="529" t="s">
        <v>24</v>
      </c>
      <c r="C15" s="914" t="s">
        <v>419</v>
      </c>
      <c r="D15" s="910">
        <v>2</v>
      </c>
      <c r="E15" s="910">
        <v>60</v>
      </c>
      <c r="F15" s="910" t="s">
        <v>22</v>
      </c>
      <c r="G15" s="915">
        <v>1732</v>
      </c>
      <c r="H15" s="906">
        <v>1460.3446860000001</v>
      </c>
      <c r="I15" s="907">
        <v>84.315513048498858</v>
      </c>
      <c r="J15" s="906">
        <v>1466.1168619999999</v>
      </c>
      <c r="K15" s="907">
        <v>84.648779561200911</v>
      </c>
      <c r="L15" s="913" t="s">
        <v>421</v>
      </c>
      <c r="M15" s="177"/>
      <c r="N15" s="177"/>
      <c r="O15" s="178" t="str">
        <f t="shared" si="0"/>
        <v>B</v>
      </c>
      <c r="P15" s="178" t="str">
        <f t="shared" si="1"/>
        <v>B</v>
      </c>
      <c r="Q15" s="178"/>
      <c r="R15" s="179">
        <f t="shared" si="2"/>
        <v>84.315513048498858</v>
      </c>
      <c r="S15" s="179">
        <f t="shared" si="3"/>
        <v>84.648779561200911</v>
      </c>
      <c r="T15" s="180"/>
      <c r="U15" s="180" t="str">
        <f t="shared" si="4"/>
        <v>BETUL</v>
      </c>
      <c r="V15" s="180" t="str">
        <f t="shared" si="5"/>
        <v>BETUL</v>
      </c>
      <c r="W15" s="83" t="str">
        <f t="shared" si="6"/>
        <v>CEK KEMBALI</v>
      </c>
      <c r="X15" s="83" t="str">
        <f t="shared" si="7"/>
        <v>CEK KEMBALI</v>
      </c>
      <c r="Z15" s="97">
        <f t="shared" si="8"/>
        <v>1466.1168619999999</v>
      </c>
      <c r="AA15" s="97">
        <f t="shared" si="8"/>
        <v>84.648779561200911</v>
      </c>
      <c r="AB15" s="80" t="e">
        <f>IF(Z15=H15,#REF!,#REF!)</f>
        <v>#REF!</v>
      </c>
      <c r="AC15" s="98" t="e">
        <f>IF(Z15=H15,#REF!,#REF!)</f>
        <v>#REF!</v>
      </c>
      <c r="AD15" s="227" t="str">
        <f t="shared" si="9"/>
        <v>Malam</v>
      </c>
    </row>
    <row r="16" spans="1:30">
      <c r="A16" s="530">
        <v>3</v>
      </c>
      <c r="B16" s="529" t="s">
        <v>24</v>
      </c>
      <c r="C16" s="914" t="s">
        <v>25</v>
      </c>
      <c r="D16" s="910">
        <v>2</v>
      </c>
      <c r="E16" s="910">
        <v>60</v>
      </c>
      <c r="F16" s="910" t="s">
        <v>22</v>
      </c>
      <c r="G16" s="531">
        <v>1732</v>
      </c>
      <c r="H16" s="906">
        <v>1564.3778483333333</v>
      </c>
      <c r="I16" s="907">
        <v>90.322046670515775</v>
      </c>
      <c r="J16" s="906">
        <v>1429.3362629999999</v>
      </c>
      <c r="K16" s="907">
        <v>82.525188394919169</v>
      </c>
      <c r="L16" s="905" t="s">
        <v>434</v>
      </c>
      <c r="M16" s="177"/>
      <c r="N16" s="177"/>
      <c r="O16" s="178" t="str">
        <f t="shared" si="0"/>
        <v>B</v>
      </c>
      <c r="P16" s="178" t="str">
        <f t="shared" si="1"/>
        <v>B</v>
      </c>
      <c r="Q16" s="178"/>
      <c r="R16" s="179">
        <f t="shared" si="2"/>
        <v>90.322046670515775</v>
      </c>
      <c r="S16" s="179">
        <f t="shared" si="3"/>
        <v>82.525188394919169</v>
      </c>
      <c r="T16" s="180"/>
      <c r="U16" s="180" t="str">
        <f t="shared" si="4"/>
        <v>BETUL</v>
      </c>
      <c r="V16" s="180" t="str">
        <f t="shared" si="5"/>
        <v>BETUL</v>
      </c>
      <c r="W16" s="83" t="str">
        <f t="shared" si="6"/>
        <v>CEK KEMBALI</v>
      </c>
      <c r="X16" s="83" t="str">
        <f t="shared" si="7"/>
        <v>CEK KEMBALI</v>
      </c>
      <c r="Z16" s="97">
        <f t="shared" si="8"/>
        <v>1564.3778483333333</v>
      </c>
      <c r="AA16" s="97">
        <f t="shared" si="8"/>
        <v>90.322046670515775</v>
      </c>
      <c r="AB16" s="80" t="e">
        <f>IF(Z16=H16,#REF!,#REF!)</f>
        <v>#REF!</v>
      </c>
      <c r="AC16" s="98" t="e">
        <f>IF(Z16=H16,#REF!,#REF!)</f>
        <v>#REF!</v>
      </c>
      <c r="AD16" s="227" t="str">
        <f t="shared" si="9"/>
        <v>Siang</v>
      </c>
    </row>
    <row r="17" spans="1:30">
      <c r="A17" s="530">
        <v>4</v>
      </c>
      <c r="B17" s="529" t="s">
        <v>24</v>
      </c>
      <c r="C17" s="914" t="s">
        <v>25</v>
      </c>
      <c r="D17" s="910">
        <v>3</v>
      </c>
      <c r="E17" s="910">
        <v>60</v>
      </c>
      <c r="F17" s="910" t="s">
        <v>22</v>
      </c>
      <c r="G17" s="531">
        <v>1732</v>
      </c>
      <c r="H17" s="906">
        <v>1633.3149823333333</v>
      </c>
      <c r="I17" s="907">
        <v>94.30225071208622</v>
      </c>
      <c r="J17" s="906">
        <v>1390.0004476666666</v>
      </c>
      <c r="K17" s="907">
        <v>80.25406741724403</v>
      </c>
      <c r="L17" s="905" t="s">
        <v>434</v>
      </c>
      <c r="M17" s="177"/>
      <c r="N17" s="177"/>
      <c r="O17" s="178" t="str">
        <f t="shared" si="0"/>
        <v>B</v>
      </c>
      <c r="P17" s="178" t="str">
        <f t="shared" si="1"/>
        <v>B</v>
      </c>
      <c r="Q17" s="178"/>
      <c r="R17" s="179">
        <f t="shared" si="2"/>
        <v>94.30225071208622</v>
      </c>
      <c r="S17" s="179">
        <f t="shared" si="3"/>
        <v>80.25406741724403</v>
      </c>
      <c r="T17" s="180"/>
      <c r="U17" s="180" t="str">
        <f t="shared" si="4"/>
        <v>BETUL</v>
      </c>
      <c r="V17" s="180" t="str">
        <f t="shared" si="5"/>
        <v>BETUL</v>
      </c>
      <c r="W17" s="83" t="str">
        <f t="shared" si="6"/>
        <v>CEK KEMBALI</v>
      </c>
      <c r="X17" s="83" t="str">
        <f t="shared" si="7"/>
        <v>CEK KEMBALI</v>
      </c>
      <c r="Z17" s="97">
        <f t="shared" si="8"/>
        <v>1633.3149823333333</v>
      </c>
      <c r="AA17" s="97">
        <f t="shared" si="8"/>
        <v>94.30225071208622</v>
      </c>
      <c r="AB17" s="80" t="e">
        <f>IF(Z17=H17,#REF!,#REF!)</f>
        <v>#REF!</v>
      </c>
      <c r="AC17" s="98" t="e">
        <f>IF(Z17=H17,#REF!,#REF!)</f>
        <v>#REF!</v>
      </c>
      <c r="AD17" s="227" t="str">
        <f t="shared" si="9"/>
        <v>Siang</v>
      </c>
    </row>
    <row r="18" spans="1:30">
      <c r="A18" s="530">
        <v>5</v>
      </c>
      <c r="B18" s="529" t="s">
        <v>24</v>
      </c>
      <c r="C18" s="912" t="s">
        <v>77</v>
      </c>
      <c r="D18" s="910">
        <v>2</v>
      </c>
      <c r="E18" s="910">
        <v>60</v>
      </c>
      <c r="F18" s="910" t="s">
        <v>22</v>
      </c>
      <c r="G18" s="531">
        <v>1732</v>
      </c>
      <c r="H18" s="906">
        <v>1404.3031819999999</v>
      </c>
      <c r="I18" s="907">
        <v>81.079860392609689</v>
      </c>
      <c r="J18" s="906">
        <v>1203.5714926666667</v>
      </c>
      <c r="K18" s="907">
        <v>69.490270939183986</v>
      </c>
      <c r="L18" s="913" t="s">
        <v>435</v>
      </c>
      <c r="M18" s="178"/>
      <c r="N18" s="178"/>
      <c r="O18" s="178" t="str">
        <f t="shared" si="0"/>
        <v>B</v>
      </c>
      <c r="P18" s="178" t="str">
        <f t="shared" si="1"/>
        <v>K</v>
      </c>
      <c r="Q18" s="178"/>
      <c r="R18" s="179">
        <f t="shared" si="2"/>
        <v>81.079860392609689</v>
      </c>
      <c r="S18" s="179">
        <f t="shared" si="3"/>
        <v>69.490270939183986</v>
      </c>
      <c r="T18" s="180"/>
      <c r="U18" s="180" t="str">
        <f t="shared" si="4"/>
        <v>BETUL</v>
      </c>
      <c r="V18" s="180" t="str">
        <f t="shared" si="5"/>
        <v>BETUL</v>
      </c>
      <c r="W18" s="83" t="str">
        <f t="shared" si="6"/>
        <v>CEK KEMBALI</v>
      </c>
      <c r="X18" s="83" t="str">
        <f t="shared" si="7"/>
        <v>OKE</v>
      </c>
      <c r="Z18" s="97">
        <f t="shared" si="8"/>
        <v>1404.3031819999999</v>
      </c>
      <c r="AA18" s="97">
        <f t="shared" si="8"/>
        <v>81.079860392609689</v>
      </c>
      <c r="AB18" s="80" t="e">
        <f>IF(Z18=H18,#REF!,#REF!)</f>
        <v>#REF!</v>
      </c>
      <c r="AC18" s="98" t="e">
        <f>IF(Z18=H18,#REF!,#REF!)</f>
        <v>#REF!</v>
      </c>
      <c r="AD18" s="227" t="str">
        <f t="shared" si="9"/>
        <v>Siang</v>
      </c>
    </row>
    <row r="19" spans="1:30">
      <c r="A19" s="530">
        <v>6</v>
      </c>
      <c r="B19" s="529" t="s">
        <v>24</v>
      </c>
      <c r="C19" s="912" t="s">
        <v>77</v>
      </c>
      <c r="D19" s="910">
        <v>3</v>
      </c>
      <c r="E19" s="910">
        <v>60</v>
      </c>
      <c r="F19" s="910" t="s">
        <v>22</v>
      </c>
      <c r="G19" s="531">
        <v>1732</v>
      </c>
      <c r="H19" s="906">
        <v>1443.1789956666664</v>
      </c>
      <c r="I19" s="907">
        <v>83.324422382601995</v>
      </c>
      <c r="J19" s="906">
        <v>317.17751066666665</v>
      </c>
      <c r="K19" s="907">
        <v>18.312789299461123</v>
      </c>
      <c r="L19" s="913" t="s">
        <v>435</v>
      </c>
      <c r="M19" s="178"/>
      <c r="N19" s="178"/>
      <c r="O19" s="178" t="str">
        <f t="shared" si="0"/>
        <v>B</v>
      </c>
      <c r="P19" s="178" t="str">
        <f t="shared" si="1"/>
        <v>K</v>
      </c>
      <c r="Q19" s="178"/>
      <c r="R19" s="179">
        <f t="shared" si="2"/>
        <v>83.324422382601995</v>
      </c>
      <c r="S19" s="179">
        <f t="shared" si="3"/>
        <v>18.312789299461123</v>
      </c>
      <c r="T19" s="180"/>
      <c r="U19" s="180" t="str">
        <f t="shared" si="4"/>
        <v>BETUL</v>
      </c>
      <c r="V19" s="180" t="str">
        <f t="shared" si="5"/>
        <v>BETUL</v>
      </c>
      <c r="W19" s="83" t="str">
        <f t="shared" si="6"/>
        <v>CEK KEMBALI</v>
      </c>
      <c r="X19" s="83" t="str">
        <f t="shared" si="7"/>
        <v>OKE</v>
      </c>
      <c r="Z19" s="97">
        <f t="shared" si="8"/>
        <v>1443.1789956666664</v>
      </c>
      <c r="AA19" s="97">
        <f t="shared" si="8"/>
        <v>83.324422382601995</v>
      </c>
      <c r="AB19" s="80" t="e">
        <f>IF(Z19=H19,#REF!,#REF!)</f>
        <v>#REF!</v>
      </c>
      <c r="AC19" s="98" t="e">
        <f>IF(Z19=H19,#REF!,#REF!)</f>
        <v>#REF!</v>
      </c>
      <c r="AD19" s="227" t="str">
        <f t="shared" si="9"/>
        <v>Siang</v>
      </c>
    </row>
    <row r="20" spans="1:30">
      <c r="A20" s="530">
        <v>7</v>
      </c>
      <c r="B20" s="529" t="s">
        <v>24</v>
      </c>
      <c r="C20" s="912" t="s">
        <v>77</v>
      </c>
      <c r="D20" s="910">
        <v>4</v>
      </c>
      <c r="E20" s="910">
        <v>60</v>
      </c>
      <c r="F20" s="910" t="s">
        <v>22</v>
      </c>
      <c r="G20" s="531">
        <v>1732</v>
      </c>
      <c r="H20" s="906">
        <v>1436.2873533333332</v>
      </c>
      <c r="I20" s="907">
        <v>82.926521555042328</v>
      </c>
      <c r="J20" s="906">
        <v>1314.3207193333333</v>
      </c>
      <c r="K20" s="907">
        <v>75.884568090839096</v>
      </c>
      <c r="L20" s="913" t="s">
        <v>435</v>
      </c>
      <c r="M20" s="178"/>
      <c r="N20" s="178"/>
      <c r="O20" s="178" t="str">
        <f t="shared" si="0"/>
        <v>B</v>
      </c>
      <c r="P20" s="178" t="str">
        <f t="shared" si="1"/>
        <v>K</v>
      </c>
      <c r="Q20" s="178"/>
      <c r="R20" s="179">
        <f t="shared" si="2"/>
        <v>82.926521555042328</v>
      </c>
      <c r="S20" s="179">
        <f t="shared" si="3"/>
        <v>75.884568090839096</v>
      </c>
      <c r="T20" s="180"/>
      <c r="U20" s="180" t="str">
        <f t="shared" si="4"/>
        <v>BETUL</v>
      </c>
      <c r="V20" s="180" t="str">
        <f t="shared" si="5"/>
        <v>BETUL</v>
      </c>
      <c r="W20" s="83" t="str">
        <f t="shared" si="6"/>
        <v>CEK KEMBALI</v>
      </c>
      <c r="X20" s="83" t="str">
        <f t="shared" si="7"/>
        <v>OKE</v>
      </c>
      <c r="Z20" s="97">
        <f t="shared" si="8"/>
        <v>1436.2873533333332</v>
      </c>
      <c r="AA20" s="97">
        <f t="shared" si="8"/>
        <v>82.926521555042328</v>
      </c>
      <c r="AB20" s="80" t="e">
        <f>IF(Z20=H20,#REF!,#REF!)</f>
        <v>#REF!</v>
      </c>
      <c r="AC20" s="98" t="e">
        <f>IF(Z20=H20,#REF!,#REF!)</f>
        <v>#REF!</v>
      </c>
      <c r="AD20" s="227" t="str">
        <f t="shared" si="9"/>
        <v>Siang</v>
      </c>
    </row>
    <row r="21" spans="1:30">
      <c r="A21" s="530">
        <v>8</v>
      </c>
      <c r="B21" s="529" t="s">
        <v>26</v>
      </c>
      <c r="C21" s="912" t="s">
        <v>27</v>
      </c>
      <c r="D21" s="910">
        <v>1</v>
      </c>
      <c r="E21" s="910">
        <v>60</v>
      </c>
      <c r="F21" s="910" t="s">
        <v>22</v>
      </c>
      <c r="G21" s="531">
        <v>1732</v>
      </c>
      <c r="H21" s="906">
        <v>1568.198893</v>
      </c>
      <c r="I21" s="907">
        <v>90.542661258660502</v>
      </c>
      <c r="J21" s="906">
        <v>1440.3796796666666</v>
      </c>
      <c r="K21" s="907">
        <v>83.16279905696689</v>
      </c>
      <c r="L21" s="913" t="s">
        <v>437</v>
      </c>
      <c r="M21" s="178"/>
      <c r="N21" s="178"/>
      <c r="O21" s="178" t="str">
        <f t="shared" si="0"/>
        <v>B</v>
      </c>
      <c r="P21" s="178" t="str">
        <f t="shared" si="1"/>
        <v>B</v>
      </c>
      <c r="Q21" s="178"/>
      <c r="R21" s="179">
        <f t="shared" si="2"/>
        <v>90.542661258660502</v>
      </c>
      <c r="S21" s="179">
        <f t="shared" si="3"/>
        <v>83.16279905696689</v>
      </c>
      <c r="T21" s="180"/>
      <c r="U21" s="180" t="str">
        <f t="shared" si="4"/>
        <v>BETUL</v>
      </c>
      <c r="V21" s="180" t="str">
        <f t="shared" si="5"/>
        <v>BETUL</v>
      </c>
      <c r="W21" s="83" t="str">
        <f t="shared" si="6"/>
        <v>CEK KEMBALI</v>
      </c>
      <c r="X21" s="83" t="str">
        <f t="shared" si="7"/>
        <v>CEK KEMBALI</v>
      </c>
      <c r="Z21" s="97">
        <f t="shared" si="8"/>
        <v>1568.198893</v>
      </c>
      <c r="AA21" s="97">
        <f t="shared" si="8"/>
        <v>90.542661258660502</v>
      </c>
      <c r="AB21" s="80" t="e">
        <f>IF(Z21=H21,#REF!,#REF!)</f>
        <v>#REF!</v>
      </c>
      <c r="AC21" s="98" t="e">
        <f>IF(Z21=H21,#REF!,#REF!)</f>
        <v>#REF!</v>
      </c>
      <c r="AD21" s="227" t="str">
        <f t="shared" si="9"/>
        <v>Siang</v>
      </c>
    </row>
    <row r="22" spans="1:30">
      <c r="A22" s="530">
        <v>9</v>
      </c>
      <c r="B22" s="529" t="s">
        <v>26</v>
      </c>
      <c r="C22" s="912" t="s">
        <v>27</v>
      </c>
      <c r="D22" s="910">
        <v>3</v>
      </c>
      <c r="E22" s="910">
        <v>60</v>
      </c>
      <c r="F22" s="910" t="s">
        <v>22</v>
      </c>
      <c r="G22" s="531">
        <v>1732</v>
      </c>
      <c r="H22" s="906">
        <v>1443.6777749999999</v>
      </c>
      <c r="I22" s="907">
        <v>83.353220265588917</v>
      </c>
      <c r="J22" s="906">
        <v>1442.9189453333331</v>
      </c>
      <c r="K22" s="907">
        <v>83.309407929176274</v>
      </c>
      <c r="L22" s="913" t="s">
        <v>438</v>
      </c>
      <c r="M22" s="178"/>
      <c r="N22" s="178"/>
      <c r="O22" s="178" t="str">
        <f t="shared" si="0"/>
        <v>B</v>
      </c>
      <c r="P22" s="178" t="str">
        <f t="shared" si="1"/>
        <v>B</v>
      </c>
      <c r="Q22" s="178"/>
      <c r="R22" s="179">
        <f t="shared" si="2"/>
        <v>83.353220265588917</v>
      </c>
      <c r="S22" s="179">
        <f t="shared" si="3"/>
        <v>83.309407929176274</v>
      </c>
      <c r="T22" s="180"/>
      <c r="U22" s="180" t="str">
        <f t="shared" si="4"/>
        <v>BETUL</v>
      </c>
      <c r="V22" s="180" t="str">
        <f t="shared" si="5"/>
        <v>BETUL</v>
      </c>
      <c r="W22" s="83" t="str">
        <f t="shared" si="6"/>
        <v>CEK KEMBALI</v>
      </c>
      <c r="X22" s="83" t="str">
        <f t="shared" si="7"/>
        <v>CEK KEMBALI</v>
      </c>
      <c r="Z22" s="97">
        <f t="shared" si="8"/>
        <v>1443.6777749999999</v>
      </c>
      <c r="AA22" s="97">
        <f t="shared" si="8"/>
        <v>83.353220265588917</v>
      </c>
      <c r="AB22" s="80" t="e">
        <f>IF(Z22=H22,#REF!,#REF!)</f>
        <v>#REF!</v>
      </c>
      <c r="AC22" s="98" t="e">
        <f>IF(Z22=H22,#REF!,#REF!)</f>
        <v>#REF!</v>
      </c>
      <c r="AD22" s="227" t="str">
        <f t="shared" si="9"/>
        <v>Siang</v>
      </c>
    </row>
    <row r="23" spans="1:30">
      <c r="A23" s="530">
        <v>10</v>
      </c>
      <c r="B23" s="529" t="s">
        <v>26</v>
      </c>
      <c r="C23" s="914" t="s">
        <v>28</v>
      </c>
      <c r="D23" s="910">
        <v>2</v>
      </c>
      <c r="E23" s="910">
        <v>60</v>
      </c>
      <c r="F23" s="910" t="s">
        <v>22</v>
      </c>
      <c r="G23" s="531">
        <v>1732</v>
      </c>
      <c r="H23" s="906">
        <v>1447.7186686666666</v>
      </c>
      <c r="I23" s="907">
        <v>83.586528214010784</v>
      </c>
      <c r="J23" s="906">
        <v>1379.9654133333333</v>
      </c>
      <c r="K23" s="907">
        <v>79.674677444187836</v>
      </c>
      <c r="L23" s="913" t="s">
        <v>441</v>
      </c>
      <c r="M23" s="178"/>
      <c r="N23" s="178"/>
      <c r="O23" s="178" t="str">
        <f t="shared" si="0"/>
        <v>B</v>
      </c>
      <c r="P23" s="178" t="str">
        <f t="shared" si="1"/>
        <v>K</v>
      </c>
      <c r="Q23" s="178"/>
      <c r="R23" s="179">
        <f t="shared" si="2"/>
        <v>83.586528214010784</v>
      </c>
      <c r="S23" s="179">
        <f t="shared" si="3"/>
        <v>79.674677444187836</v>
      </c>
      <c r="T23" s="180"/>
      <c r="U23" s="180" t="str">
        <f t="shared" si="4"/>
        <v>BETUL</v>
      </c>
      <c r="V23" s="180" t="str">
        <f t="shared" si="5"/>
        <v>BETUL</v>
      </c>
      <c r="W23" s="83" t="str">
        <f t="shared" si="6"/>
        <v>CEK KEMBALI</v>
      </c>
      <c r="X23" s="83" t="str">
        <f t="shared" si="7"/>
        <v>OKE</v>
      </c>
      <c r="Z23" s="97">
        <f t="shared" si="8"/>
        <v>1447.7186686666666</v>
      </c>
      <c r="AA23" s="97">
        <f t="shared" si="8"/>
        <v>83.586528214010784</v>
      </c>
      <c r="AB23" s="80" t="e">
        <f>IF(Z23=H23,#REF!,#REF!)</f>
        <v>#REF!</v>
      </c>
      <c r="AC23" s="98" t="e">
        <f>IF(Z23=H23,#REF!,#REF!)</f>
        <v>#REF!</v>
      </c>
      <c r="AD23" s="227" t="str">
        <f t="shared" si="9"/>
        <v>Siang</v>
      </c>
    </row>
    <row r="24" spans="1:30">
      <c r="A24" s="530">
        <v>11</v>
      </c>
      <c r="B24" s="529" t="s">
        <v>26</v>
      </c>
      <c r="C24" s="914" t="s">
        <v>28</v>
      </c>
      <c r="D24" s="910">
        <v>3</v>
      </c>
      <c r="E24" s="910">
        <v>60</v>
      </c>
      <c r="F24" s="910" t="s">
        <v>22</v>
      </c>
      <c r="G24" s="531">
        <v>1732</v>
      </c>
      <c r="H24" s="906">
        <v>1405.277059</v>
      </c>
      <c r="I24" s="907">
        <v>81.136088856812933</v>
      </c>
      <c r="J24" s="906">
        <v>1381.5570473333335</v>
      </c>
      <c r="K24" s="907">
        <v>79.766573171670515</v>
      </c>
      <c r="L24" s="913" t="s">
        <v>441</v>
      </c>
      <c r="M24" s="178"/>
      <c r="N24" s="178"/>
      <c r="O24" s="178" t="str">
        <f t="shared" si="0"/>
        <v>B</v>
      </c>
      <c r="P24" s="178" t="str">
        <f t="shared" si="1"/>
        <v>K</v>
      </c>
      <c r="Q24" s="178"/>
      <c r="R24" s="179">
        <f t="shared" si="2"/>
        <v>81.136088856812933</v>
      </c>
      <c r="S24" s="179">
        <f t="shared" si="3"/>
        <v>79.766573171670515</v>
      </c>
      <c r="T24" s="180"/>
      <c r="U24" s="180" t="str">
        <f t="shared" si="4"/>
        <v>BETUL</v>
      </c>
      <c r="V24" s="180" t="str">
        <f t="shared" si="5"/>
        <v>BETUL</v>
      </c>
      <c r="W24" s="83" t="str">
        <f t="shared" si="6"/>
        <v>CEK KEMBALI</v>
      </c>
      <c r="X24" s="83" t="str">
        <f t="shared" si="7"/>
        <v>OKE</v>
      </c>
      <c r="Z24" s="97">
        <f t="shared" si="8"/>
        <v>1405.277059</v>
      </c>
      <c r="AA24" s="97">
        <f t="shared" si="8"/>
        <v>81.136088856812933</v>
      </c>
      <c r="AB24" s="80" t="e">
        <f>IF(Z24=H24,#REF!,#REF!)</f>
        <v>#REF!</v>
      </c>
      <c r="AC24" s="98" t="e">
        <f>IF(Z24=H24,#REF!,#REF!)</f>
        <v>#REF!</v>
      </c>
      <c r="AD24" s="227" t="str">
        <f t="shared" si="9"/>
        <v>Siang</v>
      </c>
    </row>
    <row r="25" spans="1:30">
      <c r="A25" s="530">
        <v>12</v>
      </c>
      <c r="B25" s="919" t="s">
        <v>26</v>
      </c>
      <c r="C25" s="914" t="s">
        <v>28</v>
      </c>
      <c r="D25" s="910">
        <v>5</v>
      </c>
      <c r="E25" s="910">
        <v>60</v>
      </c>
      <c r="F25" s="910" t="s">
        <v>22</v>
      </c>
      <c r="G25" s="531">
        <v>1732</v>
      </c>
      <c r="H25" s="906">
        <v>1408.4894203333333</v>
      </c>
      <c r="I25" s="907">
        <v>81.321560065434952</v>
      </c>
      <c r="J25" s="906">
        <v>1414.1236166666667</v>
      </c>
      <c r="K25" s="907">
        <v>81.646860084680526</v>
      </c>
      <c r="L25" s="913" t="s">
        <v>441</v>
      </c>
      <c r="M25" s="178"/>
      <c r="N25" s="178"/>
      <c r="O25" s="178" t="str">
        <f t="shared" si="0"/>
        <v>B</v>
      </c>
      <c r="P25" s="178" t="str">
        <f t="shared" si="1"/>
        <v>B</v>
      </c>
      <c r="Q25" s="178"/>
      <c r="R25" s="179">
        <f t="shared" si="2"/>
        <v>81.321560065434952</v>
      </c>
      <c r="S25" s="179">
        <f t="shared" si="3"/>
        <v>81.646860084680526</v>
      </c>
      <c r="T25" s="180"/>
      <c r="U25" s="180" t="str">
        <f t="shared" si="4"/>
        <v>BETUL</v>
      </c>
      <c r="V25" s="180" t="str">
        <f t="shared" si="5"/>
        <v>BETUL</v>
      </c>
      <c r="W25" s="83" t="str">
        <f t="shared" si="6"/>
        <v>CEK KEMBALI</v>
      </c>
      <c r="X25" s="83" t="str">
        <f t="shared" si="7"/>
        <v>CEK KEMBALI</v>
      </c>
      <c r="Z25" s="97">
        <f t="shared" si="8"/>
        <v>1414.1236166666667</v>
      </c>
      <c r="AA25" s="97">
        <f t="shared" si="8"/>
        <v>81.646860084680526</v>
      </c>
      <c r="AB25" s="80" t="e">
        <f>IF(Z25=H25,#REF!,#REF!)</f>
        <v>#REF!</v>
      </c>
      <c r="AC25" s="98" t="e">
        <f>IF(Z25=H25,#REF!,#REF!)</f>
        <v>#REF!</v>
      </c>
      <c r="AD25" s="227" t="str">
        <f t="shared" si="9"/>
        <v>Malam</v>
      </c>
    </row>
    <row r="26" spans="1:30">
      <c r="A26" s="530">
        <v>13</v>
      </c>
      <c r="B26" s="529" t="s">
        <v>29</v>
      </c>
      <c r="C26" s="914" t="s">
        <v>30</v>
      </c>
      <c r="D26" s="910">
        <v>6</v>
      </c>
      <c r="E26" s="910">
        <v>60</v>
      </c>
      <c r="F26" s="910" t="s">
        <v>22</v>
      </c>
      <c r="G26" s="915">
        <v>1732</v>
      </c>
      <c r="H26" s="906">
        <v>1613.3787843333332</v>
      </c>
      <c r="I26" s="907">
        <v>93.151200019245564</v>
      </c>
      <c r="J26" s="906">
        <v>1498.9070636666668</v>
      </c>
      <c r="K26" s="907">
        <v>86.541978271747496</v>
      </c>
      <c r="L26" s="913" t="s">
        <v>448</v>
      </c>
      <c r="M26" s="178"/>
      <c r="N26" s="178"/>
      <c r="O26" s="178" t="str">
        <f t="shared" si="0"/>
        <v>B</v>
      </c>
      <c r="P26" s="178" t="str">
        <f t="shared" si="1"/>
        <v>B</v>
      </c>
      <c r="Q26" s="178"/>
      <c r="R26" s="179">
        <f t="shared" si="2"/>
        <v>93.151200019245564</v>
      </c>
      <c r="S26" s="179">
        <f t="shared" si="3"/>
        <v>86.541978271747496</v>
      </c>
      <c r="T26" s="180"/>
      <c r="U26" s="180" t="str">
        <f t="shared" si="4"/>
        <v>BETUL</v>
      </c>
      <c r="V26" s="180" t="str">
        <f t="shared" si="5"/>
        <v>BETUL</v>
      </c>
      <c r="W26" s="83" t="str">
        <f t="shared" si="6"/>
        <v>CEK KEMBALI</v>
      </c>
      <c r="X26" s="83" t="str">
        <f t="shared" si="7"/>
        <v>CEK KEMBALI</v>
      </c>
      <c r="Z26" s="97">
        <f t="shared" si="8"/>
        <v>1613.3787843333332</v>
      </c>
      <c r="AA26" s="97">
        <f t="shared" si="8"/>
        <v>93.151200019245564</v>
      </c>
      <c r="AB26" s="80" t="e">
        <f>IF(Z26=H26,#REF!,#REF!)</f>
        <v>#REF!</v>
      </c>
      <c r="AC26" s="98" t="e">
        <f>IF(Z26=H26,#REF!,#REF!)</f>
        <v>#REF!</v>
      </c>
      <c r="AD26" s="227" t="str">
        <f t="shared" si="9"/>
        <v>Siang</v>
      </c>
    </row>
    <row r="27" spans="1:30">
      <c r="A27" s="530">
        <v>14</v>
      </c>
      <c r="B27" s="529" t="s">
        <v>29</v>
      </c>
      <c r="C27" s="912" t="s">
        <v>450</v>
      </c>
      <c r="D27" s="910">
        <v>1</v>
      </c>
      <c r="E27" s="910">
        <v>30</v>
      </c>
      <c r="F27" s="910" t="s">
        <v>33</v>
      </c>
      <c r="G27" s="915">
        <v>866</v>
      </c>
      <c r="H27" s="906">
        <v>684.05670166666675</v>
      </c>
      <c r="I27" s="907">
        <v>78.99038125481141</v>
      </c>
      <c r="J27" s="906">
        <v>726.619283</v>
      </c>
      <c r="K27" s="907">
        <v>83.905228983833709</v>
      </c>
      <c r="L27" s="913" t="s">
        <v>451</v>
      </c>
      <c r="M27" s="178"/>
      <c r="N27" s="178"/>
      <c r="O27" s="178" t="str">
        <f t="shared" si="0"/>
        <v>K</v>
      </c>
      <c r="P27" s="178" t="str">
        <f t="shared" si="1"/>
        <v>B</v>
      </c>
      <c r="Q27" s="178"/>
      <c r="R27" s="179">
        <f t="shared" si="2"/>
        <v>78.99038125481141</v>
      </c>
      <c r="S27" s="179">
        <f t="shared" si="3"/>
        <v>83.905228983833709</v>
      </c>
      <c r="T27" s="180"/>
      <c r="U27" s="180" t="str">
        <f t="shared" si="4"/>
        <v>BETUL</v>
      </c>
      <c r="V27" s="180" t="str">
        <f t="shared" si="5"/>
        <v>BETUL</v>
      </c>
      <c r="W27" s="83" t="str">
        <f t="shared" si="6"/>
        <v>OKE</v>
      </c>
      <c r="X27" s="83" t="str">
        <f t="shared" si="7"/>
        <v>CEK KEMBALI</v>
      </c>
      <c r="Z27" s="97">
        <f t="shared" si="8"/>
        <v>726.619283</v>
      </c>
      <c r="AA27" s="97">
        <f t="shared" si="8"/>
        <v>83.905228983833709</v>
      </c>
      <c r="AB27" s="80" t="e">
        <f>IF(Z27=H27,#REF!,#REF!)</f>
        <v>#REF!</v>
      </c>
      <c r="AC27" s="98" t="e">
        <f>IF(Z27=H27,#REF!,#REF!)</f>
        <v>#REF!</v>
      </c>
      <c r="AD27" s="227" t="str">
        <f t="shared" si="9"/>
        <v>Malam</v>
      </c>
    </row>
    <row r="28" spans="1:30">
      <c r="A28" s="530">
        <v>15</v>
      </c>
      <c r="B28" s="529" t="s">
        <v>29</v>
      </c>
      <c r="C28" s="912" t="s">
        <v>32</v>
      </c>
      <c r="D28" s="910">
        <v>1</v>
      </c>
      <c r="E28" s="910">
        <v>10</v>
      </c>
      <c r="F28" s="910" t="s">
        <v>33</v>
      </c>
      <c r="G28" s="915">
        <v>288</v>
      </c>
      <c r="H28" s="906">
        <v>224.62722266666665</v>
      </c>
      <c r="I28" s="907">
        <v>77.995563425925923</v>
      </c>
      <c r="J28" s="906">
        <v>253.65721633333331</v>
      </c>
      <c r="K28" s="907">
        <v>88.075422337962948</v>
      </c>
      <c r="L28" s="905" t="s">
        <v>461</v>
      </c>
      <c r="M28" s="178"/>
      <c r="N28" s="178"/>
      <c r="O28" s="178" t="str">
        <f t="shared" si="0"/>
        <v>K</v>
      </c>
      <c r="P28" s="178" t="str">
        <f t="shared" si="1"/>
        <v>B</v>
      </c>
      <c r="Q28" s="178"/>
      <c r="R28" s="179">
        <f t="shared" si="2"/>
        <v>77.995563425925923</v>
      </c>
      <c r="S28" s="179">
        <f t="shared" si="3"/>
        <v>88.075422337962948</v>
      </c>
      <c r="T28" s="180"/>
      <c r="U28" s="180" t="str">
        <f t="shared" si="4"/>
        <v>BETUL</v>
      </c>
      <c r="V28" s="180" t="str">
        <f t="shared" si="5"/>
        <v>BETUL</v>
      </c>
      <c r="W28" s="83" t="str">
        <f t="shared" si="6"/>
        <v>OKE</v>
      </c>
      <c r="X28" s="83" t="str">
        <f t="shared" si="7"/>
        <v>CEK KEMBALI</v>
      </c>
      <c r="Z28" s="97">
        <f t="shared" si="8"/>
        <v>253.65721633333331</v>
      </c>
      <c r="AA28" s="97">
        <f t="shared" si="8"/>
        <v>88.075422337962948</v>
      </c>
      <c r="AB28" s="80" t="e">
        <f>IF(Z28=H28,#REF!,#REF!)</f>
        <v>#REF!</v>
      </c>
      <c r="AC28" s="98" t="e">
        <f>IF(Z28=H28,#REF!,#REF!)</f>
        <v>#REF!</v>
      </c>
      <c r="AD28" s="227" t="str">
        <f t="shared" si="9"/>
        <v>Malam</v>
      </c>
    </row>
    <row r="29" spans="1:30">
      <c r="A29" s="530">
        <v>16</v>
      </c>
      <c r="B29" s="529" t="s">
        <v>34</v>
      </c>
      <c r="C29" s="912" t="s">
        <v>467</v>
      </c>
      <c r="D29" s="910">
        <v>3</v>
      </c>
      <c r="E29" s="910">
        <v>60</v>
      </c>
      <c r="F29" s="910" t="s">
        <v>22</v>
      </c>
      <c r="G29" s="531">
        <v>1732</v>
      </c>
      <c r="H29" s="906">
        <v>1449.2934976666668</v>
      </c>
      <c r="I29" s="907">
        <v>83.677453675904545</v>
      </c>
      <c r="J29" s="906">
        <v>1255.9794106666666</v>
      </c>
      <c r="K29" s="907">
        <v>72.516132255581212</v>
      </c>
      <c r="L29" s="913" t="s">
        <v>468</v>
      </c>
      <c r="M29" s="178"/>
      <c r="N29" s="178"/>
      <c r="O29" s="178" t="str">
        <f t="shared" si="0"/>
        <v>B</v>
      </c>
      <c r="P29" s="178" t="str">
        <f t="shared" si="1"/>
        <v>K</v>
      </c>
      <c r="Q29" s="178"/>
      <c r="R29" s="179">
        <f t="shared" si="2"/>
        <v>83.677453675904545</v>
      </c>
      <c r="S29" s="179">
        <f t="shared" si="3"/>
        <v>72.516132255581212</v>
      </c>
      <c r="T29" s="180"/>
      <c r="U29" s="180" t="str">
        <f t="shared" si="4"/>
        <v>BETUL</v>
      </c>
      <c r="V29" s="180" t="str">
        <f t="shared" si="5"/>
        <v>BETUL</v>
      </c>
      <c r="W29" s="83" t="str">
        <f t="shared" si="6"/>
        <v>CEK KEMBALI</v>
      </c>
      <c r="X29" s="83" t="str">
        <f t="shared" si="7"/>
        <v>OKE</v>
      </c>
      <c r="Z29" s="97">
        <f t="shared" si="8"/>
        <v>1449.2934976666668</v>
      </c>
      <c r="AA29" s="97">
        <f t="shared" si="8"/>
        <v>83.677453675904545</v>
      </c>
      <c r="AB29" s="80" t="e">
        <f>IF(Z29=H29,#REF!,#REF!)</f>
        <v>#REF!</v>
      </c>
      <c r="AC29" s="98" t="e">
        <f>IF(Z29=H29,#REF!,#REF!)</f>
        <v>#REF!</v>
      </c>
      <c r="AD29" s="227" t="str">
        <f t="shared" si="9"/>
        <v>Siang</v>
      </c>
    </row>
    <row r="30" spans="1:30">
      <c r="A30" s="530">
        <v>17</v>
      </c>
      <c r="B30" s="529" t="s">
        <v>34</v>
      </c>
      <c r="C30" s="912" t="s">
        <v>467</v>
      </c>
      <c r="D30" s="910">
        <v>5</v>
      </c>
      <c r="E30" s="910">
        <v>60</v>
      </c>
      <c r="F30" s="910" t="s">
        <v>22</v>
      </c>
      <c r="G30" s="531">
        <v>1732</v>
      </c>
      <c r="H30" s="906">
        <v>1594.3803303333334</v>
      </c>
      <c r="I30" s="907">
        <v>92.054291589684382</v>
      </c>
      <c r="J30" s="906">
        <v>1320.4182536666667</v>
      </c>
      <c r="K30" s="907">
        <v>76.23661972671286</v>
      </c>
      <c r="L30" s="913" t="s">
        <v>468</v>
      </c>
      <c r="M30" s="178"/>
      <c r="N30" s="178"/>
      <c r="O30" s="178" t="str">
        <f t="shared" si="0"/>
        <v>B</v>
      </c>
      <c r="P30" s="178" t="str">
        <f t="shared" si="1"/>
        <v>K</v>
      </c>
      <c r="Q30" s="178"/>
      <c r="R30" s="179">
        <f t="shared" si="2"/>
        <v>92.054291589684382</v>
      </c>
      <c r="S30" s="179">
        <f t="shared" si="3"/>
        <v>76.23661972671286</v>
      </c>
      <c r="T30" s="180"/>
      <c r="U30" s="180" t="str">
        <f t="shared" si="4"/>
        <v>BETUL</v>
      </c>
      <c r="V30" s="180" t="str">
        <f t="shared" si="5"/>
        <v>BETUL</v>
      </c>
      <c r="W30" s="83" t="str">
        <f t="shared" si="6"/>
        <v>CEK KEMBALI</v>
      </c>
      <c r="X30" s="83" t="str">
        <f t="shared" si="7"/>
        <v>OKE</v>
      </c>
      <c r="Z30" s="97">
        <f t="shared" si="8"/>
        <v>1594.3803303333334</v>
      </c>
      <c r="AA30" s="97">
        <f t="shared" si="8"/>
        <v>92.054291589684382</v>
      </c>
      <c r="AB30" s="80" t="e">
        <f>IF(Z30=H30,#REF!,#REF!)</f>
        <v>#REF!</v>
      </c>
      <c r="AC30" s="98" t="e">
        <f>IF(Z30=H30,#REF!,#REF!)</f>
        <v>#REF!</v>
      </c>
      <c r="AD30" s="227" t="str">
        <f t="shared" si="9"/>
        <v>Siang</v>
      </c>
    </row>
    <row r="31" spans="1:30">
      <c r="A31" s="530">
        <v>18</v>
      </c>
      <c r="B31" s="529" t="s">
        <v>34</v>
      </c>
      <c r="C31" s="904" t="s">
        <v>35</v>
      </c>
      <c r="D31" s="530">
        <v>3</v>
      </c>
      <c r="E31" s="530">
        <v>60</v>
      </c>
      <c r="F31" s="530" t="s">
        <v>22</v>
      </c>
      <c r="G31" s="531">
        <v>1732</v>
      </c>
      <c r="H31" s="906">
        <v>1731.1564940000001</v>
      </c>
      <c r="I31" s="907">
        <v>99.951298729792143</v>
      </c>
      <c r="J31" s="906">
        <v>1414.2897949999999</v>
      </c>
      <c r="K31" s="907">
        <v>81.656454676674358</v>
      </c>
      <c r="L31" s="913" t="s">
        <v>474</v>
      </c>
      <c r="M31" s="178"/>
      <c r="N31" s="178"/>
      <c r="O31" s="178" t="str">
        <f t="shared" si="0"/>
        <v>B</v>
      </c>
      <c r="P31" s="178" t="str">
        <f t="shared" si="1"/>
        <v>B</v>
      </c>
      <c r="Q31" s="178"/>
      <c r="R31" s="179">
        <f t="shared" si="2"/>
        <v>99.951298729792143</v>
      </c>
      <c r="S31" s="179">
        <f t="shared" si="3"/>
        <v>81.656454676674358</v>
      </c>
      <c r="T31" s="180"/>
      <c r="U31" s="180" t="str">
        <f t="shared" si="4"/>
        <v>BETUL</v>
      </c>
      <c r="V31" s="180" t="str">
        <f t="shared" si="5"/>
        <v>BETUL</v>
      </c>
      <c r="W31" s="83" t="str">
        <f t="shared" si="6"/>
        <v>CEK KEMBALI</v>
      </c>
      <c r="X31" s="83" t="str">
        <f t="shared" si="7"/>
        <v>CEK KEMBALI</v>
      </c>
      <c r="Z31" s="97">
        <f t="shared" si="8"/>
        <v>1731.1564940000001</v>
      </c>
      <c r="AA31" s="97">
        <f t="shared" si="8"/>
        <v>99.951298729792143</v>
      </c>
      <c r="AB31" s="80" t="e">
        <f>IF(Z31=H31,#REF!,#REF!)</f>
        <v>#REF!</v>
      </c>
      <c r="AC31" s="98" t="e">
        <f>IF(Z31=H31,#REF!,#REF!)</f>
        <v>#REF!</v>
      </c>
      <c r="AD31" s="227" t="str">
        <f t="shared" si="9"/>
        <v>Siang</v>
      </c>
    </row>
    <row r="32" spans="1:30">
      <c r="A32" s="530">
        <v>19</v>
      </c>
      <c r="B32" s="529" t="s">
        <v>34</v>
      </c>
      <c r="C32" s="904" t="s">
        <v>35</v>
      </c>
      <c r="D32" s="530">
        <v>4</v>
      </c>
      <c r="E32" s="530">
        <v>60</v>
      </c>
      <c r="F32" s="530" t="s">
        <v>22</v>
      </c>
      <c r="G32" s="531">
        <v>1732</v>
      </c>
      <c r="H32" s="906">
        <v>1617.529012</v>
      </c>
      <c r="I32" s="907">
        <v>93.390820554272509</v>
      </c>
      <c r="J32" s="906">
        <v>1570.0599770000001</v>
      </c>
      <c r="K32" s="907">
        <v>90.650114145496545</v>
      </c>
      <c r="L32" s="913" t="s">
        <v>474</v>
      </c>
      <c r="M32" s="178"/>
      <c r="N32" s="178"/>
      <c r="O32" s="178" t="str">
        <f t="shared" si="0"/>
        <v>B</v>
      </c>
      <c r="P32" s="178" t="str">
        <f t="shared" si="1"/>
        <v>B</v>
      </c>
      <c r="Q32" s="178"/>
      <c r="R32" s="179">
        <f t="shared" si="2"/>
        <v>93.390820554272509</v>
      </c>
      <c r="S32" s="179">
        <f t="shared" si="3"/>
        <v>90.650114145496545</v>
      </c>
      <c r="T32" s="180"/>
      <c r="U32" s="180" t="str">
        <f t="shared" si="4"/>
        <v>BETUL</v>
      </c>
      <c r="V32" s="180" t="str">
        <f t="shared" si="5"/>
        <v>BETUL</v>
      </c>
      <c r="W32" s="83" t="str">
        <f t="shared" si="6"/>
        <v>CEK KEMBALI</v>
      </c>
      <c r="X32" s="83" t="str">
        <f t="shared" si="7"/>
        <v>CEK KEMBALI</v>
      </c>
      <c r="Z32" s="97">
        <f t="shared" si="8"/>
        <v>1617.529012</v>
      </c>
      <c r="AA32" s="97">
        <f t="shared" si="8"/>
        <v>93.390820554272509</v>
      </c>
      <c r="AB32" s="80" t="e">
        <f>IF(Z32=H32,#REF!,#REF!)</f>
        <v>#REF!</v>
      </c>
      <c r="AC32" s="98" t="e">
        <f>IF(Z32=H32,#REF!,#REF!)</f>
        <v>#REF!</v>
      </c>
      <c r="AD32" s="227" t="str">
        <f t="shared" si="9"/>
        <v>Siang</v>
      </c>
    </row>
    <row r="33" spans="1:30">
      <c r="A33" s="530">
        <v>20</v>
      </c>
      <c r="B33" s="529" t="s">
        <v>36</v>
      </c>
      <c r="C33" s="904" t="s">
        <v>135</v>
      </c>
      <c r="D33" s="530">
        <v>4</v>
      </c>
      <c r="E33" s="530">
        <v>60</v>
      </c>
      <c r="F33" s="910" t="s">
        <v>22</v>
      </c>
      <c r="G33" s="531">
        <v>1732</v>
      </c>
      <c r="H33" s="906">
        <v>1517.5601399999998</v>
      </c>
      <c r="I33" s="907">
        <v>87.618945727482668</v>
      </c>
      <c r="J33" s="906">
        <v>1337.3548583333334</v>
      </c>
      <c r="K33" s="907">
        <v>77.214483737490383</v>
      </c>
      <c r="L33" s="904" t="s">
        <v>486</v>
      </c>
      <c r="M33" s="178"/>
      <c r="N33" s="178"/>
      <c r="O33" s="178" t="str">
        <f t="shared" si="0"/>
        <v>B</v>
      </c>
      <c r="P33" s="178" t="str">
        <f t="shared" si="1"/>
        <v>K</v>
      </c>
      <c r="Q33" s="178"/>
      <c r="R33" s="179">
        <f t="shared" si="2"/>
        <v>87.618945727482668</v>
      </c>
      <c r="S33" s="179">
        <f t="shared" si="3"/>
        <v>77.214483737490383</v>
      </c>
      <c r="T33" s="180"/>
      <c r="U33" s="180" t="str">
        <f t="shared" si="4"/>
        <v>BETUL</v>
      </c>
      <c r="V33" s="180" t="str">
        <f t="shared" si="5"/>
        <v>BETUL</v>
      </c>
      <c r="W33" s="83" t="str">
        <f t="shared" si="6"/>
        <v>CEK KEMBALI</v>
      </c>
      <c r="X33" s="83" t="str">
        <f t="shared" si="7"/>
        <v>OKE</v>
      </c>
      <c r="Z33" s="97">
        <f t="shared" si="8"/>
        <v>1517.5601399999998</v>
      </c>
      <c r="AA33" s="97">
        <f t="shared" si="8"/>
        <v>87.618945727482668</v>
      </c>
      <c r="AB33" s="80" t="e">
        <f>IF(Z33=H33,#REF!,#REF!)</f>
        <v>#REF!</v>
      </c>
      <c r="AC33" s="98" t="e">
        <f>IF(Z33=H33,#REF!,#REF!)</f>
        <v>#REF!</v>
      </c>
      <c r="AD33" s="227" t="str">
        <f t="shared" si="9"/>
        <v>Siang</v>
      </c>
    </row>
    <row r="34" spans="1:30">
      <c r="A34" s="530">
        <v>21</v>
      </c>
      <c r="B34" s="529" t="s">
        <v>38</v>
      </c>
      <c r="C34" s="904" t="s">
        <v>39</v>
      </c>
      <c r="D34" s="530">
        <v>1</v>
      </c>
      <c r="E34" s="530">
        <v>30</v>
      </c>
      <c r="F34" s="910" t="s">
        <v>33</v>
      </c>
      <c r="G34" s="531">
        <v>866</v>
      </c>
      <c r="H34" s="906">
        <v>760.74591066666665</v>
      </c>
      <c r="I34" s="907">
        <v>87.845948113933787</v>
      </c>
      <c r="J34" s="906">
        <v>650.11802166666666</v>
      </c>
      <c r="K34" s="907">
        <v>75.071365088529646</v>
      </c>
      <c r="L34" s="905" t="s">
        <v>487</v>
      </c>
      <c r="M34" s="178"/>
      <c r="N34" s="178"/>
      <c r="O34" s="178" t="str">
        <f t="shared" si="0"/>
        <v>B</v>
      </c>
      <c r="P34" s="178" t="str">
        <f t="shared" si="1"/>
        <v>K</v>
      </c>
      <c r="Q34" s="178"/>
      <c r="R34" s="179">
        <f t="shared" si="2"/>
        <v>87.845948113933787</v>
      </c>
      <c r="S34" s="179">
        <f t="shared" si="3"/>
        <v>75.071365088529646</v>
      </c>
      <c r="T34" s="180"/>
      <c r="U34" s="180" t="str">
        <f t="shared" si="4"/>
        <v>BETUL</v>
      </c>
      <c r="V34" s="180" t="str">
        <f t="shared" si="5"/>
        <v>BETUL</v>
      </c>
      <c r="W34" s="83" t="str">
        <f t="shared" si="6"/>
        <v>CEK KEMBALI</v>
      </c>
      <c r="X34" s="83" t="str">
        <f t="shared" si="7"/>
        <v>OKE</v>
      </c>
      <c r="Z34" s="97">
        <f t="shared" si="8"/>
        <v>760.74591066666665</v>
      </c>
      <c r="AA34" s="97">
        <f t="shared" si="8"/>
        <v>87.845948113933787</v>
      </c>
      <c r="AB34" s="80" t="e">
        <f>IF(Z34=H34,#REF!,#REF!)</f>
        <v>#REF!</v>
      </c>
      <c r="AC34" s="98" t="e">
        <f>IF(Z34=H34,#REF!,#REF!)</f>
        <v>#REF!</v>
      </c>
      <c r="AD34" s="227" t="str">
        <f t="shared" si="9"/>
        <v>Siang</v>
      </c>
    </row>
    <row r="35" spans="1:30">
      <c r="A35" s="530">
        <v>22</v>
      </c>
      <c r="B35" s="529" t="s">
        <v>38</v>
      </c>
      <c r="C35" s="529" t="s">
        <v>40</v>
      </c>
      <c r="D35" s="530">
        <v>3</v>
      </c>
      <c r="E35" s="530">
        <v>30</v>
      </c>
      <c r="F35" s="530" t="s">
        <v>33</v>
      </c>
      <c r="G35" s="531">
        <v>866</v>
      </c>
      <c r="H35" s="906">
        <v>738.24216699999999</v>
      </c>
      <c r="I35" s="907">
        <v>85.247363394919176</v>
      </c>
      <c r="J35" s="906">
        <v>786.05305966666663</v>
      </c>
      <c r="K35" s="907">
        <v>90.768251693610466</v>
      </c>
      <c r="L35" s="905" t="s">
        <v>491</v>
      </c>
      <c r="M35" s="178"/>
      <c r="N35" s="178"/>
      <c r="O35" s="178" t="str">
        <f t="shared" si="0"/>
        <v>B</v>
      </c>
      <c r="P35" s="178" t="str">
        <f t="shared" si="1"/>
        <v>B</v>
      </c>
      <c r="Q35" s="178"/>
      <c r="R35" s="179">
        <f t="shared" si="2"/>
        <v>85.247363394919176</v>
      </c>
      <c r="S35" s="179">
        <f t="shared" si="3"/>
        <v>90.768251693610466</v>
      </c>
      <c r="T35" s="180"/>
      <c r="U35" s="180" t="str">
        <f t="shared" si="4"/>
        <v>BETUL</v>
      </c>
      <c r="V35" s="180" t="str">
        <f t="shared" si="5"/>
        <v>BETUL</v>
      </c>
      <c r="W35" s="83" t="str">
        <f t="shared" si="6"/>
        <v>CEK KEMBALI</v>
      </c>
      <c r="X35" s="83" t="str">
        <f t="shared" si="7"/>
        <v>CEK KEMBALI</v>
      </c>
      <c r="Z35" s="97">
        <f t="shared" si="8"/>
        <v>786.05305966666663</v>
      </c>
      <c r="AA35" s="97">
        <f t="shared" si="8"/>
        <v>90.768251693610466</v>
      </c>
      <c r="AB35" s="80" t="e">
        <f>IF(Z35=H35,#REF!,#REF!)</f>
        <v>#REF!</v>
      </c>
      <c r="AC35" s="98" t="e">
        <f>IF(Z35=H35,#REF!,#REF!)</f>
        <v>#REF!</v>
      </c>
      <c r="AD35" s="227" t="str">
        <f t="shared" si="9"/>
        <v>Malam</v>
      </c>
    </row>
    <row r="36" spans="1:30">
      <c r="A36" s="530">
        <v>23</v>
      </c>
      <c r="B36" s="529" t="s">
        <v>41</v>
      </c>
      <c r="C36" s="921" t="s">
        <v>42</v>
      </c>
      <c r="D36" s="917">
        <v>1</v>
      </c>
      <c r="E36" s="922">
        <v>30</v>
      </c>
      <c r="F36" s="922" t="s">
        <v>43</v>
      </c>
      <c r="G36" s="531">
        <v>866</v>
      </c>
      <c r="H36" s="906">
        <v>745.59875499999998</v>
      </c>
      <c r="I36" s="907">
        <v>86.096853926096998</v>
      </c>
      <c r="J36" s="906">
        <v>463.17972833333334</v>
      </c>
      <c r="K36" s="907">
        <v>53.484957082371054</v>
      </c>
      <c r="L36" s="913" t="s">
        <v>492</v>
      </c>
      <c r="O36" s="178" t="str">
        <f t="shared" si="0"/>
        <v>B</v>
      </c>
      <c r="P36" s="178" t="str">
        <f t="shared" si="1"/>
        <v>K</v>
      </c>
      <c r="R36" s="179">
        <f t="shared" si="2"/>
        <v>86.096853926096998</v>
      </c>
      <c r="S36" s="179">
        <f t="shared" si="3"/>
        <v>53.484957082371054</v>
      </c>
      <c r="T36" s="180"/>
      <c r="U36" s="180" t="str">
        <f t="shared" si="4"/>
        <v>BETUL</v>
      </c>
      <c r="V36" s="180" t="str">
        <f t="shared" si="5"/>
        <v>BETUL</v>
      </c>
      <c r="W36" s="83" t="str">
        <f t="shared" si="6"/>
        <v>CEK KEMBALI</v>
      </c>
      <c r="X36" s="83" t="str">
        <f t="shared" si="7"/>
        <v>OKE</v>
      </c>
      <c r="Y36" s="80"/>
      <c r="Z36" s="97">
        <f t="shared" si="8"/>
        <v>745.59875499999998</v>
      </c>
      <c r="AA36" s="97">
        <f t="shared" si="8"/>
        <v>86.096853926096998</v>
      </c>
      <c r="AB36" s="80" t="e">
        <f>IF(Z36=H36,#REF!,#REF!)</f>
        <v>#REF!</v>
      </c>
      <c r="AC36" s="98" t="e">
        <f>IF(Z36=H36,#REF!,#REF!)</f>
        <v>#REF!</v>
      </c>
      <c r="AD36" s="227" t="str">
        <f t="shared" si="9"/>
        <v>Siang</v>
      </c>
    </row>
    <row r="37" spans="1:30">
      <c r="A37" s="530">
        <v>24</v>
      </c>
      <c r="B37" s="529" t="s">
        <v>41</v>
      </c>
      <c r="C37" s="904" t="s">
        <v>42</v>
      </c>
      <c r="D37" s="530">
        <v>3</v>
      </c>
      <c r="E37" s="530">
        <v>30</v>
      </c>
      <c r="F37" s="530" t="s">
        <v>33</v>
      </c>
      <c r="G37" s="531">
        <v>866</v>
      </c>
      <c r="H37" s="906">
        <v>639.1707356666667</v>
      </c>
      <c r="I37" s="907">
        <v>73.807244303310242</v>
      </c>
      <c r="J37" s="906">
        <v>697.98093699999993</v>
      </c>
      <c r="K37" s="907">
        <v>80.59826062355657</v>
      </c>
      <c r="L37" s="905" t="s">
        <v>495</v>
      </c>
      <c r="O37" s="178" t="str">
        <f t="shared" si="0"/>
        <v>K</v>
      </c>
      <c r="P37" s="178" t="str">
        <f t="shared" si="1"/>
        <v>B</v>
      </c>
      <c r="R37" s="179">
        <f t="shared" si="2"/>
        <v>73.807244303310242</v>
      </c>
      <c r="S37" s="179">
        <f t="shared" si="3"/>
        <v>80.59826062355657</v>
      </c>
      <c r="T37" s="180"/>
      <c r="U37" s="180" t="str">
        <f t="shared" si="4"/>
        <v>BETUL</v>
      </c>
      <c r="V37" s="180" t="str">
        <f t="shared" si="5"/>
        <v>BETUL</v>
      </c>
      <c r="W37" s="83" t="str">
        <f t="shared" si="6"/>
        <v>OKE</v>
      </c>
      <c r="X37" s="83" t="str">
        <f t="shared" si="7"/>
        <v>CEK KEMBALI</v>
      </c>
      <c r="Y37" s="80"/>
      <c r="Z37" s="97">
        <f t="shared" si="8"/>
        <v>697.98093699999993</v>
      </c>
      <c r="AA37" s="97">
        <f t="shared" si="8"/>
        <v>80.59826062355657</v>
      </c>
      <c r="AB37" s="80" t="e">
        <f>IF(Z37=H37,#REF!,#REF!)</f>
        <v>#REF!</v>
      </c>
      <c r="AC37" s="98" t="e">
        <f>IF(Z37=H37,#REF!,#REF!)</f>
        <v>#REF!</v>
      </c>
      <c r="AD37" s="227" t="str">
        <f t="shared" si="9"/>
        <v>Malam</v>
      </c>
    </row>
    <row r="38" spans="1:30">
      <c r="A38" s="530">
        <v>25</v>
      </c>
      <c r="B38" s="529" t="s">
        <v>41</v>
      </c>
      <c r="C38" s="904" t="s">
        <v>496</v>
      </c>
      <c r="D38" s="530">
        <v>3</v>
      </c>
      <c r="E38" s="530">
        <v>60</v>
      </c>
      <c r="F38" s="530" t="s">
        <v>46</v>
      </c>
      <c r="G38" s="531">
        <v>1732</v>
      </c>
      <c r="H38" s="906">
        <v>1556.2018230000001</v>
      </c>
      <c r="I38" s="907">
        <v>89.849989780600467</v>
      </c>
      <c r="J38" s="906">
        <v>1652.5114746666666</v>
      </c>
      <c r="K38" s="907">
        <v>95.410593225558117</v>
      </c>
      <c r="L38" s="913" t="s">
        <v>497</v>
      </c>
      <c r="O38" s="178" t="str">
        <f t="shared" si="0"/>
        <v>B</v>
      </c>
      <c r="P38" s="178" t="str">
        <f t="shared" si="1"/>
        <v>B</v>
      </c>
      <c r="R38" s="179">
        <f t="shared" si="2"/>
        <v>89.849989780600467</v>
      </c>
      <c r="S38" s="179">
        <f t="shared" si="3"/>
        <v>95.410593225558117</v>
      </c>
      <c r="T38" s="180"/>
      <c r="U38" s="180" t="str">
        <f t="shared" si="4"/>
        <v>BETUL</v>
      </c>
      <c r="V38" s="180" t="str">
        <f t="shared" si="5"/>
        <v>BETUL</v>
      </c>
      <c r="W38" s="83" t="str">
        <f t="shared" si="6"/>
        <v>CEK KEMBALI</v>
      </c>
      <c r="X38" s="83" t="str">
        <f t="shared" si="7"/>
        <v>CEK KEMBALI</v>
      </c>
      <c r="Y38" s="80"/>
      <c r="Z38" s="97">
        <f t="shared" si="8"/>
        <v>1652.5114746666666</v>
      </c>
      <c r="AA38" s="97">
        <f t="shared" si="8"/>
        <v>95.410593225558117</v>
      </c>
      <c r="AB38" s="80" t="e">
        <f>IF(Z38=H38,#REF!,#REF!)</f>
        <v>#REF!</v>
      </c>
      <c r="AC38" s="98" t="e">
        <f>IF(Z38=H38,#REF!,#REF!)</f>
        <v>#REF!</v>
      </c>
      <c r="AD38" s="227" t="str">
        <f t="shared" si="9"/>
        <v>Malam</v>
      </c>
    </row>
    <row r="39" spans="1:30">
      <c r="A39" s="530">
        <v>26</v>
      </c>
      <c r="B39" s="529" t="s">
        <v>38</v>
      </c>
      <c r="C39" s="904" t="s">
        <v>44</v>
      </c>
      <c r="D39" s="530">
        <v>1</v>
      </c>
      <c r="E39" s="530">
        <v>30</v>
      </c>
      <c r="F39" s="530" t="s">
        <v>33</v>
      </c>
      <c r="G39" s="531">
        <v>866</v>
      </c>
      <c r="H39" s="906">
        <v>725.63549833333343</v>
      </c>
      <c r="I39" s="907">
        <v>83.791627983063904</v>
      </c>
      <c r="J39" s="906">
        <v>645.24873866666667</v>
      </c>
      <c r="K39" s="907">
        <v>74.509092224788304</v>
      </c>
      <c r="L39" s="913" t="s">
        <v>498</v>
      </c>
      <c r="O39" s="178" t="str">
        <f t="shared" si="0"/>
        <v>B</v>
      </c>
      <c r="P39" s="178" t="str">
        <f t="shared" si="1"/>
        <v>K</v>
      </c>
      <c r="R39" s="179">
        <f t="shared" si="2"/>
        <v>83.791627983063904</v>
      </c>
      <c r="S39" s="179">
        <f t="shared" si="3"/>
        <v>74.509092224788304</v>
      </c>
      <c r="T39" s="180"/>
      <c r="U39" s="180" t="str">
        <f t="shared" si="4"/>
        <v>BETUL</v>
      </c>
      <c r="V39" s="180" t="str">
        <f t="shared" si="5"/>
        <v>BETUL</v>
      </c>
      <c r="W39" s="83" t="str">
        <f t="shared" si="6"/>
        <v>CEK KEMBALI</v>
      </c>
      <c r="X39" s="83" t="str">
        <f t="shared" si="7"/>
        <v>OKE</v>
      </c>
      <c r="Y39" s="80"/>
      <c r="Z39" s="97">
        <f t="shared" si="8"/>
        <v>725.63549833333343</v>
      </c>
      <c r="AA39" s="97">
        <f t="shared" si="8"/>
        <v>83.791627983063904</v>
      </c>
      <c r="AB39" s="80" t="e">
        <f>IF(Z39=H39,#REF!,#REF!)</f>
        <v>#REF!</v>
      </c>
      <c r="AC39" s="98" t="e">
        <f>IF(Z39=H39,#REF!,#REF!)</f>
        <v>#REF!</v>
      </c>
      <c r="AD39" s="227" t="str">
        <f t="shared" si="9"/>
        <v>Siang</v>
      </c>
    </row>
    <row r="40" spans="1:30">
      <c r="A40" s="530">
        <v>27</v>
      </c>
      <c r="B40" s="529" t="s">
        <v>38</v>
      </c>
      <c r="C40" s="904" t="s">
        <v>44</v>
      </c>
      <c r="D40" s="910">
        <v>2</v>
      </c>
      <c r="E40" s="910">
        <v>30</v>
      </c>
      <c r="F40" s="910" t="s">
        <v>33</v>
      </c>
      <c r="G40" s="915">
        <v>866</v>
      </c>
      <c r="H40" s="906">
        <v>637.11094166666669</v>
      </c>
      <c r="I40" s="907">
        <v>73.569392802155505</v>
      </c>
      <c r="J40" s="906">
        <v>710.10664899999995</v>
      </c>
      <c r="K40" s="907">
        <v>81.998458314087756</v>
      </c>
      <c r="L40" s="905" t="s">
        <v>499</v>
      </c>
      <c r="O40" s="178" t="str">
        <f t="shared" si="0"/>
        <v>K</v>
      </c>
      <c r="P40" s="178" t="str">
        <f t="shared" si="1"/>
        <v>B</v>
      </c>
      <c r="R40" s="179">
        <f t="shared" si="2"/>
        <v>73.569392802155505</v>
      </c>
      <c r="S40" s="179">
        <f t="shared" si="3"/>
        <v>81.998458314087756</v>
      </c>
      <c r="T40" s="180"/>
      <c r="U40" s="180" t="str">
        <f t="shared" si="4"/>
        <v>BETUL</v>
      </c>
      <c r="V40" s="180" t="str">
        <f t="shared" si="5"/>
        <v>BETUL</v>
      </c>
      <c r="W40" s="83" t="str">
        <f t="shared" si="6"/>
        <v>OKE</v>
      </c>
      <c r="X40" s="83" t="str">
        <f t="shared" si="7"/>
        <v>CEK KEMBALI</v>
      </c>
      <c r="Y40" s="80"/>
      <c r="Z40" s="97">
        <f t="shared" si="8"/>
        <v>710.10664899999995</v>
      </c>
      <c r="AA40" s="97">
        <f t="shared" si="8"/>
        <v>81.998458314087756</v>
      </c>
      <c r="AB40" s="80" t="e">
        <f>IF(Z40=H40,#REF!,#REF!)</f>
        <v>#REF!</v>
      </c>
      <c r="AC40" s="98" t="e">
        <f>IF(Z40=H40,#REF!,#REF!)</f>
        <v>#REF!</v>
      </c>
      <c r="AD40" s="227" t="str">
        <f t="shared" si="9"/>
        <v>Malam</v>
      </c>
    </row>
    <row r="41" spans="1:30">
      <c r="A41" s="530">
        <v>28</v>
      </c>
      <c r="B41" s="529" t="s">
        <v>38</v>
      </c>
      <c r="C41" s="904" t="s">
        <v>45</v>
      </c>
      <c r="D41" s="530">
        <v>6</v>
      </c>
      <c r="E41" s="530">
        <v>60</v>
      </c>
      <c r="F41" s="530" t="s">
        <v>46</v>
      </c>
      <c r="G41" s="531">
        <v>1732</v>
      </c>
      <c r="H41" s="906">
        <v>1640.8992106666667</v>
      </c>
      <c r="I41" s="907">
        <v>94.740139183987679</v>
      </c>
      <c r="J41" s="906">
        <v>1556.6477050000001</v>
      </c>
      <c r="K41" s="907">
        <v>89.875733545034649</v>
      </c>
      <c r="L41" s="905" t="s">
        <v>503</v>
      </c>
      <c r="O41" s="178" t="str">
        <f t="shared" si="0"/>
        <v>B</v>
      </c>
      <c r="P41" s="178" t="str">
        <f t="shared" si="1"/>
        <v>B</v>
      </c>
      <c r="R41" s="179">
        <f t="shared" si="2"/>
        <v>94.740139183987679</v>
      </c>
      <c r="S41" s="179">
        <f t="shared" si="3"/>
        <v>89.875733545034649</v>
      </c>
      <c r="T41" s="180"/>
      <c r="U41" s="180" t="str">
        <f t="shared" si="4"/>
        <v>BETUL</v>
      </c>
      <c r="V41" s="180" t="str">
        <f t="shared" si="5"/>
        <v>BETUL</v>
      </c>
      <c r="W41" s="83" t="str">
        <f t="shared" si="6"/>
        <v>CEK KEMBALI</v>
      </c>
      <c r="X41" s="83" t="str">
        <f t="shared" si="7"/>
        <v>CEK KEMBALI</v>
      </c>
      <c r="Y41" s="80"/>
      <c r="Z41" s="97">
        <f t="shared" si="8"/>
        <v>1640.8992106666667</v>
      </c>
      <c r="AA41" s="97">
        <f t="shared" si="8"/>
        <v>94.740139183987679</v>
      </c>
      <c r="AB41" s="80" t="e">
        <f>IF(Z41=H41,#REF!,#REF!)</f>
        <v>#REF!</v>
      </c>
      <c r="AC41" s="98" t="e">
        <f>IF(Z41=H41,#REF!,#REF!)</f>
        <v>#REF!</v>
      </c>
      <c r="AD41" s="227" t="str">
        <f t="shared" si="9"/>
        <v>Siang</v>
      </c>
    </row>
    <row r="42" spans="1:30">
      <c r="A42" s="530">
        <v>29</v>
      </c>
      <c r="B42" s="529" t="s">
        <v>38</v>
      </c>
      <c r="C42" s="904" t="s">
        <v>45</v>
      </c>
      <c r="D42" s="530">
        <v>7</v>
      </c>
      <c r="E42" s="530">
        <v>60</v>
      </c>
      <c r="F42" s="530" t="s">
        <v>46</v>
      </c>
      <c r="G42" s="531">
        <v>1732</v>
      </c>
      <c r="H42" s="906">
        <v>1689.8856606666668</v>
      </c>
      <c r="I42" s="907">
        <v>97.568456158583544</v>
      </c>
      <c r="J42" s="906">
        <v>1559.9180503333334</v>
      </c>
      <c r="K42" s="907">
        <v>90.06455255966128</v>
      </c>
      <c r="L42" s="905" t="s">
        <v>503</v>
      </c>
      <c r="O42" s="178" t="str">
        <f t="shared" si="0"/>
        <v>B</v>
      </c>
      <c r="P42" s="178" t="str">
        <f t="shared" si="1"/>
        <v>B</v>
      </c>
      <c r="R42" s="179">
        <f t="shared" si="2"/>
        <v>97.568456158583544</v>
      </c>
      <c r="S42" s="179">
        <f t="shared" si="3"/>
        <v>90.06455255966128</v>
      </c>
      <c r="T42" s="180"/>
      <c r="U42" s="180" t="str">
        <f t="shared" si="4"/>
        <v>BETUL</v>
      </c>
      <c r="V42" s="180" t="str">
        <f t="shared" si="5"/>
        <v>BETUL</v>
      </c>
      <c r="W42" s="83" t="str">
        <f t="shared" si="6"/>
        <v>CEK KEMBALI</v>
      </c>
      <c r="X42" s="83" t="str">
        <f t="shared" si="7"/>
        <v>CEK KEMBALI</v>
      </c>
      <c r="Y42" s="80"/>
      <c r="Z42" s="97">
        <f t="shared" si="8"/>
        <v>1689.8856606666668</v>
      </c>
      <c r="AA42" s="97">
        <f t="shared" si="8"/>
        <v>97.568456158583544</v>
      </c>
      <c r="AB42" s="80" t="e">
        <f>IF(Z42=H42,#REF!,#REF!)</f>
        <v>#REF!</v>
      </c>
      <c r="AC42" s="98" t="e">
        <f>IF(Z42=H42,#REF!,#REF!)</f>
        <v>#REF!</v>
      </c>
      <c r="AD42" s="227" t="str">
        <f t="shared" si="9"/>
        <v>Siang</v>
      </c>
    </row>
    <row r="43" spans="1:30">
      <c r="A43" s="530">
        <v>30</v>
      </c>
      <c r="B43" s="529" t="s">
        <v>38</v>
      </c>
      <c r="C43" s="904" t="s">
        <v>45</v>
      </c>
      <c r="D43" s="530">
        <v>8</v>
      </c>
      <c r="E43" s="530">
        <v>60</v>
      </c>
      <c r="F43" s="530" t="s">
        <v>46</v>
      </c>
      <c r="G43" s="531">
        <v>1732</v>
      </c>
      <c r="H43" s="906">
        <v>1460.903333333333</v>
      </c>
      <c r="I43" s="907">
        <v>84.347767513471879</v>
      </c>
      <c r="J43" s="906">
        <v>522.43666666666661</v>
      </c>
      <c r="K43" s="907">
        <v>30.163779830638948</v>
      </c>
      <c r="L43" s="905" t="s">
        <v>503</v>
      </c>
      <c r="O43" s="178" t="str">
        <f t="shared" si="0"/>
        <v>B</v>
      </c>
      <c r="P43" s="178" t="str">
        <f t="shared" si="1"/>
        <v>K</v>
      </c>
      <c r="R43" s="179">
        <f t="shared" si="2"/>
        <v>84.347767513471879</v>
      </c>
      <c r="S43" s="179">
        <f t="shared" si="3"/>
        <v>30.163779830638948</v>
      </c>
      <c r="T43" s="180"/>
      <c r="U43" s="180" t="str">
        <f t="shared" si="4"/>
        <v>BETUL</v>
      </c>
      <c r="V43" s="180" t="str">
        <f t="shared" si="5"/>
        <v>BETUL</v>
      </c>
      <c r="W43" s="83" t="str">
        <f t="shared" si="6"/>
        <v>CEK KEMBALI</v>
      </c>
      <c r="X43" s="83" t="str">
        <f t="shared" si="7"/>
        <v>OKE</v>
      </c>
      <c r="Y43" s="80"/>
      <c r="Z43" s="97">
        <f t="shared" si="8"/>
        <v>1460.903333333333</v>
      </c>
      <c r="AA43" s="97">
        <f t="shared" si="8"/>
        <v>84.347767513471879</v>
      </c>
      <c r="AB43" s="80" t="e">
        <f>IF(Z43=H43,#REF!,#REF!)</f>
        <v>#REF!</v>
      </c>
      <c r="AC43" s="98" t="e">
        <f>IF(Z43=H43,#REF!,#REF!)</f>
        <v>#REF!</v>
      </c>
      <c r="AD43" s="227" t="str">
        <f t="shared" si="9"/>
        <v>Siang</v>
      </c>
    </row>
    <row r="44" spans="1:30">
      <c r="A44" s="530">
        <v>31</v>
      </c>
      <c r="B44" s="529" t="s">
        <v>47</v>
      </c>
      <c r="C44" s="904" t="s">
        <v>48</v>
      </c>
      <c r="D44" s="530">
        <v>2</v>
      </c>
      <c r="E44" s="530">
        <v>60</v>
      </c>
      <c r="F44" s="530" t="s">
        <v>22</v>
      </c>
      <c r="G44" s="531">
        <v>1732</v>
      </c>
      <c r="H44" s="906">
        <v>1458.1025393333332</v>
      </c>
      <c r="I44" s="907">
        <v>84.186058852963811</v>
      </c>
      <c r="J44" s="906">
        <v>1618.5085043333331</v>
      </c>
      <c r="K44" s="907">
        <v>93.447373229407233</v>
      </c>
      <c r="L44" s="913" t="s">
        <v>505</v>
      </c>
      <c r="O44" s="178" t="str">
        <f t="shared" si="0"/>
        <v>B</v>
      </c>
      <c r="P44" s="178" t="str">
        <f t="shared" si="1"/>
        <v>B</v>
      </c>
      <c r="R44" s="179">
        <f t="shared" si="2"/>
        <v>84.186058852963811</v>
      </c>
      <c r="S44" s="179">
        <f t="shared" si="3"/>
        <v>93.447373229407233</v>
      </c>
      <c r="T44" s="180"/>
      <c r="U44" s="180" t="str">
        <f t="shared" si="4"/>
        <v>BETUL</v>
      </c>
      <c r="V44" s="180" t="str">
        <f t="shared" si="5"/>
        <v>BETUL</v>
      </c>
      <c r="W44" s="83" t="str">
        <f t="shared" si="6"/>
        <v>CEK KEMBALI</v>
      </c>
      <c r="X44" s="83" t="str">
        <f t="shared" si="7"/>
        <v>CEK KEMBALI</v>
      </c>
      <c r="Y44" s="80"/>
      <c r="Z44" s="97">
        <f t="shared" si="8"/>
        <v>1618.5085043333331</v>
      </c>
      <c r="AA44" s="97">
        <f t="shared" si="8"/>
        <v>93.447373229407233</v>
      </c>
      <c r="AB44" s="80" t="e">
        <f>IF(Z44=H44,#REF!,#REF!)</f>
        <v>#REF!</v>
      </c>
      <c r="AC44" s="98" t="e">
        <f>IF(Z44=H44,#REF!,#REF!)</f>
        <v>#REF!</v>
      </c>
      <c r="AD44" s="227" t="str">
        <f t="shared" si="9"/>
        <v>Malam</v>
      </c>
    </row>
    <row r="45" spans="1:30">
      <c r="A45" s="530">
        <v>32</v>
      </c>
      <c r="B45" s="529" t="s">
        <v>47</v>
      </c>
      <c r="C45" s="904" t="s">
        <v>48</v>
      </c>
      <c r="D45" s="530">
        <v>3</v>
      </c>
      <c r="E45" s="530">
        <v>60</v>
      </c>
      <c r="F45" s="530" t="s">
        <v>22</v>
      </c>
      <c r="G45" s="531">
        <v>1732</v>
      </c>
      <c r="H45" s="906">
        <v>1439.7236330000003</v>
      </c>
      <c r="I45" s="907">
        <v>83.124921073903025</v>
      </c>
      <c r="J45" s="906">
        <v>1520.4644366666664</v>
      </c>
      <c r="K45" s="907">
        <v>87.786630292532706</v>
      </c>
      <c r="L45" s="913" t="s">
        <v>506</v>
      </c>
      <c r="O45" s="178" t="str">
        <f t="shared" si="0"/>
        <v>B</v>
      </c>
      <c r="P45" s="178" t="str">
        <f t="shared" si="1"/>
        <v>B</v>
      </c>
      <c r="R45" s="179">
        <f t="shared" si="2"/>
        <v>83.124921073903025</v>
      </c>
      <c r="S45" s="179">
        <f t="shared" si="3"/>
        <v>87.786630292532706</v>
      </c>
      <c r="T45" s="180"/>
      <c r="U45" s="180" t="str">
        <f t="shared" si="4"/>
        <v>BETUL</v>
      </c>
      <c r="V45" s="180" t="str">
        <f t="shared" si="5"/>
        <v>BETUL</v>
      </c>
      <c r="W45" s="83" t="str">
        <f t="shared" si="6"/>
        <v>CEK KEMBALI</v>
      </c>
      <c r="X45" s="83" t="str">
        <f t="shared" si="7"/>
        <v>CEK KEMBALI</v>
      </c>
      <c r="Y45" s="80"/>
      <c r="Z45" s="97">
        <f t="shared" si="8"/>
        <v>1520.4644366666664</v>
      </c>
      <c r="AA45" s="97">
        <f t="shared" si="8"/>
        <v>87.786630292532706</v>
      </c>
      <c r="AB45" s="80" t="e">
        <f>IF(Z45=H45,#REF!,#REF!)</f>
        <v>#REF!</v>
      </c>
      <c r="AC45" s="98" t="e">
        <f>IF(Z45=H45,#REF!,#REF!)</f>
        <v>#REF!</v>
      </c>
      <c r="AD45" s="227" t="str">
        <f t="shared" si="9"/>
        <v>Malam</v>
      </c>
    </row>
    <row r="46" spans="1:30">
      <c r="A46" s="530">
        <v>33</v>
      </c>
      <c r="B46" s="529" t="s">
        <v>50</v>
      </c>
      <c r="C46" s="912" t="s">
        <v>53</v>
      </c>
      <c r="D46" s="910">
        <v>2</v>
      </c>
      <c r="E46" s="910">
        <v>60</v>
      </c>
      <c r="F46" s="910" t="s">
        <v>54</v>
      </c>
      <c r="G46" s="915">
        <v>1732</v>
      </c>
      <c r="H46" s="906">
        <v>1723.4989016666666</v>
      </c>
      <c r="I46" s="907">
        <v>99.509174461123933</v>
      </c>
      <c r="J46" s="906">
        <v>1641.0746256666664</v>
      </c>
      <c r="K46" s="907">
        <v>94.750267070823696</v>
      </c>
      <c r="L46" s="905" t="s">
        <v>541</v>
      </c>
      <c r="M46" s="178"/>
      <c r="N46" s="178"/>
      <c r="O46" s="178" t="str">
        <f t="shared" si="0"/>
        <v>B</v>
      </c>
      <c r="P46" s="178" t="str">
        <f t="shared" si="1"/>
        <v>B</v>
      </c>
      <c r="Q46" s="178"/>
      <c r="R46" s="179">
        <f t="shared" si="2"/>
        <v>99.509174461123933</v>
      </c>
      <c r="S46" s="179">
        <f t="shared" si="3"/>
        <v>94.750267070823696</v>
      </c>
      <c r="T46" s="180"/>
      <c r="U46" s="180" t="str">
        <f t="shared" si="4"/>
        <v>BETUL</v>
      </c>
      <c r="V46" s="180" t="str">
        <f t="shared" si="5"/>
        <v>BETUL</v>
      </c>
      <c r="W46" s="83" t="str">
        <f t="shared" si="6"/>
        <v>CEK KEMBALI</v>
      </c>
      <c r="X46" s="83" t="str">
        <f t="shared" si="7"/>
        <v>CEK KEMBALI</v>
      </c>
      <c r="Z46" s="97">
        <f t="shared" ref="Z46:AA56" si="10">MAX(H46,J46)</f>
        <v>1723.4989016666666</v>
      </c>
      <c r="AA46" s="97">
        <f t="shared" si="10"/>
        <v>99.509174461123933</v>
      </c>
      <c r="AB46" s="80" t="e">
        <f>IF(Z46=H46,#REF!,#REF!)</f>
        <v>#REF!</v>
      </c>
      <c r="AC46" s="98" t="e">
        <f>IF(Z46=H46,#REF!,#REF!)</f>
        <v>#REF!</v>
      </c>
      <c r="AD46" s="227" t="str">
        <f t="shared" si="9"/>
        <v>Siang</v>
      </c>
    </row>
    <row r="47" spans="1:30">
      <c r="A47" s="530">
        <v>34</v>
      </c>
      <c r="B47" s="529" t="s">
        <v>55</v>
      </c>
      <c r="C47" s="914" t="s">
        <v>106</v>
      </c>
      <c r="D47" s="910">
        <v>2</v>
      </c>
      <c r="E47" s="910">
        <v>60</v>
      </c>
      <c r="F47" s="910" t="s">
        <v>22</v>
      </c>
      <c r="G47" s="531">
        <v>1732</v>
      </c>
      <c r="H47" s="906">
        <v>1385.8828533333333</v>
      </c>
      <c r="I47" s="907">
        <v>80.01633102386451</v>
      </c>
      <c r="J47" s="906">
        <v>863.77378299999998</v>
      </c>
      <c r="K47" s="907">
        <v>49.871465531177826</v>
      </c>
      <c r="L47" s="913" t="s">
        <v>565</v>
      </c>
      <c r="M47" s="178"/>
      <c r="N47" s="178"/>
      <c r="O47" s="178" t="str">
        <f t="shared" si="0"/>
        <v>B</v>
      </c>
      <c r="P47" s="178" t="str">
        <f t="shared" si="1"/>
        <v>K</v>
      </c>
      <c r="Q47" s="178"/>
      <c r="R47" s="179">
        <f t="shared" si="2"/>
        <v>80.01633102386451</v>
      </c>
      <c r="S47" s="179">
        <f t="shared" si="3"/>
        <v>49.871465531177826</v>
      </c>
      <c r="T47" s="180"/>
      <c r="U47" s="180" t="str">
        <f t="shared" si="4"/>
        <v>BETUL</v>
      </c>
      <c r="V47" s="180" t="str">
        <f t="shared" si="5"/>
        <v>BETUL</v>
      </c>
      <c r="W47" s="83" t="str">
        <f t="shared" si="6"/>
        <v>CEK KEMBALI</v>
      </c>
      <c r="X47" s="83" t="str">
        <f t="shared" si="7"/>
        <v>OKE</v>
      </c>
      <c r="Z47" s="97">
        <f t="shared" si="10"/>
        <v>1385.8828533333333</v>
      </c>
      <c r="AA47" s="97">
        <f t="shared" si="10"/>
        <v>80.01633102386451</v>
      </c>
      <c r="AB47" s="80" t="e">
        <f>IF(Z47=H47,#REF!,#REF!)</f>
        <v>#REF!</v>
      </c>
      <c r="AC47" s="98" t="e">
        <f>IF(Z47=H47,#REF!,#REF!)</f>
        <v>#REF!</v>
      </c>
      <c r="AD47" s="227" t="str">
        <f t="shared" si="9"/>
        <v>Siang</v>
      </c>
    </row>
    <row r="48" spans="1:30">
      <c r="A48" s="530">
        <v>35</v>
      </c>
      <c r="B48" s="914" t="s">
        <v>55</v>
      </c>
      <c r="C48" s="912" t="s">
        <v>56</v>
      </c>
      <c r="D48" s="910">
        <v>1</v>
      </c>
      <c r="E48" s="910">
        <v>30</v>
      </c>
      <c r="F48" s="910" t="s">
        <v>33</v>
      </c>
      <c r="G48" s="915">
        <v>866</v>
      </c>
      <c r="H48" s="906">
        <v>830.52628599999991</v>
      </c>
      <c r="I48" s="907">
        <v>95.903728175519618</v>
      </c>
      <c r="J48" s="906">
        <v>849.74890133333338</v>
      </c>
      <c r="K48" s="907">
        <v>98.123429715165528</v>
      </c>
      <c r="L48" s="905" t="s">
        <v>580</v>
      </c>
      <c r="M48" s="178"/>
      <c r="N48" s="178"/>
      <c r="O48" s="178" t="str">
        <f t="shared" si="0"/>
        <v>B</v>
      </c>
      <c r="P48" s="178" t="str">
        <f t="shared" si="1"/>
        <v>B</v>
      </c>
      <c r="Q48" s="178"/>
      <c r="R48" s="179">
        <f t="shared" si="2"/>
        <v>95.903728175519618</v>
      </c>
      <c r="S48" s="179">
        <f t="shared" si="3"/>
        <v>98.123429715165528</v>
      </c>
      <c r="T48" s="180"/>
      <c r="U48" s="180" t="str">
        <f t="shared" si="4"/>
        <v>BETUL</v>
      </c>
      <c r="V48" s="180" t="str">
        <f t="shared" si="5"/>
        <v>BETUL</v>
      </c>
      <c r="W48" s="83" t="str">
        <f t="shared" si="6"/>
        <v>CEK KEMBALI</v>
      </c>
      <c r="X48" s="83" t="str">
        <f t="shared" si="7"/>
        <v>CEK KEMBALI</v>
      </c>
      <c r="Z48" s="97">
        <f t="shared" si="10"/>
        <v>849.74890133333338</v>
      </c>
      <c r="AA48" s="97">
        <f t="shared" si="10"/>
        <v>98.123429715165528</v>
      </c>
      <c r="AB48" s="80" t="e">
        <f>IF(Z48=H48,#REF!,#REF!)</f>
        <v>#REF!</v>
      </c>
      <c r="AC48" s="98" t="e">
        <f>IF(Z48=H48,#REF!,#REF!)</f>
        <v>#REF!</v>
      </c>
      <c r="AD48" s="227" t="str">
        <f t="shared" si="9"/>
        <v>Malam</v>
      </c>
    </row>
    <row r="49" spans="1:30">
      <c r="A49" s="530">
        <v>36</v>
      </c>
      <c r="B49" s="914" t="s">
        <v>55</v>
      </c>
      <c r="C49" s="912" t="s">
        <v>56</v>
      </c>
      <c r="D49" s="910">
        <v>2</v>
      </c>
      <c r="E49" s="910">
        <v>30</v>
      </c>
      <c r="F49" s="910" t="s">
        <v>33</v>
      </c>
      <c r="G49" s="531">
        <v>866</v>
      </c>
      <c r="H49" s="906">
        <v>762.80694600000004</v>
      </c>
      <c r="I49" s="907">
        <v>88.083942956120097</v>
      </c>
      <c r="J49" s="906">
        <v>789.48828133333336</v>
      </c>
      <c r="K49" s="907">
        <v>91.164928560431107</v>
      </c>
      <c r="L49" s="905" t="s">
        <v>580</v>
      </c>
      <c r="M49" s="178"/>
      <c r="N49" s="178"/>
      <c r="O49" s="178" t="str">
        <f t="shared" si="0"/>
        <v>B</v>
      </c>
      <c r="P49" s="178" t="str">
        <f t="shared" si="1"/>
        <v>B</v>
      </c>
      <c r="Q49" s="178"/>
      <c r="R49" s="179">
        <f t="shared" si="2"/>
        <v>88.083942956120097</v>
      </c>
      <c r="S49" s="179">
        <f t="shared" si="3"/>
        <v>91.164928560431107</v>
      </c>
      <c r="T49" s="180"/>
      <c r="U49" s="180" t="str">
        <f t="shared" si="4"/>
        <v>BETUL</v>
      </c>
      <c r="V49" s="180" t="str">
        <f t="shared" si="5"/>
        <v>BETUL</v>
      </c>
      <c r="W49" s="83" t="str">
        <f t="shared" si="6"/>
        <v>CEK KEMBALI</v>
      </c>
      <c r="X49" s="83" t="str">
        <f t="shared" si="7"/>
        <v>CEK KEMBALI</v>
      </c>
      <c r="Z49" s="97">
        <f t="shared" si="10"/>
        <v>789.48828133333336</v>
      </c>
      <c r="AA49" s="97">
        <f t="shared" si="10"/>
        <v>91.164928560431107</v>
      </c>
      <c r="AB49" s="80" t="e">
        <f>IF(Z49=H49,#REF!,#REF!)</f>
        <v>#REF!</v>
      </c>
      <c r="AC49" s="98" t="e">
        <f>IF(Z49=H49,#REF!,#REF!)</f>
        <v>#REF!</v>
      </c>
      <c r="AD49" s="227" t="str">
        <f t="shared" si="9"/>
        <v>Malam</v>
      </c>
    </row>
    <row r="50" spans="1:30">
      <c r="A50" s="530">
        <v>37</v>
      </c>
      <c r="B50" s="529" t="s">
        <v>55</v>
      </c>
      <c r="C50" s="904" t="s">
        <v>57</v>
      </c>
      <c r="D50" s="530">
        <v>2</v>
      </c>
      <c r="E50" s="530">
        <v>60</v>
      </c>
      <c r="F50" s="530" t="s">
        <v>22</v>
      </c>
      <c r="G50" s="531">
        <v>1732</v>
      </c>
      <c r="H50" s="906">
        <v>1328.1085203333334</v>
      </c>
      <c r="I50" s="907">
        <v>76.680630504234031</v>
      </c>
      <c r="J50" s="906">
        <v>1468.3181153333333</v>
      </c>
      <c r="K50" s="907">
        <v>84.775872709776749</v>
      </c>
      <c r="L50" s="905" t="s">
        <v>581</v>
      </c>
      <c r="M50" s="178"/>
      <c r="N50" s="178"/>
      <c r="O50" s="178" t="str">
        <f t="shared" si="0"/>
        <v>K</v>
      </c>
      <c r="P50" s="178" t="str">
        <f t="shared" si="1"/>
        <v>B</v>
      </c>
      <c r="Q50" s="178"/>
      <c r="R50" s="179">
        <f t="shared" si="2"/>
        <v>76.680630504234031</v>
      </c>
      <c r="S50" s="179">
        <f t="shared" si="3"/>
        <v>84.775872709776749</v>
      </c>
      <c r="T50" s="180"/>
      <c r="U50" s="180" t="str">
        <f t="shared" si="4"/>
        <v>BETUL</v>
      </c>
      <c r="V50" s="180" t="str">
        <f t="shared" si="5"/>
        <v>BETUL</v>
      </c>
      <c r="W50" s="83" t="str">
        <f t="shared" si="6"/>
        <v>OKE</v>
      </c>
      <c r="X50" s="83" t="str">
        <f t="shared" si="7"/>
        <v>CEK KEMBALI</v>
      </c>
      <c r="Z50" s="97">
        <f t="shared" si="10"/>
        <v>1468.3181153333333</v>
      </c>
      <c r="AA50" s="97">
        <f t="shared" si="10"/>
        <v>84.775872709776749</v>
      </c>
      <c r="AB50" s="80" t="e">
        <f>IF(Z50=H50,#REF!,#REF!)</f>
        <v>#REF!</v>
      </c>
      <c r="AC50" s="98" t="e">
        <f>IF(Z50=H50,#REF!,#REF!)</f>
        <v>#REF!</v>
      </c>
      <c r="AD50" s="227" t="str">
        <f t="shared" si="9"/>
        <v>Malam</v>
      </c>
    </row>
    <row r="51" spans="1:30">
      <c r="A51" s="530">
        <v>38</v>
      </c>
      <c r="B51" s="529" t="s">
        <v>58</v>
      </c>
      <c r="C51" s="904" t="s">
        <v>59</v>
      </c>
      <c r="D51" s="530">
        <v>2</v>
      </c>
      <c r="E51" s="530">
        <v>60</v>
      </c>
      <c r="F51" s="530" t="s">
        <v>22</v>
      </c>
      <c r="G51" s="531">
        <v>1732</v>
      </c>
      <c r="H51" s="906">
        <v>1542.9042563333333</v>
      </c>
      <c r="I51" s="907">
        <v>89.08223188991532</v>
      </c>
      <c r="J51" s="906">
        <v>927.77921566666657</v>
      </c>
      <c r="K51" s="907">
        <v>53.566929311008458</v>
      </c>
      <c r="L51" s="913" t="s">
        <v>585</v>
      </c>
      <c r="M51" s="178"/>
      <c r="N51" s="178"/>
      <c r="O51" s="178" t="str">
        <f t="shared" si="0"/>
        <v>B</v>
      </c>
      <c r="P51" s="178" t="str">
        <f t="shared" si="1"/>
        <v>K</v>
      </c>
      <c r="Q51" s="178"/>
      <c r="R51" s="179">
        <f t="shared" si="2"/>
        <v>89.08223188991532</v>
      </c>
      <c r="S51" s="179">
        <f t="shared" si="3"/>
        <v>53.566929311008458</v>
      </c>
      <c r="T51" s="180"/>
      <c r="U51" s="180" t="str">
        <f t="shared" si="4"/>
        <v>BETUL</v>
      </c>
      <c r="V51" s="180" t="str">
        <f t="shared" si="5"/>
        <v>BETUL</v>
      </c>
      <c r="W51" s="83" t="str">
        <f t="shared" si="6"/>
        <v>CEK KEMBALI</v>
      </c>
      <c r="X51" s="83" t="str">
        <f t="shared" si="7"/>
        <v>OKE</v>
      </c>
      <c r="Z51" s="97">
        <f t="shared" si="10"/>
        <v>1542.9042563333333</v>
      </c>
      <c r="AA51" s="97">
        <f t="shared" si="10"/>
        <v>89.08223188991532</v>
      </c>
      <c r="AB51" s="80" t="e">
        <f>IF(Z51=H51,#REF!,#REF!)</f>
        <v>#REF!</v>
      </c>
      <c r="AC51" s="98" t="e">
        <f>IF(Z51=H51,#REF!,#REF!)</f>
        <v>#REF!</v>
      </c>
      <c r="AD51" s="227" t="str">
        <f t="shared" si="9"/>
        <v>Siang</v>
      </c>
    </row>
    <row r="52" spans="1:30">
      <c r="A52" s="530">
        <v>39</v>
      </c>
      <c r="B52" s="529" t="s">
        <v>60</v>
      </c>
      <c r="C52" s="904" t="s">
        <v>593</v>
      </c>
      <c r="D52" s="530">
        <v>3</v>
      </c>
      <c r="E52" s="530">
        <v>10</v>
      </c>
      <c r="F52" s="530" t="s">
        <v>33</v>
      </c>
      <c r="G52" s="531">
        <v>288</v>
      </c>
      <c r="H52" s="906">
        <v>241.75885500000001</v>
      </c>
      <c r="I52" s="907">
        <v>83.944046874999998</v>
      </c>
      <c r="J52" s="906">
        <v>237.19760133333332</v>
      </c>
      <c r="K52" s="907">
        <v>82.36027824074074</v>
      </c>
      <c r="L52" s="904" t="s">
        <v>594</v>
      </c>
      <c r="M52" s="178"/>
      <c r="N52" s="178"/>
      <c r="O52" s="178" t="str">
        <f t="shared" si="0"/>
        <v>B</v>
      </c>
      <c r="P52" s="178" t="str">
        <f t="shared" si="1"/>
        <v>B</v>
      </c>
      <c r="Q52" s="178"/>
      <c r="R52" s="179">
        <f t="shared" si="2"/>
        <v>83.944046874999998</v>
      </c>
      <c r="S52" s="179">
        <f t="shared" si="3"/>
        <v>82.36027824074074</v>
      </c>
      <c r="T52" s="180"/>
      <c r="U52" s="180" t="str">
        <f t="shared" si="4"/>
        <v>BETUL</v>
      </c>
      <c r="V52" s="180" t="str">
        <f t="shared" si="5"/>
        <v>BETUL</v>
      </c>
      <c r="W52" s="83" t="str">
        <f t="shared" si="6"/>
        <v>CEK KEMBALI</v>
      </c>
      <c r="X52" s="83" t="str">
        <f t="shared" si="7"/>
        <v>CEK KEMBALI</v>
      </c>
      <c r="Z52" s="97">
        <f t="shared" si="10"/>
        <v>241.75885500000001</v>
      </c>
      <c r="AA52" s="97">
        <f t="shared" si="10"/>
        <v>83.944046874999998</v>
      </c>
      <c r="AB52" s="80" t="e">
        <f>IF(Z52=H52,#REF!,#REF!)</f>
        <v>#REF!</v>
      </c>
      <c r="AC52" s="98" t="e">
        <f>IF(Z52=H52,#REF!,#REF!)</f>
        <v>#REF!</v>
      </c>
      <c r="AD52" s="227" t="str">
        <f t="shared" si="9"/>
        <v>Siang</v>
      </c>
    </row>
    <row r="53" spans="1:30">
      <c r="A53" s="530">
        <v>40</v>
      </c>
      <c r="B53" s="529" t="s">
        <v>60</v>
      </c>
      <c r="C53" s="904" t="s">
        <v>112</v>
      </c>
      <c r="D53" s="530">
        <v>3</v>
      </c>
      <c r="E53" s="530">
        <v>60</v>
      </c>
      <c r="F53" s="530" t="s">
        <v>22</v>
      </c>
      <c r="G53" s="531">
        <v>1732</v>
      </c>
      <c r="H53" s="906">
        <v>1590.3009843333332</v>
      </c>
      <c r="I53" s="907">
        <v>91.818763529638176</v>
      </c>
      <c r="J53" s="906">
        <v>670.044759</v>
      </c>
      <c r="K53" s="907">
        <v>38.686187009237877</v>
      </c>
      <c r="L53" s="904"/>
      <c r="N53" s="178"/>
      <c r="O53" s="178" t="str">
        <f t="shared" si="0"/>
        <v>B</v>
      </c>
      <c r="P53" s="178" t="str">
        <f t="shared" si="1"/>
        <v>K</v>
      </c>
      <c r="Q53" s="178"/>
      <c r="R53" s="179">
        <f t="shared" si="2"/>
        <v>91.818763529638176</v>
      </c>
      <c r="S53" s="179">
        <f t="shared" si="3"/>
        <v>38.686187009237877</v>
      </c>
      <c r="T53" s="180"/>
      <c r="U53" s="180" t="str">
        <f t="shared" si="4"/>
        <v>BETUL</v>
      </c>
      <c r="V53" s="180" t="str">
        <f t="shared" si="5"/>
        <v>BETUL</v>
      </c>
      <c r="W53" s="83" t="str">
        <f t="shared" si="6"/>
        <v>CEK KEMBALI</v>
      </c>
      <c r="X53" s="83" t="str">
        <f t="shared" si="7"/>
        <v>OKE</v>
      </c>
      <c r="Z53" s="97">
        <f t="shared" si="10"/>
        <v>1590.3009843333332</v>
      </c>
      <c r="AA53" s="97">
        <f t="shared" si="10"/>
        <v>91.818763529638176</v>
      </c>
      <c r="AB53" s="80" t="e">
        <f>IF(Z53=H53,#REF!,#REF!)</f>
        <v>#REF!</v>
      </c>
      <c r="AC53" s="98" t="e">
        <f>IF(Z53=H53,#REF!,#REF!)</f>
        <v>#REF!</v>
      </c>
      <c r="AD53" s="227" t="str">
        <f t="shared" si="9"/>
        <v>Siang</v>
      </c>
    </row>
    <row r="54" spans="1:30">
      <c r="A54" s="530">
        <v>41</v>
      </c>
      <c r="B54" s="529" t="s">
        <v>61</v>
      </c>
      <c r="C54" s="904" t="s">
        <v>62</v>
      </c>
      <c r="D54" s="530">
        <v>2</v>
      </c>
      <c r="E54" s="530">
        <v>30</v>
      </c>
      <c r="F54" s="530" t="s">
        <v>33</v>
      </c>
      <c r="G54" s="531">
        <v>866</v>
      </c>
      <c r="H54" s="906">
        <v>755.49908433333337</v>
      </c>
      <c r="I54" s="907">
        <v>87.240079022324863</v>
      </c>
      <c r="J54" s="906">
        <v>825.70794699999999</v>
      </c>
      <c r="K54" s="907">
        <v>95.347337990762128</v>
      </c>
      <c r="L54" s="904" t="s">
        <v>519</v>
      </c>
      <c r="N54" s="178"/>
      <c r="O54" s="178" t="str">
        <f t="shared" si="0"/>
        <v>B</v>
      </c>
      <c r="P54" s="178" t="str">
        <f t="shared" si="1"/>
        <v>B</v>
      </c>
      <c r="Q54" s="178"/>
      <c r="R54" s="179">
        <f t="shared" si="2"/>
        <v>87.240079022324863</v>
      </c>
      <c r="S54" s="179">
        <f t="shared" si="3"/>
        <v>95.347337990762128</v>
      </c>
      <c r="T54" s="180"/>
      <c r="U54" s="180" t="str">
        <f t="shared" si="4"/>
        <v>BETUL</v>
      </c>
      <c r="V54" s="180" t="str">
        <f t="shared" si="5"/>
        <v>BETUL</v>
      </c>
      <c r="W54" s="83" t="str">
        <f t="shared" si="6"/>
        <v>CEK KEMBALI</v>
      </c>
      <c r="X54" s="83" t="str">
        <f t="shared" si="7"/>
        <v>CEK KEMBALI</v>
      </c>
      <c r="Z54" s="97">
        <f t="shared" si="10"/>
        <v>825.70794699999999</v>
      </c>
      <c r="AA54" s="97">
        <f t="shared" si="10"/>
        <v>95.347337990762128</v>
      </c>
      <c r="AB54" s="80" t="e">
        <f>IF(Z54=H54,#REF!,#REF!)</f>
        <v>#REF!</v>
      </c>
      <c r="AC54" s="98" t="e">
        <f>IF(Z54=H54,#REF!,#REF!)</f>
        <v>#REF!</v>
      </c>
      <c r="AD54" s="227" t="str">
        <f t="shared" si="9"/>
        <v>Malam</v>
      </c>
    </row>
    <row r="55" spans="1:30">
      <c r="A55" s="530">
        <v>42</v>
      </c>
      <c r="B55" s="529" t="s">
        <v>61</v>
      </c>
      <c r="C55" s="912" t="s">
        <v>62</v>
      </c>
      <c r="D55" s="530">
        <v>3</v>
      </c>
      <c r="E55" s="530">
        <v>20</v>
      </c>
      <c r="F55" s="530" t="s">
        <v>33</v>
      </c>
      <c r="G55" s="531">
        <v>577</v>
      </c>
      <c r="H55" s="906">
        <v>461.38426733333336</v>
      </c>
      <c r="I55" s="907">
        <v>79.962611322934734</v>
      </c>
      <c r="J55" s="906">
        <v>522.75461866666672</v>
      </c>
      <c r="K55" s="907">
        <v>90.598720739456979</v>
      </c>
      <c r="L55" s="905" t="s">
        <v>603</v>
      </c>
      <c r="N55" s="178"/>
      <c r="O55" s="178" t="str">
        <f t="shared" si="0"/>
        <v>K</v>
      </c>
      <c r="P55" s="178" t="str">
        <f t="shared" si="1"/>
        <v>B</v>
      </c>
      <c r="Q55" s="178"/>
      <c r="R55" s="179">
        <f t="shared" si="2"/>
        <v>79.962611322934734</v>
      </c>
      <c r="S55" s="179">
        <f t="shared" si="3"/>
        <v>90.598720739456979</v>
      </c>
      <c r="T55" s="180"/>
      <c r="U55" s="180" t="str">
        <f t="shared" si="4"/>
        <v>BETUL</v>
      </c>
      <c r="V55" s="180" t="str">
        <f t="shared" si="5"/>
        <v>BETUL</v>
      </c>
      <c r="W55" s="83" t="str">
        <f t="shared" si="6"/>
        <v>OKE</v>
      </c>
      <c r="X55" s="83" t="str">
        <f t="shared" si="7"/>
        <v>CEK KEMBALI</v>
      </c>
      <c r="Z55" s="97">
        <f t="shared" si="10"/>
        <v>522.75461866666672</v>
      </c>
      <c r="AA55" s="97">
        <f t="shared" si="10"/>
        <v>90.598720739456979</v>
      </c>
      <c r="AB55" s="80" t="e">
        <f>IF(Z55=H55,#REF!,#REF!)</f>
        <v>#REF!</v>
      </c>
      <c r="AC55" s="98" t="e">
        <f>IF(Z55=H55,#REF!,#REF!)</f>
        <v>#REF!</v>
      </c>
      <c r="AD55" s="227" t="str">
        <f t="shared" si="9"/>
        <v>Malam</v>
      </c>
    </row>
    <row r="56" spans="1:30">
      <c r="A56" s="530">
        <v>43</v>
      </c>
      <c r="B56" s="529" t="s">
        <v>61</v>
      </c>
      <c r="C56" s="529" t="s">
        <v>63</v>
      </c>
      <c r="D56" s="530">
        <v>1</v>
      </c>
      <c r="E56" s="530">
        <v>30</v>
      </c>
      <c r="F56" s="530" t="s">
        <v>22</v>
      </c>
      <c r="G56" s="531">
        <v>866</v>
      </c>
      <c r="H56" s="906">
        <v>844.21712266666657</v>
      </c>
      <c r="I56" s="907">
        <v>97.484656197074656</v>
      </c>
      <c r="J56" s="906">
        <v>477.79403699999995</v>
      </c>
      <c r="K56" s="907">
        <v>55.172521593533489</v>
      </c>
      <c r="L56" s="904" t="s">
        <v>605</v>
      </c>
      <c r="N56" s="178"/>
      <c r="O56" s="178" t="str">
        <f t="shared" si="0"/>
        <v>B</v>
      </c>
      <c r="P56" s="178" t="str">
        <f t="shared" si="1"/>
        <v>K</v>
      </c>
      <c r="Q56" s="178"/>
      <c r="R56" s="179">
        <f t="shared" si="2"/>
        <v>97.484656197074656</v>
      </c>
      <c r="S56" s="179">
        <f t="shared" si="3"/>
        <v>55.172521593533489</v>
      </c>
      <c r="T56" s="180"/>
      <c r="U56" s="180" t="str">
        <f t="shared" si="4"/>
        <v>BETUL</v>
      </c>
      <c r="V56" s="180" t="str">
        <f t="shared" si="5"/>
        <v>BETUL</v>
      </c>
      <c r="W56" s="83" t="str">
        <f t="shared" si="6"/>
        <v>CEK KEMBALI</v>
      </c>
      <c r="X56" s="83" t="str">
        <f t="shared" si="7"/>
        <v>OKE</v>
      </c>
      <c r="Z56" s="97">
        <f t="shared" si="10"/>
        <v>844.21712266666657</v>
      </c>
      <c r="AA56" s="97">
        <f t="shared" si="10"/>
        <v>97.484656197074656</v>
      </c>
      <c r="AB56" s="80" t="e">
        <f>IF(Z56=H56,#REF!,#REF!)</f>
        <v>#REF!</v>
      </c>
      <c r="AC56" s="98" t="e">
        <f>IF(Z56=H56,#REF!,#REF!)</f>
        <v>#REF!</v>
      </c>
      <c r="AD56" s="227" t="str">
        <f t="shared" si="9"/>
        <v>Siang</v>
      </c>
    </row>
  </sheetData>
  <mergeCells count="16">
    <mergeCell ref="F11:F12"/>
    <mergeCell ref="G11:G13"/>
    <mergeCell ref="H11:K11"/>
    <mergeCell ref="L11:L13"/>
    <mergeCell ref="H12:I12"/>
    <mergeCell ref="J12:K12"/>
    <mergeCell ref="B2:K2"/>
    <mergeCell ref="B3:K3"/>
    <mergeCell ref="A7:L7"/>
    <mergeCell ref="A8:L8"/>
    <mergeCell ref="A9:L9"/>
    <mergeCell ref="A11:A13"/>
    <mergeCell ref="B11:B13"/>
    <mergeCell ref="C11:C13"/>
    <mergeCell ref="D11:D13"/>
    <mergeCell ref="E11:E13"/>
  </mergeCells>
  <printOptions horizontalCentered="1"/>
  <pageMargins left="0" right="0" top="0" bottom="0" header="0" footer="0"/>
  <pageSetup paperSize="9" scale="6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9A940-E557-4E4B-AFD8-BFE2E8F3D7CD}">
  <sheetPr>
    <tabColor theme="0"/>
  </sheetPr>
  <dimension ref="A1:AD76"/>
  <sheetViews>
    <sheetView view="pageBreakPreview" topLeftCell="A49" zoomScaleNormal="100" zoomScaleSheetLayoutView="100" workbookViewId="0">
      <pane xSplit="4" topLeftCell="E1" activePane="topRight" state="frozen"/>
      <selection activeCell="Z14" sqref="Z14"/>
      <selection pane="topRight" activeCell="A77" sqref="A77:XFD80"/>
    </sheetView>
  </sheetViews>
  <sheetFormatPr baseColWidth="10" defaultColWidth="9.1640625" defaultRowHeight="13"/>
  <cols>
    <col min="1" max="1" width="4" style="114" customWidth="1"/>
    <col min="2" max="2" width="17.5" style="108" customWidth="1"/>
    <col min="3" max="3" width="8.1640625" style="108" customWidth="1"/>
    <col min="4" max="4" width="4.5" style="108" customWidth="1"/>
    <col min="5" max="5" width="5" style="108" customWidth="1"/>
    <col min="6" max="6" width="6.83203125" style="108" customWidth="1"/>
    <col min="7" max="7" width="6.33203125" style="108" customWidth="1"/>
    <col min="8" max="8" width="6.1640625" style="108" customWidth="1"/>
    <col min="9" max="9" width="4.6640625" style="108" customWidth="1"/>
    <col min="10" max="10" width="6.5" style="108" customWidth="1"/>
    <col min="11" max="11" width="4.6640625" style="108" customWidth="1"/>
    <col min="12" max="12" width="19.5" style="108" customWidth="1"/>
    <col min="13" max="14" width="9.83203125" style="108" customWidth="1"/>
    <col min="15" max="16" width="2.5" style="108" customWidth="1"/>
    <col min="17" max="17" width="2.1640625" style="108" customWidth="1"/>
    <col min="18" max="18" width="6" style="108" customWidth="1"/>
    <col min="19" max="19" width="5.5" style="108" customWidth="1"/>
    <col min="20" max="20" width="1.5" style="108" customWidth="1"/>
    <col min="21" max="22" width="9.1640625" style="108"/>
    <col min="23" max="23" width="14.33203125" style="108" hidden="1" customWidth="1"/>
    <col min="24" max="24" width="12.83203125" style="108" hidden="1" customWidth="1"/>
    <col min="25" max="16384" width="9.1640625" style="108"/>
  </cols>
  <sheetData>
    <row r="1" spans="1:30" ht="12" hidden="1" customHeight="1">
      <c r="B1" s="80"/>
      <c r="C1" s="80"/>
      <c r="D1" s="83"/>
      <c r="E1" s="83"/>
      <c r="F1" s="83"/>
      <c r="G1" s="83"/>
      <c r="H1" s="80"/>
      <c r="I1" s="174"/>
      <c r="J1" s="80"/>
      <c r="K1" s="174"/>
      <c r="L1" s="90"/>
    </row>
    <row r="2" spans="1:30" ht="12" hidden="1" customHeight="1">
      <c r="B2" s="960" t="s">
        <v>0</v>
      </c>
      <c r="C2" s="960"/>
      <c r="D2" s="960"/>
      <c r="E2" s="960"/>
      <c r="F2" s="960"/>
      <c r="G2" s="960"/>
      <c r="H2" s="960"/>
      <c r="I2" s="960"/>
      <c r="J2" s="960"/>
      <c r="K2" s="960"/>
      <c r="L2" s="175"/>
    </row>
    <row r="3" spans="1:30" ht="12" hidden="1" customHeight="1">
      <c r="B3" s="960"/>
      <c r="C3" s="960"/>
      <c r="D3" s="960"/>
      <c r="E3" s="960"/>
      <c r="F3" s="960"/>
      <c r="G3" s="960"/>
      <c r="H3" s="960"/>
      <c r="I3" s="960"/>
      <c r="J3" s="960"/>
      <c r="K3" s="960"/>
      <c r="L3" s="175"/>
    </row>
    <row r="4" spans="1:30" ht="12" hidden="1" customHeight="1">
      <c r="B4" s="80"/>
      <c r="C4" s="80"/>
      <c r="D4" s="83"/>
      <c r="E4" s="83"/>
      <c r="F4" s="83"/>
      <c r="G4" s="83"/>
      <c r="H4" s="80"/>
      <c r="I4" s="174"/>
      <c r="J4" s="80"/>
      <c r="K4" s="174"/>
      <c r="L4" s="90"/>
    </row>
    <row r="5" spans="1:30" ht="12" customHeight="1">
      <c r="B5" s="80"/>
      <c r="C5" s="80"/>
      <c r="D5" s="83"/>
      <c r="E5" s="83"/>
      <c r="F5" s="83"/>
      <c r="G5" s="83"/>
      <c r="H5" s="80"/>
      <c r="I5" s="174"/>
      <c r="J5" s="80"/>
      <c r="K5" s="174"/>
      <c r="L5" s="90"/>
    </row>
    <row r="6" spans="1:30" ht="12" customHeight="1">
      <c r="B6" s="80"/>
      <c r="C6" s="80"/>
      <c r="D6" s="83"/>
      <c r="E6" s="83"/>
      <c r="F6" s="83"/>
      <c r="G6" s="83"/>
      <c r="H6" s="80"/>
      <c r="I6" s="174"/>
      <c r="J6" s="80"/>
      <c r="K6" s="174"/>
      <c r="L6" s="90"/>
    </row>
    <row r="7" spans="1:30" ht="21" customHeight="1">
      <c r="A7" s="961" t="s">
        <v>1</v>
      </c>
      <c r="B7" s="961"/>
      <c r="C7" s="961"/>
      <c r="D7" s="961"/>
      <c r="E7" s="961"/>
      <c r="F7" s="961"/>
      <c r="G7" s="961"/>
      <c r="H7" s="961"/>
      <c r="I7" s="961"/>
      <c r="J7" s="961"/>
      <c r="K7" s="961"/>
      <c r="L7" s="181"/>
    </row>
    <row r="8" spans="1:30" ht="20">
      <c r="A8" s="972" t="s">
        <v>65</v>
      </c>
      <c r="B8" s="972"/>
      <c r="C8" s="972"/>
      <c r="D8" s="972"/>
      <c r="E8" s="972"/>
      <c r="F8" s="972"/>
      <c r="G8" s="972"/>
      <c r="H8" s="972"/>
      <c r="I8" s="972"/>
      <c r="J8" s="972"/>
      <c r="K8" s="972"/>
      <c r="L8" s="182"/>
    </row>
    <row r="9" spans="1:30" ht="20">
      <c r="A9" s="973" t="str">
        <f>' TRAFO 80% no print  '!A9:K9</f>
        <v>APRIL 2022</v>
      </c>
      <c r="B9" s="972"/>
      <c r="C9" s="972"/>
      <c r="D9" s="972"/>
      <c r="E9" s="972"/>
      <c r="F9" s="972"/>
      <c r="G9" s="972"/>
      <c r="H9" s="972"/>
      <c r="I9" s="972"/>
      <c r="J9" s="972"/>
      <c r="K9" s="972"/>
      <c r="L9" s="183"/>
      <c r="T9" s="91"/>
    </row>
    <row r="10" spans="1:30" ht="14" thickBot="1">
      <c r="B10" s="80"/>
      <c r="C10" s="80" t="s">
        <v>3</v>
      </c>
      <c r="D10" s="83"/>
      <c r="E10" s="83"/>
      <c r="F10" s="83"/>
      <c r="G10" s="83"/>
      <c r="H10" s="80"/>
      <c r="I10" s="174"/>
      <c r="J10" s="80"/>
      <c r="K10" s="174"/>
      <c r="L10" s="90"/>
    </row>
    <row r="11" spans="1:30" ht="13.5" customHeight="1" thickTop="1">
      <c r="A11" s="966" t="s">
        <v>4</v>
      </c>
      <c r="B11" s="969" t="s">
        <v>5</v>
      </c>
      <c r="C11" s="969" t="s">
        <v>6</v>
      </c>
      <c r="D11" s="969" t="s">
        <v>7</v>
      </c>
      <c r="E11" s="969" t="s">
        <v>8</v>
      </c>
      <c r="F11" s="975" t="s">
        <v>9</v>
      </c>
      <c r="G11" s="977" t="s">
        <v>10</v>
      </c>
      <c r="H11" s="980" t="s">
        <v>6411</v>
      </c>
      <c r="I11" s="975"/>
      <c r="J11" s="975"/>
      <c r="K11" s="975"/>
      <c r="L11" s="960" t="s">
        <v>11</v>
      </c>
    </row>
    <row r="12" spans="1:30" ht="12.75" customHeight="1">
      <c r="A12" s="967"/>
      <c r="B12" s="970"/>
      <c r="C12" s="970"/>
      <c r="D12" s="970"/>
      <c r="E12" s="970"/>
      <c r="F12" s="947"/>
      <c r="G12" s="978"/>
      <c r="H12" s="947" t="s">
        <v>12</v>
      </c>
      <c r="I12" s="947"/>
      <c r="J12" s="984" t="s">
        <v>13</v>
      </c>
      <c r="K12" s="986"/>
      <c r="L12" s="960"/>
    </row>
    <row r="13" spans="1:30" ht="13.5" customHeight="1" thickBot="1">
      <c r="A13" s="968"/>
      <c r="B13" s="971"/>
      <c r="C13" s="971"/>
      <c r="D13" s="971"/>
      <c r="E13" s="971"/>
      <c r="F13" s="228" t="s">
        <v>14</v>
      </c>
      <c r="G13" s="979"/>
      <c r="H13" s="228" t="s">
        <v>15</v>
      </c>
      <c r="I13" s="229" t="s">
        <v>16</v>
      </c>
      <c r="J13" s="228" t="s">
        <v>15</v>
      </c>
      <c r="K13" s="229" t="s">
        <v>16</v>
      </c>
      <c r="L13" s="960"/>
      <c r="Z13" s="80" t="s">
        <v>15</v>
      </c>
      <c r="AA13" s="80" t="s">
        <v>16</v>
      </c>
      <c r="AB13" s="80" t="s">
        <v>17</v>
      </c>
      <c r="AC13" s="80" t="s">
        <v>18</v>
      </c>
      <c r="AD13" s="80" t="s">
        <v>19</v>
      </c>
    </row>
    <row r="14" spans="1:30" ht="14" thickTop="1">
      <c r="A14" s="529">
        <v>1</v>
      </c>
      <c r="B14" s="529" t="s">
        <v>20</v>
      </c>
      <c r="C14" s="904" t="s">
        <v>68</v>
      </c>
      <c r="D14" s="530">
        <v>2</v>
      </c>
      <c r="E14" s="530">
        <v>60</v>
      </c>
      <c r="F14" s="530" t="s">
        <v>22</v>
      </c>
      <c r="G14" s="531">
        <v>1732</v>
      </c>
      <c r="H14" s="906">
        <v>708.46140533333335</v>
      </c>
      <c r="I14" s="907">
        <v>40.904238183217863</v>
      </c>
      <c r="J14" s="906">
        <v>507.56437199999999</v>
      </c>
      <c r="K14" s="907">
        <v>29.305102309468822</v>
      </c>
      <c r="L14" s="237"/>
      <c r="M14" s="177"/>
      <c r="N14" s="177"/>
      <c r="O14" s="178" t="str">
        <f t="shared" ref="O14:O23" si="0">IF(I14&gt;=80,"B","K")</f>
        <v>K</v>
      </c>
      <c r="P14" s="178" t="s">
        <v>67</v>
      </c>
      <c r="Q14" s="178"/>
      <c r="R14" s="179">
        <f t="shared" ref="R14:R23" si="1">(H14/G14)*100</f>
        <v>40.904238183217863</v>
      </c>
      <c r="S14" s="179">
        <f t="shared" ref="S14:S23" si="2">J14/G14*100</f>
        <v>29.305102309468822</v>
      </c>
      <c r="T14" s="180"/>
      <c r="U14" s="180" t="str">
        <f t="shared" ref="U14:U23" si="3">IF(R14=I14,"BETUL","salah")</f>
        <v>BETUL</v>
      </c>
      <c r="V14" s="180" t="str">
        <f t="shared" ref="V14:V23" si="4">IF(K14=S14,"BETUL","SALAH")</f>
        <v>BETUL</v>
      </c>
      <c r="W14" s="83" t="str">
        <f t="shared" ref="W14:W23" si="5">IF(I14&gt;80,"CEK KEMBALI","OKE")</f>
        <v>OKE</v>
      </c>
      <c r="X14" s="83" t="str">
        <f t="shared" ref="X14:X23" si="6">IF(K14&gt;80,"CEK KEMBALI","OKE")</f>
        <v>OKE</v>
      </c>
      <c r="Z14" s="97">
        <f t="shared" ref="Z14:AA37" si="7">MIN(H14,J14)</f>
        <v>507.56437199999999</v>
      </c>
      <c r="AA14" s="97">
        <f t="shared" si="7"/>
        <v>29.305102309468822</v>
      </c>
      <c r="AB14" s="80" t="e">
        <f>IF(Z14=H14,#REF!,#REF!)</f>
        <v>#REF!</v>
      </c>
      <c r="AC14" s="98" t="e">
        <f>IF(Z14=H14,#REF!,#REF!)</f>
        <v>#REF!</v>
      </c>
      <c r="AD14" s="227" t="str">
        <f t="shared" ref="AD14:AD37" si="8">IF(Z14=H14,"Siang","Malam")</f>
        <v>Malam</v>
      </c>
    </row>
    <row r="15" spans="1:30">
      <c r="A15" s="529">
        <v>2</v>
      </c>
      <c r="B15" s="529" t="s">
        <v>20</v>
      </c>
      <c r="C15" s="912" t="s">
        <v>69</v>
      </c>
      <c r="D15" s="910">
        <v>1</v>
      </c>
      <c r="E15" s="910">
        <v>60</v>
      </c>
      <c r="F15" s="910" t="s">
        <v>22</v>
      </c>
      <c r="G15" s="531">
        <v>1732</v>
      </c>
      <c r="H15" s="906">
        <v>440.67873133333336</v>
      </c>
      <c r="I15" s="907">
        <v>25.443344765204007</v>
      </c>
      <c r="J15" s="906">
        <v>457.51828</v>
      </c>
      <c r="K15" s="907">
        <v>26.415605080831412</v>
      </c>
      <c r="L15" s="237"/>
      <c r="M15" s="177"/>
      <c r="N15" s="177"/>
      <c r="O15" s="178" t="str">
        <f t="shared" si="0"/>
        <v>K</v>
      </c>
      <c r="P15" s="108" t="s">
        <v>67</v>
      </c>
      <c r="Q15" s="178"/>
      <c r="R15" s="179">
        <f t="shared" si="1"/>
        <v>25.443344765204007</v>
      </c>
      <c r="S15" s="179">
        <f t="shared" si="2"/>
        <v>26.415605080831412</v>
      </c>
      <c r="T15" s="180"/>
      <c r="U15" s="180" t="str">
        <f t="shared" si="3"/>
        <v>BETUL</v>
      </c>
      <c r="V15" s="180" t="str">
        <f t="shared" si="4"/>
        <v>BETUL</v>
      </c>
      <c r="W15" s="83" t="str">
        <f t="shared" si="5"/>
        <v>OKE</v>
      </c>
      <c r="X15" s="83" t="str">
        <f t="shared" si="6"/>
        <v>OKE</v>
      </c>
      <c r="Z15" s="97">
        <f t="shared" si="7"/>
        <v>440.67873133333336</v>
      </c>
      <c r="AA15" s="97">
        <f t="shared" si="7"/>
        <v>25.443344765204007</v>
      </c>
      <c r="AB15" s="80" t="e">
        <f>IF(Z15=H15,#REF!,#REF!)</f>
        <v>#REF!</v>
      </c>
      <c r="AC15" s="98" t="e">
        <f>IF(Z15=H15,#REF!,#REF!)</f>
        <v>#REF!</v>
      </c>
      <c r="AD15" s="227" t="str">
        <f t="shared" si="8"/>
        <v>Siang</v>
      </c>
    </row>
    <row r="16" spans="1:30">
      <c r="A16" s="529">
        <v>3</v>
      </c>
      <c r="B16" s="529" t="s">
        <v>20</v>
      </c>
      <c r="C16" s="904" t="s">
        <v>70</v>
      </c>
      <c r="D16" s="910">
        <v>6</v>
      </c>
      <c r="E16" s="910">
        <v>60</v>
      </c>
      <c r="F16" s="910" t="s">
        <v>22</v>
      </c>
      <c r="G16" s="531">
        <v>1732</v>
      </c>
      <c r="H16" s="906">
        <v>577.26753733333328</v>
      </c>
      <c r="I16" s="907">
        <v>33.329534488067743</v>
      </c>
      <c r="J16" s="906">
        <v>458.69184366666667</v>
      </c>
      <c r="K16" s="907">
        <v>26.483362798306391</v>
      </c>
      <c r="L16" s="237"/>
      <c r="M16" s="177"/>
      <c r="N16" s="177"/>
      <c r="O16" s="178" t="str">
        <f t="shared" si="0"/>
        <v>K</v>
      </c>
      <c r="P16" s="108" t="s">
        <v>67</v>
      </c>
      <c r="Q16" s="178"/>
      <c r="R16" s="179">
        <f t="shared" si="1"/>
        <v>33.329534488067743</v>
      </c>
      <c r="S16" s="179">
        <f t="shared" si="2"/>
        <v>26.483362798306391</v>
      </c>
      <c r="T16" s="180"/>
      <c r="U16" s="180" t="str">
        <f t="shared" si="3"/>
        <v>BETUL</v>
      </c>
      <c r="V16" s="180" t="str">
        <f t="shared" si="4"/>
        <v>BETUL</v>
      </c>
      <c r="W16" s="83" t="str">
        <f t="shared" si="5"/>
        <v>OKE</v>
      </c>
      <c r="X16" s="83" t="str">
        <f t="shared" si="6"/>
        <v>OKE</v>
      </c>
      <c r="Z16" s="97">
        <f t="shared" si="7"/>
        <v>458.69184366666667</v>
      </c>
      <c r="AA16" s="97">
        <f t="shared" si="7"/>
        <v>26.483362798306391</v>
      </c>
      <c r="AB16" s="80" t="e">
        <f>IF(Z16=H16,#REF!,#REF!)</f>
        <v>#REF!</v>
      </c>
      <c r="AC16" s="98" t="e">
        <f>IF(Z16=H16,#REF!,#REF!)</f>
        <v>#REF!</v>
      </c>
      <c r="AD16" s="227" t="str">
        <f t="shared" si="8"/>
        <v>Malam</v>
      </c>
    </row>
    <row r="17" spans="1:30">
      <c r="A17" s="529">
        <v>4</v>
      </c>
      <c r="B17" s="529" t="s">
        <v>20</v>
      </c>
      <c r="C17" s="904" t="s">
        <v>70</v>
      </c>
      <c r="D17" s="910">
        <v>7</v>
      </c>
      <c r="E17" s="910">
        <v>60</v>
      </c>
      <c r="F17" s="910" t="s">
        <v>22</v>
      </c>
      <c r="G17" s="531">
        <v>1732</v>
      </c>
      <c r="H17" s="906">
        <v>291.70409133333328</v>
      </c>
      <c r="I17" s="907">
        <v>16.842037605850653</v>
      </c>
      <c r="J17" s="906">
        <v>274.54291800000004</v>
      </c>
      <c r="K17" s="907">
        <v>15.851207736720557</v>
      </c>
      <c r="L17" s="237"/>
      <c r="M17" s="177"/>
      <c r="N17" s="177"/>
      <c r="O17" s="178" t="str">
        <f t="shared" si="0"/>
        <v>K</v>
      </c>
      <c r="P17" s="108" t="s">
        <v>67</v>
      </c>
      <c r="Q17" s="178"/>
      <c r="R17" s="179">
        <f t="shared" si="1"/>
        <v>16.842037605850653</v>
      </c>
      <c r="S17" s="179">
        <f t="shared" si="2"/>
        <v>15.851207736720557</v>
      </c>
      <c r="T17" s="180"/>
      <c r="U17" s="180" t="str">
        <f t="shared" si="3"/>
        <v>BETUL</v>
      </c>
      <c r="V17" s="180" t="str">
        <f t="shared" si="4"/>
        <v>BETUL</v>
      </c>
      <c r="W17" s="83" t="str">
        <f t="shared" si="5"/>
        <v>OKE</v>
      </c>
      <c r="X17" s="83" t="str">
        <f t="shared" si="6"/>
        <v>OKE</v>
      </c>
      <c r="Z17" s="97">
        <f t="shared" si="7"/>
        <v>274.54291800000004</v>
      </c>
      <c r="AA17" s="97">
        <f t="shared" si="7"/>
        <v>15.851207736720557</v>
      </c>
      <c r="AB17" s="80" t="e">
        <f>IF(Z17=H17,#REF!,#REF!)</f>
        <v>#REF!</v>
      </c>
      <c r="AC17" s="98" t="e">
        <f>IF(Z17=H17,#REF!,#REF!)</f>
        <v>#REF!</v>
      </c>
      <c r="AD17" s="227" t="str">
        <f t="shared" si="8"/>
        <v>Malam</v>
      </c>
    </row>
    <row r="18" spans="1:30">
      <c r="A18" s="529">
        <v>5</v>
      </c>
      <c r="B18" s="529" t="s">
        <v>20</v>
      </c>
      <c r="C18" s="904" t="s">
        <v>71</v>
      </c>
      <c r="D18" s="910">
        <v>1</v>
      </c>
      <c r="E18" s="910">
        <v>60</v>
      </c>
      <c r="F18" s="910" t="s">
        <v>22</v>
      </c>
      <c r="G18" s="531">
        <v>1732</v>
      </c>
      <c r="H18" s="906">
        <v>442.5414633333333</v>
      </c>
      <c r="I18" s="907">
        <v>25.550892802155502</v>
      </c>
      <c r="J18" s="906">
        <v>420.07430033333338</v>
      </c>
      <c r="K18" s="907">
        <v>24.253712490377215</v>
      </c>
      <c r="L18" s="238"/>
      <c r="M18" s="178"/>
      <c r="N18" s="178"/>
      <c r="O18" s="178" t="str">
        <f t="shared" si="0"/>
        <v>K</v>
      </c>
      <c r="P18" s="108" t="s">
        <v>67</v>
      </c>
      <c r="Q18" s="178"/>
      <c r="R18" s="179">
        <f t="shared" si="1"/>
        <v>25.550892802155502</v>
      </c>
      <c r="S18" s="179">
        <f t="shared" si="2"/>
        <v>24.253712490377215</v>
      </c>
      <c r="T18" s="180"/>
      <c r="U18" s="180" t="str">
        <f t="shared" si="3"/>
        <v>BETUL</v>
      </c>
      <c r="V18" s="180" t="str">
        <f t="shared" si="4"/>
        <v>BETUL</v>
      </c>
      <c r="W18" s="83" t="str">
        <f t="shared" si="5"/>
        <v>OKE</v>
      </c>
      <c r="X18" s="83" t="str">
        <f t="shared" si="6"/>
        <v>OKE</v>
      </c>
      <c r="Z18" s="97">
        <f t="shared" si="7"/>
        <v>420.07430033333338</v>
      </c>
      <c r="AA18" s="97">
        <f t="shared" si="7"/>
        <v>24.253712490377215</v>
      </c>
      <c r="AB18" s="80" t="e">
        <f>IF(Z18=H18,#REF!,#REF!)</f>
        <v>#REF!</v>
      </c>
      <c r="AC18" s="98" t="e">
        <f>IF(Z18=H18,#REF!,#REF!)</f>
        <v>#REF!</v>
      </c>
      <c r="AD18" s="227" t="str">
        <f t="shared" si="8"/>
        <v>Malam</v>
      </c>
    </row>
    <row r="19" spans="1:30">
      <c r="A19" s="529">
        <v>6</v>
      </c>
      <c r="B19" s="529" t="s">
        <v>20</v>
      </c>
      <c r="C19" s="904" t="s">
        <v>71</v>
      </c>
      <c r="D19" s="910">
        <v>2</v>
      </c>
      <c r="E19" s="910">
        <v>60</v>
      </c>
      <c r="F19" s="910" t="s">
        <v>22</v>
      </c>
      <c r="G19" s="531">
        <v>1732</v>
      </c>
      <c r="H19" s="906">
        <v>486.28374233333335</v>
      </c>
      <c r="I19" s="907">
        <v>28.076428541185528</v>
      </c>
      <c r="J19" s="906">
        <v>385.73620633333331</v>
      </c>
      <c r="K19" s="907">
        <v>22.27114355273287</v>
      </c>
      <c r="L19" s="238"/>
      <c r="M19" s="178"/>
      <c r="N19" s="178"/>
      <c r="O19" s="178" t="str">
        <f t="shared" si="0"/>
        <v>K</v>
      </c>
      <c r="P19" s="108" t="s">
        <v>67</v>
      </c>
      <c r="Q19" s="178"/>
      <c r="R19" s="179">
        <f t="shared" si="1"/>
        <v>28.076428541185528</v>
      </c>
      <c r="S19" s="179">
        <f t="shared" si="2"/>
        <v>22.27114355273287</v>
      </c>
      <c r="T19" s="180"/>
      <c r="U19" s="180" t="str">
        <f t="shared" si="3"/>
        <v>BETUL</v>
      </c>
      <c r="V19" s="180" t="str">
        <f t="shared" si="4"/>
        <v>BETUL</v>
      </c>
      <c r="W19" s="83" t="str">
        <f t="shared" si="5"/>
        <v>OKE</v>
      </c>
      <c r="X19" s="83" t="str">
        <f t="shared" si="6"/>
        <v>OKE</v>
      </c>
      <c r="Z19" s="97">
        <f t="shared" si="7"/>
        <v>385.73620633333331</v>
      </c>
      <c r="AA19" s="97">
        <f t="shared" si="7"/>
        <v>22.27114355273287</v>
      </c>
      <c r="AB19" s="80" t="e">
        <f>IF(Z19=H19,#REF!,#REF!)</f>
        <v>#REF!</v>
      </c>
      <c r="AC19" s="98" t="e">
        <f>IF(Z19=H19,#REF!,#REF!)</f>
        <v>#REF!</v>
      </c>
      <c r="AD19" s="227" t="str">
        <f t="shared" si="8"/>
        <v>Malam</v>
      </c>
    </row>
    <row r="20" spans="1:30">
      <c r="A20" s="529">
        <v>7</v>
      </c>
      <c r="B20" s="529" t="s">
        <v>24</v>
      </c>
      <c r="C20" s="914" t="s">
        <v>73</v>
      </c>
      <c r="D20" s="910">
        <v>1</v>
      </c>
      <c r="E20" s="910">
        <v>60</v>
      </c>
      <c r="F20" s="910" t="s">
        <v>22</v>
      </c>
      <c r="G20" s="531">
        <v>1732</v>
      </c>
      <c r="H20" s="906">
        <v>313.55333333333334</v>
      </c>
      <c r="I20" s="907">
        <v>18.10354118552733</v>
      </c>
      <c r="J20" s="906">
        <v>244.01333333333332</v>
      </c>
      <c r="K20" s="907">
        <v>14.088529638183218</v>
      </c>
      <c r="L20" s="238"/>
      <c r="M20" s="178"/>
      <c r="N20" s="178"/>
      <c r="O20" s="178" t="str">
        <f t="shared" si="0"/>
        <v>K</v>
      </c>
      <c r="P20" s="108" t="s">
        <v>67</v>
      </c>
      <c r="Q20" s="178"/>
      <c r="R20" s="179">
        <f t="shared" si="1"/>
        <v>18.10354118552733</v>
      </c>
      <c r="S20" s="179">
        <f t="shared" si="2"/>
        <v>14.088529638183218</v>
      </c>
      <c r="T20" s="180"/>
      <c r="U20" s="180" t="str">
        <f t="shared" si="3"/>
        <v>BETUL</v>
      </c>
      <c r="V20" s="180" t="str">
        <f t="shared" si="4"/>
        <v>BETUL</v>
      </c>
      <c r="W20" s="83" t="str">
        <f t="shared" si="5"/>
        <v>OKE</v>
      </c>
      <c r="X20" s="83" t="str">
        <f t="shared" si="6"/>
        <v>OKE</v>
      </c>
      <c r="Z20" s="97">
        <f t="shared" si="7"/>
        <v>244.01333333333332</v>
      </c>
      <c r="AA20" s="97">
        <f t="shared" si="7"/>
        <v>14.088529638183218</v>
      </c>
      <c r="AB20" s="80" t="e">
        <f>IF(Z20=H20,#REF!,#REF!)</f>
        <v>#REF!</v>
      </c>
      <c r="AC20" s="98" t="e">
        <f>IF(Z20=H20,#REF!,#REF!)</f>
        <v>#REF!</v>
      </c>
      <c r="AD20" s="227" t="str">
        <f t="shared" si="8"/>
        <v>Malam</v>
      </c>
    </row>
    <row r="21" spans="1:30">
      <c r="A21" s="529">
        <v>8</v>
      </c>
      <c r="B21" s="529" t="s">
        <v>24</v>
      </c>
      <c r="C21" s="912" t="s">
        <v>74</v>
      </c>
      <c r="D21" s="910">
        <v>2</v>
      </c>
      <c r="E21" s="910">
        <v>60</v>
      </c>
      <c r="F21" s="910" t="s">
        <v>22</v>
      </c>
      <c r="G21" s="531">
        <v>1732</v>
      </c>
      <c r="H21" s="906">
        <v>448.71241266666669</v>
      </c>
      <c r="I21" s="907">
        <v>25.907183179368747</v>
      </c>
      <c r="J21" s="906">
        <v>417.37668833333328</v>
      </c>
      <c r="K21" s="907">
        <v>24.09796122016936</v>
      </c>
      <c r="L21" s="238"/>
      <c r="M21" s="178"/>
      <c r="N21" s="178"/>
      <c r="O21" s="178" t="str">
        <f t="shared" si="0"/>
        <v>K</v>
      </c>
      <c r="P21" s="108" t="s">
        <v>67</v>
      </c>
      <c r="Q21" s="178"/>
      <c r="R21" s="179">
        <f t="shared" si="1"/>
        <v>25.907183179368747</v>
      </c>
      <c r="S21" s="179">
        <f t="shared" si="2"/>
        <v>24.09796122016936</v>
      </c>
      <c r="T21" s="180"/>
      <c r="U21" s="180" t="str">
        <f t="shared" si="3"/>
        <v>BETUL</v>
      </c>
      <c r="V21" s="180" t="str">
        <f t="shared" si="4"/>
        <v>BETUL</v>
      </c>
      <c r="W21" s="83" t="str">
        <f t="shared" si="5"/>
        <v>OKE</v>
      </c>
      <c r="X21" s="83" t="str">
        <f t="shared" si="6"/>
        <v>OKE</v>
      </c>
      <c r="Z21" s="97">
        <f t="shared" si="7"/>
        <v>417.37668833333328</v>
      </c>
      <c r="AA21" s="97">
        <f t="shared" si="7"/>
        <v>24.09796122016936</v>
      </c>
      <c r="AB21" s="80" t="e">
        <f>IF(Z21=H21,#REF!,#REF!)</f>
        <v>#REF!</v>
      </c>
      <c r="AC21" s="98" t="e">
        <f>IF(Z21=H21,#REF!,#REF!)</f>
        <v>#REF!</v>
      </c>
      <c r="AD21" s="227" t="str">
        <f t="shared" si="8"/>
        <v>Malam</v>
      </c>
    </row>
    <row r="22" spans="1:30">
      <c r="A22" s="529">
        <v>9</v>
      </c>
      <c r="B22" s="529" t="s">
        <v>24</v>
      </c>
      <c r="C22" s="912" t="s">
        <v>77</v>
      </c>
      <c r="D22" s="910">
        <v>3</v>
      </c>
      <c r="E22" s="910">
        <v>60</v>
      </c>
      <c r="F22" s="910" t="s">
        <v>22</v>
      </c>
      <c r="G22" s="531">
        <v>1732</v>
      </c>
      <c r="H22" s="906">
        <v>1443.1789956666664</v>
      </c>
      <c r="I22" s="907">
        <v>83.324422382601995</v>
      </c>
      <c r="J22" s="906">
        <v>317.17751066666665</v>
      </c>
      <c r="K22" s="907">
        <v>18.312789299461123</v>
      </c>
      <c r="L22" s="238"/>
      <c r="M22" s="178"/>
      <c r="N22" s="178"/>
      <c r="O22" s="178" t="str">
        <f t="shared" si="0"/>
        <v>B</v>
      </c>
      <c r="P22" s="108" t="s">
        <v>67</v>
      </c>
      <c r="Q22" s="178"/>
      <c r="R22" s="179">
        <f t="shared" si="1"/>
        <v>83.324422382601995</v>
      </c>
      <c r="S22" s="179">
        <f t="shared" si="2"/>
        <v>18.312789299461123</v>
      </c>
      <c r="T22" s="180"/>
      <c r="U22" s="180" t="str">
        <f t="shared" si="3"/>
        <v>BETUL</v>
      </c>
      <c r="V22" s="180" t="str">
        <f t="shared" si="4"/>
        <v>BETUL</v>
      </c>
      <c r="W22" s="83" t="str">
        <f t="shared" si="5"/>
        <v>CEK KEMBALI</v>
      </c>
      <c r="X22" s="83" t="str">
        <f t="shared" si="6"/>
        <v>OKE</v>
      </c>
      <c r="Z22" s="97">
        <f t="shared" si="7"/>
        <v>317.17751066666665</v>
      </c>
      <c r="AA22" s="97">
        <f t="shared" si="7"/>
        <v>18.312789299461123</v>
      </c>
      <c r="AB22" s="80" t="e">
        <f>IF(Z22=H22,#REF!,#REF!)</f>
        <v>#REF!</v>
      </c>
      <c r="AC22" s="98" t="e">
        <f>IF(Z22=H22,#REF!,#REF!)</f>
        <v>#REF!</v>
      </c>
      <c r="AD22" s="227" t="str">
        <f t="shared" si="8"/>
        <v>Malam</v>
      </c>
    </row>
    <row r="23" spans="1:30">
      <c r="A23" s="529">
        <v>10</v>
      </c>
      <c r="B23" s="529" t="s">
        <v>26</v>
      </c>
      <c r="C23" s="912" t="s">
        <v>6028</v>
      </c>
      <c r="D23" s="910">
        <v>1</v>
      </c>
      <c r="E23" s="910">
        <v>60</v>
      </c>
      <c r="F23" s="910" t="s">
        <v>22</v>
      </c>
      <c r="G23" s="531">
        <v>1732</v>
      </c>
      <c r="H23" s="906">
        <v>0</v>
      </c>
      <c r="I23" s="907">
        <v>0</v>
      </c>
      <c r="J23" s="906">
        <v>0</v>
      </c>
      <c r="K23" s="907">
        <v>0</v>
      </c>
      <c r="L23" s="238"/>
      <c r="M23" s="178"/>
      <c r="N23" s="178"/>
      <c r="O23" s="178" t="str">
        <f t="shared" si="0"/>
        <v>K</v>
      </c>
      <c r="P23" s="108" t="s">
        <v>67</v>
      </c>
      <c r="Q23" s="178"/>
      <c r="R23" s="179">
        <f t="shared" si="1"/>
        <v>0</v>
      </c>
      <c r="S23" s="179">
        <f t="shared" si="2"/>
        <v>0</v>
      </c>
      <c r="T23" s="180"/>
      <c r="U23" s="180" t="str">
        <f t="shared" si="3"/>
        <v>BETUL</v>
      </c>
      <c r="V23" s="180" t="str">
        <f t="shared" si="4"/>
        <v>BETUL</v>
      </c>
      <c r="W23" s="83" t="str">
        <f t="shared" si="5"/>
        <v>OKE</v>
      </c>
      <c r="X23" s="83" t="str">
        <f t="shared" si="6"/>
        <v>OKE</v>
      </c>
      <c r="Z23" s="97">
        <f t="shared" si="7"/>
        <v>0</v>
      </c>
      <c r="AA23" s="97">
        <f t="shared" si="7"/>
        <v>0</v>
      </c>
      <c r="AB23" s="80" t="e">
        <f>IF(Z23=H23,#REF!,#REF!)</f>
        <v>#REF!</v>
      </c>
      <c r="AC23" s="98" t="e">
        <f>IF(Z23=H23,#REF!,#REF!)</f>
        <v>#REF!</v>
      </c>
      <c r="AD23" s="227" t="str">
        <f t="shared" si="8"/>
        <v>Siang</v>
      </c>
    </row>
    <row r="24" spans="1:30">
      <c r="A24" s="529">
        <v>11</v>
      </c>
      <c r="B24" s="529" t="s">
        <v>26</v>
      </c>
      <c r="C24" s="912" t="s">
        <v>6028</v>
      </c>
      <c r="D24" s="910">
        <v>2</v>
      </c>
      <c r="E24" s="910">
        <v>60</v>
      </c>
      <c r="F24" s="910" t="s">
        <v>22</v>
      </c>
      <c r="G24" s="531">
        <v>1732</v>
      </c>
      <c r="H24" s="906">
        <v>0</v>
      </c>
      <c r="I24" s="907">
        <v>0</v>
      </c>
      <c r="J24" s="906">
        <v>0</v>
      </c>
      <c r="K24" s="907">
        <v>0</v>
      </c>
      <c r="L24" s="238"/>
      <c r="M24" s="178"/>
      <c r="N24" s="178"/>
      <c r="O24" s="178"/>
      <c r="P24" s="178"/>
      <c r="Q24" s="178"/>
      <c r="R24" s="179"/>
      <c r="S24" s="179"/>
      <c r="T24" s="180"/>
      <c r="U24" s="180"/>
      <c r="V24" s="180"/>
      <c r="Z24" s="97">
        <f t="shared" si="7"/>
        <v>0</v>
      </c>
      <c r="AA24" s="97">
        <f t="shared" si="7"/>
        <v>0</v>
      </c>
      <c r="AB24" s="80" t="e">
        <f>IF(Z24=H24,#REF!,#REF!)</f>
        <v>#REF!</v>
      </c>
      <c r="AC24" s="98" t="e">
        <f>IF(Z24=H24,#REF!,#REF!)</f>
        <v>#REF!</v>
      </c>
      <c r="AD24" s="227" t="str">
        <f t="shared" si="8"/>
        <v>Siang</v>
      </c>
    </row>
    <row r="25" spans="1:30">
      <c r="A25" s="529">
        <v>12</v>
      </c>
      <c r="B25" s="529" t="s">
        <v>26</v>
      </c>
      <c r="C25" s="914" t="s">
        <v>78</v>
      </c>
      <c r="D25" s="910">
        <v>2</v>
      </c>
      <c r="E25" s="910">
        <v>60</v>
      </c>
      <c r="F25" s="910" t="s">
        <v>22</v>
      </c>
      <c r="G25" s="531">
        <v>1732</v>
      </c>
      <c r="H25" s="906">
        <v>301.52790333333337</v>
      </c>
      <c r="I25" s="907">
        <v>17.409232294072368</v>
      </c>
      <c r="J25" s="906">
        <v>292.05193066666669</v>
      </c>
      <c r="K25" s="907">
        <v>16.862120708237107</v>
      </c>
      <c r="L25" s="238"/>
      <c r="M25" s="178"/>
      <c r="N25" s="178"/>
      <c r="O25" s="178" t="str">
        <f t="shared" ref="O25:O37" si="9">IF(I25&gt;=80,"B","K")</f>
        <v>K</v>
      </c>
      <c r="P25" s="178" t="str">
        <f t="shared" ref="P25:P37" si="10">IF(K25&gt;=80,"B","K")</f>
        <v>K</v>
      </c>
      <c r="Q25" s="178"/>
      <c r="R25" s="179">
        <f t="shared" ref="R25:R37" si="11">(H25/G25)*100</f>
        <v>17.409232294072368</v>
      </c>
      <c r="S25" s="179">
        <f t="shared" ref="S25:S37" si="12">J25/G25*100</f>
        <v>16.862120708237107</v>
      </c>
      <c r="T25" s="180"/>
      <c r="U25" s="180" t="str">
        <f t="shared" ref="U25:U37" si="13">IF(R25=I25,"BETUL","salah")</f>
        <v>BETUL</v>
      </c>
      <c r="V25" s="180" t="str">
        <f t="shared" ref="V25:V37" si="14">IF(K25=S25,"BETUL","SALAH")</f>
        <v>BETUL</v>
      </c>
      <c r="W25" s="83" t="str">
        <f t="shared" ref="W25:W37" si="15">IF(I25&gt;80,"CEK KEMBALI","OKE")</f>
        <v>OKE</v>
      </c>
      <c r="X25" s="83" t="str">
        <f t="shared" ref="X25:X37" si="16">IF(K25&gt;80,"CEK KEMBALI","OKE")</f>
        <v>OKE</v>
      </c>
      <c r="Z25" s="97">
        <f t="shared" si="7"/>
        <v>292.05193066666669</v>
      </c>
      <c r="AA25" s="97">
        <f t="shared" si="7"/>
        <v>16.862120708237107</v>
      </c>
      <c r="AB25" s="80" t="e">
        <f>IF(Z25=H25,#REF!,#REF!)</f>
        <v>#REF!</v>
      </c>
      <c r="AC25" s="98" t="e">
        <f>IF(Z25=H25,#REF!,#REF!)</f>
        <v>#REF!</v>
      </c>
      <c r="AD25" s="227" t="str">
        <f t="shared" si="8"/>
        <v>Malam</v>
      </c>
    </row>
    <row r="26" spans="1:30">
      <c r="A26" s="529">
        <v>13</v>
      </c>
      <c r="B26" s="529" t="s">
        <v>26</v>
      </c>
      <c r="C26" s="912" t="s">
        <v>81</v>
      </c>
      <c r="D26" s="910">
        <v>2</v>
      </c>
      <c r="E26" s="910">
        <v>60</v>
      </c>
      <c r="F26" s="910" t="s">
        <v>22</v>
      </c>
      <c r="G26" s="915">
        <v>1732</v>
      </c>
      <c r="H26" s="906">
        <v>261.138397</v>
      </c>
      <c r="I26" s="907">
        <v>15.077274653579675</v>
      </c>
      <c r="J26" s="906">
        <v>189.90957166666666</v>
      </c>
      <c r="K26" s="907">
        <v>10.964755869899923</v>
      </c>
      <c r="L26" s="239"/>
      <c r="M26" s="178"/>
      <c r="N26" s="178"/>
      <c r="O26" s="178" t="str">
        <f t="shared" si="9"/>
        <v>K</v>
      </c>
      <c r="P26" s="178" t="str">
        <f t="shared" si="10"/>
        <v>K</v>
      </c>
      <c r="Q26" s="178"/>
      <c r="R26" s="179">
        <f t="shared" si="11"/>
        <v>15.077274653579675</v>
      </c>
      <c r="S26" s="179">
        <f t="shared" si="12"/>
        <v>10.964755869899923</v>
      </c>
      <c r="T26" s="180"/>
      <c r="U26" s="180" t="str">
        <f t="shared" si="13"/>
        <v>BETUL</v>
      </c>
      <c r="V26" s="180" t="str">
        <f t="shared" si="14"/>
        <v>BETUL</v>
      </c>
      <c r="W26" s="83" t="str">
        <f t="shared" si="15"/>
        <v>OKE</v>
      </c>
      <c r="X26" s="83" t="str">
        <f t="shared" si="16"/>
        <v>OKE</v>
      </c>
      <c r="Z26" s="97">
        <f t="shared" si="7"/>
        <v>189.90957166666666</v>
      </c>
      <c r="AA26" s="97">
        <f t="shared" si="7"/>
        <v>10.964755869899923</v>
      </c>
      <c r="AB26" s="80" t="e">
        <f>IF(Z26=H26,#REF!,#REF!)</f>
        <v>#REF!</v>
      </c>
      <c r="AC26" s="98" t="e">
        <f>IF(Z26=H26,#REF!,#REF!)</f>
        <v>#REF!</v>
      </c>
      <c r="AD26" s="227" t="str">
        <f t="shared" si="8"/>
        <v>Malam</v>
      </c>
    </row>
    <row r="27" spans="1:30">
      <c r="A27" s="529">
        <v>14</v>
      </c>
      <c r="B27" s="529" t="s">
        <v>24</v>
      </c>
      <c r="C27" s="912" t="s">
        <v>82</v>
      </c>
      <c r="D27" s="910">
        <v>1</v>
      </c>
      <c r="E27" s="910">
        <v>60</v>
      </c>
      <c r="F27" s="910" t="s">
        <v>22</v>
      </c>
      <c r="G27" s="915">
        <v>1732</v>
      </c>
      <c r="H27" s="906">
        <v>670.41601566666668</v>
      </c>
      <c r="I27" s="907">
        <v>38.707622151655116</v>
      </c>
      <c r="J27" s="906">
        <v>503.15815233333336</v>
      </c>
      <c r="K27" s="907">
        <v>29.05070163587375</v>
      </c>
      <c r="L27" s="238"/>
      <c r="M27" s="178"/>
      <c r="N27" s="178"/>
      <c r="O27" s="178" t="str">
        <f t="shared" si="9"/>
        <v>K</v>
      </c>
      <c r="P27" s="178" t="str">
        <f t="shared" si="10"/>
        <v>K</v>
      </c>
      <c r="Q27" s="178"/>
      <c r="R27" s="179">
        <f t="shared" si="11"/>
        <v>38.707622151655116</v>
      </c>
      <c r="S27" s="179">
        <f t="shared" si="12"/>
        <v>29.05070163587375</v>
      </c>
      <c r="T27" s="180"/>
      <c r="U27" s="180" t="str">
        <f t="shared" si="13"/>
        <v>BETUL</v>
      </c>
      <c r="V27" s="180" t="str">
        <f t="shared" si="14"/>
        <v>BETUL</v>
      </c>
      <c r="W27" s="83" t="str">
        <f t="shared" si="15"/>
        <v>OKE</v>
      </c>
      <c r="X27" s="83" t="str">
        <f t="shared" si="16"/>
        <v>OKE</v>
      </c>
      <c r="Z27" s="97">
        <f t="shared" si="7"/>
        <v>503.15815233333336</v>
      </c>
      <c r="AA27" s="97">
        <f t="shared" si="7"/>
        <v>29.05070163587375</v>
      </c>
      <c r="AB27" s="80" t="e">
        <f>IF(Z27=H27,#REF!,#REF!)</f>
        <v>#REF!</v>
      </c>
      <c r="AC27" s="98" t="e">
        <f>IF(Z27=H27,#REF!,#REF!)</f>
        <v>#REF!</v>
      </c>
      <c r="AD27" s="227" t="str">
        <f t="shared" si="8"/>
        <v>Malam</v>
      </c>
    </row>
    <row r="28" spans="1:30">
      <c r="A28" s="529">
        <v>15</v>
      </c>
      <c r="B28" s="529" t="s">
        <v>24</v>
      </c>
      <c r="C28" s="912" t="s">
        <v>82</v>
      </c>
      <c r="D28" s="910">
        <v>2</v>
      </c>
      <c r="E28" s="910">
        <v>60</v>
      </c>
      <c r="F28" s="910" t="s">
        <v>22</v>
      </c>
      <c r="G28" s="531">
        <v>1732</v>
      </c>
      <c r="H28" s="906">
        <v>624.17950400000007</v>
      </c>
      <c r="I28" s="907">
        <v>36.038077598152427</v>
      </c>
      <c r="J28" s="906">
        <v>440.39301566666671</v>
      </c>
      <c r="K28" s="907">
        <v>25.426848479599695</v>
      </c>
      <c r="L28" s="238"/>
      <c r="M28" s="178"/>
      <c r="N28" s="178"/>
      <c r="O28" s="178" t="str">
        <f t="shared" si="9"/>
        <v>K</v>
      </c>
      <c r="P28" s="178" t="str">
        <f t="shared" si="10"/>
        <v>K</v>
      </c>
      <c r="Q28" s="178"/>
      <c r="R28" s="179">
        <f t="shared" si="11"/>
        <v>36.038077598152427</v>
      </c>
      <c r="S28" s="179">
        <f t="shared" si="12"/>
        <v>25.426848479599695</v>
      </c>
      <c r="T28" s="180"/>
      <c r="U28" s="180" t="str">
        <f t="shared" si="13"/>
        <v>BETUL</v>
      </c>
      <c r="V28" s="180" t="str">
        <f t="shared" si="14"/>
        <v>BETUL</v>
      </c>
      <c r="W28" s="83" t="str">
        <f t="shared" si="15"/>
        <v>OKE</v>
      </c>
      <c r="X28" s="83" t="str">
        <f t="shared" si="16"/>
        <v>OKE</v>
      </c>
      <c r="Z28" s="97">
        <f t="shared" si="7"/>
        <v>440.39301566666671</v>
      </c>
      <c r="AA28" s="97">
        <f t="shared" si="7"/>
        <v>25.426848479599695</v>
      </c>
      <c r="AB28" s="80" t="e">
        <f>IF(Z28=H28,#REF!,#REF!)</f>
        <v>#REF!</v>
      </c>
      <c r="AC28" s="98" t="e">
        <f>IF(Z28=H28,#REF!,#REF!)</f>
        <v>#REF!</v>
      </c>
      <c r="AD28" s="227" t="str">
        <f t="shared" si="8"/>
        <v>Malam</v>
      </c>
    </row>
    <row r="29" spans="1:30">
      <c r="A29" s="529">
        <v>16</v>
      </c>
      <c r="B29" s="529" t="s">
        <v>29</v>
      </c>
      <c r="C29" s="912" t="s">
        <v>83</v>
      </c>
      <c r="D29" s="910">
        <v>1</v>
      </c>
      <c r="E29" s="910">
        <v>60</v>
      </c>
      <c r="F29" s="910" t="s">
        <v>22</v>
      </c>
      <c r="G29" s="915">
        <v>1732</v>
      </c>
      <c r="H29" s="906">
        <v>486.32004800000004</v>
      </c>
      <c r="I29" s="907">
        <v>28.078524711316398</v>
      </c>
      <c r="J29" s="906">
        <v>535.00128200000006</v>
      </c>
      <c r="K29" s="907">
        <v>30.88921951501155</v>
      </c>
      <c r="L29" s="238"/>
      <c r="M29" s="178"/>
      <c r="N29" s="178"/>
      <c r="O29" s="178" t="str">
        <f t="shared" si="9"/>
        <v>K</v>
      </c>
      <c r="P29" s="178" t="str">
        <f t="shared" si="10"/>
        <v>K</v>
      </c>
      <c r="Q29" s="178"/>
      <c r="R29" s="179">
        <f t="shared" si="11"/>
        <v>28.078524711316398</v>
      </c>
      <c r="S29" s="179">
        <f t="shared" si="12"/>
        <v>30.88921951501155</v>
      </c>
      <c r="T29" s="180"/>
      <c r="U29" s="180" t="str">
        <f t="shared" si="13"/>
        <v>BETUL</v>
      </c>
      <c r="V29" s="180" t="str">
        <f t="shared" si="14"/>
        <v>BETUL</v>
      </c>
      <c r="W29" s="83" t="str">
        <f t="shared" si="15"/>
        <v>OKE</v>
      </c>
      <c r="X29" s="83" t="str">
        <f t="shared" si="16"/>
        <v>OKE</v>
      </c>
      <c r="Z29" s="97">
        <f t="shared" si="7"/>
        <v>486.32004800000004</v>
      </c>
      <c r="AA29" s="97">
        <f t="shared" si="7"/>
        <v>28.078524711316398</v>
      </c>
      <c r="AB29" s="80" t="e">
        <f>IF(Z29=H29,#REF!,#REF!)</f>
        <v>#REF!</v>
      </c>
      <c r="AC29" s="98" t="e">
        <f>IF(Z29=H29,#REF!,#REF!)</f>
        <v>#REF!</v>
      </c>
      <c r="AD29" s="227" t="str">
        <f t="shared" si="8"/>
        <v>Siang</v>
      </c>
    </row>
    <row r="30" spans="1:30">
      <c r="A30" s="529">
        <v>17</v>
      </c>
      <c r="B30" s="529" t="s">
        <v>29</v>
      </c>
      <c r="C30" s="912" t="s">
        <v>83</v>
      </c>
      <c r="D30" s="910">
        <v>2</v>
      </c>
      <c r="E30" s="910">
        <v>60</v>
      </c>
      <c r="F30" s="910" t="s">
        <v>22</v>
      </c>
      <c r="G30" s="915">
        <v>1732</v>
      </c>
      <c r="H30" s="906">
        <v>176.21630333333334</v>
      </c>
      <c r="I30" s="907">
        <v>10.174151462663588</v>
      </c>
      <c r="J30" s="906">
        <v>203.09810366666667</v>
      </c>
      <c r="K30" s="907">
        <v>11.726218456505004</v>
      </c>
      <c r="L30" s="238"/>
      <c r="M30" s="178"/>
      <c r="N30" s="178"/>
      <c r="O30" s="178" t="str">
        <f t="shared" si="9"/>
        <v>K</v>
      </c>
      <c r="P30" s="178" t="str">
        <f t="shared" si="10"/>
        <v>K</v>
      </c>
      <c r="Q30" s="178"/>
      <c r="R30" s="179">
        <f t="shared" si="11"/>
        <v>10.174151462663588</v>
      </c>
      <c r="S30" s="179">
        <f t="shared" si="12"/>
        <v>11.726218456505004</v>
      </c>
      <c r="T30" s="180"/>
      <c r="U30" s="180" t="str">
        <f t="shared" si="13"/>
        <v>BETUL</v>
      </c>
      <c r="V30" s="180" t="str">
        <f t="shared" si="14"/>
        <v>BETUL</v>
      </c>
      <c r="W30" s="83" t="str">
        <f t="shared" si="15"/>
        <v>OKE</v>
      </c>
      <c r="X30" s="83" t="str">
        <f t="shared" si="16"/>
        <v>OKE</v>
      </c>
      <c r="Z30" s="97">
        <f t="shared" si="7"/>
        <v>176.21630333333334</v>
      </c>
      <c r="AA30" s="97">
        <f t="shared" si="7"/>
        <v>10.174151462663588</v>
      </c>
      <c r="AB30" s="80" t="e">
        <f>IF(Z30=H30,#REF!,#REF!)</f>
        <v>#REF!</v>
      </c>
      <c r="AC30" s="98" t="e">
        <f>IF(Z30=H30,#REF!,#REF!)</f>
        <v>#REF!</v>
      </c>
      <c r="AD30" s="227" t="str">
        <f t="shared" si="8"/>
        <v>Siang</v>
      </c>
    </row>
    <row r="31" spans="1:30">
      <c r="A31" s="529">
        <v>18</v>
      </c>
      <c r="B31" s="529" t="s">
        <v>36</v>
      </c>
      <c r="C31" s="904" t="s">
        <v>85</v>
      </c>
      <c r="D31" s="530">
        <v>1</v>
      </c>
      <c r="E31" s="530">
        <v>60</v>
      </c>
      <c r="F31" s="530" t="s">
        <v>22</v>
      </c>
      <c r="G31" s="531">
        <v>1732</v>
      </c>
      <c r="H31" s="906">
        <v>430.52705900000001</v>
      </c>
      <c r="I31" s="907">
        <v>24.857220496535799</v>
      </c>
      <c r="J31" s="906">
        <v>451.15209966666663</v>
      </c>
      <c r="K31" s="907">
        <v>26.048042705927632</v>
      </c>
      <c r="L31" s="237"/>
      <c r="M31" s="178"/>
      <c r="N31" s="178"/>
      <c r="O31" s="178" t="str">
        <f t="shared" si="9"/>
        <v>K</v>
      </c>
      <c r="P31" s="178" t="str">
        <f t="shared" si="10"/>
        <v>K</v>
      </c>
      <c r="Q31" s="178"/>
      <c r="R31" s="179">
        <f t="shared" si="11"/>
        <v>24.857220496535799</v>
      </c>
      <c r="S31" s="179">
        <f t="shared" si="12"/>
        <v>26.048042705927632</v>
      </c>
      <c r="T31" s="180"/>
      <c r="U31" s="180" t="str">
        <f t="shared" si="13"/>
        <v>BETUL</v>
      </c>
      <c r="V31" s="180" t="str">
        <f t="shared" si="14"/>
        <v>BETUL</v>
      </c>
      <c r="W31" s="83" t="str">
        <f t="shared" si="15"/>
        <v>OKE</v>
      </c>
      <c r="X31" s="83" t="str">
        <f t="shared" si="16"/>
        <v>OKE</v>
      </c>
      <c r="Z31" s="97">
        <f t="shared" si="7"/>
        <v>430.52705900000001</v>
      </c>
      <c r="AA31" s="97">
        <f t="shared" si="7"/>
        <v>24.857220496535799</v>
      </c>
      <c r="AB31" s="80" t="e">
        <f>IF(Z31=H31,#REF!,#REF!)</f>
        <v>#REF!</v>
      </c>
      <c r="AC31" s="98" t="e">
        <f>IF(Z31=H31,#REF!,#REF!)</f>
        <v>#REF!</v>
      </c>
      <c r="AD31" s="227" t="str">
        <f t="shared" si="8"/>
        <v>Siang</v>
      </c>
    </row>
    <row r="32" spans="1:30">
      <c r="A32" s="529">
        <v>19</v>
      </c>
      <c r="B32" s="529" t="s">
        <v>38</v>
      </c>
      <c r="C32" s="904" t="s">
        <v>39</v>
      </c>
      <c r="D32" s="530">
        <v>2</v>
      </c>
      <c r="E32" s="530">
        <v>30</v>
      </c>
      <c r="F32" s="530" t="s">
        <v>33</v>
      </c>
      <c r="G32" s="531">
        <v>866</v>
      </c>
      <c r="H32" s="906">
        <v>305.57293699999997</v>
      </c>
      <c r="I32" s="907">
        <v>35.28555854503464</v>
      </c>
      <c r="J32" s="906">
        <v>252.44510366666668</v>
      </c>
      <c r="K32" s="907">
        <v>29.150704811393378</v>
      </c>
      <c r="L32" s="238"/>
      <c r="M32" s="178"/>
      <c r="N32" s="178"/>
      <c r="O32" s="178" t="str">
        <f t="shared" si="9"/>
        <v>K</v>
      </c>
      <c r="P32" s="178" t="str">
        <f t="shared" si="10"/>
        <v>K</v>
      </c>
      <c r="Q32" s="178"/>
      <c r="R32" s="179">
        <f t="shared" si="11"/>
        <v>35.28555854503464</v>
      </c>
      <c r="S32" s="179">
        <f t="shared" si="12"/>
        <v>29.150704811393378</v>
      </c>
      <c r="T32" s="180"/>
      <c r="U32" s="180" t="str">
        <f t="shared" si="13"/>
        <v>BETUL</v>
      </c>
      <c r="V32" s="180" t="str">
        <f t="shared" si="14"/>
        <v>BETUL</v>
      </c>
      <c r="W32" s="83" t="str">
        <f t="shared" si="15"/>
        <v>OKE</v>
      </c>
      <c r="X32" s="83" t="str">
        <f t="shared" si="16"/>
        <v>OKE</v>
      </c>
      <c r="Z32" s="97">
        <f t="shared" si="7"/>
        <v>252.44510366666668</v>
      </c>
      <c r="AA32" s="97">
        <f t="shared" si="7"/>
        <v>29.150704811393378</v>
      </c>
      <c r="AB32" s="80" t="e">
        <f>IF(Z32=H32,#REF!,#REF!)</f>
        <v>#REF!</v>
      </c>
      <c r="AC32" s="98" t="e">
        <f>IF(Z32=H32,#REF!,#REF!)</f>
        <v>#REF!</v>
      </c>
      <c r="AD32" s="227" t="str">
        <f t="shared" si="8"/>
        <v>Malam</v>
      </c>
    </row>
    <row r="33" spans="1:30">
      <c r="A33" s="529">
        <v>20</v>
      </c>
      <c r="B33" s="529" t="s">
        <v>38</v>
      </c>
      <c r="C33" s="904" t="s">
        <v>5443</v>
      </c>
      <c r="D33" s="530">
        <v>1</v>
      </c>
      <c r="E33" s="530">
        <v>60</v>
      </c>
      <c r="F33" s="530" t="s">
        <v>22</v>
      </c>
      <c r="G33" s="531">
        <v>1732</v>
      </c>
      <c r="H33" s="906">
        <v>416.72637933333334</v>
      </c>
      <c r="I33" s="907">
        <v>24.060414511162435</v>
      </c>
      <c r="J33" s="906">
        <v>486.09593700000005</v>
      </c>
      <c r="K33" s="907">
        <v>28.065585277136261</v>
      </c>
      <c r="L33" s="238"/>
      <c r="M33" s="178"/>
      <c r="N33" s="178"/>
      <c r="O33" s="178" t="str">
        <f t="shared" si="9"/>
        <v>K</v>
      </c>
      <c r="P33" s="178" t="str">
        <f t="shared" si="10"/>
        <v>K</v>
      </c>
      <c r="Q33" s="178"/>
      <c r="R33" s="179">
        <f t="shared" si="11"/>
        <v>24.060414511162435</v>
      </c>
      <c r="S33" s="179">
        <f t="shared" si="12"/>
        <v>28.065585277136261</v>
      </c>
      <c r="T33" s="180"/>
      <c r="U33" s="180" t="str">
        <f t="shared" si="13"/>
        <v>BETUL</v>
      </c>
      <c r="V33" s="180" t="str">
        <f t="shared" si="14"/>
        <v>BETUL</v>
      </c>
      <c r="W33" s="83" t="str">
        <f t="shared" si="15"/>
        <v>OKE</v>
      </c>
      <c r="X33" s="83" t="str">
        <f t="shared" si="16"/>
        <v>OKE</v>
      </c>
      <c r="Z33" s="97">
        <f t="shared" si="7"/>
        <v>416.72637933333334</v>
      </c>
      <c r="AA33" s="97">
        <f t="shared" si="7"/>
        <v>24.060414511162435</v>
      </c>
      <c r="AB33" s="80" t="e">
        <f>IF(Z33=H33,#REF!,#REF!)</f>
        <v>#REF!</v>
      </c>
      <c r="AC33" s="98" t="e">
        <f>IF(Z33=H33,#REF!,#REF!)</f>
        <v>#REF!</v>
      </c>
      <c r="AD33" s="227" t="str">
        <f t="shared" si="8"/>
        <v>Siang</v>
      </c>
    </row>
    <row r="34" spans="1:30">
      <c r="A34" s="529">
        <v>21</v>
      </c>
      <c r="B34" s="529" t="s">
        <v>41</v>
      </c>
      <c r="C34" s="904" t="s">
        <v>86</v>
      </c>
      <c r="D34" s="530">
        <v>1</v>
      </c>
      <c r="E34" s="530">
        <v>60</v>
      </c>
      <c r="F34" s="530" t="s">
        <v>22</v>
      </c>
      <c r="G34" s="531">
        <v>1732</v>
      </c>
      <c r="H34" s="906">
        <v>467.94745899999998</v>
      </c>
      <c r="I34" s="907">
        <v>27.017751674364892</v>
      </c>
      <c r="J34" s="906">
        <v>477.86585500000001</v>
      </c>
      <c r="K34" s="907">
        <v>27.590407332563512</v>
      </c>
      <c r="L34" s="238"/>
      <c r="M34" s="178"/>
      <c r="N34" s="178"/>
      <c r="O34" s="178" t="str">
        <f t="shared" si="9"/>
        <v>K</v>
      </c>
      <c r="P34" s="178" t="str">
        <f t="shared" si="10"/>
        <v>K</v>
      </c>
      <c r="Q34" s="178"/>
      <c r="R34" s="179">
        <f t="shared" si="11"/>
        <v>27.017751674364892</v>
      </c>
      <c r="S34" s="179">
        <f t="shared" si="12"/>
        <v>27.590407332563512</v>
      </c>
      <c r="T34" s="180"/>
      <c r="U34" s="180" t="str">
        <f t="shared" si="13"/>
        <v>BETUL</v>
      </c>
      <c r="V34" s="180" t="str">
        <f t="shared" si="14"/>
        <v>BETUL</v>
      </c>
      <c r="W34" s="83" t="str">
        <f t="shared" si="15"/>
        <v>OKE</v>
      </c>
      <c r="X34" s="83" t="str">
        <f t="shared" si="16"/>
        <v>OKE</v>
      </c>
      <c r="Z34" s="97">
        <f t="shared" si="7"/>
        <v>467.94745899999998</v>
      </c>
      <c r="AA34" s="97">
        <f t="shared" si="7"/>
        <v>27.017751674364892</v>
      </c>
      <c r="AB34" s="80" t="e">
        <f>IF(Z34=H34,#REF!,#REF!)</f>
        <v>#REF!</v>
      </c>
      <c r="AC34" s="98" t="e">
        <f>IF(Z34=H34,#REF!,#REF!)</f>
        <v>#REF!</v>
      </c>
      <c r="AD34" s="227" t="str">
        <f t="shared" si="8"/>
        <v>Siang</v>
      </c>
    </row>
    <row r="35" spans="1:30">
      <c r="A35" s="529">
        <v>22</v>
      </c>
      <c r="B35" s="529" t="s">
        <v>47</v>
      </c>
      <c r="C35" s="904" t="s">
        <v>48</v>
      </c>
      <c r="D35" s="530">
        <v>4</v>
      </c>
      <c r="E35" s="530">
        <v>60</v>
      </c>
      <c r="F35" s="530" t="s">
        <v>87</v>
      </c>
      <c r="G35" s="531">
        <v>1573</v>
      </c>
      <c r="H35" s="906">
        <v>177.83399966666664</v>
      </c>
      <c r="I35" s="907">
        <v>11.305403666030937</v>
      </c>
      <c r="J35" s="906">
        <v>169.78000366666669</v>
      </c>
      <c r="K35" s="907">
        <v>10.793388662852301</v>
      </c>
      <c r="L35" s="238"/>
      <c r="M35" s="178"/>
      <c r="N35" s="178"/>
      <c r="O35" s="178" t="str">
        <f t="shared" si="9"/>
        <v>K</v>
      </c>
      <c r="P35" s="178" t="str">
        <f t="shared" si="10"/>
        <v>K</v>
      </c>
      <c r="Q35" s="178"/>
      <c r="R35" s="179">
        <f t="shared" si="11"/>
        <v>11.305403666030937</v>
      </c>
      <c r="S35" s="179">
        <f t="shared" si="12"/>
        <v>10.793388662852301</v>
      </c>
      <c r="T35" s="180"/>
      <c r="U35" s="180" t="str">
        <f t="shared" si="13"/>
        <v>BETUL</v>
      </c>
      <c r="V35" s="180" t="str">
        <f t="shared" si="14"/>
        <v>BETUL</v>
      </c>
      <c r="W35" s="83" t="str">
        <f t="shared" si="15"/>
        <v>OKE</v>
      </c>
      <c r="X35" s="83" t="str">
        <f t="shared" si="16"/>
        <v>OKE</v>
      </c>
      <c r="Z35" s="97">
        <f t="shared" si="7"/>
        <v>169.78000366666669</v>
      </c>
      <c r="AA35" s="97">
        <f t="shared" si="7"/>
        <v>10.793388662852301</v>
      </c>
      <c r="AB35" s="80" t="e">
        <f>IF(Z35=H35,#REF!,#REF!)</f>
        <v>#REF!</v>
      </c>
      <c r="AC35" s="98" t="e">
        <f>IF(Z35=H35,#REF!,#REF!)</f>
        <v>#REF!</v>
      </c>
      <c r="AD35" s="227" t="str">
        <f t="shared" si="8"/>
        <v>Malam</v>
      </c>
    </row>
    <row r="36" spans="1:30">
      <c r="A36" s="529">
        <v>23</v>
      </c>
      <c r="B36" s="529" t="s">
        <v>47</v>
      </c>
      <c r="C36" s="904" t="s">
        <v>88</v>
      </c>
      <c r="D36" s="530">
        <v>3</v>
      </c>
      <c r="E36" s="530">
        <v>60</v>
      </c>
      <c r="F36" s="530" t="s">
        <v>22</v>
      </c>
      <c r="G36" s="531">
        <v>1732</v>
      </c>
      <c r="H36" s="906">
        <v>0</v>
      </c>
      <c r="I36" s="907">
        <v>0</v>
      </c>
      <c r="J36" s="906">
        <v>0</v>
      </c>
      <c r="K36" s="907">
        <v>0</v>
      </c>
      <c r="L36" s="238"/>
      <c r="O36" s="178" t="str">
        <f t="shared" si="9"/>
        <v>K</v>
      </c>
      <c r="P36" s="178" t="str">
        <f t="shared" si="10"/>
        <v>K</v>
      </c>
      <c r="R36" s="179">
        <f t="shared" si="11"/>
        <v>0</v>
      </c>
      <c r="S36" s="179">
        <f t="shared" si="12"/>
        <v>0</v>
      </c>
      <c r="T36" s="180"/>
      <c r="U36" s="180" t="str">
        <f t="shared" si="13"/>
        <v>BETUL</v>
      </c>
      <c r="V36" s="180" t="str">
        <f t="shared" si="14"/>
        <v>BETUL</v>
      </c>
      <c r="W36" s="83" t="str">
        <f t="shared" si="15"/>
        <v>OKE</v>
      </c>
      <c r="X36" s="83" t="str">
        <f t="shared" si="16"/>
        <v>OKE</v>
      </c>
      <c r="Y36" s="80"/>
      <c r="Z36" s="97">
        <f t="shared" si="7"/>
        <v>0</v>
      </c>
      <c r="AA36" s="97">
        <f t="shared" si="7"/>
        <v>0</v>
      </c>
      <c r="AB36" s="80" t="e">
        <f>IF(Z36=H36,#REF!,#REF!)</f>
        <v>#REF!</v>
      </c>
      <c r="AC36" s="98" t="e">
        <f>IF(Z36=H36,#REF!,#REF!)</f>
        <v>#REF!</v>
      </c>
      <c r="AD36" s="227" t="str">
        <f t="shared" si="8"/>
        <v>Siang</v>
      </c>
    </row>
    <row r="37" spans="1:30">
      <c r="A37" s="529">
        <v>24</v>
      </c>
      <c r="B37" s="529" t="s">
        <v>47</v>
      </c>
      <c r="C37" s="912" t="s">
        <v>6123</v>
      </c>
      <c r="D37" s="910">
        <v>1</v>
      </c>
      <c r="E37" s="910">
        <v>60</v>
      </c>
      <c r="F37" s="910" t="s">
        <v>22</v>
      </c>
      <c r="G37" s="531">
        <v>1732</v>
      </c>
      <c r="H37" s="906">
        <v>462.3854776666667</v>
      </c>
      <c r="I37" s="907">
        <v>26.696621112394155</v>
      </c>
      <c r="J37" s="906">
        <v>511.94240300000001</v>
      </c>
      <c r="K37" s="907">
        <v>29.557875461893769</v>
      </c>
      <c r="L37" s="238"/>
      <c r="O37" s="178" t="str">
        <f t="shared" si="9"/>
        <v>K</v>
      </c>
      <c r="P37" s="178" t="str">
        <f t="shared" si="10"/>
        <v>K</v>
      </c>
      <c r="R37" s="179">
        <f t="shared" si="11"/>
        <v>26.696621112394155</v>
      </c>
      <c r="S37" s="179">
        <f t="shared" si="12"/>
        <v>29.557875461893769</v>
      </c>
      <c r="T37" s="180"/>
      <c r="U37" s="180" t="str">
        <f t="shared" si="13"/>
        <v>BETUL</v>
      </c>
      <c r="V37" s="180" t="str">
        <f t="shared" si="14"/>
        <v>BETUL</v>
      </c>
      <c r="W37" s="83" t="str">
        <f t="shared" si="15"/>
        <v>OKE</v>
      </c>
      <c r="X37" s="83" t="str">
        <f t="shared" si="16"/>
        <v>OKE</v>
      </c>
      <c r="Y37" s="80"/>
      <c r="Z37" s="97">
        <f t="shared" si="7"/>
        <v>462.3854776666667</v>
      </c>
      <c r="AA37" s="97">
        <f t="shared" si="7"/>
        <v>26.696621112394155</v>
      </c>
      <c r="AB37" s="80" t="e">
        <f>IF(Z37=H37,#REF!,#REF!)</f>
        <v>#REF!</v>
      </c>
      <c r="AC37" s="98" t="e">
        <f>IF(Z37=H37,#REF!,#REF!)</f>
        <v>#REF!</v>
      </c>
      <c r="AD37" s="227" t="str">
        <f t="shared" si="8"/>
        <v>Siang</v>
      </c>
    </row>
    <row r="38" spans="1:30">
      <c r="A38" s="529">
        <v>25</v>
      </c>
      <c r="B38" s="529" t="s">
        <v>89</v>
      </c>
      <c r="C38" s="912" t="s">
        <v>89</v>
      </c>
      <c r="D38" s="910">
        <v>1</v>
      </c>
      <c r="E38" s="910">
        <v>60</v>
      </c>
      <c r="F38" s="910" t="s">
        <v>22</v>
      </c>
      <c r="G38" s="531">
        <v>1732</v>
      </c>
      <c r="H38" s="906">
        <v>473.8359476666667</v>
      </c>
      <c r="I38" s="907">
        <v>27.357733698999233</v>
      </c>
      <c r="J38" s="906">
        <v>370.41083766666662</v>
      </c>
      <c r="K38" s="907">
        <v>21.386307024634334</v>
      </c>
      <c r="L38" s="238"/>
      <c r="O38" s="178" t="str">
        <f t="shared" ref="O38:O76" si="17">IF(I38&gt;=80,"B","K")</f>
        <v>K</v>
      </c>
      <c r="P38" s="178" t="str">
        <f t="shared" ref="P38:P76" si="18">IF(K38&gt;=80,"B","K")</f>
        <v>K</v>
      </c>
      <c r="R38" s="179">
        <f t="shared" ref="R38:R76" si="19">(H38/G38)*100</f>
        <v>27.357733698999233</v>
      </c>
      <c r="S38" s="179">
        <f t="shared" ref="S38:S76" si="20">J38/G38*100</f>
        <v>21.386307024634334</v>
      </c>
      <c r="T38" s="180"/>
      <c r="U38" s="180" t="str">
        <f t="shared" ref="U38:U76" si="21">IF(R38=I38,"BETUL","salah")</f>
        <v>BETUL</v>
      </c>
      <c r="V38" s="180" t="str">
        <f t="shared" ref="V38:V76" si="22">IF(K38=S38,"BETUL","SALAH")</f>
        <v>BETUL</v>
      </c>
      <c r="W38" s="83" t="str">
        <f t="shared" ref="W38:W76" si="23">IF(I38&gt;80,"CEK KEMBALI","OKE")</f>
        <v>OKE</v>
      </c>
      <c r="X38" s="83" t="str">
        <f t="shared" ref="X38:X76" si="24">IF(K38&gt;80,"CEK KEMBALI","OKE")</f>
        <v>OKE</v>
      </c>
      <c r="Y38" s="80"/>
      <c r="Z38" s="97">
        <f t="shared" ref="Z38:Z76" si="25">MIN(H38,J38)</f>
        <v>370.41083766666662</v>
      </c>
      <c r="AA38" s="97">
        <f t="shared" ref="AA38:AA76" si="26">MIN(I38,K38)</f>
        <v>21.386307024634334</v>
      </c>
      <c r="AB38" s="80" t="e">
        <f>IF(Z38=H38,#REF!,#REF!)</f>
        <v>#REF!</v>
      </c>
      <c r="AC38" s="98" t="e">
        <f>IF(Z38=H38,#REF!,#REF!)</f>
        <v>#REF!</v>
      </c>
      <c r="AD38" s="227" t="str">
        <f t="shared" ref="AD38:AD76" si="27">IF(Z38=H38,"Siang","Malam")</f>
        <v>Malam</v>
      </c>
    </row>
    <row r="39" spans="1:30">
      <c r="A39" s="529">
        <v>26</v>
      </c>
      <c r="B39" s="529" t="s">
        <v>89</v>
      </c>
      <c r="C39" s="912" t="s">
        <v>89</v>
      </c>
      <c r="D39" s="910">
        <v>3</v>
      </c>
      <c r="E39" s="910">
        <v>60</v>
      </c>
      <c r="F39" s="910" t="s">
        <v>22</v>
      </c>
      <c r="G39" s="531">
        <v>1732</v>
      </c>
      <c r="H39" s="906">
        <v>844.58182799999997</v>
      </c>
      <c r="I39" s="907">
        <v>48.76338498845265</v>
      </c>
      <c r="J39" s="906">
        <v>488.20516966666668</v>
      </c>
      <c r="K39" s="907">
        <v>28.187365454195536</v>
      </c>
      <c r="L39" s="238"/>
      <c r="O39" s="178" t="str">
        <f t="shared" si="17"/>
        <v>K</v>
      </c>
      <c r="P39" s="178" t="str">
        <f t="shared" si="18"/>
        <v>K</v>
      </c>
      <c r="R39" s="179">
        <f t="shared" si="19"/>
        <v>48.76338498845265</v>
      </c>
      <c r="S39" s="179">
        <f t="shared" si="20"/>
        <v>28.187365454195536</v>
      </c>
      <c r="T39" s="180"/>
      <c r="U39" s="180" t="str">
        <f t="shared" si="21"/>
        <v>BETUL</v>
      </c>
      <c r="V39" s="180" t="str">
        <f t="shared" si="22"/>
        <v>BETUL</v>
      </c>
      <c r="W39" s="83" t="str">
        <f t="shared" si="23"/>
        <v>OKE</v>
      </c>
      <c r="X39" s="83" t="str">
        <f t="shared" si="24"/>
        <v>OKE</v>
      </c>
      <c r="Y39" s="80"/>
      <c r="Z39" s="97">
        <f t="shared" si="25"/>
        <v>488.20516966666668</v>
      </c>
      <c r="AA39" s="97">
        <f t="shared" si="26"/>
        <v>28.187365454195536</v>
      </c>
      <c r="AB39" s="80" t="e">
        <f>IF(Z39=H39,#REF!,#REF!)</f>
        <v>#REF!</v>
      </c>
      <c r="AC39" s="98" t="e">
        <f>IF(Z39=H39,#REF!,#REF!)</f>
        <v>#REF!</v>
      </c>
      <c r="AD39" s="227" t="str">
        <f t="shared" si="27"/>
        <v>Malam</v>
      </c>
    </row>
    <row r="40" spans="1:30">
      <c r="A40" s="529">
        <v>27</v>
      </c>
      <c r="B40" s="529" t="s">
        <v>89</v>
      </c>
      <c r="C40" s="914" t="s">
        <v>62</v>
      </c>
      <c r="D40" s="910">
        <v>1</v>
      </c>
      <c r="E40" s="910">
        <v>30</v>
      </c>
      <c r="F40" s="910" t="s">
        <v>33</v>
      </c>
      <c r="G40" s="531">
        <v>866</v>
      </c>
      <c r="H40" s="906">
        <v>245.28718033333334</v>
      </c>
      <c r="I40" s="907">
        <v>28.324154772902233</v>
      </c>
      <c r="J40" s="906">
        <v>260.04662066666668</v>
      </c>
      <c r="K40" s="907">
        <v>30.028478137028486</v>
      </c>
      <c r="L40" s="238"/>
      <c r="O40" s="178" t="str">
        <f t="shared" si="17"/>
        <v>K</v>
      </c>
      <c r="P40" s="178" t="str">
        <f t="shared" si="18"/>
        <v>K</v>
      </c>
      <c r="R40" s="179">
        <f t="shared" si="19"/>
        <v>28.324154772902233</v>
      </c>
      <c r="S40" s="179">
        <f t="shared" si="20"/>
        <v>30.028478137028486</v>
      </c>
      <c r="T40" s="180"/>
      <c r="U40" s="180" t="str">
        <f t="shared" si="21"/>
        <v>BETUL</v>
      </c>
      <c r="V40" s="180" t="str">
        <f t="shared" si="22"/>
        <v>BETUL</v>
      </c>
      <c r="W40" s="83" t="str">
        <f t="shared" si="23"/>
        <v>OKE</v>
      </c>
      <c r="X40" s="83" t="str">
        <f t="shared" si="24"/>
        <v>OKE</v>
      </c>
      <c r="Y40" s="80"/>
      <c r="Z40" s="97">
        <f t="shared" si="25"/>
        <v>245.28718033333334</v>
      </c>
      <c r="AA40" s="97">
        <f t="shared" si="26"/>
        <v>28.324154772902233</v>
      </c>
      <c r="AB40" s="80" t="e">
        <f>IF(Z40=H40,#REF!,#REF!)</f>
        <v>#REF!</v>
      </c>
      <c r="AC40" s="98" t="e">
        <f>IF(Z40=H40,#REF!,#REF!)</f>
        <v>#REF!</v>
      </c>
      <c r="AD40" s="227" t="str">
        <f t="shared" si="27"/>
        <v>Siang</v>
      </c>
    </row>
    <row r="41" spans="1:30">
      <c r="A41" s="529">
        <v>28</v>
      </c>
      <c r="B41" s="529" t="s">
        <v>89</v>
      </c>
      <c r="C41" s="912" t="s">
        <v>90</v>
      </c>
      <c r="D41" s="910">
        <v>2</v>
      </c>
      <c r="E41" s="910">
        <v>30</v>
      </c>
      <c r="F41" s="910" t="s">
        <v>33</v>
      </c>
      <c r="G41" s="531">
        <v>866</v>
      </c>
      <c r="H41" s="906">
        <v>195.64926633333334</v>
      </c>
      <c r="I41" s="907">
        <v>22.592294033872211</v>
      </c>
      <c r="J41" s="906">
        <v>162.37616999999997</v>
      </c>
      <c r="K41" s="907">
        <v>18.750135103926095</v>
      </c>
      <c r="L41" s="238"/>
      <c r="O41" s="178" t="str">
        <f t="shared" si="17"/>
        <v>K</v>
      </c>
      <c r="P41" s="178" t="str">
        <f t="shared" si="18"/>
        <v>K</v>
      </c>
      <c r="R41" s="179">
        <f t="shared" si="19"/>
        <v>22.592294033872211</v>
      </c>
      <c r="S41" s="179">
        <f t="shared" si="20"/>
        <v>18.750135103926095</v>
      </c>
      <c r="T41" s="180"/>
      <c r="U41" s="180" t="str">
        <f t="shared" si="21"/>
        <v>BETUL</v>
      </c>
      <c r="V41" s="180" t="str">
        <f t="shared" si="22"/>
        <v>BETUL</v>
      </c>
      <c r="W41" s="83" t="str">
        <f t="shared" si="23"/>
        <v>OKE</v>
      </c>
      <c r="X41" s="83" t="str">
        <f t="shared" si="24"/>
        <v>OKE</v>
      </c>
      <c r="Y41" s="80"/>
      <c r="Z41" s="97">
        <f t="shared" si="25"/>
        <v>162.37616999999997</v>
      </c>
      <c r="AA41" s="97">
        <f t="shared" si="26"/>
        <v>18.750135103926095</v>
      </c>
      <c r="AB41" s="80" t="e">
        <f>IF(Z41=H41,#REF!,#REF!)</f>
        <v>#REF!</v>
      </c>
      <c r="AC41" s="98" t="e">
        <f>IF(Z41=H41,#REF!,#REF!)</f>
        <v>#REF!</v>
      </c>
      <c r="AD41" s="227" t="str">
        <f t="shared" si="27"/>
        <v>Malam</v>
      </c>
    </row>
    <row r="42" spans="1:30">
      <c r="A42" s="529">
        <v>29</v>
      </c>
      <c r="B42" s="529" t="s">
        <v>89</v>
      </c>
      <c r="C42" s="912" t="s">
        <v>90</v>
      </c>
      <c r="D42" s="910">
        <v>3</v>
      </c>
      <c r="E42" s="910">
        <v>30</v>
      </c>
      <c r="F42" s="910" t="s">
        <v>33</v>
      </c>
      <c r="G42" s="531">
        <v>866</v>
      </c>
      <c r="H42" s="906">
        <v>117.89345300000001</v>
      </c>
      <c r="I42" s="907">
        <v>13.613562702078521</v>
      </c>
      <c r="J42" s="906">
        <v>116.626841</v>
      </c>
      <c r="K42" s="907">
        <v>13.467302655889146</v>
      </c>
      <c r="L42" s="238"/>
      <c r="O42" s="178" t="str">
        <f t="shared" si="17"/>
        <v>K</v>
      </c>
      <c r="P42" s="178" t="str">
        <f t="shared" si="18"/>
        <v>K</v>
      </c>
      <c r="R42" s="179">
        <f t="shared" si="19"/>
        <v>13.613562702078521</v>
      </c>
      <c r="S42" s="179">
        <f t="shared" si="20"/>
        <v>13.467302655889146</v>
      </c>
      <c r="T42" s="180"/>
      <c r="U42" s="180" t="str">
        <f t="shared" si="21"/>
        <v>BETUL</v>
      </c>
      <c r="V42" s="180" t="str">
        <f t="shared" si="22"/>
        <v>BETUL</v>
      </c>
      <c r="W42" s="83" t="str">
        <f t="shared" si="23"/>
        <v>OKE</v>
      </c>
      <c r="X42" s="83" t="str">
        <f t="shared" si="24"/>
        <v>OKE</v>
      </c>
      <c r="Y42" s="80"/>
      <c r="Z42" s="97">
        <f t="shared" si="25"/>
        <v>116.626841</v>
      </c>
      <c r="AA42" s="97">
        <f t="shared" si="26"/>
        <v>13.467302655889146</v>
      </c>
      <c r="AB42" s="80" t="e">
        <f>IF(Z42=H42,#REF!,#REF!)</f>
        <v>#REF!</v>
      </c>
      <c r="AC42" s="98" t="e">
        <f>IF(Z42=H42,#REF!,#REF!)</f>
        <v>#REF!</v>
      </c>
      <c r="AD42" s="227" t="str">
        <f t="shared" si="27"/>
        <v>Malam</v>
      </c>
    </row>
    <row r="43" spans="1:30">
      <c r="A43" s="529">
        <v>30</v>
      </c>
      <c r="B43" s="529" t="s">
        <v>89</v>
      </c>
      <c r="C43" s="912" t="s">
        <v>91</v>
      </c>
      <c r="D43" s="910">
        <v>2</v>
      </c>
      <c r="E43" s="910">
        <v>30</v>
      </c>
      <c r="F43" s="910" t="s">
        <v>33</v>
      </c>
      <c r="G43" s="531">
        <v>866</v>
      </c>
      <c r="H43" s="906">
        <v>129.57847600000002</v>
      </c>
      <c r="I43" s="907">
        <v>14.962872517321019</v>
      </c>
      <c r="J43" s="906">
        <v>184.87316899999999</v>
      </c>
      <c r="K43" s="907">
        <v>21.347940993071592</v>
      </c>
      <c r="L43" s="238"/>
      <c r="O43" s="178" t="str">
        <f t="shared" si="17"/>
        <v>K</v>
      </c>
      <c r="P43" s="178" t="str">
        <f t="shared" si="18"/>
        <v>K</v>
      </c>
      <c r="R43" s="179">
        <f t="shared" si="19"/>
        <v>14.962872517321019</v>
      </c>
      <c r="S43" s="179">
        <f t="shared" si="20"/>
        <v>21.347940993071592</v>
      </c>
      <c r="T43" s="180"/>
      <c r="U43" s="180" t="str">
        <f t="shared" si="21"/>
        <v>BETUL</v>
      </c>
      <c r="V43" s="180" t="str">
        <f t="shared" si="22"/>
        <v>BETUL</v>
      </c>
      <c r="W43" s="83" t="str">
        <f t="shared" si="23"/>
        <v>OKE</v>
      </c>
      <c r="X43" s="83" t="str">
        <f t="shared" si="24"/>
        <v>OKE</v>
      </c>
      <c r="Y43" s="80"/>
      <c r="Z43" s="97">
        <f t="shared" si="25"/>
        <v>129.57847600000002</v>
      </c>
      <c r="AA43" s="97">
        <f t="shared" si="26"/>
        <v>14.962872517321019</v>
      </c>
      <c r="AB43" s="80" t="e">
        <f>IF(Z43=H43,#REF!,#REF!)</f>
        <v>#REF!</v>
      </c>
      <c r="AC43" s="98" t="e">
        <f>IF(Z43=H43,#REF!,#REF!)</f>
        <v>#REF!</v>
      </c>
      <c r="AD43" s="227" t="str">
        <f t="shared" si="27"/>
        <v>Siang</v>
      </c>
    </row>
    <row r="44" spans="1:30">
      <c r="A44" s="529">
        <v>31</v>
      </c>
      <c r="B44" s="529" t="s">
        <v>50</v>
      </c>
      <c r="C44" s="912" t="s">
        <v>92</v>
      </c>
      <c r="D44" s="910">
        <v>1</v>
      </c>
      <c r="E44" s="910">
        <v>60</v>
      </c>
      <c r="F44" s="910" t="s">
        <v>22</v>
      </c>
      <c r="G44" s="915">
        <v>1732</v>
      </c>
      <c r="H44" s="906">
        <v>747.78837066666665</v>
      </c>
      <c r="I44" s="907">
        <v>43.174848190916087</v>
      </c>
      <c r="J44" s="906">
        <v>494.82162466666665</v>
      </c>
      <c r="K44" s="907">
        <v>28.56937786759045</v>
      </c>
      <c r="L44" s="238"/>
      <c r="O44" s="178" t="str">
        <f t="shared" si="17"/>
        <v>K</v>
      </c>
      <c r="P44" s="178" t="str">
        <f t="shared" si="18"/>
        <v>K</v>
      </c>
      <c r="R44" s="179">
        <f t="shared" si="19"/>
        <v>43.174848190916087</v>
      </c>
      <c r="S44" s="179">
        <f t="shared" si="20"/>
        <v>28.56937786759045</v>
      </c>
      <c r="T44" s="180"/>
      <c r="U44" s="180" t="str">
        <f t="shared" si="21"/>
        <v>BETUL</v>
      </c>
      <c r="V44" s="180" t="str">
        <f t="shared" si="22"/>
        <v>BETUL</v>
      </c>
      <c r="W44" s="83" t="str">
        <f t="shared" si="23"/>
        <v>OKE</v>
      </c>
      <c r="X44" s="83" t="str">
        <f t="shared" si="24"/>
        <v>OKE</v>
      </c>
      <c r="Y44" s="80"/>
      <c r="Z44" s="97">
        <f t="shared" si="25"/>
        <v>494.82162466666665</v>
      </c>
      <c r="AA44" s="97">
        <f t="shared" si="26"/>
        <v>28.56937786759045</v>
      </c>
      <c r="AB44" s="80" t="e">
        <f>IF(Z44=H44,#REF!,#REF!)</f>
        <v>#REF!</v>
      </c>
      <c r="AC44" s="98" t="e">
        <f>IF(Z44=H44,#REF!,#REF!)</f>
        <v>#REF!</v>
      </c>
      <c r="AD44" s="227" t="str">
        <f t="shared" si="27"/>
        <v>Malam</v>
      </c>
    </row>
    <row r="45" spans="1:30">
      <c r="A45" s="529">
        <v>32</v>
      </c>
      <c r="B45" s="529" t="s">
        <v>50</v>
      </c>
      <c r="C45" s="912" t="s">
        <v>92</v>
      </c>
      <c r="D45" s="910">
        <v>2</v>
      </c>
      <c r="E45" s="910">
        <v>60</v>
      </c>
      <c r="F45" s="910" t="s">
        <v>22</v>
      </c>
      <c r="G45" s="915">
        <v>1732</v>
      </c>
      <c r="H45" s="906">
        <v>205.65853899999999</v>
      </c>
      <c r="I45" s="907">
        <v>11.874049595842957</v>
      </c>
      <c r="J45" s="906">
        <v>185.41851266666666</v>
      </c>
      <c r="K45" s="907">
        <v>10.705456851424172</v>
      </c>
      <c r="L45" s="238"/>
      <c r="O45" s="178" t="str">
        <f t="shared" si="17"/>
        <v>K</v>
      </c>
      <c r="P45" s="178" t="str">
        <f t="shared" si="18"/>
        <v>K</v>
      </c>
      <c r="R45" s="179">
        <f t="shared" si="19"/>
        <v>11.874049595842957</v>
      </c>
      <c r="S45" s="179">
        <f t="shared" si="20"/>
        <v>10.705456851424172</v>
      </c>
      <c r="T45" s="180"/>
      <c r="U45" s="180" t="str">
        <f t="shared" si="21"/>
        <v>BETUL</v>
      </c>
      <c r="V45" s="180" t="str">
        <f t="shared" si="22"/>
        <v>BETUL</v>
      </c>
      <c r="W45" s="83" t="str">
        <f t="shared" si="23"/>
        <v>OKE</v>
      </c>
      <c r="X45" s="83" t="str">
        <f t="shared" si="24"/>
        <v>OKE</v>
      </c>
      <c r="Y45" s="80"/>
      <c r="Z45" s="97">
        <f t="shared" si="25"/>
        <v>185.41851266666666</v>
      </c>
      <c r="AA45" s="97">
        <f t="shared" si="26"/>
        <v>10.705456851424172</v>
      </c>
      <c r="AB45" s="80" t="e">
        <f>IF(Z45=H45,#REF!,#REF!)</f>
        <v>#REF!</v>
      </c>
      <c r="AC45" s="98" t="e">
        <f>IF(Z45=H45,#REF!,#REF!)</f>
        <v>#REF!</v>
      </c>
      <c r="AD45" s="227" t="str">
        <f t="shared" si="27"/>
        <v>Malam</v>
      </c>
    </row>
    <row r="46" spans="1:30">
      <c r="A46" s="529">
        <v>33</v>
      </c>
      <c r="B46" s="529" t="s">
        <v>50</v>
      </c>
      <c r="C46" s="912" t="s">
        <v>93</v>
      </c>
      <c r="D46" s="910">
        <v>5</v>
      </c>
      <c r="E46" s="910">
        <v>60</v>
      </c>
      <c r="F46" s="910" t="s">
        <v>22</v>
      </c>
      <c r="G46" s="531">
        <v>1732</v>
      </c>
      <c r="H46" s="906">
        <v>478.03619366666663</v>
      </c>
      <c r="I46" s="907">
        <v>27.600242128560431</v>
      </c>
      <c r="J46" s="906">
        <v>377.04767866666663</v>
      </c>
      <c r="K46" s="907">
        <v>21.769496458814469</v>
      </c>
      <c r="L46" s="238"/>
      <c r="O46" s="178" t="str">
        <f t="shared" si="17"/>
        <v>K</v>
      </c>
      <c r="P46" s="178" t="str">
        <f t="shared" si="18"/>
        <v>K</v>
      </c>
      <c r="R46" s="179">
        <f t="shared" si="19"/>
        <v>27.600242128560431</v>
      </c>
      <c r="S46" s="179">
        <f t="shared" si="20"/>
        <v>21.769496458814469</v>
      </c>
      <c r="T46" s="180"/>
      <c r="U46" s="180" t="str">
        <f t="shared" si="21"/>
        <v>BETUL</v>
      </c>
      <c r="V46" s="180" t="str">
        <f t="shared" si="22"/>
        <v>BETUL</v>
      </c>
      <c r="W46" s="83" t="str">
        <f t="shared" si="23"/>
        <v>OKE</v>
      </c>
      <c r="X46" s="83" t="str">
        <f t="shared" si="24"/>
        <v>OKE</v>
      </c>
      <c r="Y46" s="80"/>
      <c r="Z46" s="97">
        <f t="shared" si="25"/>
        <v>377.04767866666663</v>
      </c>
      <c r="AA46" s="97">
        <f t="shared" si="26"/>
        <v>21.769496458814469</v>
      </c>
      <c r="AB46" s="80" t="e">
        <f>IF(Z46=H46,#REF!,#REF!)</f>
        <v>#REF!</v>
      </c>
      <c r="AC46" s="98" t="e">
        <f>IF(Z46=H46,#REF!,#REF!)</f>
        <v>#REF!</v>
      </c>
      <c r="AD46" s="227" t="str">
        <f t="shared" si="27"/>
        <v>Malam</v>
      </c>
    </row>
    <row r="47" spans="1:30">
      <c r="A47" s="529">
        <v>34</v>
      </c>
      <c r="B47" s="529" t="s">
        <v>50</v>
      </c>
      <c r="C47" s="912" t="s">
        <v>93</v>
      </c>
      <c r="D47" s="910">
        <v>7</v>
      </c>
      <c r="E47" s="910">
        <v>60</v>
      </c>
      <c r="F47" s="910" t="s">
        <v>22</v>
      </c>
      <c r="G47" s="531">
        <v>1732</v>
      </c>
      <c r="H47" s="906">
        <v>471.48468000000003</v>
      </c>
      <c r="I47" s="907">
        <v>27.2219792147806</v>
      </c>
      <c r="J47" s="906">
        <v>488.53929633333337</v>
      </c>
      <c r="K47" s="907">
        <v>28.206656832178602</v>
      </c>
      <c r="L47" s="238"/>
      <c r="O47" s="178" t="str">
        <f t="shared" si="17"/>
        <v>K</v>
      </c>
      <c r="P47" s="178" t="str">
        <f t="shared" si="18"/>
        <v>K</v>
      </c>
      <c r="R47" s="179">
        <f t="shared" si="19"/>
        <v>27.2219792147806</v>
      </c>
      <c r="S47" s="179">
        <f t="shared" si="20"/>
        <v>28.206656832178602</v>
      </c>
      <c r="T47" s="180"/>
      <c r="U47" s="180" t="str">
        <f t="shared" si="21"/>
        <v>BETUL</v>
      </c>
      <c r="V47" s="180" t="str">
        <f t="shared" si="22"/>
        <v>BETUL</v>
      </c>
      <c r="W47" s="83" t="str">
        <f t="shared" si="23"/>
        <v>OKE</v>
      </c>
      <c r="X47" s="83" t="str">
        <f t="shared" si="24"/>
        <v>OKE</v>
      </c>
      <c r="Y47" s="80"/>
      <c r="Z47" s="97">
        <f t="shared" si="25"/>
        <v>471.48468000000003</v>
      </c>
      <c r="AA47" s="97">
        <f t="shared" si="26"/>
        <v>27.2219792147806</v>
      </c>
      <c r="AB47" s="80" t="e">
        <f>IF(Z47=H47,#REF!,#REF!)</f>
        <v>#REF!</v>
      </c>
      <c r="AC47" s="98" t="e">
        <f>IF(Z47=H47,#REF!,#REF!)</f>
        <v>#REF!</v>
      </c>
      <c r="AD47" s="227" t="str">
        <f t="shared" si="27"/>
        <v>Siang</v>
      </c>
    </row>
    <row r="48" spans="1:30">
      <c r="A48" s="529">
        <v>35</v>
      </c>
      <c r="B48" s="529" t="s">
        <v>50</v>
      </c>
      <c r="C48" s="912" t="s">
        <v>94</v>
      </c>
      <c r="D48" s="910">
        <v>3</v>
      </c>
      <c r="E48" s="910">
        <v>60</v>
      </c>
      <c r="F48" s="910" t="s">
        <v>22</v>
      </c>
      <c r="G48" s="531">
        <v>1732</v>
      </c>
      <c r="H48" s="906">
        <v>94.269665999999987</v>
      </c>
      <c r="I48" s="907">
        <v>5.4428213625866046</v>
      </c>
      <c r="J48" s="906">
        <v>88.561999</v>
      </c>
      <c r="K48" s="907">
        <v>5.1132793879907625</v>
      </c>
      <c r="L48" s="238"/>
      <c r="O48" s="178" t="str">
        <f t="shared" si="17"/>
        <v>K</v>
      </c>
      <c r="P48" s="178" t="str">
        <f t="shared" si="18"/>
        <v>K</v>
      </c>
      <c r="R48" s="179">
        <f t="shared" si="19"/>
        <v>5.4428213625866046</v>
      </c>
      <c r="S48" s="179">
        <f t="shared" si="20"/>
        <v>5.1132793879907625</v>
      </c>
      <c r="T48" s="180"/>
      <c r="U48" s="180" t="str">
        <f t="shared" si="21"/>
        <v>BETUL</v>
      </c>
      <c r="V48" s="180" t="str">
        <f t="shared" si="22"/>
        <v>BETUL</v>
      </c>
      <c r="W48" s="83" t="str">
        <f t="shared" si="23"/>
        <v>OKE</v>
      </c>
      <c r="X48" s="83" t="str">
        <f t="shared" si="24"/>
        <v>OKE</v>
      </c>
      <c r="Y48" s="80"/>
      <c r="Z48" s="97">
        <f t="shared" si="25"/>
        <v>88.561999</v>
      </c>
      <c r="AA48" s="97">
        <f t="shared" si="26"/>
        <v>5.1132793879907625</v>
      </c>
      <c r="AB48" s="80" t="e">
        <f>IF(Z48=H48,#REF!,#REF!)</f>
        <v>#REF!</v>
      </c>
      <c r="AC48" s="98" t="e">
        <f>IF(Z48=H48,#REF!,#REF!)</f>
        <v>#REF!</v>
      </c>
      <c r="AD48" s="227" t="str">
        <f t="shared" si="27"/>
        <v>Malam</v>
      </c>
    </row>
    <row r="49" spans="1:30">
      <c r="A49" s="529">
        <v>36</v>
      </c>
      <c r="B49" s="529" t="s">
        <v>50</v>
      </c>
      <c r="C49" s="912" t="s">
        <v>94</v>
      </c>
      <c r="D49" s="910">
        <v>4</v>
      </c>
      <c r="E49" s="910">
        <v>60</v>
      </c>
      <c r="F49" s="910" t="s">
        <v>22</v>
      </c>
      <c r="G49" s="531">
        <v>1732</v>
      </c>
      <c r="H49" s="906">
        <v>305.32007833333336</v>
      </c>
      <c r="I49" s="907">
        <v>17.628180042340265</v>
      </c>
      <c r="J49" s="906">
        <v>302.44890366666669</v>
      </c>
      <c r="K49" s="907">
        <v>17.462407832948422</v>
      </c>
      <c r="L49" s="238"/>
      <c r="O49" s="178" t="str">
        <f t="shared" si="17"/>
        <v>K</v>
      </c>
      <c r="P49" s="178" t="str">
        <f t="shared" si="18"/>
        <v>K</v>
      </c>
      <c r="R49" s="179">
        <f t="shared" si="19"/>
        <v>17.628180042340265</v>
      </c>
      <c r="S49" s="179">
        <f t="shared" si="20"/>
        <v>17.462407832948422</v>
      </c>
      <c r="T49" s="180"/>
      <c r="U49" s="180" t="str">
        <f t="shared" si="21"/>
        <v>BETUL</v>
      </c>
      <c r="V49" s="180" t="str">
        <f t="shared" si="22"/>
        <v>BETUL</v>
      </c>
      <c r="W49" s="83" t="str">
        <f t="shared" si="23"/>
        <v>OKE</v>
      </c>
      <c r="X49" s="83" t="str">
        <f t="shared" si="24"/>
        <v>OKE</v>
      </c>
      <c r="Y49" s="80"/>
      <c r="Z49" s="97">
        <f t="shared" si="25"/>
        <v>302.44890366666669</v>
      </c>
      <c r="AA49" s="97">
        <f t="shared" si="26"/>
        <v>17.462407832948422</v>
      </c>
      <c r="AB49" s="80" t="e">
        <f>IF(Z49=H49,#REF!,#REF!)</f>
        <v>#REF!</v>
      </c>
      <c r="AC49" s="98" t="e">
        <f>IF(Z49=H49,#REF!,#REF!)</f>
        <v>#REF!</v>
      </c>
      <c r="AD49" s="227" t="str">
        <f t="shared" si="27"/>
        <v>Malam</v>
      </c>
    </row>
    <row r="50" spans="1:30">
      <c r="A50" s="529">
        <v>37</v>
      </c>
      <c r="B50" s="529" t="s">
        <v>50</v>
      </c>
      <c r="C50" s="912" t="s">
        <v>95</v>
      </c>
      <c r="D50" s="910">
        <v>3</v>
      </c>
      <c r="E50" s="910">
        <v>60</v>
      </c>
      <c r="F50" s="910" t="s">
        <v>22</v>
      </c>
      <c r="G50" s="531">
        <v>1732</v>
      </c>
      <c r="H50" s="906">
        <v>319.40991200000002</v>
      </c>
      <c r="I50" s="907">
        <v>18.441680831408778</v>
      </c>
      <c r="J50" s="906">
        <v>326.95882166666667</v>
      </c>
      <c r="K50" s="907">
        <v>18.877530119322554</v>
      </c>
      <c r="L50" s="238"/>
      <c r="O50" s="178" t="str">
        <f t="shared" si="17"/>
        <v>K</v>
      </c>
      <c r="P50" s="178" t="str">
        <f t="shared" si="18"/>
        <v>K</v>
      </c>
      <c r="R50" s="179">
        <f t="shared" si="19"/>
        <v>18.441680831408778</v>
      </c>
      <c r="S50" s="179">
        <f t="shared" si="20"/>
        <v>18.877530119322554</v>
      </c>
      <c r="T50" s="180"/>
      <c r="U50" s="180" t="str">
        <f t="shared" si="21"/>
        <v>BETUL</v>
      </c>
      <c r="V50" s="180" t="str">
        <f t="shared" si="22"/>
        <v>BETUL</v>
      </c>
      <c r="W50" s="83" t="str">
        <f t="shared" si="23"/>
        <v>OKE</v>
      </c>
      <c r="X50" s="83" t="str">
        <f t="shared" si="24"/>
        <v>OKE</v>
      </c>
      <c r="Y50" s="80"/>
      <c r="Z50" s="97">
        <f t="shared" si="25"/>
        <v>319.40991200000002</v>
      </c>
      <c r="AA50" s="97">
        <f t="shared" si="26"/>
        <v>18.441680831408778</v>
      </c>
      <c r="AB50" s="80" t="e">
        <f>IF(Z50=H50,#REF!,#REF!)</f>
        <v>#REF!</v>
      </c>
      <c r="AC50" s="98" t="e">
        <f>IF(Z50=H50,#REF!,#REF!)</f>
        <v>#REF!</v>
      </c>
      <c r="AD50" s="227" t="str">
        <f t="shared" si="27"/>
        <v>Siang</v>
      </c>
    </row>
    <row r="51" spans="1:30">
      <c r="A51" s="529">
        <v>38</v>
      </c>
      <c r="B51" s="529" t="s">
        <v>50</v>
      </c>
      <c r="C51" s="912" t="s">
        <v>96</v>
      </c>
      <c r="D51" s="910">
        <v>2</v>
      </c>
      <c r="E51" s="910">
        <v>60</v>
      </c>
      <c r="F51" s="910" t="s">
        <v>22</v>
      </c>
      <c r="G51" s="531">
        <v>1732</v>
      </c>
      <c r="H51" s="906">
        <v>618.76098633333334</v>
      </c>
      <c r="I51" s="907">
        <v>35.725230157813705</v>
      </c>
      <c r="J51" s="906">
        <v>401.482798</v>
      </c>
      <c r="K51" s="907">
        <v>23.18030011547344</v>
      </c>
      <c r="L51" s="238"/>
      <c r="O51" s="178" t="str">
        <f t="shared" si="17"/>
        <v>K</v>
      </c>
      <c r="P51" s="178" t="str">
        <f t="shared" si="18"/>
        <v>K</v>
      </c>
      <c r="R51" s="179">
        <f t="shared" si="19"/>
        <v>35.725230157813705</v>
      </c>
      <c r="S51" s="179">
        <f t="shared" si="20"/>
        <v>23.18030011547344</v>
      </c>
      <c r="T51" s="180"/>
      <c r="U51" s="180" t="str">
        <f t="shared" si="21"/>
        <v>BETUL</v>
      </c>
      <c r="V51" s="180" t="str">
        <f t="shared" si="22"/>
        <v>BETUL</v>
      </c>
      <c r="W51" s="83" t="str">
        <f t="shared" si="23"/>
        <v>OKE</v>
      </c>
      <c r="X51" s="83" t="str">
        <f t="shared" si="24"/>
        <v>OKE</v>
      </c>
      <c r="Y51" s="80"/>
      <c r="Z51" s="97">
        <f t="shared" si="25"/>
        <v>401.482798</v>
      </c>
      <c r="AA51" s="97">
        <f t="shared" si="26"/>
        <v>23.18030011547344</v>
      </c>
      <c r="AB51" s="80" t="e">
        <f>IF(Z51=H51,#REF!,#REF!)</f>
        <v>#REF!</v>
      </c>
      <c r="AC51" s="98" t="e">
        <f>IF(Z51=H51,#REF!,#REF!)</f>
        <v>#REF!</v>
      </c>
      <c r="AD51" s="227" t="str">
        <f t="shared" si="27"/>
        <v>Malam</v>
      </c>
    </row>
    <row r="52" spans="1:30">
      <c r="A52" s="529">
        <v>39</v>
      </c>
      <c r="B52" s="529" t="s">
        <v>50</v>
      </c>
      <c r="C52" s="912" t="s">
        <v>53</v>
      </c>
      <c r="D52" s="910">
        <v>3</v>
      </c>
      <c r="E52" s="910">
        <v>60</v>
      </c>
      <c r="F52" s="910" t="s">
        <v>54</v>
      </c>
      <c r="G52" s="915">
        <v>1732</v>
      </c>
      <c r="H52" s="906">
        <v>314.9890033333333</v>
      </c>
      <c r="I52" s="907">
        <v>18.18643206312548</v>
      </c>
      <c r="J52" s="906">
        <v>302.87166333333334</v>
      </c>
      <c r="K52" s="907">
        <v>17.486816589684373</v>
      </c>
      <c r="L52" s="238"/>
      <c r="O52" s="178" t="str">
        <f t="shared" si="17"/>
        <v>K</v>
      </c>
      <c r="P52" s="178" t="str">
        <f t="shared" si="18"/>
        <v>K</v>
      </c>
      <c r="R52" s="179">
        <f t="shared" si="19"/>
        <v>18.18643206312548</v>
      </c>
      <c r="S52" s="179">
        <f t="shared" si="20"/>
        <v>17.486816589684373</v>
      </c>
      <c r="T52" s="180"/>
      <c r="U52" s="180" t="str">
        <f t="shared" si="21"/>
        <v>BETUL</v>
      </c>
      <c r="V52" s="180" t="str">
        <f t="shared" si="22"/>
        <v>BETUL</v>
      </c>
      <c r="W52" s="83" t="str">
        <f t="shared" si="23"/>
        <v>OKE</v>
      </c>
      <c r="X52" s="83" t="str">
        <f t="shared" si="24"/>
        <v>OKE</v>
      </c>
      <c r="Y52" s="80"/>
      <c r="Z52" s="97">
        <f t="shared" si="25"/>
        <v>302.87166333333334</v>
      </c>
      <c r="AA52" s="97">
        <f t="shared" si="26"/>
        <v>17.486816589684373</v>
      </c>
      <c r="AB52" s="80" t="e">
        <f>IF(Z52=H52,#REF!,#REF!)</f>
        <v>#REF!</v>
      </c>
      <c r="AC52" s="98" t="e">
        <f>IF(Z52=H52,#REF!,#REF!)</f>
        <v>#REF!</v>
      </c>
      <c r="AD52" s="227" t="str">
        <f t="shared" si="27"/>
        <v>Malam</v>
      </c>
    </row>
    <row r="53" spans="1:30">
      <c r="A53" s="529">
        <v>40</v>
      </c>
      <c r="B53" s="529" t="s">
        <v>50</v>
      </c>
      <c r="C53" s="912" t="s">
        <v>53</v>
      </c>
      <c r="D53" s="910">
        <v>4</v>
      </c>
      <c r="E53" s="910">
        <v>60</v>
      </c>
      <c r="F53" s="910" t="s">
        <v>54</v>
      </c>
      <c r="G53" s="915">
        <v>1732</v>
      </c>
      <c r="H53" s="906">
        <v>547.34739166666657</v>
      </c>
      <c r="I53" s="907">
        <v>31.602043398768277</v>
      </c>
      <c r="J53" s="906">
        <v>494.91993200000002</v>
      </c>
      <c r="K53" s="907">
        <v>28.575053810623558</v>
      </c>
      <c r="L53" s="238"/>
      <c r="O53" s="178" t="str">
        <f t="shared" si="17"/>
        <v>K</v>
      </c>
      <c r="P53" s="178" t="str">
        <f t="shared" si="18"/>
        <v>K</v>
      </c>
      <c r="R53" s="179">
        <f t="shared" si="19"/>
        <v>31.602043398768277</v>
      </c>
      <c r="S53" s="179">
        <f t="shared" si="20"/>
        <v>28.575053810623558</v>
      </c>
      <c r="T53" s="180"/>
      <c r="U53" s="180" t="str">
        <f t="shared" si="21"/>
        <v>BETUL</v>
      </c>
      <c r="V53" s="180" t="str">
        <f t="shared" si="22"/>
        <v>BETUL</v>
      </c>
      <c r="W53" s="83" t="str">
        <f t="shared" si="23"/>
        <v>OKE</v>
      </c>
      <c r="X53" s="83" t="str">
        <f t="shared" si="24"/>
        <v>OKE</v>
      </c>
      <c r="Y53" s="80"/>
      <c r="Z53" s="97">
        <f t="shared" si="25"/>
        <v>494.91993200000002</v>
      </c>
      <c r="AA53" s="97">
        <f t="shared" si="26"/>
        <v>28.575053810623558</v>
      </c>
      <c r="AB53" s="80" t="e">
        <f>IF(Z53=H53,#REF!,#REF!)</f>
        <v>#REF!</v>
      </c>
      <c r="AC53" s="98" t="e">
        <f>IF(Z53=H53,#REF!,#REF!)</f>
        <v>#REF!</v>
      </c>
      <c r="AD53" s="227" t="str">
        <f t="shared" si="27"/>
        <v>Malam</v>
      </c>
    </row>
    <row r="54" spans="1:30">
      <c r="A54" s="529">
        <v>41</v>
      </c>
      <c r="B54" s="914" t="s">
        <v>99</v>
      </c>
      <c r="C54" s="912" t="s">
        <v>100</v>
      </c>
      <c r="D54" s="910">
        <v>2</v>
      </c>
      <c r="E54" s="910">
        <v>60</v>
      </c>
      <c r="F54" s="910" t="s">
        <v>22</v>
      </c>
      <c r="G54" s="531">
        <v>1732</v>
      </c>
      <c r="H54" s="906">
        <v>437.75629666666663</v>
      </c>
      <c r="I54" s="907">
        <v>25.274612971516547</v>
      </c>
      <c r="J54" s="906">
        <v>388.42632033333331</v>
      </c>
      <c r="K54" s="907">
        <v>22.426461913010005</v>
      </c>
      <c r="L54" s="238"/>
      <c r="O54" s="178" t="str">
        <f t="shared" si="17"/>
        <v>K</v>
      </c>
      <c r="P54" s="178" t="str">
        <f t="shared" si="18"/>
        <v>K</v>
      </c>
      <c r="R54" s="179">
        <f t="shared" si="19"/>
        <v>25.274612971516547</v>
      </c>
      <c r="S54" s="179">
        <f t="shared" si="20"/>
        <v>22.426461913010005</v>
      </c>
      <c r="T54" s="180"/>
      <c r="U54" s="180" t="str">
        <f t="shared" si="21"/>
        <v>BETUL</v>
      </c>
      <c r="V54" s="180" t="str">
        <f t="shared" si="22"/>
        <v>BETUL</v>
      </c>
      <c r="W54" s="83" t="str">
        <f t="shared" si="23"/>
        <v>OKE</v>
      </c>
      <c r="X54" s="83" t="str">
        <f t="shared" si="24"/>
        <v>OKE</v>
      </c>
      <c r="Y54" s="80"/>
      <c r="Z54" s="97">
        <f t="shared" si="25"/>
        <v>388.42632033333331</v>
      </c>
      <c r="AA54" s="97">
        <f t="shared" si="26"/>
        <v>22.426461913010005</v>
      </c>
      <c r="AB54" s="80" t="e">
        <f>IF(Z54=H54,#REF!,#REF!)</f>
        <v>#REF!</v>
      </c>
      <c r="AC54" s="98" t="e">
        <f>IF(Z54=H54,#REF!,#REF!)</f>
        <v>#REF!</v>
      </c>
      <c r="AD54" s="227" t="str">
        <f t="shared" si="27"/>
        <v>Malam</v>
      </c>
    </row>
    <row r="55" spans="1:30">
      <c r="A55" s="529">
        <v>42</v>
      </c>
      <c r="B55" s="914" t="s">
        <v>99</v>
      </c>
      <c r="C55" s="912" t="s">
        <v>101</v>
      </c>
      <c r="D55" s="910">
        <v>1</v>
      </c>
      <c r="E55" s="910">
        <v>60</v>
      </c>
      <c r="F55" s="910" t="s">
        <v>22</v>
      </c>
      <c r="G55" s="531">
        <v>1732</v>
      </c>
      <c r="H55" s="906">
        <v>537.9888913333333</v>
      </c>
      <c r="I55" s="907">
        <v>31.061714280215547</v>
      </c>
      <c r="J55" s="906">
        <v>470.5244546666666</v>
      </c>
      <c r="K55" s="907">
        <v>27.166538953040799</v>
      </c>
      <c r="L55" s="238"/>
      <c r="O55" s="178" t="str">
        <f t="shared" si="17"/>
        <v>K</v>
      </c>
      <c r="P55" s="178" t="str">
        <f t="shared" si="18"/>
        <v>K</v>
      </c>
      <c r="R55" s="179">
        <f t="shared" si="19"/>
        <v>31.061714280215547</v>
      </c>
      <c r="S55" s="179">
        <f t="shared" si="20"/>
        <v>27.166538953040799</v>
      </c>
      <c r="T55" s="180"/>
      <c r="U55" s="180" t="str">
        <f t="shared" si="21"/>
        <v>BETUL</v>
      </c>
      <c r="V55" s="180" t="str">
        <f t="shared" si="22"/>
        <v>BETUL</v>
      </c>
      <c r="W55" s="83" t="str">
        <f t="shared" si="23"/>
        <v>OKE</v>
      </c>
      <c r="X55" s="83" t="str">
        <f t="shared" si="24"/>
        <v>OKE</v>
      </c>
      <c r="Y55" s="80"/>
      <c r="Z55" s="97">
        <f t="shared" si="25"/>
        <v>470.5244546666666</v>
      </c>
      <c r="AA55" s="97">
        <f t="shared" si="26"/>
        <v>27.166538953040799</v>
      </c>
      <c r="AB55" s="80" t="e">
        <f>IF(Z55=H55,#REF!,#REF!)</f>
        <v>#REF!</v>
      </c>
      <c r="AC55" s="98" t="e">
        <f>IF(Z55=H55,#REF!,#REF!)</f>
        <v>#REF!</v>
      </c>
      <c r="AD55" s="227" t="str">
        <f t="shared" si="27"/>
        <v>Malam</v>
      </c>
    </row>
    <row r="56" spans="1:30">
      <c r="A56" s="529">
        <v>43</v>
      </c>
      <c r="B56" s="914" t="s">
        <v>99</v>
      </c>
      <c r="C56" s="912" t="s">
        <v>101</v>
      </c>
      <c r="D56" s="910">
        <v>3</v>
      </c>
      <c r="E56" s="910">
        <v>60</v>
      </c>
      <c r="F56" s="910" t="s">
        <v>22</v>
      </c>
      <c r="G56" s="531">
        <v>1732</v>
      </c>
      <c r="H56" s="906">
        <v>1041.1929933333333</v>
      </c>
      <c r="I56" s="907">
        <v>60.115068899153187</v>
      </c>
      <c r="J56" s="906">
        <v>469.06296766666668</v>
      </c>
      <c r="K56" s="907">
        <v>27.082157486528097</v>
      </c>
      <c r="L56" s="238"/>
      <c r="O56" s="178" t="str">
        <f t="shared" si="17"/>
        <v>K</v>
      </c>
      <c r="P56" s="178" t="str">
        <f t="shared" si="18"/>
        <v>K</v>
      </c>
      <c r="R56" s="179">
        <f t="shared" si="19"/>
        <v>60.115068899153187</v>
      </c>
      <c r="S56" s="179">
        <f t="shared" si="20"/>
        <v>27.082157486528097</v>
      </c>
      <c r="T56" s="180"/>
      <c r="U56" s="180" t="str">
        <f t="shared" si="21"/>
        <v>BETUL</v>
      </c>
      <c r="V56" s="180" t="str">
        <f t="shared" si="22"/>
        <v>BETUL</v>
      </c>
      <c r="W56" s="83" t="str">
        <f t="shared" si="23"/>
        <v>OKE</v>
      </c>
      <c r="X56" s="83" t="str">
        <f t="shared" si="24"/>
        <v>OKE</v>
      </c>
      <c r="Y56" s="80"/>
      <c r="Z56" s="97">
        <f t="shared" si="25"/>
        <v>469.06296766666668</v>
      </c>
      <c r="AA56" s="97">
        <f t="shared" si="26"/>
        <v>27.082157486528097</v>
      </c>
      <c r="AB56" s="80" t="e">
        <f>IF(Z56=H56,#REF!,#REF!)</f>
        <v>#REF!</v>
      </c>
      <c r="AC56" s="98" t="e">
        <f>IF(Z56=H56,#REF!,#REF!)</f>
        <v>#REF!</v>
      </c>
      <c r="AD56" s="227" t="str">
        <f t="shared" si="27"/>
        <v>Malam</v>
      </c>
    </row>
    <row r="57" spans="1:30">
      <c r="A57" s="529">
        <v>44</v>
      </c>
      <c r="B57" s="914" t="s">
        <v>99</v>
      </c>
      <c r="C57" s="912" t="s">
        <v>101</v>
      </c>
      <c r="D57" s="910">
        <v>4</v>
      </c>
      <c r="E57" s="910">
        <v>60</v>
      </c>
      <c r="F57" s="910" t="s">
        <v>22</v>
      </c>
      <c r="G57" s="531">
        <v>1732</v>
      </c>
      <c r="H57" s="906">
        <v>0</v>
      </c>
      <c r="I57" s="907">
        <v>0</v>
      </c>
      <c r="J57" s="906">
        <v>0</v>
      </c>
      <c r="K57" s="907">
        <v>0</v>
      </c>
      <c r="L57" s="238"/>
      <c r="O57" s="178" t="str">
        <f t="shared" si="17"/>
        <v>K</v>
      </c>
      <c r="P57" s="178" t="str">
        <f t="shared" si="18"/>
        <v>K</v>
      </c>
      <c r="R57" s="179">
        <f t="shared" si="19"/>
        <v>0</v>
      </c>
      <c r="S57" s="179">
        <f t="shared" si="20"/>
        <v>0</v>
      </c>
      <c r="T57" s="180"/>
      <c r="U57" s="180" t="str">
        <f t="shared" si="21"/>
        <v>BETUL</v>
      </c>
      <c r="V57" s="180" t="str">
        <f t="shared" si="22"/>
        <v>BETUL</v>
      </c>
      <c r="W57" s="83" t="str">
        <f t="shared" si="23"/>
        <v>OKE</v>
      </c>
      <c r="X57" s="83" t="str">
        <f t="shared" si="24"/>
        <v>OKE</v>
      </c>
      <c r="Y57" s="80"/>
      <c r="Z57" s="97">
        <f t="shared" si="25"/>
        <v>0</v>
      </c>
      <c r="AA57" s="97">
        <f t="shared" si="26"/>
        <v>0</v>
      </c>
      <c r="AB57" s="80" t="e">
        <f>IF(Z57=H57,#REF!,#REF!)</f>
        <v>#REF!</v>
      </c>
      <c r="AC57" s="98" t="e">
        <f>IF(Z57=H57,#REF!,#REF!)</f>
        <v>#REF!</v>
      </c>
      <c r="AD57" s="227" t="str">
        <f t="shared" si="27"/>
        <v>Siang</v>
      </c>
    </row>
    <row r="58" spans="1:30">
      <c r="A58" s="529">
        <v>45</v>
      </c>
      <c r="B58" s="914" t="s">
        <v>99</v>
      </c>
      <c r="C58" s="912" t="s">
        <v>102</v>
      </c>
      <c r="D58" s="910">
        <v>7</v>
      </c>
      <c r="E58" s="910">
        <v>60</v>
      </c>
      <c r="F58" s="910" t="s">
        <v>22</v>
      </c>
      <c r="G58" s="531">
        <v>1732</v>
      </c>
      <c r="H58" s="906">
        <v>508.2207846666667</v>
      </c>
      <c r="I58" s="907">
        <v>29.343001424172442</v>
      </c>
      <c r="J58" s="906">
        <v>467.15667733333333</v>
      </c>
      <c r="K58" s="907">
        <v>26.972094534257117</v>
      </c>
      <c r="L58" s="238"/>
      <c r="O58" s="178" t="str">
        <f t="shared" si="17"/>
        <v>K</v>
      </c>
      <c r="P58" s="178" t="str">
        <f t="shared" si="18"/>
        <v>K</v>
      </c>
      <c r="R58" s="179">
        <f t="shared" si="19"/>
        <v>29.343001424172442</v>
      </c>
      <c r="S58" s="179">
        <f t="shared" si="20"/>
        <v>26.972094534257117</v>
      </c>
      <c r="T58" s="180"/>
      <c r="U58" s="180" t="str">
        <f t="shared" si="21"/>
        <v>BETUL</v>
      </c>
      <c r="V58" s="180" t="str">
        <f t="shared" si="22"/>
        <v>BETUL</v>
      </c>
      <c r="W58" s="83" t="str">
        <f t="shared" si="23"/>
        <v>OKE</v>
      </c>
      <c r="X58" s="83" t="str">
        <f t="shared" si="24"/>
        <v>OKE</v>
      </c>
      <c r="Y58" s="80"/>
      <c r="Z58" s="97">
        <f t="shared" si="25"/>
        <v>467.15667733333333</v>
      </c>
      <c r="AA58" s="97">
        <f t="shared" si="26"/>
        <v>26.972094534257117</v>
      </c>
      <c r="AB58" s="80" t="e">
        <f>IF(Z58=H58,#REF!,#REF!)</f>
        <v>#REF!</v>
      </c>
      <c r="AC58" s="98" t="e">
        <f>IF(Z58=H58,#REF!,#REF!)</f>
        <v>#REF!</v>
      </c>
      <c r="AD58" s="227" t="str">
        <f t="shared" si="27"/>
        <v>Malam</v>
      </c>
    </row>
    <row r="59" spans="1:30">
      <c r="A59" s="529">
        <v>46</v>
      </c>
      <c r="B59" s="914" t="s">
        <v>99</v>
      </c>
      <c r="C59" s="912" t="s">
        <v>103</v>
      </c>
      <c r="D59" s="910">
        <v>2</v>
      </c>
      <c r="E59" s="910">
        <v>30</v>
      </c>
      <c r="F59" s="910" t="s">
        <v>33</v>
      </c>
      <c r="G59" s="531">
        <v>866</v>
      </c>
      <c r="H59" s="906">
        <v>285.61135866666666</v>
      </c>
      <c r="I59" s="907">
        <v>32.98052640492687</v>
      </c>
      <c r="J59" s="906">
        <v>251.45570366666666</v>
      </c>
      <c r="K59" s="907">
        <v>29.036455388760587</v>
      </c>
      <c r="L59" s="238"/>
      <c r="O59" s="178" t="str">
        <f t="shared" si="17"/>
        <v>K</v>
      </c>
      <c r="P59" s="178" t="str">
        <f t="shared" si="18"/>
        <v>K</v>
      </c>
      <c r="R59" s="179">
        <f t="shared" si="19"/>
        <v>32.98052640492687</v>
      </c>
      <c r="S59" s="179">
        <f t="shared" si="20"/>
        <v>29.036455388760587</v>
      </c>
      <c r="T59" s="180"/>
      <c r="U59" s="180" t="str">
        <f t="shared" si="21"/>
        <v>BETUL</v>
      </c>
      <c r="V59" s="180" t="str">
        <f t="shared" si="22"/>
        <v>BETUL</v>
      </c>
      <c r="W59" s="83" t="str">
        <f t="shared" si="23"/>
        <v>OKE</v>
      </c>
      <c r="X59" s="83" t="str">
        <f t="shared" si="24"/>
        <v>OKE</v>
      </c>
      <c r="Y59" s="80"/>
      <c r="Z59" s="97">
        <f t="shared" si="25"/>
        <v>251.45570366666666</v>
      </c>
      <c r="AA59" s="97">
        <f t="shared" si="26"/>
        <v>29.036455388760587</v>
      </c>
      <c r="AB59" s="80" t="e">
        <f>IF(Z59=H59,#REF!,#REF!)</f>
        <v>#REF!</v>
      </c>
      <c r="AC59" s="98" t="e">
        <f>IF(Z59=H59,#REF!,#REF!)</f>
        <v>#REF!</v>
      </c>
      <c r="AD59" s="227" t="str">
        <f t="shared" si="27"/>
        <v>Malam</v>
      </c>
    </row>
    <row r="60" spans="1:30">
      <c r="A60" s="529">
        <v>47</v>
      </c>
      <c r="B60" s="914" t="s">
        <v>99</v>
      </c>
      <c r="C60" s="912" t="s">
        <v>104</v>
      </c>
      <c r="D60" s="910">
        <v>2</v>
      </c>
      <c r="E60" s="910">
        <v>60</v>
      </c>
      <c r="F60" s="910" t="s">
        <v>22</v>
      </c>
      <c r="G60" s="531">
        <v>1732</v>
      </c>
      <c r="H60" s="906">
        <v>359.65361533333333</v>
      </c>
      <c r="I60" s="907">
        <v>20.765220284834488</v>
      </c>
      <c r="J60" s="906">
        <v>368.96021533333328</v>
      </c>
      <c r="K60" s="907">
        <v>21.302552848344877</v>
      </c>
      <c r="L60" s="238"/>
      <c r="O60" s="178" t="str">
        <f t="shared" si="17"/>
        <v>K</v>
      </c>
      <c r="P60" s="178" t="str">
        <f t="shared" si="18"/>
        <v>K</v>
      </c>
      <c r="R60" s="179">
        <f t="shared" si="19"/>
        <v>20.765220284834488</v>
      </c>
      <c r="S60" s="179">
        <f t="shared" si="20"/>
        <v>21.302552848344877</v>
      </c>
      <c r="T60" s="180"/>
      <c r="U60" s="180" t="str">
        <f t="shared" si="21"/>
        <v>BETUL</v>
      </c>
      <c r="V60" s="180" t="str">
        <f t="shared" si="22"/>
        <v>BETUL</v>
      </c>
      <c r="W60" s="83" t="str">
        <f t="shared" si="23"/>
        <v>OKE</v>
      </c>
      <c r="X60" s="83" t="str">
        <f t="shared" si="24"/>
        <v>OKE</v>
      </c>
      <c r="Y60" s="80"/>
      <c r="Z60" s="97">
        <f t="shared" si="25"/>
        <v>359.65361533333333</v>
      </c>
      <c r="AA60" s="97">
        <f t="shared" si="26"/>
        <v>20.765220284834488</v>
      </c>
      <c r="AB60" s="80" t="e">
        <f>IF(Z60=H60,#REF!,#REF!)</f>
        <v>#REF!</v>
      </c>
      <c r="AC60" s="98" t="e">
        <f>IF(Z60=H60,#REF!,#REF!)</f>
        <v>#REF!</v>
      </c>
      <c r="AD60" s="227" t="str">
        <f t="shared" si="27"/>
        <v>Siang</v>
      </c>
    </row>
    <row r="61" spans="1:30">
      <c r="A61" s="529">
        <v>48</v>
      </c>
      <c r="B61" s="529" t="s">
        <v>99</v>
      </c>
      <c r="C61" s="926" t="s">
        <v>562</v>
      </c>
      <c r="D61" s="927">
        <v>1</v>
      </c>
      <c r="E61" s="927">
        <v>60</v>
      </c>
      <c r="F61" s="927" t="s">
        <v>22</v>
      </c>
      <c r="G61" s="531">
        <v>1732</v>
      </c>
      <c r="H61" s="906">
        <v>514.4541426666666</v>
      </c>
      <c r="I61" s="907">
        <v>29.702895073133174</v>
      </c>
      <c r="J61" s="906">
        <v>608.86171466666667</v>
      </c>
      <c r="K61" s="907">
        <v>35.153678675904544</v>
      </c>
      <c r="L61" s="238"/>
      <c r="O61" s="178" t="str">
        <f t="shared" si="17"/>
        <v>K</v>
      </c>
      <c r="P61" s="178" t="str">
        <f t="shared" si="18"/>
        <v>K</v>
      </c>
      <c r="R61" s="179">
        <f t="shared" si="19"/>
        <v>29.702895073133174</v>
      </c>
      <c r="S61" s="179">
        <f t="shared" si="20"/>
        <v>35.153678675904544</v>
      </c>
      <c r="T61" s="180"/>
      <c r="U61" s="180" t="str">
        <f t="shared" si="21"/>
        <v>BETUL</v>
      </c>
      <c r="V61" s="180" t="str">
        <f t="shared" si="22"/>
        <v>BETUL</v>
      </c>
      <c r="W61" s="83" t="str">
        <f t="shared" si="23"/>
        <v>OKE</v>
      </c>
      <c r="X61" s="83" t="str">
        <f t="shared" si="24"/>
        <v>OKE</v>
      </c>
      <c r="Y61" s="80"/>
      <c r="Z61" s="97">
        <f t="shared" si="25"/>
        <v>514.4541426666666</v>
      </c>
      <c r="AA61" s="97">
        <f t="shared" si="26"/>
        <v>29.702895073133174</v>
      </c>
      <c r="AB61" s="80" t="e">
        <f>IF(Z61=H61,#REF!,#REF!)</f>
        <v>#REF!</v>
      </c>
      <c r="AC61" s="98" t="e">
        <f>IF(Z61=H61,#REF!,#REF!)</f>
        <v>#REF!</v>
      </c>
      <c r="AD61" s="227" t="str">
        <f t="shared" si="27"/>
        <v>Siang</v>
      </c>
    </row>
    <row r="62" spans="1:30">
      <c r="A62" s="529">
        <v>49</v>
      </c>
      <c r="B62" s="529" t="s">
        <v>99</v>
      </c>
      <c r="C62" s="912" t="s">
        <v>105</v>
      </c>
      <c r="D62" s="910">
        <v>2</v>
      </c>
      <c r="E62" s="910">
        <v>30</v>
      </c>
      <c r="F62" s="910" t="s">
        <v>33</v>
      </c>
      <c r="G62" s="531">
        <v>866</v>
      </c>
      <c r="H62" s="906">
        <v>200.32970666666665</v>
      </c>
      <c r="I62" s="907">
        <v>23.132760585065434</v>
      </c>
      <c r="J62" s="906">
        <v>209.69398000000001</v>
      </c>
      <c r="K62" s="907">
        <v>24.21408545034642</v>
      </c>
      <c r="L62" s="238"/>
      <c r="O62" s="178" t="str">
        <f t="shared" si="17"/>
        <v>K</v>
      </c>
      <c r="P62" s="178" t="str">
        <f t="shared" si="18"/>
        <v>K</v>
      </c>
      <c r="R62" s="179">
        <f t="shared" si="19"/>
        <v>23.132760585065434</v>
      </c>
      <c r="S62" s="179">
        <f t="shared" si="20"/>
        <v>24.21408545034642</v>
      </c>
      <c r="T62" s="180"/>
      <c r="U62" s="180" t="str">
        <f t="shared" si="21"/>
        <v>BETUL</v>
      </c>
      <c r="V62" s="180" t="str">
        <f t="shared" si="22"/>
        <v>BETUL</v>
      </c>
      <c r="W62" s="83" t="str">
        <f t="shared" si="23"/>
        <v>OKE</v>
      </c>
      <c r="X62" s="83" t="str">
        <f t="shared" si="24"/>
        <v>OKE</v>
      </c>
      <c r="Y62" s="80"/>
      <c r="Z62" s="97">
        <f t="shared" si="25"/>
        <v>200.32970666666665</v>
      </c>
      <c r="AA62" s="97">
        <f t="shared" si="26"/>
        <v>23.132760585065434</v>
      </c>
      <c r="AB62" s="80" t="e">
        <f>IF(Z62=H62,#REF!,#REF!)</f>
        <v>#REF!</v>
      </c>
      <c r="AC62" s="98" t="e">
        <f>IF(Z62=H62,#REF!,#REF!)</f>
        <v>#REF!</v>
      </c>
      <c r="AD62" s="227" t="str">
        <f t="shared" si="27"/>
        <v>Siang</v>
      </c>
    </row>
    <row r="63" spans="1:30">
      <c r="A63" s="529">
        <v>50</v>
      </c>
      <c r="B63" s="529" t="s">
        <v>55</v>
      </c>
      <c r="C63" s="912" t="s">
        <v>349</v>
      </c>
      <c r="D63" s="910">
        <v>4</v>
      </c>
      <c r="E63" s="910">
        <v>60</v>
      </c>
      <c r="F63" s="910" t="s">
        <v>22</v>
      </c>
      <c r="G63" s="915">
        <v>1732</v>
      </c>
      <c r="H63" s="906">
        <v>0</v>
      </c>
      <c r="I63" s="907">
        <v>0</v>
      </c>
      <c r="J63" s="906">
        <v>0</v>
      </c>
      <c r="K63" s="907">
        <v>0</v>
      </c>
      <c r="L63" s="238"/>
      <c r="O63" s="178" t="str">
        <f t="shared" si="17"/>
        <v>K</v>
      </c>
      <c r="P63" s="178" t="str">
        <f t="shared" si="18"/>
        <v>K</v>
      </c>
      <c r="R63" s="179">
        <f t="shared" si="19"/>
        <v>0</v>
      </c>
      <c r="S63" s="179">
        <f t="shared" si="20"/>
        <v>0</v>
      </c>
      <c r="T63" s="180"/>
      <c r="U63" s="180" t="str">
        <f t="shared" si="21"/>
        <v>BETUL</v>
      </c>
      <c r="V63" s="180" t="str">
        <f t="shared" si="22"/>
        <v>BETUL</v>
      </c>
      <c r="W63" s="83" t="str">
        <f t="shared" si="23"/>
        <v>OKE</v>
      </c>
      <c r="X63" s="83" t="str">
        <f t="shared" si="24"/>
        <v>OKE</v>
      </c>
      <c r="Y63" s="80"/>
      <c r="Z63" s="97">
        <f t="shared" si="25"/>
        <v>0</v>
      </c>
      <c r="AA63" s="97">
        <f t="shared" si="26"/>
        <v>0</v>
      </c>
      <c r="AB63" s="80" t="e">
        <f>IF(Z63=H63,#REF!,#REF!)</f>
        <v>#REF!</v>
      </c>
      <c r="AC63" s="98" t="e">
        <f>IF(Z63=H63,#REF!,#REF!)</f>
        <v>#REF!</v>
      </c>
      <c r="AD63" s="227" t="str">
        <f t="shared" si="27"/>
        <v>Siang</v>
      </c>
    </row>
    <row r="64" spans="1:30">
      <c r="A64" s="529">
        <v>51</v>
      </c>
      <c r="B64" s="529" t="s">
        <v>55</v>
      </c>
      <c r="C64" s="912" t="s">
        <v>578</v>
      </c>
      <c r="D64" s="910">
        <v>5</v>
      </c>
      <c r="E64" s="910">
        <v>30</v>
      </c>
      <c r="F64" s="910" t="s">
        <v>33</v>
      </c>
      <c r="G64" s="531">
        <v>866</v>
      </c>
      <c r="H64" s="906">
        <v>310.82575500000002</v>
      </c>
      <c r="I64" s="907">
        <v>35.892119515011551</v>
      </c>
      <c r="J64" s="906">
        <v>217.37797033333331</v>
      </c>
      <c r="K64" s="907">
        <v>25.101382255581211</v>
      </c>
      <c r="L64" s="238"/>
      <c r="O64" s="178" t="str">
        <f t="shared" si="17"/>
        <v>K</v>
      </c>
      <c r="P64" s="178" t="str">
        <f t="shared" si="18"/>
        <v>K</v>
      </c>
      <c r="R64" s="179">
        <f t="shared" si="19"/>
        <v>35.892119515011551</v>
      </c>
      <c r="S64" s="179">
        <f t="shared" si="20"/>
        <v>25.101382255581211</v>
      </c>
      <c r="T64" s="180"/>
      <c r="U64" s="180" t="str">
        <f t="shared" si="21"/>
        <v>BETUL</v>
      </c>
      <c r="V64" s="180" t="str">
        <f t="shared" si="22"/>
        <v>BETUL</v>
      </c>
      <c r="W64" s="83" t="str">
        <f t="shared" si="23"/>
        <v>OKE</v>
      </c>
      <c r="X64" s="83" t="str">
        <f t="shared" si="24"/>
        <v>OKE</v>
      </c>
      <c r="Y64" s="80"/>
      <c r="Z64" s="97">
        <f t="shared" si="25"/>
        <v>217.37797033333331</v>
      </c>
      <c r="AA64" s="97">
        <f t="shared" si="26"/>
        <v>25.101382255581211</v>
      </c>
      <c r="AB64" s="80" t="e">
        <f>IF(Z64=H64,#REF!,#REF!)</f>
        <v>#REF!</v>
      </c>
      <c r="AC64" s="98" t="e">
        <f>IF(Z64=H64,#REF!,#REF!)</f>
        <v>#REF!</v>
      </c>
      <c r="AD64" s="227" t="str">
        <f t="shared" si="27"/>
        <v>Malam</v>
      </c>
    </row>
    <row r="65" spans="1:30">
      <c r="A65" s="529">
        <v>52</v>
      </c>
      <c r="B65" s="529" t="s">
        <v>55</v>
      </c>
      <c r="C65" s="904" t="s">
        <v>108</v>
      </c>
      <c r="D65" s="530">
        <v>1</v>
      </c>
      <c r="E65" s="530">
        <v>60</v>
      </c>
      <c r="F65" s="530" t="s">
        <v>22</v>
      </c>
      <c r="G65" s="531">
        <v>1732</v>
      </c>
      <c r="H65" s="906">
        <v>265.64700333333332</v>
      </c>
      <c r="I65" s="907">
        <v>15.337586797536565</v>
      </c>
      <c r="J65" s="906">
        <v>253.77965800000001</v>
      </c>
      <c r="K65" s="907">
        <v>14.652405196304851</v>
      </c>
      <c r="L65" s="238"/>
      <c r="O65" s="178" t="str">
        <f t="shared" si="17"/>
        <v>K</v>
      </c>
      <c r="P65" s="178" t="str">
        <f t="shared" si="18"/>
        <v>K</v>
      </c>
      <c r="R65" s="179">
        <f t="shared" si="19"/>
        <v>15.337586797536565</v>
      </c>
      <c r="S65" s="179">
        <f t="shared" si="20"/>
        <v>14.652405196304851</v>
      </c>
      <c r="T65" s="180"/>
      <c r="U65" s="180" t="str">
        <f t="shared" si="21"/>
        <v>BETUL</v>
      </c>
      <c r="V65" s="180" t="str">
        <f t="shared" si="22"/>
        <v>BETUL</v>
      </c>
      <c r="W65" s="83" t="str">
        <f t="shared" si="23"/>
        <v>OKE</v>
      </c>
      <c r="X65" s="83" t="str">
        <f t="shared" si="24"/>
        <v>OKE</v>
      </c>
      <c r="Y65" s="80"/>
      <c r="Z65" s="97">
        <f t="shared" si="25"/>
        <v>253.77965800000001</v>
      </c>
      <c r="AA65" s="97">
        <f t="shared" si="26"/>
        <v>14.652405196304851</v>
      </c>
      <c r="AB65" s="80" t="e">
        <f>IF(Z65=H65,#REF!,#REF!)</f>
        <v>#REF!</v>
      </c>
      <c r="AC65" s="98" t="e">
        <f>IF(Z65=H65,#REF!,#REF!)</f>
        <v>#REF!</v>
      </c>
      <c r="AD65" s="227" t="str">
        <f t="shared" si="27"/>
        <v>Malam</v>
      </c>
    </row>
    <row r="66" spans="1:30">
      <c r="A66" s="529">
        <v>53</v>
      </c>
      <c r="B66" s="529" t="s">
        <v>58</v>
      </c>
      <c r="C66" s="904" t="s">
        <v>109</v>
      </c>
      <c r="D66" s="530">
        <v>3</v>
      </c>
      <c r="E66" s="530">
        <v>60</v>
      </c>
      <c r="F66" s="530" t="s">
        <v>22</v>
      </c>
      <c r="G66" s="531">
        <v>1732</v>
      </c>
      <c r="H66" s="906">
        <v>1105.394043</v>
      </c>
      <c r="I66" s="907">
        <v>63.821826963048501</v>
      </c>
      <c r="J66" s="906">
        <v>422.7178853333333</v>
      </c>
      <c r="K66" s="907">
        <v>24.406344418783675</v>
      </c>
      <c r="L66" s="238"/>
      <c r="O66" s="178" t="str">
        <f t="shared" si="17"/>
        <v>K</v>
      </c>
      <c r="P66" s="178" t="str">
        <f t="shared" si="18"/>
        <v>K</v>
      </c>
      <c r="R66" s="179">
        <f t="shared" si="19"/>
        <v>63.821826963048501</v>
      </c>
      <c r="S66" s="179">
        <f t="shared" si="20"/>
        <v>24.406344418783675</v>
      </c>
      <c r="T66" s="180"/>
      <c r="U66" s="180" t="str">
        <f t="shared" si="21"/>
        <v>BETUL</v>
      </c>
      <c r="V66" s="180" t="str">
        <f t="shared" si="22"/>
        <v>BETUL</v>
      </c>
      <c r="W66" s="83" t="str">
        <f t="shared" si="23"/>
        <v>OKE</v>
      </c>
      <c r="X66" s="83" t="str">
        <f t="shared" si="24"/>
        <v>OKE</v>
      </c>
      <c r="Y66" s="80"/>
      <c r="Z66" s="97">
        <f t="shared" si="25"/>
        <v>422.7178853333333</v>
      </c>
      <c r="AA66" s="97">
        <f t="shared" si="26"/>
        <v>24.406344418783675</v>
      </c>
      <c r="AB66" s="80" t="e">
        <f>IF(Z66=H66,#REF!,#REF!)</f>
        <v>#REF!</v>
      </c>
      <c r="AC66" s="98" t="e">
        <f>IF(Z66=H66,#REF!,#REF!)</f>
        <v>#REF!</v>
      </c>
      <c r="AD66" s="227" t="str">
        <f t="shared" si="27"/>
        <v>Malam</v>
      </c>
    </row>
    <row r="67" spans="1:30">
      <c r="A67" s="529">
        <v>54</v>
      </c>
      <c r="B67" s="529" t="s">
        <v>58</v>
      </c>
      <c r="C67" s="904" t="s">
        <v>109</v>
      </c>
      <c r="D67" s="530">
        <v>4</v>
      </c>
      <c r="E67" s="530">
        <v>60</v>
      </c>
      <c r="F67" s="530" t="s">
        <v>22</v>
      </c>
      <c r="G67" s="531">
        <v>1732</v>
      </c>
      <c r="H67" s="906">
        <v>486.99186200000003</v>
      </c>
      <c r="I67" s="907">
        <v>28.11731304849885</v>
      </c>
      <c r="J67" s="906">
        <v>514.42783599999996</v>
      </c>
      <c r="K67" s="907">
        <v>29.701376212471132</v>
      </c>
      <c r="L67" s="238"/>
      <c r="O67" s="178" t="str">
        <f t="shared" si="17"/>
        <v>K</v>
      </c>
      <c r="P67" s="178" t="str">
        <f t="shared" si="18"/>
        <v>K</v>
      </c>
      <c r="R67" s="179">
        <f t="shared" si="19"/>
        <v>28.11731304849885</v>
      </c>
      <c r="S67" s="179">
        <f t="shared" si="20"/>
        <v>29.701376212471132</v>
      </c>
      <c r="T67" s="180"/>
      <c r="U67" s="180" t="str">
        <f t="shared" si="21"/>
        <v>BETUL</v>
      </c>
      <c r="V67" s="180" t="str">
        <f t="shared" si="22"/>
        <v>BETUL</v>
      </c>
      <c r="W67" s="83" t="str">
        <f t="shared" si="23"/>
        <v>OKE</v>
      </c>
      <c r="X67" s="83" t="str">
        <f t="shared" si="24"/>
        <v>OKE</v>
      </c>
      <c r="Y67" s="80"/>
      <c r="Z67" s="97">
        <f t="shared" si="25"/>
        <v>486.99186200000003</v>
      </c>
      <c r="AA67" s="97">
        <f t="shared" si="26"/>
        <v>28.11731304849885</v>
      </c>
      <c r="AB67" s="80" t="e">
        <f>IF(Z67=H67,#REF!,#REF!)</f>
        <v>#REF!</v>
      </c>
      <c r="AC67" s="98" t="e">
        <f>IF(Z67=H67,#REF!,#REF!)</f>
        <v>#REF!</v>
      </c>
      <c r="AD67" s="227" t="str">
        <f t="shared" si="27"/>
        <v>Siang</v>
      </c>
    </row>
    <row r="68" spans="1:30">
      <c r="A68" s="529">
        <v>55</v>
      </c>
      <c r="B68" s="529" t="s">
        <v>58</v>
      </c>
      <c r="C68" s="904" t="s">
        <v>110</v>
      </c>
      <c r="D68" s="530">
        <v>1</v>
      </c>
      <c r="E68" s="530">
        <v>30</v>
      </c>
      <c r="F68" s="530" t="s">
        <v>33</v>
      </c>
      <c r="G68" s="531">
        <v>866</v>
      </c>
      <c r="H68" s="906">
        <v>0</v>
      </c>
      <c r="I68" s="907">
        <v>0</v>
      </c>
      <c r="J68" s="906">
        <v>0</v>
      </c>
      <c r="K68" s="907">
        <v>0</v>
      </c>
      <c r="L68" s="238"/>
      <c r="O68" s="178" t="str">
        <f t="shared" si="17"/>
        <v>K</v>
      </c>
      <c r="P68" s="178" t="str">
        <f t="shared" si="18"/>
        <v>K</v>
      </c>
      <c r="R68" s="179">
        <f t="shared" si="19"/>
        <v>0</v>
      </c>
      <c r="S68" s="179">
        <f t="shared" si="20"/>
        <v>0</v>
      </c>
      <c r="T68" s="180"/>
      <c r="U68" s="180" t="str">
        <f t="shared" si="21"/>
        <v>BETUL</v>
      </c>
      <c r="V68" s="180" t="str">
        <f t="shared" si="22"/>
        <v>BETUL</v>
      </c>
      <c r="W68" s="83" t="str">
        <f t="shared" si="23"/>
        <v>OKE</v>
      </c>
      <c r="X68" s="83" t="str">
        <f t="shared" si="24"/>
        <v>OKE</v>
      </c>
      <c r="Y68" s="80"/>
      <c r="Z68" s="97">
        <f t="shared" si="25"/>
        <v>0</v>
      </c>
      <c r="AA68" s="97">
        <f t="shared" si="26"/>
        <v>0</v>
      </c>
      <c r="AB68" s="80" t="e">
        <f>IF(Z68=H68,#REF!,#REF!)</f>
        <v>#REF!</v>
      </c>
      <c r="AC68" s="98" t="e">
        <f>IF(Z68=H68,#REF!,#REF!)</f>
        <v>#REF!</v>
      </c>
      <c r="AD68" s="227" t="str">
        <f t="shared" si="27"/>
        <v>Siang</v>
      </c>
    </row>
    <row r="69" spans="1:30">
      <c r="A69" s="529">
        <v>56</v>
      </c>
      <c r="B69" s="529" t="s">
        <v>60</v>
      </c>
      <c r="C69" s="904" t="s">
        <v>111</v>
      </c>
      <c r="D69" s="530">
        <v>2</v>
      </c>
      <c r="E69" s="530">
        <v>30</v>
      </c>
      <c r="F69" s="530" t="s">
        <v>33</v>
      </c>
      <c r="G69" s="531">
        <v>866</v>
      </c>
      <c r="H69" s="906">
        <v>243.64005033333333</v>
      </c>
      <c r="I69" s="907">
        <v>28.133955003849113</v>
      </c>
      <c r="J69" s="906">
        <v>254.97176599999997</v>
      </c>
      <c r="K69" s="907">
        <v>29.442467205542723</v>
      </c>
      <c r="L69" s="238"/>
      <c r="O69" s="178" t="str">
        <f t="shared" si="17"/>
        <v>K</v>
      </c>
      <c r="P69" s="178" t="str">
        <f t="shared" si="18"/>
        <v>K</v>
      </c>
      <c r="R69" s="179">
        <f t="shared" si="19"/>
        <v>28.133955003849113</v>
      </c>
      <c r="S69" s="179">
        <f t="shared" si="20"/>
        <v>29.442467205542723</v>
      </c>
      <c r="T69" s="180"/>
      <c r="U69" s="180" t="str">
        <f t="shared" si="21"/>
        <v>BETUL</v>
      </c>
      <c r="V69" s="180" t="str">
        <f t="shared" si="22"/>
        <v>BETUL</v>
      </c>
      <c r="W69" s="83" t="str">
        <f t="shared" si="23"/>
        <v>OKE</v>
      </c>
      <c r="X69" s="83" t="str">
        <f t="shared" si="24"/>
        <v>OKE</v>
      </c>
      <c r="Y69" s="80"/>
      <c r="Z69" s="97">
        <f t="shared" si="25"/>
        <v>243.64005033333333</v>
      </c>
      <c r="AA69" s="97">
        <f t="shared" si="26"/>
        <v>28.133955003849113</v>
      </c>
      <c r="AB69" s="80" t="e">
        <f>IF(Z69=H69,#REF!,#REF!)</f>
        <v>#REF!</v>
      </c>
      <c r="AC69" s="98" t="e">
        <f>IF(Z69=H69,#REF!,#REF!)</f>
        <v>#REF!</v>
      </c>
      <c r="AD69" s="227" t="str">
        <f t="shared" si="27"/>
        <v>Siang</v>
      </c>
    </row>
    <row r="70" spans="1:30">
      <c r="A70" s="529">
        <v>57</v>
      </c>
      <c r="B70" s="529" t="s">
        <v>60</v>
      </c>
      <c r="C70" s="904" t="s">
        <v>111</v>
      </c>
      <c r="D70" s="530">
        <v>3</v>
      </c>
      <c r="E70" s="530">
        <v>30</v>
      </c>
      <c r="F70" s="530" t="s">
        <v>33</v>
      </c>
      <c r="G70" s="531">
        <v>866</v>
      </c>
      <c r="H70" s="906">
        <v>140.22498099999999</v>
      </c>
      <c r="I70" s="907">
        <v>16.192261085450344</v>
      </c>
      <c r="J70" s="906">
        <v>146.43383266666666</v>
      </c>
      <c r="K70" s="907">
        <v>16.90921855273287</v>
      </c>
      <c r="L70" s="238"/>
      <c r="O70" s="178" t="str">
        <f t="shared" si="17"/>
        <v>K</v>
      </c>
      <c r="P70" s="178" t="str">
        <f t="shared" si="18"/>
        <v>K</v>
      </c>
      <c r="R70" s="179">
        <f t="shared" si="19"/>
        <v>16.192261085450344</v>
      </c>
      <c r="S70" s="179">
        <f t="shared" si="20"/>
        <v>16.90921855273287</v>
      </c>
      <c r="T70" s="180"/>
      <c r="U70" s="180" t="str">
        <f t="shared" si="21"/>
        <v>BETUL</v>
      </c>
      <c r="V70" s="180" t="str">
        <f t="shared" si="22"/>
        <v>BETUL</v>
      </c>
      <c r="W70" s="83" t="str">
        <f t="shared" si="23"/>
        <v>OKE</v>
      </c>
      <c r="X70" s="83" t="str">
        <f t="shared" si="24"/>
        <v>OKE</v>
      </c>
      <c r="Y70" s="80"/>
      <c r="Z70" s="97">
        <f t="shared" si="25"/>
        <v>140.22498099999999</v>
      </c>
      <c r="AA70" s="97">
        <f t="shared" si="26"/>
        <v>16.192261085450344</v>
      </c>
      <c r="AB70" s="80" t="e">
        <f>IF(Z70=H70,#REF!,#REF!)</f>
        <v>#REF!</v>
      </c>
      <c r="AC70" s="98" t="e">
        <f>IF(Z70=H70,#REF!,#REF!)</f>
        <v>#REF!</v>
      </c>
      <c r="AD70" s="227" t="str">
        <f t="shared" si="27"/>
        <v>Siang</v>
      </c>
    </row>
    <row r="71" spans="1:30">
      <c r="A71" s="529">
        <v>58</v>
      </c>
      <c r="B71" s="529" t="s">
        <v>60</v>
      </c>
      <c r="C71" s="904" t="s">
        <v>114</v>
      </c>
      <c r="D71" s="530">
        <v>1</v>
      </c>
      <c r="E71" s="530">
        <v>10</v>
      </c>
      <c r="F71" s="530" t="s">
        <v>33</v>
      </c>
      <c r="G71" s="531">
        <v>288</v>
      </c>
      <c r="H71" s="906">
        <v>0</v>
      </c>
      <c r="I71" s="907">
        <v>0</v>
      </c>
      <c r="J71" s="906">
        <v>0</v>
      </c>
      <c r="K71" s="907">
        <v>0</v>
      </c>
      <c r="L71" s="238"/>
      <c r="O71" s="178" t="str">
        <f t="shared" si="17"/>
        <v>K</v>
      </c>
      <c r="P71" s="178" t="str">
        <f t="shared" si="18"/>
        <v>K</v>
      </c>
      <c r="R71" s="179">
        <f t="shared" si="19"/>
        <v>0</v>
      </c>
      <c r="S71" s="179">
        <f t="shared" si="20"/>
        <v>0</v>
      </c>
      <c r="T71" s="180"/>
      <c r="U71" s="180" t="str">
        <f t="shared" si="21"/>
        <v>BETUL</v>
      </c>
      <c r="V71" s="180" t="str">
        <f t="shared" si="22"/>
        <v>BETUL</v>
      </c>
      <c r="W71" s="83" t="str">
        <f t="shared" si="23"/>
        <v>OKE</v>
      </c>
      <c r="X71" s="83" t="str">
        <f t="shared" si="24"/>
        <v>OKE</v>
      </c>
      <c r="Y71" s="80"/>
      <c r="Z71" s="97">
        <f t="shared" si="25"/>
        <v>0</v>
      </c>
      <c r="AA71" s="97">
        <f t="shared" si="26"/>
        <v>0</v>
      </c>
      <c r="AB71" s="80" t="e">
        <f>IF(Z71=H71,#REF!,#REF!)</f>
        <v>#REF!</v>
      </c>
      <c r="AC71" s="98" t="e">
        <f>IF(Z71=H71,#REF!,#REF!)</f>
        <v>#REF!</v>
      </c>
      <c r="AD71" s="227" t="str">
        <f t="shared" si="27"/>
        <v>Siang</v>
      </c>
    </row>
    <row r="72" spans="1:30">
      <c r="A72" s="529">
        <v>59</v>
      </c>
      <c r="B72" s="529" t="s">
        <v>61</v>
      </c>
      <c r="C72" s="904" t="s">
        <v>115</v>
      </c>
      <c r="D72" s="530">
        <v>4</v>
      </c>
      <c r="E72" s="530">
        <v>60</v>
      </c>
      <c r="F72" s="530" t="s">
        <v>22</v>
      </c>
      <c r="G72" s="531">
        <v>1732</v>
      </c>
      <c r="H72" s="906">
        <v>469.60631333333339</v>
      </c>
      <c r="I72" s="907">
        <v>27.11352848344881</v>
      </c>
      <c r="J72" s="906">
        <v>507.15735866666665</v>
      </c>
      <c r="K72" s="907">
        <v>29.281602694380293</v>
      </c>
      <c r="L72" s="238"/>
      <c r="O72" s="178" t="str">
        <f t="shared" si="17"/>
        <v>K</v>
      </c>
      <c r="P72" s="178" t="str">
        <f t="shared" si="18"/>
        <v>K</v>
      </c>
      <c r="R72" s="179">
        <f t="shared" si="19"/>
        <v>27.11352848344881</v>
      </c>
      <c r="S72" s="179">
        <f t="shared" si="20"/>
        <v>29.281602694380293</v>
      </c>
      <c r="T72" s="180"/>
      <c r="U72" s="180" t="str">
        <f t="shared" si="21"/>
        <v>BETUL</v>
      </c>
      <c r="V72" s="180" t="str">
        <f t="shared" si="22"/>
        <v>BETUL</v>
      </c>
      <c r="W72" s="83" t="str">
        <f t="shared" si="23"/>
        <v>OKE</v>
      </c>
      <c r="X72" s="83" t="str">
        <f t="shared" si="24"/>
        <v>OKE</v>
      </c>
      <c r="Y72" s="80"/>
      <c r="Z72" s="97">
        <f t="shared" si="25"/>
        <v>469.60631333333339</v>
      </c>
      <c r="AA72" s="97">
        <f t="shared" si="26"/>
        <v>27.11352848344881</v>
      </c>
      <c r="AB72" s="80" t="e">
        <f>IF(Z72=H72,#REF!,#REF!)</f>
        <v>#REF!</v>
      </c>
      <c r="AC72" s="98" t="e">
        <f>IF(Z72=H72,#REF!,#REF!)</f>
        <v>#REF!</v>
      </c>
      <c r="AD72" s="227" t="str">
        <f t="shared" si="27"/>
        <v>Siang</v>
      </c>
    </row>
    <row r="73" spans="1:30">
      <c r="A73" s="529">
        <v>60</v>
      </c>
      <c r="B73" s="529" t="s">
        <v>61</v>
      </c>
      <c r="C73" s="904" t="s">
        <v>116</v>
      </c>
      <c r="D73" s="530">
        <v>3</v>
      </c>
      <c r="E73" s="530">
        <v>60</v>
      </c>
      <c r="F73" s="530" t="s">
        <v>22</v>
      </c>
      <c r="G73" s="531">
        <v>1732</v>
      </c>
      <c r="H73" s="906">
        <v>332.35467500000004</v>
      </c>
      <c r="I73" s="907">
        <v>19.189068995381064</v>
      </c>
      <c r="J73" s="906">
        <v>353.86573300000003</v>
      </c>
      <c r="K73" s="907">
        <v>20.431046939953813</v>
      </c>
      <c r="L73" s="238"/>
      <c r="O73" s="178" t="str">
        <f t="shared" si="17"/>
        <v>K</v>
      </c>
      <c r="P73" s="178" t="str">
        <f t="shared" si="18"/>
        <v>K</v>
      </c>
      <c r="R73" s="179">
        <f t="shared" si="19"/>
        <v>19.189068995381064</v>
      </c>
      <c r="S73" s="179">
        <f t="shared" si="20"/>
        <v>20.431046939953813</v>
      </c>
      <c r="T73" s="180"/>
      <c r="U73" s="180" t="str">
        <f t="shared" si="21"/>
        <v>BETUL</v>
      </c>
      <c r="V73" s="180" t="str">
        <f t="shared" si="22"/>
        <v>BETUL</v>
      </c>
      <c r="W73" s="83" t="str">
        <f t="shared" si="23"/>
        <v>OKE</v>
      </c>
      <c r="X73" s="83" t="str">
        <f t="shared" si="24"/>
        <v>OKE</v>
      </c>
      <c r="Y73" s="80"/>
      <c r="Z73" s="97">
        <f t="shared" si="25"/>
        <v>332.35467500000004</v>
      </c>
      <c r="AA73" s="97">
        <f t="shared" si="26"/>
        <v>19.189068995381064</v>
      </c>
      <c r="AB73" s="80" t="e">
        <f>IF(Z73=H73,#REF!,#REF!)</f>
        <v>#REF!</v>
      </c>
      <c r="AC73" s="98" t="e">
        <f>IF(Z73=H73,#REF!,#REF!)</f>
        <v>#REF!</v>
      </c>
      <c r="AD73" s="227" t="str">
        <f t="shared" si="27"/>
        <v>Siang</v>
      </c>
    </row>
    <row r="74" spans="1:30">
      <c r="A74" s="529">
        <v>61</v>
      </c>
      <c r="B74" s="529" t="s">
        <v>61</v>
      </c>
      <c r="C74" s="904" t="s">
        <v>117</v>
      </c>
      <c r="D74" s="530">
        <v>2</v>
      </c>
      <c r="E74" s="530">
        <v>60</v>
      </c>
      <c r="F74" s="530" t="s">
        <v>22</v>
      </c>
      <c r="G74" s="531">
        <v>1732</v>
      </c>
      <c r="H74" s="906">
        <v>346.96150733333337</v>
      </c>
      <c r="I74" s="907">
        <v>20.032419591993843</v>
      </c>
      <c r="J74" s="906">
        <v>356.46768166666669</v>
      </c>
      <c r="K74" s="907">
        <v>20.581274923017705</v>
      </c>
      <c r="L74" s="238"/>
      <c r="O74" s="178" t="str">
        <f t="shared" si="17"/>
        <v>K</v>
      </c>
      <c r="P74" s="178" t="str">
        <f t="shared" si="18"/>
        <v>K</v>
      </c>
      <c r="R74" s="179">
        <f t="shared" si="19"/>
        <v>20.032419591993843</v>
      </c>
      <c r="S74" s="179">
        <f t="shared" si="20"/>
        <v>20.581274923017705</v>
      </c>
      <c r="T74" s="180"/>
      <c r="U74" s="180" t="str">
        <f t="shared" si="21"/>
        <v>BETUL</v>
      </c>
      <c r="V74" s="180" t="str">
        <f t="shared" si="22"/>
        <v>BETUL</v>
      </c>
      <c r="W74" s="83" t="str">
        <f t="shared" si="23"/>
        <v>OKE</v>
      </c>
      <c r="X74" s="83" t="str">
        <f t="shared" si="24"/>
        <v>OKE</v>
      </c>
      <c r="Y74" s="80"/>
      <c r="Z74" s="97">
        <f t="shared" si="25"/>
        <v>346.96150733333337</v>
      </c>
      <c r="AA74" s="97">
        <f t="shared" si="26"/>
        <v>20.032419591993843</v>
      </c>
      <c r="AB74" s="80" t="e">
        <f>IF(Z74=H74,#REF!,#REF!)</f>
        <v>#REF!</v>
      </c>
      <c r="AC74" s="98" t="e">
        <f>IF(Z74=H74,#REF!,#REF!)</f>
        <v>#REF!</v>
      </c>
      <c r="AD74" s="227" t="str">
        <f t="shared" si="27"/>
        <v>Siang</v>
      </c>
    </row>
    <row r="75" spans="1:30">
      <c r="A75" s="529">
        <v>62</v>
      </c>
      <c r="B75" s="529" t="s">
        <v>61</v>
      </c>
      <c r="C75" s="904" t="s">
        <v>118</v>
      </c>
      <c r="D75" s="530">
        <v>1</v>
      </c>
      <c r="E75" s="530">
        <v>30</v>
      </c>
      <c r="F75" s="530" t="s">
        <v>33</v>
      </c>
      <c r="G75" s="531">
        <v>866</v>
      </c>
      <c r="H75" s="906">
        <v>276.58757533333329</v>
      </c>
      <c r="I75" s="907">
        <v>31.938519091608924</v>
      </c>
      <c r="J75" s="906">
        <v>103.91017666666666</v>
      </c>
      <c r="K75" s="907">
        <v>11.998865665896842</v>
      </c>
      <c r="L75" s="238"/>
      <c r="O75" s="178" t="str">
        <f t="shared" si="17"/>
        <v>K</v>
      </c>
      <c r="P75" s="178" t="str">
        <f t="shared" si="18"/>
        <v>K</v>
      </c>
      <c r="R75" s="179">
        <f t="shared" si="19"/>
        <v>31.938519091608924</v>
      </c>
      <c r="S75" s="179">
        <f t="shared" si="20"/>
        <v>11.998865665896842</v>
      </c>
      <c r="T75" s="180"/>
      <c r="U75" s="180" t="str">
        <f t="shared" si="21"/>
        <v>BETUL</v>
      </c>
      <c r="V75" s="180" t="str">
        <f t="shared" si="22"/>
        <v>BETUL</v>
      </c>
      <c r="W75" s="83" t="str">
        <f t="shared" si="23"/>
        <v>OKE</v>
      </c>
      <c r="X75" s="83" t="str">
        <f t="shared" si="24"/>
        <v>OKE</v>
      </c>
      <c r="Y75" s="80"/>
      <c r="Z75" s="97">
        <f t="shared" si="25"/>
        <v>103.91017666666666</v>
      </c>
      <c r="AA75" s="97">
        <f t="shared" si="26"/>
        <v>11.998865665896842</v>
      </c>
      <c r="AB75" s="80" t="e">
        <f>IF(Z75=H75,#REF!,#REF!)</f>
        <v>#REF!</v>
      </c>
      <c r="AC75" s="98" t="e">
        <f>IF(Z75=H75,#REF!,#REF!)</f>
        <v>#REF!</v>
      </c>
      <c r="AD75" s="227" t="str">
        <f t="shared" si="27"/>
        <v>Malam</v>
      </c>
    </row>
    <row r="76" spans="1:30">
      <c r="A76" s="529">
        <v>63</v>
      </c>
      <c r="B76" s="529" t="s">
        <v>61</v>
      </c>
      <c r="C76" s="529" t="s">
        <v>64</v>
      </c>
      <c r="D76" s="530">
        <v>2</v>
      </c>
      <c r="E76" s="530">
        <v>60</v>
      </c>
      <c r="F76" s="530" t="s">
        <v>22</v>
      </c>
      <c r="G76" s="531">
        <v>1732</v>
      </c>
      <c r="H76" s="906">
        <v>237.25657133333334</v>
      </c>
      <c r="I76" s="907">
        <v>13.698416358737491</v>
      </c>
      <c r="J76" s="906">
        <v>244.46484333333333</v>
      </c>
      <c r="K76" s="907">
        <v>14.114598344880678</v>
      </c>
      <c r="L76" s="238"/>
      <c r="O76" s="178" t="str">
        <f t="shared" si="17"/>
        <v>K</v>
      </c>
      <c r="P76" s="178" t="str">
        <f t="shared" si="18"/>
        <v>K</v>
      </c>
      <c r="R76" s="179">
        <f t="shared" si="19"/>
        <v>13.698416358737491</v>
      </c>
      <c r="S76" s="179">
        <f t="shared" si="20"/>
        <v>14.114598344880678</v>
      </c>
      <c r="T76" s="180"/>
      <c r="U76" s="180" t="str">
        <f t="shared" si="21"/>
        <v>BETUL</v>
      </c>
      <c r="V76" s="180" t="str">
        <f t="shared" si="22"/>
        <v>BETUL</v>
      </c>
      <c r="W76" s="83" t="str">
        <f t="shared" si="23"/>
        <v>OKE</v>
      </c>
      <c r="X76" s="83" t="str">
        <f t="shared" si="24"/>
        <v>OKE</v>
      </c>
      <c r="Y76" s="80"/>
      <c r="Z76" s="97">
        <f t="shared" si="25"/>
        <v>237.25657133333334</v>
      </c>
      <c r="AA76" s="97">
        <f t="shared" si="26"/>
        <v>13.698416358737491</v>
      </c>
      <c r="AB76" s="80" t="e">
        <f>IF(Z76=H76,#REF!,#REF!)</f>
        <v>#REF!</v>
      </c>
      <c r="AC76" s="98" t="e">
        <f>IF(Z76=H76,#REF!,#REF!)</f>
        <v>#REF!</v>
      </c>
      <c r="AD76" s="227" t="str">
        <f t="shared" si="27"/>
        <v>Siang</v>
      </c>
    </row>
  </sheetData>
  <mergeCells count="16">
    <mergeCell ref="F11:F12"/>
    <mergeCell ref="G11:G13"/>
    <mergeCell ref="H11:K11"/>
    <mergeCell ref="L11:L13"/>
    <mergeCell ref="H12:I12"/>
    <mergeCell ref="J12:K12"/>
    <mergeCell ref="B2:K2"/>
    <mergeCell ref="B3:K3"/>
    <mergeCell ref="A7:K7"/>
    <mergeCell ref="A8:K8"/>
    <mergeCell ref="A9:K9"/>
    <mergeCell ref="A11:A13"/>
    <mergeCell ref="B11:B13"/>
    <mergeCell ref="C11:C13"/>
    <mergeCell ref="D11:D13"/>
    <mergeCell ref="E11:E13"/>
  </mergeCells>
  <printOptions horizontalCentered="1"/>
  <pageMargins left="0" right="0" top="0" bottom="0" header="0" footer="0"/>
  <pageSetup paperSize="9" scale="60" orientation="portrait" r:id="rId1"/>
  <headerFooter alignWithMargins="0"/>
  <colBreaks count="1" manualBreakCount="1">
    <brk id="11"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825BD-F57A-4E74-BDC1-D176FF9714D2}">
  <sheetPr>
    <tabColor theme="0"/>
  </sheetPr>
  <dimension ref="A1:AD20"/>
  <sheetViews>
    <sheetView view="pageBreakPreview" topLeftCell="A5" zoomScaleNormal="100" zoomScaleSheetLayoutView="100" workbookViewId="0">
      <pane xSplit="4" topLeftCell="E1" activePane="topRight" state="frozen"/>
      <selection activeCell="Z14" sqref="Z14"/>
      <selection pane="topRight" activeCell="Z27" sqref="Z27"/>
    </sheetView>
  </sheetViews>
  <sheetFormatPr baseColWidth="10" defaultColWidth="9.1640625" defaultRowHeight="13"/>
  <cols>
    <col min="1" max="1" width="4" style="108" customWidth="1"/>
    <col min="2" max="2" width="17.5" style="108" customWidth="1"/>
    <col min="3" max="3" width="8.1640625" style="108" customWidth="1"/>
    <col min="4" max="4" width="4.5" style="108" customWidth="1"/>
    <col min="5" max="5" width="5" style="108" customWidth="1"/>
    <col min="6" max="6" width="6.83203125" style="108" customWidth="1"/>
    <col min="7" max="7" width="6.33203125" style="108" customWidth="1"/>
    <col min="8" max="8" width="6.1640625" style="108" customWidth="1"/>
    <col min="9" max="9" width="4" style="108" customWidth="1"/>
    <col min="10" max="10" width="6.5" style="108" customWidth="1"/>
    <col min="11" max="11" width="4.33203125" style="108" customWidth="1"/>
    <col min="12" max="12" width="19.5" style="108" customWidth="1"/>
    <col min="13" max="14" width="9.83203125" style="108" customWidth="1"/>
    <col min="15" max="16" width="2.5" style="108" customWidth="1"/>
    <col min="17" max="17" width="2.1640625" style="108" customWidth="1"/>
    <col min="18" max="18" width="6" style="108" customWidth="1"/>
    <col min="19" max="19" width="5.5" style="108" customWidth="1"/>
    <col min="20" max="20" width="1.5" style="108" customWidth="1"/>
    <col min="21" max="22" width="9.1640625" style="108"/>
    <col min="23" max="23" width="14.33203125" style="108" hidden="1" customWidth="1"/>
    <col min="24" max="24" width="12.83203125" style="108" hidden="1" customWidth="1"/>
    <col min="25" max="16384" width="9.1640625" style="108"/>
  </cols>
  <sheetData>
    <row r="1" spans="1:30" ht="12" hidden="1" customHeight="1">
      <c r="B1" s="80"/>
      <c r="C1" s="80"/>
      <c r="D1" s="83"/>
      <c r="E1" s="83"/>
      <c r="F1" s="83"/>
      <c r="G1" s="83"/>
      <c r="H1" s="80"/>
      <c r="I1" s="174"/>
      <c r="J1" s="80"/>
      <c r="K1" s="174"/>
      <c r="L1" s="90"/>
    </row>
    <row r="2" spans="1:30" ht="12" hidden="1" customHeight="1">
      <c r="B2" s="960" t="s">
        <v>0</v>
      </c>
      <c r="C2" s="960"/>
      <c r="D2" s="960"/>
      <c r="E2" s="960"/>
      <c r="F2" s="960"/>
      <c r="G2" s="960"/>
      <c r="H2" s="960"/>
      <c r="I2" s="960"/>
      <c r="J2" s="960"/>
      <c r="K2" s="960"/>
      <c r="L2" s="175"/>
    </row>
    <row r="3" spans="1:30" ht="12" hidden="1" customHeight="1">
      <c r="B3" s="960"/>
      <c r="C3" s="960"/>
      <c r="D3" s="960"/>
      <c r="E3" s="960"/>
      <c r="F3" s="960"/>
      <c r="G3" s="960"/>
      <c r="H3" s="960"/>
      <c r="I3" s="960"/>
      <c r="J3" s="960"/>
      <c r="K3" s="960"/>
      <c r="L3" s="175"/>
    </row>
    <row r="4" spans="1:30" ht="12" hidden="1" customHeight="1">
      <c r="B4" s="80"/>
      <c r="C4" s="80"/>
      <c r="D4" s="83"/>
      <c r="E4" s="83"/>
      <c r="F4" s="83"/>
      <c r="G4" s="83"/>
      <c r="H4" s="80"/>
      <c r="I4" s="174"/>
      <c r="J4" s="80"/>
      <c r="K4" s="174"/>
      <c r="L4" s="90"/>
    </row>
    <row r="5" spans="1:30" ht="12" customHeight="1">
      <c r="B5" s="80"/>
      <c r="C5" s="80"/>
      <c r="D5" s="83"/>
      <c r="E5" s="83"/>
      <c r="F5" s="83"/>
      <c r="G5" s="83"/>
      <c r="H5" s="80"/>
      <c r="I5" s="174"/>
      <c r="J5" s="80"/>
      <c r="K5" s="174"/>
      <c r="L5" s="90"/>
    </row>
    <row r="6" spans="1:30" ht="12" customHeight="1">
      <c r="B6" s="80"/>
      <c r="C6" s="80"/>
      <c r="D6" s="83"/>
      <c r="E6" s="83"/>
      <c r="F6" s="83"/>
      <c r="G6" s="83"/>
      <c r="H6" s="80"/>
      <c r="I6" s="174"/>
      <c r="J6" s="80"/>
      <c r="K6" s="174"/>
      <c r="L6" s="90"/>
    </row>
    <row r="7" spans="1:30" ht="21" customHeight="1">
      <c r="A7" s="961" t="s">
        <v>1</v>
      </c>
      <c r="B7" s="961"/>
      <c r="C7" s="961"/>
      <c r="D7" s="961"/>
      <c r="E7" s="961"/>
      <c r="F7" s="961"/>
      <c r="G7" s="961"/>
      <c r="H7" s="961"/>
      <c r="I7" s="961"/>
      <c r="J7" s="961"/>
      <c r="K7" s="961"/>
      <c r="L7" s="181"/>
    </row>
    <row r="8" spans="1:30" ht="20">
      <c r="A8" s="972" t="s">
        <v>119</v>
      </c>
      <c r="B8" s="972"/>
      <c r="C8" s="972"/>
      <c r="D8" s="972"/>
      <c r="E8" s="972"/>
      <c r="F8" s="972"/>
      <c r="G8" s="972"/>
      <c r="H8" s="972"/>
      <c r="I8" s="972"/>
      <c r="J8" s="972"/>
      <c r="K8" s="972"/>
      <c r="L8" s="182"/>
    </row>
    <row r="9" spans="1:30" ht="20">
      <c r="A9" s="973" t="str">
        <f>' TRAFO 30% no print'!A9:K9</f>
        <v>APRIL 2022</v>
      </c>
      <c r="B9" s="972"/>
      <c r="C9" s="972"/>
      <c r="D9" s="972"/>
      <c r="E9" s="972"/>
      <c r="F9" s="972"/>
      <c r="G9" s="972"/>
      <c r="H9" s="972"/>
      <c r="I9" s="972"/>
      <c r="J9" s="972"/>
      <c r="K9" s="972"/>
      <c r="L9" s="183"/>
      <c r="T9" s="91"/>
    </row>
    <row r="10" spans="1:30" ht="14" thickBot="1">
      <c r="B10" s="80"/>
      <c r="C10" s="80" t="s">
        <v>3</v>
      </c>
      <c r="D10" s="83"/>
      <c r="E10" s="83"/>
      <c r="F10" s="83"/>
      <c r="G10" s="83"/>
      <c r="H10" s="80"/>
      <c r="I10" s="174"/>
      <c r="J10" s="80"/>
      <c r="K10" s="174"/>
      <c r="L10" s="90"/>
    </row>
    <row r="11" spans="1:30" ht="13.5" customHeight="1" thickTop="1">
      <c r="A11" s="966" t="s">
        <v>4</v>
      </c>
      <c r="B11" s="969" t="s">
        <v>5</v>
      </c>
      <c r="C11" s="969" t="s">
        <v>6</v>
      </c>
      <c r="D11" s="969" t="s">
        <v>7</v>
      </c>
      <c r="E11" s="969" t="s">
        <v>8</v>
      </c>
      <c r="F11" s="975" t="s">
        <v>9</v>
      </c>
      <c r="G11" s="977" t="s">
        <v>10</v>
      </c>
      <c r="H11" s="980" t="s">
        <v>6411</v>
      </c>
      <c r="I11" s="975"/>
      <c r="J11" s="975"/>
      <c r="K11" s="975"/>
      <c r="L11" s="960" t="s">
        <v>11</v>
      </c>
    </row>
    <row r="12" spans="1:30" ht="12.75" customHeight="1">
      <c r="A12" s="967"/>
      <c r="B12" s="970"/>
      <c r="C12" s="970"/>
      <c r="D12" s="970"/>
      <c r="E12" s="970"/>
      <c r="F12" s="947"/>
      <c r="G12" s="978"/>
      <c r="H12" s="947" t="s">
        <v>12</v>
      </c>
      <c r="I12" s="947"/>
      <c r="J12" s="242" t="s">
        <v>13</v>
      </c>
      <c r="K12" s="243"/>
      <c r="L12" s="960"/>
    </row>
    <row r="13" spans="1:30" ht="13.5" customHeight="1">
      <c r="A13" s="967"/>
      <c r="B13" s="970"/>
      <c r="C13" s="970"/>
      <c r="D13" s="970"/>
      <c r="E13" s="970"/>
      <c r="F13" s="221" t="s">
        <v>14</v>
      </c>
      <c r="G13" s="978"/>
      <c r="H13" s="221" t="s">
        <v>15</v>
      </c>
      <c r="I13" s="222" t="s">
        <v>16</v>
      </c>
      <c r="J13" s="221" t="s">
        <v>15</v>
      </c>
      <c r="K13" s="222" t="s">
        <v>16</v>
      </c>
      <c r="L13" s="960"/>
      <c r="Z13" s="80" t="s">
        <v>15</v>
      </c>
      <c r="AA13" s="80" t="s">
        <v>16</v>
      </c>
      <c r="AB13" s="80" t="s">
        <v>17</v>
      </c>
      <c r="AC13" s="80" t="s">
        <v>18</v>
      </c>
      <c r="AD13" s="80" t="s">
        <v>19</v>
      </c>
    </row>
    <row r="14" spans="1:30">
      <c r="A14" s="230">
        <v>1</v>
      </c>
      <c r="B14" s="529" t="s">
        <v>26</v>
      </c>
      <c r="C14" s="912" t="s">
        <v>6028</v>
      </c>
      <c r="D14" s="910">
        <v>1</v>
      </c>
      <c r="E14" s="910">
        <v>60</v>
      </c>
      <c r="F14" s="910" t="s">
        <v>22</v>
      </c>
      <c r="G14" s="531">
        <v>1732</v>
      </c>
      <c r="H14" s="906">
        <v>0</v>
      </c>
      <c r="I14" s="907">
        <v>0</v>
      </c>
      <c r="J14" s="906">
        <v>0</v>
      </c>
      <c r="K14" s="907">
        <v>0</v>
      </c>
      <c r="L14" s="237"/>
      <c r="M14" s="177"/>
      <c r="N14" s="177"/>
      <c r="O14" s="178" t="str">
        <f t="shared" ref="O14:O17" si="0">IF(I14&gt;=80,"B","K")</f>
        <v>K</v>
      </c>
      <c r="P14" s="178" t="str">
        <f t="shared" ref="P14:P17" si="1">IF(K14&gt;=80,"B","K")</f>
        <v>K</v>
      </c>
      <c r="Q14" s="178"/>
      <c r="R14" s="179">
        <f t="shared" ref="R14:R17" si="2">(H14/G14)*100</f>
        <v>0</v>
      </c>
      <c r="S14" s="179">
        <f t="shared" ref="S14:S17" si="3">J14/G14*100</f>
        <v>0</v>
      </c>
      <c r="T14" s="180"/>
      <c r="U14" s="180" t="str">
        <f t="shared" ref="U14:U17" si="4">IF(R14=I14,"BETUL","salah")</f>
        <v>BETUL</v>
      </c>
      <c r="V14" s="180" t="str">
        <f t="shared" ref="V14:V17" si="5">IF(K14=S14,"BETUL","SALAH")</f>
        <v>BETUL</v>
      </c>
      <c r="W14" s="83" t="str">
        <f t="shared" ref="W14:W17" si="6">IF(I14&gt;80,"CEK KEMBALI","OKE")</f>
        <v>OKE</v>
      </c>
      <c r="X14" s="83" t="str">
        <f t="shared" ref="X14:X17" si="7">IF(K14&gt;80,"CEK KEMBALI","OKE")</f>
        <v>OKE</v>
      </c>
      <c r="Z14" s="97">
        <f t="shared" ref="Z14:AA17" si="8">MAX(H14,J14)</f>
        <v>0</v>
      </c>
      <c r="AA14" s="97">
        <f t="shared" si="8"/>
        <v>0</v>
      </c>
      <c r="AB14" s="80" t="e">
        <f>IF(Z14=H14,#REF!,#REF!)</f>
        <v>#REF!</v>
      </c>
      <c r="AC14" s="98" t="e">
        <f>IF(Z14=H14,#REF!,#REF!)</f>
        <v>#REF!</v>
      </c>
      <c r="AD14" s="227" t="str">
        <f t="shared" ref="AD14:AD17" si="9">IF(Z14=H14,"Siang","Malam")</f>
        <v>Siang</v>
      </c>
    </row>
    <row r="15" spans="1:30">
      <c r="A15" s="230">
        <v>2</v>
      </c>
      <c r="B15" s="529" t="s">
        <v>26</v>
      </c>
      <c r="C15" s="912" t="s">
        <v>6028</v>
      </c>
      <c r="D15" s="910">
        <v>2</v>
      </c>
      <c r="E15" s="910">
        <v>60</v>
      </c>
      <c r="F15" s="910" t="s">
        <v>22</v>
      </c>
      <c r="G15" s="531">
        <v>1732</v>
      </c>
      <c r="H15" s="906">
        <v>0</v>
      </c>
      <c r="I15" s="907">
        <v>0</v>
      </c>
      <c r="J15" s="906">
        <v>0</v>
      </c>
      <c r="K15" s="907">
        <v>0</v>
      </c>
      <c r="L15" s="237"/>
      <c r="M15" s="177"/>
      <c r="N15" s="177"/>
      <c r="O15" s="178" t="str">
        <f t="shared" si="0"/>
        <v>K</v>
      </c>
      <c r="P15" s="178" t="str">
        <f t="shared" si="1"/>
        <v>K</v>
      </c>
      <c r="Q15" s="178"/>
      <c r="R15" s="179">
        <f t="shared" si="2"/>
        <v>0</v>
      </c>
      <c r="S15" s="179">
        <f t="shared" si="3"/>
        <v>0</v>
      </c>
      <c r="T15" s="180"/>
      <c r="U15" s="180" t="str">
        <f t="shared" si="4"/>
        <v>BETUL</v>
      </c>
      <c r="V15" s="180" t="str">
        <f t="shared" si="5"/>
        <v>BETUL</v>
      </c>
      <c r="W15" s="83" t="str">
        <f t="shared" si="6"/>
        <v>OKE</v>
      </c>
      <c r="X15" s="83" t="str">
        <f t="shared" si="7"/>
        <v>OKE</v>
      </c>
      <c r="Z15" s="97">
        <f t="shared" si="8"/>
        <v>0</v>
      </c>
      <c r="AA15" s="97">
        <f t="shared" si="8"/>
        <v>0</v>
      </c>
      <c r="AB15" s="80" t="e">
        <f>IF(Z15=H15,#REF!,#REF!)</f>
        <v>#REF!</v>
      </c>
      <c r="AC15" s="98" t="e">
        <f>IF(Z15=H15,#REF!,#REF!)</f>
        <v>#REF!</v>
      </c>
      <c r="AD15" s="227" t="str">
        <f t="shared" si="9"/>
        <v>Siang</v>
      </c>
    </row>
    <row r="16" spans="1:30">
      <c r="A16" s="230">
        <v>3</v>
      </c>
      <c r="B16" s="529" t="s">
        <v>47</v>
      </c>
      <c r="C16" s="904" t="s">
        <v>88</v>
      </c>
      <c r="D16" s="530">
        <v>3</v>
      </c>
      <c r="E16" s="530">
        <v>60</v>
      </c>
      <c r="F16" s="530" t="s">
        <v>22</v>
      </c>
      <c r="G16" s="531">
        <v>1732</v>
      </c>
      <c r="H16" s="906">
        <v>0</v>
      </c>
      <c r="I16" s="907">
        <v>0</v>
      </c>
      <c r="J16" s="906">
        <v>0</v>
      </c>
      <c r="K16" s="907">
        <v>0</v>
      </c>
      <c r="L16" s="237"/>
      <c r="M16" s="177"/>
      <c r="N16" s="177"/>
      <c r="O16" s="178" t="str">
        <f t="shared" si="0"/>
        <v>K</v>
      </c>
      <c r="P16" s="178" t="str">
        <f t="shared" si="1"/>
        <v>K</v>
      </c>
      <c r="Q16" s="178"/>
      <c r="R16" s="179">
        <f t="shared" si="2"/>
        <v>0</v>
      </c>
      <c r="S16" s="179">
        <f t="shared" si="3"/>
        <v>0</v>
      </c>
      <c r="T16" s="180"/>
      <c r="U16" s="180" t="str">
        <f t="shared" si="4"/>
        <v>BETUL</v>
      </c>
      <c r="V16" s="180" t="str">
        <f t="shared" si="5"/>
        <v>BETUL</v>
      </c>
      <c r="W16" s="83" t="str">
        <f t="shared" si="6"/>
        <v>OKE</v>
      </c>
      <c r="X16" s="83" t="str">
        <f t="shared" si="7"/>
        <v>OKE</v>
      </c>
      <c r="Z16" s="97">
        <f t="shared" si="8"/>
        <v>0</v>
      </c>
      <c r="AA16" s="97">
        <f t="shared" si="8"/>
        <v>0</v>
      </c>
      <c r="AB16" s="80" t="e">
        <f>IF(Z16=H16,#REF!,#REF!)</f>
        <v>#REF!</v>
      </c>
      <c r="AC16" s="98" t="e">
        <f>IF(Z16=H16,#REF!,#REF!)</f>
        <v>#REF!</v>
      </c>
      <c r="AD16" s="227" t="str">
        <f t="shared" si="9"/>
        <v>Siang</v>
      </c>
    </row>
    <row r="17" spans="1:30">
      <c r="A17" s="230">
        <v>4</v>
      </c>
      <c r="B17" s="914" t="s">
        <v>99</v>
      </c>
      <c r="C17" s="912" t="s">
        <v>101</v>
      </c>
      <c r="D17" s="910">
        <v>4</v>
      </c>
      <c r="E17" s="910">
        <v>60</v>
      </c>
      <c r="F17" s="910" t="s">
        <v>22</v>
      </c>
      <c r="G17" s="531">
        <v>1732</v>
      </c>
      <c r="H17" s="906">
        <v>0</v>
      </c>
      <c r="I17" s="907">
        <v>0</v>
      </c>
      <c r="J17" s="906">
        <v>0</v>
      </c>
      <c r="K17" s="907">
        <v>0</v>
      </c>
      <c r="L17" s="238"/>
      <c r="M17" s="178"/>
      <c r="N17" s="178"/>
      <c r="O17" s="178" t="str">
        <f t="shared" si="0"/>
        <v>K</v>
      </c>
      <c r="P17" s="178" t="str">
        <f t="shared" si="1"/>
        <v>K</v>
      </c>
      <c r="Q17" s="178"/>
      <c r="R17" s="179">
        <f t="shared" si="2"/>
        <v>0</v>
      </c>
      <c r="S17" s="179">
        <f t="shared" si="3"/>
        <v>0</v>
      </c>
      <c r="T17" s="180"/>
      <c r="U17" s="180" t="str">
        <f t="shared" si="4"/>
        <v>BETUL</v>
      </c>
      <c r="V17" s="180" t="str">
        <f t="shared" si="5"/>
        <v>BETUL</v>
      </c>
      <c r="W17" s="83" t="str">
        <f t="shared" si="6"/>
        <v>OKE</v>
      </c>
      <c r="X17" s="83" t="str">
        <f t="shared" si="7"/>
        <v>OKE</v>
      </c>
      <c r="Z17" s="97">
        <f t="shared" si="8"/>
        <v>0</v>
      </c>
      <c r="AA17" s="97">
        <f t="shared" si="8"/>
        <v>0</v>
      </c>
      <c r="AB17" s="80" t="e">
        <f>IF(Z17=H17,#REF!,#REF!)</f>
        <v>#REF!</v>
      </c>
      <c r="AC17" s="98" t="e">
        <f>IF(Z17=H17,#REF!,#REF!)</f>
        <v>#REF!</v>
      </c>
      <c r="AD17" s="227" t="str">
        <f t="shared" si="9"/>
        <v>Siang</v>
      </c>
    </row>
    <row r="18" spans="1:30">
      <c r="A18" s="233">
        <v>5</v>
      </c>
      <c r="B18" s="529" t="s">
        <v>55</v>
      </c>
      <c r="C18" s="912" t="s">
        <v>349</v>
      </c>
      <c r="D18" s="910">
        <v>4</v>
      </c>
      <c r="E18" s="910">
        <v>60</v>
      </c>
      <c r="F18" s="910" t="s">
        <v>22</v>
      </c>
      <c r="G18" s="915">
        <v>1732</v>
      </c>
      <c r="H18" s="906">
        <v>0</v>
      </c>
      <c r="I18" s="907">
        <v>0</v>
      </c>
      <c r="J18" s="906">
        <v>0</v>
      </c>
      <c r="K18" s="907">
        <v>0</v>
      </c>
      <c r="O18" s="178" t="str">
        <f t="shared" ref="O18:O19" si="10">IF(I18&gt;=80,"B","K")</f>
        <v>K</v>
      </c>
      <c r="P18" s="178" t="str">
        <f t="shared" ref="P18:P19" si="11">IF(K18&gt;=80,"B","K")</f>
        <v>K</v>
      </c>
      <c r="Q18" s="178"/>
      <c r="R18" s="179">
        <f t="shared" ref="R18:R19" si="12">(H18/G18)*100</f>
        <v>0</v>
      </c>
      <c r="S18" s="179">
        <f t="shared" ref="S18:S19" si="13">J18/G18*100</f>
        <v>0</v>
      </c>
      <c r="T18" s="180"/>
      <c r="U18" s="180" t="str">
        <f t="shared" ref="U18:U19" si="14">IF(R18=I18,"BETUL","salah")</f>
        <v>BETUL</v>
      </c>
      <c r="V18" s="180" t="str">
        <f t="shared" ref="V18:V19" si="15">IF(K18=S18,"BETUL","SALAH")</f>
        <v>BETUL</v>
      </c>
      <c r="W18" s="83" t="str">
        <f t="shared" ref="W18:W19" si="16">IF(I18&gt;80,"CEK KEMBALI","OKE")</f>
        <v>OKE</v>
      </c>
      <c r="X18" s="83" t="str">
        <f t="shared" ref="X18:X19" si="17">IF(K18&gt;80,"CEK KEMBALI","OKE")</f>
        <v>OKE</v>
      </c>
      <c r="Z18" s="97">
        <f t="shared" ref="Z18:Z19" si="18">MAX(H18,J18)</f>
        <v>0</v>
      </c>
      <c r="AA18" s="97">
        <f t="shared" ref="AA18:AA19" si="19">MAX(I18,K18)</f>
        <v>0</v>
      </c>
      <c r="AB18" s="80" t="e">
        <f>IF(Z18=H18,#REF!,#REF!)</f>
        <v>#REF!</v>
      </c>
      <c r="AC18" s="98" t="e">
        <f>IF(Z18=H18,#REF!,#REF!)</f>
        <v>#REF!</v>
      </c>
      <c r="AD18" s="227" t="str">
        <f t="shared" ref="AD18:AD19" si="20">IF(Z18=H18,"Siang","Malam")</f>
        <v>Siang</v>
      </c>
    </row>
    <row r="19" spans="1:30">
      <c r="A19" s="233">
        <v>6</v>
      </c>
      <c r="B19" s="529" t="s">
        <v>58</v>
      </c>
      <c r="C19" s="904" t="s">
        <v>110</v>
      </c>
      <c r="D19" s="530">
        <v>1</v>
      </c>
      <c r="E19" s="530">
        <v>30</v>
      </c>
      <c r="F19" s="530" t="s">
        <v>33</v>
      </c>
      <c r="G19" s="531">
        <v>866</v>
      </c>
      <c r="H19" s="906">
        <v>0</v>
      </c>
      <c r="I19" s="907">
        <v>0</v>
      </c>
      <c r="J19" s="906">
        <v>0</v>
      </c>
      <c r="K19" s="907">
        <v>0</v>
      </c>
      <c r="O19" s="178" t="str">
        <f t="shared" si="10"/>
        <v>K</v>
      </c>
      <c r="P19" s="178" t="str">
        <f t="shared" si="11"/>
        <v>K</v>
      </c>
      <c r="Q19" s="178"/>
      <c r="R19" s="179">
        <f t="shared" si="12"/>
        <v>0</v>
      </c>
      <c r="S19" s="179">
        <f t="shared" si="13"/>
        <v>0</v>
      </c>
      <c r="T19" s="180"/>
      <c r="U19" s="180" t="str">
        <f t="shared" si="14"/>
        <v>BETUL</v>
      </c>
      <c r="V19" s="180" t="str">
        <f t="shared" si="15"/>
        <v>BETUL</v>
      </c>
      <c r="W19" s="83" t="str">
        <f t="shared" si="16"/>
        <v>OKE</v>
      </c>
      <c r="X19" s="83" t="str">
        <f t="shared" si="17"/>
        <v>OKE</v>
      </c>
      <c r="Z19" s="97">
        <f t="shared" si="18"/>
        <v>0</v>
      </c>
      <c r="AA19" s="97">
        <f t="shared" si="19"/>
        <v>0</v>
      </c>
      <c r="AB19" s="80" t="e">
        <f>IF(Z19=H19,#REF!,#REF!)</f>
        <v>#REF!</v>
      </c>
      <c r="AC19" s="98" t="e">
        <f>IF(Z19=H19,#REF!,#REF!)</f>
        <v>#REF!</v>
      </c>
      <c r="AD19" s="227" t="str">
        <f t="shared" si="20"/>
        <v>Siang</v>
      </c>
    </row>
    <row r="20" spans="1:30">
      <c r="A20" s="108">
        <v>7</v>
      </c>
      <c r="B20" s="529" t="s">
        <v>60</v>
      </c>
      <c r="C20" s="904" t="s">
        <v>114</v>
      </c>
      <c r="D20" s="530">
        <v>1</v>
      </c>
      <c r="E20" s="530">
        <v>10</v>
      </c>
      <c r="F20" s="530" t="s">
        <v>33</v>
      </c>
      <c r="G20" s="531">
        <v>288</v>
      </c>
      <c r="H20" s="906">
        <v>0</v>
      </c>
      <c r="I20" s="907">
        <v>0</v>
      </c>
      <c r="J20" s="906">
        <v>0</v>
      </c>
      <c r="K20" s="907">
        <v>0</v>
      </c>
      <c r="O20" s="178" t="str">
        <f t="shared" ref="O20" si="21">IF(I20&gt;=80,"B","K")</f>
        <v>K</v>
      </c>
      <c r="P20" s="178" t="str">
        <f t="shared" ref="P20" si="22">IF(K20&gt;=80,"B","K")</f>
        <v>K</v>
      </c>
      <c r="Q20" s="178"/>
      <c r="R20" s="179">
        <f t="shared" ref="R20" si="23">(H20/G20)*100</f>
        <v>0</v>
      </c>
      <c r="S20" s="179">
        <f t="shared" ref="S20" si="24">J20/G20*100</f>
        <v>0</v>
      </c>
      <c r="T20" s="180"/>
      <c r="U20" s="180" t="str">
        <f t="shared" ref="U20" si="25">IF(R20=I20,"BETUL","salah")</f>
        <v>BETUL</v>
      </c>
      <c r="V20" s="180" t="str">
        <f t="shared" ref="V20" si="26">IF(K20=S20,"BETUL","SALAH")</f>
        <v>BETUL</v>
      </c>
      <c r="W20" s="83" t="str">
        <f t="shared" ref="W20" si="27">IF(I20&gt;80,"CEK KEMBALI","OKE")</f>
        <v>OKE</v>
      </c>
      <c r="X20" s="83" t="str">
        <f t="shared" ref="X20" si="28">IF(K20&gt;80,"CEK KEMBALI","OKE")</f>
        <v>OKE</v>
      </c>
      <c r="Z20" s="97">
        <f t="shared" ref="Z20" si="29">MAX(H20,J20)</f>
        <v>0</v>
      </c>
      <c r="AA20" s="97">
        <f t="shared" ref="AA20" si="30">MAX(I20,K20)</f>
        <v>0</v>
      </c>
      <c r="AB20" s="80" t="e">
        <f>IF(Z20=H20,#REF!,#REF!)</f>
        <v>#REF!</v>
      </c>
      <c r="AC20" s="98" t="e">
        <f>IF(Z20=H20,#REF!,#REF!)</f>
        <v>#REF!</v>
      </c>
      <c r="AD20" s="227" t="str">
        <f t="shared" ref="AD20" si="31">IF(Z20=H20,"Siang","Malam")</f>
        <v>Siang</v>
      </c>
    </row>
  </sheetData>
  <mergeCells count="15">
    <mergeCell ref="F11:F12"/>
    <mergeCell ref="G11:G13"/>
    <mergeCell ref="H11:K11"/>
    <mergeCell ref="L11:L13"/>
    <mergeCell ref="H12:I12"/>
    <mergeCell ref="B2:K2"/>
    <mergeCell ref="B3:K3"/>
    <mergeCell ref="A7:K7"/>
    <mergeCell ref="A8:K8"/>
    <mergeCell ref="A9:K9"/>
    <mergeCell ref="A11:A13"/>
    <mergeCell ref="B11:B13"/>
    <mergeCell ref="C11:C13"/>
    <mergeCell ref="D11:D13"/>
    <mergeCell ref="E11:E13"/>
  </mergeCells>
  <printOptions horizontalCentered="1"/>
  <pageMargins left="0" right="0" top="0" bottom="0" header="0" footer="0"/>
  <pageSetup paperSize="9" scale="60" orientation="portrait" r:id="rId1"/>
  <headerFooter alignWithMargins="0"/>
  <colBreaks count="1" manualBreakCount="1">
    <brk id="11"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15E4-3AEE-4F1F-8A96-069D704C293B}">
  <sheetPr>
    <tabColor rgb="FFFF0000"/>
  </sheetPr>
  <dimension ref="A1:W56"/>
  <sheetViews>
    <sheetView view="pageBreakPreview" topLeftCell="A18" zoomScaleNormal="100" zoomScaleSheetLayoutView="100" workbookViewId="0">
      <selection activeCell="A57" sqref="A57:XFD62"/>
    </sheetView>
  </sheetViews>
  <sheetFormatPr baseColWidth="10" defaultColWidth="9.1640625" defaultRowHeight="13"/>
  <cols>
    <col min="1" max="1" width="4" customWidth="1"/>
    <col min="2" max="2" width="17.5" customWidth="1"/>
    <col min="3" max="3" width="8.1640625" customWidth="1"/>
    <col min="4" max="4" width="4.5" customWidth="1"/>
    <col min="5" max="5" width="5.1640625" customWidth="1"/>
    <col min="6" max="6" width="6.83203125" customWidth="1"/>
    <col min="7" max="8" width="6.5" customWidth="1"/>
    <col min="9" max="9" width="5.6640625" customWidth="1"/>
    <col min="10" max="10" width="7.1640625" customWidth="1"/>
    <col min="11" max="11" width="19.5" customWidth="1"/>
    <col min="12" max="13" width="9.83203125" customWidth="1"/>
    <col min="14" max="15" width="2.5" customWidth="1"/>
    <col min="16" max="16" width="2.1640625" customWidth="1"/>
    <col min="17" max="17" width="6" customWidth="1"/>
    <col min="18" max="18" width="5.5" customWidth="1"/>
    <col min="19" max="19" width="1.5" customWidth="1"/>
    <col min="22" max="22" width="14.33203125" customWidth="1"/>
    <col min="23" max="23" width="12.83203125" customWidth="1"/>
  </cols>
  <sheetData>
    <row r="1" spans="1:23" ht="12" hidden="1" customHeight="1">
      <c r="B1" s="80"/>
      <c r="C1" s="80"/>
      <c r="D1" s="83"/>
      <c r="E1" s="83"/>
      <c r="F1" s="83"/>
      <c r="G1" s="188"/>
      <c r="H1" s="80"/>
      <c r="I1" s="174"/>
      <c r="J1" s="83"/>
      <c r="K1" s="90"/>
    </row>
    <row r="2" spans="1:23" ht="12" hidden="1" customHeight="1">
      <c r="B2" s="960" t="s">
        <v>0</v>
      </c>
      <c r="C2" s="960"/>
      <c r="D2" s="960"/>
      <c r="E2" s="960"/>
      <c r="F2" s="960"/>
      <c r="G2" s="960"/>
      <c r="H2" s="960"/>
      <c r="I2" s="960"/>
      <c r="J2" s="960"/>
      <c r="K2" s="175"/>
    </row>
    <row r="3" spans="1:23" ht="12" hidden="1" customHeight="1">
      <c r="B3" s="960"/>
      <c r="C3" s="960"/>
      <c r="D3" s="960"/>
      <c r="E3" s="960"/>
      <c r="F3" s="960"/>
      <c r="G3" s="960"/>
      <c r="H3" s="960"/>
      <c r="I3" s="960"/>
      <c r="J3" s="960"/>
      <c r="K3" s="175"/>
    </row>
    <row r="4" spans="1:23" ht="12" hidden="1" customHeight="1">
      <c r="B4" s="80"/>
      <c r="C4" s="80"/>
      <c r="D4" s="83"/>
      <c r="E4" s="83"/>
      <c r="F4" s="83"/>
      <c r="G4" s="188"/>
      <c r="H4" s="80"/>
      <c r="I4" s="174"/>
      <c r="J4" s="83"/>
      <c r="K4" s="90"/>
    </row>
    <row r="5" spans="1:23" ht="12" customHeight="1">
      <c r="B5" s="80"/>
      <c r="C5" s="80"/>
      <c r="D5" s="83"/>
      <c r="E5" s="83"/>
      <c r="F5" s="83"/>
      <c r="G5" s="188"/>
      <c r="H5" s="80"/>
      <c r="I5" s="174"/>
      <c r="J5" s="83"/>
      <c r="K5" s="90"/>
    </row>
    <row r="6" spans="1:23" ht="12" customHeight="1">
      <c r="A6" s="961" t="s">
        <v>380</v>
      </c>
      <c r="B6" s="961"/>
      <c r="C6" s="961"/>
      <c r="D6" s="961"/>
      <c r="E6" s="961"/>
      <c r="F6" s="961"/>
      <c r="G6" s="961"/>
      <c r="H6" s="961"/>
      <c r="I6" s="961"/>
      <c r="J6" s="961"/>
      <c r="K6" s="961"/>
    </row>
    <row r="7" spans="1:23" ht="21" customHeight="1">
      <c r="A7" s="961"/>
      <c r="B7" s="961"/>
      <c r="C7" s="961"/>
      <c r="D7" s="961"/>
      <c r="E7" s="961"/>
      <c r="F7" s="961"/>
      <c r="G7" s="961"/>
      <c r="H7" s="961"/>
      <c r="I7" s="961"/>
      <c r="J7" s="961"/>
      <c r="K7" s="961"/>
    </row>
    <row r="8" spans="1:23" ht="20.25" customHeight="1">
      <c r="A8" s="972" t="s">
        <v>2</v>
      </c>
      <c r="B8" s="972"/>
      <c r="C8" s="972"/>
      <c r="D8" s="972"/>
      <c r="E8" s="972"/>
      <c r="F8" s="972"/>
      <c r="G8" s="972"/>
      <c r="H8" s="972"/>
      <c r="I8" s="972"/>
      <c r="J8" s="972"/>
      <c r="K8" s="972"/>
    </row>
    <row r="9" spans="1:23" ht="20.25" customHeight="1">
      <c r="A9" s="973" t="s">
        <v>6412</v>
      </c>
      <c r="B9" s="974"/>
      <c r="C9" s="974"/>
      <c r="D9" s="974"/>
      <c r="E9" s="974"/>
      <c r="F9" s="974"/>
      <c r="G9" s="974"/>
      <c r="H9" s="974"/>
      <c r="I9" s="974"/>
      <c r="J9" s="974"/>
      <c r="K9" s="974"/>
    </row>
    <row r="10" spans="1:23" ht="14" thickBot="1">
      <c r="B10" s="80"/>
      <c r="C10" s="80" t="s">
        <v>3</v>
      </c>
      <c r="D10" s="83"/>
      <c r="E10" s="83"/>
      <c r="F10" s="83"/>
      <c r="G10" s="188"/>
      <c r="H10" s="80"/>
      <c r="I10" s="174"/>
      <c r="J10" s="83"/>
      <c r="K10" s="90"/>
    </row>
    <row r="11" spans="1:23" ht="13.5" customHeight="1" thickTop="1">
      <c r="A11" s="966" t="s">
        <v>4</v>
      </c>
      <c r="B11" s="969" t="s">
        <v>5</v>
      </c>
      <c r="C11" s="969" t="s">
        <v>6</v>
      </c>
      <c r="D11" s="969" t="s">
        <v>7</v>
      </c>
      <c r="E11" s="969" t="s">
        <v>8</v>
      </c>
      <c r="F11" s="975" t="s">
        <v>9</v>
      </c>
      <c r="G11" s="987" t="s">
        <v>10</v>
      </c>
      <c r="H11" s="990" t="s">
        <v>6411</v>
      </c>
      <c r="I11" s="991"/>
      <c r="J11" s="992"/>
      <c r="K11" s="992" t="s">
        <v>11</v>
      </c>
    </row>
    <row r="12" spans="1:23" ht="12.75" customHeight="1">
      <c r="A12" s="967"/>
      <c r="B12" s="970"/>
      <c r="C12" s="970"/>
      <c r="D12" s="970"/>
      <c r="E12" s="970"/>
      <c r="F12" s="947"/>
      <c r="G12" s="988"/>
      <c r="H12" s="984" t="s">
        <v>381</v>
      </c>
      <c r="I12" s="986"/>
      <c r="J12" s="546" t="s">
        <v>12</v>
      </c>
      <c r="K12" s="993"/>
    </row>
    <row r="13" spans="1:23" ht="13.5" customHeight="1" thickBot="1">
      <c r="A13" s="968"/>
      <c r="B13" s="971"/>
      <c r="C13" s="971"/>
      <c r="D13" s="971"/>
      <c r="E13" s="971"/>
      <c r="F13" s="228" t="s">
        <v>14</v>
      </c>
      <c r="G13" s="989"/>
      <c r="H13" s="570" t="s">
        <v>15</v>
      </c>
      <c r="I13" s="571" t="s">
        <v>16</v>
      </c>
      <c r="J13" s="554" t="s">
        <v>13</v>
      </c>
      <c r="K13" s="994"/>
    </row>
    <row r="14" spans="1:23" ht="14" thickTop="1">
      <c r="A14" s="176">
        <v>1</v>
      </c>
      <c r="B14" s="189" t="str">
        <f>' TRAFO 80% no print  '!B14</f>
        <v>BEKASI</v>
      </c>
      <c r="C14" s="189" t="str">
        <f>' TRAFO 80% no print  '!C14</f>
        <v>BKASI</v>
      </c>
      <c r="D14" s="190">
        <f>' TRAFO 80% no print  '!D14</f>
        <v>1</v>
      </c>
      <c r="E14" s="190">
        <f>' TRAFO 80% no print  '!E14</f>
        <v>60</v>
      </c>
      <c r="F14" s="190" t="str">
        <f>' TRAFO 80% no print  '!F14</f>
        <v>150/20</v>
      </c>
      <c r="G14" s="190">
        <f>' TRAFO 80% no print  '!G14</f>
        <v>1732</v>
      </c>
      <c r="H14" s="252">
        <f>' TRAFO 80% no print  '!Z14</f>
        <v>1413.272054</v>
      </c>
      <c r="I14" s="256">
        <f>' TRAFO 80% no print  '!AA14</f>
        <v>81.597693648960743</v>
      </c>
      <c r="J14" s="252" t="str">
        <f>' TRAFO 80% no print  '!AD14</f>
        <v>Malam</v>
      </c>
      <c r="K14" s="191" t="str">
        <f>' TRAFO 80% no print  '!L14</f>
        <v xml:space="preserve">Kawaasan industri &amp; umum Bekasi </v>
      </c>
      <c r="L14" s="177"/>
      <c r="M14" s="177"/>
      <c r="N14" s="178" t="e">
        <f>IF(#REF!&gt;=80,"B","K")</f>
        <v>#REF!</v>
      </c>
      <c r="O14" s="178" t="e">
        <f>IF(#REF!&gt;=80,"B","K")</f>
        <v>#REF!</v>
      </c>
      <c r="P14" s="178"/>
      <c r="Q14" s="179" t="e">
        <f>(#REF!/G14)*100</f>
        <v>#REF!</v>
      </c>
      <c r="R14" s="179" t="e">
        <f>#REF!/G14*100</f>
        <v>#REF!</v>
      </c>
      <c r="S14" s="180"/>
      <c r="T14" s="180" t="e">
        <f>IF(Q14=#REF!,"BETUL","salah")</f>
        <v>#REF!</v>
      </c>
      <c r="U14" s="180" t="e">
        <f>IF(#REF!=R14,"BETUL","SALAH")</f>
        <v>#REF!</v>
      </c>
      <c r="V14" s="83" t="e">
        <f>IF(#REF!&gt;80,"CEK KEMBALI","OKE")</f>
        <v>#REF!</v>
      </c>
      <c r="W14" s="83" t="e">
        <f>IF(#REF!&gt;80,"CEK KEMBALI","OKE")</f>
        <v>#REF!</v>
      </c>
    </row>
    <row r="15" spans="1:23">
      <c r="A15" s="232">
        <v>2</v>
      </c>
      <c r="B15" s="189" t="str">
        <f>' TRAFO 80% no print  '!B15</f>
        <v>CIKARANG</v>
      </c>
      <c r="C15" s="189" t="str">
        <f>' TRAFO 80% no print  '!C15</f>
        <v>CBATU</v>
      </c>
      <c r="D15" s="190">
        <f>' TRAFO 80% no print  '!D15</f>
        <v>2</v>
      </c>
      <c r="E15" s="190">
        <f>' TRAFO 80% no print  '!E15</f>
        <v>60</v>
      </c>
      <c r="F15" s="190" t="str">
        <f>' TRAFO 80% no print  '!F15</f>
        <v>150/20</v>
      </c>
      <c r="G15" s="190">
        <f>' TRAFO 80% no print  '!G15</f>
        <v>1732</v>
      </c>
      <c r="H15" s="252">
        <f>' TRAFO 80% no print  '!Z15</f>
        <v>1466.1168619999999</v>
      </c>
      <c r="I15" s="256">
        <f>' TRAFO 80% no print  '!AA15</f>
        <v>84.648779561200911</v>
      </c>
      <c r="J15" s="252" t="str">
        <f>' TRAFO 80% no print  '!AD15</f>
        <v>Malam</v>
      </c>
      <c r="K15" s="191" t="str">
        <f>' TRAFO 80% no print  '!L15</f>
        <v>Wilayah Umum Cibatu,Sukamanah, Cicau</v>
      </c>
      <c r="L15" s="177"/>
      <c r="M15" s="177"/>
      <c r="N15" s="178" t="e">
        <f>IF(#REF!&gt;=80,"B","K")</f>
        <v>#REF!</v>
      </c>
      <c r="O15" s="178" t="e">
        <f>IF(#REF!&gt;=80,"B","K")</f>
        <v>#REF!</v>
      </c>
      <c r="P15" s="178"/>
      <c r="Q15" s="179" t="e">
        <f>(#REF!/G15)*100</f>
        <v>#REF!</v>
      </c>
      <c r="R15" s="179" t="e">
        <f>#REF!/G15*100</f>
        <v>#REF!</v>
      </c>
      <c r="S15" s="180"/>
      <c r="T15" s="180" t="e">
        <v>#REF!</v>
      </c>
      <c r="U15" s="180" t="e">
        <f>IF(#REF!=R15,"BETUL","SALAH")</f>
        <v>#REF!</v>
      </c>
      <c r="V15" s="83" t="e">
        <f>IF(#REF!&gt;80,"CEK KEMBALI","OKE")</f>
        <v>#REF!</v>
      </c>
      <c r="W15" s="83" t="e">
        <f>IF(#REF!&gt;80,"CEK KEMBALI","OKE")</f>
        <v>#REF!</v>
      </c>
    </row>
    <row r="16" spans="1:23">
      <c r="A16" s="232">
        <v>3</v>
      </c>
      <c r="B16" s="189" t="str">
        <f>' TRAFO 80% no print  '!B16</f>
        <v>CIKARANG</v>
      </c>
      <c r="C16" s="189" t="str">
        <f>' TRAFO 80% no print  '!C16</f>
        <v>GDMKR</v>
      </c>
      <c r="D16" s="190">
        <f>' TRAFO 80% no print  '!D16</f>
        <v>2</v>
      </c>
      <c r="E16" s="190">
        <f>' TRAFO 80% no print  '!E16</f>
        <v>60</v>
      </c>
      <c r="F16" s="190" t="str">
        <f>' TRAFO 80% no print  '!F16</f>
        <v>150/20</v>
      </c>
      <c r="G16" s="190">
        <f>' TRAFO 80% no print  '!G16</f>
        <v>1732</v>
      </c>
      <c r="H16" s="252">
        <f>' TRAFO 80% no print  '!Z16</f>
        <v>1564.3778483333333</v>
      </c>
      <c r="I16" s="256">
        <f>' TRAFO 80% no print  '!AA16</f>
        <v>90.322046670515775</v>
      </c>
      <c r="J16" s="252" t="str">
        <f>' TRAFO 80% no print  '!AD16</f>
        <v>Siang</v>
      </c>
      <c r="K16" s="191" t="str">
        <f>' TRAFO 80% no print  '!L16</f>
        <v xml:space="preserve"> Kawasan industri dan Cikarang Bekasi</v>
      </c>
      <c r="L16" s="177"/>
      <c r="M16" s="177"/>
      <c r="N16" s="178" t="e">
        <f>IF(#REF!&gt;=80,"B","K")</f>
        <v>#REF!</v>
      </c>
      <c r="O16" s="178" t="e">
        <f>IF(#REF!&gt;=80,"B","K")</f>
        <v>#REF!</v>
      </c>
      <c r="P16" s="178"/>
      <c r="Q16" s="179" t="e">
        <f>(#REF!/G16)*100</f>
        <v>#REF!</v>
      </c>
      <c r="R16" s="179" t="e">
        <f>#REF!/G16*100</f>
        <v>#REF!</v>
      </c>
      <c r="S16" s="180"/>
      <c r="T16" s="180" t="e">
        <f>IF(Q16=#REF!,"BETUL","salah")</f>
        <v>#REF!</v>
      </c>
      <c r="U16" s="180" t="e">
        <v>#REF!</v>
      </c>
      <c r="V16" s="83" t="e">
        <f>IF(#REF!&gt;80,"CEK KEMBALI","OKE")</f>
        <v>#REF!</v>
      </c>
      <c r="W16" s="83" t="e">
        <f>IF(#REF!&gt;80,"CEK KEMBALI","OKE")</f>
        <v>#REF!</v>
      </c>
    </row>
    <row r="17" spans="1:23">
      <c r="A17" s="232">
        <v>4</v>
      </c>
      <c r="B17" s="189" t="str">
        <f>' TRAFO 80% no print  '!B17</f>
        <v>CIKARANG</v>
      </c>
      <c r="C17" s="189" t="str">
        <f>' TRAFO 80% no print  '!C17</f>
        <v>GDMKR</v>
      </c>
      <c r="D17" s="190">
        <f>' TRAFO 80% no print  '!D17</f>
        <v>3</v>
      </c>
      <c r="E17" s="190">
        <f>' TRAFO 80% no print  '!E17</f>
        <v>60</v>
      </c>
      <c r="F17" s="190" t="str">
        <f>' TRAFO 80% no print  '!F17</f>
        <v>150/20</v>
      </c>
      <c r="G17" s="190">
        <f>' TRAFO 80% no print  '!G17</f>
        <v>1732</v>
      </c>
      <c r="H17" s="252">
        <f>' TRAFO 80% no print  '!Z17</f>
        <v>1633.3149823333333</v>
      </c>
      <c r="I17" s="256">
        <f>' TRAFO 80% no print  '!AA17</f>
        <v>94.30225071208622</v>
      </c>
      <c r="J17" s="252" t="str">
        <f>' TRAFO 80% no print  '!AD17</f>
        <v>Siang</v>
      </c>
      <c r="K17" s="191" t="str">
        <f>' TRAFO 80% no print  '!L17</f>
        <v xml:space="preserve"> Kawasan industri dan Cikarang Bekasi</v>
      </c>
      <c r="L17" s="177"/>
      <c r="M17" s="177"/>
      <c r="N17" s="178" t="e">
        <f>IF(#REF!&gt;=80,"B","K")</f>
        <v>#REF!</v>
      </c>
      <c r="O17" s="178" t="e">
        <v>#REF!</v>
      </c>
      <c r="P17" s="178"/>
      <c r="Q17" s="179" t="e">
        <f>(#REF!/G17)*100</f>
        <v>#REF!</v>
      </c>
      <c r="R17" s="179" t="e">
        <f>#REF!/G17*100</f>
        <v>#REF!</v>
      </c>
      <c r="S17" s="180"/>
      <c r="T17" s="180" t="e">
        <v>#REF!</v>
      </c>
      <c r="U17" s="180" t="e">
        <f>IF(#REF!=R17,"BETUL","SALAH")</f>
        <v>#REF!</v>
      </c>
      <c r="V17" s="83" t="e">
        <f>IF(#REF!&gt;80,"CEK KEMBALI","OKE")</f>
        <v>#REF!</v>
      </c>
      <c r="W17" s="83" t="e">
        <f>IF(#REF!&gt;80,"CEK KEMBALI","OKE")</f>
        <v>#REF!</v>
      </c>
    </row>
    <row r="18" spans="1:23">
      <c r="A18" s="232">
        <v>5</v>
      </c>
      <c r="B18" s="189" t="str">
        <f>' TRAFO 80% no print  '!B18</f>
        <v>CIKARANG</v>
      </c>
      <c r="C18" s="189" t="str">
        <f>' TRAFO 80% no print  '!C18</f>
        <v>JBBKA</v>
      </c>
      <c r="D18" s="190">
        <f>' TRAFO 80% no print  '!D18</f>
        <v>2</v>
      </c>
      <c r="E18" s="190">
        <f>' TRAFO 80% no print  '!E18</f>
        <v>60</v>
      </c>
      <c r="F18" s="190" t="str">
        <f>' TRAFO 80% no print  '!F18</f>
        <v>150/20</v>
      </c>
      <c r="G18" s="190">
        <f>' TRAFO 80% no print  '!G18</f>
        <v>1732</v>
      </c>
      <c r="H18" s="252">
        <f>' TRAFO 80% no print  '!Z18</f>
        <v>1404.3031819999999</v>
      </c>
      <c r="I18" s="256">
        <f>' TRAFO 80% no print  '!AA18</f>
        <v>81.079860392609689</v>
      </c>
      <c r="J18" s="252" t="str">
        <f>' TRAFO 80% no print  '!AD18</f>
        <v>Siang</v>
      </c>
      <c r="K18" s="191" t="str">
        <f>' TRAFO 80% no print  '!L18</f>
        <v>Kawasan industri Jababeka Bekasi</v>
      </c>
      <c r="L18" s="178"/>
      <c r="M18" s="178"/>
      <c r="N18" s="178" t="e">
        <f>IF(#REF!&gt;=80,"B","K")</f>
        <v>#REF!</v>
      </c>
      <c r="O18" s="178" t="e">
        <f>IF(#REF!&gt;=80,"B","K")</f>
        <v>#REF!</v>
      </c>
      <c r="P18" s="178"/>
      <c r="Q18" s="179" t="e">
        <f>(#REF!/G18)*100</f>
        <v>#REF!</v>
      </c>
      <c r="R18" s="179" t="e">
        <f>#REF!/G18*100</f>
        <v>#REF!</v>
      </c>
      <c r="S18" s="180"/>
      <c r="T18" s="180" t="e">
        <f>IF(Q18=#REF!,"BETUL","salah")</f>
        <v>#REF!</v>
      </c>
      <c r="U18" s="180" t="e">
        <f>IF(#REF!=R18,"BETUL","SALAH")</f>
        <v>#REF!</v>
      </c>
      <c r="V18" s="83" t="e">
        <v>#REF!</v>
      </c>
      <c r="W18" s="83" t="e">
        <f>IF(#REF!&gt;80,"CEK KEMBALI","OKE")</f>
        <v>#REF!</v>
      </c>
    </row>
    <row r="19" spans="1:23">
      <c r="A19" s="232">
        <v>6</v>
      </c>
      <c r="B19" s="189" t="str">
        <f>' TRAFO 80% no print  '!B19</f>
        <v>CIKARANG</v>
      </c>
      <c r="C19" s="189" t="str">
        <f>' TRAFO 80% no print  '!C19</f>
        <v>JBBKA</v>
      </c>
      <c r="D19" s="190">
        <f>' TRAFO 80% no print  '!D19</f>
        <v>3</v>
      </c>
      <c r="E19" s="190">
        <f>' TRAFO 80% no print  '!E19</f>
        <v>60</v>
      </c>
      <c r="F19" s="190" t="str">
        <f>' TRAFO 80% no print  '!F19</f>
        <v>150/20</v>
      </c>
      <c r="G19" s="190">
        <f>' TRAFO 80% no print  '!G19</f>
        <v>1732</v>
      </c>
      <c r="H19" s="252">
        <f>' TRAFO 80% no print  '!Z19</f>
        <v>1443.1789956666664</v>
      </c>
      <c r="I19" s="256">
        <f>' TRAFO 80% no print  '!AA19</f>
        <v>83.324422382601995</v>
      </c>
      <c r="J19" s="252" t="str">
        <f>' TRAFO 80% no print  '!AD19</f>
        <v>Siang</v>
      </c>
      <c r="K19" s="191" t="str">
        <f>' TRAFO 80% no print  '!L19</f>
        <v>Kawasan industri Jababeka Bekasi</v>
      </c>
      <c r="L19" s="178"/>
      <c r="M19" s="178"/>
      <c r="N19" s="178" t="e">
        <f>IF(#REF!&gt;=80,"B","K")</f>
        <v>#REF!</v>
      </c>
      <c r="O19" s="178" t="e">
        <f>IF(#REF!&gt;=80,"B","K")</f>
        <v>#REF!</v>
      </c>
      <c r="P19" s="178"/>
      <c r="Q19" s="179" t="e">
        <f>(#REF!/G19)*100</f>
        <v>#REF!</v>
      </c>
      <c r="R19" s="179" t="e">
        <f>#REF!/G19*100</f>
        <v>#REF!</v>
      </c>
      <c r="S19" s="180"/>
      <c r="T19" s="180" t="e">
        <f>IF(Q19=#REF!,"BETUL","salah")</f>
        <v>#REF!</v>
      </c>
      <c r="U19" s="180" t="e">
        <f>IF(#REF!=R19,"BETUL","SALAH")</f>
        <v>#REF!</v>
      </c>
      <c r="V19" s="83" t="e">
        <f>IF(#REF!&gt;80,"CEK KEMBALI","OKE")</f>
        <v>#REF!</v>
      </c>
      <c r="W19" s="83" t="e">
        <f>IF(#REF!&gt;80,"CEK KEMBALI","OKE")</f>
        <v>#REF!</v>
      </c>
    </row>
    <row r="20" spans="1:23">
      <c r="A20" s="232">
        <v>7</v>
      </c>
      <c r="B20" s="189" t="str">
        <f>' TRAFO 80% no print  '!B20</f>
        <v>CIKARANG</v>
      </c>
      <c r="C20" s="189" t="str">
        <f>' TRAFO 80% no print  '!C20</f>
        <v>JBBKA</v>
      </c>
      <c r="D20" s="190">
        <f>' TRAFO 80% no print  '!D20</f>
        <v>4</v>
      </c>
      <c r="E20" s="190">
        <f>' TRAFO 80% no print  '!E20</f>
        <v>60</v>
      </c>
      <c r="F20" s="190" t="str">
        <f>' TRAFO 80% no print  '!F20</f>
        <v>150/20</v>
      </c>
      <c r="G20" s="190">
        <f>' TRAFO 80% no print  '!G20</f>
        <v>1732</v>
      </c>
      <c r="H20" s="252">
        <f>' TRAFO 80% no print  '!Z20</f>
        <v>1436.2873533333332</v>
      </c>
      <c r="I20" s="256">
        <f>' TRAFO 80% no print  '!AA20</f>
        <v>82.926521555042328</v>
      </c>
      <c r="J20" s="252" t="str">
        <f>' TRAFO 80% no print  '!AD20</f>
        <v>Siang</v>
      </c>
      <c r="K20" s="191" t="str">
        <f>' TRAFO 80% no print  '!L20</f>
        <v>Kawasan industri Jababeka Bekasi</v>
      </c>
      <c r="L20" s="178"/>
      <c r="M20" s="178"/>
      <c r="N20" s="178" t="e">
        <f>IF(#REF!&gt;=80,"B","K")</f>
        <v>#REF!</v>
      </c>
      <c r="O20" s="178" t="e">
        <f>IF(#REF!&gt;=80,"B","K")</f>
        <v>#REF!</v>
      </c>
      <c r="P20" s="178"/>
      <c r="Q20" s="179" t="e">
        <f>(#REF!/G20)*100</f>
        <v>#REF!</v>
      </c>
      <c r="R20" s="179" t="e">
        <f>#REF!/G20*100</f>
        <v>#REF!</v>
      </c>
      <c r="S20" s="180"/>
      <c r="T20" s="180" t="e">
        <f>IF(Q20=#REF!,"BETUL","salah")</f>
        <v>#REF!</v>
      </c>
      <c r="U20" s="180" t="e">
        <f>IF(#REF!=R20,"BETUL","SALAH")</f>
        <v>#REF!</v>
      </c>
      <c r="V20" s="83" t="e">
        <f>IF(#REF!&gt;80,"CEK KEMBALI","OKE")</f>
        <v>#REF!</v>
      </c>
      <c r="W20" s="83" t="e">
        <f>IF(#REF!&gt;80,"CEK KEMBALI","OKE")</f>
        <v>#REF!</v>
      </c>
    </row>
    <row r="21" spans="1:23">
      <c r="A21" s="232">
        <v>8</v>
      </c>
      <c r="B21" s="189" t="str">
        <f>' TRAFO 80% no print  '!B21</f>
        <v>BEKASI</v>
      </c>
      <c r="C21" s="189" t="str">
        <f>' TRAFO 80% no print  '!C21</f>
        <v>PCBRU</v>
      </c>
      <c r="D21" s="190">
        <f>' TRAFO 80% no print  '!D21</f>
        <v>1</v>
      </c>
      <c r="E21" s="190">
        <f>' TRAFO 80% no print  '!E21</f>
        <v>60</v>
      </c>
      <c r="F21" s="190" t="str">
        <f>' TRAFO 80% no print  '!F21</f>
        <v>150/20</v>
      </c>
      <c r="G21" s="190">
        <f>' TRAFO 80% no print  '!G21</f>
        <v>1732</v>
      </c>
      <c r="H21" s="252">
        <f>' TRAFO 80% no print  '!Z21</f>
        <v>1568.198893</v>
      </c>
      <c r="I21" s="256">
        <f>' TRAFO 80% no print  '!AA21</f>
        <v>90.542661258660502</v>
      </c>
      <c r="J21" s="252" t="str">
        <f>' TRAFO 80% no print  '!AD21</f>
        <v>Siang</v>
      </c>
      <c r="K21" s="191" t="str">
        <f>' TRAFO 80% no print  '!L21</f>
        <v>Wilayah Kalimalang, Margahayu dan Bulak Kapal</v>
      </c>
      <c r="L21" s="178"/>
      <c r="M21" s="178"/>
      <c r="N21" s="178" t="e">
        <f>IF(#REF!&gt;=80,"B","K")</f>
        <v>#REF!</v>
      </c>
      <c r="O21" s="178" t="e">
        <f>IF(#REF!&gt;=80,"B","K")</f>
        <v>#REF!</v>
      </c>
      <c r="P21" s="178"/>
      <c r="Q21" s="179" t="e">
        <f>(#REF!/G21)*100</f>
        <v>#REF!</v>
      </c>
      <c r="R21" s="179" t="e">
        <f>#REF!/G21*100</f>
        <v>#REF!</v>
      </c>
      <c r="S21" s="180"/>
      <c r="T21" s="180" t="e">
        <f>IF(Q21=#REF!,"BETUL","salah")</f>
        <v>#REF!</v>
      </c>
      <c r="U21" s="180" t="e">
        <v>#REF!</v>
      </c>
      <c r="V21" s="83" t="e">
        <f>IF(#REF!&gt;80,"CEK KEMBALI","OKE")</f>
        <v>#REF!</v>
      </c>
      <c r="W21" s="83" t="e">
        <f>IF(#REF!&gt;80,"CEK KEMBALI","OKE")</f>
        <v>#REF!</v>
      </c>
    </row>
    <row r="22" spans="1:23">
      <c r="A22" s="232">
        <v>9</v>
      </c>
      <c r="B22" s="189" t="str">
        <f>' TRAFO 80% no print  '!B22</f>
        <v>BEKASI</v>
      </c>
      <c r="C22" s="189" t="str">
        <f>' TRAFO 80% no print  '!C22</f>
        <v>PCBRU</v>
      </c>
      <c r="D22" s="190">
        <f>' TRAFO 80% no print  '!D22</f>
        <v>3</v>
      </c>
      <c r="E22" s="190">
        <f>' TRAFO 80% no print  '!E22</f>
        <v>60</v>
      </c>
      <c r="F22" s="190" t="str">
        <f>' TRAFO 80% no print  '!F22</f>
        <v>150/20</v>
      </c>
      <c r="G22" s="190">
        <f>' TRAFO 80% no print  '!G22</f>
        <v>1732</v>
      </c>
      <c r="H22" s="252">
        <f>' TRAFO 80% no print  '!Z22</f>
        <v>1443.6777749999999</v>
      </c>
      <c r="I22" s="256">
        <f>' TRAFO 80% no print  '!AA22</f>
        <v>83.353220265588917</v>
      </c>
      <c r="J22" s="252" t="str">
        <f>' TRAFO 80% no print  '!AD22</f>
        <v>Siang</v>
      </c>
      <c r="K22" s="191" t="str">
        <f>' TRAFO 80% no print  '!L22</f>
        <v>Wilayah Bekasi kota, Kejaksaan, Polres</v>
      </c>
      <c r="L22" s="178"/>
      <c r="M22" s="178"/>
      <c r="N22" s="178" t="e">
        <f>IF(#REF!&gt;=80,"B","K")</f>
        <v>#REF!</v>
      </c>
      <c r="O22" s="178" t="e">
        <f>IF(#REF!&gt;=80,"B","K")</f>
        <v>#REF!</v>
      </c>
      <c r="P22" s="178"/>
      <c r="Q22" s="179" t="e">
        <f>(#REF!/G22)*100</f>
        <v>#REF!</v>
      </c>
      <c r="R22" s="179" t="e">
        <f>#REF!/G22*100</f>
        <v>#REF!</v>
      </c>
      <c r="S22" s="180"/>
      <c r="T22" s="180" t="e">
        <f>IF(Q22=#REF!,"BETUL","salah")</f>
        <v>#REF!</v>
      </c>
      <c r="U22" s="180" t="e">
        <f>IF(#REF!=R22,"BETUL","SALAH")</f>
        <v>#REF!</v>
      </c>
      <c r="V22" s="83" t="e">
        <f>IF(#REF!&gt;80,"CEK KEMBALI","OKE")</f>
        <v>#REF!</v>
      </c>
      <c r="W22" s="83" t="e">
        <f>IF(#REF!&gt;80,"CEK KEMBALI","OKE")</f>
        <v>#REF!</v>
      </c>
    </row>
    <row r="23" spans="1:23">
      <c r="A23" s="232">
        <v>10</v>
      </c>
      <c r="B23" s="189" t="str">
        <f>' TRAFO 80% no print  '!B23</f>
        <v>BEKASI</v>
      </c>
      <c r="C23" s="189" t="str">
        <f>' TRAFO 80% no print  '!C23</f>
        <v>TMBUN</v>
      </c>
      <c r="D23" s="190">
        <f>' TRAFO 80% no print  '!D23</f>
        <v>2</v>
      </c>
      <c r="E23" s="190">
        <f>' TRAFO 80% no print  '!E23</f>
        <v>60</v>
      </c>
      <c r="F23" s="190" t="str">
        <f>' TRAFO 80% no print  '!F23</f>
        <v>150/20</v>
      </c>
      <c r="G23" s="190">
        <f>' TRAFO 80% no print  '!G23</f>
        <v>1732</v>
      </c>
      <c r="H23" s="252">
        <f>' TRAFO 80% no print  '!Z23</f>
        <v>1447.7186686666666</v>
      </c>
      <c r="I23" s="256">
        <f>' TRAFO 80% no print  '!AA23</f>
        <v>83.586528214010784</v>
      </c>
      <c r="J23" s="252" t="str">
        <f>' TRAFO 80% no print  '!AD23</f>
        <v>Siang</v>
      </c>
      <c r="K23" s="191" t="str">
        <f>' TRAFO 80% no print  '!L23</f>
        <v>Wilayah Kota Legenda dan Bekasi Timur</v>
      </c>
      <c r="L23" s="178"/>
      <c r="M23" s="178"/>
      <c r="N23" s="178" t="e">
        <f>IF(#REF!&gt;=80,"B","K")</f>
        <v>#REF!</v>
      </c>
      <c r="O23" s="178" t="e">
        <f>IF(#REF!&gt;=80,"B","K")</f>
        <v>#REF!</v>
      </c>
      <c r="P23" s="178"/>
      <c r="Q23" s="179" t="e">
        <f>(#REF!/G23)*100</f>
        <v>#REF!</v>
      </c>
      <c r="R23" s="179" t="e">
        <f>#REF!/G23*100</f>
        <v>#REF!</v>
      </c>
      <c r="S23" s="180"/>
      <c r="T23" s="180" t="e">
        <f>IF(Q23=#REF!,"BETUL","salah")</f>
        <v>#REF!</v>
      </c>
      <c r="U23" s="180" t="e">
        <f>IF(#REF!=R23,"BETUL","SALAH")</f>
        <v>#REF!</v>
      </c>
      <c r="V23" s="83" t="e">
        <f>IF(#REF!&gt;80,"CEK KEMBALI","OKE")</f>
        <v>#REF!</v>
      </c>
      <c r="W23" s="83" t="e">
        <f>IF(#REF!&gt;80,"CEK KEMBALI","OKE")</f>
        <v>#REF!</v>
      </c>
    </row>
    <row r="24" spans="1:23">
      <c r="A24" s="232">
        <v>11</v>
      </c>
      <c r="B24" s="189" t="str">
        <f>' TRAFO 80% no print  '!B24</f>
        <v>BEKASI</v>
      </c>
      <c r="C24" s="189" t="str">
        <f>' TRAFO 80% no print  '!C24</f>
        <v>TMBUN</v>
      </c>
      <c r="D24" s="190">
        <f>' TRAFO 80% no print  '!D24</f>
        <v>3</v>
      </c>
      <c r="E24" s="190">
        <f>' TRAFO 80% no print  '!E24</f>
        <v>60</v>
      </c>
      <c r="F24" s="190" t="str">
        <f>' TRAFO 80% no print  '!F24</f>
        <v>150/20</v>
      </c>
      <c r="G24" s="190">
        <f>' TRAFO 80% no print  '!G24</f>
        <v>1732</v>
      </c>
      <c r="H24" s="252">
        <f>' TRAFO 80% no print  '!Z24</f>
        <v>1405.277059</v>
      </c>
      <c r="I24" s="256">
        <f>' TRAFO 80% no print  '!AA24</f>
        <v>81.136088856812933</v>
      </c>
      <c r="J24" s="252" t="str">
        <f>' TRAFO 80% no print  '!AD24</f>
        <v>Siang</v>
      </c>
      <c r="K24" s="191" t="str">
        <f>' TRAFO 80% no print  '!L24</f>
        <v>Wilayah Kota Legenda dan Bekasi Timur</v>
      </c>
      <c r="L24" s="178"/>
      <c r="M24" s="178"/>
      <c r="N24" s="178" t="e">
        <f>IF(#REF!&gt;=80,"B","K")</f>
        <v>#REF!</v>
      </c>
      <c r="O24" s="178" t="e">
        <f>IF(#REF!&gt;=80,"B","K")</f>
        <v>#REF!</v>
      </c>
      <c r="P24" s="178"/>
      <c r="Q24" s="179" t="e">
        <f>(#REF!/G24)*100</f>
        <v>#REF!</v>
      </c>
      <c r="R24" s="179" t="e">
        <f>#REF!/G24*100</f>
        <v>#REF!</v>
      </c>
      <c r="S24" s="180"/>
      <c r="T24" s="180" t="e">
        <f>IF(Q24=#REF!,"BETUL","salah")</f>
        <v>#REF!</v>
      </c>
      <c r="U24" s="180" t="e">
        <f>IF(#REF!=R24,"BETUL","SALAH")</f>
        <v>#REF!</v>
      </c>
      <c r="V24" s="83" t="e">
        <f>IF(#REF!&gt;80,"CEK KEMBALI","OKE")</f>
        <v>#REF!</v>
      </c>
      <c r="W24" s="83" t="e">
        <f>IF(#REF!&gt;80,"CEK KEMBALI","OKE")</f>
        <v>#REF!</v>
      </c>
    </row>
    <row r="25" spans="1:23">
      <c r="A25" s="232">
        <v>12</v>
      </c>
      <c r="B25" s="189" t="str">
        <f>' TRAFO 80% no print  '!B25</f>
        <v>BEKASI</v>
      </c>
      <c r="C25" s="189" t="str">
        <f>' TRAFO 80% no print  '!C25</f>
        <v>TMBUN</v>
      </c>
      <c r="D25" s="190">
        <f>' TRAFO 80% no print  '!D25</f>
        <v>5</v>
      </c>
      <c r="E25" s="190">
        <f>' TRAFO 80% no print  '!E25</f>
        <v>60</v>
      </c>
      <c r="F25" s="190" t="str">
        <f>' TRAFO 80% no print  '!F25</f>
        <v>150/20</v>
      </c>
      <c r="G25" s="190">
        <f>' TRAFO 80% no print  '!G25</f>
        <v>1732</v>
      </c>
      <c r="H25" s="252">
        <f>' TRAFO 80% no print  '!Z25</f>
        <v>1414.1236166666667</v>
      </c>
      <c r="I25" s="256">
        <f>' TRAFO 80% no print  '!AA25</f>
        <v>81.646860084680526</v>
      </c>
      <c r="J25" s="252" t="str">
        <f>' TRAFO 80% no print  '!AD25</f>
        <v>Malam</v>
      </c>
      <c r="K25" s="191" t="str">
        <f>' TRAFO 80% no print  '!L25</f>
        <v>Wilayah Kota Legenda dan Bekasi Timur</v>
      </c>
      <c r="L25" s="178"/>
      <c r="M25" s="178"/>
      <c r="N25" s="178" t="e">
        <f>IF(#REF!&gt;=80,"B","K")</f>
        <v>#REF!</v>
      </c>
      <c r="O25" s="178" t="e">
        <v>#REF!</v>
      </c>
      <c r="P25" s="178"/>
      <c r="Q25" s="179" t="e">
        <f>(#REF!/G25)*100</f>
        <v>#REF!</v>
      </c>
      <c r="R25" s="179" t="e">
        <f>#REF!/G25*100</f>
        <v>#REF!</v>
      </c>
      <c r="S25" s="180"/>
      <c r="T25" s="180" t="e">
        <f>IF(Q25=#REF!,"BETUL","salah")</f>
        <v>#REF!</v>
      </c>
      <c r="U25" s="180" t="e">
        <f>IF(#REF!=R25,"BETUL","SALAH")</f>
        <v>#REF!</v>
      </c>
      <c r="V25" s="83" t="e">
        <f>IF(#REF!&gt;80,"CEK KEMBALI","OKE")</f>
        <v>#REF!</v>
      </c>
      <c r="W25" s="83" t="e">
        <f>IF(#REF!&gt;80,"CEK KEMBALI","OKE")</f>
        <v>#REF!</v>
      </c>
    </row>
    <row r="26" spans="1:23">
      <c r="A26" s="232">
        <v>13</v>
      </c>
      <c r="B26" s="189" t="str">
        <f>' TRAFO 80% no print  '!B26</f>
        <v>BOGOR</v>
      </c>
      <c r="C26" s="189" t="str">
        <f>' TRAFO 80% no print  '!C26</f>
        <v>BGBRU</v>
      </c>
      <c r="D26" s="190">
        <f>' TRAFO 80% no print  '!D26</f>
        <v>6</v>
      </c>
      <c r="E26" s="190">
        <f>' TRAFO 80% no print  '!E26</f>
        <v>60</v>
      </c>
      <c r="F26" s="190" t="str">
        <f>' TRAFO 80% no print  '!F26</f>
        <v>150/20</v>
      </c>
      <c r="G26" s="190">
        <f>' TRAFO 80% no print  '!G26</f>
        <v>1732</v>
      </c>
      <c r="H26" s="252">
        <f>' TRAFO 80% no print  '!Z26</f>
        <v>1613.3787843333332</v>
      </c>
      <c r="I26" s="256">
        <f>' TRAFO 80% no print  '!AA26</f>
        <v>93.151200019245564</v>
      </c>
      <c r="J26" s="252" t="str">
        <f>' TRAFO 80% no print  '!AD26</f>
        <v>Siang</v>
      </c>
      <c r="K26" s="191" t="str">
        <f>' TRAFO 80% no print  '!L26</f>
        <v xml:space="preserve">Wilayah industri &amp; umum Bogor Barat </v>
      </c>
      <c r="L26" s="178"/>
      <c r="M26" s="178"/>
      <c r="N26" s="178" t="e">
        <f>IF(#REF!&gt;=80,"B","K")</f>
        <v>#REF!</v>
      </c>
      <c r="O26" s="178" t="e">
        <f>IF(#REF!&gt;=80,"B","K")</f>
        <v>#REF!</v>
      </c>
      <c r="P26" s="178"/>
      <c r="Q26" s="179" t="e">
        <f>(#REF!/G26)*100</f>
        <v>#REF!</v>
      </c>
      <c r="R26" s="179" t="e">
        <f>#REF!/G26*100</f>
        <v>#REF!</v>
      </c>
      <c r="S26" s="180"/>
      <c r="T26" s="180" t="e">
        <f>IF(Q26=#REF!,"BETUL","salah")</f>
        <v>#REF!</v>
      </c>
      <c r="U26" s="180" t="e">
        <f>IF(#REF!=R26,"BETUL","SALAH")</f>
        <v>#REF!</v>
      </c>
      <c r="V26" s="83" t="e">
        <f>IF(#REF!&gt;80,"CEK KEMBALI","OKE")</f>
        <v>#REF!</v>
      </c>
      <c r="W26" s="83" t="e">
        <f>IF(#REF!&gt;80,"CEK KEMBALI","OKE")</f>
        <v>#REF!</v>
      </c>
    </row>
    <row r="27" spans="1:23">
      <c r="A27" s="232">
        <v>14</v>
      </c>
      <c r="B27" s="189" t="str">
        <f>' TRAFO 80% no print  '!B27</f>
        <v>BOGOR</v>
      </c>
      <c r="C27" s="189" t="str">
        <f>' TRAFO 80% no print  '!C27</f>
        <v>BUNAR</v>
      </c>
      <c r="D27" s="190">
        <f>' TRAFO 80% no print  '!D27</f>
        <v>1</v>
      </c>
      <c r="E27" s="190">
        <f>' TRAFO 80% no print  '!E27</f>
        <v>30</v>
      </c>
      <c r="F27" s="190" t="str">
        <f>' TRAFO 80% no print  '!F27</f>
        <v>70/20</v>
      </c>
      <c r="G27" s="190">
        <f>' TRAFO 80% no print  '!G27</f>
        <v>866</v>
      </c>
      <c r="H27" s="252">
        <f>' TRAFO 80% no print  '!Z27</f>
        <v>726.619283</v>
      </c>
      <c r="I27" s="256">
        <f>' TRAFO 80% no print  '!AA27</f>
        <v>83.905228983833709</v>
      </c>
      <c r="J27" s="252" t="str">
        <f>' TRAFO 80% no print  '!AD27</f>
        <v>Malam</v>
      </c>
      <c r="K27" s="191" t="str">
        <f>' TRAFO 80% no print  '!L27</f>
        <v xml:space="preserve">Wilayah Bunar Bogor </v>
      </c>
      <c r="L27" s="178"/>
      <c r="M27" s="178"/>
      <c r="N27" s="178" t="e">
        <f>IF(#REF!&gt;=80,"B","K")</f>
        <v>#REF!</v>
      </c>
      <c r="O27" s="178" t="e">
        <f>IF(#REF!&gt;=80,"B","K")</f>
        <v>#REF!</v>
      </c>
      <c r="P27" s="178"/>
      <c r="Q27" s="179" t="e">
        <f>(#REF!/G27)*100</f>
        <v>#REF!</v>
      </c>
      <c r="R27" s="179" t="e">
        <f>#REF!/G27*100</f>
        <v>#REF!</v>
      </c>
      <c r="S27" s="180"/>
      <c r="T27" s="180" t="e">
        <f>IF(Q27=#REF!,"BETUL","salah")</f>
        <v>#REF!</v>
      </c>
      <c r="U27" s="180" t="e">
        <f>IF(#REF!=R27,"BETUL","SALAH")</f>
        <v>#REF!</v>
      </c>
      <c r="V27" s="83" t="e">
        <f>IF(#REF!&gt;80,"CEK KEMBALI","OKE")</f>
        <v>#REF!</v>
      </c>
      <c r="W27" s="83" t="e">
        <v>#REF!</v>
      </c>
    </row>
    <row r="28" spans="1:23">
      <c r="A28" s="232">
        <v>15</v>
      </c>
      <c r="B28" s="189" t="str">
        <f>' TRAFO 80% no print  '!B28</f>
        <v>BOGOR</v>
      </c>
      <c r="C28" s="189" t="str">
        <f>' TRAFO 80% no print  '!C28</f>
        <v>KRCAK</v>
      </c>
      <c r="D28" s="190">
        <f>' TRAFO 80% no print  '!D28</f>
        <v>1</v>
      </c>
      <c r="E28" s="190">
        <f>' TRAFO 80% no print  '!E28</f>
        <v>10</v>
      </c>
      <c r="F28" s="190" t="str">
        <f>' TRAFO 80% no print  '!F28</f>
        <v>70/20</v>
      </c>
      <c r="G28" s="190">
        <f>' TRAFO 80% no print  '!G28</f>
        <v>288</v>
      </c>
      <c r="H28" s="252">
        <f>' TRAFO 80% no print  '!Z28</f>
        <v>253.65721633333331</v>
      </c>
      <c r="I28" s="256">
        <f>' TRAFO 80% no print  '!AA28</f>
        <v>88.075422337962948</v>
      </c>
      <c r="J28" s="252" t="str">
        <f>' TRAFO 80% no print  '!AD28</f>
        <v>Malam</v>
      </c>
      <c r="K28" s="191" t="str">
        <f>' TRAFO 80% no print  '!L28</f>
        <v xml:space="preserve"> Wilayah umum Kracak Bogor </v>
      </c>
      <c r="L28" s="178"/>
      <c r="M28" s="178"/>
      <c r="N28" s="178" t="e">
        <f>IF(#REF!&gt;=80,"B","K")</f>
        <v>#REF!</v>
      </c>
      <c r="O28" s="178" t="e">
        <f>IF(#REF!&gt;=80,"B","K")</f>
        <v>#REF!</v>
      </c>
      <c r="P28" s="178"/>
      <c r="Q28" s="179" t="e">
        <f>(#REF!/G28)*100</f>
        <v>#REF!</v>
      </c>
      <c r="R28" s="179" t="e">
        <f>#REF!/G28*100</f>
        <v>#REF!</v>
      </c>
      <c r="S28" s="180"/>
      <c r="T28" s="180" t="e">
        <f>IF(Q28=#REF!,"BETUL","salah")</f>
        <v>#REF!</v>
      </c>
      <c r="U28" s="180" t="e">
        <f>IF(#REF!=R28,"BETUL","SALAH")</f>
        <v>#REF!</v>
      </c>
      <c r="V28" s="83" t="e">
        <f>IF(#REF!&gt;80,"CEK KEMBALI","OKE")</f>
        <v>#REF!</v>
      </c>
      <c r="W28" s="83" t="e">
        <f>IF(#REF!&gt;80,"CEK KEMBALI","OKE")</f>
        <v>#REF!</v>
      </c>
    </row>
    <row r="29" spans="1:23">
      <c r="A29" s="232">
        <v>16</v>
      </c>
      <c r="B29" s="189" t="str">
        <f>' TRAFO 80% no print  '!B29</f>
        <v>GUNUNG PUTRI</v>
      </c>
      <c r="C29" s="189" t="str">
        <f>' TRAFO 80% no print  '!C29</f>
        <v>CIBNG</v>
      </c>
      <c r="D29" s="190">
        <f>' TRAFO 80% no print  '!D29</f>
        <v>3</v>
      </c>
      <c r="E29" s="190">
        <f>' TRAFO 80% no print  '!E29</f>
        <v>60</v>
      </c>
      <c r="F29" s="190" t="str">
        <f>' TRAFO 80% no print  '!F29</f>
        <v>150/20</v>
      </c>
      <c r="G29" s="190">
        <f>' TRAFO 80% no print  '!G29</f>
        <v>1732</v>
      </c>
      <c r="H29" s="252">
        <f>' TRAFO 80% no print  '!Z29</f>
        <v>1449.2934976666668</v>
      </c>
      <c r="I29" s="256">
        <f>' TRAFO 80% no print  '!AA29</f>
        <v>83.677453675904545</v>
      </c>
      <c r="J29" s="252" t="str">
        <f>' TRAFO 80% no print  '!AD29</f>
        <v>Siang</v>
      </c>
      <c r="K29" s="191" t="str">
        <f>' TRAFO 80% no print  '!L29</f>
        <v>Kawsan industri &amp; umum Cibinong Bogor</v>
      </c>
      <c r="L29" s="178"/>
      <c r="M29" s="178"/>
      <c r="N29" s="178" t="e">
        <f>IF(#REF!&gt;=80,"B","K")</f>
        <v>#REF!</v>
      </c>
      <c r="O29" s="178" t="e">
        <f>IF(#REF!&gt;=80,"B","K")</f>
        <v>#REF!</v>
      </c>
      <c r="P29" s="178"/>
      <c r="Q29" s="179" t="e">
        <f>(#REF!/G29)*100</f>
        <v>#REF!</v>
      </c>
      <c r="R29" s="179" t="e">
        <f>#REF!/G29*100</f>
        <v>#REF!</v>
      </c>
      <c r="S29" s="180"/>
      <c r="T29" s="180" t="e">
        <f>IF(Q29=#REF!,"BETUL","salah")</f>
        <v>#REF!</v>
      </c>
      <c r="U29" s="180" t="e">
        <f>IF(#REF!=R29,"BETUL","SALAH")</f>
        <v>#REF!</v>
      </c>
      <c r="V29" s="83" t="e">
        <f>IF(#REF!&gt;80,"CEK KEMBALI","OKE")</f>
        <v>#REF!</v>
      </c>
      <c r="W29" s="83" t="e">
        <f>IF(#REF!&gt;80,"CEK KEMBALI","OKE")</f>
        <v>#REF!</v>
      </c>
    </row>
    <row r="30" spans="1:23">
      <c r="A30" s="232">
        <v>17</v>
      </c>
      <c r="B30" s="189" t="str">
        <f>' TRAFO 80% no print  '!B30</f>
        <v>GUNUNG PUTRI</v>
      </c>
      <c r="C30" s="189" t="str">
        <f>' TRAFO 80% no print  '!C30</f>
        <v>CIBNG</v>
      </c>
      <c r="D30" s="190">
        <f>' TRAFO 80% no print  '!D30</f>
        <v>5</v>
      </c>
      <c r="E30" s="190">
        <f>' TRAFO 80% no print  '!E30</f>
        <v>60</v>
      </c>
      <c r="F30" s="190" t="str">
        <f>' TRAFO 80% no print  '!F30</f>
        <v>150/20</v>
      </c>
      <c r="G30" s="190">
        <f>' TRAFO 80% no print  '!G30</f>
        <v>1732</v>
      </c>
      <c r="H30" s="252">
        <f>' TRAFO 80% no print  '!Z30</f>
        <v>1594.3803303333334</v>
      </c>
      <c r="I30" s="256">
        <f>' TRAFO 80% no print  '!AA30</f>
        <v>92.054291589684382</v>
      </c>
      <c r="J30" s="252" t="str">
        <f>' TRAFO 80% no print  '!AD30</f>
        <v>Siang</v>
      </c>
      <c r="K30" s="191" t="str">
        <f>' TRAFO 80% no print  '!L30</f>
        <v>Kawsan industri &amp; umum Cibinong Bogor</v>
      </c>
      <c r="L30" s="178"/>
      <c r="M30" s="178"/>
      <c r="N30" s="178" t="e">
        <f>IF(#REF!&gt;=80,"B","K")</f>
        <v>#REF!</v>
      </c>
      <c r="O30" s="178" t="e">
        <f>IF(#REF!&gt;=80,"B","K")</f>
        <v>#REF!</v>
      </c>
      <c r="P30" s="178"/>
      <c r="Q30" s="179" t="e">
        <f>(#REF!/G30)*100</f>
        <v>#REF!</v>
      </c>
      <c r="R30" s="179" t="e">
        <f>#REF!/G30*100</f>
        <v>#REF!</v>
      </c>
      <c r="S30" s="180"/>
      <c r="T30" s="180" t="e">
        <f>IF(Q30=#REF!,"BETUL","salah")</f>
        <v>#REF!</v>
      </c>
      <c r="U30" s="180" t="e">
        <f>IF(#REF!=R30,"BETUL","SALAH")</f>
        <v>#REF!</v>
      </c>
      <c r="V30" s="83" t="e">
        <f>IF(#REF!&gt;80,"CEK KEMBALI","OKE")</f>
        <v>#REF!</v>
      </c>
      <c r="W30" s="83" t="e">
        <f>IF(#REF!&gt;80,"CEK KEMBALI","OKE")</f>
        <v>#REF!</v>
      </c>
    </row>
    <row r="31" spans="1:23">
      <c r="A31" s="232">
        <v>18</v>
      </c>
      <c r="B31" s="189" t="str">
        <f>' TRAFO 80% no print  '!B31</f>
        <v>GUNUNG PUTRI</v>
      </c>
      <c r="C31" s="189" t="str">
        <f>' TRAFO 80% no print  '!C31</f>
        <v>SNTUL</v>
      </c>
      <c r="D31" s="190">
        <f>' TRAFO 80% no print  '!D31</f>
        <v>3</v>
      </c>
      <c r="E31" s="190">
        <f>' TRAFO 80% no print  '!E31</f>
        <v>60</v>
      </c>
      <c r="F31" s="190" t="str">
        <f>' TRAFO 80% no print  '!F31</f>
        <v>150/20</v>
      </c>
      <c r="G31" s="190">
        <f>' TRAFO 80% no print  '!G31</f>
        <v>1732</v>
      </c>
      <c r="H31" s="252">
        <f>' TRAFO 80% no print  '!Z31</f>
        <v>1731.1564940000001</v>
      </c>
      <c r="I31" s="256">
        <f>' TRAFO 80% no print  '!AA31</f>
        <v>99.951298729792143</v>
      </c>
      <c r="J31" s="252" t="str">
        <f>' TRAFO 80% no print  '!AD31</f>
        <v>Siang</v>
      </c>
      <c r="K31" s="191" t="str">
        <f>' TRAFO 80% no print  '!L31</f>
        <v>Wilayah umum Sentul</v>
      </c>
      <c r="L31" s="178"/>
      <c r="M31" s="178"/>
      <c r="N31" s="178" t="e">
        <f>IF(#REF!&gt;=80,"B","K")</f>
        <v>#REF!</v>
      </c>
      <c r="O31" s="178" t="e">
        <f>IF(#REF!&gt;=80,"B","K")</f>
        <v>#REF!</v>
      </c>
      <c r="P31" s="178"/>
      <c r="Q31" s="179" t="e">
        <f>(#REF!/G31)*100</f>
        <v>#REF!</v>
      </c>
      <c r="R31" s="179" t="e">
        <f>#REF!/G31*100</f>
        <v>#REF!</v>
      </c>
      <c r="S31" s="180"/>
      <c r="T31" s="180" t="e">
        <f>IF(Q31=#REF!,"BETUL","salah")</f>
        <v>#REF!</v>
      </c>
      <c r="U31" s="180" t="e">
        <f>IF(#REF!=R31,"BETUL","SALAH")</f>
        <v>#REF!</v>
      </c>
      <c r="V31" s="83" t="e">
        <f>IF(#REF!&gt;80,"CEK KEMBALI","OKE")</f>
        <v>#REF!</v>
      </c>
      <c r="W31" s="83" t="e">
        <f>IF(#REF!&gt;80,"CEK KEMBALI","OKE")</f>
        <v>#REF!</v>
      </c>
    </row>
    <row r="32" spans="1:23">
      <c r="A32" s="232">
        <v>19</v>
      </c>
      <c r="B32" s="189" t="str">
        <f>' TRAFO 80% no print  '!B32</f>
        <v>GUNUNG PUTRI</v>
      </c>
      <c r="C32" s="189" t="str">
        <f>' TRAFO 80% no print  '!C32</f>
        <v>SNTUL</v>
      </c>
      <c r="D32" s="190">
        <f>' TRAFO 80% no print  '!D32</f>
        <v>4</v>
      </c>
      <c r="E32" s="190">
        <f>' TRAFO 80% no print  '!E32</f>
        <v>60</v>
      </c>
      <c r="F32" s="190" t="str">
        <f>' TRAFO 80% no print  '!F32</f>
        <v>150/20</v>
      </c>
      <c r="G32" s="190">
        <f>' TRAFO 80% no print  '!G32</f>
        <v>1732</v>
      </c>
      <c r="H32" s="252">
        <f>' TRAFO 80% no print  '!Z32</f>
        <v>1617.529012</v>
      </c>
      <c r="I32" s="256">
        <f>' TRAFO 80% no print  '!AA32</f>
        <v>93.390820554272509</v>
      </c>
      <c r="J32" s="252" t="str">
        <f>' TRAFO 80% no print  '!AD32</f>
        <v>Siang</v>
      </c>
      <c r="K32" s="191" t="str">
        <f>' TRAFO 80% no print  '!L32</f>
        <v>Wilayah umum Sentul</v>
      </c>
      <c r="L32" s="178"/>
      <c r="M32" s="178"/>
      <c r="N32" s="178" t="e">
        <f>IF(#REF!&gt;=80,"B","K")</f>
        <v>#REF!</v>
      </c>
      <c r="O32" s="178" t="e">
        <f>IF(#REF!&gt;=80,"B","K")</f>
        <v>#REF!</v>
      </c>
      <c r="P32" s="178"/>
      <c r="Q32" s="179" t="e">
        <f>(#REF!/G32)*100</f>
        <v>#REF!</v>
      </c>
      <c r="R32" s="179" t="e">
        <f>#REF!/G32*100</f>
        <v>#REF!</v>
      </c>
      <c r="S32" s="180"/>
      <c r="T32" s="180" t="e">
        <f>IF(Q32=#REF!,"BETUL","salah")</f>
        <v>#REF!</v>
      </c>
      <c r="U32" s="180" t="e">
        <f>IF(#REF!=R32,"BETUL","SALAH")</f>
        <v>#REF!</v>
      </c>
      <c r="V32" s="83" t="e">
        <f>IF(#REF!&gt;80,"CEK KEMBALI","OKE")</f>
        <v>#REF!</v>
      </c>
      <c r="W32" s="83" t="e">
        <f>IF(#REF!&gt;80,"CEK KEMBALI","OKE")</f>
        <v>#REF!</v>
      </c>
    </row>
    <row r="33" spans="1:23">
      <c r="A33" s="232">
        <v>20</v>
      </c>
      <c r="B33" s="189" t="str">
        <f>' TRAFO 80% no print  '!B33</f>
        <v>CIMAHI</v>
      </c>
      <c r="C33" s="189" t="str">
        <f>' TRAFO 80% no print  '!C33</f>
        <v>PDLRU</v>
      </c>
      <c r="D33" s="190">
        <f>' TRAFO 80% no print  '!D33</f>
        <v>4</v>
      </c>
      <c r="E33" s="190">
        <f>' TRAFO 80% no print  '!E33</f>
        <v>60</v>
      </c>
      <c r="F33" s="190" t="str">
        <f>' TRAFO 80% no print  '!F33</f>
        <v>150/20</v>
      </c>
      <c r="G33" s="190">
        <f>' TRAFO 80% no print  '!G33</f>
        <v>1732</v>
      </c>
      <c r="H33" s="252">
        <f>' TRAFO 80% no print  '!Z33</f>
        <v>1517.5601399999998</v>
      </c>
      <c r="I33" s="256">
        <f>' TRAFO 80% no print  '!AA33</f>
        <v>87.618945727482668</v>
      </c>
      <c r="J33" s="252" t="str">
        <f>' TRAFO 80% no print  '!AD33</f>
        <v>Siang</v>
      </c>
      <c r="K33" s="191" t="str">
        <f>' TRAFO 80% no print  '!L33</f>
        <v xml:space="preserve">Padalarang,Cimahi kota,Cangkorah </v>
      </c>
      <c r="L33" s="178"/>
      <c r="M33" s="178"/>
      <c r="N33" s="178" t="e">
        <f>IF(#REF!&gt;=80,"B","K")</f>
        <v>#REF!</v>
      </c>
      <c r="O33" s="178" t="e">
        <f>IF(#REF!&gt;=80,"B","K")</f>
        <v>#REF!</v>
      </c>
      <c r="P33" s="178"/>
      <c r="Q33" s="179" t="e">
        <f>(#REF!/G33)*100</f>
        <v>#REF!</v>
      </c>
      <c r="R33" s="179" t="e">
        <f>#REF!/G33*100</f>
        <v>#REF!</v>
      </c>
      <c r="S33" s="180"/>
      <c r="T33" s="180" t="e">
        <f>IF(Q33=#REF!,"BETUL","salah")</f>
        <v>#REF!</v>
      </c>
      <c r="U33" s="180" t="e">
        <f>IF(#REF!=R33,"BETUL","SALAH")</f>
        <v>#REF!</v>
      </c>
      <c r="V33" s="83" t="e">
        <f>IF(#REF!&gt;80,"CEK KEMBALI","OKE")</f>
        <v>#REF!</v>
      </c>
      <c r="W33" s="83" t="e">
        <f>IF(#REF!&gt;80,"CEK KEMBALI","OKE")</f>
        <v>#REF!</v>
      </c>
    </row>
    <row r="34" spans="1:23">
      <c r="A34" s="232">
        <v>21</v>
      </c>
      <c r="B34" s="189" t="str">
        <f>' TRAFO 80% no print  '!B34</f>
        <v>CIREBON</v>
      </c>
      <c r="C34" s="189" t="str">
        <f>' TRAFO 80% no print  '!C34</f>
        <v>ARJWN</v>
      </c>
      <c r="D34" s="190">
        <f>' TRAFO 80% no print  '!D34</f>
        <v>1</v>
      </c>
      <c r="E34" s="190">
        <f>' TRAFO 80% no print  '!E34</f>
        <v>30</v>
      </c>
      <c r="F34" s="190" t="str">
        <f>' TRAFO 80% no print  '!F34</f>
        <v>70/20</v>
      </c>
      <c r="G34" s="190">
        <f>' TRAFO 80% no print  '!G34</f>
        <v>866</v>
      </c>
      <c r="H34" s="252">
        <f>' TRAFO 80% no print  '!Z34</f>
        <v>760.74591066666665</v>
      </c>
      <c r="I34" s="256">
        <f>' TRAFO 80% no print  '!AA34</f>
        <v>87.845948113933787</v>
      </c>
      <c r="J34" s="252" t="str">
        <f>' TRAFO 80% no print  '!AD34</f>
        <v>Siang</v>
      </c>
      <c r="K34" s="191" t="str">
        <f>' TRAFO 80% no print  '!L34</f>
        <v>Wilayah umum arjawinangun, Palimanan , dskt</v>
      </c>
      <c r="N34" s="178" t="e">
        <f>IF(#REF!&gt;=80,"B","K")</f>
        <v>#REF!</v>
      </c>
      <c r="O34" s="178" t="e">
        <f>IF(#REF!&gt;=80,"B","K")</f>
        <v>#REF!</v>
      </c>
      <c r="Q34" s="179" t="e">
        <f>(#REF!/G34)*100</f>
        <v>#REF!</v>
      </c>
      <c r="R34" s="179" t="e">
        <f>#REF!/G34*100</f>
        <v>#REF!</v>
      </c>
      <c r="S34" s="180"/>
      <c r="T34" s="180" t="e">
        <f>IF(Q34=#REF!,"BETUL","salah")</f>
        <v>#REF!</v>
      </c>
      <c r="U34" s="180" t="e">
        <f>IF(#REF!=R34,"BETUL","SALAH")</f>
        <v>#REF!</v>
      </c>
      <c r="V34" s="180" t="e">
        <f>IF(#REF!&gt;80,"CEK KEMBALI","OKE")</f>
        <v>#REF!</v>
      </c>
      <c r="W34" s="180" t="e">
        <f>IF(#REF!&gt;80,"CEK KEMBALI","OKE")</f>
        <v>#REF!</v>
      </c>
    </row>
    <row r="35" spans="1:23">
      <c r="A35" s="232">
        <v>22</v>
      </c>
      <c r="B35" s="189" t="str">
        <f>' TRAFO 80% no print  '!B35</f>
        <v>CIREBON</v>
      </c>
      <c r="C35" s="189" t="str">
        <f>' TRAFO 80% no print  '!C35</f>
        <v>BBKAN</v>
      </c>
      <c r="D35" s="190">
        <f>' TRAFO 80% no print  '!D35</f>
        <v>3</v>
      </c>
      <c r="E35" s="190">
        <f>' TRAFO 80% no print  '!E35</f>
        <v>30</v>
      </c>
      <c r="F35" s="190" t="str">
        <f>' TRAFO 80% no print  '!F35</f>
        <v>70/20</v>
      </c>
      <c r="G35" s="190">
        <f>' TRAFO 80% no print  '!G35</f>
        <v>866</v>
      </c>
      <c r="H35" s="252">
        <f>' TRAFO 80% no print  '!Z35</f>
        <v>786.05305966666663</v>
      </c>
      <c r="I35" s="256">
        <f>' TRAFO 80% no print  '!AA35</f>
        <v>90.768251693610466</v>
      </c>
      <c r="J35" s="252" t="str">
        <f>' TRAFO 80% no print  '!AD35</f>
        <v>Malam</v>
      </c>
      <c r="K35" s="191" t="str">
        <f>' TRAFO 80% no print  '!L35</f>
        <v xml:space="preserve">Wilayah Sindang laut, Babakan </v>
      </c>
      <c r="N35" s="178" t="e">
        <f>IF(#REF!&gt;=80,"B","K")</f>
        <v>#REF!</v>
      </c>
      <c r="O35" s="178" t="e">
        <f>IF(#REF!&gt;=80,"B","K")</f>
        <v>#REF!</v>
      </c>
      <c r="Q35" s="179" t="e">
        <f>(#REF!/G35)*100</f>
        <v>#REF!</v>
      </c>
      <c r="R35" s="179" t="e">
        <f>#REF!/G35*100</f>
        <v>#REF!</v>
      </c>
      <c r="S35" s="180"/>
      <c r="T35" s="180" t="e">
        <f>IF(Q35=#REF!,"BETUL","salah")</f>
        <v>#REF!</v>
      </c>
      <c r="U35" s="180" t="e">
        <f>IF(#REF!=R35,"BETUL","SALAH")</f>
        <v>#REF!</v>
      </c>
      <c r="V35" s="180" t="e">
        <f>IF(#REF!&gt;80,"CEK KEMBALI","OKE")</f>
        <v>#REF!</v>
      </c>
      <c r="W35" s="180" t="e">
        <f>IF(#REF!&gt;80,"CEK KEMBALI","OKE")</f>
        <v>#REF!</v>
      </c>
    </row>
    <row r="36" spans="1:23">
      <c r="A36" s="232">
        <v>23</v>
      </c>
      <c r="B36" s="189" t="str">
        <f>' TRAFO 80% no print  '!B36</f>
        <v>INDRAMAYU</v>
      </c>
      <c r="C36" s="189" t="str">
        <f>' TRAFO 80% no print  '!C36</f>
        <v>IDMYU</v>
      </c>
      <c r="D36" s="190">
        <f>' TRAFO 80% no print  '!D36</f>
        <v>1</v>
      </c>
      <c r="E36" s="190">
        <f>' TRAFO 80% no print  '!E36</f>
        <v>30</v>
      </c>
      <c r="F36" s="190" t="str">
        <f>' TRAFO 80% no print  '!F36</f>
        <v>70/19</v>
      </c>
      <c r="G36" s="190">
        <f>' TRAFO 80% no print  '!G36</f>
        <v>866</v>
      </c>
      <c r="H36" s="252">
        <f>' TRAFO 80% no print  '!Z36</f>
        <v>745.59875499999998</v>
      </c>
      <c r="I36" s="256">
        <f>' TRAFO 80% no print  '!AA36</f>
        <v>86.096853926096998</v>
      </c>
      <c r="J36" s="252" t="str">
        <f>' TRAFO 80% no print  '!AD36</f>
        <v>Siang</v>
      </c>
      <c r="K36" s="191" t="str">
        <f>' TRAFO 80% no print  '!L36</f>
        <v xml:space="preserve">Wilayah Indramayu,Balongan </v>
      </c>
      <c r="N36" s="178" t="e">
        <f>IF(#REF!&gt;=80,"B","K")</f>
        <v>#REF!</v>
      </c>
      <c r="O36" s="178" t="e">
        <f>IF(#REF!&gt;=80,"B","K")</f>
        <v>#REF!</v>
      </c>
      <c r="Q36" s="179" t="e">
        <f>(#REF!/G36)*100</f>
        <v>#REF!</v>
      </c>
      <c r="R36" s="179" t="e">
        <f>#REF!/G36*100</f>
        <v>#REF!</v>
      </c>
      <c r="S36" s="180"/>
      <c r="T36" s="180" t="e">
        <f>IF(Q36=#REF!,"BETUL","salah")</f>
        <v>#REF!</v>
      </c>
      <c r="U36" s="180" t="e">
        <f>IF(#REF!=R36,"BETUL","SALAH")</f>
        <v>#REF!</v>
      </c>
      <c r="V36" s="180" t="e">
        <f>IF(#REF!&gt;80,"CEK KEMBALI","OKE")</f>
        <v>#REF!</v>
      </c>
      <c r="W36" s="180" t="e">
        <f>IF(#REF!&gt;80,"CEK KEMBALI","OKE")</f>
        <v>#REF!</v>
      </c>
    </row>
    <row r="37" spans="1:23">
      <c r="A37" s="232">
        <v>24</v>
      </c>
      <c r="B37" s="189" t="str">
        <f>' TRAFO 80% no print  '!B37</f>
        <v>INDRAMAYU</v>
      </c>
      <c r="C37" s="189" t="str">
        <f>' TRAFO 80% no print  '!C37</f>
        <v>IDMYU</v>
      </c>
      <c r="D37" s="190">
        <f>' TRAFO 80% no print  '!D37</f>
        <v>3</v>
      </c>
      <c r="E37" s="190">
        <f>' TRAFO 80% no print  '!E37</f>
        <v>30</v>
      </c>
      <c r="F37" s="190" t="str">
        <f>' TRAFO 80% no print  '!F37</f>
        <v>70/20</v>
      </c>
      <c r="G37" s="190">
        <f>' TRAFO 80% no print  '!G37</f>
        <v>866</v>
      </c>
      <c r="H37" s="252">
        <f>' TRAFO 80% no print  '!Z37</f>
        <v>697.98093699999993</v>
      </c>
      <c r="I37" s="256">
        <f>' TRAFO 80% no print  '!AA37</f>
        <v>80.59826062355657</v>
      </c>
      <c r="J37" s="252" t="str">
        <f>' TRAFO 80% no print  '!AD37</f>
        <v>Malam</v>
      </c>
      <c r="K37" s="191" t="str">
        <f>' TRAFO 80% no print  '!L37</f>
        <v xml:space="preserve"> Wilayah Indramayu,Balongan </v>
      </c>
      <c r="N37" s="178" t="e">
        <f>IF(#REF!&gt;=80,"B","K")</f>
        <v>#REF!</v>
      </c>
      <c r="O37" s="178" t="e">
        <f>IF(#REF!&gt;=80,"B","K")</f>
        <v>#REF!</v>
      </c>
      <c r="Q37" s="179" t="e">
        <f>(#REF!/G37)*100</f>
        <v>#REF!</v>
      </c>
      <c r="R37" s="179" t="e">
        <f>#REF!/G37*100</f>
        <v>#REF!</v>
      </c>
      <c r="S37" s="180"/>
      <c r="T37" s="180" t="e">
        <f>IF(Q37=#REF!,"BETUL","salah")</f>
        <v>#REF!</v>
      </c>
      <c r="U37" s="180" t="e">
        <f>IF(#REF!=R37,"BETUL","SALAH")</f>
        <v>#REF!</v>
      </c>
      <c r="V37" s="180" t="e">
        <f>IF(#REF!&gt;80,"CEK KEMBALI","OKE")</f>
        <v>#REF!</v>
      </c>
      <c r="W37" s="180" t="e">
        <f>IF(#REF!&gt;80,"CEK KEMBALI","OKE")</f>
        <v>#REF!</v>
      </c>
    </row>
    <row r="38" spans="1:23">
      <c r="A38" s="232">
        <v>25</v>
      </c>
      <c r="B38" s="189" t="str">
        <f>' TRAFO 80% no print  '!B38</f>
        <v>INDRAMAYU</v>
      </c>
      <c r="C38" s="189" t="str">
        <f>' TRAFO 80% no print  '!C38</f>
        <v>JTBRG</v>
      </c>
      <c r="D38" s="190">
        <f>' TRAFO 80% no print  '!D38</f>
        <v>3</v>
      </c>
      <c r="E38" s="190">
        <f>' TRAFO 80% no print  '!E38</f>
        <v>60</v>
      </c>
      <c r="F38" s="190" t="str">
        <f>' TRAFO 80% no print  '!F38</f>
        <v>150 /20</v>
      </c>
      <c r="G38" s="190">
        <f>' TRAFO 80% no print  '!G38</f>
        <v>1732</v>
      </c>
      <c r="H38" s="252">
        <f>' TRAFO 80% no print  '!Z38</f>
        <v>1652.5114746666666</v>
      </c>
      <c r="I38" s="256">
        <f>' TRAFO 80% no print  '!AA38</f>
        <v>95.410593225558117</v>
      </c>
      <c r="J38" s="252" t="str">
        <f>' TRAFO 80% no print  '!AD38</f>
        <v>Malam</v>
      </c>
      <c r="K38" s="191" t="str">
        <f>' TRAFO 80% no print  '!L38</f>
        <v>Wilayah Jatibarang</v>
      </c>
      <c r="N38" s="178" t="e">
        <f>IF(#REF!&gt;=80,"B","K")</f>
        <v>#REF!</v>
      </c>
      <c r="O38" s="178" t="e">
        <f>IF(#REF!&gt;=80,"B","K")</f>
        <v>#REF!</v>
      </c>
      <c r="Q38" s="179" t="e">
        <f>(#REF!/G38)*100</f>
        <v>#REF!</v>
      </c>
      <c r="R38" s="179" t="e">
        <f>#REF!/G38*100</f>
        <v>#REF!</v>
      </c>
      <c r="S38" s="180"/>
      <c r="T38" s="180" t="e">
        <f>IF(Q38=#REF!,"BETUL","salah")</f>
        <v>#REF!</v>
      </c>
      <c r="U38" s="180" t="e">
        <f>IF(#REF!=R38,"BETUL","SALAH")</f>
        <v>#REF!</v>
      </c>
      <c r="V38" s="180" t="e">
        <f>IF(#REF!&gt;80,"CEK KEMBALI","OKE")</f>
        <v>#REF!</v>
      </c>
      <c r="W38" s="180" t="e">
        <f>IF(#REF!&gt;80,"CEK KEMBALI","OKE")</f>
        <v>#REF!</v>
      </c>
    </row>
    <row r="39" spans="1:23">
      <c r="A39" s="232">
        <v>26</v>
      </c>
      <c r="B39" s="189" t="str">
        <f>' TRAFO 80% no print  '!B39</f>
        <v>CIREBON</v>
      </c>
      <c r="C39" s="189" t="str">
        <f>' TRAFO 80% no print  '!C39</f>
        <v>KUNGN</v>
      </c>
      <c r="D39" s="190">
        <f>' TRAFO 80% no print  '!D39</f>
        <v>1</v>
      </c>
      <c r="E39" s="190">
        <f>' TRAFO 80% no print  '!E39</f>
        <v>30</v>
      </c>
      <c r="F39" s="190" t="str">
        <f>' TRAFO 80% no print  '!F39</f>
        <v>70/20</v>
      </c>
      <c r="G39" s="190">
        <f>' TRAFO 80% no print  '!G39</f>
        <v>866</v>
      </c>
      <c r="H39" s="252">
        <f>' TRAFO 80% no print  '!Z39</f>
        <v>725.63549833333343</v>
      </c>
      <c r="I39" s="256">
        <f>' TRAFO 80% no print  '!AA39</f>
        <v>83.791627983063904</v>
      </c>
      <c r="J39" s="252" t="str">
        <f>' TRAFO 80% no print  '!AD39</f>
        <v>Siang</v>
      </c>
      <c r="K39" s="191" t="str">
        <f>' TRAFO 80% no print  '!L39</f>
        <v xml:space="preserve">Wilayah umum Kuningan </v>
      </c>
      <c r="N39" s="178" t="e">
        <f>IF(#REF!&gt;=80,"B","K")</f>
        <v>#REF!</v>
      </c>
      <c r="O39" s="178" t="e">
        <f>IF(#REF!&gt;=80,"B","K")</f>
        <v>#REF!</v>
      </c>
      <c r="Q39" s="179" t="e">
        <f>(#REF!/G39)*100</f>
        <v>#REF!</v>
      </c>
      <c r="R39" s="179" t="e">
        <f>#REF!/G39*100</f>
        <v>#REF!</v>
      </c>
      <c r="S39" s="180"/>
      <c r="T39" s="180" t="e">
        <f>IF(Q39=#REF!,"BETUL","salah")</f>
        <v>#REF!</v>
      </c>
      <c r="U39" s="180" t="e">
        <f>IF(#REF!=R39,"BETUL","SALAH")</f>
        <v>#REF!</v>
      </c>
      <c r="V39" s="180" t="e">
        <f>IF(#REF!&gt;80,"CEK KEMBALI","OKE")</f>
        <v>#REF!</v>
      </c>
      <c r="W39" s="180" t="e">
        <f>IF(#REF!&gt;80,"CEK KEMBALI","OKE")</f>
        <v>#REF!</v>
      </c>
    </row>
    <row r="40" spans="1:23">
      <c r="A40" s="232">
        <v>27</v>
      </c>
      <c r="B40" s="189" t="str">
        <f>' TRAFO 80% no print  '!B40</f>
        <v>CIREBON</v>
      </c>
      <c r="C40" s="189" t="str">
        <f>' TRAFO 80% no print  '!C40</f>
        <v>KUNGN</v>
      </c>
      <c r="D40" s="190">
        <f>' TRAFO 80% no print  '!D40</f>
        <v>2</v>
      </c>
      <c r="E40" s="190">
        <f>' TRAFO 80% no print  '!E40</f>
        <v>30</v>
      </c>
      <c r="F40" s="190" t="str">
        <f>' TRAFO 80% no print  '!F40</f>
        <v>70/20</v>
      </c>
      <c r="G40" s="190">
        <f>' TRAFO 80% no print  '!G40</f>
        <v>866</v>
      </c>
      <c r="H40" s="252">
        <f>' TRAFO 80% no print  '!Z40</f>
        <v>710.10664899999995</v>
      </c>
      <c r="I40" s="256">
        <f>' TRAFO 80% no print  '!AA40</f>
        <v>81.998458314087756</v>
      </c>
      <c r="J40" s="252" t="str">
        <f>' TRAFO 80% no print  '!AD40</f>
        <v>Malam</v>
      </c>
      <c r="K40" s="191" t="str">
        <f>' TRAFO 80% no print  '!L40</f>
        <v xml:space="preserve"> Wilayah umum Kuningan </v>
      </c>
      <c r="N40" s="178" t="e">
        <f>IF(#REF!&gt;=80,"B","K")</f>
        <v>#REF!</v>
      </c>
      <c r="O40" s="178" t="e">
        <f>IF(#REF!&gt;=80,"B","K")</f>
        <v>#REF!</v>
      </c>
      <c r="Q40" s="179" t="e">
        <f>(#REF!/G40)*100</f>
        <v>#REF!</v>
      </c>
      <c r="R40" s="179" t="e">
        <f>#REF!/G40*100</f>
        <v>#REF!</v>
      </c>
      <c r="S40" s="180"/>
      <c r="T40" s="180" t="e">
        <f>IF(Q40=#REF!,"BETUL","salah")</f>
        <v>#REF!</v>
      </c>
      <c r="U40" s="180" t="e">
        <f>IF(#REF!=R40,"BETUL","SALAH")</f>
        <v>#REF!</v>
      </c>
      <c r="V40" s="180" t="e">
        <f>IF(#REF!&gt;80,"CEK KEMBALI","OKE")</f>
        <v>#REF!</v>
      </c>
      <c r="W40" s="180" t="e">
        <f>IF(#REF!&gt;80,"CEK KEMBALI","OKE")</f>
        <v>#REF!</v>
      </c>
    </row>
    <row r="41" spans="1:23">
      <c r="A41" s="232">
        <v>28</v>
      </c>
      <c r="B41" s="189" t="str">
        <f>' TRAFO 80% no print  '!B41</f>
        <v>CIREBON</v>
      </c>
      <c r="C41" s="189" t="str">
        <f>' TRAFO 80% no print  '!C41</f>
        <v>SRAGI</v>
      </c>
      <c r="D41" s="190">
        <f>' TRAFO 80% no print  '!D41</f>
        <v>6</v>
      </c>
      <c r="E41" s="190">
        <f>' TRAFO 80% no print  '!E41</f>
        <v>60</v>
      </c>
      <c r="F41" s="190" t="str">
        <f>' TRAFO 80% no print  '!F41</f>
        <v>150 /20</v>
      </c>
      <c r="G41" s="190">
        <f>' TRAFO 80% no print  '!G41</f>
        <v>1732</v>
      </c>
      <c r="H41" s="252">
        <f>' TRAFO 80% no print  '!Z41</f>
        <v>1640.8992106666667</v>
      </c>
      <c r="I41" s="256">
        <f>' TRAFO 80% no print  '!AA41</f>
        <v>94.740139183987679</v>
      </c>
      <c r="J41" s="252" t="str">
        <f>' TRAFO 80% no print  '!AD41</f>
        <v>Siang</v>
      </c>
      <c r="K41" s="191" t="str">
        <f>' TRAFO 80% no print  '!L41</f>
        <v xml:space="preserve"> Wilayah umum Sragi, Sumber </v>
      </c>
      <c r="N41" s="178" t="e">
        <f>IF(#REF!&gt;=80,"B","K")</f>
        <v>#REF!</v>
      </c>
      <c r="O41" s="178" t="e">
        <f>IF(#REF!&gt;=80,"B","K")</f>
        <v>#REF!</v>
      </c>
      <c r="Q41" s="179" t="e">
        <f>(#REF!/G41)*100</f>
        <v>#REF!</v>
      </c>
      <c r="R41" s="179" t="e">
        <f>#REF!/G41*100</f>
        <v>#REF!</v>
      </c>
      <c r="S41" s="180"/>
      <c r="T41" s="180" t="e">
        <f>IF(Q41=#REF!,"BETUL","salah")</f>
        <v>#REF!</v>
      </c>
      <c r="U41" s="180" t="e">
        <f>IF(#REF!=R41,"BETUL","SALAH")</f>
        <v>#REF!</v>
      </c>
      <c r="V41" s="180" t="e">
        <f>IF(#REF!&gt;80,"CEK KEMBALI","OKE")</f>
        <v>#REF!</v>
      </c>
      <c r="W41" s="180" t="e">
        <f>IF(#REF!&gt;80,"CEK KEMBALI","OKE")</f>
        <v>#REF!</v>
      </c>
    </row>
    <row r="42" spans="1:23">
      <c r="A42" s="232">
        <v>29</v>
      </c>
      <c r="B42" s="189" t="str">
        <f>' TRAFO 80% no print  '!B42</f>
        <v>CIREBON</v>
      </c>
      <c r="C42" s="189" t="str">
        <f>' TRAFO 80% no print  '!C42</f>
        <v>SRAGI</v>
      </c>
      <c r="D42" s="190">
        <f>' TRAFO 80% no print  '!D42</f>
        <v>7</v>
      </c>
      <c r="E42" s="190">
        <f>' TRAFO 80% no print  '!E42</f>
        <v>60</v>
      </c>
      <c r="F42" s="190" t="str">
        <f>' TRAFO 80% no print  '!F42</f>
        <v>150 /20</v>
      </c>
      <c r="G42" s="190">
        <f>' TRAFO 80% no print  '!G42</f>
        <v>1732</v>
      </c>
      <c r="H42" s="252">
        <f>' TRAFO 80% no print  '!Z42</f>
        <v>1689.8856606666668</v>
      </c>
      <c r="I42" s="256">
        <f>' TRAFO 80% no print  '!AA42</f>
        <v>97.568456158583544</v>
      </c>
      <c r="J42" s="252" t="str">
        <f>' TRAFO 80% no print  '!AD42</f>
        <v>Siang</v>
      </c>
      <c r="K42" s="191" t="str">
        <f>' TRAFO 80% no print  '!L42</f>
        <v xml:space="preserve"> Wilayah umum Sragi, Sumber </v>
      </c>
      <c r="N42" s="178" t="e">
        <f>IF(#REF!&gt;=80,"B","K")</f>
        <v>#REF!</v>
      </c>
      <c r="O42" s="178" t="e">
        <f>IF(#REF!&gt;=80,"B","K")</f>
        <v>#REF!</v>
      </c>
      <c r="Q42" s="179" t="e">
        <f>(#REF!/G42)*100</f>
        <v>#REF!</v>
      </c>
      <c r="R42" s="179" t="e">
        <f>#REF!/G42*100</f>
        <v>#REF!</v>
      </c>
      <c r="S42" s="180"/>
      <c r="T42" s="180" t="e">
        <f>IF(Q42=#REF!,"BETUL","salah")</f>
        <v>#REF!</v>
      </c>
      <c r="U42" s="180" t="e">
        <f>IF(#REF!=R42,"BETUL","SALAH")</f>
        <v>#REF!</v>
      </c>
      <c r="V42" s="180" t="e">
        <f>IF(#REF!&gt;80,"CEK KEMBALI","OKE")</f>
        <v>#REF!</v>
      </c>
      <c r="W42" s="180" t="e">
        <f>IF(#REF!&gt;80,"CEK KEMBALI","OKE")</f>
        <v>#REF!</v>
      </c>
    </row>
    <row r="43" spans="1:23">
      <c r="A43" s="232">
        <v>30</v>
      </c>
      <c r="B43" s="189" t="str">
        <f>' TRAFO 80% no print  '!B43</f>
        <v>CIREBON</v>
      </c>
      <c r="C43" s="189" t="str">
        <f>' TRAFO 80% no print  '!C43</f>
        <v>SRAGI</v>
      </c>
      <c r="D43" s="190">
        <f>' TRAFO 80% no print  '!D43</f>
        <v>8</v>
      </c>
      <c r="E43" s="190">
        <f>' TRAFO 80% no print  '!E43</f>
        <v>60</v>
      </c>
      <c r="F43" s="190" t="str">
        <f>' TRAFO 80% no print  '!F43</f>
        <v>150 /20</v>
      </c>
      <c r="G43" s="190">
        <f>' TRAFO 80% no print  '!G43</f>
        <v>1732</v>
      </c>
      <c r="H43" s="252">
        <f>' TRAFO 80% no print  '!Z43</f>
        <v>1460.903333333333</v>
      </c>
      <c r="I43" s="256">
        <f>' TRAFO 80% no print  '!AA43</f>
        <v>84.347767513471879</v>
      </c>
      <c r="J43" s="252" t="str">
        <f>' TRAFO 80% no print  '!AD43</f>
        <v>Siang</v>
      </c>
      <c r="K43" s="191" t="str">
        <f>' TRAFO 80% no print  '!L43</f>
        <v xml:space="preserve"> Wilayah umum Sragi, Sumber </v>
      </c>
      <c r="N43" s="178" t="e">
        <f>IF(#REF!&gt;=80,"B","K")</f>
        <v>#REF!</v>
      </c>
      <c r="O43" s="178" t="e">
        <f>IF(#REF!&gt;=80,"B","K")</f>
        <v>#REF!</v>
      </c>
      <c r="Q43" s="179" t="e">
        <f>(#REF!/G43)*100</f>
        <v>#REF!</v>
      </c>
      <c r="R43" s="179" t="e">
        <f>#REF!/G43*100</f>
        <v>#REF!</v>
      </c>
      <c r="S43" s="180"/>
      <c r="T43" s="180" t="e">
        <f>IF(Q43=#REF!,"BETUL","salah")</f>
        <v>#REF!</v>
      </c>
      <c r="U43" s="180" t="e">
        <f>IF(#REF!=R43,"BETUL","SALAH")</f>
        <v>#REF!</v>
      </c>
      <c r="V43" s="180" t="e">
        <f>IF(#REF!&gt;80,"CEK KEMBALI","OKE")</f>
        <v>#REF!</v>
      </c>
      <c r="W43" s="180" t="e">
        <f>IF(#REF!&gt;80,"CEK KEMBALI","OKE")</f>
        <v>#REF!</v>
      </c>
    </row>
    <row r="44" spans="1:23">
      <c r="A44" s="232">
        <v>31</v>
      </c>
      <c r="B44" s="189" t="str">
        <f>' TRAFO 80% no print  '!B44</f>
        <v>DEPOK</v>
      </c>
      <c r="C44" s="189" t="str">
        <f>' TRAFO 80% no print  '!C44</f>
        <v>CMGIS</v>
      </c>
      <c r="D44" s="190">
        <f>' TRAFO 80% no print  '!D44</f>
        <v>2</v>
      </c>
      <c r="E44" s="190">
        <f>' TRAFO 80% no print  '!E44</f>
        <v>60</v>
      </c>
      <c r="F44" s="190" t="str">
        <f>' TRAFO 80% no print  '!F44</f>
        <v>150/20</v>
      </c>
      <c r="G44" s="190">
        <f>' TRAFO 80% no print  '!G44</f>
        <v>1732</v>
      </c>
      <c r="H44" s="252">
        <f>' TRAFO 80% no print  '!Z44</f>
        <v>1618.5085043333331</v>
      </c>
      <c r="I44" s="256">
        <f>' TRAFO 80% no print  '!AA44</f>
        <v>93.447373229407233</v>
      </c>
      <c r="J44" s="252" t="str">
        <f>' TRAFO 80% no print  '!AD44</f>
        <v>Malam</v>
      </c>
      <c r="K44" s="191" t="str">
        <f>' TRAFO 80% no print  '!L44</f>
        <v>Kawasan industri &amp; umumCileungsi,Cikeas</v>
      </c>
      <c r="L44" s="178"/>
      <c r="M44" s="178"/>
      <c r="N44" s="178" t="e">
        <f>IF(#REF!&gt;=80,"B","K")</f>
        <v>#REF!</v>
      </c>
      <c r="O44" s="178" t="e">
        <f>IF(#REF!&gt;=80,"B","K")</f>
        <v>#REF!</v>
      </c>
      <c r="P44" s="178"/>
      <c r="Q44" s="179" t="e">
        <f>(#REF!/G44)*100</f>
        <v>#REF!</v>
      </c>
      <c r="R44" s="179" t="e">
        <f>#REF!/G44*100</f>
        <v>#REF!</v>
      </c>
      <c r="S44" s="180"/>
      <c r="T44" s="180" t="e">
        <f>IF(Q44=#REF!,"BETUL","salah")</f>
        <v>#REF!</v>
      </c>
      <c r="U44" s="180" t="e">
        <f>IF(#REF!=R44,"BETUL","SALAH")</f>
        <v>#REF!</v>
      </c>
      <c r="V44" s="83" t="e">
        <f>IF(#REF!&gt;80,"CEK KEMBALI","OKE")</f>
        <v>#REF!</v>
      </c>
      <c r="W44" s="83" t="e">
        <f>IF(#REF!&gt;80,"CEK KEMBALI","OKE")</f>
        <v>#REF!</v>
      </c>
    </row>
    <row r="45" spans="1:23">
      <c r="A45" s="232">
        <v>32</v>
      </c>
      <c r="B45" s="189" t="str">
        <f>' TRAFO 80% no print  '!B45</f>
        <v>DEPOK</v>
      </c>
      <c r="C45" s="189" t="str">
        <f>' TRAFO 80% no print  '!C45</f>
        <v>CMGIS</v>
      </c>
      <c r="D45" s="190">
        <f>' TRAFO 80% no print  '!D45</f>
        <v>3</v>
      </c>
      <c r="E45" s="190">
        <f>' TRAFO 80% no print  '!E45</f>
        <v>60</v>
      </c>
      <c r="F45" s="190" t="str">
        <f>' TRAFO 80% no print  '!F45</f>
        <v>150/20</v>
      </c>
      <c r="G45" s="190">
        <f>' TRAFO 80% no print  '!G45</f>
        <v>1732</v>
      </c>
      <c r="H45" s="252">
        <f>' TRAFO 80% no print  '!Z45</f>
        <v>1520.4644366666664</v>
      </c>
      <c r="I45" s="256">
        <f>' TRAFO 80% no print  '!AA45</f>
        <v>87.786630292532706</v>
      </c>
      <c r="J45" s="252" t="str">
        <f>' TRAFO 80% no print  '!AD45</f>
        <v>Malam</v>
      </c>
      <c r="K45" s="191" t="str">
        <f>' TRAFO 80% no print  '!L45</f>
        <v>Kawasan Perumnas Depok</v>
      </c>
      <c r="L45" s="178"/>
      <c r="M45" s="178"/>
      <c r="N45" s="178" t="e">
        <f>IF(#REF!&gt;=80,"B","K")</f>
        <v>#REF!</v>
      </c>
      <c r="O45" s="178" t="e">
        <f>IF(#REF!&gt;=80,"B","K")</f>
        <v>#REF!</v>
      </c>
      <c r="P45" s="178"/>
      <c r="Q45" s="179" t="e">
        <f>(#REF!/G45)*100</f>
        <v>#REF!</v>
      </c>
      <c r="R45" s="179" t="e">
        <f>#REF!/G45*100</f>
        <v>#REF!</v>
      </c>
      <c r="S45" s="180"/>
      <c r="T45" s="180" t="e">
        <f>IF(Q45=#REF!,"BETUL","salah")</f>
        <v>#REF!</v>
      </c>
      <c r="U45" s="180" t="e">
        <f>IF(#REF!=R45,"BETUL","SALAH")</f>
        <v>#REF!</v>
      </c>
      <c r="V45" s="83" t="e">
        <f>IF(#REF!&gt;80,"CEK KEMBALI","OKE")</f>
        <v>#REF!</v>
      </c>
      <c r="W45" s="83" t="e">
        <f>IF(#REF!&gt;80,"CEK KEMBALI","OKE")</f>
        <v>#REF!</v>
      </c>
    </row>
    <row r="46" spans="1:23">
      <c r="A46" s="232">
        <v>33</v>
      </c>
      <c r="B46" s="189" t="str">
        <f>' TRAFO 80% no print  '!B46</f>
        <v>KARAWANG</v>
      </c>
      <c r="C46" s="189" t="str">
        <f>' TRAFO 80% no print  '!C46</f>
        <v>TGHRG</v>
      </c>
      <c r="D46" s="190">
        <f>' TRAFO 80% no print  '!D46</f>
        <v>2</v>
      </c>
      <c r="E46" s="190">
        <f>' TRAFO 80% no print  '!E46</f>
        <v>60</v>
      </c>
      <c r="F46" s="190" t="str">
        <f>' TRAFO 80% no print  '!F46</f>
        <v>150  /20</v>
      </c>
      <c r="G46" s="190">
        <f>' TRAFO 80% no print  '!G46</f>
        <v>1732</v>
      </c>
      <c r="H46" s="252">
        <f>' TRAFO 80% no print  '!Z46</f>
        <v>1723.4989016666666</v>
      </c>
      <c r="I46" s="256">
        <f>' TRAFO 80% no print  '!AA46</f>
        <v>99.509174461123933</v>
      </c>
      <c r="J46" s="252" t="str">
        <f>' TRAFO 80% no print  '!AD46</f>
        <v>Siang</v>
      </c>
      <c r="K46" s="191" t="str">
        <f>' TRAFO 80% no print  '!L46</f>
        <v xml:space="preserve">Wilayah Indrustri  Krawang Barat </v>
      </c>
      <c r="L46" s="178"/>
      <c r="M46" s="178"/>
      <c r="N46" s="178" t="e">
        <f>IF(#REF!&gt;=80,"B","K")</f>
        <v>#REF!</v>
      </c>
      <c r="O46" s="178" t="e">
        <f>IF(#REF!&gt;=80,"B","K")</f>
        <v>#REF!</v>
      </c>
      <c r="P46" s="178"/>
      <c r="Q46" s="179" t="e">
        <f>(#REF!/G46)*100</f>
        <v>#REF!</v>
      </c>
      <c r="R46" s="179" t="e">
        <f>#REF!/G46*100</f>
        <v>#REF!</v>
      </c>
      <c r="S46" s="180"/>
      <c r="T46" s="180" t="e">
        <f>IF(Q46=#REF!,"BETUL","salah")</f>
        <v>#REF!</v>
      </c>
      <c r="U46" s="180" t="e">
        <f>IF(#REF!=R46,"BETUL","SALAH")</f>
        <v>#REF!</v>
      </c>
      <c r="V46" s="83" t="e">
        <f>IF(#REF!&gt;80,"CEK KEMBALI","OKE")</f>
        <v>#REF!</v>
      </c>
      <c r="W46" s="83" t="e">
        <f>IF(#REF!&gt;80,"CEK KEMBALI","OKE")</f>
        <v>#REF!</v>
      </c>
    </row>
    <row r="47" spans="1:23">
      <c r="A47" s="232">
        <v>34</v>
      </c>
      <c r="B47" s="189" t="str">
        <f>' TRAFO 80% no print  '!B47</f>
        <v>PURWAKARTA</v>
      </c>
      <c r="C47" s="189" t="str">
        <f>' TRAFO 80% no print  '!C47</f>
        <v>CKPAY</v>
      </c>
      <c r="D47" s="190">
        <f>' TRAFO 80% no print  '!D47</f>
        <v>2</v>
      </c>
      <c r="E47" s="190">
        <f>' TRAFO 80% no print  '!E47</f>
        <v>60</v>
      </c>
      <c r="F47" s="190" t="str">
        <f>' TRAFO 80% no print  '!F47</f>
        <v>150/20</v>
      </c>
      <c r="G47" s="190">
        <f>' TRAFO 80% no print  '!G47</f>
        <v>1732</v>
      </c>
      <c r="H47" s="252">
        <f>' TRAFO 80% no print  '!Z47</f>
        <v>1385.8828533333333</v>
      </c>
      <c r="I47" s="256">
        <f>' TRAFO 80% no print  '!AA47</f>
        <v>80.01633102386451</v>
      </c>
      <c r="J47" s="252" t="str">
        <f>' TRAFO 80% no print  '!AD47</f>
        <v>Siang</v>
      </c>
      <c r="K47" s="191" t="str">
        <f>' TRAFO 80% no print  '!L47</f>
        <v xml:space="preserve">Wilayah Indrustri &amp; Cikumpay Purwakarta </v>
      </c>
      <c r="L47" s="178"/>
      <c r="M47" s="178"/>
      <c r="N47" s="178" t="e">
        <f>IF(#REF!&gt;=80,"B","K")</f>
        <v>#REF!</v>
      </c>
      <c r="O47" s="178" t="e">
        <f>IF(#REF!&gt;=80,"B","K")</f>
        <v>#REF!</v>
      </c>
      <c r="P47" s="178"/>
      <c r="Q47" s="179" t="e">
        <f>(#REF!/G47)*100</f>
        <v>#REF!</v>
      </c>
      <c r="R47" s="179" t="e">
        <f>#REF!/G47*100</f>
        <v>#REF!</v>
      </c>
      <c r="S47" s="180"/>
      <c r="T47" s="180" t="e">
        <f>IF(Q47=#REF!,"BETUL","salah")</f>
        <v>#REF!</v>
      </c>
      <c r="U47" s="180" t="e">
        <f>IF(#REF!=R47,"BETUL","SALAH")</f>
        <v>#REF!</v>
      </c>
      <c r="V47" s="83" t="e">
        <f>IF(#REF!&gt;80,"CEK KEMBALI","OKE")</f>
        <v>#REF!</v>
      </c>
      <c r="W47" s="83" t="e">
        <f>IF(#REF!&gt;80,"CEK KEMBALI","OKE")</f>
        <v>#REF!</v>
      </c>
    </row>
    <row r="48" spans="1:23">
      <c r="A48" s="232">
        <v>35</v>
      </c>
      <c r="B48" s="189" t="str">
        <f>' TRAFO 80% no print  '!B48</f>
        <v>PURWAKARTA</v>
      </c>
      <c r="C48" s="189" t="str">
        <f>' TRAFO 80% no print  '!C48</f>
        <v>SBANG</v>
      </c>
      <c r="D48" s="190">
        <f>' TRAFO 80% no print  '!D48</f>
        <v>1</v>
      </c>
      <c r="E48" s="190">
        <f>' TRAFO 80% no print  '!E48</f>
        <v>30</v>
      </c>
      <c r="F48" s="190" t="str">
        <f>' TRAFO 80% no print  '!F48</f>
        <v>70/20</v>
      </c>
      <c r="G48" s="190">
        <f>' TRAFO 80% no print  '!G48</f>
        <v>866</v>
      </c>
      <c r="H48" s="252">
        <f>' TRAFO 80% no print  '!Z48</f>
        <v>849.74890133333338</v>
      </c>
      <c r="I48" s="256">
        <f>' TRAFO 80% no print  '!AA48</f>
        <v>98.123429715165528</v>
      </c>
      <c r="J48" s="252" t="str">
        <f>' TRAFO 80% no print  '!AD48</f>
        <v>Malam</v>
      </c>
      <c r="K48" s="191" t="str">
        <f>' TRAFO 80% no print  '!L48</f>
        <v>Wil. Umum Subang, Kalijati, Pagaden,</v>
      </c>
      <c r="L48" s="178"/>
      <c r="M48" s="178"/>
      <c r="N48" s="178" t="e">
        <f>IF(#REF!&gt;=80,"B","K")</f>
        <v>#REF!</v>
      </c>
      <c r="O48" s="178" t="e">
        <f>IF(#REF!&gt;=80,"B","K")</f>
        <v>#REF!</v>
      </c>
      <c r="P48" s="178"/>
      <c r="Q48" s="179" t="e">
        <f>(#REF!/G48)*100</f>
        <v>#REF!</v>
      </c>
      <c r="R48" s="179" t="e">
        <f>#REF!/G48*100</f>
        <v>#REF!</v>
      </c>
      <c r="S48" s="180"/>
      <c r="T48" s="180" t="e">
        <f>IF(Q48=#REF!,"BETUL","salah")</f>
        <v>#REF!</v>
      </c>
      <c r="U48" s="180" t="e">
        <f>IF(#REF!=R48,"BETUL","SALAH")</f>
        <v>#REF!</v>
      </c>
      <c r="V48" s="83" t="e">
        <f>IF(#REF!&gt;80,"CEK KEMBALI","OKE")</f>
        <v>#REF!</v>
      </c>
      <c r="W48" s="83" t="e">
        <f>IF(#REF!&gt;80,"CEK KEMBALI","OKE")</f>
        <v>#REF!</v>
      </c>
    </row>
    <row r="49" spans="1:23">
      <c r="A49" s="232">
        <v>36</v>
      </c>
      <c r="B49" s="189" t="str">
        <f>' TRAFO 80% no print  '!B49</f>
        <v>PURWAKARTA</v>
      </c>
      <c r="C49" s="189" t="str">
        <f>' TRAFO 80% no print  '!C49</f>
        <v>SBANG</v>
      </c>
      <c r="D49" s="190">
        <f>' TRAFO 80% no print  '!D49</f>
        <v>2</v>
      </c>
      <c r="E49" s="190">
        <f>' TRAFO 80% no print  '!E49</f>
        <v>30</v>
      </c>
      <c r="F49" s="190" t="str">
        <f>' TRAFO 80% no print  '!F49</f>
        <v>70/20</v>
      </c>
      <c r="G49" s="190">
        <f>' TRAFO 80% no print  '!G49</f>
        <v>866</v>
      </c>
      <c r="H49" s="252">
        <f>' TRAFO 80% no print  '!Z49</f>
        <v>789.48828133333336</v>
      </c>
      <c r="I49" s="256">
        <f>' TRAFO 80% no print  '!AA49</f>
        <v>91.164928560431107</v>
      </c>
      <c r="J49" s="252" t="str">
        <f>' TRAFO 80% no print  '!AD49</f>
        <v>Malam</v>
      </c>
      <c r="K49" s="191" t="str">
        <f>' TRAFO 80% no print  '!L49</f>
        <v>Wil. Umum Subang, Kalijati, Pagaden,</v>
      </c>
      <c r="L49" s="178"/>
      <c r="M49" s="178"/>
      <c r="N49" s="178" t="e">
        <f>IF(#REF!&gt;=80,"B","K")</f>
        <v>#REF!</v>
      </c>
      <c r="O49" s="178" t="e">
        <f>IF(#REF!&gt;=80,"B","K")</f>
        <v>#REF!</v>
      </c>
      <c r="P49" s="178"/>
      <c r="Q49" s="179" t="e">
        <f>(#REF!/G49)*100</f>
        <v>#REF!</v>
      </c>
      <c r="R49" s="179" t="e">
        <f>#REF!/G49*100</f>
        <v>#REF!</v>
      </c>
      <c r="S49" s="180"/>
      <c r="T49" s="180" t="e">
        <f>IF(Q49=#REF!,"BETUL","salah")</f>
        <v>#REF!</v>
      </c>
      <c r="U49" s="180" t="e">
        <f>IF(#REF!=R49,"BETUL","SALAH")</f>
        <v>#REF!</v>
      </c>
      <c r="V49" s="83" t="e">
        <f>IF(#REF!&gt;80,"CEK KEMBALI","OKE")</f>
        <v>#REF!</v>
      </c>
      <c r="W49" s="83" t="e">
        <f>IF(#REF!&gt;80,"CEK KEMBALI","OKE")</f>
        <v>#REF!</v>
      </c>
    </row>
    <row r="50" spans="1:23">
      <c r="A50" s="232">
        <v>37</v>
      </c>
      <c r="B50" s="189" t="str">
        <f>' TRAFO 80% no print  '!B50</f>
        <v>PURWAKARTA</v>
      </c>
      <c r="C50" s="189" t="str">
        <f>' TRAFO 80% no print  '!C50</f>
        <v>SKMDI</v>
      </c>
      <c r="D50" s="190">
        <f>' TRAFO 80% no print  '!D50</f>
        <v>2</v>
      </c>
      <c r="E50" s="190">
        <f>' TRAFO 80% no print  '!E50</f>
        <v>60</v>
      </c>
      <c r="F50" s="190" t="str">
        <f>' TRAFO 80% no print  '!F50</f>
        <v>150/20</v>
      </c>
      <c r="G50" s="190">
        <f>' TRAFO 80% no print  '!G50</f>
        <v>1732</v>
      </c>
      <c r="H50" s="252">
        <f>' TRAFO 80% no print  '!Z50</f>
        <v>1468.3181153333333</v>
      </c>
      <c r="I50" s="256">
        <f>' TRAFO 80% no print  '!AA50</f>
        <v>84.775872709776749</v>
      </c>
      <c r="J50" s="252" t="str">
        <f>' TRAFO 80% no print  '!AD50</f>
        <v>Malam</v>
      </c>
      <c r="K50" s="191" t="str">
        <f>' TRAFO 80% no print  '!L50</f>
        <v>Wil. Umum Balanakan, Purwodadi, Pamanukan,</v>
      </c>
      <c r="L50" s="178"/>
      <c r="M50" s="178"/>
      <c r="N50" s="178" t="e">
        <f>IF(#REF!&gt;=80,"B","K")</f>
        <v>#REF!</v>
      </c>
      <c r="O50" s="178" t="e">
        <f>IF(#REF!&gt;=80,"B","K")</f>
        <v>#REF!</v>
      </c>
      <c r="P50" s="178"/>
      <c r="Q50" s="179" t="e">
        <f>(#REF!/G50)*100</f>
        <v>#REF!</v>
      </c>
      <c r="R50" s="179" t="e">
        <f>#REF!/G50*100</f>
        <v>#REF!</v>
      </c>
      <c r="S50" s="180"/>
      <c r="T50" s="180" t="e">
        <f>IF(Q50=#REF!,"BETUL","salah")</f>
        <v>#REF!</v>
      </c>
      <c r="U50" s="180" t="e">
        <f>IF(#REF!=R50,"BETUL","SALAH")</f>
        <v>#REF!</v>
      </c>
      <c r="V50" s="83" t="e">
        <f>IF(#REF!&gt;80,"CEK KEMBALI","OKE")</f>
        <v>#REF!</v>
      </c>
      <c r="W50" s="83" t="e">
        <f>IF(#REF!&gt;80,"CEK KEMBALI","OKE")</f>
        <v>#REF!</v>
      </c>
    </row>
    <row r="51" spans="1:23">
      <c r="A51" s="232">
        <v>38</v>
      </c>
      <c r="B51" s="189" t="str">
        <f>' TRAFO 80% no print  '!B51</f>
        <v>SUKABUMI</v>
      </c>
      <c r="C51" s="189" t="str">
        <f>' TRAFO 80% no print  '!C51</f>
        <v>CBDRU</v>
      </c>
      <c r="D51" s="190">
        <f>' TRAFO 80% no print  '!D51</f>
        <v>2</v>
      </c>
      <c r="E51" s="190">
        <f>' TRAFO 80% no print  '!E51</f>
        <v>60</v>
      </c>
      <c r="F51" s="190" t="str">
        <f>' TRAFO 80% no print  '!F51</f>
        <v>150/20</v>
      </c>
      <c r="G51" s="190">
        <f>' TRAFO 80% no print  '!G51</f>
        <v>1732</v>
      </c>
      <c r="H51" s="252">
        <f>' TRAFO 80% no print  '!Z51</f>
        <v>1542.9042563333333</v>
      </c>
      <c r="I51" s="256">
        <f>' TRAFO 80% no print  '!AA51</f>
        <v>89.08223188991532</v>
      </c>
      <c r="J51" s="252" t="str">
        <f>' TRAFO 80% no print  '!AD51</f>
        <v>Siang</v>
      </c>
      <c r="K51" s="191" t="str">
        <f>' TRAFO 80% no print  '!L51</f>
        <v xml:space="preserve">Wil. Cibadak baru Sukabumi </v>
      </c>
      <c r="L51" s="178"/>
      <c r="M51" s="178"/>
      <c r="N51" s="178" t="e">
        <f>IF(#REF!&gt;=80,"B","K")</f>
        <v>#REF!</v>
      </c>
      <c r="O51" s="178" t="e">
        <f>IF(#REF!&gt;=80,"B","K")</f>
        <v>#REF!</v>
      </c>
      <c r="P51" s="178"/>
      <c r="Q51" s="179" t="e">
        <f>(#REF!/G51)*100</f>
        <v>#REF!</v>
      </c>
      <c r="R51" s="179" t="e">
        <f>#REF!/G51*100</f>
        <v>#REF!</v>
      </c>
      <c r="S51" s="180"/>
      <c r="T51" s="180" t="e">
        <f>IF(Q51=#REF!,"BETUL","salah")</f>
        <v>#REF!</v>
      </c>
      <c r="U51" s="180" t="e">
        <f>IF(#REF!=R51,"BETUL","SALAH")</f>
        <v>#REF!</v>
      </c>
      <c r="V51" s="83" t="e">
        <f>IF(#REF!&gt;80,"CEK KEMBALI","OKE")</f>
        <v>#REF!</v>
      </c>
      <c r="W51" s="83" t="e">
        <f>IF(#REF!&gt;80,"CEK KEMBALI","OKE")</f>
        <v>#REF!</v>
      </c>
    </row>
    <row r="52" spans="1:23">
      <c r="A52" s="232">
        <v>39</v>
      </c>
      <c r="B52" s="189" t="str">
        <f>' TRAFO 80% no print  '!B52</f>
        <v>SUMEDANG</v>
      </c>
      <c r="C52" s="189" t="str">
        <f>' TRAFO 80% no print  '!C52</f>
        <v>PRKAN</v>
      </c>
      <c r="D52" s="190">
        <f>' TRAFO 80% no print  '!D52</f>
        <v>3</v>
      </c>
      <c r="E52" s="190">
        <f>' TRAFO 80% no print  '!E52</f>
        <v>10</v>
      </c>
      <c r="F52" s="190" t="str">
        <f>' TRAFO 80% no print  '!F52</f>
        <v>70/20</v>
      </c>
      <c r="G52" s="190">
        <f>' TRAFO 80% no print  '!G52</f>
        <v>288</v>
      </c>
      <c r="H52" s="252">
        <f>' TRAFO 80% no print  '!Z52</f>
        <v>241.75885500000001</v>
      </c>
      <c r="I52" s="256">
        <f>' TRAFO 80% no print  '!AA52</f>
        <v>83.944046874999998</v>
      </c>
      <c r="J52" s="252" t="str">
        <f>' TRAFO 80% no print  '!AD52</f>
        <v>Siang</v>
      </c>
      <c r="K52" s="191" t="str">
        <f>' TRAFO 80% no print  '!L52</f>
        <v xml:space="preserve">Parakan kondang, Cijeungjing </v>
      </c>
      <c r="L52" s="178"/>
      <c r="M52" s="178"/>
      <c r="N52" s="178" t="e">
        <f>IF(#REF!&gt;=80,"B","K")</f>
        <v>#REF!</v>
      </c>
      <c r="O52" s="178" t="e">
        <f>IF(#REF!&gt;=80,"B","K")</f>
        <v>#REF!</v>
      </c>
      <c r="P52" s="178"/>
      <c r="Q52" s="179" t="e">
        <f>(#REF!/G52)*100</f>
        <v>#REF!</v>
      </c>
      <c r="R52" s="179" t="e">
        <f>#REF!/G52*100</f>
        <v>#REF!</v>
      </c>
      <c r="S52" s="180"/>
      <c r="T52" s="180" t="e">
        <f>IF(Q52=#REF!,"BETUL","salah")</f>
        <v>#REF!</v>
      </c>
      <c r="U52" s="180" t="e">
        <f>IF(#REF!=R52,"BETUL","SALAH")</f>
        <v>#REF!</v>
      </c>
      <c r="V52" s="83" t="e">
        <f>IF(#REF!&gt;80,"CEK KEMBALI","OKE")</f>
        <v>#REF!</v>
      </c>
      <c r="W52" s="83" t="e">
        <f>IF(#REF!&gt;80,"CEK KEMBALI","OKE")</f>
        <v>#REF!</v>
      </c>
    </row>
    <row r="53" spans="1:23">
      <c r="A53" s="232">
        <v>40</v>
      </c>
      <c r="B53" s="189" t="str">
        <f>' TRAFO 80% no print  '!B53</f>
        <v>SUMEDANG</v>
      </c>
      <c r="C53" s="189" t="str">
        <f>' TRAFO 80% no print  '!C53</f>
        <v>NUBRG</v>
      </c>
      <c r="D53" s="190">
        <f>' TRAFO 80% no print  '!D53</f>
        <v>3</v>
      </c>
      <c r="E53" s="190">
        <f>' TRAFO 80% no print  '!E53</f>
        <v>60</v>
      </c>
      <c r="F53" s="190" t="str">
        <f>' TRAFO 80% no print  '!F53</f>
        <v>150/20</v>
      </c>
      <c r="G53" s="190">
        <f>' TRAFO 80% no print  '!G53</f>
        <v>1732</v>
      </c>
      <c r="H53" s="252">
        <f>' TRAFO 80% no print  '!Z53</f>
        <v>1590.3009843333332</v>
      </c>
      <c r="I53" s="256">
        <f>' TRAFO 80% no print  '!AA53</f>
        <v>91.818763529638176</v>
      </c>
      <c r="J53" s="252" t="str">
        <f>' TRAFO 80% no print  '!AD53</f>
        <v>Siang</v>
      </c>
      <c r="K53" s="191">
        <f>' TRAFO 80% no print  '!L53</f>
        <v>0</v>
      </c>
      <c r="L53" s="178"/>
      <c r="M53" s="178"/>
      <c r="N53" s="178" t="e">
        <f>IF(#REF!&gt;=80,"B","K")</f>
        <v>#REF!</v>
      </c>
      <c r="O53" s="178" t="e">
        <f>IF(#REF!&gt;=80,"B","K")</f>
        <v>#REF!</v>
      </c>
      <c r="P53" s="178"/>
      <c r="Q53" s="179" t="e">
        <f>(#REF!/G53)*100</f>
        <v>#REF!</v>
      </c>
      <c r="R53" s="179" t="e">
        <f>#REF!/G53*100</f>
        <v>#REF!</v>
      </c>
      <c r="S53" s="180"/>
      <c r="T53" s="180" t="e">
        <f>IF(Q53=#REF!,"BETUL","salah")</f>
        <v>#REF!</v>
      </c>
      <c r="U53" s="180" t="e">
        <f>IF(#REF!=R53,"BETUL","SALAH")</f>
        <v>#REF!</v>
      </c>
      <c r="V53" s="83" t="e">
        <f>IF(#REF!&gt;80,"CEK KEMBALI","OKE")</f>
        <v>#REF!</v>
      </c>
      <c r="W53" s="83" t="e">
        <f>IF(#REF!&gt;80,"CEK KEMBALI","OKE")</f>
        <v>#REF!</v>
      </c>
    </row>
    <row r="54" spans="1:23">
      <c r="A54" s="232">
        <v>41</v>
      </c>
      <c r="B54" s="189" t="str">
        <f>' TRAFO 80% no print  '!B54</f>
        <v>TASIKMALAYA</v>
      </c>
      <c r="C54" s="189" t="str">
        <f>' TRAFO 80% no print  '!C54</f>
        <v>MLBNG</v>
      </c>
      <c r="D54" s="190">
        <f>' TRAFO 80% no print  '!D54</f>
        <v>2</v>
      </c>
      <c r="E54" s="190">
        <f>' TRAFO 80% no print  '!E54</f>
        <v>30</v>
      </c>
      <c r="F54" s="190" t="str">
        <f>' TRAFO 80% no print  '!F54</f>
        <v>70/20</v>
      </c>
      <c r="G54" s="190">
        <f>' TRAFO 80% no print  '!G54</f>
        <v>866</v>
      </c>
      <c r="H54" s="252">
        <f>' TRAFO 80% no print  '!Z54</f>
        <v>825.70794699999999</v>
      </c>
      <c r="I54" s="256">
        <f>' TRAFO 80% no print  '!AA54</f>
        <v>95.347337990762128</v>
      </c>
      <c r="J54" s="252" t="str">
        <f>' TRAFO 80% no print  '!AD54</f>
        <v>Malam</v>
      </c>
      <c r="K54" s="191" t="str">
        <f>' TRAFO 80% no print  '!L54</f>
        <v>Wilayah Umum Malambong,Tasik,</v>
      </c>
      <c r="L54" s="178"/>
      <c r="M54" s="178"/>
      <c r="N54" s="178" t="e">
        <f>IF(#REF!&gt;=80,"B","K")</f>
        <v>#REF!</v>
      </c>
      <c r="O54" s="178" t="e">
        <f>IF(#REF!&gt;=80,"B","K")</f>
        <v>#REF!</v>
      </c>
      <c r="P54" s="178"/>
      <c r="Q54" s="179" t="e">
        <f>(#REF!/G54)*100</f>
        <v>#REF!</v>
      </c>
      <c r="R54" s="179" t="e">
        <f>#REF!/G54*100</f>
        <v>#REF!</v>
      </c>
      <c r="S54" s="180"/>
      <c r="T54" s="180" t="e">
        <f>IF(Q54=#REF!,"BETUL","salah")</f>
        <v>#REF!</v>
      </c>
      <c r="U54" s="180" t="e">
        <f>IF(#REF!=R54,"BETUL","SALAH")</f>
        <v>#REF!</v>
      </c>
      <c r="V54" s="83" t="e">
        <f>IF(#REF!&gt;80,"CEK KEMBALI","OKE")</f>
        <v>#REF!</v>
      </c>
      <c r="W54" s="83" t="e">
        <f>IF(#REF!&gt;80,"CEK KEMBALI","OKE")</f>
        <v>#REF!</v>
      </c>
    </row>
    <row r="55" spans="1:23">
      <c r="A55" s="232">
        <v>42</v>
      </c>
      <c r="B55" s="189" t="str">
        <f>' TRAFO 80% no print  '!B55</f>
        <v>TASIKMALAYA</v>
      </c>
      <c r="C55" s="189" t="str">
        <f>' TRAFO 80% no print  '!C55</f>
        <v>MLBNG</v>
      </c>
      <c r="D55" s="190">
        <f>' TRAFO 80% no print  '!D55</f>
        <v>3</v>
      </c>
      <c r="E55" s="190">
        <f>' TRAFO 80% no print  '!E55</f>
        <v>20</v>
      </c>
      <c r="F55" s="190" t="str">
        <f>' TRAFO 80% no print  '!F55</f>
        <v>70/20</v>
      </c>
      <c r="G55" s="190">
        <f>' TRAFO 80% no print  '!G55</f>
        <v>577</v>
      </c>
      <c r="H55" s="252">
        <f>' TRAFO 80% no print  '!Z55</f>
        <v>522.75461866666672</v>
      </c>
      <c r="I55" s="256">
        <f>' TRAFO 80% no print  '!AA55</f>
        <v>90.598720739456979</v>
      </c>
      <c r="J55" s="252" t="str">
        <f>' TRAFO 80% no print  '!AD55</f>
        <v>Malam</v>
      </c>
      <c r="K55" s="191" t="str">
        <f>' TRAFO 80% no print  '!L55</f>
        <v xml:space="preserve">Wilayah Umum Malambong, Tasik, </v>
      </c>
      <c r="L55" s="178"/>
      <c r="M55" s="178"/>
      <c r="N55" s="178" t="e">
        <f>IF(#REF!&gt;=80,"B","K")</f>
        <v>#REF!</v>
      </c>
      <c r="O55" s="178" t="e">
        <f>IF(#REF!&gt;=80,"B","K")</f>
        <v>#REF!</v>
      </c>
      <c r="P55" s="178"/>
      <c r="Q55" s="179" t="e">
        <f>(#REF!/G55)*100</f>
        <v>#REF!</v>
      </c>
      <c r="R55" s="179" t="e">
        <f>#REF!/G55*100</f>
        <v>#REF!</v>
      </c>
      <c r="S55" s="180"/>
      <c r="T55" s="180" t="e">
        <f>IF(Q55=#REF!,"BETUL","salah")</f>
        <v>#REF!</v>
      </c>
      <c r="U55" s="180" t="e">
        <f>IF(#REF!=R55,"BETUL","SALAH")</f>
        <v>#REF!</v>
      </c>
      <c r="V55" s="83" t="e">
        <f>IF(#REF!&gt;80,"CEK KEMBALI","OKE")</f>
        <v>#REF!</v>
      </c>
      <c r="W55" s="83" t="e">
        <f>IF(#REF!&gt;80,"CEK KEMBALI","OKE")</f>
        <v>#REF!</v>
      </c>
    </row>
    <row r="56" spans="1:23">
      <c r="A56" s="232">
        <v>43</v>
      </c>
      <c r="B56" s="189" t="str">
        <f>' TRAFO 80% no print  '!B56</f>
        <v>TASIKMALAYA</v>
      </c>
      <c r="C56" s="189" t="str">
        <f>' TRAFO 80% no print  '!C56</f>
        <v>TSBRU</v>
      </c>
      <c r="D56" s="190">
        <f>' TRAFO 80% no print  '!D56</f>
        <v>1</v>
      </c>
      <c r="E56" s="190">
        <f>' TRAFO 80% no print  '!E56</f>
        <v>30</v>
      </c>
      <c r="F56" s="190" t="str">
        <f>' TRAFO 80% no print  '!F56</f>
        <v>150/20</v>
      </c>
      <c r="G56" s="190">
        <f>' TRAFO 80% no print  '!G56</f>
        <v>866</v>
      </c>
      <c r="H56" s="252">
        <f>' TRAFO 80% no print  '!Z56</f>
        <v>844.21712266666657</v>
      </c>
      <c r="I56" s="256">
        <f>' TRAFO 80% no print  '!AA56</f>
        <v>97.484656197074656</v>
      </c>
      <c r="J56" s="252" t="str">
        <f>' TRAFO 80% no print  '!AD56</f>
        <v>Siang</v>
      </c>
      <c r="K56" s="191" t="str">
        <f>' TRAFO 80% no print  '!L56</f>
        <v>Wilayah Umum Tasikmalaya</v>
      </c>
      <c r="N56" s="178" t="e">
        <f>IF(#REF!&gt;=80,"B","K")</f>
        <v>#REF!</v>
      </c>
      <c r="O56" s="178" t="e">
        <f>IF(#REF!&gt;=80,"B","K")</f>
        <v>#REF!</v>
      </c>
      <c r="P56" s="178"/>
      <c r="Q56" s="179" t="e">
        <f>(#REF!/G56)*100</f>
        <v>#REF!</v>
      </c>
      <c r="R56" s="179" t="e">
        <f>#REF!/G56*100</f>
        <v>#REF!</v>
      </c>
      <c r="S56" s="180"/>
      <c r="T56" s="180" t="e">
        <f>IF(Q56=#REF!,"BETUL","salah")</f>
        <v>#REF!</v>
      </c>
      <c r="U56" s="180" t="e">
        <f>IF(#REF!=R56,"BETUL","SALAH")</f>
        <v>#REF!</v>
      </c>
      <c r="V56" s="83" t="e">
        <f>IF(#REF!&gt;80,"CEK KEMBALI","OKE")</f>
        <v>#REF!</v>
      </c>
      <c r="W56" s="83" t="e">
        <f>IF(#REF!&gt;80,"CEK KEMBALI","OKE")</f>
        <v>#REF!</v>
      </c>
    </row>
  </sheetData>
  <mergeCells count="15">
    <mergeCell ref="A11:A13"/>
    <mergeCell ref="B11:B13"/>
    <mergeCell ref="C11:C13"/>
    <mergeCell ref="D11:D13"/>
    <mergeCell ref="E11:E13"/>
    <mergeCell ref="B2:J2"/>
    <mergeCell ref="B3:J3"/>
    <mergeCell ref="A6:K7"/>
    <mergeCell ref="A8:K8"/>
    <mergeCell ref="A9:K9"/>
    <mergeCell ref="F11:F12"/>
    <mergeCell ref="G11:G13"/>
    <mergeCell ref="H11:J11"/>
    <mergeCell ref="K11:K13"/>
    <mergeCell ref="H12:I12"/>
  </mergeCells>
  <printOptions horizontalCentered="1"/>
  <pageMargins left="0" right="0" top="0" bottom="0" header="0" footer="0"/>
  <pageSetup paperSize="9" scale="75"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D27D4-EBC5-4BD3-BB08-7B4B07A47093}">
  <sheetPr>
    <tabColor rgb="FFFF0000"/>
    <pageSetUpPr fitToPage="1"/>
  </sheetPr>
  <dimension ref="A1:W73"/>
  <sheetViews>
    <sheetView view="pageBreakPreview" topLeftCell="A46" zoomScaleNormal="100" zoomScaleSheetLayoutView="100" workbookViewId="0">
      <selection activeCell="A74" sqref="A74:XFD77"/>
    </sheetView>
  </sheetViews>
  <sheetFormatPr baseColWidth="10" defaultColWidth="9.1640625" defaultRowHeight="13"/>
  <cols>
    <col min="1" max="1" width="4" customWidth="1"/>
    <col min="2" max="2" width="17.5" customWidth="1"/>
    <col min="3" max="3" width="8.1640625" customWidth="1"/>
    <col min="4" max="4" width="4.5" customWidth="1"/>
    <col min="5" max="5" width="5.1640625" customWidth="1"/>
    <col min="6" max="6" width="6.83203125" customWidth="1"/>
    <col min="7" max="8" width="6.5" customWidth="1"/>
    <col min="9" max="9" width="6.6640625" customWidth="1"/>
    <col min="10" max="10" width="7.1640625" hidden="1" customWidth="1"/>
    <col min="11" max="11" width="19.5" customWidth="1"/>
    <col min="12" max="13" width="9.83203125" customWidth="1"/>
    <col min="14" max="15" width="2.5" customWidth="1"/>
    <col min="16" max="16" width="2.1640625" customWidth="1"/>
    <col min="17" max="17" width="6" customWidth="1"/>
    <col min="18" max="18" width="5.5" customWidth="1"/>
    <col min="19" max="19" width="1.5" customWidth="1"/>
    <col min="22" max="22" width="14.33203125" customWidth="1"/>
    <col min="23" max="23" width="12.83203125" customWidth="1"/>
  </cols>
  <sheetData>
    <row r="1" spans="1:23" ht="12" hidden="1" customHeight="1">
      <c r="B1" s="80"/>
      <c r="C1" s="80"/>
      <c r="D1" s="83"/>
      <c r="E1" s="83"/>
      <c r="F1" s="83"/>
      <c r="G1" s="188"/>
      <c r="H1" s="83"/>
      <c r="I1" s="188"/>
      <c r="J1" s="83"/>
      <c r="K1" s="90"/>
    </row>
    <row r="2" spans="1:23" ht="12" hidden="1" customHeight="1">
      <c r="B2" s="960" t="s">
        <v>0</v>
      </c>
      <c r="C2" s="960"/>
      <c r="D2" s="960"/>
      <c r="E2" s="960"/>
      <c r="F2" s="960"/>
      <c r="G2" s="960"/>
      <c r="H2" s="960"/>
      <c r="I2" s="960"/>
      <c r="J2" s="960"/>
      <c r="K2" s="175"/>
    </row>
    <row r="3" spans="1:23" ht="12" hidden="1" customHeight="1">
      <c r="B3" s="960"/>
      <c r="C3" s="960"/>
      <c r="D3" s="960"/>
      <c r="E3" s="960"/>
      <c r="F3" s="960"/>
      <c r="G3" s="960"/>
      <c r="H3" s="960"/>
      <c r="I3" s="960"/>
      <c r="J3" s="960"/>
      <c r="K3" s="175"/>
    </row>
    <row r="4" spans="1:23" ht="12" hidden="1" customHeight="1">
      <c r="B4" s="80"/>
      <c r="C4" s="80"/>
      <c r="D4" s="83"/>
      <c r="E4" s="83"/>
      <c r="F4" s="83"/>
      <c r="G4" s="188"/>
      <c r="H4" s="83"/>
      <c r="I4" s="188"/>
      <c r="J4" s="83"/>
      <c r="K4" s="90"/>
    </row>
    <row r="5" spans="1:23" ht="21" customHeight="1">
      <c r="A5" s="961" t="s">
        <v>382</v>
      </c>
      <c r="B5" s="961"/>
      <c r="C5" s="961"/>
      <c r="D5" s="961"/>
      <c r="E5" s="961"/>
      <c r="F5" s="961"/>
      <c r="G5" s="961"/>
      <c r="H5" s="961"/>
      <c r="I5" s="961"/>
      <c r="J5" s="961"/>
      <c r="K5" s="181"/>
    </row>
    <row r="6" spans="1:23" ht="42.75" customHeight="1">
      <c r="A6" s="996" t="s">
        <v>383</v>
      </c>
      <c r="B6" s="996"/>
      <c r="C6" s="996"/>
      <c r="D6" s="996"/>
      <c r="E6" s="996"/>
      <c r="F6" s="996"/>
      <c r="G6" s="996"/>
      <c r="H6" s="996"/>
      <c r="I6" s="996"/>
      <c r="J6" s="996"/>
      <c r="K6" s="182"/>
    </row>
    <row r="7" spans="1:23" ht="20">
      <c r="A7" s="973" t="s">
        <v>6412</v>
      </c>
      <c r="B7" s="972"/>
      <c r="C7" s="972"/>
      <c r="D7" s="972"/>
      <c r="E7" s="972"/>
      <c r="F7" s="972"/>
      <c r="G7" s="972"/>
      <c r="H7" s="972"/>
      <c r="I7" s="972"/>
      <c r="J7" s="972"/>
      <c r="K7" s="183"/>
    </row>
    <row r="8" spans="1:23" ht="13.5" customHeight="1">
      <c r="A8" s="947" t="s">
        <v>4</v>
      </c>
      <c r="B8" s="947" t="s">
        <v>5</v>
      </c>
      <c r="C8" s="947" t="s">
        <v>6</v>
      </c>
      <c r="D8" s="947" t="s">
        <v>7</v>
      </c>
      <c r="E8" s="947" t="s">
        <v>8</v>
      </c>
      <c r="F8" s="947" t="s">
        <v>9</v>
      </c>
      <c r="G8" s="995" t="s">
        <v>10</v>
      </c>
      <c r="H8" s="947" t="s">
        <v>6411</v>
      </c>
      <c r="I8" s="947"/>
      <c r="J8" s="947"/>
      <c r="K8" s="960" t="s">
        <v>11</v>
      </c>
    </row>
    <row r="9" spans="1:23" ht="12.75" customHeight="1">
      <c r="A9" s="947"/>
      <c r="B9" s="947"/>
      <c r="C9" s="947"/>
      <c r="D9" s="947"/>
      <c r="E9" s="947"/>
      <c r="F9" s="947"/>
      <c r="G9" s="995"/>
      <c r="H9" s="947" t="s">
        <v>381</v>
      </c>
      <c r="I9" s="947"/>
      <c r="J9" s="547" t="s">
        <v>12</v>
      </c>
      <c r="K9" s="960"/>
    </row>
    <row r="10" spans="1:23" ht="13.5" customHeight="1">
      <c r="A10" s="947"/>
      <c r="B10" s="947"/>
      <c r="C10" s="947"/>
      <c r="D10" s="947"/>
      <c r="E10" s="947"/>
      <c r="F10" s="253" t="s">
        <v>14</v>
      </c>
      <c r="G10" s="995"/>
      <c r="H10" s="253" t="s">
        <v>15</v>
      </c>
      <c r="I10" s="254" t="s">
        <v>16</v>
      </c>
      <c r="J10" s="547" t="s">
        <v>13</v>
      </c>
      <c r="K10" s="960"/>
    </row>
    <row r="11" spans="1:23">
      <c r="A11" s="176">
        <v>1</v>
      </c>
      <c r="B11" s="189" t="str">
        <f>' TRAFO 30% no print'!B14</f>
        <v>BANDUNG</v>
      </c>
      <c r="C11" s="189" t="str">
        <f>' TRAFO 30% no print'!C14</f>
        <v>BRAGA</v>
      </c>
      <c r="D11" s="190">
        <f>' TRAFO 30% no print'!D14</f>
        <v>2</v>
      </c>
      <c r="E11" s="190">
        <f>' TRAFO 30% no print'!E14</f>
        <v>60</v>
      </c>
      <c r="F11" s="190" t="str">
        <f>' TRAFO 30% no print'!F14</f>
        <v>150/20</v>
      </c>
      <c r="G11" s="190">
        <f>' TRAFO 30% no print'!G14</f>
        <v>1732</v>
      </c>
      <c r="H11" s="78">
        <f>' TRAFO 30% no print'!Z14</f>
        <v>507.56437199999999</v>
      </c>
      <c r="I11" s="572">
        <f>' TRAFO 30% no print'!AA14</f>
        <v>29.305102309468822</v>
      </c>
      <c r="J11" s="192" t="str">
        <f>'[132] TRAFO 30% no print'!AD14</f>
        <v>Siang</v>
      </c>
      <c r="K11" s="255"/>
      <c r="L11" s="177"/>
      <c r="M11" s="177"/>
      <c r="N11" s="178" t="e">
        <f>IF(#REF!&gt;=80,"B","K")</f>
        <v>#REF!</v>
      </c>
      <c r="O11" s="178" t="e">
        <f>IF(#REF!&gt;=80,"B","K")</f>
        <v>#REF!</v>
      </c>
      <c r="P11" s="178"/>
      <c r="Q11" s="179" t="e">
        <f>(#REF!/G11)*100</f>
        <v>#REF!</v>
      </c>
      <c r="R11" s="179" t="e">
        <f>#REF!/G11*100</f>
        <v>#REF!</v>
      </c>
      <c r="S11" s="180"/>
      <c r="T11" s="180" t="e">
        <f>IF(Q11=#REF!,"BETUL","salah")</f>
        <v>#REF!</v>
      </c>
      <c r="U11" s="180" t="e">
        <v>#REF!</v>
      </c>
      <c r="V11" s="83" t="e">
        <f>IF(#REF!&gt;80,"CEK KEMBALI","OKE")</f>
        <v>#REF!</v>
      </c>
      <c r="W11" s="83" t="e">
        <f>IF(#REF!&gt;80,"CEK KEMBALI","OKE")</f>
        <v>#REF!</v>
      </c>
    </row>
    <row r="12" spans="1:23">
      <c r="A12" s="232">
        <v>2</v>
      </c>
      <c r="B12" s="189" t="str">
        <f>' TRAFO 30% no print'!B15</f>
        <v>BANDUNG</v>
      </c>
      <c r="C12" s="189" t="str">
        <f>' TRAFO 30% no print'!C15</f>
        <v>DGPKR</v>
      </c>
      <c r="D12" s="190">
        <f>' TRAFO 30% no print'!D15</f>
        <v>1</v>
      </c>
      <c r="E12" s="190">
        <f>' TRAFO 30% no print'!E15</f>
        <v>60</v>
      </c>
      <c r="F12" s="190" t="str">
        <f>' TRAFO 30% no print'!F15</f>
        <v>150/20</v>
      </c>
      <c r="G12" s="190">
        <f>' TRAFO 30% no print'!G15</f>
        <v>1732</v>
      </c>
      <c r="H12" s="78">
        <f>' TRAFO 30% no print'!Z15</f>
        <v>440.67873133333336</v>
      </c>
      <c r="I12" s="572">
        <f>' TRAFO 30% no print'!AA15</f>
        <v>25.443344765204007</v>
      </c>
      <c r="J12" s="257" t="str">
        <f>'[132] TRAFO 30% no print'!AD15</f>
        <v>Siang</v>
      </c>
      <c r="K12" s="237"/>
      <c r="L12" s="177"/>
      <c r="M12" s="177"/>
      <c r="N12" s="178" t="e">
        <f>IF(#REF!&gt;=80,"B","K")</f>
        <v>#REF!</v>
      </c>
      <c r="O12" s="178" t="e">
        <f>IF(#REF!&gt;=80,"B","K")</f>
        <v>#REF!</v>
      </c>
      <c r="P12" s="178"/>
      <c r="Q12" s="179" t="e">
        <f>(#REF!/G12)*100</f>
        <v>#REF!</v>
      </c>
      <c r="R12" s="179" t="e">
        <f>#REF!/G12*100</f>
        <v>#REF!</v>
      </c>
      <c r="S12" s="180"/>
      <c r="T12" s="180" t="e">
        <f>IF(Q12=#REF!,"BETUL","salah")</f>
        <v>#REF!</v>
      </c>
      <c r="U12" s="180" t="e">
        <f>IF(#REF!=R12,"BETUL","SALAH")</f>
        <v>#REF!</v>
      </c>
      <c r="V12" s="83" t="e">
        <f>IF(#REF!&gt;80,"CEK KEMBALI","OKE")</f>
        <v>#REF!</v>
      </c>
      <c r="W12" s="83" t="e">
        <f>IF(#REF!&gt;80,"CEK KEMBALI","OKE")</f>
        <v>#REF!</v>
      </c>
    </row>
    <row r="13" spans="1:23">
      <c r="A13" s="176">
        <v>3</v>
      </c>
      <c r="B13" s="189" t="str">
        <f>' TRAFO 30% no print'!B16</f>
        <v>BANDUNG</v>
      </c>
      <c r="C13" s="189" t="str">
        <f>' TRAFO 30% no print'!C16</f>
        <v>UBRNG</v>
      </c>
      <c r="D13" s="190">
        <f>' TRAFO 30% no print'!D16</f>
        <v>6</v>
      </c>
      <c r="E13" s="190">
        <f>' TRAFO 30% no print'!E16</f>
        <v>60</v>
      </c>
      <c r="F13" s="190" t="str">
        <f>' TRAFO 30% no print'!F16</f>
        <v>150/20</v>
      </c>
      <c r="G13" s="190">
        <f>' TRAFO 30% no print'!G16</f>
        <v>1732</v>
      </c>
      <c r="H13" s="78">
        <f>' TRAFO 30% no print'!Z16</f>
        <v>458.69184366666667</v>
      </c>
      <c r="I13" s="572">
        <f>' TRAFO 30% no print'!AA16</f>
        <v>26.483362798306391</v>
      </c>
      <c r="J13" s="257" t="str">
        <f>'[132] TRAFO 30% no print'!AD16</f>
        <v>Siang</v>
      </c>
      <c r="K13" s="237"/>
      <c r="L13" s="177"/>
      <c r="M13" s="177"/>
      <c r="N13" s="178" t="e">
        <f>IF(#REF!&gt;=80,"B","K")</f>
        <v>#REF!</v>
      </c>
      <c r="O13" s="178" t="e">
        <f>IF(#REF!&gt;=80,"B","K")</f>
        <v>#REF!</v>
      </c>
      <c r="P13" s="178"/>
      <c r="Q13" s="179" t="e">
        <f>(#REF!/G13)*100</f>
        <v>#REF!</v>
      </c>
      <c r="R13" s="179" t="e">
        <f>#REF!/G13*100</f>
        <v>#REF!</v>
      </c>
      <c r="S13" s="180"/>
      <c r="T13" s="180" t="e">
        <v>#REF!</v>
      </c>
      <c r="U13" s="180" t="e">
        <f>IF(#REF!=R13,"BETUL","SALAH")</f>
        <v>#REF!</v>
      </c>
      <c r="V13" s="83" t="e">
        <f>IF(#REF!&gt;80,"CEK KEMBALI","OKE")</f>
        <v>#REF!</v>
      </c>
      <c r="W13" s="83" t="e">
        <f>IF(#REF!&gt;80,"CEK KEMBALI","OKE")</f>
        <v>#REF!</v>
      </c>
    </row>
    <row r="14" spans="1:23">
      <c r="A14" s="232">
        <v>4</v>
      </c>
      <c r="B14" s="189" t="str">
        <f>' TRAFO 30% no print'!B17</f>
        <v>BANDUNG</v>
      </c>
      <c r="C14" s="189" t="str">
        <f>' TRAFO 30% no print'!C17</f>
        <v>UBRNG</v>
      </c>
      <c r="D14" s="190">
        <f>' TRAFO 30% no print'!D17</f>
        <v>7</v>
      </c>
      <c r="E14" s="190">
        <f>' TRAFO 30% no print'!E17</f>
        <v>60</v>
      </c>
      <c r="F14" s="190" t="str">
        <f>' TRAFO 30% no print'!F17</f>
        <v>150/20</v>
      </c>
      <c r="G14" s="190">
        <f>' TRAFO 30% no print'!G17</f>
        <v>1732</v>
      </c>
      <c r="H14" s="78">
        <f>' TRAFO 30% no print'!Z17</f>
        <v>274.54291800000004</v>
      </c>
      <c r="I14" s="572">
        <f>' TRAFO 30% no print'!AA17</f>
        <v>15.851207736720557</v>
      </c>
      <c r="J14" s="257" t="str">
        <f>'[132] TRAFO 30% no print'!AD17</f>
        <v>Malam</v>
      </c>
      <c r="K14" s="237"/>
      <c r="L14" s="177"/>
      <c r="M14" s="177"/>
      <c r="N14" s="178" t="e">
        <f>IF(#REF!&gt;=80,"B","K")</f>
        <v>#REF!</v>
      </c>
      <c r="O14" s="178" t="e">
        <f>IF(#REF!&gt;=80,"B","K")</f>
        <v>#REF!</v>
      </c>
      <c r="P14" s="178"/>
      <c r="Q14" s="179" t="e">
        <f>(#REF!/G14)*100</f>
        <v>#REF!</v>
      </c>
      <c r="R14" s="179" t="e">
        <f>#REF!/G14*100</f>
        <v>#REF!</v>
      </c>
      <c r="S14" s="180"/>
      <c r="T14" s="180" t="e">
        <f>IF(Q14=#REF!,"BETUL","salah")</f>
        <v>#REF!</v>
      </c>
      <c r="U14" s="180" t="e">
        <v>#REF!</v>
      </c>
      <c r="V14" s="83" t="e">
        <f>IF(#REF!&gt;80,"CEK KEMBALI","OKE")</f>
        <v>#REF!</v>
      </c>
      <c r="W14" s="83" t="e">
        <f>IF(#REF!&gt;80,"CEK KEMBALI","OKE")</f>
        <v>#REF!</v>
      </c>
    </row>
    <row r="15" spans="1:23">
      <c r="A15" s="176">
        <v>5</v>
      </c>
      <c r="B15" s="189" t="str">
        <f>' TRAFO 30% no print'!B18</f>
        <v>BANDUNG</v>
      </c>
      <c r="C15" s="189" t="str">
        <f>' TRAFO 30% no print'!C18</f>
        <v>GDBGE</v>
      </c>
      <c r="D15" s="190">
        <f>' TRAFO 30% no print'!D18</f>
        <v>1</v>
      </c>
      <c r="E15" s="190">
        <f>' TRAFO 30% no print'!E18</f>
        <v>60</v>
      </c>
      <c r="F15" s="190" t="str">
        <f>' TRAFO 30% no print'!F18</f>
        <v>150/20</v>
      </c>
      <c r="G15" s="190">
        <f>' TRAFO 30% no print'!G18</f>
        <v>1732</v>
      </c>
      <c r="H15" s="78">
        <f>' TRAFO 30% no print'!Z18</f>
        <v>420.07430033333338</v>
      </c>
      <c r="I15" s="572">
        <f>' TRAFO 30% no print'!AA18</f>
        <v>24.253712490377215</v>
      </c>
      <c r="J15" s="257" t="str">
        <f>'[132] TRAFO 30% no print'!AD18</f>
        <v>Malam</v>
      </c>
      <c r="K15" s="238"/>
      <c r="L15" s="178"/>
      <c r="M15" s="178"/>
      <c r="N15" s="178" t="e">
        <f>IF(#REF!&gt;=80,"B","K")</f>
        <v>#REF!</v>
      </c>
      <c r="O15" s="178" t="e">
        <f>IF(#REF!&gt;=80,"B","K")</f>
        <v>#REF!</v>
      </c>
      <c r="P15" s="178"/>
      <c r="Q15" s="179" t="e">
        <f>(#REF!/G15)*100</f>
        <v>#REF!</v>
      </c>
      <c r="R15" s="179" t="e">
        <f>#REF!/G15*100</f>
        <v>#REF!</v>
      </c>
      <c r="S15" s="180"/>
      <c r="T15" s="180" t="e">
        <f>IF(Q15=#REF!,"BETUL","salah")</f>
        <v>#REF!</v>
      </c>
      <c r="U15" s="180" t="e">
        <f>IF(#REF!=R15,"BETUL","SALAH")</f>
        <v>#REF!</v>
      </c>
      <c r="V15" s="83" t="e">
        <f>IF(#REF!&gt;80,"CEK KEMBALI","OKE")</f>
        <v>#REF!</v>
      </c>
      <c r="W15" s="83" t="e">
        <f>IF(#REF!&gt;80,"CEK KEMBALI","OKE")</f>
        <v>#REF!</v>
      </c>
    </row>
    <row r="16" spans="1:23">
      <c r="A16" s="232">
        <v>6</v>
      </c>
      <c r="B16" s="189" t="str">
        <f>' TRAFO 30% no print'!B19</f>
        <v>BANDUNG</v>
      </c>
      <c r="C16" s="189" t="str">
        <f>' TRAFO 30% no print'!C19</f>
        <v>GDBGE</v>
      </c>
      <c r="D16" s="190">
        <f>' TRAFO 30% no print'!D19</f>
        <v>2</v>
      </c>
      <c r="E16" s="190">
        <f>' TRAFO 30% no print'!E19</f>
        <v>60</v>
      </c>
      <c r="F16" s="190" t="str">
        <f>' TRAFO 30% no print'!F19</f>
        <v>150/20</v>
      </c>
      <c r="G16" s="190">
        <f>' TRAFO 30% no print'!G19</f>
        <v>1732</v>
      </c>
      <c r="H16" s="78">
        <f>' TRAFO 30% no print'!Z19</f>
        <v>385.73620633333331</v>
      </c>
      <c r="I16" s="572">
        <f>' TRAFO 30% no print'!AA19</f>
        <v>22.27114355273287</v>
      </c>
      <c r="J16" s="257" t="str">
        <f>'[132] TRAFO 30% no print'!AD19</f>
        <v>Malam</v>
      </c>
      <c r="K16" s="238"/>
      <c r="L16" s="178"/>
      <c r="M16" s="178"/>
      <c r="N16" s="178" t="e">
        <f>IF(#REF!&gt;=80,"B","K")</f>
        <v>#REF!</v>
      </c>
      <c r="O16" s="178" t="e">
        <f>IF(#REF!&gt;=80,"B","K")</f>
        <v>#REF!</v>
      </c>
      <c r="P16" s="178"/>
      <c r="Q16" s="179" t="e">
        <f>(#REF!/G16)*100</f>
        <v>#REF!</v>
      </c>
      <c r="R16" s="179" t="e">
        <f>#REF!/G16*100</f>
        <v>#REF!</v>
      </c>
      <c r="S16" s="180"/>
      <c r="T16" s="180" t="e">
        <v>#REF!</v>
      </c>
      <c r="U16" s="180" t="e">
        <f>IF(#REF!=R16,"BETUL","SALAH")</f>
        <v>#REF!</v>
      </c>
      <c r="V16" s="83" t="e">
        <f>IF(#REF!&gt;80,"CEK KEMBALI","OKE")</f>
        <v>#REF!</v>
      </c>
      <c r="W16" s="83" t="e">
        <f>IF(#REF!&gt;80,"CEK KEMBALI","OKE")</f>
        <v>#REF!</v>
      </c>
    </row>
    <row r="17" spans="1:23">
      <c r="A17" s="70">
        <v>7</v>
      </c>
      <c r="B17" s="189" t="str">
        <f>' TRAFO 30% no print'!B20</f>
        <v>CIKARANG</v>
      </c>
      <c r="C17" s="189" t="str">
        <f>' TRAFO 30% no print'!C20</f>
        <v>CIKRG</v>
      </c>
      <c r="D17" s="190">
        <f>' TRAFO 30% no print'!D20</f>
        <v>1</v>
      </c>
      <c r="E17" s="190">
        <f>' TRAFO 30% no print'!E20</f>
        <v>60</v>
      </c>
      <c r="F17" s="190" t="str">
        <f>' TRAFO 30% no print'!F20</f>
        <v>150/20</v>
      </c>
      <c r="G17" s="190">
        <f>' TRAFO 30% no print'!G20</f>
        <v>1732</v>
      </c>
      <c r="H17" s="78">
        <f>' TRAFO 30% no print'!Z20</f>
        <v>244.01333333333332</v>
      </c>
      <c r="I17" s="572">
        <f>' TRAFO 30% no print'!AA20</f>
        <v>14.088529638183218</v>
      </c>
      <c r="J17" s="257" t="str">
        <f>'[132] TRAFO 30% no print'!AD20</f>
        <v>Malam</v>
      </c>
      <c r="K17" s="258"/>
      <c r="N17" s="92" t="e">
        <f>IF(#REF!&gt;=80,"B","K")</f>
        <v>#REF!</v>
      </c>
      <c r="O17" s="92" t="e">
        <f>IF(#REF!&gt;=80,"B","K")</f>
        <v>#REF!</v>
      </c>
      <c r="Q17" s="93" t="e">
        <f>(#REF!/G17)*100</f>
        <v>#REF!</v>
      </c>
      <c r="R17" s="93" t="e">
        <f>#REF!/G17*100</f>
        <v>#REF!</v>
      </c>
      <c r="S17" s="94"/>
      <c r="T17" s="94" t="e">
        <f>IF(Q17=#REF!,"BETUL","salah")</f>
        <v>#REF!</v>
      </c>
      <c r="U17" s="94" t="e">
        <f>IF(#REF!=R17,"BETUL","SALAH")</f>
        <v>#REF!</v>
      </c>
      <c r="V17" s="94" t="e">
        <f>IF(#REF!&gt;80,"CEK KEMBALI","OKE")</f>
        <v>#REF!</v>
      </c>
      <c r="W17" s="94" t="e">
        <f>IF(#REF!&gt;80,"CEK KEMBALI","OKE")</f>
        <v>#REF!</v>
      </c>
    </row>
    <row r="18" spans="1:23">
      <c r="A18" s="259">
        <v>8</v>
      </c>
      <c r="B18" s="189" t="str">
        <f>' TRAFO 30% no print'!B21</f>
        <v>CIKARANG</v>
      </c>
      <c r="C18" s="189" t="str">
        <f>' TRAFO 30% no print'!C21</f>
        <v>LIPPO</v>
      </c>
      <c r="D18" s="190">
        <f>' TRAFO 30% no print'!D21</f>
        <v>2</v>
      </c>
      <c r="E18" s="190">
        <f>' TRAFO 30% no print'!E21</f>
        <v>60</v>
      </c>
      <c r="F18" s="190" t="str">
        <f>' TRAFO 30% no print'!F21</f>
        <v>150/20</v>
      </c>
      <c r="G18" s="190">
        <f>' TRAFO 30% no print'!G21</f>
        <v>1732</v>
      </c>
      <c r="H18" s="78">
        <f>' TRAFO 30% no print'!Z21</f>
        <v>417.37668833333328</v>
      </c>
      <c r="I18" s="572">
        <f>' TRAFO 30% no print'!AA21</f>
        <v>24.09796122016936</v>
      </c>
      <c r="J18" s="257" t="str">
        <f>'[132] TRAFO 30% no print'!AD21</f>
        <v>Malam</v>
      </c>
      <c r="K18" s="238"/>
      <c r="L18" s="178"/>
      <c r="M18" s="178"/>
      <c r="N18" s="178" t="e">
        <f>IF(#REF!&gt;=80,"B","K")</f>
        <v>#REF!</v>
      </c>
      <c r="O18" s="178" t="e">
        <f>IF(#REF!&gt;=80,"B","K")</f>
        <v>#REF!</v>
      </c>
      <c r="P18" s="178"/>
      <c r="Q18" s="179" t="e">
        <f>(#REF!/G18)*100</f>
        <v>#REF!</v>
      </c>
      <c r="R18" s="179" t="e">
        <f>#REF!/G18*100</f>
        <v>#REF!</v>
      </c>
      <c r="S18" s="180"/>
      <c r="T18" s="180" t="e">
        <f>IF(Q18=#REF!,"BETUL","salah")</f>
        <v>#REF!</v>
      </c>
      <c r="U18" s="180" t="e">
        <f>IF(#REF!=R18,"BETUL","SALAH")</f>
        <v>#REF!</v>
      </c>
      <c r="V18" s="83" t="e">
        <f>IF(#REF!&gt;80,"CEK KEMBALI","OKE")</f>
        <v>#REF!</v>
      </c>
      <c r="W18" s="83" t="e">
        <f>IF(#REF!&gt;80,"CEK KEMBALI","OKE")</f>
        <v>#REF!</v>
      </c>
    </row>
    <row r="19" spans="1:23">
      <c r="A19" s="70">
        <v>9</v>
      </c>
      <c r="B19" s="189" t="str">
        <f>' TRAFO 30% no print'!B22</f>
        <v>CIKARANG</v>
      </c>
      <c r="C19" s="189" t="str">
        <f>' TRAFO 30% no print'!C22</f>
        <v>JBBKA</v>
      </c>
      <c r="D19" s="190">
        <f>' TRAFO 30% no print'!D22</f>
        <v>3</v>
      </c>
      <c r="E19" s="190">
        <f>' TRAFO 30% no print'!E22</f>
        <v>60</v>
      </c>
      <c r="F19" s="190" t="str">
        <f>' TRAFO 30% no print'!F22</f>
        <v>150/20</v>
      </c>
      <c r="G19" s="190">
        <f>' TRAFO 30% no print'!G22</f>
        <v>1732</v>
      </c>
      <c r="H19" s="78">
        <f>' TRAFO 30% no print'!Z22</f>
        <v>317.17751066666665</v>
      </c>
      <c r="I19" s="572">
        <f>' TRAFO 30% no print'!AA22</f>
        <v>18.312789299461123</v>
      </c>
      <c r="J19" s="257" t="str">
        <f>'[132] TRAFO 30% no print'!AD22</f>
        <v>Malam</v>
      </c>
      <c r="K19" s="238"/>
      <c r="L19" s="178"/>
      <c r="M19" s="178"/>
      <c r="N19" s="178" t="e">
        <f>IF(#REF!&gt;=80,"B","K")</f>
        <v>#REF!</v>
      </c>
      <c r="O19" s="178" t="e">
        <f>IF(#REF!&gt;=80,"B","K")</f>
        <v>#REF!</v>
      </c>
      <c r="P19" s="178"/>
      <c r="Q19" s="179" t="e">
        <f>(#REF!/G19)*100</f>
        <v>#REF!</v>
      </c>
      <c r="R19" s="179" t="e">
        <f>#REF!/G19*100</f>
        <v>#REF!</v>
      </c>
      <c r="S19" s="180"/>
      <c r="T19" s="180" t="e">
        <f>IF(Q19=#REF!,"BETUL","salah")</f>
        <v>#REF!</v>
      </c>
      <c r="U19" s="180" t="e">
        <f>IF(#REF!=R19,"BETUL","SALAH")</f>
        <v>#REF!</v>
      </c>
      <c r="V19" s="83" t="e">
        <f>IF(#REF!&gt;80,"CEK KEMBALI","OKE")</f>
        <v>#REF!</v>
      </c>
      <c r="W19" s="83" t="e">
        <f>IF(#REF!&gt;80,"CEK KEMBALI","OKE")</f>
        <v>#REF!</v>
      </c>
    </row>
    <row r="20" spans="1:23">
      <c r="A20" s="259">
        <v>10</v>
      </c>
      <c r="B20" s="189" t="str">
        <f>' TRAFO 30% no print'!B23</f>
        <v>BEKASI</v>
      </c>
      <c r="C20" s="189" t="str">
        <f>' TRAFO 30% no print'!C23</f>
        <v>NPCLR</v>
      </c>
      <c r="D20" s="190">
        <f>' TRAFO 30% no print'!D23</f>
        <v>1</v>
      </c>
      <c r="E20" s="190">
        <f>' TRAFO 30% no print'!E23</f>
        <v>60</v>
      </c>
      <c r="F20" s="190" t="str">
        <f>' TRAFO 30% no print'!F23</f>
        <v>150/20</v>
      </c>
      <c r="G20" s="190">
        <f>' TRAFO 30% no print'!G23</f>
        <v>1732</v>
      </c>
      <c r="H20" s="78">
        <f>' TRAFO 30% no print'!Z23</f>
        <v>0</v>
      </c>
      <c r="I20" s="572">
        <f>' TRAFO 30% no print'!AA23</f>
        <v>0</v>
      </c>
      <c r="J20" s="257" t="str">
        <f>'[132] TRAFO 30% no print'!AD23</f>
        <v>Siang</v>
      </c>
      <c r="K20" s="238"/>
      <c r="L20" s="178"/>
      <c r="M20" s="178"/>
      <c r="N20" s="178" t="e">
        <f>IF(#REF!&gt;=80,"B","K")</f>
        <v>#REF!</v>
      </c>
      <c r="O20" s="178" t="e">
        <f>IF(#REF!&gt;=80,"B","K")</f>
        <v>#REF!</v>
      </c>
      <c r="P20" s="178"/>
      <c r="Q20" s="179" t="e">
        <f>(#REF!/G20)*100</f>
        <v>#REF!</v>
      </c>
      <c r="R20" s="179" t="e">
        <f>#REF!/G20*100</f>
        <v>#REF!</v>
      </c>
      <c r="S20" s="180"/>
      <c r="T20" s="180" t="e">
        <f>IF(Q20=#REF!,"BETUL","salah")</f>
        <v>#REF!</v>
      </c>
      <c r="U20" s="180" t="e">
        <f>IF(#REF!=R20,"BETUL","SALAH")</f>
        <v>#REF!</v>
      </c>
      <c r="V20" s="83" t="e">
        <f>IF(#REF!&gt;80,"CEK KEMBALI","OKE")</f>
        <v>#REF!</v>
      </c>
      <c r="W20" s="83" t="e">
        <f>IF(#REF!&gt;80,"CEK KEMBALI","OKE")</f>
        <v>#REF!</v>
      </c>
    </row>
    <row r="21" spans="1:23">
      <c r="A21" s="70">
        <v>11</v>
      </c>
      <c r="B21" s="189" t="str">
        <f>' TRAFO 30% no print'!B24</f>
        <v>BEKASI</v>
      </c>
      <c r="C21" s="189" t="str">
        <f>' TRAFO 30% no print'!C24</f>
        <v>NPCLR</v>
      </c>
      <c r="D21" s="190">
        <f>' TRAFO 30% no print'!D24</f>
        <v>2</v>
      </c>
      <c r="E21" s="190">
        <f>' TRAFO 30% no print'!E24</f>
        <v>60</v>
      </c>
      <c r="F21" s="190" t="str">
        <f>' TRAFO 30% no print'!F24</f>
        <v>150/20</v>
      </c>
      <c r="G21" s="190">
        <f>' TRAFO 30% no print'!G24</f>
        <v>1732</v>
      </c>
      <c r="H21" s="78">
        <f>' TRAFO 30% no print'!Z24</f>
        <v>0</v>
      </c>
      <c r="I21" s="572">
        <f>' TRAFO 30% no print'!AA24</f>
        <v>0</v>
      </c>
      <c r="J21" s="257" t="str">
        <f>'[132] TRAFO 30% no print'!AD24</f>
        <v>Malam</v>
      </c>
      <c r="K21" s="238"/>
      <c r="L21" s="178"/>
      <c r="M21" s="178"/>
      <c r="N21" s="178" t="e">
        <f>IF(#REF!&gt;=80,"B","K")</f>
        <v>#REF!</v>
      </c>
      <c r="O21" s="178" t="e">
        <f>IF(#REF!&gt;=80,"B","K")</f>
        <v>#REF!</v>
      </c>
      <c r="P21" s="178"/>
      <c r="Q21" s="179" t="e">
        <f>(#REF!/G21)*100</f>
        <v>#REF!</v>
      </c>
      <c r="R21" s="179" t="e">
        <f>#REF!/G21*100</f>
        <v>#REF!</v>
      </c>
      <c r="S21" s="180"/>
      <c r="T21" s="180" t="e">
        <f>IF(Q21=#REF!,"BETUL","salah")</f>
        <v>#REF!</v>
      </c>
      <c r="U21" s="180" t="e">
        <f>IF(#REF!=R21,"BETUL","SALAH")</f>
        <v>#REF!</v>
      </c>
      <c r="V21" s="83" t="e">
        <f>IF(#REF!&gt;80,"CEK KEMBALI","OKE")</f>
        <v>#REF!</v>
      </c>
      <c r="W21" s="83" t="e">
        <f>IF(#REF!&gt;80,"CEK KEMBALI","OKE")</f>
        <v>#REF!</v>
      </c>
    </row>
    <row r="22" spans="1:23">
      <c r="A22" s="259">
        <v>12</v>
      </c>
      <c r="B22" s="189" t="str">
        <f>' TRAFO 30% no print'!B25</f>
        <v>BEKASI</v>
      </c>
      <c r="C22" s="189" t="str">
        <f>' TRAFO 30% no print'!C25</f>
        <v>NTMBN</v>
      </c>
      <c r="D22" s="190">
        <f>' TRAFO 30% no print'!D25</f>
        <v>2</v>
      </c>
      <c r="E22" s="190">
        <f>' TRAFO 30% no print'!E25</f>
        <v>60</v>
      </c>
      <c r="F22" s="190" t="str">
        <f>' TRAFO 30% no print'!F25</f>
        <v>150/20</v>
      </c>
      <c r="G22" s="190">
        <f>' TRAFO 30% no print'!G25</f>
        <v>1732</v>
      </c>
      <c r="H22" s="78">
        <f>' TRAFO 30% no print'!Z25</f>
        <v>292.05193066666669</v>
      </c>
      <c r="I22" s="572">
        <f>' TRAFO 30% no print'!AA25</f>
        <v>16.862120708237107</v>
      </c>
      <c r="J22" s="257" t="str">
        <f>'[132] TRAFO 30% no print'!AD25</f>
        <v>Malam</v>
      </c>
      <c r="K22" s="238"/>
      <c r="L22" s="178"/>
      <c r="M22" s="178"/>
      <c r="N22" s="178" t="e">
        <f>IF(#REF!&gt;=80,"B","K")</f>
        <v>#REF!</v>
      </c>
      <c r="O22" s="178" t="e">
        <f>IF(#REF!&gt;=80,"B","K")</f>
        <v>#REF!</v>
      </c>
      <c r="P22" s="178"/>
      <c r="Q22" s="179" t="e">
        <f>(#REF!/G22)*100</f>
        <v>#REF!</v>
      </c>
      <c r="R22" s="179" t="e">
        <f>#REF!/G22*100</f>
        <v>#REF!</v>
      </c>
      <c r="S22" s="180"/>
      <c r="T22" s="180" t="e">
        <f>IF(Q22=#REF!,"BETUL","salah")</f>
        <v>#REF!</v>
      </c>
      <c r="U22" s="180" t="e">
        <v>#REF!</v>
      </c>
      <c r="V22" s="83" t="e">
        <f>IF(#REF!&gt;80,"CEK KEMBALI","OKE")</f>
        <v>#REF!</v>
      </c>
      <c r="W22" s="83" t="e">
        <f>IF(#REF!&gt;80,"CEK KEMBALI","OKE")</f>
        <v>#REF!</v>
      </c>
    </row>
    <row r="23" spans="1:23">
      <c r="A23" s="70">
        <v>13</v>
      </c>
      <c r="B23" s="189" t="str">
        <f>' TRAFO 30% no print'!B26</f>
        <v>BEKASI</v>
      </c>
      <c r="C23" s="189" t="str">
        <f>' TRAFO 30% no print'!C26</f>
        <v>SMRCN</v>
      </c>
      <c r="D23" s="190">
        <f>' TRAFO 30% no print'!D26</f>
        <v>2</v>
      </c>
      <c r="E23" s="190">
        <f>' TRAFO 30% no print'!E26</f>
        <v>60</v>
      </c>
      <c r="F23" s="190" t="str">
        <f>' TRAFO 30% no print'!F26</f>
        <v>150/20</v>
      </c>
      <c r="G23" s="190">
        <f>' TRAFO 30% no print'!G26</f>
        <v>1732</v>
      </c>
      <c r="H23" s="78">
        <f>' TRAFO 30% no print'!Z26</f>
        <v>189.90957166666666</v>
      </c>
      <c r="I23" s="572">
        <f>' TRAFO 30% no print'!AA26</f>
        <v>10.964755869899923</v>
      </c>
      <c r="J23" s="257" t="str">
        <f>'[132] TRAFO 30% no print'!AD26</f>
        <v>Malam</v>
      </c>
      <c r="K23" s="239"/>
      <c r="L23" s="178"/>
      <c r="M23" s="178"/>
      <c r="N23" s="178" t="e">
        <f>IF(#REF!&gt;=80,"B","K")</f>
        <v>#REF!</v>
      </c>
      <c r="O23" s="178" t="e">
        <f>IF(#REF!&gt;=80,"B","K")</f>
        <v>#REF!</v>
      </c>
      <c r="P23" s="178"/>
      <c r="Q23" s="179" t="e">
        <f>(#REF!/G23)*100</f>
        <v>#REF!</v>
      </c>
      <c r="R23" s="179" t="e">
        <f>#REF!/G23*100</f>
        <v>#REF!</v>
      </c>
      <c r="S23" s="180"/>
      <c r="T23" s="180" t="e">
        <f>IF(Q23=#REF!,"BETUL","salah")</f>
        <v>#REF!</v>
      </c>
      <c r="U23" s="180" t="e">
        <f>IF(#REF!=R23,"BETUL","SALAH")</f>
        <v>#REF!</v>
      </c>
      <c r="V23" s="83" t="e">
        <f>IF(#REF!&gt;80,"CEK KEMBALI","OKE")</f>
        <v>#REF!</v>
      </c>
      <c r="W23" s="83" t="e">
        <f>IF(#REF!&gt;80,"CEK KEMBALI","OKE")</f>
        <v>#REF!</v>
      </c>
    </row>
    <row r="24" spans="1:23">
      <c r="A24" s="259">
        <v>14</v>
      </c>
      <c r="B24" s="189" t="str">
        <f>' TRAFO 30% no print'!B27</f>
        <v>CIKARANG</v>
      </c>
      <c r="C24" s="189" t="str">
        <f>' TRAFO 30% no print'!C27</f>
        <v>DLTMS</v>
      </c>
      <c r="D24" s="190">
        <f>' TRAFO 30% no print'!D27</f>
        <v>1</v>
      </c>
      <c r="E24" s="190">
        <f>' TRAFO 30% no print'!E27</f>
        <v>60</v>
      </c>
      <c r="F24" s="190" t="str">
        <f>' TRAFO 30% no print'!F27</f>
        <v>150/20</v>
      </c>
      <c r="G24" s="190">
        <f>' TRAFO 30% no print'!G27</f>
        <v>1732</v>
      </c>
      <c r="H24" s="78">
        <f>' TRAFO 30% no print'!Z27</f>
        <v>503.15815233333336</v>
      </c>
      <c r="I24" s="572">
        <f>' TRAFO 30% no print'!AA27</f>
        <v>29.05070163587375</v>
      </c>
      <c r="J24" s="257" t="str">
        <f>'[132] TRAFO 30% no print'!AD27</f>
        <v>Malam</v>
      </c>
      <c r="K24" s="238"/>
      <c r="L24" s="178"/>
      <c r="M24" s="178"/>
      <c r="N24" s="178" t="e">
        <f>IF(#REF!&gt;=80,"B","K")</f>
        <v>#REF!</v>
      </c>
      <c r="O24" s="178" t="e">
        <f>IF(#REF!&gt;=80,"B","K")</f>
        <v>#REF!</v>
      </c>
      <c r="P24" s="178"/>
      <c r="Q24" s="179" t="e">
        <f>(#REF!/G24)*100</f>
        <v>#REF!</v>
      </c>
      <c r="R24" s="179" t="e">
        <f>#REF!/G24*100</f>
        <v>#REF!</v>
      </c>
      <c r="S24" s="180"/>
      <c r="T24" s="180" t="e">
        <f>IF(Q24=#REF!,"BETUL","salah")</f>
        <v>#REF!</v>
      </c>
      <c r="U24" s="180" t="e">
        <f>IF(#REF!=R24,"BETUL","SALAH")</f>
        <v>#REF!</v>
      </c>
      <c r="V24" s="83" t="e">
        <f>IF(#REF!&gt;80,"CEK KEMBALI","OKE")</f>
        <v>#REF!</v>
      </c>
      <c r="W24" s="83" t="e">
        <f>IF(#REF!&gt;80,"CEK KEMBALI","OKE")</f>
        <v>#REF!</v>
      </c>
    </row>
    <row r="25" spans="1:23">
      <c r="A25" s="70">
        <v>15</v>
      </c>
      <c r="B25" s="189" t="str">
        <f>' TRAFO 30% no print'!B28</f>
        <v>CIKARANG</v>
      </c>
      <c r="C25" s="189" t="str">
        <f>' TRAFO 30% no print'!C28</f>
        <v>DLTMS</v>
      </c>
      <c r="D25" s="190">
        <f>' TRAFO 30% no print'!D28</f>
        <v>2</v>
      </c>
      <c r="E25" s="190">
        <f>' TRAFO 30% no print'!E28</f>
        <v>60</v>
      </c>
      <c r="F25" s="190" t="str">
        <f>' TRAFO 30% no print'!F28</f>
        <v>150/20</v>
      </c>
      <c r="G25" s="190">
        <f>' TRAFO 30% no print'!G28</f>
        <v>1732</v>
      </c>
      <c r="H25" s="78">
        <f>' TRAFO 30% no print'!Z28</f>
        <v>440.39301566666671</v>
      </c>
      <c r="I25" s="572">
        <f>' TRAFO 30% no print'!AA28</f>
        <v>25.426848479599695</v>
      </c>
      <c r="J25" s="257" t="str">
        <f>'[132] TRAFO 30% no print'!AD28</f>
        <v>Malam</v>
      </c>
      <c r="K25" s="238"/>
      <c r="L25" s="178"/>
      <c r="M25" s="178"/>
      <c r="N25" s="178" t="e">
        <f>IF(#REF!&gt;=80,"B","K")</f>
        <v>#REF!</v>
      </c>
      <c r="O25" s="178" t="e">
        <f>IF(#REF!&gt;=80,"B","K")</f>
        <v>#REF!</v>
      </c>
      <c r="P25" s="178"/>
      <c r="Q25" s="179" t="e">
        <f>(#REF!/G25)*100</f>
        <v>#REF!</v>
      </c>
      <c r="R25" s="179" t="e">
        <f>#REF!/G25*100</f>
        <v>#REF!</v>
      </c>
      <c r="S25" s="180"/>
      <c r="T25" s="180" t="e">
        <f>IF(Q25=#REF!,"BETUL","salah")</f>
        <v>#REF!</v>
      </c>
      <c r="U25" s="180" t="e">
        <f>IF(#REF!=R25,"BETUL","SALAH")</f>
        <v>#REF!</v>
      </c>
      <c r="V25" s="83" t="e">
        <f>IF(#REF!&gt;80,"CEK KEMBALI","OKE")</f>
        <v>#REF!</v>
      </c>
      <c r="W25" s="83" t="e">
        <f>IF(#REF!&gt;80,"CEK KEMBALI","OKE")</f>
        <v>#REF!</v>
      </c>
    </row>
    <row r="26" spans="1:23">
      <c r="A26" s="259">
        <v>16</v>
      </c>
      <c r="B26" s="189" t="str">
        <f>' TRAFO 30% no print'!B29</f>
        <v>BOGOR</v>
      </c>
      <c r="C26" s="189" t="str">
        <f>' TRAFO 30% no print'!C29</f>
        <v>KTLPA</v>
      </c>
      <c r="D26" s="190">
        <f>' TRAFO 30% no print'!D29</f>
        <v>1</v>
      </c>
      <c r="E26" s="190">
        <f>' TRAFO 30% no print'!E29</f>
        <v>60</v>
      </c>
      <c r="F26" s="190" t="str">
        <f>' TRAFO 30% no print'!F29</f>
        <v>150/20</v>
      </c>
      <c r="G26" s="190">
        <f>' TRAFO 30% no print'!G29</f>
        <v>1732</v>
      </c>
      <c r="H26" s="78">
        <f>' TRAFO 30% no print'!Z29</f>
        <v>486.32004800000004</v>
      </c>
      <c r="I26" s="572">
        <f>' TRAFO 30% no print'!AA29</f>
        <v>28.078524711316398</v>
      </c>
      <c r="J26" s="257" t="str">
        <f>'[132] TRAFO 30% no print'!AD29</f>
        <v>Malam</v>
      </c>
      <c r="K26" s="238"/>
      <c r="L26" s="178"/>
      <c r="M26" s="178"/>
      <c r="N26" s="178" t="e">
        <f>IF(#REF!&gt;=80,"B","K")</f>
        <v>#REF!</v>
      </c>
      <c r="O26" s="178" t="e">
        <f>IF(#REF!&gt;=80,"B","K")</f>
        <v>#REF!</v>
      </c>
      <c r="P26" s="178"/>
      <c r="Q26" s="179" t="e">
        <f>(#REF!/G26)*100</f>
        <v>#REF!</v>
      </c>
      <c r="R26" s="179" t="e">
        <f>#REF!/G26*100</f>
        <v>#REF!</v>
      </c>
      <c r="S26" s="180"/>
      <c r="T26" s="180" t="e">
        <f>IF(Q26=#REF!,"BETUL","salah")</f>
        <v>#REF!</v>
      </c>
      <c r="U26" s="180" t="e">
        <f>IF(#REF!=R26,"BETUL","SALAH")</f>
        <v>#REF!</v>
      </c>
      <c r="V26" s="83" t="e">
        <f>IF(#REF!&gt;80,"CEK KEMBALI","OKE")</f>
        <v>#REF!</v>
      </c>
      <c r="W26" s="83" t="e">
        <f>IF(#REF!&gt;80,"CEK KEMBALI","OKE")</f>
        <v>#REF!</v>
      </c>
    </row>
    <row r="27" spans="1:23">
      <c r="A27" s="70">
        <v>17</v>
      </c>
      <c r="B27" s="189" t="str">
        <f>' TRAFO 30% no print'!B30</f>
        <v>BOGOR</v>
      </c>
      <c r="C27" s="189" t="str">
        <f>' TRAFO 30% no print'!C30</f>
        <v>KTLPA</v>
      </c>
      <c r="D27" s="190">
        <f>' TRAFO 30% no print'!D30</f>
        <v>2</v>
      </c>
      <c r="E27" s="190">
        <f>' TRAFO 30% no print'!E30</f>
        <v>60</v>
      </c>
      <c r="F27" s="190" t="str">
        <f>' TRAFO 30% no print'!F30</f>
        <v>150/20</v>
      </c>
      <c r="G27" s="190">
        <f>' TRAFO 30% no print'!G30</f>
        <v>1732</v>
      </c>
      <c r="H27" s="78">
        <f>' TRAFO 30% no print'!Z30</f>
        <v>176.21630333333334</v>
      </c>
      <c r="I27" s="572">
        <f>' TRAFO 30% no print'!AA30</f>
        <v>10.174151462663588</v>
      </c>
      <c r="J27" s="257" t="str">
        <f>'[132] TRAFO 30% no print'!AD30</f>
        <v>Siang</v>
      </c>
      <c r="K27" s="238"/>
      <c r="L27" s="178"/>
      <c r="M27" s="178"/>
      <c r="N27" s="178" t="e">
        <f>IF(#REF!&gt;=80,"B","K")</f>
        <v>#REF!</v>
      </c>
      <c r="O27" s="178" t="e">
        <f>IF(#REF!&gt;=80,"B","K")</f>
        <v>#REF!</v>
      </c>
      <c r="P27" s="178"/>
      <c r="Q27" s="179" t="e">
        <f>(#REF!/G27)*100</f>
        <v>#REF!</v>
      </c>
      <c r="R27" s="179" t="e">
        <f>#REF!/G27*100</f>
        <v>#REF!</v>
      </c>
      <c r="S27" s="180"/>
      <c r="T27" s="180" t="e">
        <f>IF(Q27=#REF!,"BETUL","salah")</f>
        <v>#REF!</v>
      </c>
      <c r="U27" s="180" t="e">
        <f>IF(#REF!=R27,"BETUL","SALAH")</f>
        <v>#REF!</v>
      </c>
      <c r="V27" s="83" t="e">
        <f>IF(#REF!&gt;80,"CEK KEMBALI","OKE")</f>
        <v>#REF!</v>
      </c>
      <c r="W27" s="83" t="e">
        <f>IF(#REF!&gt;80,"CEK KEMBALI","OKE")</f>
        <v>#REF!</v>
      </c>
    </row>
    <row r="28" spans="1:23">
      <c r="A28" s="259">
        <v>18</v>
      </c>
      <c r="B28" s="189" t="str">
        <f>' TRAFO 30% no print'!B31</f>
        <v>CIMAHI</v>
      </c>
      <c r="C28" s="189" t="str">
        <f>' TRAFO 30% no print'!C31</f>
        <v>LGDAR</v>
      </c>
      <c r="D28" s="190">
        <f>' TRAFO 30% no print'!D31</f>
        <v>1</v>
      </c>
      <c r="E28" s="190">
        <f>' TRAFO 30% no print'!E31</f>
        <v>60</v>
      </c>
      <c r="F28" s="190" t="str">
        <f>' TRAFO 30% no print'!F31</f>
        <v>150/20</v>
      </c>
      <c r="G28" s="190">
        <f>' TRAFO 30% no print'!G31</f>
        <v>1732</v>
      </c>
      <c r="H28" s="78">
        <f>' TRAFO 30% no print'!Z31</f>
        <v>430.52705900000001</v>
      </c>
      <c r="I28" s="572">
        <f>' TRAFO 30% no print'!AA31</f>
        <v>24.857220496535799</v>
      </c>
      <c r="J28" s="257" t="str">
        <f>'[132] TRAFO 30% no print'!AD31</f>
        <v>Siang</v>
      </c>
      <c r="K28" s="238"/>
      <c r="L28" s="178"/>
      <c r="M28" s="178"/>
      <c r="N28" s="178" t="e">
        <f>IF(#REF!&gt;=80,"B","K")</f>
        <v>#REF!</v>
      </c>
      <c r="O28" s="178" t="e">
        <f>IF(#REF!&gt;=80,"B","K")</f>
        <v>#REF!</v>
      </c>
      <c r="P28" s="178"/>
      <c r="Q28" s="179" t="e">
        <f>(#REF!/G28)*100</f>
        <v>#REF!</v>
      </c>
      <c r="R28" s="179" t="e">
        <f>#REF!/G28*100</f>
        <v>#REF!</v>
      </c>
      <c r="S28" s="180"/>
      <c r="T28" s="180" t="e">
        <f>IF(Q28=#REF!,"BETUL","salah")</f>
        <v>#REF!</v>
      </c>
      <c r="U28" s="180" t="e">
        <f>IF(#REF!=R28,"BETUL","SALAH")</f>
        <v>#REF!</v>
      </c>
      <c r="V28" s="83" t="e">
        <f>IF(#REF!&gt;80,"CEK KEMBALI","OKE")</f>
        <v>#REF!</v>
      </c>
      <c r="W28" s="83" t="e">
        <f>IF(#REF!&gt;80,"CEK KEMBALI","OKE")</f>
        <v>#REF!</v>
      </c>
    </row>
    <row r="29" spans="1:23">
      <c r="A29" s="70">
        <v>19</v>
      </c>
      <c r="B29" s="189" t="str">
        <f>' TRAFO 30% no print'!B32</f>
        <v>CIREBON</v>
      </c>
      <c r="C29" s="189" t="str">
        <f>' TRAFO 30% no print'!C32</f>
        <v>ARJWN</v>
      </c>
      <c r="D29" s="190">
        <f>' TRAFO 30% no print'!D32</f>
        <v>2</v>
      </c>
      <c r="E29" s="190">
        <f>' TRAFO 30% no print'!E32</f>
        <v>30</v>
      </c>
      <c r="F29" s="190" t="str">
        <f>' TRAFO 30% no print'!F32</f>
        <v>70/20</v>
      </c>
      <c r="G29" s="190">
        <f>' TRAFO 30% no print'!G32</f>
        <v>866</v>
      </c>
      <c r="H29" s="78">
        <f>' TRAFO 30% no print'!Z32</f>
        <v>252.44510366666668</v>
      </c>
      <c r="I29" s="572">
        <f>' TRAFO 30% no print'!AA32</f>
        <v>29.150704811393378</v>
      </c>
      <c r="J29" s="257" t="str">
        <f>'[132] TRAFO 30% no print'!AD32</f>
        <v>Malam</v>
      </c>
      <c r="K29" s="237"/>
      <c r="L29" s="178"/>
      <c r="M29" s="178"/>
      <c r="N29" s="178" t="e">
        <f>IF(#REF!&gt;=80,"B","K")</f>
        <v>#REF!</v>
      </c>
      <c r="O29" s="178" t="e">
        <f>IF(#REF!&gt;=80,"B","K")</f>
        <v>#REF!</v>
      </c>
      <c r="P29" s="178"/>
      <c r="Q29" s="179" t="e">
        <f>(#REF!/G29)*100</f>
        <v>#REF!</v>
      </c>
      <c r="R29" s="179" t="e">
        <f>#REF!/G29*100</f>
        <v>#REF!</v>
      </c>
      <c r="S29" s="180"/>
      <c r="T29" s="180" t="e">
        <f>IF(Q29=#REF!,"BETUL","salah")</f>
        <v>#REF!</v>
      </c>
      <c r="U29" s="180" t="e">
        <f>IF(#REF!=R29,"BETUL","SALAH")</f>
        <v>#REF!</v>
      </c>
      <c r="V29" s="83" t="e">
        <f>IF(#REF!&gt;80,"CEK KEMBALI","OKE")</f>
        <v>#REF!</v>
      </c>
      <c r="W29" s="83" t="e">
        <f>IF(#REF!&gt;80,"CEK KEMBALI","OKE")</f>
        <v>#REF!</v>
      </c>
    </row>
    <row r="30" spans="1:23">
      <c r="A30" s="259">
        <v>20</v>
      </c>
      <c r="B30" s="189" t="str">
        <f>' TRAFO 30% no print'!B33</f>
        <v>CIREBON</v>
      </c>
      <c r="C30" s="189" t="str">
        <f>' TRAFO 30% no print'!C33</f>
        <v>NARJW</v>
      </c>
      <c r="D30" s="190">
        <f>' TRAFO 30% no print'!D33</f>
        <v>1</v>
      </c>
      <c r="E30" s="190">
        <f>' TRAFO 30% no print'!E33</f>
        <v>60</v>
      </c>
      <c r="F30" s="190" t="str">
        <f>' TRAFO 30% no print'!F33</f>
        <v>150/20</v>
      </c>
      <c r="G30" s="190">
        <f>' TRAFO 30% no print'!G33</f>
        <v>1732</v>
      </c>
      <c r="H30" s="78">
        <f>' TRAFO 30% no print'!Z33</f>
        <v>416.72637933333334</v>
      </c>
      <c r="I30" s="572">
        <f>' TRAFO 30% no print'!AA33</f>
        <v>24.060414511162435</v>
      </c>
      <c r="J30" s="257" t="str">
        <f>'[132] TRAFO 30% no print'!AD33</f>
        <v>Malam</v>
      </c>
      <c r="K30" s="238"/>
      <c r="L30" s="178"/>
      <c r="M30" s="178"/>
      <c r="N30" s="178" t="e">
        <f>IF(#REF!&gt;=80,"B","K")</f>
        <v>#REF!</v>
      </c>
      <c r="O30" s="178" t="e">
        <f>IF(#REF!&gt;=80,"B","K")</f>
        <v>#REF!</v>
      </c>
      <c r="P30" s="178"/>
      <c r="Q30" s="179" t="e">
        <f>(#REF!/G30)*100</f>
        <v>#REF!</v>
      </c>
      <c r="R30" s="179" t="e">
        <f>#REF!/G30*100</f>
        <v>#REF!</v>
      </c>
      <c r="S30" s="180"/>
      <c r="T30" s="180" t="e">
        <f>IF(Q30=#REF!,"BETUL","salah")</f>
        <v>#REF!</v>
      </c>
      <c r="U30" s="180" t="e">
        <f>IF(#REF!=R30,"BETUL","SALAH")</f>
        <v>#REF!</v>
      </c>
      <c r="V30" s="83" t="e">
        <f>IF(#REF!&gt;80,"CEK KEMBALI","OKE")</f>
        <v>#REF!</v>
      </c>
      <c r="W30" s="83" t="e">
        <f>IF(#REF!&gt;80,"CEK KEMBALI","OKE")</f>
        <v>#REF!</v>
      </c>
    </row>
    <row r="31" spans="1:23">
      <c r="A31" s="70">
        <v>21</v>
      </c>
      <c r="B31" s="189" t="str">
        <f>' TRAFO 30% no print'!B34</f>
        <v>INDRAMAYU</v>
      </c>
      <c r="C31" s="189" t="str">
        <f>' TRAFO 30% no print'!C34</f>
        <v>CKDNG</v>
      </c>
      <c r="D31" s="190">
        <f>' TRAFO 30% no print'!D34</f>
        <v>1</v>
      </c>
      <c r="E31" s="190">
        <f>' TRAFO 30% no print'!E34</f>
        <v>60</v>
      </c>
      <c r="F31" s="190" t="str">
        <f>' TRAFO 30% no print'!F34</f>
        <v>150/20</v>
      </c>
      <c r="G31" s="190">
        <f>' TRAFO 30% no print'!G34</f>
        <v>1732</v>
      </c>
      <c r="H31" s="78">
        <f>' TRAFO 30% no print'!Z34</f>
        <v>467.94745899999998</v>
      </c>
      <c r="I31" s="572">
        <f>' TRAFO 30% no print'!AA34</f>
        <v>27.017751674364892</v>
      </c>
      <c r="J31" s="257" t="str">
        <f>'[132] TRAFO 30% no print'!AD34</f>
        <v>Malam</v>
      </c>
      <c r="K31" s="258"/>
      <c r="N31" s="92" t="e">
        <f>IF(#REF!&gt;=80,"B","K")</f>
        <v>#REF!</v>
      </c>
      <c r="O31" s="92" t="e">
        <f>IF(#REF!&gt;=80,"B","K")</f>
        <v>#REF!</v>
      </c>
      <c r="Q31" s="93" t="e">
        <f>(#REF!/G31)*100</f>
        <v>#REF!</v>
      </c>
      <c r="R31" s="93" t="e">
        <f>#REF!/G31*100</f>
        <v>#REF!</v>
      </c>
      <c r="S31" s="94"/>
      <c r="T31" s="94" t="e">
        <f>IF(Q31=#REF!,"BETUL","salah")</f>
        <v>#REF!</v>
      </c>
      <c r="U31" s="94" t="e">
        <f>IF(#REF!=R31,"BETUL","SALAH")</f>
        <v>#REF!</v>
      </c>
      <c r="V31" s="94" t="e">
        <f>IF(#REF!&gt;80,"CEK KEMBALI","OKE")</f>
        <v>#REF!</v>
      </c>
      <c r="W31" s="94" t="e">
        <f>IF(#REF!&gt;80,"CEK KEMBALI","OKE")</f>
        <v>#REF!</v>
      </c>
    </row>
    <row r="32" spans="1:23">
      <c r="A32" s="259">
        <v>22</v>
      </c>
      <c r="B32" s="189" t="str">
        <f>' TRAFO 30% no print'!B35</f>
        <v>DEPOK</v>
      </c>
      <c r="C32" s="189" t="str">
        <f>' TRAFO 30% no print'!C35</f>
        <v>CMGIS</v>
      </c>
      <c r="D32" s="190">
        <f>' TRAFO 30% no print'!D35</f>
        <v>4</v>
      </c>
      <c r="E32" s="190">
        <f>' TRAFO 30% no print'!E35</f>
        <v>60</v>
      </c>
      <c r="F32" s="190" t="str">
        <f>' TRAFO 30% no print'!F35</f>
        <v>150/22</v>
      </c>
      <c r="G32" s="190">
        <f>' TRAFO 30% no print'!G35</f>
        <v>1573</v>
      </c>
      <c r="H32" s="78">
        <f>' TRAFO 30% no print'!Z35</f>
        <v>169.78000366666669</v>
      </c>
      <c r="I32" s="572">
        <f>' TRAFO 30% no print'!AA35</f>
        <v>10.793388662852301</v>
      </c>
      <c r="J32" s="257" t="str">
        <f>'[132] TRAFO 30% no print'!AD35</f>
        <v>Siang</v>
      </c>
      <c r="K32" s="238"/>
      <c r="N32" s="178" t="e">
        <f>IF(#REF!&gt;=80,"B","K")</f>
        <v>#REF!</v>
      </c>
      <c r="O32" s="178" t="e">
        <f>IF(#REF!&gt;=80,"B","K")</f>
        <v>#REF!</v>
      </c>
      <c r="Q32" s="179" t="e">
        <f>(#REF!/G32)*100</f>
        <v>#REF!</v>
      </c>
      <c r="R32" s="179" t="e">
        <f>#REF!/G32*100</f>
        <v>#REF!</v>
      </c>
      <c r="S32" s="180"/>
      <c r="T32" s="180" t="e">
        <f>IF(Q32=#REF!,"BETUL","salah")</f>
        <v>#REF!</v>
      </c>
      <c r="U32" s="180" t="e">
        <f>IF(#REF!=R32,"BETUL","SALAH")</f>
        <v>#REF!</v>
      </c>
      <c r="V32" s="180" t="e">
        <f>IF(#REF!&gt;80,"CEK KEMBALI","OKE")</f>
        <v>#REF!</v>
      </c>
      <c r="W32" s="180" t="e">
        <f>IF(#REF!&gt;80,"CEK KEMBALI","OKE")</f>
        <v>#REF!</v>
      </c>
    </row>
    <row r="33" spans="1:23">
      <c r="A33" s="70">
        <v>23</v>
      </c>
      <c r="B33" s="189" t="str">
        <f>' TRAFO 30% no print'!B36</f>
        <v>DEPOK</v>
      </c>
      <c r="C33" s="189" t="str">
        <f>' TRAFO 30% no print'!C36</f>
        <v>DPBR2</v>
      </c>
      <c r="D33" s="190">
        <f>' TRAFO 30% no print'!D36</f>
        <v>3</v>
      </c>
      <c r="E33" s="190">
        <f>' TRAFO 30% no print'!E36</f>
        <v>60</v>
      </c>
      <c r="F33" s="190" t="str">
        <f>' TRAFO 30% no print'!F36</f>
        <v>150/20</v>
      </c>
      <c r="G33" s="190">
        <f>' TRAFO 30% no print'!G36</f>
        <v>1732</v>
      </c>
      <c r="H33" s="78">
        <f>' TRAFO 30% no print'!Z36</f>
        <v>0</v>
      </c>
      <c r="I33" s="572">
        <f>' TRAFO 30% no print'!AA36</f>
        <v>0</v>
      </c>
      <c r="J33" s="257" t="str">
        <f>'[132] TRAFO 30% no print'!AD36</f>
        <v>Siang</v>
      </c>
      <c r="K33" s="238"/>
      <c r="N33" s="178" t="e">
        <f>IF(#REF!&gt;=80,"B","K")</f>
        <v>#REF!</v>
      </c>
      <c r="O33" s="178" t="e">
        <f>IF(#REF!&gt;=80,"B","K")</f>
        <v>#REF!</v>
      </c>
      <c r="Q33" s="179" t="e">
        <f>(#REF!/G33)*100</f>
        <v>#REF!</v>
      </c>
      <c r="R33" s="179" t="e">
        <f>#REF!/G33*100</f>
        <v>#REF!</v>
      </c>
      <c r="S33" s="180"/>
      <c r="T33" s="180" t="e">
        <f>IF(Q33=#REF!,"BETUL","salah")</f>
        <v>#REF!</v>
      </c>
      <c r="U33" s="180" t="e">
        <f>IF(#REF!=R33,"BETUL","SALAH")</f>
        <v>#REF!</v>
      </c>
      <c r="V33" s="180" t="e">
        <f>IF(#REF!&gt;80,"CEK KEMBALI","OKE")</f>
        <v>#REF!</v>
      </c>
      <c r="W33" s="180" t="e">
        <f>IF(#REF!&gt;80,"CEK KEMBALI","OKE")</f>
        <v>#REF!</v>
      </c>
    </row>
    <row r="34" spans="1:23">
      <c r="A34" s="259">
        <v>24</v>
      </c>
      <c r="B34" s="189" t="str">
        <f>' TRAFO 30% no print'!B37</f>
        <v>DEPOK</v>
      </c>
      <c r="C34" s="189" t="str">
        <f>' TRAFO 30% no print'!C37</f>
        <v>SSKAN</v>
      </c>
      <c r="D34" s="190">
        <f>' TRAFO 30% no print'!D37</f>
        <v>1</v>
      </c>
      <c r="E34" s="190">
        <f>' TRAFO 30% no print'!E37</f>
        <v>60</v>
      </c>
      <c r="F34" s="190" t="str">
        <f>' TRAFO 30% no print'!F37</f>
        <v>150/20</v>
      </c>
      <c r="G34" s="190">
        <f>' TRAFO 30% no print'!G37</f>
        <v>1732</v>
      </c>
      <c r="H34" s="78">
        <f>' TRAFO 30% no print'!Z37</f>
        <v>462.3854776666667</v>
      </c>
      <c r="I34" s="572">
        <f>' TRAFO 30% no print'!AA37</f>
        <v>26.696621112394155</v>
      </c>
      <c r="J34" s="257" t="str">
        <f>'[132] TRAFO 30% no print'!AD37</f>
        <v>Malam</v>
      </c>
      <c r="K34" s="238"/>
      <c r="N34" s="178" t="e">
        <f>IF(#REF!&gt;=80,"B","K")</f>
        <v>#REF!</v>
      </c>
      <c r="O34" s="178" t="e">
        <f>IF(#REF!&gt;=80,"B","K")</f>
        <v>#REF!</v>
      </c>
      <c r="Q34" s="179" t="e">
        <f>(#REF!/G34)*100</f>
        <v>#REF!</v>
      </c>
      <c r="R34" s="179" t="e">
        <f>#REF!/G34*100</f>
        <v>#REF!</v>
      </c>
      <c r="S34" s="180"/>
      <c r="T34" s="180" t="e">
        <f>IF(Q34=#REF!,"BETUL","salah")</f>
        <v>#REF!</v>
      </c>
      <c r="U34" s="180" t="e">
        <f>IF(#REF!=R34,"BETUL","SALAH")</f>
        <v>#REF!</v>
      </c>
      <c r="V34" s="180" t="e">
        <f>IF(#REF!&gt;80,"CEK KEMBALI","OKE")</f>
        <v>#REF!</v>
      </c>
      <c r="W34" s="180" t="e">
        <f>IF(#REF!&gt;80,"CEK KEMBALI","OKE")</f>
        <v>#REF!</v>
      </c>
    </row>
    <row r="35" spans="1:23">
      <c r="A35" s="70">
        <v>25</v>
      </c>
      <c r="B35" s="189" t="str">
        <f>' TRAFO 30% no print'!B38</f>
        <v>GARUT</v>
      </c>
      <c r="C35" s="189" t="str">
        <f>' TRAFO 30% no print'!C38</f>
        <v>GARUT</v>
      </c>
      <c r="D35" s="190">
        <f>' TRAFO 30% no print'!D38</f>
        <v>1</v>
      </c>
      <c r="E35" s="190">
        <f>' TRAFO 30% no print'!E38</f>
        <v>60</v>
      </c>
      <c r="F35" s="190" t="str">
        <f>' TRAFO 30% no print'!F38</f>
        <v>150/20</v>
      </c>
      <c r="G35" s="190">
        <f>' TRAFO 30% no print'!G38</f>
        <v>1732</v>
      </c>
      <c r="H35" s="78">
        <f>' TRAFO 30% no print'!Z38</f>
        <v>370.41083766666662</v>
      </c>
      <c r="I35" s="572">
        <f>' TRAFO 30% no print'!AA38</f>
        <v>21.386307024634334</v>
      </c>
      <c r="K35" s="238"/>
      <c r="N35" s="178" t="e">
        <f>IF(#REF!&gt;=80,"B","K")</f>
        <v>#REF!</v>
      </c>
      <c r="O35" s="178" t="e">
        <f>IF(#REF!&gt;=80,"B","K")</f>
        <v>#REF!</v>
      </c>
      <c r="Q35" s="179" t="e">
        <f>(#REF!/G35)*100</f>
        <v>#REF!</v>
      </c>
      <c r="R35" s="179" t="e">
        <f>#REF!/G35*100</f>
        <v>#REF!</v>
      </c>
      <c r="S35" s="180"/>
      <c r="T35" s="180" t="e">
        <f>IF(Q35=#REF!,"BETUL","salah")</f>
        <v>#REF!</v>
      </c>
      <c r="U35" s="180" t="e">
        <f>IF(#REF!=R35,"BETUL","SALAH")</f>
        <v>#REF!</v>
      </c>
      <c r="V35" s="180" t="e">
        <f>IF(#REF!&gt;80,"CEK KEMBALI","OKE")</f>
        <v>#REF!</v>
      </c>
      <c r="W35" s="180" t="e">
        <f>IF(#REF!&gt;80,"CEK KEMBALI","OKE")</f>
        <v>#REF!</v>
      </c>
    </row>
    <row r="36" spans="1:23">
      <c r="A36" s="259">
        <v>26</v>
      </c>
      <c r="B36" s="189" t="str">
        <f>' TRAFO 30% no print'!B39</f>
        <v>GARUT</v>
      </c>
      <c r="C36" s="189" t="str">
        <f>' TRAFO 30% no print'!C39</f>
        <v>GARUT</v>
      </c>
      <c r="D36" s="190">
        <f>' TRAFO 30% no print'!D39</f>
        <v>3</v>
      </c>
      <c r="E36" s="190">
        <f>' TRAFO 30% no print'!E39</f>
        <v>60</v>
      </c>
      <c r="F36" s="190" t="str">
        <f>' TRAFO 30% no print'!F39</f>
        <v>150/20</v>
      </c>
      <c r="G36" s="190">
        <f>' TRAFO 30% no print'!G39</f>
        <v>1732</v>
      </c>
      <c r="H36" s="78">
        <f>' TRAFO 30% no print'!Z39</f>
        <v>488.20516966666668</v>
      </c>
      <c r="I36" s="572">
        <f>' TRAFO 30% no print'!AA39</f>
        <v>28.187365454195536</v>
      </c>
      <c r="K36" s="238"/>
      <c r="N36" s="178" t="e">
        <f>IF(#REF!&gt;=80,"B","K")</f>
        <v>#REF!</v>
      </c>
      <c r="O36" s="178" t="e">
        <f>IF(#REF!&gt;=80,"B","K")</f>
        <v>#REF!</v>
      </c>
      <c r="Q36" s="179" t="e">
        <f>(#REF!/G36)*100</f>
        <v>#REF!</v>
      </c>
      <c r="R36" s="179" t="e">
        <f>#REF!/G36*100</f>
        <v>#REF!</v>
      </c>
      <c r="S36" s="180"/>
      <c r="T36" s="180" t="e">
        <f>IF(Q36=#REF!,"BETUL","salah")</f>
        <v>#REF!</v>
      </c>
      <c r="U36" s="180" t="e">
        <f>IF(#REF!=R36,"BETUL","SALAH")</f>
        <v>#REF!</v>
      </c>
      <c r="V36" s="180" t="e">
        <f>IF(#REF!&gt;80,"CEK KEMBALI","OKE")</f>
        <v>#REF!</v>
      </c>
      <c r="W36" s="180" t="e">
        <f>IF(#REF!&gt;80,"CEK KEMBALI","OKE")</f>
        <v>#REF!</v>
      </c>
    </row>
    <row r="37" spans="1:23">
      <c r="A37" s="70">
        <v>27</v>
      </c>
      <c r="B37" s="189" t="str">
        <f>' TRAFO 30% no print'!B40</f>
        <v>GARUT</v>
      </c>
      <c r="C37" s="189" t="str">
        <f>' TRAFO 30% no print'!C40</f>
        <v>MLBNG</v>
      </c>
      <c r="D37" s="190">
        <f>' TRAFO 30% no print'!D40</f>
        <v>1</v>
      </c>
      <c r="E37" s="190">
        <f>' TRAFO 30% no print'!E40</f>
        <v>30</v>
      </c>
      <c r="F37" s="190" t="str">
        <f>' TRAFO 30% no print'!F40</f>
        <v>70/20</v>
      </c>
      <c r="G37" s="190">
        <f>' TRAFO 30% no print'!G40</f>
        <v>866</v>
      </c>
      <c r="H37" s="78">
        <f>' TRAFO 30% no print'!Z40</f>
        <v>245.28718033333334</v>
      </c>
      <c r="I37" s="572">
        <f>' TRAFO 30% no print'!AA40</f>
        <v>28.324154772902233</v>
      </c>
      <c r="K37" s="238"/>
      <c r="N37" s="178" t="e">
        <f>IF(#REF!&gt;=80,"B","K")</f>
        <v>#REF!</v>
      </c>
      <c r="O37" s="178" t="e">
        <f>IF(#REF!&gt;=80,"B","K")</f>
        <v>#REF!</v>
      </c>
      <c r="Q37" s="179" t="e">
        <f>(#REF!/G37)*100</f>
        <v>#REF!</v>
      </c>
      <c r="R37" s="179" t="e">
        <f>#REF!/G37*100</f>
        <v>#REF!</v>
      </c>
      <c r="S37" s="180"/>
      <c r="T37" s="180" t="e">
        <f>IF(Q37=#REF!,"BETUL","salah")</f>
        <v>#REF!</v>
      </c>
      <c r="U37" s="180" t="e">
        <f>IF(#REF!=R37,"BETUL","SALAH")</f>
        <v>#REF!</v>
      </c>
      <c r="V37" s="180" t="e">
        <f>IF(#REF!&gt;80,"CEK KEMBALI","OKE")</f>
        <v>#REF!</v>
      </c>
      <c r="W37" s="180" t="e">
        <f>IF(#REF!&gt;80,"CEK KEMBALI","OKE")</f>
        <v>#REF!</v>
      </c>
    </row>
    <row r="38" spans="1:23">
      <c r="A38" s="259">
        <v>28</v>
      </c>
      <c r="B38" s="189" t="str">
        <f>' TRAFO 30% no print'!B41</f>
        <v>GARUT</v>
      </c>
      <c r="C38" s="189" t="str">
        <f>' TRAFO 30% no print'!C41</f>
        <v>PMPEK</v>
      </c>
      <c r="D38" s="190">
        <f>' TRAFO 30% no print'!D41</f>
        <v>2</v>
      </c>
      <c r="E38" s="190">
        <f>' TRAFO 30% no print'!E41</f>
        <v>30</v>
      </c>
      <c r="F38" s="190" t="str">
        <f>' TRAFO 30% no print'!F41</f>
        <v>70/20</v>
      </c>
      <c r="G38" s="190">
        <f>' TRAFO 30% no print'!G41</f>
        <v>866</v>
      </c>
      <c r="H38" s="78">
        <f>' TRAFO 30% no print'!Z41</f>
        <v>162.37616999999997</v>
      </c>
      <c r="I38" s="572">
        <f>' TRAFO 30% no print'!AA41</f>
        <v>18.750135103926095</v>
      </c>
      <c r="K38" s="238"/>
      <c r="N38" s="178" t="e">
        <f>IF(#REF!&gt;=80,"B","K")</f>
        <v>#REF!</v>
      </c>
      <c r="O38" s="178" t="e">
        <f>IF(#REF!&gt;=80,"B","K")</f>
        <v>#REF!</v>
      </c>
      <c r="Q38" s="179" t="e">
        <f>(#REF!/G38)*100</f>
        <v>#REF!</v>
      </c>
      <c r="R38" s="179" t="e">
        <f>#REF!/G38*100</f>
        <v>#REF!</v>
      </c>
      <c r="S38" s="180"/>
      <c r="T38" s="180" t="e">
        <f>IF(Q38=#REF!,"BETUL","salah")</f>
        <v>#REF!</v>
      </c>
      <c r="U38" s="180" t="e">
        <f>IF(#REF!=R38,"BETUL","SALAH")</f>
        <v>#REF!</v>
      </c>
      <c r="V38" s="180" t="e">
        <f>IF(#REF!&gt;80,"CEK KEMBALI","OKE")</f>
        <v>#REF!</v>
      </c>
      <c r="W38" s="180" t="e">
        <f>IF(#REF!&gt;80,"CEK KEMBALI","OKE")</f>
        <v>#REF!</v>
      </c>
    </row>
    <row r="39" spans="1:23">
      <c r="A39" s="70">
        <v>29</v>
      </c>
      <c r="B39" s="189" t="str">
        <f>' TRAFO 30% no print'!B42</f>
        <v>GARUT</v>
      </c>
      <c r="C39" s="189" t="str">
        <f>' TRAFO 30% no print'!C42</f>
        <v>PMPEK</v>
      </c>
      <c r="D39" s="190">
        <f>' TRAFO 30% no print'!D42</f>
        <v>3</v>
      </c>
      <c r="E39" s="190">
        <f>' TRAFO 30% no print'!E42</f>
        <v>30</v>
      </c>
      <c r="F39" s="190" t="str">
        <f>' TRAFO 30% no print'!F42</f>
        <v>70/20</v>
      </c>
      <c r="G39" s="190">
        <f>' TRAFO 30% no print'!G42</f>
        <v>866</v>
      </c>
      <c r="H39" s="78">
        <f>' TRAFO 30% no print'!Z42</f>
        <v>116.626841</v>
      </c>
      <c r="I39" s="572">
        <f>' TRAFO 30% no print'!AA42</f>
        <v>13.467302655889146</v>
      </c>
      <c r="K39" s="238"/>
      <c r="N39" s="178" t="e">
        <f>IF(#REF!&gt;=80,"B","K")</f>
        <v>#REF!</v>
      </c>
      <c r="O39" s="178" t="e">
        <f>IF(#REF!&gt;=80,"B","K")</f>
        <v>#REF!</v>
      </c>
      <c r="Q39" s="179" t="e">
        <f>(#REF!/G39)*100</f>
        <v>#REF!</v>
      </c>
      <c r="R39" s="179" t="e">
        <f>#REF!/G39*100</f>
        <v>#REF!</v>
      </c>
      <c r="S39" s="180"/>
      <c r="T39" s="180" t="e">
        <f>IF(Q39=#REF!,"BETUL","salah")</f>
        <v>#REF!</v>
      </c>
      <c r="U39" s="180" t="e">
        <f>IF(#REF!=R39,"BETUL","SALAH")</f>
        <v>#REF!</v>
      </c>
      <c r="V39" s="180" t="e">
        <f>IF(#REF!&gt;80,"CEK KEMBALI","OKE")</f>
        <v>#REF!</v>
      </c>
      <c r="W39" s="180" t="e">
        <f>IF(#REF!&gt;80,"CEK KEMBALI","OKE")</f>
        <v>#REF!</v>
      </c>
    </row>
    <row r="40" spans="1:23">
      <c r="A40" s="259">
        <v>30</v>
      </c>
      <c r="B40" s="189" t="str">
        <f>' TRAFO 30% no print'!B43</f>
        <v>GARUT</v>
      </c>
      <c r="C40" s="189" t="str">
        <f>' TRAFO 30% no print'!C43</f>
        <v>SMDRA</v>
      </c>
      <c r="D40" s="190">
        <f>' TRAFO 30% no print'!D43</f>
        <v>2</v>
      </c>
      <c r="E40" s="190">
        <f>' TRAFO 30% no print'!E43</f>
        <v>30</v>
      </c>
      <c r="F40" s="190" t="str">
        <f>' TRAFO 30% no print'!F43</f>
        <v>70/20</v>
      </c>
      <c r="G40" s="190">
        <f>' TRAFO 30% no print'!G43</f>
        <v>866</v>
      </c>
      <c r="H40" s="78">
        <f>' TRAFO 30% no print'!Z43</f>
        <v>129.57847600000002</v>
      </c>
      <c r="I40" s="572">
        <f>' TRAFO 30% no print'!AA43</f>
        <v>14.962872517321019</v>
      </c>
      <c r="K40" s="238"/>
      <c r="N40" s="178" t="e">
        <f>IF(#REF!&gt;=80,"B","K")</f>
        <v>#REF!</v>
      </c>
      <c r="O40" s="178" t="e">
        <f>IF(#REF!&gt;=80,"B","K")</f>
        <v>#REF!</v>
      </c>
      <c r="Q40" s="179" t="e">
        <f>(#REF!/G40)*100</f>
        <v>#REF!</v>
      </c>
      <c r="R40" s="179" t="e">
        <f>#REF!/G40*100</f>
        <v>#REF!</v>
      </c>
      <c r="S40" s="180"/>
      <c r="T40" s="180" t="e">
        <f>IF(Q40=#REF!,"BETUL","salah")</f>
        <v>#REF!</v>
      </c>
      <c r="U40" s="180" t="e">
        <f>IF(#REF!=R40,"BETUL","SALAH")</f>
        <v>#REF!</v>
      </c>
      <c r="V40" s="180" t="e">
        <f>IF(#REF!&gt;80,"CEK KEMBALI","OKE")</f>
        <v>#REF!</v>
      </c>
      <c r="W40" s="180" t="e">
        <f>IF(#REF!&gt;80,"CEK KEMBALI","OKE")</f>
        <v>#REF!</v>
      </c>
    </row>
    <row r="41" spans="1:23">
      <c r="A41" s="70">
        <v>31</v>
      </c>
      <c r="B41" s="189" t="str">
        <f>' TRAFO 30% no print'!B44</f>
        <v>KARAWANG</v>
      </c>
      <c r="C41" s="189" t="str">
        <f>' TRAFO 30% no print'!C44</f>
        <v>KRPYG</v>
      </c>
      <c r="D41" s="190">
        <f>' TRAFO 30% no print'!D44</f>
        <v>1</v>
      </c>
      <c r="E41" s="190">
        <f>' TRAFO 30% no print'!E44</f>
        <v>60</v>
      </c>
      <c r="F41" s="190" t="str">
        <f>' TRAFO 30% no print'!F44</f>
        <v>150/20</v>
      </c>
      <c r="G41" s="190">
        <f>' TRAFO 30% no print'!G44</f>
        <v>1732</v>
      </c>
      <c r="H41" s="78">
        <f>' TRAFO 30% no print'!Z44</f>
        <v>494.82162466666665</v>
      </c>
      <c r="I41" s="572">
        <f>' TRAFO 30% no print'!AA44</f>
        <v>28.56937786759045</v>
      </c>
      <c r="K41" s="238"/>
      <c r="N41" s="178" t="e">
        <f>IF(#REF!&gt;=80,"B","K")</f>
        <v>#REF!</v>
      </c>
      <c r="O41" s="178" t="e">
        <f>IF(#REF!&gt;=80,"B","K")</f>
        <v>#REF!</v>
      </c>
      <c r="Q41" s="179" t="e">
        <f>(#REF!/G41)*100</f>
        <v>#REF!</v>
      </c>
      <c r="R41" s="179" t="e">
        <f>#REF!/G41*100</f>
        <v>#REF!</v>
      </c>
      <c r="S41" s="180"/>
      <c r="T41" s="180" t="e">
        <f>IF(Q41=#REF!,"BETUL","salah")</f>
        <v>#REF!</v>
      </c>
      <c r="U41" s="180" t="e">
        <f>IF(#REF!=R41,"BETUL","SALAH")</f>
        <v>#REF!</v>
      </c>
      <c r="V41" s="180" t="e">
        <f>IF(#REF!&gt;80,"CEK KEMBALI","OKE")</f>
        <v>#REF!</v>
      </c>
      <c r="W41" s="180" t="e">
        <f>IF(#REF!&gt;80,"CEK KEMBALI","OKE")</f>
        <v>#REF!</v>
      </c>
    </row>
    <row r="42" spans="1:23">
      <c r="A42" s="259">
        <v>32</v>
      </c>
      <c r="B42" s="189" t="str">
        <f>' TRAFO 30% no print'!B45</f>
        <v>KARAWANG</v>
      </c>
      <c r="C42" s="189" t="str">
        <f>' TRAFO 30% no print'!C45</f>
        <v>KRPYG</v>
      </c>
      <c r="D42" s="190">
        <f>' TRAFO 30% no print'!D45</f>
        <v>2</v>
      </c>
      <c r="E42" s="190">
        <f>' TRAFO 30% no print'!E45</f>
        <v>60</v>
      </c>
      <c r="F42" s="190" t="str">
        <f>' TRAFO 30% no print'!F45</f>
        <v>150/20</v>
      </c>
      <c r="G42" s="190">
        <f>' TRAFO 30% no print'!G45</f>
        <v>1732</v>
      </c>
      <c r="H42" s="78">
        <f>' TRAFO 30% no print'!Z45</f>
        <v>185.41851266666666</v>
      </c>
      <c r="I42" s="572">
        <f>' TRAFO 30% no print'!AA45</f>
        <v>10.705456851424172</v>
      </c>
      <c r="K42" s="238"/>
      <c r="N42" s="178" t="e">
        <f>IF(#REF!&gt;=80,"B","K")</f>
        <v>#REF!</v>
      </c>
      <c r="O42" s="178" t="e">
        <f>IF(#REF!&gt;=80,"B","K")</f>
        <v>#REF!</v>
      </c>
      <c r="Q42" s="179" t="e">
        <f>(#REF!/G42)*100</f>
        <v>#REF!</v>
      </c>
      <c r="R42" s="179" t="e">
        <f>#REF!/G42*100</f>
        <v>#REF!</v>
      </c>
      <c r="S42" s="180"/>
      <c r="T42" s="180" t="e">
        <f>IF(Q42=#REF!,"BETUL","salah")</f>
        <v>#REF!</v>
      </c>
      <c r="U42" s="180" t="e">
        <f>IF(#REF!=R42,"BETUL","SALAH")</f>
        <v>#REF!</v>
      </c>
      <c r="V42" s="180" t="e">
        <f>IF(#REF!&gt;80,"CEK KEMBALI","OKE")</f>
        <v>#REF!</v>
      </c>
      <c r="W42" s="180" t="e">
        <f>IF(#REF!&gt;80,"CEK KEMBALI","OKE")</f>
        <v>#REF!</v>
      </c>
    </row>
    <row r="43" spans="1:23">
      <c r="A43" s="70">
        <v>33</v>
      </c>
      <c r="B43" s="189" t="str">
        <f>' TRAFO 30% no print'!B46</f>
        <v>KARAWANG</v>
      </c>
      <c r="C43" s="189" t="str">
        <f>' TRAFO 30% no print'!C46</f>
        <v>KSBRU</v>
      </c>
      <c r="D43" s="190">
        <f>' TRAFO 30% no print'!D46</f>
        <v>5</v>
      </c>
      <c r="E43" s="190">
        <f>' TRAFO 30% no print'!E46</f>
        <v>60</v>
      </c>
      <c r="F43" s="190" t="str">
        <f>' TRAFO 30% no print'!F46</f>
        <v>150/20</v>
      </c>
      <c r="G43" s="190">
        <f>' TRAFO 30% no print'!G46</f>
        <v>1732</v>
      </c>
      <c r="H43" s="78">
        <f>' TRAFO 30% no print'!Z46</f>
        <v>377.04767866666663</v>
      </c>
      <c r="I43" s="572">
        <f>' TRAFO 30% no print'!AA46</f>
        <v>21.769496458814469</v>
      </c>
      <c r="K43" s="238"/>
      <c r="N43" s="178" t="e">
        <f>IF(#REF!&gt;=80,"B","K")</f>
        <v>#REF!</v>
      </c>
      <c r="O43" s="178" t="e">
        <f>IF(#REF!&gt;=80,"B","K")</f>
        <v>#REF!</v>
      </c>
      <c r="Q43" s="179" t="e">
        <f>(#REF!/G43)*100</f>
        <v>#REF!</v>
      </c>
      <c r="R43" s="179" t="e">
        <f>#REF!/G43*100</f>
        <v>#REF!</v>
      </c>
      <c r="S43" s="180"/>
      <c r="T43" s="180" t="e">
        <f>IF(Q43=#REF!,"BETUL","salah")</f>
        <v>#REF!</v>
      </c>
      <c r="U43" s="180" t="e">
        <f>IF(#REF!=R43,"BETUL","SALAH")</f>
        <v>#REF!</v>
      </c>
      <c r="V43" s="180" t="e">
        <f>IF(#REF!&gt;80,"CEK KEMBALI","OKE")</f>
        <v>#REF!</v>
      </c>
      <c r="W43" s="180" t="e">
        <f>IF(#REF!&gt;80,"CEK KEMBALI","OKE")</f>
        <v>#REF!</v>
      </c>
    </row>
    <row r="44" spans="1:23">
      <c r="A44" s="259">
        <v>34</v>
      </c>
      <c r="B44" s="189" t="str">
        <f>' TRAFO 30% no print'!B47</f>
        <v>KARAWANG</v>
      </c>
      <c r="C44" s="189" t="str">
        <f>' TRAFO 30% no print'!C47</f>
        <v>KSBRU</v>
      </c>
      <c r="D44" s="190">
        <f>' TRAFO 30% no print'!D47</f>
        <v>7</v>
      </c>
      <c r="E44" s="190">
        <f>' TRAFO 30% no print'!E47</f>
        <v>60</v>
      </c>
      <c r="F44" s="190" t="str">
        <f>' TRAFO 30% no print'!F47</f>
        <v>150/20</v>
      </c>
      <c r="G44" s="190">
        <f>' TRAFO 30% no print'!G47</f>
        <v>1732</v>
      </c>
      <c r="H44" s="78">
        <f>' TRAFO 30% no print'!Z47</f>
        <v>471.48468000000003</v>
      </c>
      <c r="I44" s="572">
        <f>' TRAFO 30% no print'!AA47</f>
        <v>27.2219792147806</v>
      </c>
      <c r="K44" s="238"/>
      <c r="N44" s="178" t="e">
        <f>IF(#REF!&gt;=80,"B","K")</f>
        <v>#REF!</v>
      </c>
      <c r="O44" s="178" t="e">
        <f>IF(#REF!&gt;=80,"B","K")</f>
        <v>#REF!</v>
      </c>
      <c r="Q44" s="179" t="e">
        <f>(#REF!/G44)*100</f>
        <v>#REF!</v>
      </c>
      <c r="R44" s="179" t="e">
        <f>#REF!/G44*100</f>
        <v>#REF!</v>
      </c>
      <c r="S44" s="180"/>
      <c r="T44" s="180" t="e">
        <f>IF(Q44=#REF!,"BETUL","salah")</f>
        <v>#REF!</v>
      </c>
      <c r="U44" s="180" t="e">
        <f>IF(#REF!=R44,"BETUL","SALAH")</f>
        <v>#REF!</v>
      </c>
      <c r="V44" s="180" t="e">
        <f>IF(#REF!&gt;80,"CEK KEMBALI","OKE")</f>
        <v>#REF!</v>
      </c>
      <c r="W44" s="180" t="e">
        <f>IF(#REF!&gt;80,"CEK KEMBALI","OKE")</f>
        <v>#REF!</v>
      </c>
    </row>
    <row r="45" spans="1:23">
      <c r="A45" s="70">
        <v>35</v>
      </c>
      <c r="B45" s="189" t="str">
        <f>' TRAFO 30% no print'!B48</f>
        <v>KARAWANG</v>
      </c>
      <c r="C45" s="189" t="str">
        <f>' TRAFO 30% no print'!C48</f>
        <v>MKSRI</v>
      </c>
      <c r="D45" s="190">
        <f>' TRAFO 30% no print'!D48</f>
        <v>3</v>
      </c>
      <c r="E45" s="190">
        <f>' TRAFO 30% no print'!E48</f>
        <v>60</v>
      </c>
      <c r="F45" s="190" t="str">
        <f>' TRAFO 30% no print'!F48</f>
        <v>150/20</v>
      </c>
      <c r="G45" s="190">
        <f>' TRAFO 30% no print'!G48</f>
        <v>1732</v>
      </c>
      <c r="H45" s="78">
        <f>' TRAFO 30% no print'!Z48</f>
        <v>88.561999</v>
      </c>
      <c r="I45" s="572">
        <f>' TRAFO 30% no print'!AA48</f>
        <v>5.1132793879907625</v>
      </c>
      <c r="K45" s="238"/>
      <c r="N45" s="178" t="e">
        <f>IF(#REF!&gt;=80,"B","K")</f>
        <v>#REF!</v>
      </c>
      <c r="O45" s="178" t="e">
        <f>IF(#REF!&gt;=80,"B","K")</f>
        <v>#REF!</v>
      </c>
      <c r="Q45" s="179" t="e">
        <f>(#REF!/G45)*100</f>
        <v>#REF!</v>
      </c>
      <c r="R45" s="179" t="e">
        <f>#REF!/G45*100</f>
        <v>#REF!</v>
      </c>
      <c r="S45" s="180"/>
      <c r="T45" s="180" t="e">
        <f>IF(Q45=#REF!,"BETUL","salah")</f>
        <v>#REF!</v>
      </c>
      <c r="U45" s="180" t="e">
        <f>IF(#REF!=R45,"BETUL","SALAH")</f>
        <v>#REF!</v>
      </c>
      <c r="V45" s="180" t="e">
        <f>IF(#REF!&gt;80,"CEK KEMBALI","OKE")</f>
        <v>#REF!</v>
      </c>
      <c r="W45" s="180" t="e">
        <f>IF(#REF!&gt;80,"CEK KEMBALI","OKE")</f>
        <v>#REF!</v>
      </c>
    </row>
    <row r="46" spans="1:23">
      <c r="A46" s="259">
        <v>36</v>
      </c>
      <c r="B46" s="189" t="str">
        <f>' TRAFO 30% no print'!B49</f>
        <v>KARAWANG</v>
      </c>
      <c r="C46" s="189" t="str">
        <f>' TRAFO 30% no print'!C49</f>
        <v>MKSRI</v>
      </c>
      <c r="D46" s="190">
        <f>' TRAFO 30% no print'!D49</f>
        <v>4</v>
      </c>
      <c r="E46" s="190">
        <f>' TRAFO 30% no print'!E49</f>
        <v>60</v>
      </c>
      <c r="F46" s="190" t="str">
        <f>' TRAFO 30% no print'!F49</f>
        <v>150/20</v>
      </c>
      <c r="G46" s="190">
        <f>' TRAFO 30% no print'!G49</f>
        <v>1732</v>
      </c>
      <c r="H46" s="78">
        <f>' TRAFO 30% no print'!Z49</f>
        <v>302.44890366666669</v>
      </c>
      <c r="I46" s="572">
        <f>' TRAFO 30% no print'!AA49</f>
        <v>17.462407832948422</v>
      </c>
      <c r="K46" s="238"/>
      <c r="N46" s="178" t="e">
        <f>IF(#REF!&gt;=80,"B","K")</f>
        <v>#REF!</v>
      </c>
      <c r="O46" s="178" t="e">
        <f>IF(#REF!&gt;=80,"B","K")</f>
        <v>#REF!</v>
      </c>
      <c r="Q46" s="179" t="e">
        <f>(#REF!/G46)*100</f>
        <v>#REF!</v>
      </c>
      <c r="R46" s="179" t="e">
        <f>#REF!/G46*100</f>
        <v>#REF!</v>
      </c>
      <c r="S46" s="180"/>
      <c r="T46" s="180" t="e">
        <f>IF(Q46=#REF!,"BETUL","salah")</f>
        <v>#REF!</v>
      </c>
      <c r="U46" s="180" t="e">
        <f>IF(#REF!=R46,"BETUL","SALAH")</f>
        <v>#REF!</v>
      </c>
      <c r="V46" s="180" t="e">
        <f>IF(#REF!&gt;80,"CEK KEMBALI","OKE")</f>
        <v>#REF!</v>
      </c>
      <c r="W46" s="180" t="e">
        <f>IF(#REF!&gt;80,"CEK KEMBALI","OKE")</f>
        <v>#REF!</v>
      </c>
    </row>
    <row r="47" spans="1:23">
      <c r="A47" s="70">
        <v>37</v>
      </c>
      <c r="B47" s="189" t="str">
        <f>' TRAFO 30% no print'!B50</f>
        <v>KARAWANG</v>
      </c>
      <c r="C47" s="189" t="str">
        <f>' TRAFO 30% no print'!C50</f>
        <v>PRMYA</v>
      </c>
      <c r="D47" s="190">
        <f>' TRAFO 30% no print'!D50</f>
        <v>3</v>
      </c>
      <c r="E47" s="190">
        <f>' TRAFO 30% no print'!E50</f>
        <v>60</v>
      </c>
      <c r="F47" s="190" t="str">
        <f>' TRAFO 30% no print'!F50</f>
        <v>150/20</v>
      </c>
      <c r="G47" s="190">
        <f>' TRAFO 30% no print'!G50</f>
        <v>1732</v>
      </c>
      <c r="H47" s="78">
        <f>' TRAFO 30% no print'!Z50</f>
        <v>319.40991200000002</v>
      </c>
      <c r="I47" s="572">
        <f>' TRAFO 30% no print'!AA50</f>
        <v>18.441680831408778</v>
      </c>
      <c r="K47" s="238"/>
      <c r="N47" s="178" t="e">
        <f>IF(#REF!&gt;=80,"B","K")</f>
        <v>#REF!</v>
      </c>
      <c r="O47" s="178" t="e">
        <f>IF(#REF!&gt;=80,"B","K")</f>
        <v>#REF!</v>
      </c>
      <c r="Q47" s="179" t="e">
        <f>(#REF!/G47)*100</f>
        <v>#REF!</v>
      </c>
      <c r="R47" s="179" t="e">
        <f>#REF!/G47*100</f>
        <v>#REF!</v>
      </c>
      <c r="S47" s="180"/>
      <c r="T47" s="180" t="e">
        <f>IF(Q47=#REF!,"BETUL","salah")</f>
        <v>#REF!</v>
      </c>
      <c r="U47" s="180" t="e">
        <f>IF(#REF!=R47,"BETUL","SALAH")</f>
        <v>#REF!</v>
      </c>
      <c r="V47" s="180" t="e">
        <f>IF(#REF!&gt;80,"CEK KEMBALI","OKE")</f>
        <v>#REF!</v>
      </c>
      <c r="W47" s="180" t="e">
        <f>IF(#REF!&gt;80,"CEK KEMBALI","OKE")</f>
        <v>#REF!</v>
      </c>
    </row>
    <row r="48" spans="1:23">
      <c r="A48" s="259">
        <v>38</v>
      </c>
      <c r="B48" s="189" t="str">
        <f>' TRAFO 30% no print'!B51</f>
        <v>KARAWANG</v>
      </c>
      <c r="C48" s="189" t="str">
        <f>' TRAFO 30% no print'!C51</f>
        <v>PRURI</v>
      </c>
      <c r="D48" s="190">
        <f>' TRAFO 30% no print'!D51</f>
        <v>2</v>
      </c>
      <c r="E48" s="190">
        <f>' TRAFO 30% no print'!E51</f>
        <v>60</v>
      </c>
      <c r="F48" s="190" t="str">
        <f>' TRAFO 30% no print'!F51</f>
        <v>150/20</v>
      </c>
      <c r="G48" s="190">
        <f>' TRAFO 30% no print'!G51</f>
        <v>1732</v>
      </c>
      <c r="H48" s="78">
        <f>' TRAFO 30% no print'!Z51</f>
        <v>401.482798</v>
      </c>
      <c r="I48" s="572">
        <f>' TRAFO 30% no print'!AA51</f>
        <v>23.18030011547344</v>
      </c>
      <c r="K48" s="238"/>
      <c r="N48" s="178" t="e">
        <f>IF(#REF!&gt;=80,"B","K")</f>
        <v>#REF!</v>
      </c>
      <c r="O48" s="178" t="e">
        <f>IF(#REF!&gt;=80,"B","K")</f>
        <v>#REF!</v>
      </c>
      <c r="Q48" s="179" t="e">
        <f>(#REF!/G48)*100</f>
        <v>#REF!</v>
      </c>
      <c r="R48" s="179" t="e">
        <f>#REF!/G48*100</f>
        <v>#REF!</v>
      </c>
      <c r="S48" s="180"/>
      <c r="T48" s="180" t="e">
        <f>IF(Q48=#REF!,"BETUL","salah")</f>
        <v>#REF!</v>
      </c>
      <c r="U48" s="180" t="e">
        <f>IF(#REF!=R48,"BETUL","SALAH")</f>
        <v>#REF!</v>
      </c>
      <c r="V48" s="180" t="e">
        <f>IF(#REF!&gt;80,"CEK KEMBALI","OKE")</f>
        <v>#REF!</v>
      </c>
      <c r="W48" s="180" t="e">
        <f>IF(#REF!&gt;80,"CEK KEMBALI","OKE")</f>
        <v>#REF!</v>
      </c>
    </row>
    <row r="49" spans="1:23">
      <c r="A49" s="70">
        <v>39</v>
      </c>
      <c r="B49" s="189" t="str">
        <f>' TRAFO 30% no print'!B52</f>
        <v>KARAWANG</v>
      </c>
      <c r="C49" s="189" t="str">
        <f>' TRAFO 30% no print'!C52</f>
        <v>TGHRG</v>
      </c>
      <c r="D49" s="190">
        <f>' TRAFO 30% no print'!D52</f>
        <v>3</v>
      </c>
      <c r="E49" s="190">
        <f>' TRAFO 30% no print'!E52</f>
        <v>60</v>
      </c>
      <c r="F49" s="190" t="str">
        <f>' TRAFO 30% no print'!F52</f>
        <v>150  /20</v>
      </c>
      <c r="G49" s="190">
        <f>' TRAFO 30% no print'!G52</f>
        <v>1732</v>
      </c>
      <c r="H49" s="78">
        <f>' TRAFO 30% no print'!Z52</f>
        <v>302.87166333333334</v>
      </c>
      <c r="I49" s="572">
        <f>' TRAFO 30% no print'!AA52</f>
        <v>17.486816589684373</v>
      </c>
      <c r="K49" s="238"/>
      <c r="N49" s="178" t="e">
        <f>IF(#REF!&gt;=80,"B","K")</f>
        <v>#REF!</v>
      </c>
      <c r="O49" s="178" t="e">
        <f>IF(#REF!&gt;=80,"B","K")</f>
        <v>#REF!</v>
      </c>
      <c r="Q49" s="179" t="e">
        <f>(#REF!/G49)*100</f>
        <v>#REF!</v>
      </c>
      <c r="R49" s="179" t="e">
        <f>#REF!/G49*100</f>
        <v>#REF!</v>
      </c>
      <c r="S49" s="180"/>
      <c r="T49" s="180" t="e">
        <f>IF(Q49=#REF!,"BETUL","salah")</f>
        <v>#REF!</v>
      </c>
      <c r="U49" s="180" t="e">
        <f>IF(#REF!=R49,"BETUL","SALAH")</f>
        <v>#REF!</v>
      </c>
      <c r="V49" s="180" t="e">
        <f>IF(#REF!&gt;80,"CEK KEMBALI","OKE")</f>
        <v>#REF!</v>
      </c>
      <c r="W49" s="180" t="e">
        <f>IF(#REF!&gt;80,"CEK KEMBALI","OKE")</f>
        <v>#REF!</v>
      </c>
    </row>
    <row r="50" spans="1:23">
      <c r="A50" s="259">
        <v>40</v>
      </c>
      <c r="B50" s="189" t="str">
        <f>' TRAFO 30% no print'!B53</f>
        <v>KARAWANG</v>
      </c>
      <c r="C50" s="189" t="str">
        <f>' TRAFO 30% no print'!C53</f>
        <v>TGHRG</v>
      </c>
      <c r="D50" s="190">
        <f>' TRAFO 30% no print'!D53</f>
        <v>4</v>
      </c>
      <c r="E50" s="190">
        <f>' TRAFO 30% no print'!E53</f>
        <v>60</v>
      </c>
      <c r="F50" s="190" t="str">
        <f>' TRAFO 30% no print'!F53</f>
        <v>150  /20</v>
      </c>
      <c r="G50" s="190">
        <f>' TRAFO 30% no print'!G53</f>
        <v>1732</v>
      </c>
      <c r="H50" s="78">
        <f>' TRAFO 30% no print'!Z53</f>
        <v>494.91993200000002</v>
      </c>
      <c r="I50" s="572">
        <f>' TRAFO 30% no print'!AA53</f>
        <v>28.575053810623558</v>
      </c>
      <c r="K50" s="238"/>
      <c r="N50" s="178" t="e">
        <f>IF(#REF!&gt;=80,"B","K")</f>
        <v>#REF!</v>
      </c>
      <c r="O50" s="178" t="e">
        <f>IF(#REF!&gt;=80,"B","K")</f>
        <v>#REF!</v>
      </c>
      <c r="Q50" s="179" t="e">
        <f>(#REF!/G50)*100</f>
        <v>#REF!</v>
      </c>
      <c r="R50" s="179" t="e">
        <f>#REF!/G50*100</f>
        <v>#REF!</v>
      </c>
      <c r="S50" s="180"/>
      <c r="T50" s="180" t="e">
        <f>IF(Q50=#REF!,"BETUL","salah")</f>
        <v>#REF!</v>
      </c>
      <c r="U50" s="180" t="e">
        <f>IF(#REF!=R50,"BETUL","SALAH")</f>
        <v>#REF!</v>
      </c>
      <c r="V50" s="180" t="e">
        <f>IF(#REF!&gt;80,"CEK KEMBALI","OKE")</f>
        <v>#REF!</v>
      </c>
      <c r="W50" s="180" t="e">
        <f>IF(#REF!&gt;80,"CEK KEMBALI","OKE")</f>
        <v>#REF!</v>
      </c>
    </row>
    <row r="51" spans="1:23">
      <c r="A51" s="70">
        <v>41</v>
      </c>
      <c r="B51" s="189" t="str">
        <f>' TRAFO 30% no print'!B54</f>
        <v>MAJALAYA</v>
      </c>
      <c r="C51" s="189" t="str">
        <f>' TRAFO 30% no print'!C54</f>
        <v>BDSLN</v>
      </c>
      <c r="D51" s="190">
        <f>' TRAFO 30% no print'!D54</f>
        <v>2</v>
      </c>
      <c r="E51" s="190">
        <f>' TRAFO 30% no print'!E54</f>
        <v>60</v>
      </c>
      <c r="F51" s="190" t="str">
        <f>' TRAFO 30% no print'!F54</f>
        <v>150/20</v>
      </c>
      <c r="G51" s="190">
        <f>' TRAFO 30% no print'!G54</f>
        <v>1732</v>
      </c>
      <c r="H51" s="78">
        <f>' TRAFO 30% no print'!Z54</f>
        <v>388.42632033333331</v>
      </c>
      <c r="I51" s="572">
        <f>' TRAFO 30% no print'!AA54</f>
        <v>22.426461913010005</v>
      </c>
      <c r="K51" s="238"/>
      <c r="N51" s="178" t="e">
        <f>IF(#REF!&gt;=80,"B","K")</f>
        <v>#REF!</v>
      </c>
      <c r="O51" s="178" t="e">
        <f>IF(#REF!&gt;=80,"B","K")</f>
        <v>#REF!</v>
      </c>
      <c r="Q51" s="179" t="e">
        <f>(#REF!/G51)*100</f>
        <v>#REF!</v>
      </c>
      <c r="R51" s="179" t="e">
        <f>#REF!/G51*100</f>
        <v>#REF!</v>
      </c>
      <c r="S51" s="180"/>
      <c r="T51" s="180" t="e">
        <f>IF(Q51=#REF!,"BETUL","salah")</f>
        <v>#REF!</v>
      </c>
      <c r="U51" s="180" t="e">
        <f>IF(#REF!=R51,"BETUL","SALAH")</f>
        <v>#REF!</v>
      </c>
      <c r="V51" s="180" t="e">
        <f>IF(#REF!&gt;80,"CEK KEMBALI","OKE")</f>
        <v>#REF!</v>
      </c>
      <c r="W51" s="180" t="e">
        <f>IF(#REF!&gt;80,"CEK KEMBALI","OKE")</f>
        <v>#REF!</v>
      </c>
    </row>
    <row r="52" spans="1:23">
      <c r="A52" s="259">
        <v>42</v>
      </c>
      <c r="B52" s="189" t="str">
        <f>' TRAFO 30% no print'!B55</f>
        <v>MAJALAYA</v>
      </c>
      <c r="C52" s="189" t="str">
        <f>' TRAFO 30% no print'!C55</f>
        <v>CKSKA</v>
      </c>
      <c r="D52" s="190">
        <f>' TRAFO 30% no print'!D55</f>
        <v>1</v>
      </c>
      <c r="E52" s="190">
        <f>' TRAFO 30% no print'!E55</f>
        <v>60</v>
      </c>
      <c r="F52" s="190" t="str">
        <f>' TRAFO 30% no print'!F55</f>
        <v>150/20</v>
      </c>
      <c r="G52" s="190">
        <f>' TRAFO 30% no print'!G55</f>
        <v>1732</v>
      </c>
      <c r="H52" s="78">
        <f>' TRAFO 30% no print'!Z55</f>
        <v>470.5244546666666</v>
      </c>
      <c r="I52" s="572">
        <f>' TRAFO 30% no print'!AA55</f>
        <v>27.166538953040799</v>
      </c>
      <c r="K52" s="238"/>
      <c r="N52" s="178" t="e">
        <f>IF(#REF!&gt;=80,"B","K")</f>
        <v>#REF!</v>
      </c>
      <c r="O52" s="178" t="e">
        <f>IF(#REF!&gt;=80,"B","K")</f>
        <v>#REF!</v>
      </c>
      <c r="Q52" s="179" t="e">
        <f>(#REF!/G52)*100</f>
        <v>#REF!</v>
      </c>
      <c r="R52" s="179" t="e">
        <f>#REF!/G52*100</f>
        <v>#REF!</v>
      </c>
      <c r="S52" s="180"/>
      <c r="T52" s="180" t="e">
        <f>IF(Q52=#REF!,"BETUL","salah")</f>
        <v>#REF!</v>
      </c>
      <c r="U52" s="180" t="e">
        <f>IF(#REF!=R52,"BETUL","SALAH")</f>
        <v>#REF!</v>
      </c>
      <c r="V52" s="180" t="e">
        <f>IF(#REF!&gt;80,"CEK KEMBALI","OKE")</f>
        <v>#REF!</v>
      </c>
      <c r="W52" s="180" t="e">
        <f>IF(#REF!&gt;80,"CEK KEMBALI","OKE")</f>
        <v>#REF!</v>
      </c>
    </row>
    <row r="53" spans="1:23">
      <c r="A53" s="70">
        <v>43</v>
      </c>
      <c r="B53" s="189" t="str">
        <f>' TRAFO 30% no print'!B56</f>
        <v>MAJALAYA</v>
      </c>
      <c r="C53" s="189" t="str">
        <f>' TRAFO 30% no print'!C56</f>
        <v>CKSKA</v>
      </c>
      <c r="D53" s="190">
        <f>' TRAFO 30% no print'!D56</f>
        <v>3</v>
      </c>
      <c r="E53" s="190">
        <f>' TRAFO 30% no print'!E56</f>
        <v>60</v>
      </c>
      <c r="F53" s="190" t="str">
        <f>' TRAFO 30% no print'!F56</f>
        <v>150/20</v>
      </c>
      <c r="G53" s="190">
        <f>' TRAFO 30% no print'!G56</f>
        <v>1732</v>
      </c>
      <c r="H53" s="78">
        <f>' TRAFO 30% no print'!Z56</f>
        <v>469.06296766666668</v>
      </c>
      <c r="I53" s="572">
        <f>' TRAFO 30% no print'!AA56</f>
        <v>27.082157486528097</v>
      </c>
      <c r="K53" s="238"/>
      <c r="N53" s="178" t="e">
        <f>IF(#REF!&gt;=80,"B","K")</f>
        <v>#REF!</v>
      </c>
      <c r="O53" s="178" t="e">
        <f>IF(#REF!&gt;=80,"B","K")</f>
        <v>#REF!</v>
      </c>
      <c r="Q53" s="179" t="e">
        <f>(#REF!/G53)*100</f>
        <v>#REF!</v>
      </c>
      <c r="R53" s="179" t="e">
        <f>#REF!/G53*100</f>
        <v>#REF!</v>
      </c>
      <c r="S53" s="180"/>
      <c r="T53" s="180" t="e">
        <f>IF(Q53=#REF!,"BETUL","salah")</f>
        <v>#REF!</v>
      </c>
      <c r="U53" s="180" t="e">
        <f>IF(#REF!=R53,"BETUL","SALAH")</f>
        <v>#REF!</v>
      </c>
      <c r="V53" s="180" t="e">
        <f>IF(#REF!&gt;80,"CEK KEMBALI","OKE")</f>
        <v>#REF!</v>
      </c>
      <c r="W53" s="180" t="e">
        <f>IF(#REF!&gt;80,"CEK KEMBALI","OKE")</f>
        <v>#REF!</v>
      </c>
    </row>
    <row r="54" spans="1:23">
      <c r="A54" s="259">
        <v>44</v>
      </c>
      <c r="B54" s="189" t="str">
        <f>' TRAFO 30% no print'!B57</f>
        <v>MAJALAYA</v>
      </c>
      <c r="C54" s="189" t="str">
        <f>' TRAFO 30% no print'!C57</f>
        <v>CKSKA</v>
      </c>
      <c r="D54" s="190">
        <f>' TRAFO 30% no print'!D57</f>
        <v>4</v>
      </c>
      <c r="E54" s="190">
        <f>' TRAFO 30% no print'!E57</f>
        <v>60</v>
      </c>
      <c r="F54" s="190" t="str">
        <f>' TRAFO 30% no print'!F57</f>
        <v>150/20</v>
      </c>
      <c r="G54" s="190">
        <f>' TRAFO 30% no print'!G57</f>
        <v>1732</v>
      </c>
      <c r="H54" s="78">
        <f>' TRAFO 30% no print'!Z57</f>
        <v>0</v>
      </c>
      <c r="I54" s="572">
        <f>' TRAFO 30% no print'!AA57</f>
        <v>0</v>
      </c>
      <c r="K54" s="238"/>
      <c r="N54" s="178" t="e">
        <f>IF(#REF!&gt;=80,"B","K")</f>
        <v>#REF!</v>
      </c>
      <c r="O54" s="178" t="e">
        <f>IF(#REF!&gt;=80,"B","K")</f>
        <v>#REF!</v>
      </c>
      <c r="Q54" s="179" t="e">
        <f>(#REF!/G54)*100</f>
        <v>#REF!</v>
      </c>
      <c r="R54" s="179" t="e">
        <f>#REF!/G54*100</f>
        <v>#REF!</v>
      </c>
      <c r="S54" s="180"/>
      <c r="T54" s="180" t="e">
        <f>IF(Q54=#REF!,"BETUL","salah")</f>
        <v>#REF!</v>
      </c>
      <c r="U54" s="180" t="e">
        <f>IF(#REF!=R54,"BETUL","SALAH")</f>
        <v>#REF!</v>
      </c>
      <c r="V54" s="180" t="e">
        <f>IF(#REF!&gt;80,"CEK KEMBALI","OKE")</f>
        <v>#REF!</v>
      </c>
      <c r="W54" s="180" t="e">
        <f>IF(#REF!&gt;80,"CEK KEMBALI","OKE")</f>
        <v>#REF!</v>
      </c>
    </row>
    <row r="55" spans="1:23">
      <c r="A55" s="70">
        <v>45</v>
      </c>
      <c r="B55" s="189" t="str">
        <f>' TRAFO 30% no print'!B58</f>
        <v>MAJALAYA</v>
      </c>
      <c r="C55" s="189" t="str">
        <f>' TRAFO 30% no print'!C58</f>
        <v>KMJNG</v>
      </c>
      <c r="D55" s="190">
        <f>' TRAFO 30% no print'!D58</f>
        <v>7</v>
      </c>
      <c r="E55" s="190">
        <f>' TRAFO 30% no print'!E58</f>
        <v>60</v>
      </c>
      <c r="F55" s="190" t="str">
        <f>' TRAFO 30% no print'!F58</f>
        <v>150/20</v>
      </c>
      <c r="G55" s="190">
        <f>' TRAFO 30% no print'!G58</f>
        <v>1732</v>
      </c>
      <c r="H55" s="78">
        <f>' TRAFO 30% no print'!Z58</f>
        <v>467.15667733333333</v>
      </c>
      <c r="I55" s="572">
        <f>' TRAFO 30% no print'!AA58</f>
        <v>26.972094534257117</v>
      </c>
      <c r="K55" s="238"/>
      <c r="N55" s="178" t="e">
        <f>IF(#REF!&gt;=80,"B","K")</f>
        <v>#REF!</v>
      </c>
      <c r="O55" s="178" t="e">
        <f>IF(#REF!&gt;=80,"B","K")</f>
        <v>#REF!</v>
      </c>
      <c r="Q55" s="179" t="e">
        <f>(#REF!/G55)*100</f>
        <v>#REF!</v>
      </c>
      <c r="R55" s="179" t="e">
        <f>#REF!/G55*100</f>
        <v>#REF!</v>
      </c>
      <c r="S55" s="180"/>
      <c r="T55" s="180" t="e">
        <f>IF(Q55=#REF!,"BETUL","salah")</f>
        <v>#REF!</v>
      </c>
      <c r="U55" s="180" t="e">
        <f>IF(#REF!=R55,"BETUL","SALAH")</f>
        <v>#REF!</v>
      </c>
      <c r="V55" s="180" t="e">
        <f>IF(#REF!&gt;80,"CEK KEMBALI","OKE")</f>
        <v>#REF!</v>
      </c>
      <c r="W55" s="180" t="e">
        <f>IF(#REF!&gt;80,"CEK KEMBALI","OKE")</f>
        <v>#REF!</v>
      </c>
    </row>
    <row r="56" spans="1:23">
      <c r="A56" s="259">
        <v>46</v>
      </c>
      <c r="B56" s="189" t="str">
        <f>' TRAFO 30% no print'!B59</f>
        <v>MAJALAYA</v>
      </c>
      <c r="C56" s="189" t="str">
        <f>' TRAFO 30% no print'!C59</f>
        <v>MJLYA</v>
      </c>
      <c r="D56" s="190">
        <f>' TRAFO 30% no print'!D59</f>
        <v>2</v>
      </c>
      <c r="E56" s="190">
        <f>' TRAFO 30% no print'!E59</f>
        <v>30</v>
      </c>
      <c r="F56" s="190" t="str">
        <f>' TRAFO 30% no print'!F59</f>
        <v>70/20</v>
      </c>
      <c r="G56" s="190">
        <f>' TRAFO 30% no print'!G59</f>
        <v>866</v>
      </c>
      <c r="H56" s="78">
        <f>' TRAFO 30% no print'!Z59</f>
        <v>251.45570366666666</v>
      </c>
      <c r="I56" s="572">
        <f>' TRAFO 30% no print'!AA59</f>
        <v>29.036455388760587</v>
      </c>
      <c r="K56" s="238"/>
      <c r="N56" s="178" t="e">
        <f>IF(#REF!&gt;=80,"B","K")</f>
        <v>#REF!</v>
      </c>
      <c r="O56" s="178" t="e">
        <f>IF(#REF!&gt;=80,"B","K")</f>
        <v>#REF!</v>
      </c>
      <c r="Q56" s="179" t="e">
        <f>(#REF!/G56)*100</f>
        <v>#REF!</v>
      </c>
      <c r="R56" s="179" t="e">
        <f>#REF!/G56*100</f>
        <v>#REF!</v>
      </c>
      <c r="S56" s="180"/>
      <c r="T56" s="180" t="e">
        <f>IF(Q56=#REF!,"BETUL","salah")</f>
        <v>#REF!</v>
      </c>
      <c r="U56" s="180" t="e">
        <f>IF(#REF!=R56,"BETUL","SALAH")</f>
        <v>#REF!</v>
      </c>
      <c r="V56" s="180" t="e">
        <f>IF(#REF!&gt;80,"CEK KEMBALI","OKE")</f>
        <v>#REF!</v>
      </c>
      <c r="W56" s="180" t="e">
        <f>IF(#REF!&gt;80,"CEK KEMBALI","OKE")</f>
        <v>#REF!</v>
      </c>
    </row>
    <row r="57" spans="1:23">
      <c r="A57" s="70">
        <v>47</v>
      </c>
      <c r="B57" s="189" t="str">
        <f>' TRAFO 30% no print'!B60</f>
        <v>MAJALAYA</v>
      </c>
      <c r="C57" s="189" t="str">
        <f>' TRAFO 30% no print'!C60</f>
        <v>RCKBA</v>
      </c>
      <c r="D57" s="190">
        <f>' TRAFO 30% no print'!D60</f>
        <v>2</v>
      </c>
      <c r="E57" s="190">
        <f>' TRAFO 30% no print'!E60</f>
        <v>60</v>
      </c>
      <c r="F57" s="190" t="str">
        <f>' TRAFO 30% no print'!F60</f>
        <v>150/20</v>
      </c>
      <c r="G57" s="190">
        <f>' TRAFO 30% no print'!G60</f>
        <v>1732</v>
      </c>
      <c r="H57" s="78">
        <f>' TRAFO 30% no print'!Z60</f>
        <v>359.65361533333333</v>
      </c>
      <c r="I57" s="572">
        <f>' TRAFO 30% no print'!AA60</f>
        <v>20.765220284834488</v>
      </c>
      <c r="K57" s="238"/>
      <c r="N57" s="178" t="e">
        <f>IF(#REF!&gt;=80,"B","K")</f>
        <v>#REF!</v>
      </c>
      <c r="O57" s="178" t="e">
        <f>IF(#REF!&gt;=80,"B","K")</f>
        <v>#REF!</v>
      </c>
      <c r="Q57" s="179" t="e">
        <f>(#REF!/G57)*100</f>
        <v>#REF!</v>
      </c>
      <c r="R57" s="179" t="e">
        <f>#REF!/G57*100</f>
        <v>#REF!</v>
      </c>
      <c r="S57" s="180"/>
      <c r="T57" s="180" t="e">
        <f>IF(Q57=#REF!,"BETUL","salah")</f>
        <v>#REF!</v>
      </c>
      <c r="U57" s="180" t="e">
        <f>IF(#REF!=R57,"BETUL","SALAH")</f>
        <v>#REF!</v>
      </c>
      <c r="V57" s="180" t="e">
        <f>IF(#REF!&gt;80,"CEK KEMBALI","OKE")</f>
        <v>#REF!</v>
      </c>
      <c r="W57" s="180" t="e">
        <f>IF(#REF!&gt;80,"CEK KEMBALI","OKE")</f>
        <v>#REF!</v>
      </c>
    </row>
    <row r="58" spans="1:23">
      <c r="A58" s="259">
        <v>48</v>
      </c>
      <c r="B58" s="189" t="str">
        <f>' TRAFO 30% no print'!B61</f>
        <v>MAJALAYA</v>
      </c>
      <c r="C58" s="189" t="str">
        <f>' TRAFO 30% no print'!C61</f>
        <v>PTUHA</v>
      </c>
      <c r="D58" s="190">
        <f>' TRAFO 30% no print'!D61</f>
        <v>1</v>
      </c>
      <c r="E58" s="190">
        <f>' TRAFO 30% no print'!E61</f>
        <v>60</v>
      </c>
      <c r="F58" s="190" t="str">
        <f>' TRAFO 30% no print'!F61</f>
        <v>150/20</v>
      </c>
      <c r="G58" s="190">
        <f>' TRAFO 30% no print'!G61</f>
        <v>1732</v>
      </c>
      <c r="H58" s="78">
        <f>' TRAFO 30% no print'!Z61</f>
        <v>514.4541426666666</v>
      </c>
      <c r="I58" s="572">
        <f>' TRAFO 30% no print'!AA61</f>
        <v>29.702895073133174</v>
      </c>
      <c r="K58" s="238"/>
      <c r="N58" s="178" t="e">
        <f>IF(#REF!&gt;=80,"B","K")</f>
        <v>#REF!</v>
      </c>
      <c r="O58" s="178" t="e">
        <f>IF(#REF!&gt;=80,"B","K")</f>
        <v>#REF!</v>
      </c>
      <c r="Q58" s="179" t="e">
        <f>(#REF!/G58)*100</f>
        <v>#REF!</v>
      </c>
      <c r="R58" s="179" t="e">
        <f>#REF!/G58*100</f>
        <v>#REF!</v>
      </c>
      <c r="S58" s="180"/>
      <c r="T58" s="180" t="e">
        <f>IF(Q58=#REF!,"BETUL","salah")</f>
        <v>#REF!</v>
      </c>
      <c r="U58" s="180" t="e">
        <f>IF(#REF!=R58,"BETUL","SALAH")</f>
        <v>#REF!</v>
      </c>
      <c r="V58" s="180" t="e">
        <f>IF(#REF!&gt;80,"CEK KEMBALI","OKE")</f>
        <v>#REF!</v>
      </c>
      <c r="W58" s="180" t="e">
        <f>IF(#REF!&gt;80,"CEK KEMBALI","OKE")</f>
        <v>#REF!</v>
      </c>
    </row>
    <row r="59" spans="1:23">
      <c r="A59" s="70">
        <v>49</v>
      </c>
      <c r="B59" s="189" t="str">
        <f>' TRAFO 30% no print'!B62</f>
        <v>MAJALAYA</v>
      </c>
      <c r="C59" s="189" t="str">
        <f>' TRAFO 30% no print'!C62</f>
        <v>SNTSA</v>
      </c>
      <c r="D59" s="190">
        <f>' TRAFO 30% no print'!D62</f>
        <v>2</v>
      </c>
      <c r="E59" s="190">
        <f>' TRAFO 30% no print'!E62</f>
        <v>30</v>
      </c>
      <c r="F59" s="190" t="str">
        <f>' TRAFO 30% no print'!F62</f>
        <v>70/20</v>
      </c>
      <c r="G59" s="190">
        <f>' TRAFO 30% no print'!G62</f>
        <v>866</v>
      </c>
      <c r="H59" s="78">
        <f>' TRAFO 30% no print'!Z62</f>
        <v>200.32970666666665</v>
      </c>
      <c r="I59" s="572">
        <f>' TRAFO 30% no print'!AA62</f>
        <v>23.132760585065434</v>
      </c>
      <c r="K59" s="238"/>
      <c r="N59" s="178" t="e">
        <f>IF(#REF!&gt;=80,"B","K")</f>
        <v>#REF!</v>
      </c>
      <c r="O59" s="178" t="e">
        <f>IF(#REF!&gt;=80,"B","K")</f>
        <v>#REF!</v>
      </c>
      <c r="Q59" s="179" t="e">
        <f>(#REF!/G59)*100</f>
        <v>#REF!</v>
      </c>
      <c r="R59" s="179" t="e">
        <f>#REF!/G59*100</f>
        <v>#REF!</v>
      </c>
      <c r="S59" s="180"/>
      <c r="T59" s="180" t="e">
        <f>IF(Q59=#REF!,"BETUL","salah")</f>
        <v>#REF!</v>
      </c>
      <c r="U59" s="180" t="e">
        <f>IF(#REF!=R59,"BETUL","SALAH")</f>
        <v>#REF!</v>
      </c>
      <c r="V59" s="180" t="e">
        <f>IF(#REF!&gt;80,"CEK KEMBALI","OKE")</f>
        <v>#REF!</v>
      </c>
      <c r="W59" s="180" t="e">
        <f>IF(#REF!&gt;80,"CEK KEMBALI","OKE")</f>
        <v>#REF!</v>
      </c>
    </row>
    <row r="60" spans="1:23">
      <c r="A60" s="259">
        <v>50</v>
      </c>
      <c r="B60" s="189" t="str">
        <f>' TRAFO 30% no print'!B63</f>
        <v>PURWAKARTA</v>
      </c>
      <c r="C60" s="189" t="str">
        <f>' TRAFO 30% no print'!C63</f>
        <v>CRBRU</v>
      </c>
      <c r="D60" s="190">
        <f>' TRAFO 30% no print'!D63</f>
        <v>4</v>
      </c>
      <c r="E60" s="190">
        <f>' TRAFO 30% no print'!E63</f>
        <v>60</v>
      </c>
      <c r="F60" s="190" t="str">
        <f>' TRAFO 30% no print'!F63</f>
        <v>150/20</v>
      </c>
      <c r="G60" s="190">
        <f>' TRAFO 30% no print'!G63</f>
        <v>1732</v>
      </c>
      <c r="H60" s="78">
        <f>' TRAFO 30% no print'!Z63</f>
        <v>0</v>
      </c>
      <c r="I60" s="572">
        <f>' TRAFO 30% no print'!AA63</f>
        <v>0</v>
      </c>
      <c r="K60" s="238"/>
      <c r="N60" s="178" t="e">
        <f>IF(#REF!&gt;=80,"B","K")</f>
        <v>#REF!</v>
      </c>
      <c r="O60" s="178" t="e">
        <f>IF(#REF!&gt;=80,"B","K")</f>
        <v>#REF!</v>
      </c>
      <c r="Q60" s="179" t="e">
        <f>(#REF!/G60)*100</f>
        <v>#REF!</v>
      </c>
      <c r="R60" s="179" t="e">
        <f>#REF!/G60*100</f>
        <v>#REF!</v>
      </c>
      <c r="S60" s="180"/>
      <c r="T60" s="180" t="e">
        <f>IF(Q60=#REF!,"BETUL","salah")</f>
        <v>#REF!</v>
      </c>
      <c r="U60" s="180" t="e">
        <f>IF(#REF!=R60,"BETUL","SALAH")</f>
        <v>#REF!</v>
      </c>
      <c r="V60" s="180" t="e">
        <f>IF(#REF!&gt;80,"CEK KEMBALI","OKE")</f>
        <v>#REF!</v>
      </c>
      <c r="W60" s="180" t="e">
        <f>IF(#REF!&gt;80,"CEK KEMBALI","OKE")</f>
        <v>#REF!</v>
      </c>
    </row>
    <row r="61" spans="1:23">
      <c r="A61" s="70">
        <v>51</v>
      </c>
      <c r="B61" s="189" t="str">
        <f>' TRAFO 30% no print'!B64</f>
        <v>PURWAKARTA</v>
      </c>
      <c r="C61" s="189" t="str">
        <f>' TRAFO 30% no print'!C64</f>
        <v>PWKTA</v>
      </c>
      <c r="D61" s="190">
        <f>' TRAFO 30% no print'!D64</f>
        <v>5</v>
      </c>
      <c r="E61" s="190">
        <f>' TRAFO 30% no print'!E64</f>
        <v>30</v>
      </c>
      <c r="F61" s="190" t="str">
        <f>' TRAFO 30% no print'!F64</f>
        <v>70/20</v>
      </c>
      <c r="G61" s="190">
        <f>' TRAFO 30% no print'!G64</f>
        <v>866</v>
      </c>
      <c r="H61" s="78">
        <f>' TRAFO 30% no print'!Z64</f>
        <v>217.37797033333331</v>
      </c>
      <c r="I61" s="572">
        <f>' TRAFO 30% no print'!AA64</f>
        <v>25.101382255581211</v>
      </c>
      <c r="K61" s="238"/>
      <c r="N61" s="178" t="e">
        <f>IF(#REF!&gt;=80,"B","K")</f>
        <v>#REF!</v>
      </c>
      <c r="O61" s="178" t="e">
        <f>IF(#REF!&gt;=80,"B","K")</f>
        <v>#REF!</v>
      </c>
      <c r="Q61" s="179" t="e">
        <f>(#REF!/G61)*100</f>
        <v>#REF!</v>
      </c>
      <c r="R61" s="179" t="e">
        <f>#REF!/G61*100</f>
        <v>#REF!</v>
      </c>
      <c r="S61" s="180"/>
      <c r="T61" s="180" t="e">
        <f>IF(Q61=#REF!,"BETUL","salah")</f>
        <v>#REF!</v>
      </c>
      <c r="U61" s="180" t="e">
        <f>IF(#REF!=R61,"BETUL","SALAH")</f>
        <v>#REF!</v>
      </c>
      <c r="V61" s="180" t="e">
        <f>IF(#REF!&gt;80,"CEK KEMBALI","OKE")</f>
        <v>#REF!</v>
      </c>
      <c r="W61" s="180" t="e">
        <f>IF(#REF!&gt;80,"CEK KEMBALI","OKE")</f>
        <v>#REF!</v>
      </c>
    </row>
    <row r="62" spans="1:23">
      <c r="A62" s="259">
        <v>52</v>
      </c>
      <c r="B62" s="189" t="str">
        <f>' TRAFO 30% no print'!B65</f>
        <v>PURWAKARTA</v>
      </c>
      <c r="C62" s="189" t="str">
        <f>' TRAFO 30% no print'!C65</f>
        <v>TTJBR</v>
      </c>
      <c r="D62" s="190">
        <f>' TRAFO 30% no print'!D65</f>
        <v>1</v>
      </c>
      <c r="E62" s="190">
        <f>' TRAFO 30% no print'!E65</f>
        <v>60</v>
      </c>
      <c r="F62" s="190" t="str">
        <f>' TRAFO 30% no print'!F65</f>
        <v>150/20</v>
      </c>
      <c r="G62" s="190">
        <f>' TRAFO 30% no print'!G65</f>
        <v>1732</v>
      </c>
      <c r="H62" s="78">
        <f>' TRAFO 30% no print'!Z65</f>
        <v>253.77965800000001</v>
      </c>
      <c r="I62" s="572">
        <f>' TRAFO 30% no print'!AA65</f>
        <v>14.652405196304851</v>
      </c>
      <c r="K62" s="238"/>
      <c r="N62" s="178" t="e">
        <f>IF(#REF!&gt;=80,"B","K")</f>
        <v>#REF!</v>
      </c>
      <c r="O62" s="178" t="e">
        <f>IF(#REF!&gt;=80,"B","K")</f>
        <v>#REF!</v>
      </c>
      <c r="Q62" s="179" t="e">
        <f>(#REF!/G62)*100</f>
        <v>#REF!</v>
      </c>
      <c r="R62" s="179" t="e">
        <f>#REF!/G62*100</f>
        <v>#REF!</v>
      </c>
      <c r="S62" s="180"/>
      <c r="T62" s="180" t="e">
        <f>IF(Q62=#REF!,"BETUL","salah")</f>
        <v>#REF!</v>
      </c>
      <c r="U62" s="180" t="e">
        <f>IF(#REF!=R62,"BETUL","SALAH")</f>
        <v>#REF!</v>
      </c>
      <c r="V62" s="180" t="e">
        <f>IF(#REF!&gt;80,"CEK KEMBALI","OKE")</f>
        <v>#REF!</v>
      </c>
      <c r="W62" s="180" t="e">
        <f>IF(#REF!&gt;80,"CEK KEMBALI","OKE")</f>
        <v>#REF!</v>
      </c>
    </row>
    <row r="63" spans="1:23">
      <c r="A63" s="70">
        <v>53</v>
      </c>
      <c r="B63" s="189" t="str">
        <f>' TRAFO 30% no print'!B66</f>
        <v>SUKABUMI</v>
      </c>
      <c r="C63" s="189" t="str">
        <f>' TRAFO 30% no print'!C66</f>
        <v>LBSTU</v>
      </c>
      <c r="D63" s="190">
        <f>' TRAFO 30% no print'!D66</f>
        <v>3</v>
      </c>
      <c r="E63" s="190">
        <f>' TRAFO 30% no print'!E66</f>
        <v>60</v>
      </c>
      <c r="F63" s="190" t="str">
        <f>' TRAFO 30% no print'!F66</f>
        <v>150/20</v>
      </c>
      <c r="G63" s="190">
        <f>' TRAFO 30% no print'!G66</f>
        <v>1732</v>
      </c>
      <c r="H63" s="78">
        <f>' TRAFO 30% no print'!Z66</f>
        <v>422.7178853333333</v>
      </c>
      <c r="I63" s="572">
        <f>' TRAFO 30% no print'!AA66</f>
        <v>24.406344418783675</v>
      </c>
      <c r="K63" s="238"/>
      <c r="N63" s="178" t="e">
        <f>IF(#REF!&gt;=80,"B","K")</f>
        <v>#REF!</v>
      </c>
      <c r="O63" s="178" t="e">
        <f>IF(#REF!&gt;=80,"B","K")</f>
        <v>#REF!</v>
      </c>
      <c r="Q63" s="179" t="e">
        <f>(#REF!/G63)*100</f>
        <v>#REF!</v>
      </c>
      <c r="R63" s="179" t="e">
        <f>#REF!/G63*100</f>
        <v>#REF!</v>
      </c>
      <c r="S63" s="180"/>
      <c r="T63" s="180" t="e">
        <f>IF(Q63=#REF!,"BETUL","salah")</f>
        <v>#REF!</v>
      </c>
      <c r="U63" s="180" t="e">
        <f>IF(#REF!=R63,"BETUL","SALAH")</f>
        <v>#REF!</v>
      </c>
      <c r="V63" s="180" t="e">
        <f>IF(#REF!&gt;80,"CEK KEMBALI","OKE")</f>
        <v>#REF!</v>
      </c>
      <c r="W63" s="180" t="e">
        <f>IF(#REF!&gt;80,"CEK KEMBALI","OKE")</f>
        <v>#REF!</v>
      </c>
    </row>
    <row r="64" spans="1:23">
      <c r="A64" s="259">
        <v>54</v>
      </c>
      <c r="B64" s="189" t="str">
        <f>' TRAFO 30% no print'!B67</f>
        <v>SUKABUMI</v>
      </c>
      <c r="C64" s="189" t="str">
        <f>' TRAFO 30% no print'!C67</f>
        <v>LBSTU</v>
      </c>
      <c r="D64" s="190">
        <f>' TRAFO 30% no print'!D67</f>
        <v>4</v>
      </c>
      <c r="E64" s="190">
        <f>' TRAFO 30% no print'!E67</f>
        <v>60</v>
      </c>
      <c r="F64" s="190" t="str">
        <f>' TRAFO 30% no print'!F67</f>
        <v>150/20</v>
      </c>
      <c r="G64" s="190">
        <f>' TRAFO 30% no print'!G67</f>
        <v>1732</v>
      </c>
      <c r="H64" s="78">
        <f>' TRAFO 30% no print'!Z67</f>
        <v>486.99186200000003</v>
      </c>
      <c r="I64" s="572">
        <f>' TRAFO 30% no print'!AA67</f>
        <v>28.11731304849885</v>
      </c>
      <c r="K64" s="238"/>
      <c r="N64" s="178" t="e">
        <f>IF(#REF!&gt;=80,"B","K")</f>
        <v>#REF!</v>
      </c>
      <c r="O64" s="178" t="e">
        <f>IF(#REF!&gt;=80,"B","K")</f>
        <v>#REF!</v>
      </c>
      <c r="Q64" s="179" t="e">
        <f>(#REF!/G64)*100</f>
        <v>#REF!</v>
      </c>
      <c r="R64" s="179" t="e">
        <f>#REF!/G64*100</f>
        <v>#REF!</v>
      </c>
      <c r="S64" s="180"/>
      <c r="T64" s="180" t="e">
        <f>IF(Q64=#REF!,"BETUL","salah")</f>
        <v>#REF!</v>
      </c>
      <c r="U64" s="180" t="e">
        <f>IF(#REF!=R64,"BETUL","SALAH")</f>
        <v>#REF!</v>
      </c>
      <c r="V64" s="180" t="e">
        <f>IF(#REF!&gt;80,"CEK KEMBALI","OKE")</f>
        <v>#REF!</v>
      </c>
      <c r="W64" s="180" t="e">
        <f>IF(#REF!&gt;80,"CEK KEMBALI","OKE")</f>
        <v>#REF!</v>
      </c>
    </row>
    <row r="65" spans="1:23">
      <c r="A65" s="70">
        <v>55</v>
      </c>
      <c r="B65" s="189" t="str">
        <f>' TRAFO 30% no print'!B68</f>
        <v>SUKABUMI</v>
      </c>
      <c r="C65" s="189" t="str">
        <f>' TRAFO 30% no print'!C68</f>
        <v>PRATU</v>
      </c>
      <c r="D65" s="190">
        <f>' TRAFO 30% no print'!D68</f>
        <v>1</v>
      </c>
      <c r="E65" s="190">
        <f>' TRAFO 30% no print'!E68</f>
        <v>30</v>
      </c>
      <c r="F65" s="190" t="str">
        <f>' TRAFO 30% no print'!F68</f>
        <v>70/20</v>
      </c>
      <c r="G65" s="190">
        <f>' TRAFO 30% no print'!G68</f>
        <v>866</v>
      </c>
      <c r="H65" s="78">
        <f>' TRAFO 30% no print'!Z68</f>
        <v>0</v>
      </c>
      <c r="I65" s="572">
        <f>' TRAFO 30% no print'!AA68</f>
        <v>0</v>
      </c>
      <c r="K65" s="238"/>
      <c r="N65" s="178" t="e">
        <f>IF(#REF!&gt;=80,"B","K")</f>
        <v>#REF!</v>
      </c>
      <c r="O65" s="178" t="e">
        <f>IF(#REF!&gt;=80,"B","K")</f>
        <v>#REF!</v>
      </c>
      <c r="Q65" s="179" t="e">
        <f>(#REF!/G65)*100</f>
        <v>#REF!</v>
      </c>
      <c r="R65" s="179" t="e">
        <f>#REF!/G65*100</f>
        <v>#REF!</v>
      </c>
      <c r="S65" s="180"/>
      <c r="T65" s="180" t="e">
        <f>IF(Q65=#REF!,"BETUL","salah")</f>
        <v>#REF!</v>
      </c>
      <c r="U65" s="180" t="e">
        <f>IF(#REF!=R65,"BETUL","SALAH")</f>
        <v>#REF!</v>
      </c>
      <c r="V65" s="180" t="e">
        <f>IF(#REF!&gt;80,"CEK KEMBALI","OKE")</f>
        <v>#REF!</v>
      </c>
      <c r="W65" s="180" t="e">
        <f>IF(#REF!&gt;80,"CEK KEMBALI","OKE")</f>
        <v>#REF!</v>
      </c>
    </row>
    <row r="66" spans="1:23">
      <c r="A66" s="259">
        <v>56</v>
      </c>
      <c r="B66" s="189" t="str">
        <f>' TRAFO 30% no print'!B69</f>
        <v>SUMEDANG</v>
      </c>
      <c r="C66" s="189" t="str">
        <f>' TRAFO 30% no print'!C69</f>
        <v>KDPTN</v>
      </c>
      <c r="D66" s="190">
        <f>' TRAFO 30% no print'!D69</f>
        <v>2</v>
      </c>
      <c r="E66" s="190">
        <f>' TRAFO 30% no print'!E69</f>
        <v>30</v>
      </c>
      <c r="F66" s="190" t="str">
        <f>' TRAFO 30% no print'!F69</f>
        <v>70/20</v>
      </c>
      <c r="G66" s="190">
        <f>' TRAFO 30% no print'!G69</f>
        <v>866</v>
      </c>
      <c r="H66" s="78">
        <f>' TRAFO 30% no print'!Z69</f>
        <v>243.64005033333333</v>
      </c>
      <c r="I66" s="572">
        <f>' TRAFO 30% no print'!AA69</f>
        <v>28.133955003849113</v>
      </c>
      <c r="K66" s="238"/>
      <c r="N66" s="178" t="e">
        <f>IF(#REF!&gt;=80,"B","K")</f>
        <v>#REF!</v>
      </c>
      <c r="O66" s="178" t="e">
        <f>IF(#REF!&gt;=80,"B","K")</f>
        <v>#REF!</v>
      </c>
      <c r="Q66" s="179" t="e">
        <f>(#REF!/G66)*100</f>
        <v>#REF!</v>
      </c>
      <c r="R66" s="179" t="e">
        <f>#REF!/G66*100</f>
        <v>#REF!</v>
      </c>
      <c r="S66" s="180"/>
      <c r="T66" s="180" t="e">
        <f>IF(Q66=#REF!,"BETUL","salah")</f>
        <v>#REF!</v>
      </c>
      <c r="U66" s="180" t="e">
        <f>IF(#REF!=R66,"BETUL","SALAH")</f>
        <v>#REF!</v>
      </c>
      <c r="V66" s="180" t="e">
        <f>IF(#REF!&gt;80,"CEK KEMBALI","OKE")</f>
        <v>#REF!</v>
      </c>
      <c r="W66" s="180" t="e">
        <f>IF(#REF!&gt;80,"CEK KEMBALI","OKE")</f>
        <v>#REF!</v>
      </c>
    </row>
    <row r="67" spans="1:23">
      <c r="A67" s="70">
        <v>57</v>
      </c>
      <c r="B67" s="189" t="str">
        <f>' TRAFO 30% no print'!B70</f>
        <v>SUMEDANG</v>
      </c>
      <c r="C67" s="189" t="str">
        <f>' TRAFO 30% no print'!C70</f>
        <v>KDPTN</v>
      </c>
      <c r="D67" s="190">
        <f>' TRAFO 30% no print'!D70</f>
        <v>3</v>
      </c>
      <c r="E67" s="190">
        <f>' TRAFO 30% no print'!E70</f>
        <v>30</v>
      </c>
      <c r="F67" s="190" t="str">
        <f>' TRAFO 30% no print'!F70</f>
        <v>70/20</v>
      </c>
      <c r="G67" s="190">
        <f>' TRAFO 30% no print'!G70</f>
        <v>866</v>
      </c>
      <c r="H67" s="78">
        <f>' TRAFO 30% no print'!Z70</f>
        <v>140.22498099999999</v>
      </c>
      <c r="I67" s="572">
        <f>' TRAFO 30% no print'!AA70</f>
        <v>16.192261085450344</v>
      </c>
      <c r="K67" s="238"/>
      <c r="N67" s="178" t="e">
        <f>IF(#REF!&gt;=80,"B","K")</f>
        <v>#REF!</v>
      </c>
      <c r="O67" s="178" t="e">
        <f>IF(#REF!&gt;=80,"B","K")</f>
        <v>#REF!</v>
      </c>
      <c r="Q67" s="179" t="e">
        <f>(#REF!/G67)*100</f>
        <v>#REF!</v>
      </c>
      <c r="R67" s="179" t="e">
        <f>#REF!/G67*100</f>
        <v>#REF!</v>
      </c>
      <c r="S67" s="180"/>
      <c r="T67" s="180" t="e">
        <f>IF(Q67=#REF!,"BETUL","salah")</f>
        <v>#REF!</v>
      </c>
      <c r="U67" s="180" t="e">
        <f>IF(#REF!=R67,"BETUL","SALAH")</f>
        <v>#REF!</v>
      </c>
      <c r="V67" s="180" t="e">
        <f>IF(#REF!&gt;80,"CEK KEMBALI","OKE")</f>
        <v>#REF!</v>
      </c>
      <c r="W67" s="180" t="e">
        <f>IF(#REF!&gt;80,"CEK KEMBALI","OKE")</f>
        <v>#REF!</v>
      </c>
    </row>
    <row r="68" spans="1:23">
      <c r="A68" s="259">
        <v>58</v>
      </c>
      <c r="B68" s="189" t="str">
        <f>' TRAFO 30% no print'!B71</f>
        <v>SUMEDANG</v>
      </c>
      <c r="C68" s="189" t="str">
        <f>' TRAFO 30% no print'!C71</f>
        <v>SMDNG</v>
      </c>
      <c r="D68" s="190">
        <f>' TRAFO 30% no print'!D71</f>
        <v>1</v>
      </c>
      <c r="E68" s="190">
        <f>' TRAFO 30% no print'!E71</f>
        <v>10</v>
      </c>
      <c r="F68" s="190" t="str">
        <f>' TRAFO 30% no print'!F71</f>
        <v>70/20</v>
      </c>
      <c r="G68" s="190">
        <f>' TRAFO 30% no print'!G71</f>
        <v>288</v>
      </c>
      <c r="H68" s="78">
        <f>' TRAFO 30% no print'!Z71</f>
        <v>0</v>
      </c>
      <c r="I68" s="572">
        <f>' TRAFO 30% no print'!AA71</f>
        <v>0</v>
      </c>
      <c r="K68" s="238"/>
      <c r="N68" s="178" t="e">
        <f>IF(#REF!&gt;=80,"B","K")</f>
        <v>#REF!</v>
      </c>
      <c r="O68" s="178" t="e">
        <f>IF(#REF!&gt;=80,"B","K")</f>
        <v>#REF!</v>
      </c>
      <c r="Q68" s="179" t="e">
        <f>(#REF!/G68)*100</f>
        <v>#REF!</v>
      </c>
      <c r="R68" s="179" t="e">
        <f>#REF!/G68*100</f>
        <v>#REF!</v>
      </c>
      <c r="S68" s="180"/>
      <c r="T68" s="180" t="e">
        <f>IF(Q68=#REF!,"BETUL","salah")</f>
        <v>#REF!</v>
      </c>
      <c r="U68" s="180" t="e">
        <f>IF(#REF!=R68,"BETUL","SALAH")</f>
        <v>#REF!</v>
      </c>
      <c r="V68" s="180" t="e">
        <f>IF(#REF!&gt;80,"CEK KEMBALI","OKE")</f>
        <v>#REF!</v>
      </c>
      <c r="W68" s="180" t="e">
        <f>IF(#REF!&gt;80,"CEK KEMBALI","OKE")</f>
        <v>#REF!</v>
      </c>
    </row>
    <row r="69" spans="1:23">
      <c r="A69" s="70">
        <v>59</v>
      </c>
      <c r="B69" s="189" t="str">
        <f>' TRAFO 30% no print'!B72</f>
        <v>TASIKMALAYA</v>
      </c>
      <c r="C69" s="189" t="str">
        <f>' TRAFO 30% no print'!C72</f>
        <v>BNJAR</v>
      </c>
      <c r="D69" s="190">
        <f>' TRAFO 30% no print'!D72</f>
        <v>4</v>
      </c>
      <c r="E69" s="190">
        <f>' TRAFO 30% no print'!E72</f>
        <v>60</v>
      </c>
      <c r="F69" s="190" t="str">
        <f>' TRAFO 30% no print'!F72</f>
        <v>150/20</v>
      </c>
      <c r="G69" s="190">
        <f>' TRAFO 30% no print'!G72</f>
        <v>1732</v>
      </c>
      <c r="H69" s="78">
        <f>' TRAFO 30% no print'!Z72</f>
        <v>469.60631333333339</v>
      </c>
      <c r="I69" s="572">
        <f>' TRAFO 30% no print'!AA72</f>
        <v>27.11352848344881</v>
      </c>
      <c r="K69" s="238"/>
      <c r="N69" s="178" t="e">
        <f>IF(#REF!&gt;=80,"B","K")</f>
        <v>#REF!</v>
      </c>
      <c r="O69" s="178" t="e">
        <f>IF(#REF!&gt;=80,"B","K")</f>
        <v>#REF!</v>
      </c>
      <c r="Q69" s="179" t="e">
        <f>(#REF!/G69)*100</f>
        <v>#REF!</v>
      </c>
      <c r="R69" s="179" t="e">
        <f>#REF!/G69*100</f>
        <v>#REF!</v>
      </c>
      <c r="S69" s="180"/>
      <c r="T69" s="180" t="e">
        <f>IF(Q69=#REF!,"BETUL","salah")</f>
        <v>#REF!</v>
      </c>
      <c r="U69" s="180" t="e">
        <f>IF(#REF!=R69,"BETUL","SALAH")</f>
        <v>#REF!</v>
      </c>
      <c r="V69" s="180" t="e">
        <f>IF(#REF!&gt;80,"CEK KEMBALI","OKE")</f>
        <v>#REF!</v>
      </c>
      <c r="W69" s="180" t="e">
        <f>IF(#REF!&gt;80,"CEK KEMBALI","OKE")</f>
        <v>#REF!</v>
      </c>
    </row>
    <row r="70" spans="1:23">
      <c r="A70" s="259">
        <v>60</v>
      </c>
      <c r="B70" s="189" t="str">
        <f>' TRAFO 30% no print'!B73</f>
        <v>TASIKMALAYA</v>
      </c>
      <c r="C70" s="189" t="str">
        <f>' TRAFO 30% no print'!C73</f>
        <v>CAMIS</v>
      </c>
      <c r="D70" s="190">
        <f>' TRAFO 30% no print'!D73</f>
        <v>3</v>
      </c>
      <c r="E70" s="190">
        <f>' TRAFO 30% no print'!E73</f>
        <v>60</v>
      </c>
      <c r="F70" s="190" t="str">
        <f>' TRAFO 30% no print'!F73</f>
        <v>150/20</v>
      </c>
      <c r="G70" s="190">
        <f>' TRAFO 30% no print'!G73</f>
        <v>1732</v>
      </c>
      <c r="H70" s="78">
        <f>' TRAFO 30% no print'!Z73</f>
        <v>332.35467500000004</v>
      </c>
      <c r="I70" s="572">
        <f>' TRAFO 30% no print'!AA73</f>
        <v>19.189068995381064</v>
      </c>
      <c r="K70" s="238"/>
      <c r="N70" s="178" t="e">
        <f>IF(#REF!&gt;=80,"B","K")</f>
        <v>#REF!</v>
      </c>
      <c r="O70" s="178" t="e">
        <f>IF(#REF!&gt;=80,"B","K")</f>
        <v>#REF!</v>
      </c>
      <c r="Q70" s="179" t="e">
        <f>(#REF!/G70)*100</f>
        <v>#REF!</v>
      </c>
      <c r="R70" s="179" t="e">
        <f>#REF!/G70*100</f>
        <v>#REF!</v>
      </c>
      <c r="S70" s="180"/>
      <c r="T70" s="180" t="e">
        <f>IF(Q70=#REF!,"BETUL","salah")</f>
        <v>#REF!</v>
      </c>
      <c r="U70" s="180" t="e">
        <f>IF(#REF!=R70,"BETUL","SALAH")</f>
        <v>#REF!</v>
      </c>
      <c r="V70" s="180" t="e">
        <f>IF(#REF!&gt;80,"CEK KEMBALI","OKE")</f>
        <v>#REF!</v>
      </c>
      <c r="W70" s="180" t="e">
        <f>IF(#REF!&gt;80,"CEK KEMBALI","OKE")</f>
        <v>#REF!</v>
      </c>
    </row>
    <row r="71" spans="1:23">
      <c r="A71" s="70">
        <v>61</v>
      </c>
      <c r="B71" s="189" t="str">
        <f>' TRAFO 30% no print'!B74</f>
        <v>TASIKMALAYA</v>
      </c>
      <c r="C71" s="189" t="str">
        <f>' TRAFO 30% no print'!C74</f>
        <v>KRNGL</v>
      </c>
      <c r="D71" s="190">
        <f>' TRAFO 30% no print'!D74</f>
        <v>2</v>
      </c>
      <c r="E71" s="190">
        <f>' TRAFO 30% no print'!E74</f>
        <v>60</v>
      </c>
      <c r="F71" s="190" t="str">
        <f>' TRAFO 30% no print'!F74</f>
        <v>150/20</v>
      </c>
      <c r="G71" s="190">
        <f>' TRAFO 30% no print'!G74</f>
        <v>1732</v>
      </c>
      <c r="H71" s="78">
        <f>' TRAFO 30% no print'!Z74</f>
        <v>346.96150733333337</v>
      </c>
      <c r="I71" s="572">
        <f>' TRAFO 30% no print'!AA74</f>
        <v>20.032419591993843</v>
      </c>
      <c r="K71" s="238"/>
      <c r="N71" s="178" t="e">
        <f>IF(#REF!&gt;=80,"B","K")</f>
        <v>#REF!</v>
      </c>
      <c r="O71" s="178" t="e">
        <f>IF(#REF!&gt;=80,"B","K")</f>
        <v>#REF!</v>
      </c>
      <c r="Q71" s="179" t="e">
        <f>(#REF!/G71)*100</f>
        <v>#REF!</v>
      </c>
      <c r="R71" s="179" t="e">
        <f>#REF!/G71*100</f>
        <v>#REF!</v>
      </c>
      <c r="S71" s="180"/>
      <c r="T71" s="180" t="e">
        <f>IF(Q71=#REF!,"BETUL","salah")</f>
        <v>#REF!</v>
      </c>
      <c r="U71" s="180" t="e">
        <f>IF(#REF!=R71,"BETUL","SALAH")</f>
        <v>#REF!</v>
      </c>
      <c r="V71" s="180" t="e">
        <f>IF(#REF!&gt;80,"CEK KEMBALI","OKE")</f>
        <v>#REF!</v>
      </c>
      <c r="W71" s="180" t="e">
        <f>IF(#REF!&gt;80,"CEK KEMBALI","OKE")</f>
        <v>#REF!</v>
      </c>
    </row>
    <row r="72" spans="1:23">
      <c r="A72" s="259">
        <v>62</v>
      </c>
      <c r="B72" s="189" t="str">
        <f>' TRAFO 30% no print'!B75</f>
        <v>TASIKMALAYA</v>
      </c>
      <c r="C72" s="189" t="str">
        <f>' TRAFO 30% no print'!C75</f>
        <v>PGDRN</v>
      </c>
      <c r="D72" s="190">
        <f>' TRAFO 30% no print'!D75</f>
        <v>1</v>
      </c>
      <c r="E72" s="190">
        <f>' TRAFO 30% no print'!E75</f>
        <v>30</v>
      </c>
      <c r="F72" s="190" t="str">
        <f>' TRAFO 30% no print'!F75</f>
        <v>70/20</v>
      </c>
      <c r="G72" s="190">
        <f>' TRAFO 30% no print'!G75</f>
        <v>866</v>
      </c>
      <c r="H72" s="78">
        <f>' TRAFO 30% no print'!Z75</f>
        <v>103.91017666666666</v>
      </c>
      <c r="I72" s="572">
        <f>' TRAFO 30% no print'!AA75</f>
        <v>11.998865665896842</v>
      </c>
      <c r="K72" s="238"/>
      <c r="N72" s="178" t="e">
        <f>IF(#REF!&gt;=80,"B","K")</f>
        <v>#REF!</v>
      </c>
      <c r="O72" s="178" t="e">
        <f>IF(#REF!&gt;=80,"B","K")</f>
        <v>#REF!</v>
      </c>
      <c r="Q72" s="179" t="e">
        <f>(#REF!/G72)*100</f>
        <v>#REF!</v>
      </c>
      <c r="R72" s="179" t="e">
        <f>#REF!/G72*100</f>
        <v>#REF!</v>
      </c>
      <c r="S72" s="180"/>
      <c r="T72" s="180" t="e">
        <f>IF(Q72=#REF!,"BETUL","salah")</f>
        <v>#REF!</v>
      </c>
      <c r="U72" s="180" t="e">
        <f>IF(#REF!=R72,"BETUL","SALAH")</f>
        <v>#REF!</v>
      </c>
      <c r="V72" s="180" t="e">
        <f>IF(#REF!&gt;80,"CEK KEMBALI","OKE")</f>
        <v>#REF!</v>
      </c>
      <c r="W72" s="180" t="e">
        <f>IF(#REF!&gt;80,"CEK KEMBALI","OKE")</f>
        <v>#REF!</v>
      </c>
    </row>
    <row r="73" spans="1:23">
      <c r="A73" s="70">
        <v>63</v>
      </c>
      <c r="B73" s="189" t="str">
        <f>' TRAFO 30% no print'!B76</f>
        <v>TASIKMALAYA</v>
      </c>
      <c r="C73" s="189" t="str">
        <f>' TRAFO 30% no print'!C76</f>
        <v>TSMYA</v>
      </c>
      <c r="D73" s="190">
        <f>' TRAFO 30% no print'!D76</f>
        <v>2</v>
      </c>
      <c r="E73" s="190">
        <f>' TRAFO 30% no print'!E76</f>
        <v>60</v>
      </c>
      <c r="F73" s="190" t="str">
        <f>' TRAFO 30% no print'!F76</f>
        <v>150/20</v>
      </c>
      <c r="G73" s="190">
        <f>' TRAFO 30% no print'!G76</f>
        <v>1732</v>
      </c>
      <c r="H73" s="78">
        <f>' TRAFO 30% no print'!Z76</f>
        <v>237.25657133333334</v>
      </c>
      <c r="I73" s="572">
        <f>' TRAFO 30% no print'!AA76</f>
        <v>13.698416358737491</v>
      </c>
      <c r="K73" s="238"/>
      <c r="N73" s="178" t="e">
        <f>IF(#REF!&gt;=80,"B","K")</f>
        <v>#REF!</v>
      </c>
      <c r="O73" s="178" t="e">
        <f>IF(#REF!&gt;=80,"B","K")</f>
        <v>#REF!</v>
      </c>
      <c r="Q73" s="179" t="e">
        <f>(#REF!/G73)*100</f>
        <v>#REF!</v>
      </c>
      <c r="R73" s="179" t="e">
        <f>#REF!/G73*100</f>
        <v>#REF!</v>
      </c>
      <c r="S73" s="180"/>
      <c r="T73" s="180" t="e">
        <f>IF(Q73=#REF!,"BETUL","salah")</f>
        <v>#REF!</v>
      </c>
      <c r="U73" s="180" t="e">
        <f>IF(#REF!=R73,"BETUL","SALAH")</f>
        <v>#REF!</v>
      </c>
      <c r="V73" s="180" t="e">
        <f>IF(#REF!&gt;80,"CEK KEMBALI","OKE")</f>
        <v>#REF!</v>
      </c>
      <c r="W73" s="180" t="e">
        <f>IF(#REF!&gt;80,"CEK KEMBALI","OKE")</f>
        <v>#REF!</v>
      </c>
    </row>
  </sheetData>
  <mergeCells count="15">
    <mergeCell ref="A8:A10"/>
    <mergeCell ref="B8:B10"/>
    <mergeCell ref="C8:C10"/>
    <mergeCell ref="D8:D10"/>
    <mergeCell ref="E8:E10"/>
    <mergeCell ref="B2:J2"/>
    <mergeCell ref="B3:J3"/>
    <mergeCell ref="A5:J5"/>
    <mergeCell ref="A6:J6"/>
    <mergeCell ref="A7:J7"/>
    <mergeCell ref="F8:F9"/>
    <mergeCell ref="G8:G10"/>
    <mergeCell ref="H8:J8"/>
    <mergeCell ref="K8:K10"/>
    <mergeCell ref="H9:I9"/>
  </mergeCells>
  <printOptions horizontalCentered="1"/>
  <pageMargins left="0" right="0" top="0" bottom="0" header="0" footer="0"/>
  <pageSetup paperSize="9" fitToHeight="0" orientation="portrait" r:id="rId1"/>
  <headerFooter alignWithMargins="0"/>
  <colBreaks count="1" manualBreakCount="1">
    <brk id="10"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CA4C2-02EE-4882-B1FD-89D156DC4DA0}">
  <sheetPr>
    <tabColor rgb="FFFF0000"/>
    <pageSetUpPr fitToPage="1"/>
  </sheetPr>
  <dimension ref="A1:V20"/>
  <sheetViews>
    <sheetView view="pageBreakPreview" topLeftCell="A5" zoomScaleNormal="100" zoomScaleSheetLayoutView="100" workbookViewId="0">
      <selection activeCell="K26" sqref="K26"/>
    </sheetView>
  </sheetViews>
  <sheetFormatPr baseColWidth="10" defaultColWidth="9.1640625" defaultRowHeight="13"/>
  <cols>
    <col min="1" max="1" width="4" customWidth="1"/>
    <col min="2" max="2" width="17.5" customWidth="1"/>
    <col min="3" max="3" width="8.1640625" customWidth="1"/>
    <col min="4" max="4" width="4.5" customWidth="1"/>
    <col min="5" max="5" width="5.1640625" customWidth="1"/>
    <col min="6" max="6" width="6.83203125" customWidth="1"/>
    <col min="7" max="8" width="6.5" customWidth="1"/>
    <col min="9" max="9" width="4.33203125" customWidth="1"/>
    <col min="10" max="10" width="19.5" customWidth="1"/>
    <col min="11" max="12" width="9.83203125" customWidth="1"/>
    <col min="13" max="14" width="2.5" customWidth="1"/>
    <col min="15" max="15" width="2.1640625" customWidth="1"/>
    <col min="16" max="16" width="6" customWidth="1"/>
    <col min="17" max="17" width="5.5" customWidth="1"/>
    <col min="18" max="18" width="1.5" customWidth="1"/>
    <col min="21" max="21" width="14.33203125" customWidth="1"/>
    <col min="22" max="22" width="12.83203125" customWidth="1"/>
  </cols>
  <sheetData>
    <row r="1" spans="1:22" ht="12" hidden="1" customHeight="1">
      <c r="B1" s="80"/>
      <c r="C1" s="80"/>
      <c r="D1" s="83"/>
      <c r="E1" s="83"/>
      <c r="F1" s="83"/>
      <c r="G1" s="188"/>
      <c r="H1" s="80"/>
      <c r="I1" s="174"/>
      <c r="J1" s="90"/>
    </row>
    <row r="2" spans="1:22" ht="12" hidden="1" customHeight="1">
      <c r="B2" s="960" t="s">
        <v>0</v>
      </c>
      <c r="C2" s="960"/>
      <c r="D2" s="960"/>
      <c r="E2" s="960"/>
      <c r="F2" s="960"/>
      <c r="G2" s="960"/>
      <c r="H2" s="960"/>
      <c r="I2" s="960"/>
      <c r="J2" s="175"/>
    </row>
    <row r="3" spans="1:22" ht="12" hidden="1" customHeight="1">
      <c r="B3" s="960"/>
      <c r="C3" s="960"/>
      <c r="D3" s="960"/>
      <c r="E3" s="960"/>
      <c r="F3" s="960"/>
      <c r="G3" s="960"/>
      <c r="H3" s="960"/>
      <c r="I3" s="960"/>
      <c r="J3" s="175"/>
    </row>
    <row r="4" spans="1:22" ht="12" hidden="1" customHeight="1">
      <c r="B4" s="80"/>
      <c r="C4" s="80"/>
      <c r="D4" s="83"/>
      <c r="E4" s="83"/>
      <c r="F4" s="83"/>
      <c r="G4" s="188"/>
      <c r="H4" s="80"/>
      <c r="I4" s="174"/>
      <c r="J4" s="90"/>
    </row>
    <row r="5" spans="1:22" ht="12" customHeight="1">
      <c r="B5" s="80"/>
      <c r="C5" s="80"/>
      <c r="D5" s="83"/>
      <c r="E5" s="83"/>
      <c r="F5" s="83"/>
      <c r="G5" s="188"/>
      <c r="H5" s="80"/>
      <c r="I5" s="174"/>
      <c r="J5" s="90"/>
    </row>
    <row r="6" spans="1:22" ht="12" customHeight="1">
      <c r="B6" s="80"/>
      <c r="C6" s="80"/>
      <c r="D6" s="83"/>
      <c r="E6" s="83"/>
      <c r="F6" s="83"/>
      <c r="G6" s="188"/>
      <c r="H6" s="80"/>
      <c r="I6" s="174"/>
      <c r="J6" s="90"/>
    </row>
    <row r="7" spans="1:22" ht="21" customHeight="1">
      <c r="A7" s="961" t="s">
        <v>384</v>
      </c>
      <c r="B7" s="961"/>
      <c r="C7" s="961"/>
      <c r="D7" s="961"/>
      <c r="E7" s="961"/>
      <c r="F7" s="961"/>
      <c r="G7" s="961"/>
      <c r="H7" s="961"/>
      <c r="I7" s="961"/>
      <c r="J7" s="181"/>
    </row>
    <row r="8" spans="1:22" ht="48.75" customHeight="1">
      <c r="A8" s="1002" t="s">
        <v>385</v>
      </c>
      <c r="B8" s="1002"/>
      <c r="C8" s="1002"/>
      <c r="D8" s="1002"/>
      <c r="E8" s="1002"/>
      <c r="F8" s="1002"/>
      <c r="G8" s="1002"/>
      <c r="H8" s="1002"/>
      <c r="I8" s="1002"/>
      <c r="J8" s="182"/>
    </row>
    <row r="9" spans="1:22" ht="20">
      <c r="A9" s="973" t="s">
        <v>6412</v>
      </c>
      <c r="B9" s="972"/>
      <c r="C9" s="972"/>
      <c r="D9" s="972"/>
      <c r="E9" s="972"/>
      <c r="F9" s="972"/>
      <c r="G9" s="972"/>
      <c r="H9" s="972"/>
      <c r="I9" s="972"/>
      <c r="J9" s="183"/>
    </row>
    <row r="10" spans="1:22" ht="14" thickBot="1">
      <c r="B10" s="80"/>
      <c r="C10" s="80" t="s">
        <v>3</v>
      </c>
      <c r="D10" s="83"/>
      <c r="E10" s="83"/>
      <c r="F10" s="83"/>
      <c r="G10" s="188"/>
      <c r="H10" s="80"/>
      <c r="I10" s="174"/>
      <c r="J10" s="90"/>
    </row>
    <row r="11" spans="1:22" ht="13.5" customHeight="1" thickTop="1">
      <c r="A11" s="966" t="s">
        <v>4</v>
      </c>
      <c r="B11" s="969" t="s">
        <v>5</v>
      </c>
      <c r="C11" s="969" t="s">
        <v>6</v>
      </c>
      <c r="D11" s="969" t="s">
        <v>7</v>
      </c>
      <c r="E11" s="969" t="s">
        <v>8</v>
      </c>
      <c r="F11" s="975" t="s">
        <v>9</v>
      </c>
      <c r="G11" s="997" t="s">
        <v>10</v>
      </c>
      <c r="H11" s="1000" t="str">
        <f>' TRAFO 30% PRINT'!H8:J8</f>
        <v>April</v>
      </c>
      <c r="I11" s="1001"/>
      <c r="J11" s="960" t="s">
        <v>11</v>
      </c>
    </row>
    <row r="12" spans="1:22" ht="12.75" customHeight="1">
      <c r="A12" s="967"/>
      <c r="B12" s="970"/>
      <c r="C12" s="970"/>
      <c r="D12" s="970"/>
      <c r="E12" s="970"/>
      <c r="F12" s="947"/>
      <c r="G12" s="998"/>
      <c r="H12" s="984" t="s">
        <v>381</v>
      </c>
      <c r="I12" s="985"/>
      <c r="J12" s="960"/>
    </row>
    <row r="13" spans="1:22" ht="13.5" customHeight="1" thickBot="1">
      <c r="A13" s="968"/>
      <c r="B13" s="971"/>
      <c r="C13" s="971"/>
      <c r="D13" s="971"/>
      <c r="E13" s="971"/>
      <c r="F13" s="228" t="s">
        <v>14</v>
      </c>
      <c r="G13" s="999"/>
      <c r="H13" s="253" t="s">
        <v>15</v>
      </c>
      <c r="I13" s="573" t="s">
        <v>16</v>
      </c>
      <c r="J13" s="960"/>
    </row>
    <row r="14" spans="1:22" ht="14" thickTop="1">
      <c r="A14" s="176">
        <v>1</v>
      </c>
      <c r="B14" s="189" t="str">
        <f>' TRAFO 0% no print'!B14</f>
        <v>BEKASI</v>
      </c>
      <c r="C14" s="189" t="str">
        <f>' TRAFO 0% no print'!C14</f>
        <v>NPCLR</v>
      </c>
      <c r="D14" s="190">
        <f>' TRAFO 0% no print'!D14</f>
        <v>1</v>
      </c>
      <c r="E14" s="190">
        <f>' TRAFO 0% no print'!E14</f>
        <v>60</v>
      </c>
      <c r="F14" s="190" t="str">
        <f>' TRAFO 0% no print'!F14</f>
        <v>150/20</v>
      </c>
      <c r="G14" s="190">
        <f>' TRAFO 0% no print'!G14</f>
        <v>1732</v>
      </c>
      <c r="H14" s="252">
        <f>' TRAFO 0% no print'!Z14</f>
        <v>0</v>
      </c>
      <c r="I14" s="252">
        <f>' TRAFO 0% no print'!AA14</f>
        <v>0</v>
      </c>
      <c r="J14" s="255"/>
      <c r="K14" s="177"/>
      <c r="L14" s="177"/>
      <c r="M14" s="178" t="e">
        <f>IF(#REF!&gt;=80,"B","K")</f>
        <v>#REF!</v>
      </c>
      <c r="N14" s="178" t="e">
        <f>IF(#REF!&gt;=80,"B","K")</f>
        <v>#REF!</v>
      </c>
      <c r="O14" s="178"/>
      <c r="P14" s="179" t="e">
        <f>(#REF!/G14)*100</f>
        <v>#REF!</v>
      </c>
      <c r="Q14" s="179" t="e">
        <f>#REF!/G14*100</f>
        <v>#REF!</v>
      </c>
      <c r="R14" s="180"/>
      <c r="S14" s="180" t="e">
        <f>IF(P14=#REF!,"BETUL","salah")</f>
        <v>#REF!</v>
      </c>
      <c r="T14" s="180" t="e">
        <v>#REF!</v>
      </c>
      <c r="U14" s="83" t="e">
        <f>IF(#REF!&gt;80,"CEK KEMBALI","OKE")</f>
        <v>#REF!</v>
      </c>
      <c r="V14" s="83" t="e">
        <f>IF(#REF!&gt;80,"CEK KEMBALI","OKE")</f>
        <v>#REF!</v>
      </c>
    </row>
    <row r="15" spans="1:22">
      <c r="A15" s="232">
        <v>2</v>
      </c>
      <c r="B15" s="189" t="str">
        <f>' TRAFO 0% no print'!B15</f>
        <v>BEKASI</v>
      </c>
      <c r="C15" s="189" t="str">
        <f>' TRAFO 0% no print'!C15</f>
        <v>NPCLR</v>
      </c>
      <c r="D15" s="190">
        <f>' TRAFO 0% no print'!D15</f>
        <v>2</v>
      </c>
      <c r="E15" s="190">
        <f>' TRAFO 0% no print'!E15</f>
        <v>60</v>
      </c>
      <c r="F15" s="190" t="str">
        <f>' TRAFO 0% no print'!F15</f>
        <v>150/20</v>
      </c>
      <c r="G15" s="190">
        <f>' TRAFO 0% no print'!G15</f>
        <v>1732</v>
      </c>
      <c r="H15" s="252">
        <f>' TRAFO 0% no print'!Z15</f>
        <v>0</v>
      </c>
      <c r="I15" s="252">
        <f>' TRAFO 0% no print'!AA15</f>
        <v>0</v>
      </c>
      <c r="J15" s="237"/>
      <c r="K15" s="177"/>
      <c r="L15" s="177"/>
      <c r="M15" s="178" t="e">
        <f>IF(#REF!&gt;=80,"B","K")</f>
        <v>#REF!</v>
      </c>
      <c r="N15" s="178" t="e">
        <f>IF(#REF!&gt;=80,"B","K")</f>
        <v>#REF!</v>
      </c>
      <c r="O15" s="178"/>
      <c r="P15" s="179" t="e">
        <f>(#REF!/G15)*100</f>
        <v>#REF!</v>
      </c>
      <c r="Q15" s="179" t="e">
        <f>#REF!/G15*100</f>
        <v>#REF!</v>
      </c>
      <c r="R15" s="180"/>
      <c r="S15" s="180" t="e">
        <f>IF(P15=#REF!,"BETUL","salah")</f>
        <v>#REF!</v>
      </c>
      <c r="T15" s="180" t="e">
        <f>IF(#REF!=Q15,"BETUL","SALAH")</f>
        <v>#REF!</v>
      </c>
      <c r="U15" s="83" t="e">
        <f>IF(#REF!&gt;80,"CEK KEMBALI","OKE")</f>
        <v>#REF!</v>
      </c>
      <c r="V15" s="83" t="e">
        <f>IF(#REF!&gt;80,"CEK KEMBALI","OKE")</f>
        <v>#REF!</v>
      </c>
    </row>
    <row r="16" spans="1:22">
      <c r="A16" s="232">
        <v>3</v>
      </c>
      <c r="B16" s="189" t="str">
        <f>' TRAFO 0% no print'!B16</f>
        <v>DEPOK</v>
      </c>
      <c r="C16" s="189" t="str">
        <f>' TRAFO 0% no print'!C16</f>
        <v>DPBR2</v>
      </c>
      <c r="D16" s="190">
        <f>' TRAFO 0% no print'!D16</f>
        <v>3</v>
      </c>
      <c r="E16" s="190">
        <f>' TRAFO 0% no print'!E16</f>
        <v>60</v>
      </c>
      <c r="F16" s="190" t="str">
        <f>' TRAFO 0% no print'!F16</f>
        <v>150/20</v>
      </c>
      <c r="G16" s="190">
        <f>' TRAFO 0% no print'!G16</f>
        <v>1732</v>
      </c>
      <c r="H16" s="252">
        <f>' TRAFO 0% no print'!Z16</f>
        <v>0</v>
      </c>
      <c r="I16" s="252">
        <f>' TRAFO 0% no print'!AA16</f>
        <v>0</v>
      </c>
      <c r="J16" s="237"/>
      <c r="K16" s="177"/>
      <c r="L16" s="177"/>
      <c r="M16" s="178" t="e">
        <f>IF(#REF!&gt;=80,"B","K")</f>
        <v>#REF!</v>
      </c>
      <c r="N16" s="178" t="e">
        <f>IF(#REF!&gt;=80,"B","K")</f>
        <v>#REF!</v>
      </c>
      <c r="O16" s="178"/>
      <c r="P16" s="179" t="e">
        <f>(#REF!/G16)*100</f>
        <v>#REF!</v>
      </c>
      <c r="Q16" s="179" t="e">
        <f>#REF!/G16*100</f>
        <v>#REF!</v>
      </c>
      <c r="R16" s="180"/>
      <c r="S16" s="180" t="e">
        <f>IF(P16=#REF!,"BETUL","salah")</f>
        <v>#REF!</v>
      </c>
      <c r="T16" s="180" t="e">
        <f>IF(#REF!=Q16,"BETUL","SALAH")</f>
        <v>#REF!</v>
      </c>
      <c r="U16" s="83" t="e">
        <f>IF(#REF!&gt;80,"CEK KEMBALI","OKE")</f>
        <v>#REF!</v>
      </c>
      <c r="V16" s="83" t="e">
        <f>IF(#REF!&gt;80,"CEK KEMBALI","OKE")</f>
        <v>#REF!</v>
      </c>
    </row>
    <row r="17" spans="1:22">
      <c r="A17" s="232">
        <v>4</v>
      </c>
      <c r="B17" s="189" t="str">
        <f>' TRAFO 0% no print'!B17</f>
        <v>MAJALAYA</v>
      </c>
      <c r="C17" s="189" t="str">
        <f>' TRAFO 0% no print'!C17</f>
        <v>CKSKA</v>
      </c>
      <c r="D17" s="190">
        <f>' TRAFO 0% no print'!D17</f>
        <v>4</v>
      </c>
      <c r="E17" s="190">
        <f>' TRAFO 0% no print'!E17</f>
        <v>60</v>
      </c>
      <c r="F17" s="190" t="str">
        <f>' TRAFO 0% no print'!F17</f>
        <v>150/20</v>
      </c>
      <c r="G17" s="190">
        <f>' TRAFO 0% no print'!G17</f>
        <v>1732</v>
      </c>
      <c r="H17" s="252">
        <f>' TRAFO 0% no print'!Z17</f>
        <v>0</v>
      </c>
      <c r="I17" s="252">
        <f>' TRAFO 0% no print'!AA17</f>
        <v>0</v>
      </c>
      <c r="J17" s="237"/>
      <c r="K17" s="177"/>
      <c r="L17" s="177"/>
      <c r="M17" s="178" t="e">
        <f>IF(#REF!&gt;=80,"B","K")</f>
        <v>#REF!</v>
      </c>
      <c r="N17" s="178" t="e">
        <f>IF(#REF!&gt;=80,"B","K")</f>
        <v>#REF!</v>
      </c>
      <c r="O17" s="178"/>
      <c r="P17" s="179" t="e">
        <f>(#REF!/G17)*100</f>
        <v>#REF!</v>
      </c>
      <c r="Q17" s="179" t="e">
        <f>#REF!/G17*100</f>
        <v>#REF!</v>
      </c>
      <c r="R17" s="180"/>
      <c r="S17" s="180" t="e">
        <f>IF(P17=#REF!,"BETUL","salah")</f>
        <v>#REF!</v>
      </c>
      <c r="T17" s="180" t="e">
        <f>IF(#REF!=Q17,"BETUL","SALAH")</f>
        <v>#REF!</v>
      </c>
      <c r="U17" s="83" t="e">
        <f>IF(#REF!&gt;80,"CEK KEMBALI","OKE")</f>
        <v>#REF!</v>
      </c>
      <c r="V17" s="83" t="e">
        <f>IF(#REF!&gt;80,"CEK KEMBALI","OKE")</f>
        <v>#REF!</v>
      </c>
    </row>
    <row r="18" spans="1:22">
      <c r="A18" s="232">
        <v>5</v>
      </c>
      <c r="B18" s="189" t="str">
        <f>' TRAFO 0% no print'!B18</f>
        <v>PURWAKARTA</v>
      </c>
      <c r="C18" s="189" t="str">
        <f>' TRAFO 0% no print'!C18</f>
        <v>CRBRU</v>
      </c>
      <c r="D18" s="190">
        <f>' TRAFO 0% no print'!D18</f>
        <v>4</v>
      </c>
      <c r="E18" s="190">
        <f>' TRAFO 0% no print'!E18</f>
        <v>60</v>
      </c>
      <c r="F18" s="190" t="str">
        <f>' TRAFO 0% no print'!F18</f>
        <v>150/20</v>
      </c>
      <c r="G18" s="190">
        <f>' TRAFO 0% no print'!G18</f>
        <v>1732</v>
      </c>
      <c r="H18" s="252">
        <f>' TRAFO 0% no print'!Z18</f>
        <v>0</v>
      </c>
      <c r="I18" s="252">
        <f>' TRAFO 0% no print'!AA18</f>
        <v>0</v>
      </c>
      <c r="J18" s="237"/>
      <c r="K18" s="177"/>
      <c r="L18" s="177"/>
      <c r="M18" s="178" t="e">
        <f>IF(#REF!&gt;=80,"B","K")</f>
        <v>#REF!</v>
      </c>
      <c r="N18" s="178" t="e">
        <f>IF(#REF!&gt;=80,"B","K")</f>
        <v>#REF!</v>
      </c>
      <c r="O18" s="178"/>
      <c r="P18" s="179" t="e">
        <f>(#REF!/G18)*100</f>
        <v>#REF!</v>
      </c>
      <c r="Q18" s="179" t="e">
        <f>#REF!/G18*100</f>
        <v>#REF!</v>
      </c>
      <c r="R18" s="180"/>
      <c r="S18" s="180" t="e">
        <f>IF(P18=#REF!,"BETUL","salah")</f>
        <v>#REF!</v>
      </c>
      <c r="T18" s="180" t="e">
        <f>IF(#REF!=Q18,"BETUL","SALAH")</f>
        <v>#REF!</v>
      </c>
      <c r="U18" s="83" t="e">
        <f>IF(#REF!&gt;80,"CEK KEMBALI","OKE")</f>
        <v>#REF!</v>
      </c>
      <c r="V18" s="83" t="e">
        <f>IF(#REF!&gt;80,"CEK KEMBALI","OKE")</f>
        <v>#REF!</v>
      </c>
    </row>
    <row r="19" spans="1:22">
      <c r="A19" s="872">
        <v>6</v>
      </c>
      <c r="B19" s="189" t="str">
        <f>' TRAFO 0% no print'!B19</f>
        <v>SUKABUMI</v>
      </c>
      <c r="C19" s="189" t="str">
        <f>' TRAFO 0% no print'!C19</f>
        <v>PRATU</v>
      </c>
      <c r="D19" s="190">
        <f>' TRAFO 0% no print'!D19</f>
        <v>1</v>
      </c>
      <c r="E19" s="190">
        <f>' TRAFO 0% no print'!E19</f>
        <v>30</v>
      </c>
      <c r="F19" s="190" t="str">
        <f>' TRAFO 0% no print'!F19</f>
        <v>70/20</v>
      </c>
      <c r="G19" s="190">
        <f>' TRAFO 0% no print'!G19</f>
        <v>866</v>
      </c>
      <c r="H19" s="252">
        <f>' TRAFO 0% no print'!Z19</f>
        <v>0</v>
      </c>
      <c r="I19" s="252">
        <f>' TRAFO 0% no print'!AA19</f>
        <v>0</v>
      </c>
      <c r="J19" s="237"/>
      <c r="K19" s="177"/>
      <c r="L19" s="177"/>
      <c r="M19" s="178" t="e">
        <f>IF(#REF!&gt;=80,"B","K")</f>
        <v>#REF!</v>
      </c>
      <c r="N19" s="178" t="e">
        <f>IF(#REF!&gt;=80,"B","K")</f>
        <v>#REF!</v>
      </c>
      <c r="O19" s="178"/>
      <c r="P19" s="179" t="e">
        <f>(#REF!/G19)*100</f>
        <v>#REF!</v>
      </c>
      <c r="Q19" s="179" t="e">
        <f>#REF!/G19*100</f>
        <v>#REF!</v>
      </c>
      <c r="R19" s="180"/>
      <c r="S19" s="180" t="e">
        <f>IF(P19=#REF!,"BETUL","salah")</f>
        <v>#REF!</v>
      </c>
      <c r="T19" s="180" t="e">
        <f>IF(#REF!=Q19,"BETUL","SALAH")</f>
        <v>#REF!</v>
      </c>
      <c r="U19" s="83" t="e">
        <f>IF(#REF!&gt;80,"CEK KEMBALI","OKE")</f>
        <v>#REF!</v>
      </c>
      <c r="V19" s="83" t="e">
        <f>IF(#REF!&gt;80,"CEK KEMBALI","OKE")</f>
        <v>#REF!</v>
      </c>
    </row>
    <row r="20" spans="1:22">
      <c r="A20" s="872">
        <v>7</v>
      </c>
      <c r="B20" s="189" t="str">
        <f>' TRAFO 0% no print'!B20</f>
        <v>SUMEDANG</v>
      </c>
      <c r="C20" s="189" t="str">
        <f>' TRAFO 0% no print'!C20</f>
        <v>SMDNG</v>
      </c>
      <c r="D20" s="190">
        <f>' TRAFO 0% no print'!D20</f>
        <v>1</v>
      </c>
      <c r="E20" s="190">
        <f>' TRAFO 0% no print'!E20</f>
        <v>10</v>
      </c>
      <c r="F20" s="190" t="str">
        <f>' TRAFO 0% no print'!F20</f>
        <v>70/20</v>
      </c>
      <c r="G20" s="190">
        <f>' TRAFO 0% no print'!G20</f>
        <v>288</v>
      </c>
      <c r="H20" s="252">
        <f>' TRAFO 0% no print'!Z20</f>
        <v>0</v>
      </c>
      <c r="I20" s="252">
        <f>' TRAFO 0% no print'!AA20</f>
        <v>0</v>
      </c>
      <c r="J20" s="237"/>
      <c r="K20" s="177"/>
      <c r="L20" s="177"/>
      <c r="M20" s="178" t="e">
        <f>IF(#REF!&gt;=80,"B","K")</f>
        <v>#REF!</v>
      </c>
      <c r="N20" s="178" t="e">
        <f>IF(#REF!&gt;=80,"B","K")</f>
        <v>#REF!</v>
      </c>
      <c r="O20" s="178"/>
      <c r="P20" s="179" t="e">
        <f>(#REF!/G20)*100</f>
        <v>#REF!</v>
      </c>
      <c r="Q20" s="179" t="e">
        <f>#REF!/G20*100</f>
        <v>#REF!</v>
      </c>
      <c r="R20" s="180"/>
      <c r="S20" s="180" t="e">
        <f>IF(P20=#REF!,"BETUL","salah")</f>
        <v>#REF!</v>
      </c>
      <c r="T20" s="180" t="e">
        <f>IF(#REF!=Q20,"BETUL","SALAH")</f>
        <v>#REF!</v>
      </c>
      <c r="U20" s="83" t="e">
        <f>IF(#REF!&gt;80,"CEK KEMBALI","OKE")</f>
        <v>#REF!</v>
      </c>
      <c r="V20" s="83" t="e">
        <f>IF(#REF!&gt;80,"CEK KEMBALI","OKE")</f>
        <v>#REF!</v>
      </c>
    </row>
  </sheetData>
  <mergeCells count="15">
    <mergeCell ref="A11:A13"/>
    <mergeCell ref="B11:B13"/>
    <mergeCell ref="C11:C13"/>
    <mergeCell ref="D11:D13"/>
    <mergeCell ref="E11:E13"/>
    <mergeCell ref="B2:I2"/>
    <mergeCell ref="B3:I3"/>
    <mergeCell ref="A7:I7"/>
    <mergeCell ref="A8:I8"/>
    <mergeCell ref="A9:I9"/>
    <mergeCell ref="F11:F12"/>
    <mergeCell ref="G11:G13"/>
    <mergeCell ref="H11:I11"/>
    <mergeCell ref="J11:J13"/>
    <mergeCell ref="H12:I12"/>
  </mergeCells>
  <printOptions horizontalCentered="1"/>
  <pageMargins left="0" right="0" top="0" bottom="0" header="0" footer="0"/>
  <pageSetup paperSize="9" fitToHeight="0" orientation="portrait" r:id="rId1"/>
  <headerFooter alignWithMargins="0"/>
  <colBreaks count="1" manualBreakCount="1">
    <brk id="9"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6109F-9B5E-4157-A0E5-F64CD0A220B1}">
  <sheetPr>
    <tabColor rgb="FFFF0000"/>
    <pageSetUpPr fitToPage="1"/>
  </sheetPr>
  <dimension ref="A1:AH367"/>
  <sheetViews>
    <sheetView view="pageBreakPreview" topLeftCell="A11" zoomScale="120" zoomScaleNormal="100" zoomScaleSheetLayoutView="120" workbookViewId="0">
      <pane ySplit="4" topLeftCell="A191" activePane="bottomLeft" state="frozen"/>
      <selection activeCell="A35" sqref="A35:XFD74"/>
      <selection pane="bottomLeft" activeCell="N107" sqref="N107"/>
    </sheetView>
  </sheetViews>
  <sheetFormatPr baseColWidth="10" defaultColWidth="9.1640625" defaultRowHeight="13"/>
  <cols>
    <col min="1" max="1" width="4.6640625" customWidth="1"/>
    <col min="2" max="2" width="17.6640625" customWidth="1"/>
    <col min="3" max="3" width="11.83203125" customWidth="1"/>
    <col min="4" max="4" width="4.5" customWidth="1"/>
    <col min="5" max="5" width="6.5" customWidth="1"/>
    <col min="6" max="6" width="8.1640625" customWidth="1"/>
    <col min="7" max="7" width="9" customWidth="1"/>
    <col min="8" max="15" width="8.6640625" customWidth="1"/>
    <col min="16" max="16" width="9.1640625" customWidth="1"/>
    <col min="17" max="17" width="43.1640625" customWidth="1"/>
    <col min="18" max="18" width="19.5" customWidth="1"/>
    <col min="19" max="19" width="9.83203125" hidden="1" customWidth="1"/>
    <col min="21" max="22" width="7.1640625" customWidth="1"/>
    <col min="23" max="23" width="2.1640625" customWidth="1"/>
    <col min="24" max="24" width="6" customWidth="1"/>
    <col min="25" max="25" width="4.83203125" customWidth="1"/>
    <col min="26" max="26" width="1.5" customWidth="1"/>
    <col min="27" max="28" width="9.33203125" customWidth="1"/>
    <col min="29" max="29" width="14.33203125" customWidth="1"/>
    <col min="30" max="32" width="12.83203125" customWidth="1"/>
    <col min="33" max="33" width="9.33203125" customWidth="1"/>
  </cols>
  <sheetData>
    <row r="1" spans="1:33" ht="12" hidden="1" customHeight="1">
      <c r="A1" s="83"/>
      <c r="B1" s="80"/>
      <c r="C1" s="178"/>
      <c r="D1" s="83"/>
      <c r="E1" s="83"/>
      <c r="F1" s="83"/>
      <c r="G1" s="82"/>
      <c r="H1" s="574"/>
      <c r="I1" s="575"/>
      <c r="J1" s="574"/>
      <c r="K1" s="575"/>
      <c r="L1" s="574"/>
      <c r="M1" s="575"/>
      <c r="N1" s="574"/>
      <c r="O1" s="575"/>
      <c r="P1" s="575"/>
      <c r="Q1" s="90"/>
      <c r="R1" s="90"/>
      <c r="X1" s="83"/>
      <c r="Y1" s="83"/>
      <c r="Z1" s="83"/>
      <c r="AA1" s="83"/>
      <c r="AB1" s="83"/>
      <c r="AC1" s="83"/>
      <c r="AD1" s="83"/>
      <c r="AE1" s="83"/>
      <c r="AF1" s="83"/>
    </row>
    <row r="2" spans="1:33" ht="12" hidden="1" customHeight="1">
      <c r="A2" s="83"/>
      <c r="B2" s="960" t="s">
        <v>0</v>
      </c>
      <c r="C2" s="960"/>
      <c r="D2" s="960"/>
      <c r="E2" s="960"/>
      <c r="F2" s="960"/>
      <c r="G2" s="960"/>
      <c r="H2" s="960"/>
      <c r="I2" s="960"/>
      <c r="J2" s="960"/>
      <c r="K2" s="960"/>
      <c r="L2" s="960"/>
      <c r="M2" s="960"/>
      <c r="N2" s="960"/>
      <c r="O2" s="960"/>
      <c r="P2" s="960"/>
      <c r="Q2" s="960"/>
      <c r="R2" s="175"/>
      <c r="X2" s="83"/>
      <c r="Y2" s="83"/>
      <c r="Z2" s="83"/>
      <c r="AA2" s="83"/>
      <c r="AB2" s="83"/>
      <c r="AC2" s="83"/>
      <c r="AD2" s="83"/>
      <c r="AE2" s="83"/>
      <c r="AF2" s="83"/>
    </row>
    <row r="3" spans="1:33" ht="12" hidden="1" customHeight="1">
      <c r="A3" s="83"/>
      <c r="B3" s="960"/>
      <c r="C3" s="960"/>
      <c r="D3" s="960"/>
      <c r="E3" s="960"/>
      <c r="F3" s="960"/>
      <c r="G3" s="960"/>
      <c r="H3" s="960"/>
      <c r="I3" s="960"/>
      <c r="J3" s="960"/>
      <c r="K3" s="960"/>
      <c r="L3" s="960"/>
      <c r="M3" s="960"/>
      <c r="N3" s="960"/>
      <c r="O3" s="960"/>
      <c r="P3" s="960"/>
      <c r="Q3" s="960"/>
      <c r="R3" s="175"/>
      <c r="X3" s="83"/>
      <c r="Y3" s="83"/>
      <c r="Z3" s="83"/>
      <c r="AA3" s="83"/>
      <c r="AB3" s="83"/>
      <c r="AC3" s="83"/>
      <c r="AD3" s="83"/>
      <c r="AE3" s="83"/>
      <c r="AF3" s="83"/>
    </row>
    <row r="4" spans="1:33" ht="12" hidden="1" customHeight="1">
      <c r="A4" s="83"/>
      <c r="B4" s="80"/>
      <c r="C4" s="178"/>
      <c r="D4" s="83"/>
      <c r="E4" s="83"/>
      <c r="F4" s="83"/>
      <c r="G4" s="82"/>
      <c r="H4" s="574"/>
      <c r="I4" s="575"/>
      <c r="J4" s="574"/>
      <c r="K4" s="575"/>
      <c r="L4" s="574"/>
      <c r="M4" s="575"/>
      <c r="N4" s="574"/>
      <c r="O4" s="575"/>
      <c r="P4" s="575"/>
      <c r="Q4" s="90"/>
      <c r="R4" s="90"/>
      <c r="X4" s="83"/>
      <c r="Y4" s="83"/>
      <c r="Z4" s="83"/>
      <c r="AA4" s="83"/>
      <c r="AB4" s="83"/>
      <c r="AC4" s="83"/>
      <c r="AD4" s="83"/>
      <c r="AE4" s="83"/>
      <c r="AF4" s="83"/>
    </row>
    <row r="5" spans="1:33" ht="11.25" customHeight="1">
      <c r="A5" s="83"/>
      <c r="B5" s="80"/>
      <c r="C5" s="178"/>
      <c r="D5" s="83"/>
      <c r="E5" s="83"/>
      <c r="F5" s="83"/>
      <c r="G5" s="82"/>
      <c r="H5" s="82"/>
      <c r="I5" s="85"/>
      <c r="J5" s="82"/>
      <c r="K5" s="85"/>
      <c r="L5" s="82"/>
      <c r="M5" s="85"/>
      <c r="N5" s="82"/>
      <c r="O5" s="85"/>
      <c r="P5" s="82"/>
      <c r="Q5" s="90"/>
      <c r="R5" s="90"/>
      <c r="X5" s="83"/>
      <c r="Y5" s="83"/>
      <c r="Z5" s="83"/>
      <c r="AA5" s="83"/>
      <c r="AB5" s="83"/>
      <c r="AC5" s="83"/>
      <c r="AD5" s="83"/>
      <c r="AE5" s="83"/>
      <c r="AF5" s="83"/>
    </row>
    <row r="6" spans="1:33" ht="12" customHeight="1">
      <c r="A6" s="83"/>
      <c r="B6" s="80"/>
      <c r="C6" s="178"/>
      <c r="D6" s="83"/>
      <c r="E6" s="83"/>
      <c r="F6" s="83"/>
      <c r="G6" s="82"/>
      <c r="H6" s="82"/>
      <c r="I6" s="85"/>
      <c r="J6" s="82"/>
      <c r="K6" s="85"/>
      <c r="L6" s="82"/>
      <c r="M6" s="85"/>
      <c r="N6" s="82"/>
      <c r="O6" s="85"/>
      <c r="P6" s="82"/>
      <c r="Q6" s="90"/>
      <c r="R6" s="90"/>
      <c r="X6" s="83"/>
      <c r="Y6" s="83"/>
      <c r="Z6" s="83"/>
      <c r="AA6" s="83"/>
      <c r="AB6" s="83"/>
      <c r="AC6" s="83"/>
      <c r="AD6" s="83"/>
      <c r="AE6" s="83"/>
      <c r="AF6" s="83"/>
    </row>
    <row r="7" spans="1:33" ht="20.25" customHeight="1">
      <c r="A7" s="961" t="s">
        <v>386</v>
      </c>
      <c r="B7" s="961"/>
      <c r="C7" s="961"/>
      <c r="D7" s="961"/>
      <c r="E7" s="961"/>
      <c r="F7" s="961"/>
      <c r="G7" s="961"/>
      <c r="H7" s="961"/>
      <c r="I7" s="961"/>
      <c r="J7" s="961"/>
      <c r="K7" s="961"/>
      <c r="L7" s="961"/>
      <c r="M7" s="961"/>
      <c r="N7" s="961"/>
      <c r="O7" s="961"/>
      <c r="P7" s="961"/>
      <c r="Q7" s="193"/>
      <c r="R7" s="181"/>
      <c r="X7" s="83"/>
      <c r="Y7" s="83"/>
      <c r="Z7" s="83"/>
      <c r="AA7" s="83"/>
      <c r="AB7" s="83"/>
      <c r="AC7" s="83"/>
      <c r="AD7" s="83"/>
      <c r="AE7" s="83"/>
      <c r="AF7" s="83"/>
    </row>
    <row r="8" spans="1:33" ht="23">
      <c r="A8" s="962" t="s">
        <v>387</v>
      </c>
      <c r="B8" s="962"/>
      <c r="C8" s="962"/>
      <c r="D8" s="962"/>
      <c r="E8" s="962"/>
      <c r="F8" s="962"/>
      <c r="G8" s="962"/>
      <c r="H8" s="962"/>
      <c r="I8" s="962"/>
      <c r="J8" s="962"/>
      <c r="K8" s="962"/>
      <c r="L8" s="962"/>
      <c r="M8" s="962"/>
      <c r="N8" s="962"/>
      <c r="O8" s="962"/>
      <c r="P8" s="962"/>
      <c r="Q8" s="53"/>
      <c r="R8" s="194"/>
      <c r="X8" s="83"/>
      <c r="Y8" s="83"/>
      <c r="Z8" s="83"/>
      <c r="AA8" s="83"/>
      <c r="AB8" s="83"/>
      <c r="AC8" s="83"/>
      <c r="AD8" s="83"/>
      <c r="AE8" s="83"/>
      <c r="AF8" s="83"/>
    </row>
    <row r="9" spans="1:33" ht="23">
      <c r="A9" s="963" t="str">
        <f>' TRAFO 80% PRINT'!A9:J9</f>
        <v>APRIL 2022</v>
      </c>
      <c r="B9" s="964"/>
      <c r="C9" s="964"/>
      <c r="D9" s="964"/>
      <c r="E9" s="964"/>
      <c r="F9" s="964"/>
      <c r="G9" s="964"/>
      <c r="H9" s="964"/>
      <c r="I9" s="964"/>
      <c r="J9" s="964"/>
      <c r="K9" s="964"/>
      <c r="L9" s="964"/>
      <c r="M9" s="964"/>
      <c r="N9" s="964"/>
      <c r="O9" s="964"/>
      <c r="P9" s="964"/>
      <c r="Q9" s="53"/>
      <c r="R9" s="195"/>
      <c r="X9" s="83"/>
      <c r="Y9" s="83"/>
      <c r="Z9" s="83"/>
      <c r="AA9" s="83"/>
      <c r="AB9" s="83"/>
      <c r="AC9" s="83"/>
      <c r="AD9" s="83"/>
      <c r="AE9" s="83"/>
      <c r="AF9" s="83"/>
    </row>
    <row r="10" spans="1:33" ht="8.25" customHeight="1">
      <c r="A10" s="196"/>
      <c r="B10" s="197"/>
      <c r="C10" s="198"/>
      <c r="D10" s="197"/>
      <c r="E10" s="197"/>
      <c r="F10" s="197"/>
      <c r="G10" s="84"/>
      <c r="H10" s="576"/>
      <c r="I10" s="577"/>
      <c r="J10" s="576"/>
      <c r="K10" s="577"/>
      <c r="L10" s="578"/>
      <c r="M10" s="577"/>
      <c r="N10" s="579"/>
      <c r="O10" s="577"/>
      <c r="P10" s="579"/>
      <c r="Q10" s="199"/>
      <c r="R10" s="199"/>
      <c r="X10" s="83"/>
      <c r="Y10" s="83"/>
      <c r="Z10" s="83"/>
      <c r="AA10" s="83"/>
      <c r="AB10" s="83"/>
      <c r="AC10" s="83"/>
      <c r="AD10" s="83"/>
      <c r="AE10" s="83"/>
      <c r="AF10" s="83"/>
    </row>
    <row r="11" spans="1:33" ht="14" thickBot="1">
      <c r="A11" s="83"/>
      <c r="B11" s="80"/>
      <c r="C11" s="178" t="s">
        <v>3</v>
      </c>
      <c r="D11" s="83"/>
      <c r="E11" s="83"/>
      <c r="F11" s="83"/>
      <c r="G11" s="82"/>
      <c r="H11" s="574"/>
      <c r="I11" s="575"/>
      <c r="J11" s="574"/>
      <c r="K11" s="575"/>
      <c r="L11" s="574"/>
      <c r="M11" s="575"/>
      <c r="N11" s="574"/>
      <c r="O11" s="575"/>
      <c r="P11" s="575"/>
      <c r="Q11" s="90"/>
      <c r="R11" s="90"/>
      <c r="X11" s="83"/>
      <c r="Y11" s="83"/>
      <c r="Z11" s="83"/>
      <c r="AA11" s="83"/>
      <c r="AB11" s="83"/>
      <c r="AC11" s="83"/>
      <c r="AD11" s="83"/>
      <c r="AE11" s="83"/>
      <c r="AF11" s="83"/>
    </row>
    <row r="12" spans="1:33" ht="16.5" customHeight="1" thickTop="1">
      <c r="A12" s="947" t="s">
        <v>4</v>
      </c>
      <c r="B12" s="947" t="s">
        <v>5</v>
      </c>
      <c r="C12" s="947" t="s">
        <v>6</v>
      </c>
      <c r="D12" s="947" t="s">
        <v>7</v>
      </c>
      <c r="E12" s="947" t="s">
        <v>8</v>
      </c>
      <c r="F12" s="947" t="s">
        <v>9</v>
      </c>
      <c r="G12" s="948" t="s">
        <v>10</v>
      </c>
      <c r="H12" s="950" t="s">
        <v>6411</v>
      </c>
      <c r="I12" s="950"/>
      <c r="J12" s="950"/>
      <c r="K12" s="950"/>
      <c r="L12" s="950"/>
      <c r="M12" s="950"/>
      <c r="N12" s="950"/>
      <c r="O12" s="950"/>
      <c r="P12" s="950"/>
      <c r="Q12" s="951" t="s">
        <v>388</v>
      </c>
      <c r="R12" s="954" t="s">
        <v>11</v>
      </c>
      <c r="X12" s="83"/>
      <c r="Y12" s="83"/>
      <c r="Z12" s="83"/>
      <c r="AA12" s="83"/>
      <c r="AB12" s="83"/>
      <c r="AC12" s="83"/>
      <c r="AD12" s="83"/>
      <c r="AE12" s="83"/>
      <c r="AF12" s="83"/>
    </row>
    <row r="13" spans="1:33" ht="12.75" customHeight="1">
      <c r="A13" s="947"/>
      <c r="B13" s="947"/>
      <c r="C13" s="947"/>
      <c r="D13" s="947"/>
      <c r="E13" s="947"/>
      <c r="F13" s="947"/>
      <c r="G13" s="948"/>
      <c r="H13" s="956" t="s">
        <v>389</v>
      </c>
      <c r="I13" s="956"/>
      <c r="J13" s="957" t="s">
        <v>390</v>
      </c>
      <c r="K13" s="957"/>
      <c r="L13" s="956" t="s">
        <v>391</v>
      </c>
      <c r="M13" s="956"/>
      <c r="N13" s="957" t="s">
        <v>392</v>
      </c>
      <c r="O13" s="957"/>
      <c r="P13" s="958" t="s">
        <v>393</v>
      </c>
      <c r="Q13" s="952"/>
      <c r="R13" s="955"/>
      <c r="U13" s="178"/>
      <c r="V13" s="178"/>
      <c r="W13" s="178"/>
      <c r="X13" s="184"/>
      <c r="Y13" s="184"/>
      <c r="Z13" s="180"/>
      <c r="AA13" s="180"/>
      <c r="AB13" s="180"/>
      <c r="AC13" s="83"/>
      <c r="AD13" s="83"/>
      <c r="AE13" s="83"/>
      <c r="AF13" s="83"/>
    </row>
    <row r="14" spans="1:33" ht="13.5" customHeight="1">
      <c r="A14" s="965"/>
      <c r="B14" s="965"/>
      <c r="C14" s="965"/>
      <c r="D14" s="965"/>
      <c r="E14" s="965"/>
      <c r="F14" s="580" t="s">
        <v>14</v>
      </c>
      <c r="G14" s="949"/>
      <c r="H14" s="581" t="s">
        <v>15</v>
      </c>
      <c r="I14" s="582" t="s">
        <v>16</v>
      </c>
      <c r="J14" s="581" t="s">
        <v>15</v>
      </c>
      <c r="K14" s="582" t="s">
        <v>16</v>
      </c>
      <c r="L14" s="581" t="s">
        <v>15</v>
      </c>
      <c r="M14" s="582" t="s">
        <v>16</v>
      </c>
      <c r="N14" s="581" t="s">
        <v>15</v>
      </c>
      <c r="O14" s="582" t="s">
        <v>16</v>
      </c>
      <c r="P14" s="959"/>
      <c r="Q14" s="953"/>
      <c r="R14" s="955"/>
      <c r="U14" s="178"/>
      <c r="V14" s="178"/>
      <c r="W14" s="178"/>
      <c r="X14" s="184"/>
      <c r="Y14" s="184"/>
      <c r="Z14" s="180"/>
      <c r="AA14" s="180"/>
      <c r="AB14" s="180"/>
      <c r="AC14" s="83"/>
      <c r="AD14" s="83"/>
      <c r="AE14" s="83"/>
      <c r="AF14" s="83"/>
    </row>
    <row r="15" spans="1:33" ht="17" customHeight="1">
      <c r="A15" s="529">
        <v>1</v>
      </c>
      <c r="B15" s="529" t="s">
        <v>20</v>
      </c>
      <c r="C15" s="904" t="s">
        <v>144</v>
      </c>
      <c r="D15" s="530">
        <v>1</v>
      </c>
      <c r="E15" s="530">
        <v>60</v>
      </c>
      <c r="F15" s="530" t="s">
        <v>22</v>
      </c>
      <c r="G15" s="531">
        <v>1732</v>
      </c>
      <c r="H15" s="906">
        <v>912.75840266666671</v>
      </c>
      <c r="I15" s="907">
        <v>52.699676828329487</v>
      </c>
      <c r="J15" s="906">
        <v>715.03726635370367</v>
      </c>
      <c r="K15" s="907">
        <v>41.283906833354713</v>
      </c>
      <c r="L15" s="906">
        <v>901.65454099999999</v>
      </c>
      <c r="M15" s="907">
        <v>52.058576270207858</v>
      </c>
      <c r="N15" s="906">
        <v>668.2947391019934</v>
      </c>
      <c r="O15" s="907">
        <v>38.585146599422252</v>
      </c>
      <c r="P15" s="909">
        <v>20.663192420947144</v>
      </c>
      <c r="Q15" s="904" t="s">
        <v>394</v>
      </c>
      <c r="R15" s="260" t="s">
        <v>395</v>
      </c>
      <c r="U15" s="200" t="e">
        <f>IF(#REF!&gt;=80,"B","K")</f>
        <v>#REF!</v>
      </c>
      <c r="V15" s="200" t="e">
        <f>IF(#REF!&gt;=80,"B","K")</f>
        <v>#REF!</v>
      </c>
      <c r="W15" s="200"/>
      <c r="X15" s="201" t="e">
        <f>(#REF!/G15)*100</f>
        <v>#REF!</v>
      </c>
      <c r="Y15" s="201" t="e">
        <f>#REF!/G15*100</f>
        <v>#REF!</v>
      </c>
      <c r="Z15" s="202"/>
      <c r="AA15" s="202" t="e">
        <f>IF(X15=#REF!,"BETUL","salah")</f>
        <v>#REF!</v>
      </c>
      <c r="AB15" s="202" t="e">
        <f>IF(#REF!=Y15,"BETUL","SALAH")</f>
        <v>#REF!</v>
      </c>
      <c r="AC15" s="88" t="e">
        <f>IF(#REF!&gt;80,"CEK KEMBALI","OKE")</f>
        <v>#REF!</v>
      </c>
      <c r="AD15" s="88" t="e">
        <f>IF(#REF!&gt;80,"CEK KEMBALI","OKE")</f>
        <v>#REF!</v>
      </c>
      <c r="AE15" s="88"/>
      <c r="AF15" s="200" t="str">
        <f t="shared" ref="AF15:AF78" si="0">IF(AG15=G15,"OK","GGGEEEELLLLL")</f>
        <v>OK</v>
      </c>
      <c r="AG15" s="202">
        <f t="shared" ref="AG15:AG78" si="1">IF(E15=30,866,IF(E15=60,1732,IF(E15=20,577,IF(E15=10,288,IF(E15=15,433,"CEK")))))</f>
        <v>1732</v>
      </c>
    </row>
    <row r="16" spans="1:33" ht="17" customHeight="1">
      <c r="A16" s="529">
        <v>2</v>
      </c>
      <c r="B16" s="529" t="s">
        <v>20</v>
      </c>
      <c r="C16" s="904" t="s">
        <v>144</v>
      </c>
      <c r="D16" s="530">
        <v>3</v>
      </c>
      <c r="E16" s="530">
        <v>60</v>
      </c>
      <c r="F16" s="530" t="s">
        <v>22</v>
      </c>
      <c r="G16" s="531">
        <v>1732</v>
      </c>
      <c r="H16" s="906">
        <v>994.90032933333339</v>
      </c>
      <c r="I16" s="907">
        <v>57.442282294072363</v>
      </c>
      <c r="J16" s="906">
        <v>693.82453526018503</v>
      </c>
      <c r="K16" s="907">
        <v>40.059153306015297</v>
      </c>
      <c r="L16" s="906">
        <v>902.21134466666672</v>
      </c>
      <c r="M16" s="907">
        <v>52.09072428791378</v>
      </c>
      <c r="N16" s="906">
        <v>567.81749164255939</v>
      </c>
      <c r="O16" s="907">
        <v>32.783919840794425</v>
      </c>
      <c r="P16" s="909">
        <v>20.338058993883784</v>
      </c>
      <c r="Q16" s="904" t="s">
        <v>396</v>
      </c>
      <c r="R16" s="260"/>
      <c r="S16" s="86"/>
      <c r="U16" s="200" t="e">
        <f>IF(#REF!&gt;=80,"B","K")</f>
        <v>#REF!</v>
      </c>
      <c r="V16" s="200" t="e">
        <f>IF(#REF!&gt;=80,"B","K")</f>
        <v>#REF!</v>
      </c>
      <c r="W16" s="200"/>
      <c r="X16" s="201" t="e">
        <f>(#REF!/G16)*100</f>
        <v>#REF!</v>
      </c>
      <c r="Y16" s="201" t="e">
        <f>#REF!/G16*100</f>
        <v>#REF!</v>
      </c>
      <c r="Z16" s="202"/>
      <c r="AA16" s="202" t="e">
        <f>IF(X16=#REF!,"BETUL","salah")</f>
        <v>#REF!</v>
      </c>
      <c r="AB16" s="202" t="e">
        <f>IF(#REF!=Y16,"BETUL","SALAH")</f>
        <v>#REF!</v>
      </c>
      <c r="AC16" s="88" t="e">
        <f>IF(#REF!&gt;80,"CEK KEMBALI","OKE")</f>
        <v>#REF!</v>
      </c>
      <c r="AD16" s="88" t="e">
        <f>IF(#REF!&gt;80,"CEK KEMBALI","OKE")</f>
        <v>#REF!</v>
      </c>
      <c r="AE16" s="88"/>
      <c r="AF16" s="200" t="str">
        <f t="shared" si="0"/>
        <v>OK</v>
      </c>
      <c r="AG16" s="202">
        <f t="shared" si="1"/>
        <v>1732</v>
      </c>
    </row>
    <row r="17" spans="1:34" ht="17" customHeight="1">
      <c r="A17" s="529">
        <v>3</v>
      </c>
      <c r="B17" s="529" t="s">
        <v>20</v>
      </c>
      <c r="C17" s="904" t="s">
        <v>144</v>
      </c>
      <c r="D17" s="530">
        <v>4</v>
      </c>
      <c r="E17" s="530">
        <v>60</v>
      </c>
      <c r="F17" s="530" t="s">
        <v>22</v>
      </c>
      <c r="G17" s="531">
        <v>1732</v>
      </c>
      <c r="H17" s="906">
        <v>1058.4292400000002</v>
      </c>
      <c r="I17" s="907">
        <v>61.110233256351052</v>
      </c>
      <c r="J17" s="906">
        <v>807.04511393425878</v>
      </c>
      <c r="K17" s="907">
        <v>46.596138217913321</v>
      </c>
      <c r="L17" s="906">
        <v>1035.1983033333333</v>
      </c>
      <c r="M17" s="907">
        <v>59.768955157813707</v>
      </c>
      <c r="N17" s="906">
        <v>755.52632839128376</v>
      </c>
      <c r="O17" s="907">
        <v>43.621612493723084</v>
      </c>
      <c r="P17" s="909">
        <v>20.593492703912624</v>
      </c>
      <c r="Q17" s="904" t="s">
        <v>396</v>
      </c>
      <c r="R17" s="260"/>
      <c r="S17" s="86"/>
      <c r="U17" s="200" t="e">
        <f>IF(#REF!&gt;=80,"B","K")</f>
        <v>#REF!</v>
      </c>
      <c r="V17" s="200" t="e">
        <f>IF(#REF!&gt;=80,"B","K")</f>
        <v>#REF!</v>
      </c>
      <c r="W17" s="200"/>
      <c r="X17" s="201" t="e">
        <f>(#REF!/G17)*100</f>
        <v>#REF!</v>
      </c>
      <c r="Y17" s="201" t="e">
        <f>#REF!/G17*100</f>
        <v>#REF!</v>
      </c>
      <c r="Z17" s="202"/>
      <c r="AA17" s="202" t="e">
        <f>IF(X17=#REF!,"BETUL","salah")</f>
        <v>#REF!</v>
      </c>
      <c r="AB17" s="202" t="e">
        <f>IF(#REF!=Y17,"BETUL","SALAH")</f>
        <v>#REF!</v>
      </c>
      <c r="AC17" s="88" t="e">
        <f>IF(#REF!&gt;80,"CEK KEMBALI","OKE")</f>
        <v>#REF!</v>
      </c>
      <c r="AD17" s="88" t="e">
        <f>IF(#REF!&gt;80,"CEK KEMBALI","OKE")</f>
        <v>#REF!</v>
      </c>
      <c r="AE17" s="88"/>
      <c r="AF17" s="200" t="str">
        <f t="shared" si="0"/>
        <v>OK</v>
      </c>
      <c r="AG17" s="202">
        <f t="shared" si="1"/>
        <v>1732</v>
      </c>
    </row>
    <row r="18" spans="1:34" ht="17" customHeight="1">
      <c r="A18" s="529">
        <v>4</v>
      </c>
      <c r="B18" s="529" t="s">
        <v>20</v>
      </c>
      <c r="C18" s="904" t="s">
        <v>144</v>
      </c>
      <c r="D18" s="910">
        <v>5</v>
      </c>
      <c r="E18" s="530">
        <v>60</v>
      </c>
      <c r="F18" s="530" t="s">
        <v>22</v>
      </c>
      <c r="G18" s="911">
        <v>1731</v>
      </c>
      <c r="H18" s="906">
        <v>639.88232433333337</v>
      </c>
      <c r="I18" s="907">
        <v>36.966049932601578</v>
      </c>
      <c r="J18" s="906">
        <v>522.63518679768492</v>
      </c>
      <c r="K18" s="907">
        <v>30.192673991778445</v>
      </c>
      <c r="L18" s="906">
        <v>639.80381299999999</v>
      </c>
      <c r="M18" s="907">
        <v>36.961514326978623</v>
      </c>
      <c r="N18" s="906">
        <v>474.1802891117286</v>
      </c>
      <c r="O18" s="907">
        <v>27.39343091344475</v>
      </c>
      <c r="P18" s="909">
        <v>20.571717490983591</v>
      </c>
      <c r="Q18" s="904" t="s">
        <v>397</v>
      </c>
      <c r="R18" s="260"/>
      <c r="S18" s="86"/>
      <c r="U18" s="200" t="e">
        <f>IF(#REF!&gt;=80,"B","K")</f>
        <v>#REF!</v>
      </c>
      <c r="V18" s="200" t="e">
        <f>IF(#REF!&gt;=80,"B","K")</f>
        <v>#REF!</v>
      </c>
      <c r="W18" s="200"/>
      <c r="X18" s="201" t="e">
        <f>(#REF!/G18)*100</f>
        <v>#REF!</v>
      </c>
      <c r="Y18" s="201" t="e">
        <f>#REF!/G18*100</f>
        <v>#REF!</v>
      </c>
      <c r="Z18" s="202"/>
      <c r="AA18" s="202" t="e">
        <f>IF(X18=#REF!,"BETUL","salah")</f>
        <v>#REF!</v>
      </c>
      <c r="AB18" s="202" t="e">
        <f>IF(#REF!=Y18,"BETUL","SALAH")</f>
        <v>#REF!</v>
      </c>
      <c r="AC18" s="88" t="e">
        <f>IF(#REF!&gt;80,"CEK KEMBALI","OKE")</f>
        <v>#REF!</v>
      </c>
      <c r="AD18" s="88" t="e">
        <f>IF(#REF!&gt;80,"CEK KEMBALI","OKE")</f>
        <v>#REF!</v>
      </c>
      <c r="AE18" s="88"/>
      <c r="AF18" s="200" t="str">
        <f t="shared" si="0"/>
        <v>GGGEEEELLLLL</v>
      </c>
      <c r="AG18" s="202">
        <f t="shared" si="1"/>
        <v>1732</v>
      </c>
    </row>
    <row r="19" spans="1:34" ht="17" customHeight="1">
      <c r="A19" s="529">
        <v>5</v>
      </c>
      <c r="B19" s="529" t="s">
        <v>20</v>
      </c>
      <c r="C19" s="904" t="s">
        <v>66</v>
      </c>
      <c r="D19" s="530">
        <v>1</v>
      </c>
      <c r="E19" s="530">
        <v>60</v>
      </c>
      <c r="F19" s="530" t="s">
        <v>22</v>
      </c>
      <c r="G19" s="531">
        <v>1732</v>
      </c>
      <c r="H19" s="906">
        <v>609.16778533333331</v>
      </c>
      <c r="I19" s="907">
        <v>35.171350192455733</v>
      </c>
      <c r="J19" s="906">
        <v>389.60809513240804</v>
      </c>
      <c r="K19" s="907">
        <v>22.494693714342265</v>
      </c>
      <c r="L19" s="906">
        <v>547.98545366666667</v>
      </c>
      <c r="M19" s="907">
        <v>31.638883006158586</v>
      </c>
      <c r="N19" s="906">
        <v>358.62562060083468</v>
      </c>
      <c r="O19" s="907">
        <v>20.705867240232951</v>
      </c>
      <c r="P19" s="909">
        <v>0</v>
      </c>
      <c r="Q19" s="904" t="s">
        <v>394</v>
      </c>
      <c r="R19" s="260" t="s">
        <v>5649</v>
      </c>
      <c r="S19" s="86"/>
      <c r="U19" s="200" t="e">
        <f>IF(#REF!&gt;=80,"B","K")</f>
        <v>#REF!</v>
      </c>
      <c r="V19" s="200" t="e">
        <f>IF(#REF!&gt;=80,"B","K")</f>
        <v>#REF!</v>
      </c>
      <c r="W19" s="200"/>
      <c r="X19" s="201" t="e">
        <f>(#REF!/G19)*100</f>
        <v>#REF!</v>
      </c>
      <c r="Y19" s="201" t="e">
        <f>#REF!/G19*100</f>
        <v>#REF!</v>
      </c>
      <c r="Z19" s="202"/>
      <c r="AA19" s="202" t="e">
        <f>IF(X19=#REF!,"BETUL","salah")</f>
        <v>#REF!</v>
      </c>
      <c r="AB19" s="202" t="e">
        <f>IF(#REF!=Y19,"BETUL","SALAH")</f>
        <v>#REF!</v>
      </c>
      <c r="AC19" s="88" t="e">
        <f>IF(#REF!&gt;80,"CEK KEMBALI","OKE")</f>
        <v>#REF!</v>
      </c>
      <c r="AD19" s="88" t="e">
        <f>IF(#REF!&gt;80,"CEK KEMBALI","OKE")</f>
        <v>#REF!</v>
      </c>
      <c r="AE19" s="88"/>
      <c r="AF19" s="200" t="str">
        <f t="shared" si="0"/>
        <v>OK</v>
      </c>
      <c r="AG19" s="202">
        <f t="shared" si="1"/>
        <v>1732</v>
      </c>
    </row>
    <row r="20" spans="1:34" ht="17" customHeight="1">
      <c r="A20" s="529">
        <v>6</v>
      </c>
      <c r="B20" s="529" t="s">
        <v>20</v>
      </c>
      <c r="C20" s="904" t="s">
        <v>66</v>
      </c>
      <c r="D20" s="530">
        <v>2</v>
      </c>
      <c r="E20" s="530">
        <v>60</v>
      </c>
      <c r="F20" s="530" t="s">
        <v>22</v>
      </c>
      <c r="G20" s="531">
        <v>1732</v>
      </c>
      <c r="H20" s="906">
        <v>609.16778533333331</v>
      </c>
      <c r="I20" s="907">
        <v>35.171350192455733</v>
      </c>
      <c r="J20" s="906">
        <v>389.60809513240804</v>
      </c>
      <c r="K20" s="907">
        <v>22.494693714342265</v>
      </c>
      <c r="L20" s="906">
        <v>547.98545366666667</v>
      </c>
      <c r="M20" s="907">
        <v>31.638883006158586</v>
      </c>
      <c r="N20" s="906">
        <v>358.62562060083468</v>
      </c>
      <c r="O20" s="907">
        <v>20.705867240232951</v>
      </c>
      <c r="P20" s="909">
        <v>0</v>
      </c>
      <c r="Q20" s="904" t="s">
        <v>394</v>
      </c>
      <c r="R20" s="260" t="s">
        <v>5649</v>
      </c>
      <c r="S20" s="86"/>
      <c r="U20" s="200" t="e">
        <f>IF(#REF!&gt;=80,"B","K")</f>
        <v>#REF!</v>
      </c>
      <c r="V20" s="200" t="e">
        <f>IF(#REF!&gt;=80,"B","K")</f>
        <v>#REF!</v>
      </c>
      <c r="W20" s="200"/>
      <c r="X20" s="201" t="e">
        <f>(#REF!/G20)*100</f>
        <v>#REF!</v>
      </c>
      <c r="Y20" s="201" t="e">
        <f>#REF!/G20*100</f>
        <v>#REF!</v>
      </c>
      <c r="Z20" s="202"/>
      <c r="AA20" s="202" t="e">
        <f>IF(X20=#REF!,"BETUL","salah")</f>
        <v>#REF!</v>
      </c>
      <c r="AB20" s="202" t="e">
        <f>IF(#REF!=Y20,"BETUL","SALAH")</f>
        <v>#REF!</v>
      </c>
      <c r="AC20" s="88" t="e">
        <f>IF(#REF!&gt;80,"CEK KEMBALI","OKE")</f>
        <v>#REF!</v>
      </c>
      <c r="AD20" s="88" t="e">
        <f>IF(#REF!&gt;80,"CEK KEMBALI","OKE")</f>
        <v>#REF!</v>
      </c>
      <c r="AE20" s="88"/>
      <c r="AF20" s="200" t="str">
        <f t="shared" si="0"/>
        <v>OK</v>
      </c>
      <c r="AG20" s="202">
        <f t="shared" si="1"/>
        <v>1732</v>
      </c>
    </row>
    <row r="21" spans="1:34" ht="17" customHeight="1">
      <c r="A21" s="529">
        <v>7</v>
      </c>
      <c r="B21" s="529" t="s">
        <v>20</v>
      </c>
      <c r="C21" s="904" t="s">
        <v>398</v>
      </c>
      <c r="D21" s="530">
        <v>2</v>
      </c>
      <c r="E21" s="530">
        <v>10</v>
      </c>
      <c r="F21" s="530" t="s">
        <v>33</v>
      </c>
      <c r="G21" s="531">
        <v>288</v>
      </c>
      <c r="H21" s="906">
        <v>0</v>
      </c>
      <c r="I21" s="907">
        <v>0</v>
      </c>
      <c r="J21" s="906">
        <v>0</v>
      </c>
      <c r="K21" s="907">
        <v>0</v>
      </c>
      <c r="L21" s="906">
        <v>0</v>
      </c>
      <c r="M21" s="907">
        <v>0</v>
      </c>
      <c r="N21" s="906">
        <v>0</v>
      </c>
      <c r="O21" s="907">
        <v>0</v>
      </c>
      <c r="P21" s="909">
        <v>20</v>
      </c>
      <c r="Q21" s="904" t="s">
        <v>399</v>
      </c>
      <c r="R21" s="260"/>
      <c r="S21" s="86"/>
      <c r="U21" s="200" t="e">
        <f>IF(#REF!&gt;=80,"B","K")</f>
        <v>#REF!</v>
      </c>
      <c r="V21" s="200" t="e">
        <f>IF(#REF!&gt;=80,"B","K")</f>
        <v>#REF!</v>
      </c>
      <c r="W21" s="200"/>
      <c r="X21" s="201" t="e">
        <f>(#REF!/G21)*100</f>
        <v>#REF!</v>
      </c>
      <c r="Y21" s="201" t="e">
        <f>#REF!/G21*100</f>
        <v>#REF!</v>
      </c>
      <c r="Z21" s="202"/>
      <c r="AA21" s="202" t="e">
        <f>IF(X21=#REF!,"BETUL","salah")</f>
        <v>#REF!</v>
      </c>
      <c r="AB21" s="202" t="e">
        <f>IF(#REF!=Y21,"BETUL","SALAH")</f>
        <v>#REF!</v>
      </c>
      <c r="AC21" s="88" t="e">
        <f>IF(#REF!&gt;80,"CEK KEMBALI","OKE")</f>
        <v>#REF!</v>
      </c>
      <c r="AD21" s="88" t="e">
        <f>IF(#REF!&gt;80,"CEK KEMBALI","OKE")</f>
        <v>#REF!</v>
      </c>
      <c r="AE21" s="88"/>
      <c r="AF21" s="200" t="str">
        <f t="shared" si="0"/>
        <v>OK</v>
      </c>
      <c r="AG21" s="202">
        <f t="shared" si="1"/>
        <v>288</v>
      </c>
    </row>
    <row r="22" spans="1:34" ht="17" customHeight="1">
      <c r="A22" s="529">
        <v>8</v>
      </c>
      <c r="B22" s="529" t="s">
        <v>20</v>
      </c>
      <c r="C22" s="904" t="s">
        <v>68</v>
      </c>
      <c r="D22" s="530">
        <v>1</v>
      </c>
      <c r="E22" s="530">
        <v>60</v>
      </c>
      <c r="F22" s="530" t="s">
        <v>22</v>
      </c>
      <c r="G22" s="531">
        <v>1732</v>
      </c>
      <c r="H22" s="906">
        <v>812.43509933333337</v>
      </c>
      <c r="I22" s="907">
        <v>46.9073382986913</v>
      </c>
      <c r="J22" s="906">
        <v>636.50776282916615</v>
      </c>
      <c r="K22" s="907">
        <v>36.749870833092736</v>
      </c>
      <c r="L22" s="906">
        <v>728.23848466666675</v>
      </c>
      <c r="M22" s="907">
        <v>42.046101886066211</v>
      </c>
      <c r="N22" s="906">
        <v>498.71841199536448</v>
      </c>
      <c r="O22" s="907">
        <v>28.794365588646908</v>
      </c>
      <c r="P22" s="909">
        <v>20.57702665729164</v>
      </c>
      <c r="Q22" s="904" t="s">
        <v>396</v>
      </c>
      <c r="R22" s="260"/>
      <c r="S22" s="86"/>
      <c r="U22" s="200" t="e">
        <f>IF(#REF!&gt;=80,"B","K")</f>
        <v>#REF!</v>
      </c>
      <c r="V22" s="200" t="e">
        <f>IF(#REF!&gt;=80,"B","K")</f>
        <v>#REF!</v>
      </c>
      <c r="W22" s="200"/>
      <c r="X22" s="201" t="e">
        <f>(#REF!/G22)*100</f>
        <v>#REF!</v>
      </c>
      <c r="Y22" s="201" t="e">
        <f>#REF!/G22*100</f>
        <v>#REF!</v>
      </c>
      <c r="Z22" s="202"/>
      <c r="AA22" s="202" t="e">
        <f>IF(X22=#REF!,"BETUL","salah")</f>
        <v>#REF!</v>
      </c>
      <c r="AB22" s="202" t="e">
        <f>IF(#REF!=Y22,"BETUL","SALAH")</f>
        <v>#REF!</v>
      </c>
      <c r="AC22" s="88" t="e">
        <f>IF(#REF!&gt;80,"CEK KEMBALI","OKE")</f>
        <v>#REF!</v>
      </c>
      <c r="AD22" s="88" t="e">
        <f>IF(#REF!&gt;80,"CEK KEMBALI","OKE")</f>
        <v>#REF!</v>
      </c>
      <c r="AE22" s="88"/>
      <c r="AF22" s="200" t="str">
        <f t="shared" si="0"/>
        <v>OK</v>
      </c>
      <c r="AG22" s="202">
        <f t="shared" si="1"/>
        <v>1732</v>
      </c>
    </row>
    <row r="23" spans="1:34" ht="17" customHeight="1">
      <c r="A23" s="529">
        <v>9</v>
      </c>
      <c r="B23" s="529" t="s">
        <v>20</v>
      </c>
      <c r="C23" s="904" t="s">
        <v>68</v>
      </c>
      <c r="D23" s="530">
        <v>2</v>
      </c>
      <c r="E23" s="530">
        <v>60</v>
      </c>
      <c r="F23" s="530" t="s">
        <v>22</v>
      </c>
      <c r="G23" s="531">
        <v>1732</v>
      </c>
      <c r="H23" s="906">
        <v>708.46140533333335</v>
      </c>
      <c r="I23" s="907">
        <v>40.904238183217863</v>
      </c>
      <c r="J23" s="906">
        <v>454.85307794953718</v>
      </c>
      <c r="K23" s="907">
        <v>26.261725054823167</v>
      </c>
      <c r="L23" s="906">
        <v>507.56437199999999</v>
      </c>
      <c r="M23" s="907">
        <v>29.305102309468822</v>
      </c>
      <c r="N23" s="906">
        <v>313.73796160917954</v>
      </c>
      <c r="O23" s="907">
        <v>18.114201016696278</v>
      </c>
      <c r="P23" s="909">
        <v>20.606311481560844</v>
      </c>
      <c r="Q23" s="904" t="s">
        <v>396</v>
      </c>
      <c r="R23" s="260"/>
      <c r="S23" s="86"/>
      <c r="U23" s="200" t="e">
        <f>IF(#REF!&gt;=80,"B","K")</f>
        <v>#REF!</v>
      </c>
      <c r="V23" s="200" t="e">
        <f>IF(#REF!&gt;=80,"B","K")</f>
        <v>#REF!</v>
      </c>
      <c r="W23" s="200"/>
      <c r="X23" s="201" t="e">
        <f>(#REF!/G23)*100</f>
        <v>#REF!</v>
      </c>
      <c r="Y23" s="201" t="e">
        <f>#REF!/G23*100</f>
        <v>#REF!</v>
      </c>
      <c r="Z23" s="202"/>
      <c r="AA23" s="202" t="e">
        <f>IF(X23=#REF!,"BETUL","salah")</f>
        <v>#REF!</v>
      </c>
      <c r="AB23" s="202" t="e">
        <f>IF(#REF!=Y23,"BETUL","SALAH")</f>
        <v>#REF!</v>
      </c>
      <c r="AC23" s="88" t="e">
        <f>IF(#REF!&gt;80,"CEK KEMBALI","OKE")</f>
        <v>#REF!</v>
      </c>
      <c r="AD23" s="88" t="e">
        <f>IF(#REF!&gt;80,"CEK KEMBALI","OKE")</f>
        <v>#REF!</v>
      </c>
      <c r="AE23" s="88"/>
      <c r="AF23" s="200" t="str">
        <f t="shared" si="0"/>
        <v>OK</v>
      </c>
      <c r="AG23" s="202">
        <f t="shared" si="1"/>
        <v>1732</v>
      </c>
    </row>
    <row r="24" spans="1:34" ht="17" customHeight="1">
      <c r="A24" s="529">
        <v>10</v>
      </c>
      <c r="B24" s="529" t="s">
        <v>20</v>
      </c>
      <c r="C24" s="904" t="s">
        <v>21</v>
      </c>
      <c r="D24" s="530">
        <v>6</v>
      </c>
      <c r="E24" s="530">
        <v>60</v>
      </c>
      <c r="F24" s="530" t="s">
        <v>22</v>
      </c>
      <c r="G24" s="531">
        <v>1732</v>
      </c>
      <c r="H24" s="906">
        <v>1258.2501626666667</v>
      </c>
      <c r="I24" s="907">
        <v>72.647238029253273</v>
      </c>
      <c r="J24" s="906">
        <v>855.0893933249987</v>
      </c>
      <c r="K24" s="907">
        <v>49.370057351327866</v>
      </c>
      <c r="L24" s="906">
        <v>966.75646933333337</v>
      </c>
      <c r="M24" s="907">
        <v>55.817348113933797</v>
      </c>
      <c r="N24" s="906">
        <v>711.00048081409454</v>
      </c>
      <c r="O24" s="907">
        <v>41.05083607471677</v>
      </c>
      <c r="P24" s="909">
        <v>20.674181825226874</v>
      </c>
      <c r="Q24" s="904" t="s">
        <v>400</v>
      </c>
      <c r="R24" s="260"/>
      <c r="S24" s="86"/>
      <c r="U24" s="200" t="e">
        <f>IF(#REF!&gt;=80,"B","K")</f>
        <v>#REF!</v>
      </c>
      <c r="V24" s="200" t="e">
        <f>IF(#REF!&gt;=80,"B","K")</f>
        <v>#REF!</v>
      </c>
      <c r="W24" s="200"/>
      <c r="X24" s="201" t="e">
        <f>(#REF!/G24)*100</f>
        <v>#REF!</v>
      </c>
      <c r="Y24" s="201" t="e">
        <f>#REF!/G24*100</f>
        <v>#REF!</v>
      </c>
      <c r="Z24" s="202"/>
      <c r="AA24" s="202" t="e">
        <f>IF(X24=#REF!,"BETUL","salah")</f>
        <v>#REF!</v>
      </c>
      <c r="AB24" s="202" t="e">
        <f>IF(#REF!=Y24,"BETUL","SALAH")</f>
        <v>#REF!</v>
      </c>
      <c r="AC24" s="88" t="e">
        <f>IF(#REF!&gt;80,"CEK KEMBALI","OKE")</f>
        <v>#REF!</v>
      </c>
      <c r="AD24" s="88" t="e">
        <f>IF(#REF!&gt;80,"CEK KEMBALI","OKE")</f>
        <v>#REF!</v>
      </c>
      <c r="AE24" s="88"/>
      <c r="AF24" s="200" t="str">
        <f t="shared" si="0"/>
        <v>OK</v>
      </c>
      <c r="AG24" s="202">
        <f t="shared" si="1"/>
        <v>1732</v>
      </c>
    </row>
    <row r="25" spans="1:34" ht="17" customHeight="1">
      <c r="A25" s="529">
        <v>11</v>
      </c>
      <c r="B25" s="529" t="s">
        <v>20</v>
      </c>
      <c r="C25" s="904" t="s">
        <v>21</v>
      </c>
      <c r="D25" s="530">
        <v>7</v>
      </c>
      <c r="E25" s="530">
        <v>60</v>
      </c>
      <c r="F25" s="530" t="s">
        <v>22</v>
      </c>
      <c r="G25" s="531">
        <v>1732</v>
      </c>
      <c r="H25" s="906">
        <v>1121.0155436666666</v>
      </c>
      <c r="I25" s="907">
        <v>64.723761181678213</v>
      </c>
      <c r="J25" s="906">
        <v>847.99989943564901</v>
      </c>
      <c r="K25" s="907">
        <v>48.960733223767264</v>
      </c>
      <c r="L25" s="906">
        <v>999.22224933333337</v>
      </c>
      <c r="M25" s="907">
        <v>57.691815781370281</v>
      </c>
      <c r="N25" s="906">
        <v>778.66561065924805</v>
      </c>
      <c r="O25" s="907">
        <v>44.957598767854968</v>
      </c>
      <c r="P25" s="909">
        <v>20.583818164170772</v>
      </c>
      <c r="Q25" s="904" t="s">
        <v>401</v>
      </c>
      <c r="R25" s="260"/>
      <c r="S25" s="86"/>
      <c r="U25" s="200" t="e">
        <f>IF(#REF!&gt;=80,"B","K")</f>
        <v>#REF!</v>
      </c>
      <c r="V25" s="200" t="e">
        <f>IF(#REF!&gt;=80,"B","K")</f>
        <v>#REF!</v>
      </c>
      <c r="W25" s="200"/>
      <c r="X25" s="201" t="e">
        <f>(#REF!/G25)*100</f>
        <v>#REF!</v>
      </c>
      <c r="Y25" s="201" t="e">
        <f>#REF!/G25*100</f>
        <v>#REF!</v>
      </c>
      <c r="Z25" s="202"/>
      <c r="AA25" s="202" t="e">
        <f>IF(X25=#REF!,"BETUL","salah")</f>
        <v>#REF!</v>
      </c>
      <c r="AB25" s="202" t="e">
        <f>IF(#REF!=Y25,"BETUL","SALAH")</f>
        <v>#REF!</v>
      </c>
      <c r="AC25" s="88" t="e">
        <f>IF(#REF!&gt;80,"CEK KEMBALI","OKE")</f>
        <v>#REF!</v>
      </c>
      <c r="AD25" s="88" t="e">
        <f>IF(#REF!&gt;80,"CEK KEMBALI","OKE")</f>
        <v>#REF!</v>
      </c>
      <c r="AE25" s="88"/>
      <c r="AF25" s="200" t="str">
        <f t="shared" si="0"/>
        <v>OK</v>
      </c>
      <c r="AG25" s="202">
        <f t="shared" si="1"/>
        <v>1732</v>
      </c>
    </row>
    <row r="26" spans="1:34" ht="17" customHeight="1">
      <c r="A26" s="529">
        <v>12</v>
      </c>
      <c r="B26" s="529" t="s">
        <v>20</v>
      </c>
      <c r="C26" s="904" t="s">
        <v>21</v>
      </c>
      <c r="D26" s="530">
        <v>9</v>
      </c>
      <c r="E26" s="530">
        <v>60</v>
      </c>
      <c r="F26" s="530" t="s">
        <v>22</v>
      </c>
      <c r="G26" s="531">
        <v>1732</v>
      </c>
      <c r="H26" s="906">
        <v>1082.404419</v>
      </c>
      <c r="I26" s="907">
        <v>62.494481466512696</v>
      </c>
      <c r="J26" s="906">
        <v>871.53126909629634</v>
      </c>
      <c r="K26" s="907">
        <v>50.319357338123346</v>
      </c>
      <c r="L26" s="906">
        <v>1001.9841716666666</v>
      </c>
      <c r="M26" s="907">
        <v>57.85128011932256</v>
      </c>
      <c r="N26" s="906">
        <v>782.76907520027873</v>
      </c>
      <c r="O26" s="907">
        <v>45.194519353364818</v>
      </c>
      <c r="P26" s="909">
        <v>20.484405852152879</v>
      </c>
      <c r="Q26" s="904" t="s">
        <v>402</v>
      </c>
      <c r="R26" s="261"/>
      <c r="S26" s="87"/>
      <c r="U26" s="200" t="e">
        <f>IF(#REF!&gt;=80,"B","K")</f>
        <v>#REF!</v>
      </c>
      <c r="V26" s="200" t="e">
        <f>IF(#REF!&gt;=80,"B","K")</f>
        <v>#REF!</v>
      </c>
      <c r="W26" s="200"/>
      <c r="X26" s="201" t="e">
        <f>(#REF!/G26)*100</f>
        <v>#REF!</v>
      </c>
      <c r="Y26" s="201" t="e">
        <f>#REF!/G26*100</f>
        <v>#REF!</v>
      </c>
      <c r="Z26" s="202"/>
      <c r="AA26" s="202" t="e">
        <f>IF(X26=#REF!,"BETUL","salah")</f>
        <v>#REF!</v>
      </c>
      <c r="AB26" s="202" t="e">
        <f>IF(#REF!=Y26,"BETUL","SALAH")</f>
        <v>#REF!</v>
      </c>
      <c r="AC26" s="88" t="e">
        <f>IF(#REF!&gt;80,"CEK KEMBALI","OKE")</f>
        <v>#REF!</v>
      </c>
      <c r="AD26" s="88" t="e">
        <f>IF(#REF!&gt;80,"CEK KEMBALI","OKE")</f>
        <v>#REF!</v>
      </c>
      <c r="AE26" s="88"/>
      <c r="AF26" s="200" t="str">
        <f t="shared" si="0"/>
        <v>OK</v>
      </c>
      <c r="AG26" s="202">
        <f t="shared" si="1"/>
        <v>1732</v>
      </c>
    </row>
    <row r="27" spans="1:34" ht="17" customHeight="1">
      <c r="A27" s="529">
        <v>13</v>
      </c>
      <c r="B27" s="529" t="s">
        <v>20</v>
      </c>
      <c r="C27" s="904" t="s">
        <v>21</v>
      </c>
      <c r="D27" s="530">
        <v>10</v>
      </c>
      <c r="E27" s="530">
        <v>60</v>
      </c>
      <c r="F27" s="530" t="s">
        <v>22</v>
      </c>
      <c r="G27" s="531">
        <v>1732</v>
      </c>
      <c r="H27" s="906">
        <v>1268.8470866666667</v>
      </c>
      <c r="I27" s="907">
        <v>73.259069668976139</v>
      </c>
      <c r="J27" s="906">
        <v>1017.2578059870375</v>
      </c>
      <c r="K27" s="907">
        <v>58.733129675925952</v>
      </c>
      <c r="L27" s="906">
        <v>1192.6748046666669</v>
      </c>
      <c r="M27" s="907">
        <v>68.861131909160918</v>
      </c>
      <c r="N27" s="906">
        <v>910.74478595224866</v>
      </c>
      <c r="O27" s="907">
        <v>52.583417202785718</v>
      </c>
      <c r="P27" s="909">
        <v>20.584402626901525</v>
      </c>
      <c r="Q27" s="904" t="s">
        <v>403</v>
      </c>
      <c r="R27" s="261"/>
      <c r="S27" s="87"/>
      <c r="U27" s="200" t="e">
        <f>IF(#REF!&gt;=80,"B","K")</f>
        <v>#REF!</v>
      </c>
      <c r="V27" s="200" t="e">
        <f>IF(#REF!&gt;=80,"B","K")</f>
        <v>#REF!</v>
      </c>
      <c r="W27" s="200"/>
      <c r="X27" s="201" t="e">
        <f>(#REF!/G27)*100</f>
        <v>#REF!</v>
      </c>
      <c r="Y27" s="201" t="e">
        <f>#REF!/G27*100</f>
        <v>#REF!</v>
      </c>
      <c r="Z27" s="202"/>
      <c r="AA27" s="202" t="e">
        <f>IF(X27=#REF!,"BETUL","salah")</f>
        <v>#REF!</v>
      </c>
      <c r="AB27" s="202" t="e">
        <f>IF(#REF!=Y27,"BETUL","SALAH")</f>
        <v>#REF!</v>
      </c>
      <c r="AC27" s="88" t="e">
        <f>IF(#REF!&gt;80,"CEK KEMBALI","OKE")</f>
        <v>#REF!</v>
      </c>
      <c r="AD27" s="88" t="e">
        <f>IF(#REF!&gt;80,"CEK KEMBALI","OKE")</f>
        <v>#REF!</v>
      </c>
      <c r="AE27" s="88"/>
      <c r="AF27" s="200" t="str">
        <f t="shared" si="0"/>
        <v>OK</v>
      </c>
      <c r="AG27" s="202">
        <f t="shared" si="1"/>
        <v>1732</v>
      </c>
    </row>
    <row r="28" spans="1:34" ht="17" customHeight="1">
      <c r="A28" s="529">
        <v>14</v>
      </c>
      <c r="B28" s="529" t="s">
        <v>20</v>
      </c>
      <c r="C28" s="912" t="s">
        <v>69</v>
      </c>
      <c r="D28" s="910">
        <v>1</v>
      </c>
      <c r="E28" s="910">
        <v>60</v>
      </c>
      <c r="F28" s="910" t="s">
        <v>22</v>
      </c>
      <c r="G28" s="531">
        <v>1732</v>
      </c>
      <c r="H28" s="906">
        <v>440.67873133333336</v>
      </c>
      <c r="I28" s="907">
        <v>25.443344765204007</v>
      </c>
      <c r="J28" s="906">
        <v>343.27898272685218</v>
      </c>
      <c r="K28" s="907">
        <v>19.819802697855206</v>
      </c>
      <c r="L28" s="906">
        <v>457.51828</v>
      </c>
      <c r="M28" s="907">
        <v>26.415605080831412</v>
      </c>
      <c r="N28" s="906">
        <v>319.76399990217919</v>
      </c>
      <c r="O28" s="907">
        <v>18.462124705668543</v>
      </c>
      <c r="P28" s="909">
        <v>20.128694035978764</v>
      </c>
      <c r="Q28" s="904" t="s">
        <v>404</v>
      </c>
      <c r="R28" s="261"/>
      <c r="S28" s="87"/>
      <c r="U28" s="200" t="e">
        <f>IF(#REF!&gt;=80,"B","K")</f>
        <v>#REF!</v>
      </c>
      <c r="V28" s="200" t="e">
        <f>IF(#REF!&gt;=80,"B","K")</f>
        <v>#REF!</v>
      </c>
      <c r="W28" s="200"/>
      <c r="X28" s="201" t="e">
        <f>(#REF!/G28)*100</f>
        <v>#REF!</v>
      </c>
      <c r="Y28" s="201" t="e">
        <f>#REF!/G28*100</f>
        <v>#REF!</v>
      </c>
      <c r="Z28" s="202"/>
      <c r="AA28" s="202" t="e">
        <f>IF(X28=#REF!,"BETUL","salah")</f>
        <v>#REF!</v>
      </c>
      <c r="AB28" s="202" t="e">
        <f>IF(#REF!=Y28,"BETUL","SALAH")</f>
        <v>#REF!</v>
      </c>
      <c r="AC28" s="88" t="e">
        <f>IF(#REF!&gt;80,"CEK KEMBALI","OKE")</f>
        <v>#REF!</v>
      </c>
      <c r="AD28" s="88" t="e">
        <f>IF(#REF!&gt;80,"CEK KEMBALI","OKE")</f>
        <v>#REF!</v>
      </c>
      <c r="AE28" s="88"/>
      <c r="AF28" s="200" t="str">
        <f t="shared" si="0"/>
        <v>OK</v>
      </c>
      <c r="AG28" s="202">
        <f t="shared" si="1"/>
        <v>1732</v>
      </c>
    </row>
    <row r="29" spans="1:34" ht="17" customHeight="1">
      <c r="A29" s="529">
        <v>15</v>
      </c>
      <c r="B29" s="529" t="s">
        <v>20</v>
      </c>
      <c r="C29" s="912" t="s">
        <v>69</v>
      </c>
      <c r="D29" s="910">
        <v>2</v>
      </c>
      <c r="E29" s="910">
        <v>60</v>
      </c>
      <c r="F29" s="910" t="s">
        <v>22</v>
      </c>
      <c r="G29" s="531">
        <v>1732</v>
      </c>
      <c r="H29" s="906">
        <v>716.19661499999995</v>
      </c>
      <c r="I29" s="907">
        <v>41.350843822170894</v>
      </c>
      <c r="J29" s="906">
        <v>526.10953986527784</v>
      </c>
      <c r="K29" s="907">
        <v>30.375839484138446</v>
      </c>
      <c r="L29" s="906">
        <v>775.66078700000014</v>
      </c>
      <c r="M29" s="907">
        <v>44.784110103926103</v>
      </c>
      <c r="N29" s="906">
        <v>458.23151706536817</v>
      </c>
      <c r="O29" s="907">
        <v>26.456785049963521</v>
      </c>
      <c r="P29" s="909">
        <v>20.55235992426012</v>
      </c>
      <c r="Q29" s="904" t="s">
        <v>404</v>
      </c>
      <c r="R29" s="261"/>
      <c r="S29" s="87"/>
      <c r="U29" s="200" t="e">
        <f>IF(#REF!&gt;=80,"B","K")</f>
        <v>#REF!</v>
      </c>
      <c r="V29" s="200" t="e">
        <f>IF(#REF!&gt;=80,"B","K")</f>
        <v>#REF!</v>
      </c>
      <c r="W29" s="200"/>
      <c r="X29" s="201" t="e">
        <f>(#REF!/G29)*100</f>
        <v>#REF!</v>
      </c>
      <c r="Y29" s="201" t="e">
        <f>#REF!/G29*100</f>
        <v>#REF!</v>
      </c>
      <c r="Z29" s="202"/>
      <c r="AA29" s="202" t="e">
        <f>IF(X29=#REF!,"BETUL","salah")</f>
        <v>#REF!</v>
      </c>
      <c r="AB29" s="202" t="e">
        <f>IF(#REF!=Y29,"BETUL","SALAH")</f>
        <v>#REF!</v>
      </c>
      <c r="AC29" s="88" t="e">
        <f>IF(#REF!&gt;80,"CEK KEMBALI","OKE")</f>
        <v>#REF!</v>
      </c>
      <c r="AD29" s="88" t="e">
        <f>IF(#REF!&gt;80,"CEK KEMBALI","OKE")</f>
        <v>#REF!</v>
      </c>
      <c r="AE29" s="88"/>
      <c r="AF29" s="200" t="str">
        <f t="shared" si="0"/>
        <v>OK</v>
      </c>
      <c r="AG29" s="202">
        <f t="shared" si="1"/>
        <v>1732</v>
      </c>
      <c r="AH29" s="81"/>
    </row>
    <row r="30" spans="1:34" ht="17" customHeight="1">
      <c r="A30" s="529">
        <v>16</v>
      </c>
      <c r="B30" s="529" t="s">
        <v>20</v>
      </c>
      <c r="C30" s="904" t="s">
        <v>405</v>
      </c>
      <c r="D30" s="530">
        <v>1</v>
      </c>
      <c r="E30" s="530">
        <v>60</v>
      </c>
      <c r="F30" s="530" t="s">
        <v>22</v>
      </c>
      <c r="G30" s="531">
        <v>1732</v>
      </c>
      <c r="H30" s="906">
        <v>1315.88444</v>
      </c>
      <c r="I30" s="907">
        <v>75.974852193995375</v>
      </c>
      <c r="J30" s="906">
        <v>1019.6313772689813</v>
      </c>
      <c r="K30" s="907">
        <v>58.870171897747191</v>
      </c>
      <c r="L30" s="906">
        <v>1233.3334553333332</v>
      </c>
      <c r="M30" s="907">
        <v>71.208629060815994</v>
      </c>
      <c r="N30" s="906">
        <v>874.85684817617221</v>
      </c>
      <c r="O30" s="907">
        <v>50.511365368139273</v>
      </c>
      <c r="P30" s="909">
        <v>20.479976875811367</v>
      </c>
      <c r="Q30" s="904" t="s">
        <v>406</v>
      </c>
      <c r="R30" s="261"/>
      <c r="S30" s="87"/>
      <c r="U30" s="200" t="e">
        <f>IF(#REF!&gt;=80,"B","K")</f>
        <v>#REF!</v>
      </c>
      <c r="V30" s="200" t="e">
        <f>IF(#REF!&gt;=80,"B","K")</f>
        <v>#REF!</v>
      </c>
      <c r="W30" s="200"/>
      <c r="X30" s="201" t="e">
        <f>(#REF!/G30)*100</f>
        <v>#REF!</v>
      </c>
      <c r="Y30" s="201" t="e">
        <f>#REF!/G30*100</f>
        <v>#REF!</v>
      </c>
      <c r="Z30" s="202"/>
      <c r="AA30" s="202" t="e">
        <f>IF(X30=#REF!,"BETUL","salah")</f>
        <v>#REF!</v>
      </c>
      <c r="AB30" s="202" t="e">
        <f>IF(#REF!=Y30,"BETUL","SALAH")</f>
        <v>#REF!</v>
      </c>
      <c r="AC30" s="88" t="e">
        <f>IF(#REF!&gt;80,"CEK KEMBALI","OKE")</f>
        <v>#REF!</v>
      </c>
      <c r="AD30" s="88" t="e">
        <f>IF(#REF!&gt;80,"CEK KEMBALI","OKE")</f>
        <v>#REF!</v>
      </c>
      <c r="AE30" s="88"/>
      <c r="AF30" s="200" t="str">
        <f t="shared" si="0"/>
        <v>OK</v>
      </c>
      <c r="AG30" s="202">
        <f t="shared" si="1"/>
        <v>1732</v>
      </c>
      <c r="AH30" s="81"/>
    </row>
    <row r="31" spans="1:34" ht="17" customHeight="1">
      <c r="A31" s="529">
        <v>17</v>
      </c>
      <c r="B31" s="529" t="s">
        <v>20</v>
      </c>
      <c r="C31" s="904" t="s">
        <v>405</v>
      </c>
      <c r="D31" s="530">
        <v>2</v>
      </c>
      <c r="E31" s="530">
        <v>60</v>
      </c>
      <c r="F31" s="530" t="s">
        <v>22</v>
      </c>
      <c r="G31" s="531">
        <v>1732</v>
      </c>
      <c r="H31" s="906">
        <v>1220.6599526666666</v>
      </c>
      <c r="I31" s="907">
        <v>70.476902578906859</v>
      </c>
      <c r="J31" s="906">
        <v>877.9972969731474</v>
      </c>
      <c r="K31" s="907">
        <v>50.69268458274523</v>
      </c>
      <c r="L31" s="906">
        <v>1144.0910646666669</v>
      </c>
      <c r="M31" s="907">
        <v>66.056066089299463</v>
      </c>
      <c r="N31" s="906">
        <v>753.24654919981401</v>
      </c>
      <c r="O31" s="907">
        <v>43.489985519619744</v>
      </c>
      <c r="P31" s="909">
        <v>20.697257287357861</v>
      </c>
      <c r="Q31" s="904" t="s">
        <v>407</v>
      </c>
      <c r="R31" s="260"/>
      <c r="S31" s="86"/>
      <c r="U31" s="200" t="e">
        <f>IF(#REF!&gt;=80,"B","K")</f>
        <v>#REF!</v>
      </c>
      <c r="V31" s="200" t="e">
        <f>IF(#REF!&gt;=80,"B","K")</f>
        <v>#REF!</v>
      </c>
      <c r="W31" s="200"/>
      <c r="X31" s="201" t="e">
        <f>(#REF!/G31)*100</f>
        <v>#REF!</v>
      </c>
      <c r="Y31" s="201" t="e">
        <f>#REF!/G31*100</f>
        <v>#REF!</v>
      </c>
      <c r="Z31" s="202"/>
      <c r="AA31" s="202" t="e">
        <f>IF(X31=#REF!,"BETUL","salah")</f>
        <v>#REF!</v>
      </c>
      <c r="AB31" s="202" t="e">
        <f>IF(#REF!=Y31,"BETUL","SALAH")</f>
        <v>#REF!</v>
      </c>
      <c r="AC31" s="88" t="e">
        <f>IF(#REF!&gt;80,"CEK KEMBALI","OKE")</f>
        <v>#REF!</v>
      </c>
      <c r="AD31" s="88" t="e">
        <f>IF(#REF!&gt;80,"CEK KEMBALI","OKE")</f>
        <v>#REF!</v>
      </c>
      <c r="AE31" s="88"/>
      <c r="AF31" s="200" t="str">
        <f t="shared" si="0"/>
        <v>OK</v>
      </c>
      <c r="AG31" s="202">
        <f t="shared" si="1"/>
        <v>1732</v>
      </c>
    </row>
    <row r="32" spans="1:34" ht="17" customHeight="1">
      <c r="A32" s="529">
        <v>18</v>
      </c>
      <c r="B32" s="529" t="s">
        <v>20</v>
      </c>
      <c r="C32" s="904" t="s">
        <v>405</v>
      </c>
      <c r="D32" s="530">
        <v>3</v>
      </c>
      <c r="E32" s="530">
        <v>60</v>
      </c>
      <c r="F32" s="530" t="s">
        <v>22</v>
      </c>
      <c r="G32" s="531">
        <v>1732</v>
      </c>
      <c r="H32" s="906">
        <v>1217.004964</v>
      </c>
      <c r="I32" s="907">
        <v>70.265875519630484</v>
      </c>
      <c r="J32" s="906">
        <v>900.36900852916574</v>
      </c>
      <c r="K32" s="907">
        <v>51.98435384117586</v>
      </c>
      <c r="L32" s="906">
        <v>1203.0893553333333</v>
      </c>
      <c r="M32" s="907">
        <v>69.46243391070054</v>
      </c>
      <c r="N32" s="906">
        <v>692.69459461057056</v>
      </c>
      <c r="O32" s="907">
        <v>39.993914238485601</v>
      </c>
      <c r="P32" s="909">
        <v>20.561171680389165</v>
      </c>
      <c r="Q32" s="904" t="s">
        <v>408</v>
      </c>
      <c r="R32" s="260"/>
      <c r="S32" s="86"/>
      <c r="U32" s="200" t="e">
        <f>IF(#REF!&gt;=80,"B","K")</f>
        <v>#REF!</v>
      </c>
      <c r="V32" s="200" t="e">
        <f>IF(#REF!&gt;=80,"B","K")</f>
        <v>#REF!</v>
      </c>
      <c r="W32" s="200"/>
      <c r="X32" s="201" t="e">
        <f>(#REF!/G32)*100</f>
        <v>#REF!</v>
      </c>
      <c r="Y32" s="201" t="e">
        <f>#REF!/G32*100</f>
        <v>#REF!</v>
      </c>
      <c r="Z32" s="202"/>
      <c r="AA32" s="202" t="e">
        <f>IF(X32=#REF!,"BETUL","salah")</f>
        <v>#REF!</v>
      </c>
      <c r="AB32" s="202" t="e">
        <f>IF(#REF!=Y32,"BETUL","SALAH")</f>
        <v>#REF!</v>
      </c>
      <c r="AC32" s="88" t="e">
        <f>IF(#REF!&gt;80,"CEK KEMBALI","OKE")</f>
        <v>#REF!</v>
      </c>
      <c r="AD32" s="88" t="e">
        <f>IF(#REF!&gt;80,"CEK KEMBALI","OKE")</f>
        <v>#REF!</v>
      </c>
      <c r="AE32" s="88"/>
      <c r="AF32" s="200" t="str">
        <f t="shared" si="0"/>
        <v>OK</v>
      </c>
      <c r="AG32" s="202">
        <f t="shared" si="1"/>
        <v>1732</v>
      </c>
    </row>
    <row r="33" spans="1:33" ht="17" customHeight="1">
      <c r="A33" s="529">
        <v>19</v>
      </c>
      <c r="B33" s="529" t="s">
        <v>20</v>
      </c>
      <c r="C33" s="904" t="s">
        <v>70</v>
      </c>
      <c r="D33" s="530">
        <v>3</v>
      </c>
      <c r="E33" s="530">
        <v>60</v>
      </c>
      <c r="F33" s="530" t="s">
        <v>22</v>
      </c>
      <c r="G33" s="531">
        <v>1732</v>
      </c>
      <c r="H33" s="906">
        <v>1166.6499836666667</v>
      </c>
      <c r="I33" s="907">
        <v>67.358544091608934</v>
      </c>
      <c r="J33" s="906">
        <v>678.85033680787103</v>
      </c>
      <c r="K33" s="907">
        <v>39.194592194449825</v>
      </c>
      <c r="L33" s="906">
        <v>927.51070133333326</v>
      </c>
      <c r="M33" s="907">
        <v>53.551426173979976</v>
      </c>
      <c r="N33" s="906">
        <v>588.77089090542404</v>
      </c>
      <c r="O33" s="907">
        <v>33.993700398696532</v>
      </c>
      <c r="P33" s="909">
        <v>20.613402543007219</v>
      </c>
      <c r="Q33" s="904" t="s">
        <v>409</v>
      </c>
      <c r="R33" s="260"/>
      <c r="S33" s="86"/>
      <c r="U33" s="200" t="e">
        <f>IF(#REF!&gt;=80,"B","K")</f>
        <v>#REF!</v>
      </c>
      <c r="V33" s="200" t="e">
        <f>IF(#REF!&gt;=80,"B","K")</f>
        <v>#REF!</v>
      </c>
      <c r="W33" s="200"/>
      <c r="X33" s="201" t="e">
        <f>(#REF!/G33)*100</f>
        <v>#REF!</v>
      </c>
      <c r="Y33" s="201" t="e">
        <f>#REF!/G33*100</f>
        <v>#REF!</v>
      </c>
      <c r="Z33" s="202"/>
      <c r="AA33" s="202" t="e">
        <v>#REF!</v>
      </c>
      <c r="AB33" s="202" t="e">
        <f>IF(#REF!=Y33,"BETUL","SALAH")</f>
        <v>#REF!</v>
      </c>
      <c r="AC33" s="88" t="e">
        <f>IF(#REF!&gt;80,"CEK KEMBALI","OKE")</f>
        <v>#REF!</v>
      </c>
      <c r="AD33" s="88" t="e">
        <f>IF(#REF!&gt;80,"CEK KEMBALI","OKE")</f>
        <v>#REF!</v>
      </c>
      <c r="AE33" s="88"/>
      <c r="AF33" s="200" t="str">
        <f t="shared" si="0"/>
        <v>OK</v>
      </c>
      <c r="AG33" s="202">
        <f t="shared" si="1"/>
        <v>1732</v>
      </c>
    </row>
    <row r="34" spans="1:33" ht="17" customHeight="1">
      <c r="A34" s="529">
        <v>20</v>
      </c>
      <c r="B34" s="529" t="s">
        <v>20</v>
      </c>
      <c r="C34" s="904" t="s">
        <v>70</v>
      </c>
      <c r="D34" s="530">
        <v>4</v>
      </c>
      <c r="E34" s="530">
        <v>60</v>
      </c>
      <c r="F34" s="530" t="s">
        <v>22</v>
      </c>
      <c r="G34" s="531">
        <v>1732</v>
      </c>
      <c r="H34" s="906">
        <v>1329.3797199999999</v>
      </c>
      <c r="I34" s="907">
        <v>76.754025404157034</v>
      </c>
      <c r="J34" s="906">
        <v>1055.4143155391182</v>
      </c>
      <c r="K34" s="907">
        <v>60.936161405260869</v>
      </c>
      <c r="L34" s="906">
        <v>1201.1056316666666</v>
      </c>
      <c r="M34" s="907">
        <v>69.347900211701301</v>
      </c>
      <c r="N34" s="906">
        <v>918.21875484005409</v>
      </c>
      <c r="O34" s="907">
        <v>53.01493965589227</v>
      </c>
      <c r="P34" s="909">
        <v>20.615474516681058</v>
      </c>
      <c r="Q34" s="904" t="s">
        <v>410</v>
      </c>
      <c r="R34" s="260"/>
      <c r="S34" s="86"/>
      <c r="U34" s="200" t="e">
        <f>IF(#REF!&gt;=80,"B","K")</f>
        <v>#REF!</v>
      </c>
      <c r="V34" s="200" t="e">
        <f>IF(#REF!&gt;=80,"B","K")</f>
        <v>#REF!</v>
      </c>
      <c r="W34" s="200"/>
      <c r="X34" s="201" t="e">
        <f>(#REF!/G34)*100</f>
        <v>#REF!</v>
      </c>
      <c r="Y34" s="201" t="e">
        <f>#REF!/G34*100</f>
        <v>#REF!</v>
      </c>
      <c r="Z34" s="202"/>
      <c r="AA34" s="202" t="e">
        <f>IF(X34=#REF!,"BETUL","salah")</f>
        <v>#REF!</v>
      </c>
      <c r="AB34" s="202" t="e">
        <f>IF(#REF!=Y34,"BETUL","SALAH")</f>
        <v>#REF!</v>
      </c>
      <c r="AC34" s="88" t="e">
        <f>IF(#REF!&gt;80,"CEK KEMBALI","OKE")</f>
        <v>#REF!</v>
      </c>
      <c r="AD34" s="88" t="e">
        <f>IF(#REF!&gt;80,"CEK KEMBALI","OKE")</f>
        <v>#REF!</v>
      </c>
      <c r="AE34" s="88"/>
      <c r="AF34" s="200" t="str">
        <f t="shared" si="0"/>
        <v>OK</v>
      </c>
      <c r="AG34" s="202">
        <f t="shared" si="1"/>
        <v>1732</v>
      </c>
    </row>
    <row r="35" spans="1:33" ht="17" customHeight="1">
      <c r="A35" s="529">
        <v>21</v>
      </c>
      <c r="B35" s="529" t="s">
        <v>20</v>
      </c>
      <c r="C35" s="904" t="s">
        <v>70</v>
      </c>
      <c r="D35" s="530">
        <v>5</v>
      </c>
      <c r="E35" s="530">
        <v>60</v>
      </c>
      <c r="F35" s="530" t="s">
        <v>22</v>
      </c>
      <c r="G35" s="531">
        <v>1732</v>
      </c>
      <c r="H35" s="906">
        <v>912.23091666666676</v>
      </c>
      <c r="I35" s="907">
        <v>52.669221516551204</v>
      </c>
      <c r="J35" s="906">
        <v>667.50024386157406</v>
      </c>
      <c r="K35" s="907">
        <v>38.539275049744461</v>
      </c>
      <c r="L35" s="906">
        <v>768.45495599999992</v>
      </c>
      <c r="M35" s="907">
        <v>44.368069053117779</v>
      </c>
      <c r="N35" s="906">
        <v>604.7265431135844</v>
      </c>
      <c r="O35" s="907">
        <v>34.914927431500253</v>
      </c>
      <c r="P35" s="909">
        <v>20.681510112230711</v>
      </c>
      <c r="Q35" s="905" t="s">
        <v>411</v>
      </c>
      <c r="R35" s="262"/>
      <c r="S35" s="86"/>
      <c r="U35" s="200" t="e">
        <f>IF(#REF!&gt;=80,"B","K")</f>
        <v>#REF!</v>
      </c>
      <c r="V35" s="200" t="e">
        <f>IF(#REF!&gt;=80,"B","K")</f>
        <v>#REF!</v>
      </c>
      <c r="W35" s="200"/>
      <c r="X35" s="201" t="e">
        <f>(#REF!/G35)*100</f>
        <v>#REF!</v>
      </c>
      <c r="Y35" s="201" t="e">
        <f>#REF!/G35*100</f>
        <v>#REF!</v>
      </c>
      <c r="Z35" s="202"/>
      <c r="AA35" s="202" t="e">
        <f>IF(X35=#REF!,"BETUL","salah")</f>
        <v>#REF!</v>
      </c>
      <c r="AB35" s="202" t="e">
        <f>IF(#REF!=Y35,"BETUL","SALAH")</f>
        <v>#REF!</v>
      </c>
      <c r="AC35" s="88" t="e">
        <f>IF(#REF!&gt;80,"CEK KEMBALI","OKE")</f>
        <v>#REF!</v>
      </c>
      <c r="AD35" s="88" t="e">
        <f>IF(#REF!&gt;80,"CEK KEMBALI","OKE")</f>
        <v>#REF!</v>
      </c>
      <c r="AE35" s="88"/>
      <c r="AF35" s="200" t="str">
        <f t="shared" si="0"/>
        <v>OK</v>
      </c>
      <c r="AG35" s="202">
        <f t="shared" si="1"/>
        <v>1732</v>
      </c>
    </row>
    <row r="36" spans="1:33" ht="17" customHeight="1">
      <c r="A36" s="529">
        <v>22</v>
      </c>
      <c r="B36" s="529" t="s">
        <v>20</v>
      </c>
      <c r="C36" s="904" t="s">
        <v>70</v>
      </c>
      <c r="D36" s="910">
        <v>6</v>
      </c>
      <c r="E36" s="910">
        <v>60</v>
      </c>
      <c r="F36" s="910" t="s">
        <v>22</v>
      </c>
      <c r="G36" s="531">
        <v>1732</v>
      </c>
      <c r="H36" s="906">
        <v>577.26753733333328</v>
      </c>
      <c r="I36" s="907">
        <v>33.329534488067743</v>
      </c>
      <c r="J36" s="906">
        <v>400.77782998194442</v>
      </c>
      <c r="K36" s="907">
        <v>23.139597574015266</v>
      </c>
      <c r="L36" s="906">
        <v>458.69184366666667</v>
      </c>
      <c r="M36" s="907">
        <v>26.483362798306391</v>
      </c>
      <c r="N36" s="906">
        <v>340.53706728929046</v>
      </c>
      <c r="O36" s="907">
        <v>19.661493492453261</v>
      </c>
      <c r="P36" s="909">
        <v>20.578450746124336</v>
      </c>
      <c r="Q36" s="905" t="s">
        <v>412</v>
      </c>
      <c r="R36" s="263"/>
      <c r="S36" s="86"/>
      <c r="U36" s="200" t="e">
        <f>IF(#REF!&gt;=80,"B","K")</f>
        <v>#REF!</v>
      </c>
      <c r="V36" s="200" t="e">
        <f>IF(#REF!&gt;=80,"B","K")</f>
        <v>#REF!</v>
      </c>
      <c r="W36" s="200"/>
      <c r="X36" s="201" t="e">
        <f>(#REF!/G36)*100</f>
        <v>#REF!</v>
      </c>
      <c r="Y36" s="201" t="e">
        <f>#REF!/G36*100</f>
        <v>#REF!</v>
      </c>
      <c r="Z36" s="202"/>
      <c r="AA36" s="202" t="e">
        <f>IF(X36=#REF!,"BETUL","salah")</f>
        <v>#REF!</v>
      </c>
      <c r="AB36" s="202" t="e">
        <f>IF(#REF!=Y36,"BETUL","SALAH")</f>
        <v>#REF!</v>
      </c>
      <c r="AC36" s="88" t="e">
        <f>IF(#REF!&gt;80,"CEK KEMBALI","OKE")</f>
        <v>#REF!</v>
      </c>
      <c r="AD36" s="88" t="e">
        <f>IF(#REF!&gt;80,"CEK KEMBALI","OKE")</f>
        <v>#REF!</v>
      </c>
      <c r="AE36" s="88"/>
      <c r="AF36" s="200" t="str">
        <f t="shared" si="0"/>
        <v>OK</v>
      </c>
      <c r="AG36" s="202">
        <f t="shared" si="1"/>
        <v>1732</v>
      </c>
    </row>
    <row r="37" spans="1:33" ht="17" customHeight="1">
      <c r="A37" s="529">
        <v>23</v>
      </c>
      <c r="B37" s="529" t="s">
        <v>20</v>
      </c>
      <c r="C37" s="904" t="s">
        <v>70</v>
      </c>
      <c r="D37" s="910">
        <v>7</v>
      </c>
      <c r="E37" s="910">
        <v>60</v>
      </c>
      <c r="F37" s="910" t="s">
        <v>22</v>
      </c>
      <c r="G37" s="531">
        <v>1732</v>
      </c>
      <c r="H37" s="906">
        <v>291.70409133333328</v>
      </c>
      <c r="I37" s="907">
        <v>16.842037605850653</v>
      </c>
      <c r="J37" s="906">
        <v>166.44333131515157</v>
      </c>
      <c r="K37" s="907">
        <v>9.6098921082651021</v>
      </c>
      <c r="L37" s="906">
        <v>274.54291800000004</v>
      </c>
      <c r="M37" s="907">
        <v>15.851207736720557</v>
      </c>
      <c r="N37" s="906">
        <v>154.27278506119626</v>
      </c>
      <c r="O37" s="907">
        <v>8.9072046802076361</v>
      </c>
      <c r="P37" s="909"/>
      <c r="Q37" s="905"/>
      <c r="R37" s="263"/>
      <c r="S37" s="86"/>
      <c r="U37" s="200" t="e">
        <f>IF(#REF!&gt;=80,"B","K")</f>
        <v>#REF!</v>
      </c>
      <c r="V37" s="200" t="e">
        <f>IF(#REF!&gt;=80,"B","K")</f>
        <v>#REF!</v>
      </c>
      <c r="W37" s="200"/>
      <c r="X37" s="201" t="e">
        <f>(#REF!/G37)*100</f>
        <v>#REF!</v>
      </c>
      <c r="Y37" s="201" t="e">
        <f>#REF!/G37*100</f>
        <v>#REF!</v>
      </c>
      <c r="Z37" s="202"/>
      <c r="AA37" s="202" t="e">
        <f>IF(X37=#REF!,"BETUL","salah")</f>
        <v>#REF!</v>
      </c>
      <c r="AB37" s="202" t="e">
        <v>#REF!</v>
      </c>
      <c r="AC37" s="88" t="e">
        <f>IF(#REF!&gt;80,"CEK KEMBALI","OKE")</f>
        <v>#REF!</v>
      </c>
      <c r="AD37" s="88" t="e">
        <f>IF(#REF!&gt;80,"CEK KEMBALI","OKE")</f>
        <v>#REF!</v>
      </c>
      <c r="AE37" s="88"/>
      <c r="AF37" s="200" t="str">
        <f t="shared" si="0"/>
        <v>OK</v>
      </c>
      <c r="AG37" s="202">
        <f t="shared" si="1"/>
        <v>1732</v>
      </c>
    </row>
    <row r="38" spans="1:33" ht="17" customHeight="1">
      <c r="A38" s="529">
        <v>24</v>
      </c>
      <c r="B38" s="529" t="s">
        <v>20</v>
      </c>
      <c r="C38" s="904" t="s">
        <v>71</v>
      </c>
      <c r="D38" s="910">
        <v>1</v>
      </c>
      <c r="E38" s="910">
        <v>60</v>
      </c>
      <c r="F38" s="910" t="s">
        <v>22</v>
      </c>
      <c r="G38" s="531">
        <v>1732</v>
      </c>
      <c r="H38" s="906">
        <v>442.5414633333333</v>
      </c>
      <c r="I38" s="907">
        <v>25.550892802155502</v>
      </c>
      <c r="J38" s="906">
        <v>281.39428699027786</v>
      </c>
      <c r="K38" s="907">
        <v>16.246783313526436</v>
      </c>
      <c r="L38" s="906">
        <v>420.07430033333338</v>
      </c>
      <c r="M38" s="907">
        <v>24.253712490377215</v>
      </c>
      <c r="N38" s="906">
        <v>263.80403823273076</v>
      </c>
      <c r="O38" s="907">
        <v>15.2311800365318</v>
      </c>
      <c r="P38" s="909">
        <v>20.433091915665436</v>
      </c>
      <c r="Q38" s="905" t="s">
        <v>413</v>
      </c>
      <c r="R38" s="263"/>
      <c r="S38" s="86"/>
      <c r="U38" s="200" t="e">
        <f>IF(#REF!&gt;=80,"B","K")</f>
        <v>#REF!</v>
      </c>
      <c r="V38" s="200" t="e">
        <f>IF(#REF!&gt;=80,"B","K")</f>
        <v>#REF!</v>
      </c>
      <c r="W38" s="200"/>
      <c r="X38" s="201" t="e">
        <f>(#REF!/G38)*100</f>
        <v>#REF!</v>
      </c>
      <c r="Y38" s="201" t="e">
        <f>#REF!/G38*100</f>
        <v>#REF!</v>
      </c>
      <c r="Z38" s="202"/>
      <c r="AA38" s="202" t="e">
        <f>IF(X38=#REF!,"BETUL","salah")</f>
        <v>#REF!</v>
      </c>
      <c r="AB38" s="202" t="e">
        <v>#REF!</v>
      </c>
      <c r="AC38" s="88" t="e">
        <f>IF(#REF!&gt;80,"CEK KEMBALI","OKE")</f>
        <v>#REF!</v>
      </c>
      <c r="AD38" s="88" t="e">
        <f>IF(#REF!&gt;80,"CEK KEMBALI","OKE")</f>
        <v>#REF!</v>
      </c>
      <c r="AE38" s="88"/>
      <c r="AF38" s="200" t="str">
        <f t="shared" si="0"/>
        <v>OK</v>
      </c>
      <c r="AG38" s="202">
        <f t="shared" si="1"/>
        <v>1732</v>
      </c>
    </row>
    <row r="39" spans="1:33" ht="17" customHeight="1">
      <c r="A39" s="529">
        <v>25</v>
      </c>
      <c r="B39" s="529" t="s">
        <v>20</v>
      </c>
      <c r="C39" s="904" t="s">
        <v>71</v>
      </c>
      <c r="D39" s="910">
        <v>2</v>
      </c>
      <c r="E39" s="910">
        <v>60</v>
      </c>
      <c r="F39" s="910" t="s">
        <v>22</v>
      </c>
      <c r="G39" s="531">
        <v>1732</v>
      </c>
      <c r="H39" s="906">
        <v>486.28374233333335</v>
      </c>
      <c r="I39" s="907">
        <v>28.076428541185528</v>
      </c>
      <c r="J39" s="906">
        <v>318.54026466898114</v>
      </c>
      <c r="K39" s="907">
        <v>18.39147024647697</v>
      </c>
      <c r="L39" s="906">
        <v>385.73620633333331</v>
      </c>
      <c r="M39" s="907">
        <v>22.27114355273287</v>
      </c>
      <c r="N39" s="906">
        <v>280.42924923458492</v>
      </c>
      <c r="O39" s="907">
        <v>16.191065198301668</v>
      </c>
      <c r="P39" s="909">
        <v>20.443215993019599</v>
      </c>
      <c r="Q39" s="905" t="s">
        <v>413</v>
      </c>
      <c r="R39" s="263" t="s">
        <v>414</v>
      </c>
      <c r="S39" s="86"/>
      <c r="U39" s="200" t="e">
        <f>IF(#REF!&gt;=80,"B","K")</f>
        <v>#REF!</v>
      </c>
      <c r="V39" s="200" t="e">
        <f>IF(#REF!&gt;=80,"B","K")</f>
        <v>#REF!</v>
      </c>
      <c r="W39" s="200"/>
      <c r="X39" s="201" t="e">
        <f>(#REF!/G39)*100</f>
        <v>#REF!</v>
      </c>
      <c r="Y39" s="201" t="e">
        <f>#REF!/G39*100</f>
        <v>#REF!</v>
      </c>
      <c r="Z39" s="202"/>
      <c r="AA39" s="202" t="e">
        <f>IF(X39=#REF!,"BETUL","salah")</f>
        <v>#REF!</v>
      </c>
      <c r="AB39" s="202" t="e">
        <f>IF(#REF!=Y39,"BETUL","SALAH")</f>
        <v>#REF!</v>
      </c>
      <c r="AC39" s="88" t="e">
        <f>IF(#REF!&gt;80,"CEK KEMBALI","OKE")</f>
        <v>#REF!</v>
      </c>
      <c r="AD39" s="88" t="e">
        <f>IF(#REF!&gt;80,"CEK KEMBALI","OKE")</f>
        <v>#REF!</v>
      </c>
      <c r="AE39" s="88"/>
      <c r="AF39" s="200" t="str">
        <f t="shared" si="0"/>
        <v>OK</v>
      </c>
      <c r="AG39" s="202">
        <f t="shared" si="1"/>
        <v>1732</v>
      </c>
    </row>
    <row r="40" spans="1:33" ht="17" customHeight="1">
      <c r="A40" s="529">
        <v>26</v>
      </c>
      <c r="B40" s="529" t="s">
        <v>20</v>
      </c>
      <c r="C40" s="912" t="s">
        <v>415</v>
      </c>
      <c r="D40" s="910"/>
      <c r="E40" s="910">
        <v>30</v>
      </c>
      <c r="F40" s="910">
        <v>150</v>
      </c>
      <c r="G40" s="531">
        <v>866</v>
      </c>
      <c r="H40" s="906">
        <v>0</v>
      </c>
      <c r="I40" s="907">
        <v>0</v>
      </c>
      <c r="J40" s="906">
        <v>0</v>
      </c>
      <c r="K40" s="907">
        <v>0</v>
      </c>
      <c r="L40" s="906">
        <v>0</v>
      </c>
      <c r="M40" s="907">
        <v>0</v>
      </c>
      <c r="N40" s="906">
        <v>0</v>
      </c>
      <c r="O40" s="907">
        <v>0</v>
      </c>
      <c r="P40" s="909">
        <v>150.08209645167773</v>
      </c>
      <c r="Q40" s="905" t="s">
        <v>416</v>
      </c>
      <c r="R40" s="263"/>
      <c r="S40" s="86"/>
      <c r="U40" s="200" t="e">
        <f>IF(#REF!&gt;=80,"B","K")</f>
        <v>#REF!</v>
      </c>
      <c r="V40" s="200" t="e">
        <f>IF(#REF!&gt;=80,"B","K")</f>
        <v>#REF!</v>
      </c>
      <c r="W40" s="200"/>
      <c r="X40" s="201" t="e">
        <f>(#REF!/G40)*100</f>
        <v>#REF!</v>
      </c>
      <c r="Y40" s="201" t="e">
        <f>#REF!/G40*100</f>
        <v>#REF!</v>
      </c>
      <c r="Z40" s="202"/>
      <c r="AA40" s="202" t="e">
        <f>IF(X40=#REF!,"BETUL","salah")</f>
        <v>#REF!</v>
      </c>
      <c r="AB40" s="202" t="e">
        <f>IF(#REF!=Y40,"BETUL","SALAH")</f>
        <v>#REF!</v>
      </c>
      <c r="AC40" s="88" t="e">
        <v>#REF!</v>
      </c>
      <c r="AD40" s="88" t="e">
        <f>IF(#REF!&gt;80,"CEK KEMBALI","OKE")</f>
        <v>#REF!</v>
      </c>
      <c r="AE40" s="88"/>
      <c r="AF40" s="200" t="str">
        <f t="shared" si="0"/>
        <v>OK</v>
      </c>
      <c r="AG40" s="202">
        <f t="shared" si="1"/>
        <v>866</v>
      </c>
    </row>
    <row r="41" spans="1:33" ht="17" customHeight="1">
      <c r="A41" s="529">
        <v>27</v>
      </c>
      <c r="B41" s="529" t="s">
        <v>26</v>
      </c>
      <c r="C41" s="912" t="s">
        <v>72</v>
      </c>
      <c r="D41" s="910">
        <v>1</v>
      </c>
      <c r="E41" s="910">
        <v>60</v>
      </c>
      <c r="F41" s="910" t="s">
        <v>22</v>
      </c>
      <c r="G41" s="531">
        <v>1732</v>
      </c>
      <c r="H41" s="906">
        <v>1297.4958903333334</v>
      </c>
      <c r="I41" s="907">
        <v>74.913157640492685</v>
      </c>
      <c r="J41" s="906">
        <v>1049.7435674273149</v>
      </c>
      <c r="K41" s="907">
        <v>60.608751006196016</v>
      </c>
      <c r="L41" s="906">
        <v>1413.272054</v>
      </c>
      <c r="M41" s="907">
        <v>81.597693648960743</v>
      </c>
      <c r="N41" s="906">
        <v>1138.7634734617525</v>
      </c>
      <c r="O41" s="907">
        <v>65.748468444673932</v>
      </c>
      <c r="P41" s="909">
        <v>20.539315542297349</v>
      </c>
      <c r="Q41" s="913" t="s">
        <v>418</v>
      </c>
      <c r="R41" s="263" t="s">
        <v>417</v>
      </c>
      <c r="S41" s="86"/>
      <c r="U41" s="200" t="e">
        <f>IF(#REF!&gt;=80,"B","K")</f>
        <v>#REF!</v>
      </c>
      <c r="V41" s="200" t="e">
        <f>IF(#REF!&gt;=80,"B","K")</f>
        <v>#REF!</v>
      </c>
      <c r="W41" s="200"/>
      <c r="X41" s="201" t="e">
        <f>(#REF!/G41)*100</f>
        <v>#REF!</v>
      </c>
      <c r="Y41" s="201" t="e">
        <f>#REF!/G41*100</f>
        <v>#REF!</v>
      </c>
      <c r="Z41" s="202"/>
      <c r="AA41" s="202" t="e">
        <f>IF(X41=#REF!,"BETUL","salah")</f>
        <v>#REF!</v>
      </c>
      <c r="AB41" s="202" t="e">
        <f>IF(#REF!=Y41,"BETUL","SALAH")</f>
        <v>#REF!</v>
      </c>
      <c r="AC41" s="88" t="e">
        <f>IF(#REF!&gt;80,"CEK KEMBALI","OKE")</f>
        <v>#REF!</v>
      </c>
      <c r="AD41" s="88" t="e">
        <f>IF(#REF!&gt;80,"CEK KEMBALI","OKE")</f>
        <v>#REF!</v>
      </c>
      <c r="AE41" s="88"/>
      <c r="AF41" s="200" t="str">
        <f t="shared" si="0"/>
        <v>OK</v>
      </c>
      <c r="AG41" s="202">
        <f t="shared" si="1"/>
        <v>1732</v>
      </c>
    </row>
    <row r="42" spans="1:33" ht="17" customHeight="1">
      <c r="A42" s="529">
        <v>28</v>
      </c>
      <c r="B42" s="529" t="s">
        <v>26</v>
      </c>
      <c r="C42" s="912" t="s">
        <v>72</v>
      </c>
      <c r="D42" s="910">
        <v>2</v>
      </c>
      <c r="E42" s="910">
        <v>60</v>
      </c>
      <c r="F42" s="910" t="s">
        <v>22</v>
      </c>
      <c r="G42" s="531">
        <v>1732</v>
      </c>
      <c r="H42" s="906">
        <v>564.84041333333334</v>
      </c>
      <c r="I42" s="907">
        <v>32.612033102386448</v>
      </c>
      <c r="J42" s="906">
        <v>385.38727068935185</v>
      </c>
      <c r="K42" s="907">
        <v>22.250997152964889</v>
      </c>
      <c r="L42" s="906">
        <v>533.21242266666661</v>
      </c>
      <c r="M42" s="907">
        <v>30.785936643571976</v>
      </c>
      <c r="N42" s="906">
        <v>361.69273339267528</v>
      </c>
      <c r="O42" s="907">
        <v>20.882952274403884</v>
      </c>
      <c r="P42" s="909">
        <v>20.585934560270037</v>
      </c>
      <c r="Q42" s="913" t="s">
        <v>418</v>
      </c>
      <c r="R42" s="263"/>
      <c r="S42" s="86"/>
      <c r="U42" s="200" t="e">
        <f>IF(#REF!&gt;=80,"B","K")</f>
        <v>#REF!</v>
      </c>
      <c r="V42" s="200" t="e">
        <f>IF(#REF!&gt;=80,"B","K")</f>
        <v>#REF!</v>
      </c>
      <c r="W42" s="200"/>
      <c r="X42" s="201" t="e">
        <f>(#REF!/G42)*100</f>
        <v>#REF!</v>
      </c>
      <c r="Y42" s="201" t="e">
        <f>#REF!/G42*100</f>
        <v>#REF!</v>
      </c>
      <c r="Z42" s="202"/>
      <c r="AA42" s="202" t="e">
        <f>IF(X42=#REF!,"BETUL","salah")</f>
        <v>#REF!</v>
      </c>
      <c r="AB42" s="202" t="e">
        <f>IF(#REF!=Y42,"BETUL","SALAH")</f>
        <v>#REF!</v>
      </c>
      <c r="AC42" s="88" t="e">
        <f>IF(#REF!&gt;80,"CEK KEMBALI","OKE")</f>
        <v>#REF!</v>
      </c>
      <c r="AD42" s="88" t="e">
        <f>IF(#REF!&gt;80,"CEK KEMBALI","OKE")</f>
        <v>#REF!</v>
      </c>
      <c r="AE42" s="88"/>
      <c r="AF42" s="200" t="str">
        <f t="shared" si="0"/>
        <v>OK</v>
      </c>
      <c r="AG42" s="202">
        <f t="shared" si="1"/>
        <v>1732</v>
      </c>
    </row>
    <row r="43" spans="1:33" ht="17" customHeight="1">
      <c r="A43" s="529">
        <v>29</v>
      </c>
      <c r="B43" s="529" t="s">
        <v>26</v>
      </c>
      <c r="C43" s="912" t="s">
        <v>72</v>
      </c>
      <c r="D43" s="910">
        <v>3</v>
      </c>
      <c r="E43" s="910">
        <v>60</v>
      </c>
      <c r="F43" s="910" t="s">
        <v>22</v>
      </c>
      <c r="G43" s="531">
        <v>1732</v>
      </c>
      <c r="H43" s="906">
        <v>1106.3055013333333</v>
      </c>
      <c r="I43" s="907">
        <v>63.874451578137027</v>
      </c>
      <c r="J43" s="906">
        <v>789.88392584212932</v>
      </c>
      <c r="K43" s="907">
        <v>45.605307496658739</v>
      </c>
      <c r="L43" s="906">
        <v>1068.7882083333334</v>
      </c>
      <c r="M43" s="907">
        <v>61.708326116243263</v>
      </c>
      <c r="N43" s="906">
        <v>840.97677118544357</v>
      </c>
      <c r="O43" s="907">
        <v>48.555240830568337</v>
      </c>
      <c r="P43" s="909">
        <v>20.567195760809135</v>
      </c>
      <c r="Q43" s="913" t="s">
        <v>418</v>
      </c>
      <c r="R43" s="263"/>
      <c r="S43" s="86"/>
      <c r="U43" s="200" t="e">
        <f>IF(#REF!&gt;=80,"B","K")</f>
        <v>#REF!</v>
      </c>
      <c r="V43" s="200" t="e">
        <f>IF(#REF!&gt;=80,"B","K")</f>
        <v>#REF!</v>
      </c>
      <c r="W43" s="200"/>
      <c r="X43" s="201" t="e">
        <f>(#REF!/G43)*100</f>
        <v>#REF!</v>
      </c>
      <c r="Y43" s="201" t="e">
        <f>#REF!/G43*100</f>
        <v>#REF!</v>
      </c>
      <c r="Z43" s="202"/>
      <c r="AA43" s="202" t="e">
        <f>IF(X43=#REF!,"BETUL","salah")</f>
        <v>#REF!</v>
      </c>
      <c r="AB43" s="202" t="e">
        <f>IF(#REF!=Y43,"BETUL","SALAH")</f>
        <v>#REF!</v>
      </c>
      <c r="AC43" s="88" t="e">
        <f>IF(#REF!&gt;80,"CEK KEMBALI","OKE")</f>
        <v>#REF!</v>
      </c>
      <c r="AD43" s="88" t="e">
        <v>#REF!</v>
      </c>
      <c r="AE43" s="88"/>
      <c r="AF43" s="200" t="str">
        <f t="shared" si="0"/>
        <v>OK</v>
      </c>
      <c r="AG43" s="202">
        <f t="shared" si="1"/>
        <v>1732</v>
      </c>
    </row>
    <row r="44" spans="1:33" ht="17" customHeight="1">
      <c r="A44" s="529">
        <v>30</v>
      </c>
      <c r="B44" s="529" t="s">
        <v>26</v>
      </c>
      <c r="C44" s="912" t="s">
        <v>72</v>
      </c>
      <c r="D44" s="910">
        <v>4</v>
      </c>
      <c r="E44" s="910">
        <v>60</v>
      </c>
      <c r="F44" s="910" t="s">
        <v>22</v>
      </c>
      <c r="G44" s="531">
        <v>1732</v>
      </c>
      <c r="H44" s="906">
        <v>1185.3290606666667</v>
      </c>
      <c r="I44" s="907">
        <v>68.437012740569671</v>
      </c>
      <c r="J44" s="906">
        <v>888.5358935138903</v>
      </c>
      <c r="K44" s="907">
        <v>51.301148586252332</v>
      </c>
      <c r="L44" s="906">
        <v>1196.9953613333332</v>
      </c>
      <c r="M44" s="907">
        <v>69.110586682063129</v>
      </c>
      <c r="N44" s="906">
        <v>935.04628672183662</v>
      </c>
      <c r="O44" s="907">
        <v>53.986506161768858</v>
      </c>
      <c r="P44" s="909">
        <v>20.63691222284077</v>
      </c>
      <c r="Q44" s="913" t="s">
        <v>418</v>
      </c>
      <c r="R44" s="263">
        <v>42736</v>
      </c>
      <c r="S44" s="86"/>
      <c r="U44" s="200" t="e">
        <f>IF(#REF!&gt;=80,"B","K")</f>
        <v>#REF!</v>
      </c>
      <c r="V44" s="200" t="e">
        <f>IF(#REF!&gt;=80,"B","K")</f>
        <v>#REF!</v>
      </c>
      <c r="W44" s="200"/>
      <c r="X44" s="201" t="e">
        <f>(#REF!/G44)*100</f>
        <v>#REF!</v>
      </c>
      <c r="Y44" s="201" t="e">
        <f>#REF!/G44*100</f>
        <v>#REF!</v>
      </c>
      <c r="Z44" s="202"/>
      <c r="AA44" s="202" t="e">
        <f>IF(X44=#REF!,"BETUL","salah")</f>
        <v>#REF!</v>
      </c>
      <c r="AB44" s="202" t="e">
        <f>IF(#REF!=Y44,"BETUL","SALAH")</f>
        <v>#REF!</v>
      </c>
      <c r="AC44" s="88" t="e">
        <f>IF(#REF!&gt;80,"CEK KEMBALI","OKE")</f>
        <v>#REF!</v>
      </c>
      <c r="AD44" s="88" t="e">
        <f>IF(#REF!&gt;80,"CEK KEMBALI","OKE")</f>
        <v>#REF!</v>
      </c>
      <c r="AE44" s="88"/>
      <c r="AF44" s="200" t="str">
        <f t="shared" si="0"/>
        <v>OK</v>
      </c>
      <c r="AG44" s="202">
        <f t="shared" si="1"/>
        <v>1732</v>
      </c>
    </row>
    <row r="45" spans="1:33" ht="17" customHeight="1">
      <c r="A45" s="529">
        <v>31</v>
      </c>
      <c r="B45" s="529" t="s">
        <v>26</v>
      </c>
      <c r="C45" s="914" t="s">
        <v>72</v>
      </c>
      <c r="D45" s="910">
        <v>5</v>
      </c>
      <c r="E45" s="910">
        <v>60</v>
      </c>
      <c r="F45" s="910" t="s">
        <v>22</v>
      </c>
      <c r="G45" s="531">
        <v>1732</v>
      </c>
      <c r="H45" s="906">
        <v>995.18031833333328</v>
      </c>
      <c r="I45" s="907">
        <v>57.45844794072363</v>
      </c>
      <c r="J45" s="906">
        <v>744.68315815833432</v>
      </c>
      <c r="K45" s="907">
        <v>42.995563404060874</v>
      </c>
      <c r="L45" s="906">
        <v>976.71165000000008</v>
      </c>
      <c r="M45" s="907">
        <v>56.392127598152427</v>
      </c>
      <c r="N45" s="906">
        <v>811.05226213676258</v>
      </c>
      <c r="O45" s="907">
        <v>46.827497813900841</v>
      </c>
      <c r="P45" s="909">
        <v>20.582359777612314</v>
      </c>
      <c r="Q45" s="913" t="s">
        <v>418</v>
      </c>
      <c r="R45" s="263"/>
      <c r="S45" s="86"/>
      <c r="U45" s="200" t="e">
        <f>IF(#REF!&gt;=80,"B","K")</f>
        <v>#REF!</v>
      </c>
      <c r="V45" s="200" t="e">
        <f>IF(#REF!&gt;=80,"B","K")</f>
        <v>#REF!</v>
      </c>
      <c r="W45" s="200"/>
      <c r="X45" s="201" t="e">
        <f>(#REF!/G45)*100</f>
        <v>#REF!</v>
      </c>
      <c r="Y45" s="201" t="e">
        <f>#REF!/G45*100</f>
        <v>#REF!</v>
      </c>
      <c r="Z45" s="202"/>
      <c r="AA45" s="202" t="e">
        <f>IF(X45=#REF!,"BETUL","salah")</f>
        <v>#REF!</v>
      </c>
      <c r="AB45" s="202" t="e">
        <f>IF(#REF!=Y45,"BETUL","SALAH")</f>
        <v>#REF!</v>
      </c>
      <c r="AC45" s="88" t="e">
        <f>IF(#REF!&gt;80,"CEK KEMBALI","OKE")</f>
        <v>#REF!</v>
      </c>
      <c r="AD45" s="88" t="e">
        <f>IF(#REF!&gt;80,"CEK KEMBALI","OKE")</f>
        <v>#REF!</v>
      </c>
      <c r="AE45" s="88"/>
      <c r="AF45" s="200" t="str">
        <f t="shared" si="0"/>
        <v>OK</v>
      </c>
      <c r="AG45" s="202">
        <f t="shared" si="1"/>
        <v>1732</v>
      </c>
    </row>
    <row r="46" spans="1:33" ht="17" customHeight="1">
      <c r="A46" s="529">
        <v>32</v>
      </c>
      <c r="B46" s="529" t="s">
        <v>24</v>
      </c>
      <c r="C46" s="914" t="s">
        <v>419</v>
      </c>
      <c r="D46" s="910">
        <v>1</v>
      </c>
      <c r="E46" s="910">
        <v>60</v>
      </c>
      <c r="F46" s="910" t="s">
        <v>22</v>
      </c>
      <c r="G46" s="531">
        <v>1732</v>
      </c>
      <c r="H46" s="906">
        <v>924.21022533333337</v>
      </c>
      <c r="I46" s="907">
        <v>53.360867513471902</v>
      </c>
      <c r="J46" s="906">
        <v>591.83604863152937</v>
      </c>
      <c r="K46" s="907">
        <v>34.170672553783447</v>
      </c>
      <c r="L46" s="906">
        <v>795.5001626666666</v>
      </c>
      <c r="M46" s="907">
        <v>45.92957059276366</v>
      </c>
      <c r="N46" s="906">
        <v>499.35421075339809</v>
      </c>
      <c r="O46" s="907">
        <v>28.831074523868249</v>
      </c>
      <c r="P46" s="909">
        <v>20.6</v>
      </c>
      <c r="Q46" s="913" t="s">
        <v>420</v>
      </c>
      <c r="R46" s="263"/>
      <c r="S46" s="86"/>
      <c r="U46" s="200" t="e">
        <f>IF(#REF!&gt;=80,"B","K")</f>
        <v>#REF!</v>
      </c>
      <c r="V46" s="200" t="e">
        <f>IF(#REF!&gt;=80,"B","K")</f>
        <v>#REF!</v>
      </c>
      <c r="W46" s="200"/>
      <c r="X46" s="201" t="e">
        <f>(#REF!/G46)*100</f>
        <v>#REF!</v>
      </c>
      <c r="Y46" s="201" t="e">
        <f>#REF!/G46*100</f>
        <v>#REF!</v>
      </c>
      <c r="Z46" s="202"/>
      <c r="AA46" s="202" t="e">
        <f>IF(X46=#REF!,"BETUL","salah")</f>
        <v>#REF!</v>
      </c>
      <c r="AB46" s="202" t="e">
        <f>IF(#REF!=Y46,"BETUL","SALAH")</f>
        <v>#REF!</v>
      </c>
      <c r="AC46" s="88" t="e">
        <f>IF(#REF!&gt;80,"CEK KEMBALI","OKE")</f>
        <v>#REF!</v>
      </c>
      <c r="AD46" s="88" t="e">
        <f>IF(#REF!&gt;80,"CEK KEMBALI","OKE")</f>
        <v>#REF!</v>
      </c>
      <c r="AE46" s="88"/>
      <c r="AF46" s="200" t="str">
        <f t="shared" si="0"/>
        <v>OK</v>
      </c>
      <c r="AG46" s="202">
        <f t="shared" si="1"/>
        <v>1732</v>
      </c>
    </row>
    <row r="47" spans="1:33" ht="17" customHeight="1">
      <c r="A47" s="529">
        <v>33</v>
      </c>
      <c r="B47" s="529" t="s">
        <v>24</v>
      </c>
      <c r="C47" s="914" t="s">
        <v>419</v>
      </c>
      <c r="D47" s="910">
        <v>2</v>
      </c>
      <c r="E47" s="910">
        <v>60</v>
      </c>
      <c r="F47" s="910" t="s">
        <v>22</v>
      </c>
      <c r="G47" s="915">
        <v>1732</v>
      </c>
      <c r="H47" s="906">
        <v>1460.3446860000001</v>
      </c>
      <c r="I47" s="907">
        <v>84.315513048498858</v>
      </c>
      <c r="J47" s="906">
        <v>1110.6873494861109</v>
      </c>
      <c r="K47" s="907">
        <v>64.127445120445202</v>
      </c>
      <c r="L47" s="906">
        <v>1466.1168619999999</v>
      </c>
      <c r="M47" s="907">
        <v>84.648779561200911</v>
      </c>
      <c r="N47" s="906">
        <v>1158.0945580102009</v>
      </c>
      <c r="O47" s="907">
        <v>66.864581871258707</v>
      </c>
      <c r="P47" s="909">
        <v>20.668944894133123</v>
      </c>
      <c r="Q47" s="913" t="s">
        <v>421</v>
      </c>
      <c r="R47" s="262"/>
      <c r="S47" s="86"/>
      <c r="U47" s="200" t="e">
        <f>IF(#REF!&gt;=80,"B","K")</f>
        <v>#REF!</v>
      </c>
      <c r="V47" s="200" t="e">
        <f>IF(#REF!&gt;=80,"B","K")</f>
        <v>#REF!</v>
      </c>
      <c r="W47" s="200"/>
      <c r="X47" s="201" t="e">
        <f>(#REF!/G47)*100</f>
        <v>#REF!</v>
      </c>
      <c r="Y47" s="201" t="e">
        <f>#REF!/G47*100</f>
        <v>#REF!</v>
      </c>
      <c r="Z47" s="202"/>
      <c r="AA47" s="202" t="e">
        <f>IF(X47=#REF!,"BETUL","salah")</f>
        <v>#REF!</v>
      </c>
      <c r="AB47" s="202" t="e">
        <f>IF(#REF!=Y47,"BETUL","SALAH")</f>
        <v>#REF!</v>
      </c>
      <c r="AC47" s="88" t="e">
        <f>IF(#REF!&gt;80,"CEK KEMBALI","OKE")</f>
        <v>#REF!</v>
      </c>
      <c r="AD47" s="88" t="e">
        <f>IF(#REF!&gt;80,"CEK KEMBALI","OKE")</f>
        <v>#REF!</v>
      </c>
      <c r="AE47" s="88"/>
      <c r="AF47" s="200" t="str">
        <f t="shared" si="0"/>
        <v>OK</v>
      </c>
      <c r="AG47" s="202">
        <f t="shared" si="1"/>
        <v>1732</v>
      </c>
    </row>
    <row r="48" spans="1:33" ht="17" customHeight="1">
      <c r="A48" s="529">
        <v>34</v>
      </c>
      <c r="B48" s="529" t="s">
        <v>24</v>
      </c>
      <c r="C48" s="914" t="s">
        <v>419</v>
      </c>
      <c r="D48" s="910">
        <v>3</v>
      </c>
      <c r="E48" s="910">
        <v>60</v>
      </c>
      <c r="F48" s="910" t="s">
        <v>22</v>
      </c>
      <c r="G48" s="915">
        <v>1732</v>
      </c>
      <c r="H48" s="906">
        <v>1221.2845866666667</v>
      </c>
      <c r="I48" s="907">
        <v>70.512966897613552</v>
      </c>
      <c r="J48" s="906">
        <v>822.49814405833308</v>
      </c>
      <c r="K48" s="907">
        <v>47.488345499903758</v>
      </c>
      <c r="L48" s="906">
        <v>1009.312907</v>
      </c>
      <c r="M48" s="907">
        <v>58.274417263279446</v>
      </c>
      <c r="N48" s="906">
        <v>740.4837975201674</v>
      </c>
      <c r="O48" s="907">
        <v>42.753106092388414</v>
      </c>
      <c r="P48" s="909">
        <v>20.533690508401111</v>
      </c>
      <c r="Q48" s="913"/>
      <c r="R48" s="263"/>
      <c r="S48" s="86"/>
      <c r="U48" s="200" t="e">
        <f>IF(#REF!&gt;=80,"B","K")</f>
        <v>#REF!</v>
      </c>
      <c r="V48" s="200" t="e">
        <f>IF(#REF!&gt;=80,"B","K")</f>
        <v>#REF!</v>
      </c>
      <c r="W48" s="200"/>
      <c r="X48" s="201" t="e">
        <f>(#REF!/G48)*100</f>
        <v>#REF!</v>
      </c>
      <c r="Y48" s="201" t="e">
        <f>#REF!/G48*100</f>
        <v>#REF!</v>
      </c>
      <c r="Z48" s="202"/>
      <c r="AA48" s="202" t="e">
        <f>IF(X48=#REF!,"BETUL","salah")</f>
        <v>#REF!</v>
      </c>
      <c r="AB48" s="202" t="e">
        <f>IF(#REF!=Y48,"BETUL","SALAH")</f>
        <v>#REF!</v>
      </c>
      <c r="AC48" s="88" t="e">
        <f>IF(#REF!&gt;80,"CEK KEMBALI","OKE")</f>
        <v>#REF!</v>
      </c>
      <c r="AD48" s="88" t="e">
        <f>IF(#REF!&gt;80,"CEK KEMBALI","OKE")</f>
        <v>#REF!</v>
      </c>
      <c r="AE48" s="88"/>
      <c r="AF48" s="200" t="str">
        <f t="shared" si="0"/>
        <v>OK</v>
      </c>
      <c r="AG48" s="202">
        <f t="shared" si="1"/>
        <v>1732</v>
      </c>
    </row>
    <row r="49" spans="1:34" ht="17" customHeight="1">
      <c r="A49" s="529">
        <v>35</v>
      </c>
      <c r="B49" s="529" t="s">
        <v>24</v>
      </c>
      <c r="C49" s="916" t="s">
        <v>419</v>
      </c>
      <c r="D49" s="917">
        <v>4</v>
      </c>
      <c r="E49" s="917">
        <v>60</v>
      </c>
      <c r="F49" s="917" t="s">
        <v>22</v>
      </c>
      <c r="G49" s="918">
        <v>1732</v>
      </c>
      <c r="H49" s="906">
        <v>1290.320068</v>
      </c>
      <c r="I49" s="907">
        <v>74.498849191685906</v>
      </c>
      <c r="J49" s="906">
        <v>262.14031865740753</v>
      </c>
      <c r="K49" s="907">
        <v>15.135122324330688</v>
      </c>
      <c r="L49" s="906">
        <v>1062.5994466666668</v>
      </c>
      <c r="M49" s="907">
        <v>61.35100731331795</v>
      </c>
      <c r="N49" s="906">
        <v>249.37048085906338</v>
      </c>
      <c r="O49" s="907">
        <v>14.397833767844306</v>
      </c>
      <c r="P49" s="909">
        <v>20.555020387824705</v>
      </c>
      <c r="Q49" s="913"/>
      <c r="R49" s="263"/>
      <c r="S49" s="86"/>
      <c r="U49" s="200" t="e">
        <f>IF(#REF!&gt;=80,"B","K")</f>
        <v>#REF!</v>
      </c>
      <c r="V49" s="200" t="e">
        <f>IF(#REF!&gt;=80,"B","K")</f>
        <v>#REF!</v>
      </c>
      <c r="W49" s="200"/>
      <c r="X49" s="201" t="e">
        <f>(#REF!/G49)*100</f>
        <v>#REF!</v>
      </c>
      <c r="Y49" s="201" t="e">
        <f>#REF!/G49*100</f>
        <v>#REF!</v>
      </c>
      <c r="Z49" s="202"/>
      <c r="AA49" s="202" t="e">
        <f>IF(X49=#REF!,"BETUL","salah")</f>
        <v>#REF!</v>
      </c>
      <c r="AB49" s="202" t="e">
        <f>IF(#REF!=Y49,"BETUL","SALAH")</f>
        <v>#REF!</v>
      </c>
      <c r="AC49" s="88" t="e">
        <f>IF(#REF!&gt;80,"CEK KEMBALI","OKE")</f>
        <v>#REF!</v>
      </c>
      <c r="AD49" s="88" t="e">
        <f>IF(#REF!&gt;80,"CEK KEMBALI","OKE")</f>
        <v>#REF!</v>
      </c>
      <c r="AE49" s="88"/>
      <c r="AF49" s="200" t="str">
        <f t="shared" si="0"/>
        <v>OK</v>
      </c>
      <c r="AG49" s="202">
        <f t="shared" si="1"/>
        <v>1732</v>
      </c>
    </row>
    <row r="50" spans="1:34" ht="17" customHeight="1">
      <c r="A50" s="529">
        <v>36</v>
      </c>
      <c r="B50" s="529" t="s">
        <v>26</v>
      </c>
      <c r="C50" s="914" t="s">
        <v>422</v>
      </c>
      <c r="D50" s="910"/>
      <c r="E50" s="910">
        <v>30</v>
      </c>
      <c r="F50" s="910">
        <v>150</v>
      </c>
      <c r="G50" s="531">
        <v>866</v>
      </c>
      <c r="H50" s="906">
        <v>43.072639666666667</v>
      </c>
      <c r="I50" s="907">
        <v>4.9737459199384144</v>
      </c>
      <c r="J50" s="906">
        <v>32.438732712041897</v>
      </c>
      <c r="K50" s="907">
        <v>3.7458120914598032</v>
      </c>
      <c r="L50" s="906">
        <v>0</v>
      </c>
      <c r="M50" s="907">
        <v>0</v>
      </c>
      <c r="N50" s="906">
        <v>0</v>
      </c>
      <c r="O50" s="907">
        <v>0</v>
      </c>
      <c r="P50" s="909">
        <v>151.29782705156899</v>
      </c>
      <c r="Q50" s="913"/>
      <c r="R50" s="263"/>
      <c r="S50" s="86"/>
      <c r="U50" s="200" t="e">
        <f>IF(#REF!&gt;=80,"B","K")</f>
        <v>#REF!</v>
      </c>
      <c r="V50" s="200" t="e">
        <f>IF(#REF!&gt;=80,"B","K")</f>
        <v>#REF!</v>
      </c>
      <c r="W50" s="200"/>
      <c r="X50" s="201" t="e">
        <f>(#REF!/G50)*100</f>
        <v>#REF!</v>
      </c>
      <c r="Y50" s="201" t="e">
        <f>#REF!/G50*100</f>
        <v>#REF!</v>
      </c>
      <c r="Z50" s="202"/>
      <c r="AA50" s="202" t="e">
        <f>IF(X50=#REF!,"BETUL","salah")</f>
        <v>#REF!</v>
      </c>
      <c r="AB50" s="202" t="e">
        <f>IF(#REF!=Y50,"BETUL","SALAH")</f>
        <v>#REF!</v>
      </c>
      <c r="AC50" s="88" t="e">
        <f>IF(#REF!&gt;80,"CEK KEMBALI","OKE")</f>
        <v>#REF!</v>
      </c>
      <c r="AD50" s="88" t="e">
        <f>IF(#REF!&gt;80,"CEK KEMBALI","OKE")</f>
        <v>#REF!</v>
      </c>
      <c r="AE50" s="88"/>
      <c r="AF50" s="200" t="str">
        <f t="shared" si="0"/>
        <v>OK</v>
      </c>
      <c r="AG50" s="202">
        <f t="shared" si="1"/>
        <v>866</v>
      </c>
    </row>
    <row r="51" spans="1:34" ht="17" customHeight="1">
      <c r="A51" s="529">
        <v>37</v>
      </c>
      <c r="B51" s="529" t="s">
        <v>24</v>
      </c>
      <c r="C51" s="914" t="s">
        <v>73</v>
      </c>
      <c r="D51" s="910">
        <v>1</v>
      </c>
      <c r="E51" s="910">
        <v>60</v>
      </c>
      <c r="F51" s="910" t="s">
        <v>22</v>
      </c>
      <c r="G51" s="531">
        <v>1732</v>
      </c>
      <c r="H51" s="906">
        <v>313.55333333333334</v>
      </c>
      <c r="I51" s="907">
        <v>18.10354118552733</v>
      </c>
      <c r="J51" s="906">
        <v>214.99500928505097</v>
      </c>
      <c r="K51" s="907">
        <v>12.413106771654213</v>
      </c>
      <c r="L51" s="906">
        <v>244.01333333333332</v>
      </c>
      <c r="M51" s="907">
        <v>14.088529638183218</v>
      </c>
      <c r="N51" s="906">
        <v>170.9427213722762</v>
      </c>
      <c r="O51" s="907">
        <v>9.8696721346579785</v>
      </c>
      <c r="P51" s="909">
        <v>20.519075790518759</v>
      </c>
      <c r="Q51" s="913" t="s">
        <v>423</v>
      </c>
      <c r="R51" s="263"/>
      <c r="S51" s="86"/>
      <c r="U51" s="200" t="e">
        <f>IF(#REF!&gt;=80,"B","K")</f>
        <v>#REF!</v>
      </c>
      <c r="V51" s="200" t="e">
        <f>IF(#REF!&gt;=80,"B","K")</f>
        <v>#REF!</v>
      </c>
      <c r="W51" s="200"/>
      <c r="X51" s="201" t="e">
        <f>(#REF!/G51)*100</f>
        <v>#REF!</v>
      </c>
      <c r="Y51" s="201" t="e">
        <f>#REF!/G51*100</f>
        <v>#REF!</v>
      </c>
      <c r="Z51" s="202"/>
      <c r="AA51" s="202" t="e">
        <f>IF(X51=#REF!,"BETUL","salah")</f>
        <v>#REF!</v>
      </c>
      <c r="AB51" s="202" t="e">
        <f>IF(#REF!=Y51,"BETUL","SALAH")</f>
        <v>#REF!</v>
      </c>
      <c r="AC51" s="88" t="e">
        <f>IF(#REF!&gt;80,"CEK KEMBALI","OKE")</f>
        <v>#REF!</v>
      </c>
      <c r="AD51" s="88" t="e">
        <f>IF(#REF!&gt;80,"CEK KEMBALI","OKE")</f>
        <v>#REF!</v>
      </c>
      <c r="AE51" s="88"/>
      <c r="AF51" s="200" t="str">
        <f t="shared" si="0"/>
        <v>OK</v>
      </c>
      <c r="AG51" s="202">
        <f t="shared" si="1"/>
        <v>1732</v>
      </c>
    </row>
    <row r="52" spans="1:34" ht="17" customHeight="1">
      <c r="A52" s="529">
        <v>38</v>
      </c>
      <c r="B52" s="529" t="s">
        <v>24</v>
      </c>
      <c r="C52" s="914" t="s">
        <v>73</v>
      </c>
      <c r="D52" s="910">
        <v>3</v>
      </c>
      <c r="E52" s="910">
        <v>60</v>
      </c>
      <c r="F52" s="910" t="s">
        <v>22</v>
      </c>
      <c r="G52" s="531">
        <v>1732</v>
      </c>
      <c r="H52" s="906">
        <v>1212.5814613333332</v>
      </c>
      <c r="I52" s="907">
        <v>70.010476982294065</v>
      </c>
      <c r="J52" s="906">
        <v>870.08285912674057</v>
      </c>
      <c r="K52" s="907">
        <v>50.235730896463082</v>
      </c>
      <c r="L52" s="906">
        <v>1219.995809</v>
      </c>
      <c r="M52" s="907">
        <v>70.438557101616624</v>
      </c>
      <c r="N52" s="906">
        <v>883.92803352109468</v>
      </c>
      <c r="O52" s="907">
        <v>51.035105861495076</v>
      </c>
      <c r="P52" s="909">
        <v>20.677165847643657</v>
      </c>
      <c r="Q52" s="913" t="s">
        <v>423</v>
      </c>
      <c r="R52" s="262"/>
      <c r="S52" s="86"/>
      <c r="U52" s="200" t="e">
        <f>IF(#REF!&gt;=80,"B","K")</f>
        <v>#REF!</v>
      </c>
      <c r="V52" s="200" t="e">
        <f>IF(#REF!&gt;=80,"B","K")</f>
        <v>#REF!</v>
      </c>
      <c r="W52" s="200"/>
      <c r="X52" s="201" t="e">
        <f>(#REF!/G52)*100</f>
        <v>#REF!</v>
      </c>
      <c r="Y52" s="201" t="e">
        <f>#REF!/G52*100</f>
        <v>#REF!</v>
      </c>
      <c r="Z52" s="202"/>
      <c r="AA52" s="202" t="e">
        <f>IF(X52=#REF!,"BETUL","salah")</f>
        <v>#REF!</v>
      </c>
      <c r="AB52" s="202" t="e">
        <f>IF(#REF!=Y52,"BETUL","SALAH")</f>
        <v>#REF!</v>
      </c>
      <c r="AC52" s="88" t="e">
        <f>IF(#REF!&gt;80,"CEK KEMBALI","OKE")</f>
        <v>#REF!</v>
      </c>
      <c r="AD52" s="88" t="e">
        <f>IF(#REF!&gt;80,"CEK KEMBALI","OKE")</f>
        <v>#REF!</v>
      </c>
      <c r="AE52" s="88"/>
      <c r="AF52" s="200" t="str">
        <f t="shared" si="0"/>
        <v>OK</v>
      </c>
      <c r="AG52" s="202">
        <f t="shared" si="1"/>
        <v>1732</v>
      </c>
    </row>
    <row r="53" spans="1:34" ht="17" customHeight="1">
      <c r="A53" s="529">
        <v>39</v>
      </c>
      <c r="B53" s="529" t="s">
        <v>24</v>
      </c>
      <c r="C53" s="914" t="s">
        <v>73</v>
      </c>
      <c r="D53" s="910">
        <v>4</v>
      </c>
      <c r="E53" s="910">
        <v>60</v>
      </c>
      <c r="F53" s="910" t="s">
        <v>22</v>
      </c>
      <c r="G53" s="915">
        <v>1732</v>
      </c>
      <c r="H53" s="906">
        <v>962.24336766666659</v>
      </c>
      <c r="I53" s="907">
        <v>55.55677642417244</v>
      </c>
      <c r="J53" s="906">
        <v>664.47539421435181</v>
      </c>
      <c r="K53" s="907">
        <v>38.364630150944102</v>
      </c>
      <c r="L53" s="906">
        <v>836.54494233333332</v>
      </c>
      <c r="M53" s="907">
        <v>48.299361566589681</v>
      </c>
      <c r="N53" s="906">
        <v>611.96995949559573</v>
      </c>
      <c r="O53" s="907">
        <v>35.333138539006683</v>
      </c>
      <c r="P53" s="909">
        <v>20.658431557767511</v>
      </c>
      <c r="Q53" s="913" t="s">
        <v>423</v>
      </c>
      <c r="R53" s="263" t="s">
        <v>424</v>
      </c>
      <c r="U53" s="200" t="e">
        <f>IF(#REF!&gt;=80,"B","K")</f>
        <v>#REF!</v>
      </c>
      <c r="V53" s="200" t="e">
        <f>IF(#REF!&gt;=80,"B","K")</f>
        <v>#REF!</v>
      </c>
      <c r="W53" s="200"/>
      <c r="X53" s="201" t="e">
        <f>(#REF!/G53)*100</f>
        <v>#REF!</v>
      </c>
      <c r="Y53" s="201" t="e">
        <f>#REF!/G53*100</f>
        <v>#REF!</v>
      </c>
      <c r="Z53" s="202"/>
      <c r="AA53" s="202" t="e">
        <f>IF(X53=#REF!,"BETUL","salah")</f>
        <v>#REF!</v>
      </c>
      <c r="AB53" s="202" t="e">
        <f>IF(#REF!=Y53,"BETUL","SALAH")</f>
        <v>#REF!</v>
      </c>
      <c r="AC53" s="88" t="e">
        <f>IF(#REF!&gt;80,"CEK KEMBALI","OKE")</f>
        <v>#REF!</v>
      </c>
      <c r="AD53" s="88" t="e">
        <f>IF(#REF!&gt;80,"CEK KEMBALI","OKE")</f>
        <v>#REF!</v>
      </c>
      <c r="AE53" s="88"/>
      <c r="AF53" s="200" t="str">
        <f t="shared" si="0"/>
        <v>OK</v>
      </c>
      <c r="AG53" s="202">
        <f t="shared" si="1"/>
        <v>1732</v>
      </c>
    </row>
    <row r="54" spans="1:34" ht="17" customHeight="1">
      <c r="A54" s="529">
        <v>40</v>
      </c>
      <c r="B54" s="529" t="s">
        <v>26</v>
      </c>
      <c r="C54" s="914" t="s">
        <v>425</v>
      </c>
      <c r="D54" s="910">
        <v>1</v>
      </c>
      <c r="E54" s="910">
        <v>144</v>
      </c>
      <c r="F54" s="910">
        <v>150</v>
      </c>
      <c r="G54" s="531">
        <v>4157</v>
      </c>
      <c r="H54" s="906">
        <v>584</v>
      </c>
      <c r="I54" s="907">
        <v>14.048592735145537</v>
      </c>
      <c r="J54" s="906">
        <v>289</v>
      </c>
      <c r="K54" s="907">
        <v>6.9521289391388024</v>
      </c>
      <c r="L54" s="906">
        <v>540</v>
      </c>
      <c r="M54" s="907">
        <v>12.990137118114026</v>
      </c>
      <c r="N54" s="906">
        <v>293</v>
      </c>
      <c r="O54" s="907">
        <v>7.0483521770507584</v>
      </c>
      <c r="P54" s="909">
        <v>20</v>
      </c>
      <c r="Q54" s="905" t="s">
        <v>426</v>
      </c>
      <c r="R54" s="263"/>
      <c r="U54" s="200" t="e">
        <f>IF(#REF!&gt;=80,"B","K")</f>
        <v>#REF!</v>
      </c>
      <c r="V54" s="200" t="e">
        <f>IF(#REF!&gt;=80,"B","K")</f>
        <v>#REF!</v>
      </c>
      <c r="W54" s="200"/>
      <c r="X54" s="201" t="e">
        <f>(#REF!/G54)*100</f>
        <v>#REF!</v>
      </c>
      <c r="Y54" s="201" t="e">
        <f>#REF!/G54*100</f>
        <v>#REF!</v>
      </c>
      <c r="Z54" s="202"/>
      <c r="AA54" s="202" t="e">
        <f>IF(X54=#REF!,"BETUL","salah")</f>
        <v>#REF!</v>
      </c>
      <c r="AB54" s="202" t="e">
        <f>IF(#REF!=Y54,"BETUL","SALAH")</f>
        <v>#REF!</v>
      </c>
      <c r="AC54" s="88" t="e">
        <f>IF(#REF!&gt;80,"CEK KEMBALI","OKE")</f>
        <v>#REF!</v>
      </c>
      <c r="AD54" s="88" t="e">
        <f>IF(#REF!&gt;80,"CEK KEMBALI","OKE")</f>
        <v>#REF!</v>
      </c>
      <c r="AE54" s="88"/>
      <c r="AF54" s="200" t="str">
        <f t="shared" si="0"/>
        <v>GGGEEEELLLLL</v>
      </c>
      <c r="AG54" s="202" t="str">
        <f t="shared" si="1"/>
        <v>CEK</v>
      </c>
    </row>
    <row r="55" spans="1:34" ht="17" customHeight="1">
      <c r="A55" s="529">
        <v>41</v>
      </c>
      <c r="B55" s="529" t="s">
        <v>24</v>
      </c>
      <c r="C55" s="914" t="s">
        <v>74</v>
      </c>
      <c r="D55" s="910">
        <v>1</v>
      </c>
      <c r="E55" s="910">
        <v>60</v>
      </c>
      <c r="F55" s="910" t="s">
        <v>22</v>
      </c>
      <c r="G55" s="531">
        <v>1732</v>
      </c>
      <c r="H55" s="906">
        <v>715.40907800000002</v>
      </c>
      <c r="I55" s="907">
        <v>41.305374018475753</v>
      </c>
      <c r="J55" s="906">
        <v>411.57556920555555</v>
      </c>
      <c r="K55" s="907">
        <v>23.763023626186811</v>
      </c>
      <c r="L55" s="906">
        <v>616.53875733333336</v>
      </c>
      <c r="M55" s="907">
        <v>35.596925943033106</v>
      </c>
      <c r="N55" s="906">
        <v>361.11066260593424</v>
      </c>
      <c r="O55" s="907">
        <v>20.849345416047012</v>
      </c>
      <c r="P55" s="909">
        <v>20.565997851746836</v>
      </c>
      <c r="Q55" s="913" t="s">
        <v>423</v>
      </c>
      <c r="R55" s="263"/>
      <c r="U55" s="200" t="e">
        <f>IF(#REF!&gt;=80,"B","K")</f>
        <v>#REF!</v>
      </c>
      <c r="V55" s="200" t="e">
        <f>IF(#REF!&gt;=80,"B","K")</f>
        <v>#REF!</v>
      </c>
      <c r="W55" s="200"/>
      <c r="X55" s="201" t="e">
        <f>(#REF!/G55)*100</f>
        <v>#REF!</v>
      </c>
      <c r="Y55" s="201" t="e">
        <f>#REF!/G55*100</f>
        <v>#REF!</v>
      </c>
      <c r="Z55" s="202"/>
      <c r="AA55" s="202" t="e">
        <f>IF(X55=#REF!,"BETUL","salah")</f>
        <v>#REF!</v>
      </c>
      <c r="AB55" s="202" t="e">
        <f>IF(#REF!=Y55,"BETUL","SALAH")</f>
        <v>#REF!</v>
      </c>
      <c r="AC55" s="88" t="e">
        <f>IF(#REF!&gt;80,"CEK KEMBALI","OKE")</f>
        <v>#REF!</v>
      </c>
      <c r="AD55" s="88" t="e">
        <f>IF(#REF!&gt;80,"CEK KEMBALI","OKE")</f>
        <v>#REF!</v>
      </c>
      <c r="AE55" s="88"/>
      <c r="AF55" s="200" t="str">
        <f t="shared" si="0"/>
        <v>OK</v>
      </c>
      <c r="AG55" s="202">
        <f t="shared" si="1"/>
        <v>1732</v>
      </c>
    </row>
    <row r="56" spans="1:34" ht="17" customHeight="1">
      <c r="A56" s="529">
        <v>42</v>
      </c>
      <c r="B56" s="529" t="s">
        <v>24</v>
      </c>
      <c r="C56" s="912" t="s">
        <v>74</v>
      </c>
      <c r="D56" s="910">
        <v>2</v>
      </c>
      <c r="E56" s="910">
        <v>60</v>
      </c>
      <c r="F56" s="910" t="s">
        <v>22</v>
      </c>
      <c r="G56" s="531">
        <v>1732</v>
      </c>
      <c r="H56" s="906">
        <v>448.71241266666669</v>
      </c>
      <c r="I56" s="907">
        <v>25.907183179368747</v>
      </c>
      <c r="J56" s="906">
        <v>289.17320011111121</v>
      </c>
      <c r="K56" s="907">
        <v>16.695912246599956</v>
      </c>
      <c r="L56" s="906">
        <v>417.37668833333328</v>
      </c>
      <c r="M56" s="907">
        <v>24.09796122016936</v>
      </c>
      <c r="N56" s="906">
        <v>272.0972556884563</v>
      </c>
      <c r="O56" s="907">
        <v>15.71000321526884</v>
      </c>
      <c r="P56" s="909">
        <v>20.520036822680559</v>
      </c>
      <c r="Q56" s="913" t="s">
        <v>423</v>
      </c>
      <c r="R56" s="262"/>
      <c r="U56" s="200" t="e">
        <f>IF(#REF!&gt;=80,"B","K")</f>
        <v>#REF!</v>
      </c>
      <c r="V56" s="200" t="e">
        <f>IF(#REF!&gt;=80,"B","K")</f>
        <v>#REF!</v>
      </c>
      <c r="W56" s="200"/>
      <c r="X56" s="201" t="e">
        <f>(#REF!/G56)*100</f>
        <v>#REF!</v>
      </c>
      <c r="Y56" s="201" t="e">
        <f>#REF!/G56*100</f>
        <v>#REF!</v>
      </c>
      <c r="Z56" s="202"/>
      <c r="AA56" s="202" t="e">
        <f>IF(X56=#REF!,"BETUL","salah")</f>
        <v>#REF!</v>
      </c>
      <c r="AB56" s="202" t="e">
        <f>IF(#REF!=Y56,"BETUL","SALAH")</f>
        <v>#REF!</v>
      </c>
      <c r="AC56" s="88" t="e">
        <f>IF(#REF!&gt;80,"CEK KEMBALI","OKE")</f>
        <v>#REF!</v>
      </c>
      <c r="AD56" s="88" t="e">
        <f>IF(#REF!&gt;80,"CEK KEMBALI","OKE")</f>
        <v>#REF!</v>
      </c>
      <c r="AE56" s="88"/>
      <c r="AF56" s="200" t="str">
        <f t="shared" si="0"/>
        <v>OK</v>
      </c>
      <c r="AG56" s="202">
        <f t="shared" si="1"/>
        <v>1732</v>
      </c>
    </row>
    <row r="57" spans="1:34" ht="17" customHeight="1">
      <c r="A57" s="529">
        <v>43</v>
      </c>
      <c r="B57" s="529" t="s">
        <v>24</v>
      </c>
      <c r="C57" s="912" t="s">
        <v>75</v>
      </c>
      <c r="D57" s="910">
        <v>1</v>
      </c>
      <c r="E57" s="910">
        <v>60</v>
      </c>
      <c r="F57" s="910" t="s">
        <v>22</v>
      </c>
      <c r="G57" s="531">
        <v>1732</v>
      </c>
      <c r="H57" s="906">
        <v>840.72359199999994</v>
      </c>
      <c r="I57" s="907">
        <v>48.540623094688215</v>
      </c>
      <c r="J57" s="906">
        <v>603.45703290509312</v>
      </c>
      <c r="K57" s="907">
        <v>34.841630075351802</v>
      </c>
      <c r="L57" s="906">
        <v>878.11273200000005</v>
      </c>
      <c r="M57" s="907">
        <v>50.6993494226328</v>
      </c>
      <c r="N57" s="906">
        <v>639.91273826564691</v>
      </c>
      <c r="O57" s="907">
        <v>36.946462948362985</v>
      </c>
      <c r="P57" s="909">
        <v>20.501597417195303</v>
      </c>
      <c r="Q57" s="913" t="s">
        <v>428</v>
      </c>
      <c r="R57" s="263" t="s">
        <v>427</v>
      </c>
      <c r="U57" s="200" t="e">
        <f>IF(#REF!&gt;=80,"B","K")</f>
        <v>#REF!</v>
      </c>
      <c r="V57" s="200" t="e">
        <f>IF(#REF!&gt;=80,"B","K")</f>
        <v>#REF!</v>
      </c>
      <c r="W57" s="200"/>
      <c r="X57" s="201" t="e">
        <f>(#REF!/G57)*100</f>
        <v>#REF!</v>
      </c>
      <c r="Y57" s="201" t="e">
        <f>#REF!/G57*100</f>
        <v>#REF!</v>
      </c>
      <c r="Z57" s="202"/>
      <c r="AA57" s="202" t="e">
        <f>IF(X57=#REF!,"BETUL","salah")</f>
        <v>#REF!</v>
      </c>
      <c r="AB57" s="202" t="e">
        <f>IF(#REF!=Y57,"BETUL","SALAH")</f>
        <v>#REF!</v>
      </c>
      <c r="AC57" s="88" t="e">
        <f>IF(#REF!&gt;80,"CEK KEMBALI","OKE")</f>
        <v>#REF!</v>
      </c>
      <c r="AD57" s="88" t="e">
        <f>IF(#REF!&gt;80,"CEK KEMBALI","OKE")</f>
        <v>#REF!</v>
      </c>
      <c r="AE57" s="88"/>
      <c r="AF57" s="200" t="str">
        <f t="shared" si="0"/>
        <v>OK</v>
      </c>
      <c r="AG57" s="202">
        <f t="shared" si="1"/>
        <v>1732</v>
      </c>
    </row>
    <row r="58" spans="1:34" ht="17" customHeight="1">
      <c r="A58" s="529">
        <v>44</v>
      </c>
      <c r="B58" s="529" t="s">
        <v>26</v>
      </c>
      <c r="C58" s="914" t="s">
        <v>429</v>
      </c>
      <c r="D58" s="910"/>
      <c r="E58" s="910">
        <v>50</v>
      </c>
      <c r="F58" s="910">
        <v>150</v>
      </c>
      <c r="G58" s="531">
        <v>1443</v>
      </c>
      <c r="H58" s="906">
        <v>185.87038666666663</v>
      </c>
      <c r="I58" s="907">
        <v>12.880830676830673</v>
      </c>
      <c r="J58" s="906">
        <v>87.392187765832134</v>
      </c>
      <c r="K58" s="907">
        <v>6.0562846684568346</v>
      </c>
      <c r="L58" s="906">
        <v>179.52748599999998</v>
      </c>
      <c r="M58" s="907">
        <v>12.441267221067221</v>
      </c>
      <c r="N58" s="906">
        <v>89.142024228767752</v>
      </c>
      <c r="O58" s="907">
        <v>6.1775484566020618</v>
      </c>
      <c r="P58" s="909">
        <v>150.13297150272476</v>
      </c>
      <c r="Q58" s="913" t="s">
        <v>430</v>
      </c>
      <c r="R58" s="263"/>
      <c r="U58" s="200" t="e">
        <f>IF(#REF!&gt;=80,"B","K")</f>
        <v>#REF!</v>
      </c>
      <c r="V58" s="200" t="e">
        <f>IF(#REF!&gt;=80,"B","K")</f>
        <v>#REF!</v>
      </c>
      <c r="W58" s="200"/>
      <c r="X58" s="201" t="e">
        <f>(#REF!/G58)*100</f>
        <v>#REF!</v>
      </c>
      <c r="Y58" s="201" t="e">
        <f>#REF!/G58*100</f>
        <v>#REF!</v>
      </c>
      <c r="Z58" s="202"/>
      <c r="AA58" s="202" t="e">
        <f>IF(X58=#REF!,"BETUL","salah")</f>
        <v>#REF!</v>
      </c>
      <c r="AB58" s="202" t="e">
        <f>IF(#REF!=Y58,"BETUL","SALAH")</f>
        <v>#REF!</v>
      </c>
      <c r="AC58" s="88" t="e">
        <f>IF(#REF!&gt;80,"CEK KEMBALI","OKE")</f>
        <v>#REF!</v>
      </c>
      <c r="AD58" s="88" t="e">
        <f>IF(#REF!&gt;80,"CEK KEMBALI","OKE")</f>
        <v>#REF!</v>
      </c>
      <c r="AE58" s="88"/>
      <c r="AF58" s="200" t="str">
        <f t="shared" si="0"/>
        <v>GGGEEEELLLLL</v>
      </c>
      <c r="AG58" s="202" t="str">
        <f t="shared" si="1"/>
        <v>CEK</v>
      </c>
    </row>
    <row r="59" spans="1:34" ht="17" customHeight="1">
      <c r="A59" s="529">
        <v>45</v>
      </c>
      <c r="B59" s="529" t="s">
        <v>26</v>
      </c>
      <c r="C59" s="912" t="s">
        <v>431</v>
      </c>
      <c r="D59" s="910"/>
      <c r="E59" s="910">
        <v>30</v>
      </c>
      <c r="F59" s="910">
        <v>150</v>
      </c>
      <c r="G59" s="531">
        <v>2749.37</v>
      </c>
      <c r="H59" s="906">
        <v>97.405143666666675</v>
      </c>
      <c r="I59" s="907">
        <v>3.5428168513756493</v>
      </c>
      <c r="J59" s="906">
        <v>69.378344018357538</v>
      </c>
      <c r="K59" s="907">
        <v>2.5234269675728456</v>
      </c>
      <c r="L59" s="906">
        <v>91.911206666666658</v>
      </c>
      <c r="M59" s="907">
        <v>3.3429915459420401</v>
      </c>
      <c r="N59" s="906">
        <v>66.928554995548879</v>
      </c>
      <c r="O59" s="907">
        <v>2.4343233175436145</v>
      </c>
      <c r="P59" s="909">
        <v>151.12967569355439</v>
      </c>
      <c r="Q59" s="913"/>
      <c r="R59" s="265"/>
      <c r="U59" s="200" t="e">
        <f>IF(#REF!&gt;=80,"B","K")</f>
        <v>#REF!</v>
      </c>
      <c r="V59" s="200" t="e">
        <f>IF(#REF!&gt;=80,"B","K")</f>
        <v>#REF!</v>
      </c>
      <c r="W59" s="200"/>
      <c r="X59" s="201" t="e">
        <f>(#REF!/G59)*100</f>
        <v>#REF!</v>
      </c>
      <c r="Y59" s="201" t="e">
        <f>#REF!/G59*100</f>
        <v>#REF!</v>
      </c>
      <c r="Z59" s="202"/>
      <c r="AA59" s="202" t="e">
        <f>IF(X59=#REF!,"BETUL","salah")</f>
        <v>#REF!</v>
      </c>
      <c r="AB59" s="202" t="e">
        <f>IF(#REF!=Y59,"BETUL","SALAH")</f>
        <v>#REF!</v>
      </c>
      <c r="AC59" s="88" t="e">
        <f>IF(#REF!&gt;80,"CEK KEMBALI","OKE")</f>
        <v>#REF!</v>
      </c>
      <c r="AD59" s="88" t="e">
        <f>IF(#REF!&gt;80,"CEK KEMBALI","OKE")</f>
        <v>#REF!</v>
      </c>
      <c r="AE59" s="88"/>
      <c r="AF59" s="200" t="str">
        <f t="shared" si="0"/>
        <v>GGGEEEELLLLL</v>
      </c>
      <c r="AG59" s="202">
        <f t="shared" si="1"/>
        <v>866</v>
      </c>
      <c r="AH59" s="81"/>
    </row>
    <row r="60" spans="1:34" ht="17" customHeight="1">
      <c r="A60" s="529">
        <v>46</v>
      </c>
      <c r="B60" s="529" t="s">
        <v>24</v>
      </c>
      <c r="C60" s="912" t="s">
        <v>75</v>
      </c>
      <c r="D60" s="910">
        <v>3</v>
      </c>
      <c r="E60" s="910">
        <v>60</v>
      </c>
      <c r="F60" s="910" t="s">
        <v>22</v>
      </c>
      <c r="G60" s="531">
        <v>1732</v>
      </c>
      <c r="H60" s="906">
        <v>735.19767266666656</v>
      </c>
      <c r="I60" s="907">
        <v>42.447902578906842</v>
      </c>
      <c r="J60" s="906">
        <v>474.52287661111097</v>
      </c>
      <c r="K60" s="907">
        <v>27.397394723505254</v>
      </c>
      <c r="L60" s="906">
        <v>759.69645200000002</v>
      </c>
      <c r="M60" s="907">
        <v>43.862381755196303</v>
      </c>
      <c r="N60" s="906">
        <v>457.73997123087628</v>
      </c>
      <c r="O60" s="907">
        <v>26.428404805477847</v>
      </c>
      <c r="P60" s="909">
        <v>20.48047196645782</v>
      </c>
      <c r="Q60" s="905" t="s">
        <v>432</v>
      </c>
      <c r="R60" s="263"/>
      <c r="U60" s="200" t="e">
        <f>IF(#REF!&gt;=80,"B","K")</f>
        <v>#REF!</v>
      </c>
      <c r="V60" s="200" t="e">
        <f>IF(#REF!&gt;=80,"B","K")</f>
        <v>#REF!</v>
      </c>
      <c r="W60" s="200"/>
      <c r="X60" s="201" t="e">
        <f>(#REF!/G60)*100</f>
        <v>#REF!</v>
      </c>
      <c r="Y60" s="201" t="e">
        <f>#REF!/G60*100</f>
        <v>#REF!</v>
      </c>
      <c r="Z60" s="202"/>
      <c r="AA60" s="202" t="e">
        <f>IF(X60=#REF!,"BETUL","salah")</f>
        <v>#REF!</v>
      </c>
      <c r="AB60" s="202" t="e">
        <f>IF(#REF!=Y60,"BETUL","SALAH")</f>
        <v>#REF!</v>
      </c>
      <c r="AC60" s="88" t="e">
        <f>IF(#REF!&gt;80,"CEK KEMBALI","OKE")</f>
        <v>#REF!</v>
      </c>
      <c r="AD60" s="88" t="e">
        <f>IF(#REF!&gt;80,"CEK KEMBALI","OKE")</f>
        <v>#REF!</v>
      </c>
      <c r="AE60" s="88"/>
      <c r="AF60" s="200" t="str">
        <f t="shared" si="0"/>
        <v>OK</v>
      </c>
      <c r="AG60" s="202">
        <f t="shared" si="1"/>
        <v>1732</v>
      </c>
    </row>
    <row r="61" spans="1:34" ht="17" customHeight="1">
      <c r="A61" s="529">
        <v>47</v>
      </c>
      <c r="B61" s="529" t="s">
        <v>24</v>
      </c>
      <c r="C61" s="912" t="s">
        <v>75</v>
      </c>
      <c r="D61" s="910">
        <v>4</v>
      </c>
      <c r="E61" s="910">
        <v>60</v>
      </c>
      <c r="F61" s="910" t="s">
        <v>22</v>
      </c>
      <c r="G61" s="531">
        <v>1732</v>
      </c>
      <c r="H61" s="906">
        <v>948.36159266666664</v>
      </c>
      <c r="I61" s="907">
        <v>54.755288260200153</v>
      </c>
      <c r="J61" s="906">
        <v>755.11454752824125</v>
      </c>
      <c r="K61" s="907">
        <v>43.597837617103998</v>
      </c>
      <c r="L61" s="906">
        <v>1001.2679646666667</v>
      </c>
      <c r="M61" s="907">
        <v>57.809928675904544</v>
      </c>
      <c r="N61" s="906">
        <v>729.32922668521144</v>
      </c>
      <c r="O61" s="907">
        <v>42.109077753187727</v>
      </c>
      <c r="P61" s="909">
        <v>20.5</v>
      </c>
      <c r="Q61" s="905" t="s">
        <v>432</v>
      </c>
      <c r="R61" s="263"/>
      <c r="U61" s="200" t="e">
        <f>IF(#REF!&gt;=80,"B","K")</f>
        <v>#REF!</v>
      </c>
      <c r="V61" s="200" t="e">
        <f>IF(#REF!&gt;=80,"B","K")</f>
        <v>#REF!</v>
      </c>
      <c r="W61" s="200"/>
      <c r="X61" s="201" t="e">
        <f>(#REF!/G61)*100</f>
        <v>#REF!</v>
      </c>
      <c r="Y61" s="201" t="e">
        <f>#REF!/G61*100</f>
        <v>#REF!</v>
      </c>
      <c r="Z61" s="202"/>
      <c r="AA61" s="202" t="e">
        <f>IF(X61=#REF!,"BETUL","salah")</f>
        <v>#REF!</v>
      </c>
      <c r="AB61" s="202" t="e">
        <f>IF(#REF!=Y61,"BETUL","SALAH")</f>
        <v>#REF!</v>
      </c>
      <c r="AC61" s="88" t="e">
        <f>IF(#REF!&gt;80,"CEK KEMBALI","OKE")</f>
        <v>#REF!</v>
      </c>
      <c r="AD61" s="88" t="e">
        <f>IF(#REF!&gt;80,"CEK KEMBALI","OKE")</f>
        <v>#REF!</v>
      </c>
      <c r="AE61" s="88"/>
      <c r="AF61" s="200" t="str">
        <f t="shared" si="0"/>
        <v>OK</v>
      </c>
      <c r="AG61" s="202">
        <f t="shared" si="1"/>
        <v>1732</v>
      </c>
    </row>
    <row r="62" spans="1:34" ht="17" customHeight="1">
      <c r="A62" s="529">
        <v>48</v>
      </c>
      <c r="B62" s="529" t="s">
        <v>24</v>
      </c>
      <c r="C62" s="914" t="s">
        <v>25</v>
      </c>
      <c r="D62" s="910">
        <v>1</v>
      </c>
      <c r="E62" s="910">
        <v>60</v>
      </c>
      <c r="F62" s="910" t="s">
        <v>22</v>
      </c>
      <c r="G62" s="531">
        <v>1732</v>
      </c>
      <c r="H62" s="906">
        <v>940.37481666666656</v>
      </c>
      <c r="I62" s="907">
        <v>54.294158006158575</v>
      </c>
      <c r="J62" s="906">
        <v>709.47934610092545</v>
      </c>
      <c r="K62" s="907">
        <v>40.963010744857122</v>
      </c>
      <c r="L62" s="906">
        <v>779.5217283333335</v>
      </c>
      <c r="M62" s="907">
        <v>45.007028194765212</v>
      </c>
      <c r="N62" s="906">
        <v>649.9170526518318</v>
      </c>
      <c r="O62" s="907">
        <v>37.524079252415234</v>
      </c>
      <c r="P62" s="909">
        <v>20.358023257850608</v>
      </c>
      <c r="Q62" s="913" t="s">
        <v>433</v>
      </c>
      <c r="R62" s="263"/>
      <c r="U62" s="200" t="e">
        <f>IF(#REF!&gt;=80,"B","K")</f>
        <v>#REF!</v>
      </c>
      <c r="V62" s="200" t="e">
        <f>IF(#REF!&gt;=80,"B","K")</f>
        <v>#REF!</v>
      </c>
      <c r="W62" s="200"/>
      <c r="X62" s="201" t="e">
        <f>(#REF!/G62)*100</f>
        <v>#REF!</v>
      </c>
      <c r="Y62" s="201" t="e">
        <f>#REF!/G62*100</f>
        <v>#REF!</v>
      </c>
      <c r="Z62" s="202"/>
      <c r="AA62" s="202" t="e">
        <f>IF(X62=#REF!,"BETUL","salah")</f>
        <v>#REF!</v>
      </c>
      <c r="AB62" s="202" t="e">
        <f>IF(#REF!=Y62,"BETUL","SALAH")</f>
        <v>#REF!</v>
      </c>
      <c r="AC62" s="88" t="e">
        <f>IF(#REF!&gt;80,"CEK KEMBALI","OKE")</f>
        <v>#REF!</v>
      </c>
      <c r="AD62" s="88" t="e">
        <f>IF(#REF!&gt;80,"CEK KEMBALI","OKE")</f>
        <v>#REF!</v>
      </c>
      <c r="AE62" s="88"/>
      <c r="AF62" s="200" t="str">
        <f t="shared" si="0"/>
        <v>OK</v>
      </c>
      <c r="AG62" s="202">
        <f t="shared" si="1"/>
        <v>1732</v>
      </c>
    </row>
    <row r="63" spans="1:34" ht="17" customHeight="1">
      <c r="A63" s="529">
        <v>49</v>
      </c>
      <c r="B63" s="529" t="s">
        <v>24</v>
      </c>
      <c r="C63" s="914" t="s">
        <v>25</v>
      </c>
      <c r="D63" s="910">
        <v>2</v>
      </c>
      <c r="E63" s="910">
        <v>60</v>
      </c>
      <c r="F63" s="910" t="s">
        <v>22</v>
      </c>
      <c r="G63" s="531">
        <v>1732</v>
      </c>
      <c r="H63" s="906">
        <v>1564.3778483333333</v>
      </c>
      <c r="I63" s="907">
        <v>90.322046670515775</v>
      </c>
      <c r="J63" s="906">
        <v>1176.3358059967586</v>
      </c>
      <c r="K63" s="907">
        <v>67.917771708819785</v>
      </c>
      <c r="L63" s="906">
        <v>1429.3362629999999</v>
      </c>
      <c r="M63" s="907">
        <v>82.525188394919169</v>
      </c>
      <c r="N63" s="906">
        <v>1103.0915227709786</v>
      </c>
      <c r="O63" s="907">
        <v>63.688886996014929</v>
      </c>
      <c r="P63" s="909">
        <v>20.363685654198083</v>
      </c>
      <c r="Q63" s="905" t="s">
        <v>434</v>
      </c>
      <c r="R63" s="263"/>
      <c r="U63" s="200" t="e">
        <f>IF(#REF!&gt;=80,"B","K")</f>
        <v>#REF!</v>
      </c>
      <c r="V63" s="200" t="e">
        <f>IF(#REF!&gt;=80,"B","K")</f>
        <v>#REF!</v>
      </c>
      <c r="W63" s="200"/>
      <c r="X63" s="201" t="e">
        <f>(#REF!/G63)*100</f>
        <v>#REF!</v>
      </c>
      <c r="Y63" s="201" t="e">
        <f>#REF!/G63*100</f>
        <v>#REF!</v>
      </c>
      <c r="Z63" s="202"/>
      <c r="AA63" s="202" t="e">
        <f>IF(X63=#REF!,"BETUL","salah")</f>
        <v>#REF!</v>
      </c>
      <c r="AB63" s="202" t="e">
        <f>IF(#REF!=Y63,"BETUL","SALAH")</f>
        <v>#REF!</v>
      </c>
      <c r="AC63" s="88" t="e">
        <f>IF(#REF!&gt;80,"CEK KEMBALI","OKE")</f>
        <v>#REF!</v>
      </c>
      <c r="AD63" s="88" t="e">
        <f>IF(#REF!&gt;80,"CEK KEMBALI","OKE")</f>
        <v>#REF!</v>
      </c>
      <c r="AE63" s="88"/>
      <c r="AF63" s="200" t="str">
        <f t="shared" si="0"/>
        <v>OK</v>
      </c>
      <c r="AG63" s="202">
        <f t="shared" si="1"/>
        <v>1732</v>
      </c>
    </row>
    <row r="64" spans="1:34" ht="17" customHeight="1">
      <c r="A64" s="529">
        <v>50</v>
      </c>
      <c r="B64" s="529" t="s">
        <v>24</v>
      </c>
      <c r="C64" s="914" t="s">
        <v>25</v>
      </c>
      <c r="D64" s="910">
        <v>3</v>
      </c>
      <c r="E64" s="910">
        <v>60</v>
      </c>
      <c r="F64" s="910" t="s">
        <v>22</v>
      </c>
      <c r="G64" s="531">
        <v>1732</v>
      </c>
      <c r="H64" s="906">
        <v>1633.3149823333333</v>
      </c>
      <c r="I64" s="907">
        <v>94.30225071208622</v>
      </c>
      <c r="J64" s="906">
        <v>1257.0077280893529</v>
      </c>
      <c r="K64" s="907">
        <v>72.575503931255938</v>
      </c>
      <c r="L64" s="906">
        <v>1390.0004476666666</v>
      </c>
      <c r="M64" s="907">
        <v>80.25406741724403</v>
      </c>
      <c r="N64" s="906">
        <v>1085.1692975706997</v>
      </c>
      <c r="O64" s="907">
        <v>62.654116487915687</v>
      </c>
      <c r="P64" s="909">
        <v>20.256407148860742</v>
      </c>
      <c r="Q64" s="905" t="s">
        <v>434</v>
      </c>
      <c r="R64" s="263"/>
      <c r="U64" s="200" t="e">
        <f>IF(#REF!&gt;=80,"B","K")</f>
        <v>#REF!</v>
      </c>
      <c r="V64" s="200" t="e">
        <f>IF(#REF!&gt;=80,"B","K")</f>
        <v>#REF!</v>
      </c>
      <c r="W64" s="200"/>
      <c r="X64" s="201" t="e">
        <f>(#REF!/G64)*100</f>
        <v>#REF!</v>
      </c>
      <c r="Y64" s="201" t="e">
        <f>#REF!/G64*100</f>
        <v>#REF!</v>
      </c>
      <c r="Z64" s="202"/>
      <c r="AA64" s="202" t="e">
        <f>IF(X64=#REF!,"BETUL","salah")</f>
        <v>#REF!</v>
      </c>
      <c r="AB64" s="202" t="e">
        <f>IF(#REF!=Y64,"BETUL","SALAH")</f>
        <v>#REF!</v>
      </c>
      <c r="AC64" s="88" t="e">
        <f>IF(#REF!&gt;80,"CEK KEMBALI","OKE")</f>
        <v>#REF!</v>
      </c>
      <c r="AD64" s="88" t="e">
        <f>IF(#REF!&gt;80,"CEK KEMBALI","OKE")</f>
        <v>#REF!</v>
      </c>
      <c r="AE64" s="88"/>
      <c r="AF64" s="200" t="str">
        <f t="shared" si="0"/>
        <v>OK</v>
      </c>
      <c r="AG64" s="202">
        <f t="shared" si="1"/>
        <v>1732</v>
      </c>
    </row>
    <row r="65" spans="1:34" ht="17" customHeight="1">
      <c r="A65" s="529">
        <v>51</v>
      </c>
      <c r="B65" s="529" t="s">
        <v>24</v>
      </c>
      <c r="C65" s="912" t="s">
        <v>25</v>
      </c>
      <c r="D65" s="910">
        <v>4</v>
      </c>
      <c r="E65" s="910">
        <v>60</v>
      </c>
      <c r="F65" s="910" t="s">
        <v>22</v>
      </c>
      <c r="G65" s="531">
        <v>1732</v>
      </c>
      <c r="H65" s="906">
        <v>696.73217766666676</v>
      </c>
      <c r="I65" s="907">
        <v>40.227031043110088</v>
      </c>
      <c r="J65" s="906">
        <v>492.92383881712919</v>
      </c>
      <c r="K65" s="907">
        <v>28.459805936323857</v>
      </c>
      <c r="L65" s="906">
        <v>628.67411300000003</v>
      </c>
      <c r="M65" s="907">
        <v>36.297581581986144</v>
      </c>
      <c r="N65" s="906">
        <v>449.84258467083851</v>
      </c>
      <c r="O65" s="907">
        <v>25.972435604551876</v>
      </c>
      <c r="P65" s="909">
        <v>20.539765045519001</v>
      </c>
      <c r="Q65" s="905" t="s">
        <v>434</v>
      </c>
      <c r="R65" s="263"/>
      <c r="U65" s="200" t="e">
        <f>IF(#REF!&gt;=80,"B","K")</f>
        <v>#REF!</v>
      </c>
      <c r="V65" s="200" t="e">
        <f>IF(#REF!&gt;=80,"B","K")</f>
        <v>#REF!</v>
      </c>
      <c r="W65" s="200"/>
      <c r="X65" s="201" t="e">
        <f>(#REF!/G65)*100</f>
        <v>#REF!</v>
      </c>
      <c r="Y65" s="201" t="e">
        <f>#REF!/G65*100</f>
        <v>#REF!</v>
      </c>
      <c r="Z65" s="202"/>
      <c r="AA65" s="202" t="e">
        <f>IF(X65=#REF!,"BETUL","salah")</f>
        <v>#REF!</v>
      </c>
      <c r="AB65" s="202" t="e">
        <f>IF(#REF!=Y65,"BETUL","SALAH")</f>
        <v>#REF!</v>
      </c>
      <c r="AC65" s="88" t="e">
        <f>IF(#REF!&gt;80,"CEK KEMBALI","OKE")</f>
        <v>#REF!</v>
      </c>
      <c r="AD65" s="88" t="e">
        <f>IF(#REF!&gt;80,"CEK KEMBALI","OKE")</f>
        <v>#REF!</v>
      </c>
      <c r="AE65" s="88"/>
      <c r="AF65" s="200" t="str">
        <f t="shared" si="0"/>
        <v>OK</v>
      </c>
      <c r="AG65" s="202">
        <f t="shared" si="1"/>
        <v>1732</v>
      </c>
    </row>
    <row r="66" spans="1:34" ht="17" customHeight="1">
      <c r="A66" s="529">
        <v>52</v>
      </c>
      <c r="B66" s="529" t="s">
        <v>24</v>
      </c>
      <c r="C66" s="912" t="s">
        <v>77</v>
      </c>
      <c r="D66" s="910">
        <v>1</v>
      </c>
      <c r="E66" s="910">
        <v>60</v>
      </c>
      <c r="F66" s="910" t="s">
        <v>22</v>
      </c>
      <c r="G66" s="531">
        <v>1732</v>
      </c>
      <c r="H66" s="906">
        <v>1118.341797</v>
      </c>
      <c r="I66" s="907">
        <v>64.56938781755197</v>
      </c>
      <c r="J66" s="906">
        <v>894.74079076864996</v>
      </c>
      <c r="K66" s="907">
        <v>51.65939900511836</v>
      </c>
      <c r="L66" s="906">
        <v>1132.4162600000002</v>
      </c>
      <c r="M66" s="907">
        <v>65.382001154734425</v>
      </c>
      <c r="N66" s="906">
        <v>861.46074124802999</v>
      </c>
      <c r="O66" s="907">
        <v>49.737918085913975</v>
      </c>
      <c r="P66" s="909">
        <v>20.461420311204844</v>
      </c>
      <c r="Q66" s="913" t="s">
        <v>435</v>
      </c>
      <c r="R66" s="263"/>
      <c r="U66" s="200" t="e">
        <f>IF(#REF!&gt;=80,"B","K")</f>
        <v>#REF!</v>
      </c>
      <c r="V66" s="200" t="e">
        <f>IF(#REF!&gt;=80,"B","K")</f>
        <v>#REF!</v>
      </c>
      <c r="W66" s="200"/>
      <c r="X66" s="201" t="e">
        <f>(#REF!/G66)*100</f>
        <v>#REF!</v>
      </c>
      <c r="Y66" s="201" t="e">
        <f>#REF!/G66*100</f>
        <v>#REF!</v>
      </c>
      <c r="Z66" s="202"/>
      <c r="AA66" s="202" t="e">
        <f>IF(X66=#REF!,"BETUL","salah")</f>
        <v>#REF!</v>
      </c>
      <c r="AB66" s="202" t="e">
        <f>IF(#REF!=Y66,"BETUL","SALAH")</f>
        <v>#REF!</v>
      </c>
      <c r="AC66" s="88" t="e">
        <f>IF(#REF!&gt;80,"CEK KEMBALI","OKE")</f>
        <v>#REF!</v>
      </c>
      <c r="AD66" s="88" t="e">
        <f>IF(#REF!&gt;80,"CEK KEMBALI","OKE")</f>
        <v>#REF!</v>
      </c>
      <c r="AE66" s="88"/>
      <c r="AF66" s="200" t="str">
        <f t="shared" si="0"/>
        <v>OK</v>
      </c>
      <c r="AG66" s="202">
        <f t="shared" si="1"/>
        <v>1732</v>
      </c>
    </row>
    <row r="67" spans="1:34" ht="17" customHeight="1">
      <c r="A67" s="529">
        <v>53</v>
      </c>
      <c r="B67" s="529" t="s">
        <v>24</v>
      </c>
      <c r="C67" s="912" t="s">
        <v>77</v>
      </c>
      <c r="D67" s="910">
        <v>2</v>
      </c>
      <c r="E67" s="910">
        <v>60</v>
      </c>
      <c r="F67" s="910" t="s">
        <v>22</v>
      </c>
      <c r="G67" s="531">
        <v>1732</v>
      </c>
      <c r="H67" s="906">
        <v>1404.3031819999999</v>
      </c>
      <c r="I67" s="907">
        <v>81.079860392609689</v>
      </c>
      <c r="J67" s="906">
        <v>1009.824742953704</v>
      </c>
      <c r="K67" s="907">
        <v>58.303968992708086</v>
      </c>
      <c r="L67" s="906">
        <v>1203.5714926666667</v>
      </c>
      <c r="M67" s="907">
        <v>69.490270939183986</v>
      </c>
      <c r="N67" s="906">
        <v>886.01117643532768</v>
      </c>
      <c r="O67" s="907">
        <v>51.155379701808755</v>
      </c>
      <c r="P67" s="909">
        <v>20.35406297429337</v>
      </c>
      <c r="Q67" s="913" t="s">
        <v>435</v>
      </c>
      <c r="R67" s="263"/>
      <c r="U67" s="200" t="e">
        <f>IF(#REF!&gt;=80,"B","K")</f>
        <v>#REF!</v>
      </c>
      <c r="V67" s="200" t="e">
        <f>IF(#REF!&gt;=80,"B","K")</f>
        <v>#REF!</v>
      </c>
      <c r="W67" s="200"/>
      <c r="X67" s="201" t="e">
        <f>(#REF!/G67)*100</f>
        <v>#REF!</v>
      </c>
      <c r="Y67" s="201" t="e">
        <f>#REF!/G67*100</f>
        <v>#REF!</v>
      </c>
      <c r="Z67" s="202"/>
      <c r="AA67" s="202" t="e">
        <f>IF(X67=#REF!,"BETUL","salah")</f>
        <v>#REF!</v>
      </c>
      <c r="AB67" s="202" t="e">
        <f>IF(#REF!=Y67,"BETUL","SALAH")</f>
        <v>#REF!</v>
      </c>
      <c r="AC67" s="88" t="e">
        <f>IF(#REF!&gt;80,"CEK KEMBALI","OKE")</f>
        <v>#REF!</v>
      </c>
      <c r="AD67" s="88" t="e">
        <f>IF(#REF!&gt;80,"CEK KEMBALI","OKE")</f>
        <v>#REF!</v>
      </c>
      <c r="AE67" s="88"/>
      <c r="AF67" s="200" t="str">
        <f t="shared" si="0"/>
        <v>OK</v>
      </c>
      <c r="AG67" s="202">
        <f t="shared" si="1"/>
        <v>1732</v>
      </c>
    </row>
    <row r="68" spans="1:34" ht="17" customHeight="1">
      <c r="A68" s="529">
        <v>54</v>
      </c>
      <c r="B68" s="529" t="s">
        <v>24</v>
      </c>
      <c r="C68" s="912" t="s">
        <v>77</v>
      </c>
      <c r="D68" s="910">
        <v>3</v>
      </c>
      <c r="E68" s="910">
        <v>60</v>
      </c>
      <c r="F68" s="910" t="s">
        <v>22</v>
      </c>
      <c r="G68" s="531">
        <v>1732</v>
      </c>
      <c r="H68" s="906">
        <v>1443.1789956666664</v>
      </c>
      <c r="I68" s="907">
        <v>83.324422382601995</v>
      </c>
      <c r="J68" s="906">
        <v>270.19529806435179</v>
      </c>
      <c r="K68" s="907">
        <v>15.60019041941985</v>
      </c>
      <c r="L68" s="906">
        <v>317.17751066666665</v>
      </c>
      <c r="M68" s="907">
        <v>18.312789299461123</v>
      </c>
      <c r="N68" s="906">
        <v>227.14242247334246</v>
      </c>
      <c r="O68" s="907">
        <v>13.114458572363882</v>
      </c>
      <c r="P68" s="909">
        <v>20.60400926261206</v>
      </c>
      <c r="Q68" s="913" t="s">
        <v>435</v>
      </c>
      <c r="R68" s="262"/>
      <c r="S68" s="86"/>
      <c r="U68" s="200" t="e">
        <f>IF(#REF!&gt;=80,"B","K")</f>
        <v>#REF!</v>
      </c>
      <c r="V68" s="200" t="e">
        <f>IF(#REF!&gt;=80,"B","K")</f>
        <v>#REF!</v>
      </c>
      <c r="W68" s="200"/>
      <c r="X68" s="201" t="e">
        <f>(#REF!/G68)*100</f>
        <v>#REF!</v>
      </c>
      <c r="Y68" s="201" t="e">
        <f>#REF!/G68*100</f>
        <v>#REF!</v>
      </c>
      <c r="Z68" s="202"/>
      <c r="AA68" s="202" t="e">
        <f>IF(X68=#REF!,"BETUL","salah")</f>
        <v>#REF!</v>
      </c>
      <c r="AB68" s="202" t="e">
        <f>IF(#REF!=Y68,"BETUL","SALAH")</f>
        <v>#REF!</v>
      </c>
      <c r="AC68" s="88" t="e">
        <f>IF(#REF!&gt;80,"CEK KEMBALI","OKE")</f>
        <v>#REF!</v>
      </c>
      <c r="AD68" s="88" t="e">
        <f>IF(#REF!&gt;80,"CEK KEMBALI","OKE")</f>
        <v>#REF!</v>
      </c>
      <c r="AE68" s="88"/>
      <c r="AF68" s="200" t="str">
        <f t="shared" si="0"/>
        <v>OK</v>
      </c>
      <c r="AG68" s="202">
        <f t="shared" si="1"/>
        <v>1732</v>
      </c>
    </row>
    <row r="69" spans="1:34" ht="17" customHeight="1">
      <c r="A69" s="529">
        <v>55</v>
      </c>
      <c r="B69" s="529" t="s">
        <v>24</v>
      </c>
      <c r="C69" s="912" t="s">
        <v>77</v>
      </c>
      <c r="D69" s="910">
        <v>4</v>
      </c>
      <c r="E69" s="910">
        <v>60</v>
      </c>
      <c r="F69" s="910" t="s">
        <v>22</v>
      </c>
      <c r="G69" s="531">
        <v>1732</v>
      </c>
      <c r="H69" s="906">
        <v>1436.2873533333332</v>
      </c>
      <c r="I69" s="907">
        <v>82.926521555042328</v>
      </c>
      <c r="J69" s="906">
        <v>1108.5941017921398</v>
      </c>
      <c r="K69" s="907">
        <v>64.006587863287507</v>
      </c>
      <c r="L69" s="906">
        <v>1314.3207193333333</v>
      </c>
      <c r="M69" s="907">
        <v>75.884568090839096</v>
      </c>
      <c r="N69" s="906">
        <v>1067.8877847065357</v>
      </c>
      <c r="O69" s="907">
        <v>61.65633860892239</v>
      </c>
      <c r="P69" s="909">
        <v>20.515400030412493</v>
      </c>
      <c r="Q69" s="913" t="s">
        <v>435</v>
      </c>
      <c r="R69" s="263"/>
      <c r="S69" s="86"/>
      <c r="U69" s="200" t="e">
        <f>IF(#REF!&gt;=80,"B","K")</f>
        <v>#REF!</v>
      </c>
      <c r="V69" s="200" t="e">
        <f>IF(#REF!&gt;=80,"B","K")</f>
        <v>#REF!</v>
      </c>
      <c r="W69" s="200"/>
      <c r="X69" s="201" t="e">
        <f>(#REF!/G69)*100</f>
        <v>#REF!</v>
      </c>
      <c r="Y69" s="201" t="e">
        <f>#REF!/G69*100</f>
        <v>#REF!</v>
      </c>
      <c r="Z69" s="202"/>
      <c r="AA69" s="202" t="e">
        <f>IF(X69=#REF!,"BETUL","salah")</f>
        <v>#REF!</v>
      </c>
      <c r="AB69" s="202" t="e">
        <f>IF(#REF!=Y69,"BETUL","SALAH")</f>
        <v>#REF!</v>
      </c>
      <c r="AC69" s="88" t="e">
        <f>IF(#REF!&gt;80,"CEK KEMBALI","OKE")</f>
        <v>#REF!</v>
      </c>
      <c r="AD69" s="88" t="e">
        <f>IF(#REF!&gt;80,"CEK KEMBALI","OKE")</f>
        <v>#REF!</v>
      </c>
      <c r="AE69" s="88"/>
      <c r="AF69" s="200" t="str">
        <f t="shared" si="0"/>
        <v>OK</v>
      </c>
      <c r="AG69" s="202">
        <f t="shared" si="1"/>
        <v>1732</v>
      </c>
    </row>
    <row r="70" spans="1:34" ht="17" customHeight="1">
      <c r="A70" s="529">
        <v>56</v>
      </c>
      <c r="B70" s="529" t="s">
        <v>26</v>
      </c>
      <c r="C70" s="912" t="s">
        <v>436</v>
      </c>
      <c r="D70" s="910"/>
      <c r="E70" s="910">
        <v>60</v>
      </c>
      <c r="F70" s="910">
        <v>150</v>
      </c>
      <c r="G70" s="531">
        <v>1732</v>
      </c>
      <c r="H70" s="906">
        <v>140.64497366666666</v>
      </c>
      <c r="I70" s="907">
        <v>8.1203795419553497</v>
      </c>
      <c r="J70" s="906">
        <v>117.06895692453706</v>
      </c>
      <c r="K70" s="907">
        <v>6.7591776515321627</v>
      </c>
      <c r="L70" s="906">
        <v>141.58661900000001</v>
      </c>
      <c r="M70" s="907">
        <v>8.1747470554272521</v>
      </c>
      <c r="N70" s="906">
        <v>116.91149837320354</v>
      </c>
      <c r="O70" s="907">
        <v>6.7500865111549384</v>
      </c>
      <c r="P70" s="909">
        <v>150.31124515941275</v>
      </c>
      <c r="Q70" s="913"/>
      <c r="R70" s="265"/>
      <c r="U70" s="200" t="e">
        <f>IF(#REF!&gt;=80,"B","K")</f>
        <v>#REF!</v>
      </c>
      <c r="V70" s="200" t="e">
        <f>IF(#REF!&gt;=80,"B","K")</f>
        <v>#REF!</v>
      </c>
      <c r="W70" s="200"/>
      <c r="X70" s="201" t="e">
        <f>(#REF!/G70)*100</f>
        <v>#REF!</v>
      </c>
      <c r="Y70" s="201" t="e">
        <f>#REF!/G70*100</f>
        <v>#REF!</v>
      </c>
      <c r="Z70" s="202"/>
      <c r="AA70" s="202" t="e">
        <f>IF(X70=#REF!,"BETUL","salah")</f>
        <v>#REF!</v>
      </c>
      <c r="AB70" s="202" t="e">
        <f>IF(#REF!=Y70,"BETUL","SALAH")</f>
        <v>#REF!</v>
      </c>
      <c r="AC70" s="88" t="e">
        <f>IF(#REF!&gt;80,"CEK KEMBALI","OKE")</f>
        <v>#REF!</v>
      </c>
      <c r="AD70" s="88" t="e">
        <v>#REF!</v>
      </c>
      <c r="AE70" s="88"/>
      <c r="AF70" s="200" t="str">
        <f t="shared" si="0"/>
        <v>OK</v>
      </c>
      <c r="AG70" s="202">
        <f t="shared" si="1"/>
        <v>1732</v>
      </c>
      <c r="AH70" s="81"/>
    </row>
    <row r="71" spans="1:34" ht="17" customHeight="1">
      <c r="A71" s="529">
        <v>57</v>
      </c>
      <c r="B71" s="529" t="s">
        <v>26</v>
      </c>
      <c r="C71" s="912" t="s">
        <v>27</v>
      </c>
      <c r="D71" s="910">
        <v>1</v>
      </c>
      <c r="E71" s="910">
        <v>60</v>
      </c>
      <c r="F71" s="910" t="s">
        <v>22</v>
      </c>
      <c r="G71" s="531">
        <v>1732</v>
      </c>
      <c r="H71" s="906">
        <v>1568.198893</v>
      </c>
      <c r="I71" s="907">
        <v>90.542661258660502</v>
      </c>
      <c r="J71" s="906">
        <v>1209.861836223148</v>
      </c>
      <c r="K71" s="907">
        <v>69.853454747294919</v>
      </c>
      <c r="L71" s="906">
        <v>1440.3796796666666</v>
      </c>
      <c r="M71" s="907">
        <v>83.16279905696689</v>
      </c>
      <c r="N71" s="906">
        <v>1104.9353305220209</v>
      </c>
      <c r="O71" s="907">
        <v>63.795342408892665</v>
      </c>
      <c r="P71" s="909">
        <v>20.359340576039692</v>
      </c>
      <c r="Q71" s="913" t="s">
        <v>437</v>
      </c>
      <c r="R71" s="263"/>
      <c r="U71" s="200" t="e">
        <f>IF(#REF!&gt;=80,"B","K")</f>
        <v>#REF!</v>
      </c>
      <c r="V71" s="200" t="e">
        <f>IF(#REF!&gt;=80,"B","K")</f>
        <v>#REF!</v>
      </c>
      <c r="W71" s="200"/>
      <c r="X71" s="201" t="e">
        <f>(#REF!/G71)*100</f>
        <v>#REF!</v>
      </c>
      <c r="Y71" s="201" t="e">
        <f>#REF!/G71*100</f>
        <v>#REF!</v>
      </c>
      <c r="Z71" s="202"/>
      <c r="AA71" s="202" t="e">
        <f>IF(X71=#REF!,"BETUL","salah")</f>
        <v>#REF!</v>
      </c>
      <c r="AB71" s="202" t="e">
        <f>IF(#REF!=Y71,"BETUL","SALAH")</f>
        <v>#REF!</v>
      </c>
      <c r="AC71" s="88" t="e">
        <f>IF(#REF!&gt;80,"CEK KEMBALI","OKE")</f>
        <v>#REF!</v>
      </c>
      <c r="AD71" s="88" t="e">
        <f>IF(#REF!&gt;80,"CEK KEMBALI","OKE")</f>
        <v>#REF!</v>
      </c>
      <c r="AE71" s="88"/>
      <c r="AF71" s="200" t="str">
        <f t="shared" si="0"/>
        <v>OK</v>
      </c>
      <c r="AG71" s="202">
        <f t="shared" si="1"/>
        <v>1732</v>
      </c>
    </row>
    <row r="72" spans="1:34" ht="17" customHeight="1">
      <c r="A72" s="529">
        <v>58</v>
      </c>
      <c r="B72" s="529" t="s">
        <v>26</v>
      </c>
      <c r="C72" s="912" t="s">
        <v>27</v>
      </c>
      <c r="D72" s="910">
        <v>2</v>
      </c>
      <c r="E72" s="910">
        <v>60</v>
      </c>
      <c r="F72" s="910" t="s">
        <v>22</v>
      </c>
      <c r="G72" s="531">
        <v>1732</v>
      </c>
      <c r="H72" s="906">
        <v>1024.2000733333334</v>
      </c>
      <c r="I72" s="907">
        <v>59.133953425712093</v>
      </c>
      <c r="J72" s="906">
        <v>772.09415558131866</v>
      </c>
      <c r="K72" s="907">
        <v>44.578184502385604</v>
      </c>
      <c r="L72" s="906">
        <v>978.42032866666671</v>
      </c>
      <c r="M72" s="907">
        <v>56.49078110084681</v>
      </c>
      <c r="N72" s="906">
        <v>730.75919770746316</v>
      </c>
      <c r="O72" s="907">
        <v>42.191639590500188</v>
      </c>
      <c r="P72" s="909">
        <v>20.350600946598185</v>
      </c>
      <c r="Q72" s="913" t="s">
        <v>437</v>
      </c>
      <c r="R72" s="263"/>
      <c r="U72" s="200" t="e">
        <f>IF(#REF!&gt;=80,"B","K")</f>
        <v>#REF!</v>
      </c>
      <c r="V72" s="200" t="e">
        <f>IF(#REF!&gt;=80,"B","K")</f>
        <v>#REF!</v>
      </c>
      <c r="W72" s="200"/>
      <c r="X72" s="201" t="e">
        <f>(#REF!/G72)*100</f>
        <v>#REF!</v>
      </c>
      <c r="Y72" s="201" t="e">
        <f>#REF!/G72*100</f>
        <v>#REF!</v>
      </c>
      <c r="Z72" s="202"/>
      <c r="AA72" s="202" t="e">
        <f>IF(X72=#REF!,"BETUL","salah")</f>
        <v>#REF!</v>
      </c>
      <c r="AB72" s="202" t="e">
        <f>IF(#REF!=Y72,"BETUL","SALAH")</f>
        <v>#REF!</v>
      </c>
      <c r="AC72" s="88" t="e">
        <f>IF(#REF!&gt;80,"CEK KEMBALI","OKE")</f>
        <v>#REF!</v>
      </c>
      <c r="AD72" s="88" t="e">
        <f>IF(#REF!&gt;80,"CEK KEMBALI","OKE")</f>
        <v>#REF!</v>
      </c>
      <c r="AE72" s="88"/>
      <c r="AF72" s="200" t="str">
        <f t="shared" si="0"/>
        <v>OK</v>
      </c>
      <c r="AG72" s="202">
        <f t="shared" si="1"/>
        <v>1732</v>
      </c>
    </row>
    <row r="73" spans="1:34" ht="17" customHeight="1">
      <c r="A73" s="529">
        <v>59</v>
      </c>
      <c r="B73" s="529" t="s">
        <v>26</v>
      </c>
      <c r="C73" s="912" t="s">
        <v>27</v>
      </c>
      <c r="D73" s="910">
        <v>3</v>
      </c>
      <c r="E73" s="910">
        <v>60</v>
      </c>
      <c r="F73" s="910" t="s">
        <v>22</v>
      </c>
      <c r="G73" s="531">
        <v>1732</v>
      </c>
      <c r="H73" s="906">
        <v>1443.6777749999999</v>
      </c>
      <c r="I73" s="907">
        <v>83.353220265588917</v>
      </c>
      <c r="J73" s="906">
        <v>996.05728273425893</v>
      </c>
      <c r="K73" s="907">
        <v>57.509080989275915</v>
      </c>
      <c r="L73" s="906">
        <v>1442.9189453333331</v>
      </c>
      <c r="M73" s="907">
        <v>83.309407929176274</v>
      </c>
      <c r="N73" s="906">
        <v>1092.6222977566076</v>
      </c>
      <c r="O73" s="907">
        <v>63.084428276940393</v>
      </c>
      <c r="P73" s="909">
        <v>20.548795932104248</v>
      </c>
      <c r="Q73" s="913" t="s">
        <v>438</v>
      </c>
      <c r="R73" s="263"/>
      <c r="U73" s="200" t="e">
        <f>IF(#REF!&gt;=80,"B","K")</f>
        <v>#REF!</v>
      </c>
      <c r="V73" s="200" t="e">
        <f>IF(#REF!&gt;=80,"B","K")</f>
        <v>#REF!</v>
      </c>
      <c r="W73" s="200"/>
      <c r="X73" s="201" t="e">
        <f>(#REF!/G73)*100</f>
        <v>#REF!</v>
      </c>
      <c r="Y73" s="201" t="e">
        <f>#REF!/G73*100</f>
        <v>#REF!</v>
      </c>
      <c r="Z73" s="202"/>
      <c r="AA73" s="202" t="e">
        <f>IF(X73=#REF!,"BETUL","salah")</f>
        <v>#REF!</v>
      </c>
      <c r="AB73" s="202" t="e">
        <f>IF(#REF!=Y73,"BETUL","SALAH")</f>
        <v>#REF!</v>
      </c>
      <c r="AC73" s="88" t="e">
        <f>IF(#REF!&gt;80,"CEK KEMBALI","OKE")</f>
        <v>#REF!</v>
      </c>
      <c r="AD73" s="88" t="e">
        <f>IF(#REF!&gt;80,"CEK KEMBALI","OKE")</f>
        <v>#REF!</v>
      </c>
      <c r="AE73" s="88"/>
      <c r="AF73" s="200" t="str">
        <f t="shared" si="0"/>
        <v>OK</v>
      </c>
      <c r="AG73" s="202">
        <f t="shared" si="1"/>
        <v>1732</v>
      </c>
    </row>
    <row r="74" spans="1:34" ht="17" customHeight="1">
      <c r="A74" s="529">
        <v>60</v>
      </c>
      <c r="B74" s="529" t="s">
        <v>26</v>
      </c>
      <c r="C74" s="912" t="s">
        <v>27</v>
      </c>
      <c r="D74" s="910">
        <v>4</v>
      </c>
      <c r="E74" s="910">
        <v>60</v>
      </c>
      <c r="F74" s="910" t="s">
        <v>22</v>
      </c>
      <c r="G74" s="531">
        <v>1732</v>
      </c>
      <c r="H74" s="906">
        <v>1088.7315266666667</v>
      </c>
      <c r="I74" s="907">
        <v>62.859787913779833</v>
      </c>
      <c r="J74" s="906">
        <v>868.13177256990639</v>
      </c>
      <c r="K74" s="907">
        <v>50.123081557153945</v>
      </c>
      <c r="L74" s="906">
        <v>1164.9063309999999</v>
      </c>
      <c r="M74" s="907">
        <v>67.257871304849886</v>
      </c>
      <c r="N74" s="906">
        <v>884.40743571580799</v>
      </c>
      <c r="O74" s="907">
        <v>51.062784972044341</v>
      </c>
      <c r="P74" s="909">
        <v>20.558942305788037</v>
      </c>
      <c r="Q74" s="913" t="s">
        <v>438</v>
      </c>
      <c r="R74" s="263"/>
      <c r="U74" s="200" t="e">
        <f>IF(#REF!&gt;=80,"B","K")</f>
        <v>#REF!</v>
      </c>
      <c r="V74" s="200" t="e">
        <f>IF(#REF!&gt;=80,"B","K")</f>
        <v>#REF!</v>
      </c>
      <c r="W74" s="200"/>
      <c r="X74" s="201" t="e">
        <f>(#REF!/G74)*100</f>
        <v>#REF!</v>
      </c>
      <c r="Y74" s="201" t="e">
        <f>#REF!/G74*100</f>
        <v>#REF!</v>
      </c>
      <c r="Z74" s="202"/>
      <c r="AA74" s="202" t="e">
        <f>IF(X74=#REF!,"BETUL","salah")</f>
        <v>#REF!</v>
      </c>
      <c r="AB74" s="202" t="e">
        <f>IF(#REF!=Y74,"BETUL","SALAH")</f>
        <v>#REF!</v>
      </c>
      <c r="AC74" s="88" t="e">
        <f>IF(#REF!&gt;80,"CEK KEMBALI","OKE")</f>
        <v>#REF!</v>
      </c>
      <c r="AD74" s="88" t="e">
        <f>IF(#REF!&gt;80,"CEK KEMBALI","OKE")</f>
        <v>#REF!</v>
      </c>
      <c r="AE74" s="88"/>
      <c r="AF74" s="200" t="str">
        <f t="shared" si="0"/>
        <v>OK</v>
      </c>
      <c r="AG74" s="202">
        <f t="shared" si="1"/>
        <v>1732</v>
      </c>
    </row>
    <row r="75" spans="1:34" ht="17" customHeight="1">
      <c r="A75" s="529">
        <v>61</v>
      </c>
      <c r="B75" s="529" t="s">
        <v>26</v>
      </c>
      <c r="C75" s="912" t="s">
        <v>27</v>
      </c>
      <c r="D75" s="910">
        <v>5</v>
      </c>
      <c r="E75" s="910">
        <v>60</v>
      </c>
      <c r="F75" s="910" t="s">
        <v>22</v>
      </c>
      <c r="G75" s="531">
        <v>1732</v>
      </c>
      <c r="H75" s="906">
        <v>865.89054366666676</v>
      </c>
      <c r="I75" s="907">
        <v>49.993680350269443</v>
      </c>
      <c r="J75" s="906">
        <v>724.24077746603496</v>
      </c>
      <c r="K75" s="907">
        <v>41.815287382565529</v>
      </c>
      <c r="L75" s="906">
        <v>865.81408666666664</v>
      </c>
      <c r="M75" s="907">
        <v>49.989265973826022</v>
      </c>
      <c r="N75" s="906">
        <v>692.04412063388838</v>
      </c>
      <c r="O75" s="907">
        <v>39.956358004266072</v>
      </c>
      <c r="P75" s="909">
        <v>20.412842317408806</v>
      </c>
      <c r="Q75" s="913" t="s">
        <v>438</v>
      </c>
      <c r="R75" s="263" t="s">
        <v>439</v>
      </c>
      <c r="U75" s="200" t="e">
        <f>IF(#REF!&gt;=80,"B","K")</f>
        <v>#REF!</v>
      </c>
      <c r="V75" s="200" t="e">
        <f>IF(#REF!&gt;=80,"B","K")</f>
        <v>#REF!</v>
      </c>
      <c r="W75" s="200"/>
      <c r="X75" s="201" t="e">
        <f>(#REF!/G75)*100</f>
        <v>#REF!</v>
      </c>
      <c r="Y75" s="201" t="e">
        <f>#REF!/G75*100</f>
        <v>#REF!</v>
      </c>
      <c r="Z75" s="202"/>
      <c r="AA75" s="202" t="e">
        <f>IF(X75=#REF!,"BETUL","salah")</f>
        <v>#REF!</v>
      </c>
      <c r="AB75" s="202" t="e">
        <f>IF(#REF!=Y75,"BETUL","SALAH")</f>
        <v>#REF!</v>
      </c>
      <c r="AC75" s="88" t="e">
        <f>IF(#REF!&gt;80,"CEK KEMBALI","OKE")</f>
        <v>#REF!</v>
      </c>
      <c r="AD75" s="88" t="e">
        <f>IF(#REF!&gt;80,"CEK KEMBALI","OKE")</f>
        <v>#REF!</v>
      </c>
      <c r="AE75" s="88"/>
      <c r="AF75" s="200" t="str">
        <f t="shared" si="0"/>
        <v>OK</v>
      </c>
      <c r="AG75" s="202">
        <f t="shared" si="1"/>
        <v>1732</v>
      </c>
    </row>
    <row r="76" spans="1:34" ht="17" customHeight="1">
      <c r="A76" s="529">
        <v>62</v>
      </c>
      <c r="B76" s="529" t="s">
        <v>26</v>
      </c>
      <c r="C76" s="912" t="s">
        <v>6028</v>
      </c>
      <c r="D76" s="910">
        <v>1</v>
      </c>
      <c r="E76" s="910">
        <v>60</v>
      </c>
      <c r="F76" s="910" t="s">
        <v>22</v>
      </c>
      <c r="G76" s="531">
        <v>1732</v>
      </c>
      <c r="H76" s="906">
        <v>0</v>
      </c>
      <c r="I76" s="907">
        <v>0</v>
      </c>
      <c r="J76" s="906">
        <v>0</v>
      </c>
      <c r="K76" s="907">
        <v>0</v>
      </c>
      <c r="L76" s="906">
        <v>0</v>
      </c>
      <c r="M76" s="907">
        <v>0</v>
      </c>
      <c r="N76" s="906">
        <v>0</v>
      </c>
      <c r="O76" s="907">
        <v>0</v>
      </c>
      <c r="P76" s="909">
        <v>20</v>
      </c>
      <c r="Q76" s="913"/>
      <c r="R76" s="263"/>
      <c r="U76" s="200" t="e">
        <f>IF(#REF!&gt;=80,"B","K")</f>
        <v>#REF!</v>
      </c>
      <c r="V76" s="200" t="e">
        <f>IF(#REF!&gt;=80,"B","K")</f>
        <v>#REF!</v>
      </c>
      <c r="W76" s="200"/>
      <c r="X76" s="201" t="e">
        <f>(#REF!/G76)*100</f>
        <v>#REF!</v>
      </c>
      <c r="Y76" s="201" t="e">
        <f>#REF!/G76*100</f>
        <v>#REF!</v>
      </c>
      <c r="Z76" s="202"/>
      <c r="AA76" s="202" t="e">
        <f>IF(X76=#REF!,"BETUL","salah")</f>
        <v>#REF!</v>
      </c>
      <c r="AB76" s="202" t="e">
        <f>IF(#REF!=Y76,"BETUL","SALAH")</f>
        <v>#REF!</v>
      </c>
      <c r="AC76" s="88" t="e">
        <f>IF(#REF!&gt;80,"CEK KEMBALI","OKE")</f>
        <v>#REF!</v>
      </c>
      <c r="AD76" s="88" t="e">
        <f>IF(#REF!&gt;80,"CEK KEMBALI","OKE")</f>
        <v>#REF!</v>
      </c>
      <c r="AE76" s="88"/>
      <c r="AF76" s="200" t="str">
        <f t="shared" si="0"/>
        <v>OK</v>
      </c>
      <c r="AG76" s="202">
        <f t="shared" si="1"/>
        <v>1732</v>
      </c>
    </row>
    <row r="77" spans="1:34" ht="17" customHeight="1">
      <c r="A77" s="529">
        <v>63</v>
      </c>
      <c r="B77" s="529" t="s">
        <v>26</v>
      </c>
      <c r="C77" s="912" t="s">
        <v>6028</v>
      </c>
      <c r="D77" s="910">
        <v>2</v>
      </c>
      <c r="E77" s="910">
        <v>60</v>
      </c>
      <c r="F77" s="910" t="s">
        <v>22</v>
      </c>
      <c r="G77" s="531">
        <v>1732</v>
      </c>
      <c r="H77" s="906">
        <v>0</v>
      </c>
      <c r="I77" s="907">
        <v>0</v>
      </c>
      <c r="J77" s="906">
        <v>0</v>
      </c>
      <c r="K77" s="907">
        <v>0</v>
      </c>
      <c r="L77" s="906">
        <v>0</v>
      </c>
      <c r="M77" s="907">
        <v>0</v>
      </c>
      <c r="N77" s="906">
        <v>0</v>
      </c>
      <c r="O77" s="907">
        <v>0</v>
      </c>
      <c r="P77" s="909">
        <v>20</v>
      </c>
      <c r="Q77" s="913"/>
      <c r="R77" s="263"/>
      <c r="U77" s="200" t="e">
        <f>IF(#REF!&gt;=80,"B","K")</f>
        <v>#REF!</v>
      </c>
      <c r="V77" s="200" t="e">
        <f>IF(#REF!&gt;=80,"B","K")</f>
        <v>#REF!</v>
      </c>
      <c r="W77" s="200"/>
      <c r="X77" s="201" t="e">
        <f>(#REF!/G77)*100</f>
        <v>#REF!</v>
      </c>
      <c r="Y77" s="201" t="e">
        <f>#REF!/G77*100</f>
        <v>#REF!</v>
      </c>
      <c r="Z77" s="202"/>
      <c r="AA77" s="202" t="e">
        <f>IF(X77=#REF!,"BETUL","salah")</f>
        <v>#REF!</v>
      </c>
      <c r="AB77" s="202" t="e">
        <f>IF(#REF!=Y77,"BETUL","SALAH")</f>
        <v>#REF!</v>
      </c>
      <c r="AC77" s="88" t="e">
        <f>IF(#REF!&gt;80,"CEK KEMBALI","OKE")</f>
        <v>#REF!</v>
      </c>
      <c r="AD77" s="88" t="e">
        <f>IF(#REF!&gt;80,"CEK KEMBALI","OKE")</f>
        <v>#REF!</v>
      </c>
      <c r="AE77" s="88"/>
      <c r="AF77" s="200" t="str">
        <f t="shared" si="0"/>
        <v>OK</v>
      </c>
      <c r="AG77" s="202">
        <f t="shared" si="1"/>
        <v>1732</v>
      </c>
    </row>
    <row r="78" spans="1:34" ht="17" customHeight="1">
      <c r="A78" s="529">
        <v>64</v>
      </c>
      <c r="B78" s="529" t="s">
        <v>26</v>
      </c>
      <c r="C78" s="914" t="s">
        <v>181</v>
      </c>
      <c r="D78" s="910">
        <v>1</v>
      </c>
      <c r="E78" s="910">
        <v>60</v>
      </c>
      <c r="F78" s="910" t="s">
        <v>22</v>
      </c>
      <c r="G78" s="531">
        <v>1732</v>
      </c>
      <c r="H78" s="906">
        <v>790</v>
      </c>
      <c r="I78" s="907">
        <v>45.612009237875291</v>
      </c>
      <c r="J78" s="906">
        <v>747</v>
      </c>
      <c r="K78" s="907">
        <v>43.12933025404157</v>
      </c>
      <c r="L78" s="906">
        <v>950</v>
      </c>
      <c r="M78" s="907">
        <v>54.849884526558888</v>
      </c>
      <c r="N78" s="906">
        <v>875</v>
      </c>
      <c r="O78" s="907">
        <v>50.519630484988454</v>
      </c>
      <c r="P78" s="909">
        <v>20</v>
      </c>
      <c r="Q78" s="913" t="s">
        <v>439</v>
      </c>
      <c r="R78" s="262"/>
      <c r="U78" s="200" t="e">
        <f>IF(#REF!&gt;=80,"B","K")</f>
        <v>#REF!</v>
      </c>
      <c r="V78" s="200" t="e">
        <f>IF(#REF!&gt;=80,"B","K")</f>
        <v>#REF!</v>
      </c>
      <c r="W78" s="200"/>
      <c r="X78" s="201" t="e">
        <f>(#REF!/G78)*100</f>
        <v>#REF!</v>
      </c>
      <c r="Y78" s="201" t="e">
        <f>#REF!/G78*100</f>
        <v>#REF!</v>
      </c>
      <c r="Z78" s="202"/>
      <c r="AA78" s="202" t="e">
        <f>IF(X78=#REF!,"BETUL","salah")</f>
        <v>#REF!</v>
      </c>
      <c r="AB78" s="202" t="e">
        <f>IF(#REF!=Y78,"BETUL","SALAH")</f>
        <v>#REF!</v>
      </c>
      <c r="AC78" s="88" t="e">
        <f>IF(#REF!&gt;80,"CEK KEMBALI","OKE")</f>
        <v>#REF!</v>
      </c>
      <c r="AD78" s="88" t="e">
        <f>IF(#REF!&gt;80,"CEK KEMBALI","OKE")</f>
        <v>#REF!</v>
      </c>
      <c r="AE78" s="88"/>
      <c r="AF78" s="200" t="str">
        <f t="shared" si="0"/>
        <v>OK</v>
      </c>
      <c r="AG78" s="202">
        <f t="shared" si="1"/>
        <v>1732</v>
      </c>
    </row>
    <row r="79" spans="1:34" ht="17" customHeight="1">
      <c r="A79" s="529">
        <v>65</v>
      </c>
      <c r="B79" s="529" t="s">
        <v>26</v>
      </c>
      <c r="C79" s="914" t="s">
        <v>181</v>
      </c>
      <c r="D79" s="910">
        <v>2</v>
      </c>
      <c r="E79" s="910">
        <v>60</v>
      </c>
      <c r="F79" s="910" t="s">
        <v>22</v>
      </c>
      <c r="G79" s="531">
        <v>1732</v>
      </c>
      <c r="H79" s="906">
        <v>1350</v>
      </c>
      <c r="I79" s="907">
        <v>77.944572748267888</v>
      </c>
      <c r="J79" s="906">
        <v>1700</v>
      </c>
      <c r="K79" s="907">
        <v>98.152424942263281</v>
      </c>
      <c r="L79" s="906">
        <v>1200</v>
      </c>
      <c r="M79" s="907">
        <v>69.284064665127019</v>
      </c>
      <c r="N79" s="906">
        <v>1473</v>
      </c>
      <c r="O79" s="907">
        <v>85.046189376443408</v>
      </c>
      <c r="P79" s="909">
        <v>20</v>
      </c>
      <c r="Q79" s="913" t="s">
        <v>440</v>
      </c>
      <c r="R79" s="263"/>
      <c r="U79" s="200" t="e">
        <f>IF(#REF!&gt;=80,"B","K")</f>
        <v>#REF!</v>
      </c>
      <c r="V79" s="200" t="e">
        <f>IF(#REF!&gt;=80,"B","K")</f>
        <v>#REF!</v>
      </c>
      <c r="W79" s="200"/>
      <c r="X79" s="201" t="e">
        <f>(#REF!/G79)*100</f>
        <v>#REF!</v>
      </c>
      <c r="Y79" s="201" t="e">
        <f>#REF!/G79*100</f>
        <v>#REF!</v>
      </c>
      <c r="Z79" s="202"/>
      <c r="AA79" s="202" t="e">
        <f>IF(X79=#REF!,"BETUL","salah")</f>
        <v>#REF!</v>
      </c>
      <c r="AB79" s="202" t="e">
        <f>IF(#REF!=Y79,"BETUL","SALAH")</f>
        <v>#REF!</v>
      </c>
      <c r="AC79" s="88" t="e">
        <f>IF(#REF!&gt;80,"CEK KEMBALI","OKE")</f>
        <v>#REF!</v>
      </c>
      <c r="AD79" s="88" t="e">
        <f>IF(#REF!&gt;80,"CEK KEMBALI","OKE")</f>
        <v>#REF!</v>
      </c>
      <c r="AE79" s="88"/>
      <c r="AF79" s="200" t="str">
        <f t="shared" ref="AF79:AF142" si="2">IF(AG79=G79,"OK","GGGEEEELLLLL")</f>
        <v>OK</v>
      </c>
      <c r="AG79" s="202">
        <f t="shared" ref="AG79:AG142" si="3">IF(E79=30,866,IF(E79=60,1732,IF(E79=20,577,IF(E79=10,288,IF(E79=15,433,"CEK")))))</f>
        <v>1732</v>
      </c>
    </row>
    <row r="80" spans="1:34" ht="17" customHeight="1">
      <c r="A80" s="529">
        <v>66</v>
      </c>
      <c r="B80" s="529" t="s">
        <v>26</v>
      </c>
      <c r="C80" s="914" t="s">
        <v>181</v>
      </c>
      <c r="D80" s="910">
        <v>3</v>
      </c>
      <c r="E80" s="910">
        <v>60</v>
      </c>
      <c r="F80" s="910" t="s">
        <v>22</v>
      </c>
      <c r="G80" s="531">
        <v>1732</v>
      </c>
      <c r="H80" s="906">
        <v>800</v>
      </c>
      <c r="I80" s="907">
        <v>46.189376443418013</v>
      </c>
      <c r="J80" s="906">
        <v>800</v>
      </c>
      <c r="K80" s="907">
        <v>46.189376443418013</v>
      </c>
      <c r="L80" s="906">
        <v>530</v>
      </c>
      <c r="M80" s="907">
        <v>30.600461893764436</v>
      </c>
      <c r="N80" s="906">
        <v>530</v>
      </c>
      <c r="O80" s="907">
        <v>30.600461893764436</v>
      </c>
      <c r="P80" s="909">
        <v>20</v>
      </c>
      <c r="Q80" s="913" t="s">
        <v>440</v>
      </c>
      <c r="R80" s="263"/>
      <c r="U80" s="200" t="e">
        <f>IF(#REF!&gt;=80,"B","K")</f>
        <v>#REF!</v>
      </c>
      <c r="V80" s="200" t="e">
        <f>IF(#REF!&gt;=80,"B","K")</f>
        <v>#REF!</v>
      </c>
      <c r="W80" s="200"/>
      <c r="X80" s="201" t="e">
        <f>(#REF!/G80)*100</f>
        <v>#REF!</v>
      </c>
      <c r="Y80" s="201" t="e">
        <f>#REF!/G80*100</f>
        <v>#REF!</v>
      </c>
      <c r="Z80" s="202"/>
      <c r="AA80" s="202" t="e">
        <f>IF(X80=#REF!,"BETUL","salah")</f>
        <v>#REF!</v>
      </c>
      <c r="AB80" s="202" t="e">
        <f>IF(#REF!=Y80,"BETUL","SALAH")</f>
        <v>#REF!</v>
      </c>
      <c r="AC80" s="88" t="e">
        <f>IF(#REF!&gt;80,"CEK KEMBALI","OKE")</f>
        <v>#REF!</v>
      </c>
      <c r="AD80" s="88" t="e">
        <f>IF(#REF!&gt;80,"CEK KEMBALI","OKE")</f>
        <v>#REF!</v>
      </c>
      <c r="AE80" s="88"/>
      <c r="AF80" s="200" t="str">
        <f t="shared" si="2"/>
        <v>OK</v>
      </c>
      <c r="AG80" s="202">
        <f t="shared" si="3"/>
        <v>1732</v>
      </c>
    </row>
    <row r="81" spans="1:34" ht="17" customHeight="1">
      <c r="A81" s="529">
        <v>67</v>
      </c>
      <c r="B81" s="529" t="s">
        <v>26</v>
      </c>
      <c r="C81" s="914" t="s">
        <v>28</v>
      </c>
      <c r="D81" s="910">
        <v>1</v>
      </c>
      <c r="E81" s="910">
        <v>60</v>
      </c>
      <c r="F81" s="910" t="s">
        <v>22</v>
      </c>
      <c r="G81" s="531">
        <v>1732</v>
      </c>
      <c r="H81" s="906">
        <v>1216.8517253333334</v>
      </c>
      <c r="I81" s="907">
        <v>70.257028021555044</v>
      </c>
      <c r="J81" s="906">
        <v>998.20444965926004</v>
      </c>
      <c r="K81" s="907">
        <v>57.633051366008083</v>
      </c>
      <c r="L81" s="906">
        <v>1300.4313556666666</v>
      </c>
      <c r="M81" s="907">
        <v>75.082641782140101</v>
      </c>
      <c r="N81" s="906">
        <v>1076.8844894881777</v>
      </c>
      <c r="O81" s="907">
        <v>62.175778838809336</v>
      </c>
      <c r="P81" s="909">
        <v>20.479096212060565</v>
      </c>
      <c r="Q81" s="913" t="s">
        <v>441</v>
      </c>
      <c r="R81" s="262"/>
      <c r="U81" s="200" t="e">
        <f>IF(#REF!&gt;=80,"B","K")</f>
        <v>#REF!</v>
      </c>
      <c r="V81" s="200" t="e">
        <f>IF(#REF!&gt;=80,"B","K")</f>
        <v>#REF!</v>
      </c>
      <c r="W81" s="200"/>
      <c r="X81" s="201" t="e">
        <f>(#REF!/G81)*100</f>
        <v>#REF!</v>
      </c>
      <c r="Y81" s="201" t="e">
        <f>#REF!/G81*100</f>
        <v>#REF!</v>
      </c>
      <c r="Z81" s="202"/>
      <c r="AA81" s="202" t="e">
        <f>IF(X81=#REF!,"BETUL","salah")</f>
        <v>#REF!</v>
      </c>
      <c r="AB81" s="202" t="e">
        <f>IF(#REF!=Y81,"BETUL","SALAH")</f>
        <v>#REF!</v>
      </c>
      <c r="AC81" s="88" t="e">
        <f>IF(#REF!&gt;80,"CEK KEMBALI","OKE")</f>
        <v>#REF!</v>
      </c>
      <c r="AD81" s="88" t="e">
        <v>#REF!</v>
      </c>
      <c r="AE81" s="88"/>
      <c r="AF81" s="200" t="str">
        <f t="shared" si="2"/>
        <v>OK</v>
      </c>
      <c r="AG81" s="202">
        <f t="shared" si="3"/>
        <v>1732</v>
      </c>
    </row>
    <row r="82" spans="1:34" ht="17" customHeight="1">
      <c r="A82" s="529">
        <v>68</v>
      </c>
      <c r="B82" s="529" t="s">
        <v>26</v>
      </c>
      <c r="C82" s="914" t="s">
        <v>28</v>
      </c>
      <c r="D82" s="910">
        <v>2</v>
      </c>
      <c r="E82" s="910">
        <v>60</v>
      </c>
      <c r="F82" s="910" t="s">
        <v>22</v>
      </c>
      <c r="G82" s="531">
        <v>1732</v>
      </c>
      <c r="H82" s="906">
        <v>1447.7186686666666</v>
      </c>
      <c r="I82" s="907">
        <v>83.586528214010784</v>
      </c>
      <c r="J82" s="906">
        <v>1137.608060903241</v>
      </c>
      <c r="K82" s="907">
        <v>65.681758712658251</v>
      </c>
      <c r="L82" s="906">
        <v>1379.9654133333333</v>
      </c>
      <c r="M82" s="907">
        <v>79.674677444187836</v>
      </c>
      <c r="N82" s="906">
        <v>1124.6927111687523</v>
      </c>
      <c r="O82" s="907">
        <v>64.936068774177386</v>
      </c>
      <c r="P82" s="909">
        <v>20.519989062640867</v>
      </c>
      <c r="Q82" s="913" t="s">
        <v>441</v>
      </c>
      <c r="R82" s="263"/>
      <c r="U82" s="200" t="e">
        <f>IF(#REF!&gt;=80,"B","K")</f>
        <v>#REF!</v>
      </c>
      <c r="V82" s="200" t="e">
        <f>IF(#REF!&gt;=80,"B","K")</f>
        <v>#REF!</v>
      </c>
      <c r="W82" s="200"/>
      <c r="X82" s="201" t="e">
        <f>(#REF!/G82)*100</f>
        <v>#REF!</v>
      </c>
      <c r="Y82" s="201" t="e">
        <f>#REF!/G82*100</f>
        <v>#REF!</v>
      </c>
      <c r="Z82" s="202"/>
      <c r="AA82" s="202" t="e">
        <f>IF(X82=#REF!,"BETUL","salah")</f>
        <v>#REF!</v>
      </c>
      <c r="AB82" s="202" t="e">
        <f>IF(#REF!=Y82,"BETUL","SALAH")</f>
        <v>#REF!</v>
      </c>
      <c r="AC82" s="88" t="e">
        <f>IF(#REF!&gt;80,"CEK KEMBALI","OKE")</f>
        <v>#REF!</v>
      </c>
      <c r="AD82" s="88" t="e">
        <f>IF(#REF!&gt;80,"CEK KEMBALI","OKE")</f>
        <v>#REF!</v>
      </c>
      <c r="AE82" s="88"/>
      <c r="AF82" s="200" t="str">
        <f t="shared" si="2"/>
        <v>OK</v>
      </c>
      <c r="AG82" s="202">
        <f t="shared" si="3"/>
        <v>1732</v>
      </c>
    </row>
    <row r="83" spans="1:34" ht="17" customHeight="1">
      <c r="A83" s="529">
        <v>69</v>
      </c>
      <c r="B83" s="529" t="s">
        <v>26</v>
      </c>
      <c r="C83" s="914" t="s">
        <v>28</v>
      </c>
      <c r="D83" s="910">
        <v>3</v>
      </c>
      <c r="E83" s="910">
        <v>60</v>
      </c>
      <c r="F83" s="910" t="s">
        <v>22</v>
      </c>
      <c r="G83" s="531">
        <v>1732</v>
      </c>
      <c r="H83" s="906">
        <v>1405.277059</v>
      </c>
      <c r="I83" s="907">
        <v>81.136088856812933</v>
      </c>
      <c r="J83" s="906">
        <v>1104.1077514138897</v>
      </c>
      <c r="K83" s="907">
        <v>63.747560705189933</v>
      </c>
      <c r="L83" s="906">
        <v>1381.5570473333335</v>
      </c>
      <c r="M83" s="907">
        <v>79.766573171670515</v>
      </c>
      <c r="N83" s="906">
        <v>1111.8401858465465</v>
      </c>
      <c r="O83" s="907">
        <v>64.194006111232483</v>
      </c>
      <c r="P83" s="909">
        <v>20.43929756376469</v>
      </c>
      <c r="Q83" s="913" t="s">
        <v>441</v>
      </c>
      <c r="R83" s="263"/>
      <c r="U83" s="200" t="e">
        <f>IF(#REF!&gt;=80,"B","K")</f>
        <v>#REF!</v>
      </c>
      <c r="V83" s="200" t="e">
        <f>IF(#REF!&gt;=80,"B","K")</f>
        <v>#REF!</v>
      </c>
      <c r="W83" s="200"/>
      <c r="X83" s="201" t="e">
        <f>(#REF!/G83)*100</f>
        <v>#REF!</v>
      </c>
      <c r="Y83" s="201" t="e">
        <f>#REF!/G83*100</f>
        <v>#REF!</v>
      </c>
      <c r="Z83" s="202"/>
      <c r="AA83" s="202" t="e">
        <f>IF(X83=#REF!,"BETUL","salah")</f>
        <v>#REF!</v>
      </c>
      <c r="AB83" s="202" t="e">
        <f>IF(#REF!=Y83,"BETUL","SALAH")</f>
        <v>#REF!</v>
      </c>
      <c r="AC83" s="88" t="e">
        <f>IF(#REF!&gt;80,"CEK KEMBALI","OKE")</f>
        <v>#REF!</v>
      </c>
      <c r="AD83" s="88" t="e">
        <f>IF(#REF!&gt;80,"CEK KEMBALI","OKE")</f>
        <v>#REF!</v>
      </c>
      <c r="AE83" s="88"/>
      <c r="AF83" s="200" t="str">
        <f t="shared" si="2"/>
        <v>OK</v>
      </c>
      <c r="AG83" s="202">
        <f t="shared" si="3"/>
        <v>1732</v>
      </c>
    </row>
    <row r="84" spans="1:34" ht="17" customHeight="1">
      <c r="A84" s="529">
        <v>70</v>
      </c>
      <c r="B84" s="919" t="s">
        <v>26</v>
      </c>
      <c r="C84" s="914" t="s">
        <v>28</v>
      </c>
      <c r="D84" s="910">
        <v>5</v>
      </c>
      <c r="E84" s="910">
        <v>60</v>
      </c>
      <c r="F84" s="910" t="s">
        <v>22</v>
      </c>
      <c r="G84" s="531">
        <v>1732</v>
      </c>
      <c r="H84" s="906">
        <v>1408.4894203333333</v>
      </c>
      <c r="I84" s="907">
        <v>81.321560065434952</v>
      </c>
      <c r="J84" s="906">
        <v>1120.1570116930568</v>
      </c>
      <c r="K84" s="907">
        <v>64.67419236103099</v>
      </c>
      <c r="L84" s="906">
        <v>1414.1236166666667</v>
      </c>
      <c r="M84" s="907">
        <v>81.646860084680526</v>
      </c>
      <c r="N84" s="906">
        <v>1138.3421298933695</v>
      </c>
      <c r="O84" s="907">
        <v>65.724141448808865</v>
      </c>
      <c r="P84" s="909">
        <v>20.48251108499182</v>
      </c>
      <c r="Q84" s="913" t="s">
        <v>441</v>
      </c>
      <c r="R84" s="263"/>
      <c r="U84" s="200" t="e">
        <f>IF(#REF!&gt;=80,"B","K")</f>
        <v>#REF!</v>
      </c>
      <c r="V84" s="200" t="e">
        <f>IF(#REF!&gt;=80,"B","K")</f>
        <v>#REF!</v>
      </c>
      <c r="W84" s="200"/>
      <c r="X84" s="201" t="e">
        <f>(#REF!/G84)*100</f>
        <v>#REF!</v>
      </c>
      <c r="Y84" s="201" t="e">
        <f>#REF!/G84*100</f>
        <v>#REF!</v>
      </c>
      <c r="Z84" s="202"/>
      <c r="AA84" s="202" t="e">
        <f>IF(X84=#REF!,"BETUL","salah")</f>
        <v>#REF!</v>
      </c>
      <c r="AB84" s="202" t="e">
        <f>IF(#REF!=Y84,"BETUL","SALAH")</f>
        <v>#REF!</v>
      </c>
      <c r="AC84" s="88" t="e">
        <f>IF(#REF!&gt;80,"CEK KEMBALI","OKE")</f>
        <v>#REF!</v>
      </c>
      <c r="AD84" s="88" t="e">
        <f>IF(#REF!&gt;80,"CEK KEMBALI","OKE")</f>
        <v>#REF!</v>
      </c>
      <c r="AE84" s="88"/>
      <c r="AF84" s="200" t="str">
        <f t="shared" si="2"/>
        <v>OK</v>
      </c>
      <c r="AG84" s="202">
        <f t="shared" si="3"/>
        <v>1732</v>
      </c>
    </row>
    <row r="85" spans="1:34" ht="17" customHeight="1">
      <c r="A85" s="529">
        <v>71</v>
      </c>
      <c r="B85" s="919" t="s">
        <v>26</v>
      </c>
      <c r="C85" s="914" t="s">
        <v>78</v>
      </c>
      <c r="D85" s="910">
        <v>1</v>
      </c>
      <c r="E85" s="910">
        <v>60</v>
      </c>
      <c r="F85" s="910" t="s">
        <v>22</v>
      </c>
      <c r="G85" s="531">
        <v>1732</v>
      </c>
      <c r="H85" s="906">
        <v>864.352397</v>
      </c>
      <c r="I85" s="907">
        <v>49.904872806004619</v>
      </c>
      <c r="J85" s="906">
        <v>586.67149092268539</v>
      </c>
      <c r="K85" s="907">
        <v>33.872487928561512</v>
      </c>
      <c r="L85" s="906">
        <v>811.17201766666676</v>
      </c>
      <c r="M85" s="907">
        <v>46.834412105465752</v>
      </c>
      <c r="N85" s="906">
        <v>544.8787068674086</v>
      </c>
      <c r="O85" s="907">
        <v>31.459509634376943</v>
      </c>
      <c r="P85" s="909">
        <v>20.186566369045448</v>
      </c>
      <c r="Q85" s="913"/>
      <c r="R85" s="262"/>
      <c r="U85" s="200" t="e">
        <f>IF(#REF!&gt;=80,"B","K")</f>
        <v>#REF!</v>
      </c>
      <c r="V85" s="200" t="e">
        <f>IF(#REF!&gt;=80,"B","K")</f>
        <v>#REF!</v>
      </c>
      <c r="W85" s="200"/>
      <c r="X85" s="201" t="e">
        <f>(#REF!/G85)*100</f>
        <v>#REF!</v>
      </c>
      <c r="Y85" s="201" t="e">
        <f>#REF!/G85*100</f>
        <v>#REF!</v>
      </c>
      <c r="Z85" s="202"/>
      <c r="AA85" s="202" t="e">
        <f>IF(X85=#REF!,"BETUL","salah")</f>
        <v>#REF!</v>
      </c>
      <c r="AB85" s="202" t="e">
        <f>IF(#REF!=Y85,"BETUL","SALAH")</f>
        <v>#REF!</v>
      </c>
      <c r="AC85" s="88" t="e">
        <f>IF(#REF!&gt;80,"CEK KEMBALI","OKE")</f>
        <v>#REF!</v>
      </c>
      <c r="AD85" s="88" t="e">
        <f>IF(#REF!&gt;80,"CEK KEMBALI","OKE")</f>
        <v>#REF!</v>
      </c>
      <c r="AE85" s="88"/>
      <c r="AF85" s="200" t="str">
        <f t="shared" si="2"/>
        <v>OK</v>
      </c>
      <c r="AG85" s="202">
        <f t="shared" si="3"/>
        <v>1732</v>
      </c>
    </row>
    <row r="86" spans="1:34" ht="17" customHeight="1">
      <c r="A86" s="529">
        <v>72</v>
      </c>
      <c r="B86" s="529" t="s">
        <v>26</v>
      </c>
      <c r="C86" s="914" t="s">
        <v>78</v>
      </c>
      <c r="D86" s="910">
        <v>2</v>
      </c>
      <c r="E86" s="910">
        <v>60</v>
      </c>
      <c r="F86" s="910" t="s">
        <v>22</v>
      </c>
      <c r="G86" s="531">
        <v>1732</v>
      </c>
      <c r="H86" s="906">
        <v>301.52790333333337</v>
      </c>
      <c r="I86" s="907">
        <v>17.409232294072368</v>
      </c>
      <c r="J86" s="906">
        <v>141.52952164525564</v>
      </c>
      <c r="K86" s="907">
        <v>8.171450441411988</v>
      </c>
      <c r="L86" s="906">
        <v>292.05193066666669</v>
      </c>
      <c r="M86" s="907">
        <v>16.862120708237107</v>
      </c>
      <c r="N86" s="906">
        <v>133.19430429544366</v>
      </c>
      <c r="O86" s="907">
        <v>7.6902023265267694</v>
      </c>
      <c r="P86" s="909">
        <v>20.216018961983615</v>
      </c>
      <c r="Q86" s="913"/>
      <c r="R86" s="263"/>
      <c r="U86" s="200" t="e">
        <f>IF(#REF!&gt;=80,"B","K")</f>
        <v>#REF!</v>
      </c>
      <c r="V86" s="200" t="e">
        <f>IF(#REF!&gt;=80,"B","K")</f>
        <v>#REF!</v>
      </c>
      <c r="W86" s="200"/>
      <c r="X86" s="201" t="e">
        <f>(#REF!/G86)*100</f>
        <v>#REF!</v>
      </c>
      <c r="Y86" s="201" t="e">
        <f>#REF!/G86*100</f>
        <v>#REF!</v>
      </c>
      <c r="Z86" s="202"/>
      <c r="AA86" s="202" t="e">
        <f>IF(X86=#REF!,"BETUL","salah")</f>
        <v>#REF!</v>
      </c>
      <c r="AB86" s="202" t="e">
        <f>IF(#REF!=Y86,"BETUL","SALAH")</f>
        <v>#REF!</v>
      </c>
      <c r="AC86" s="88" t="e">
        <f>IF(#REF!&gt;80,"CEK KEMBALI","OKE")</f>
        <v>#REF!</v>
      </c>
      <c r="AD86" s="88" t="e">
        <v>#REF!</v>
      </c>
      <c r="AE86" s="88"/>
      <c r="AF86" s="200" t="str">
        <f t="shared" si="2"/>
        <v>OK</v>
      </c>
      <c r="AG86" s="202">
        <f t="shared" si="3"/>
        <v>1732</v>
      </c>
    </row>
    <row r="87" spans="1:34" ht="17" customHeight="1">
      <c r="A87" s="529">
        <v>73</v>
      </c>
      <c r="B87" s="529" t="s">
        <v>24</v>
      </c>
      <c r="C87" s="914" t="s">
        <v>79</v>
      </c>
      <c r="D87" s="910">
        <v>1</v>
      </c>
      <c r="E87" s="910">
        <v>60</v>
      </c>
      <c r="F87" s="910" t="s">
        <v>22</v>
      </c>
      <c r="G87" s="531">
        <v>1732</v>
      </c>
      <c r="H87" s="906">
        <v>986.07763699999998</v>
      </c>
      <c r="I87" s="907">
        <v>56.932888972286378</v>
      </c>
      <c r="J87" s="906">
        <v>779.91947233009273</v>
      </c>
      <c r="K87" s="907">
        <v>45.029992628758244</v>
      </c>
      <c r="L87" s="906">
        <v>1067.5898846666666</v>
      </c>
      <c r="M87" s="907">
        <v>61.639138837567351</v>
      </c>
      <c r="N87" s="906">
        <v>821.41162641307267</v>
      </c>
      <c r="O87" s="907">
        <v>47.425613534242075</v>
      </c>
      <c r="P87" s="909">
        <v>20.568701576827014</v>
      </c>
      <c r="Q87" s="913" t="s">
        <v>441</v>
      </c>
      <c r="R87" s="263"/>
      <c r="U87" s="200" t="e">
        <f>IF(#REF!&gt;=80,"B","K")</f>
        <v>#REF!</v>
      </c>
      <c r="V87" s="200" t="e">
        <f>IF(#REF!&gt;=80,"B","K")</f>
        <v>#REF!</v>
      </c>
      <c r="W87" s="200"/>
      <c r="X87" s="201" t="e">
        <f>(#REF!/G87)*100</f>
        <v>#REF!</v>
      </c>
      <c r="Y87" s="201" t="e">
        <f>#REF!/G87*100</f>
        <v>#REF!</v>
      </c>
      <c r="Z87" s="202"/>
      <c r="AA87" s="202" t="e">
        <f>IF(X87=#REF!,"BETUL","salah")</f>
        <v>#REF!</v>
      </c>
      <c r="AB87" s="202" t="e">
        <f>IF(#REF!=Y87,"BETUL","SALAH")</f>
        <v>#REF!</v>
      </c>
      <c r="AC87" s="88" t="e">
        <f>IF(#REF!&gt;80,"CEK KEMBALI","OKE")</f>
        <v>#REF!</v>
      </c>
      <c r="AD87" s="88" t="e">
        <f>IF(#REF!&gt;80,"CEK KEMBALI","OKE")</f>
        <v>#REF!</v>
      </c>
      <c r="AE87" s="88"/>
      <c r="AF87" s="200" t="str">
        <f t="shared" si="2"/>
        <v>OK</v>
      </c>
      <c r="AG87" s="202">
        <f t="shared" si="3"/>
        <v>1732</v>
      </c>
    </row>
    <row r="88" spans="1:34" ht="17" customHeight="1">
      <c r="A88" s="529">
        <v>74</v>
      </c>
      <c r="B88" s="919" t="s">
        <v>24</v>
      </c>
      <c r="C88" s="914" t="s">
        <v>79</v>
      </c>
      <c r="D88" s="910">
        <v>2</v>
      </c>
      <c r="E88" s="910">
        <v>60</v>
      </c>
      <c r="F88" s="910" t="s">
        <v>22</v>
      </c>
      <c r="G88" s="531">
        <v>1732</v>
      </c>
      <c r="H88" s="906">
        <v>997.47572833333334</v>
      </c>
      <c r="I88" s="907">
        <v>57.590977386451115</v>
      </c>
      <c r="J88" s="906">
        <v>782.1213113874993</v>
      </c>
      <c r="K88" s="907">
        <v>45.157119595121209</v>
      </c>
      <c r="L88" s="906">
        <v>1055.9562579999999</v>
      </c>
      <c r="M88" s="907">
        <v>60.967451385681294</v>
      </c>
      <c r="N88" s="906">
        <v>790.46027891840561</v>
      </c>
      <c r="O88" s="907">
        <v>45.638584233164295</v>
      </c>
      <c r="P88" s="909">
        <v>20.580807990729252</v>
      </c>
      <c r="Q88" s="913" t="s">
        <v>441</v>
      </c>
      <c r="R88" s="263"/>
      <c r="U88" s="200" t="e">
        <f>IF(#REF!&gt;=80,"B","K")</f>
        <v>#REF!</v>
      </c>
      <c r="V88" s="200" t="e">
        <f>IF(#REF!&gt;=80,"B","K")</f>
        <v>#REF!</v>
      </c>
      <c r="W88" s="200"/>
      <c r="X88" s="201" t="e">
        <f>(#REF!/G88)*100</f>
        <v>#REF!</v>
      </c>
      <c r="Y88" s="201" t="e">
        <f>#REF!/G88*100</f>
        <v>#REF!</v>
      </c>
      <c r="Z88" s="202"/>
      <c r="AA88" s="202" t="e">
        <f>IF(X88=#REF!,"BETUL","salah")</f>
        <v>#REF!</v>
      </c>
      <c r="AB88" s="202" t="e">
        <f>IF(#REF!=Y88,"BETUL","SALAH")</f>
        <v>#REF!</v>
      </c>
      <c r="AC88" s="88" t="e">
        <f>IF(#REF!&gt;80,"CEK KEMBALI","OKE")</f>
        <v>#REF!</v>
      </c>
      <c r="AD88" s="88" t="e">
        <f>IF(#REF!&gt;80,"CEK KEMBALI","OKE")</f>
        <v>#REF!</v>
      </c>
      <c r="AE88" s="88"/>
      <c r="AF88" s="200" t="str">
        <f t="shared" si="2"/>
        <v>OK</v>
      </c>
      <c r="AG88" s="202">
        <f t="shared" si="3"/>
        <v>1732</v>
      </c>
    </row>
    <row r="89" spans="1:34" ht="17" customHeight="1">
      <c r="A89" s="529">
        <v>75</v>
      </c>
      <c r="B89" s="919" t="s">
        <v>26</v>
      </c>
      <c r="C89" s="914" t="s">
        <v>193</v>
      </c>
      <c r="D89" s="910">
        <v>1</v>
      </c>
      <c r="E89" s="910">
        <v>60</v>
      </c>
      <c r="F89" s="910" t="s">
        <v>22</v>
      </c>
      <c r="G89" s="531">
        <v>1732</v>
      </c>
      <c r="H89" s="906">
        <v>575</v>
      </c>
      <c r="I89" s="907">
        <v>33.198614318706696</v>
      </c>
      <c r="J89" s="906">
        <v>488</v>
      </c>
      <c r="K89" s="907">
        <v>28.175519630484992</v>
      </c>
      <c r="L89" s="906">
        <v>845</v>
      </c>
      <c r="M89" s="907">
        <v>48.787528868360276</v>
      </c>
      <c r="N89" s="906">
        <v>515</v>
      </c>
      <c r="O89" s="907">
        <v>29.734411085450347</v>
      </c>
      <c r="P89" s="909">
        <v>20</v>
      </c>
      <c r="Q89" s="913" t="s">
        <v>441</v>
      </c>
      <c r="R89" s="262"/>
      <c r="U89" s="200" t="e">
        <f>IF(#REF!&gt;=80,"B","K")</f>
        <v>#REF!</v>
      </c>
      <c r="V89" s="200" t="e">
        <f>IF(#REF!&gt;=80,"B","K")</f>
        <v>#REF!</v>
      </c>
      <c r="W89" s="200"/>
      <c r="X89" s="201" t="e">
        <f>(#REF!/G89)*100</f>
        <v>#REF!</v>
      </c>
      <c r="Y89" s="201" t="e">
        <f>#REF!/G89*100</f>
        <v>#REF!</v>
      </c>
      <c r="Z89" s="202"/>
      <c r="AA89" s="202" t="e">
        <f>IF(X89=#REF!,"BETUL","salah")</f>
        <v>#REF!</v>
      </c>
      <c r="AB89" s="202" t="e">
        <f>IF(#REF!=Y89,"BETUL","SALAH")</f>
        <v>#REF!</v>
      </c>
      <c r="AC89" s="88" t="e">
        <f>IF(#REF!&gt;80,"CEK KEMBALI","OKE")</f>
        <v>#REF!</v>
      </c>
      <c r="AD89" s="88" t="e">
        <f>IF(#REF!&gt;80,"CEK KEMBALI","OKE")</f>
        <v>#REF!</v>
      </c>
      <c r="AE89" s="88"/>
      <c r="AF89" s="200" t="str">
        <f t="shared" si="2"/>
        <v>OK</v>
      </c>
      <c r="AG89" s="202">
        <f t="shared" si="3"/>
        <v>1732</v>
      </c>
    </row>
    <row r="90" spans="1:34" ht="17" customHeight="1">
      <c r="A90" s="529">
        <v>76</v>
      </c>
      <c r="B90" s="529" t="s">
        <v>26</v>
      </c>
      <c r="C90" s="914" t="s">
        <v>193</v>
      </c>
      <c r="D90" s="910">
        <v>2</v>
      </c>
      <c r="E90" s="910">
        <v>60</v>
      </c>
      <c r="F90" s="910" t="s">
        <v>22</v>
      </c>
      <c r="G90" s="531">
        <v>1732</v>
      </c>
      <c r="H90" s="906">
        <v>725</v>
      </c>
      <c r="I90" s="907">
        <v>41.859122401847578</v>
      </c>
      <c r="J90" s="906">
        <v>646</v>
      </c>
      <c r="K90" s="907">
        <v>37.297921478060047</v>
      </c>
      <c r="L90" s="906">
        <v>920</v>
      </c>
      <c r="M90" s="907">
        <v>53.11778290993071</v>
      </c>
      <c r="N90" s="906">
        <v>770</v>
      </c>
      <c r="O90" s="907">
        <v>44.457274826789842</v>
      </c>
      <c r="P90" s="909">
        <v>20</v>
      </c>
      <c r="Q90" s="913" t="s">
        <v>441</v>
      </c>
      <c r="R90" s="263"/>
      <c r="U90" s="200" t="e">
        <f>IF(#REF!&gt;=80,"B","K")</f>
        <v>#REF!</v>
      </c>
      <c r="V90" s="200" t="e">
        <f>IF(#REF!&gt;=80,"B","K")</f>
        <v>#REF!</v>
      </c>
      <c r="W90" s="200"/>
      <c r="X90" s="201" t="e">
        <f>(#REF!/G90)*100</f>
        <v>#REF!</v>
      </c>
      <c r="Y90" s="201" t="e">
        <f>#REF!/G90*100</f>
        <v>#REF!</v>
      </c>
      <c r="Z90" s="202"/>
      <c r="AA90" s="202" t="e">
        <f>IF(X90=#REF!,"BETUL","salah")</f>
        <v>#REF!</v>
      </c>
      <c r="AB90" s="202" t="e">
        <f>IF(#REF!=Y90,"BETUL","SALAH")</f>
        <v>#REF!</v>
      </c>
      <c r="AC90" s="88" t="e">
        <f>IF(#REF!&gt;80,"CEK KEMBALI","OKE")</f>
        <v>#REF!</v>
      </c>
      <c r="AD90" s="88" t="e">
        <f>IF(#REF!&gt;80,"CEK KEMBALI","OKE")</f>
        <v>#REF!</v>
      </c>
      <c r="AE90" s="88"/>
      <c r="AF90" s="200" t="str">
        <f t="shared" si="2"/>
        <v>OK</v>
      </c>
      <c r="AG90" s="202">
        <f t="shared" si="3"/>
        <v>1732</v>
      </c>
    </row>
    <row r="91" spans="1:34" ht="17" customHeight="1">
      <c r="A91" s="529">
        <v>77</v>
      </c>
      <c r="B91" s="529" t="s">
        <v>24</v>
      </c>
      <c r="C91" s="914" t="s">
        <v>80</v>
      </c>
      <c r="D91" s="910">
        <v>1</v>
      </c>
      <c r="E91" s="910">
        <v>60</v>
      </c>
      <c r="F91" s="910" t="s">
        <v>22</v>
      </c>
      <c r="G91" s="531">
        <v>1732</v>
      </c>
      <c r="H91" s="906">
        <v>803.35878500000001</v>
      </c>
      <c r="I91" s="907">
        <v>46.383301674364894</v>
      </c>
      <c r="J91" s="906">
        <v>651.32274267222226</v>
      </c>
      <c r="K91" s="907">
        <v>37.605239184308445</v>
      </c>
      <c r="L91" s="906">
        <v>848.47259500000007</v>
      </c>
      <c r="M91" s="907">
        <v>48.988025115473441</v>
      </c>
      <c r="N91" s="906">
        <v>700.15903056652735</v>
      </c>
      <c r="O91" s="907">
        <v>40.424886291369937</v>
      </c>
      <c r="P91" s="909">
        <v>20.480277684533107</v>
      </c>
      <c r="Q91" s="913" t="s">
        <v>441</v>
      </c>
      <c r="R91" s="262"/>
      <c r="U91" s="200" t="e">
        <f>IF(#REF!&gt;=80,"B","K")</f>
        <v>#REF!</v>
      </c>
      <c r="V91" s="200" t="e">
        <f>IF(#REF!&gt;=80,"B","K")</f>
        <v>#REF!</v>
      </c>
      <c r="W91" s="200"/>
      <c r="X91" s="201" t="e">
        <f>(#REF!/G91)*100</f>
        <v>#REF!</v>
      </c>
      <c r="Y91" s="201" t="e">
        <f>#REF!/G91*100</f>
        <v>#REF!</v>
      </c>
      <c r="Z91" s="202"/>
      <c r="AA91" s="202" t="e">
        <f>IF(X91=#REF!,"BETUL","salah")</f>
        <v>#REF!</v>
      </c>
      <c r="AB91" s="202" t="e">
        <f>IF(#REF!=Y91,"BETUL","SALAH")</f>
        <v>#REF!</v>
      </c>
      <c r="AC91" s="88" t="e">
        <f>IF(#REF!&gt;80,"CEK KEMBALI","OKE")</f>
        <v>#REF!</v>
      </c>
      <c r="AD91" s="88" t="e">
        <f>IF(#REF!&gt;80,"CEK KEMBALI","OKE")</f>
        <v>#REF!</v>
      </c>
      <c r="AE91" s="88"/>
      <c r="AF91" s="200" t="str">
        <f t="shared" si="2"/>
        <v>OK</v>
      </c>
      <c r="AG91" s="202">
        <f t="shared" si="3"/>
        <v>1732</v>
      </c>
    </row>
    <row r="92" spans="1:34" ht="17" customHeight="1">
      <c r="A92" s="529">
        <v>78</v>
      </c>
      <c r="B92" s="529" t="s">
        <v>24</v>
      </c>
      <c r="C92" s="914" t="s">
        <v>80</v>
      </c>
      <c r="D92" s="910">
        <v>2</v>
      </c>
      <c r="E92" s="910">
        <v>60</v>
      </c>
      <c r="F92" s="910" t="s">
        <v>22</v>
      </c>
      <c r="G92" s="531">
        <v>1732</v>
      </c>
      <c r="H92" s="906">
        <v>832.07747400000005</v>
      </c>
      <c r="I92" s="907">
        <v>48.041424595842955</v>
      </c>
      <c r="J92" s="906">
        <v>591.49850425509203</v>
      </c>
      <c r="K92" s="907">
        <v>34.151183848446422</v>
      </c>
      <c r="L92" s="906">
        <v>810.48215733333336</v>
      </c>
      <c r="M92" s="907">
        <v>46.794581832178601</v>
      </c>
      <c r="N92" s="906">
        <v>567.15279574223439</v>
      </c>
      <c r="O92" s="907">
        <v>32.74554247934379</v>
      </c>
      <c r="P92" s="909">
        <v>20.569294973611285</v>
      </c>
      <c r="Q92" s="913" t="s">
        <v>441</v>
      </c>
      <c r="R92" s="263"/>
      <c r="U92" s="200" t="e">
        <f>IF(#REF!&gt;=80,"B","K")</f>
        <v>#REF!</v>
      </c>
      <c r="V92" s="200" t="e">
        <f>IF(#REF!&gt;=80,"B","K")</f>
        <v>#REF!</v>
      </c>
      <c r="W92" s="200"/>
      <c r="X92" s="201" t="e">
        <f>(#REF!/G92)*100</f>
        <v>#REF!</v>
      </c>
      <c r="Y92" s="201" t="e">
        <f>#REF!/G92*100</f>
        <v>#REF!</v>
      </c>
      <c r="Z92" s="202"/>
      <c r="AA92" s="202" t="e">
        <f>IF(X92=#REF!,"BETUL","salah")</f>
        <v>#REF!</v>
      </c>
      <c r="AB92" s="202" t="e">
        <f>IF(#REF!=Y92,"BETUL","SALAH")</f>
        <v>#REF!</v>
      </c>
      <c r="AC92" s="88" t="e">
        <f>IF(#REF!&gt;80,"CEK KEMBALI","OKE")</f>
        <v>#REF!</v>
      </c>
      <c r="AD92" s="88" t="e">
        <f>IF(#REF!&gt;80,"CEK KEMBALI","OKE")</f>
        <v>#REF!</v>
      </c>
      <c r="AE92" s="88"/>
      <c r="AF92" s="200" t="str">
        <f t="shared" si="2"/>
        <v>OK</v>
      </c>
      <c r="AG92" s="202">
        <f t="shared" si="3"/>
        <v>1732</v>
      </c>
    </row>
    <row r="93" spans="1:34" ht="17" customHeight="1">
      <c r="A93" s="529">
        <v>79</v>
      </c>
      <c r="B93" s="529" t="s">
        <v>26</v>
      </c>
      <c r="C93" s="914" t="s">
        <v>81</v>
      </c>
      <c r="D93" s="910">
        <v>1</v>
      </c>
      <c r="E93" s="910">
        <v>60</v>
      </c>
      <c r="F93" s="910" t="s">
        <v>22</v>
      </c>
      <c r="G93" s="531">
        <v>1732</v>
      </c>
      <c r="H93" s="906">
        <v>845.73722333333319</v>
      </c>
      <c r="I93" s="907">
        <v>48.830093725943023</v>
      </c>
      <c r="J93" s="906">
        <v>641.2528475185178</v>
      </c>
      <c r="K93" s="907">
        <v>37.023836461808187</v>
      </c>
      <c r="L93" s="906">
        <v>852.0982866666667</v>
      </c>
      <c r="M93" s="907">
        <v>49.197360662047728</v>
      </c>
      <c r="N93" s="906">
        <v>612.87005350835636</v>
      </c>
      <c r="O93" s="907">
        <v>35.385107015494015</v>
      </c>
      <c r="P93" s="909">
        <v>20.704100637787406</v>
      </c>
      <c r="Q93" s="913" t="s">
        <v>441</v>
      </c>
      <c r="R93" s="266"/>
      <c r="S93" s="81"/>
      <c r="U93" s="200" t="e">
        <f>IF(#REF!&gt;=80,"B","K")</f>
        <v>#REF!</v>
      </c>
      <c r="V93" s="200" t="e">
        <f>IF(#REF!&gt;=80,"B","K")</f>
        <v>#REF!</v>
      </c>
      <c r="W93" s="200"/>
      <c r="X93" s="201" t="e">
        <f>(#REF!/G93)*100</f>
        <v>#REF!</v>
      </c>
      <c r="Y93" s="201" t="e">
        <f>#REF!/G93*100</f>
        <v>#REF!</v>
      </c>
      <c r="Z93" s="202"/>
      <c r="AA93" s="202" t="e">
        <f>IF(X93=#REF!,"BETUL","salah")</f>
        <v>#REF!</v>
      </c>
      <c r="AB93" s="202" t="e">
        <f>IF(#REF!=Y93,"BETUL","SALAH")</f>
        <v>#REF!</v>
      </c>
      <c r="AC93" s="88" t="e">
        <f>IF(#REF!&gt;80,"CEK KEMBALI","OKE")</f>
        <v>#REF!</v>
      </c>
      <c r="AD93" s="88" t="e">
        <f>IF(#REF!&gt;80,"CEK KEMBALI","OKE")</f>
        <v>#REF!</v>
      </c>
      <c r="AE93" s="88"/>
      <c r="AF93" s="200" t="str">
        <f t="shared" si="2"/>
        <v>OK</v>
      </c>
      <c r="AG93" s="202">
        <f t="shared" si="3"/>
        <v>1732</v>
      </c>
      <c r="AH93" s="81"/>
    </row>
    <row r="94" spans="1:34" ht="17" customHeight="1">
      <c r="A94" s="529">
        <v>80</v>
      </c>
      <c r="B94" s="529" t="s">
        <v>26</v>
      </c>
      <c r="C94" s="912" t="s">
        <v>81</v>
      </c>
      <c r="D94" s="910">
        <v>2</v>
      </c>
      <c r="E94" s="910">
        <v>60</v>
      </c>
      <c r="F94" s="910" t="s">
        <v>22</v>
      </c>
      <c r="G94" s="915">
        <v>1732</v>
      </c>
      <c r="H94" s="906">
        <v>261.138397</v>
      </c>
      <c r="I94" s="907">
        <v>15.077274653579675</v>
      </c>
      <c r="J94" s="906">
        <v>144.84122928287024</v>
      </c>
      <c r="K94" s="907">
        <v>8.3626575798423932</v>
      </c>
      <c r="L94" s="906">
        <v>189.90957166666666</v>
      </c>
      <c r="M94" s="907">
        <v>10.964755869899923</v>
      </c>
      <c r="N94" s="906">
        <v>151.78096713120067</v>
      </c>
      <c r="O94" s="907">
        <v>8.7633352847113546</v>
      </c>
      <c r="P94" s="909">
        <v>20.730918448967007</v>
      </c>
      <c r="Q94" s="913" t="s">
        <v>441</v>
      </c>
      <c r="R94" s="263" t="s">
        <v>427</v>
      </c>
      <c r="U94" s="200" t="e">
        <f>IF(#REF!&gt;=80,"B","K")</f>
        <v>#REF!</v>
      </c>
      <c r="V94" s="200" t="e">
        <f>IF(#REF!&gt;=80,"B","K")</f>
        <v>#REF!</v>
      </c>
      <c r="W94" s="200"/>
      <c r="X94" s="201" t="e">
        <f>(#REF!/G94)*100</f>
        <v>#REF!</v>
      </c>
      <c r="Y94" s="201" t="e">
        <f>#REF!/G94*100</f>
        <v>#REF!</v>
      </c>
      <c r="Z94" s="202"/>
      <c r="AA94" s="202" t="e">
        <f>IF(X94=#REF!,"BETUL","salah")</f>
        <v>#REF!</v>
      </c>
      <c r="AB94" s="202" t="e">
        <f>IF(#REF!=Y94,"BETUL","SALAH")</f>
        <v>#REF!</v>
      </c>
      <c r="AC94" s="88" t="e">
        <f>IF(#REF!&gt;80,"CEK KEMBALI","OKE")</f>
        <v>#REF!</v>
      </c>
      <c r="AD94" s="88" t="e">
        <f>IF(#REF!&gt;80,"CEK KEMBALI","OKE")</f>
        <v>#REF!</v>
      </c>
      <c r="AE94" s="88"/>
      <c r="AF94" s="200" t="str">
        <f t="shared" si="2"/>
        <v>OK</v>
      </c>
      <c r="AG94" s="202">
        <f t="shared" si="3"/>
        <v>1732</v>
      </c>
    </row>
    <row r="95" spans="1:34" ht="17" customHeight="1">
      <c r="A95" s="529">
        <v>81</v>
      </c>
      <c r="B95" s="529" t="s">
        <v>24</v>
      </c>
      <c r="C95" s="912" t="s">
        <v>82</v>
      </c>
      <c r="D95" s="910">
        <v>1</v>
      </c>
      <c r="E95" s="910">
        <v>60</v>
      </c>
      <c r="F95" s="910" t="s">
        <v>22</v>
      </c>
      <c r="G95" s="915">
        <v>1732</v>
      </c>
      <c r="H95" s="906">
        <v>670.41601566666668</v>
      </c>
      <c r="I95" s="907">
        <v>38.707622151655116</v>
      </c>
      <c r="J95" s="906">
        <v>421.4300814217591</v>
      </c>
      <c r="K95" s="907">
        <v>24.33199084421242</v>
      </c>
      <c r="L95" s="906">
        <v>503.15815233333336</v>
      </c>
      <c r="M95" s="907">
        <v>29.05070163587375</v>
      </c>
      <c r="N95" s="906">
        <v>291.62273962865061</v>
      </c>
      <c r="O95" s="907">
        <v>16.837340625210771</v>
      </c>
      <c r="P95" s="909">
        <v>20.592539528728683</v>
      </c>
      <c r="Q95" s="913" t="s">
        <v>441</v>
      </c>
      <c r="R95" s="266"/>
      <c r="S95" s="81"/>
      <c r="U95" s="200" t="e">
        <f>IF(#REF!&gt;=80,"B","K")</f>
        <v>#REF!</v>
      </c>
      <c r="V95" s="200" t="e">
        <f>IF(#REF!&gt;=80,"B","K")</f>
        <v>#REF!</v>
      </c>
      <c r="W95" s="200"/>
      <c r="X95" s="201" t="e">
        <f>(#REF!/G95)*100</f>
        <v>#REF!</v>
      </c>
      <c r="Y95" s="201" t="e">
        <f>#REF!/G95*100</f>
        <v>#REF!</v>
      </c>
      <c r="Z95" s="202"/>
      <c r="AA95" s="202" t="e">
        <f>IF(X95=#REF!,"BETUL","salah")</f>
        <v>#REF!</v>
      </c>
      <c r="AB95" s="202" t="e">
        <f>IF(#REF!=Y95,"BETUL","SALAH")</f>
        <v>#REF!</v>
      </c>
      <c r="AC95" s="88" t="e">
        <f>IF(#REF!&gt;80,"CEK KEMBALI","OKE")</f>
        <v>#REF!</v>
      </c>
      <c r="AD95" s="88" t="e">
        <f>IF(#REF!&gt;80,"CEK KEMBALI","OKE")</f>
        <v>#REF!</v>
      </c>
      <c r="AE95" s="88"/>
      <c r="AF95" s="200" t="str">
        <f t="shared" si="2"/>
        <v>OK</v>
      </c>
      <c r="AG95" s="202">
        <f t="shared" si="3"/>
        <v>1732</v>
      </c>
      <c r="AH95" s="81"/>
    </row>
    <row r="96" spans="1:34" ht="17" customHeight="1">
      <c r="A96" s="529">
        <v>82</v>
      </c>
      <c r="B96" s="529" t="s">
        <v>24</v>
      </c>
      <c r="C96" s="912" t="s">
        <v>82</v>
      </c>
      <c r="D96" s="910">
        <v>2</v>
      </c>
      <c r="E96" s="910">
        <v>60</v>
      </c>
      <c r="F96" s="910" t="s">
        <v>22</v>
      </c>
      <c r="G96" s="531">
        <v>1732</v>
      </c>
      <c r="H96" s="906">
        <v>624.17950400000007</v>
      </c>
      <c r="I96" s="907">
        <v>36.038077598152427</v>
      </c>
      <c r="J96" s="906">
        <v>412.74209119953713</v>
      </c>
      <c r="K96" s="907">
        <v>23.830374780573738</v>
      </c>
      <c r="L96" s="906">
        <v>440.39301566666671</v>
      </c>
      <c r="M96" s="907">
        <v>25.426848479599695</v>
      </c>
      <c r="N96" s="906">
        <v>313.77572127816399</v>
      </c>
      <c r="O96" s="907">
        <v>18.116381136152654</v>
      </c>
      <c r="P96" s="909">
        <v>20.578990526910893</v>
      </c>
      <c r="Q96" s="913" t="s">
        <v>441</v>
      </c>
      <c r="R96" s="266"/>
      <c r="S96" s="81"/>
      <c r="U96" s="200" t="e">
        <f>IF(#REF!&gt;=80,"B","K")</f>
        <v>#REF!</v>
      </c>
      <c r="V96" s="200" t="e">
        <f>IF(#REF!&gt;=80,"B","K")</f>
        <v>#REF!</v>
      </c>
      <c r="W96" s="200"/>
      <c r="X96" s="201" t="e">
        <f>(#REF!/G96)*100</f>
        <v>#REF!</v>
      </c>
      <c r="Y96" s="201" t="e">
        <f>#REF!/G96*100</f>
        <v>#REF!</v>
      </c>
      <c r="Z96" s="202"/>
      <c r="AA96" s="202" t="e">
        <f>IF(X96=#REF!,"BETUL","salah")</f>
        <v>#REF!</v>
      </c>
      <c r="AB96" s="202" t="e">
        <f>IF(#REF!=Y96,"BETUL","SALAH")</f>
        <v>#REF!</v>
      </c>
      <c r="AC96" s="88" t="e">
        <f>IF(#REF!&gt;80,"CEK KEMBALI","OKE")</f>
        <v>#REF!</v>
      </c>
      <c r="AD96" s="88" t="e">
        <f>IF(#REF!&gt;80,"CEK KEMBALI","OKE")</f>
        <v>#REF!</v>
      </c>
      <c r="AE96" s="88"/>
      <c r="AF96" s="200" t="str">
        <f t="shared" si="2"/>
        <v>OK</v>
      </c>
      <c r="AG96" s="202">
        <f t="shared" si="3"/>
        <v>1732</v>
      </c>
      <c r="AH96" s="81"/>
    </row>
    <row r="97" spans="1:33" ht="17" customHeight="1">
      <c r="A97" s="529">
        <v>83</v>
      </c>
      <c r="B97" s="529" t="s">
        <v>26</v>
      </c>
      <c r="C97" s="912" t="s">
        <v>443</v>
      </c>
      <c r="D97" s="910"/>
      <c r="E97" s="910">
        <v>37.5</v>
      </c>
      <c r="F97" s="910">
        <v>70</v>
      </c>
      <c r="G97" s="531">
        <v>1083</v>
      </c>
      <c r="H97" s="906">
        <v>51.446325999999999</v>
      </c>
      <c r="I97" s="907">
        <v>4.7503532779316711</v>
      </c>
      <c r="J97" s="906">
        <v>32.81653996929824</v>
      </c>
      <c r="K97" s="907">
        <v>3.0301514283747224</v>
      </c>
      <c r="L97" s="906">
        <v>47.268872666666674</v>
      </c>
      <c r="M97" s="907">
        <v>4.3646235149276711</v>
      </c>
      <c r="N97" s="906">
        <v>31.272726212962954</v>
      </c>
      <c r="O97" s="907">
        <v>2.8876016817140306</v>
      </c>
      <c r="P97" s="909">
        <v>70.437958573188794</v>
      </c>
      <c r="Q97" s="913" t="s">
        <v>444</v>
      </c>
      <c r="R97" s="263"/>
      <c r="U97" s="200" t="e">
        <f>IF(#REF!&gt;=80,"B","K")</f>
        <v>#REF!</v>
      </c>
      <c r="V97" s="200" t="e">
        <f>IF(#REF!&gt;=80,"B","K")</f>
        <v>#REF!</v>
      </c>
      <c r="W97" s="200"/>
      <c r="X97" s="201" t="e">
        <f>(#REF!/G97)*100</f>
        <v>#REF!</v>
      </c>
      <c r="Y97" s="201" t="e">
        <f>#REF!/G97*100</f>
        <v>#REF!</v>
      </c>
      <c r="Z97" s="202"/>
      <c r="AA97" s="202" t="e">
        <f>IF(X97=#REF!,"BETUL","salah")</f>
        <v>#REF!</v>
      </c>
      <c r="AB97" s="202" t="e">
        <f>IF(#REF!=Y97,"BETUL","SALAH")</f>
        <v>#REF!</v>
      </c>
      <c r="AC97" s="88" t="e">
        <f>IF(#REF!&gt;80,"CEK KEMBALI","OKE")</f>
        <v>#REF!</v>
      </c>
      <c r="AD97" s="88" t="e">
        <f>IF(#REF!&gt;80,"CEK KEMBALI","OKE")</f>
        <v>#REF!</v>
      </c>
      <c r="AE97" s="88"/>
      <c r="AF97" s="200" t="str">
        <f t="shared" si="2"/>
        <v>GGGEEEELLLLL</v>
      </c>
      <c r="AG97" s="202" t="str">
        <f t="shared" si="3"/>
        <v>CEK</v>
      </c>
    </row>
    <row r="98" spans="1:33" ht="17" customHeight="1">
      <c r="A98" s="529">
        <v>84</v>
      </c>
      <c r="B98" s="529" t="s">
        <v>26</v>
      </c>
      <c r="C98" s="912" t="s">
        <v>446</v>
      </c>
      <c r="D98" s="910"/>
      <c r="E98" s="910">
        <v>144</v>
      </c>
      <c r="F98" s="910">
        <v>150</v>
      </c>
      <c r="G98" s="531">
        <v>2047</v>
      </c>
      <c r="H98" s="906">
        <v>384.778707</v>
      </c>
      <c r="I98" s="907">
        <v>18.797201123595507</v>
      </c>
      <c r="J98" s="906">
        <v>193.98968097071139</v>
      </c>
      <c r="K98" s="907">
        <v>9.4767797249981136</v>
      </c>
      <c r="L98" s="906">
        <v>341.92817166666669</v>
      </c>
      <c r="M98" s="907">
        <v>16.703867692558216</v>
      </c>
      <c r="N98" s="906">
        <v>195.26058515151519</v>
      </c>
      <c r="O98" s="907">
        <v>9.5388659087208207</v>
      </c>
      <c r="P98" s="909">
        <v>149.98998103207902</v>
      </c>
      <c r="Q98" s="913" t="s">
        <v>446</v>
      </c>
      <c r="R98" s="263"/>
      <c r="U98" s="200" t="e">
        <f>IF(#REF!&gt;=80,"B","K")</f>
        <v>#REF!</v>
      </c>
      <c r="V98" s="200" t="e">
        <f>IF(#REF!&gt;=80,"B","K")</f>
        <v>#REF!</v>
      </c>
      <c r="W98" s="200"/>
      <c r="X98" s="201" t="e">
        <f>(#REF!/G98)*100</f>
        <v>#REF!</v>
      </c>
      <c r="Y98" s="201" t="e">
        <f>#REF!/G98*100</f>
        <v>#REF!</v>
      </c>
      <c r="Z98" s="202"/>
      <c r="AA98" s="202" t="e">
        <f>IF(X98=#REF!,"BETUL","salah")</f>
        <v>#REF!</v>
      </c>
      <c r="AB98" s="202" t="e">
        <f>IF(#REF!=Y98,"BETUL","SALAH")</f>
        <v>#REF!</v>
      </c>
      <c r="AC98" s="88" t="e">
        <f>IF(#REF!&gt;80,"CEK KEMBALI","OKE")</f>
        <v>#REF!</v>
      </c>
      <c r="AD98" s="88" t="e">
        <f>IF(#REF!&gt;80,"CEK KEMBALI","OKE")</f>
        <v>#REF!</v>
      </c>
      <c r="AE98" s="88"/>
      <c r="AF98" s="200" t="str">
        <f t="shared" si="2"/>
        <v>GGGEEEELLLLL</v>
      </c>
      <c r="AG98" s="202" t="str">
        <f t="shared" si="3"/>
        <v>CEK</v>
      </c>
    </row>
    <row r="99" spans="1:33" ht="17" customHeight="1">
      <c r="A99" s="529">
        <v>85</v>
      </c>
      <c r="B99" s="529" t="s">
        <v>29</v>
      </c>
      <c r="C99" s="912" t="s">
        <v>30</v>
      </c>
      <c r="D99" s="910">
        <v>3</v>
      </c>
      <c r="E99" s="910">
        <v>60</v>
      </c>
      <c r="F99" s="910" t="s">
        <v>22</v>
      </c>
      <c r="G99" s="531">
        <v>1732</v>
      </c>
      <c r="H99" s="906">
        <v>1301.429118</v>
      </c>
      <c r="I99" s="907">
        <v>75.140249307159351</v>
      </c>
      <c r="J99" s="906">
        <v>871.55401540370428</v>
      </c>
      <c r="K99" s="907">
        <v>50.320670635317796</v>
      </c>
      <c r="L99" s="906">
        <v>1239.9587403333333</v>
      </c>
      <c r="M99" s="907">
        <v>71.591151289453421</v>
      </c>
      <c r="N99" s="906">
        <v>840.07603512656476</v>
      </c>
      <c r="O99" s="907">
        <v>48.50323528444369</v>
      </c>
      <c r="P99" s="909">
        <v>20.466445113467643</v>
      </c>
      <c r="Q99" s="913" t="s">
        <v>447</v>
      </c>
      <c r="R99" s="263"/>
      <c r="U99" s="200" t="e">
        <f>IF(#REF!&gt;=80,"B","K")</f>
        <v>#REF!</v>
      </c>
      <c r="V99" s="200" t="e">
        <f>IF(#REF!&gt;=80,"B","K")</f>
        <v>#REF!</v>
      </c>
      <c r="W99" s="200"/>
      <c r="X99" s="201" t="e">
        <f>(#REF!/G99)*100</f>
        <v>#REF!</v>
      </c>
      <c r="Y99" s="201" t="e">
        <f>#REF!/G99*100</f>
        <v>#REF!</v>
      </c>
      <c r="Z99" s="202"/>
      <c r="AA99" s="202" t="e">
        <f>IF(X99=#REF!,"BETUL","salah")</f>
        <v>#REF!</v>
      </c>
      <c r="AB99" s="202" t="e">
        <f>IF(#REF!=Y99,"BETUL","SALAH")</f>
        <v>#REF!</v>
      </c>
      <c r="AC99" s="88" t="e">
        <f>IF(#REF!&gt;80,"CEK KEMBALI","OKE")</f>
        <v>#REF!</v>
      </c>
      <c r="AD99" s="88" t="e">
        <f>IF(#REF!&gt;80,"CEK KEMBALI","OKE")</f>
        <v>#REF!</v>
      </c>
      <c r="AE99" s="88"/>
      <c r="AF99" s="200" t="str">
        <f t="shared" si="2"/>
        <v>OK</v>
      </c>
      <c r="AG99" s="202">
        <f t="shared" si="3"/>
        <v>1732</v>
      </c>
    </row>
    <row r="100" spans="1:33" ht="17" customHeight="1">
      <c r="A100" s="529">
        <v>86</v>
      </c>
      <c r="B100" s="529" t="s">
        <v>29</v>
      </c>
      <c r="C100" s="912" t="s">
        <v>30</v>
      </c>
      <c r="D100" s="910">
        <v>4</v>
      </c>
      <c r="E100" s="910">
        <v>60</v>
      </c>
      <c r="F100" s="910" t="s">
        <v>22</v>
      </c>
      <c r="G100" s="531">
        <v>1732</v>
      </c>
      <c r="H100" s="906">
        <v>1053.9303386666668</v>
      </c>
      <c r="I100" s="907">
        <v>60.850481447267136</v>
      </c>
      <c r="J100" s="906">
        <v>829.02633802407445</v>
      </c>
      <c r="K100" s="907">
        <v>47.865262010627859</v>
      </c>
      <c r="L100" s="906">
        <v>1072.4825033333334</v>
      </c>
      <c r="M100" s="907">
        <v>61.921622594303315</v>
      </c>
      <c r="N100" s="906">
        <v>811.81080765878585</v>
      </c>
      <c r="O100" s="907">
        <v>46.871293744733592</v>
      </c>
      <c r="P100" s="909">
        <v>20.219553938303321</v>
      </c>
      <c r="Q100" s="913" t="s">
        <v>448</v>
      </c>
      <c r="R100" s="263" t="s">
        <v>76</v>
      </c>
      <c r="U100" s="200" t="e">
        <f>IF(#REF!&gt;=80,"B","K")</f>
        <v>#REF!</v>
      </c>
      <c r="V100" s="200" t="e">
        <f>IF(#REF!&gt;=80,"B","K")</f>
        <v>#REF!</v>
      </c>
      <c r="W100" s="200"/>
      <c r="X100" s="201" t="e">
        <f>(#REF!/G100)*100</f>
        <v>#REF!</v>
      </c>
      <c r="Y100" s="201" t="e">
        <f>#REF!/G100*100</f>
        <v>#REF!</v>
      </c>
      <c r="Z100" s="202"/>
      <c r="AA100" s="202" t="e">
        <f>IF(X100=#REF!,"BETUL","salah")</f>
        <v>#REF!</v>
      </c>
      <c r="AB100" s="202" t="e">
        <f>IF(#REF!=Y100,"BETUL","SALAH")</f>
        <v>#REF!</v>
      </c>
      <c r="AC100" s="88" t="e">
        <f>IF(#REF!&gt;80,"CEK KEMBALI","OKE")</f>
        <v>#REF!</v>
      </c>
      <c r="AD100" s="88" t="e">
        <f>IF(#REF!&gt;80,"CEK KEMBALI","OKE")</f>
        <v>#REF!</v>
      </c>
      <c r="AE100" s="88"/>
      <c r="AF100" s="200" t="str">
        <f t="shared" si="2"/>
        <v>OK</v>
      </c>
      <c r="AG100" s="202">
        <f t="shared" si="3"/>
        <v>1732</v>
      </c>
    </row>
    <row r="101" spans="1:33" ht="17" customHeight="1">
      <c r="A101" s="529">
        <v>87</v>
      </c>
      <c r="B101" s="529" t="s">
        <v>29</v>
      </c>
      <c r="C101" s="912" t="s">
        <v>30</v>
      </c>
      <c r="D101" s="910">
        <v>5</v>
      </c>
      <c r="E101" s="910">
        <v>60</v>
      </c>
      <c r="F101" s="910" t="s">
        <v>22</v>
      </c>
      <c r="G101" s="531">
        <v>1732</v>
      </c>
      <c r="H101" s="906">
        <v>956.90114333333338</v>
      </c>
      <c r="I101" s="907">
        <v>55.248333910700545</v>
      </c>
      <c r="J101" s="906">
        <v>717.40346251990741</v>
      </c>
      <c r="K101" s="907">
        <v>41.420523240179413</v>
      </c>
      <c r="L101" s="906">
        <v>877.33266199999991</v>
      </c>
      <c r="M101" s="907">
        <v>50.654310739030016</v>
      </c>
      <c r="N101" s="906">
        <v>655.98723595132151</v>
      </c>
      <c r="O101" s="907">
        <v>37.874551729291078</v>
      </c>
      <c r="P101" s="909">
        <v>20.132059847576077</v>
      </c>
      <c r="Q101" s="913" t="s">
        <v>448</v>
      </c>
      <c r="R101" s="263"/>
      <c r="U101" s="200" t="e">
        <f>IF(#REF!&gt;=80,"B","K")</f>
        <v>#REF!</v>
      </c>
      <c r="V101" s="200" t="e">
        <f>IF(#REF!&gt;=80,"B","K")</f>
        <v>#REF!</v>
      </c>
      <c r="W101" s="200"/>
      <c r="X101" s="201" t="e">
        <f>(#REF!/G101)*100</f>
        <v>#REF!</v>
      </c>
      <c r="Y101" s="201" t="e">
        <f>#REF!/G101*100</f>
        <v>#REF!</v>
      </c>
      <c r="Z101" s="202"/>
      <c r="AA101" s="202" t="e">
        <f>IF(X101=#REF!,"BETUL","salah")</f>
        <v>#REF!</v>
      </c>
      <c r="AB101" s="202" t="e">
        <f>IF(#REF!=Y101,"BETUL","SALAH")</f>
        <v>#REF!</v>
      </c>
      <c r="AC101" s="88" t="e">
        <f>IF(#REF!&gt;80,"CEK KEMBALI","OKE")</f>
        <v>#REF!</v>
      </c>
      <c r="AD101" s="88" t="e">
        <f>IF(#REF!&gt;80,"CEK KEMBALI","OKE")</f>
        <v>#REF!</v>
      </c>
      <c r="AE101" s="88"/>
      <c r="AF101" s="200" t="str">
        <f t="shared" si="2"/>
        <v>OK</v>
      </c>
      <c r="AG101" s="202">
        <f t="shared" si="3"/>
        <v>1732</v>
      </c>
    </row>
    <row r="102" spans="1:33" ht="17" customHeight="1">
      <c r="A102" s="529">
        <v>88</v>
      </c>
      <c r="B102" s="529" t="s">
        <v>29</v>
      </c>
      <c r="C102" s="914" t="s">
        <v>30</v>
      </c>
      <c r="D102" s="910">
        <v>6</v>
      </c>
      <c r="E102" s="910">
        <v>60</v>
      </c>
      <c r="F102" s="910" t="s">
        <v>22</v>
      </c>
      <c r="G102" s="915">
        <v>1732</v>
      </c>
      <c r="H102" s="906">
        <v>1613.3787843333332</v>
      </c>
      <c r="I102" s="907">
        <v>93.151200019245564</v>
      </c>
      <c r="J102" s="906">
        <v>1204.933498043519</v>
      </c>
      <c r="K102" s="907">
        <v>69.568908663020721</v>
      </c>
      <c r="L102" s="906">
        <v>1498.9070636666668</v>
      </c>
      <c r="M102" s="907">
        <v>86.541978271747496</v>
      </c>
      <c r="N102" s="906">
        <v>1148.4224956726932</v>
      </c>
      <c r="O102" s="907">
        <v>66.306148710894533</v>
      </c>
      <c r="P102" s="909">
        <v>20.210609486642834</v>
      </c>
      <c r="Q102" s="913" t="s">
        <v>448</v>
      </c>
      <c r="R102" s="260" t="s">
        <v>442</v>
      </c>
      <c r="U102" s="200" t="e">
        <f>IF(#REF!&gt;=80,"B","K")</f>
        <v>#REF!</v>
      </c>
      <c r="V102" s="200" t="e">
        <f>IF(#REF!&gt;=80,"B","K")</f>
        <v>#REF!</v>
      </c>
      <c r="W102" s="200"/>
      <c r="X102" s="201" t="e">
        <f>(#REF!/G102)*100</f>
        <v>#REF!</v>
      </c>
      <c r="Y102" s="201" t="e">
        <f>#REF!/G102*100</f>
        <v>#REF!</v>
      </c>
      <c r="Z102" s="202"/>
      <c r="AA102" s="202" t="e">
        <f>IF(X102=#REF!,"BETUL","salah")</f>
        <v>#REF!</v>
      </c>
      <c r="AB102" s="202" t="e">
        <f>IF(#REF!=Y102,"BETUL","SALAH")</f>
        <v>#REF!</v>
      </c>
      <c r="AC102" s="88" t="e">
        <f>IF(#REF!&gt;80,"CEK KEMBALI","OKE")</f>
        <v>#REF!</v>
      </c>
      <c r="AD102" s="88" t="e">
        <f>IF(#REF!&gt;80,"CEK KEMBALI","OKE")</f>
        <v>#REF!</v>
      </c>
      <c r="AE102" s="88"/>
      <c r="AF102" s="200" t="str">
        <f t="shared" si="2"/>
        <v>OK</v>
      </c>
      <c r="AG102" s="202">
        <f t="shared" si="3"/>
        <v>1732</v>
      </c>
    </row>
    <row r="103" spans="1:33" ht="17" customHeight="1">
      <c r="A103" s="529">
        <v>89</v>
      </c>
      <c r="B103" s="529" t="s">
        <v>29</v>
      </c>
      <c r="C103" s="912" t="s">
        <v>450</v>
      </c>
      <c r="D103" s="910">
        <v>1</v>
      </c>
      <c r="E103" s="910">
        <v>30</v>
      </c>
      <c r="F103" s="910" t="s">
        <v>33</v>
      </c>
      <c r="G103" s="915">
        <v>866</v>
      </c>
      <c r="H103" s="906">
        <v>684.05670166666675</v>
      </c>
      <c r="I103" s="907">
        <v>78.99038125481141</v>
      </c>
      <c r="J103" s="906">
        <v>382.83947578518524</v>
      </c>
      <c r="K103" s="907">
        <v>44.207791661106846</v>
      </c>
      <c r="L103" s="906">
        <v>726.619283</v>
      </c>
      <c r="M103" s="907">
        <v>83.905228983833709</v>
      </c>
      <c r="N103" s="906">
        <v>421.32914697403817</v>
      </c>
      <c r="O103" s="907">
        <v>48.652326440420111</v>
      </c>
      <c r="P103" s="909">
        <v>20.406713402553912</v>
      </c>
      <c r="Q103" s="913" t="s">
        <v>451</v>
      </c>
      <c r="R103" s="263" t="s">
        <v>445</v>
      </c>
      <c r="U103" s="200" t="e">
        <f>IF(#REF!&gt;=80,"B","K")</f>
        <v>#REF!</v>
      </c>
      <c r="V103" s="200" t="e">
        <f>IF(#REF!&gt;=80,"B","K")</f>
        <v>#REF!</v>
      </c>
      <c r="W103" s="200"/>
      <c r="X103" s="201" t="e">
        <f>(#REF!/G103)*100</f>
        <v>#REF!</v>
      </c>
      <c r="Y103" s="201" t="e">
        <f>#REF!/G103*100</f>
        <v>#REF!</v>
      </c>
      <c r="Z103" s="202"/>
      <c r="AA103" s="202" t="e">
        <f>IF(X103=#REF!,"BETUL","salah")</f>
        <v>#REF!</v>
      </c>
      <c r="AB103" s="202" t="e">
        <f>IF(#REF!=Y103,"BETUL","SALAH")</f>
        <v>#REF!</v>
      </c>
      <c r="AC103" s="88" t="e">
        <f>IF(#REF!&gt;80,"CEK KEMBALI","OKE")</f>
        <v>#REF!</v>
      </c>
      <c r="AD103" s="88" t="e">
        <f>IF(#REF!&gt;80,"CEK KEMBALI","OKE")</f>
        <v>#REF!</v>
      </c>
      <c r="AE103" s="88"/>
      <c r="AF103" s="200" t="str">
        <f t="shared" si="2"/>
        <v>OK</v>
      </c>
      <c r="AG103" s="202">
        <f t="shared" si="3"/>
        <v>866</v>
      </c>
    </row>
    <row r="104" spans="1:33" ht="17" customHeight="1">
      <c r="A104" s="529">
        <v>90</v>
      </c>
      <c r="B104" s="529" t="s">
        <v>29</v>
      </c>
      <c r="C104" s="914" t="s">
        <v>450</v>
      </c>
      <c r="D104" s="910">
        <v>2</v>
      </c>
      <c r="E104" s="910">
        <v>30</v>
      </c>
      <c r="F104" s="910" t="s">
        <v>33</v>
      </c>
      <c r="G104" s="531">
        <v>866</v>
      </c>
      <c r="H104" s="906">
        <v>585.42570000000001</v>
      </c>
      <c r="I104" s="907">
        <v>67.60112009237875</v>
      </c>
      <c r="J104" s="906">
        <v>336.95855745925923</v>
      </c>
      <c r="K104" s="907">
        <v>38.909764140792056</v>
      </c>
      <c r="L104" s="906">
        <v>574.0424803333334</v>
      </c>
      <c r="M104" s="907">
        <v>66.286660546574296</v>
      </c>
      <c r="N104" s="906">
        <v>360.1981369411219</v>
      </c>
      <c r="O104" s="907">
        <v>41.593318353478281</v>
      </c>
      <c r="P104" s="909">
        <v>20.514908909754297</v>
      </c>
      <c r="Q104" s="913" t="s">
        <v>451</v>
      </c>
      <c r="R104" s="263"/>
      <c r="U104" s="200" t="e">
        <f>IF(#REF!&gt;=80,"B","K")</f>
        <v>#REF!</v>
      </c>
      <c r="V104" s="200" t="e">
        <f>IF(#REF!&gt;=80,"B","K")</f>
        <v>#REF!</v>
      </c>
      <c r="W104" s="200"/>
      <c r="X104" s="201" t="e">
        <f>(#REF!/G104)*100</f>
        <v>#REF!</v>
      </c>
      <c r="Y104" s="201" t="e">
        <f>#REF!/G104*100</f>
        <v>#REF!</v>
      </c>
      <c r="Z104" s="202"/>
      <c r="AA104" s="202" t="e">
        <f>IF(X104=#REF!,"BETUL","salah")</f>
        <v>#REF!</v>
      </c>
      <c r="AB104" s="202" t="e">
        <f>IF(#REF!=Y104,"BETUL","SALAH")</f>
        <v>#REF!</v>
      </c>
      <c r="AC104" s="88" t="e">
        <f>IF(#REF!&gt;80,"CEK KEMBALI","OKE")</f>
        <v>#REF!</v>
      </c>
      <c r="AD104" s="88" t="e">
        <f>IF(#REF!&gt;80,"CEK KEMBALI","OKE")</f>
        <v>#REF!</v>
      </c>
      <c r="AE104" s="88"/>
      <c r="AF104" s="200" t="str">
        <f t="shared" si="2"/>
        <v>OK</v>
      </c>
      <c r="AG104" s="202">
        <f t="shared" si="3"/>
        <v>866</v>
      </c>
    </row>
    <row r="105" spans="1:33" ht="17" customHeight="1">
      <c r="A105" s="529">
        <v>91</v>
      </c>
      <c r="B105" s="529" t="s">
        <v>29</v>
      </c>
      <c r="C105" s="912" t="s">
        <v>452</v>
      </c>
      <c r="D105" s="910"/>
      <c r="E105" s="910">
        <v>35</v>
      </c>
      <c r="F105" s="910">
        <v>70</v>
      </c>
      <c r="G105" s="531">
        <v>866</v>
      </c>
      <c r="H105" s="906">
        <v>128.19066633333333</v>
      </c>
      <c r="I105" s="907">
        <v>14.802617359507311</v>
      </c>
      <c r="J105" s="906">
        <v>100.78488256805551</v>
      </c>
      <c r="K105" s="907">
        <v>11.637977201853984</v>
      </c>
      <c r="L105" s="906">
        <v>113.21884433333334</v>
      </c>
      <c r="M105" s="907">
        <v>13.073769553502695</v>
      </c>
      <c r="N105" s="906">
        <v>100.1074173611498</v>
      </c>
      <c r="O105" s="907">
        <v>11.55974796318127</v>
      </c>
      <c r="P105" s="909">
        <v>70.023144070880718</v>
      </c>
      <c r="Q105" s="913" t="s">
        <v>453</v>
      </c>
      <c r="R105" s="263"/>
      <c r="U105" s="200" t="e">
        <f>IF(#REF!&gt;=80,"B","K")</f>
        <v>#REF!</v>
      </c>
      <c r="V105" s="200" t="e">
        <f>IF(#REF!&gt;=80,"B","K")</f>
        <v>#REF!</v>
      </c>
      <c r="W105" s="200"/>
      <c r="X105" s="201" t="e">
        <f>(#REF!/G105)*100</f>
        <v>#REF!</v>
      </c>
      <c r="Y105" s="201" t="e">
        <f>#REF!/G105*100</f>
        <v>#REF!</v>
      </c>
      <c r="Z105" s="202"/>
      <c r="AA105" s="202" t="e">
        <f>IF(X105=#REF!,"BETUL","salah")</f>
        <v>#REF!</v>
      </c>
      <c r="AB105" s="202" t="e">
        <f>IF(#REF!=Y105,"BETUL","SALAH")</f>
        <v>#REF!</v>
      </c>
      <c r="AC105" s="88" t="e">
        <f>IF(#REF!&gt;80,"CEK KEMBALI","OKE")</f>
        <v>#REF!</v>
      </c>
      <c r="AD105" s="88" t="e">
        <f>IF(#REF!&gt;80,"CEK KEMBALI","OKE")</f>
        <v>#REF!</v>
      </c>
      <c r="AE105" s="88"/>
      <c r="AF105" s="200" t="str">
        <f t="shared" si="2"/>
        <v>GGGEEEELLLLL</v>
      </c>
      <c r="AG105" s="202" t="str">
        <f t="shared" si="3"/>
        <v>CEK</v>
      </c>
    </row>
    <row r="106" spans="1:33" ht="17" customHeight="1">
      <c r="A106" s="529">
        <v>92</v>
      </c>
      <c r="B106" s="529" t="s">
        <v>29</v>
      </c>
      <c r="C106" s="912" t="s">
        <v>454</v>
      </c>
      <c r="D106" s="910"/>
      <c r="E106" s="910">
        <v>80</v>
      </c>
      <c r="F106" s="910">
        <v>150</v>
      </c>
      <c r="G106" s="531">
        <v>2309.4688221709007</v>
      </c>
      <c r="H106" s="906">
        <v>685.49208600000009</v>
      </c>
      <c r="I106" s="907">
        <v>29.681807323800001</v>
      </c>
      <c r="J106" s="906">
        <v>243.3964376981483</v>
      </c>
      <c r="K106" s="907">
        <v>10.539065752329821</v>
      </c>
      <c r="L106" s="906">
        <v>664.33127833333322</v>
      </c>
      <c r="M106" s="907">
        <v>28.765544351833327</v>
      </c>
      <c r="N106" s="906">
        <v>231.11905906917355</v>
      </c>
      <c r="O106" s="907">
        <v>10.007455257695215</v>
      </c>
      <c r="P106" s="909">
        <v>148.5286197639083</v>
      </c>
      <c r="Q106" s="905" t="s">
        <v>455</v>
      </c>
      <c r="R106" s="260"/>
      <c r="U106" s="200" t="e">
        <f>IF(#REF!&gt;=80,"B","K")</f>
        <v>#REF!</v>
      </c>
      <c r="V106" s="200" t="e">
        <f>IF(#REF!&gt;=80,"B","K")</f>
        <v>#REF!</v>
      </c>
      <c r="W106" s="200"/>
      <c r="X106" s="201" t="e">
        <f>(#REF!/G106)*100</f>
        <v>#REF!</v>
      </c>
      <c r="Y106" s="201" t="e">
        <f>#REF!/G106*100</f>
        <v>#REF!</v>
      </c>
      <c r="Z106" s="202"/>
      <c r="AA106" s="202" t="e">
        <f>IF(X106=#REF!,"BETUL","salah")</f>
        <v>#REF!</v>
      </c>
      <c r="AB106" s="202" t="e">
        <f>IF(#REF!=Y106,"BETUL","SALAH")</f>
        <v>#REF!</v>
      </c>
      <c r="AC106" s="88" t="e">
        <f>IF(#REF!&gt;80,"CEK KEMBALI","OKE")</f>
        <v>#REF!</v>
      </c>
      <c r="AD106" s="88" t="e">
        <f>IF(#REF!&gt;80,"CEK KEMBALI","OKE")</f>
        <v>#REF!</v>
      </c>
      <c r="AE106" s="88"/>
      <c r="AF106" s="200" t="str">
        <f t="shared" si="2"/>
        <v>GGGEEEELLLLL</v>
      </c>
      <c r="AG106" s="202" t="str">
        <f t="shared" si="3"/>
        <v>CEK</v>
      </c>
    </row>
    <row r="107" spans="1:33" ht="17" customHeight="1">
      <c r="A107" s="529">
        <v>93</v>
      </c>
      <c r="B107" s="529" t="s">
        <v>29</v>
      </c>
      <c r="C107" s="912" t="s">
        <v>206</v>
      </c>
      <c r="D107" s="910">
        <v>1</v>
      </c>
      <c r="E107" s="910">
        <v>60</v>
      </c>
      <c r="F107" s="910" t="s">
        <v>22</v>
      </c>
      <c r="G107" s="531">
        <v>1732</v>
      </c>
      <c r="H107" s="906">
        <v>1059.3895666666667</v>
      </c>
      <c r="I107" s="907">
        <v>61.165679368745195</v>
      </c>
      <c r="J107" s="906">
        <v>795.53565068981436</v>
      </c>
      <c r="K107" s="907">
        <v>45.931619554839166</v>
      </c>
      <c r="L107" s="906">
        <v>1046.035441</v>
      </c>
      <c r="M107" s="907">
        <v>60.394655946882217</v>
      </c>
      <c r="N107" s="906">
        <v>854.7540267403806</v>
      </c>
      <c r="O107" s="907">
        <v>49.350694384548532</v>
      </c>
      <c r="P107" s="909">
        <v>20.520219831758702</v>
      </c>
      <c r="Q107" s="913" t="s">
        <v>456</v>
      </c>
      <c r="R107" s="260"/>
      <c r="U107" s="200" t="e">
        <f>IF(#REF!&gt;=80,"B","K")</f>
        <v>#REF!</v>
      </c>
      <c r="V107" s="200" t="e">
        <f>IF(#REF!&gt;=80,"B","K")</f>
        <v>#REF!</v>
      </c>
      <c r="W107" s="200"/>
      <c r="X107" s="201" t="e">
        <f>(#REF!/G107)*100</f>
        <v>#REF!</v>
      </c>
      <c r="Y107" s="201" t="e">
        <f>#REF!/G107*100</f>
        <v>#REF!</v>
      </c>
      <c r="Z107" s="202"/>
      <c r="AA107" s="202" t="e">
        <f>IF(X107=#REF!,"BETUL","salah")</f>
        <v>#REF!</v>
      </c>
      <c r="AB107" s="202" t="e">
        <f>IF(#REF!=Y107,"BETUL","SALAH")</f>
        <v>#REF!</v>
      </c>
      <c r="AC107" s="88" t="e">
        <f>IF(#REF!&gt;80,"CEK KEMBALI","OKE")</f>
        <v>#REF!</v>
      </c>
      <c r="AD107" s="88" t="e">
        <f>IF(#REF!&gt;80,"CEK KEMBALI","OKE")</f>
        <v>#REF!</v>
      </c>
      <c r="AE107" s="88"/>
      <c r="AF107" s="200" t="str">
        <f t="shared" si="2"/>
        <v>OK</v>
      </c>
      <c r="AG107" s="202">
        <f t="shared" si="3"/>
        <v>1732</v>
      </c>
    </row>
    <row r="108" spans="1:33" ht="17" customHeight="1">
      <c r="A108" s="529">
        <v>94</v>
      </c>
      <c r="B108" s="529" t="s">
        <v>29</v>
      </c>
      <c r="C108" s="912" t="s">
        <v>206</v>
      </c>
      <c r="D108" s="910">
        <v>2</v>
      </c>
      <c r="E108" s="910">
        <v>60</v>
      </c>
      <c r="F108" s="910" t="s">
        <v>22</v>
      </c>
      <c r="G108" s="915">
        <v>1732</v>
      </c>
      <c r="H108" s="906">
        <v>930.89320899999996</v>
      </c>
      <c r="I108" s="907">
        <v>53.746721073903004</v>
      </c>
      <c r="J108" s="906">
        <v>691.13126182499923</v>
      </c>
      <c r="K108" s="907">
        <v>39.903652530311732</v>
      </c>
      <c r="L108" s="906">
        <v>868.78761799999995</v>
      </c>
      <c r="M108" s="907">
        <v>50.160947921478062</v>
      </c>
      <c r="N108" s="906">
        <v>670.5236327686606</v>
      </c>
      <c r="O108" s="907">
        <v>38.713835610199801</v>
      </c>
      <c r="P108" s="909">
        <v>20.584827426234771</v>
      </c>
      <c r="Q108" s="913" t="s">
        <v>456</v>
      </c>
      <c r="R108" s="263" t="s">
        <v>449</v>
      </c>
      <c r="U108" s="200" t="e">
        <f>IF(#REF!&gt;=80,"B","K")</f>
        <v>#REF!</v>
      </c>
      <c r="V108" s="200" t="e">
        <f>IF(#REF!&gt;=80,"B","K")</f>
        <v>#REF!</v>
      </c>
      <c r="W108" s="200"/>
      <c r="X108" s="201" t="e">
        <f>(#REF!/G108)*100</f>
        <v>#REF!</v>
      </c>
      <c r="Y108" s="201" t="e">
        <f>#REF!/G108*100</f>
        <v>#REF!</v>
      </c>
      <c r="Z108" s="202"/>
      <c r="AA108" s="202" t="e">
        <f>IF(X108=#REF!,"BETUL","salah")</f>
        <v>#REF!</v>
      </c>
      <c r="AB108" s="202" t="e">
        <f>IF(#REF!=Y108,"BETUL","SALAH")</f>
        <v>#REF!</v>
      </c>
      <c r="AC108" s="88" t="e">
        <f>IF(#REF!&gt;80,"CEK KEMBALI","OKE")</f>
        <v>#REF!</v>
      </c>
      <c r="AD108" s="88" t="e">
        <f>IF(#REF!&gt;80,"CEK KEMBALI","OKE")</f>
        <v>#REF!</v>
      </c>
      <c r="AE108" s="88"/>
      <c r="AF108" s="200" t="str">
        <f t="shared" si="2"/>
        <v>OK</v>
      </c>
      <c r="AG108" s="202">
        <f t="shared" si="3"/>
        <v>1732</v>
      </c>
    </row>
    <row r="109" spans="1:33" ht="17" customHeight="1">
      <c r="A109" s="529">
        <v>95</v>
      </c>
      <c r="B109" s="529" t="s">
        <v>29</v>
      </c>
      <c r="C109" s="912" t="s">
        <v>206</v>
      </c>
      <c r="D109" s="910">
        <v>3</v>
      </c>
      <c r="E109" s="910">
        <v>60</v>
      </c>
      <c r="F109" s="910" t="s">
        <v>22</v>
      </c>
      <c r="G109" s="915">
        <v>1732</v>
      </c>
      <c r="H109" s="906">
        <v>764.09881566666672</v>
      </c>
      <c r="I109" s="907">
        <v>44.11655979599692</v>
      </c>
      <c r="J109" s="906">
        <v>497.54691734537101</v>
      </c>
      <c r="K109" s="907">
        <v>28.726727329409414</v>
      </c>
      <c r="L109" s="906">
        <v>740.89300533333335</v>
      </c>
      <c r="M109" s="907">
        <v>42.776732409545801</v>
      </c>
      <c r="N109" s="906">
        <v>497.32175492860466</v>
      </c>
      <c r="O109" s="907">
        <v>28.71372718987325</v>
      </c>
      <c r="P109" s="909">
        <v>20.568463303235539</v>
      </c>
      <c r="Q109" s="913" t="s">
        <v>456</v>
      </c>
      <c r="R109" s="263" t="s">
        <v>449</v>
      </c>
      <c r="U109" s="200" t="e">
        <f>IF(#REF!&gt;=80,"B","K")</f>
        <v>#REF!</v>
      </c>
      <c r="V109" s="200" t="e">
        <f>IF(#REF!&gt;=80,"B","K")</f>
        <v>#REF!</v>
      </c>
      <c r="W109" s="200"/>
      <c r="X109" s="201" t="e">
        <f>(#REF!/G109)*100</f>
        <v>#REF!</v>
      </c>
      <c r="Y109" s="201" t="e">
        <f>#REF!/G109*100</f>
        <v>#REF!</v>
      </c>
      <c r="Z109" s="202"/>
      <c r="AA109" s="202" t="e">
        <f>IF(X109=#REF!,"BETUL","salah")</f>
        <v>#REF!</v>
      </c>
      <c r="AB109" s="202" t="e">
        <f>IF(#REF!=Y109,"BETUL","SALAH")</f>
        <v>#REF!</v>
      </c>
      <c r="AC109" s="88" t="e">
        <f>IF(#REF!&gt;80,"CEK KEMBALI","OKE")</f>
        <v>#REF!</v>
      </c>
      <c r="AD109" s="88" t="e">
        <f>IF(#REF!&gt;80,"CEK KEMBALI","OKE")</f>
        <v>#REF!</v>
      </c>
      <c r="AE109" s="88"/>
      <c r="AF109" s="200" t="str">
        <f t="shared" si="2"/>
        <v>OK</v>
      </c>
      <c r="AG109" s="202">
        <f t="shared" si="3"/>
        <v>1732</v>
      </c>
    </row>
    <row r="110" spans="1:33" ht="17" customHeight="1">
      <c r="A110" s="529">
        <v>96</v>
      </c>
      <c r="B110" s="529" t="s">
        <v>29</v>
      </c>
      <c r="C110" s="912" t="s">
        <v>206</v>
      </c>
      <c r="D110" s="910">
        <v>4</v>
      </c>
      <c r="E110" s="910">
        <v>60</v>
      </c>
      <c r="F110" s="910" t="s">
        <v>22</v>
      </c>
      <c r="G110" s="915">
        <v>1732</v>
      </c>
      <c r="H110" s="906">
        <v>678.78556300000002</v>
      </c>
      <c r="I110" s="907">
        <v>39.190852367205544</v>
      </c>
      <c r="J110" s="906">
        <v>494.69798783101811</v>
      </c>
      <c r="K110" s="907">
        <v>28.5622394821604</v>
      </c>
      <c r="L110" s="906">
        <v>679.29960133333327</v>
      </c>
      <c r="M110" s="907">
        <v>39.220531254811391</v>
      </c>
      <c r="N110" s="906">
        <v>528.46208964302275</v>
      </c>
      <c r="O110" s="907">
        <v>30.511667993246117</v>
      </c>
      <c r="P110" s="909">
        <v>20.558391532367338</v>
      </c>
      <c r="Q110" s="913" t="s">
        <v>456</v>
      </c>
      <c r="R110" s="263"/>
      <c r="U110" s="200" t="e">
        <f>IF(#REF!&gt;=80,"B","K")</f>
        <v>#REF!</v>
      </c>
      <c r="V110" s="200" t="e">
        <f>IF(#REF!&gt;=80,"B","K")</f>
        <v>#REF!</v>
      </c>
      <c r="W110" s="200"/>
      <c r="X110" s="201" t="e">
        <f>(#REF!/G110)*100</f>
        <v>#REF!</v>
      </c>
      <c r="Y110" s="201" t="e">
        <f>#REF!/G110*100</f>
        <v>#REF!</v>
      </c>
      <c r="Z110" s="202"/>
      <c r="AA110" s="202" t="e">
        <f>IF(X110=#REF!,"BETUL","salah")</f>
        <v>#REF!</v>
      </c>
      <c r="AB110" s="202" t="e">
        <f>IF(#REF!=Y110,"BETUL","SALAH")</f>
        <v>#REF!</v>
      </c>
      <c r="AC110" s="88" t="e">
        <f>IF(#REF!&gt;80,"CEK KEMBALI","OKE")</f>
        <v>#REF!</v>
      </c>
      <c r="AD110" s="88" t="e">
        <f>IF(#REF!&gt;80,"CEK KEMBALI","OKE")</f>
        <v>#REF!</v>
      </c>
      <c r="AE110" s="88"/>
      <c r="AF110" s="200" t="str">
        <f t="shared" si="2"/>
        <v>OK</v>
      </c>
      <c r="AG110" s="202">
        <f t="shared" si="3"/>
        <v>1732</v>
      </c>
    </row>
    <row r="111" spans="1:33" ht="17" customHeight="1">
      <c r="A111" s="529">
        <v>97</v>
      </c>
      <c r="B111" s="529" t="s">
        <v>29</v>
      </c>
      <c r="C111" s="912" t="s">
        <v>457</v>
      </c>
      <c r="D111" s="910"/>
      <c r="E111" s="910">
        <v>45</v>
      </c>
      <c r="F111" s="910">
        <v>70</v>
      </c>
      <c r="G111" s="915">
        <v>4124.0514681623226</v>
      </c>
      <c r="H111" s="906">
        <v>137.66757199999998</v>
      </c>
      <c r="I111" s="907">
        <v>3.3381632858559995</v>
      </c>
      <c r="J111" s="906">
        <v>101.48815589087292</v>
      </c>
      <c r="K111" s="907">
        <v>2.4608848040418865</v>
      </c>
      <c r="L111" s="906">
        <v>136.03963233333334</v>
      </c>
      <c r="M111" s="907">
        <v>3.2986890048186668</v>
      </c>
      <c r="N111" s="906">
        <v>107.55079275435983</v>
      </c>
      <c r="O111" s="907">
        <v>2.6078916227077173</v>
      </c>
      <c r="P111" s="909">
        <v>69.820105307278268</v>
      </c>
      <c r="Q111" s="913" t="s">
        <v>458</v>
      </c>
      <c r="R111" s="263"/>
      <c r="U111" s="200" t="e">
        <f>IF(#REF!&gt;=80,"B","K")</f>
        <v>#REF!</v>
      </c>
      <c r="V111" s="200" t="e">
        <f>IF(#REF!&gt;=80,"B","K")</f>
        <v>#REF!</v>
      </c>
      <c r="W111" s="200"/>
      <c r="X111" s="201" t="e">
        <f>(#REF!/G111)*100</f>
        <v>#REF!</v>
      </c>
      <c r="Y111" s="201" t="e">
        <f>#REF!/G111*100</f>
        <v>#REF!</v>
      </c>
      <c r="Z111" s="202"/>
      <c r="AA111" s="202" t="e">
        <f>IF(X111=#REF!,"BETUL","salah")</f>
        <v>#REF!</v>
      </c>
      <c r="AB111" s="202" t="e">
        <f>IF(#REF!=Y111,"BETUL","SALAH")</f>
        <v>#REF!</v>
      </c>
      <c r="AC111" s="88" t="e">
        <f>IF(#REF!&gt;80,"CEK KEMBALI","OKE")</f>
        <v>#REF!</v>
      </c>
      <c r="AD111" s="88" t="e">
        <f>IF(#REF!&gt;80,"CEK KEMBALI","OKE")</f>
        <v>#REF!</v>
      </c>
      <c r="AE111" s="88"/>
      <c r="AF111" s="200" t="str">
        <f t="shared" si="2"/>
        <v>GGGEEEELLLLL</v>
      </c>
      <c r="AG111" s="202" t="str">
        <f t="shared" si="3"/>
        <v>CEK</v>
      </c>
    </row>
    <row r="112" spans="1:33" ht="17" customHeight="1">
      <c r="A112" s="529">
        <v>98</v>
      </c>
      <c r="B112" s="529" t="s">
        <v>29</v>
      </c>
      <c r="C112" s="912" t="s">
        <v>459</v>
      </c>
      <c r="D112" s="910"/>
      <c r="E112" s="910">
        <v>45</v>
      </c>
      <c r="F112" s="910">
        <v>150</v>
      </c>
      <c r="G112" s="915">
        <v>1732</v>
      </c>
      <c r="H112" s="906">
        <v>983.50567600000011</v>
      </c>
      <c r="I112" s="907">
        <v>56.784392378752891</v>
      </c>
      <c r="J112" s="906">
        <v>703.15507488873141</v>
      </c>
      <c r="K112" s="907">
        <v>40.597868065169251</v>
      </c>
      <c r="L112" s="906">
        <v>761.94075499999997</v>
      </c>
      <c r="M112" s="907">
        <v>43.991960450346419</v>
      </c>
      <c r="N112" s="906">
        <v>631.71894795503022</v>
      </c>
      <c r="O112" s="907">
        <v>36.473380366918605</v>
      </c>
      <c r="P112" s="909">
        <v>146</v>
      </c>
      <c r="Q112" s="913" t="s">
        <v>458</v>
      </c>
      <c r="R112" s="263"/>
      <c r="U112" s="200" t="e">
        <f>IF(#REF!&gt;=80,"B","K")</f>
        <v>#REF!</v>
      </c>
      <c r="V112" s="200" t="e">
        <f>IF(#REF!&gt;=80,"B","K")</f>
        <v>#REF!</v>
      </c>
      <c r="W112" s="200"/>
      <c r="X112" s="201" t="e">
        <f>(#REF!/G112)*100</f>
        <v>#REF!</v>
      </c>
      <c r="Y112" s="201" t="e">
        <f>#REF!/G112*100</f>
        <v>#REF!</v>
      </c>
      <c r="Z112" s="202"/>
      <c r="AA112" s="202" t="e">
        <f>IF(X112=#REF!,"BETUL","salah")</f>
        <v>#REF!</v>
      </c>
      <c r="AB112" s="202" t="e">
        <f>IF(#REF!=Y112,"BETUL","SALAH")</f>
        <v>#REF!</v>
      </c>
      <c r="AC112" s="88" t="e">
        <f>IF(#REF!&gt;80,"CEK KEMBALI","OKE")</f>
        <v>#REF!</v>
      </c>
      <c r="AD112" s="88" t="e">
        <f>IF(#REF!&gt;80,"CEK KEMBALI","OKE")</f>
        <v>#REF!</v>
      </c>
      <c r="AE112" s="88"/>
      <c r="AF112" s="200" t="str">
        <f t="shared" si="2"/>
        <v>GGGEEEELLLLL</v>
      </c>
      <c r="AG112" s="202" t="str">
        <f t="shared" si="3"/>
        <v>CEK</v>
      </c>
    </row>
    <row r="113" spans="1:33" ht="17" customHeight="1">
      <c r="A113" s="529">
        <v>99</v>
      </c>
      <c r="B113" s="529" t="s">
        <v>29</v>
      </c>
      <c r="C113" s="912" t="s">
        <v>31</v>
      </c>
      <c r="D113" s="910">
        <v>1</v>
      </c>
      <c r="E113" s="910">
        <v>60</v>
      </c>
      <c r="F113" s="910" t="s">
        <v>22</v>
      </c>
      <c r="G113" s="915">
        <v>1732</v>
      </c>
      <c r="H113" s="906">
        <v>1208.2129723333333</v>
      </c>
      <c r="I113" s="907">
        <v>69.758254753656658</v>
      </c>
      <c r="J113" s="906">
        <v>983.35644339629653</v>
      </c>
      <c r="K113" s="907">
        <v>56.775776177615278</v>
      </c>
      <c r="L113" s="906">
        <v>1359.3683269999999</v>
      </c>
      <c r="M113" s="907">
        <v>78.485469226327936</v>
      </c>
      <c r="N113" s="906">
        <v>965.89537314418169</v>
      </c>
      <c r="O113" s="907">
        <v>55.767631243890406</v>
      </c>
      <c r="P113" s="909">
        <v>20.046452290884098</v>
      </c>
      <c r="Q113" s="905" t="s">
        <v>460</v>
      </c>
      <c r="R113" s="263"/>
      <c r="U113" s="200" t="e">
        <f>IF(#REF!&gt;=80,"B","K")</f>
        <v>#REF!</v>
      </c>
      <c r="V113" s="200" t="e">
        <f>IF(#REF!&gt;=80,"B","K")</f>
        <v>#REF!</v>
      </c>
      <c r="W113" s="200"/>
      <c r="X113" s="201" t="e">
        <f>(#REF!/G113)*100</f>
        <v>#REF!</v>
      </c>
      <c r="Y113" s="201" t="e">
        <f>#REF!/G113*100</f>
        <v>#REF!</v>
      </c>
      <c r="Z113" s="202"/>
      <c r="AA113" s="202" t="e">
        <f>IF(X113=#REF!,"BETUL","salah")</f>
        <v>#REF!</v>
      </c>
      <c r="AB113" s="202" t="e">
        <f>IF(#REF!=Y113,"BETUL","SALAH")</f>
        <v>#REF!</v>
      </c>
      <c r="AC113" s="88" t="e">
        <f>IF(#REF!&gt;80,"CEK KEMBALI","OKE")</f>
        <v>#REF!</v>
      </c>
      <c r="AD113" s="88" t="e">
        <f>IF(#REF!&gt;80,"CEK KEMBALI","OKE")</f>
        <v>#REF!</v>
      </c>
      <c r="AE113" s="88"/>
      <c r="AF113" s="200" t="str">
        <f t="shared" si="2"/>
        <v>OK</v>
      </c>
      <c r="AG113" s="202">
        <f t="shared" si="3"/>
        <v>1732</v>
      </c>
    </row>
    <row r="114" spans="1:33" ht="17" customHeight="1">
      <c r="A114" s="529">
        <v>100</v>
      </c>
      <c r="B114" s="529" t="s">
        <v>29</v>
      </c>
      <c r="C114" s="912" t="s">
        <v>31</v>
      </c>
      <c r="D114" s="910">
        <v>2</v>
      </c>
      <c r="E114" s="910">
        <v>60</v>
      </c>
      <c r="F114" s="910" t="s">
        <v>22</v>
      </c>
      <c r="G114" s="915">
        <v>1732</v>
      </c>
      <c r="H114" s="906">
        <v>1060.0770266666668</v>
      </c>
      <c r="I114" s="907">
        <v>61.205371054657441</v>
      </c>
      <c r="J114" s="906">
        <v>716.47613320879623</v>
      </c>
      <c r="K114" s="907">
        <v>41.366982286881999</v>
      </c>
      <c r="L114" s="906">
        <v>1145.242798</v>
      </c>
      <c r="M114" s="907">
        <v>66.122563394919169</v>
      </c>
      <c r="N114" s="906">
        <v>706.9688349888728</v>
      </c>
      <c r="O114" s="907">
        <v>40.818062066332153</v>
      </c>
      <c r="P114" s="909">
        <v>20.269893714851349</v>
      </c>
      <c r="Q114" s="905" t="s">
        <v>460</v>
      </c>
      <c r="R114" s="263"/>
      <c r="U114" s="200" t="e">
        <f>IF(#REF!&gt;=80,"B","K")</f>
        <v>#REF!</v>
      </c>
      <c r="V114" s="200" t="e">
        <f>IF(#REF!&gt;=80,"B","K")</f>
        <v>#REF!</v>
      </c>
      <c r="W114" s="200"/>
      <c r="X114" s="201" t="e">
        <f>(#REF!/G114)*100</f>
        <v>#REF!</v>
      </c>
      <c r="Y114" s="201" t="e">
        <f>#REF!/G114*100</f>
        <v>#REF!</v>
      </c>
      <c r="Z114" s="202"/>
      <c r="AA114" s="202" t="e">
        <f>IF(X114=#REF!,"BETUL","salah")</f>
        <v>#REF!</v>
      </c>
      <c r="AB114" s="202" t="e">
        <f>IF(#REF!=Y114,"BETUL","SALAH")</f>
        <v>#REF!</v>
      </c>
      <c r="AC114" s="88" t="e">
        <f>IF(#REF!&gt;80,"CEK KEMBALI","OKE")</f>
        <v>#REF!</v>
      </c>
      <c r="AD114" s="88" t="e">
        <f>IF(#REF!&gt;80,"CEK KEMBALI","OKE")</f>
        <v>#REF!</v>
      </c>
      <c r="AE114" s="88"/>
      <c r="AF114" s="200" t="str">
        <f t="shared" si="2"/>
        <v>OK</v>
      </c>
      <c r="AG114" s="202">
        <f t="shared" si="3"/>
        <v>1732</v>
      </c>
    </row>
    <row r="115" spans="1:33" ht="17" customHeight="1">
      <c r="A115" s="529">
        <v>101</v>
      </c>
      <c r="B115" s="529" t="s">
        <v>29</v>
      </c>
      <c r="C115" s="912" t="s">
        <v>31</v>
      </c>
      <c r="D115" s="910">
        <v>3</v>
      </c>
      <c r="E115" s="910">
        <v>60</v>
      </c>
      <c r="F115" s="910" t="s">
        <v>22</v>
      </c>
      <c r="G115" s="915">
        <v>1732</v>
      </c>
      <c r="H115" s="906">
        <v>887.2266666666668</v>
      </c>
      <c r="I115" s="907">
        <v>51.225558121632034</v>
      </c>
      <c r="J115" s="906">
        <v>710.28789814814786</v>
      </c>
      <c r="K115" s="907">
        <v>41.009693888461193</v>
      </c>
      <c r="L115" s="906">
        <v>949.61</v>
      </c>
      <c r="M115" s="907">
        <v>54.827367205542721</v>
      </c>
      <c r="N115" s="906">
        <v>711.94574408901258</v>
      </c>
      <c r="O115" s="907">
        <v>41.105412476270935</v>
      </c>
      <c r="P115" s="909">
        <v>20.422887160292905</v>
      </c>
      <c r="Q115" s="905" t="s">
        <v>460</v>
      </c>
      <c r="R115" s="263"/>
      <c r="U115" s="200" t="e">
        <f>IF(#REF!&gt;=80,"B","K")</f>
        <v>#REF!</v>
      </c>
      <c r="V115" s="200" t="e">
        <f>IF(#REF!&gt;=80,"B","K")</f>
        <v>#REF!</v>
      </c>
      <c r="W115" s="200"/>
      <c r="X115" s="201" t="e">
        <f>(#REF!/G115)*100</f>
        <v>#REF!</v>
      </c>
      <c r="Y115" s="201" t="e">
        <f>#REF!/G115*100</f>
        <v>#REF!</v>
      </c>
      <c r="Z115" s="202"/>
      <c r="AA115" s="202" t="e">
        <f>IF(X115=#REF!,"BETUL","salah")</f>
        <v>#REF!</v>
      </c>
      <c r="AB115" s="202" t="e">
        <f>IF(#REF!=Y115,"BETUL","SALAH")</f>
        <v>#REF!</v>
      </c>
      <c r="AC115" s="88" t="e">
        <f>IF(#REF!&gt;80,"CEK KEMBALI","OKE")</f>
        <v>#REF!</v>
      </c>
      <c r="AD115" s="88" t="e">
        <f>IF(#REF!&gt;80,"CEK KEMBALI","OKE")</f>
        <v>#REF!</v>
      </c>
      <c r="AE115" s="88"/>
      <c r="AF115" s="200" t="str">
        <f t="shared" si="2"/>
        <v>OK</v>
      </c>
      <c r="AG115" s="202">
        <f t="shared" si="3"/>
        <v>1732</v>
      </c>
    </row>
    <row r="116" spans="1:33" ht="17" customHeight="1">
      <c r="A116" s="529">
        <v>102</v>
      </c>
      <c r="B116" s="529" t="s">
        <v>29</v>
      </c>
      <c r="C116" s="912" t="s">
        <v>32</v>
      </c>
      <c r="D116" s="910">
        <v>1</v>
      </c>
      <c r="E116" s="910">
        <v>10</v>
      </c>
      <c r="F116" s="910" t="s">
        <v>33</v>
      </c>
      <c r="G116" s="915">
        <v>288</v>
      </c>
      <c r="H116" s="906">
        <v>224.62722266666665</v>
      </c>
      <c r="I116" s="907">
        <v>77.995563425925923</v>
      </c>
      <c r="J116" s="906">
        <v>137.47627661290306</v>
      </c>
      <c r="K116" s="907">
        <v>47.734818268369118</v>
      </c>
      <c r="L116" s="906">
        <v>253.65721633333331</v>
      </c>
      <c r="M116" s="907">
        <v>88.075422337962948</v>
      </c>
      <c r="N116" s="906">
        <v>123.28364307298939</v>
      </c>
      <c r="O116" s="907">
        <v>42.806820511454653</v>
      </c>
      <c r="P116" s="909">
        <v>20.204472454239461</v>
      </c>
      <c r="Q116" s="905" t="s">
        <v>461</v>
      </c>
      <c r="R116" s="262"/>
      <c r="U116" s="200" t="e">
        <f>IF(#REF!&gt;=80,"B","K")</f>
        <v>#REF!</v>
      </c>
      <c r="V116" s="200" t="e">
        <f>IF(#REF!&gt;=80,"B","K")</f>
        <v>#REF!</v>
      </c>
      <c r="W116" s="200"/>
      <c r="X116" s="201" t="e">
        <f>(#REF!/G116)*100</f>
        <v>#REF!</v>
      </c>
      <c r="Y116" s="201" t="e">
        <f>#REF!/G116*100</f>
        <v>#REF!</v>
      </c>
      <c r="Z116" s="202"/>
      <c r="AA116" s="202" t="e">
        <f>IF(X116=#REF!,"BETUL","salah")</f>
        <v>#REF!</v>
      </c>
      <c r="AB116" s="202" t="e">
        <f>IF(#REF!=Y116,"BETUL","SALAH")</f>
        <v>#REF!</v>
      </c>
      <c r="AC116" s="88" t="e">
        <f>IF(#REF!&gt;80,"CEK KEMBALI","OKE")</f>
        <v>#REF!</v>
      </c>
      <c r="AD116" s="88" t="e">
        <f>IF(#REF!&gt;80,"CEK KEMBALI","OKE")</f>
        <v>#REF!</v>
      </c>
      <c r="AE116" s="88"/>
      <c r="AF116" s="200" t="str">
        <f t="shared" si="2"/>
        <v>OK</v>
      </c>
      <c r="AG116" s="202">
        <f t="shared" si="3"/>
        <v>288</v>
      </c>
    </row>
    <row r="117" spans="1:33" ht="17" customHeight="1">
      <c r="A117" s="529">
        <v>103</v>
      </c>
      <c r="B117" s="529" t="s">
        <v>29</v>
      </c>
      <c r="C117" s="912" t="s">
        <v>32</v>
      </c>
      <c r="D117" s="910">
        <v>2</v>
      </c>
      <c r="E117" s="910">
        <v>10</v>
      </c>
      <c r="F117" s="910" t="s">
        <v>33</v>
      </c>
      <c r="G117" s="915">
        <v>288</v>
      </c>
      <c r="H117" s="906">
        <v>205.66721066666665</v>
      </c>
      <c r="I117" s="907">
        <v>71.412225925925924</v>
      </c>
      <c r="J117" s="906">
        <v>57.070920898946341</v>
      </c>
      <c r="K117" s="907">
        <v>19.816291978800813</v>
      </c>
      <c r="L117" s="906">
        <v>162.715678</v>
      </c>
      <c r="M117" s="907">
        <v>56.498499305555548</v>
      </c>
      <c r="N117" s="906">
        <v>58.578613367680141</v>
      </c>
      <c r="O117" s="907">
        <v>20.339796308222272</v>
      </c>
      <c r="P117" s="909">
        <v>20.151378242760334</v>
      </c>
      <c r="Q117" s="905" t="s">
        <v>461</v>
      </c>
      <c r="R117" s="262"/>
      <c r="U117" s="200" t="e">
        <f>IF(#REF!&gt;=80,"B","K")</f>
        <v>#REF!</v>
      </c>
      <c r="V117" s="200" t="e">
        <f>IF(#REF!&gt;=80,"B","K")</f>
        <v>#REF!</v>
      </c>
      <c r="W117" s="200"/>
      <c r="X117" s="201" t="e">
        <f>(#REF!/G117)*100</f>
        <v>#REF!</v>
      </c>
      <c r="Y117" s="201" t="e">
        <f>#REF!/G117*100</f>
        <v>#REF!</v>
      </c>
      <c r="Z117" s="202"/>
      <c r="AA117" s="202" t="e">
        <f>IF(X117=#REF!,"BETUL","salah")</f>
        <v>#REF!</v>
      </c>
      <c r="AB117" s="202" t="e">
        <f>IF(#REF!=Y117,"BETUL","SALAH")</f>
        <v>#REF!</v>
      </c>
      <c r="AC117" s="88" t="e">
        <f>IF(#REF!&gt;80,"CEK KEMBALI","OKE")</f>
        <v>#REF!</v>
      </c>
      <c r="AD117" s="88" t="e">
        <f>IF(#REF!&gt;80,"CEK KEMBALI","OKE")</f>
        <v>#REF!</v>
      </c>
      <c r="AE117" s="88"/>
      <c r="AF117" s="200" t="str">
        <f t="shared" si="2"/>
        <v>OK</v>
      </c>
      <c r="AG117" s="202">
        <f t="shared" si="3"/>
        <v>288</v>
      </c>
    </row>
    <row r="118" spans="1:33" ht="17" customHeight="1">
      <c r="A118" s="529">
        <v>104</v>
      </c>
      <c r="B118" s="529" t="s">
        <v>29</v>
      </c>
      <c r="C118" s="912" t="s">
        <v>83</v>
      </c>
      <c r="D118" s="910">
        <v>1</v>
      </c>
      <c r="E118" s="910">
        <v>60</v>
      </c>
      <c r="F118" s="910" t="s">
        <v>22</v>
      </c>
      <c r="G118" s="915">
        <v>1732</v>
      </c>
      <c r="H118" s="906">
        <v>486.32004800000004</v>
      </c>
      <c r="I118" s="907">
        <v>28.078524711316398</v>
      </c>
      <c r="J118" s="906">
        <v>384.71261148657356</v>
      </c>
      <c r="K118" s="907">
        <v>22.21204454310471</v>
      </c>
      <c r="L118" s="906">
        <v>535.00128200000006</v>
      </c>
      <c r="M118" s="907">
        <v>30.88921951501155</v>
      </c>
      <c r="N118" s="906">
        <v>348.74126312378331</v>
      </c>
      <c r="O118" s="907">
        <v>20.135176854721902</v>
      </c>
      <c r="P118" s="909">
        <v>20.54765063904394</v>
      </c>
      <c r="Q118" s="905"/>
      <c r="R118" s="263"/>
      <c r="U118" s="200" t="e">
        <f>IF(#REF!&gt;=80,"B","K")</f>
        <v>#REF!</v>
      </c>
      <c r="V118" s="200" t="e">
        <f>IF(#REF!&gt;=80,"B","K")</f>
        <v>#REF!</v>
      </c>
      <c r="W118" s="200"/>
      <c r="X118" s="201" t="e">
        <f>(#REF!/G118)*100</f>
        <v>#REF!</v>
      </c>
      <c r="Y118" s="201" t="e">
        <f>#REF!/G118*100</f>
        <v>#REF!</v>
      </c>
      <c r="Z118" s="202"/>
      <c r="AA118" s="202" t="e">
        <f>IF(X118=#REF!,"BETUL","salah")</f>
        <v>#REF!</v>
      </c>
      <c r="AB118" s="202" t="e">
        <f>IF(#REF!=Y118,"BETUL","SALAH")</f>
        <v>#REF!</v>
      </c>
      <c r="AC118" s="88" t="e">
        <f>IF(#REF!&gt;80,"CEK KEMBALI","OKE")</f>
        <v>#REF!</v>
      </c>
      <c r="AD118" s="88" t="e">
        <f>IF(#REF!&gt;80,"CEK KEMBALI","OKE")</f>
        <v>#REF!</v>
      </c>
      <c r="AE118" s="88"/>
      <c r="AF118" s="200" t="str">
        <f t="shared" si="2"/>
        <v>OK</v>
      </c>
      <c r="AG118" s="202">
        <f t="shared" si="3"/>
        <v>1732</v>
      </c>
    </row>
    <row r="119" spans="1:33" ht="17" customHeight="1">
      <c r="A119" s="529">
        <v>105</v>
      </c>
      <c r="B119" s="529" t="s">
        <v>29</v>
      </c>
      <c r="C119" s="912" t="s">
        <v>83</v>
      </c>
      <c r="D119" s="910">
        <v>2</v>
      </c>
      <c r="E119" s="910">
        <v>60</v>
      </c>
      <c r="F119" s="910" t="s">
        <v>22</v>
      </c>
      <c r="G119" s="915">
        <v>1732</v>
      </c>
      <c r="H119" s="906">
        <v>176.21630333333334</v>
      </c>
      <c r="I119" s="907">
        <v>10.174151462663588</v>
      </c>
      <c r="J119" s="906">
        <v>151.71100641388884</v>
      </c>
      <c r="K119" s="907">
        <v>8.7592959823261456</v>
      </c>
      <c r="L119" s="906">
        <v>203.09810366666667</v>
      </c>
      <c r="M119" s="907">
        <v>11.726218456505004</v>
      </c>
      <c r="N119" s="906">
        <v>151.4317319068148</v>
      </c>
      <c r="O119" s="907">
        <v>8.7431715881532792</v>
      </c>
      <c r="P119" s="909">
        <v>20.559426844502322</v>
      </c>
      <c r="Q119" s="905"/>
      <c r="R119" s="263"/>
      <c r="U119" s="200" t="e">
        <f>IF(#REF!&gt;=80,"B","K")</f>
        <v>#REF!</v>
      </c>
      <c r="V119" s="200" t="e">
        <f>IF(#REF!&gt;=80,"B","K")</f>
        <v>#REF!</v>
      </c>
      <c r="W119" s="200"/>
      <c r="X119" s="201" t="e">
        <f>(#REF!/G119)*100</f>
        <v>#REF!</v>
      </c>
      <c r="Y119" s="201" t="e">
        <f>#REF!/G119*100</f>
        <v>#REF!</v>
      </c>
      <c r="Z119" s="202"/>
      <c r="AA119" s="202" t="e">
        <f>IF(X119=#REF!,"BETUL","salah")</f>
        <v>#REF!</v>
      </c>
      <c r="AB119" s="202" t="e">
        <f>IF(#REF!=Y119,"BETUL","SALAH")</f>
        <v>#REF!</v>
      </c>
      <c r="AC119" s="88" t="e">
        <f>IF(#REF!&gt;80,"CEK KEMBALI","OKE")</f>
        <v>#REF!</v>
      </c>
      <c r="AD119" s="88" t="e">
        <f>IF(#REF!&gt;80,"CEK KEMBALI","OKE")</f>
        <v>#REF!</v>
      </c>
      <c r="AE119" s="88"/>
      <c r="AF119" s="200" t="str">
        <f t="shared" si="2"/>
        <v>OK</v>
      </c>
      <c r="AG119" s="202">
        <f t="shared" si="3"/>
        <v>1732</v>
      </c>
    </row>
    <row r="120" spans="1:33" ht="17" customHeight="1">
      <c r="A120" s="529">
        <v>106</v>
      </c>
      <c r="B120" s="529" t="s">
        <v>29</v>
      </c>
      <c r="C120" s="912" t="s">
        <v>462</v>
      </c>
      <c r="D120" s="910">
        <v>1</v>
      </c>
      <c r="E120" s="910">
        <v>60</v>
      </c>
      <c r="F120" s="910" t="s">
        <v>22</v>
      </c>
      <c r="G120" s="915">
        <v>1732</v>
      </c>
      <c r="H120" s="906">
        <v>1147.0709633333333</v>
      </c>
      <c r="I120" s="907">
        <v>66.228115665896851</v>
      </c>
      <c r="J120" s="906">
        <v>944.34273777453666</v>
      </c>
      <c r="K120" s="907">
        <v>54.523252758345073</v>
      </c>
      <c r="L120" s="906">
        <v>1187.5014243333333</v>
      </c>
      <c r="M120" s="907">
        <v>68.562437894534256</v>
      </c>
      <c r="N120" s="906">
        <v>951.49689623690335</v>
      </c>
      <c r="O120" s="907">
        <v>54.936310406287724</v>
      </c>
      <c r="P120" s="909">
        <v>20</v>
      </c>
      <c r="Q120" s="905" t="s">
        <v>463</v>
      </c>
      <c r="R120" s="262"/>
      <c r="U120" s="200" t="e">
        <f>IF(#REF!&gt;=80,"B","K")</f>
        <v>#REF!</v>
      </c>
      <c r="V120" s="200" t="e">
        <f>IF(#REF!&gt;=80,"B","K")</f>
        <v>#REF!</v>
      </c>
      <c r="W120" s="200"/>
      <c r="X120" s="201" t="e">
        <f>(#REF!/G120)*100</f>
        <v>#REF!</v>
      </c>
      <c r="Y120" s="201" t="e">
        <f>#REF!/G120*100</f>
        <v>#REF!</v>
      </c>
      <c r="Z120" s="202"/>
      <c r="AA120" s="202" t="e">
        <f>IF(X120=#REF!,"BETUL","salah")</f>
        <v>#REF!</v>
      </c>
      <c r="AB120" s="202" t="e">
        <f>IF(#REF!=Y120,"BETUL","SALAH")</f>
        <v>#REF!</v>
      </c>
      <c r="AC120" s="88" t="e">
        <f>IF(#REF!&gt;80,"CEK KEMBALI","OKE")</f>
        <v>#REF!</v>
      </c>
      <c r="AD120" s="88" t="e">
        <f>IF(#REF!&gt;80,"CEK KEMBALI","OKE")</f>
        <v>#REF!</v>
      </c>
      <c r="AE120" s="88"/>
      <c r="AF120" s="200" t="str">
        <f t="shared" si="2"/>
        <v>OK</v>
      </c>
      <c r="AG120" s="202">
        <f t="shared" si="3"/>
        <v>1732</v>
      </c>
    </row>
    <row r="121" spans="1:33" ht="17" customHeight="1">
      <c r="A121" s="529">
        <v>107</v>
      </c>
      <c r="B121" s="529" t="s">
        <v>29</v>
      </c>
      <c r="C121" s="912" t="s">
        <v>462</v>
      </c>
      <c r="D121" s="910">
        <v>3</v>
      </c>
      <c r="E121" s="910">
        <v>60</v>
      </c>
      <c r="F121" s="910" t="s">
        <v>22</v>
      </c>
      <c r="G121" s="915">
        <v>1732</v>
      </c>
      <c r="H121" s="906">
        <v>1110.154663</v>
      </c>
      <c r="I121" s="907">
        <v>64.09668954965359</v>
      </c>
      <c r="J121" s="906">
        <v>957.27252406768696</v>
      </c>
      <c r="K121" s="907">
        <v>55.26977621637915</v>
      </c>
      <c r="L121" s="906">
        <v>1164.9899903333333</v>
      </c>
      <c r="M121" s="907">
        <v>67.262701520400299</v>
      </c>
      <c r="N121" s="906">
        <v>977.67137236995768</v>
      </c>
      <c r="O121" s="907">
        <v>56.447538820436364</v>
      </c>
      <c r="P121" s="909">
        <v>20</v>
      </c>
      <c r="Q121" s="905" t="s">
        <v>463</v>
      </c>
      <c r="R121" s="260"/>
      <c r="U121" s="200" t="e">
        <f>IF(#REF!&gt;=80,"B","K")</f>
        <v>#REF!</v>
      </c>
      <c r="V121" s="200" t="e">
        <f>IF(#REF!&gt;=80,"B","K")</f>
        <v>#REF!</v>
      </c>
      <c r="W121" s="200"/>
      <c r="X121" s="201" t="e">
        <f>(#REF!/G121)*100</f>
        <v>#REF!</v>
      </c>
      <c r="Y121" s="201" t="e">
        <f>#REF!/G121*100</f>
        <v>#REF!</v>
      </c>
      <c r="Z121" s="202"/>
      <c r="AA121" s="202" t="e">
        <f>IF(X121=#REF!,"BETUL","salah")</f>
        <v>#REF!</v>
      </c>
      <c r="AB121" s="202" t="e">
        <v>#REF!</v>
      </c>
      <c r="AC121" s="88" t="e">
        <f>IF(#REF!&gt;80,"CEK KEMBALI","OKE")</f>
        <v>#REF!</v>
      </c>
      <c r="AD121" s="88" t="e">
        <f>IF(#REF!&gt;80,"CEK KEMBALI","OKE")</f>
        <v>#REF!</v>
      </c>
      <c r="AE121" s="88"/>
      <c r="AF121" s="200" t="str">
        <f t="shared" si="2"/>
        <v>OK</v>
      </c>
      <c r="AG121" s="202">
        <f t="shared" si="3"/>
        <v>1732</v>
      </c>
    </row>
    <row r="122" spans="1:33" ht="17" customHeight="1">
      <c r="A122" s="529">
        <v>108</v>
      </c>
      <c r="B122" s="529" t="s">
        <v>29</v>
      </c>
      <c r="C122" s="916" t="s">
        <v>465</v>
      </c>
      <c r="D122" s="917">
        <v>3</v>
      </c>
      <c r="E122" s="917">
        <v>60</v>
      </c>
      <c r="F122" s="917" t="s">
        <v>22</v>
      </c>
      <c r="G122" s="918">
        <v>1732</v>
      </c>
      <c r="H122" s="906">
        <v>1086.5773923333334</v>
      </c>
      <c r="I122" s="907">
        <v>62.735415261739803</v>
      </c>
      <c r="J122" s="906">
        <v>737.15066321110999</v>
      </c>
      <c r="K122" s="907">
        <v>42.560661848216512</v>
      </c>
      <c r="L122" s="906">
        <v>892.63800033333337</v>
      </c>
      <c r="M122" s="907">
        <v>51.53799078137029</v>
      </c>
      <c r="N122" s="906">
        <v>606.61824574038053</v>
      </c>
      <c r="O122" s="907">
        <v>35.024148137435368</v>
      </c>
      <c r="P122" s="909">
        <v>20</v>
      </c>
      <c r="Q122" s="905" t="s">
        <v>466</v>
      </c>
      <c r="R122" s="263"/>
      <c r="U122" s="200" t="e">
        <f>IF(#REF!&gt;=80,"B","K")</f>
        <v>#REF!</v>
      </c>
      <c r="V122" s="200" t="e">
        <f>IF(#REF!&gt;=80,"B","K")</f>
        <v>#REF!</v>
      </c>
      <c r="W122" s="200"/>
      <c r="X122" s="201" t="e">
        <f>(#REF!/G122)*100</f>
        <v>#REF!</v>
      </c>
      <c r="Y122" s="201" t="e">
        <f>#REF!/G122*100</f>
        <v>#REF!</v>
      </c>
      <c r="Z122" s="202"/>
      <c r="AA122" s="202" t="e">
        <f>IF(X122=#REF!,"BETUL","salah")</f>
        <v>#REF!</v>
      </c>
      <c r="AB122" s="202" t="e">
        <f>IF(#REF!=Y122,"BETUL","SALAH")</f>
        <v>#REF!</v>
      </c>
      <c r="AC122" s="88" t="e">
        <f>IF(#REF!&gt;80,"CEK KEMBALI","OKE")</f>
        <v>#REF!</v>
      </c>
      <c r="AD122" s="88" t="e">
        <f>IF(#REF!&gt;80,"CEK KEMBALI","OKE")</f>
        <v>#REF!</v>
      </c>
      <c r="AE122" s="88"/>
      <c r="AF122" s="200" t="str">
        <f t="shared" si="2"/>
        <v>OK</v>
      </c>
      <c r="AG122" s="202">
        <f t="shared" si="3"/>
        <v>1732</v>
      </c>
    </row>
    <row r="123" spans="1:33" ht="17" customHeight="1">
      <c r="A123" s="529">
        <v>109</v>
      </c>
      <c r="B123" s="529" t="s">
        <v>29</v>
      </c>
      <c r="C123" s="916" t="s">
        <v>5442</v>
      </c>
      <c r="D123" s="917">
        <v>1</v>
      </c>
      <c r="E123" s="917">
        <v>60</v>
      </c>
      <c r="F123" s="917" t="s">
        <v>22</v>
      </c>
      <c r="G123" s="918">
        <v>1732</v>
      </c>
      <c r="H123" s="906">
        <v>605.92673733333334</v>
      </c>
      <c r="I123" s="907">
        <v>34.984222709776752</v>
      </c>
      <c r="J123" s="906">
        <v>450.94389177870369</v>
      </c>
      <c r="K123" s="907">
        <v>26.03602146528312</v>
      </c>
      <c r="L123" s="906">
        <v>643.00771100000009</v>
      </c>
      <c r="M123" s="907">
        <v>37.125156524249427</v>
      </c>
      <c r="N123" s="906">
        <v>495.72659441724619</v>
      </c>
      <c r="O123" s="907">
        <v>28.621627853189736</v>
      </c>
      <c r="P123" s="909">
        <v>20.283794745997003</v>
      </c>
      <c r="Q123" s="905"/>
      <c r="R123" s="263"/>
      <c r="U123" s="200" t="e">
        <f>IF(#REF!&gt;=80,"B","K")</f>
        <v>#REF!</v>
      </c>
      <c r="V123" s="200" t="e">
        <f>IF(#REF!&gt;=80,"B","K")</f>
        <v>#REF!</v>
      </c>
      <c r="W123" s="200"/>
      <c r="X123" s="201" t="e">
        <f>(#REF!/G123)*100</f>
        <v>#REF!</v>
      </c>
      <c r="Y123" s="201" t="e">
        <f>#REF!/G123*100</f>
        <v>#REF!</v>
      </c>
      <c r="Z123" s="202"/>
      <c r="AA123" s="202" t="e">
        <f>IF(X123=#REF!,"BETUL","salah")</f>
        <v>#REF!</v>
      </c>
      <c r="AB123" s="202" t="e">
        <f>IF(#REF!=Y123,"BETUL","SALAH")</f>
        <v>#REF!</v>
      </c>
      <c r="AC123" s="88" t="e">
        <f>IF(#REF!&gt;80,"CEK KEMBALI","OKE")</f>
        <v>#REF!</v>
      </c>
      <c r="AD123" s="88" t="e">
        <f>IF(#REF!&gt;80,"CEK KEMBALI","OKE")</f>
        <v>#REF!</v>
      </c>
      <c r="AE123" s="88"/>
      <c r="AF123" s="200" t="str">
        <f t="shared" si="2"/>
        <v>OK</v>
      </c>
      <c r="AG123" s="202">
        <f t="shared" si="3"/>
        <v>1732</v>
      </c>
    </row>
    <row r="124" spans="1:33" ht="17" customHeight="1">
      <c r="A124" s="529">
        <v>110</v>
      </c>
      <c r="B124" s="529" t="s">
        <v>29</v>
      </c>
      <c r="C124" s="916" t="s">
        <v>5442</v>
      </c>
      <c r="D124" s="917">
        <v>2</v>
      </c>
      <c r="E124" s="917">
        <v>60</v>
      </c>
      <c r="F124" s="917" t="s">
        <v>22</v>
      </c>
      <c r="G124" s="918">
        <v>1732</v>
      </c>
      <c r="H124" s="906">
        <v>531.87137833333327</v>
      </c>
      <c r="I124" s="907">
        <v>30.708509141647415</v>
      </c>
      <c r="J124" s="906">
        <v>332.95797685925902</v>
      </c>
      <c r="K124" s="907">
        <v>19.223901666238973</v>
      </c>
      <c r="L124" s="906">
        <v>546.39931233333334</v>
      </c>
      <c r="M124" s="907">
        <v>31.547304407236336</v>
      </c>
      <c r="N124" s="906">
        <v>397.70278238757504</v>
      </c>
      <c r="O124" s="907">
        <v>22.962054410368076</v>
      </c>
      <c r="P124" s="909">
        <v>20.205935638000469</v>
      </c>
      <c r="Q124" s="905"/>
      <c r="R124" s="263"/>
      <c r="U124" s="200" t="e">
        <f>IF(#REF!&gt;=80,"B","K")</f>
        <v>#REF!</v>
      </c>
      <c r="V124" s="200" t="e">
        <f>IF(#REF!&gt;=80,"B","K")</f>
        <v>#REF!</v>
      </c>
      <c r="W124" s="200"/>
      <c r="X124" s="201" t="e">
        <f>(#REF!/G124)*100</f>
        <v>#REF!</v>
      </c>
      <c r="Y124" s="201" t="e">
        <f>#REF!/G124*100</f>
        <v>#REF!</v>
      </c>
      <c r="Z124" s="202"/>
      <c r="AA124" s="202" t="e">
        <f>IF(X124=#REF!,"BETUL","salah")</f>
        <v>#REF!</v>
      </c>
      <c r="AB124" s="202" t="e">
        <f>IF(#REF!=Y124,"BETUL","SALAH")</f>
        <v>#REF!</v>
      </c>
      <c r="AC124" s="88" t="e">
        <f>IF(#REF!&gt;80,"CEK KEMBALI","OKE")</f>
        <v>#REF!</v>
      </c>
      <c r="AD124" s="88" t="e">
        <f>IF(#REF!&gt;80,"CEK KEMBALI","OKE")</f>
        <v>#REF!</v>
      </c>
      <c r="AE124" s="88"/>
      <c r="AF124" s="200" t="str">
        <f t="shared" si="2"/>
        <v>OK</v>
      </c>
      <c r="AG124" s="202">
        <f t="shared" si="3"/>
        <v>1732</v>
      </c>
    </row>
    <row r="125" spans="1:33" ht="17" customHeight="1">
      <c r="A125" s="529">
        <v>111</v>
      </c>
      <c r="B125" s="529" t="s">
        <v>34</v>
      </c>
      <c r="C125" s="912" t="s">
        <v>84</v>
      </c>
      <c r="D125" s="910">
        <v>1</v>
      </c>
      <c r="E125" s="910">
        <v>60</v>
      </c>
      <c r="F125" s="910" t="s">
        <v>22</v>
      </c>
      <c r="G125" s="531">
        <v>1732</v>
      </c>
      <c r="H125" s="906">
        <v>848.33843966666666</v>
      </c>
      <c r="I125" s="907">
        <v>48.980279426481907</v>
      </c>
      <c r="J125" s="906">
        <v>717.07216332499991</v>
      </c>
      <c r="K125" s="907">
        <v>41.401395111143181</v>
      </c>
      <c r="L125" s="906">
        <v>888.61118533333331</v>
      </c>
      <c r="M125" s="907">
        <v>51.305495688991535</v>
      </c>
      <c r="N125" s="906">
        <v>720.28624440704698</v>
      </c>
      <c r="O125" s="907">
        <v>41.586965612416108</v>
      </c>
      <c r="P125" s="909">
        <v>20.490055928473549</v>
      </c>
      <c r="Q125" s="905"/>
      <c r="R125" s="263"/>
      <c r="U125" s="200" t="e">
        <f>IF(#REF!&gt;=80,"B","K")</f>
        <v>#REF!</v>
      </c>
      <c r="V125" s="200" t="e">
        <f>IF(#REF!&gt;=80,"B","K")</f>
        <v>#REF!</v>
      </c>
      <c r="W125" s="200"/>
      <c r="X125" s="201" t="e">
        <f>(#REF!/G125)*100</f>
        <v>#REF!</v>
      </c>
      <c r="Y125" s="201" t="e">
        <f>#REF!/G125*100</f>
        <v>#REF!</v>
      </c>
      <c r="Z125" s="202"/>
      <c r="AA125" s="202" t="e">
        <f>IF(X125=#REF!,"BETUL","salah")</f>
        <v>#REF!</v>
      </c>
      <c r="AB125" s="202" t="e">
        <f>IF(#REF!=Y125,"BETUL","SALAH")</f>
        <v>#REF!</v>
      </c>
      <c r="AC125" s="88" t="e">
        <f>IF(#REF!&gt;80,"CEK KEMBALI","OKE")</f>
        <v>#REF!</v>
      </c>
      <c r="AD125" s="88" t="e">
        <f>IF(#REF!&gt;80,"CEK KEMBALI","OKE")</f>
        <v>#REF!</v>
      </c>
      <c r="AE125" s="88"/>
      <c r="AF125" s="200" t="str">
        <f t="shared" si="2"/>
        <v>OK</v>
      </c>
      <c r="AG125" s="202">
        <f t="shared" si="3"/>
        <v>1732</v>
      </c>
    </row>
    <row r="126" spans="1:33" ht="17" customHeight="1">
      <c r="A126" s="529">
        <v>112</v>
      </c>
      <c r="B126" s="529" t="s">
        <v>34</v>
      </c>
      <c r="C126" s="912" t="s">
        <v>84</v>
      </c>
      <c r="D126" s="910">
        <v>2</v>
      </c>
      <c r="E126" s="910">
        <v>60</v>
      </c>
      <c r="F126" s="910" t="s">
        <v>22</v>
      </c>
      <c r="G126" s="531">
        <v>1732</v>
      </c>
      <c r="H126" s="906">
        <v>806.56650766666655</v>
      </c>
      <c r="I126" s="907">
        <v>46.568505061585832</v>
      </c>
      <c r="J126" s="906">
        <v>612.52294156944458</v>
      </c>
      <c r="K126" s="907">
        <v>35.365065910476019</v>
      </c>
      <c r="L126" s="906">
        <v>877.31111666666675</v>
      </c>
      <c r="M126" s="907">
        <v>50.653066782140108</v>
      </c>
      <c r="N126" s="906">
        <v>664.47804608205843</v>
      </c>
      <c r="O126" s="907">
        <v>38.364783261088824</v>
      </c>
      <c r="P126" s="909">
        <v>20.523269004217433</v>
      </c>
      <c r="Q126" s="905"/>
      <c r="R126" s="263"/>
      <c r="U126" s="200" t="e">
        <f>IF(#REF!&gt;=80,"B","K")</f>
        <v>#REF!</v>
      </c>
      <c r="V126" s="200" t="e">
        <f>IF(#REF!&gt;=80,"B","K")</f>
        <v>#REF!</v>
      </c>
      <c r="W126" s="200"/>
      <c r="X126" s="201" t="e">
        <f>(#REF!/G126)*100</f>
        <v>#REF!</v>
      </c>
      <c r="Y126" s="201" t="e">
        <f>#REF!/G126*100</f>
        <v>#REF!</v>
      </c>
      <c r="Z126" s="202"/>
      <c r="AA126" s="202" t="e">
        <f>IF(X126=#REF!,"BETUL","salah")</f>
        <v>#REF!</v>
      </c>
      <c r="AB126" s="202" t="e">
        <f>IF(#REF!=Y126,"BETUL","SALAH")</f>
        <v>#REF!</v>
      </c>
      <c r="AC126" s="88" t="e">
        <f>IF(#REF!&gt;80,"CEK KEMBALI","OKE")</f>
        <v>#REF!</v>
      </c>
      <c r="AD126" s="88" t="e">
        <f>IF(#REF!&gt;80,"CEK KEMBALI","OKE")</f>
        <v>#REF!</v>
      </c>
      <c r="AE126" s="88"/>
      <c r="AF126" s="200" t="str">
        <f t="shared" si="2"/>
        <v>OK</v>
      </c>
      <c r="AG126" s="202">
        <f t="shared" si="3"/>
        <v>1732</v>
      </c>
    </row>
    <row r="127" spans="1:33" ht="17" customHeight="1">
      <c r="A127" s="529">
        <v>113</v>
      </c>
      <c r="B127" s="529" t="s">
        <v>34</v>
      </c>
      <c r="C127" s="912" t="s">
        <v>84</v>
      </c>
      <c r="D127" s="910">
        <v>3</v>
      </c>
      <c r="E127" s="910">
        <v>60</v>
      </c>
      <c r="F127" s="910" t="s">
        <v>22</v>
      </c>
      <c r="G127" s="531">
        <v>1732</v>
      </c>
      <c r="H127" s="906">
        <v>538.37782800000002</v>
      </c>
      <c r="I127" s="907">
        <v>31.084170207852196</v>
      </c>
      <c r="J127" s="906">
        <v>426.48787801435196</v>
      </c>
      <c r="K127" s="907">
        <v>24.624011432699305</v>
      </c>
      <c r="L127" s="906">
        <v>578.09722899999997</v>
      </c>
      <c r="M127" s="907">
        <v>33.377438163972286</v>
      </c>
      <c r="N127" s="906">
        <v>430.06048395132137</v>
      </c>
      <c r="O127" s="907">
        <v>24.830281983332643</v>
      </c>
      <c r="P127" s="909">
        <v>20.6</v>
      </c>
      <c r="Q127" s="905"/>
      <c r="R127" s="262"/>
      <c r="U127" s="200" t="e">
        <f>IF(#REF!&gt;=80,"B","K")</f>
        <v>#REF!</v>
      </c>
      <c r="V127" s="200" t="e">
        <f>IF(#REF!&gt;=80,"B","K")</f>
        <v>#REF!</v>
      </c>
      <c r="W127" s="200"/>
      <c r="X127" s="201" t="e">
        <f>(#REF!/G127)*100</f>
        <v>#REF!</v>
      </c>
      <c r="Y127" s="201" t="e">
        <f>#REF!/G127*100</f>
        <v>#REF!</v>
      </c>
      <c r="Z127" s="202"/>
      <c r="AA127" s="202" t="e">
        <f>IF(X127=#REF!,"BETUL","salah")</f>
        <v>#REF!</v>
      </c>
      <c r="AB127" s="202" t="e">
        <f>IF(#REF!=Y127,"BETUL","SALAH")</f>
        <v>#REF!</v>
      </c>
      <c r="AC127" s="88" t="e">
        <f>IF(#REF!&gt;80,"CEK KEMBALI","OKE")</f>
        <v>#REF!</v>
      </c>
      <c r="AD127" s="88" t="e">
        <f>IF(#REF!&gt;80,"CEK KEMBALI","OKE")</f>
        <v>#REF!</v>
      </c>
      <c r="AE127" s="88"/>
      <c r="AF127" s="200" t="str">
        <f t="shared" si="2"/>
        <v>OK</v>
      </c>
      <c r="AG127" s="202">
        <f t="shared" si="3"/>
        <v>1732</v>
      </c>
    </row>
    <row r="128" spans="1:33" ht="17" customHeight="1">
      <c r="A128" s="529">
        <v>114</v>
      </c>
      <c r="B128" s="529" t="s">
        <v>34</v>
      </c>
      <c r="C128" s="912" t="s">
        <v>467</v>
      </c>
      <c r="D128" s="910">
        <v>2</v>
      </c>
      <c r="E128" s="910">
        <v>60</v>
      </c>
      <c r="F128" s="910" t="s">
        <v>22</v>
      </c>
      <c r="G128" s="531">
        <v>1732</v>
      </c>
      <c r="H128" s="906">
        <v>1144.4942626666668</v>
      </c>
      <c r="I128" s="907">
        <v>66.079345419553519</v>
      </c>
      <c r="J128" s="906">
        <v>897.22191293564799</v>
      </c>
      <c r="K128" s="907">
        <v>51.802650862335334</v>
      </c>
      <c r="L128" s="906">
        <v>1083.8713783333333</v>
      </c>
      <c r="M128" s="907">
        <v>62.579178887605849</v>
      </c>
      <c r="N128" s="906">
        <v>851.88672503013493</v>
      </c>
      <c r="O128" s="907">
        <v>49.185145786959289</v>
      </c>
      <c r="P128" s="909">
        <v>20.137356199974239</v>
      </c>
      <c r="Q128" s="913" t="s">
        <v>468</v>
      </c>
      <c r="R128" s="263"/>
      <c r="U128" s="200" t="e">
        <f>IF(#REF!&gt;=80,"B","K")</f>
        <v>#REF!</v>
      </c>
      <c r="V128" s="200" t="e">
        <f>IF(#REF!&gt;=80,"B","K")</f>
        <v>#REF!</v>
      </c>
      <c r="W128" s="200"/>
      <c r="X128" s="201" t="e">
        <f>(#REF!/G128)*100</f>
        <v>#REF!</v>
      </c>
      <c r="Y128" s="201" t="e">
        <f>#REF!/G128*100</f>
        <v>#REF!</v>
      </c>
      <c r="Z128" s="202"/>
      <c r="AA128" s="202" t="e">
        <f>IF(X128=#REF!,"BETUL","salah")</f>
        <v>#REF!</v>
      </c>
      <c r="AB128" s="202" t="e">
        <f>IF(#REF!=Y128,"BETUL","SALAH")</f>
        <v>#REF!</v>
      </c>
      <c r="AC128" s="88" t="e">
        <f>IF(#REF!&gt;80,"CEK KEMBALI","OKE")</f>
        <v>#REF!</v>
      </c>
      <c r="AD128" s="88" t="e">
        <f>IF(#REF!&gt;80,"CEK KEMBALI","OKE")</f>
        <v>#REF!</v>
      </c>
      <c r="AE128" s="88"/>
      <c r="AF128" s="200" t="str">
        <f t="shared" si="2"/>
        <v>OK</v>
      </c>
      <c r="AG128" s="202">
        <f t="shared" si="3"/>
        <v>1732</v>
      </c>
    </row>
    <row r="129" spans="1:33" ht="17" customHeight="1">
      <c r="A129" s="529">
        <v>115</v>
      </c>
      <c r="B129" s="529" t="s">
        <v>34</v>
      </c>
      <c r="C129" s="912" t="s">
        <v>467</v>
      </c>
      <c r="D129" s="910">
        <v>3</v>
      </c>
      <c r="E129" s="910">
        <v>60</v>
      </c>
      <c r="F129" s="910" t="s">
        <v>22</v>
      </c>
      <c r="G129" s="531">
        <v>1732</v>
      </c>
      <c r="H129" s="906">
        <v>1449.2934976666668</v>
      </c>
      <c r="I129" s="907">
        <v>83.677453675904545</v>
      </c>
      <c r="J129" s="906">
        <v>1020.3089542634274</v>
      </c>
      <c r="K129" s="907">
        <v>58.909292971329528</v>
      </c>
      <c r="L129" s="906">
        <v>1255.9794106666666</v>
      </c>
      <c r="M129" s="907">
        <v>72.516132255581212</v>
      </c>
      <c r="N129" s="906">
        <v>943.83224157487246</v>
      </c>
      <c r="O129" s="907">
        <v>54.493778381921047</v>
      </c>
      <c r="P129" s="909">
        <v>20.299913425375024</v>
      </c>
      <c r="Q129" s="913" t="s">
        <v>468</v>
      </c>
      <c r="R129" s="263"/>
      <c r="U129" s="200" t="e">
        <f>IF(#REF!&gt;=80,"B","K")</f>
        <v>#REF!</v>
      </c>
      <c r="V129" s="200" t="e">
        <f>IF(#REF!&gt;=80,"B","K")</f>
        <v>#REF!</v>
      </c>
      <c r="W129" s="200"/>
      <c r="X129" s="201" t="e">
        <f>(#REF!/G129)*100</f>
        <v>#REF!</v>
      </c>
      <c r="Y129" s="201" t="e">
        <f>#REF!/G129*100</f>
        <v>#REF!</v>
      </c>
      <c r="Z129" s="202"/>
      <c r="AA129" s="202" t="e">
        <f>IF(X129=#REF!,"BETUL","salah")</f>
        <v>#REF!</v>
      </c>
      <c r="AB129" s="202" t="e">
        <f>IF(#REF!=Y129,"BETUL","SALAH")</f>
        <v>#REF!</v>
      </c>
      <c r="AC129" s="88" t="e">
        <f>IF(#REF!&gt;80,"CEK KEMBALI","OKE")</f>
        <v>#REF!</v>
      </c>
      <c r="AD129" s="88" t="e">
        <f>IF(#REF!&gt;80,"CEK KEMBALI","OKE")</f>
        <v>#REF!</v>
      </c>
      <c r="AE129" s="88"/>
      <c r="AF129" s="200" t="str">
        <f t="shared" si="2"/>
        <v>OK</v>
      </c>
      <c r="AG129" s="202">
        <f t="shared" si="3"/>
        <v>1732</v>
      </c>
    </row>
    <row r="130" spans="1:33" ht="17" customHeight="1">
      <c r="A130" s="529">
        <v>116</v>
      </c>
      <c r="B130" s="529" t="s">
        <v>34</v>
      </c>
      <c r="C130" s="912" t="s">
        <v>467</v>
      </c>
      <c r="D130" s="910">
        <v>5</v>
      </c>
      <c r="E130" s="910">
        <v>60</v>
      </c>
      <c r="F130" s="910" t="s">
        <v>22</v>
      </c>
      <c r="G130" s="531">
        <v>1732</v>
      </c>
      <c r="H130" s="906">
        <v>1594.3803303333334</v>
      </c>
      <c r="I130" s="907">
        <v>92.054291589684382</v>
      </c>
      <c r="J130" s="906">
        <v>1220.789214028543</v>
      </c>
      <c r="K130" s="907">
        <v>70.484365706035973</v>
      </c>
      <c r="L130" s="906">
        <v>1320.4182536666667</v>
      </c>
      <c r="M130" s="907">
        <v>76.23661972671286</v>
      </c>
      <c r="N130" s="906">
        <v>999.80084070460327</v>
      </c>
      <c r="O130" s="907">
        <v>57.725221749688416</v>
      </c>
      <c r="P130" s="909">
        <v>20.235614181494174</v>
      </c>
      <c r="Q130" s="913" t="s">
        <v>468</v>
      </c>
      <c r="R130" s="263"/>
      <c r="U130" s="200" t="e">
        <f>IF(#REF!&gt;=80,"B","K")</f>
        <v>#REF!</v>
      </c>
      <c r="V130" s="200" t="e">
        <f>IF(#REF!&gt;=80,"B","K")</f>
        <v>#REF!</v>
      </c>
      <c r="W130" s="200"/>
      <c r="X130" s="201" t="e">
        <f>(#REF!/G130)*100</f>
        <v>#REF!</v>
      </c>
      <c r="Y130" s="201" t="e">
        <f>#REF!/G130*100</f>
        <v>#REF!</v>
      </c>
      <c r="Z130" s="202"/>
      <c r="AA130" s="202" t="e">
        <f>IF(X130=#REF!,"BETUL","salah")</f>
        <v>#REF!</v>
      </c>
      <c r="AB130" s="202" t="e">
        <f>IF(#REF!=Y130,"BETUL","SALAH")</f>
        <v>#REF!</v>
      </c>
      <c r="AC130" s="88" t="e">
        <f>IF(#REF!&gt;80,"CEK KEMBALI","OKE")</f>
        <v>#REF!</v>
      </c>
      <c r="AD130" s="88" t="e">
        <v>#REF!</v>
      </c>
      <c r="AE130" s="88"/>
      <c r="AF130" s="200" t="str">
        <f t="shared" si="2"/>
        <v>OK</v>
      </c>
      <c r="AG130" s="202">
        <f t="shared" si="3"/>
        <v>1732</v>
      </c>
    </row>
    <row r="131" spans="1:33" ht="17" customHeight="1">
      <c r="A131" s="529">
        <v>117</v>
      </c>
      <c r="B131" s="529" t="s">
        <v>34</v>
      </c>
      <c r="C131" s="904" t="s">
        <v>467</v>
      </c>
      <c r="D131" s="530">
        <v>6</v>
      </c>
      <c r="E131" s="530">
        <v>60</v>
      </c>
      <c r="F131" s="530" t="s">
        <v>22</v>
      </c>
      <c r="G131" s="531">
        <v>1732</v>
      </c>
      <c r="H131" s="906">
        <v>1098.5073650000002</v>
      </c>
      <c r="I131" s="907">
        <v>63.424212759815255</v>
      </c>
      <c r="J131" s="906">
        <v>624.11227699027768</v>
      </c>
      <c r="K131" s="907">
        <v>36.034196131078389</v>
      </c>
      <c r="L131" s="906">
        <v>951.50624633333337</v>
      </c>
      <c r="M131" s="907">
        <v>54.936850250192457</v>
      </c>
      <c r="N131" s="906">
        <v>544.31476970792789</v>
      </c>
      <c r="O131" s="907">
        <v>31.426949752189831</v>
      </c>
      <c r="P131" s="909">
        <v>20.249984267731129</v>
      </c>
      <c r="Q131" s="913" t="s">
        <v>468</v>
      </c>
      <c r="R131" s="263" t="s">
        <v>464</v>
      </c>
      <c r="U131" s="200" t="e">
        <f>IF(#REF!&gt;=80,"B","K")</f>
        <v>#REF!</v>
      </c>
      <c r="V131" s="200" t="e">
        <f>IF(#REF!&gt;=80,"B","K")</f>
        <v>#REF!</v>
      </c>
      <c r="W131" s="200"/>
      <c r="X131" s="201" t="e">
        <f>(#REF!/G131)*100</f>
        <v>#REF!</v>
      </c>
      <c r="Y131" s="201" t="e">
        <f>#REF!/G131*100</f>
        <v>#REF!</v>
      </c>
      <c r="Z131" s="202"/>
      <c r="AA131" s="202" t="e">
        <f>IF(X131=#REF!,"BETUL","salah")</f>
        <v>#REF!</v>
      </c>
      <c r="AB131" s="202" t="e">
        <f>IF(#REF!=Y131,"BETUL","SALAH")</f>
        <v>#REF!</v>
      </c>
      <c r="AC131" s="88" t="e">
        <f>IF(#REF!&gt;80,"CEK KEMBALI","OKE")</f>
        <v>#REF!</v>
      </c>
      <c r="AD131" s="88" t="e">
        <f>IF(#REF!&gt;80,"CEK KEMBALI","OKE")</f>
        <v>#REF!</v>
      </c>
      <c r="AE131" s="88"/>
      <c r="AF131" s="200" t="str">
        <f t="shared" si="2"/>
        <v>OK</v>
      </c>
      <c r="AG131" s="202">
        <f t="shared" si="3"/>
        <v>1732</v>
      </c>
    </row>
    <row r="132" spans="1:33" ht="17" customHeight="1">
      <c r="A132" s="529">
        <v>118</v>
      </c>
      <c r="B132" s="529" t="s">
        <v>34</v>
      </c>
      <c r="C132" s="904" t="s">
        <v>222</v>
      </c>
      <c r="D132" s="530">
        <v>1</v>
      </c>
      <c r="E132" s="530">
        <v>30</v>
      </c>
      <c r="F132" s="530" t="s">
        <v>33</v>
      </c>
      <c r="G132" s="531">
        <v>866</v>
      </c>
      <c r="H132" s="906">
        <v>548.56011966666665</v>
      </c>
      <c r="I132" s="907">
        <v>63.344124672825252</v>
      </c>
      <c r="J132" s="906">
        <v>405.99251710462937</v>
      </c>
      <c r="K132" s="907">
        <v>46.881353014391379</v>
      </c>
      <c r="L132" s="906">
        <v>516.10734033333335</v>
      </c>
      <c r="M132" s="907">
        <v>59.596690569668972</v>
      </c>
      <c r="N132" s="906">
        <v>397.26454547148762</v>
      </c>
      <c r="O132" s="907">
        <v>45.873504096014742</v>
      </c>
      <c r="P132" s="909">
        <v>20.232512174539043</v>
      </c>
      <c r="Q132" s="913" t="s">
        <v>469</v>
      </c>
      <c r="R132" s="263" t="s">
        <v>464</v>
      </c>
      <c r="U132" s="200" t="e">
        <f>IF(#REF!&gt;=80,"B","K")</f>
        <v>#REF!</v>
      </c>
      <c r="V132" s="200" t="e">
        <f>IF(#REF!&gt;=80,"B","K")</f>
        <v>#REF!</v>
      </c>
      <c r="W132" s="200"/>
      <c r="X132" s="201" t="e">
        <f>(#REF!/G132)*100</f>
        <v>#REF!</v>
      </c>
      <c r="Y132" s="201" t="e">
        <f>#REF!/G132*100</f>
        <v>#REF!</v>
      </c>
      <c r="Z132" s="202"/>
      <c r="AA132" s="202" t="e">
        <f>IF(X132=#REF!,"BETUL","salah")</f>
        <v>#REF!</v>
      </c>
      <c r="AB132" s="202" t="e">
        <f>IF(#REF!=Y132,"BETUL","SALAH")</f>
        <v>#REF!</v>
      </c>
      <c r="AC132" s="88" t="e">
        <f>IF(#REF!&gt;80,"CEK KEMBALI","OKE")</f>
        <v>#REF!</v>
      </c>
      <c r="AD132" s="88" t="e">
        <f>IF(#REF!&gt;80,"CEK KEMBALI","OKE")</f>
        <v>#REF!</v>
      </c>
      <c r="AE132" s="88"/>
      <c r="AF132" s="200" t="str">
        <f t="shared" si="2"/>
        <v>OK</v>
      </c>
      <c r="AG132" s="202">
        <f t="shared" si="3"/>
        <v>866</v>
      </c>
    </row>
    <row r="133" spans="1:33" ht="17" customHeight="1">
      <c r="A133" s="529">
        <v>119</v>
      </c>
      <c r="B133" s="529" t="s">
        <v>34</v>
      </c>
      <c r="C133" s="904" t="s">
        <v>222</v>
      </c>
      <c r="D133" s="530">
        <v>2</v>
      </c>
      <c r="E133" s="530">
        <v>30</v>
      </c>
      <c r="F133" s="530" t="s">
        <v>33</v>
      </c>
      <c r="G133" s="531">
        <v>866</v>
      </c>
      <c r="H133" s="906">
        <v>436.56685366666665</v>
      </c>
      <c r="I133" s="907">
        <v>50.411876866820627</v>
      </c>
      <c r="J133" s="906">
        <v>320.73026614187501</v>
      </c>
      <c r="K133" s="907">
        <v>37.035827499061782</v>
      </c>
      <c r="L133" s="906">
        <v>451.12393166666669</v>
      </c>
      <c r="M133" s="907">
        <v>52.092832755966135</v>
      </c>
      <c r="N133" s="906">
        <v>299.6389067664266</v>
      </c>
      <c r="O133" s="907">
        <v>34.600335654321782</v>
      </c>
      <c r="P133" s="909">
        <v>20.312645831894987</v>
      </c>
      <c r="Q133" s="905" t="s">
        <v>470</v>
      </c>
      <c r="R133" s="262"/>
      <c r="U133" s="200" t="e">
        <f>IF(#REF!&gt;=80,"B","K")</f>
        <v>#REF!</v>
      </c>
      <c r="V133" s="200" t="e">
        <f>IF(#REF!&gt;=80,"B","K")</f>
        <v>#REF!</v>
      </c>
      <c r="W133" s="200"/>
      <c r="X133" s="201" t="e">
        <f>(#REF!/G133)*100</f>
        <v>#REF!</v>
      </c>
      <c r="Y133" s="201" t="e">
        <f>#REF!/G133*100</f>
        <v>#REF!</v>
      </c>
      <c r="Z133" s="202"/>
      <c r="AA133" s="202" t="e">
        <f>IF(X133=#REF!,"BETUL","salah")</f>
        <v>#REF!</v>
      </c>
      <c r="AB133" s="202" t="e">
        <f>IF(#REF!=Y133,"BETUL","SALAH")</f>
        <v>#REF!</v>
      </c>
      <c r="AC133" s="88" t="e">
        <f>IF(#REF!&gt;80,"CEK KEMBALI","OKE")</f>
        <v>#REF!</v>
      </c>
      <c r="AD133" s="88" t="e">
        <f>IF(#REF!&gt;80,"CEK KEMBALI","OKE")</f>
        <v>#REF!</v>
      </c>
      <c r="AE133" s="88"/>
      <c r="AF133" s="200" t="str">
        <f t="shared" si="2"/>
        <v>OK</v>
      </c>
      <c r="AG133" s="202">
        <f t="shared" si="3"/>
        <v>866</v>
      </c>
    </row>
    <row r="134" spans="1:33" ht="17" customHeight="1">
      <c r="A134" s="529">
        <v>120</v>
      </c>
      <c r="B134" s="529" t="s">
        <v>34</v>
      </c>
      <c r="C134" s="904" t="s">
        <v>471</v>
      </c>
      <c r="D134" s="530">
        <v>3</v>
      </c>
      <c r="E134" s="530">
        <v>60</v>
      </c>
      <c r="F134" s="530" t="s">
        <v>22</v>
      </c>
      <c r="G134" s="531">
        <v>1732</v>
      </c>
      <c r="H134" s="906">
        <v>185.87038666666663</v>
      </c>
      <c r="I134" s="907">
        <v>10.731546574287911</v>
      </c>
      <c r="J134" s="906">
        <v>87.392187765832134</v>
      </c>
      <c r="K134" s="907">
        <v>5.0457383236623627</v>
      </c>
      <c r="L134" s="906">
        <v>179.52748599999998</v>
      </c>
      <c r="M134" s="907">
        <v>10.36532829099307</v>
      </c>
      <c r="N134" s="906">
        <v>89.142024228767752</v>
      </c>
      <c r="O134" s="907">
        <v>5.1467681425385541</v>
      </c>
      <c r="P134" s="909">
        <v>20</v>
      </c>
      <c r="Q134" s="905" t="s">
        <v>472</v>
      </c>
      <c r="R134" s="263"/>
      <c r="U134" s="200" t="e">
        <f>IF(#REF!&gt;=80,"B","K")</f>
        <v>#REF!</v>
      </c>
      <c r="V134" s="200" t="e">
        <f>IF(#REF!&gt;=80,"B","K")</f>
        <v>#REF!</v>
      </c>
      <c r="W134" s="200"/>
      <c r="X134" s="201" t="e">
        <f>(#REF!/G134)*100</f>
        <v>#REF!</v>
      </c>
      <c r="Y134" s="201" t="e">
        <f>#REF!/G134*100</f>
        <v>#REF!</v>
      </c>
      <c r="Z134" s="202"/>
      <c r="AA134" s="202" t="e">
        <f>IF(X134=#REF!,"BETUL","salah")</f>
        <v>#REF!</v>
      </c>
      <c r="AB134" s="202" t="e">
        <f>IF(#REF!=Y134,"BETUL","SALAH")</f>
        <v>#REF!</v>
      </c>
      <c r="AC134" s="88" t="e">
        <f>IF(#REF!&gt;80,"CEK KEMBALI","OKE")</f>
        <v>#REF!</v>
      </c>
      <c r="AD134" s="88" t="e">
        <f>IF(#REF!&gt;80,"CEK KEMBALI","OKE")</f>
        <v>#REF!</v>
      </c>
      <c r="AE134" s="88"/>
      <c r="AF134" s="200" t="str">
        <f t="shared" si="2"/>
        <v>OK</v>
      </c>
      <c r="AG134" s="202">
        <f t="shared" si="3"/>
        <v>1732</v>
      </c>
    </row>
    <row r="135" spans="1:33" ht="17" customHeight="1">
      <c r="A135" s="529">
        <v>121</v>
      </c>
      <c r="B135" s="529" t="s">
        <v>34</v>
      </c>
      <c r="C135" s="904" t="s">
        <v>471</v>
      </c>
      <c r="D135" s="530">
        <v>4</v>
      </c>
      <c r="E135" s="530">
        <v>60</v>
      </c>
      <c r="F135" s="530" t="s">
        <v>22</v>
      </c>
      <c r="G135" s="531">
        <v>1732</v>
      </c>
      <c r="H135" s="906">
        <v>97.405143666666675</v>
      </c>
      <c r="I135" s="907">
        <v>5.6238535604311011</v>
      </c>
      <c r="J135" s="906">
        <v>69.378344018357538</v>
      </c>
      <c r="K135" s="907">
        <v>4.0056780611060931</v>
      </c>
      <c r="L135" s="906">
        <v>91.911206666666658</v>
      </c>
      <c r="M135" s="907">
        <v>5.3066516551193219</v>
      </c>
      <c r="N135" s="906">
        <v>66.928554995548879</v>
      </c>
      <c r="O135" s="907">
        <v>3.8642352768792652</v>
      </c>
      <c r="P135" s="909">
        <v>20</v>
      </c>
      <c r="Q135" s="905" t="s">
        <v>472</v>
      </c>
      <c r="R135" s="262"/>
      <c r="U135" s="200" t="e">
        <v>#REF!</v>
      </c>
      <c r="V135" s="200" t="e">
        <f>IF(#REF!&gt;=80,"B","K")</f>
        <v>#REF!</v>
      </c>
      <c r="W135" s="200"/>
      <c r="X135" s="201" t="e">
        <f>(#REF!/G135)*100</f>
        <v>#REF!</v>
      </c>
      <c r="Y135" s="201" t="e">
        <f>#REF!/G135*100</f>
        <v>#REF!</v>
      </c>
      <c r="Z135" s="202"/>
      <c r="AA135" s="202" t="e">
        <f>IF(X135=#REF!,"BETUL","salah")</f>
        <v>#REF!</v>
      </c>
      <c r="AB135" s="202" t="e">
        <f>IF(#REF!=Y135,"BETUL","SALAH")</f>
        <v>#REF!</v>
      </c>
      <c r="AC135" s="88" t="e">
        <f>IF(#REF!&gt;80,"CEK KEMBALI","OKE")</f>
        <v>#REF!</v>
      </c>
      <c r="AD135" s="88" t="e">
        <f>IF(#REF!&gt;80,"CEK KEMBALI","OKE")</f>
        <v>#REF!</v>
      </c>
      <c r="AE135" s="88"/>
      <c r="AF135" s="200" t="str">
        <f t="shared" si="2"/>
        <v>OK</v>
      </c>
      <c r="AG135" s="202">
        <f t="shared" si="3"/>
        <v>1732</v>
      </c>
    </row>
    <row r="136" spans="1:33" ht="17" customHeight="1">
      <c r="A136" s="529">
        <v>122</v>
      </c>
      <c r="B136" s="529" t="s">
        <v>34</v>
      </c>
      <c r="C136" s="904" t="s">
        <v>259</v>
      </c>
      <c r="D136" s="530">
        <v>2</v>
      </c>
      <c r="E136" s="530">
        <v>60</v>
      </c>
      <c r="F136" s="530" t="s">
        <v>22</v>
      </c>
      <c r="G136" s="531">
        <v>1732</v>
      </c>
      <c r="H136" s="906">
        <v>1374.8943683333334</v>
      </c>
      <c r="I136" s="907">
        <v>79.381891936104694</v>
      </c>
      <c r="J136" s="906">
        <v>723.48969357041199</v>
      </c>
      <c r="K136" s="907">
        <v>41.771922261571135</v>
      </c>
      <c r="L136" s="906">
        <v>1195.5601396666668</v>
      </c>
      <c r="M136" s="907">
        <v>69.027721689761364</v>
      </c>
      <c r="N136" s="906">
        <v>556.65547585337117</v>
      </c>
      <c r="O136" s="907">
        <v>32.139461654351685</v>
      </c>
      <c r="P136" s="909">
        <v>20.285911925011987</v>
      </c>
      <c r="Q136" s="905" t="s">
        <v>473</v>
      </c>
      <c r="R136" s="262"/>
      <c r="U136" s="200" t="e">
        <f>IF(#REF!&gt;=80,"B","K")</f>
        <v>#REF!</v>
      </c>
      <c r="V136" s="200" t="e">
        <f>IF(#REF!&gt;=80,"B","K")</f>
        <v>#REF!</v>
      </c>
      <c r="W136" s="200"/>
      <c r="X136" s="201" t="e">
        <f>(#REF!/G136)*100</f>
        <v>#REF!</v>
      </c>
      <c r="Y136" s="201" t="e">
        <f>#REF!/G136*100</f>
        <v>#REF!</v>
      </c>
      <c r="Z136" s="202"/>
      <c r="AA136" s="202" t="e">
        <f>IF(X136=#REF!,"BETUL","salah")</f>
        <v>#REF!</v>
      </c>
      <c r="AB136" s="202" t="e">
        <f>IF(#REF!=Y136,"BETUL","SALAH")</f>
        <v>#REF!</v>
      </c>
      <c r="AC136" s="88" t="e">
        <f>IF(#REF!&gt;80,"CEK KEMBALI","OKE")</f>
        <v>#REF!</v>
      </c>
      <c r="AD136" s="88" t="e">
        <f>IF(#REF!&gt;80,"CEK KEMBALI","OKE")</f>
        <v>#REF!</v>
      </c>
      <c r="AE136" s="88"/>
      <c r="AF136" s="200" t="str">
        <f t="shared" si="2"/>
        <v>OK</v>
      </c>
      <c r="AG136" s="202">
        <f t="shared" si="3"/>
        <v>1732</v>
      </c>
    </row>
    <row r="137" spans="1:33" ht="17" customHeight="1">
      <c r="A137" s="529">
        <v>123</v>
      </c>
      <c r="B137" s="529" t="s">
        <v>34</v>
      </c>
      <c r="C137" s="904" t="s">
        <v>259</v>
      </c>
      <c r="D137" s="530">
        <v>3</v>
      </c>
      <c r="E137" s="530">
        <v>60</v>
      </c>
      <c r="F137" s="530" t="s">
        <v>22</v>
      </c>
      <c r="G137" s="531">
        <v>1732</v>
      </c>
      <c r="H137" s="906">
        <v>1010.49941</v>
      </c>
      <c r="I137" s="907">
        <v>58.342922055427252</v>
      </c>
      <c r="J137" s="906">
        <v>775.85053745138885</v>
      </c>
      <c r="K137" s="907">
        <v>44.79506567271298</v>
      </c>
      <c r="L137" s="906">
        <v>807.82545966666669</v>
      </c>
      <c r="M137" s="907">
        <v>46.641192821401077</v>
      </c>
      <c r="N137" s="906">
        <v>642.45227760361547</v>
      </c>
      <c r="O137" s="907">
        <v>37.093087621455858</v>
      </c>
      <c r="P137" s="909">
        <v>20.6</v>
      </c>
      <c r="Q137" s="905" t="s">
        <v>473</v>
      </c>
      <c r="R137" s="263"/>
      <c r="U137" s="200" t="e">
        <f>IF(#REF!&gt;=80,"B","K")</f>
        <v>#REF!</v>
      </c>
      <c r="V137" s="200" t="e">
        <f>IF(#REF!&gt;=80,"B","K")</f>
        <v>#REF!</v>
      </c>
      <c r="W137" s="200"/>
      <c r="X137" s="201" t="e">
        <f>(#REF!/G137)*100</f>
        <v>#REF!</v>
      </c>
      <c r="Y137" s="201" t="e">
        <f>#REF!/G137*100</f>
        <v>#REF!</v>
      </c>
      <c r="Z137" s="202"/>
      <c r="AA137" s="202" t="e">
        <f>IF(X137=#REF!,"BETUL","salah")</f>
        <v>#REF!</v>
      </c>
      <c r="AB137" s="202" t="e">
        <f>IF(#REF!=Y137,"BETUL","SALAH")</f>
        <v>#REF!</v>
      </c>
      <c r="AC137" s="88" t="e">
        <f>IF(#REF!&gt;80,"CEK KEMBALI","OKE")</f>
        <v>#REF!</v>
      </c>
      <c r="AD137" s="88" t="e">
        <f>IF(#REF!&gt;80,"CEK KEMBALI","OKE")</f>
        <v>#REF!</v>
      </c>
      <c r="AE137" s="88"/>
      <c r="AF137" s="200" t="str">
        <f t="shared" si="2"/>
        <v>OK</v>
      </c>
      <c r="AG137" s="202">
        <f t="shared" si="3"/>
        <v>1732</v>
      </c>
    </row>
    <row r="138" spans="1:33" ht="17" customHeight="1">
      <c r="A138" s="529">
        <v>124</v>
      </c>
      <c r="B138" s="529" t="s">
        <v>34</v>
      </c>
      <c r="C138" s="904" t="s">
        <v>259</v>
      </c>
      <c r="D138" s="910">
        <v>4</v>
      </c>
      <c r="E138" s="910">
        <v>60</v>
      </c>
      <c r="F138" s="910" t="s">
        <v>22</v>
      </c>
      <c r="G138" s="915">
        <v>1732</v>
      </c>
      <c r="H138" s="906">
        <v>1332.3966466666666</v>
      </c>
      <c r="I138" s="907">
        <v>76.928212856043103</v>
      </c>
      <c r="J138" s="906">
        <v>636.36584721203724</v>
      </c>
      <c r="K138" s="907">
        <v>36.741677090764277</v>
      </c>
      <c r="L138" s="906">
        <v>1218.8246663333332</v>
      </c>
      <c r="M138" s="907">
        <v>70.370939164742097</v>
      </c>
      <c r="N138" s="906">
        <v>562.90134179601273</v>
      </c>
      <c r="O138" s="907">
        <v>32.500077470901431</v>
      </c>
      <c r="P138" s="909">
        <v>20.531223004219402</v>
      </c>
      <c r="Q138" s="905" t="s">
        <v>473</v>
      </c>
      <c r="R138" s="263"/>
      <c r="U138" s="200" t="e">
        <f>IF(#REF!&gt;=80,"B","K")</f>
        <v>#REF!</v>
      </c>
      <c r="V138" s="200" t="e">
        <f>IF(#REF!&gt;=80,"B","K")</f>
        <v>#REF!</v>
      </c>
      <c r="W138" s="200"/>
      <c r="X138" s="201" t="e">
        <f>(#REF!/G138)*100</f>
        <v>#REF!</v>
      </c>
      <c r="Y138" s="201" t="e">
        <f>#REF!/G138*100</f>
        <v>#REF!</v>
      </c>
      <c r="Z138" s="202"/>
      <c r="AA138" s="202" t="e">
        <f>IF(X138=#REF!,"BETUL","salah")</f>
        <v>#REF!</v>
      </c>
      <c r="AB138" s="202" t="e">
        <f>IF(#REF!=Y138,"BETUL","SALAH")</f>
        <v>#REF!</v>
      </c>
      <c r="AC138" s="88" t="e">
        <f>IF(#REF!&gt;80,"CEK KEMBALI","OKE")</f>
        <v>#REF!</v>
      </c>
      <c r="AD138" s="88" t="e">
        <f>IF(#REF!&gt;80,"CEK KEMBALI","OKE")</f>
        <v>#REF!</v>
      </c>
      <c r="AE138" s="88"/>
      <c r="AF138" s="200" t="str">
        <f t="shared" si="2"/>
        <v>OK</v>
      </c>
      <c r="AG138" s="202">
        <f t="shared" si="3"/>
        <v>1732</v>
      </c>
    </row>
    <row r="139" spans="1:33" ht="17" customHeight="1">
      <c r="A139" s="529">
        <v>125</v>
      </c>
      <c r="B139" s="529" t="s">
        <v>34</v>
      </c>
      <c r="C139" s="904" t="s">
        <v>35</v>
      </c>
      <c r="D139" s="910">
        <v>1</v>
      </c>
      <c r="E139" s="910">
        <v>60</v>
      </c>
      <c r="F139" s="910" t="s">
        <v>22</v>
      </c>
      <c r="G139" s="915">
        <v>1732</v>
      </c>
      <c r="H139" s="906">
        <v>863.09043366666663</v>
      </c>
      <c r="I139" s="907">
        <v>49.832011181678212</v>
      </c>
      <c r="J139" s="906">
        <v>752.16231203397342</v>
      </c>
      <c r="K139" s="907">
        <v>43.427385221361057</v>
      </c>
      <c r="L139" s="906">
        <v>766.38500966666663</v>
      </c>
      <c r="M139" s="907">
        <v>44.248557140107778</v>
      </c>
      <c r="N139" s="906">
        <v>693.44848334691949</v>
      </c>
      <c r="O139" s="907">
        <v>40.037441301785186</v>
      </c>
      <c r="P139" s="909">
        <v>20.600499217806906</v>
      </c>
      <c r="Q139" s="913" t="s">
        <v>474</v>
      </c>
      <c r="R139" s="262"/>
      <c r="U139" s="200" t="e">
        <f>IF(#REF!&gt;=80,"B","K")</f>
        <v>#REF!</v>
      </c>
      <c r="V139" s="200" t="e">
        <f>IF(#REF!&gt;=80,"B","K")</f>
        <v>#REF!</v>
      </c>
      <c r="W139" s="200"/>
      <c r="X139" s="201" t="e">
        <f>(#REF!/G139)*100</f>
        <v>#REF!</v>
      </c>
      <c r="Y139" s="201" t="e">
        <f>#REF!/G139*100</f>
        <v>#REF!</v>
      </c>
      <c r="Z139" s="202"/>
      <c r="AA139" s="202" t="e">
        <f>IF(X139=#REF!,"BETUL","salah")</f>
        <v>#REF!</v>
      </c>
      <c r="AB139" s="202" t="e">
        <f>IF(#REF!=Y139,"BETUL","SALAH")</f>
        <v>#REF!</v>
      </c>
      <c r="AC139" s="88" t="e">
        <f>IF(#REF!&gt;80,"CEK KEMBALI","OKE")</f>
        <v>#REF!</v>
      </c>
      <c r="AD139" s="88" t="e">
        <f>IF(#REF!&gt;80,"CEK KEMBALI","OKE")</f>
        <v>#REF!</v>
      </c>
      <c r="AE139" s="88"/>
      <c r="AF139" s="200" t="str">
        <f t="shared" si="2"/>
        <v>OK</v>
      </c>
      <c r="AG139" s="202">
        <f t="shared" si="3"/>
        <v>1732</v>
      </c>
    </row>
    <row r="140" spans="1:33" ht="17" customHeight="1">
      <c r="A140" s="529">
        <v>126</v>
      </c>
      <c r="B140" s="529" t="s">
        <v>34</v>
      </c>
      <c r="C140" s="904" t="s">
        <v>35</v>
      </c>
      <c r="D140" s="910">
        <v>2</v>
      </c>
      <c r="E140" s="910">
        <v>60</v>
      </c>
      <c r="F140" s="910" t="s">
        <v>22</v>
      </c>
      <c r="G140" s="915">
        <v>1732</v>
      </c>
      <c r="H140" s="906">
        <v>1292.1540526666668</v>
      </c>
      <c r="I140" s="907">
        <v>74.604737451886066</v>
      </c>
      <c r="J140" s="906">
        <v>915.75932249351865</v>
      </c>
      <c r="K140" s="907">
        <v>52.872940097778212</v>
      </c>
      <c r="L140" s="906">
        <v>1183.4871013333334</v>
      </c>
      <c r="M140" s="907">
        <v>68.330664049268677</v>
      </c>
      <c r="N140" s="906">
        <v>824.59859690542407</v>
      </c>
      <c r="O140" s="907">
        <v>47.609618758973674</v>
      </c>
      <c r="P140" s="909">
        <v>20.461871229434717</v>
      </c>
      <c r="Q140" s="913" t="s">
        <v>474</v>
      </c>
      <c r="R140" s="262"/>
      <c r="U140" s="200" t="e">
        <f>IF(#REF!&gt;=80,"B","K")</f>
        <v>#REF!</v>
      </c>
      <c r="V140" s="200" t="e">
        <f>IF(#REF!&gt;=80,"B","K")</f>
        <v>#REF!</v>
      </c>
      <c r="W140" s="200"/>
      <c r="X140" s="201" t="e">
        <f>(#REF!/G140)*100</f>
        <v>#REF!</v>
      </c>
      <c r="Y140" s="201" t="e">
        <f>#REF!/G140*100</f>
        <v>#REF!</v>
      </c>
      <c r="Z140" s="202"/>
      <c r="AA140" s="202" t="e">
        <f>IF(X140=#REF!,"BETUL","salah")</f>
        <v>#REF!</v>
      </c>
      <c r="AB140" s="202" t="e">
        <f>IF(#REF!=Y140,"BETUL","SALAH")</f>
        <v>#REF!</v>
      </c>
      <c r="AC140" s="88" t="e">
        <f>IF(#REF!&gt;80,"CEK KEMBALI","OKE")</f>
        <v>#REF!</v>
      </c>
      <c r="AD140" s="88" t="e">
        <f>IF(#REF!&gt;80,"CEK KEMBALI","OKE")</f>
        <v>#REF!</v>
      </c>
      <c r="AE140" s="88"/>
      <c r="AF140" s="200" t="str">
        <f t="shared" si="2"/>
        <v>OK</v>
      </c>
      <c r="AG140" s="202">
        <f t="shared" si="3"/>
        <v>1732</v>
      </c>
    </row>
    <row r="141" spans="1:33" ht="17" customHeight="1">
      <c r="A141" s="529">
        <v>127</v>
      </c>
      <c r="B141" s="529" t="s">
        <v>34</v>
      </c>
      <c r="C141" s="904" t="s">
        <v>35</v>
      </c>
      <c r="D141" s="530">
        <v>3</v>
      </c>
      <c r="E141" s="530">
        <v>60</v>
      </c>
      <c r="F141" s="530" t="s">
        <v>22</v>
      </c>
      <c r="G141" s="531">
        <v>1732</v>
      </c>
      <c r="H141" s="906">
        <v>1731.1564940000001</v>
      </c>
      <c r="I141" s="907">
        <v>99.951298729792143</v>
      </c>
      <c r="J141" s="906">
        <v>1246.5338757018519</v>
      </c>
      <c r="K141" s="907">
        <v>71.970778042832094</v>
      </c>
      <c r="L141" s="906">
        <v>1414.2897949999999</v>
      </c>
      <c r="M141" s="907">
        <v>81.656454676674358</v>
      </c>
      <c r="N141" s="906">
        <v>1058.8421000051003</v>
      </c>
      <c r="O141" s="907">
        <v>61.134070439093549</v>
      </c>
      <c r="P141" s="909">
        <v>20.312497556602608</v>
      </c>
      <c r="Q141" s="913" t="s">
        <v>474</v>
      </c>
      <c r="R141" s="260">
        <v>19.899999999999999</v>
      </c>
      <c r="U141" s="200" t="e">
        <f>IF(#REF!&gt;=80,"B","K")</f>
        <v>#REF!</v>
      </c>
      <c r="V141" s="200" t="e">
        <f>IF(#REF!&gt;=80,"B","K")</f>
        <v>#REF!</v>
      </c>
      <c r="W141" s="200"/>
      <c r="X141" s="201" t="e">
        <f>(#REF!/G141)*100</f>
        <v>#REF!</v>
      </c>
      <c r="Y141" s="201" t="e">
        <f>#REF!/G141*100</f>
        <v>#REF!</v>
      </c>
      <c r="Z141" s="202"/>
      <c r="AA141" s="202" t="e">
        <f>IF(X141=#REF!,"BETUL","salah")</f>
        <v>#REF!</v>
      </c>
      <c r="AB141" s="202" t="e">
        <f>IF(#REF!=Y141,"BETUL","SALAH")</f>
        <v>#REF!</v>
      </c>
      <c r="AC141" s="88" t="e">
        <f>IF(#REF!&gt;80,"CEK KEMBALI","OKE")</f>
        <v>#REF!</v>
      </c>
      <c r="AD141" s="88" t="e">
        <f>IF(#REF!&gt;80,"CEK KEMBALI","OKE")</f>
        <v>#REF!</v>
      </c>
      <c r="AE141" s="88"/>
      <c r="AF141" s="200" t="str">
        <f t="shared" si="2"/>
        <v>OK</v>
      </c>
      <c r="AG141" s="202">
        <f t="shared" si="3"/>
        <v>1732</v>
      </c>
    </row>
    <row r="142" spans="1:33" ht="17" customHeight="1">
      <c r="A142" s="529">
        <v>128</v>
      </c>
      <c r="B142" s="529" t="s">
        <v>34</v>
      </c>
      <c r="C142" s="904" t="s">
        <v>35</v>
      </c>
      <c r="D142" s="530">
        <v>4</v>
      </c>
      <c r="E142" s="530">
        <v>60</v>
      </c>
      <c r="F142" s="530" t="s">
        <v>22</v>
      </c>
      <c r="G142" s="531">
        <v>1732</v>
      </c>
      <c r="H142" s="906">
        <v>1617.529012</v>
      </c>
      <c r="I142" s="907">
        <v>93.390820554272509</v>
      </c>
      <c r="J142" s="906">
        <v>1092.4097220481483</v>
      </c>
      <c r="K142" s="907">
        <v>63.072154852664454</v>
      </c>
      <c r="L142" s="906">
        <v>1570.0599770000001</v>
      </c>
      <c r="M142" s="907">
        <v>90.650114145496545</v>
      </c>
      <c r="N142" s="906">
        <v>1048.1902999851638</v>
      </c>
      <c r="O142" s="907">
        <v>60.519070437942489</v>
      </c>
      <c r="P142" s="909">
        <v>20.519891279225654</v>
      </c>
      <c r="Q142" s="913" t="s">
        <v>474</v>
      </c>
      <c r="R142" s="260">
        <v>20.2</v>
      </c>
      <c r="U142" s="200" t="e">
        <f>IF(#REF!&gt;=80,"B","K")</f>
        <v>#REF!</v>
      </c>
      <c r="V142" s="200" t="e">
        <f>IF(#REF!&gt;=80,"B","K")</f>
        <v>#REF!</v>
      </c>
      <c r="W142" s="200"/>
      <c r="X142" s="201" t="e">
        <f>(#REF!/G142)*100</f>
        <v>#REF!</v>
      </c>
      <c r="Y142" s="201" t="e">
        <f>#REF!/G142*100</f>
        <v>#REF!</v>
      </c>
      <c r="Z142" s="202"/>
      <c r="AA142" s="202" t="e">
        <f>IF(X142=#REF!,"BETUL","salah")</f>
        <v>#REF!</v>
      </c>
      <c r="AB142" s="202" t="e">
        <f>IF(#REF!=Y142,"BETUL","SALAH")</f>
        <v>#REF!</v>
      </c>
      <c r="AC142" s="88" t="e">
        <f>IF(#REF!&gt;80,"CEK KEMBALI","OKE")</f>
        <v>#REF!</v>
      </c>
      <c r="AD142" s="88" t="e">
        <f>IF(#REF!&gt;80,"CEK KEMBALI","OKE")</f>
        <v>#REF!</v>
      </c>
      <c r="AE142" s="88"/>
      <c r="AF142" s="200" t="str">
        <f t="shared" si="2"/>
        <v>OK</v>
      </c>
      <c r="AG142" s="202">
        <f t="shared" si="3"/>
        <v>1732</v>
      </c>
    </row>
    <row r="143" spans="1:33" ht="17" customHeight="1">
      <c r="A143" s="529">
        <v>129</v>
      </c>
      <c r="B143" s="529" t="s">
        <v>34</v>
      </c>
      <c r="C143" s="904" t="s">
        <v>35</v>
      </c>
      <c r="D143" s="530">
        <v>5</v>
      </c>
      <c r="E143" s="530">
        <v>60</v>
      </c>
      <c r="F143" s="530" t="s">
        <v>22</v>
      </c>
      <c r="G143" s="531">
        <v>1732</v>
      </c>
      <c r="H143" s="906">
        <v>860.7833333333333</v>
      </c>
      <c r="I143" s="907">
        <v>49.698806774441877</v>
      </c>
      <c r="J143" s="906">
        <v>641.67444288389584</v>
      </c>
      <c r="K143" s="907">
        <v>37.048177995605997</v>
      </c>
      <c r="L143" s="906">
        <v>731.71333333333325</v>
      </c>
      <c r="M143" s="907">
        <v>42.246728252501917</v>
      </c>
      <c r="N143" s="906">
        <v>513.32044506258683</v>
      </c>
      <c r="O143" s="907">
        <v>29.637439091373373</v>
      </c>
      <c r="P143" s="909">
        <v>20.247995651526427</v>
      </c>
      <c r="Q143" s="913" t="s">
        <v>474</v>
      </c>
      <c r="R143" s="260"/>
      <c r="U143" s="200" t="e">
        <f>IF(#REF!&gt;=80,"B","K")</f>
        <v>#REF!</v>
      </c>
      <c r="V143" s="200" t="e">
        <f>IF(#REF!&gt;=80,"B","K")</f>
        <v>#REF!</v>
      </c>
      <c r="W143" s="200"/>
      <c r="X143" s="201" t="e">
        <f>(#REF!/G143)*100</f>
        <v>#REF!</v>
      </c>
      <c r="Y143" s="201" t="e">
        <f>#REF!/G143*100</f>
        <v>#REF!</v>
      </c>
      <c r="Z143" s="202"/>
      <c r="AA143" s="202" t="e">
        <f>IF(X143=#REF!,"BETUL","salah")</f>
        <v>#REF!</v>
      </c>
      <c r="AB143" s="202" t="e">
        <f>IF(#REF!=Y143,"BETUL","SALAH")</f>
        <v>#REF!</v>
      </c>
      <c r="AC143" s="88" t="e">
        <v>#REF!</v>
      </c>
      <c r="AD143" s="88" t="e">
        <f>IF(#REF!&gt;80,"CEK KEMBALI","OKE")</f>
        <v>#REF!</v>
      </c>
      <c r="AE143" s="88"/>
      <c r="AF143" s="200" t="str">
        <f t="shared" ref="AF143:AF206" si="4">IF(AG143=G143,"OK","GGGEEEELLLLL")</f>
        <v>OK</v>
      </c>
      <c r="AG143" s="202">
        <f t="shared" ref="AG143:AG206" si="5">IF(E143=30,866,IF(E143=60,1732,IF(E143=20,577,IF(E143=10,288,IF(E143=15,433,"CEK")))))</f>
        <v>1732</v>
      </c>
    </row>
    <row r="144" spans="1:33" ht="17" customHeight="1">
      <c r="A144" s="529">
        <v>130</v>
      </c>
      <c r="B144" s="529" t="s">
        <v>138</v>
      </c>
      <c r="C144" s="904" t="s">
        <v>139</v>
      </c>
      <c r="D144" s="530">
        <v>2</v>
      </c>
      <c r="E144" s="530">
        <v>60</v>
      </c>
      <c r="F144" s="530" t="s">
        <v>22</v>
      </c>
      <c r="G144" s="531">
        <v>1732</v>
      </c>
      <c r="H144" s="906">
        <v>951.15474466666672</v>
      </c>
      <c r="I144" s="907">
        <v>54.916555696689763</v>
      </c>
      <c r="J144" s="906">
        <v>767.54579473484887</v>
      </c>
      <c r="K144" s="907">
        <v>44.315577063212984</v>
      </c>
      <c r="L144" s="906">
        <v>1032.3491620000002</v>
      </c>
      <c r="M144" s="907">
        <v>59.604455080831421</v>
      </c>
      <c r="N144" s="906">
        <v>721.19848319286064</v>
      </c>
      <c r="O144" s="907">
        <v>41.6396352882714</v>
      </c>
      <c r="P144" s="909">
        <v>20.375203521654473</v>
      </c>
      <c r="Q144" s="905" t="s">
        <v>476</v>
      </c>
      <c r="R144" s="260"/>
      <c r="U144" s="200" t="e">
        <f>IF(#REF!&gt;=80,"B","K")</f>
        <v>#REF!</v>
      </c>
      <c r="V144" s="200" t="e">
        <f>IF(#REF!&gt;=80,"B","K")</f>
        <v>#REF!</v>
      </c>
      <c r="W144" s="200"/>
      <c r="X144" s="201" t="e">
        <f>(#REF!/G144)*100</f>
        <v>#REF!</v>
      </c>
      <c r="Y144" s="201" t="e">
        <f>#REF!/G144*100</f>
        <v>#REF!</v>
      </c>
      <c r="Z144" s="202"/>
      <c r="AA144" s="202" t="e">
        <f>IF(X144=#REF!,"BETUL","salah")</f>
        <v>#REF!</v>
      </c>
      <c r="AB144" s="202" t="e">
        <f>IF(#REF!=Y144,"BETUL","SALAH")</f>
        <v>#REF!</v>
      </c>
      <c r="AC144" s="88" t="e">
        <f>IF(#REF!&gt;80,"CEK KEMBALI","OKE")</f>
        <v>#REF!</v>
      </c>
      <c r="AD144" s="88" t="e">
        <f>IF(#REF!&gt;80,"CEK KEMBALI","OKE")</f>
        <v>#REF!</v>
      </c>
      <c r="AE144" s="88"/>
      <c r="AF144" s="200" t="str">
        <f t="shared" si="4"/>
        <v>OK</v>
      </c>
      <c r="AG144" s="202">
        <f t="shared" si="5"/>
        <v>1732</v>
      </c>
    </row>
    <row r="145" spans="1:33" ht="17" customHeight="1">
      <c r="A145" s="529">
        <v>131</v>
      </c>
      <c r="B145" s="529" t="s">
        <v>138</v>
      </c>
      <c r="C145" s="904" t="s">
        <v>139</v>
      </c>
      <c r="D145" s="530">
        <v>3</v>
      </c>
      <c r="E145" s="530">
        <v>60</v>
      </c>
      <c r="F145" s="530" t="s">
        <v>22</v>
      </c>
      <c r="G145" s="531">
        <v>1732</v>
      </c>
      <c r="H145" s="906">
        <v>1222.1898603333332</v>
      </c>
      <c r="I145" s="907">
        <v>70.565234430331017</v>
      </c>
      <c r="J145" s="906">
        <v>927.22975201898078</v>
      </c>
      <c r="K145" s="907">
        <v>53.535205081927295</v>
      </c>
      <c r="L145" s="906">
        <v>1349.6360676666666</v>
      </c>
      <c r="M145" s="907">
        <v>77.923560488837566</v>
      </c>
      <c r="N145" s="906">
        <v>924.25204471673624</v>
      </c>
      <c r="O145" s="907">
        <v>53.36328202752518</v>
      </c>
      <c r="P145" s="909">
        <v>20.435485500546044</v>
      </c>
      <c r="Q145" s="904" t="s">
        <v>476</v>
      </c>
      <c r="R145" s="260"/>
      <c r="U145" s="200" t="e">
        <f>IF(#REF!&gt;=80,"B","K")</f>
        <v>#REF!</v>
      </c>
      <c r="V145" s="200" t="e">
        <f>IF(#REF!&gt;=80,"B","K")</f>
        <v>#REF!</v>
      </c>
      <c r="W145" s="200"/>
      <c r="X145" s="201" t="e">
        <f>(#REF!/G145)*100</f>
        <v>#REF!</v>
      </c>
      <c r="Y145" s="201" t="e">
        <f>#REF!/G145*100</f>
        <v>#REF!</v>
      </c>
      <c r="Z145" s="202"/>
      <c r="AA145" s="202" t="e">
        <f>IF(X145=#REF!,"BETUL","salah")</f>
        <v>#REF!</v>
      </c>
      <c r="AB145" s="202" t="e">
        <f>IF(#REF!=Y145,"BETUL","SALAH")</f>
        <v>#REF!</v>
      </c>
      <c r="AC145" s="88" t="e">
        <f>IF(#REF!&gt;80,"CEK KEMBALI","OKE")</f>
        <v>#REF!</v>
      </c>
      <c r="AD145" s="88" t="e">
        <f>IF(#REF!&gt;80,"CEK KEMBALI","OKE")</f>
        <v>#REF!</v>
      </c>
      <c r="AE145" s="88"/>
      <c r="AF145" s="200" t="str">
        <f t="shared" si="4"/>
        <v>OK</v>
      </c>
      <c r="AG145" s="202">
        <f t="shared" si="5"/>
        <v>1732</v>
      </c>
    </row>
    <row r="146" spans="1:33" ht="17" customHeight="1">
      <c r="A146" s="529">
        <v>132</v>
      </c>
      <c r="B146" s="529" t="s">
        <v>138</v>
      </c>
      <c r="C146" s="904" t="s">
        <v>139</v>
      </c>
      <c r="D146" s="530">
        <v>4</v>
      </c>
      <c r="E146" s="530">
        <v>60</v>
      </c>
      <c r="F146" s="530" t="s">
        <v>22</v>
      </c>
      <c r="G146" s="531">
        <v>1732</v>
      </c>
      <c r="H146" s="906">
        <v>1062.7943523333333</v>
      </c>
      <c r="I146" s="907">
        <v>61.362260527328715</v>
      </c>
      <c r="J146" s="906">
        <v>633.81200533564856</v>
      </c>
      <c r="K146" s="907">
        <v>36.59422663600742</v>
      </c>
      <c r="L146" s="906">
        <v>785.20625800000005</v>
      </c>
      <c r="M146" s="907">
        <v>45.335234295612011</v>
      </c>
      <c r="N146" s="906">
        <v>596.71901986555463</v>
      </c>
      <c r="O146" s="907">
        <v>34.452599299396915</v>
      </c>
      <c r="P146" s="909">
        <v>20.447994526438855</v>
      </c>
      <c r="Q146" s="904" t="s">
        <v>476</v>
      </c>
      <c r="R146" s="260"/>
      <c r="U146" s="200" t="e">
        <f>IF(#REF!&gt;=80,"B","K")</f>
        <v>#REF!</v>
      </c>
      <c r="V146" s="200" t="e">
        <f>IF(#REF!&gt;=80,"B","K")</f>
        <v>#REF!</v>
      </c>
      <c r="W146" s="200"/>
      <c r="X146" s="201" t="e">
        <f>(#REF!/G146)*100</f>
        <v>#REF!</v>
      </c>
      <c r="Y146" s="201" t="e">
        <f>#REF!/G146*100</f>
        <v>#REF!</v>
      </c>
      <c r="Z146" s="202"/>
      <c r="AA146" s="202" t="e">
        <f>IF(X146=#REF!,"BETUL","salah")</f>
        <v>#REF!</v>
      </c>
      <c r="AB146" s="202" t="e">
        <f>IF(#REF!=Y146,"BETUL","SALAH")</f>
        <v>#REF!</v>
      </c>
      <c r="AC146" s="88" t="e">
        <f>IF(#REF!&gt;80,"CEK KEMBALI","OKE")</f>
        <v>#REF!</v>
      </c>
      <c r="AD146" s="88" t="e">
        <f>IF(#REF!&gt;80,"CEK KEMBALI","OKE")</f>
        <v>#REF!</v>
      </c>
      <c r="AE146" s="88"/>
      <c r="AF146" s="200" t="str">
        <f t="shared" si="4"/>
        <v>OK</v>
      </c>
      <c r="AG146" s="202">
        <f t="shared" si="5"/>
        <v>1732</v>
      </c>
    </row>
    <row r="147" spans="1:33" ht="17" customHeight="1">
      <c r="A147" s="529">
        <v>133</v>
      </c>
      <c r="B147" s="529" t="s">
        <v>138</v>
      </c>
      <c r="C147" s="904" t="s">
        <v>139</v>
      </c>
      <c r="D147" s="530">
        <v>5</v>
      </c>
      <c r="E147" s="530">
        <v>60</v>
      </c>
      <c r="F147" s="530" t="s">
        <v>22</v>
      </c>
      <c r="G147" s="531">
        <v>1732</v>
      </c>
      <c r="H147" s="906">
        <v>1286.1943359999998</v>
      </c>
      <c r="I147" s="907">
        <v>74.26064295612008</v>
      </c>
      <c r="J147" s="906">
        <v>987.63546936064859</v>
      </c>
      <c r="K147" s="907">
        <v>57.022833103963542</v>
      </c>
      <c r="L147" s="906">
        <v>1143.7553713333334</v>
      </c>
      <c r="M147" s="907">
        <v>66.036684257120868</v>
      </c>
      <c r="N147" s="906">
        <v>855.93402424524834</v>
      </c>
      <c r="O147" s="907">
        <v>49.418823570741822</v>
      </c>
      <c r="P147" s="909">
        <v>20.646666365190406</v>
      </c>
      <c r="Q147" s="904" t="s">
        <v>476</v>
      </c>
      <c r="R147" s="260"/>
      <c r="U147" s="200" t="e">
        <f>IF(#REF!&gt;=80,"B","K")</f>
        <v>#REF!</v>
      </c>
      <c r="V147" s="200" t="e">
        <f>IF(#REF!&gt;=80,"B","K")</f>
        <v>#REF!</v>
      </c>
      <c r="W147" s="200"/>
      <c r="X147" s="201" t="e">
        <f>(#REF!/G147)*100</f>
        <v>#REF!</v>
      </c>
      <c r="Y147" s="201" t="e">
        <f>#REF!/G147*100</f>
        <v>#REF!</v>
      </c>
      <c r="Z147" s="202"/>
      <c r="AA147" s="202" t="e">
        <f>IF(X147=#REF!,"BETUL","salah")</f>
        <v>#REF!</v>
      </c>
      <c r="AB147" s="202" t="e">
        <f>IF(#REF!=Y147,"BETUL","SALAH")</f>
        <v>#REF!</v>
      </c>
      <c r="AC147" s="88" t="e">
        <f>IF(#REF!&gt;80,"CEK KEMBALI","OKE")</f>
        <v>#REF!</v>
      </c>
      <c r="AD147" s="88" t="e">
        <f>IF(#REF!&gt;80,"CEK KEMBALI","OKE")</f>
        <v>#REF!</v>
      </c>
      <c r="AE147" s="88"/>
      <c r="AF147" s="200" t="str">
        <f t="shared" si="4"/>
        <v>OK</v>
      </c>
      <c r="AG147" s="202">
        <f t="shared" si="5"/>
        <v>1732</v>
      </c>
    </row>
    <row r="148" spans="1:33" ht="17" customHeight="1">
      <c r="A148" s="529">
        <v>134</v>
      </c>
      <c r="B148" s="529" t="s">
        <v>36</v>
      </c>
      <c r="C148" s="904" t="s">
        <v>149</v>
      </c>
      <c r="D148" s="530">
        <v>1</v>
      </c>
      <c r="E148" s="530">
        <v>60</v>
      </c>
      <c r="F148" s="530" t="s">
        <v>22</v>
      </c>
      <c r="G148" s="531">
        <v>1732</v>
      </c>
      <c r="H148" s="906">
        <v>936.55255133333333</v>
      </c>
      <c r="I148" s="907">
        <v>54.073472940723633</v>
      </c>
      <c r="J148" s="906">
        <v>541.78133122314841</v>
      </c>
      <c r="K148" s="907">
        <v>31.28067732235268</v>
      </c>
      <c r="L148" s="906">
        <v>781.47094733333336</v>
      </c>
      <c r="M148" s="907">
        <v>45.119569707467285</v>
      </c>
      <c r="N148" s="906">
        <v>515.11095866388473</v>
      </c>
      <c r="O148" s="907">
        <v>29.740817474820137</v>
      </c>
      <c r="P148" s="909">
        <v>20.437583110743113</v>
      </c>
      <c r="Q148" s="904" t="s">
        <v>477</v>
      </c>
      <c r="R148" s="260"/>
      <c r="U148" s="200" t="e">
        <f>IF(#REF!&gt;=80,"B","K")</f>
        <v>#REF!</v>
      </c>
      <c r="V148" s="200" t="e">
        <f>IF(#REF!&gt;=80,"B","K")</f>
        <v>#REF!</v>
      </c>
      <c r="W148" s="200"/>
      <c r="X148" s="201" t="e">
        <f>(#REF!/G148)*100</f>
        <v>#REF!</v>
      </c>
      <c r="Y148" s="201" t="e">
        <f>#REF!/G148*100</f>
        <v>#REF!</v>
      </c>
      <c r="Z148" s="202"/>
      <c r="AA148" s="202" t="e">
        <f>IF(X148=#REF!,"BETUL","salah")</f>
        <v>#REF!</v>
      </c>
      <c r="AB148" s="202" t="e">
        <f>IF(#REF!=Y148,"BETUL","SALAH")</f>
        <v>#REF!</v>
      </c>
      <c r="AC148" s="88" t="e">
        <f>IF(#REF!&gt;80,"CEK KEMBALI","OKE")</f>
        <v>#REF!</v>
      </c>
      <c r="AD148" s="88" t="e">
        <f>IF(#REF!&gt;80,"CEK KEMBALI","OKE")</f>
        <v>#REF!</v>
      </c>
      <c r="AE148" s="88"/>
      <c r="AF148" s="200" t="str">
        <f t="shared" si="4"/>
        <v>OK</v>
      </c>
      <c r="AG148" s="202">
        <f t="shared" si="5"/>
        <v>1732</v>
      </c>
    </row>
    <row r="149" spans="1:33" ht="17" customHeight="1">
      <c r="A149" s="529">
        <v>135</v>
      </c>
      <c r="B149" s="529" t="s">
        <v>36</v>
      </c>
      <c r="C149" s="904" t="s">
        <v>149</v>
      </c>
      <c r="D149" s="530">
        <v>2</v>
      </c>
      <c r="E149" s="530">
        <v>60</v>
      </c>
      <c r="F149" s="530" t="s">
        <v>22</v>
      </c>
      <c r="G149" s="531">
        <v>1732</v>
      </c>
      <c r="H149" s="906">
        <v>767.30173733333334</v>
      </c>
      <c r="I149" s="907">
        <v>44.301485989222478</v>
      </c>
      <c r="J149" s="906">
        <v>545.98047218518457</v>
      </c>
      <c r="K149" s="907">
        <v>31.523121950645759</v>
      </c>
      <c r="L149" s="906">
        <v>664.63960766666662</v>
      </c>
      <c r="M149" s="907">
        <v>38.37411129715165</v>
      </c>
      <c r="N149" s="906">
        <v>520.36268554844742</v>
      </c>
      <c r="O149" s="907">
        <v>30.044034962381488</v>
      </c>
      <c r="P149" s="909">
        <v>20.369481500092348</v>
      </c>
      <c r="Q149" s="920" t="s">
        <v>478</v>
      </c>
      <c r="R149" s="260"/>
      <c r="U149" s="200" t="e">
        <f>IF(#REF!&gt;=80,"B","K")</f>
        <v>#REF!</v>
      </c>
      <c r="V149" s="200" t="e">
        <f>IF(#REF!&gt;=80,"B","K")</f>
        <v>#REF!</v>
      </c>
      <c r="W149" s="200"/>
      <c r="X149" s="201" t="e">
        <f>(#REF!/G149)*100</f>
        <v>#REF!</v>
      </c>
      <c r="Y149" s="201" t="e">
        <f>#REF!/G149*100</f>
        <v>#REF!</v>
      </c>
      <c r="Z149" s="202"/>
      <c r="AA149" s="202" t="e">
        <f>IF(X149=#REF!,"BETUL","salah")</f>
        <v>#REF!</v>
      </c>
      <c r="AB149" s="202" t="e">
        <f>IF(#REF!=Y149,"BETUL","SALAH")</f>
        <v>#REF!</v>
      </c>
      <c r="AC149" s="88" t="e">
        <f>IF(#REF!&gt;80,"CEK KEMBALI","OKE")</f>
        <v>#REF!</v>
      </c>
      <c r="AD149" s="88" t="e">
        <f>IF(#REF!&gt;80,"CEK KEMBALI","OKE")</f>
        <v>#REF!</v>
      </c>
      <c r="AE149" s="88"/>
      <c r="AF149" s="200" t="str">
        <f t="shared" si="4"/>
        <v>OK</v>
      </c>
      <c r="AG149" s="202">
        <f t="shared" si="5"/>
        <v>1732</v>
      </c>
    </row>
    <row r="150" spans="1:33" ht="17" customHeight="1">
      <c r="A150" s="529">
        <v>136</v>
      </c>
      <c r="B150" s="529" t="s">
        <v>36</v>
      </c>
      <c r="C150" s="904" t="s">
        <v>149</v>
      </c>
      <c r="D150" s="530">
        <v>3</v>
      </c>
      <c r="E150" s="530">
        <v>60</v>
      </c>
      <c r="F150" s="530" t="s">
        <v>22</v>
      </c>
      <c r="G150" s="531">
        <v>1732</v>
      </c>
      <c r="H150" s="906">
        <v>1239.9088133333332</v>
      </c>
      <c r="I150" s="907">
        <v>71.588268668206311</v>
      </c>
      <c r="J150" s="906">
        <v>845.76802678749846</v>
      </c>
      <c r="K150" s="907">
        <v>48.831872216368275</v>
      </c>
      <c r="L150" s="906">
        <v>1152.7772216666665</v>
      </c>
      <c r="M150" s="907">
        <v>66.557576308698984</v>
      </c>
      <c r="N150" s="906">
        <v>789.87706797450176</v>
      </c>
      <c r="O150" s="907">
        <v>45.604911545871921</v>
      </c>
      <c r="P150" s="909">
        <v>20.693760980668639</v>
      </c>
      <c r="Q150" s="904" t="s">
        <v>479</v>
      </c>
      <c r="R150" s="260"/>
      <c r="U150" s="200" t="e">
        <f>IF(#REF!&gt;=80,"B","K")</f>
        <v>#REF!</v>
      </c>
      <c r="V150" s="200" t="e">
        <f>IF(#REF!&gt;=80,"B","K")</f>
        <v>#REF!</v>
      </c>
      <c r="W150" s="200"/>
      <c r="X150" s="201" t="e">
        <f>(#REF!/G150)*100</f>
        <v>#REF!</v>
      </c>
      <c r="Y150" s="201" t="e">
        <f>#REF!/G150*100</f>
        <v>#REF!</v>
      </c>
      <c r="Z150" s="202"/>
      <c r="AA150" s="202" t="e">
        <f>IF(X150=#REF!,"BETUL","salah")</f>
        <v>#REF!</v>
      </c>
      <c r="AB150" s="202" t="e">
        <f>IF(#REF!=Y150,"BETUL","SALAH")</f>
        <v>#REF!</v>
      </c>
      <c r="AC150" s="88" t="e">
        <f>IF(#REF!&gt;80,"CEK KEMBALI","OKE")</f>
        <v>#REF!</v>
      </c>
      <c r="AD150" s="88" t="e">
        <f>IF(#REF!&gt;80,"CEK KEMBALI","OKE")</f>
        <v>#REF!</v>
      </c>
      <c r="AE150" s="88"/>
      <c r="AF150" s="200" t="str">
        <f t="shared" si="4"/>
        <v>OK</v>
      </c>
      <c r="AG150" s="202">
        <f t="shared" si="5"/>
        <v>1732</v>
      </c>
    </row>
    <row r="151" spans="1:33" ht="17" customHeight="1">
      <c r="A151" s="529">
        <v>137</v>
      </c>
      <c r="B151" s="529" t="s">
        <v>36</v>
      </c>
      <c r="C151" s="904" t="s">
        <v>480</v>
      </c>
      <c r="D151" s="530">
        <v>1</v>
      </c>
      <c r="E151" s="530">
        <v>60</v>
      </c>
      <c r="F151" s="530" t="s">
        <v>22</v>
      </c>
      <c r="G151" s="531">
        <v>1732</v>
      </c>
      <c r="H151" s="906">
        <v>1127.4696453333333</v>
      </c>
      <c r="I151" s="907">
        <v>65.096399846035411</v>
      </c>
      <c r="J151" s="906">
        <v>810.34188300695428</v>
      </c>
      <c r="K151" s="907">
        <v>46.786482852595512</v>
      </c>
      <c r="L151" s="906">
        <v>1055.0846763333332</v>
      </c>
      <c r="M151" s="907">
        <v>60.917129118552729</v>
      </c>
      <c r="N151" s="906">
        <v>756.16645232637927</v>
      </c>
      <c r="O151" s="907">
        <v>43.658571150483795</v>
      </c>
      <c r="P151" s="909">
        <v>20.489400500382214</v>
      </c>
      <c r="Q151" s="904" t="s">
        <v>477</v>
      </c>
      <c r="R151" s="260"/>
      <c r="U151" s="200" t="e">
        <f>IF(#REF!&gt;=80,"B","K")</f>
        <v>#REF!</v>
      </c>
      <c r="V151" s="200" t="e">
        <f>IF(#REF!&gt;=80,"B","K")</f>
        <v>#REF!</v>
      </c>
      <c r="W151" s="200"/>
      <c r="X151" s="201" t="e">
        <f>(#REF!/G151)*100</f>
        <v>#REF!</v>
      </c>
      <c r="Y151" s="201" t="e">
        <f>#REF!/G151*100</f>
        <v>#REF!</v>
      </c>
      <c r="Z151" s="202"/>
      <c r="AA151" s="202" t="e">
        <f>IF(X151=#REF!,"BETUL","salah")</f>
        <v>#REF!</v>
      </c>
      <c r="AB151" s="202" t="e">
        <f>IF(#REF!=Y151,"BETUL","SALAH")</f>
        <v>#REF!</v>
      </c>
      <c r="AC151" s="88" t="e">
        <f>IF(#REF!&gt;80,"CEK KEMBALI","OKE")</f>
        <v>#REF!</v>
      </c>
      <c r="AD151" s="88" t="e">
        <f>IF(#REF!&gt;80,"CEK KEMBALI","OKE")</f>
        <v>#REF!</v>
      </c>
      <c r="AE151" s="88"/>
      <c r="AF151" s="200" t="str">
        <f t="shared" si="4"/>
        <v>OK</v>
      </c>
      <c r="AG151" s="202">
        <f t="shared" si="5"/>
        <v>1732</v>
      </c>
    </row>
    <row r="152" spans="1:33" ht="17" customHeight="1">
      <c r="A152" s="529">
        <v>138</v>
      </c>
      <c r="B152" s="529" t="s">
        <v>36</v>
      </c>
      <c r="C152" s="904" t="s">
        <v>480</v>
      </c>
      <c r="D152" s="530">
        <v>2</v>
      </c>
      <c r="E152" s="530">
        <v>60</v>
      </c>
      <c r="F152" s="530" t="s">
        <v>22</v>
      </c>
      <c r="G152" s="531">
        <v>1732</v>
      </c>
      <c r="H152" s="906">
        <v>973.76829033333343</v>
      </c>
      <c r="I152" s="907">
        <v>56.222187663587377</v>
      </c>
      <c r="J152" s="906">
        <v>720.44228580231459</v>
      </c>
      <c r="K152" s="907">
        <v>41.595974930849572</v>
      </c>
      <c r="L152" s="906">
        <v>864.43542500000001</v>
      </c>
      <c r="M152" s="907">
        <v>49.909666570438802</v>
      </c>
      <c r="N152" s="906">
        <v>661.39399501019909</v>
      </c>
      <c r="O152" s="907">
        <v>38.186720266177772</v>
      </c>
      <c r="P152" s="909">
        <v>20.479899746571352</v>
      </c>
      <c r="Q152" s="904" t="s">
        <v>477</v>
      </c>
      <c r="R152" s="260"/>
      <c r="U152" s="200" t="e">
        <f>IF(#REF!&gt;=80,"B","K")</f>
        <v>#REF!</v>
      </c>
      <c r="V152" s="200" t="e">
        <f>IF(#REF!&gt;=80,"B","K")</f>
        <v>#REF!</v>
      </c>
      <c r="W152" s="200"/>
      <c r="X152" s="201" t="e">
        <f>(#REF!/G152)*100</f>
        <v>#REF!</v>
      </c>
      <c r="Y152" s="201" t="e">
        <f>#REF!/G152*100</f>
        <v>#REF!</v>
      </c>
      <c r="Z152" s="202"/>
      <c r="AA152" s="202" t="e">
        <f>IF(X152=#REF!,"BETUL","salah")</f>
        <v>#REF!</v>
      </c>
      <c r="AB152" s="202" t="e">
        <f>IF(#REF!=Y152,"BETUL","SALAH")</f>
        <v>#REF!</v>
      </c>
      <c r="AC152" s="88" t="e">
        <f>IF(#REF!&gt;80,"CEK KEMBALI","OKE")</f>
        <v>#REF!</v>
      </c>
      <c r="AD152" s="88" t="e">
        <f>IF(#REF!&gt;80,"CEK KEMBALI","OKE")</f>
        <v>#REF!</v>
      </c>
      <c r="AE152" s="88"/>
      <c r="AF152" s="200" t="str">
        <f t="shared" si="4"/>
        <v>OK</v>
      </c>
      <c r="AG152" s="202">
        <f t="shared" si="5"/>
        <v>1732</v>
      </c>
    </row>
    <row r="153" spans="1:33" ht="17" customHeight="1">
      <c r="A153" s="529">
        <v>139</v>
      </c>
      <c r="B153" s="529" t="s">
        <v>36</v>
      </c>
      <c r="C153" s="904" t="s">
        <v>37</v>
      </c>
      <c r="D153" s="530">
        <v>1</v>
      </c>
      <c r="E153" s="530">
        <v>60</v>
      </c>
      <c r="F153" s="530" t="s">
        <v>22</v>
      </c>
      <c r="G153" s="531">
        <v>1732</v>
      </c>
      <c r="H153" s="906">
        <v>1142.5051273333336</v>
      </c>
      <c r="I153" s="907">
        <v>65.96449926866822</v>
      </c>
      <c r="J153" s="906">
        <v>864.78891394027858</v>
      </c>
      <c r="K153" s="907">
        <v>49.930075862602692</v>
      </c>
      <c r="L153" s="906">
        <v>1027.802124</v>
      </c>
      <c r="M153" s="907">
        <v>59.341924018475758</v>
      </c>
      <c r="N153" s="906">
        <v>749.01336691006054</v>
      </c>
      <c r="O153" s="907">
        <v>43.245575456700955</v>
      </c>
      <c r="P153" s="909">
        <v>20.582244683224605</v>
      </c>
      <c r="Q153" s="904" t="s">
        <v>481</v>
      </c>
      <c r="R153" s="260"/>
      <c r="U153" s="200" t="e">
        <f>IF(#REF!&gt;=80,"B","K")</f>
        <v>#REF!</v>
      </c>
      <c r="V153" s="200" t="e">
        <f>IF(#REF!&gt;=80,"B","K")</f>
        <v>#REF!</v>
      </c>
      <c r="W153" s="200"/>
      <c r="X153" s="201" t="e">
        <f>(#REF!/G153)*100</f>
        <v>#REF!</v>
      </c>
      <c r="Y153" s="201" t="e">
        <f>#REF!/G153*100</f>
        <v>#REF!</v>
      </c>
      <c r="Z153" s="202"/>
      <c r="AA153" s="202" t="e">
        <f>IF(X153=#REF!,"BETUL","salah")</f>
        <v>#REF!</v>
      </c>
      <c r="AB153" s="202" t="e">
        <f>IF(#REF!=Y153,"BETUL","SALAH")</f>
        <v>#REF!</v>
      </c>
      <c r="AC153" s="88" t="e">
        <f>IF(#REF!&gt;80,"CEK KEMBALI","OKE")</f>
        <v>#REF!</v>
      </c>
      <c r="AD153" s="88" t="e">
        <f>IF(#REF!&gt;80,"CEK KEMBALI","OKE")</f>
        <v>#REF!</v>
      </c>
      <c r="AE153" s="88"/>
      <c r="AF153" s="200" t="str">
        <f t="shared" si="4"/>
        <v>OK</v>
      </c>
      <c r="AG153" s="202">
        <f t="shared" si="5"/>
        <v>1732</v>
      </c>
    </row>
    <row r="154" spans="1:33" ht="17" customHeight="1">
      <c r="A154" s="529">
        <v>140</v>
      </c>
      <c r="B154" s="529" t="s">
        <v>36</v>
      </c>
      <c r="C154" s="904" t="s">
        <v>37</v>
      </c>
      <c r="D154" s="530">
        <v>2</v>
      </c>
      <c r="E154" s="530">
        <v>60</v>
      </c>
      <c r="F154" s="530" t="s">
        <v>22</v>
      </c>
      <c r="G154" s="531">
        <v>1732</v>
      </c>
      <c r="H154" s="906">
        <v>1323.7980553333334</v>
      </c>
      <c r="I154" s="907">
        <v>76.431758391070062</v>
      </c>
      <c r="J154" s="906">
        <v>926.1973193972218</v>
      </c>
      <c r="K154" s="907">
        <v>53.475595808153685</v>
      </c>
      <c r="L154" s="906">
        <v>1210.4497476666668</v>
      </c>
      <c r="M154" s="907">
        <v>69.887398826020018</v>
      </c>
      <c r="N154" s="906">
        <v>816.05581963699603</v>
      </c>
      <c r="O154" s="907">
        <v>47.116386815069056</v>
      </c>
      <c r="P154" s="909">
        <v>20.630639369177455</v>
      </c>
      <c r="Q154" s="904" t="s">
        <v>481</v>
      </c>
      <c r="R154" s="267" t="s">
        <v>475</v>
      </c>
      <c r="U154" s="200" t="e">
        <f>IF(#REF!&gt;=80,"B","K")</f>
        <v>#REF!</v>
      </c>
      <c r="V154" s="200" t="e">
        <f>IF(#REF!&gt;=80,"B","K")</f>
        <v>#REF!</v>
      </c>
      <c r="W154" s="200"/>
      <c r="X154" s="201" t="e">
        <f>(#REF!/G154)*100</f>
        <v>#REF!</v>
      </c>
      <c r="Y154" s="201" t="e">
        <f>#REF!/G154*100</f>
        <v>#REF!</v>
      </c>
      <c r="Z154" s="202"/>
      <c r="AA154" s="202" t="e">
        <f>IF(X154=#REF!,"BETUL","salah")</f>
        <v>#REF!</v>
      </c>
      <c r="AB154" s="202" t="e">
        <f>IF(#REF!=Y154,"BETUL","SALAH")</f>
        <v>#REF!</v>
      </c>
      <c r="AC154" s="88" t="e">
        <f>IF(#REF!&gt;80,"CEK KEMBALI","OKE")</f>
        <v>#REF!</v>
      </c>
      <c r="AD154" s="88" t="e">
        <f>IF(#REF!&gt;80,"CEK KEMBALI","OKE")</f>
        <v>#REF!</v>
      </c>
      <c r="AE154" s="88"/>
      <c r="AF154" s="200" t="str">
        <f t="shared" si="4"/>
        <v>OK</v>
      </c>
      <c r="AG154" s="202">
        <f t="shared" si="5"/>
        <v>1732</v>
      </c>
    </row>
    <row r="155" spans="1:33" ht="17" customHeight="1">
      <c r="A155" s="529">
        <v>141</v>
      </c>
      <c r="B155" s="529" t="s">
        <v>36</v>
      </c>
      <c r="C155" s="904" t="s">
        <v>37</v>
      </c>
      <c r="D155" s="530">
        <v>3</v>
      </c>
      <c r="E155" s="530">
        <v>60</v>
      </c>
      <c r="F155" s="530" t="s">
        <v>22</v>
      </c>
      <c r="G155" s="531">
        <v>1732</v>
      </c>
      <c r="H155" s="906">
        <v>609.16778533333331</v>
      </c>
      <c r="I155" s="907">
        <v>35.171350192455733</v>
      </c>
      <c r="J155" s="906">
        <v>389.60809513240804</v>
      </c>
      <c r="K155" s="907">
        <v>22.494693714342265</v>
      </c>
      <c r="L155" s="906">
        <v>547.98545366666667</v>
      </c>
      <c r="M155" s="907">
        <v>31.638883006158586</v>
      </c>
      <c r="N155" s="906">
        <v>358.62562060083468</v>
      </c>
      <c r="O155" s="907">
        <v>20.705867240232951</v>
      </c>
      <c r="P155" s="909">
        <v>20.578966245380006</v>
      </c>
      <c r="Q155" s="904" t="s">
        <v>481</v>
      </c>
      <c r="R155" s="267"/>
      <c r="U155" s="200" t="e">
        <f>IF(#REF!&gt;=80,"B","K")</f>
        <v>#REF!</v>
      </c>
      <c r="V155" s="200" t="e">
        <f>IF(#REF!&gt;=80,"B","K")</f>
        <v>#REF!</v>
      </c>
      <c r="W155" s="200"/>
      <c r="X155" s="201" t="e">
        <f>(#REF!/G155)*100</f>
        <v>#REF!</v>
      </c>
      <c r="Y155" s="201" t="e">
        <f>#REF!/G155*100</f>
        <v>#REF!</v>
      </c>
      <c r="Z155" s="202"/>
      <c r="AA155" s="202" t="e">
        <f>IF(X155=#REF!,"BETUL","salah")</f>
        <v>#REF!</v>
      </c>
      <c r="AB155" s="202" t="e">
        <f>IF(#REF!=Y155,"BETUL","SALAH")</f>
        <v>#REF!</v>
      </c>
      <c r="AC155" s="88" t="e">
        <f>IF(#REF!&gt;80,"CEK KEMBALI","OKE")</f>
        <v>#REF!</v>
      </c>
      <c r="AD155" s="88" t="e">
        <f>IF(#REF!&gt;80,"CEK KEMBALI","OKE")</f>
        <v>#REF!</v>
      </c>
      <c r="AE155" s="88"/>
      <c r="AF155" s="200" t="str">
        <f t="shared" si="4"/>
        <v>OK</v>
      </c>
      <c r="AG155" s="202">
        <f t="shared" si="5"/>
        <v>1732</v>
      </c>
    </row>
    <row r="156" spans="1:33" ht="17" customHeight="1">
      <c r="A156" s="529">
        <v>142</v>
      </c>
      <c r="B156" s="529" t="s">
        <v>36</v>
      </c>
      <c r="C156" s="904" t="s">
        <v>85</v>
      </c>
      <c r="D156" s="530">
        <v>1</v>
      </c>
      <c r="E156" s="530">
        <v>60</v>
      </c>
      <c r="F156" s="530" t="s">
        <v>22</v>
      </c>
      <c r="G156" s="531">
        <v>1732</v>
      </c>
      <c r="H156" s="906">
        <v>430.52705900000001</v>
      </c>
      <c r="I156" s="907">
        <v>24.857220496535799</v>
      </c>
      <c r="J156" s="906">
        <v>357.25789779398139</v>
      </c>
      <c r="K156" s="907">
        <v>20.626899410737956</v>
      </c>
      <c r="L156" s="906">
        <v>451.15209966666663</v>
      </c>
      <c r="M156" s="907">
        <v>26.048042705927632</v>
      </c>
      <c r="N156" s="906">
        <v>334.28127693555905</v>
      </c>
      <c r="O156" s="907">
        <v>19.300304672953754</v>
      </c>
      <c r="P156" s="909">
        <v>20.491106164723092</v>
      </c>
      <c r="Q156" s="904" t="s">
        <v>483</v>
      </c>
      <c r="R156" s="267"/>
      <c r="U156" s="200" t="e">
        <f>IF(#REF!&gt;=80,"B","K")</f>
        <v>#REF!</v>
      </c>
      <c r="V156" s="200" t="e">
        <f>IF(#REF!&gt;=80,"B","K")</f>
        <v>#REF!</v>
      </c>
      <c r="W156" s="200"/>
      <c r="X156" s="201" t="e">
        <f>(#REF!/G156)*100</f>
        <v>#REF!</v>
      </c>
      <c r="Y156" s="201" t="e">
        <f>#REF!/G156*100</f>
        <v>#REF!</v>
      </c>
      <c r="Z156" s="202"/>
      <c r="AA156" s="202" t="e">
        <f>IF(X156=#REF!,"BETUL","salah")</f>
        <v>#REF!</v>
      </c>
      <c r="AB156" s="202" t="e">
        <f>IF(#REF!=Y156,"BETUL","SALAH")</f>
        <v>#REF!</v>
      </c>
      <c r="AC156" s="88" t="e">
        <f>IF(#REF!&gt;80,"CEK KEMBALI","OKE")</f>
        <v>#REF!</v>
      </c>
      <c r="AD156" s="88" t="e">
        <f>IF(#REF!&gt;80,"CEK KEMBALI","OKE")</f>
        <v>#REF!</v>
      </c>
      <c r="AE156" s="88"/>
      <c r="AF156" s="200" t="str">
        <f t="shared" si="4"/>
        <v>OK</v>
      </c>
      <c r="AG156" s="202">
        <f t="shared" si="5"/>
        <v>1732</v>
      </c>
    </row>
    <row r="157" spans="1:33" ht="17" customHeight="1">
      <c r="A157" s="529">
        <v>143</v>
      </c>
      <c r="B157" s="529" t="s">
        <v>36</v>
      </c>
      <c r="C157" s="904" t="s">
        <v>85</v>
      </c>
      <c r="D157" s="530">
        <v>2</v>
      </c>
      <c r="E157" s="530">
        <v>60</v>
      </c>
      <c r="F157" s="530" t="s">
        <v>22</v>
      </c>
      <c r="G157" s="531">
        <v>1732</v>
      </c>
      <c r="H157" s="906">
        <v>831.36895733333347</v>
      </c>
      <c r="I157" s="907">
        <v>48.000517167051591</v>
      </c>
      <c r="J157" s="906">
        <v>613.98270541527688</v>
      </c>
      <c r="K157" s="907">
        <v>35.449347887718062</v>
      </c>
      <c r="L157" s="906">
        <v>712.93290200000001</v>
      </c>
      <c r="M157" s="907">
        <v>41.16240773672056</v>
      </c>
      <c r="N157" s="906">
        <v>560.63296767130271</v>
      </c>
      <c r="O157" s="907">
        <v>32.369108987950504</v>
      </c>
      <c r="P157" s="909">
        <v>20.714336350488782</v>
      </c>
      <c r="Q157" s="904" t="s">
        <v>483</v>
      </c>
      <c r="R157" s="262"/>
      <c r="U157" s="200" t="e">
        <f>IF(#REF!&gt;=80,"B","K")</f>
        <v>#REF!</v>
      </c>
      <c r="V157" s="200" t="e">
        <f>IF(#REF!&gt;=80,"B","K")</f>
        <v>#REF!</v>
      </c>
      <c r="W157" s="200"/>
      <c r="X157" s="201" t="e">
        <f>(#REF!/G157)*100</f>
        <v>#REF!</v>
      </c>
      <c r="Y157" s="201" t="e">
        <f>#REF!/G157*100</f>
        <v>#REF!</v>
      </c>
      <c r="Z157" s="202"/>
      <c r="AA157" s="202" t="e">
        <f>IF(X157=#REF!,"BETUL","salah")</f>
        <v>#REF!</v>
      </c>
      <c r="AB157" s="202" t="e">
        <f>IF(#REF!=Y157,"BETUL","SALAH")</f>
        <v>#REF!</v>
      </c>
      <c r="AC157" s="88" t="e">
        <f>IF(#REF!&gt;80,"CEK KEMBALI","OKE")</f>
        <v>#REF!</v>
      </c>
      <c r="AD157" s="88" t="e">
        <f>IF(#REF!&gt;80,"CEK KEMBALI","OKE")</f>
        <v>#REF!</v>
      </c>
      <c r="AE157" s="88"/>
      <c r="AF157" s="200" t="str">
        <f t="shared" si="4"/>
        <v>OK</v>
      </c>
      <c r="AG157" s="202">
        <f t="shared" si="5"/>
        <v>1732</v>
      </c>
    </row>
    <row r="158" spans="1:33" ht="17" customHeight="1">
      <c r="A158" s="529">
        <v>144</v>
      </c>
      <c r="B158" s="529" t="s">
        <v>36</v>
      </c>
      <c r="C158" s="904" t="s">
        <v>85</v>
      </c>
      <c r="D158" s="530">
        <v>3</v>
      </c>
      <c r="E158" s="530">
        <v>60</v>
      </c>
      <c r="F158" s="530" t="s">
        <v>22</v>
      </c>
      <c r="G158" s="531">
        <v>1732</v>
      </c>
      <c r="H158" s="906">
        <v>800.84975200000008</v>
      </c>
      <c r="I158" s="907">
        <v>46.238438337182451</v>
      </c>
      <c r="J158" s="906">
        <v>569.8716460291663</v>
      </c>
      <c r="K158" s="907">
        <v>32.902519978589275</v>
      </c>
      <c r="L158" s="906">
        <v>692.51973466666675</v>
      </c>
      <c r="M158" s="907">
        <v>39.983818398768292</v>
      </c>
      <c r="N158" s="906">
        <v>516.16346746731585</v>
      </c>
      <c r="O158" s="907">
        <v>29.801585881484748</v>
      </c>
      <c r="P158" s="909">
        <v>20.493064895472763</v>
      </c>
      <c r="Q158" s="904" t="s">
        <v>483</v>
      </c>
      <c r="R158" s="262"/>
      <c r="U158" s="200" t="e">
        <f>IF(#REF!&gt;=80,"B","K")</f>
        <v>#REF!</v>
      </c>
      <c r="V158" s="200" t="e">
        <f>IF(#REF!&gt;=80,"B","K")</f>
        <v>#REF!</v>
      </c>
      <c r="W158" s="200"/>
      <c r="X158" s="201" t="e">
        <f>(#REF!/G158)*100</f>
        <v>#REF!</v>
      </c>
      <c r="Y158" s="201" t="e">
        <f>#REF!/G158*100</f>
        <v>#REF!</v>
      </c>
      <c r="Z158" s="202"/>
      <c r="AA158" s="202" t="e">
        <f>IF(X158=#REF!,"BETUL","salah")</f>
        <v>#REF!</v>
      </c>
      <c r="AB158" s="202" t="e">
        <f>IF(#REF!=Y158,"BETUL","SALAH")</f>
        <v>#REF!</v>
      </c>
      <c r="AC158" s="88" t="e">
        <f>IF(#REF!&gt;80,"CEK KEMBALI","OKE")</f>
        <v>#REF!</v>
      </c>
      <c r="AD158" s="88" t="e">
        <f>IF(#REF!&gt;80,"CEK KEMBALI","OKE")</f>
        <v>#REF!</v>
      </c>
      <c r="AE158" s="88"/>
      <c r="AF158" s="200" t="str">
        <f t="shared" si="4"/>
        <v>OK</v>
      </c>
      <c r="AG158" s="202">
        <f t="shared" si="5"/>
        <v>1732</v>
      </c>
    </row>
    <row r="159" spans="1:33" ht="17" customHeight="1">
      <c r="A159" s="529">
        <v>145</v>
      </c>
      <c r="B159" s="529" t="s">
        <v>36</v>
      </c>
      <c r="C159" s="904" t="s">
        <v>85</v>
      </c>
      <c r="D159" s="530">
        <v>4</v>
      </c>
      <c r="E159" s="530">
        <v>60</v>
      </c>
      <c r="F159" s="530" t="s">
        <v>484</v>
      </c>
      <c r="G159" s="531">
        <v>1732</v>
      </c>
      <c r="H159" s="906">
        <v>734.21919766666667</v>
      </c>
      <c r="I159" s="907">
        <v>42.391408641262515</v>
      </c>
      <c r="J159" s="906">
        <v>576.34899151944433</v>
      </c>
      <c r="K159" s="907">
        <v>33.276500665094936</v>
      </c>
      <c r="L159" s="906">
        <v>660.75598166666668</v>
      </c>
      <c r="M159" s="907">
        <v>38.149883468052352</v>
      </c>
      <c r="N159" s="906">
        <v>510.72629182939318</v>
      </c>
      <c r="O159" s="907">
        <v>29.48766119107351</v>
      </c>
      <c r="P159" s="909">
        <v>20.440764859496014</v>
      </c>
      <c r="Q159" s="904" t="s">
        <v>483</v>
      </c>
      <c r="R159" s="262"/>
      <c r="U159" s="200" t="e">
        <f>IF(#REF!&gt;=80,"B","K")</f>
        <v>#REF!</v>
      </c>
      <c r="V159" s="200" t="e">
        <f>IF(#REF!&gt;=80,"B","K")</f>
        <v>#REF!</v>
      </c>
      <c r="W159" s="200"/>
      <c r="X159" s="201" t="e">
        <f>(#REF!/G159)*100</f>
        <v>#REF!</v>
      </c>
      <c r="Y159" s="201" t="e">
        <f>#REF!/G159*100</f>
        <v>#REF!</v>
      </c>
      <c r="Z159" s="202"/>
      <c r="AA159" s="202" t="e">
        <f>IF(X159=#REF!,"BETUL","salah")</f>
        <v>#REF!</v>
      </c>
      <c r="AB159" s="202" t="e">
        <f>IF(#REF!=Y159,"BETUL","SALAH")</f>
        <v>#REF!</v>
      </c>
      <c r="AC159" s="88" t="e">
        <f>IF(#REF!&gt;80,"CEK KEMBALI","OKE")</f>
        <v>#REF!</v>
      </c>
      <c r="AD159" s="88" t="e">
        <f>IF(#REF!&gt;80,"CEK KEMBALI","OKE")</f>
        <v>#REF!</v>
      </c>
      <c r="AE159" s="88"/>
      <c r="AF159" s="200" t="str">
        <f t="shared" si="4"/>
        <v>OK</v>
      </c>
      <c r="AG159" s="202">
        <f t="shared" si="5"/>
        <v>1732</v>
      </c>
    </row>
    <row r="160" spans="1:33" ht="17" customHeight="1">
      <c r="A160" s="529">
        <v>146</v>
      </c>
      <c r="B160" s="529" t="s">
        <v>36</v>
      </c>
      <c r="C160" s="904" t="s">
        <v>135</v>
      </c>
      <c r="D160" s="910">
        <v>1</v>
      </c>
      <c r="E160" s="910">
        <v>60</v>
      </c>
      <c r="F160" s="910" t="s">
        <v>22</v>
      </c>
      <c r="G160" s="531">
        <v>1732</v>
      </c>
      <c r="H160" s="906">
        <v>919.4683839999999</v>
      </c>
      <c r="I160" s="907">
        <v>53.087089145496535</v>
      </c>
      <c r="J160" s="906">
        <v>770.92793487916754</v>
      </c>
      <c r="K160" s="907">
        <v>44.510850743600898</v>
      </c>
      <c r="L160" s="906">
        <v>1209.9178063333331</v>
      </c>
      <c r="M160" s="907">
        <v>69.856686277906064</v>
      </c>
      <c r="N160" s="906">
        <v>698.07231216226285</v>
      </c>
      <c r="O160" s="907">
        <v>40.304406013987467</v>
      </c>
      <c r="P160" s="909">
        <v>20.578364994197056</v>
      </c>
      <c r="Q160" s="904" t="s">
        <v>485</v>
      </c>
      <c r="R160" s="262"/>
      <c r="U160" s="200" t="e">
        <f>IF(#REF!&gt;=80,"B","K")</f>
        <v>#REF!</v>
      </c>
      <c r="V160" s="200" t="e">
        <f>IF(#REF!&gt;=80,"B","K")</f>
        <v>#REF!</v>
      </c>
      <c r="W160" s="200"/>
      <c r="X160" s="201" t="e">
        <f>(#REF!/G160)*100</f>
        <v>#REF!</v>
      </c>
      <c r="Y160" s="201" t="e">
        <f>#REF!/G160*100</f>
        <v>#REF!</v>
      </c>
      <c r="Z160" s="202"/>
      <c r="AA160" s="202" t="e">
        <f>IF(X160=#REF!,"BETUL","salah")</f>
        <v>#REF!</v>
      </c>
      <c r="AB160" s="202" t="e">
        <f>IF(#REF!=Y160,"BETUL","SALAH")</f>
        <v>#REF!</v>
      </c>
      <c r="AC160" s="88" t="e">
        <f>IF(#REF!&gt;80,"CEK KEMBALI","OKE")</f>
        <v>#REF!</v>
      </c>
      <c r="AD160" s="88" t="e">
        <f>IF(#REF!&gt;80,"CEK KEMBALI","OKE")</f>
        <v>#REF!</v>
      </c>
      <c r="AE160" s="88"/>
      <c r="AF160" s="200" t="str">
        <f t="shared" si="4"/>
        <v>OK</v>
      </c>
      <c r="AG160" s="202">
        <f t="shared" si="5"/>
        <v>1732</v>
      </c>
    </row>
    <row r="161" spans="1:33" ht="17" customHeight="1">
      <c r="A161" s="529">
        <v>147</v>
      </c>
      <c r="B161" s="529" t="s">
        <v>36</v>
      </c>
      <c r="C161" s="904" t="s">
        <v>135</v>
      </c>
      <c r="D161" s="530">
        <v>2</v>
      </c>
      <c r="E161" s="530">
        <v>60</v>
      </c>
      <c r="F161" s="530" t="s">
        <v>22</v>
      </c>
      <c r="G161" s="531">
        <v>1732</v>
      </c>
      <c r="H161" s="906">
        <v>941.83355700000004</v>
      </c>
      <c r="I161" s="907">
        <v>54.378380889145497</v>
      </c>
      <c r="J161" s="906">
        <v>738.59277682361164</v>
      </c>
      <c r="K161" s="907">
        <v>42.643924758869034</v>
      </c>
      <c r="L161" s="906">
        <v>734.1396483333333</v>
      </c>
      <c r="M161" s="907">
        <v>42.386815723633561</v>
      </c>
      <c r="N161" s="906">
        <v>589.30110968335669</v>
      </c>
      <c r="O161" s="907">
        <v>34.024313492110664</v>
      </c>
      <c r="P161" s="909">
        <v>20.37635561628376</v>
      </c>
      <c r="Q161" s="904" t="s">
        <v>485</v>
      </c>
      <c r="R161" s="260"/>
      <c r="U161" s="200" t="e">
        <f>IF(#REF!&gt;=80,"B","K")</f>
        <v>#REF!</v>
      </c>
      <c r="V161" s="200" t="e">
        <f>IF(#REF!&gt;=80,"B","K")</f>
        <v>#REF!</v>
      </c>
      <c r="W161" s="200"/>
      <c r="X161" s="201" t="e">
        <f>(#REF!/G161)*100</f>
        <v>#REF!</v>
      </c>
      <c r="Y161" s="201" t="e">
        <f>#REF!/G161*100</f>
        <v>#REF!</v>
      </c>
      <c r="Z161" s="202"/>
      <c r="AA161" s="202" t="e">
        <f>IF(X161=#REF!,"BETUL","salah")</f>
        <v>#REF!</v>
      </c>
      <c r="AB161" s="202" t="e">
        <f>IF(#REF!=Y161,"BETUL","SALAH")</f>
        <v>#REF!</v>
      </c>
      <c r="AC161" s="88" t="e">
        <f>IF(#REF!&gt;80,"CEK KEMBALI","OKE")</f>
        <v>#REF!</v>
      </c>
      <c r="AD161" s="88" t="e">
        <f>IF(#REF!&gt;80,"CEK KEMBALI","OKE")</f>
        <v>#REF!</v>
      </c>
      <c r="AE161" s="88"/>
      <c r="AF161" s="200" t="str">
        <f t="shared" si="4"/>
        <v>OK</v>
      </c>
      <c r="AG161" s="202">
        <f t="shared" si="5"/>
        <v>1732</v>
      </c>
    </row>
    <row r="162" spans="1:33" ht="17" customHeight="1">
      <c r="A162" s="529">
        <v>148</v>
      </c>
      <c r="B162" s="529" t="s">
        <v>36</v>
      </c>
      <c r="C162" s="904" t="s">
        <v>135</v>
      </c>
      <c r="D162" s="530">
        <v>3</v>
      </c>
      <c r="E162" s="530">
        <v>60</v>
      </c>
      <c r="F162" s="530" t="s">
        <v>22</v>
      </c>
      <c r="G162" s="531">
        <v>1732</v>
      </c>
      <c r="H162" s="906">
        <v>765.3732706666666</v>
      </c>
      <c r="I162" s="907">
        <v>44.190142648190914</v>
      </c>
      <c r="J162" s="906">
        <v>556.05128887175965</v>
      </c>
      <c r="K162" s="907">
        <v>32.104577879431851</v>
      </c>
      <c r="L162" s="906">
        <v>637.51765966666665</v>
      </c>
      <c r="M162" s="907">
        <v>36.808178964588144</v>
      </c>
      <c r="N162" s="906">
        <v>487.40447509193763</v>
      </c>
      <c r="O162" s="907">
        <v>28.141135975285081</v>
      </c>
      <c r="P162" s="909">
        <v>20.581117621087124</v>
      </c>
      <c r="Q162" s="904" t="s">
        <v>486</v>
      </c>
      <c r="R162" s="262"/>
      <c r="U162" s="200" t="e">
        <f>IF(#REF!&gt;=80,"B","K")</f>
        <v>#REF!</v>
      </c>
      <c r="V162" s="200" t="e">
        <f>IF(#REF!&gt;=80,"B","K")</f>
        <v>#REF!</v>
      </c>
      <c r="W162" s="200"/>
      <c r="X162" s="201" t="e">
        <f>(#REF!/G162)*100</f>
        <v>#REF!</v>
      </c>
      <c r="Y162" s="201" t="e">
        <f>#REF!/G162*100</f>
        <v>#REF!</v>
      </c>
      <c r="Z162" s="202"/>
      <c r="AA162" s="202" t="e">
        <f>IF(X162=#REF!,"BETUL","salah")</f>
        <v>#REF!</v>
      </c>
      <c r="AB162" s="202" t="e">
        <f>IF(#REF!=Y162,"BETUL","SALAH")</f>
        <v>#REF!</v>
      </c>
      <c r="AC162" s="88" t="e">
        <f>IF(#REF!&gt;80,"CEK KEMBALI","OKE")</f>
        <v>#REF!</v>
      </c>
      <c r="AD162" s="88" t="e">
        <f>IF(#REF!&gt;80,"CEK KEMBALI","OKE")</f>
        <v>#REF!</v>
      </c>
      <c r="AE162" s="88"/>
      <c r="AF162" s="200" t="str">
        <f t="shared" si="4"/>
        <v>OK</v>
      </c>
      <c r="AG162" s="202">
        <f t="shared" si="5"/>
        <v>1732</v>
      </c>
    </row>
    <row r="163" spans="1:33" ht="17" customHeight="1">
      <c r="A163" s="529">
        <v>149</v>
      </c>
      <c r="B163" s="529" t="s">
        <v>36</v>
      </c>
      <c r="C163" s="904" t="s">
        <v>135</v>
      </c>
      <c r="D163" s="530">
        <v>4</v>
      </c>
      <c r="E163" s="530">
        <v>60</v>
      </c>
      <c r="F163" s="910" t="s">
        <v>22</v>
      </c>
      <c r="G163" s="531">
        <v>1732</v>
      </c>
      <c r="H163" s="906">
        <v>1517.5601399999998</v>
      </c>
      <c r="I163" s="907">
        <v>87.618945727482668</v>
      </c>
      <c r="J163" s="906">
        <v>1253.2613225652776</v>
      </c>
      <c r="K163" s="907">
        <v>72.359198762429429</v>
      </c>
      <c r="L163" s="906">
        <v>1337.3548583333334</v>
      </c>
      <c r="M163" s="907">
        <v>77.214483737490383</v>
      </c>
      <c r="N163" s="906">
        <v>1109.3159913444592</v>
      </c>
      <c r="O163" s="907">
        <v>64.048267398640832</v>
      </c>
      <c r="P163" s="909">
        <v>20.541360484046681</v>
      </c>
      <c r="Q163" s="904" t="s">
        <v>486</v>
      </c>
      <c r="R163" s="262"/>
      <c r="U163" s="200" t="e">
        <f>IF(#REF!&gt;=80,"B","K")</f>
        <v>#REF!</v>
      </c>
      <c r="V163" s="200" t="e">
        <f>IF(#REF!&gt;=80,"B","K")</f>
        <v>#REF!</v>
      </c>
      <c r="W163" s="200"/>
      <c r="X163" s="201" t="e">
        <f>(#REF!/G163)*100</f>
        <v>#REF!</v>
      </c>
      <c r="Y163" s="201" t="e">
        <f>#REF!/G163*100</f>
        <v>#REF!</v>
      </c>
      <c r="Z163" s="202"/>
      <c r="AA163" s="202" t="e">
        <f>IF(X163=#REF!,"BETUL","salah")</f>
        <v>#REF!</v>
      </c>
      <c r="AB163" s="202" t="e">
        <f>IF(#REF!=Y163,"BETUL","SALAH")</f>
        <v>#REF!</v>
      </c>
      <c r="AC163" s="88" t="e">
        <f>IF(#REF!&gt;80,"CEK KEMBALI","OKE")</f>
        <v>#REF!</v>
      </c>
      <c r="AD163" s="88" t="e">
        <f>IF(#REF!&gt;80,"CEK KEMBALI","OKE")</f>
        <v>#REF!</v>
      </c>
      <c r="AE163" s="88"/>
      <c r="AF163" s="200" t="str">
        <f t="shared" si="4"/>
        <v>OK</v>
      </c>
      <c r="AG163" s="202">
        <f t="shared" si="5"/>
        <v>1732</v>
      </c>
    </row>
    <row r="164" spans="1:33" ht="17" customHeight="1">
      <c r="A164" s="529">
        <v>150</v>
      </c>
      <c r="B164" s="529" t="s">
        <v>38</v>
      </c>
      <c r="C164" s="904" t="s">
        <v>39</v>
      </c>
      <c r="D164" s="530">
        <v>1</v>
      </c>
      <c r="E164" s="530">
        <v>30</v>
      </c>
      <c r="F164" s="910" t="s">
        <v>33</v>
      </c>
      <c r="G164" s="531">
        <v>866</v>
      </c>
      <c r="H164" s="906">
        <v>760.74591066666665</v>
      </c>
      <c r="I164" s="907">
        <v>87.845948113933787</v>
      </c>
      <c r="J164" s="906">
        <v>534.76522758564863</v>
      </c>
      <c r="K164" s="907">
        <v>61.751181014509079</v>
      </c>
      <c r="L164" s="906">
        <v>650.11802166666666</v>
      </c>
      <c r="M164" s="907">
        <v>75.071365088529646</v>
      </c>
      <c r="N164" s="906">
        <v>537.20953421557738</v>
      </c>
      <c r="O164" s="907">
        <v>62.03343351219138</v>
      </c>
      <c r="P164" s="909">
        <v>20.494242872323635</v>
      </c>
      <c r="Q164" s="905" t="s">
        <v>487</v>
      </c>
      <c r="R164" s="267"/>
      <c r="U164" s="200" t="e">
        <f>IF(#REF!&gt;=80,"B","K")</f>
        <v>#REF!</v>
      </c>
      <c r="V164" s="200" t="e">
        <f>IF(#REF!&gt;=80,"B","K")</f>
        <v>#REF!</v>
      </c>
      <c r="W164" s="200"/>
      <c r="X164" s="201" t="e">
        <f>(#REF!/G164)*100</f>
        <v>#REF!</v>
      </c>
      <c r="Y164" s="201" t="e">
        <f>#REF!/G164*100</f>
        <v>#REF!</v>
      </c>
      <c r="Z164" s="202"/>
      <c r="AA164" s="202" t="e">
        <f>IF(X164=#REF!,"BETUL","salah")</f>
        <v>#REF!</v>
      </c>
      <c r="AB164" s="202" t="e">
        <f>IF(#REF!=Y164,"BETUL","SALAH")</f>
        <v>#REF!</v>
      </c>
      <c r="AC164" s="88" t="e">
        <f>IF(#REF!&gt;80,"CEK KEMBALI","OKE")</f>
        <v>#REF!</v>
      </c>
      <c r="AD164" s="88" t="e">
        <f>IF(#REF!&gt;80,"CEK KEMBALI","OKE")</f>
        <v>#REF!</v>
      </c>
      <c r="AE164" s="88"/>
      <c r="AF164" s="200" t="str">
        <f t="shared" si="4"/>
        <v>OK</v>
      </c>
      <c r="AG164" s="202">
        <f t="shared" si="5"/>
        <v>866</v>
      </c>
    </row>
    <row r="165" spans="1:33" ht="17" customHeight="1">
      <c r="A165" s="529">
        <v>151</v>
      </c>
      <c r="B165" s="529" t="s">
        <v>38</v>
      </c>
      <c r="C165" s="904" t="s">
        <v>39</v>
      </c>
      <c r="D165" s="530">
        <v>2</v>
      </c>
      <c r="E165" s="530">
        <v>30</v>
      </c>
      <c r="F165" s="530" t="s">
        <v>33</v>
      </c>
      <c r="G165" s="531">
        <v>866</v>
      </c>
      <c r="H165" s="906">
        <v>305.57293699999997</v>
      </c>
      <c r="I165" s="907">
        <v>35.28555854503464</v>
      </c>
      <c r="J165" s="906">
        <v>175.1627931072961</v>
      </c>
      <c r="K165" s="907">
        <v>20.226650474283613</v>
      </c>
      <c r="L165" s="906">
        <v>252.44510366666668</v>
      </c>
      <c r="M165" s="907">
        <v>29.150704811393378</v>
      </c>
      <c r="N165" s="906">
        <v>212.34913003894309</v>
      </c>
      <c r="O165" s="907">
        <v>24.520684762002666</v>
      </c>
      <c r="P165" s="909">
        <v>20.573409963586951</v>
      </c>
      <c r="Q165" s="905" t="s">
        <v>488</v>
      </c>
      <c r="R165" s="262" t="s">
        <v>427</v>
      </c>
      <c r="U165" s="200" t="e">
        <f>IF(#REF!&gt;=80,"B","K")</f>
        <v>#REF!</v>
      </c>
      <c r="V165" s="200" t="e">
        <f>IF(#REF!&gt;=80,"B","K")</f>
        <v>#REF!</v>
      </c>
      <c r="W165" s="200"/>
      <c r="X165" s="201" t="e">
        <f>(#REF!/G165)*100</f>
        <v>#REF!</v>
      </c>
      <c r="Y165" s="201" t="e">
        <f>#REF!/G165*100</f>
        <v>#REF!</v>
      </c>
      <c r="Z165" s="202"/>
      <c r="AA165" s="202" t="e">
        <f>IF(X165=#REF!,"BETUL","salah")</f>
        <v>#REF!</v>
      </c>
      <c r="AB165" s="202" t="e">
        <v>#REF!</v>
      </c>
      <c r="AC165" s="88" t="e">
        <f>IF(#REF!&gt;80,"CEK KEMBALI","OKE")</f>
        <v>#REF!</v>
      </c>
      <c r="AD165" s="88" t="e">
        <f>IF(#REF!&gt;80,"CEK KEMBALI","OKE")</f>
        <v>#REF!</v>
      </c>
      <c r="AE165" s="88"/>
      <c r="AF165" s="200" t="str">
        <f t="shared" si="4"/>
        <v>OK</v>
      </c>
      <c r="AG165" s="202">
        <f t="shared" si="5"/>
        <v>866</v>
      </c>
    </row>
    <row r="166" spans="1:33" ht="17" customHeight="1">
      <c r="A166" s="529">
        <v>152</v>
      </c>
      <c r="B166" s="529" t="s">
        <v>38</v>
      </c>
      <c r="C166" s="904" t="s">
        <v>5443</v>
      </c>
      <c r="D166" s="530">
        <v>1</v>
      </c>
      <c r="E166" s="530">
        <v>60</v>
      </c>
      <c r="F166" s="530" t="s">
        <v>22</v>
      </c>
      <c r="G166" s="531">
        <v>1732</v>
      </c>
      <c r="H166" s="906">
        <v>416.72637933333334</v>
      </c>
      <c r="I166" s="907">
        <v>24.060414511162435</v>
      </c>
      <c r="J166" s="906">
        <v>358.51775541851862</v>
      </c>
      <c r="K166" s="907">
        <v>20.699639458344031</v>
      </c>
      <c r="L166" s="906">
        <v>486.09593700000005</v>
      </c>
      <c r="M166" s="907">
        <v>28.065585277136261</v>
      </c>
      <c r="N166" s="906">
        <v>374.04569573203531</v>
      </c>
      <c r="O166" s="907">
        <v>21.596171809008968</v>
      </c>
      <c r="P166" s="909">
        <v>20.568951008040671</v>
      </c>
      <c r="Q166" s="905"/>
      <c r="R166" s="263"/>
      <c r="U166" s="200" t="e">
        <f>IF(#REF!&gt;=80,"B","K")</f>
        <v>#REF!</v>
      </c>
      <c r="V166" s="200" t="e">
        <f>IF(#REF!&gt;=80,"B","K")</f>
        <v>#REF!</v>
      </c>
      <c r="W166" s="200"/>
      <c r="X166" s="201" t="e">
        <f>(#REF!/G166)*100</f>
        <v>#REF!</v>
      </c>
      <c r="Y166" s="201" t="e">
        <f>#REF!/G166*100</f>
        <v>#REF!</v>
      </c>
      <c r="Z166" s="202"/>
      <c r="AA166" s="202" t="e">
        <f>IF(X166=#REF!,"BETUL","salah")</f>
        <v>#REF!</v>
      </c>
      <c r="AB166" s="202" t="e">
        <f>IF(#REF!=Y166,"BETUL","SALAH")</f>
        <v>#REF!</v>
      </c>
      <c r="AC166" s="88" t="e">
        <f>IF(#REF!&gt;80,"CEK KEMBALI","OKE")</f>
        <v>#REF!</v>
      </c>
      <c r="AD166" s="88" t="e">
        <f>IF(#REF!&gt;80,"CEK KEMBALI","OKE")</f>
        <v>#REF!</v>
      </c>
      <c r="AE166" s="88"/>
      <c r="AF166" s="200" t="str">
        <f t="shared" si="4"/>
        <v>OK</v>
      </c>
      <c r="AG166" s="202">
        <f t="shared" si="5"/>
        <v>1732</v>
      </c>
    </row>
    <row r="167" spans="1:33" ht="17" customHeight="1">
      <c r="A167" s="529">
        <v>153</v>
      </c>
      <c r="B167" s="529" t="s">
        <v>38</v>
      </c>
      <c r="C167" s="904" t="s">
        <v>5443</v>
      </c>
      <c r="D167" s="530">
        <v>2</v>
      </c>
      <c r="E167" s="530">
        <v>60</v>
      </c>
      <c r="F167" s="530" t="s">
        <v>22</v>
      </c>
      <c r="G167" s="531">
        <v>1732</v>
      </c>
      <c r="H167" s="906">
        <v>644.70662433333337</v>
      </c>
      <c r="I167" s="907">
        <v>37.223246208622015</v>
      </c>
      <c r="J167" s="906">
        <v>556.69884223703673</v>
      </c>
      <c r="K167" s="907">
        <v>32.141965487126832</v>
      </c>
      <c r="L167" s="906">
        <v>659.11881533333337</v>
      </c>
      <c r="M167" s="907">
        <v>38.05535885296382</v>
      </c>
      <c r="N167" s="906">
        <v>542.07706732498832</v>
      </c>
      <c r="O167" s="907">
        <v>31.297752155022419</v>
      </c>
      <c r="P167" s="909">
        <v>20.531280517908069</v>
      </c>
      <c r="Q167" s="905"/>
      <c r="R167" s="263" t="s">
        <v>482</v>
      </c>
      <c r="U167" s="200" t="e">
        <f>IF(#REF!&gt;=80,"B","K")</f>
        <v>#REF!</v>
      </c>
      <c r="V167" s="200" t="e">
        <f>IF(#REF!&gt;=80,"B","K")</f>
        <v>#REF!</v>
      </c>
      <c r="W167" s="200"/>
      <c r="X167" s="201" t="e">
        <f>(#REF!/G167)*100</f>
        <v>#REF!</v>
      </c>
      <c r="Y167" s="201" t="e">
        <f>#REF!/G167*100</f>
        <v>#REF!</v>
      </c>
      <c r="Z167" s="202"/>
      <c r="AA167" s="202" t="e">
        <f>IF(X167=#REF!,"BETUL","salah")</f>
        <v>#REF!</v>
      </c>
      <c r="AB167" s="202" t="e">
        <f>IF(#REF!=Y167,"BETUL","SALAH")</f>
        <v>#REF!</v>
      </c>
      <c r="AC167" s="88" t="e">
        <f>IF(#REF!&gt;80,"CEK KEMBALI","OKE")</f>
        <v>#REF!</v>
      </c>
      <c r="AD167" s="88" t="e">
        <f>IF(#REF!&gt;80,"CEK KEMBALI","OKE")</f>
        <v>#REF!</v>
      </c>
      <c r="AE167" s="88"/>
      <c r="AF167" s="200" t="str">
        <f t="shared" si="4"/>
        <v>OK</v>
      </c>
      <c r="AG167" s="202">
        <f t="shared" si="5"/>
        <v>1732</v>
      </c>
    </row>
    <row r="168" spans="1:33" ht="17" customHeight="1">
      <c r="A168" s="529">
        <v>154</v>
      </c>
      <c r="B168" s="529" t="s">
        <v>38</v>
      </c>
      <c r="C168" s="904" t="s">
        <v>489</v>
      </c>
      <c r="D168" s="530">
        <v>1</v>
      </c>
      <c r="E168" s="530">
        <v>32</v>
      </c>
      <c r="F168" s="530">
        <v>70</v>
      </c>
      <c r="G168" s="531">
        <v>3079</v>
      </c>
      <c r="H168" s="906">
        <v>267.33791100000002</v>
      </c>
      <c r="I168" s="907">
        <v>8.6826213380967854</v>
      </c>
      <c r="J168" s="906">
        <v>183.25849355648128</v>
      </c>
      <c r="K168" s="907">
        <v>5.9518835192101749</v>
      </c>
      <c r="L168" s="906">
        <v>278.07703633333335</v>
      </c>
      <c r="M168" s="907">
        <v>9.0314074807838054</v>
      </c>
      <c r="N168" s="906">
        <v>182.66273640751041</v>
      </c>
      <c r="O168" s="907">
        <v>5.9325344724751679</v>
      </c>
      <c r="P168" s="909">
        <v>20</v>
      </c>
      <c r="Q168" s="905" t="s">
        <v>490</v>
      </c>
      <c r="R168" s="262"/>
      <c r="U168" s="200" t="e">
        <f>IF(#REF!&gt;=80,"B","K")</f>
        <v>#REF!</v>
      </c>
      <c r="V168" s="200" t="e">
        <f>IF(#REF!&gt;=80,"B","K")</f>
        <v>#REF!</v>
      </c>
      <c r="W168" s="200"/>
      <c r="X168" s="201" t="e">
        <f>(#REF!/G168)*100</f>
        <v>#REF!</v>
      </c>
      <c r="Y168" s="201" t="e">
        <f>#REF!/G168*100</f>
        <v>#REF!</v>
      </c>
      <c r="Z168" s="202"/>
      <c r="AA168" s="202" t="e">
        <f>IF(X168=#REF!,"BETUL","salah")</f>
        <v>#REF!</v>
      </c>
      <c r="AB168" s="202" t="e">
        <f>IF(#REF!=Y168,"BETUL","SALAH")</f>
        <v>#REF!</v>
      </c>
      <c r="AC168" s="88" t="e">
        <f>IF(#REF!&gt;80,"CEK KEMBALI","OKE")</f>
        <v>#REF!</v>
      </c>
      <c r="AD168" s="88" t="e">
        <f>IF(#REF!&gt;80,"CEK KEMBALI","OKE")</f>
        <v>#REF!</v>
      </c>
      <c r="AE168" s="88"/>
      <c r="AF168" s="200" t="str">
        <f t="shared" si="4"/>
        <v>GGGEEEELLLLL</v>
      </c>
      <c r="AG168" s="202" t="str">
        <f t="shared" si="5"/>
        <v>CEK</v>
      </c>
    </row>
    <row r="169" spans="1:33" ht="17" customHeight="1">
      <c r="A169" s="529">
        <v>155</v>
      </c>
      <c r="B169" s="529" t="s">
        <v>38</v>
      </c>
      <c r="C169" s="904" t="s">
        <v>40</v>
      </c>
      <c r="D169" s="530">
        <v>1</v>
      </c>
      <c r="E169" s="530">
        <v>30</v>
      </c>
      <c r="F169" s="530" t="s">
        <v>33</v>
      </c>
      <c r="G169" s="531">
        <v>866</v>
      </c>
      <c r="H169" s="906">
        <v>518.80684400000007</v>
      </c>
      <c r="I169" s="907">
        <v>59.908411547344123</v>
      </c>
      <c r="J169" s="906">
        <v>389.90958300185179</v>
      </c>
      <c r="K169" s="907">
        <v>45.024201270421685</v>
      </c>
      <c r="L169" s="906">
        <v>469.24903366666666</v>
      </c>
      <c r="M169" s="907">
        <v>54.185800654349507</v>
      </c>
      <c r="N169" s="906">
        <v>388.43311806397753</v>
      </c>
      <c r="O169" s="907">
        <v>44.853708783369228</v>
      </c>
      <c r="P169" s="909">
        <v>20.490579533404873</v>
      </c>
      <c r="Q169" s="905" t="s">
        <v>491</v>
      </c>
      <c r="R169" s="263"/>
      <c r="U169" s="200" t="e">
        <f>IF(#REF!&gt;=80,"B","K")</f>
        <v>#REF!</v>
      </c>
      <c r="V169" s="200" t="e">
        <f>IF(#REF!&gt;=80,"B","K")</f>
        <v>#REF!</v>
      </c>
      <c r="W169" s="200"/>
      <c r="X169" s="201" t="e">
        <f>(#REF!/G169)*100</f>
        <v>#REF!</v>
      </c>
      <c r="Y169" s="201" t="e">
        <f>#REF!/G169*100</f>
        <v>#REF!</v>
      </c>
      <c r="Z169" s="202"/>
      <c r="AA169" s="202" t="e">
        <f>IF(X169=#REF!,"BETUL","salah")</f>
        <v>#REF!</v>
      </c>
      <c r="AB169" s="202" t="e">
        <f>IF(#REF!=Y169,"BETUL","SALAH")</f>
        <v>#REF!</v>
      </c>
      <c r="AC169" s="88" t="e">
        <f>IF(#REF!&gt;80,"CEK KEMBALI","OKE")</f>
        <v>#REF!</v>
      </c>
      <c r="AD169" s="88" t="e">
        <f>IF(#REF!&gt;80,"CEK KEMBALI","OKE")</f>
        <v>#REF!</v>
      </c>
      <c r="AE169" s="88"/>
      <c r="AF169" s="200" t="str">
        <f t="shared" si="4"/>
        <v>OK</v>
      </c>
      <c r="AG169" s="202">
        <f t="shared" si="5"/>
        <v>866</v>
      </c>
    </row>
    <row r="170" spans="1:33" ht="17" customHeight="1">
      <c r="A170" s="529">
        <v>156</v>
      </c>
      <c r="B170" s="529" t="s">
        <v>38</v>
      </c>
      <c r="C170" s="904" t="s">
        <v>40</v>
      </c>
      <c r="D170" s="530">
        <v>2</v>
      </c>
      <c r="E170" s="530">
        <v>30</v>
      </c>
      <c r="F170" s="530" t="s">
        <v>33</v>
      </c>
      <c r="G170" s="531">
        <v>866</v>
      </c>
      <c r="H170" s="906">
        <v>634.38433866666662</v>
      </c>
      <c r="I170" s="907">
        <v>73.254542571208617</v>
      </c>
      <c r="J170" s="906">
        <v>449.5769895231482</v>
      </c>
      <c r="K170" s="907">
        <v>51.914202023458223</v>
      </c>
      <c r="L170" s="906">
        <v>657.6016033333334</v>
      </c>
      <c r="M170" s="907">
        <v>75.935520015396463</v>
      </c>
      <c r="N170" s="906">
        <v>535.62654590217926</v>
      </c>
      <c r="O170" s="907">
        <v>61.850640404408686</v>
      </c>
      <c r="P170" s="909">
        <v>20.666349922289402</v>
      </c>
      <c r="Q170" s="905" t="s">
        <v>491</v>
      </c>
      <c r="R170" s="263"/>
      <c r="U170" s="200" t="e">
        <f>IF(#REF!&gt;=80,"B","K")</f>
        <v>#REF!</v>
      </c>
      <c r="V170" s="200" t="e">
        <f>IF(#REF!&gt;=80,"B","K")</f>
        <v>#REF!</v>
      </c>
      <c r="W170" s="200"/>
      <c r="X170" s="201" t="e">
        <f>(#REF!/G170)*100</f>
        <v>#REF!</v>
      </c>
      <c r="Y170" s="201" t="e">
        <f>#REF!/G170*100</f>
        <v>#REF!</v>
      </c>
      <c r="Z170" s="202"/>
      <c r="AA170" s="202" t="e">
        <f>IF(X170=#REF!,"BETUL","salah")</f>
        <v>#REF!</v>
      </c>
      <c r="AB170" s="202" t="e">
        <f>IF(#REF!=Y170,"BETUL","SALAH")</f>
        <v>#REF!</v>
      </c>
      <c r="AC170" s="88" t="e">
        <f>IF(#REF!&gt;80,"CEK KEMBALI","OKE")</f>
        <v>#REF!</v>
      </c>
      <c r="AD170" s="88" t="e">
        <f>IF(#REF!&gt;80,"CEK KEMBALI","OKE")</f>
        <v>#REF!</v>
      </c>
      <c r="AE170" s="88"/>
      <c r="AF170" s="200" t="str">
        <f t="shared" si="4"/>
        <v>OK</v>
      </c>
      <c r="AG170" s="202">
        <f t="shared" si="5"/>
        <v>866</v>
      </c>
    </row>
    <row r="171" spans="1:33" ht="17" customHeight="1">
      <c r="A171" s="529">
        <v>157</v>
      </c>
      <c r="B171" s="529" t="s">
        <v>38</v>
      </c>
      <c r="C171" s="529" t="s">
        <v>40</v>
      </c>
      <c r="D171" s="530">
        <v>3</v>
      </c>
      <c r="E171" s="530">
        <v>30</v>
      </c>
      <c r="F171" s="530" t="s">
        <v>33</v>
      </c>
      <c r="G171" s="531">
        <v>866</v>
      </c>
      <c r="H171" s="906">
        <v>738.24216699999999</v>
      </c>
      <c r="I171" s="907">
        <v>85.247363394919176</v>
      </c>
      <c r="J171" s="906">
        <v>528.61171002361152</v>
      </c>
      <c r="K171" s="907">
        <v>61.04061316669879</v>
      </c>
      <c r="L171" s="906">
        <v>786.05305966666663</v>
      </c>
      <c r="M171" s="907">
        <v>90.768251693610466</v>
      </c>
      <c r="N171" s="906">
        <v>573.05766050115915</v>
      </c>
      <c r="O171" s="907">
        <v>66.172940011681192</v>
      </c>
      <c r="P171" s="909">
        <v>20.392819388042707</v>
      </c>
      <c r="Q171" s="905" t="s">
        <v>491</v>
      </c>
      <c r="R171" s="262"/>
      <c r="U171" s="200" t="e">
        <f>IF(#REF!&gt;=80,"B","K")</f>
        <v>#REF!</v>
      </c>
      <c r="V171" s="200" t="e">
        <f>IF(#REF!&gt;=80,"B","K")</f>
        <v>#REF!</v>
      </c>
      <c r="W171" s="200"/>
      <c r="X171" s="201" t="e">
        <f>(#REF!/G171)*100</f>
        <v>#REF!</v>
      </c>
      <c r="Y171" s="201" t="e">
        <f>#REF!/G171*100</f>
        <v>#REF!</v>
      </c>
      <c r="Z171" s="202"/>
      <c r="AA171" s="202" t="e">
        <f>IF(X171=#REF!,"BETUL","salah")</f>
        <v>#REF!</v>
      </c>
      <c r="AB171" s="202" t="e">
        <f>IF(#REF!=Y171,"BETUL","SALAH")</f>
        <v>#REF!</v>
      </c>
      <c r="AC171" s="88" t="e">
        <f>IF(#REF!&gt;80,"CEK KEMBALI","OKE")</f>
        <v>#REF!</v>
      </c>
      <c r="AD171" s="88" t="e">
        <f>IF(#REF!&gt;80,"CEK KEMBALI","OKE")</f>
        <v>#REF!</v>
      </c>
      <c r="AE171" s="88"/>
      <c r="AF171" s="200" t="str">
        <f t="shared" si="4"/>
        <v>OK</v>
      </c>
      <c r="AG171" s="202">
        <f t="shared" si="5"/>
        <v>866</v>
      </c>
    </row>
    <row r="172" spans="1:33" ht="17" customHeight="1">
      <c r="A172" s="529">
        <v>158</v>
      </c>
      <c r="B172" s="529" t="s">
        <v>41</v>
      </c>
      <c r="C172" s="904" t="s">
        <v>86</v>
      </c>
      <c r="D172" s="530">
        <v>1</v>
      </c>
      <c r="E172" s="530">
        <v>60</v>
      </c>
      <c r="F172" s="530" t="s">
        <v>22</v>
      </c>
      <c r="G172" s="531">
        <v>1732</v>
      </c>
      <c r="H172" s="906">
        <v>467.94745899999998</v>
      </c>
      <c r="I172" s="907">
        <v>27.017751674364892</v>
      </c>
      <c r="J172" s="906">
        <v>338.88612559583316</v>
      </c>
      <c r="K172" s="907">
        <v>19.566173533246719</v>
      </c>
      <c r="L172" s="906">
        <v>477.86585500000001</v>
      </c>
      <c r="M172" s="907">
        <v>27.590407332563512</v>
      </c>
      <c r="N172" s="906">
        <v>370.92070186323582</v>
      </c>
      <c r="O172" s="907">
        <v>21.415744911272274</v>
      </c>
      <c r="P172" s="909">
        <v>20.520141314855273</v>
      </c>
      <c r="Q172" s="905" t="s">
        <v>492</v>
      </c>
      <c r="R172" s="260"/>
      <c r="U172" s="200" t="e">
        <f>IF(#REF!&gt;=80,"B","K")</f>
        <v>#REF!</v>
      </c>
      <c r="V172" s="200" t="e">
        <f>IF(#REF!&gt;=80,"B","K")</f>
        <v>#REF!</v>
      </c>
      <c r="W172" s="200"/>
      <c r="X172" s="201" t="e">
        <f>(#REF!/G172)*100</f>
        <v>#REF!</v>
      </c>
      <c r="Y172" s="201" t="e">
        <f>#REF!/G172*100</f>
        <v>#REF!</v>
      </c>
      <c r="Z172" s="202"/>
      <c r="AA172" s="202" t="e">
        <f>IF(X172=#REF!,"BETUL","salah")</f>
        <v>#REF!</v>
      </c>
      <c r="AB172" s="202" t="e">
        <f>IF(#REF!=Y172,"BETUL","SALAH")</f>
        <v>#REF!</v>
      </c>
      <c r="AC172" s="88" t="e">
        <f>IF(#REF!&gt;80,"CEK KEMBALI","OKE")</f>
        <v>#REF!</v>
      </c>
      <c r="AD172" s="88" t="e">
        <f>IF(#REF!&gt;80,"CEK KEMBALI","OKE")</f>
        <v>#REF!</v>
      </c>
      <c r="AE172" s="88"/>
      <c r="AF172" s="200" t="str">
        <f t="shared" si="4"/>
        <v>OK</v>
      </c>
      <c r="AG172" s="202">
        <f t="shared" si="5"/>
        <v>1732</v>
      </c>
    </row>
    <row r="173" spans="1:33" ht="17" customHeight="1">
      <c r="A173" s="529">
        <v>159</v>
      </c>
      <c r="B173" s="529" t="s">
        <v>38</v>
      </c>
      <c r="C173" s="904" t="s">
        <v>86</v>
      </c>
      <c r="D173" s="530">
        <v>2</v>
      </c>
      <c r="E173" s="530">
        <v>60</v>
      </c>
      <c r="F173" s="530" t="s">
        <v>22</v>
      </c>
      <c r="G173" s="531">
        <v>1732</v>
      </c>
      <c r="H173" s="906">
        <v>620.75233966666667</v>
      </c>
      <c r="I173" s="907">
        <v>35.840204368745191</v>
      </c>
      <c r="J173" s="906">
        <v>503.31806624953657</v>
      </c>
      <c r="K173" s="907">
        <v>29.059934540966314</v>
      </c>
      <c r="L173" s="906">
        <v>677.05521633333331</v>
      </c>
      <c r="M173" s="907">
        <v>39.09094782525019</v>
      </c>
      <c r="N173" s="906">
        <v>528.46001996662096</v>
      </c>
      <c r="O173" s="907">
        <v>30.511548496918067</v>
      </c>
      <c r="P173" s="909">
        <v>20.604906596925201</v>
      </c>
      <c r="Q173" s="905" t="s">
        <v>492</v>
      </c>
      <c r="R173" s="263"/>
      <c r="U173" s="200" t="e">
        <f>IF(#REF!&gt;=80,"B","K")</f>
        <v>#REF!</v>
      </c>
      <c r="V173" s="200" t="e">
        <f>IF(#REF!&gt;=80,"B","K")</f>
        <v>#REF!</v>
      </c>
      <c r="W173" s="200"/>
      <c r="X173" s="201" t="e">
        <f>(#REF!/G173)*100</f>
        <v>#REF!</v>
      </c>
      <c r="Y173" s="201" t="e">
        <f>#REF!/G173*100</f>
        <v>#REF!</v>
      </c>
      <c r="Z173" s="202"/>
      <c r="AA173" s="202" t="e">
        <f>IF(X173=#REF!,"BETUL","salah")</f>
        <v>#REF!</v>
      </c>
      <c r="AB173" s="202" t="e">
        <f>IF(#REF!=Y173,"BETUL","SALAH")</f>
        <v>#REF!</v>
      </c>
      <c r="AC173" s="88" t="e">
        <f>IF(#REF!&gt;80,"CEK KEMBALI","OKE")</f>
        <v>#REF!</v>
      </c>
      <c r="AD173" s="88" t="e">
        <f>IF(#REF!&gt;80,"CEK KEMBALI","OKE")</f>
        <v>#REF!</v>
      </c>
      <c r="AE173" s="88"/>
      <c r="AF173" s="200" t="str">
        <f t="shared" si="4"/>
        <v>OK</v>
      </c>
      <c r="AG173" s="202">
        <f t="shared" si="5"/>
        <v>1732</v>
      </c>
    </row>
    <row r="174" spans="1:33" ht="17" customHeight="1">
      <c r="A174" s="529">
        <v>160</v>
      </c>
      <c r="B174" s="529" t="s">
        <v>41</v>
      </c>
      <c r="C174" s="904" t="s">
        <v>107</v>
      </c>
      <c r="D174" s="530">
        <v>1</v>
      </c>
      <c r="E174" s="530">
        <v>60</v>
      </c>
      <c r="F174" s="530" t="s">
        <v>22</v>
      </c>
      <c r="G174" s="531">
        <v>1732</v>
      </c>
      <c r="H174" s="906">
        <v>647.81306933333337</v>
      </c>
      <c r="I174" s="907">
        <v>37.40260215550424</v>
      </c>
      <c r="J174" s="906">
        <v>515.88521351666668</v>
      </c>
      <c r="K174" s="907">
        <v>29.785520410892996</v>
      </c>
      <c r="L174" s="906">
        <v>735.83841966666671</v>
      </c>
      <c r="M174" s="907">
        <v>42.484897209391839</v>
      </c>
      <c r="N174" s="906">
        <v>578.24750985535502</v>
      </c>
      <c r="O174" s="907">
        <v>33.386114887722577</v>
      </c>
      <c r="P174" s="909">
        <v>20.729650711803416</v>
      </c>
      <c r="Q174" s="905" t="s">
        <v>492</v>
      </c>
      <c r="R174" s="262"/>
      <c r="U174" s="200" t="e">
        <f>IF(#REF!&gt;=80,"B","K")</f>
        <v>#REF!</v>
      </c>
      <c r="V174" s="200" t="e">
        <f>IF(#REF!&gt;=80,"B","K")</f>
        <v>#REF!</v>
      </c>
      <c r="W174" s="200"/>
      <c r="X174" s="201" t="e">
        <f>(#REF!/G174)*100</f>
        <v>#REF!</v>
      </c>
      <c r="Y174" s="201" t="e">
        <f>#REF!/G174*100</f>
        <v>#REF!</v>
      </c>
      <c r="Z174" s="202"/>
      <c r="AA174" s="202" t="e">
        <f>IF(X174=#REF!,"BETUL","salah")</f>
        <v>#REF!</v>
      </c>
      <c r="AB174" s="202" t="e">
        <f>IF(#REF!=Y174,"BETUL","SALAH")</f>
        <v>#REF!</v>
      </c>
      <c r="AC174" s="88" t="e">
        <f>IF(#REF!&gt;80,"CEK KEMBALI","OKE")</f>
        <v>#REF!</v>
      </c>
      <c r="AD174" s="88" t="e">
        <f>IF(#REF!&gt;80,"CEK KEMBALI","OKE")</f>
        <v>#REF!</v>
      </c>
      <c r="AE174" s="88"/>
      <c r="AF174" s="200" t="str">
        <f t="shared" si="4"/>
        <v>OK</v>
      </c>
      <c r="AG174" s="202">
        <f t="shared" si="5"/>
        <v>1732</v>
      </c>
    </row>
    <row r="175" spans="1:33" ht="17" customHeight="1">
      <c r="A175" s="529">
        <v>161</v>
      </c>
      <c r="B175" s="529" t="s">
        <v>41</v>
      </c>
      <c r="C175" s="904" t="s">
        <v>493</v>
      </c>
      <c r="D175" s="530">
        <v>1</v>
      </c>
      <c r="E175" s="530">
        <v>60</v>
      </c>
      <c r="F175" s="530" t="s">
        <v>22</v>
      </c>
      <c r="G175" s="531">
        <v>1732</v>
      </c>
      <c r="H175" s="906">
        <v>803.58888766666666</v>
      </c>
      <c r="I175" s="907">
        <v>46.396587047729021</v>
      </c>
      <c r="J175" s="906">
        <v>649.85559009543056</v>
      </c>
      <c r="K175" s="907">
        <v>37.520530605971743</v>
      </c>
      <c r="L175" s="906">
        <v>915.51770033333332</v>
      </c>
      <c r="M175" s="907">
        <v>52.858989626635875</v>
      </c>
      <c r="N175" s="906">
        <v>691.57300601031875</v>
      </c>
      <c r="O175" s="907">
        <v>39.929157390896002</v>
      </c>
      <c r="P175" s="909">
        <v>20.346748737193391</v>
      </c>
      <c r="Q175" s="905" t="s">
        <v>494</v>
      </c>
      <c r="R175" s="262"/>
      <c r="U175" s="200" t="e">
        <f>IF(#REF!&gt;=80,"B","K")</f>
        <v>#REF!</v>
      </c>
      <c r="V175" s="200" t="e">
        <f>IF(#REF!&gt;=80,"B","K")</f>
        <v>#REF!</v>
      </c>
      <c r="W175" s="200"/>
      <c r="X175" s="201" t="e">
        <f>(#REF!/G175)*100</f>
        <v>#REF!</v>
      </c>
      <c r="Y175" s="201" t="e">
        <f>#REF!/G175*100</f>
        <v>#REF!</v>
      </c>
      <c r="Z175" s="202"/>
      <c r="AA175" s="202" t="e">
        <f>IF(X175=#REF!,"BETUL","salah")</f>
        <v>#REF!</v>
      </c>
      <c r="AB175" s="202" t="e">
        <f>IF(#REF!=Y175,"BETUL","SALAH")</f>
        <v>#REF!</v>
      </c>
      <c r="AC175" s="88" t="e">
        <f>IF(#REF!&gt;80,"CEK KEMBALI","OKE")</f>
        <v>#REF!</v>
      </c>
      <c r="AD175" s="88" t="e">
        <f>IF(#REF!&gt;80,"CEK KEMBALI","OKE")</f>
        <v>#REF!</v>
      </c>
      <c r="AE175" s="88"/>
      <c r="AF175" s="200" t="str">
        <f t="shared" si="4"/>
        <v>OK</v>
      </c>
      <c r="AG175" s="202">
        <f t="shared" si="5"/>
        <v>1732</v>
      </c>
    </row>
    <row r="176" spans="1:33" ht="17" customHeight="1">
      <c r="A176" s="529">
        <v>162</v>
      </c>
      <c r="B176" s="529" t="s">
        <v>41</v>
      </c>
      <c r="C176" s="921" t="s">
        <v>42</v>
      </c>
      <c r="D176" s="917">
        <v>1</v>
      </c>
      <c r="E176" s="922">
        <v>30</v>
      </c>
      <c r="F176" s="922" t="s">
        <v>43</v>
      </c>
      <c r="G176" s="531">
        <v>866</v>
      </c>
      <c r="H176" s="906">
        <v>745.59875499999998</v>
      </c>
      <c r="I176" s="907">
        <v>86.096853926096998</v>
      </c>
      <c r="J176" s="906">
        <v>333.21023362051943</v>
      </c>
      <c r="K176" s="907">
        <v>38.476932288743583</v>
      </c>
      <c r="L176" s="906">
        <v>463.17972833333334</v>
      </c>
      <c r="M176" s="907">
        <v>53.484957082371054</v>
      </c>
      <c r="N176" s="906">
        <v>373.44586764423531</v>
      </c>
      <c r="O176" s="907">
        <v>43.123079404646106</v>
      </c>
      <c r="P176" s="909">
        <v>20.499307293629187</v>
      </c>
      <c r="Q176" s="913" t="s">
        <v>492</v>
      </c>
      <c r="R176" s="263"/>
      <c r="U176" s="200" t="e">
        <f>IF(#REF!&gt;=80,"B","K")</f>
        <v>#REF!</v>
      </c>
      <c r="V176" s="200" t="e">
        <f>IF(#REF!&gt;=80,"B","K")</f>
        <v>#REF!</v>
      </c>
      <c r="W176" s="200"/>
      <c r="X176" s="201" t="e">
        <f>(#REF!/G176)*100</f>
        <v>#REF!</v>
      </c>
      <c r="Y176" s="201" t="e">
        <f>#REF!/G176*100</f>
        <v>#REF!</v>
      </c>
      <c r="Z176" s="202"/>
      <c r="AA176" s="202" t="e">
        <f>IF(X176=#REF!,"BETUL","salah")</f>
        <v>#REF!</v>
      </c>
      <c r="AB176" s="202" t="e">
        <f>IF(#REF!=Y176,"BETUL","SALAH")</f>
        <v>#REF!</v>
      </c>
      <c r="AC176" s="88" t="e">
        <f>IF(#REF!&gt;80,"CEK KEMBALI","OKE")</f>
        <v>#REF!</v>
      </c>
      <c r="AD176" s="88" t="e">
        <f>IF(#REF!&gt;80,"CEK KEMBALI","OKE")</f>
        <v>#REF!</v>
      </c>
      <c r="AE176" s="88"/>
      <c r="AF176" s="200" t="str">
        <f t="shared" si="4"/>
        <v>OK</v>
      </c>
      <c r="AG176" s="202">
        <f t="shared" si="5"/>
        <v>866</v>
      </c>
    </row>
    <row r="177" spans="1:33" ht="17" customHeight="1">
      <c r="A177" s="529">
        <v>163</v>
      </c>
      <c r="B177" s="529" t="s">
        <v>41</v>
      </c>
      <c r="C177" s="904" t="s">
        <v>42</v>
      </c>
      <c r="D177" s="530">
        <v>3</v>
      </c>
      <c r="E177" s="530">
        <v>30</v>
      </c>
      <c r="F177" s="530" t="s">
        <v>33</v>
      </c>
      <c r="G177" s="531">
        <v>866</v>
      </c>
      <c r="H177" s="906">
        <v>639.1707356666667</v>
      </c>
      <c r="I177" s="907">
        <v>73.807244303310242</v>
      </c>
      <c r="J177" s="906">
        <v>499.37318505540338</v>
      </c>
      <c r="K177" s="907">
        <v>57.664340075681686</v>
      </c>
      <c r="L177" s="906">
        <v>697.98093699999993</v>
      </c>
      <c r="M177" s="907">
        <v>80.59826062355657</v>
      </c>
      <c r="N177" s="906">
        <v>555.09408546433428</v>
      </c>
      <c r="O177" s="907">
        <v>64.098624187567466</v>
      </c>
      <c r="P177" s="909">
        <v>20.604130433423233</v>
      </c>
      <c r="Q177" s="905" t="s">
        <v>495</v>
      </c>
      <c r="R177" s="263"/>
      <c r="U177" s="200" t="e">
        <f>IF(#REF!&gt;=80,"B","K")</f>
        <v>#REF!</v>
      </c>
      <c r="V177" s="200" t="e">
        <f>IF(#REF!&gt;=80,"B","K")</f>
        <v>#REF!</v>
      </c>
      <c r="W177" s="200"/>
      <c r="X177" s="201" t="e">
        <f>(#REF!/G177)*100</f>
        <v>#REF!</v>
      </c>
      <c r="Y177" s="201" t="e">
        <f>#REF!/G177*100</f>
        <v>#REF!</v>
      </c>
      <c r="Z177" s="202"/>
      <c r="AA177" s="202" t="e">
        <f>IF(X177=#REF!,"BETUL","salah")</f>
        <v>#REF!</v>
      </c>
      <c r="AB177" s="202" t="e">
        <f>IF(#REF!=Y177,"BETUL","SALAH")</f>
        <v>#REF!</v>
      </c>
      <c r="AC177" s="88" t="e">
        <f>IF(#REF!&gt;80,"CEK KEMBALI","OKE")</f>
        <v>#REF!</v>
      </c>
      <c r="AD177" s="88" t="e">
        <f>IF(#REF!&gt;80,"CEK KEMBALI","OKE")</f>
        <v>#REF!</v>
      </c>
      <c r="AE177" s="88"/>
      <c r="AF177" s="200" t="str">
        <f t="shared" si="4"/>
        <v>OK</v>
      </c>
      <c r="AG177" s="202">
        <f t="shared" si="5"/>
        <v>866</v>
      </c>
    </row>
    <row r="178" spans="1:33" ht="17" customHeight="1">
      <c r="A178" s="529">
        <v>164</v>
      </c>
      <c r="B178" s="529" t="s">
        <v>41</v>
      </c>
      <c r="C178" s="904" t="s">
        <v>496</v>
      </c>
      <c r="D178" s="530">
        <v>1</v>
      </c>
      <c r="E178" s="530">
        <v>60</v>
      </c>
      <c r="F178" s="530" t="s">
        <v>46</v>
      </c>
      <c r="G178" s="531">
        <v>1732</v>
      </c>
      <c r="H178" s="906">
        <v>1069.5168866666666</v>
      </c>
      <c r="I178" s="907">
        <v>61.750397613548877</v>
      </c>
      <c r="J178" s="906">
        <v>866.22377901851883</v>
      </c>
      <c r="K178" s="907">
        <v>50.012920266658135</v>
      </c>
      <c r="L178" s="906">
        <v>1178.4432373333332</v>
      </c>
      <c r="M178" s="907">
        <v>68.039447882986906</v>
      </c>
      <c r="N178" s="906">
        <v>1178.4432373333332</v>
      </c>
      <c r="O178" s="907">
        <v>68.039447882986906</v>
      </c>
      <c r="P178" s="909">
        <v>20.481895765332339</v>
      </c>
      <c r="Q178" s="913" t="s">
        <v>497</v>
      </c>
      <c r="R178" s="263"/>
      <c r="U178" s="200" t="e">
        <f>IF(#REF!&gt;=80,"B","K")</f>
        <v>#REF!</v>
      </c>
      <c r="V178" s="200" t="e">
        <f>IF(#REF!&gt;=80,"B","K")</f>
        <v>#REF!</v>
      </c>
      <c r="W178" s="200"/>
      <c r="X178" s="201" t="e">
        <f>(#REF!/G178)*100</f>
        <v>#REF!</v>
      </c>
      <c r="Y178" s="201" t="e">
        <f>#REF!/G178*100</f>
        <v>#REF!</v>
      </c>
      <c r="Z178" s="202"/>
      <c r="AA178" s="202" t="e">
        <f>IF(X178=#REF!,"BETUL","salah")</f>
        <v>#REF!</v>
      </c>
      <c r="AB178" s="202" t="e">
        <f>IF(#REF!=Y178,"BETUL","SALAH")</f>
        <v>#REF!</v>
      </c>
      <c r="AC178" s="88" t="e">
        <f>IF(#REF!&gt;80,"CEK KEMBALI","OKE")</f>
        <v>#REF!</v>
      </c>
      <c r="AD178" s="88" t="e">
        <f>IF(#REF!&gt;80,"CEK KEMBALI","OKE")</f>
        <v>#REF!</v>
      </c>
      <c r="AE178" s="88"/>
      <c r="AF178" s="200" t="str">
        <f t="shared" si="4"/>
        <v>OK</v>
      </c>
      <c r="AG178" s="202">
        <f t="shared" si="5"/>
        <v>1732</v>
      </c>
    </row>
    <row r="179" spans="1:33" ht="17" customHeight="1">
      <c r="A179" s="529">
        <v>165</v>
      </c>
      <c r="B179" s="529" t="s">
        <v>41</v>
      </c>
      <c r="C179" s="904" t="s">
        <v>496</v>
      </c>
      <c r="D179" s="530">
        <v>3</v>
      </c>
      <c r="E179" s="530">
        <v>60</v>
      </c>
      <c r="F179" s="530" t="s">
        <v>46</v>
      </c>
      <c r="G179" s="531">
        <v>1732</v>
      </c>
      <c r="H179" s="906">
        <v>1556.2018230000001</v>
      </c>
      <c r="I179" s="907">
        <v>89.849989780600467</v>
      </c>
      <c r="J179" s="906">
        <v>621.37226834229421</v>
      </c>
      <c r="K179" s="907">
        <v>35.875997017453479</v>
      </c>
      <c r="L179" s="906">
        <v>1652.5114746666666</v>
      </c>
      <c r="M179" s="907">
        <v>95.410593225558117</v>
      </c>
      <c r="N179" s="906">
        <v>1652.5114746666666</v>
      </c>
      <c r="O179" s="907">
        <v>95.410593225558117</v>
      </c>
      <c r="P179" s="909">
        <v>20.534477566772907</v>
      </c>
      <c r="Q179" s="913" t="s">
        <v>497</v>
      </c>
      <c r="R179" s="263"/>
      <c r="U179" s="200" t="e">
        <f>IF(#REF!&gt;=80,"B","K")</f>
        <v>#REF!</v>
      </c>
      <c r="V179" s="200" t="e">
        <f>IF(#REF!&gt;=80,"B","K")</f>
        <v>#REF!</v>
      </c>
      <c r="W179" s="200"/>
      <c r="X179" s="201" t="e">
        <f>(#REF!/G179)*100</f>
        <v>#REF!</v>
      </c>
      <c r="Y179" s="201" t="e">
        <f>#REF!/G179*100</f>
        <v>#REF!</v>
      </c>
      <c r="Z179" s="202"/>
      <c r="AA179" s="202" t="e">
        <f>IF(X179=#REF!,"BETUL","salah")</f>
        <v>#REF!</v>
      </c>
      <c r="AB179" s="202" t="e">
        <f>IF(#REF!=Y179,"BETUL","SALAH")</f>
        <v>#REF!</v>
      </c>
      <c r="AC179" s="88" t="e">
        <f>IF(#REF!&gt;80,"CEK KEMBALI","OKE")</f>
        <v>#REF!</v>
      </c>
      <c r="AD179" s="88" t="e">
        <f>IF(#REF!&gt;80,"CEK KEMBALI","OKE")</f>
        <v>#REF!</v>
      </c>
      <c r="AE179" s="88"/>
      <c r="AF179" s="200" t="str">
        <f t="shared" si="4"/>
        <v>OK</v>
      </c>
      <c r="AG179" s="202">
        <f t="shared" si="5"/>
        <v>1732</v>
      </c>
    </row>
    <row r="180" spans="1:33" ht="17" customHeight="1">
      <c r="A180" s="529">
        <v>166</v>
      </c>
      <c r="B180" s="529" t="s">
        <v>38</v>
      </c>
      <c r="C180" s="904" t="s">
        <v>44</v>
      </c>
      <c r="D180" s="530">
        <v>1</v>
      </c>
      <c r="E180" s="530">
        <v>30</v>
      </c>
      <c r="F180" s="530" t="s">
        <v>33</v>
      </c>
      <c r="G180" s="531">
        <v>866</v>
      </c>
      <c r="H180" s="906">
        <v>725.63549833333343</v>
      </c>
      <c r="I180" s="907">
        <v>83.791627983063904</v>
      </c>
      <c r="J180" s="906">
        <v>457.45461418055555</v>
      </c>
      <c r="K180" s="907">
        <v>52.823858450410576</v>
      </c>
      <c r="L180" s="906">
        <v>645.24873866666667</v>
      </c>
      <c r="M180" s="907">
        <v>74.509092224788304</v>
      </c>
      <c r="N180" s="906">
        <v>476.30658231449047</v>
      </c>
      <c r="O180" s="907">
        <v>55.000760082504677</v>
      </c>
      <c r="P180" s="909">
        <v>20.243757055343455</v>
      </c>
      <c r="Q180" s="913" t="s">
        <v>498</v>
      </c>
      <c r="R180" s="262"/>
      <c r="U180" s="200" t="e">
        <f>IF(#REF!&gt;=80,"B","K")</f>
        <v>#REF!</v>
      </c>
      <c r="V180" s="200" t="e">
        <f>IF(#REF!&gt;=80,"B","K")</f>
        <v>#REF!</v>
      </c>
      <c r="W180" s="200"/>
      <c r="X180" s="201" t="e">
        <f>(#REF!/G180)*100</f>
        <v>#REF!</v>
      </c>
      <c r="Y180" s="201" t="e">
        <f>#REF!/G180*100</f>
        <v>#REF!</v>
      </c>
      <c r="Z180" s="202"/>
      <c r="AA180" s="202" t="e">
        <f>IF(X180=#REF!,"BETUL","salah")</f>
        <v>#REF!</v>
      </c>
      <c r="AB180" s="202" t="e">
        <f>IF(#REF!=Y180,"BETUL","SALAH")</f>
        <v>#REF!</v>
      </c>
      <c r="AC180" s="88" t="e">
        <f>IF(#REF!&gt;80,"CEK KEMBALI","OKE")</f>
        <v>#REF!</v>
      </c>
      <c r="AD180" s="88" t="e">
        <f>IF(#REF!&gt;80,"CEK KEMBALI","OKE")</f>
        <v>#REF!</v>
      </c>
      <c r="AE180" s="88"/>
      <c r="AF180" s="200" t="str">
        <f t="shared" si="4"/>
        <v>OK</v>
      </c>
      <c r="AG180" s="202">
        <f t="shared" si="5"/>
        <v>866</v>
      </c>
    </row>
    <row r="181" spans="1:33" ht="17" customHeight="1">
      <c r="A181" s="529">
        <v>167</v>
      </c>
      <c r="B181" s="529" t="s">
        <v>38</v>
      </c>
      <c r="C181" s="904" t="s">
        <v>44</v>
      </c>
      <c r="D181" s="910">
        <v>2</v>
      </c>
      <c r="E181" s="910">
        <v>30</v>
      </c>
      <c r="F181" s="910" t="s">
        <v>33</v>
      </c>
      <c r="G181" s="915">
        <v>866</v>
      </c>
      <c r="H181" s="906">
        <v>637.11094166666669</v>
      </c>
      <c r="I181" s="907">
        <v>73.569392802155505</v>
      </c>
      <c r="J181" s="906">
        <v>466.36464106767318</v>
      </c>
      <c r="K181" s="907">
        <v>53.852729915435702</v>
      </c>
      <c r="L181" s="906">
        <v>710.10664899999995</v>
      </c>
      <c r="M181" s="907">
        <v>81.998458314087756</v>
      </c>
      <c r="N181" s="906">
        <v>538.17347798474555</v>
      </c>
      <c r="O181" s="907">
        <v>62.144743416252368</v>
      </c>
      <c r="P181" s="909">
        <v>20.265427040723328</v>
      </c>
      <c r="Q181" s="905" t="s">
        <v>499</v>
      </c>
      <c r="R181" s="262"/>
      <c r="U181" s="200" t="e">
        <f>IF(#REF!&gt;=80,"B","K")</f>
        <v>#REF!</v>
      </c>
      <c r="V181" s="200" t="e">
        <f>IF(#REF!&gt;=80,"B","K")</f>
        <v>#REF!</v>
      </c>
      <c r="W181" s="200"/>
      <c r="X181" s="201" t="e">
        <f>(#REF!/G181)*100</f>
        <v>#REF!</v>
      </c>
      <c r="Y181" s="201" t="e">
        <f>#REF!/G181*100</f>
        <v>#REF!</v>
      </c>
      <c r="Z181" s="202"/>
      <c r="AA181" s="202" t="e">
        <f>IF(X181=#REF!,"BETUL","salah")</f>
        <v>#REF!</v>
      </c>
      <c r="AB181" s="202" t="e">
        <f>IF(#REF!=Y181,"BETUL","SALAH")</f>
        <v>#REF!</v>
      </c>
      <c r="AC181" s="88" t="e">
        <f>IF(#REF!&gt;80,"CEK KEMBALI","OKE")</f>
        <v>#REF!</v>
      </c>
      <c r="AD181" s="88" t="e">
        <f>IF(#REF!&gt;80,"CEK KEMBALI","OKE")</f>
        <v>#REF!</v>
      </c>
      <c r="AE181" s="88"/>
      <c r="AF181" s="200" t="str">
        <f t="shared" si="4"/>
        <v>OK</v>
      </c>
      <c r="AG181" s="202">
        <f t="shared" si="5"/>
        <v>866</v>
      </c>
    </row>
    <row r="182" spans="1:33" ht="17" customHeight="1">
      <c r="A182" s="529">
        <v>168</v>
      </c>
      <c r="B182" s="529" t="s">
        <v>38</v>
      </c>
      <c r="C182" s="904" t="s">
        <v>44</v>
      </c>
      <c r="D182" s="530">
        <v>3</v>
      </c>
      <c r="E182" s="530">
        <v>30</v>
      </c>
      <c r="F182" s="530" t="s">
        <v>33</v>
      </c>
      <c r="G182" s="531">
        <v>866</v>
      </c>
      <c r="H182" s="906">
        <v>466.13699366666668</v>
      </c>
      <c r="I182" s="907">
        <v>53.826442686682064</v>
      </c>
      <c r="J182" s="906">
        <v>343.07052343682784</v>
      </c>
      <c r="K182" s="907">
        <v>39.615533884160257</v>
      </c>
      <c r="L182" s="906">
        <v>500.37954733333328</v>
      </c>
      <c r="M182" s="907">
        <v>57.780548190916079</v>
      </c>
      <c r="N182" s="906">
        <v>364.10560199910253</v>
      </c>
      <c r="O182" s="907">
        <v>42.044526789734704</v>
      </c>
      <c r="P182" s="909">
        <v>20.239381623251411</v>
      </c>
      <c r="Q182" s="905" t="s">
        <v>499</v>
      </c>
      <c r="R182" s="263"/>
      <c r="U182" s="200" t="e">
        <f>IF(#REF!&gt;=80,"B","K")</f>
        <v>#REF!</v>
      </c>
      <c r="V182" s="200" t="e">
        <f>IF(#REF!&gt;=80,"B","K")</f>
        <v>#REF!</v>
      </c>
      <c r="W182" s="200"/>
      <c r="X182" s="201" t="e">
        <f>(#REF!/G182)*100</f>
        <v>#REF!</v>
      </c>
      <c r="Y182" s="201" t="e">
        <f>#REF!/G182*100</f>
        <v>#REF!</v>
      </c>
      <c r="Z182" s="202"/>
      <c r="AA182" s="202" t="e">
        <f>IF(X182=#REF!,"BETUL","salah")</f>
        <v>#REF!</v>
      </c>
      <c r="AB182" s="202" t="e">
        <f>IF(#REF!=Y182,"BETUL","SALAH")</f>
        <v>#REF!</v>
      </c>
      <c r="AC182" s="88" t="e">
        <f>IF(#REF!&gt;80,"CEK KEMBALI","OKE")</f>
        <v>#REF!</v>
      </c>
      <c r="AD182" s="88" t="e">
        <f>IF(#REF!&gt;80,"CEK KEMBALI","OKE")</f>
        <v>#REF!</v>
      </c>
      <c r="AE182" s="88"/>
      <c r="AF182" s="200" t="str">
        <f t="shared" si="4"/>
        <v>OK</v>
      </c>
      <c r="AG182" s="202">
        <f t="shared" si="5"/>
        <v>866</v>
      </c>
    </row>
    <row r="183" spans="1:33" ht="17" customHeight="1">
      <c r="A183" s="529">
        <v>169</v>
      </c>
      <c r="B183" s="529" t="s">
        <v>38</v>
      </c>
      <c r="C183" s="904" t="s">
        <v>500</v>
      </c>
      <c r="D183" s="530">
        <v>1</v>
      </c>
      <c r="E183" s="530">
        <v>60</v>
      </c>
      <c r="F183" s="530" t="s">
        <v>22</v>
      </c>
      <c r="G183" s="531">
        <v>1732</v>
      </c>
      <c r="H183" s="906">
        <v>1173.5644123333334</v>
      </c>
      <c r="I183" s="907">
        <v>67.757760527328713</v>
      </c>
      <c r="J183" s="906">
        <v>898.67851173073461</v>
      </c>
      <c r="K183" s="907">
        <v>51.886750099926935</v>
      </c>
      <c r="L183" s="906">
        <v>1233.3852133333332</v>
      </c>
      <c r="M183" s="907">
        <v>71.211617397998452</v>
      </c>
      <c r="N183" s="906">
        <v>919.24404616105937</v>
      </c>
      <c r="O183" s="907">
        <v>53.074136614379874</v>
      </c>
      <c r="P183" s="909">
        <v>20.71148742899722</v>
      </c>
      <c r="Q183" s="905" t="s">
        <v>501</v>
      </c>
      <c r="R183" s="262"/>
      <c r="U183" s="200" t="e">
        <f>IF(#REF!&gt;=80,"B","K")</f>
        <v>#REF!</v>
      </c>
      <c r="V183" s="200" t="e">
        <f>IF(#REF!&gt;=80,"B","K")</f>
        <v>#REF!</v>
      </c>
      <c r="W183" s="200"/>
      <c r="X183" s="201" t="e">
        <f>(#REF!/G183)*100</f>
        <v>#REF!</v>
      </c>
      <c r="Y183" s="201" t="e">
        <f>#REF!/G183*100</f>
        <v>#REF!</v>
      </c>
      <c r="Z183" s="202"/>
      <c r="AA183" s="202" t="e">
        <f>IF(X183=#REF!,"BETUL","salah")</f>
        <v>#REF!</v>
      </c>
      <c r="AB183" s="202" t="e">
        <f>IF(#REF!=Y183,"BETUL","SALAH")</f>
        <v>#REF!</v>
      </c>
      <c r="AC183" s="88" t="e">
        <f>IF(#REF!&gt;80,"CEK KEMBALI","OKE")</f>
        <v>#REF!</v>
      </c>
      <c r="AD183" s="88" t="e">
        <f>IF(#REF!&gt;80,"CEK KEMBALI","OKE")</f>
        <v>#REF!</v>
      </c>
      <c r="AE183" s="88"/>
      <c r="AF183" s="200" t="str">
        <f t="shared" si="4"/>
        <v>OK</v>
      </c>
      <c r="AG183" s="202">
        <f t="shared" si="5"/>
        <v>1732</v>
      </c>
    </row>
    <row r="184" spans="1:33" ht="17" customHeight="1">
      <c r="A184" s="529">
        <v>170</v>
      </c>
      <c r="B184" s="529" t="s">
        <v>38</v>
      </c>
      <c r="C184" s="904" t="s">
        <v>500</v>
      </c>
      <c r="D184" s="530">
        <v>2</v>
      </c>
      <c r="E184" s="530">
        <v>60</v>
      </c>
      <c r="F184" s="530" t="s">
        <v>22</v>
      </c>
      <c r="G184" s="531">
        <v>1732</v>
      </c>
      <c r="H184" s="906">
        <v>1095.9149170000001</v>
      </c>
      <c r="I184" s="907">
        <v>63.274533314087769</v>
      </c>
      <c r="J184" s="906">
        <v>723.67298020206056</v>
      </c>
      <c r="K184" s="907">
        <v>41.782504630603952</v>
      </c>
      <c r="L184" s="906">
        <v>989.74690766666663</v>
      </c>
      <c r="M184" s="907">
        <v>57.144740627405696</v>
      </c>
      <c r="N184" s="906">
        <v>669.50065148855992</v>
      </c>
      <c r="O184" s="907">
        <v>38.654772025898374</v>
      </c>
      <c r="P184" s="909">
        <v>20.498230935372558</v>
      </c>
      <c r="Q184" s="905" t="s">
        <v>501</v>
      </c>
      <c r="R184" s="262"/>
      <c r="U184" s="200" t="e">
        <f>IF(#REF!&gt;=80,"B","K")</f>
        <v>#REF!</v>
      </c>
      <c r="V184" s="200" t="e">
        <f>IF(#REF!&gt;=80,"B","K")</f>
        <v>#REF!</v>
      </c>
      <c r="W184" s="200"/>
      <c r="X184" s="201" t="e">
        <f>(#REF!/G184)*100</f>
        <v>#REF!</v>
      </c>
      <c r="Y184" s="201" t="e">
        <f>#REF!/G184*100</f>
        <v>#REF!</v>
      </c>
      <c r="Z184" s="202"/>
      <c r="AA184" s="202" t="e">
        <f>IF(X184=#REF!,"BETUL","salah")</f>
        <v>#REF!</v>
      </c>
      <c r="AB184" s="202" t="e">
        <f>IF(#REF!=Y184,"BETUL","SALAH")</f>
        <v>#REF!</v>
      </c>
      <c r="AC184" s="88" t="e">
        <f>IF(#REF!&gt;80,"CEK KEMBALI","OKE")</f>
        <v>#REF!</v>
      </c>
      <c r="AD184" s="88" t="e">
        <f>IF(#REF!&gt;80,"CEK KEMBALI","OKE")</f>
        <v>#REF!</v>
      </c>
      <c r="AE184" s="88"/>
      <c r="AF184" s="200" t="str">
        <f t="shared" si="4"/>
        <v>OK</v>
      </c>
      <c r="AG184" s="202">
        <f t="shared" si="5"/>
        <v>1732</v>
      </c>
    </row>
    <row r="185" spans="1:33" ht="17" customHeight="1">
      <c r="A185" s="529">
        <v>171</v>
      </c>
      <c r="B185" s="529" t="s">
        <v>38</v>
      </c>
      <c r="C185" s="904" t="s">
        <v>45</v>
      </c>
      <c r="D185" s="530">
        <v>4</v>
      </c>
      <c r="E185" s="530">
        <v>60</v>
      </c>
      <c r="F185" s="530" t="s">
        <v>22</v>
      </c>
      <c r="G185" s="531">
        <v>1732</v>
      </c>
      <c r="H185" s="906">
        <v>1189.859782</v>
      </c>
      <c r="I185" s="907">
        <v>68.698601732101622</v>
      </c>
      <c r="J185" s="906">
        <v>932.73158621504092</v>
      </c>
      <c r="K185" s="907">
        <v>53.85286294544116</v>
      </c>
      <c r="L185" s="906">
        <v>1098.2058513333334</v>
      </c>
      <c r="M185" s="907">
        <v>63.406804349499609</v>
      </c>
      <c r="N185" s="906">
        <v>840.78928399461665</v>
      </c>
      <c r="O185" s="907">
        <v>48.544415935024055</v>
      </c>
      <c r="P185" s="909">
        <v>20.429865510471064</v>
      </c>
      <c r="Q185" s="913" t="s">
        <v>502</v>
      </c>
      <c r="R185" s="262"/>
      <c r="U185" s="200" t="e">
        <f>IF(#REF!&gt;=80,"B","K")</f>
        <v>#REF!</v>
      </c>
      <c r="V185" s="200" t="e">
        <f>IF(#REF!&gt;=80,"B","K")</f>
        <v>#REF!</v>
      </c>
      <c r="W185" s="200"/>
      <c r="X185" s="201" t="e">
        <f>(#REF!/G185)*100</f>
        <v>#REF!</v>
      </c>
      <c r="Y185" s="201" t="e">
        <f>#REF!/G185*100</f>
        <v>#REF!</v>
      </c>
      <c r="Z185" s="202"/>
      <c r="AA185" s="202" t="e">
        <f>IF(X185=#REF!,"BETUL","salah")</f>
        <v>#REF!</v>
      </c>
      <c r="AB185" s="202" t="e">
        <f>IF(#REF!=Y185,"BETUL","SALAH")</f>
        <v>#REF!</v>
      </c>
      <c r="AC185" s="88" t="e">
        <f>IF(#REF!&gt;80,"CEK KEMBALI","OKE")</f>
        <v>#REF!</v>
      </c>
      <c r="AD185" s="88" t="e">
        <f>IF(#REF!&gt;80,"CEK KEMBALI","OKE")</f>
        <v>#REF!</v>
      </c>
      <c r="AE185" s="88"/>
      <c r="AF185" s="200" t="str">
        <f t="shared" si="4"/>
        <v>OK</v>
      </c>
      <c r="AG185" s="202">
        <f t="shared" si="5"/>
        <v>1732</v>
      </c>
    </row>
    <row r="186" spans="1:33" ht="17" customHeight="1">
      <c r="A186" s="529">
        <v>172</v>
      </c>
      <c r="B186" s="529" t="s">
        <v>38</v>
      </c>
      <c r="C186" s="904" t="s">
        <v>45</v>
      </c>
      <c r="D186" s="530">
        <v>6</v>
      </c>
      <c r="E186" s="530">
        <v>60</v>
      </c>
      <c r="F186" s="530" t="s">
        <v>46</v>
      </c>
      <c r="G186" s="531">
        <v>1732</v>
      </c>
      <c r="H186" s="906">
        <v>1640.8992106666667</v>
      </c>
      <c r="I186" s="907">
        <v>94.740139183987679</v>
      </c>
      <c r="J186" s="906">
        <v>1207.4344421714547</v>
      </c>
      <c r="K186" s="907">
        <v>69.713304975257202</v>
      </c>
      <c r="L186" s="906">
        <v>1556.6477050000001</v>
      </c>
      <c r="M186" s="907">
        <v>89.875733545034649</v>
      </c>
      <c r="N186" s="906">
        <v>1176.5615840659507</v>
      </c>
      <c r="O186" s="907">
        <v>67.930807394108001</v>
      </c>
      <c r="P186" s="909">
        <v>20.578214673448478</v>
      </c>
      <c r="Q186" s="905" t="s">
        <v>503</v>
      </c>
      <c r="R186" s="262"/>
      <c r="U186" s="200" t="e">
        <f>IF(#REF!&gt;=80,"B","K")</f>
        <v>#REF!</v>
      </c>
      <c r="V186" s="200" t="e">
        <f>IF(#REF!&gt;=80,"B","K")</f>
        <v>#REF!</v>
      </c>
      <c r="W186" s="200"/>
      <c r="X186" s="201" t="e">
        <f>(#REF!/G186)*100</f>
        <v>#REF!</v>
      </c>
      <c r="Y186" s="201" t="e">
        <f>#REF!/G186*100</f>
        <v>#REF!</v>
      </c>
      <c r="Z186" s="202"/>
      <c r="AA186" s="202" t="e">
        <f>IF(X186=#REF!,"BETUL","salah")</f>
        <v>#REF!</v>
      </c>
      <c r="AB186" s="202" t="e">
        <f>IF(#REF!=Y186,"BETUL","SALAH")</f>
        <v>#REF!</v>
      </c>
      <c r="AC186" s="88" t="e">
        <f>IF(#REF!&gt;80,"CEK KEMBALI","OKE")</f>
        <v>#REF!</v>
      </c>
      <c r="AD186" s="88" t="e">
        <f>IF(#REF!&gt;80,"CEK KEMBALI","OKE")</f>
        <v>#REF!</v>
      </c>
      <c r="AE186" s="88"/>
      <c r="AF186" s="200" t="str">
        <f t="shared" si="4"/>
        <v>OK</v>
      </c>
      <c r="AG186" s="202">
        <f t="shared" si="5"/>
        <v>1732</v>
      </c>
    </row>
    <row r="187" spans="1:33" ht="17" customHeight="1">
      <c r="A187" s="529">
        <v>173</v>
      </c>
      <c r="B187" s="529" t="s">
        <v>38</v>
      </c>
      <c r="C187" s="904" t="s">
        <v>45</v>
      </c>
      <c r="D187" s="530">
        <v>7</v>
      </c>
      <c r="E187" s="530">
        <v>60</v>
      </c>
      <c r="F187" s="530" t="s">
        <v>46</v>
      </c>
      <c r="G187" s="531">
        <v>1732</v>
      </c>
      <c r="H187" s="906">
        <v>1689.8856606666668</v>
      </c>
      <c r="I187" s="907">
        <v>97.568456158583544</v>
      </c>
      <c r="J187" s="906">
        <v>1303.2074568479122</v>
      </c>
      <c r="K187" s="907">
        <v>75.242924760272061</v>
      </c>
      <c r="L187" s="906">
        <v>1559.9180503333334</v>
      </c>
      <c r="M187" s="907">
        <v>90.06455255966128</v>
      </c>
      <c r="N187" s="906">
        <v>1168.0588683454801</v>
      </c>
      <c r="O187" s="907">
        <v>67.439888472602775</v>
      </c>
      <c r="P187" s="909">
        <v>20.479515518448601</v>
      </c>
      <c r="Q187" s="905" t="s">
        <v>503</v>
      </c>
      <c r="R187" s="262"/>
      <c r="U187" s="200" t="e">
        <f>IF(#REF!&gt;=80,"B","K")</f>
        <v>#REF!</v>
      </c>
      <c r="V187" s="200" t="e">
        <f>IF(#REF!&gt;=80,"B","K")</f>
        <v>#REF!</v>
      </c>
      <c r="W187" s="200"/>
      <c r="X187" s="201" t="e">
        <f>(#REF!/G187)*100</f>
        <v>#REF!</v>
      </c>
      <c r="Y187" s="201" t="e">
        <f>#REF!/G187*100</f>
        <v>#REF!</v>
      </c>
      <c r="Z187" s="202"/>
      <c r="AA187" s="202" t="e">
        <f>IF(X187=#REF!,"BETUL","salah")</f>
        <v>#REF!</v>
      </c>
      <c r="AB187" s="202" t="e">
        <f>IF(#REF!=Y187,"BETUL","SALAH")</f>
        <v>#REF!</v>
      </c>
      <c r="AC187" s="88" t="e">
        <f>IF(#REF!&gt;80,"CEK KEMBALI","OKE")</f>
        <v>#REF!</v>
      </c>
      <c r="AD187" s="88" t="e">
        <f>IF(#REF!&gt;80,"CEK KEMBALI","OKE")</f>
        <v>#REF!</v>
      </c>
      <c r="AE187" s="88"/>
      <c r="AF187" s="200" t="str">
        <f t="shared" si="4"/>
        <v>OK</v>
      </c>
      <c r="AG187" s="202">
        <f t="shared" si="5"/>
        <v>1732</v>
      </c>
    </row>
    <row r="188" spans="1:33" ht="17" customHeight="1">
      <c r="A188" s="529">
        <v>174</v>
      </c>
      <c r="B188" s="529" t="s">
        <v>38</v>
      </c>
      <c r="C188" s="904" t="s">
        <v>45</v>
      </c>
      <c r="D188" s="530">
        <v>8</v>
      </c>
      <c r="E188" s="530">
        <v>60</v>
      </c>
      <c r="F188" s="530" t="s">
        <v>46</v>
      </c>
      <c r="G188" s="531">
        <v>1732</v>
      </c>
      <c r="H188" s="906">
        <v>1460.903333333333</v>
      </c>
      <c r="I188" s="907">
        <v>84.347767513471879</v>
      </c>
      <c r="J188" s="906">
        <v>346.81625896057318</v>
      </c>
      <c r="K188" s="907">
        <v>20.024033427284827</v>
      </c>
      <c r="L188" s="906">
        <v>522.43666666666661</v>
      </c>
      <c r="M188" s="907">
        <v>30.163779830638948</v>
      </c>
      <c r="N188" s="906">
        <v>282.01954239569284</v>
      </c>
      <c r="O188" s="907">
        <v>16.282883510143929</v>
      </c>
      <c r="P188" s="909">
        <v>20.520198765247702</v>
      </c>
      <c r="Q188" s="905" t="s">
        <v>503</v>
      </c>
      <c r="R188" s="262"/>
      <c r="U188" s="200" t="e">
        <f>IF(#REF!&gt;=80,"B","K")</f>
        <v>#REF!</v>
      </c>
      <c r="V188" s="200" t="e">
        <f>IF(#REF!&gt;=80,"B","K")</f>
        <v>#REF!</v>
      </c>
      <c r="W188" s="200"/>
      <c r="X188" s="201" t="e">
        <f>(#REF!/G188)*100</f>
        <v>#REF!</v>
      </c>
      <c r="Y188" s="201" t="e">
        <f>#REF!/G188*100</f>
        <v>#REF!</v>
      </c>
      <c r="Z188" s="202"/>
      <c r="AA188" s="202" t="e">
        <f>IF(X188=#REF!,"BETUL","salah")</f>
        <v>#REF!</v>
      </c>
      <c r="AB188" s="202" t="e">
        <f>IF(#REF!=Y188,"BETUL","SALAH")</f>
        <v>#REF!</v>
      </c>
      <c r="AC188" s="88" t="e">
        <f>IF(#REF!&gt;80,"CEK KEMBALI","OKE")</f>
        <v>#REF!</v>
      </c>
      <c r="AD188" s="88" t="e">
        <f>IF(#REF!&gt;80,"CEK KEMBALI","OKE")</f>
        <v>#REF!</v>
      </c>
      <c r="AE188" s="88"/>
      <c r="AF188" s="200" t="str">
        <f t="shared" si="4"/>
        <v>OK</v>
      </c>
      <c r="AG188" s="202">
        <f t="shared" si="5"/>
        <v>1732</v>
      </c>
    </row>
    <row r="189" spans="1:33" ht="17" customHeight="1">
      <c r="A189" s="529">
        <v>175</v>
      </c>
      <c r="B189" s="529" t="s">
        <v>47</v>
      </c>
      <c r="C189" s="904" t="s">
        <v>48</v>
      </c>
      <c r="D189" s="530">
        <v>1</v>
      </c>
      <c r="E189" s="530">
        <v>60</v>
      </c>
      <c r="F189" s="530" t="s">
        <v>22</v>
      </c>
      <c r="G189" s="531">
        <v>1732</v>
      </c>
      <c r="H189" s="906">
        <v>1149.4616696666669</v>
      </c>
      <c r="I189" s="907">
        <v>66.366147209391855</v>
      </c>
      <c r="J189" s="906">
        <v>826.51448490367454</v>
      </c>
      <c r="K189" s="907">
        <v>47.720235848941947</v>
      </c>
      <c r="L189" s="906">
        <v>1078.3172199999999</v>
      </c>
      <c r="M189" s="907">
        <v>62.258499999999998</v>
      </c>
      <c r="N189" s="906">
        <v>790.82193399371965</v>
      </c>
      <c r="O189" s="907">
        <v>45.659465011184736</v>
      </c>
      <c r="P189" s="909">
        <v>20.559695050871145</v>
      </c>
      <c r="Q189" s="913" t="s">
        <v>504</v>
      </c>
      <c r="R189" s="262"/>
      <c r="U189" s="200" t="e">
        <f>IF(#REF!&gt;=80,"B","K")</f>
        <v>#REF!</v>
      </c>
      <c r="V189" s="200" t="e">
        <f>IF(#REF!&gt;=80,"B","K")</f>
        <v>#REF!</v>
      </c>
      <c r="W189" s="200"/>
      <c r="X189" s="201" t="e">
        <f>(#REF!/G189)*100</f>
        <v>#REF!</v>
      </c>
      <c r="Y189" s="201" t="e">
        <f>#REF!/G189*100</f>
        <v>#REF!</v>
      </c>
      <c r="Z189" s="202"/>
      <c r="AA189" s="202" t="e">
        <f>IF(X189=#REF!,"BETUL","salah")</f>
        <v>#REF!</v>
      </c>
      <c r="AB189" s="202" t="e">
        <f>IF(#REF!=Y189,"BETUL","SALAH")</f>
        <v>#REF!</v>
      </c>
      <c r="AC189" s="88" t="e">
        <f>IF(#REF!&gt;80,"CEK KEMBALI","OKE")</f>
        <v>#REF!</v>
      </c>
      <c r="AD189" s="88" t="e">
        <f>IF(#REF!&gt;80,"CEK KEMBALI","OKE")</f>
        <v>#REF!</v>
      </c>
      <c r="AE189" s="88"/>
      <c r="AF189" s="200" t="str">
        <f t="shared" si="4"/>
        <v>OK</v>
      </c>
      <c r="AG189" s="202">
        <f t="shared" si="5"/>
        <v>1732</v>
      </c>
    </row>
    <row r="190" spans="1:33" ht="17" customHeight="1">
      <c r="A190" s="529">
        <v>176</v>
      </c>
      <c r="B190" s="529" t="s">
        <v>47</v>
      </c>
      <c r="C190" s="904" t="s">
        <v>48</v>
      </c>
      <c r="D190" s="530">
        <v>2</v>
      </c>
      <c r="E190" s="530">
        <v>60</v>
      </c>
      <c r="F190" s="530" t="s">
        <v>22</v>
      </c>
      <c r="G190" s="531">
        <v>1732</v>
      </c>
      <c r="H190" s="906">
        <v>1458.1025393333332</v>
      </c>
      <c r="I190" s="907">
        <v>84.186058852963811</v>
      </c>
      <c r="J190" s="906">
        <v>1170.0028880017912</v>
      </c>
      <c r="K190" s="907">
        <v>67.552129792251222</v>
      </c>
      <c r="L190" s="906">
        <v>1618.5085043333331</v>
      </c>
      <c r="M190" s="907">
        <v>93.447373229407233</v>
      </c>
      <c r="N190" s="906">
        <v>1212.559094328846</v>
      </c>
      <c r="O190" s="907">
        <v>70.009185584806346</v>
      </c>
      <c r="P190" s="909">
        <v>20.645462425344316</v>
      </c>
      <c r="Q190" s="913" t="s">
        <v>505</v>
      </c>
      <c r="R190" s="262"/>
      <c r="U190" s="200" t="e">
        <f>IF(#REF!&gt;=80,"B","K")</f>
        <v>#REF!</v>
      </c>
      <c r="V190" s="200" t="e">
        <f>IF(#REF!&gt;=80,"B","K")</f>
        <v>#REF!</v>
      </c>
      <c r="W190" s="200"/>
      <c r="X190" s="201" t="e">
        <f>(#REF!/G190)*100</f>
        <v>#REF!</v>
      </c>
      <c r="Y190" s="201" t="e">
        <f>#REF!/G190*100</f>
        <v>#REF!</v>
      </c>
      <c r="Z190" s="202"/>
      <c r="AA190" s="202" t="e">
        <f>IF(X190=#REF!,"BETUL","salah")</f>
        <v>#REF!</v>
      </c>
      <c r="AB190" s="202" t="e">
        <f>IF(#REF!=Y190,"BETUL","SALAH")</f>
        <v>#REF!</v>
      </c>
      <c r="AC190" s="88" t="e">
        <f>IF(#REF!&gt;80,"CEK KEMBALI","OKE")</f>
        <v>#REF!</v>
      </c>
      <c r="AD190" s="88" t="e">
        <f>IF(#REF!&gt;80,"CEK KEMBALI","OKE")</f>
        <v>#REF!</v>
      </c>
      <c r="AE190" s="88"/>
      <c r="AF190" s="200" t="str">
        <f t="shared" si="4"/>
        <v>OK</v>
      </c>
      <c r="AG190" s="202">
        <f t="shared" si="5"/>
        <v>1732</v>
      </c>
    </row>
    <row r="191" spans="1:33" ht="17" customHeight="1">
      <c r="A191" s="529">
        <v>177</v>
      </c>
      <c r="B191" s="529" t="s">
        <v>47</v>
      </c>
      <c r="C191" s="904" t="s">
        <v>48</v>
      </c>
      <c r="D191" s="530">
        <v>3</v>
      </c>
      <c r="E191" s="530">
        <v>60</v>
      </c>
      <c r="F191" s="530" t="s">
        <v>22</v>
      </c>
      <c r="G191" s="531">
        <v>1732</v>
      </c>
      <c r="H191" s="906">
        <v>1439.7236330000003</v>
      </c>
      <c r="I191" s="907">
        <v>83.124921073903025</v>
      </c>
      <c r="J191" s="906">
        <v>1186.538384349464</v>
      </c>
      <c r="K191" s="907">
        <v>68.506835124103006</v>
      </c>
      <c r="L191" s="906">
        <v>1520.4644366666664</v>
      </c>
      <c r="M191" s="907">
        <v>87.786630292532706</v>
      </c>
      <c r="N191" s="906">
        <v>1219.2286085594437</v>
      </c>
      <c r="O191" s="907">
        <v>70.394261464171109</v>
      </c>
      <c r="P191" s="909">
        <v>20.184238502151384</v>
      </c>
      <c r="Q191" s="913" t="s">
        <v>506</v>
      </c>
      <c r="R191" s="262"/>
      <c r="U191" s="200" t="e">
        <f>IF(#REF!&gt;=80,"B","K")</f>
        <v>#REF!</v>
      </c>
      <c r="V191" s="200" t="e">
        <f>IF(#REF!&gt;=80,"B","K")</f>
        <v>#REF!</v>
      </c>
      <c r="W191" s="200"/>
      <c r="X191" s="201" t="e">
        <f>(#REF!/G191)*100</f>
        <v>#REF!</v>
      </c>
      <c r="Y191" s="201" t="e">
        <f>#REF!/G191*100</f>
        <v>#REF!</v>
      </c>
      <c r="Z191" s="202"/>
      <c r="AA191" s="202" t="e">
        <f>IF(X191=#REF!,"BETUL","salah")</f>
        <v>#REF!</v>
      </c>
      <c r="AB191" s="202" t="e">
        <f>IF(#REF!=Y191,"BETUL","SALAH")</f>
        <v>#REF!</v>
      </c>
      <c r="AC191" s="88" t="e">
        <f>IF(#REF!&gt;80,"CEK KEMBALI","OKE")</f>
        <v>#REF!</v>
      </c>
      <c r="AD191" s="88" t="e">
        <f>IF(#REF!&gt;80,"CEK KEMBALI","OKE")</f>
        <v>#REF!</v>
      </c>
      <c r="AE191" s="88"/>
      <c r="AF191" s="200" t="str">
        <f t="shared" si="4"/>
        <v>OK</v>
      </c>
      <c r="AG191" s="202">
        <f t="shared" si="5"/>
        <v>1732</v>
      </c>
    </row>
    <row r="192" spans="1:33" ht="17" customHeight="1">
      <c r="A192" s="529">
        <v>178</v>
      </c>
      <c r="B192" s="529" t="s">
        <v>47</v>
      </c>
      <c r="C192" s="904" t="s">
        <v>48</v>
      </c>
      <c r="D192" s="530">
        <v>4</v>
      </c>
      <c r="E192" s="530">
        <v>60</v>
      </c>
      <c r="F192" s="530" t="s">
        <v>87</v>
      </c>
      <c r="G192" s="531">
        <v>1573</v>
      </c>
      <c r="H192" s="906">
        <v>177.83399966666664</v>
      </c>
      <c r="I192" s="907">
        <v>11.305403666030937</v>
      </c>
      <c r="J192" s="906">
        <v>142.22332352732974</v>
      </c>
      <c r="K192" s="907">
        <v>9.0415335999573898</v>
      </c>
      <c r="L192" s="906">
        <v>169.78000366666669</v>
      </c>
      <c r="M192" s="907">
        <v>10.793388662852301</v>
      </c>
      <c r="N192" s="906">
        <v>119.14674437056993</v>
      </c>
      <c r="O192" s="907">
        <v>7.5744910597946555</v>
      </c>
      <c r="P192" s="909">
        <v>20.110300685572142</v>
      </c>
      <c r="Q192" s="913" t="s">
        <v>504</v>
      </c>
      <c r="R192" s="262" t="s">
        <v>464</v>
      </c>
      <c r="U192" s="200" t="e">
        <f>IF(#REF!&gt;=80,"B","K")</f>
        <v>#REF!</v>
      </c>
      <c r="V192" s="200" t="e">
        <f>IF(#REF!&gt;=80,"B","K")</f>
        <v>#REF!</v>
      </c>
      <c r="W192" s="200"/>
      <c r="X192" s="201" t="e">
        <f>(#REF!/G192)*100</f>
        <v>#REF!</v>
      </c>
      <c r="Y192" s="201" t="e">
        <f>#REF!/G192*100</f>
        <v>#REF!</v>
      </c>
      <c r="Z192" s="202"/>
      <c r="AA192" s="202" t="e">
        <f>IF(X192=#REF!,"BETUL","salah")</f>
        <v>#REF!</v>
      </c>
      <c r="AB192" s="202" t="e">
        <f>IF(#REF!=Y192,"BETUL","SALAH")</f>
        <v>#REF!</v>
      </c>
      <c r="AC192" s="88" t="e">
        <f>IF(#REF!&gt;80,"CEK KEMBALI","OKE")</f>
        <v>#REF!</v>
      </c>
      <c r="AD192" s="88" t="e">
        <f>IF(#REF!&gt;80,"CEK KEMBALI","OKE")</f>
        <v>#REF!</v>
      </c>
      <c r="AE192" s="88"/>
      <c r="AF192" s="200" t="str">
        <f t="shared" si="4"/>
        <v>GGGEEEELLLLL</v>
      </c>
      <c r="AG192" s="202">
        <f t="shared" si="5"/>
        <v>1732</v>
      </c>
    </row>
    <row r="193" spans="1:33" ht="17" customHeight="1">
      <c r="A193" s="529">
        <v>179</v>
      </c>
      <c r="B193" s="529" t="s">
        <v>47</v>
      </c>
      <c r="C193" s="904" t="s">
        <v>88</v>
      </c>
      <c r="D193" s="530">
        <v>1</v>
      </c>
      <c r="E193" s="530">
        <v>60</v>
      </c>
      <c r="F193" s="530" t="s">
        <v>22</v>
      </c>
      <c r="G193" s="531">
        <v>1732</v>
      </c>
      <c r="H193" s="906">
        <v>864.265625</v>
      </c>
      <c r="I193" s="907">
        <v>49.899862875288683</v>
      </c>
      <c r="J193" s="906">
        <v>736.97702521244128</v>
      </c>
      <c r="K193" s="907">
        <v>42.550636559609771</v>
      </c>
      <c r="L193" s="906">
        <v>865.22377533333326</v>
      </c>
      <c r="M193" s="907">
        <v>49.955183333333331</v>
      </c>
      <c r="N193" s="906">
        <v>694.73959896835424</v>
      </c>
      <c r="O193" s="907">
        <v>40.111986083623222</v>
      </c>
      <c r="P193" s="909">
        <v>20.365304888523792</v>
      </c>
      <c r="Q193" s="913" t="s">
        <v>507</v>
      </c>
      <c r="R193" s="262" t="s">
        <v>464</v>
      </c>
      <c r="U193" s="200" t="e">
        <f>IF(#REF!&gt;=80,"B","K")</f>
        <v>#REF!</v>
      </c>
      <c r="V193" s="200" t="e">
        <f>IF(#REF!&gt;=80,"B","K")</f>
        <v>#REF!</v>
      </c>
      <c r="W193" s="200"/>
      <c r="X193" s="201" t="e">
        <f>(#REF!/G193)*100</f>
        <v>#REF!</v>
      </c>
      <c r="Y193" s="201" t="e">
        <f>#REF!/G193*100</f>
        <v>#REF!</v>
      </c>
      <c r="Z193" s="202"/>
      <c r="AA193" s="202" t="e">
        <f>IF(X193=#REF!,"BETUL","salah")</f>
        <v>#REF!</v>
      </c>
      <c r="AB193" s="202" t="e">
        <f>IF(#REF!=Y193,"BETUL","SALAH")</f>
        <v>#REF!</v>
      </c>
      <c r="AC193" s="88" t="e">
        <f>IF(#REF!&gt;80,"CEK KEMBALI","OKE")</f>
        <v>#REF!</v>
      </c>
      <c r="AD193" s="88" t="e">
        <f>IF(#REF!&gt;80,"CEK KEMBALI","OKE")</f>
        <v>#REF!</v>
      </c>
      <c r="AE193" s="88"/>
      <c r="AF193" s="200" t="str">
        <f t="shared" si="4"/>
        <v>OK</v>
      </c>
      <c r="AG193" s="202">
        <f t="shared" si="5"/>
        <v>1732</v>
      </c>
    </row>
    <row r="194" spans="1:33" ht="17" customHeight="1">
      <c r="A194" s="529">
        <v>180</v>
      </c>
      <c r="B194" s="529" t="s">
        <v>47</v>
      </c>
      <c r="C194" s="904" t="s">
        <v>88</v>
      </c>
      <c r="D194" s="530">
        <v>2</v>
      </c>
      <c r="E194" s="530">
        <v>60</v>
      </c>
      <c r="F194" s="530" t="s">
        <v>22</v>
      </c>
      <c r="G194" s="531">
        <v>1732</v>
      </c>
      <c r="H194" s="906">
        <v>865.67462166666667</v>
      </c>
      <c r="I194" s="907">
        <v>49.981213722093919</v>
      </c>
      <c r="J194" s="906">
        <v>757.02303937971021</v>
      </c>
      <c r="K194" s="907">
        <v>43.708027677812368</v>
      </c>
      <c r="L194" s="906">
        <v>864.97806800000001</v>
      </c>
      <c r="M194" s="907">
        <v>49.940996997690533</v>
      </c>
      <c r="N194" s="906">
        <v>704.54283534223021</v>
      </c>
      <c r="O194" s="907">
        <v>40.677992802669181</v>
      </c>
      <c r="P194" s="909">
        <v>20.36452296145082</v>
      </c>
      <c r="Q194" s="905" t="s">
        <v>507</v>
      </c>
      <c r="R194" s="263" t="s">
        <v>464</v>
      </c>
      <c r="U194" s="200" t="e">
        <f>IF(#REF!&gt;=80,"B","K")</f>
        <v>#REF!</v>
      </c>
      <c r="V194" s="200" t="e">
        <f>IF(#REF!&gt;=80,"B","K")</f>
        <v>#REF!</v>
      </c>
      <c r="W194" s="200"/>
      <c r="X194" s="201" t="e">
        <f>(#REF!/G194)*100</f>
        <v>#REF!</v>
      </c>
      <c r="Y194" s="201" t="e">
        <f>#REF!/G194*100</f>
        <v>#REF!</v>
      </c>
      <c r="Z194" s="202"/>
      <c r="AA194" s="202" t="e">
        <f>IF(X194=#REF!,"BETUL","salah")</f>
        <v>#REF!</v>
      </c>
      <c r="AB194" s="202" t="e">
        <f>IF(#REF!=Y194,"BETUL","SALAH")</f>
        <v>#REF!</v>
      </c>
      <c r="AC194" s="88" t="e">
        <f>IF(#REF!&gt;80,"CEK KEMBALI","OKE")</f>
        <v>#REF!</v>
      </c>
      <c r="AD194" s="88" t="e">
        <f>IF(#REF!&gt;80,"CEK KEMBALI","OKE")</f>
        <v>#REF!</v>
      </c>
      <c r="AE194" s="88"/>
      <c r="AF194" s="200" t="str">
        <f t="shared" si="4"/>
        <v>OK</v>
      </c>
      <c r="AG194" s="202">
        <f t="shared" si="5"/>
        <v>1732</v>
      </c>
    </row>
    <row r="195" spans="1:33" ht="17" customHeight="1">
      <c r="A195" s="529">
        <v>181</v>
      </c>
      <c r="B195" s="529" t="s">
        <v>47</v>
      </c>
      <c r="C195" s="904" t="s">
        <v>88</v>
      </c>
      <c r="D195" s="530">
        <v>3</v>
      </c>
      <c r="E195" s="530">
        <v>60</v>
      </c>
      <c r="F195" s="530" t="s">
        <v>22</v>
      </c>
      <c r="G195" s="531">
        <v>1732</v>
      </c>
      <c r="H195" s="906">
        <v>0</v>
      </c>
      <c r="I195" s="907">
        <v>0</v>
      </c>
      <c r="J195" s="906">
        <v>0</v>
      </c>
      <c r="K195" s="907">
        <v>0</v>
      </c>
      <c r="L195" s="906">
        <v>0</v>
      </c>
      <c r="M195" s="907">
        <v>0</v>
      </c>
      <c r="N195" s="906">
        <v>0</v>
      </c>
      <c r="O195" s="907">
        <v>0</v>
      </c>
      <c r="P195" s="909">
        <v>20</v>
      </c>
      <c r="Q195" s="905"/>
      <c r="R195" s="260" t="s">
        <v>464</v>
      </c>
      <c r="U195" s="200" t="e">
        <f>IF(#REF!&gt;=80,"B","K")</f>
        <v>#REF!</v>
      </c>
      <c r="V195" s="200" t="e">
        <f>IF(#REF!&gt;=80,"B","K")</f>
        <v>#REF!</v>
      </c>
      <c r="W195" s="200"/>
      <c r="X195" s="201" t="e">
        <f>(#REF!/G195)*100</f>
        <v>#REF!</v>
      </c>
      <c r="Y195" s="201" t="e">
        <f>#REF!/G195*100</f>
        <v>#REF!</v>
      </c>
      <c r="Z195" s="202"/>
      <c r="AA195" s="202" t="e">
        <f>IF(X195=#REF!,"BETUL","salah")</f>
        <v>#REF!</v>
      </c>
      <c r="AB195" s="202" t="e">
        <f>IF(#REF!=Y195,"BETUL","SALAH")</f>
        <v>#REF!</v>
      </c>
      <c r="AC195" s="88" t="e">
        <f>IF(#REF!&gt;80,"CEK KEMBALI","OKE")</f>
        <v>#REF!</v>
      </c>
      <c r="AD195" s="88" t="e">
        <f>IF(#REF!&gt;80,"CEK KEMBALI","OKE")</f>
        <v>#REF!</v>
      </c>
      <c r="AE195" s="88"/>
      <c r="AF195" s="200" t="str">
        <f t="shared" si="4"/>
        <v>OK</v>
      </c>
      <c r="AG195" s="202">
        <f t="shared" si="5"/>
        <v>1732</v>
      </c>
    </row>
    <row r="196" spans="1:33" ht="17" customHeight="1">
      <c r="A196" s="529">
        <v>182</v>
      </c>
      <c r="B196" s="529" t="s">
        <v>47</v>
      </c>
      <c r="C196" s="904" t="s">
        <v>238</v>
      </c>
      <c r="D196" s="530">
        <v>1</v>
      </c>
      <c r="E196" s="530">
        <v>60</v>
      </c>
      <c r="F196" s="530" t="s">
        <v>33</v>
      </c>
      <c r="G196" s="531">
        <v>1732</v>
      </c>
      <c r="H196" s="906">
        <v>665</v>
      </c>
      <c r="I196" s="907">
        <v>38.394919168591223</v>
      </c>
      <c r="J196" s="906">
        <v>527</v>
      </c>
      <c r="K196" s="907">
        <v>30.427251732101617</v>
      </c>
      <c r="L196" s="906">
        <v>740</v>
      </c>
      <c r="M196" s="907">
        <v>42.725173210161664</v>
      </c>
      <c r="N196" s="906">
        <v>669</v>
      </c>
      <c r="O196" s="907">
        <v>38.62586605080832</v>
      </c>
      <c r="P196" s="909">
        <v>20</v>
      </c>
      <c r="Q196" s="905" t="s">
        <v>508</v>
      </c>
      <c r="R196" s="262" t="s">
        <v>464</v>
      </c>
      <c r="U196" s="200" t="e">
        <f>IF(#REF!&gt;=80,"B","K")</f>
        <v>#REF!</v>
      </c>
      <c r="V196" s="200" t="e">
        <f>IF(#REF!&gt;=80,"B","K")</f>
        <v>#REF!</v>
      </c>
      <c r="W196" s="200"/>
      <c r="X196" s="201" t="e">
        <f>(#REF!/G196)*100</f>
        <v>#REF!</v>
      </c>
      <c r="Y196" s="201" t="e">
        <f>#REF!/G196*100</f>
        <v>#REF!</v>
      </c>
      <c r="Z196" s="202"/>
      <c r="AA196" s="202" t="e">
        <f>IF(X196=#REF!,"BETUL","salah")</f>
        <v>#REF!</v>
      </c>
      <c r="AB196" s="202" t="e">
        <f>IF(#REF!=Y196,"BETUL","SALAH")</f>
        <v>#REF!</v>
      </c>
      <c r="AC196" s="88" t="e">
        <f>IF(#REF!&gt;80,"CEK KEMBALI","OKE")</f>
        <v>#REF!</v>
      </c>
      <c r="AD196" s="88" t="e">
        <f>IF(#REF!&gt;80,"CEK KEMBALI","OKE")</f>
        <v>#REF!</v>
      </c>
      <c r="AE196" s="88"/>
      <c r="AF196" s="200" t="str">
        <f t="shared" si="4"/>
        <v>OK</v>
      </c>
      <c r="AG196" s="202">
        <f t="shared" si="5"/>
        <v>1732</v>
      </c>
    </row>
    <row r="197" spans="1:33" ht="17" customHeight="1">
      <c r="A197" s="529">
        <v>183</v>
      </c>
      <c r="B197" s="529" t="s">
        <v>47</v>
      </c>
      <c r="C197" s="904" t="s">
        <v>238</v>
      </c>
      <c r="D197" s="530">
        <v>2</v>
      </c>
      <c r="E197" s="530">
        <v>60</v>
      </c>
      <c r="F197" s="530" t="s">
        <v>33</v>
      </c>
      <c r="G197" s="531">
        <v>1732</v>
      </c>
      <c r="H197" s="906">
        <v>370</v>
      </c>
      <c r="I197" s="907">
        <v>21.362586605080832</v>
      </c>
      <c r="J197" s="906">
        <v>298</v>
      </c>
      <c r="K197" s="907">
        <v>17.20554272517321</v>
      </c>
      <c r="L197" s="906">
        <v>359</v>
      </c>
      <c r="M197" s="907">
        <v>20.727482678983833</v>
      </c>
      <c r="N197" s="906">
        <v>327</v>
      </c>
      <c r="O197" s="907">
        <v>18.879907621247114</v>
      </c>
      <c r="P197" s="909">
        <v>20</v>
      </c>
      <c r="Q197" s="905" t="s">
        <v>509</v>
      </c>
      <c r="R197" s="263"/>
      <c r="U197" s="200" t="e">
        <f>IF(#REF!&gt;=80,"B","K")</f>
        <v>#REF!</v>
      </c>
      <c r="V197" s="200" t="e">
        <f>IF(#REF!&gt;=80,"B","K")</f>
        <v>#REF!</v>
      </c>
      <c r="W197" s="200"/>
      <c r="X197" s="201" t="e">
        <f>(#REF!/G197)*100</f>
        <v>#REF!</v>
      </c>
      <c r="Y197" s="201" t="e">
        <f>#REF!/G197*100</f>
        <v>#REF!</v>
      </c>
      <c r="Z197" s="202"/>
      <c r="AA197" s="202" t="e">
        <f>IF(X197=#REF!,"BETUL","salah")</f>
        <v>#REF!</v>
      </c>
      <c r="AB197" s="202" t="e">
        <f>IF(#REF!=Y197,"BETUL","SALAH")</f>
        <v>#REF!</v>
      </c>
      <c r="AC197" s="88" t="e">
        <f>IF(#REF!&gt;80,"CEK KEMBALI","OKE")</f>
        <v>#REF!</v>
      </c>
      <c r="AD197" s="88" t="e">
        <f>IF(#REF!&gt;80,"CEK KEMBALI","OKE")</f>
        <v>#REF!</v>
      </c>
      <c r="AE197" s="88"/>
      <c r="AF197" s="200" t="str">
        <f t="shared" si="4"/>
        <v>OK</v>
      </c>
      <c r="AG197" s="202">
        <f t="shared" si="5"/>
        <v>1732</v>
      </c>
    </row>
    <row r="198" spans="1:33" ht="17" customHeight="1">
      <c r="A198" s="529">
        <v>184</v>
      </c>
      <c r="B198" s="529" t="s">
        <v>47</v>
      </c>
      <c r="C198" s="904" t="s">
        <v>238</v>
      </c>
      <c r="D198" s="530">
        <v>3</v>
      </c>
      <c r="E198" s="530">
        <v>30</v>
      </c>
      <c r="F198" s="530" t="s">
        <v>33</v>
      </c>
      <c r="G198" s="531">
        <v>780</v>
      </c>
      <c r="H198" s="906">
        <v>574.21085633333337</v>
      </c>
      <c r="I198" s="907">
        <v>73.616776452991459</v>
      </c>
      <c r="J198" s="906">
        <v>471.74283523657448</v>
      </c>
      <c r="K198" s="907">
        <v>60.479850671355706</v>
      </c>
      <c r="L198" s="906">
        <v>638.70859766666661</v>
      </c>
      <c r="M198" s="907">
        <v>81.885717649572641</v>
      </c>
      <c r="N198" s="906">
        <v>466.34356202874329</v>
      </c>
      <c r="O198" s="907">
        <v>59.787636157531189</v>
      </c>
      <c r="P198" s="909">
        <v>20</v>
      </c>
      <c r="Q198" s="905" t="s">
        <v>509</v>
      </c>
      <c r="R198" s="260"/>
      <c r="U198" s="200" t="e">
        <f>IF(#REF!&gt;=80,"B","K")</f>
        <v>#REF!</v>
      </c>
      <c r="V198" s="200" t="e">
        <f>IF(#REF!&gt;=80,"B","K")</f>
        <v>#REF!</v>
      </c>
      <c r="W198" s="200"/>
      <c r="X198" s="201" t="e">
        <f>(#REF!/G198)*100</f>
        <v>#REF!</v>
      </c>
      <c r="Y198" s="201" t="e">
        <f>#REF!/G198*100</f>
        <v>#REF!</v>
      </c>
      <c r="Z198" s="202"/>
      <c r="AA198" s="202" t="e">
        <f>IF(X198=#REF!,"BETUL","salah")</f>
        <v>#REF!</v>
      </c>
      <c r="AB198" s="202" t="e">
        <f>IF(#REF!=Y198,"BETUL","SALAH")</f>
        <v>#REF!</v>
      </c>
      <c r="AC198" s="88" t="e">
        <f>IF(#REF!&gt;80,"CEK KEMBALI","OKE")</f>
        <v>#REF!</v>
      </c>
      <c r="AD198" s="88" t="e">
        <f>IF(#REF!&gt;80,"CEK KEMBALI","OKE")</f>
        <v>#REF!</v>
      </c>
      <c r="AE198" s="88"/>
      <c r="AF198" s="200" t="str">
        <f t="shared" si="4"/>
        <v>GGGEEEELLLLL</v>
      </c>
      <c r="AG198" s="202">
        <f t="shared" si="5"/>
        <v>866</v>
      </c>
    </row>
    <row r="199" spans="1:33" ht="17" customHeight="1">
      <c r="A199" s="529">
        <v>185</v>
      </c>
      <c r="B199" s="529" t="s">
        <v>47</v>
      </c>
      <c r="C199" s="904" t="s">
        <v>510</v>
      </c>
      <c r="D199" s="530">
        <v>1</v>
      </c>
      <c r="E199" s="530">
        <v>60</v>
      </c>
      <c r="F199" s="530" t="s">
        <v>22</v>
      </c>
      <c r="G199" s="531">
        <v>1732</v>
      </c>
      <c r="H199" s="906">
        <v>387.90729800000003</v>
      </c>
      <c r="I199" s="907">
        <v>22.396495265588918</v>
      </c>
      <c r="J199" s="906">
        <v>310.4116737814814</v>
      </c>
      <c r="K199" s="907">
        <v>17.92215206590539</v>
      </c>
      <c r="L199" s="906">
        <v>500.89784766666662</v>
      </c>
      <c r="M199" s="907">
        <v>28.920199056966894</v>
      </c>
      <c r="N199" s="906">
        <v>329.85126478210464</v>
      </c>
      <c r="O199" s="907">
        <v>19.044530299197724</v>
      </c>
      <c r="P199" s="909">
        <v>20</v>
      </c>
      <c r="Q199" s="905" t="s">
        <v>511</v>
      </c>
      <c r="R199" s="262"/>
      <c r="U199" s="200" t="e">
        <f>IF(#REF!&gt;=80,"B","K")</f>
        <v>#REF!</v>
      </c>
      <c r="V199" s="200" t="e">
        <f>IF(#REF!&gt;=80,"B","K")</f>
        <v>#REF!</v>
      </c>
      <c r="W199" s="200"/>
      <c r="X199" s="201" t="e">
        <f>(#REF!/G199)*100</f>
        <v>#REF!</v>
      </c>
      <c r="Y199" s="201" t="e">
        <f>#REF!/G199*100</f>
        <v>#REF!</v>
      </c>
      <c r="Z199" s="202"/>
      <c r="AA199" s="202" t="e">
        <f>IF(X199=#REF!,"BETUL","salah")</f>
        <v>#REF!</v>
      </c>
      <c r="AB199" s="202" t="e">
        <f>IF(#REF!=Y199,"BETUL","SALAH")</f>
        <v>#REF!</v>
      </c>
      <c r="AC199" s="88" t="e">
        <f>IF(#REF!&gt;80,"CEK KEMBALI","OKE")</f>
        <v>#REF!</v>
      </c>
      <c r="AD199" s="88" t="e">
        <f>IF(#REF!&gt;80,"CEK KEMBALI","OKE")</f>
        <v>#REF!</v>
      </c>
      <c r="AE199" s="88"/>
      <c r="AF199" s="200" t="str">
        <f t="shared" si="4"/>
        <v>OK</v>
      </c>
      <c r="AG199" s="202">
        <f t="shared" si="5"/>
        <v>1732</v>
      </c>
    </row>
    <row r="200" spans="1:33" ht="17" customHeight="1">
      <c r="A200" s="529">
        <v>186</v>
      </c>
      <c r="B200" s="529" t="s">
        <v>47</v>
      </c>
      <c r="C200" s="904" t="s">
        <v>510</v>
      </c>
      <c r="D200" s="530">
        <v>3</v>
      </c>
      <c r="E200" s="530">
        <v>60</v>
      </c>
      <c r="F200" s="530" t="s">
        <v>22</v>
      </c>
      <c r="G200" s="531">
        <v>1732</v>
      </c>
      <c r="H200" s="906">
        <v>1514.7508136666665</v>
      </c>
      <c r="I200" s="907">
        <v>87.456744438029247</v>
      </c>
      <c r="J200" s="906">
        <v>689.5503754959002</v>
      </c>
      <c r="K200" s="907">
        <v>39.812377338100475</v>
      </c>
      <c r="L200" s="906">
        <v>826.55417866666664</v>
      </c>
      <c r="M200" s="907">
        <v>47.722527636643569</v>
      </c>
      <c r="N200" s="906">
        <v>674.60952236671301</v>
      </c>
      <c r="O200" s="907">
        <v>38.949741476138165</v>
      </c>
      <c r="P200" s="909">
        <v>20</v>
      </c>
      <c r="Q200" s="905" t="s">
        <v>511</v>
      </c>
      <c r="R200" s="263"/>
      <c r="U200" s="200" t="e">
        <f>IF(#REF!&gt;=80,"B","K")</f>
        <v>#REF!</v>
      </c>
      <c r="V200" s="200" t="e">
        <f>IF(#REF!&gt;=80,"B","K")</f>
        <v>#REF!</v>
      </c>
      <c r="W200" s="200"/>
      <c r="X200" s="201" t="e">
        <f>(#REF!/G200)*100</f>
        <v>#REF!</v>
      </c>
      <c r="Y200" s="201" t="e">
        <f>#REF!/G200*100</f>
        <v>#REF!</v>
      </c>
      <c r="Z200" s="202"/>
      <c r="AA200" s="202" t="e">
        <f>IF(X200=#REF!,"BETUL","salah")</f>
        <v>#REF!</v>
      </c>
      <c r="AB200" s="202" t="e">
        <f>IF(#REF!=Y200,"BETUL","SALAH")</f>
        <v>#REF!</v>
      </c>
      <c r="AC200" s="88" t="e">
        <f>IF(#REF!&gt;80,"CEK KEMBALI","OKE")</f>
        <v>#REF!</v>
      </c>
      <c r="AD200" s="88" t="e">
        <f>IF(#REF!&gt;80,"CEK KEMBALI","OKE")</f>
        <v>#REF!</v>
      </c>
      <c r="AE200" s="88"/>
      <c r="AF200" s="200" t="str">
        <f t="shared" si="4"/>
        <v>OK</v>
      </c>
      <c r="AG200" s="202">
        <f t="shared" si="5"/>
        <v>1732</v>
      </c>
    </row>
    <row r="201" spans="1:33" ht="17" customHeight="1">
      <c r="A201" s="529">
        <v>187</v>
      </c>
      <c r="B201" s="529" t="s">
        <v>47</v>
      </c>
      <c r="C201" s="904" t="s">
        <v>510</v>
      </c>
      <c r="D201" s="530">
        <v>4</v>
      </c>
      <c r="E201" s="530">
        <v>60</v>
      </c>
      <c r="F201" s="530" t="s">
        <v>22</v>
      </c>
      <c r="G201" s="531">
        <v>1732</v>
      </c>
      <c r="H201" s="906">
        <v>1467.0425210000001</v>
      </c>
      <c r="I201" s="907">
        <v>84.702224076212474</v>
      </c>
      <c r="J201" s="906">
        <v>636.26896993922128</v>
      </c>
      <c r="K201" s="907">
        <v>36.736083714735642</v>
      </c>
      <c r="L201" s="906">
        <v>844.76841266666668</v>
      </c>
      <c r="M201" s="907">
        <v>48.774157775211705</v>
      </c>
      <c r="N201" s="906">
        <v>654.77004205285152</v>
      </c>
      <c r="O201" s="907">
        <v>37.804274945314752</v>
      </c>
      <c r="P201" s="909">
        <v>20</v>
      </c>
      <c r="Q201" s="905" t="s">
        <v>512</v>
      </c>
      <c r="R201" s="262"/>
      <c r="U201" s="200" t="e">
        <f>IF(#REF!&gt;=80,"B","K")</f>
        <v>#REF!</v>
      </c>
      <c r="V201" s="200" t="e">
        <f>IF(#REF!&gt;=80,"B","K")</f>
        <v>#REF!</v>
      </c>
      <c r="W201" s="200"/>
      <c r="X201" s="201" t="e">
        <f>(#REF!/G201)*100</f>
        <v>#REF!</v>
      </c>
      <c r="Y201" s="201" t="e">
        <f>#REF!/G201*100</f>
        <v>#REF!</v>
      </c>
      <c r="Z201" s="202"/>
      <c r="AA201" s="202" t="e">
        <f>IF(X201=#REF!,"BETUL","salah")</f>
        <v>#REF!</v>
      </c>
      <c r="AB201" s="202" t="e">
        <f>IF(#REF!=Y201,"BETUL","SALAH")</f>
        <v>#REF!</v>
      </c>
      <c r="AC201" s="88" t="e">
        <f>IF(#REF!&gt;80,"CEK KEMBALI","OKE")</f>
        <v>#REF!</v>
      </c>
      <c r="AD201" s="88" t="e">
        <f>IF(#REF!&gt;80,"CEK KEMBALI","OKE")</f>
        <v>#REF!</v>
      </c>
      <c r="AE201" s="88"/>
      <c r="AF201" s="200" t="str">
        <f t="shared" si="4"/>
        <v>OK</v>
      </c>
      <c r="AG201" s="202">
        <f t="shared" si="5"/>
        <v>1732</v>
      </c>
    </row>
    <row r="202" spans="1:33" ht="17" customHeight="1">
      <c r="A202" s="529">
        <v>188</v>
      </c>
      <c r="B202" s="529" t="s">
        <v>47</v>
      </c>
      <c r="C202" s="904" t="s">
        <v>49</v>
      </c>
      <c r="D202" s="530">
        <v>1</v>
      </c>
      <c r="E202" s="530">
        <v>60</v>
      </c>
      <c r="F202" s="530" t="s">
        <v>22</v>
      </c>
      <c r="G202" s="531">
        <v>1732</v>
      </c>
      <c r="H202" s="906">
        <v>1252.2646076666667</v>
      </c>
      <c r="I202" s="907">
        <v>72.301651712856057</v>
      </c>
      <c r="J202" s="906">
        <v>957.30621865636215</v>
      </c>
      <c r="K202" s="907">
        <v>55.271721631429685</v>
      </c>
      <c r="L202" s="906">
        <v>1368.2343343333332</v>
      </c>
      <c r="M202" s="907">
        <v>78.997363414164738</v>
      </c>
      <c r="N202" s="906">
        <v>982.23423712247552</v>
      </c>
      <c r="O202" s="907">
        <v>56.71098366757942</v>
      </c>
      <c r="P202" s="909">
        <v>20.427903369176356</v>
      </c>
      <c r="Q202" s="905" t="s">
        <v>514</v>
      </c>
      <c r="R202" s="262" t="s">
        <v>464</v>
      </c>
      <c r="U202" s="200" t="e">
        <f>IF(#REF!&gt;=80,"B","K")</f>
        <v>#REF!</v>
      </c>
      <c r="V202" s="200" t="e">
        <f>IF(#REF!&gt;=80,"B","K")</f>
        <v>#REF!</v>
      </c>
      <c r="W202" s="200"/>
      <c r="X202" s="201" t="e">
        <f>(#REF!/G202)*100</f>
        <v>#REF!</v>
      </c>
      <c r="Y202" s="201" t="e">
        <f>#REF!/G202*100</f>
        <v>#REF!</v>
      </c>
      <c r="Z202" s="202"/>
      <c r="AA202" s="202" t="e">
        <f>IF(X202=#REF!,"BETUL","salah")</f>
        <v>#REF!</v>
      </c>
      <c r="AB202" s="202" t="e">
        <f>IF(#REF!=Y202,"BETUL","SALAH")</f>
        <v>#REF!</v>
      </c>
      <c r="AC202" s="88" t="e">
        <f>IF(#REF!&gt;80,"CEK KEMBALI","OKE")</f>
        <v>#REF!</v>
      </c>
      <c r="AD202" s="88" t="e">
        <f>IF(#REF!&gt;80,"CEK KEMBALI","OKE")</f>
        <v>#REF!</v>
      </c>
      <c r="AE202" s="88"/>
      <c r="AF202" s="200" t="str">
        <f t="shared" si="4"/>
        <v>OK</v>
      </c>
      <c r="AG202" s="202">
        <f t="shared" si="5"/>
        <v>1732</v>
      </c>
    </row>
    <row r="203" spans="1:33" ht="17" customHeight="1">
      <c r="A203" s="529">
        <v>189</v>
      </c>
      <c r="B203" s="529" t="s">
        <v>47</v>
      </c>
      <c r="C203" s="904" t="s">
        <v>49</v>
      </c>
      <c r="D203" s="910">
        <v>2</v>
      </c>
      <c r="E203" s="910">
        <v>60</v>
      </c>
      <c r="F203" s="910" t="s">
        <v>22</v>
      </c>
      <c r="G203" s="531">
        <v>1732</v>
      </c>
      <c r="H203" s="906">
        <v>1196.4518226666667</v>
      </c>
      <c r="I203" s="907">
        <v>69.079204541955349</v>
      </c>
      <c r="J203" s="906">
        <v>956.72064484408486</v>
      </c>
      <c r="K203" s="907">
        <v>55.237912519866327</v>
      </c>
      <c r="L203" s="906">
        <v>1323.5816649999999</v>
      </c>
      <c r="M203" s="907">
        <v>76.41926472286373</v>
      </c>
      <c r="N203" s="906">
        <v>1010.7754957200533</v>
      </c>
      <c r="O203" s="907">
        <v>58.358862339494998</v>
      </c>
      <c r="P203" s="909">
        <v>20.430729663692208</v>
      </c>
      <c r="Q203" s="905" t="s">
        <v>515</v>
      </c>
      <c r="R203" s="262" t="s">
        <v>464</v>
      </c>
      <c r="U203" s="200" t="e">
        <f>IF(#REF!&gt;=80,"B","K")</f>
        <v>#REF!</v>
      </c>
      <c r="V203" s="200" t="e">
        <f>IF(#REF!&gt;=80,"B","K")</f>
        <v>#REF!</v>
      </c>
      <c r="W203" s="200"/>
      <c r="X203" s="201" t="e">
        <f>(#REF!/G203)*100</f>
        <v>#REF!</v>
      </c>
      <c r="Y203" s="201" t="e">
        <f>#REF!/G203*100</f>
        <v>#REF!</v>
      </c>
      <c r="Z203" s="202"/>
      <c r="AA203" s="202" t="e">
        <f>IF(X203=#REF!,"BETUL","salah")</f>
        <v>#REF!</v>
      </c>
      <c r="AB203" s="202" t="e">
        <f>IF(#REF!=Y203,"BETUL","SALAH")</f>
        <v>#REF!</v>
      </c>
      <c r="AC203" s="88" t="e">
        <f>IF(#REF!&gt;80,"CEK KEMBALI","OKE")</f>
        <v>#REF!</v>
      </c>
      <c r="AD203" s="88" t="e">
        <f>IF(#REF!&gt;80,"CEK KEMBALI","OKE")</f>
        <v>#REF!</v>
      </c>
      <c r="AE203" s="88"/>
      <c r="AF203" s="200" t="str">
        <f t="shared" si="4"/>
        <v>OK</v>
      </c>
      <c r="AG203" s="202">
        <f t="shared" si="5"/>
        <v>1732</v>
      </c>
    </row>
    <row r="204" spans="1:33" ht="17" customHeight="1">
      <c r="A204" s="529">
        <v>190</v>
      </c>
      <c r="B204" s="529" t="s">
        <v>47</v>
      </c>
      <c r="C204" s="904" t="s">
        <v>49</v>
      </c>
      <c r="D204" s="910">
        <v>3</v>
      </c>
      <c r="E204" s="910">
        <v>60</v>
      </c>
      <c r="F204" s="910" t="s">
        <v>22</v>
      </c>
      <c r="G204" s="531">
        <v>1732</v>
      </c>
      <c r="H204" s="906">
        <v>1178.6858316666667</v>
      </c>
      <c r="I204" s="907">
        <v>68.053454484218634</v>
      </c>
      <c r="J204" s="906">
        <v>910.0164077553768</v>
      </c>
      <c r="K204" s="907">
        <v>52.541363034375102</v>
      </c>
      <c r="L204" s="906">
        <v>1251.2462156666668</v>
      </c>
      <c r="M204" s="907">
        <v>72.242853098537338</v>
      </c>
      <c r="N204" s="906">
        <v>949.78541654688172</v>
      </c>
      <c r="O204" s="907">
        <v>54.837495181690635</v>
      </c>
      <c r="P204" s="909">
        <v>20.43590994543759</v>
      </c>
      <c r="Q204" s="905" t="s">
        <v>514</v>
      </c>
      <c r="R204" s="263" t="s">
        <v>464</v>
      </c>
      <c r="U204" s="200" t="e">
        <f>IF(#REF!&gt;=80,"B","K")</f>
        <v>#REF!</v>
      </c>
      <c r="V204" s="200" t="e">
        <f>IF(#REF!&gt;=80,"B","K")</f>
        <v>#REF!</v>
      </c>
      <c r="W204" s="200"/>
      <c r="X204" s="201" t="e">
        <f>(#REF!/G204)*100</f>
        <v>#REF!</v>
      </c>
      <c r="Y204" s="201" t="e">
        <f>#REF!/G204*100</f>
        <v>#REF!</v>
      </c>
      <c r="Z204" s="202"/>
      <c r="AA204" s="202" t="e">
        <f>IF(X204=#REF!,"BETUL","salah")</f>
        <v>#REF!</v>
      </c>
      <c r="AB204" s="202" t="e">
        <f>IF(#REF!=Y204,"BETUL","SALAH")</f>
        <v>#REF!</v>
      </c>
      <c r="AC204" s="88" t="e">
        <f>IF(#REF!&gt;80,"CEK KEMBALI","OKE")</f>
        <v>#REF!</v>
      </c>
      <c r="AD204" s="88" t="e">
        <f>IF(#REF!&gt;80,"CEK KEMBALI","OKE")</f>
        <v>#REF!</v>
      </c>
      <c r="AE204" s="88"/>
      <c r="AF204" s="200" t="str">
        <f t="shared" si="4"/>
        <v>OK</v>
      </c>
      <c r="AG204" s="202">
        <f t="shared" si="5"/>
        <v>1732</v>
      </c>
    </row>
    <row r="205" spans="1:33" ht="17" customHeight="1">
      <c r="A205" s="529">
        <v>191</v>
      </c>
      <c r="B205" s="529" t="s">
        <v>47</v>
      </c>
      <c r="C205" s="904" t="s">
        <v>49</v>
      </c>
      <c r="D205" s="910">
        <v>4</v>
      </c>
      <c r="E205" s="910">
        <v>60</v>
      </c>
      <c r="F205" s="910" t="s">
        <v>22</v>
      </c>
      <c r="G205" s="531">
        <v>1732</v>
      </c>
      <c r="H205" s="906">
        <v>771.51926700000001</v>
      </c>
      <c r="I205" s="907">
        <v>44.544992321016167</v>
      </c>
      <c r="J205" s="906">
        <v>548.61925497175889</v>
      </c>
      <c r="K205" s="907">
        <v>31.675476614997628</v>
      </c>
      <c r="L205" s="906">
        <v>880.58473733333324</v>
      </c>
      <c r="M205" s="907">
        <v>50.842074903772129</v>
      </c>
      <c r="N205" s="906">
        <v>572.96492055400972</v>
      </c>
      <c r="O205" s="907">
        <v>33.08111550542781</v>
      </c>
      <c r="P205" s="909">
        <v>20.529740978672645</v>
      </c>
      <c r="Q205" s="905" t="s">
        <v>514</v>
      </c>
      <c r="R205" s="263" t="s">
        <v>464</v>
      </c>
      <c r="U205" s="200" t="e">
        <f>IF(#REF!&gt;=80,"B","K")</f>
        <v>#REF!</v>
      </c>
      <c r="V205" s="200" t="e">
        <f>IF(#REF!&gt;=80,"B","K")</f>
        <v>#REF!</v>
      </c>
      <c r="W205" s="200"/>
      <c r="X205" s="201" t="e">
        <f>(#REF!/G205)*100</f>
        <v>#REF!</v>
      </c>
      <c r="Y205" s="201" t="e">
        <f>#REF!/G205*100</f>
        <v>#REF!</v>
      </c>
      <c r="Z205" s="202"/>
      <c r="AA205" s="202" t="e">
        <f>IF(X205=#REF!,"BETUL","salah")</f>
        <v>#REF!</v>
      </c>
      <c r="AB205" s="202" t="e">
        <f>IF(#REF!=Y205,"BETUL","SALAH")</f>
        <v>#REF!</v>
      </c>
      <c r="AC205" s="88" t="e">
        <f>IF(#REF!&gt;80,"CEK KEMBALI","OKE")</f>
        <v>#REF!</v>
      </c>
      <c r="AD205" s="88" t="e">
        <f>IF(#REF!&gt;80,"CEK KEMBALI","OKE")</f>
        <v>#REF!</v>
      </c>
      <c r="AE205" s="88"/>
      <c r="AF205" s="200" t="str">
        <f t="shared" si="4"/>
        <v>OK</v>
      </c>
      <c r="AG205" s="202">
        <f t="shared" si="5"/>
        <v>1732</v>
      </c>
    </row>
    <row r="206" spans="1:33" ht="17" customHeight="1">
      <c r="A206" s="529">
        <v>192</v>
      </c>
      <c r="B206" s="529" t="s">
        <v>47</v>
      </c>
      <c r="C206" s="912" t="s">
        <v>286</v>
      </c>
      <c r="D206" s="910">
        <v>1</v>
      </c>
      <c r="E206" s="910">
        <v>60</v>
      </c>
      <c r="F206" s="910" t="s">
        <v>22</v>
      </c>
      <c r="G206" s="531">
        <v>1732</v>
      </c>
      <c r="H206" s="906">
        <v>1647.4486489999999</v>
      </c>
      <c r="I206" s="907">
        <v>95.118282274826782</v>
      </c>
      <c r="J206" s="906">
        <v>594.56821916851868</v>
      </c>
      <c r="K206" s="907">
        <v>34.328419120584222</v>
      </c>
      <c r="L206" s="906">
        <v>830.20349133333332</v>
      </c>
      <c r="M206" s="907">
        <v>47.933226982294066</v>
      </c>
      <c r="N206" s="906">
        <v>522.90428378952276</v>
      </c>
      <c r="O206" s="907">
        <v>30.190778509787684</v>
      </c>
      <c r="P206" s="909">
        <v>20</v>
      </c>
      <c r="Q206" s="905" t="s">
        <v>516</v>
      </c>
      <c r="R206" s="263"/>
      <c r="U206" s="200" t="e">
        <f>IF(#REF!&gt;=80,"B","K")</f>
        <v>#REF!</v>
      </c>
      <c r="V206" s="200" t="e">
        <f>IF(#REF!&gt;=80,"B","K")</f>
        <v>#REF!</v>
      </c>
      <c r="W206" s="200"/>
      <c r="X206" s="201" t="e">
        <f>(#REF!/G206)*100</f>
        <v>#REF!</v>
      </c>
      <c r="Y206" s="201" t="e">
        <f>#REF!/G206*100</f>
        <v>#REF!</v>
      </c>
      <c r="Z206" s="202"/>
      <c r="AA206" s="202" t="e">
        <f>IF(X206=#REF!,"BETUL","salah")</f>
        <v>#REF!</v>
      </c>
      <c r="AB206" s="202" t="e">
        <f>IF(#REF!=Y206,"BETUL","SALAH")</f>
        <v>#REF!</v>
      </c>
      <c r="AC206" s="88" t="e">
        <f>IF(#REF!&gt;80,"CEK KEMBALI","OKE")</f>
        <v>#REF!</v>
      </c>
      <c r="AD206" s="88" t="e">
        <f>IF(#REF!&gt;80,"CEK KEMBALI","OKE")</f>
        <v>#REF!</v>
      </c>
      <c r="AE206" s="88"/>
      <c r="AF206" s="200" t="str">
        <f t="shared" si="4"/>
        <v>OK</v>
      </c>
      <c r="AG206" s="202">
        <f t="shared" si="5"/>
        <v>1732</v>
      </c>
    </row>
    <row r="207" spans="1:33" ht="17" customHeight="1">
      <c r="A207" s="529">
        <v>193</v>
      </c>
      <c r="B207" s="529" t="s">
        <v>47</v>
      </c>
      <c r="C207" s="912" t="s">
        <v>286</v>
      </c>
      <c r="D207" s="910">
        <v>2</v>
      </c>
      <c r="E207" s="910">
        <v>60</v>
      </c>
      <c r="F207" s="910" t="s">
        <v>22</v>
      </c>
      <c r="G207" s="531">
        <v>1732</v>
      </c>
      <c r="H207" s="906">
        <v>595.33595800000001</v>
      </c>
      <c r="I207" s="907">
        <v>34.372745842956121</v>
      </c>
      <c r="J207" s="906">
        <v>389.94342201018526</v>
      </c>
      <c r="K207" s="907">
        <v>22.514054388578824</v>
      </c>
      <c r="L207" s="906">
        <v>489.40246566666661</v>
      </c>
      <c r="M207" s="907">
        <v>28.256493398768278</v>
      </c>
      <c r="N207" s="906">
        <v>378.29762337969413</v>
      </c>
      <c r="O207" s="907">
        <v>21.841664167418827</v>
      </c>
      <c r="P207" s="909">
        <v>20</v>
      </c>
      <c r="Q207" s="905" t="s">
        <v>516</v>
      </c>
      <c r="R207" s="262"/>
      <c r="U207" s="200" t="e">
        <f>IF(#REF!&gt;=80,"B","K")</f>
        <v>#REF!</v>
      </c>
      <c r="V207" s="200" t="e">
        <f>IF(#REF!&gt;=80,"B","K")</f>
        <v>#REF!</v>
      </c>
      <c r="W207" s="200"/>
      <c r="X207" s="201" t="e">
        <f>(#REF!/G207)*100</f>
        <v>#REF!</v>
      </c>
      <c r="Y207" s="201" t="e">
        <f>#REF!/G207*100</f>
        <v>#REF!</v>
      </c>
      <c r="Z207" s="202"/>
      <c r="AA207" s="202" t="e">
        <f>IF(X207=#REF!,"BETUL","salah")</f>
        <v>#REF!</v>
      </c>
      <c r="AB207" s="202" t="e">
        <f>IF(#REF!=Y207,"BETUL","SALAH")</f>
        <v>#REF!</v>
      </c>
      <c r="AC207" s="88" t="e">
        <f>IF(#REF!&gt;80,"CEK KEMBALI","OKE")</f>
        <v>#REF!</v>
      </c>
      <c r="AD207" s="88" t="e">
        <f>IF(#REF!&gt;80,"CEK KEMBALI","OKE")</f>
        <v>#REF!</v>
      </c>
      <c r="AE207" s="88"/>
      <c r="AF207" s="200" t="str">
        <f t="shared" ref="AF207:AF270" si="6">IF(AG207=G207,"OK","GGGEEEELLLLL")</f>
        <v>OK</v>
      </c>
      <c r="AG207" s="202">
        <f t="shared" ref="AG207:AG270" si="7">IF(E207=30,866,IF(E207=60,1732,IF(E207=20,577,IF(E207=10,288,IF(E207=15,433,"CEK")))))</f>
        <v>1732</v>
      </c>
    </row>
    <row r="208" spans="1:33" ht="17" customHeight="1">
      <c r="A208" s="529">
        <v>194</v>
      </c>
      <c r="B208" s="529" t="s">
        <v>47</v>
      </c>
      <c r="C208" s="912" t="s">
        <v>286</v>
      </c>
      <c r="D208" s="910">
        <v>3</v>
      </c>
      <c r="E208" s="910">
        <v>60</v>
      </c>
      <c r="F208" s="910" t="s">
        <v>22</v>
      </c>
      <c r="G208" s="531">
        <v>1732</v>
      </c>
      <c r="H208" s="906">
        <v>447.74074300000001</v>
      </c>
      <c r="I208" s="907">
        <v>25.85108215935335</v>
      </c>
      <c r="J208" s="906">
        <v>363.09244927962936</v>
      </c>
      <c r="K208" s="907">
        <v>20.963767279424328</v>
      </c>
      <c r="L208" s="906">
        <v>437.33320133333336</v>
      </c>
      <c r="M208" s="907">
        <v>25.250184834488071</v>
      </c>
      <c r="N208" s="906">
        <v>339.77197743718119</v>
      </c>
      <c r="O208" s="907">
        <v>19.617319713463115</v>
      </c>
      <c r="P208" s="909">
        <v>20</v>
      </c>
      <c r="Q208" s="905" t="s">
        <v>516</v>
      </c>
      <c r="R208" s="262"/>
      <c r="U208" s="200" t="e">
        <f>IF(#REF!&gt;=80,"B","K")</f>
        <v>#REF!</v>
      </c>
      <c r="V208" s="200" t="e">
        <f>IF(#REF!&gt;=80,"B","K")</f>
        <v>#REF!</v>
      </c>
      <c r="W208" s="200"/>
      <c r="X208" s="201" t="e">
        <f>(#REF!/G208)*100</f>
        <v>#REF!</v>
      </c>
      <c r="Y208" s="201" t="e">
        <f>#REF!/G208*100</f>
        <v>#REF!</v>
      </c>
      <c r="Z208" s="202"/>
      <c r="AA208" s="202" t="e">
        <f>IF(X208=#REF!,"BETUL","salah")</f>
        <v>#REF!</v>
      </c>
      <c r="AB208" s="202" t="e">
        <f>IF(#REF!=Y208,"BETUL","SALAH")</f>
        <v>#REF!</v>
      </c>
      <c r="AC208" s="88" t="e">
        <f>IF(#REF!&gt;80,"CEK KEMBALI","OKE")</f>
        <v>#REF!</v>
      </c>
      <c r="AD208" s="88" t="e">
        <f>IF(#REF!&gt;80,"CEK KEMBALI","OKE")</f>
        <v>#REF!</v>
      </c>
      <c r="AE208" s="88"/>
      <c r="AF208" s="200" t="str">
        <f t="shared" si="6"/>
        <v>OK</v>
      </c>
      <c r="AG208" s="202">
        <f t="shared" si="7"/>
        <v>1732</v>
      </c>
    </row>
    <row r="209" spans="1:33" ht="17" customHeight="1">
      <c r="A209" s="529">
        <v>195</v>
      </c>
      <c r="B209" s="529" t="s">
        <v>47</v>
      </c>
      <c r="C209" s="912" t="s">
        <v>286</v>
      </c>
      <c r="D209" s="910">
        <v>4</v>
      </c>
      <c r="E209" s="910">
        <v>60</v>
      </c>
      <c r="F209" s="910" t="s">
        <v>22</v>
      </c>
      <c r="G209" s="531">
        <v>1732</v>
      </c>
      <c r="H209" s="906">
        <v>960</v>
      </c>
      <c r="I209" s="907">
        <v>55.42725173210161</v>
      </c>
      <c r="J209" s="906">
        <v>855</v>
      </c>
      <c r="K209" s="907">
        <v>49.364896073903004</v>
      </c>
      <c r="L209" s="906">
        <v>1020</v>
      </c>
      <c r="M209" s="907">
        <v>58.891454965357973</v>
      </c>
      <c r="N209" s="906">
        <v>899</v>
      </c>
      <c r="O209" s="907">
        <v>51.905311778290994</v>
      </c>
      <c r="P209" s="909">
        <v>20</v>
      </c>
      <c r="Q209" s="905" t="s">
        <v>516</v>
      </c>
      <c r="R209" s="262"/>
      <c r="U209" s="200" t="e">
        <f>IF(#REF!&gt;=80,"B","K")</f>
        <v>#REF!</v>
      </c>
      <c r="V209" s="200" t="e">
        <f>IF(#REF!&gt;=80,"B","K")</f>
        <v>#REF!</v>
      </c>
      <c r="W209" s="200"/>
      <c r="X209" s="201" t="e">
        <f>(#REF!/G209)*100</f>
        <v>#REF!</v>
      </c>
      <c r="Y209" s="201" t="e">
        <f>#REF!/G209*100</f>
        <v>#REF!</v>
      </c>
      <c r="Z209" s="202"/>
      <c r="AA209" s="202" t="e">
        <f>IF(X209=#REF!,"BETUL","salah")</f>
        <v>#REF!</v>
      </c>
      <c r="AB209" s="202" t="e">
        <f>IF(#REF!=Y209,"BETUL","SALAH")</f>
        <v>#REF!</v>
      </c>
      <c r="AC209" s="88" t="e">
        <f>IF(#REF!&gt;80,"CEK KEMBALI","OKE")</f>
        <v>#REF!</v>
      </c>
      <c r="AD209" s="88" t="e">
        <f>IF(#REF!&gt;80,"CEK KEMBALI","OKE")</f>
        <v>#REF!</v>
      </c>
      <c r="AE209" s="88"/>
      <c r="AF209" s="200" t="str">
        <f t="shared" si="6"/>
        <v>OK</v>
      </c>
      <c r="AG209" s="202">
        <f t="shared" si="7"/>
        <v>1732</v>
      </c>
    </row>
    <row r="210" spans="1:33" ht="17" customHeight="1">
      <c r="A210" s="529">
        <v>196</v>
      </c>
      <c r="B210" s="529" t="s">
        <v>47</v>
      </c>
      <c r="C210" s="912" t="s">
        <v>6123</v>
      </c>
      <c r="D210" s="910">
        <v>1</v>
      </c>
      <c r="E210" s="910">
        <v>60</v>
      </c>
      <c r="F210" s="910" t="s">
        <v>22</v>
      </c>
      <c r="G210" s="531">
        <v>1732</v>
      </c>
      <c r="H210" s="906">
        <v>462.3854776666667</v>
      </c>
      <c r="I210" s="907">
        <v>26.696621112394155</v>
      </c>
      <c r="J210" s="906">
        <v>340.29674632176858</v>
      </c>
      <c r="K210" s="907">
        <v>19.647618147908116</v>
      </c>
      <c r="L210" s="906">
        <v>511.94240300000001</v>
      </c>
      <c r="M210" s="907">
        <v>29.557875461893769</v>
      </c>
      <c r="N210" s="906">
        <v>365.97558489545139</v>
      </c>
      <c r="O210" s="907">
        <v>21.130230074795115</v>
      </c>
      <c r="P210" s="909"/>
      <c r="Q210" s="905"/>
      <c r="R210" s="262"/>
      <c r="U210" s="200" t="e">
        <f>IF(#REF!&gt;=80,"B","K")</f>
        <v>#REF!</v>
      </c>
      <c r="V210" s="200" t="e">
        <f>IF(#REF!&gt;=80,"B","K")</f>
        <v>#REF!</v>
      </c>
      <c r="W210" s="200"/>
      <c r="X210" s="201" t="e">
        <f>(#REF!/G210)*100</f>
        <v>#REF!</v>
      </c>
      <c r="Y210" s="201" t="e">
        <f>#REF!/G210*100</f>
        <v>#REF!</v>
      </c>
      <c r="Z210" s="202"/>
      <c r="AA210" s="202" t="e">
        <f>IF(X210=#REF!,"BETUL","salah")</f>
        <v>#REF!</v>
      </c>
      <c r="AB210" s="202" t="e">
        <f>IF(#REF!=Y210,"BETUL","SALAH")</f>
        <v>#REF!</v>
      </c>
      <c r="AC210" s="88" t="e">
        <f>IF(#REF!&gt;80,"CEK KEMBALI","OKE")</f>
        <v>#REF!</v>
      </c>
      <c r="AD210" s="88" t="e">
        <f>IF(#REF!&gt;80,"CEK KEMBALI","OKE")</f>
        <v>#REF!</v>
      </c>
      <c r="AE210" s="88"/>
      <c r="AF210" s="200" t="str">
        <f t="shared" si="6"/>
        <v>OK</v>
      </c>
      <c r="AG210" s="202">
        <f t="shared" si="7"/>
        <v>1732</v>
      </c>
    </row>
    <row r="211" spans="1:33" ht="17" customHeight="1">
      <c r="A211" s="529">
        <v>197</v>
      </c>
      <c r="B211" s="529" t="s">
        <v>47</v>
      </c>
      <c r="C211" s="912" t="s">
        <v>6123</v>
      </c>
      <c r="D211" s="910">
        <v>2</v>
      </c>
      <c r="E211" s="910">
        <v>60</v>
      </c>
      <c r="F211" s="910" t="s">
        <v>22</v>
      </c>
      <c r="G211" s="531">
        <v>1732</v>
      </c>
      <c r="H211" s="906">
        <v>716.66448966666667</v>
      </c>
      <c r="I211" s="907">
        <v>41.377857371054652</v>
      </c>
      <c r="J211" s="906">
        <v>405.93961775416659</v>
      </c>
      <c r="K211" s="907">
        <v>23.437622272180519</v>
      </c>
      <c r="L211" s="906">
        <v>857.73527033333323</v>
      </c>
      <c r="M211" s="907">
        <v>49.522821612779055</v>
      </c>
      <c r="N211" s="906">
        <v>446.13594079694008</v>
      </c>
      <c r="O211" s="907">
        <v>25.7584261430104</v>
      </c>
      <c r="P211" s="909"/>
      <c r="Q211" s="905"/>
      <c r="R211" s="263" t="s">
        <v>513</v>
      </c>
      <c r="U211" s="200" t="e">
        <f>IF(#REF!&gt;=80,"B","K")</f>
        <v>#REF!</v>
      </c>
      <c r="V211" s="200" t="e">
        <f>IF(#REF!&gt;=80,"B","K")</f>
        <v>#REF!</v>
      </c>
      <c r="W211" s="200"/>
      <c r="X211" s="201" t="e">
        <f>(#REF!/G211)*100</f>
        <v>#REF!</v>
      </c>
      <c r="Y211" s="201" t="e">
        <f>#REF!/G211*100</f>
        <v>#REF!</v>
      </c>
      <c r="Z211" s="202"/>
      <c r="AA211" s="202" t="e">
        <f>IF(X211=#REF!,"BETUL","salah")</f>
        <v>#REF!</v>
      </c>
      <c r="AB211" s="202" t="e">
        <f>IF(#REF!=Y211,"BETUL","SALAH")</f>
        <v>#REF!</v>
      </c>
      <c r="AC211" s="88" t="e">
        <f>IF(#REF!&gt;80,"CEK KEMBALI","OKE")</f>
        <v>#REF!</v>
      </c>
      <c r="AD211" s="88" t="e">
        <f>IF(#REF!&gt;80,"CEK KEMBALI","OKE")</f>
        <v>#REF!</v>
      </c>
      <c r="AE211" s="88"/>
      <c r="AF211" s="200" t="str">
        <f t="shared" si="6"/>
        <v>OK</v>
      </c>
      <c r="AG211" s="202">
        <f t="shared" si="7"/>
        <v>1732</v>
      </c>
    </row>
    <row r="212" spans="1:33" ht="17" customHeight="1">
      <c r="A212" s="529">
        <v>198</v>
      </c>
      <c r="B212" s="529" t="s">
        <v>89</v>
      </c>
      <c r="C212" s="912" t="s">
        <v>89</v>
      </c>
      <c r="D212" s="910">
        <v>1</v>
      </c>
      <c r="E212" s="910">
        <v>60</v>
      </c>
      <c r="F212" s="910" t="s">
        <v>22</v>
      </c>
      <c r="G212" s="531">
        <v>1732</v>
      </c>
      <c r="H212" s="906">
        <v>473.8359476666667</v>
      </c>
      <c r="I212" s="907">
        <v>27.357733698999233</v>
      </c>
      <c r="J212" s="906">
        <v>281.63421428225814</v>
      </c>
      <c r="K212" s="907">
        <v>16.260635928536843</v>
      </c>
      <c r="L212" s="906">
        <v>370.41083766666662</v>
      </c>
      <c r="M212" s="907">
        <v>21.386307024634334</v>
      </c>
      <c r="N212" s="906">
        <v>260.71803703633918</v>
      </c>
      <c r="O212" s="907">
        <v>15.053004447825588</v>
      </c>
      <c r="P212" s="909">
        <v>20.287487891440051</v>
      </c>
      <c r="Q212" s="905" t="s">
        <v>518</v>
      </c>
      <c r="R212" s="263"/>
      <c r="U212" s="200" t="e">
        <f>IF(#REF!&gt;=80,"B","K")</f>
        <v>#REF!</v>
      </c>
      <c r="V212" s="200" t="e">
        <f>IF(#REF!&gt;=80,"B","K")</f>
        <v>#REF!</v>
      </c>
      <c r="W212" s="200"/>
      <c r="X212" s="201" t="e">
        <f>(#REF!/G212)*100</f>
        <v>#REF!</v>
      </c>
      <c r="Y212" s="201" t="e">
        <f>#REF!/G212*100</f>
        <v>#REF!</v>
      </c>
      <c r="Z212" s="202"/>
      <c r="AA212" s="202" t="e">
        <f>IF(X212=#REF!,"BETUL","salah")</f>
        <v>#REF!</v>
      </c>
      <c r="AB212" s="202" t="e">
        <f>IF(#REF!=Y212,"BETUL","SALAH")</f>
        <v>#REF!</v>
      </c>
      <c r="AC212" s="88" t="e">
        <f>IF(#REF!&gt;80,"CEK KEMBALI","OKE")</f>
        <v>#REF!</v>
      </c>
      <c r="AD212" s="88" t="e">
        <f>IF(#REF!&gt;80,"CEK KEMBALI","OKE")</f>
        <v>#REF!</v>
      </c>
      <c r="AE212" s="88"/>
      <c r="AF212" s="200" t="str">
        <f t="shared" si="6"/>
        <v>OK</v>
      </c>
      <c r="AG212" s="202">
        <f t="shared" si="7"/>
        <v>1732</v>
      </c>
    </row>
    <row r="213" spans="1:33" ht="17" customHeight="1">
      <c r="A213" s="529">
        <v>199</v>
      </c>
      <c r="B213" s="529" t="s">
        <v>89</v>
      </c>
      <c r="C213" s="912" t="s">
        <v>89</v>
      </c>
      <c r="D213" s="910">
        <v>2</v>
      </c>
      <c r="E213" s="910">
        <v>60</v>
      </c>
      <c r="F213" s="910" t="s">
        <v>22</v>
      </c>
      <c r="G213" s="531">
        <v>1557.6923376479297</v>
      </c>
      <c r="H213" s="906">
        <v>699.51495333333332</v>
      </c>
      <c r="I213" s="907">
        <v>44.90713194298565</v>
      </c>
      <c r="J213" s="906">
        <v>532.5141089372446</v>
      </c>
      <c r="K213" s="907">
        <v>34.186090286694579</v>
      </c>
      <c r="L213" s="906">
        <v>701.23429333333331</v>
      </c>
      <c r="M213" s="907">
        <v>45.017509323579056</v>
      </c>
      <c r="N213" s="906">
        <v>514.50681883221193</v>
      </c>
      <c r="O213" s="907">
        <v>33.030066746627405</v>
      </c>
      <c r="P213" s="909">
        <v>20.133660636861752</v>
      </c>
      <c r="Q213" s="913" t="s">
        <v>518</v>
      </c>
      <c r="R213" s="262"/>
      <c r="U213" s="200" t="e">
        <f>IF(#REF!&gt;=80,"B","K")</f>
        <v>#REF!</v>
      </c>
      <c r="V213" s="200" t="e">
        <f>IF(#REF!&gt;=80,"B","K")</f>
        <v>#REF!</v>
      </c>
      <c r="W213" s="200"/>
      <c r="X213" s="201" t="e">
        <f>(#REF!/G213)*100</f>
        <v>#REF!</v>
      </c>
      <c r="Y213" s="201" t="e">
        <f>#REF!/G213*100</f>
        <v>#REF!</v>
      </c>
      <c r="Z213" s="202"/>
      <c r="AA213" s="202" t="e">
        <f>IF(X213=#REF!,"BETUL","salah")</f>
        <v>#REF!</v>
      </c>
      <c r="AB213" s="202" t="e">
        <f>IF(#REF!=Y213,"BETUL","SALAH")</f>
        <v>#REF!</v>
      </c>
      <c r="AC213" s="88" t="e">
        <f>IF(#REF!&gt;80,"CEK KEMBALI","OKE")</f>
        <v>#REF!</v>
      </c>
      <c r="AD213" s="88" t="e">
        <f>IF(#REF!&gt;80,"CEK KEMBALI","OKE")</f>
        <v>#REF!</v>
      </c>
      <c r="AE213" s="88"/>
      <c r="AF213" s="200" t="str">
        <f t="shared" si="6"/>
        <v>GGGEEEELLLLL</v>
      </c>
      <c r="AG213" s="202">
        <f t="shared" si="7"/>
        <v>1732</v>
      </c>
    </row>
    <row r="214" spans="1:33" ht="17" customHeight="1">
      <c r="A214" s="529">
        <v>200</v>
      </c>
      <c r="B214" s="529" t="s">
        <v>89</v>
      </c>
      <c r="C214" s="912" t="s">
        <v>89</v>
      </c>
      <c r="D214" s="910">
        <v>3</v>
      </c>
      <c r="E214" s="910">
        <v>60</v>
      </c>
      <c r="F214" s="910" t="s">
        <v>22</v>
      </c>
      <c r="G214" s="531">
        <v>1732</v>
      </c>
      <c r="H214" s="906">
        <v>844.58182799999997</v>
      </c>
      <c r="I214" s="907">
        <v>48.76338498845265</v>
      </c>
      <c r="J214" s="906">
        <v>324.80445151702497</v>
      </c>
      <c r="K214" s="907">
        <v>18.753143852022227</v>
      </c>
      <c r="L214" s="906">
        <v>488.20516966666668</v>
      </c>
      <c r="M214" s="907">
        <v>28.187365454195536</v>
      </c>
      <c r="N214" s="906">
        <v>324.67469608748303</v>
      </c>
      <c r="O214" s="907">
        <v>18.745652199046365</v>
      </c>
      <c r="P214" s="909">
        <v>20.392176250316208</v>
      </c>
      <c r="Q214" s="913" t="s">
        <v>518</v>
      </c>
      <c r="R214" s="262"/>
      <c r="U214" s="200" t="e">
        <f>IF(#REF!&gt;=80,"B","K")</f>
        <v>#REF!</v>
      </c>
      <c r="V214" s="200" t="e">
        <f>IF(#REF!&gt;=80,"B","K")</f>
        <v>#REF!</v>
      </c>
      <c r="W214" s="200"/>
      <c r="X214" s="201" t="e">
        <f>(#REF!/G214)*100</f>
        <v>#REF!</v>
      </c>
      <c r="Y214" s="201" t="e">
        <f>#REF!/G214*100</f>
        <v>#REF!</v>
      </c>
      <c r="Z214" s="202"/>
      <c r="AA214" s="202" t="e">
        <f>IF(X214=#REF!,"BETUL","salah")</f>
        <v>#REF!</v>
      </c>
      <c r="AB214" s="202" t="e">
        <f>IF(#REF!=Y214,"BETUL","SALAH")</f>
        <v>#REF!</v>
      </c>
      <c r="AC214" s="88" t="e">
        <f>IF(#REF!&gt;80,"CEK KEMBALI","OKE")</f>
        <v>#REF!</v>
      </c>
      <c r="AD214" s="88" t="e">
        <f>IF(#REF!&gt;80,"CEK KEMBALI","OKE")</f>
        <v>#REF!</v>
      </c>
      <c r="AE214" s="88"/>
      <c r="AF214" s="200" t="str">
        <f t="shared" si="6"/>
        <v>OK</v>
      </c>
      <c r="AG214" s="202">
        <f t="shared" si="7"/>
        <v>1732</v>
      </c>
    </row>
    <row r="215" spans="1:33" ht="17" customHeight="1">
      <c r="A215" s="529">
        <v>201</v>
      </c>
      <c r="B215" s="529" t="s">
        <v>89</v>
      </c>
      <c r="C215" s="912" t="s">
        <v>89</v>
      </c>
      <c r="D215" s="910">
        <v>4</v>
      </c>
      <c r="E215" s="910">
        <v>60</v>
      </c>
      <c r="F215" s="910" t="s">
        <v>22</v>
      </c>
      <c r="G215" s="531">
        <v>1732</v>
      </c>
      <c r="H215" s="906">
        <v>616.88346366666667</v>
      </c>
      <c r="I215" s="907">
        <v>35.616828156274053</v>
      </c>
      <c r="J215" s="906">
        <v>406.35758026802097</v>
      </c>
      <c r="K215" s="907">
        <v>23.461754057045088</v>
      </c>
      <c r="L215" s="906">
        <v>652.4437866666666</v>
      </c>
      <c r="M215" s="907">
        <v>37.669964588144722</v>
      </c>
      <c r="N215" s="906">
        <v>372.27419614928147</v>
      </c>
      <c r="O215" s="907">
        <v>21.493891232637498</v>
      </c>
      <c r="P215" s="909">
        <v>20.320969886729198</v>
      </c>
      <c r="Q215" s="913" t="s">
        <v>518</v>
      </c>
      <c r="R215" s="262"/>
      <c r="U215" s="200" t="e">
        <f>IF(#REF!&gt;=80,"B","K")</f>
        <v>#REF!</v>
      </c>
      <c r="V215" s="200" t="e">
        <f>IF(#REF!&gt;=80,"B","K")</f>
        <v>#REF!</v>
      </c>
      <c r="W215" s="200"/>
      <c r="X215" s="201" t="e">
        <f>(#REF!/G215)*100</f>
        <v>#REF!</v>
      </c>
      <c r="Y215" s="201" t="e">
        <f>#REF!/G215*100</f>
        <v>#REF!</v>
      </c>
      <c r="Z215" s="202"/>
      <c r="AA215" s="202" t="e">
        <f>IF(X215=#REF!,"BETUL","salah")</f>
        <v>#REF!</v>
      </c>
      <c r="AB215" s="202" t="e">
        <f>IF(#REF!=Y215,"BETUL","SALAH")</f>
        <v>#REF!</v>
      </c>
      <c r="AC215" s="88" t="e">
        <f>IF(#REF!&gt;80,"CEK KEMBALI","OKE")</f>
        <v>#REF!</v>
      </c>
      <c r="AD215" s="88" t="e">
        <f>IF(#REF!&gt;80,"CEK KEMBALI","OKE")</f>
        <v>#REF!</v>
      </c>
      <c r="AE215" s="88"/>
      <c r="AF215" s="200" t="str">
        <f t="shared" si="6"/>
        <v>OK</v>
      </c>
      <c r="AG215" s="202">
        <f t="shared" si="7"/>
        <v>1732</v>
      </c>
    </row>
    <row r="216" spans="1:33" ht="17" customHeight="1">
      <c r="A216" s="529">
        <v>202</v>
      </c>
      <c r="B216" s="529" t="s">
        <v>89</v>
      </c>
      <c r="C216" s="914" t="s">
        <v>62</v>
      </c>
      <c r="D216" s="910">
        <v>1</v>
      </c>
      <c r="E216" s="910">
        <v>30</v>
      </c>
      <c r="F216" s="910" t="s">
        <v>33</v>
      </c>
      <c r="G216" s="531">
        <v>866</v>
      </c>
      <c r="H216" s="906">
        <v>245.28718033333334</v>
      </c>
      <c r="I216" s="907">
        <v>28.324154772902233</v>
      </c>
      <c r="J216" s="906">
        <v>104.469547599099</v>
      </c>
      <c r="K216" s="907">
        <v>12.063458152320901</v>
      </c>
      <c r="L216" s="906">
        <v>260.04662066666668</v>
      </c>
      <c r="M216" s="907">
        <v>30.028478137028486</v>
      </c>
      <c r="N216" s="906">
        <v>103.14446035045034</v>
      </c>
      <c r="O216" s="907">
        <v>11.910445767950387</v>
      </c>
      <c r="P216" s="909">
        <v>20.549673926159162</v>
      </c>
      <c r="Q216" s="904" t="s">
        <v>519</v>
      </c>
      <c r="R216" s="262"/>
      <c r="U216" s="200" t="e">
        <f>IF(#REF!&gt;=80,"B","K")</f>
        <v>#REF!</v>
      </c>
      <c r="V216" s="200" t="e">
        <f>IF(#REF!&gt;=80,"B","K")</f>
        <v>#REF!</v>
      </c>
      <c r="W216" s="200"/>
      <c r="X216" s="201" t="e">
        <f>(#REF!/G216)*100</f>
        <v>#REF!</v>
      </c>
      <c r="Y216" s="201" t="e">
        <f>#REF!/G216*100</f>
        <v>#REF!</v>
      </c>
      <c r="Z216" s="202"/>
      <c r="AA216" s="202" t="e">
        <f>IF(X216=#REF!,"BETUL","salah")</f>
        <v>#REF!</v>
      </c>
      <c r="AB216" s="202" t="e">
        <f>IF(#REF!=Y216,"BETUL","SALAH")</f>
        <v>#REF!</v>
      </c>
      <c r="AC216" s="88" t="e">
        <f>IF(#REF!&gt;80,"CEK KEMBALI","OKE")</f>
        <v>#REF!</v>
      </c>
      <c r="AD216" s="88" t="e">
        <v>#REF!</v>
      </c>
      <c r="AE216" s="88"/>
      <c r="AF216" s="200" t="str">
        <f t="shared" si="6"/>
        <v>OK</v>
      </c>
      <c r="AG216" s="202">
        <f t="shared" si="7"/>
        <v>866</v>
      </c>
    </row>
    <row r="217" spans="1:33" ht="17" customHeight="1">
      <c r="A217" s="529">
        <v>203</v>
      </c>
      <c r="B217" s="529" t="s">
        <v>89</v>
      </c>
      <c r="C217" s="912" t="s">
        <v>90</v>
      </c>
      <c r="D217" s="910">
        <v>1</v>
      </c>
      <c r="E217" s="910">
        <v>30</v>
      </c>
      <c r="F217" s="910" t="s">
        <v>33</v>
      </c>
      <c r="G217" s="531">
        <v>866</v>
      </c>
      <c r="H217" s="906">
        <v>283.67440800000003</v>
      </c>
      <c r="I217" s="907">
        <v>32.756860046189381</v>
      </c>
      <c r="J217" s="906">
        <v>119.71765086603928</v>
      </c>
      <c r="K217" s="907">
        <v>13.824209106932942</v>
      </c>
      <c r="L217" s="906">
        <v>325.47725399999996</v>
      </c>
      <c r="M217" s="907">
        <v>37.583978521939947</v>
      </c>
      <c r="N217" s="906">
        <v>157.98003290713311</v>
      </c>
      <c r="O217" s="907">
        <v>18.242498026227842</v>
      </c>
      <c r="P217" s="909">
        <v>20.537625962326139</v>
      </c>
      <c r="Q217" s="905" t="s">
        <v>520</v>
      </c>
      <c r="R217" s="262"/>
      <c r="U217" s="200" t="e">
        <f>IF(#REF!&gt;=80,"B","K")</f>
        <v>#REF!</v>
      </c>
      <c r="V217" s="200" t="e">
        <f>IF(#REF!&gt;=80,"B","K")</f>
        <v>#REF!</v>
      </c>
      <c r="W217" s="200"/>
      <c r="X217" s="201" t="e">
        <f>(#REF!/G217)*100</f>
        <v>#REF!</v>
      </c>
      <c r="Y217" s="201" t="e">
        <f>#REF!/G217*100</f>
        <v>#REF!</v>
      </c>
      <c r="Z217" s="202"/>
      <c r="AA217" s="202" t="e">
        <f>IF(X217=#REF!,"BETUL","salah")</f>
        <v>#REF!</v>
      </c>
      <c r="AB217" s="202" t="e">
        <f>IF(#REF!=Y217,"BETUL","SALAH")</f>
        <v>#REF!</v>
      </c>
      <c r="AC217" s="88" t="e">
        <f>IF(#REF!&gt;80,"CEK KEMBALI","OKE")</f>
        <v>#REF!</v>
      </c>
      <c r="AD217" s="88" t="e">
        <f>IF(#REF!&gt;80,"CEK KEMBALI","OKE")</f>
        <v>#REF!</v>
      </c>
      <c r="AE217" s="88"/>
      <c r="AF217" s="200" t="str">
        <f t="shared" si="6"/>
        <v>OK</v>
      </c>
      <c r="AG217" s="202">
        <f t="shared" si="7"/>
        <v>866</v>
      </c>
    </row>
    <row r="218" spans="1:33" ht="17" customHeight="1">
      <c r="A218" s="529">
        <v>204</v>
      </c>
      <c r="B218" s="529" t="s">
        <v>89</v>
      </c>
      <c r="C218" s="912" t="s">
        <v>90</v>
      </c>
      <c r="D218" s="910">
        <v>2</v>
      </c>
      <c r="E218" s="910">
        <v>30</v>
      </c>
      <c r="F218" s="910" t="s">
        <v>33</v>
      </c>
      <c r="G218" s="531">
        <v>866</v>
      </c>
      <c r="H218" s="906">
        <v>195.64926633333334</v>
      </c>
      <c r="I218" s="907">
        <v>22.592294033872211</v>
      </c>
      <c r="J218" s="906">
        <v>59.521611389972165</v>
      </c>
      <c r="K218" s="907">
        <v>6.8731652875256541</v>
      </c>
      <c r="L218" s="906">
        <v>162.37616999999997</v>
      </c>
      <c r="M218" s="907">
        <v>18.750135103926095</v>
      </c>
      <c r="N218" s="906">
        <v>66.283661026315798</v>
      </c>
      <c r="O218" s="907">
        <v>7.6540024279810392</v>
      </c>
      <c r="P218" s="909">
        <v>20.65692369864383</v>
      </c>
      <c r="Q218" s="913" t="s">
        <v>520</v>
      </c>
      <c r="R218" s="262" t="s">
        <v>517</v>
      </c>
      <c r="U218" s="200" t="e">
        <f>IF(#REF!&gt;=80,"B","K")</f>
        <v>#REF!</v>
      </c>
      <c r="V218" s="200" t="e">
        <f>IF(#REF!&gt;=80,"B","K")</f>
        <v>#REF!</v>
      </c>
      <c r="W218" s="200"/>
      <c r="X218" s="201" t="e">
        <f>(#REF!/G218)*100</f>
        <v>#REF!</v>
      </c>
      <c r="Y218" s="201" t="e">
        <f>#REF!/G218*100</f>
        <v>#REF!</v>
      </c>
      <c r="Z218" s="202"/>
      <c r="AA218" s="202" t="e">
        <f>IF(X218=#REF!,"BETUL","salah")</f>
        <v>#REF!</v>
      </c>
      <c r="AB218" s="202" t="e">
        <f>IF(#REF!=Y218,"BETUL","SALAH")</f>
        <v>#REF!</v>
      </c>
      <c r="AC218" s="88" t="e">
        <f>IF(#REF!&gt;80,"CEK KEMBALI","OKE")</f>
        <v>#REF!</v>
      </c>
      <c r="AD218" s="88" t="e">
        <f>IF(#REF!&gt;80,"CEK KEMBALI","OKE")</f>
        <v>#REF!</v>
      </c>
      <c r="AE218" s="88"/>
      <c r="AF218" s="200" t="str">
        <f t="shared" si="6"/>
        <v>OK</v>
      </c>
      <c r="AG218" s="202">
        <f t="shared" si="7"/>
        <v>866</v>
      </c>
    </row>
    <row r="219" spans="1:33" ht="17" customHeight="1">
      <c r="A219" s="529">
        <v>205</v>
      </c>
      <c r="B219" s="529" t="s">
        <v>89</v>
      </c>
      <c r="C219" s="912" t="s">
        <v>90</v>
      </c>
      <c r="D219" s="910">
        <v>3</v>
      </c>
      <c r="E219" s="910">
        <v>30</v>
      </c>
      <c r="F219" s="910" t="s">
        <v>33</v>
      </c>
      <c r="G219" s="531">
        <v>866</v>
      </c>
      <c r="H219" s="906">
        <v>117.89345300000001</v>
      </c>
      <c r="I219" s="907">
        <v>13.613562702078521</v>
      </c>
      <c r="J219" s="906">
        <v>76.241802477168932</v>
      </c>
      <c r="K219" s="907">
        <v>8.8039032883566897</v>
      </c>
      <c r="L219" s="906">
        <v>116.626841</v>
      </c>
      <c r="M219" s="907">
        <v>13.467302655889146</v>
      </c>
      <c r="N219" s="906">
        <v>83.915186812415669</v>
      </c>
      <c r="O219" s="907">
        <v>9.6899753824960353</v>
      </c>
      <c r="P219" s="909">
        <v>20.5</v>
      </c>
      <c r="Q219" s="913" t="s">
        <v>520</v>
      </c>
      <c r="R219" s="263"/>
      <c r="U219" s="200" t="e">
        <f>IF(#REF!&gt;=80,"B","K")</f>
        <v>#REF!</v>
      </c>
      <c r="V219" s="200" t="e">
        <f>IF(#REF!&gt;=80,"B","K")</f>
        <v>#REF!</v>
      </c>
      <c r="W219" s="200"/>
      <c r="X219" s="201" t="e">
        <f>(#REF!/G219)*100</f>
        <v>#REF!</v>
      </c>
      <c r="Y219" s="201" t="e">
        <f>#REF!/G219*100</f>
        <v>#REF!</v>
      </c>
      <c r="Z219" s="202"/>
      <c r="AA219" s="202" t="e">
        <f>IF(X219=#REF!,"BETUL","salah")</f>
        <v>#REF!</v>
      </c>
      <c r="AB219" s="202" t="e">
        <f>IF(#REF!=Y219,"BETUL","SALAH")</f>
        <v>#REF!</v>
      </c>
      <c r="AC219" s="88" t="e">
        <f>IF(#REF!&gt;80,"CEK KEMBALI","OKE")</f>
        <v>#REF!</v>
      </c>
      <c r="AD219" s="88" t="e">
        <f>IF(#REF!&gt;80,"CEK KEMBALI","OKE")</f>
        <v>#REF!</v>
      </c>
      <c r="AE219" s="88"/>
      <c r="AF219" s="200" t="str">
        <f t="shared" si="6"/>
        <v>OK</v>
      </c>
      <c r="AG219" s="202">
        <f t="shared" si="7"/>
        <v>866</v>
      </c>
    </row>
    <row r="220" spans="1:33" ht="17" customHeight="1">
      <c r="A220" s="529">
        <v>206</v>
      </c>
      <c r="B220" s="529" t="s">
        <v>89</v>
      </c>
      <c r="C220" s="912" t="s">
        <v>91</v>
      </c>
      <c r="D220" s="910">
        <v>1</v>
      </c>
      <c r="E220" s="910">
        <v>30</v>
      </c>
      <c r="F220" s="910" t="s">
        <v>33</v>
      </c>
      <c r="G220" s="923">
        <v>866</v>
      </c>
      <c r="H220" s="906">
        <v>359.46040866666664</v>
      </c>
      <c r="I220" s="907">
        <v>41.508130331023864</v>
      </c>
      <c r="J220" s="906">
        <v>69.648259166666662</v>
      </c>
      <c r="K220" s="907">
        <v>8.0425241531947655</v>
      </c>
      <c r="L220" s="906">
        <v>345.01283766666666</v>
      </c>
      <c r="M220" s="907">
        <v>39.839819591993844</v>
      </c>
      <c r="N220" s="906">
        <v>138.0713622579633</v>
      </c>
      <c r="O220" s="907">
        <v>15.943575318471511</v>
      </c>
      <c r="P220" s="909">
        <v>20.720377550036783</v>
      </c>
      <c r="Q220" s="905" t="s">
        <v>522</v>
      </c>
      <c r="R220" s="264"/>
      <c r="U220" s="200" t="e">
        <f>IF(#REF!&gt;=80,"B","K")</f>
        <v>#REF!</v>
      </c>
      <c r="V220" s="200" t="e">
        <f>IF(#REF!&gt;=80,"B","K")</f>
        <v>#REF!</v>
      </c>
      <c r="W220" s="200"/>
      <c r="X220" s="201" t="e">
        <f>(#REF!/G220)*100</f>
        <v>#REF!</v>
      </c>
      <c r="Y220" s="201" t="e">
        <f>#REF!/G220*100</f>
        <v>#REF!</v>
      </c>
      <c r="Z220" s="202"/>
      <c r="AA220" s="202" t="e">
        <f>IF(X220=#REF!,"BETUL","salah")</f>
        <v>#REF!</v>
      </c>
      <c r="AB220" s="202" t="e">
        <f>IF(#REF!=Y220,"BETUL","SALAH")</f>
        <v>#REF!</v>
      </c>
      <c r="AC220" s="88" t="e">
        <f>IF(#REF!&gt;80,"CEK KEMBALI","OKE")</f>
        <v>#REF!</v>
      </c>
      <c r="AD220" s="88" t="e">
        <f>IF(#REF!&gt;80,"CEK KEMBALI","OKE")</f>
        <v>#REF!</v>
      </c>
      <c r="AE220" s="88"/>
      <c r="AF220" s="200" t="str">
        <f t="shared" si="6"/>
        <v>OK</v>
      </c>
      <c r="AG220" s="202">
        <f t="shared" si="7"/>
        <v>866</v>
      </c>
    </row>
    <row r="221" spans="1:33" ht="17" customHeight="1">
      <c r="A221" s="529">
        <v>207</v>
      </c>
      <c r="B221" s="529" t="s">
        <v>89</v>
      </c>
      <c r="C221" s="912" t="s">
        <v>91</v>
      </c>
      <c r="D221" s="910">
        <v>2</v>
      </c>
      <c r="E221" s="910">
        <v>30</v>
      </c>
      <c r="F221" s="910" t="s">
        <v>33</v>
      </c>
      <c r="G221" s="531">
        <v>866</v>
      </c>
      <c r="H221" s="906">
        <v>129.57847600000002</v>
      </c>
      <c r="I221" s="907">
        <v>14.962872517321019</v>
      </c>
      <c r="J221" s="906">
        <v>49.306456910413807</v>
      </c>
      <c r="K221" s="907">
        <v>5.6935862483156825</v>
      </c>
      <c r="L221" s="906">
        <v>184.87316899999999</v>
      </c>
      <c r="M221" s="907">
        <v>21.347940993071592</v>
      </c>
      <c r="N221" s="906">
        <v>63.619448324809312</v>
      </c>
      <c r="O221" s="907">
        <v>7.346356619492993</v>
      </c>
      <c r="P221" s="909">
        <v>20.529548214814618</v>
      </c>
      <c r="Q221" s="905" t="s">
        <v>522</v>
      </c>
      <c r="R221" s="264"/>
      <c r="U221" s="200" t="e">
        <f>IF(#REF!&gt;=80,"B","K")</f>
        <v>#REF!</v>
      </c>
      <c r="V221" s="200" t="e">
        <f>IF(#REF!&gt;=80,"B","K")</f>
        <v>#REF!</v>
      </c>
      <c r="W221" s="200"/>
      <c r="X221" s="201" t="e">
        <f>(#REF!/G221)*100</f>
        <v>#REF!</v>
      </c>
      <c r="Y221" s="201" t="e">
        <f>#REF!/G221*100</f>
        <v>#REF!</v>
      </c>
      <c r="Z221" s="202"/>
      <c r="AA221" s="202" t="e">
        <f>IF(X221=#REF!,"BETUL","salah")</f>
        <v>#REF!</v>
      </c>
      <c r="AB221" s="202" t="e">
        <f>IF(#REF!=Y221,"BETUL","SALAH")</f>
        <v>#REF!</v>
      </c>
      <c r="AC221" s="88" t="e">
        <f>IF(#REF!&gt;80,"CEK KEMBALI","OKE")</f>
        <v>#REF!</v>
      </c>
      <c r="AD221" s="88" t="e">
        <f>IF(#REF!&gt;80,"CEK KEMBALI","OKE")</f>
        <v>#REF!</v>
      </c>
      <c r="AE221" s="88"/>
      <c r="AF221" s="200" t="str">
        <f t="shared" si="6"/>
        <v>OK</v>
      </c>
      <c r="AG221" s="202">
        <f t="shared" si="7"/>
        <v>866</v>
      </c>
    </row>
    <row r="222" spans="1:33" ht="17" customHeight="1">
      <c r="A222" s="529">
        <v>208</v>
      </c>
      <c r="B222" s="529" t="s">
        <v>50</v>
      </c>
      <c r="C222" s="924" t="s">
        <v>272</v>
      </c>
      <c r="D222" s="910">
        <v>1</v>
      </c>
      <c r="E222" s="910">
        <v>60</v>
      </c>
      <c r="F222" s="910" t="s">
        <v>22</v>
      </c>
      <c r="G222" s="531">
        <v>1732</v>
      </c>
      <c r="H222" s="906">
        <v>1086.9676919999999</v>
      </c>
      <c r="I222" s="907">
        <v>62.757949884526553</v>
      </c>
      <c r="J222" s="906">
        <v>843.49883808871039</v>
      </c>
      <c r="K222" s="907">
        <v>48.700856702581433</v>
      </c>
      <c r="L222" s="906">
        <v>1106.078125</v>
      </c>
      <c r="M222" s="907">
        <v>63.861323614318707</v>
      </c>
      <c r="N222" s="906">
        <v>825.93796433378282</v>
      </c>
      <c r="O222" s="907">
        <v>47.686949441904318</v>
      </c>
      <c r="P222" s="909">
        <v>20.481507316265059</v>
      </c>
      <c r="Q222" s="905" t="s">
        <v>524</v>
      </c>
      <c r="R222" s="262"/>
      <c r="U222" s="200" t="e">
        <f>IF(#REF!&gt;=80,"B","K")</f>
        <v>#REF!</v>
      </c>
      <c r="V222" s="200" t="e">
        <f>IF(#REF!&gt;=80,"B","K")</f>
        <v>#REF!</v>
      </c>
      <c r="W222" s="200"/>
      <c r="X222" s="201" t="e">
        <f>(#REF!/G222)*100</f>
        <v>#REF!</v>
      </c>
      <c r="Y222" s="201" t="e">
        <f>#REF!/G222*100</f>
        <v>#REF!</v>
      </c>
      <c r="Z222" s="202"/>
      <c r="AA222" s="202" t="e">
        <f>IF(X222=#REF!,"BETUL","salah")</f>
        <v>#REF!</v>
      </c>
      <c r="AB222" s="202" t="e">
        <f>IF(#REF!=Y222,"BETUL","SALAH")</f>
        <v>#REF!</v>
      </c>
      <c r="AC222" s="88" t="e">
        <f>IF(#REF!&gt;80,"CEK KEMBALI","OKE")</f>
        <v>#REF!</v>
      </c>
      <c r="AD222" s="88" t="e">
        <f>IF(#REF!&gt;80,"CEK KEMBALI","OKE")</f>
        <v>#REF!</v>
      </c>
      <c r="AE222" s="88"/>
      <c r="AF222" s="200" t="str">
        <f t="shared" si="6"/>
        <v>OK</v>
      </c>
      <c r="AG222" s="202">
        <f t="shared" si="7"/>
        <v>1732</v>
      </c>
    </row>
    <row r="223" spans="1:33" ht="17" customHeight="1">
      <c r="A223" s="529">
        <v>209</v>
      </c>
      <c r="B223" s="529" t="s">
        <v>50</v>
      </c>
      <c r="C223" s="912" t="s">
        <v>272</v>
      </c>
      <c r="D223" s="910">
        <v>3</v>
      </c>
      <c r="E223" s="910">
        <v>60</v>
      </c>
      <c r="F223" s="910" t="s">
        <v>22</v>
      </c>
      <c r="G223" s="531">
        <v>1732</v>
      </c>
      <c r="H223" s="906">
        <v>1003.5798340000001</v>
      </c>
      <c r="I223" s="907">
        <v>57.943408429561202</v>
      </c>
      <c r="J223" s="906">
        <v>736.86425928494566</v>
      </c>
      <c r="K223" s="907">
        <v>42.544125824765914</v>
      </c>
      <c r="L223" s="906">
        <v>904.17431666666664</v>
      </c>
      <c r="M223" s="907">
        <v>52.204059853733639</v>
      </c>
      <c r="N223" s="906">
        <v>698.64600543696702</v>
      </c>
      <c r="O223" s="907">
        <v>40.337529182272924</v>
      </c>
      <c r="P223" s="909">
        <v>20.434959913130808</v>
      </c>
      <c r="Q223" s="913" t="s">
        <v>524</v>
      </c>
      <c r="R223" s="262"/>
      <c r="U223" s="200" t="e">
        <f>IF(#REF!&gt;=80,"B","K")</f>
        <v>#REF!</v>
      </c>
      <c r="V223" s="200" t="e">
        <f>IF(#REF!&gt;=80,"B","K")</f>
        <v>#REF!</v>
      </c>
      <c r="W223" s="200"/>
      <c r="X223" s="201" t="e">
        <f>(#REF!/G223)*100</f>
        <v>#REF!</v>
      </c>
      <c r="Y223" s="201" t="e">
        <f>#REF!/G223*100</f>
        <v>#REF!</v>
      </c>
      <c r="Z223" s="202"/>
      <c r="AA223" s="202" t="e">
        <f>IF(X223=#REF!,"BETUL","salah")</f>
        <v>#REF!</v>
      </c>
      <c r="AB223" s="202" t="e">
        <f>IF(#REF!=Y223,"BETUL","SALAH")</f>
        <v>#REF!</v>
      </c>
      <c r="AC223" s="88" t="e">
        <f>IF(#REF!&gt;80,"CEK KEMBALI","OKE")</f>
        <v>#REF!</v>
      </c>
      <c r="AD223" s="88" t="e">
        <f>IF(#REF!&gt;80,"CEK KEMBALI","OKE")</f>
        <v>#REF!</v>
      </c>
      <c r="AE223" s="88"/>
      <c r="AF223" s="200" t="str">
        <f t="shared" si="6"/>
        <v>OK</v>
      </c>
      <c r="AG223" s="202">
        <f t="shared" si="7"/>
        <v>1732</v>
      </c>
    </row>
    <row r="224" spans="1:33" ht="17" customHeight="1">
      <c r="A224" s="529">
        <v>210</v>
      </c>
      <c r="B224" s="529" t="s">
        <v>50</v>
      </c>
      <c r="C224" s="912" t="s">
        <v>525</v>
      </c>
      <c r="D224" s="910"/>
      <c r="E224" s="910">
        <v>14</v>
      </c>
      <c r="F224" s="910">
        <v>150</v>
      </c>
      <c r="G224" s="531">
        <v>575</v>
      </c>
      <c r="H224" s="906">
        <v>36.790467666666665</v>
      </c>
      <c r="I224" s="907">
        <v>6.3983422028985508</v>
      </c>
      <c r="J224" s="906">
        <v>29.93450207777779</v>
      </c>
      <c r="K224" s="907">
        <v>5.2060003613526593</v>
      </c>
      <c r="L224" s="906">
        <v>33.770985333333336</v>
      </c>
      <c r="M224" s="907">
        <v>5.8732148405797098</v>
      </c>
      <c r="N224" s="906">
        <v>30.33332757070006</v>
      </c>
      <c r="O224" s="907">
        <v>5.2753613166434885</v>
      </c>
      <c r="P224" s="909">
        <v>146.2497181568348</v>
      </c>
      <c r="Q224" s="913"/>
      <c r="R224" s="262"/>
      <c r="U224" s="200" t="e">
        <f>IF(#REF!&gt;=80,"B","K")</f>
        <v>#REF!</v>
      </c>
      <c r="V224" s="200" t="e">
        <f>IF(#REF!&gt;=80,"B","K")</f>
        <v>#REF!</v>
      </c>
      <c r="W224" s="200"/>
      <c r="X224" s="201" t="e">
        <f>(#REF!/G224)*100</f>
        <v>#REF!</v>
      </c>
      <c r="Y224" s="201" t="e">
        <f>#REF!/G224*100</f>
        <v>#REF!</v>
      </c>
      <c r="Z224" s="202"/>
      <c r="AA224" s="202" t="e">
        <f>IF(X224=#REF!,"BETUL","salah")</f>
        <v>#REF!</v>
      </c>
      <c r="AB224" s="202" t="e">
        <f>IF(#REF!=Y224,"BETUL","SALAH")</f>
        <v>#REF!</v>
      </c>
      <c r="AC224" s="88" t="e">
        <f>IF(#REF!&gt;80,"CEK KEMBALI","OKE")</f>
        <v>#REF!</v>
      </c>
      <c r="AD224" s="88" t="e">
        <f>IF(#REF!&gt;80,"CEK KEMBALI","OKE")</f>
        <v>#REF!</v>
      </c>
      <c r="AE224" s="88"/>
      <c r="AF224" s="200" t="str">
        <f t="shared" si="6"/>
        <v>GGGEEEELLLLL</v>
      </c>
      <c r="AG224" s="202" t="str">
        <f t="shared" si="7"/>
        <v>CEK</v>
      </c>
    </row>
    <row r="225" spans="1:33" ht="17" customHeight="1">
      <c r="A225" s="529">
        <v>211</v>
      </c>
      <c r="B225" s="529" t="s">
        <v>50</v>
      </c>
      <c r="C225" s="912" t="s">
        <v>526</v>
      </c>
      <c r="D225" s="910">
        <v>1</v>
      </c>
      <c r="E225" s="910">
        <v>60</v>
      </c>
      <c r="F225" s="910" t="s">
        <v>22</v>
      </c>
      <c r="G225" s="531">
        <v>1732</v>
      </c>
      <c r="H225" s="906">
        <v>652.45829233333325</v>
      </c>
      <c r="I225" s="907">
        <v>37.670802097767506</v>
      </c>
      <c r="J225" s="906">
        <v>539.83854488396048</v>
      </c>
      <c r="K225" s="907">
        <v>31.168507210390327</v>
      </c>
      <c r="L225" s="906">
        <v>675.25547266666672</v>
      </c>
      <c r="M225" s="907">
        <v>38.987036528098542</v>
      </c>
      <c r="N225" s="906">
        <v>551.11889189098258</v>
      </c>
      <c r="O225" s="907">
        <v>31.81979745328999</v>
      </c>
      <c r="P225" s="909">
        <v>20.548254890382751</v>
      </c>
      <c r="Q225" s="913" t="s">
        <v>527</v>
      </c>
      <c r="R225" s="262"/>
      <c r="U225" s="200" t="e">
        <f>IF(#REF!&gt;=80,"B","K")</f>
        <v>#REF!</v>
      </c>
      <c r="V225" s="200" t="e">
        <f>IF(#REF!&gt;=80,"B","K")</f>
        <v>#REF!</v>
      </c>
      <c r="W225" s="200"/>
      <c r="X225" s="201" t="e">
        <f>(#REF!/G225)*100</f>
        <v>#REF!</v>
      </c>
      <c r="Y225" s="201" t="e">
        <f>#REF!/G225*100</f>
        <v>#REF!</v>
      </c>
      <c r="Z225" s="202"/>
      <c r="AA225" s="202" t="e">
        <f>IF(X225=#REF!,"BETUL","salah")</f>
        <v>#REF!</v>
      </c>
      <c r="AB225" s="202" t="e">
        <f>IF(#REF!=Y225,"BETUL","SALAH")</f>
        <v>#REF!</v>
      </c>
      <c r="AC225" s="88" t="e">
        <f>IF(#REF!&gt;80,"CEK KEMBALI","OKE")</f>
        <v>#REF!</v>
      </c>
      <c r="AD225" s="88" t="e">
        <f>IF(#REF!&gt;80,"CEK KEMBALI","OKE")</f>
        <v>#REF!</v>
      </c>
      <c r="AE225" s="88"/>
      <c r="AF225" s="200" t="str">
        <f t="shared" si="6"/>
        <v>OK</v>
      </c>
      <c r="AG225" s="202">
        <f t="shared" si="7"/>
        <v>1732</v>
      </c>
    </row>
    <row r="226" spans="1:33" ht="17" customHeight="1">
      <c r="A226" s="529">
        <v>212</v>
      </c>
      <c r="B226" s="529" t="s">
        <v>50</v>
      </c>
      <c r="C226" s="912" t="s">
        <v>528</v>
      </c>
      <c r="D226" s="910"/>
      <c r="E226" s="910">
        <v>35</v>
      </c>
      <c r="F226" s="910">
        <v>150</v>
      </c>
      <c r="G226" s="531">
        <v>2309.4699999999998</v>
      </c>
      <c r="H226" s="906">
        <v>112.413574</v>
      </c>
      <c r="I226" s="907">
        <v>4.8675052717723117</v>
      </c>
      <c r="J226" s="906">
        <v>63.136773782980903</v>
      </c>
      <c r="K226" s="907">
        <v>2.7338209105544089</v>
      </c>
      <c r="L226" s="906">
        <v>107.72529333333334</v>
      </c>
      <c r="M226" s="907">
        <v>4.6645028224368943</v>
      </c>
      <c r="N226" s="906">
        <v>60.204746526166886</v>
      </c>
      <c r="O226" s="907">
        <v>2.6068641950822871</v>
      </c>
      <c r="P226" s="909">
        <v>150.78940707546846</v>
      </c>
      <c r="Q226" s="913"/>
      <c r="R226" s="262"/>
      <c r="U226" s="200" t="e">
        <f>IF(#REF!&gt;=80,"B","K")</f>
        <v>#REF!</v>
      </c>
      <c r="V226" s="200" t="e">
        <f>IF(#REF!&gt;=80,"B","K")</f>
        <v>#REF!</v>
      </c>
      <c r="W226" s="200"/>
      <c r="X226" s="201" t="e">
        <f>(#REF!/G226)*100</f>
        <v>#REF!</v>
      </c>
      <c r="Y226" s="201" t="e">
        <f>#REF!/G226*100</f>
        <v>#REF!</v>
      </c>
      <c r="Z226" s="202"/>
      <c r="AA226" s="202" t="e">
        <f>IF(X226=#REF!,"BETUL","salah")</f>
        <v>#REF!</v>
      </c>
      <c r="AB226" s="202" t="e">
        <f>IF(#REF!=Y226,"BETUL","SALAH")</f>
        <v>#REF!</v>
      </c>
      <c r="AC226" s="88" t="e">
        <f>IF(#REF!&gt;80,"CEK KEMBALI","OKE")</f>
        <v>#REF!</v>
      </c>
      <c r="AD226" s="88" t="e">
        <f>IF(#REF!&gt;80,"CEK KEMBALI","OKE")</f>
        <v>#REF!</v>
      </c>
      <c r="AE226" s="88"/>
      <c r="AF226" s="200" t="str">
        <f t="shared" si="6"/>
        <v>GGGEEEELLLLL</v>
      </c>
      <c r="AG226" s="202" t="str">
        <f t="shared" si="7"/>
        <v>CEK</v>
      </c>
    </row>
    <row r="227" spans="1:33" ht="17" customHeight="1">
      <c r="A227" s="529">
        <v>213</v>
      </c>
      <c r="B227" s="529" t="s">
        <v>50</v>
      </c>
      <c r="C227" s="912" t="s">
        <v>92</v>
      </c>
      <c r="D227" s="910">
        <v>1</v>
      </c>
      <c r="E227" s="910">
        <v>60</v>
      </c>
      <c r="F227" s="910" t="s">
        <v>22</v>
      </c>
      <c r="G227" s="915">
        <v>1732</v>
      </c>
      <c r="H227" s="906">
        <v>747.78837066666665</v>
      </c>
      <c r="I227" s="907">
        <v>43.174848190916087</v>
      </c>
      <c r="J227" s="906">
        <v>434.41207220967692</v>
      </c>
      <c r="K227" s="907">
        <v>25.081528418572567</v>
      </c>
      <c r="L227" s="906">
        <v>494.82162466666665</v>
      </c>
      <c r="M227" s="907">
        <v>28.56937786759045</v>
      </c>
      <c r="N227" s="906">
        <v>338.96509075325253</v>
      </c>
      <c r="O227" s="907">
        <v>19.570732722474165</v>
      </c>
      <c r="P227" s="909">
        <v>20.404134535874931</v>
      </c>
      <c r="Q227" s="905" t="s">
        <v>530</v>
      </c>
      <c r="R227" s="263" t="s">
        <v>521</v>
      </c>
      <c r="U227" s="200" t="e">
        <f>IF(#REF!&gt;=80,"B","K")</f>
        <v>#REF!</v>
      </c>
      <c r="V227" s="200" t="e">
        <f>IF(#REF!&gt;=80,"B","K")</f>
        <v>#REF!</v>
      </c>
      <c r="W227" s="200"/>
      <c r="X227" s="201" t="e">
        <f>(#REF!/G227)*100</f>
        <v>#REF!</v>
      </c>
      <c r="Y227" s="201" t="e">
        <f>#REF!/G227*100</f>
        <v>#REF!</v>
      </c>
      <c r="Z227" s="202"/>
      <c r="AA227" s="202" t="e">
        <f>IF(X227=#REF!,"BETUL","salah")</f>
        <v>#REF!</v>
      </c>
      <c r="AB227" s="202" t="e">
        <f>IF(#REF!=Y227,"BETUL","SALAH")</f>
        <v>#REF!</v>
      </c>
      <c r="AC227" s="88" t="e">
        <f>IF(#REF!&gt;80,"CEK KEMBALI","OKE")</f>
        <v>#REF!</v>
      </c>
      <c r="AD227" s="88" t="e">
        <f>IF(#REF!&gt;80,"CEK KEMBALI","OKE")</f>
        <v>#REF!</v>
      </c>
      <c r="AE227" s="88"/>
      <c r="AF227" s="200" t="str">
        <f t="shared" si="6"/>
        <v>OK</v>
      </c>
      <c r="AG227" s="202">
        <f t="shared" si="7"/>
        <v>1732</v>
      </c>
    </row>
    <row r="228" spans="1:33" ht="17" customHeight="1">
      <c r="A228" s="529">
        <v>214</v>
      </c>
      <c r="B228" s="529" t="s">
        <v>50</v>
      </c>
      <c r="C228" s="912" t="s">
        <v>92</v>
      </c>
      <c r="D228" s="910">
        <v>2</v>
      </c>
      <c r="E228" s="910">
        <v>60</v>
      </c>
      <c r="F228" s="910" t="s">
        <v>22</v>
      </c>
      <c r="G228" s="915">
        <v>1732</v>
      </c>
      <c r="H228" s="906">
        <v>205.65853899999999</v>
      </c>
      <c r="I228" s="907">
        <v>11.874049595842957</v>
      </c>
      <c r="J228" s="906">
        <v>101.28691242916101</v>
      </c>
      <c r="K228" s="907">
        <v>5.8479741587275411</v>
      </c>
      <c r="L228" s="906">
        <v>185.41851266666666</v>
      </c>
      <c r="M228" s="907">
        <v>10.705456851424172</v>
      </c>
      <c r="N228" s="906">
        <v>90.72669966218028</v>
      </c>
      <c r="O228" s="907">
        <v>5.2382621052067142</v>
      </c>
      <c r="P228" s="909">
        <v>20.413378799538027</v>
      </c>
      <c r="Q228" s="905" t="s">
        <v>530</v>
      </c>
      <c r="R228" s="263" t="s">
        <v>523</v>
      </c>
      <c r="U228" s="200" t="e">
        <f>IF(#REF!&gt;=80,"B","K")</f>
        <v>#REF!</v>
      </c>
      <c r="V228" s="200" t="e">
        <f>IF(#REF!&gt;=80,"B","K")</f>
        <v>#REF!</v>
      </c>
      <c r="W228" s="200"/>
      <c r="X228" s="201" t="e">
        <f>(#REF!/G228)*100</f>
        <v>#REF!</v>
      </c>
      <c r="Y228" s="201" t="e">
        <f>#REF!/G228*100</f>
        <v>#REF!</v>
      </c>
      <c r="Z228" s="202"/>
      <c r="AA228" s="202" t="e">
        <f>IF(X228=#REF!,"BETUL","salah")</f>
        <v>#REF!</v>
      </c>
      <c r="AB228" s="202" t="e">
        <f>IF(#REF!=Y228,"BETUL","SALAH")</f>
        <v>#REF!</v>
      </c>
      <c r="AC228" s="88" t="e">
        <f>IF(#REF!&gt;80,"CEK KEMBALI","OKE")</f>
        <v>#REF!</v>
      </c>
      <c r="AD228" s="88" t="e">
        <f>IF(#REF!&gt;80,"CEK KEMBALI","OKE")</f>
        <v>#REF!</v>
      </c>
      <c r="AE228" s="88"/>
      <c r="AF228" s="200" t="str">
        <f t="shared" si="6"/>
        <v>OK</v>
      </c>
      <c r="AG228" s="202">
        <f t="shared" si="7"/>
        <v>1732</v>
      </c>
    </row>
    <row r="229" spans="1:33" ht="17" customHeight="1">
      <c r="A229" s="529">
        <v>215</v>
      </c>
      <c r="B229" s="529" t="s">
        <v>50</v>
      </c>
      <c r="C229" s="912" t="s">
        <v>93</v>
      </c>
      <c r="D229" s="910">
        <v>5</v>
      </c>
      <c r="E229" s="910">
        <v>60</v>
      </c>
      <c r="F229" s="910" t="s">
        <v>22</v>
      </c>
      <c r="G229" s="531">
        <v>1732</v>
      </c>
      <c r="H229" s="906">
        <v>478.03619366666663</v>
      </c>
      <c r="I229" s="907">
        <v>27.600242128560431</v>
      </c>
      <c r="J229" s="906">
        <v>325.55920311066319</v>
      </c>
      <c r="K229" s="907">
        <v>18.796720733872007</v>
      </c>
      <c r="L229" s="906">
        <v>377.04767866666663</v>
      </c>
      <c r="M229" s="907">
        <v>21.769496458814469</v>
      </c>
      <c r="N229" s="906">
        <v>282.81717025706575</v>
      </c>
      <c r="O229" s="907">
        <v>16.32893592708232</v>
      </c>
      <c r="P229" s="909">
        <v>20.29507618280169</v>
      </c>
      <c r="Q229" s="905" t="s">
        <v>531</v>
      </c>
      <c r="R229" s="260"/>
      <c r="U229" s="200" t="e">
        <f>IF(#REF!&gt;=80,"B","K")</f>
        <v>#REF!</v>
      </c>
      <c r="V229" s="200" t="e">
        <f>IF(#REF!&gt;=80,"B","K")</f>
        <v>#REF!</v>
      </c>
      <c r="W229" s="200"/>
      <c r="X229" s="201" t="e">
        <f>(#REF!/G229)*100</f>
        <v>#REF!</v>
      </c>
      <c r="Y229" s="201" t="e">
        <f>#REF!/G229*100</f>
        <v>#REF!</v>
      </c>
      <c r="Z229" s="202"/>
      <c r="AA229" s="202" t="e">
        <f>IF(X229=#REF!,"BETUL","salah")</f>
        <v>#REF!</v>
      </c>
      <c r="AB229" s="202" t="e">
        <f>IF(#REF!=Y229,"BETUL","SALAH")</f>
        <v>#REF!</v>
      </c>
      <c r="AC229" s="88" t="e">
        <f>IF(#REF!&gt;80,"CEK KEMBALI","OKE")</f>
        <v>#REF!</v>
      </c>
      <c r="AD229" s="88" t="e">
        <f>IF(#REF!&gt;80,"CEK KEMBALI","OKE")</f>
        <v>#REF!</v>
      </c>
      <c r="AE229" s="88"/>
      <c r="AF229" s="200" t="str">
        <f t="shared" si="6"/>
        <v>OK</v>
      </c>
      <c r="AG229" s="202">
        <f t="shared" si="7"/>
        <v>1732</v>
      </c>
    </row>
    <row r="230" spans="1:33" ht="17" customHeight="1">
      <c r="A230" s="529">
        <v>216</v>
      </c>
      <c r="B230" s="529" t="s">
        <v>50</v>
      </c>
      <c r="C230" s="912" t="s">
        <v>93</v>
      </c>
      <c r="D230" s="910">
        <v>6</v>
      </c>
      <c r="E230" s="910">
        <v>60</v>
      </c>
      <c r="F230" s="910" t="s">
        <v>22</v>
      </c>
      <c r="G230" s="531">
        <v>1732</v>
      </c>
      <c r="H230" s="906">
        <v>1139.5656740000002</v>
      </c>
      <c r="I230" s="907">
        <v>65.794784872979221</v>
      </c>
      <c r="J230" s="906">
        <v>928.02294637992827</v>
      </c>
      <c r="K230" s="907">
        <v>53.581001523090542</v>
      </c>
      <c r="L230" s="906">
        <v>1312.0793456666668</v>
      </c>
      <c r="M230" s="907">
        <v>75.755158525789085</v>
      </c>
      <c r="N230" s="906">
        <v>1047.2387624661283</v>
      </c>
      <c r="O230" s="907">
        <v>60.464131782109021</v>
      </c>
      <c r="P230" s="909">
        <v>20.601943396919985</v>
      </c>
      <c r="Q230" s="913" t="s">
        <v>531</v>
      </c>
      <c r="R230" s="260"/>
      <c r="U230" s="200" t="e">
        <f>IF(#REF!&gt;=80,"B","K")</f>
        <v>#REF!</v>
      </c>
      <c r="V230" s="200" t="e">
        <f>IF(#REF!&gt;=80,"B","K")</f>
        <v>#REF!</v>
      </c>
      <c r="W230" s="200"/>
      <c r="X230" s="201" t="e">
        <f>(#REF!/G230)*100</f>
        <v>#REF!</v>
      </c>
      <c r="Y230" s="201" t="e">
        <f>#REF!/G230*100</f>
        <v>#REF!</v>
      </c>
      <c r="Z230" s="202"/>
      <c r="AA230" s="202" t="e">
        <f>IF(X230=#REF!,"BETUL","salah")</f>
        <v>#REF!</v>
      </c>
      <c r="AB230" s="202" t="e">
        <f>IF(#REF!=Y230,"BETUL","SALAH")</f>
        <v>#REF!</v>
      </c>
      <c r="AC230" s="88" t="e">
        <f>IF(#REF!&gt;80,"CEK KEMBALI","OKE")</f>
        <v>#REF!</v>
      </c>
      <c r="AD230" s="88" t="e">
        <f>IF(#REF!&gt;80,"CEK KEMBALI","OKE")</f>
        <v>#REF!</v>
      </c>
      <c r="AE230" s="88"/>
      <c r="AF230" s="200" t="str">
        <f t="shared" si="6"/>
        <v>OK</v>
      </c>
      <c r="AG230" s="202">
        <f t="shared" si="7"/>
        <v>1732</v>
      </c>
    </row>
    <row r="231" spans="1:33" ht="17" customHeight="1">
      <c r="A231" s="529">
        <v>217</v>
      </c>
      <c r="B231" s="529" t="s">
        <v>50</v>
      </c>
      <c r="C231" s="912" t="s">
        <v>93</v>
      </c>
      <c r="D231" s="910">
        <v>7</v>
      </c>
      <c r="E231" s="910">
        <v>60</v>
      </c>
      <c r="F231" s="910" t="s">
        <v>22</v>
      </c>
      <c r="G231" s="531">
        <v>1732</v>
      </c>
      <c r="H231" s="906">
        <v>471.48468000000003</v>
      </c>
      <c r="I231" s="907">
        <v>27.2219792147806</v>
      </c>
      <c r="J231" s="906">
        <v>327.39177597535814</v>
      </c>
      <c r="K231" s="907">
        <v>18.902527481256243</v>
      </c>
      <c r="L231" s="906">
        <v>488.53929633333337</v>
      </c>
      <c r="M231" s="907">
        <v>28.206656832178602</v>
      </c>
      <c r="N231" s="906">
        <v>375.90606010677448</v>
      </c>
      <c r="O231" s="907">
        <v>21.703583147042409</v>
      </c>
      <c r="P231" s="909">
        <v>20.499341134905947</v>
      </c>
      <c r="Q231" s="913" t="s">
        <v>531</v>
      </c>
      <c r="R231" s="260"/>
      <c r="U231" s="200" t="e">
        <f>IF(#REF!&gt;=80,"B","K")</f>
        <v>#REF!</v>
      </c>
      <c r="V231" s="200" t="e">
        <f>IF(#REF!&gt;=80,"B","K")</f>
        <v>#REF!</v>
      </c>
      <c r="W231" s="200"/>
      <c r="X231" s="201" t="e">
        <f>(#REF!/G231)*100</f>
        <v>#REF!</v>
      </c>
      <c r="Y231" s="201" t="e">
        <f>#REF!/G231*100</f>
        <v>#REF!</v>
      </c>
      <c r="Z231" s="202"/>
      <c r="AA231" s="202" t="e">
        <f>IF(X231=#REF!,"BETUL","salah")</f>
        <v>#REF!</v>
      </c>
      <c r="AB231" s="202" t="e">
        <f>IF(#REF!=Y231,"BETUL","SALAH")</f>
        <v>#REF!</v>
      </c>
      <c r="AC231" s="88" t="e">
        <f>IF(#REF!&gt;80,"CEK KEMBALI","OKE")</f>
        <v>#REF!</v>
      </c>
      <c r="AD231" s="88" t="e">
        <f>IF(#REF!&gt;80,"CEK KEMBALI","OKE")</f>
        <v>#REF!</v>
      </c>
      <c r="AE231" s="88"/>
      <c r="AF231" s="200" t="str">
        <f t="shared" si="6"/>
        <v>OK</v>
      </c>
      <c r="AG231" s="202">
        <f t="shared" si="7"/>
        <v>1732</v>
      </c>
    </row>
    <row r="232" spans="1:33" ht="17" customHeight="1">
      <c r="A232" s="529">
        <v>218</v>
      </c>
      <c r="B232" s="529" t="s">
        <v>50</v>
      </c>
      <c r="C232" s="912" t="s">
        <v>93</v>
      </c>
      <c r="D232" s="910">
        <v>8</v>
      </c>
      <c r="E232" s="910">
        <v>60</v>
      </c>
      <c r="F232" s="910" t="s">
        <v>22</v>
      </c>
      <c r="G232" s="531">
        <v>1732</v>
      </c>
      <c r="H232" s="906">
        <v>581.42964699999993</v>
      </c>
      <c r="I232" s="907">
        <v>33.569841050808307</v>
      </c>
      <c r="J232" s="906">
        <v>411.22220603853043</v>
      </c>
      <c r="K232" s="907">
        <v>23.742621595758106</v>
      </c>
      <c r="L232" s="906">
        <v>523.09021999999993</v>
      </c>
      <c r="M232" s="907">
        <v>30.201513856812927</v>
      </c>
      <c r="N232" s="906">
        <v>380.13573810183948</v>
      </c>
      <c r="O232" s="907">
        <v>21.947790883478032</v>
      </c>
      <c r="P232" s="909">
        <v>20.302136436842869</v>
      </c>
      <c r="Q232" s="913" t="s">
        <v>518</v>
      </c>
      <c r="R232" s="260"/>
      <c r="U232" s="200" t="e">
        <f>IF(#REF!&gt;=80,"B","K")</f>
        <v>#REF!</v>
      </c>
      <c r="V232" s="200" t="e">
        <f>IF(#REF!&gt;=80,"B","K")</f>
        <v>#REF!</v>
      </c>
      <c r="W232" s="200"/>
      <c r="X232" s="201" t="e">
        <f>(#REF!/G232)*100</f>
        <v>#REF!</v>
      </c>
      <c r="Y232" s="201" t="e">
        <f>#REF!/G232*100</f>
        <v>#REF!</v>
      </c>
      <c r="Z232" s="202"/>
      <c r="AA232" s="202" t="e">
        <f>IF(X232=#REF!,"BETUL","salah")</f>
        <v>#REF!</v>
      </c>
      <c r="AB232" s="202" t="e">
        <f>IF(#REF!=Y232,"BETUL","SALAH")</f>
        <v>#REF!</v>
      </c>
      <c r="AC232" s="88" t="e">
        <f>IF(#REF!&gt;80,"CEK KEMBALI","OKE")</f>
        <v>#REF!</v>
      </c>
      <c r="AD232" s="88" t="e">
        <f>IF(#REF!&gt;80,"CEK KEMBALI","OKE")</f>
        <v>#REF!</v>
      </c>
      <c r="AE232" s="88"/>
      <c r="AF232" s="200" t="str">
        <f t="shared" si="6"/>
        <v>OK</v>
      </c>
      <c r="AG232" s="202">
        <f t="shared" si="7"/>
        <v>1732</v>
      </c>
    </row>
    <row r="233" spans="1:33" ht="17" customHeight="1">
      <c r="A233" s="529">
        <v>219</v>
      </c>
      <c r="B233" s="529" t="s">
        <v>50</v>
      </c>
      <c r="C233" s="912" t="s">
        <v>532</v>
      </c>
      <c r="D233" s="910"/>
      <c r="E233" s="910">
        <v>45</v>
      </c>
      <c r="F233" s="910">
        <v>70</v>
      </c>
      <c r="G233" s="531">
        <v>371</v>
      </c>
      <c r="H233" s="906">
        <v>105.885559</v>
      </c>
      <c r="I233" s="907">
        <v>28.540581940700811</v>
      </c>
      <c r="J233" s="906">
        <v>40.928853929995363</v>
      </c>
      <c r="K233" s="907">
        <v>11.03203609972921</v>
      </c>
      <c r="L233" s="906">
        <v>93.717801333333327</v>
      </c>
      <c r="M233" s="907">
        <v>25.260862893081757</v>
      </c>
      <c r="N233" s="906">
        <v>42.274380532684276</v>
      </c>
      <c r="O233" s="907">
        <v>11.394711733877164</v>
      </c>
      <c r="P233" s="909">
        <v>65.908042526548968</v>
      </c>
      <c r="Q233" s="913" t="s">
        <v>533</v>
      </c>
      <c r="R233" s="260"/>
      <c r="U233" s="200" t="e">
        <f>IF(#REF!&gt;=80,"B","K")</f>
        <v>#REF!</v>
      </c>
      <c r="V233" s="200" t="e">
        <f>IF(#REF!&gt;=80,"B","K")</f>
        <v>#REF!</v>
      </c>
      <c r="W233" s="200"/>
      <c r="X233" s="201" t="e">
        <f>(#REF!/G233)*100</f>
        <v>#REF!</v>
      </c>
      <c r="Y233" s="201" t="e">
        <f>#REF!/G233*100</f>
        <v>#REF!</v>
      </c>
      <c r="Z233" s="202"/>
      <c r="AA233" s="202" t="e">
        <f>IF(X233=#REF!,"BETUL","salah")</f>
        <v>#REF!</v>
      </c>
      <c r="AB233" s="202" t="e">
        <f>IF(#REF!=Y233,"BETUL","SALAH")</f>
        <v>#REF!</v>
      </c>
      <c r="AC233" s="88" t="e">
        <f>IF(#REF!&gt;80,"CEK KEMBALI","OKE")</f>
        <v>#REF!</v>
      </c>
      <c r="AD233" s="88" t="e">
        <f>IF(#REF!&gt;80,"CEK KEMBALI","OKE")</f>
        <v>#REF!</v>
      </c>
      <c r="AE233" s="88"/>
      <c r="AF233" s="200" t="str">
        <f t="shared" si="6"/>
        <v>GGGEEEELLLLL</v>
      </c>
      <c r="AG233" s="202" t="str">
        <f t="shared" si="7"/>
        <v>CEK</v>
      </c>
    </row>
    <row r="234" spans="1:33" ht="17" customHeight="1">
      <c r="A234" s="529">
        <v>220</v>
      </c>
      <c r="B234" s="529" t="s">
        <v>50</v>
      </c>
      <c r="C234" s="912" t="s">
        <v>534</v>
      </c>
      <c r="D234" s="910">
        <v>1</v>
      </c>
      <c r="E234" s="910">
        <v>45</v>
      </c>
      <c r="F234" s="910">
        <v>150</v>
      </c>
      <c r="G234" s="531">
        <v>1732</v>
      </c>
      <c r="H234" s="906">
        <v>182.99188733333332</v>
      </c>
      <c r="I234" s="907">
        <v>10.565351462663587</v>
      </c>
      <c r="J234" s="906">
        <v>147.20079314693669</v>
      </c>
      <c r="K234" s="907">
        <v>8.4988910592919567</v>
      </c>
      <c r="L234" s="906">
        <v>175.89475000000002</v>
      </c>
      <c r="M234" s="907">
        <v>10.155586027713627</v>
      </c>
      <c r="N234" s="906">
        <v>145.79979946614171</v>
      </c>
      <c r="O234" s="907">
        <v>8.418002278645595</v>
      </c>
      <c r="P234" s="909">
        <v>20</v>
      </c>
      <c r="Q234" s="913" t="s">
        <v>535</v>
      </c>
      <c r="R234" s="260"/>
      <c r="U234" s="200" t="e">
        <f>IF(#REF!&gt;=80,"B","K")</f>
        <v>#REF!</v>
      </c>
      <c r="V234" s="200" t="e">
        <f>IF(#REF!&gt;=80,"B","K")</f>
        <v>#REF!</v>
      </c>
      <c r="W234" s="200"/>
      <c r="X234" s="201" t="e">
        <f>(#REF!/G234)*100</f>
        <v>#REF!</v>
      </c>
      <c r="Y234" s="201" t="e">
        <f>#REF!/G234*100</f>
        <v>#REF!</v>
      </c>
      <c r="Z234" s="202"/>
      <c r="AA234" s="202" t="e">
        <f>IF(X234=#REF!,"BETUL","salah")</f>
        <v>#REF!</v>
      </c>
      <c r="AB234" s="202" t="e">
        <f>IF(#REF!=Y234,"BETUL","SALAH")</f>
        <v>#REF!</v>
      </c>
      <c r="AC234" s="88" t="e">
        <f>IF(#REF!&gt;80,"CEK KEMBALI","OKE")</f>
        <v>#REF!</v>
      </c>
      <c r="AD234" s="88" t="e">
        <f>IF(#REF!&gt;80,"CEK KEMBALI","OKE")</f>
        <v>#REF!</v>
      </c>
      <c r="AE234" s="88"/>
      <c r="AF234" s="200" t="str">
        <f t="shared" si="6"/>
        <v>GGGEEEELLLLL</v>
      </c>
      <c r="AG234" s="202" t="str">
        <f t="shared" si="7"/>
        <v>CEK</v>
      </c>
    </row>
    <row r="235" spans="1:33" ht="17" customHeight="1">
      <c r="A235" s="529">
        <v>221</v>
      </c>
      <c r="B235" s="529" t="s">
        <v>50</v>
      </c>
      <c r="C235" s="912" t="s">
        <v>94</v>
      </c>
      <c r="D235" s="910">
        <v>1</v>
      </c>
      <c r="E235" s="910">
        <v>60</v>
      </c>
      <c r="F235" s="910" t="s">
        <v>22</v>
      </c>
      <c r="G235" s="531">
        <v>1732</v>
      </c>
      <c r="H235" s="906">
        <v>1012.795166</v>
      </c>
      <c r="I235" s="907">
        <v>58.475471478060051</v>
      </c>
      <c r="J235" s="906">
        <v>542.80898155080479</v>
      </c>
      <c r="K235" s="907">
        <v>31.340010482148084</v>
      </c>
      <c r="L235" s="906">
        <v>982.49200433333328</v>
      </c>
      <c r="M235" s="907">
        <v>56.725866301000771</v>
      </c>
      <c r="N235" s="906">
        <v>457.41292224005423</v>
      </c>
      <c r="O235" s="907">
        <v>26.409522069287195</v>
      </c>
      <c r="P235" s="909">
        <v>20.304338882261597</v>
      </c>
      <c r="Q235" s="913" t="s">
        <v>536</v>
      </c>
      <c r="R235" s="260" t="s">
        <v>529</v>
      </c>
      <c r="U235" s="200" t="e">
        <f>IF(#REF!&gt;=80,"B","K")</f>
        <v>#REF!</v>
      </c>
      <c r="V235" s="200" t="e">
        <f>IF(#REF!&gt;=80,"B","K")</f>
        <v>#REF!</v>
      </c>
      <c r="W235" s="200"/>
      <c r="X235" s="201" t="e">
        <f>(#REF!/G235)*100</f>
        <v>#REF!</v>
      </c>
      <c r="Y235" s="201" t="e">
        <f>#REF!/G235*100</f>
        <v>#REF!</v>
      </c>
      <c r="Z235" s="202"/>
      <c r="AA235" s="202" t="e">
        <f>IF(X235=#REF!,"BETUL","salah")</f>
        <v>#REF!</v>
      </c>
      <c r="AB235" s="202" t="e">
        <f>IF(#REF!=Y235,"BETUL","SALAH")</f>
        <v>#REF!</v>
      </c>
      <c r="AC235" s="88" t="e">
        <f>IF(#REF!&gt;80,"CEK KEMBALI","OKE")</f>
        <v>#REF!</v>
      </c>
      <c r="AD235" s="88" t="e">
        <f>IF(#REF!&gt;80,"CEK KEMBALI","OKE")</f>
        <v>#REF!</v>
      </c>
      <c r="AE235" s="88"/>
      <c r="AF235" s="200" t="str">
        <f t="shared" si="6"/>
        <v>OK</v>
      </c>
      <c r="AG235" s="202">
        <f t="shared" si="7"/>
        <v>1732</v>
      </c>
    </row>
    <row r="236" spans="1:33" ht="17" customHeight="1">
      <c r="A236" s="529">
        <v>222</v>
      </c>
      <c r="B236" s="529" t="s">
        <v>50</v>
      </c>
      <c r="C236" s="912" t="s">
        <v>94</v>
      </c>
      <c r="D236" s="910">
        <v>2</v>
      </c>
      <c r="E236" s="910">
        <v>60</v>
      </c>
      <c r="F236" s="910" t="s">
        <v>22</v>
      </c>
      <c r="G236" s="531">
        <v>1732</v>
      </c>
      <c r="H236" s="906">
        <v>843.04248066666662</v>
      </c>
      <c r="I236" s="907">
        <v>48.674508121632023</v>
      </c>
      <c r="J236" s="906">
        <v>583.86891967786744</v>
      </c>
      <c r="K236" s="907">
        <v>33.710676655766022</v>
      </c>
      <c r="L236" s="906">
        <v>782.71425399999998</v>
      </c>
      <c r="M236" s="907">
        <v>45.191354157043875</v>
      </c>
      <c r="N236" s="906">
        <v>552.09115100089718</v>
      </c>
      <c r="O236" s="907">
        <v>31.875932505825471</v>
      </c>
      <c r="P236" s="909">
        <v>20.463203735574091</v>
      </c>
      <c r="Q236" s="905" t="s">
        <v>537</v>
      </c>
      <c r="R236" s="260"/>
      <c r="U236" s="200" t="e">
        <f>IF(#REF!&gt;=80,"B","K")</f>
        <v>#REF!</v>
      </c>
      <c r="V236" s="200" t="e">
        <f>IF(#REF!&gt;=80,"B","K")</f>
        <v>#REF!</v>
      </c>
      <c r="W236" s="200"/>
      <c r="X236" s="201" t="e">
        <f>(#REF!/G236)*100</f>
        <v>#REF!</v>
      </c>
      <c r="Y236" s="201" t="e">
        <f>#REF!/G236*100</f>
        <v>#REF!</v>
      </c>
      <c r="Z236" s="202"/>
      <c r="AA236" s="202" t="e">
        <f>IF(X236=#REF!,"BETUL","salah")</f>
        <v>#REF!</v>
      </c>
      <c r="AB236" s="202" t="e">
        <f>IF(#REF!=Y236,"BETUL","SALAH")</f>
        <v>#REF!</v>
      </c>
      <c r="AC236" s="88" t="e">
        <f>IF(#REF!&gt;80,"CEK KEMBALI","OKE")</f>
        <v>#REF!</v>
      </c>
      <c r="AD236" s="88" t="e">
        <f>IF(#REF!&gt;80,"CEK KEMBALI","OKE")</f>
        <v>#REF!</v>
      </c>
      <c r="AE236" s="88"/>
      <c r="AF236" s="200" t="str">
        <f t="shared" si="6"/>
        <v>OK</v>
      </c>
      <c r="AG236" s="202">
        <f t="shared" si="7"/>
        <v>1732</v>
      </c>
    </row>
    <row r="237" spans="1:33" ht="17" customHeight="1">
      <c r="A237" s="529">
        <v>223</v>
      </c>
      <c r="B237" s="529" t="s">
        <v>50</v>
      </c>
      <c r="C237" s="912" t="s">
        <v>94</v>
      </c>
      <c r="D237" s="910">
        <v>3</v>
      </c>
      <c r="E237" s="910">
        <v>60</v>
      </c>
      <c r="F237" s="910" t="s">
        <v>22</v>
      </c>
      <c r="G237" s="531">
        <v>1732</v>
      </c>
      <c r="H237" s="906">
        <v>94.269665999999987</v>
      </c>
      <c r="I237" s="907">
        <v>5.4428213625866046</v>
      </c>
      <c r="J237" s="906">
        <v>71.275700706541215</v>
      </c>
      <c r="K237" s="907">
        <v>4.1152252140035346</v>
      </c>
      <c r="L237" s="906">
        <v>88.561999</v>
      </c>
      <c r="M237" s="907">
        <v>5.1132793879907625</v>
      </c>
      <c r="N237" s="906">
        <v>65.219190695827706</v>
      </c>
      <c r="O237" s="907">
        <v>3.7655421879808144</v>
      </c>
      <c r="P237" s="909">
        <v>20.275815122362872</v>
      </c>
      <c r="Q237" s="905" t="s">
        <v>537</v>
      </c>
      <c r="R237" s="260"/>
      <c r="U237" s="200" t="e">
        <f>IF(#REF!&gt;=80,"B","K")</f>
        <v>#REF!</v>
      </c>
      <c r="V237" s="200" t="e">
        <f>IF(#REF!&gt;=80,"B","K")</f>
        <v>#REF!</v>
      </c>
      <c r="W237" s="200"/>
      <c r="X237" s="201" t="e">
        <f>(#REF!/G237)*100</f>
        <v>#REF!</v>
      </c>
      <c r="Y237" s="201" t="e">
        <f>#REF!/G237*100</f>
        <v>#REF!</v>
      </c>
      <c r="Z237" s="202"/>
      <c r="AA237" s="202" t="e">
        <f>IF(X237=#REF!,"BETUL","salah")</f>
        <v>#REF!</v>
      </c>
      <c r="AB237" s="202" t="e">
        <f>IF(#REF!=Y237,"BETUL","SALAH")</f>
        <v>#REF!</v>
      </c>
      <c r="AC237" s="88" t="e">
        <f>IF(#REF!&gt;80,"CEK KEMBALI","OKE")</f>
        <v>#REF!</v>
      </c>
      <c r="AD237" s="88" t="e">
        <f>IF(#REF!&gt;80,"CEK KEMBALI","OKE")</f>
        <v>#REF!</v>
      </c>
      <c r="AE237" s="88"/>
      <c r="AF237" s="200" t="str">
        <f t="shared" si="6"/>
        <v>OK</v>
      </c>
      <c r="AG237" s="202">
        <f t="shared" si="7"/>
        <v>1732</v>
      </c>
    </row>
    <row r="238" spans="1:33" ht="17" customHeight="1">
      <c r="A238" s="529">
        <v>224</v>
      </c>
      <c r="B238" s="529" t="s">
        <v>50</v>
      </c>
      <c r="C238" s="912" t="s">
        <v>94</v>
      </c>
      <c r="D238" s="910">
        <v>4</v>
      </c>
      <c r="E238" s="910">
        <v>60</v>
      </c>
      <c r="F238" s="910" t="s">
        <v>22</v>
      </c>
      <c r="G238" s="531">
        <v>1732</v>
      </c>
      <c r="H238" s="906">
        <v>305.32007833333336</v>
      </c>
      <c r="I238" s="907">
        <v>17.628180042340265</v>
      </c>
      <c r="J238" s="906">
        <v>241.55273493747072</v>
      </c>
      <c r="K238" s="907">
        <v>13.946462756205008</v>
      </c>
      <c r="L238" s="906">
        <v>302.44890366666669</v>
      </c>
      <c r="M238" s="907">
        <v>17.462407832948422</v>
      </c>
      <c r="N238" s="906">
        <v>227.05311911729268</v>
      </c>
      <c r="O238" s="907">
        <v>13.109302489451077</v>
      </c>
      <c r="P238" s="909">
        <v>20.589643467821304</v>
      </c>
      <c r="Q238" s="905" t="s">
        <v>537</v>
      </c>
      <c r="R238" s="260"/>
      <c r="U238" s="200" t="e">
        <f>IF(#REF!&gt;=80,"B","K")</f>
        <v>#REF!</v>
      </c>
      <c r="V238" s="200" t="e">
        <f>IF(#REF!&gt;=80,"B","K")</f>
        <v>#REF!</v>
      </c>
      <c r="W238" s="200"/>
      <c r="X238" s="201" t="e">
        <f>(#REF!/G238)*100</f>
        <v>#REF!</v>
      </c>
      <c r="Y238" s="201" t="e">
        <f>#REF!/G238*100</f>
        <v>#REF!</v>
      </c>
      <c r="Z238" s="202"/>
      <c r="AA238" s="202" t="e">
        <f>IF(X238=#REF!,"BETUL","salah")</f>
        <v>#REF!</v>
      </c>
      <c r="AB238" s="202" t="e">
        <f>IF(#REF!=Y238,"BETUL","SALAH")</f>
        <v>#REF!</v>
      </c>
      <c r="AC238" s="88" t="e">
        <f>IF(#REF!&gt;80,"CEK KEMBALI","OKE")</f>
        <v>#REF!</v>
      </c>
      <c r="AD238" s="88" t="e">
        <f>IF(#REF!&gt;80,"CEK KEMBALI","OKE")</f>
        <v>#REF!</v>
      </c>
      <c r="AE238" s="88"/>
      <c r="AF238" s="200" t="str">
        <f t="shared" si="6"/>
        <v>OK</v>
      </c>
      <c r="AG238" s="202">
        <f t="shared" si="7"/>
        <v>1732</v>
      </c>
    </row>
    <row r="239" spans="1:33" ht="17" customHeight="1">
      <c r="A239" s="529">
        <v>225</v>
      </c>
      <c r="B239" s="529" t="s">
        <v>50</v>
      </c>
      <c r="C239" s="912" t="s">
        <v>304</v>
      </c>
      <c r="D239" s="910">
        <v>1</v>
      </c>
      <c r="E239" s="910">
        <v>60</v>
      </c>
      <c r="F239" s="910" t="s">
        <v>22</v>
      </c>
      <c r="G239" s="531">
        <v>1732</v>
      </c>
      <c r="H239" s="906">
        <v>686.44500733333336</v>
      </c>
      <c r="I239" s="907">
        <v>39.63308356428022</v>
      </c>
      <c r="J239" s="906">
        <v>538.0542162746417</v>
      </c>
      <c r="K239" s="907">
        <v>31.065485928097097</v>
      </c>
      <c r="L239" s="906">
        <v>742.39402266666673</v>
      </c>
      <c r="M239" s="907">
        <v>42.863396227867597</v>
      </c>
      <c r="N239" s="906">
        <v>573.48774717496644</v>
      </c>
      <c r="O239" s="907">
        <v>33.111301799940321</v>
      </c>
      <c r="P239" s="909">
        <v>20.474437396967431</v>
      </c>
      <c r="Q239" s="905" t="s">
        <v>538</v>
      </c>
      <c r="R239" s="260"/>
      <c r="U239" s="200" t="e">
        <f>IF(#REF!&gt;=80,"B","K")</f>
        <v>#REF!</v>
      </c>
      <c r="V239" s="200" t="e">
        <v>#REF!</v>
      </c>
      <c r="W239" s="200"/>
      <c r="X239" s="201" t="e">
        <f>(#REF!/G239)*100</f>
        <v>#REF!</v>
      </c>
      <c r="Y239" s="201" t="e">
        <f>#REF!/G239*100</f>
        <v>#REF!</v>
      </c>
      <c r="Z239" s="202"/>
      <c r="AA239" s="202" t="e">
        <f>IF(X239=#REF!,"BETUL","salah")</f>
        <v>#REF!</v>
      </c>
      <c r="AB239" s="202" t="e">
        <f>IF(#REF!=Y239,"BETUL","SALAH")</f>
        <v>#REF!</v>
      </c>
      <c r="AC239" s="88" t="e">
        <f>IF(#REF!&gt;80,"CEK KEMBALI","OKE")</f>
        <v>#REF!</v>
      </c>
      <c r="AD239" s="88" t="e">
        <f>IF(#REF!&gt;80,"CEK KEMBALI","OKE")</f>
        <v>#REF!</v>
      </c>
      <c r="AE239" s="88"/>
      <c r="AF239" s="200" t="str">
        <f t="shared" si="6"/>
        <v>OK</v>
      </c>
      <c r="AG239" s="202">
        <f t="shared" si="7"/>
        <v>1732</v>
      </c>
    </row>
    <row r="240" spans="1:33" ht="17" customHeight="1">
      <c r="A240" s="529">
        <v>226</v>
      </c>
      <c r="B240" s="529" t="s">
        <v>50</v>
      </c>
      <c r="C240" s="912" t="s">
        <v>304</v>
      </c>
      <c r="D240" s="910">
        <v>2</v>
      </c>
      <c r="E240" s="910">
        <v>60</v>
      </c>
      <c r="F240" s="910" t="s">
        <v>22</v>
      </c>
      <c r="G240" s="531">
        <v>1732</v>
      </c>
      <c r="H240" s="906">
        <v>760.25866666666661</v>
      </c>
      <c r="I240" s="907">
        <v>43.894842186297147</v>
      </c>
      <c r="J240" s="906">
        <v>627.29790175179266</v>
      </c>
      <c r="K240" s="907">
        <v>36.218123657724746</v>
      </c>
      <c r="L240" s="906">
        <v>836.68865966666669</v>
      </c>
      <c r="M240" s="907">
        <v>48.307659334103157</v>
      </c>
      <c r="N240" s="906">
        <v>659.50899831897664</v>
      </c>
      <c r="O240" s="907">
        <v>38.077886738970939</v>
      </c>
      <c r="P240" s="909">
        <v>20.454523185000731</v>
      </c>
      <c r="Q240" s="925" t="s">
        <v>538</v>
      </c>
      <c r="R240" s="260"/>
      <c r="U240" s="200" t="e">
        <f>IF(#REF!&gt;=80,"B","K")</f>
        <v>#REF!</v>
      </c>
      <c r="V240" s="200" t="e">
        <f>IF(#REF!&gt;=80,"B","K")</f>
        <v>#REF!</v>
      </c>
      <c r="W240" s="200"/>
      <c r="X240" s="201" t="e">
        <f>(#REF!/G240)*100</f>
        <v>#REF!</v>
      </c>
      <c r="Y240" s="201" t="e">
        <f>#REF!/G240*100</f>
        <v>#REF!</v>
      </c>
      <c r="Z240" s="202"/>
      <c r="AA240" s="202" t="e">
        <f>IF(X240=#REF!,"BETUL","salah")</f>
        <v>#REF!</v>
      </c>
      <c r="AB240" s="202" t="e">
        <f>IF(#REF!=Y240,"BETUL","SALAH")</f>
        <v>#REF!</v>
      </c>
      <c r="AC240" s="88" t="e">
        <f>IF(#REF!&gt;80,"CEK KEMBALI","OKE")</f>
        <v>#REF!</v>
      </c>
      <c r="AD240" s="88" t="e">
        <f>IF(#REF!&gt;80,"CEK KEMBALI","OKE")</f>
        <v>#REF!</v>
      </c>
      <c r="AE240" s="88"/>
      <c r="AF240" s="200" t="str">
        <f t="shared" si="6"/>
        <v>OK</v>
      </c>
      <c r="AG240" s="202">
        <f t="shared" si="7"/>
        <v>1732</v>
      </c>
    </row>
    <row r="241" spans="1:33" ht="17" customHeight="1">
      <c r="A241" s="529">
        <v>227</v>
      </c>
      <c r="B241" s="529" t="s">
        <v>50</v>
      </c>
      <c r="C241" s="912" t="s">
        <v>539</v>
      </c>
      <c r="D241" s="910"/>
      <c r="E241" s="910">
        <v>60</v>
      </c>
      <c r="F241" s="910">
        <v>150</v>
      </c>
      <c r="G241" s="915">
        <v>247</v>
      </c>
      <c r="H241" s="906">
        <v>84.148702333333333</v>
      </c>
      <c r="I241" s="907">
        <v>34.068300539811062</v>
      </c>
      <c r="J241" s="906">
        <v>78.942309025925894</v>
      </c>
      <c r="K241" s="907">
        <v>31.960448998350564</v>
      </c>
      <c r="L241" s="906">
        <v>82.968950666666672</v>
      </c>
      <c r="M241" s="907">
        <v>33.59066828609987</v>
      </c>
      <c r="N241" s="906">
        <v>78.339616974038165</v>
      </c>
      <c r="O241" s="907">
        <v>31.716444119043789</v>
      </c>
      <c r="P241" s="909">
        <v>147.34006458062731</v>
      </c>
      <c r="Q241" s="925"/>
      <c r="R241" s="260"/>
      <c r="U241" s="200" t="e">
        <f>IF(#REF!&gt;=80,"B","K")</f>
        <v>#REF!</v>
      </c>
      <c r="V241" s="200" t="e">
        <f>IF(#REF!&gt;=80,"B","K")</f>
        <v>#REF!</v>
      </c>
      <c r="W241" s="200"/>
      <c r="X241" s="201" t="e">
        <f>(#REF!/G241)*100</f>
        <v>#REF!</v>
      </c>
      <c r="Y241" s="201" t="e">
        <f>#REF!/G241*100</f>
        <v>#REF!</v>
      </c>
      <c r="Z241" s="202"/>
      <c r="AA241" s="202" t="e">
        <f>IF(X241=#REF!,"BETUL","salah")</f>
        <v>#REF!</v>
      </c>
      <c r="AB241" s="202" t="e">
        <f>IF(#REF!=Y241,"BETUL","SALAH")</f>
        <v>#REF!</v>
      </c>
      <c r="AC241" s="88" t="e">
        <f>IF(#REF!&gt;80,"CEK KEMBALI","OKE")</f>
        <v>#REF!</v>
      </c>
      <c r="AD241" s="88" t="e">
        <f>IF(#REF!&gt;80,"CEK KEMBALI","OKE")</f>
        <v>#REF!</v>
      </c>
      <c r="AE241" s="88"/>
      <c r="AF241" s="200" t="str">
        <f t="shared" si="6"/>
        <v>GGGEEEELLLLL</v>
      </c>
      <c r="AG241" s="202">
        <f t="shared" si="7"/>
        <v>1732</v>
      </c>
    </row>
    <row r="242" spans="1:33" ht="17" customHeight="1">
      <c r="A242" s="529">
        <v>228</v>
      </c>
      <c r="B242" s="529" t="s">
        <v>50</v>
      </c>
      <c r="C242" s="912" t="s">
        <v>540</v>
      </c>
      <c r="D242" s="910">
        <v>1</v>
      </c>
      <c r="E242" s="910">
        <v>60</v>
      </c>
      <c r="F242" s="910" t="s">
        <v>22</v>
      </c>
      <c r="G242" s="915">
        <v>1732</v>
      </c>
      <c r="H242" s="906">
        <v>952.53059900000005</v>
      </c>
      <c r="I242" s="907">
        <v>54.995993013856811</v>
      </c>
      <c r="J242" s="906">
        <v>458.58541479569914</v>
      </c>
      <c r="K242" s="907">
        <v>26.477217944324433</v>
      </c>
      <c r="L242" s="906">
        <v>958.04453533333333</v>
      </c>
      <c r="M242" s="907">
        <v>55.314349615088531</v>
      </c>
      <c r="N242" s="906">
        <v>446.34749941408728</v>
      </c>
      <c r="O242" s="907">
        <v>25.770640843769471</v>
      </c>
      <c r="P242" s="909">
        <v>20.65076413124099</v>
      </c>
      <c r="Q242" s="905" t="s">
        <v>541</v>
      </c>
      <c r="R242" s="260"/>
      <c r="U242" s="200" t="e">
        <f>IF(#REF!&gt;=80,"B","K")</f>
        <v>#REF!</v>
      </c>
      <c r="V242" s="200" t="e">
        <f>IF(#REF!&gt;=80,"B","K")</f>
        <v>#REF!</v>
      </c>
      <c r="W242" s="200"/>
      <c r="X242" s="201" t="e">
        <f>(#REF!/G242)*100</f>
        <v>#REF!</v>
      </c>
      <c r="Y242" s="201" t="e">
        <f>#REF!/G242*100</f>
        <v>#REF!</v>
      </c>
      <c r="Z242" s="202"/>
      <c r="AA242" s="202" t="e">
        <f>IF(X242=#REF!,"BETUL","salah")</f>
        <v>#REF!</v>
      </c>
      <c r="AB242" s="202" t="e">
        <f>IF(#REF!=Y242,"BETUL","SALAH")</f>
        <v>#REF!</v>
      </c>
      <c r="AC242" s="88" t="e">
        <f>IF(#REF!&gt;80,"CEK KEMBALI","OKE")</f>
        <v>#REF!</v>
      </c>
      <c r="AD242" s="88" t="e">
        <f>IF(#REF!&gt;80,"CEK KEMBALI","OKE")</f>
        <v>#REF!</v>
      </c>
      <c r="AE242" s="88"/>
      <c r="AF242" s="200" t="str">
        <f t="shared" si="6"/>
        <v>OK</v>
      </c>
      <c r="AG242" s="202">
        <f t="shared" si="7"/>
        <v>1732</v>
      </c>
    </row>
    <row r="243" spans="1:33" ht="17" customHeight="1">
      <c r="A243" s="529">
        <v>229</v>
      </c>
      <c r="B243" s="529" t="s">
        <v>50</v>
      </c>
      <c r="C243" s="912" t="s">
        <v>540</v>
      </c>
      <c r="D243" s="910">
        <v>2</v>
      </c>
      <c r="E243" s="910">
        <v>60</v>
      </c>
      <c r="F243" s="910" t="s">
        <v>22</v>
      </c>
      <c r="G243" s="915">
        <v>1732</v>
      </c>
      <c r="H243" s="906">
        <v>1163.9666750000001</v>
      </c>
      <c r="I243" s="907">
        <v>67.203618648960756</v>
      </c>
      <c r="J243" s="906">
        <v>758.60991399494969</v>
      </c>
      <c r="K243" s="907">
        <v>43.79964861402712</v>
      </c>
      <c r="L243" s="906">
        <v>1035.6133626666667</v>
      </c>
      <c r="M243" s="907">
        <v>59.792919322555818</v>
      </c>
      <c r="N243" s="906">
        <v>673.46762177792732</v>
      </c>
      <c r="O243" s="907">
        <v>38.883811880942687</v>
      </c>
      <c r="P243" s="909">
        <v>20.588331717051364</v>
      </c>
      <c r="Q243" s="905" t="s">
        <v>542</v>
      </c>
      <c r="R243" s="260"/>
      <c r="U243" s="200" t="e">
        <f>IF(#REF!&gt;=80,"B","K")</f>
        <v>#REF!</v>
      </c>
      <c r="V243" s="200" t="e">
        <f>IF(#REF!&gt;=80,"B","K")</f>
        <v>#REF!</v>
      </c>
      <c r="W243" s="200"/>
      <c r="X243" s="201" t="e">
        <f>(#REF!/G243)*100</f>
        <v>#REF!</v>
      </c>
      <c r="Y243" s="201" t="e">
        <f>#REF!/G243*100</f>
        <v>#REF!</v>
      </c>
      <c r="Z243" s="202"/>
      <c r="AA243" s="202" t="e">
        <f>IF(X243=#REF!,"BETUL","salah")</f>
        <v>#REF!</v>
      </c>
      <c r="AB243" s="202" t="e">
        <f>IF(#REF!=Y243,"BETUL","SALAH")</f>
        <v>#REF!</v>
      </c>
      <c r="AC243" s="88" t="e">
        <f>IF(#REF!&gt;80,"CEK KEMBALI","OKE")</f>
        <v>#REF!</v>
      </c>
      <c r="AD243" s="88" t="e">
        <f>IF(#REF!&gt;80,"CEK KEMBALI","OKE")</f>
        <v>#REF!</v>
      </c>
      <c r="AE243" s="88"/>
      <c r="AF243" s="200" t="str">
        <f t="shared" si="6"/>
        <v>OK</v>
      </c>
      <c r="AG243" s="202">
        <f t="shared" si="7"/>
        <v>1732</v>
      </c>
    </row>
    <row r="244" spans="1:33" ht="17" customHeight="1">
      <c r="A244" s="529">
        <v>230</v>
      </c>
      <c r="B244" s="529" t="s">
        <v>50</v>
      </c>
      <c r="C244" s="912" t="s">
        <v>540</v>
      </c>
      <c r="D244" s="910">
        <v>3</v>
      </c>
      <c r="E244" s="910">
        <v>60</v>
      </c>
      <c r="F244" s="910" t="s">
        <v>22</v>
      </c>
      <c r="G244" s="531">
        <v>1732</v>
      </c>
      <c r="H244" s="906">
        <v>1014.1834716666667</v>
      </c>
      <c r="I244" s="907">
        <v>58.555627694380298</v>
      </c>
      <c r="J244" s="906">
        <v>658.81474070967704</v>
      </c>
      <c r="K244" s="907">
        <v>38.037802581390132</v>
      </c>
      <c r="L244" s="906">
        <v>865.97582999999997</v>
      </c>
      <c r="M244" s="907">
        <v>49.9986045034642</v>
      </c>
      <c r="N244" s="906">
        <v>583.27630305652735</v>
      </c>
      <c r="O244" s="907">
        <v>33.676460915503888</v>
      </c>
      <c r="P244" s="909">
        <v>20.667019737543104</v>
      </c>
      <c r="Q244" s="905" t="s">
        <v>541</v>
      </c>
      <c r="R244" s="260"/>
      <c r="U244" s="200" t="e">
        <f>IF(#REF!&gt;=80,"B","K")</f>
        <v>#REF!</v>
      </c>
      <c r="V244" s="200" t="e">
        <f>IF(#REF!&gt;=80,"B","K")</f>
        <v>#REF!</v>
      </c>
      <c r="W244" s="200"/>
      <c r="X244" s="201" t="e">
        <f>(#REF!/G244)*100</f>
        <v>#REF!</v>
      </c>
      <c r="Y244" s="201" t="e">
        <f>#REF!/G244*100</f>
        <v>#REF!</v>
      </c>
      <c r="Z244" s="202"/>
      <c r="AA244" s="202" t="e">
        <f>IF(X244=#REF!,"BETUL","salah")</f>
        <v>#REF!</v>
      </c>
      <c r="AB244" s="202" t="e">
        <f>IF(#REF!=Y244,"BETUL","SALAH")</f>
        <v>#REF!</v>
      </c>
      <c r="AC244" s="88" t="e">
        <f>IF(#REF!&gt;80,"CEK KEMBALI","OKE")</f>
        <v>#REF!</v>
      </c>
      <c r="AD244" s="88" t="e">
        <f>IF(#REF!&gt;80,"CEK KEMBALI","OKE")</f>
        <v>#REF!</v>
      </c>
      <c r="AE244" s="88"/>
      <c r="AF244" s="200" t="str">
        <f t="shared" si="6"/>
        <v>OK</v>
      </c>
      <c r="AG244" s="202">
        <f t="shared" si="7"/>
        <v>1732</v>
      </c>
    </row>
    <row r="245" spans="1:33" ht="17" customHeight="1">
      <c r="A245" s="529">
        <v>231</v>
      </c>
      <c r="B245" s="529" t="s">
        <v>50</v>
      </c>
      <c r="C245" s="912" t="s">
        <v>540</v>
      </c>
      <c r="D245" s="910">
        <v>4</v>
      </c>
      <c r="E245" s="910">
        <v>60</v>
      </c>
      <c r="F245" s="910" t="s">
        <v>22</v>
      </c>
      <c r="G245" s="531">
        <v>1732</v>
      </c>
      <c r="H245" s="906">
        <v>1138.9335123333333</v>
      </c>
      <c r="I245" s="907">
        <v>65.758285931485759</v>
      </c>
      <c r="J245" s="906">
        <v>606.00174031541258</v>
      </c>
      <c r="K245" s="907">
        <v>34.988553135993797</v>
      </c>
      <c r="L245" s="906">
        <v>991.85082999999997</v>
      </c>
      <c r="M245" s="907">
        <v>57.266214203233254</v>
      </c>
      <c r="N245" s="906">
        <v>479.64509248227898</v>
      </c>
      <c r="O245" s="907">
        <v>27.693134669877541</v>
      </c>
      <c r="P245" s="909">
        <v>20.520012092883906</v>
      </c>
      <c r="Q245" s="905" t="s">
        <v>543</v>
      </c>
      <c r="R245" s="263"/>
      <c r="U245" s="200" t="e">
        <f>IF(#REF!&gt;=80,"B","K")</f>
        <v>#REF!</v>
      </c>
      <c r="V245" s="200" t="e">
        <f>IF(#REF!&gt;=80,"B","K")</f>
        <v>#REF!</v>
      </c>
      <c r="W245" s="200"/>
      <c r="X245" s="201" t="e">
        <f>(#REF!/G245)*100</f>
        <v>#REF!</v>
      </c>
      <c r="Y245" s="201" t="e">
        <f>#REF!/G245*100</f>
        <v>#REF!</v>
      </c>
      <c r="Z245" s="202"/>
      <c r="AA245" s="202" t="e">
        <f>IF(X245=#REF!,"BETUL","salah")</f>
        <v>#REF!</v>
      </c>
      <c r="AB245" s="202" t="e">
        <f>IF(#REF!=Y245,"BETUL","SALAH")</f>
        <v>#REF!</v>
      </c>
      <c r="AC245" s="88" t="e">
        <v>#REF!</v>
      </c>
      <c r="AD245" s="88" t="e">
        <f>IF(#REF!&gt;80,"CEK KEMBALI","OKE")</f>
        <v>#REF!</v>
      </c>
      <c r="AE245" s="88"/>
      <c r="AF245" s="200" t="str">
        <f t="shared" si="6"/>
        <v>OK</v>
      </c>
      <c r="AG245" s="202">
        <f t="shared" si="7"/>
        <v>1732</v>
      </c>
    </row>
    <row r="246" spans="1:33" ht="17" customHeight="1">
      <c r="A246" s="529">
        <v>232</v>
      </c>
      <c r="B246" s="529" t="s">
        <v>50</v>
      </c>
      <c r="C246" s="912" t="s">
        <v>95</v>
      </c>
      <c r="D246" s="910">
        <v>1</v>
      </c>
      <c r="E246" s="910">
        <v>60</v>
      </c>
      <c r="F246" s="910" t="s">
        <v>22</v>
      </c>
      <c r="G246" s="531">
        <v>1732</v>
      </c>
      <c r="H246" s="906">
        <v>862.04363999999998</v>
      </c>
      <c r="I246" s="907">
        <v>49.771572748267893</v>
      </c>
      <c r="J246" s="906">
        <v>518.7124164314522</v>
      </c>
      <c r="K246" s="907">
        <v>29.948753835534191</v>
      </c>
      <c r="L246" s="906">
        <v>714.17551666666668</v>
      </c>
      <c r="M246" s="907">
        <v>41.234152232486529</v>
      </c>
      <c r="N246" s="906">
        <v>447.50782751996485</v>
      </c>
      <c r="O246" s="907">
        <v>25.837634383369796</v>
      </c>
      <c r="P246" s="909">
        <v>20.465507361512177</v>
      </c>
      <c r="Q246" s="905" t="s">
        <v>538</v>
      </c>
      <c r="R246" s="263"/>
      <c r="U246" s="200" t="e">
        <f>IF(#REF!&gt;=80,"B","K")</f>
        <v>#REF!</v>
      </c>
      <c r="V246" s="200" t="e">
        <f>IF(#REF!&gt;=80,"B","K")</f>
        <v>#REF!</v>
      </c>
      <c r="W246" s="200"/>
      <c r="X246" s="201" t="e">
        <f>(#REF!/G246)*100</f>
        <v>#REF!</v>
      </c>
      <c r="Y246" s="201" t="e">
        <f>#REF!/G246*100</f>
        <v>#REF!</v>
      </c>
      <c r="Z246" s="202"/>
      <c r="AA246" s="202" t="e">
        <f>IF(X246=#REF!,"BETUL","salah")</f>
        <v>#REF!</v>
      </c>
      <c r="AB246" s="202" t="e">
        <f>IF(#REF!=Y246,"BETUL","SALAH")</f>
        <v>#REF!</v>
      </c>
      <c r="AC246" s="88" t="e">
        <f>IF(#REF!&gt;80,"CEK KEMBALI","OKE")</f>
        <v>#REF!</v>
      </c>
      <c r="AD246" s="88" t="e">
        <f>IF(#REF!&gt;80,"CEK KEMBALI","OKE")</f>
        <v>#REF!</v>
      </c>
      <c r="AE246" s="88"/>
      <c r="AF246" s="200" t="str">
        <f t="shared" si="6"/>
        <v>OK</v>
      </c>
      <c r="AG246" s="202">
        <f t="shared" si="7"/>
        <v>1732</v>
      </c>
    </row>
    <row r="247" spans="1:33" ht="17" customHeight="1">
      <c r="A247" s="529">
        <v>233</v>
      </c>
      <c r="B247" s="529" t="s">
        <v>50</v>
      </c>
      <c r="C247" s="912" t="s">
        <v>95</v>
      </c>
      <c r="D247" s="910">
        <v>2</v>
      </c>
      <c r="E247" s="910">
        <v>60</v>
      </c>
      <c r="F247" s="910" t="s">
        <v>22</v>
      </c>
      <c r="G247" s="531">
        <v>1732</v>
      </c>
      <c r="H247" s="906">
        <v>847.88480600000003</v>
      </c>
      <c r="I247" s="907">
        <v>48.954088106235567</v>
      </c>
      <c r="J247" s="906">
        <v>398.64033809587818</v>
      </c>
      <c r="K247" s="907">
        <v>23.016185802302434</v>
      </c>
      <c r="L247" s="906">
        <v>747.20552566666663</v>
      </c>
      <c r="M247" s="907">
        <v>43.141196632024631</v>
      </c>
      <c r="N247" s="906">
        <v>335.49437296276352</v>
      </c>
      <c r="O247" s="907">
        <v>19.370344859281957</v>
      </c>
      <c r="P247" s="909">
        <v>20.537526979536356</v>
      </c>
      <c r="Q247" s="905" t="s">
        <v>538</v>
      </c>
      <c r="R247" s="262" t="s">
        <v>96</v>
      </c>
      <c r="U247" s="200" t="e">
        <f>IF(#REF!&gt;=80,"B","K")</f>
        <v>#REF!</v>
      </c>
      <c r="V247" s="200" t="e">
        <f>IF(#REF!&gt;=80,"B","K")</f>
        <v>#REF!</v>
      </c>
      <c r="W247" s="200"/>
      <c r="X247" s="201" t="e">
        <f>(#REF!/G247)*100</f>
        <v>#REF!</v>
      </c>
      <c r="Y247" s="201" t="e">
        <f>#REF!/G247*100</f>
        <v>#REF!</v>
      </c>
      <c r="Z247" s="202"/>
      <c r="AA247" s="202" t="e">
        <f>IF(X247=#REF!,"BETUL","salah")</f>
        <v>#REF!</v>
      </c>
      <c r="AB247" s="202" t="e">
        <f>IF(#REF!=Y247,"BETUL","SALAH")</f>
        <v>#REF!</v>
      </c>
      <c r="AC247" s="88" t="e">
        <f>IF(#REF!&gt;80,"CEK KEMBALI","OKE")</f>
        <v>#REF!</v>
      </c>
      <c r="AD247" s="88" t="e">
        <f>IF(#REF!&gt;80,"CEK KEMBALI","OKE")</f>
        <v>#REF!</v>
      </c>
      <c r="AE247" s="88"/>
      <c r="AF247" s="200" t="str">
        <f t="shared" si="6"/>
        <v>OK</v>
      </c>
      <c r="AG247" s="202">
        <f t="shared" si="7"/>
        <v>1732</v>
      </c>
    </row>
    <row r="248" spans="1:33" ht="17" customHeight="1">
      <c r="A248" s="529">
        <v>234</v>
      </c>
      <c r="B248" s="529" t="s">
        <v>50</v>
      </c>
      <c r="C248" s="912" t="s">
        <v>95</v>
      </c>
      <c r="D248" s="910">
        <v>3</v>
      </c>
      <c r="E248" s="910">
        <v>60</v>
      </c>
      <c r="F248" s="910" t="s">
        <v>22</v>
      </c>
      <c r="G248" s="531">
        <v>1732</v>
      </c>
      <c r="H248" s="906">
        <v>319.40991200000002</v>
      </c>
      <c r="I248" s="907">
        <v>18.441680831408778</v>
      </c>
      <c r="J248" s="906">
        <v>202.25302253749987</v>
      </c>
      <c r="K248" s="907">
        <v>11.677426243504611</v>
      </c>
      <c r="L248" s="906">
        <v>326.95882166666667</v>
      </c>
      <c r="M248" s="907">
        <v>18.877530119322554</v>
      </c>
      <c r="N248" s="906">
        <v>187.33219176309694</v>
      </c>
      <c r="O248" s="907">
        <v>10.81594640664532</v>
      </c>
      <c r="P248" s="909">
        <v>20.648185699319907</v>
      </c>
      <c r="Q248" s="905"/>
      <c r="R248" s="262" t="s">
        <v>5651</v>
      </c>
      <c r="U248" s="200" t="e">
        <f>IF(#REF!&gt;=80,"B","K")</f>
        <v>#REF!</v>
      </c>
      <c r="V248" s="200" t="e">
        <f>IF(#REF!&gt;=80,"B","K")</f>
        <v>#REF!</v>
      </c>
      <c r="W248" s="200"/>
      <c r="X248" s="201" t="e">
        <f>(#REF!/G248)*100</f>
        <v>#REF!</v>
      </c>
      <c r="Y248" s="201" t="e">
        <f>#REF!/G248*100</f>
        <v>#REF!</v>
      </c>
      <c r="Z248" s="202"/>
      <c r="AA248" s="202" t="e">
        <f>IF(X248=#REF!,"BETUL","salah")</f>
        <v>#REF!</v>
      </c>
      <c r="AB248" s="202" t="e">
        <f>IF(#REF!=Y248,"BETUL","SALAH")</f>
        <v>#REF!</v>
      </c>
      <c r="AC248" s="88" t="e">
        <f>IF(#REF!&gt;80,"CEK KEMBALI","OKE")</f>
        <v>#REF!</v>
      </c>
      <c r="AD248" s="88" t="e">
        <f>IF(#REF!&gt;80,"CEK KEMBALI","OKE")</f>
        <v>#REF!</v>
      </c>
      <c r="AE248" s="88"/>
      <c r="AF248" s="200" t="str">
        <f t="shared" si="6"/>
        <v>OK</v>
      </c>
      <c r="AG248" s="202">
        <f t="shared" si="7"/>
        <v>1732</v>
      </c>
    </row>
    <row r="249" spans="1:33" ht="17" customHeight="1">
      <c r="A249" s="529">
        <v>235</v>
      </c>
      <c r="B249" s="529" t="s">
        <v>50</v>
      </c>
      <c r="C249" s="912" t="s">
        <v>544</v>
      </c>
      <c r="D249" s="910"/>
      <c r="E249" s="530">
        <v>30</v>
      </c>
      <c r="F249" s="910">
        <v>150</v>
      </c>
      <c r="G249" s="531">
        <v>866</v>
      </c>
      <c r="H249" s="906">
        <v>21.258187</v>
      </c>
      <c r="I249" s="907">
        <v>2.4547560046189374</v>
      </c>
      <c r="J249" s="906">
        <v>16.70410053875969</v>
      </c>
      <c r="K249" s="907">
        <v>1.9288799698336825</v>
      </c>
      <c r="L249" s="906">
        <v>0</v>
      </c>
      <c r="M249" s="907">
        <v>0</v>
      </c>
      <c r="N249" s="906">
        <v>0</v>
      </c>
      <c r="O249" s="907">
        <v>0</v>
      </c>
      <c r="P249" s="909">
        <v>147.34489370956655</v>
      </c>
      <c r="Q249" s="905"/>
      <c r="R249" s="262"/>
      <c r="U249" s="200" t="e">
        <f>IF(#REF!&gt;=80,"B","K")</f>
        <v>#REF!</v>
      </c>
      <c r="V249" s="200" t="e">
        <f>IF(#REF!&gt;=80,"B","K")</f>
        <v>#REF!</v>
      </c>
      <c r="W249" s="200"/>
      <c r="X249" s="201" t="e">
        <f>(#REF!/G249)*100</f>
        <v>#REF!</v>
      </c>
      <c r="Y249" s="201" t="e">
        <f>#REF!/G249*100</f>
        <v>#REF!</v>
      </c>
      <c r="Z249" s="202"/>
      <c r="AA249" s="202" t="e">
        <f>IF(X249=#REF!,"BETUL","salah")</f>
        <v>#REF!</v>
      </c>
      <c r="AB249" s="202" t="e">
        <f>IF(#REF!=Y249,"BETUL","SALAH")</f>
        <v>#REF!</v>
      </c>
      <c r="AC249" s="88" t="e">
        <f>IF(#REF!&gt;80,"CEK KEMBALI","OKE")</f>
        <v>#REF!</v>
      </c>
      <c r="AD249" s="88" t="e">
        <f>IF(#REF!&gt;80,"CEK KEMBALI","OKE")</f>
        <v>#REF!</v>
      </c>
      <c r="AE249" s="88"/>
      <c r="AF249" s="200" t="str">
        <f t="shared" si="6"/>
        <v>OK</v>
      </c>
      <c r="AG249" s="202">
        <f t="shared" si="7"/>
        <v>866</v>
      </c>
    </row>
    <row r="250" spans="1:33" ht="17" customHeight="1">
      <c r="A250" s="529">
        <v>236</v>
      </c>
      <c r="B250" s="529" t="s">
        <v>50</v>
      </c>
      <c r="C250" s="912" t="s">
        <v>96</v>
      </c>
      <c r="D250" s="910">
        <v>1</v>
      </c>
      <c r="E250" s="910">
        <v>60</v>
      </c>
      <c r="F250" s="910" t="s">
        <v>22</v>
      </c>
      <c r="G250" s="531">
        <v>1732</v>
      </c>
      <c r="H250" s="906">
        <v>844.70208766666667</v>
      </c>
      <c r="I250" s="907">
        <v>48.770328387220943</v>
      </c>
      <c r="J250" s="906">
        <v>628.38219111156013</v>
      </c>
      <c r="K250" s="907">
        <v>36.280726969489614</v>
      </c>
      <c r="L250" s="906">
        <v>843.85351566666668</v>
      </c>
      <c r="M250" s="907">
        <v>48.721334622786763</v>
      </c>
      <c r="N250" s="906">
        <v>605.62616873889624</v>
      </c>
      <c r="O250" s="907">
        <v>34.966868864832342</v>
      </c>
      <c r="P250" s="909">
        <v>20.339929420860788</v>
      </c>
      <c r="Q250" s="905" t="s">
        <v>545</v>
      </c>
      <c r="R250" s="263"/>
      <c r="U250" s="200" t="e">
        <f>IF(#REF!&gt;=80,"B","K")</f>
        <v>#REF!</v>
      </c>
      <c r="V250" s="200" t="e">
        <f>IF(#REF!&gt;=80,"B","K")</f>
        <v>#REF!</v>
      </c>
      <c r="W250" s="200"/>
      <c r="X250" s="201" t="e">
        <f>(#REF!/G250)*100</f>
        <v>#REF!</v>
      </c>
      <c r="Y250" s="201" t="e">
        <f>#REF!/G250*100</f>
        <v>#REF!</v>
      </c>
      <c r="Z250" s="202"/>
      <c r="AA250" s="202" t="e">
        <f>IF(X250=#REF!,"BETUL","salah")</f>
        <v>#REF!</v>
      </c>
      <c r="AB250" s="202" t="e">
        <f>IF(#REF!=Y250,"BETUL","SALAH")</f>
        <v>#REF!</v>
      </c>
      <c r="AC250" s="88" t="e">
        <f>IF(#REF!&gt;80,"CEK KEMBALI","OKE")</f>
        <v>#REF!</v>
      </c>
      <c r="AD250" s="88" t="e">
        <f>IF(#REF!&gt;80,"CEK KEMBALI","OKE")</f>
        <v>#REF!</v>
      </c>
      <c r="AE250" s="88"/>
      <c r="AF250" s="200" t="str">
        <f t="shared" si="6"/>
        <v>OK</v>
      </c>
      <c r="AG250" s="202">
        <f t="shared" si="7"/>
        <v>1732</v>
      </c>
    </row>
    <row r="251" spans="1:33" ht="17" customHeight="1">
      <c r="A251" s="529">
        <v>237</v>
      </c>
      <c r="B251" s="529" t="s">
        <v>50</v>
      </c>
      <c r="C251" s="912" t="s">
        <v>96</v>
      </c>
      <c r="D251" s="910">
        <v>2</v>
      </c>
      <c r="E251" s="910">
        <v>60</v>
      </c>
      <c r="F251" s="910" t="s">
        <v>22</v>
      </c>
      <c r="G251" s="531">
        <v>1732</v>
      </c>
      <c r="H251" s="906">
        <v>618.76098633333334</v>
      </c>
      <c r="I251" s="907">
        <v>35.725230157813705</v>
      </c>
      <c r="J251" s="906">
        <v>344.27588295609331</v>
      </c>
      <c r="K251" s="907">
        <v>19.877360447811395</v>
      </c>
      <c r="L251" s="906">
        <v>401.482798</v>
      </c>
      <c r="M251" s="907">
        <v>23.18030011547344</v>
      </c>
      <c r="N251" s="906">
        <v>278.04923652803978</v>
      </c>
      <c r="O251" s="907">
        <v>16.053651069748256</v>
      </c>
      <c r="P251" s="909">
        <v>20.371810247555228</v>
      </c>
      <c r="Q251" s="905" t="s">
        <v>545</v>
      </c>
      <c r="R251" s="262"/>
      <c r="U251" s="200" t="e">
        <f>IF(#REF!&gt;=80,"B","K")</f>
        <v>#REF!</v>
      </c>
      <c r="V251" s="200" t="e">
        <f>IF(#REF!&gt;=80,"B","K")</f>
        <v>#REF!</v>
      </c>
      <c r="W251" s="200"/>
      <c r="X251" s="201" t="e">
        <f>(#REF!/G251)*100</f>
        <v>#REF!</v>
      </c>
      <c r="Y251" s="201" t="e">
        <f>#REF!/G251*100</f>
        <v>#REF!</v>
      </c>
      <c r="Z251" s="202"/>
      <c r="AA251" s="202" t="e">
        <f>IF(X251=#REF!,"BETUL","salah")</f>
        <v>#REF!</v>
      </c>
      <c r="AB251" s="202" t="e">
        <f>IF(#REF!=Y251,"BETUL","SALAH")</f>
        <v>#REF!</v>
      </c>
      <c r="AC251" s="88" t="e">
        <f>IF(#REF!&gt;80,"CEK KEMBALI","OKE")</f>
        <v>#REF!</v>
      </c>
      <c r="AD251" s="88" t="e">
        <f>IF(#REF!&gt;80,"CEK KEMBALI","OKE")</f>
        <v>#REF!</v>
      </c>
      <c r="AE251" s="88"/>
      <c r="AF251" s="200" t="str">
        <f t="shared" si="6"/>
        <v>OK</v>
      </c>
      <c r="AG251" s="202">
        <f t="shared" si="7"/>
        <v>1732</v>
      </c>
    </row>
    <row r="252" spans="1:33" ht="17" customHeight="1">
      <c r="A252" s="529">
        <v>238</v>
      </c>
      <c r="B252" s="529" t="s">
        <v>50</v>
      </c>
      <c r="C252" s="912" t="s">
        <v>96</v>
      </c>
      <c r="D252" s="910">
        <v>3</v>
      </c>
      <c r="E252" s="910">
        <v>60</v>
      </c>
      <c r="F252" s="910" t="s">
        <v>87</v>
      </c>
      <c r="G252" s="531">
        <v>1732</v>
      </c>
      <c r="H252" s="906">
        <v>630.22334799999999</v>
      </c>
      <c r="I252" s="907">
        <v>36.387029330254038</v>
      </c>
      <c r="J252" s="906">
        <v>269.61140331093196</v>
      </c>
      <c r="K252" s="907">
        <v>15.566478251208544</v>
      </c>
      <c r="L252" s="906">
        <v>614.42533366666669</v>
      </c>
      <c r="M252" s="907">
        <v>35.474903791377983</v>
      </c>
      <c r="N252" s="906">
        <v>244.48893192328418</v>
      </c>
      <c r="O252" s="907">
        <v>14.115989141067217</v>
      </c>
      <c r="P252" s="909">
        <v>20.554971909654984</v>
      </c>
      <c r="Q252" s="905" t="s">
        <v>545</v>
      </c>
      <c r="R252" s="263"/>
      <c r="U252" s="200" t="e">
        <f>IF(#REF!&gt;=80,"B","K")</f>
        <v>#REF!</v>
      </c>
      <c r="V252" s="200" t="e">
        <f>IF(#REF!&gt;=80,"B","K")</f>
        <v>#REF!</v>
      </c>
      <c r="W252" s="200"/>
      <c r="X252" s="201" t="e">
        <f>(#REF!/G252)*100</f>
        <v>#REF!</v>
      </c>
      <c r="Y252" s="201" t="e">
        <f>#REF!/G252*100</f>
        <v>#REF!</v>
      </c>
      <c r="Z252" s="202"/>
      <c r="AA252" s="202" t="e">
        <f>IF(X252=#REF!,"BETUL","salah")</f>
        <v>#REF!</v>
      </c>
      <c r="AB252" s="202" t="e">
        <f>IF(#REF!=Y252,"BETUL","SALAH")</f>
        <v>#REF!</v>
      </c>
      <c r="AC252" s="88" t="e">
        <f>IF(#REF!&gt;80,"CEK KEMBALI","OKE")</f>
        <v>#REF!</v>
      </c>
      <c r="AD252" s="88" t="e">
        <f>IF(#REF!&gt;80,"CEK KEMBALI","OKE")</f>
        <v>#REF!</v>
      </c>
      <c r="AE252" s="88"/>
      <c r="AF252" s="200" t="str">
        <f t="shared" si="6"/>
        <v>OK</v>
      </c>
      <c r="AG252" s="202">
        <f t="shared" si="7"/>
        <v>1732</v>
      </c>
    </row>
    <row r="253" spans="1:33" ht="17" customHeight="1">
      <c r="A253" s="529">
        <v>239</v>
      </c>
      <c r="B253" s="529" t="s">
        <v>50</v>
      </c>
      <c r="C253" s="912" t="s">
        <v>546</v>
      </c>
      <c r="D253" s="910"/>
      <c r="E253" s="910">
        <v>30</v>
      </c>
      <c r="F253" s="910">
        <v>150</v>
      </c>
      <c r="G253" s="531">
        <v>57</v>
      </c>
      <c r="H253" s="906">
        <v>37.287554333333333</v>
      </c>
      <c r="I253" s="907">
        <v>65.416761988304089</v>
      </c>
      <c r="J253" s="906">
        <v>28.331669388111909</v>
      </c>
      <c r="K253" s="907">
        <v>49.704683137038437</v>
      </c>
      <c r="L253" s="906">
        <v>30.716051000000004</v>
      </c>
      <c r="M253" s="907">
        <v>53.887808771929834</v>
      </c>
      <c r="N253" s="906">
        <v>22.307018060728733</v>
      </c>
      <c r="O253" s="907">
        <v>39.135119404787247</v>
      </c>
      <c r="P253" s="909">
        <v>148.10395813548013</v>
      </c>
      <c r="Q253" s="905" t="s">
        <v>546</v>
      </c>
      <c r="R253" s="263"/>
      <c r="U253" s="200" t="e">
        <f>IF(#REF!&gt;=80,"B","K")</f>
        <v>#REF!</v>
      </c>
      <c r="V253" s="200" t="e">
        <f>IF(#REF!&gt;=80,"B","K")</f>
        <v>#REF!</v>
      </c>
      <c r="W253" s="200"/>
      <c r="X253" s="201" t="e">
        <f>(#REF!/G253)*100</f>
        <v>#REF!</v>
      </c>
      <c r="Y253" s="201" t="e">
        <f>#REF!/G253*100</f>
        <v>#REF!</v>
      </c>
      <c r="Z253" s="202"/>
      <c r="AA253" s="202" t="e">
        <f>IF(X253=#REF!,"BETUL","salah")</f>
        <v>#REF!</v>
      </c>
      <c r="AB253" s="202" t="e">
        <f>IF(#REF!=Y253,"BETUL","SALAH")</f>
        <v>#REF!</v>
      </c>
      <c r="AC253" s="88" t="e">
        <v>#REF!</v>
      </c>
      <c r="AD253" s="88" t="e">
        <f>IF(#REF!&gt;80,"CEK KEMBALI","OKE")</f>
        <v>#REF!</v>
      </c>
      <c r="AE253" s="88"/>
      <c r="AF253" s="200" t="str">
        <f t="shared" si="6"/>
        <v>GGGEEEELLLLL</v>
      </c>
      <c r="AG253" s="202">
        <f t="shared" si="7"/>
        <v>866</v>
      </c>
    </row>
    <row r="254" spans="1:33" ht="17" customHeight="1">
      <c r="A254" s="529">
        <v>240</v>
      </c>
      <c r="B254" s="529" t="s">
        <v>50</v>
      </c>
      <c r="C254" s="912" t="s">
        <v>548</v>
      </c>
      <c r="D254" s="910"/>
      <c r="E254" s="910">
        <v>5.2</v>
      </c>
      <c r="F254" s="910">
        <v>70</v>
      </c>
      <c r="G254" s="531">
        <v>74</v>
      </c>
      <c r="H254" s="906">
        <v>639.1707356666667</v>
      </c>
      <c r="I254" s="907">
        <v>863.74423738738744</v>
      </c>
      <c r="J254" s="906">
        <v>499.37318505540338</v>
      </c>
      <c r="K254" s="907">
        <v>674.8286284532478</v>
      </c>
      <c r="L254" s="906">
        <v>697.98093699999993</v>
      </c>
      <c r="M254" s="907">
        <v>943.21748243243246</v>
      </c>
      <c r="N254" s="906">
        <v>555.09408546433428</v>
      </c>
      <c r="O254" s="907">
        <v>750.12714251937064</v>
      </c>
      <c r="P254" s="909">
        <v>70</v>
      </c>
      <c r="Q254" s="905" t="s">
        <v>546</v>
      </c>
      <c r="R254" s="262"/>
      <c r="U254" s="200" t="e">
        <f>IF(#REF!&gt;=80,"B","K")</f>
        <v>#REF!</v>
      </c>
      <c r="V254" s="200" t="e">
        <f>IF(#REF!&gt;=80,"B","K")</f>
        <v>#REF!</v>
      </c>
      <c r="W254" s="200"/>
      <c r="X254" s="201" t="e">
        <f>(#REF!/G254)*100</f>
        <v>#REF!</v>
      </c>
      <c r="Y254" s="201" t="e">
        <f>#REF!/G254*100</f>
        <v>#REF!</v>
      </c>
      <c r="Z254" s="202"/>
      <c r="AA254" s="202" t="e">
        <f>IF(X254=#REF!,"BETUL","salah")</f>
        <v>#REF!</v>
      </c>
      <c r="AB254" s="202" t="e">
        <f>IF(#REF!=Y254,"BETUL","SALAH")</f>
        <v>#REF!</v>
      </c>
      <c r="AC254" s="88" t="e">
        <f>IF(#REF!&gt;80,"CEK KEMBALI","OKE")</f>
        <v>#REF!</v>
      </c>
      <c r="AD254" s="88" t="e">
        <f>IF(#REF!&gt;80,"CEK KEMBALI","OKE")</f>
        <v>#REF!</v>
      </c>
      <c r="AE254" s="88"/>
      <c r="AF254" s="200" t="str">
        <f t="shared" si="6"/>
        <v>GGGEEEELLLLL</v>
      </c>
      <c r="AG254" s="202" t="str">
        <f t="shared" si="7"/>
        <v>CEK</v>
      </c>
    </row>
    <row r="255" spans="1:33" ht="17" customHeight="1">
      <c r="A255" s="529">
        <v>241</v>
      </c>
      <c r="B255" s="529" t="s">
        <v>50</v>
      </c>
      <c r="C255" s="912" t="s">
        <v>51</v>
      </c>
      <c r="D255" s="910">
        <v>1</v>
      </c>
      <c r="E255" s="910">
        <v>30</v>
      </c>
      <c r="F255" s="910" t="s">
        <v>52</v>
      </c>
      <c r="G255" s="531">
        <v>866</v>
      </c>
      <c r="H255" s="906">
        <v>544.6167396666666</v>
      </c>
      <c r="I255" s="907">
        <v>62.888769014626632</v>
      </c>
      <c r="J255" s="906">
        <v>422.98640466935467</v>
      </c>
      <c r="K255" s="907">
        <v>48.843695689301924</v>
      </c>
      <c r="L255" s="906">
        <v>606.58449299999995</v>
      </c>
      <c r="M255" s="907">
        <v>70.04439872979215</v>
      </c>
      <c r="N255" s="906">
        <v>470.0508427756842</v>
      </c>
      <c r="O255" s="907">
        <v>54.278388311279933</v>
      </c>
      <c r="P255" s="909">
        <v>20.692243367646441</v>
      </c>
      <c r="Q255" s="905" t="s">
        <v>550</v>
      </c>
      <c r="R255" s="262"/>
      <c r="U255" s="200" t="e">
        <f>IF(#REF!&gt;=80,"B","K")</f>
        <v>#REF!</v>
      </c>
      <c r="V255" s="200" t="e">
        <f>IF(#REF!&gt;=80,"B","K")</f>
        <v>#REF!</v>
      </c>
      <c r="W255" s="200"/>
      <c r="X255" s="201" t="e">
        <f>(#REF!/G255)*100</f>
        <v>#REF!</v>
      </c>
      <c r="Y255" s="201" t="e">
        <f>#REF!/G255*100</f>
        <v>#REF!</v>
      </c>
      <c r="Z255" s="202"/>
      <c r="AA255" s="202" t="e">
        <f>IF(X255=#REF!,"BETUL","salah")</f>
        <v>#REF!</v>
      </c>
      <c r="AB255" s="202" t="e">
        <v>#REF!</v>
      </c>
      <c r="AC255" s="88" t="e">
        <f>IF(#REF!&gt;80,"CEK KEMBALI","OKE")</f>
        <v>#REF!</v>
      </c>
      <c r="AD255" s="88" t="e">
        <f>IF(#REF!&gt;80,"CEK KEMBALI","OKE")</f>
        <v>#REF!</v>
      </c>
      <c r="AE255" s="88"/>
      <c r="AF255" s="200" t="str">
        <f t="shared" si="6"/>
        <v>OK</v>
      </c>
      <c r="AG255" s="202">
        <f t="shared" si="7"/>
        <v>866</v>
      </c>
    </row>
    <row r="256" spans="1:33" ht="17" customHeight="1">
      <c r="A256" s="529">
        <v>242</v>
      </c>
      <c r="B256" s="529" t="s">
        <v>50</v>
      </c>
      <c r="C256" s="912" t="s">
        <v>51</v>
      </c>
      <c r="D256" s="910">
        <v>2</v>
      </c>
      <c r="E256" s="910">
        <v>20</v>
      </c>
      <c r="F256" s="910" t="s">
        <v>52</v>
      </c>
      <c r="G256" s="531">
        <v>577</v>
      </c>
      <c r="H256" s="906">
        <v>332.36930333333333</v>
      </c>
      <c r="I256" s="907">
        <v>57.602998844598496</v>
      </c>
      <c r="J256" s="906">
        <v>264.5219414453407</v>
      </c>
      <c r="K256" s="907">
        <v>45.844357269556447</v>
      </c>
      <c r="L256" s="906">
        <v>388.02794366666666</v>
      </c>
      <c r="M256" s="907">
        <v>67.249210340843447</v>
      </c>
      <c r="N256" s="906">
        <v>300.23528765724558</v>
      </c>
      <c r="O256" s="907">
        <v>52.033845347876181</v>
      </c>
      <c r="P256" s="909">
        <v>20.582520987577123</v>
      </c>
      <c r="Q256" s="905" t="s">
        <v>550</v>
      </c>
      <c r="R256" s="262"/>
      <c r="U256" s="200" t="e">
        <f>IF(#REF!&gt;=80,"B","K")</f>
        <v>#REF!</v>
      </c>
      <c r="V256" s="200" t="e">
        <f>IF(#REF!&gt;=80,"B","K")</f>
        <v>#REF!</v>
      </c>
      <c r="W256" s="200"/>
      <c r="X256" s="201" t="e">
        <f>(#REF!/G256)*100</f>
        <v>#REF!</v>
      </c>
      <c r="Y256" s="201" t="e">
        <f>#REF!/G256*100</f>
        <v>#REF!</v>
      </c>
      <c r="Z256" s="202"/>
      <c r="AA256" s="202" t="e">
        <f>IF(X256=#REF!,"BETUL","salah")</f>
        <v>#REF!</v>
      </c>
      <c r="AB256" s="202" t="e">
        <f>IF(#REF!=Y256,"BETUL","SALAH")</f>
        <v>#REF!</v>
      </c>
      <c r="AC256" s="88" t="e">
        <f>IF(#REF!&gt;80,"CEK KEMBALI","OKE")</f>
        <v>#REF!</v>
      </c>
      <c r="AD256" s="88" t="e">
        <f>IF(#REF!&gt;80,"CEK KEMBALI","OKE")</f>
        <v>#REF!</v>
      </c>
      <c r="AE256" s="88"/>
      <c r="AF256" s="200" t="str">
        <f t="shared" si="6"/>
        <v>OK</v>
      </c>
      <c r="AG256" s="202">
        <f t="shared" si="7"/>
        <v>577</v>
      </c>
    </row>
    <row r="257" spans="1:33" ht="17" customHeight="1">
      <c r="A257" s="529">
        <v>243</v>
      </c>
      <c r="B257" s="529" t="s">
        <v>50</v>
      </c>
      <c r="C257" s="914" t="s">
        <v>51</v>
      </c>
      <c r="D257" s="910">
        <v>3</v>
      </c>
      <c r="E257" s="910">
        <v>30</v>
      </c>
      <c r="F257" s="910" t="s">
        <v>52</v>
      </c>
      <c r="G257" s="531">
        <v>866</v>
      </c>
      <c r="H257" s="906">
        <v>581.42085766666662</v>
      </c>
      <c r="I257" s="907">
        <v>67.138667167051565</v>
      </c>
      <c r="J257" s="906">
        <v>447.57278819847687</v>
      </c>
      <c r="K257" s="907">
        <v>51.682769999824117</v>
      </c>
      <c r="L257" s="906">
        <v>618.24621566666667</v>
      </c>
      <c r="M257" s="907">
        <v>71.391017975365671</v>
      </c>
      <c r="N257" s="906">
        <v>481.25530569896813</v>
      </c>
      <c r="O257" s="907">
        <v>55.572206200804629</v>
      </c>
      <c r="P257" s="909">
        <v>20.496384651744851</v>
      </c>
      <c r="Q257" s="905" t="s">
        <v>550</v>
      </c>
      <c r="R257" s="262"/>
      <c r="U257" s="200" t="e">
        <f>IF(#REF!&gt;=80,"B","K")</f>
        <v>#REF!</v>
      </c>
      <c r="V257" s="200" t="e">
        <f>IF(#REF!&gt;=80,"B","K")</f>
        <v>#REF!</v>
      </c>
      <c r="W257" s="200"/>
      <c r="X257" s="201" t="e">
        <f>(#REF!/G257)*100</f>
        <v>#REF!</v>
      </c>
      <c r="Y257" s="201" t="e">
        <f>#REF!/G257*100</f>
        <v>#REF!</v>
      </c>
      <c r="Z257" s="202"/>
      <c r="AA257" s="202" t="e">
        <f>IF(X257=#REF!,"BETUL","salah")</f>
        <v>#REF!</v>
      </c>
      <c r="AB257" s="202" t="e">
        <f>IF(#REF!=Y257,"BETUL","SALAH")</f>
        <v>#REF!</v>
      </c>
      <c r="AC257" s="88" t="e">
        <f>IF(#REF!&gt;80,"CEK KEMBALI","OKE")</f>
        <v>#REF!</v>
      </c>
      <c r="AD257" s="88" t="e">
        <f>IF(#REF!&gt;80,"CEK KEMBALI","OKE")</f>
        <v>#REF!</v>
      </c>
      <c r="AE257" s="88"/>
      <c r="AF257" s="200" t="str">
        <f t="shared" si="6"/>
        <v>OK</v>
      </c>
      <c r="AG257" s="202">
        <f t="shared" si="7"/>
        <v>866</v>
      </c>
    </row>
    <row r="258" spans="1:33" ht="17" customHeight="1">
      <c r="A258" s="529">
        <v>244</v>
      </c>
      <c r="B258" s="529" t="s">
        <v>50</v>
      </c>
      <c r="C258" s="912" t="s">
        <v>51</v>
      </c>
      <c r="D258" s="910">
        <v>4</v>
      </c>
      <c r="E258" s="910">
        <v>30</v>
      </c>
      <c r="F258" s="910" t="s">
        <v>52</v>
      </c>
      <c r="G258" s="531">
        <v>866</v>
      </c>
      <c r="H258" s="906">
        <v>551.99294033333342</v>
      </c>
      <c r="I258" s="907">
        <v>63.740524287913793</v>
      </c>
      <c r="J258" s="906">
        <v>424.1888092616486</v>
      </c>
      <c r="K258" s="907">
        <v>48.982541485178821</v>
      </c>
      <c r="L258" s="906">
        <v>601.34417766666672</v>
      </c>
      <c r="M258" s="907">
        <v>69.439281485758286</v>
      </c>
      <c r="N258" s="906">
        <v>465.62844261372766</v>
      </c>
      <c r="O258" s="907">
        <v>53.767718546619825</v>
      </c>
      <c r="P258" s="909">
        <v>20.687860632645261</v>
      </c>
      <c r="Q258" s="905" t="s">
        <v>550</v>
      </c>
      <c r="R258" s="262"/>
      <c r="U258" s="200" t="e">
        <f>IF(#REF!&gt;=80,"B","K")</f>
        <v>#REF!</v>
      </c>
      <c r="V258" s="200" t="e">
        <f>IF(#REF!&gt;=80,"B","K")</f>
        <v>#REF!</v>
      </c>
      <c r="W258" s="200"/>
      <c r="X258" s="201" t="e">
        <f>(#REF!/G258)*100</f>
        <v>#REF!</v>
      </c>
      <c r="Y258" s="201" t="e">
        <f>#REF!/G258*100</f>
        <v>#REF!</v>
      </c>
      <c r="Z258" s="202"/>
      <c r="AA258" s="202" t="e">
        <f>IF(X258=#REF!,"BETUL","salah")</f>
        <v>#REF!</v>
      </c>
      <c r="AB258" s="202" t="e">
        <f>IF(#REF!=Y258,"BETUL","SALAH")</f>
        <v>#REF!</v>
      </c>
      <c r="AC258" s="88" t="e">
        <f>IF(#REF!&gt;80,"CEK KEMBALI","OKE")</f>
        <v>#REF!</v>
      </c>
      <c r="AD258" s="88" t="e">
        <f>IF(#REF!&gt;80,"CEK KEMBALI","OKE")</f>
        <v>#REF!</v>
      </c>
      <c r="AE258" s="88"/>
      <c r="AF258" s="200" t="str">
        <f t="shared" si="6"/>
        <v>OK</v>
      </c>
      <c r="AG258" s="202">
        <f t="shared" si="7"/>
        <v>866</v>
      </c>
    </row>
    <row r="259" spans="1:33" ht="17" customHeight="1">
      <c r="A259" s="529">
        <v>245</v>
      </c>
      <c r="B259" s="529" t="s">
        <v>50</v>
      </c>
      <c r="C259" s="912" t="s">
        <v>53</v>
      </c>
      <c r="D259" s="910">
        <v>1</v>
      </c>
      <c r="E259" s="910">
        <v>60</v>
      </c>
      <c r="F259" s="910" t="s">
        <v>54</v>
      </c>
      <c r="G259" s="915">
        <v>1732</v>
      </c>
      <c r="H259" s="906">
        <v>1231.2653810000002</v>
      </c>
      <c r="I259" s="907">
        <v>71.089225230946894</v>
      </c>
      <c r="J259" s="906">
        <v>870.55426942966085</v>
      </c>
      <c r="K259" s="907">
        <v>50.262948581389196</v>
      </c>
      <c r="L259" s="906">
        <v>1121.473755</v>
      </c>
      <c r="M259" s="907">
        <v>64.75021680138569</v>
      </c>
      <c r="N259" s="906">
        <v>881.69908158770681</v>
      </c>
      <c r="O259" s="907">
        <v>50.90641348658815</v>
      </c>
      <c r="P259" s="909">
        <v>20.531768234132905</v>
      </c>
      <c r="Q259" s="905" t="s">
        <v>541</v>
      </c>
      <c r="R259" s="262"/>
      <c r="U259" s="200" t="e">
        <f>IF(#REF!&gt;=80,"B","K")</f>
        <v>#REF!</v>
      </c>
      <c r="V259" s="200" t="e">
        <f>IF(#REF!&gt;=80,"B","K")</f>
        <v>#REF!</v>
      </c>
      <c r="W259" s="200"/>
      <c r="X259" s="201" t="e">
        <f>(#REF!/G259)*100</f>
        <v>#REF!</v>
      </c>
      <c r="Y259" s="201" t="e">
        <f>#REF!/G259*100</f>
        <v>#REF!</v>
      </c>
      <c r="Z259" s="202"/>
      <c r="AA259" s="202" t="e">
        <f>IF(X259=#REF!,"BETUL","salah")</f>
        <v>#REF!</v>
      </c>
      <c r="AB259" s="202" t="e">
        <f>IF(#REF!=Y259,"BETUL","SALAH")</f>
        <v>#REF!</v>
      </c>
      <c r="AC259" s="88" t="e">
        <f>IF(#REF!&gt;80,"CEK KEMBALI","OKE")</f>
        <v>#REF!</v>
      </c>
      <c r="AD259" s="88" t="e">
        <f>IF(#REF!&gt;80,"CEK KEMBALI","OKE")</f>
        <v>#REF!</v>
      </c>
      <c r="AE259" s="88"/>
      <c r="AF259" s="200" t="str">
        <f t="shared" si="6"/>
        <v>OK</v>
      </c>
      <c r="AG259" s="202">
        <f t="shared" si="7"/>
        <v>1732</v>
      </c>
    </row>
    <row r="260" spans="1:33" ht="17" customHeight="1">
      <c r="A260" s="529">
        <v>246</v>
      </c>
      <c r="B260" s="529" t="s">
        <v>50</v>
      </c>
      <c r="C260" s="912" t="s">
        <v>53</v>
      </c>
      <c r="D260" s="910">
        <v>2</v>
      </c>
      <c r="E260" s="910">
        <v>60</v>
      </c>
      <c r="F260" s="910" t="s">
        <v>54</v>
      </c>
      <c r="G260" s="915">
        <v>1732</v>
      </c>
      <c r="H260" s="906">
        <v>1723.4989016666666</v>
      </c>
      <c r="I260" s="907">
        <v>99.509174461123933</v>
      </c>
      <c r="J260" s="906">
        <v>1140.9041461457491</v>
      </c>
      <c r="K260" s="907">
        <v>65.872063865228</v>
      </c>
      <c r="L260" s="906">
        <v>1641.0746256666664</v>
      </c>
      <c r="M260" s="907">
        <v>94.750267070823696</v>
      </c>
      <c r="N260" s="906">
        <v>935.84362397981101</v>
      </c>
      <c r="O260" s="907">
        <v>54.032541800220038</v>
      </c>
      <c r="P260" s="909">
        <v>20.508963547348309</v>
      </c>
      <c r="Q260" s="905" t="s">
        <v>541</v>
      </c>
      <c r="R260" s="263"/>
      <c r="U260" s="200" t="e">
        <f>IF(#REF!&gt;=80,"B","K")</f>
        <v>#REF!</v>
      </c>
      <c r="V260" s="200" t="e">
        <f>IF(#REF!&gt;=80,"B","K")</f>
        <v>#REF!</v>
      </c>
      <c r="W260" s="200"/>
      <c r="X260" s="201" t="e">
        <f>(#REF!/G260)*100</f>
        <v>#REF!</v>
      </c>
      <c r="Y260" s="201" t="e">
        <f>#REF!/G260*100</f>
        <v>#REF!</v>
      </c>
      <c r="Z260" s="202"/>
      <c r="AA260" s="202" t="e">
        <f>IF(X260=#REF!,"BETUL","salah")</f>
        <v>#REF!</v>
      </c>
      <c r="AB260" s="202" t="e">
        <f>IF(#REF!=Y260,"BETUL","SALAH")</f>
        <v>#REF!</v>
      </c>
      <c r="AC260" s="88" t="e">
        <f>IF(#REF!&gt;80,"CEK KEMBALI","OKE")</f>
        <v>#REF!</v>
      </c>
      <c r="AD260" s="88" t="e">
        <f>IF(#REF!&gt;80,"CEK KEMBALI","OKE")</f>
        <v>#REF!</v>
      </c>
      <c r="AE260" s="88"/>
      <c r="AF260" s="200" t="str">
        <f t="shared" si="6"/>
        <v>OK</v>
      </c>
      <c r="AG260" s="202">
        <f t="shared" si="7"/>
        <v>1732</v>
      </c>
    </row>
    <row r="261" spans="1:33" ht="17" customHeight="1">
      <c r="A261" s="529">
        <v>247</v>
      </c>
      <c r="B261" s="529" t="s">
        <v>50</v>
      </c>
      <c r="C261" s="912" t="s">
        <v>53</v>
      </c>
      <c r="D261" s="910">
        <v>3</v>
      </c>
      <c r="E261" s="910">
        <v>60</v>
      </c>
      <c r="F261" s="910" t="s">
        <v>54</v>
      </c>
      <c r="G261" s="915">
        <v>1732</v>
      </c>
      <c r="H261" s="906">
        <v>314.9890033333333</v>
      </c>
      <c r="I261" s="907">
        <v>18.18643206312548</v>
      </c>
      <c r="J261" s="906">
        <v>170.62912216397848</v>
      </c>
      <c r="K261" s="907">
        <v>9.8515659448024522</v>
      </c>
      <c r="L261" s="906">
        <v>302.87166333333334</v>
      </c>
      <c r="M261" s="907">
        <v>17.486816589684373</v>
      </c>
      <c r="N261" s="906">
        <v>165.93450461327959</v>
      </c>
      <c r="O261" s="907">
        <v>9.580514123168566</v>
      </c>
      <c r="P261" s="909">
        <v>20.435258464807443</v>
      </c>
      <c r="Q261" s="905" t="s">
        <v>541</v>
      </c>
      <c r="R261" s="262"/>
      <c r="U261" s="200" t="e">
        <f>IF(#REF!&gt;=80,"B","K")</f>
        <v>#REF!</v>
      </c>
      <c r="V261" s="200" t="e">
        <f>IF(#REF!&gt;=80,"B","K")</f>
        <v>#REF!</v>
      </c>
      <c r="W261" s="200"/>
      <c r="X261" s="201" t="e">
        <f>(#REF!/G261)*100</f>
        <v>#REF!</v>
      </c>
      <c r="Y261" s="201" t="e">
        <f>#REF!/G261*100</f>
        <v>#REF!</v>
      </c>
      <c r="Z261" s="202"/>
      <c r="AA261" s="202" t="e">
        <f>IF(X261=#REF!,"BETUL","salah")</f>
        <v>#REF!</v>
      </c>
      <c r="AB261" s="202" t="e">
        <f>IF(#REF!=Y261,"BETUL","SALAH")</f>
        <v>#REF!</v>
      </c>
      <c r="AC261" s="88" t="e">
        <f>IF(#REF!&gt;80,"CEK KEMBALI","OKE")</f>
        <v>#REF!</v>
      </c>
      <c r="AD261" s="88" t="e">
        <f>IF(#REF!&gt;80,"CEK KEMBALI","OKE")</f>
        <v>#REF!</v>
      </c>
      <c r="AE261" s="88"/>
      <c r="AF261" s="200" t="str">
        <f t="shared" si="6"/>
        <v>OK</v>
      </c>
      <c r="AG261" s="202">
        <f t="shared" si="7"/>
        <v>1732</v>
      </c>
    </row>
    <row r="262" spans="1:33" ht="17" customHeight="1">
      <c r="A262" s="529">
        <v>248</v>
      </c>
      <c r="B262" s="529" t="s">
        <v>50</v>
      </c>
      <c r="C262" s="912" t="s">
        <v>53</v>
      </c>
      <c r="D262" s="910">
        <v>4</v>
      </c>
      <c r="E262" s="910">
        <v>60</v>
      </c>
      <c r="F262" s="910" t="s">
        <v>54</v>
      </c>
      <c r="G262" s="915">
        <v>1732</v>
      </c>
      <c r="H262" s="906">
        <v>547.34739166666657</v>
      </c>
      <c r="I262" s="907">
        <v>31.602043398768277</v>
      </c>
      <c r="J262" s="906">
        <v>366.49541367069924</v>
      </c>
      <c r="K262" s="907">
        <v>21.16024328352767</v>
      </c>
      <c r="L262" s="906">
        <v>494.91993200000002</v>
      </c>
      <c r="M262" s="907">
        <v>28.575053810623558</v>
      </c>
      <c r="N262" s="906">
        <v>308.23305307312705</v>
      </c>
      <c r="O262" s="907">
        <v>17.796365650873387</v>
      </c>
      <c r="P262" s="909">
        <v>20.106601251268092</v>
      </c>
      <c r="Q262" s="905" t="s">
        <v>541</v>
      </c>
      <c r="R262" s="260"/>
      <c r="U262" s="200" t="e">
        <f>IF(#REF!&gt;=80,"B","K")</f>
        <v>#REF!</v>
      </c>
      <c r="V262" s="200" t="e">
        <f>IF(#REF!&gt;=80,"B","K")</f>
        <v>#REF!</v>
      </c>
      <c r="W262" s="200"/>
      <c r="X262" s="201" t="e">
        <f>(#REF!/G262)*100</f>
        <v>#REF!</v>
      </c>
      <c r="Y262" s="201" t="e">
        <f>#REF!/G262*100</f>
        <v>#REF!</v>
      </c>
      <c r="Z262" s="202"/>
      <c r="AA262" s="202" t="e">
        <f>IF(X262=#REF!,"BETUL","salah")</f>
        <v>#REF!</v>
      </c>
      <c r="AB262" s="202" t="e">
        <f>IF(#REF!=Y262,"BETUL","SALAH")</f>
        <v>#REF!</v>
      </c>
      <c r="AC262" s="88" t="e">
        <f>IF(#REF!&gt;80,"CEK KEMBALI","OKE")</f>
        <v>#REF!</v>
      </c>
      <c r="AD262" s="88" t="e">
        <f>IF(#REF!&gt;80,"CEK KEMBALI","OKE")</f>
        <v>#REF!</v>
      </c>
      <c r="AE262" s="88"/>
      <c r="AF262" s="200" t="str">
        <f t="shared" si="6"/>
        <v>OK</v>
      </c>
      <c r="AG262" s="202">
        <f t="shared" si="7"/>
        <v>1732</v>
      </c>
    </row>
    <row r="263" spans="1:33" ht="17" customHeight="1">
      <c r="A263" s="529">
        <v>249</v>
      </c>
      <c r="B263" s="914" t="s">
        <v>50</v>
      </c>
      <c r="C263" s="912" t="s">
        <v>97</v>
      </c>
      <c r="D263" s="910">
        <v>1</v>
      </c>
      <c r="E263" s="910">
        <v>60</v>
      </c>
      <c r="F263" s="910" t="s">
        <v>54</v>
      </c>
      <c r="G263" s="531">
        <v>1732</v>
      </c>
      <c r="H263" s="906">
        <v>1094.5551756666666</v>
      </c>
      <c r="I263" s="907">
        <v>63.196026308698997</v>
      </c>
      <c r="J263" s="906">
        <v>450.76817540412173</v>
      </c>
      <c r="K263" s="907">
        <v>26.025876178067076</v>
      </c>
      <c r="L263" s="906">
        <v>688.9327596666667</v>
      </c>
      <c r="M263" s="907">
        <v>39.77671822555812</v>
      </c>
      <c r="N263" s="906">
        <v>391.17685335307272</v>
      </c>
      <c r="O263" s="907">
        <v>22.585268669346</v>
      </c>
      <c r="P263" s="909">
        <v>20.597809858893211</v>
      </c>
      <c r="Q263" s="913" t="s">
        <v>530</v>
      </c>
      <c r="R263" s="260"/>
      <c r="U263" s="200" t="e">
        <f>IF(#REF!&gt;=80,"B","K")</f>
        <v>#REF!</v>
      </c>
      <c r="V263" s="200" t="e">
        <f>IF(#REF!&gt;=80,"B","K")</f>
        <v>#REF!</v>
      </c>
      <c r="W263" s="200"/>
      <c r="X263" s="201" t="e">
        <f>(#REF!/G263)*100</f>
        <v>#REF!</v>
      </c>
      <c r="Y263" s="201" t="e">
        <f>#REF!/G263*100</f>
        <v>#REF!</v>
      </c>
      <c r="Z263" s="202"/>
      <c r="AA263" s="202" t="e">
        <f>IF(X263=#REF!,"BETUL","salah")</f>
        <v>#REF!</v>
      </c>
      <c r="AB263" s="202" t="e">
        <f>IF(#REF!=Y263,"BETUL","SALAH")</f>
        <v>#REF!</v>
      </c>
      <c r="AC263" s="88" t="e">
        <f>IF(#REF!&gt;80,"CEK KEMBALI","OKE")</f>
        <v>#REF!</v>
      </c>
      <c r="AD263" s="88" t="e">
        <f>IF(#REF!&gt;80,"CEK KEMBALI","OKE")</f>
        <v>#REF!</v>
      </c>
      <c r="AE263" s="88"/>
      <c r="AF263" s="200" t="str">
        <f t="shared" si="6"/>
        <v>OK</v>
      </c>
      <c r="AG263" s="202">
        <f t="shared" si="7"/>
        <v>1732</v>
      </c>
    </row>
    <row r="264" spans="1:33" ht="17" customHeight="1">
      <c r="A264" s="529">
        <v>250</v>
      </c>
      <c r="B264" s="914" t="s">
        <v>50</v>
      </c>
      <c r="C264" s="912" t="s">
        <v>97</v>
      </c>
      <c r="D264" s="910">
        <v>2</v>
      </c>
      <c r="E264" s="910">
        <v>60</v>
      </c>
      <c r="F264" s="910" t="s">
        <v>54</v>
      </c>
      <c r="G264" s="531">
        <v>1732</v>
      </c>
      <c r="H264" s="906">
        <v>1203.5138346666665</v>
      </c>
      <c r="I264" s="907">
        <v>69.486941955350261</v>
      </c>
      <c r="J264" s="906">
        <v>790.84690478897858</v>
      </c>
      <c r="K264" s="907">
        <v>45.660906743012617</v>
      </c>
      <c r="L264" s="906">
        <v>1052.2634076666666</v>
      </c>
      <c r="M264" s="907">
        <v>60.754238317936867</v>
      </c>
      <c r="N264" s="906">
        <v>705.30303586585842</v>
      </c>
      <c r="O264" s="907">
        <v>40.721884287867113</v>
      </c>
      <c r="P264" s="909">
        <v>20.440232657824314</v>
      </c>
      <c r="Q264" s="913" t="s">
        <v>530</v>
      </c>
      <c r="R264" s="260" t="s">
        <v>547</v>
      </c>
      <c r="U264" s="200" t="e">
        <f>IF(#REF!&gt;=80,"B","K")</f>
        <v>#REF!</v>
      </c>
      <c r="V264" s="200" t="e">
        <f>IF(#REF!&gt;=80,"B","K")</f>
        <v>#REF!</v>
      </c>
      <c r="W264" s="200"/>
      <c r="X264" s="201" t="e">
        <f>(#REF!/G264)*100</f>
        <v>#REF!</v>
      </c>
      <c r="Y264" s="201" t="e">
        <f>#REF!/G264*100</f>
        <v>#REF!</v>
      </c>
      <c r="Z264" s="202"/>
      <c r="AA264" s="202" t="e">
        <f>IF(X264=#REF!,"BETUL","salah")</f>
        <v>#REF!</v>
      </c>
      <c r="AB264" s="202" t="e">
        <f>IF(#REF!=Y264,"BETUL","SALAH")</f>
        <v>#REF!</v>
      </c>
      <c r="AC264" s="88" t="e">
        <f>IF(#REF!&gt;80,"CEK KEMBALI","OKE")</f>
        <v>#REF!</v>
      </c>
      <c r="AD264" s="88" t="e">
        <f>IF(#REF!&gt;80,"CEK KEMBALI","OKE")</f>
        <v>#REF!</v>
      </c>
      <c r="AE264" s="88"/>
      <c r="AF264" s="200" t="str">
        <f t="shared" si="6"/>
        <v>OK</v>
      </c>
      <c r="AG264" s="202">
        <f t="shared" si="7"/>
        <v>1732</v>
      </c>
    </row>
    <row r="265" spans="1:33" ht="17" customHeight="1">
      <c r="A265" s="529">
        <v>251</v>
      </c>
      <c r="B265" s="914" t="s">
        <v>50</v>
      </c>
      <c r="C265" s="912" t="s">
        <v>97</v>
      </c>
      <c r="D265" s="910">
        <v>3</v>
      </c>
      <c r="E265" s="910">
        <v>60</v>
      </c>
      <c r="F265" s="910" t="s">
        <v>54</v>
      </c>
      <c r="G265" s="531">
        <v>1732</v>
      </c>
      <c r="H265" s="906">
        <v>804.09010866666665</v>
      </c>
      <c r="I265" s="907">
        <v>46.425525904541956</v>
      </c>
      <c r="J265" s="906">
        <v>537.27254667338741</v>
      </c>
      <c r="K265" s="907">
        <v>31.020354888763706</v>
      </c>
      <c r="L265" s="906">
        <v>708.6086426666667</v>
      </c>
      <c r="M265" s="907">
        <v>40.912739183987682</v>
      </c>
      <c r="N265" s="906">
        <v>458.91375456034086</v>
      </c>
      <c r="O265" s="907">
        <v>26.496175205562405</v>
      </c>
      <c r="P265" s="909">
        <v>20.524525214059079</v>
      </c>
      <c r="Q265" s="913" t="s">
        <v>530</v>
      </c>
      <c r="R265" s="260" t="s">
        <v>549</v>
      </c>
      <c r="U265" s="200" t="e">
        <f>IF(#REF!&gt;=80,"B","K")</f>
        <v>#REF!</v>
      </c>
      <c r="V265" s="200" t="e">
        <f>IF(#REF!&gt;=80,"B","K")</f>
        <v>#REF!</v>
      </c>
      <c r="W265" s="200"/>
      <c r="X265" s="201" t="e">
        <f>(#REF!/G265)*100</f>
        <v>#REF!</v>
      </c>
      <c r="Y265" s="201" t="e">
        <f>#REF!/G265*100</f>
        <v>#REF!</v>
      </c>
      <c r="Z265" s="202"/>
      <c r="AA265" s="202" t="e">
        <f>IF(X265=#REF!,"BETUL","salah")</f>
        <v>#REF!</v>
      </c>
      <c r="AB265" s="202" t="e">
        <f>IF(#REF!=Y265,"BETUL","SALAH")</f>
        <v>#REF!</v>
      </c>
      <c r="AC265" s="88" t="e">
        <f>IF(#REF!&gt;80,"CEK KEMBALI","OKE")</f>
        <v>#REF!</v>
      </c>
      <c r="AD265" s="88" t="e">
        <f>IF(#REF!&gt;80,"CEK KEMBALI","OKE")</f>
        <v>#REF!</v>
      </c>
      <c r="AE265" s="88"/>
      <c r="AF265" s="200" t="str">
        <f t="shared" si="6"/>
        <v>OK</v>
      </c>
      <c r="AG265" s="202">
        <f t="shared" si="7"/>
        <v>1732</v>
      </c>
    </row>
    <row r="266" spans="1:33" ht="17" customHeight="1">
      <c r="A266" s="529">
        <v>252</v>
      </c>
      <c r="B266" s="914" t="s">
        <v>50</v>
      </c>
      <c r="C266" s="912" t="s">
        <v>97</v>
      </c>
      <c r="D266" s="910">
        <v>4</v>
      </c>
      <c r="E266" s="910">
        <v>60</v>
      </c>
      <c r="F266" s="910" t="s">
        <v>22</v>
      </c>
      <c r="G266" s="531">
        <v>1732</v>
      </c>
      <c r="H266" s="906">
        <v>805.96997066666665</v>
      </c>
      <c r="I266" s="907">
        <v>46.534062971516548</v>
      </c>
      <c r="J266" s="906">
        <v>421.32928521712984</v>
      </c>
      <c r="K266" s="907">
        <v>24.326171201912807</v>
      </c>
      <c r="L266" s="906">
        <v>755.02561466666668</v>
      </c>
      <c r="M266" s="907">
        <v>43.592702925327174</v>
      </c>
      <c r="N266" s="906">
        <v>388.41212218961556</v>
      </c>
      <c r="O266" s="907">
        <v>22.425642158753785</v>
      </c>
      <c r="P266" s="909">
        <v>20.621190105074238</v>
      </c>
      <c r="Q266" s="913"/>
      <c r="R266" s="263"/>
      <c r="U266" s="200" t="e">
        <f>IF(#REF!&gt;=80,"B","K")</f>
        <v>#REF!</v>
      </c>
      <c r="V266" s="200" t="e">
        <f>IF(#REF!&gt;=80,"B","K")</f>
        <v>#REF!</v>
      </c>
      <c r="W266" s="200"/>
      <c r="X266" s="201" t="e">
        <f>(#REF!/G266)*100</f>
        <v>#REF!</v>
      </c>
      <c r="Y266" s="201" t="e">
        <f>#REF!/G266*100</f>
        <v>#REF!</v>
      </c>
      <c r="Z266" s="202"/>
      <c r="AA266" s="202" t="e">
        <f>IF(X266=#REF!,"BETUL","salah")</f>
        <v>#REF!</v>
      </c>
      <c r="AB266" s="202" t="e">
        <f>IF(#REF!=Y266,"BETUL","SALAH")</f>
        <v>#REF!</v>
      </c>
      <c r="AC266" s="88" t="e">
        <f>IF(#REF!&gt;80,"CEK KEMBALI","OKE")</f>
        <v>#REF!</v>
      </c>
      <c r="AD266" s="88" t="e">
        <f>IF(#REF!&gt;80,"CEK KEMBALI","OKE")</f>
        <v>#REF!</v>
      </c>
      <c r="AE266" s="88"/>
      <c r="AF266" s="200" t="str">
        <f t="shared" si="6"/>
        <v>OK</v>
      </c>
      <c r="AG266" s="202">
        <f t="shared" si="7"/>
        <v>1732</v>
      </c>
    </row>
    <row r="267" spans="1:33" ht="17" customHeight="1">
      <c r="A267" s="529">
        <v>253</v>
      </c>
      <c r="B267" s="914" t="s">
        <v>50</v>
      </c>
      <c r="C267" s="912" t="s">
        <v>98</v>
      </c>
      <c r="D267" s="910">
        <v>1</v>
      </c>
      <c r="E267" s="910">
        <v>60</v>
      </c>
      <c r="F267" s="910" t="s">
        <v>54</v>
      </c>
      <c r="G267" s="531">
        <v>1732</v>
      </c>
      <c r="H267" s="906">
        <v>784.54976399999998</v>
      </c>
      <c r="I267" s="907">
        <v>45.29733048498845</v>
      </c>
      <c r="J267" s="906">
        <v>501.60657286203696</v>
      </c>
      <c r="K267" s="907">
        <v>28.961118525521762</v>
      </c>
      <c r="L267" s="906">
        <v>724.09293600000001</v>
      </c>
      <c r="M267" s="907">
        <v>41.806751501154736</v>
      </c>
      <c r="N267" s="906">
        <v>434.13137036532231</v>
      </c>
      <c r="O267" s="907">
        <v>25.065321614626001</v>
      </c>
      <c r="P267" s="909">
        <v>20.515293080594677</v>
      </c>
      <c r="Q267" s="913" t="s">
        <v>530</v>
      </c>
      <c r="R267" s="262"/>
      <c r="U267" s="200" t="e">
        <f>IF(#REF!&gt;=80,"B","K")</f>
        <v>#REF!</v>
      </c>
      <c r="V267" s="200" t="e">
        <f>IF(#REF!&gt;=80,"B","K")</f>
        <v>#REF!</v>
      </c>
      <c r="W267" s="200"/>
      <c r="X267" s="201" t="e">
        <f>(#REF!/G267)*100</f>
        <v>#REF!</v>
      </c>
      <c r="Y267" s="201" t="e">
        <f>#REF!/G267*100</f>
        <v>#REF!</v>
      </c>
      <c r="Z267" s="202"/>
      <c r="AA267" s="202" t="e">
        <f>IF(X267=#REF!,"BETUL","salah")</f>
        <v>#REF!</v>
      </c>
      <c r="AB267" s="202" t="e">
        <f>IF(#REF!=Y267,"BETUL","SALAH")</f>
        <v>#REF!</v>
      </c>
      <c r="AC267" s="88" t="e">
        <f>IF(#REF!&gt;80,"CEK KEMBALI","OKE")</f>
        <v>#REF!</v>
      </c>
      <c r="AD267" s="88" t="e">
        <f>IF(#REF!&gt;80,"CEK KEMBALI","OKE")</f>
        <v>#REF!</v>
      </c>
      <c r="AE267" s="88"/>
      <c r="AF267" s="200" t="str">
        <f t="shared" si="6"/>
        <v>OK</v>
      </c>
      <c r="AG267" s="202">
        <f t="shared" si="7"/>
        <v>1732</v>
      </c>
    </row>
    <row r="268" spans="1:33" ht="17" customHeight="1">
      <c r="A268" s="529">
        <v>254</v>
      </c>
      <c r="B268" s="914" t="s">
        <v>50</v>
      </c>
      <c r="C268" s="912" t="s">
        <v>98</v>
      </c>
      <c r="D268" s="910">
        <v>2</v>
      </c>
      <c r="E268" s="910">
        <v>60</v>
      </c>
      <c r="F268" s="910" t="s">
        <v>54</v>
      </c>
      <c r="G268" s="531">
        <v>1732</v>
      </c>
      <c r="H268" s="906">
        <v>865.94685900000002</v>
      </c>
      <c r="I268" s="907">
        <v>49.996931812933028</v>
      </c>
      <c r="J268" s="906">
        <v>785.34498661200951</v>
      </c>
      <c r="K268" s="907">
        <v>45.343244030716484</v>
      </c>
      <c r="L268" s="906">
        <v>865.80401633333338</v>
      </c>
      <c r="M268" s="907">
        <v>49.988684545804468</v>
      </c>
      <c r="N268" s="906">
        <v>772.32433751121107</v>
      </c>
      <c r="O268" s="907">
        <v>44.591474452148447</v>
      </c>
      <c r="P268" s="909">
        <v>20.520402489192382</v>
      </c>
      <c r="Q268" s="913"/>
      <c r="R268" s="262"/>
      <c r="U268" s="200" t="e">
        <f>IF(#REF!&gt;=80,"B","K")</f>
        <v>#REF!</v>
      </c>
      <c r="V268" s="200" t="e">
        <f>IF(#REF!&gt;=80,"B","K")</f>
        <v>#REF!</v>
      </c>
      <c r="W268" s="200"/>
      <c r="X268" s="201" t="e">
        <f>(#REF!/G268)*100</f>
        <v>#REF!</v>
      </c>
      <c r="Y268" s="201" t="e">
        <f>#REF!/G268*100</f>
        <v>#REF!</v>
      </c>
      <c r="Z268" s="202"/>
      <c r="AA268" s="202" t="e">
        <f>IF(X268=#REF!,"BETUL","salah")</f>
        <v>#REF!</v>
      </c>
      <c r="AB268" s="202" t="e">
        <f>IF(#REF!=Y268,"BETUL","SALAH")</f>
        <v>#REF!</v>
      </c>
      <c r="AC268" s="88" t="e">
        <f>IF(#REF!&gt;80,"CEK KEMBALI","OKE")</f>
        <v>#REF!</v>
      </c>
      <c r="AD268" s="88" t="e">
        <f>IF(#REF!&gt;80,"CEK KEMBALI","OKE")</f>
        <v>#REF!</v>
      </c>
      <c r="AE268" s="88"/>
      <c r="AF268" s="200" t="str">
        <f t="shared" si="6"/>
        <v>OK</v>
      </c>
      <c r="AG268" s="202">
        <f t="shared" si="7"/>
        <v>1732</v>
      </c>
    </row>
    <row r="269" spans="1:33" ht="17" customHeight="1">
      <c r="A269" s="529">
        <v>255</v>
      </c>
      <c r="B269" s="914" t="s">
        <v>99</v>
      </c>
      <c r="C269" s="912" t="s">
        <v>100</v>
      </c>
      <c r="D269" s="910">
        <v>1</v>
      </c>
      <c r="E269" s="910">
        <v>60</v>
      </c>
      <c r="F269" s="910" t="s">
        <v>22</v>
      </c>
      <c r="G269" s="531">
        <v>1732</v>
      </c>
      <c r="H269" s="906">
        <v>1197.8763833333333</v>
      </c>
      <c r="I269" s="907">
        <v>69.161454003079285</v>
      </c>
      <c r="J269" s="906">
        <v>863.35644052419366</v>
      </c>
      <c r="K269" s="907">
        <v>49.84736954527677</v>
      </c>
      <c r="L269" s="906">
        <v>973.6768596666667</v>
      </c>
      <c r="M269" s="907">
        <v>56.216908756735947</v>
      </c>
      <c r="N269" s="906">
        <v>742.2306805944371</v>
      </c>
      <c r="O269" s="907">
        <v>42.853965392288515</v>
      </c>
      <c r="P269" s="909">
        <v>20.545992799079688</v>
      </c>
      <c r="Q269" s="904" t="s">
        <v>552</v>
      </c>
      <c r="R269" s="263"/>
      <c r="U269" s="200" t="e">
        <f>IF(#REF!&gt;=80,"B","K")</f>
        <v>#REF!</v>
      </c>
      <c r="V269" s="200" t="e">
        <f>IF(#REF!&gt;=80,"B","K")</f>
        <v>#REF!</v>
      </c>
      <c r="W269" s="200"/>
      <c r="X269" s="201" t="e">
        <f>(#REF!/G269)*100</f>
        <v>#REF!</v>
      </c>
      <c r="Y269" s="201" t="e">
        <f>#REF!/G269*100</f>
        <v>#REF!</v>
      </c>
      <c r="Z269" s="202"/>
      <c r="AA269" s="202" t="e">
        <f>IF(X269=#REF!,"BETUL","salah")</f>
        <v>#REF!</v>
      </c>
      <c r="AB269" s="202" t="e">
        <f>IF(#REF!=Y269,"BETUL","SALAH")</f>
        <v>#REF!</v>
      </c>
      <c r="AC269" s="88" t="e">
        <f>IF(#REF!&gt;80,"CEK KEMBALI","OKE")</f>
        <v>#REF!</v>
      </c>
      <c r="AD269" s="88" t="e">
        <f>IF(#REF!&gt;80,"CEK KEMBALI","OKE")</f>
        <v>#REF!</v>
      </c>
      <c r="AE269" s="88"/>
      <c r="AF269" s="200" t="str">
        <f t="shared" si="6"/>
        <v>OK</v>
      </c>
      <c r="AG269" s="202">
        <f t="shared" si="7"/>
        <v>1732</v>
      </c>
    </row>
    <row r="270" spans="1:33" ht="17" customHeight="1">
      <c r="A270" s="529">
        <v>256</v>
      </c>
      <c r="B270" s="914" t="s">
        <v>99</v>
      </c>
      <c r="C270" s="912" t="s">
        <v>100</v>
      </c>
      <c r="D270" s="910">
        <v>2</v>
      </c>
      <c r="E270" s="910">
        <v>60</v>
      </c>
      <c r="F270" s="910" t="s">
        <v>22</v>
      </c>
      <c r="G270" s="531">
        <v>1732</v>
      </c>
      <c r="H270" s="906">
        <v>437.75629666666663</v>
      </c>
      <c r="I270" s="907">
        <v>25.274612971516547</v>
      </c>
      <c r="J270" s="906">
        <v>316.53429070743721</v>
      </c>
      <c r="K270" s="907">
        <v>18.27565188842016</v>
      </c>
      <c r="L270" s="906">
        <v>388.42632033333331</v>
      </c>
      <c r="M270" s="907">
        <v>22.426461913010005</v>
      </c>
      <c r="N270" s="906">
        <v>273.52214543472388</v>
      </c>
      <c r="O270" s="907">
        <v>15.79227167636974</v>
      </c>
      <c r="P270" s="909">
        <v>20.563097907273306</v>
      </c>
      <c r="Q270" s="904" t="s">
        <v>553</v>
      </c>
      <c r="R270" s="263"/>
      <c r="U270" s="200" t="e">
        <f>IF(#REF!&gt;=80,"B","K")</f>
        <v>#REF!</v>
      </c>
      <c r="V270" s="200" t="e">
        <f>IF(#REF!&gt;=80,"B","K")</f>
        <v>#REF!</v>
      </c>
      <c r="W270" s="200"/>
      <c r="X270" s="201" t="e">
        <f>(#REF!/G270)*100</f>
        <v>#REF!</v>
      </c>
      <c r="Y270" s="201" t="e">
        <f>#REF!/G270*100</f>
        <v>#REF!</v>
      </c>
      <c r="Z270" s="202"/>
      <c r="AA270" s="202" t="e">
        <f>IF(X270=#REF!,"BETUL","salah")</f>
        <v>#REF!</v>
      </c>
      <c r="AB270" s="202" t="e">
        <f>IF(#REF!=Y270,"BETUL","SALAH")</f>
        <v>#REF!</v>
      </c>
      <c r="AC270" s="88" t="e">
        <f>IF(#REF!&gt;80,"CEK KEMBALI","OKE")</f>
        <v>#REF!</v>
      </c>
      <c r="AD270" s="88" t="e">
        <f>IF(#REF!&gt;80,"CEK KEMBALI","OKE")</f>
        <v>#REF!</v>
      </c>
      <c r="AE270" s="88"/>
      <c r="AF270" s="200" t="str">
        <f t="shared" si="6"/>
        <v>OK</v>
      </c>
      <c r="AG270" s="202">
        <f t="shared" si="7"/>
        <v>1732</v>
      </c>
    </row>
    <row r="271" spans="1:33" ht="17" customHeight="1">
      <c r="A271" s="529">
        <v>257</v>
      </c>
      <c r="B271" s="914" t="s">
        <v>99</v>
      </c>
      <c r="C271" s="912" t="s">
        <v>100</v>
      </c>
      <c r="D271" s="910">
        <v>3</v>
      </c>
      <c r="E271" s="910">
        <v>60</v>
      </c>
      <c r="F271" s="910" t="s">
        <v>22</v>
      </c>
      <c r="G271" s="531">
        <v>1732</v>
      </c>
      <c r="H271" s="906">
        <v>796.78155533333336</v>
      </c>
      <c r="I271" s="907">
        <v>46.003554003079294</v>
      </c>
      <c r="J271" s="906">
        <v>675.6784550483876</v>
      </c>
      <c r="K271" s="907">
        <v>39.011458143671341</v>
      </c>
      <c r="L271" s="906">
        <v>827.06878666666671</v>
      </c>
      <c r="M271" s="907">
        <v>47.752239414934564</v>
      </c>
      <c r="N271" s="906">
        <v>614.16564640556282</v>
      </c>
      <c r="O271" s="907">
        <v>35.459910300552124</v>
      </c>
      <c r="P271" s="909">
        <v>20.451296877031108</v>
      </c>
      <c r="Q271" s="904" t="s">
        <v>554</v>
      </c>
      <c r="R271" s="260" t="s">
        <v>551</v>
      </c>
      <c r="U271" s="200" t="e">
        <f>IF(#REF!&gt;=80,"B","K")</f>
        <v>#REF!</v>
      </c>
      <c r="V271" s="200" t="e">
        <f>IF(#REF!&gt;=80,"B","K")</f>
        <v>#REF!</v>
      </c>
      <c r="W271" s="200"/>
      <c r="X271" s="201" t="e">
        <f>(#REF!/G271)*100</f>
        <v>#REF!</v>
      </c>
      <c r="Y271" s="201" t="e">
        <f>#REF!/G271*100</f>
        <v>#REF!</v>
      </c>
      <c r="Z271" s="202"/>
      <c r="AA271" s="202" t="e">
        <f>IF(X271=#REF!,"BETUL","salah")</f>
        <v>#REF!</v>
      </c>
      <c r="AB271" s="202" t="e">
        <f>IF(#REF!=Y271,"BETUL","SALAH")</f>
        <v>#REF!</v>
      </c>
      <c r="AC271" s="88" t="e">
        <f>IF(#REF!&gt;80,"CEK KEMBALI","OKE")</f>
        <v>#REF!</v>
      </c>
      <c r="AD271" s="88" t="e">
        <f>IF(#REF!&gt;80,"CEK KEMBALI","OKE")</f>
        <v>#REF!</v>
      </c>
      <c r="AE271" s="88"/>
      <c r="AF271" s="200" t="str">
        <f t="shared" ref="AF271:AF334" si="8">IF(AG271=G271,"OK","GGGEEEELLLLL")</f>
        <v>OK</v>
      </c>
      <c r="AG271" s="202">
        <f t="shared" ref="AG271:AG334" si="9">IF(E271=30,866,IF(E271=60,1732,IF(E271=20,577,IF(E271=10,288,IF(E271=15,433,"CEK")))))</f>
        <v>1732</v>
      </c>
    </row>
    <row r="272" spans="1:33" ht="17" customHeight="1">
      <c r="A272" s="529">
        <v>258</v>
      </c>
      <c r="B272" s="914" t="s">
        <v>99</v>
      </c>
      <c r="C272" s="912" t="s">
        <v>100</v>
      </c>
      <c r="D272" s="910">
        <v>4</v>
      </c>
      <c r="E272" s="910">
        <v>60</v>
      </c>
      <c r="F272" s="910" t="s">
        <v>22</v>
      </c>
      <c r="G272" s="915">
        <v>1732</v>
      </c>
      <c r="H272" s="906">
        <v>864.69055166666669</v>
      </c>
      <c r="I272" s="907">
        <v>49.924396747498079</v>
      </c>
      <c r="J272" s="906">
        <v>723.57668585394265</v>
      </c>
      <c r="K272" s="907">
        <v>41.776944910735722</v>
      </c>
      <c r="L272" s="906">
        <v>879.80165633333343</v>
      </c>
      <c r="M272" s="907">
        <v>50.796862374903775</v>
      </c>
      <c r="N272" s="906">
        <v>670.2794359982056</v>
      </c>
      <c r="O272" s="907">
        <v>38.699736489503792</v>
      </c>
      <c r="P272" s="909">
        <v>20.099170632618552</v>
      </c>
      <c r="Q272" s="904" t="s">
        <v>554</v>
      </c>
      <c r="R272" s="260"/>
      <c r="U272" s="200" t="e">
        <f>IF(#REF!&gt;=80,"B","K")</f>
        <v>#REF!</v>
      </c>
      <c r="V272" s="200" t="e">
        <f>IF(#REF!&gt;=80,"B","K")</f>
        <v>#REF!</v>
      </c>
      <c r="W272" s="200"/>
      <c r="X272" s="201" t="e">
        <f>(#REF!/G272)*100</f>
        <v>#REF!</v>
      </c>
      <c r="Y272" s="201" t="e">
        <f>#REF!/G272*100</f>
        <v>#REF!</v>
      </c>
      <c r="Z272" s="202"/>
      <c r="AA272" s="202" t="e">
        <f>IF(X272=#REF!,"BETUL","salah")</f>
        <v>#REF!</v>
      </c>
      <c r="AB272" s="202" t="e">
        <f>IF(#REF!=Y272,"BETUL","SALAH")</f>
        <v>#REF!</v>
      </c>
      <c r="AC272" s="88" t="e">
        <f>IF(#REF!&gt;80,"CEK KEMBALI","OKE")</f>
        <v>#REF!</v>
      </c>
      <c r="AD272" s="88" t="e">
        <f>IF(#REF!&gt;80,"CEK KEMBALI","OKE")</f>
        <v>#REF!</v>
      </c>
      <c r="AE272" s="88"/>
      <c r="AF272" s="200" t="str">
        <f t="shared" si="8"/>
        <v>OK</v>
      </c>
      <c r="AG272" s="202">
        <f t="shared" si="9"/>
        <v>1732</v>
      </c>
    </row>
    <row r="273" spans="1:33" ht="17" customHeight="1">
      <c r="A273" s="529">
        <v>259</v>
      </c>
      <c r="B273" s="914" t="s">
        <v>99</v>
      </c>
      <c r="C273" s="912" t="s">
        <v>101</v>
      </c>
      <c r="D273" s="910">
        <v>1</v>
      </c>
      <c r="E273" s="910">
        <v>60</v>
      </c>
      <c r="F273" s="910" t="s">
        <v>22</v>
      </c>
      <c r="G273" s="531">
        <v>1732</v>
      </c>
      <c r="H273" s="906">
        <v>537.9888913333333</v>
      </c>
      <c r="I273" s="907">
        <v>31.061714280215547</v>
      </c>
      <c r="J273" s="906">
        <v>425.70578854211476</v>
      </c>
      <c r="K273" s="907">
        <v>24.578856151392305</v>
      </c>
      <c r="L273" s="906">
        <v>470.5244546666666</v>
      </c>
      <c r="M273" s="907">
        <v>27.166538953040799</v>
      </c>
      <c r="N273" s="906">
        <v>381.36096286810243</v>
      </c>
      <c r="O273" s="907">
        <v>22.018531343423927</v>
      </c>
      <c r="P273" s="909">
        <v>20.508891352384214</v>
      </c>
      <c r="Q273" s="904" t="s">
        <v>547</v>
      </c>
      <c r="R273" s="260"/>
      <c r="U273" s="200" t="e">
        <f>IF(#REF!&gt;=80,"B","K")</f>
        <v>#REF!</v>
      </c>
      <c r="V273" s="200" t="e">
        <f>IF(#REF!&gt;=80,"B","K")</f>
        <v>#REF!</v>
      </c>
      <c r="W273" s="200"/>
      <c r="X273" s="201" t="e">
        <f>(#REF!/G273)*100</f>
        <v>#REF!</v>
      </c>
      <c r="Y273" s="201" t="e">
        <f>#REF!/G273*100</f>
        <v>#REF!</v>
      </c>
      <c r="Z273" s="202"/>
      <c r="AA273" s="202" t="e">
        <f>IF(X273=#REF!,"BETUL","salah")</f>
        <v>#REF!</v>
      </c>
      <c r="AB273" s="202" t="e">
        <f>IF(#REF!=Y273,"BETUL","SALAH")</f>
        <v>#REF!</v>
      </c>
      <c r="AC273" s="88" t="e">
        <f>IF(#REF!&gt;80,"CEK KEMBALI","OKE")</f>
        <v>#REF!</v>
      </c>
      <c r="AD273" s="88" t="e">
        <f>IF(#REF!&gt;80,"CEK KEMBALI","OKE")</f>
        <v>#REF!</v>
      </c>
      <c r="AE273" s="88"/>
      <c r="AF273" s="200" t="str">
        <f t="shared" si="8"/>
        <v>OK</v>
      </c>
      <c r="AG273" s="202">
        <f t="shared" si="9"/>
        <v>1732</v>
      </c>
    </row>
    <row r="274" spans="1:33" ht="17" customHeight="1">
      <c r="A274" s="529">
        <v>260</v>
      </c>
      <c r="B274" s="914" t="s">
        <v>99</v>
      </c>
      <c r="C274" s="912" t="s">
        <v>101</v>
      </c>
      <c r="D274" s="910">
        <v>2</v>
      </c>
      <c r="E274" s="910">
        <v>60</v>
      </c>
      <c r="F274" s="910" t="s">
        <v>22</v>
      </c>
      <c r="G274" s="531">
        <v>1732</v>
      </c>
      <c r="H274" s="906">
        <v>929.80934666666656</v>
      </c>
      <c r="I274" s="907">
        <v>53.684142417244033</v>
      </c>
      <c r="J274" s="906">
        <v>676.81357208750535</v>
      </c>
      <c r="K274" s="907">
        <v>39.076996078955275</v>
      </c>
      <c r="L274" s="906">
        <v>936.19580099999996</v>
      </c>
      <c r="M274" s="907">
        <v>54.052875346420329</v>
      </c>
      <c r="N274" s="906">
        <v>598.25508026828129</v>
      </c>
      <c r="O274" s="907">
        <v>34.541286389623629</v>
      </c>
      <c r="P274" s="909">
        <v>20.471319365966295</v>
      </c>
      <c r="Q274" s="904" t="s">
        <v>549</v>
      </c>
      <c r="R274" s="260"/>
      <c r="U274" s="200" t="e">
        <f>IF(#REF!&gt;=80,"B","K")</f>
        <v>#REF!</v>
      </c>
      <c r="V274" s="200" t="e">
        <f>IF(#REF!&gt;=80,"B","K")</f>
        <v>#REF!</v>
      </c>
      <c r="W274" s="200"/>
      <c r="X274" s="201" t="e">
        <f>(#REF!/G274)*100</f>
        <v>#REF!</v>
      </c>
      <c r="Y274" s="201" t="e">
        <f>#REF!/G274*100</f>
        <v>#REF!</v>
      </c>
      <c r="Z274" s="202"/>
      <c r="AA274" s="202" t="e">
        <f>IF(X274=#REF!,"BETUL","salah")</f>
        <v>#REF!</v>
      </c>
      <c r="AB274" s="202" t="e">
        <f>IF(#REF!=Y274,"BETUL","SALAH")</f>
        <v>#REF!</v>
      </c>
      <c r="AC274" s="88" t="e">
        <f>IF(#REF!&gt;80,"CEK KEMBALI","OKE")</f>
        <v>#REF!</v>
      </c>
      <c r="AD274" s="88" t="e">
        <f>IF(#REF!&gt;80,"CEK KEMBALI","OKE")</f>
        <v>#REF!</v>
      </c>
      <c r="AE274" s="88"/>
      <c r="AF274" s="200" t="str">
        <f t="shared" si="8"/>
        <v>OK</v>
      </c>
      <c r="AG274" s="202">
        <f t="shared" si="9"/>
        <v>1732</v>
      </c>
    </row>
    <row r="275" spans="1:33" ht="17" customHeight="1">
      <c r="A275" s="529">
        <v>261</v>
      </c>
      <c r="B275" s="914" t="s">
        <v>99</v>
      </c>
      <c r="C275" s="912" t="s">
        <v>101</v>
      </c>
      <c r="D275" s="910">
        <v>3</v>
      </c>
      <c r="E275" s="910">
        <v>60</v>
      </c>
      <c r="F275" s="910" t="s">
        <v>22</v>
      </c>
      <c r="G275" s="531">
        <v>1732</v>
      </c>
      <c r="H275" s="906">
        <v>1041.1929933333333</v>
      </c>
      <c r="I275" s="907">
        <v>60.115068899153187</v>
      </c>
      <c r="J275" s="906">
        <v>356.44791612948063</v>
      </c>
      <c r="K275" s="907">
        <v>20.580133725720589</v>
      </c>
      <c r="L275" s="906">
        <v>469.06296766666668</v>
      </c>
      <c r="M275" s="907">
        <v>27.082157486528097</v>
      </c>
      <c r="N275" s="906">
        <v>323.93995444145361</v>
      </c>
      <c r="O275" s="907">
        <v>18.703230625949978</v>
      </c>
      <c r="P275" s="909">
        <v>20.469564063536492</v>
      </c>
      <c r="Q275" s="904" t="s">
        <v>547</v>
      </c>
      <c r="R275" s="260"/>
      <c r="U275" s="200" t="e">
        <f>IF(#REF!&gt;=80,"B","K")</f>
        <v>#REF!</v>
      </c>
      <c r="V275" s="200" t="e">
        <f>IF(#REF!&gt;=80,"B","K")</f>
        <v>#REF!</v>
      </c>
      <c r="W275" s="200"/>
      <c r="X275" s="201" t="e">
        <f>(#REF!/G275)*100</f>
        <v>#REF!</v>
      </c>
      <c r="Y275" s="201" t="e">
        <f>#REF!/G275*100</f>
        <v>#REF!</v>
      </c>
      <c r="Z275" s="202"/>
      <c r="AA275" s="202" t="e">
        <f>IF(X275=#REF!,"BETUL","salah")</f>
        <v>#REF!</v>
      </c>
      <c r="AB275" s="202" t="e">
        <f>IF(#REF!=Y275,"BETUL","SALAH")</f>
        <v>#REF!</v>
      </c>
      <c r="AC275" s="88" t="e">
        <f>IF(#REF!&gt;80,"CEK KEMBALI","OKE")</f>
        <v>#REF!</v>
      </c>
      <c r="AD275" s="88" t="e">
        <f>IF(#REF!&gt;80,"CEK KEMBALI","OKE")</f>
        <v>#REF!</v>
      </c>
      <c r="AE275" s="88"/>
      <c r="AF275" s="200" t="str">
        <f t="shared" si="8"/>
        <v>OK</v>
      </c>
      <c r="AG275" s="202">
        <f t="shared" si="9"/>
        <v>1732</v>
      </c>
    </row>
    <row r="276" spans="1:33" ht="17" customHeight="1">
      <c r="A276" s="529">
        <v>262</v>
      </c>
      <c r="B276" s="914" t="s">
        <v>99</v>
      </c>
      <c r="C276" s="912" t="s">
        <v>101</v>
      </c>
      <c r="D276" s="910">
        <v>4</v>
      </c>
      <c r="E276" s="910">
        <v>60</v>
      </c>
      <c r="F276" s="910" t="s">
        <v>22</v>
      </c>
      <c r="G276" s="531">
        <v>1732</v>
      </c>
      <c r="H276" s="906">
        <v>0</v>
      </c>
      <c r="I276" s="907">
        <v>0</v>
      </c>
      <c r="J276" s="906">
        <v>0</v>
      </c>
      <c r="K276" s="907">
        <v>0</v>
      </c>
      <c r="L276" s="906">
        <v>0</v>
      </c>
      <c r="M276" s="907">
        <v>0</v>
      </c>
      <c r="N276" s="906">
        <v>0</v>
      </c>
      <c r="O276" s="907">
        <v>0</v>
      </c>
      <c r="P276" s="909">
        <v>20.531641193560745</v>
      </c>
      <c r="Q276" s="904" t="s">
        <v>547</v>
      </c>
      <c r="R276" s="260"/>
      <c r="U276" s="200" t="e">
        <f>IF(#REF!&gt;=80,"B","K")</f>
        <v>#REF!</v>
      </c>
      <c r="V276" s="200" t="e">
        <f>IF(#REF!&gt;=80,"B","K")</f>
        <v>#REF!</v>
      </c>
      <c r="W276" s="200"/>
      <c r="X276" s="201" t="e">
        <f>(#REF!/G276)*100</f>
        <v>#REF!</v>
      </c>
      <c r="Y276" s="201" t="e">
        <f>#REF!/G276*100</f>
        <v>#REF!</v>
      </c>
      <c r="Z276" s="202"/>
      <c r="AA276" s="202" t="e">
        <f>IF(X276=#REF!,"BETUL","salah")</f>
        <v>#REF!</v>
      </c>
      <c r="AB276" s="202" t="e">
        <f>IF(#REF!=Y276,"BETUL","SALAH")</f>
        <v>#REF!</v>
      </c>
      <c r="AC276" s="88" t="e">
        <f>IF(#REF!&gt;80,"CEK KEMBALI","OKE")</f>
        <v>#REF!</v>
      </c>
      <c r="AD276" s="88" t="e">
        <f>IF(#REF!&gt;80,"CEK KEMBALI","OKE")</f>
        <v>#REF!</v>
      </c>
      <c r="AE276" s="88"/>
      <c r="AF276" s="200" t="str">
        <f t="shared" si="8"/>
        <v>OK</v>
      </c>
      <c r="AG276" s="202">
        <f t="shared" si="9"/>
        <v>1732</v>
      </c>
    </row>
    <row r="277" spans="1:33" ht="17" customHeight="1">
      <c r="A277" s="529">
        <v>263</v>
      </c>
      <c r="B277" s="914" t="s">
        <v>99</v>
      </c>
      <c r="C277" s="912" t="s">
        <v>102</v>
      </c>
      <c r="D277" s="910">
        <v>7</v>
      </c>
      <c r="E277" s="910">
        <v>60</v>
      </c>
      <c r="F277" s="910" t="s">
        <v>22</v>
      </c>
      <c r="G277" s="531">
        <v>1732</v>
      </c>
      <c r="H277" s="906">
        <v>508.2207846666667</v>
      </c>
      <c r="I277" s="907">
        <v>29.343001424172442</v>
      </c>
      <c r="J277" s="906">
        <v>352.82541904390729</v>
      </c>
      <c r="K277" s="907">
        <v>20.370982623782176</v>
      </c>
      <c r="L277" s="906">
        <v>467.15667733333333</v>
      </c>
      <c r="M277" s="907">
        <v>26.972094534257117</v>
      </c>
      <c r="N277" s="906">
        <v>344.54384843113502</v>
      </c>
      <c r="O277" s="907">
        <v>19.892831895562068</v>
      </c>
      <c r="P277" s="909">
        <v>20.312891446949411</v>
      </c>
      <c r="Q277" s="904" t="s">
        <v>556</v>
      </c>
      <c r="R277" s="260"/>
      <c r="U277" s="200" t="e">
        <f>IF(#REF!&gt;=80,"B","K")</f>
        <v>#REF!</v>
      </c>
      <c r="V277" s="200" t="e">
        <f>IF(#REF!&gt;=80,"B","K")</f>
        <v>#REF!</v>
      </c>
      <c r="W277" s="200"/>
      <c r="X277" s="201" t="e">
        <f>(#REF!/G277)*100</f>
        <v>#REF!</v>
      </c>
      <c r="Y277" s="201" t="e">
        <f>#REF!/G277*100</f>
        <v>#REF!</v>
      </c>
      <c r="Z277" s="202"/>
      <c r="AA277" s="202" t="e">
        <f>IF(X277=#REF!,"BETUL","salah")</f>
        <v>#REF!</v>
      </c>
      <c r="AB277" s="202" t="e">
        <f>IF(#REF!=Y277,"BETUL","SALAH")</f>
        <v>#REF!</v>
      </c>
      <c r="AC277" s="88" t="e">
        <f>IF(#REF!&gt;80,"CEK KEMBALI","OKE")</f>
        <v>#REF!</v>
      </c>
      <c r="AD277" s="88" t="e">
        <f>IF(#REF!&gt;80,"CEK KEMBALI","OKE")</f>
        <v>#REF!</v>
      </c>
      <c r="AE277" s="88"/>
      <c r="AF277" s="200" t="str">
        <f t="shared" si="8"/>
        <v>OK</v>
      </c>
      <c r="AG277" s="202">
        <f t="shared" si="9"/>
        <v>1732</v>
      </c>
    </row>
    <row r="278" spans="1:33" ht="17" customHeight="1">
      <c r="A278" s="529">
        <v>264</v>
      </c>
      <c r="B278" s="914" t="s">
        <v>99</v>
      </c>
      <c r="C278" s="912" t="s">
        <v>103</v>
      </c>
      <c r="D278" s="910">
        <v>1</v>
      </c>
      <c r="E278" s="910">
        <v>30</v>
      </c>
      <c r="F278" s="910" t="s">
        <v>33</v>
      </c>
      <c r="G278" s="531">
        <v>866</v>
      </c>
      <c r="H278" s="906">
        <v>571.51100633333328</v>
      </c>
      <c r="I278" s="907">
        <v>65.994342532717468</v>
      </c>
      <c r="J278" s="906">
        <v>467.90985618189956</v>
      </c>
      <c r="K278" s="907">
        <v>54.031161221928357</v>
      </c>
      <c r="L278" s="906">
        <v>573.18499733333329</v>
      </c>
      <c r="M278" s="907">
        <v>66.187644033872203</v>
      </c>
      <c r="N278" s="906">
        <v>435.53130754688294</v>
      </c>
      <c r="O278" s="907">
        <v>50.292298792942603</v>
      </c>
      <c r="P278" s="909">
        <v>20.572513148689016</v>
      </c>
      <c r="Q278" s="904" t="s">
        <v>557</v>
      </c>
      <c r="R278" s="260"/>
      <c r="U278" s="200" t="e">
        <f>IF(#REF!&gt;=80,"B","K")</f>
        <v>#REF!</v>
      </c>
      <c r="V278" s="200" t="e">
        <f>IF(#REF!&gt;=80,"B","K")</f>
        <v>#REF!</v>
      </c>
      <c r="W278" s="200"/>
      <c r="X278" s="201" t="e">
        <f>(#REF!/G278)*100</f>
        <v>#REF!</v>
      </c>
      <c r="Y278" s="201" t="e">
        <f>#REF!/G278*100</f>
        <v>#REF!</v>
      </c>
      <c r="Z278" s="202"/>
      <c r="AA278" s="202" t="e">
        <f>IF(X278=#REF!,"BETUL","salah")</f>
        <v>#REF!</v>
      </c>
      <c r="AB278" s="202" t="e">
        <f>IF(#REF!=Y278,"BETUL","SALAH")</f>
        <v>#REF!</v>
      </c>
      <c r="AC278" s="88" t="e">
        <f>IF(#REF!&gt;80,"CEK KEMBALI","OKE")</f>
        <v>#REF!</v>
      </c>
      <c r="AD278" s="88" t="e">
        <f>IF(#REF!&gt;80,"CEK KEMBALI","OKE")</f>
        <v>#REF!</v>
      </c>
      <c r="AE278" s="88"/>
      <c r="AF278" s="200" t="str">
        <f t="shared" si="8"/>
        <v>OK</v>
      </c>
      <c r="AG278" s="202">
        <f t="shared" si="9"/>
        <v>866</v>
      </c>
    </row>
    <row r="279" spans="1:33" ht="17" customHeight="1">
      <c r="A279" s="529">
        <v>265</v>
      </c>
      <c r="B279" s="914" t="s">
        <v>99</v>
      </c>
      <c r="C279" s="912" t="s">
        <v>103</v>
      </c>
      <c r="D279" s="910">
        <v>2</v>
      </c>
      <c r="E279" s="910">
        <v>30</v>
      </c>
      <c r="F279" s="910" t="s">
        <v>33</v>
      </c>
      <c r="G279" s="531">
        <v>866</v>
      </c>
      <c r="H279" s="906">
        <v>285.61135866666666</v>
      </c>
      <c r="I279" s="907">
        <v>32.98052640492687</v>
      </c>
      <c r="J279" s="906">
        <v>205.44498550672029</v>
      </c>
      <c r="K279" s="907">
        <v>23.723439434956152</v>
      </c>
      <c r="L279" s="906">
        <v>251.45570366666666</v>
      </c>
      <c r="M279" s="907">
        <v>29.036455388760587</v>
      </c>
      <c r="N279" s="906">
        <v>195.01801956258404</v>
      </c>
      <c r="O279" s="907">
        <v>22.519401797065132</v>
      </c>
      <c r="P279" s="909">
        <v>20.273192199786877</v>
      </c>
      <c r="Q279" s="904" t="s">
        <v>557</v>
      </c>
      <c r="R279" s="260"/>
      <c r="U279" s="200" t="e">
        <f>IF(#REF!&gt;=80,"B","K")</f>
        <v>#REF!</v>
      </c>
      <c r="V279" s="200" t="e">
        <f>IF(#REF!&gt;=80,"B","K")</f>
        <v>#REF!</v>
      </c>
      <c r="W279" s="200"/>
      <c r="X279" s="201" t="e">
        <f>(#REF!/G279)*100</f>
        <v>#REF!</v>
      </c>
      <c r="Y279" s="201" t="e">
        <f>#REF!/G279*100</f>
        <v>#REF!</v>
      </c>
      <c r="Z279" s="202"/>
      <c r="AA279" s="202" t="e">
        <f>IF(X279=#REF!,"BETUL","salah")</f>
        <v>#REF!</v>
      </c>
      <c r="AB279" s="202" t="e">
        <f>IF(#REF!=Y279,"BETUL","SALAH")</f>
        <v>#REF!</v>
      </c>
      <c r="AC279" s="88" t="e">
        <f>IF(#REF!&gt;80,"CEK KEMBALI","OKE")</f>
        <v>#REF!</v>
      </c>
      <c r="AD279" s="88" t="e">
        <f>IF(#REF!&gt;80,"CEK KEMBALI","OKE")</f>
        <v>#REF!</v>
      </c>
      <c r="AE279" s="88"/>
      <c r="AF279" s="200" t="str">
        <f t="shared" si="8"/>
        <v>OK</v>
      </c>
      <c r="AG279" s="202">
        <f t="shared" si="9"/>
        <v>866</v>
      </c>
    </row>
    <row r="280" spans="1:33" ht="17" customHeight="1">
      <c r="A280" s="529">
        <v>266</v>
      </c>
      <c r="B280" s="914" t="s">
        <v>99</v>
      </c>
      <c r="C280" s="912" t="s">
        <v>103</v>
      </c>
      <c r="D280" s="910">
        <v>3</v>
      </c>
      <c r="E280" s="910">
        <v>30</v>
      </c>
      <c r="F280" s="910" t="s">
        <v>33</v>
      </c>
      <c r="G280" s="531">
        <v>866</v>
      </c>
      <c r="H280" s="906">
        <v>453.93985999999995</v>
      </c>
      <c r="I280" s="907">
        <v>52.417997690531173</v>
      </c>
      <c r="J280" s="906">
        <v>297.74435865680994</v>
      </c>
      <c r="K280" s="907">
        <v>34.381565664758654</v>
      </c>
      <c r="L280" s="906">
        <v>430.14248666666668</v>
      </c>
      <c r="M280" s="907">
        <v>49.670033102386455</v>
      </c>
      <c r="N280" s="906">
        <v>294.62477513055148</v>
      </c>
      <c r="O280" s="907">
        <v>34.021336620156063</v>
      </c>
      <c r="P280" s="909">
        <v>20.504782304350091</v>
      </c>
      <c r="Q280" s="904" t="s">
        <v>557</v>
      </c>
      <c r="R280" s="260"/>
      <c r="U280" s="200" t="e">
        <f>IF(#REF!&gt;=80,"B","K")</f>
        <v>#REF!</v>
      </c>
      <c r="V280" s="200" t="e">
        <f>IF(#REF!&gt;=80,"B","K")</f>
        <v>#REF!</v>
      </c>
      <c r="W280" s="200"/>
      <c r="X280" s="201" t="e">
        <f>(#REF!/G280)*100</f>
        <v>#REF!</v>
      </c>
      <c r="Y280" s="201" t="e">
        <f>#REF!/G280*100</f>
        <v>#REF!</v>
      </c>
      <c r="Z280" s="202"/>
      <c r="AA280" s="202" t="e">
        <f>IF(X280=#REF!,"BETUL","salah")</f>
        <v>#REF!</v>
      </c>
      <c r="AB280" s="202" t="e">
        <f>IF(#REF!=Y280,"BETUL","SALAH")</f>
        <v>#REF!</v>
      </c>
      <c r="AC280" s="88" t="e">
        <f>IF(#REF!&gt;80,"CEK KEMBALI","OKE")</f>
        <v>#REF!</v>
      </c>
      <c r="AD280" s="88" t="e">
        <f>IF(#REF!&gt;80,"CEK KEMBALI","OKE")</f>
        <v>#REF!</v>
      </c>
      <c r="AE280" s="88"/>
      <c r="AF280" s="200" t="str">
        <f t="shared" si="8"/>
        <v>OK</v>
      </c>
      <c r="AG280" s="202">
        <f t="shared" si="9"/>
        <v>866</v>
      </c>
    </row>
    <row r="281" spans="1:33" ht="17" customHeight="1">
      <c r="A281" s="529">
        <v>267</v>
      </c>
      <c r="B281" s="914" t="s">
        <v>99</v>
      </c>
      <c r="C281" s="912" t="s">
        <v>104</v>
      </c>
      <c r="D281" s="910">
        <v>1</v>
      </c>
      <c r="E281" s="910">
        <v>60</v>
      </c>
      <c r="F281" s="910" t="s">
        <v>22</v>
      </c>
      <c r="G281" s="531">
        <v>1732</v>
      </c>
      <c r="H281" s="906">
        <v>922.21437566666657</v>
      </c>
      <c r="I281" s="907">
        <v>53.245633698999228</v>
      </c>
      <c r="J281" s="906">
        <v>614.76022380017912</v>
      </c>
      <c r="K281" s="907">
        <v>35.494239249432972</v>
      </c>
      <c r="L281" s="906">
        <v>810.93752033333328</v>
      </c>
      <c r="M281" s="907">
        <v>46.820872998460352</v>
      </c>
      <c r="N281" s="906">
        <v>550.44174907895865</v>
      </c>
      <c r="O281" s="907">
        <v>31.780701447976828</v>
      </c>
      <c r="P281" s="909">
        <v>20.48838149501216</v>
      </c>
      <c r="Q281" s="904" t="s">
        <v>559</v>
      </c>
      <c r="R281" s="260"/>
      <c r="U281" s="200" t="e">
        <f>IF(#REF!&gt;=80,"B","K")</f>
        <v>#REF!</v>
      </c>
      <c r="V281" s="200" t="e">
        <f>IF(#REF!&gt;=80,"B","K")</f>
        <v>#REF!</v>
      </c>
      <c r="W281" s="200"/>
      <c r="X281" s="201" t="e">
        <f>(#REF!/G281)*100</f>
        <v>#REF!</v>
      </c>
      <c r="Y281" s="201" t="e">
        <f>#REF!/G281*100</f>
        <v>#REF!</v>
      </c>
      <c r="Z281" s="202"/>
      <c r="AA281" s="202" t="e">
        <f>IF(X281=#REF!,"BETUL","salah")</f>
        <v>#REF!</v>
      </c>
      <c r="AB281" s="202" t="e">
        <f>IF(#REF!=Y281,"BETUL","SALAH")</f>
        <v>#REF!</v>
      </c>
      <c r="AC281" s="88" t="e">
        <f>IF(#REF!&gt;80,"CEK KEMBALI","OKE")</f>
        <v>#REF!</v>
      </c>
      <c r="AD281" s="88" t="e">
        <f>IF(#REF!&gt;80,"CEK KEMBALI","OKE")</f>
        <v>#REF!</v>
      </c>
      <c r="AE281" s="88"/>
      <c r="AF281" s="200" t="str">
        <f t="shared" si="8"/>
        <v>OK</v>
      </c>
      <c r="AG281" s="202">
        <f t="shared" si="9"/>
        <v>1732</v>
      </c>
    </row>
    <row r="282" spans="1:33" ht="17" customHeight="1">
      <c r="A282" s="529">
        <v>268</v>
      </c>
      <c r="B282" s="914" t="s">
        <v>99</v>
      </c>
      <c r="C282" s="912" t="s">
        <v>104</v>
      </c>
      <c r="D282" s="910">
        <v>2</v>
      </c>
      <c r="E282" s="910">
        <v>60</v>
      </c>
      <c r="F282" s="910" t="s">
        <v>22</v>
      </c>
      <c r="G282" s="531">
        <v>1732</v>
      </c>
      <c r="H282" s="906">
        <v>359.65361533333333</v>
      </c>
      <c r="I282" s="907">
        <v>20.765220284834488</v>
      </c>
      <c r="J282" s="906">
        <v>288.94911872062164</v>
      </c>
      <c r="K282" s="907">
        <v>16.682974521975847</v>
      </c>
      <c r="L282" s="906">
        <v>368.96021533333328</v>
      </c>
      <c r="M282" s="907">
        <v>21.302552848344877</v>
      </c>
      <c r="N282" s="906">
        <v>279.39959358995031</v>
      </c>
      <c r="O282" s="907">
        <v>16.131616258080271</v>
      </c>
      <c r="P282" s="909">
        <v>20.529358227869924</v>
      </c>
      <c r="Q282" s="904" t="s">
        <v>559</v>
      </c>
      <c r="R282" s="260"/>
      <c r="U282" s="200" t="e">
        <f>IF(#REF!&gt;=80,"B","K")</f>
        <v>#REF!</v>
      </c>
      <c r="V282" s="200" t="e">
        <f>IF(#REF!&gt;=80,"B","K")</f>
        <v>#REF!</v>
      </c>
      <c r="W282" s="200"/>
      <c r="X282" s="201" t="e">
        <f>(#REF!/G282)*100</f>
        <v>#REF!</v>
      </c>
      <c r="Y282" s="201" t="e">
        <f>#REF!/G282*100</f>
        <v>#REF!</v>
      </c>
      <c r="Z282" s="202"/>
      <c r="AA282" s="202" t="e">
        <f>IF(X282=#REF!,"BETUL","salah")</f>
        <v>#REF!</v>
      </c>
      <c r="AB282" s="202" t="e">
        <f>IF(#REF!=Y282,"BETUL","SALAH")</f>
        <v>#REF!</v>
      </c>
      <c r="AC282" s="88" t="e">
        <f>IF(#REF!&gt;80,"CEK KEMBALI","OKE")</f>
        <v>#REF!</v>
      </c>
      <c r="AD282" s="88" t="e">
        <f>IF(#REF!&gt;80,"CEK KEMBALI","OKE")</f>
        <v>#REF!</v>
      </c>
      <c r="AE282" s="88"/>
      <c r="AF282" s="200" t="str">
        <f t="shared" si="8"/>
        <v>OK</v>
      </c>
      <c r="AG282" s="202">
        <f t="shared" si="9"/>
        <v>1732</v>
      </c>
    </row>
    <row r="283" spans="1:33" ht="17" customHeight="1">
      <c r="A283" s="529">
        <v>269</v>
      </c>
      <c r="B283" s="529" t="s">
        <v>99</v>
      </c>
      <c r="C283" s="912" t="s">
        <v>104</v>
      </c>
      <c r="D283" s="910">
        <v>3</v>
      </c>
      <c r="E283" s="910">
        <v>60</v>
      </c>
      <c r="F283" s="910" t="s">
        <v>22</v>
      </c>
      <c r="G283" s="531">
        <v>1732</v>
      </c>
      <c r="H283" s="906">
        <v>956.26818866666656</v>
      </c>
      <c r="I283" s="907">
        <v>55.211789183987683</v>
      </c>
      <c r="J283" s="906">
        <v>619.59145824507152</v>
      </c>
      <c r="K283" s="907">
        <v>35.773178882509903</v>
      </c>
      <c r="L283" s="906">
        <v>689.18627900000001</v>
      </c>
      <c r="M283" s="907">
        <v>39.791355600461891</v>
      </c>
      <c r="N283" s="906">
        <v>548.52133663257075</v>
      </c>
      <c r="O283" s="907">
        <v>31.669823131210784</v>
      </c>
      <c r="P283" s="909">
        <v>20.603877171066767</v>
      </c>
      <c r="Q283" s="904" t="s">
        <v>559</v>
      </c>
      <c r="R283" s="260"/>
      <c r="U283" s="200" t="e">
        <f>IF(#REF!&gt;=80,"B","K")</f>
        <v>#REF!</v>
      </c>
      <c r="V283" s="200" t="e">
        <f>IF(#REF!&gt;=80,"B","K")</f>
        <v>#REF!</v>
      </c>
      <c r="W283" s="200"/>
      <c r="X283" s="201" t="e">
        <f>(#REF!/G283)*100</f>
        <v>#REF!</v>
      </c>
      <c r="Y283" s="201" t="e">
        <f>#REF!/G283*100</f>
        <v>#REF!</v>
      </c>
      <c r="Z283" s="202"/>
      <c r="AA283" s="202" t="e">
        <f>IF(X283=#REF!,"BETUL","salah")</f>
        <v>#REF!</v>
      </c>
      <c r="AB283" s="202" t="e">
        <f>IF(#REF!=Y283,"BETUL","SALAH")</f>
        <v>#REF!</v>
      </c>
      <c r="AC283" s="88" t="e">
        <f>IF(#REF!&gt;80,"CEK KEMBALI","OKE")</f>
        <v>#REF!</v>
      </c>
      <c r="AD283" s="88" t="e">
        <f>IF(#REF!&gt;80,"CEK KEMBALI","OKE")</f>
        <v>#REF!</v>
      </c>
      <c r="AE283" s="88"/>
      <c r="AF283" s="200" t="str">
        <f t="shared" si="8"/>
        <v>OK</v>
      </c>
      <c r="AG283" s="202">
        <f t="shared" si="9"/>
        <v>1732</v>
      </c>
    </row>
    <row r="284" spans="1:33" ht="17" customHeight="1">
      <c r="A284" s="529">
        <v>270</v>
      </c>
      <c r="B284" s="529" t="s">
        <v>99</v>
      </c>
      <c r="C284" s="926" t="s">
        <v>104</v>
      </c>
      <c r="D284" s="927">
        <v>4</v>
      </c>
      <c r="E284" s="927">
        <v>60</v>
      </c>
      <c r="F284" s="927" t="s">
        <v>22</v>
      </c>
      <c r="G284" s="531">
        <v>1732</v>
      </c>
      <c r="H284" s="906">
        <v>638.82333333333327</v>
      </c>
      <c r="I284" s="907">
        <v>36.883564280215545</v>
      </c>
      <c r="J284" s="906">
        <v>454.63511818620344</v>
      </c>
      <c r="K284" s="907">
        <v>26.249140772875489</v>
      </c>
      <c r="L284" s="906">
        <v>567.63666666666666</v>
      </c>
      <c r="M284" s="907">
        <v>32.773479599692067</v>
      </c>
      <c r="N284" s="906">
        <v>393.40499304589707</v>
      </c>
      <c r="O284" s="907">
        <v>22.713914148146483</v>
      </c>
      <c r="P284" s="909">
        <v>20.467425306527687</v>
      </c>
      <c r="Q284" s="904" t="s">
        <v>559</v>
      </c>
      <c r="R284" s="260"/>
      <c r="U284" s="200" t="e">
        <f>IF(#REF!&gt;=80,"B","K")</f>
        <v>#REF!</v>
      </c>
      <c r="V284" s="200" t="e">
        <f>IF(#REF!&gt;=80,"B","K")</f>
        <v>#REF!</v>
      </c>
      <c r="W284" s="200"/>
      <c r="X284" s="201" t="e">
        <f>(#REF!/G284)*100</f>
        <v>#REF!</v>
      </c>
      <c r="Y284" s="201" t="e">
        <f>#REF!/G284*100</f>
        <v>#REF!</v>
      </c>
      <c r="Z284" s="202"/>
      <c r="AA284" s="202" t="e">
        <f>IF(X284=#REF!,"BETUL","salah")</f>
        <v>#REF!</v>
      </c>
      <c r="AB284" s="202" t="e">
        <f>IF(#REF!=Y284,"BETUL","SALAH")</f>
        <v>#REF!</v>
      </c>
      <c r="AC284" s="88" t="e">
        <f>IF(#REF!&gt;80,"CEK KEMBALI","OKE")</f>
        <v>#REF!</v>
      </c>
      <c r="AD284" s="88" t="e">
        <f>IF(#REF!&gt;80,"CEK KEMBALI","OKE")</f>
        <v>#REF!</v>
      </c>
      <c r="AE284" s="88"/>
      <c r="AF284" s="200" t="str">
        <f t="shared" si="8"/>
        <v>OK</v>
      </c>
      <c r="AG284" s="202">
        <f t="shared" si="9"/>
        <v>1732</v>
      </c>
    </row>
    <row r="285" spans="1:33" ht="17" customHeight="1">
      <c r="A285" s="529">
        <v>271</v>
      </c>
      <c r="B285" s="529" t="s">
        <v>99</v>
      </c>
      <c r="C285" s="926" t="s">
        <v>560</v>
      </c>
      <c r="D285" s="927">
        <v>1</v>
      </c>
      <c r="E285" s="927">
        <v>60</v>
      </c>
      <c r="F285" s="927" t="s">
        <v>22</v>
      </c>
      <c r="G285" s="531">
        <v>1732</v>
      </c>
      <c r="H285" s="906">
        <v>1254.51298</v>
      </c>
      <c r="I285" s="907">
        <v>72.431465357967667</v>
      </c>
      <c r="J285" s="906">
        <v>986.33058210170225</v>
      </c>
      <c r="K285" s="907">
        <v>56.947493192938921</v>
      </c>
      <c r="L285" s="906">
        <v>1212.7546789999999</v>
      </c>
      <c r="M285" s="907">
        <v>70.02047800230946</v>
      </c>
      <c r="N285" s="906">
        <v>882.70945269044387</v>
      </c>
      <c r="O285" s="907">
        <v>50.964749000602993</v>
      </c>
      <c r="P285" s="909">
        <v>20.5</v>
      </c>
      <c r="Q285" s="904" t="s">
        <v>561</v>
      </c>
      <c r="R285" s="260"/>
      <c r="U285" s="200" t="e">
        <f>IF(#REF!&gt;=80,"B","K")</f>
        <v>#REF!</v>
      </c>
      <c r="V285" s="200" t="e">
        <f>IF(#REF!&gt;=80,"B","K")</f>
        <v>#REF!</v>
      </c>
      <c r="W285" s="200"/>
      <c r="X285" s="201" t="e">
        <f>(#REF!/G285)*100</f>
        <v>#REF!</v>
      </c>
      <c r="Y285" s="201" t="e">
        <f>#REF!/G285*100</f>
        <v>#REF!</v>
      </c>
      <c r="Z285" s="202"/>
      <c r="AA285" s="202" t="e">
        <f>IF(X285=#REF!,"BETUL","salah")</f>
        <v>#REF!</v>
      </c>
      <c r="AB285" s="202" t="e">
        <f>IF(#REF!=Y285,"BETUL","SALAH")</f>
        <v>#REF!</v>
      </c>
      <c r="AC285" s="88" t="e">
        <f>IF(#REF!&gt;80,"CEK KEMBALI","OKE")</f>
        <v>#REF!</v>
      </c>
      <c r="AD285" s="88" t="e">
        <f>IF(#REF!&gt;80,"CEK KEMBALI","OKE")</f>
        <v>#REF!</v>
      </c>
      <c r="AE285" s="88"/>
      <c r="AF285" s="200" t="str">
        <f t="shared" si="8"/>
        <v>OK</v>
      </c>
      <c r="AG285" s="202">
        <f t="shared" si="9"/>
        <v>1732</v>
      </c>
    </row>
    <row r="286" spans="1:33" ht="17" customHeight="1">
      <c r="A286" s="529">
        <v>272</v>
      </c>
      <c r="B286" s="529" t="s">
        <v>99</v>
      </c>
      <c r="C286" s="926" t="s">
        <v>562</v>
      </c>
      <c r="D286" s="927">
        <v>1</v>
      </c>
      <c r="E286" s="927">
        <v>60</v>
      </c>
      <c r="F286" s="927" t="s">
        <v>22</v>
      </c>
      <c r="G286" s="531">
        <v>1732</v>
      </c>
      <c r="H286" s="906">
        <v>514.4541426666666</v>
      </c>
      <c r="I286" s="907">
        <v>29.702895073133174</v>
      </c>
      <c r="J286" s="906">
        <v>339.54039011290314</v>
      </c>
      <c r="K286" s="907">
        <v>19.603948620837365</v>
      </c>
      <c r="L286" s="906">
        <v>608.86171466666667</v>
      </c>
      <c r="M286" s="907">
        <v>35.153678675904544</v>
      </c>
      <c r="N286" s="906">
        <v>384.4016564248538</v>
      </c>
      <c r="O286" s="907">
        <v>22.194091017601259</v>
      </c>
      <c r="P286" s="909">
        <v>20.440742068628555</v>
      </c>
      <c r="Q286" s="905" t="s">
        <v>563</v>
      </c>
      <c r="R286" s="263"/>
      <c r="U286" s="200" t="e">
        <f>IF(#REF!&gt;=80,"B","K")</f>
        <v>#REF!</v>
      </c>
      <c r="V286" s="200" t="e">
        <f>IF(#REF!&gt;=80,"B","K")</f>
        <v>#REF!</v>
      </c>
      <c r="W286" s="200"/>
      <c r="X286" s="201" t="e">
        <f>(#REF!/G286)*100</f>
        <v>#REF!</v>
      </c>
      <c r="Y286" s="201" t="e">
        <f>#REF!/G286*100</f>
        <v>#REF!</v>
      </c>
      <c r="Z286" s="202"/>
      <c r="AA286" s="202" t="e">
        <f>IF(X286=#REF!,"BETUL","salah")</f>
        <v>#REF!</v>
      </c>
      <c r="AB286" s="202" t="e">
        <f>IF(#REF!=Y286,"BETUL","SALAH")</f>
        <v>#REF!</v>
      </c>
      <c r="AC286" s="88" t="e">
        <f>IF(#REF!&gt;80,"CEK KEMBALI","OKE")</f>
        <v>#REF!</v>
      </c>
      <c r="AD286" s="88" t="e">
        <f>IF(#REF!&gt;80,"CEK KEMBALI","OKE")</f>
        <v>#REF!</v>
      </c>
      <c r="AE286" s="88"/>
      <c r="AF286" s="200" t="str">
        <f t="shared" si="8"/>
        <v>OK</v>
      </c>
      <c r="AG286" s="202">
        <f t="shared" si="9"/>
        <v>1732</v>
      </c>
    </row>
    <row r="287" spans="1:33" ht="17" customHeight="1">
      <c r="A287" s="529">
        <v>273</v>
      </c>
      <c r="B287" s="529" t="s">
        <v>99</v>
      </c>
      <c r="C287" s="912" t="s">
        <v>105</v>
      </c>
      <c r="D287" s="910">
        <v>1</v>
      </c>
      <c r="E287" s="910">
        <v>20</v>
      </c>
      <c r="F287" s="910" t="s">
        <v>33</v>
      </c>
      <c r="G287" s="531">
        <v>577</v>
      </c>
      <c r="H287" s="906">
        <v>224.11651099999997</v>
      </c>
      <c r="I287" s="907">
        <v>38.841683015597916</v>
      </c>
      <c r="J287" s="906">
        <v>77.262484837365562</v>
      </c>
      <c r="K287" s="907">
        <v>13.390378654656077</v>
      </c>
      <c r="L287" s="906">
        <v>232.088842</v>
      </c>
      <c r="M287" s="907">
        <v>40.223369497400348</v>
      </c>
      <c r="N287" s="906">
        <v>69.888545500898502</v>
      </c>
      <c r="O287" s="907">
        <v>12.112399566880157</v>
      </c>
      <c r="P287" s="909">
        <v>20.469597700521238</v>
      </c>
      <c r="Q287" s="904" t="s">
        <v>564</v>
      </c>
      <c r="R287" s="263"/>
      <c r="U287" s="200" t="e">
        <f>IF(#REF!&gt;=80,"B","K")</f>
        <v>#REF!</v>
      </c>
      <c r="V287" s="200" t="e">
        <f>IF(#REF!&gt;=80,"B","K")</f>
        <v>#REF!</v>
      </c>
      <c r="W287" s="200"/>
      <c r="X287" s="201" t="e">
        <f>(#REF!/G287)*100</f>
        <v>#REF!</v>
      </c>
      <c r="Y287" s="201" t="e">
        <f>#REF!/G287*100</f>
        <v>#REF!</v>
      </c>
      <c r="Z287" s="202"/>
      <c r="AA287" s="202" t="e">
        <f>IF(X287=#REF!,"BETUL","salah")</f>
        <v>#REF!</v>
      </c>
      <c r="AB287" s="202" t="e">
        <f>IF(#REF!=Y287,"BETUL","SALAH")</f>
        <v>#REF!</v>
      </c>
      <c r="AC287" s="88" t="e">
        <f>IF(#REF!&gt;80,"CEK KEMBALI","OKE")</f>
        <v>#REF!</v>
      </c>
      <c r="AD287" s="88" t="e">
        <f>IF(#REF!&gt;80,"CEK KEMBALI","OKE")</f>
        <v>#REF!</v>
      </c>
      <c r="AE287" s="88"/>
      <c r="AF287" s="200" t="str">
        <f t="shared" si="8"/>
        <v>OK</v>
      </c>
      <c r="AG287" s="202">
        <f t="shared" si="9"/>
        <v>577</v>
      </c>
    </row>
    <row r="288" spans="1:33" ht="17" customHeight="1">
      <c r="A288" s="529">
        <v>274</v>
      </c>
      <c r="B288" s="529" t="s">
        <v>99</v>
      </c>
      <c r="C288" s="912" t="s">
        <v>105</v>
      </c>
      <c r="D288" s="910">
        <v>2</v>
      </c>
      <c r="E288" s="910">
        <v>30</v>
      </c>
      <c r="F288" s="910" t="s">
        <v>33</v>
      </c>
      <c r="G288" s="531">
        <v>866</v>
      </c>
      <c r="H288" s="906">
        <v>200.32970666666665</v>
      </c>
      <c r="I288" s="907">
        <v>23.132760585065434</v>
      </c>
      <c r="J288" s="906">
        <v>152.28013577150534</v>
      </c>
      <c r="K288" s="907">
        <v>17.584311290012163</v>
      </c>
      <c r="L288" s="906">
        <v>209.69398000000001</v>
      </c>
      <c r="M288" s="907">
        <v>24.21408545034642</v>
      </c>
      <c r="N288" s="906">
        <v>160.3172346222521</v>
      </c>
      <c r="O288" s="907">
        <v>18.512382750837425</v>
      </c>
      <c r="P288" s="909">
        <v>20.460641614068003</v>
      </c>
      <c r="Q288" s="904"/>
      <c r="R288" s="260"/>
      <c r="U288" s="200" t="e">
        <f>IF(#REF!&gt;=80,"B","K")</f>
        <v>#REF!</v>
      </c>
      <c r="V288" s="200" t="e">
        <f>IF(#REF!&gt;=80,"B","K")</f>
        <v>#REF!</v>
      </c>
      <c r="W288" s="200"/>
      <c r="X288" s="201" t="e">
        <f>(#REF!/G288)*100</f>
        <v>#REF!</v>
      </c>
      <c r="Y288" s="201" t="e">
        <f>#REF!/G288*100</f>
        <v>#REF!</v>
      </c>
      <c r="Z288" s="202"/>
      <c r="AA288" s="202" t="e">
        <f>IF(X288=#REF!,"BETUL","salah")</f>
        <v>#REF!</v>
      </c>
      <c r="AB288" s="202" t="e">
        <f>IF(#REF!=Y288,"BETUL","SALAH")</f>
        <v>#REF!</v>
      </c>
      <c r="AC288" s="88" t="e">
        <f>IF(#REF!&gt;80,"CEK KEMBALI","OKE")</f>
        <v>#REF!</v>
      </c>
      <c r="AD288" s="88" t="e">
        <f>IF(#REF!&gt;80,"CEK KEMBALI","OKE")</f>
        <v>#REF!</v>
      </c>
      <c r="AE288" s="88"/>
      <c r="AF288" s="200" t="str">
        <f t="shared" si="8"/>
        <v>OK</v>
      </c>
      <c r="AG288" s="202">
        <f t="shared" si="9"/>
        <v>866</v>
      </c>
    </row>
    <row r="289" spans="1:33" ht="17" customHeight="1">
      <c r="A289" s="529">
        <v>275</v>
      </c>
      <c r="B289" s="529" t="s">
        <v>55</v>
      </c>
      <c r="C289" s="912" t="s">
        <v>106</v>
      </c>
      <c r="D289" s="910">
        <v>1</v>
      </c>
      <c r="E289" s="910">
        <v>60</v>
      </c>
      <c r="F289" s="910" t="s">
        <v>22</v>
      </c>
      <c r="G289" s="531">
        <v>1732</v>
      </c>
      <c r="H289" s="906">
        <v>1062.0721839999999</v>
      </c>
      <c r="I289" s="907">
        <v>61.32056489607389</v>
      </c>
      <c r="J289" s="906">
        <v>883.265031162323</v>
      </c>
      <c r="K289" s="907">
        <v>50.996826279579857</v>
      </c>
      <c r="L289" s="906">
        <v>1013.680135</v>
      </c>
      <c r="M289" s="907">
        <v>58.526566685912243</v>
      </c>
      <c r="N289" s="906">
        <v>847.75385368865091</v>
      </c>
      <c r="O289" s="907">
        <v>48.946527349229271</v>
      </c>
      <c r="P289" s="909">
        <v>20.388420457613368</v>
      </c>
      <c r="Q289" s="913" t="s">
        <v>565</v>
      </c>
      <c r="R289" s="262" t="s">
        <v>555</v>
      </c>
      <c r="U289" s="200" t="e">
        <f>IF(#REF!&gt;=80,"B","K")</f>
        <v>#REF!</v>
      </c>
      <c r="V289" s="200" t="e">
        <f>IF(#REF!&gt;=80,"B","K")</f>
        <v>#REF!</v>
      </c>
      <c r="W289" s="200"/>
      <c r="X289" s="201" t="e">
        <f>(#REF!/G289)*100</f>
        <v>#REF!</v>
      </c>
      <c r="Y289" s="201" t="e">
        <f>#REF!/G289*100</f>
        <v>#REF!</v>
      </c>
      <c r="Z289" s="202"/>
      <c r="AA289" s="202" t="e">
        <f>IF(X289=#REF!,"BETUL","salah")</f>
        <v>#REF!</v>
      </c>
      <c r="AB289" s="202" t="e">
        <f>IF(#REF!=Y289,"BETUL","SALAH")</f>
        <v>#REF!</v>
      </c>
      <c r="AC289" s="88" t="e">
        <f>IF(#REF!&gt;80,"CEK KEMBALI","OKE")</f>
        <v>#REF!</v>
      </c>
      <c r="AD289" s="88" t="e">
        <f>IF(#REF!&gt;80,"CEK KEMBALI","OKE")</f>
        <v>#REF!</v>
      </c>
      <c r="AE289" s="88"/>
      <c r="AF289" s="200" t="str">
        <f t="shared" si="8"/>
        <v>OK</v>
      </c>
      <c r="AG289" s="202">
        <f t="shared" si="9"/>
        <v>1732</v>
      </c>
    </row>
    <row r="290" spans="1:33" ht="17" customHeight="1">
      <c r="A290" s="529">
        <v>276</v>
      </c>
      <c r="B290" s="529" t="s">
        <v>55</v>
      </c>
      <c r="C290" s="914" t="s">
        <v>106</v>
      </c>
      <c r="D290" s="910">
        <v>2</v>
      </c>
      <c r="E290" s="910">
        <v>60</v>
      </c>
      <c r="F290" s="910" t="s">
        <v>22</v>
      </c>
      <c r="G290" s="531">
        <v>1732</v>
      </c>
      <c r="H290" s="906">
        <v>1385.8828533333333</v>
      </c>
      <c r="I290" s="907">
        <v>80.01633102386451</v>
      </c>
      <c r="J290" s="906">
        <v>756.76922021863743</v>
      </c>
      <c r="K290" s="907">
        <v>43.693372991838189</v>
      </c>
      <c r="L290" s="906">
        <v>863.77378299999998</v>
      </c>
      <c r="M290" s="907">
        <v>49.871465531177826</v>
      </c>
      <c r="N290" s="906">
        <v>709.73408912741127</v>
      </c>
      <c r="O290" s="907">
        <v>40.977718771790492</v>
      </c>
      <c r="P290" s="909">
        <v>20.38667978380083</v>
      </c>
      <c r="Q290" s="913" t="s">
        <v>565</v>
      </c>
      <c r="R290" s="262"/>
      <c r="U290" s="200" t="e">
        <f>IF(#REF!&gt;=80,"B","K")</f>
        <v>#REF!</v>
      </c>
      <c r="V290" s="200" t="e">
        <f>IF(#REF!&gt;=80,"B","K")</f>
        <v>#REF!</v>
      </c>
      <c r="W290" s="200"/>
      <c r="X290" s="201" t="e">
        <f>(#REF!/G290)*100</f>
        <v>#REF!</v>
      </c>
      <c r="Y290" s="201" t="e">
        <f>#REF!/G290*100</f>
        <v>#REF!</v>
      </c>
      <c r="Z290" s="202"/>
      <c r="AA290" s="202" t="e">
        <f>IF(X290=#REF!,"BETUL","salah")</f>
        <v>#REF!</v>
      </c>
      <c r="AB290" s="202" t="e">
        <f>IF(#REF!=Y290,"BETUL","SALAH")</f>
        <v>#REF!</v>
      </c>
      <c r="AC290" s="88" t="e">
        <f>IF(#REF!&gt;80,"CEK KEMBALI","OKE")</f>
        <v>#REF!</v>
      </c>
      <c r="AD290" s="88" t="e">
        <f>IF(#REF!&gt;80,"CEK KEMBALI","OKE")</f>
        <v>#REF!</v>
      </c>
      <c r="AE290" s="88"/>
      <c r="AF290" s="200" t="str">
        <f t="shared" si="8"/>
        <v>OK</v>
      </c>
      <c r="AG290" s="202">
        <f t="shared" si="9"/>
        <v>1732</v>
      </c>
    </row>
    <row r="291" spans="1:33" ht="17" customHeight="1">
      <c r="A291" s="529">
        <v>277</v>
      </c>
      <c r="B291" s="529" t="s">
        <v>55</v>
      </c>
      <c r="C291" s="529" t="s">
        <v>106</v>
      </c>
      <c r="D291" s="530">
        <v>3</v>
      </c>
      <c r="E291" s="530">
        <v>60</v>
      </c>
      <c r="F291" s="530" t="s">
        <v>22</v>
      </c>
      <c r="G291" s="531">
        <v>1732</v>
      </c>
      <c r="H291" s="906">
        <v>979.01617433333331</v>
      </c>
      <c r="I291" s="907">
        <v>56.525183275596611</v>
      </c>
      <c r="J291" s="906">
        <v>760.59680497401621</v>
      </c>
      <c r="K291" s="907">
        <v>43.914365183257289</v>
      </c>
      <c r="L291" s="906">
        <v>877.21756999999991</v>
      </c>
      <c r="M291" s="907">
        <v>50.64766570438799</v>
      </c>
      <c r="N291" s="906">
        <v>742.12132676716055</v>
      </c>
      <c r="O291" s="907">
        <v>42.847651660921507</v>
      </c>
      <c r="P291" s="909">
        <v>20.302686393915113</v>
      </c>
      <c r="Q291" s="913" t="s">
        <v>565</v>
      </c>
      <c r="R291" s="262" t="s">
        <v>558</v>
      </c>
      <c r="U291" s="200" t="e">
        <f>IF(#REF!&gt;=80,"B","K")</f>
        <v>#REF!</v>
      </c>
      <c r="V291" s="200" t="e">
        <f>IF(#REF!&gt;=80,"B","K")</f>
        <v>#REF!</v>
      </c>
      <c r="W291" s="200"/>
      <c r="X291" s="201" t="e">
        <f>(#REF!/G291)*100</f>
        <v>#REF!</v>
      </c>
      <c r="Y291" s="201" t="e">
        <f>#REF!/G291*100</f>
        <v>#REF!</v>
      </c>
      <c r="Z291" s="202"/>
      <c r="AA291" s="202" t="e">
        <f>IF(X291=#REF!,"BETUL","salah")</f>
        <v>#REF!</v>
      </c>
      <c r="AB291" s="202" t="e">
        <f>IF(#REF!=Y291,"BETUL","SALAH")</f>
        <v>#REF!</v>
      </c>
      <c r="AC291" s="88" t="e">
        <f>IF(#REF!&gt;80,"CEK KEMBALI","OKE")</f>
        <v>#REF!</v>
      </c>
      <c r="AD291" s="88" t="e">
        <f>IF(#REF!&gt;80,"CEK KEMBALI","OKE")</f>
        <v>#REF!</v>
      </c>
      <c r="AE291" s="88"/>
      <c r="AF291" s="200" t="str">
        <f t="shared" si="8"/>
        <v>OK</v>
      </c>
      <c r="AG291" s="202">
        <f t="shared" si="9"/>
        <v>1732</v>
      </c>
    </row>
    <row r="292" spans="1:33" ht="17" customHeight="1">
      <c r="A292" s="529">
        <v>278</v>
      </c>
      <c r="B292" s="529" t="s">
        <v>55</v>
      </c>
      <c r="C292" s="912" t="s">
        <v>106</v>
      </c>
      <c r="D292" s="910">
        <v>4</v>
      </c>
      <c r="E292" s="910">
        <v>60</v>
      </c>
      <c r="F292" s="910" t="s">
        <v>22</v>
      </c>
      <c r="G292" s="915">
        <v>1732</v>
      </c>
      <c r="H292" s="906">
        <v>757.54754666666668</v>
      </c>
      <c r="I292" s="907">
        <v>43.738311008468052</v>
      </c>
      <c r="J292" s="906">
        <v>511.07562731157464</v>
      </c>
      <c r="K292" s="907">
        <v>29.507830676187911</v>
      </c>
      <c r="L292" s="906">
        <v>718.68367533333333</v>
      </c>
      <c r="M292" s="907">
        <v>41.494438529638181</v>
      </c>
      <c r="N292" s="906">
        <v>523.73103075892436</v>
      </c>
      <c r="O292" s="907">
        <v>30.23851216852912</v>
      </c>
      <c r="P292" s="909">
        <v>20.599753812981859</v>
      </c>
      <c r="Q292" s="913" t="s">
        <v>565</v>
      </c>
      <c r="R292" s="262" t="s">
        <v>427</v>
      </c>
      <c r="U292" s="200" t="e">
        <f>IF(#REF!&gt;=80,"B","K")</f>
        <v>#REF!</v>
      </c>
      <c r="V292" s="200" t="e">
        <f>IF(#REF!&gt;=80,"B","K")</f>
        <v>#REF!</v>
      </c>
      <c r="W292" s="200"/>
      <c r="X292" s="201" t="e">
        <f>(#REF!/G292)*100</f>
        <v>#REF!</v>
      </c>
      <c r="Y292" s="201" t="e">
        <f>#REF!/G292*100</f>
        <v>#REF!</v>
      </c>
      <c r="Z292" s="202"/>
      <c r="AA292" s="202" t="e">
        <f>IF(X292=#REF!,"BETUL","salah")</f>
        <v>#REF!</v>
      </c>
      <c r="AB292" s="202" t="e">
        <f>IF(#REF!=Y292,"BETUL","SALAH")</f>
        <v>#REF!</v>
      </c>
      <c r="AC292" s="88" t="e">
        <f>IF(#REF!&gt;80,"CEK KEMBALI","OKE")</f>
        <v>#REF!</v>
      </c>
      <c r="AD292" s="88" t="e">
        <f>IF(#REF!&gt;80,"CEK KEMBALI","OKE")</f>
        <v>#REF!</v>
      </c>
      <c r="AE292" s="88"/>
      <c r="AF292" s="200" t="str">
        <f t="shared" si="8"/>
        <v>OK</v>
      </c>
      <c r="AG292" s="202">
        <f t="shared" si="9"/>
        <v>1732</v>
      </c>
    </row>
    <row r="293" spans="1:33" ht="17" customHeight="1">
      <c r="A293" s="529">
        <v>279</v>
      </c>
      <c r="B293" s="529" t="s">
        <v>55</v>
      </c>
      <c r="C293" s="912" t="s">
        <v>349</v>
      </c>
      <c r="D293" s="910">
        <v>4</v>
      </c>
      <c r="E293" s="910">
        <v>60</v>
      </c>
      <c r="F293" s="910" t="s">
        <v>22</v>
      </c>
      <c r="G293" s="915">
        <v>1732</v>
      </c>
      <c r="H293" s="906">
        <v>0</v>
      </c>
      <c r="I293" s="907">
        <v>0</v>
      </c>
      <c r="J293" s="906">
        <v>0</v>
      </c>
      <c r="K293" s="907">
        <v>0</v>
      </c>
      <c r="L293" s="906">
        <v>0</v>
      </c>
      <c r="M293" s="907">
        <v>0</v>
      </c>
      <c r="N293" s="906">
        <v>0</v>
      </c>
      <c r="O293" s="907">
        <v>0</v>
      </c>
      <c r="P293" s="909">
        <v>20.531641193560745</v>
      </c>
      <c r="Q293" s="913"/>
      <c r="R293" s="260" t="s">
        <v>427</v>
      </c>
      <c r="U293" s="200" t="e">
        <f>IF(#REF!&gt;=80,"B","K")</f>
        <v>#REF!</v>
      </c>
      <c r="V293" s="200" t="e">
        <f>IF(#REF!&gt;=80,"B","K")</f>
        <v>#REF!</v>
      </c>
      <c r="W293" s="200"/>
      <c r="X293" s="201" t="e">
        <f>(#REF!/G293)*100</f>
        <v>#REF!</v>
      </c>
      <c r="Y293" s="201" t="e">
        <f>#REF!/G293*100</f>
        <v>#REF!</v>
      </c>
      <c r="Z293" s="202"/>
      <c r="AA293" s="202" t="e">
        <f>IF(X293=#REF!,"BETUL","salah")</f>
        <v>#REF!</v>
      </c>
      <c r="AB293" s="202" t="e">
        <f>IF(#REF!=Y293,"BETUL","SALAH")</f>
        <v>#REF!</v>
      </c>
      <c r="AC293" s="88" t="e">
        <f>IF(#REF!&gt;80,"CEK KEMBALI","OKE")</f>
        <v>#REF!</v>
      </c>
      <c r="AD293" s="88" t="e">
        <f>IF(#REF!&gt;80,"CEK KEMBALI","OKE")</f>
        <v>#REF!</v>
      </c>
      <c r="AE293" s="88"/>
      <c r="AF293" s="200" t="str">
        <f t="shared" si="8"/>
        <v>OK</v>
      </c>
      <c r="AG293" s="202">
        <f t="shared" si="9"/>
        <v>1732</v>
      </c>
    </row>
    <row r="294" spans="1:33" ht="17" customHeight="1">
      <c r="A294" s="529">
        <v>280</v>
      </c>
      <c r="B294" s="529" t="s">
        <v>55</v>
      </c>
      <c r="C294" s="912" t="s">
        <v>349</v>
      </c>
      <c r="D294" s="910">
        <v>5</v>
      </c>
      <c r="E294" s="910">
        <v>60</v>
      </c>
      <c r="F294" s="910" t="s">
        <v>22</v>
      </c>
      <c r="G294" s="915">
        <v>1732</v>
      </c>
      <c r="H294" s="906">
        <v>761.54117833333339</v>
      </c>
      <c r="I294" s="907">
        <v>43.968890204003081</v>
      </c>
      <c r="J294" s="906">
        <v>615.05809616352963</v>
      </c>
      <c r="K294" s="907">
        <v>35.511437422836586</v>
      </c>
      <c r="L294" s="906">
        <v>770.38460266666664</v>
      </c>
      <c r="M294" s="907">
        <v>44.479480523479594</v>
      </c>
      <c r="N294" s="906">
        <v>587.99387459668048</v>
      </c>
      <c r="O294" s="907">
        <v>33.948838025212495</v>
      </c>
      <c r="P294" s="909">
        <v>20.503499699316141</v>
      </c>
      <c r="Q294" s="905" t="s">
        <v>566</v>
      </c>
      <c r="R294" s="260"/>
      <c r="U294" s="200" t="e">
        <f>IF(#REF!&gt;=80,"B","K")</f>
        <v>#REF!</v>
      </c>
      <c r="V294" s="200" t="e">
        <f>IF(#REF!&gt;=80,"B","K")</f>
        <v>#REF!</v>
      </c>
      <c r="W294" s="200"/>
      <c r="X294" s="201" t="e">
        <f>(#REF!/G294)*100</f>
        <v>#REF!</v>
      </c>
      <c r="Y294" s="201" t="e">
        <f>#REF!/G294*100</f>
        <v>#REF!</v>
      </c>
      <c r="Z294" s="202"/>
      <c r="AA294" s="202" t="e">
        <f>IF(X294=#REF!,"BETUL","salah")</f>
        <v>#REF!</v>
      </c>
      <c r="AB294" s="202" t="e">
        <f>IF(#REF!=Y294,"BETUL","SALAH")</f>
        <v>#REF!</v>
      </c>
      <c r="AC294" s="88" t="e">
        <f>IF(#REF!&gt;80,"CEK KEMBALI","OKE")</f>
        <v>#REF!</v>
      </c>
      <c r="AD294" s="88" t="e">
        <f>IF(#REF!&gt;80,"CEK KEMBALI","OKE")</f>
        <v>#REF!</v>
      </c>
      <c r="AE294" s="88"/>
      <c r="AF294" s="200" t="str">
        <f t="shared" si="8"/>
        <v>OK</v>
      </c>
      <c r="AG294" s="202">
        <f t="shared" si="9"/>
        <v>1732</v>
      </c>
    </row>
    <row r="295" spans="1:33" ht="17" customHeight="1">
      <c r="A295" s="529">
        <v>281</v>
      </c>
      <c r="B295" s="529" t="s">
        <v>55</v>
      </c>
      <c r="C295" s="912" t="s">
        <v>272</v>
      </c>
      <c r="D295" s="910">
        <v>2</v>
      </c>
      <c r="E295" s="910">
        <v>60</v>
      </c>
      <c r="F295" s="910" t="s">
        <v>22</v>
      </c>
      <c r="G295" s="531">
        <v>1732</v>
      </c>
      <c r="H295" s="906">
        <v>1003.5798340000001</v>
      </c>
      <c r="I295" s="907">
        <v>57.943408429561202</v>
      </c>
      <c r="J295" s="906">
        <v>736.86425928494566</v>
      </c>
      <c r="K295" s="907">
        <v>42.544125824765914</v>
      </c>
      <c r="L295" s="906">
        <v>904.17431666666664</v>
      </c>
      <c r="M295" s="907">
        <v>52.204059853733639</v>
      </c>
      <c r="N295" s="906">
        <v>698.64600543696702</v>
      </c>
      <c r="O295" s="907">
        <v>40.337529182272924</v>
      </c>
      <c r="P295" s="909">
        <v>20.434959913130808</v>
      </c>
      <c r="Q295" s="905" t="s">
        <v>524</v>
      </c>
      <c r="R295" s="260"/>
      <c r="U295" s="200" t="e">
        <f>IF(#REF!&gt;=80,"B","K")</f>
        <v>#REF!</v>
      </c>
      <c r="V295" s="200" t="e">
        <f>IF(#REF!&gt;=80,"B","K")</f>
        <v>#REF!</v>
      </c>
      <c r="W295" s="200"/>
      <c r="X295" s="201" t="e">
        <f>(#REF!/G295)*100</f>
        <v>#REF!</v>
      </c>
      <c r="Y295" s="201" t="e">
        <f>#REF!/G295*100</f>
        <v>#REF!</v>
      </c>
      <c r="Z295" s="202"/>
      <c r="AA295" s="202" t="e">
        <f>IF(X295=#REF!,"BETUL","salah")</f>
        <v>#REF!</v>
      </c>
      <c r="AB295" s="202" t="e">
        <f>IF(#REF!=Y295,"BETUL","SALAH")</f>
        <v>#REF!</v>
      </c>
      <c r="AC295" s="88" t="e">
        <f>IF(#REF!&gt;80,"CEK KEMBALI","OKE")</f>
        <v>#REF!</v>
      </c>
      <c r="AD295" s="88" t="e">
        <f>IF(#REF!&gt;80,"CEK KEMBALI","OKE")</f>
        <v>#REF!</v>
      </c>
      <c r="AE295" s="88"/>
      <c r="AF295" s="200" t="str">
        <f t="shared" si="8"/>
        <v>OK</v>
      </c>
      <c r="AG295" s="202">
        <f t="shared" si="9"/>
        <v>1732</v>
      </c>
    </row>
    <row r="296" spans="1:33" ht="17" customHeight="1">
      <c r="A296" s="529">
        <v>282</v>
      </c>
      <c r="B296" s="529" t="s">
        <v>55</v>
      </c>
      <c r="C296" s="912" t="s">
        <v>567</v>
      </c>
      <c r="D296" s="910">
        <v>3</v>
      </c>
      <c r="E296" s="910">
        <v>30</v>
      </c>
      <c r="F296" s="910">
        <v>70</v>
      </c>
      <c r="G296" s="531">
        <v>2213</v>
      </c>
      <c r="H296" s="906">
        <v>57.662464</v>
      </c>
      <c r="I296" s="907">
        <v>2.6056242205151379</v>
      </c>
      <c r="J296" s="906">
        <v>28.383926068965501</v>
      </c>
      <c r="K296" s="907">
        <v>1.2825994608660416</v>
      </c>
      <c r="L296" s="906">
        <v>57.622452000000003</v>
      </c>
      <c r="M296" s="907">
        <v>2.6038161771351107</v>
      </c>
      <c r="N296" s="906">
        <v>28.057744340047929</v>
      </c>
      <c r="O296" s="907">
        <v>1.2678601147784876</v>
      </c>
      <c r="P296" s="909">
        <v>70.196213452323292</v>
      </c>
      <c r="Q296" s="913" t="s">
        <v>568</v>
      </c>
      <c r="R296" s="260"/>
      <c r="U296" s="200" t="e">
        <f>IF(#REF!&gt;=80,"B","K")</f>
        <v>#REF!</v>
      </c>
      <c r="V296" s="200" t="e">
        <f>IF(#REF!&gt;=80,"B","K")</f>
        <v>#REF!</v>
      </c>
      <c r="W296" s="200"/>
      <c r="X296" s="201" t="e">
        <f>(#REF!/G296)*100</f>
        <v>#REF!</v>
      </c>
      <c r="Y296" s="201" t="e">
        <f>#REF!/G296*100</f>
        <v>#REF!</v>
      </c>
      <c r="Z296" s="202"/>
      <c r="AA296" s="202" t="e">
        <f>IF(X296=#REF!,"BETUL","salah")</f>
        <v>#REF!</v>
      </c>
      <c r="AB296" s="202" t="e">
        <f>IF(#REF!=Y296,"BETUL","SALAH")</f>
        <v>#REF!</v>
      </c>
      <c r="AC296" s="88" t="e">
        <f>IF(#REF!&gt;80,"CEK KEMBALI","OKE")</f>
        <v>#REF!</v>
      </c>
      <c r="AD296" s="88" t="e">
        <f>IF(#REF!&gt;80,"CEK KEMBALI","OKE")</f>
        <v>#REF!</v>
      </c>
      <c r="AE296" s="88"/>
      <c r="AF296" s="200" t="str">
        <f t="shared" si="8"/>
        <v>GGGEEEELLLLL</v>
      </c>
      <c r="AG296" s="202">
        <f t="shared" si="9"/>
        <v>866</v>
      </c>
    </row>
    <row r="297" spans="1:33" ht="17" customHeight="1">
      <c r="A297" s="529">
        <v>283</v>
      </c>
      <c r="B297" s="529" t="s">
        <v>55</v>
      </c>
      <c r="C297" s="912" t="s">
        <v>107</v>
      </c>
      <c r="D297" s="910">
        <v>2</v>
      </c>
      <c r="E297" s="910">
        <v>60</v>
      </c>
      <c r="F297" s="910" t="s">
        <v>22</v>
      </c>
      <c r="G297" s="531">
        <v>1732</v>
      </c>
      <c r="H297" s="906">
        <v>817.93044033333342</v>
      </c>
      <c r="I297" s="907">
        <v>47.224621266358739</v>
      </c>
      <c r="J297" s="906">
        <v>681.70035163611055</v>
      </c>
      <c r="K297" s="907">
        <v>39.359142704163425</v>
      </c>
      <c r="L297" s="906">
        <v>909.28916399999991</v>
      </c>
      <c r="M297" s="907">
        <v>52.49937436489607</v>
      </c>
      <c r="N297" s="906">
        <v>697.63988054798301</v>
      </c>
      <c r="O297" s="907">
        <v>40.279438830714952</v>
      </c>
      <c r="P297" s="909">
        <v>20.504665452505314</v>
      </c>
      <c r="Q297" s="905" t="s">
        <v>569</v>
      </c>
      <c r="R297" s="260"/>
      <c r="U297" s="200" t="e">
        <f>IF(#REF!&gt;=80,"B","K")</f>
        <v>#REF!</v>
      </c>
      <c r="V297" s="200" t="e">
        <f>IF(#REF!&gt;=80,"B","K")</f>
        <v>#REF!</v>
      </c>
      <c r="W297" s="200"/>
      <c r="X297" s="201" t="e">
        <f>(#REF!/G297)*100</f>
        <v>#REF!</v>
      </c>
      <c r="Y297" s="201" t="e">
        <f>#REF!/G297*100</f>
        <v>#REF!</v>
      </c>
      <c r="Z297" s="202"/>
      <c r="AA297" s="202" t="e">
        <f>IF(X297=#REF!,"BETUL","salah")</f>
        <v>#REF!</v>
      </c>
      <c r="AB297" s="202" t="e">
        <f>IF(#REF!=Y297,"BETUL","SALAH")</f>
        <v>#REF!</v>
      </c>
      <c r="AC297" s="88" t="e">
        <f>IF(#REF!&gt;80,"CEK KEMBALI","OKE")</f>
        <v>#REF!</v>
      </c>
      <c r="AD297" s="88" t="e">
        <f>IF(#REF!&gt;80,"CEK KEMBALI","OKE")</f>
        <v>#REF!</v>
      </c>
      <c r="AE297" s="88"/>
      <c r="AF297" s="200" t="str">
        <f t="shared" si="8"/>
        <v>OK</v>
      </c>
      <c r="AG297" s="202">
        <f t="shared" si="9"/>
        <v>1732</v>
      </c>
    </row>
    <row r="298" spans="1:33" ht="17" customHeight="1">
      <c r="A298" s="529">
        <v>284</v>
      </c>
      <c r="B298" s="529" t="s">
        <v>55</v>
      </c>
      <c r="C298" s="912" t="s">
        <v>107</v>
      </c>
      <c r="D298" s="910">
        <v>3</v>
      </c>
      <c r="E298" s="910">
        <v>60</v>
      </c>
      <c r="F298" s="910" t="s">
        <v>22</v>
      </c>
      <c r="G298" s="531">
        <v>1732</v>
      </c>
      <c r="H298" s="906">
        <v>534.32153333333338</v>
      </c>
      <c r="I298" s="907">
        <v>30.849973056197079</v>
      </c>
      <c r="J298" s="906">
        <v>381.07810756296323</v>
      </c>
      <c r="K298" s="907">
        <v>22.002200205713812</v>
      </c>
      <c r="L298" s="906">
        <v>521.40549700000008</v>
      </c>
      <c r="M298" s="907">
        <v>30.104243475750579</v>
      </c>
      <c r="N298" s="906">
        <v>395.71301318312425</v>
      </c>
      <c r="O298" s="907">
        <v>22.847171661843202</v>
      </c>
      <c r="P298" s="909">
        <v>20.558402609933154</v>
      </c>
      <c r="Q298" s="905" t="s">
        <v>492</v>
      </c>
      <c r="R298" s="260"/>
      <c r="U298" s="200" t="e">
        <f>IF(#REF!&gt;=80,"B","K")</f>
        <v>#REF!</v>
      </c>
      <c r="V298" s="200" t="e">
        <f>IF(#REF!&gt;=80,"B","K")</f>
        <v>#REF!</v>
      </c>
      <c r="W298" s="200"/>
      <c r="X298" s="201" t="e">
        <f>(#REF!/G298)*100</f>
        <v>#REF!</v>
      </c>
      <c r="Y298" s="201" t="e">
        <f>#REF!/G298*100</f>
        <v>#REF!</v>
      </c>
      <c r="Z298" s="202"/>
      <c r="AA298" s="202" t="e">
        <f>IF(X298=#REF!,"BETUL","salah")</f>
        <v>#REF!</v>
      </c>
      <c r="AB298" s="202" t="e">
        <f>IF(#REF!=Y298,"BETUL","SALAH")</f>
        <v>#REF!</v>
      </c>
      <c r="AC298" s="88" t="e">
        <f>IF(#REF!&gt;80,"CEK KEMBALI","OKE")</f>
        <v>#REF!</v>
      </c>
      <c r="AD298" s="88" t="e">
        <f>IF(#REF!&gt;80,"CEK KEMBALI","OKE")</f>
        <v>#REF!</v>
      </c>
      <c r="AE298" s="88"/>
      <c r="AF298" s="200" t="str">
        <f t="shared" si="8"/>
        <v>OK</v>
      </c>
      <c r="AG298" s="202">
        <f t="shared" si="9"/>
        <v>1732</v>
      </c>
    </row>
    <row r="299" spans="1:33" ht="17" customHeight="1">
      <c r="A299" s="529">
        <v>285</v>
      </c>
      <c r="B299" s="529" t="s">
        <v>55</v>
      </c>
      <c r="C299" s="912" t="s">
        <v>570</v>
      </c>
      <c r="D299" s="910"/>
      <c r="E299" s="910">
        <v>15.14</v>
      </c>
      <c r="F299" s="910">
        <v>70</v>
      </c>
      <c r="G299" s="531">
        <v>728</v>
      </c>
      <c r="H299" s="906">
        <v>36.08549266666666</v>
      </c>
      <c r="I299" s="907">
        <v>4.9567984432234429</v>
      </c>
      <c r="J299" s="906">
        <v>21.107088010802485</v>
      </c>
      <c r="K299" s="907">
        <v>2.8993252762091326</v>
      </c>
      <c r="L299" s="906">
        <v>37.064580333333332</v>
      </c>
      <c r="M299" s="907">
        <v>5.0912885073260066</v>
      </c>
      <c r="N299" s="906">
        <v>22.048587875739635</v>
      </c>
      <c r="O299" s="907">
        <v>3.0286521807334665</v>
      </c>
      <c r="P299" s="909">
        <v>70.099999999999994</v>
      </c>
      <c r="Q299" s="905" t="s">
        <v>571</v>
      </c>
      <c r="R299" s="260"/>
      <c r="U299" s="200" t="e">
        <f>IF(#REF!&gt;=80,"B","K")</f>
        <v>#REF!</v>
      </c>
      <c r="V299" s="200" t="e">
        <f>IF(#REF!&gt;=80,"B","K")</f>
        <v>#REF!</v>
      </c>
      <c r="W299" s="200"/>
      <c r="X299" s="201" t="e">
        <f>(#REF!/G299)*100</f>
        <v>#REF!</v>
      </c>
      <c r="Y299" s="201" t="e">
        <f>#REF!/G299*100</f>
        <v>#REF!</v>
      </c>
      <c r="Z299" s="202"/>
      <c r="AA299" s="202" t="e">
        <f>IF(X299=#REF!,"BETUL","salah")</f>
        <v>#REF!</v>
      </c>
      <c r="AB299" s="202" t="e">
        <f>IF(#REF!=Y299,"BETUL","SALAH")</f>
        <v>#REF!</v>
      </c>
      <c r="AC299" s="88" t="e">
        <f>IF(#REF!&gt;80,"CEK KEMBALI","OKE")</f>
        <v>#REF!</v>
      </c>
      <c r="AD299" s="88" t="e">
        <f>IF(#REF!&gt;80,"CEK KEMBALI","OKE")</f>
        <v>#REF!</v>
      </c>
      <c r="AE299" s="88"/>
      <c r="AF299" s="200" t="str">
        <f t="shared" si="8"/>
        <v>GGGEEEELLLLL</v>
      </c>
      <c r="AG299" s="202" t="str">
        <f t="shared" si="9"/>
        <v>CEK</v>
      </c>
    </row>
    <row r="300" spans="1:33" ht="17" customHeight="1">
      <c r="A300" s="529">
        <v>286</v>
      </c>
      <c r="B300" s="529" t="s">
        <v>55</v>
      </c>
      <c r="C300" s="912" t="s">
        <v>572</v>
      </c>
      <c r="D300" s="910"/>
      <c r="E300" s="910">
        <v>30</v>
      </c>
      <c r="F300" s="910">
        <v>70</v>
      </c>
      <c r="G300" s="531">
        <v>866</v>
      </c>
      <c r="H300" s="906">
        <v>57.103796666666661</v>
      </c>
      <c r="I300" s="907">
        <v>6.5939719014626625</v>
      </c>
      <c r="J300" s="906">
        <v>35.69154703030302</v>
      </c>
      <c r="K300" s="907">
        <v>4.1214257540765606</v>
      </c>
      <c r="L300" s="906">
        <v>56.428442666666662</v>
      </c>
      <c r="M300" s="907">
        <v>6.5159864511162429</v>
      </c>
      <c r="N300" s="906">
        <v>37.57176791280353</v>
      </c>
      <c r="O300" s="907">
        <v>4.3385413294230402</v>
      </c>
      <c r="P300" s="909">
        <v>70.2</v>
      </c>
      <c r="Q300" s="913" t="s">
        <v>573</v>
      </c>
      <c r="R300" s="260"/>
      <c r="U300" s="200" t="e">
        <f>IF(#REF!&gt;=80,"B","K")</f>
        <v>#REF!</v>
      </c>
      <c r="V300" s="200" t="e">
        <f>IF(#REF!&gt;=80,"B","K")</f>
        <v>#REF!</v>
      </c>
      <c r="W300" s="200"/>
      <c r="X300" s="201" t="e">
        <f>(#REF!/G300)*100</f>
        <v>#REF!</v>
      </c>
      <c r="Y300" s="201" t="e">
        <f>#REF!/G300*100</f>
        <v>#REF!</v>
      </c>
      <c r="Z300" s="202"/>
      <c r="AA300" s="202" t="e">
        <f>IF(X300=#REF!,"BETUL","salah")</f>
        <v>#REF!</v>
      </c>
      <c r="AB300" s="202" t="e">
        <f>IF(#REF!=Y300,"BETUL","SALAH")</f>
        <v>#REF!</v>
      </c>
      <c r="AC300" s="88" t="e">
        <f>IF(#REF!&gt;80,"CEK KEMBALI","OKE")</f>
        <v>#REF!</v>
      </c>
      <c r="AD300" s="88" t="e">
        <f>IF(#REF!&gt;80,"CEK KEMBALI","OKE")</f>
        <v>#REF!</v>
      </c>
      <c r="AE300" s="88"/>
      <c r="AF300" s="200" t="str">
        <f t="shared" si="8"/>
        <v>OK</v>
      </c>
      <c r="AG300" s="202">
        <f t="shared" si="9"/>
        <v>866</v>
      </c>
    </row>
    <row r="301" spans="1:33" ht="17" customHeight="1">
      <c r="A301" s="529">
        <v>287</v>
      </c>
      <c r="B301" s="529" t="s">
        <v>55</v>
      </c>
      <c r="C301" s="912" t="s">
        <v>574</v>
      </c>
      <c r="D301" s="910"/>
      <c r="E301" s="910">
        <v>32</v>
      </c>
      <c r="F301" s="910">
        <v>70</v>
      </c>
      <c r="G301" s="531">
        <v>924</v>
      </c>
      <c r="H301" s="906">
        <v>93.921023333333324</v>
      </c>
      <c r="I301" s="907">
        <v>10.164612914862914</v>
      </c>
      <c r="J301" s="906">
        <v>34.31232144477169</v>
      </c>
      <c r="K301" s="907">
        <v>3.7134547018151181</v>
      </c>
      <c r="L301" s="906">
        <v>157.12789899999999</v>
      </c>
      <c r="M301" s="907">
        <v>17.005183874458872</v>
      </c>
      <c r="N301" s="906">
        <v>34.911418391542277</v>
      </c>
      <c r="O301" s="907">
        <v>3.7782920337166965</v>
      </c>
      <c r="P301" s="909">
        <v>70.200129181353731</v>
      </c>
      <c r="Q301" s="913"/>
      <c r="R301" s="260"/>
      <c r="U301" s="200" t="e">
        <f>IF(#REF!&gt;=80,"B","K")</f>
        <v>#REF!</v>
      </c>
      <c r="V301" s="200" t="e">
        <f>IF(#REF!&gt;=80,"B","K")</f>
        <v>#REF!</v>
      </c>
      <c r="W301" s="200"/>
      <c r="X301" s="201" t="e">
        <f>(#REF!/G301)*100</f>
        <v>#REF!</v>
      </c>
      <c r="Y301" s="201" t="e">
        <f>#REF!/G301*100</f>
        <v>#REF!</v>
      </c>
      <c r="Z301" s="202"/>
      <c r="AA301" s="202" t="e">
        <f>IF(X301=#REF!,"BETUL","salah")</f>
        <v>#REF!</v>
      </c>
      <c r="AB301" s="202" t="e">
        <f>IF(#REF!=Y301,"BETUL","SALAH")</f>
        <v>#REF!</v>
      </c>
      <c r="AC301" s="88" t="e">
        <f>IF(#REF!&gt;80,"CEK KEMBALI","OKE")</f>
        <v>#REF!</v>
      </c>
      <c r="AD301" s="88" t="e">
        <f>IF(#REF!&gt;80,"CEK KEMBALI","OKE")</f>
        <v>#REF!</v>
      </c>
      <c r="AE301" s="88"/>
      <c r="AF301" s="200" t="str">
        <f t="shared" si="8"/>
        <v>GGGEEEELLLLL</v>
      </c>
      <c r="AG301" s="202" t="str">
        <f t="shared" si="9"/>
        <v>CEK</v>
      </c>
    </row>
    <row r="302" spans="1:33" ht="17" customHeight="1">
      <c r="A302" s="529">
        <v>288</v>
      </c>
      <c r="B302" s="914" t="s">
        <v>55</v>
      </c>
      <c r="C302" s="912" t="s">
        <v>576</v>
      </c>
      <c r="D302" s="910">
        <v>1</v>
      </c>
      <c r="E302" s="910">
        <v>60</v>
      </c>
      <c r="F302" s="910" t="s">
        <v>22</v>
      </c>
      <c r="G302" s="531">
        <v>1732</v>
      </c>
      <c r="H302" s="906">
        <v>919.62518333333321</v>
      </c>
      <c r="I302" s="907">
        <v>53.096142224788288</v>
      </c>
      <c r="J302" s="906">
        <v>530.705622814815</v>
      </c>
      <c r="K302" s="907">
        <v>30.641202241040126</v>
      </c>
      <c r="L302" s="906">
        <v>851.03861499999994</v>
      </c>
      <c r="M302" s="907">
        <v>49.136178695150114</v>
      </c>
      <c r="N302" s="906">
        <v>505.38620081471498</v>
      </c>
      <c r="O302" s="907">
        <v>29.179341848424649</v>
      </c>
      <c r="P302" s="909">
        <v>20.373496238692518</v>
      </c>
      <c r="Q302" s="905" t="s">
        <v>577</v>
      </c>
      <c r="R302" s="260"/>
      <c r="U302" s="200" t="e">
        <f>IF(#REF!&gt;=80,"B","K")</f>
        <v>#REF!</v>
      </c>
      <c r="V302" s="200" t="e">
        <f>IF(#REF!&gt;=80,"B","K")</f>
        <v>#REF!</v>
      </c>
      <c r="W302" s="200"/>
      <c r="X302" s="201" t="e">
        <f>(#REF!/G302)*100</f>
        <v>#REF!</v>
      </c>
      <c r="Y302" s="201" t="e">
        <f>#REF!/G302*100</f>
        <v>#REF!</v>
      </c>
      <c r="Z302" s="202"/>
      <c r="AA302" s="202" t="e">
        <f>IF(X302=#REF!,"BETUL","salah")</f>
        <v>#REF!</v>
      </c>
      <c r="AB302" s="202" t="e">
        <f>IF(#REF!=Y302,"BETUL","SALAH")</f>
        <v>#REF!</v>
      </c>
      <c r="AC302" s="88" t="e">
        <f>IF(#REF!&gt;80,"CEK KEMBALI","OKE")</f>
        <v>#REF!</v>
      </c>
      <c r="AD302" s="88" t="e">
        <f>IF(#REF!&gt;80,"CEK KEMBALI","OKE")</f>
        <v>#REF!</v>
      </c>
      <c r="AE302" s="88"/>
      <c r="AF302" s="200" t="str">
        <f t="shared" si="8"/>
        <v>OK</v>
      </c>
      <c r="AG302" s="202">
        <f t="shared" si="9"/>
        <v>1732</v>
      </c>
    </row>
    <row r="303" spans="1:33" ht="17" customHeight="1">
      <c r="A303" s="529">
        <v>289</v>
      </c>
      <c r="B303" s="914" t="s">
        <v>55</v>
      </c>
      <c r="C303" s="912" t="s">
        <v>576</v>
      </c>
      <c r="D303" s="910">
        <v>2</v>
      </c>
      <c r="E303" s="910">
        <v>60</v>
      </c>
      <c r="F303" s="910" t="s">
        <v>22</v>
      </c>
      <c r="G303" s="531">
        <v>1732</v>
      </c>
      <c r="H303" s="906">
        <v>1199.2279053333332</v>
      </c>
      <c r="I303" s="907">
        <v>69.239486451116235</v>
      </c>
      <c r="J303" s="906">
        <v>547.38205612589684</v>
      </c>
      <c r="K303" s="907">
        <v>31.604044810964023</v>
      </c>
      <c r="L303" s="906">
        <v>674.34556099999998</v>
      </c>
      <c r="M303" s="907">
        <v>38.934501212471126</v>
      </c>
      <c r="N303" s="906">
        <v>497.23462052310424</v>
      </c>
      <c r="O303" s="907">
        <v>28.70869633505221</v>
      </c>
      <c r="P303" s="909">
        <v>20.627918083792544</v>
      </c>
      <c r="Q303" s="905" t="s">
        <v>577</v>
      </c>
      <c r="R303" s="260"/>
      <c r="U303" s="200" t="e">
        <f>IF(#REF!&gt;=80,"B","K")</f>
        <v>#REF!</v>
      </c>
      <c r="V303" s="200" t="e">
        <f>IF(#REF!&gt;=80,"B","K")</f>
        <v>#REF!</v>
      </c>
      <c r="W303" s="200"/>
      <c r="X303" s="201" t="e">
        <f>(#REF!/G303)*100</f>
        <v>#REF!</v>
      </c>
      <c r="Y303" s="201" t="e">
        <f>#REF!/G303*100</f>
        <v>#REF!</v>
      </c>
      <c r="Z303" s="202"/>
      <c r="AA303" s="202" t="e">
        <f>IF(X303=#REF!,"BETUL","salah")</f>
        <v>#REF!</v>
      </c>
      <c r="AB303" s="202" t="e">
        <f>IF(#REF!=Y303,"BETUL","SALAH")</f>
        <v>#REF!</v>
      </c>
      <c r="AC303" s="88" t="e">
        <f>IF(#REF!&gt;80,"CEK KEMBALI","OKE")</f>
        <v>#REF!</v>
      </c>
      <c r="AD303" s="88" t="e">
        <f>IF(#REF!&gt;80,"CEK KEMBALI","OKE")</f>
        <v>#REF!</v>
      </c>
      <c r="AE303" s="88"/>
      <c r="AF303" s="200" t="str">
        <f t="shared" si="8"/>
        <v>OK</v>
      </c>
      <c r="AG303" s="202">
        <f t="shared" si="9"/>
        <v>1732</v>
      </c>
    </row>
    <row r="304" spans="1:33" ht="15" customHeight="1">
      <c r="A304" s="529">
        <v>290</v>
      </c>
      <c r="B304" s="914" t="s">
        <v>55</v>
      </c>
      <c r="C304" s="912" t="s">
        <v>578</v>
      </c>
      <c r="D304" s="910">
        <v>4</v>
      </c>
      <c r="E304" s="910">
        <v>20</v>
      </c>
      <c r="F304" s="910" t="s">
        <v>33</v>
      </c>
      <c r="G304" s="915">
        <v>577</v>
      </c>
      <c r="H304" s="906">
        <v>397.21251433333333</v>
      </c>
      <c r="I304" s="907">
        <v>68.840990352397455</v>
      </c>
      <c r="J304" s="906">
        <v>303.93907516532164</v>
      </c>
      <c r="K304" s="907">
        <v>52.675749595376367</v>
      </c>
      <c r="L304" s="906">
        <v>341.65429700000004</v>
      </c>
      <c r="M304" s="907">
        <v>59.212183188908149</v>
      </c>
      <c r="N304" s="906">
        <v>259.6505530457606</v>
      </c>
      <c r="O304" s="907">
        <v>45.000095848485373</v>
      </c>
      <c r="P304" s="909">
        <v>20.146010315301066</v>
      </c>
      <c r="Q304" s="905" t="s">
        <v>579</v>
      </c>
      <c r="R304" s="241" t="s">
        <v>427</v>
      </c>
      <c r="U304" s="200" t="e">
        <f>IF(#REF!&gt;=80,"B","K")</f>
        <v>#REF!</v>
      </c>
      <c r="V304" s="200" t="e">
        <f>IF(#REF!&gt;=80,"B","K")</f>
        <v>#REF!</v>
      </c>
      <c r="W304" s="200"/>
      <c r="X304" s="201" t="e">
        <f>(#REF!/G304)*100</f>
        <v>#REF!</v>
      </c>
      <c r="Y304" s="201" t="e">
        <f>#REF!/G304*100</f>
        <v>#REF!</v>
      </c>
      <c r="Z304" s="202"/>
      <c r="AA304" s="202" t="e">
        <f>IF(X304=#REF!,"BETUL","salah")</f>
        <v>#REF!</v>
      </c>
      <c r="AB304" s="202" t="e">
        <f>IF(#REF!=Y304,"BETUL","SALAH")</f>
        <v>#REF!</v>
      </c>
      <c r="AC304" s="88" t="e">
        <f>IF(#REF!&gt;80,"CEK KEMBALI","OKE")</f>
        <v>#REF!</v>
      </c>
      <c r="AD304" s="88" t="e">
        <f>IF(#REF!&gt;80,"CEK KEMBALI","OKE")</f>
        <v>#REF!</v>
      </c>
      <c r="AE304" s="88"/>
      <c r="AF304" s="200" t="str">
        <f>IF(AG304=G304,"OK","GGGEEEELLLLL")</f>
        <v>OK</v>
      </c>
      <c r="AG304" s="202">
        <f t="shared" si="9"/>
        <v>577</v>
      </c>
    </row>
    <row r="305" spans="1:33" ht="15" customHeight="1">
      <c r="A305" s="529">
        <v>291</v>
      </c>
      <c r="B305" s="529" t="s">
        <v>55</v>
      </c>
      <c r="C305" s="912" t="s">
        <v>578</v>
      </c>
      <c r="D305" s="910">
        <v>5</v>
      </c>
      <c r="E305" s="910">
        <v>30</v>
      </c>
      <c r="F305" s="910" t="s">
        <v>33</v>
      </c>
      <c r="G305" s="531">
        <v>866</v>
      </c>
      <c r="H305" s="906">
        <v>310.82575500000002</v>
      </c>
      <c r="I305" s="907">
        <v>35.892119515011551</v>
      </c>
      <c r="J305" s="906">
        <v>187.26970634722221</v>
      </c>
      <c r="K305" s="907">
        <v>21.624677407300485</v>
      </c>
      <c r="L305" s="906">
        <v>217.37797033333331</v>
      </c>
      <c r="M305" s="907">
        <v>25.101382255581211</v>
      </c>
      <c r="N305" s="906">
        <v>181.60251004450637</v>
      </c>
      <c r="O305" s="907">
        <v>20.970266748788266</v>
      </c>
      <c r="P305" s="909">
        <v>20.3</v>
      </c>
      <c r="Q305" s="905" t="s">
        <v>579</v>
      </c>
      <c r="R305" s="241">
        <v>43647</v>
      </c>
      <c r="U305" s="200" t="e">
        <f>IF(#REF!&gt;=80,"B","K")</f>
        <v>#REF!</v>
      </c>
      <c r="V305" s="200" t="e">
        <f>IF(#REF!&gt;=80,"B","K")</f>
        <v>#REF!</v>
      </c>
      <c r="W305" s="200"/>
      <c r="X305" s="201" t="e">
        <f>(#REF!/G305)*100</f>
        <v>#REF!</v>
      </c>
      <c r="Y305" s="201" t="e">
        <f>#REF!/G305*100</f>
        <v>#REF!</v>
      </c>
      <c r="Z305" s="202"/>
      <c r="AA305" s="202" t="e">
        <f>IF(X305=#REF!,"BETUL","salah")</f>
        <v>#REF!</v>
      </c>
      <c r="AB305" s="202" t="e">
        <f>IF(#REF!=Y305,"BETUL","SALAH")</f>
        <v>#REF!</v>
      </c>
      <c r="AC305" s="88" t="e">
        <f>IF(#REF!&gt;80,"CEK KEMBALI","OKE")</f>
        <v>#REF!</v>
      </c>
      <c r="AD305" s="88" t="e">
        <f>IF(#REF!&gt;80,"CEK KEMBALI","OKE")</f>
        <v>#REF!</v>
      </c>
      <c r="AE305" s="88"/>
      <c r="AF305" s="200" t="str">
        <f t="shared" si="8"/>
        <v>OK</v>
      </c>
      <c r="AG305" s="202">
        <f t="shared" si="9"/>
        <v>866</v>
      </c>
    </row>
    <row r="306" spans="1:33" ht="21.75" customHeight="1">
      <c r="A306" s="529">
        <v>292</v>
      </c>
      <c r="B306" s="914" t="s">
        <v>55</v>
      </c>
      <c r="C306" s="912" t="s">
        <v>56</v>
      </c>
      <c r="D306" s="910">
        <v>1</v>
      </c>
      <c r="E306" s="910">
        <v>30</v>
      </c>
      <c r="F306" s="910" t="s">
        <v>33</v>
      </c>
      <c r="G306" s="915">
        <v>866</v>
      </c>
      <c r="H306" s="906">
        <v>830.52628599999991</v>
      </c>
      <c r="I306" s="907">
        <v>95.903728175519618</v>
      </c>
      <c r="J306" s="906">
        <v>610.93103897670233</v>
      </c>
      <c r="K306" s="907">
        <v>70.546309350658461</v>
      </c>
      <c r="L306" s="906">
        <v>849.74890133333338</v>
      </c>
      <c r="M306" s="907">
        <v>98.123429715165528</v>
      </c>
      <c r="N306" s="906">
        <v>614.5089004567069</v>
      </c>
      <c r="O306" s="907">
        <v>70.959457327564309</v>
      </c>
      <c r="P306" s="909">
        <v>20.710742399997638</v>
      </c>
      <c r="Q306" s="905" t="s">
        <v>580</v>
      </c>
      <c r="R306" s="241"/>
      <c r="U306" s="200" t="e">
        <f>IF(#REF!&gt;=80,"B","K")</f>
        <v>#REF!</v>
      </c>
      <c r="V306" s="200" t="e">
        <f>IF(#REF!&gt;=80,"B","K")</f>
        <v>#REF!</v>
      </c>
      <c r="W306" s="200"/>
      <c r="X306" s="201" t="e">
        <f>(#REF!/G306)*100</f>
        <v>#REF!</v>
      </c>
      <c r="Y306" s="201" t="e">
        <f>#REF!/G306*100</f>
        <v>#REF!</v>
      </c>
      <c r="Z306" s="202"/>
      <c r="AA306" s="202" t="e">
        <f>IF(X306=#REF!,"BETUL","salah")</f>
        <v>#REF!</v>
      </c>
      <c r="AB306" s="202" t="e">
        <f>IF(#REF!=Y306,"BETUL","SALAH")</f>
        <v>#REF!</v>
      </c>
      <c r="AC306" s="88" t="e">
        <f>IF(#REF!&gt;80,"CEK KEMBALI","OKE")</f>
        <v>#REF!</v>
      </c>
      <c r="AD306" s="88" t="e">
        <f>IF(#REF!&gt;80,"CEK KEMBALI","OKE")</f>
        <v>#REF!</v>
      </c>
      <c r="AE306" s="88"/>
      <c r="AF306" s="200" t="str">
        <f t="shared" si="8"/>
        <v>OK</v>
      </c>
      <c r="AG306" s="202">
        <f t="shared" si="9"/>
        <v>866</v>
      </c>
    </row>
    <row r="307" spans="1:33" ht="15" customHeight="1">
      <c r="A307" s="529">
        <v>293</v>
      </c>
      <c r="B307" s="914" t="s">
        <v>55</v>
      </c>
      <c r="C307" s="912" t="s">
        <v>56</v>
      </c>
      <c r="D307" s="910">
        <v>2</v>
      </c>
      <c r="E307" s="910">
        <v>30</v>
      </c>
      <c r="F307" s="910" t="s">
        <v>33</v>
      </c>
      <c r="G307" s="531">
        <v>866</v>
      </c>
      <c r="H307" s="906">
        <v>762.80694600000004</v>
      </c>
      <c r="I307" s="907">
        <v>88.083942956120097</v>
      </c>
      <c r="J307" s="906">
        <v>590.99969130684872</v>
      </c>
      <c r="K307" s="907">
        <v>68.244768049289689</v>
      </c>
      <c r="L307" s="906">
        <v>789.48828133333336</v>
      </c>
      <c r="M307" s="907">
        <v>91.164928560431107</v>
      </c>
      <c r="N307" s="906">
        <v>605.44531615074084</v>
      </c>
      <c r="O307" s="907">
        <v>69.912854058977004</v>
      </c>
      <c r="P307" s="909">
        <v>20.785393676652777</v>
      </c>
      <c r="Q307" s="905" t="s">
        <v>580</v>
      </c>
      <c r="R307" s="241"/>
      <c r="U307" s="200" t="e">
        <f>IF(#REF!&gt;=80,"B","K")</f>
        <v>#REF!</v>
      </c>
      <c r="V307" s="200" t="e">
        <f>IF(#REF!&gt;=80,"B","K")</f>
        <v>#REF!</v>
      </c>
      <c r="W307" s="200"/>
      <c r="X307" s="201" t="e">
        <f>(#REF!/G307)*100</f>
        <v>#REF!</v>
      </c>
      <c r="Y307" s="201" t="e">
        <f>#REF!/G307*100</f>
        <v>#REF!</v>
      </c>
      <c r="Z307" s="202"/>
      <c r="AA307" s="202" t="e">
        <f>IF(X307=#REF!,"BETUL","salah")</f>
        <v>#REF!</v>
      </c>
      <c r="AB307" s="202" t="e">
        <f>IF(#REF!=Y307,"BETUL","SALAH")</f>
        <v>#REF!</v>
      </c>
      <c r="AC307" s="88" t="e">
        <f>IF(#REF!&gt;80,"CEK KEMBALI","OKE")</f>
        <v>#REF!</v>
      </c>
      <c r="AD307" s="88" t="e">
        <f>IF(#REF!&gt;80,"CEK KEMBALI","OKE")</f>
        <v>#REF!</v>
      </c>
      <c r="AE307" s="88"/>
      <c r="AF307" s="200" t="str">
        <f t="shared" si="8"/>
        <v>OK</v>
      </c>
      <c r="AG307" s="202">
        <f t="shared" si="9"/>
        <v>866</v>
      </c>
    </row>
    <row r="308" spans="1:33" ht="15" customHeight="1">
      <c r="A308" s="529">
        <v>294</v>
      </c>
      <c r="B308" s="529" t="s">
        <v>55</v>
      </c>
      <c r="C308" s="904" t="s">
        <v>56</v>
      </c>
      <c r="D308" s="530">
        <v>3</v>
      </c>
      <c r="E308" s="530">
        <v>30</v>
      </c>
      <c r="F308" s="530" t="s">
        <v>33</v>
      </c>
      <c r="G308" s="531">
        <v>866</v>
      </c>
      <c r="H308" s="906">
        <v>685.11429833333329</v>
      </c>
      <c r="I308" s="907">
        <v>79.112505581216325</v>
      </c>
      <c r="J308" s="906">
        <v>449.23154354761942</v>
      </c>
      <c r="K308" s="907">
        <v>51.874312187946813</v>
      </c>
      <c r="L308" s="906">
        <v>471.77418033333333</v>
      </c>
      <c r="M308" s="907">
        <v>54.47738802925327</v>
      </c>
      <c r="N308" s="906">
        <v>311.23512149955081</v>
      </c>
      <c r="O308" s="907">
        <v>35.939390473389238</v>
      </c>
      <c r="P308" s="909">
        <v>20.161047869568808</v>
      </c>
      <c r="Q308" s="905" t="s">
        <v>580</v>
      </c>
      <c r="R308" s="241"/>
      <c r="U308" s="200" t="e">
        <f>IF(#REF!&gt;=80,"B","K")</f>
        <v>#REF!</v>
      </c>
      <c r="V308" s="200" t="e">
        <f>IF(#REF!&gt;=80,"B","K")</f>
        <v>#REF!</v>
      </c>
      <c r="W308" s="200"/>
      <c r="X308" s="201" t="e">
        <f>(#REF!/G308)*100</f>
        <v>#REF!</v>
      </c>
      <c r="Y308" s="201" t="e">
        <f>#REF!/G308*100</f>
        <v>#REF!</v>
      </c>
      <c r="Z308" s="202"/>
      <c r="AA308" s="202" t="e">
        <f>IF(X308=#REF!,"BETUL","salah")</f>
        <v>#REF!</v>
      </c>
      <c r="AB308" s="202" t="e">
        <f>IF(#REF!=Y308,"BETUL","SALAH")</f>
        <v>#REF!</v>
      </c>
      <c r="AC308" s="88" t="e">
        <f>IF(#REF!&gt;80,"CEK KEMBALI","OKE")</f>
        <v>#REF!</v>
      </c>
      <c r="AD308" s="88" t="e">
        <f>IF(#REF!&gt;80,"CEK KEMBALI","OKE")</f>
        <v>#REF!</v>
      </c>
      <c r="AE308" s="88"/>
      <c r="AF308" s="200" t="str">
        <f t="shared" si="8"/>
        <v>OK</v>
      </c>
      <c r="AG308" s="202">
        <f t="shared" si="9"/>
        <v>866</v>
      </c>
    </row>
    <row r="309" spans="1:33" ht="15" customHeight="1">
      <c r="A309" s="529">
        <v>295</v>
      </c>
      <c r="B309" s="529" t="s">
        <v>55</v>
      </c>
      <c r="C309" s="904" t="s">
        <v>57</v>
      </c>
      <c r="D309" s="917">
        <v>1</v>
      </c>
      <c r="E309" s="530">
        <v>60</v>
      </c>
      <c r="F309" s="530" t="s">
        <v>22</v>
      </c>
      <c r="G309" s="531">
        <v>1732</v>
      </c>
      <c r="H309" s="906">
        <v>679.89807133333341</v>
      </c>
      <c r="I309" s="907">
        <v>39.255084949961514</v>
      </c>
      <c r="J309" s="906">
        <v>449.72053471012606</v>
      </c>
      <c r="K309" s="907">
        <v>25.965388840076564</v>
      </c>
      <c r="L309" s="906">
        <v>735.83219399999996</v>
      </c>
      <c r="M309" s="907">
        <v>42.48453775981524</v>
      </c>
      <c r="N309" s="906">
        <v>491.94774021085618</v>
      </c>
      <c r="O309" s="907">
        <v>28.40344920386006</v>
      </c>
      <c r="P309" s="909">
        <v>20.548899126329037</v>
      </c>
      <c r="Q309" s="905" t="s">
        <v>581</v>
      </c>
      <c r="R309" s="241"/>
      <c r="U309" s="200" t="e">
        <f>IF(#REF!&gt;=80,"B","K")</f>
        <v>#REF!</v>
      </c>
      <c r="V309" s="200" t="e">
        <f>IF(#REF!&gt;=80,"B","K")</f>
        <v>#REF!</v>
      </c>
      <c r="W309" s="200"/>
      <c r="X309" s="201" t="e">
        <f>(#REF!/G309)*100</f>
        <v>#REF!</v>
      </c>
      <c r="Y309" s="201" t="e">
        <f>#REF!/G309*100</f>
        <v>#REF!</v>
      </c>
      <c r="Z309" s="202"/>
      <c r="AA309" s="202" t="e">
        <f>IF(X309=#REF!,"BETUL","salah")</f>
        <v>#REF!</v>
      </c>
      <c r="AB309" s="202" t="e">
        <f>IF(#REF!=Y309,"BETUL","SALAH")</f>
        <v>#REF!</v>
      </c>
      <c r="AC309" s="88" t="e">
        <f>IF(#REF!&gt;80,"CEK KEMBALI","OKE")</f>
        <v>#REF!</v>
      </c>
      <c r="AD309" s="88" t="e">
        <f>IF(#REF!&gt;80,"CEK KEMBALI","OKE")</f>
        <v>#REF!</v>
      </c>
      <c r="AE309" s="88"/>
      <c r="AF309" s="200" t="str">
        <f t="shared" si="8"/>
        <v>OK</v>
      </c>
      <c r="AG309" s="202">
        <f t="shared" si="9"/>
        <v>1732</v>
      </c>
    </row>
    <row r="310" spans="1:33" ht="15" customHeight="1">
      <c r="A310" s="529">
        <v>296</v>
      </c>
      <c r="B310" s="529" t="s">
        <v>55</v>
      </c>
      <c r="C310" s="904" t="s">
        <v>57</v>
      </c>
      <c r="D310" s="530">
        <v>2</v>
      </c>
      <c r="E310" s="530">
        <v>60</v>
      </c>
      <c r="F310" s="530" t="s">
        <v>22</v>
      </c>
      <c r="G310" s="531">
        <v>1732</v>
      </c>
      <c r="H310" s="906">
        <v>1328.1085203333334</v>
      </c>
      <c r="I310" s="907">
        <v>76.680630504234031</v>
      </c>
      <c r="J310" s="906">
        <v>1097.2405172325277</v>
      </c>
      <c r="K310" s="907">
        <v>63.351069124279888</v>
      </c>
      <c r="L310" s="906">
        <v>1468.3181153333333</v>
      </c>
      <c r="M310" s="907">
        <v>84.775872709776749</v>
      </c>
      <c r="N310" s="906">
        <v>1094.6643998537461</v>
      </c>
      <c r="O310" s="907">
        <v>63.202332555066178</v>
      </c>
      <c r="P310" s="909">
        <v>20.27743960294961</v>
      </c>
      <c r="Q310" s="905" t="s">
        <v>581</v>
      </c>
      <c r="R310" s="241"/>
      <c r="U310" s="200" t="e">
        <f>IF(#REF!&gt;=80,"B","K")</f>
        <v>#REF!</v>
      </c>
      <c r="V310" s="200" t="e">
        <f>IF(#REF!&gt;=80,"B","K")</f>
        <v>#REF!</v>
      </c>
      <c r="W310" s="200"/>
      <c r="X310" s="201" t="e">
        <f>(#REF!/G310)*100</f>
        <v>#REF!</v>
      </c>
      <c r="Y310" s="201" t="e">
        <f>#REF!/G310*100</f>
        <v>#REF!</v>
      </c>
      <c r="Z310" s="202"/>
      <c r="AA310" s="202" t="e">
        <f>IF(X310=#REF!,"BETUL","salah")</f>
        <v>#REF!</v>
      </c>
      <c r="AB310" s="202" t="e">
        <f>IF(#REF!=Y310,"BETUL","SALAH")</f>
        <v>#REF!</v>
      </c>
      <c r="AC310" s="88" t="e">
        <f>IF(#REF!&gt;80,"CEK KEMBALI","OKE")</f>
        <v>#REF!</v>
      </c>
      <c r="AD310" s="88" t="e">
        <f>IF(#REF!&gt;80,"CEK KEMBALI","OKE")</f>
        <v>#REF!</v>
      </c>
      <c r="AE310" s="88"/>
      <c r="AF310" s="200" t="str">
        <f t="shared" si="8"/>
        <v>OK</v>
      </c>
      <c r="AG310" s="202">
        <f t="shared" si="9"/>
        <v>1732</v>
      </c>
    </row>
    <row r="311" spans="1:33" ht="15" customHeight="1">
      <c r="A311" s="529">
        <v>297</v>
      </c>
      <c r="B311" s="529" t="s">
        <v>55</v>
      </c>
      <c r="C311" s="904" t="s">
        <v>582</v>
      </c>
      <c r="D311" s="530">
        <v>1</v>
      </c>
      <c r="E311" s="530">
        <v>30</v>
      </c>
      <c r="F311" s="530">
        <v>70</v>
      </c>
      <c r="G311" s="531">
        <v>2886.84</v>
      </c>
      <c r="H311" s="906">
        <v>154.38423166666666</v>
      </c>
      <c r="I311" s="907">
        <v>5.3478624262746344</v>
      </c>
      <c r="J311" s="906">
        <v>43.001859028703691</v>
      </c>
      <c r="K311" s="907">
        <v>1.4895823470889862</v>
      </c>
      <c r="L311" s="906">
        <v>154.25220766666666</v>
      </c>
      <c r="M311" s="907">
        <v>5.3432891212075022</v>
      </c>
      <c r="N311" s="906">
        <v>42.112006813166474</v>
      </c>
      <c r="O311" s="907">
        <v>1.4587579087572042</v>
      </c>
      <c r="P311" s="909">
        <v>70.2</v>
      </c>
      <c r="Q311" s="913" t="s">
        <v>583</v>
      </c>
      <c r="R311" s="241"/>
      <c r="U311" s="200" t="e">
        <f>IF(#REF!&gt;=80,"B","K")</f>
        <v>#REF!</v>
      </c>
      <c r="V311" s="200" t="e">
        <f>IF(#REF!&gt;=80,"B","K")</f>
        <v>#REF!</v>
      </c>
      <c r="W311" s="200"/>
      <c r="X311" s="201" t="e">
        <f>(#REF!/G311)*100</f>
        <v>#REF!</v>
      </c>
      <c r="Y311" s="201" t="e">
        <f>#REF!/G311*100</f>
        <v>#REF!</v>
      </c>
      <c r="Z311" s="202"/>
      <c r="AA311" s="202" t="e">
        <f>IF(X311=#REF!,"BETUL","salah")</f>
        <v>#REF!</v>
      </c>
      <c r="AB311" s="202" t="e">
        <f>IF(#REF!=Y311,"BETUL","SALAH")</f>
        <v>#REF!</v>
      </c>
      <c r="AC311" s="88" t="e">
        <f>IF(#REF!&gt;80,"CEK KEMBALI","OKE")</f>
        <v>#REF!</v>
      </c>
      <c r="AD311" s="88" t="e">
        <f>IF(#REF!&gt;80,"CEK KEMBALI","OKE")</f>
        <v>#REF!</v>
      </c>
      <c r="AE311" s="88"/>
      <c r="AF311" s="200" t="str">
        <f t="shared" si="8"/>
        <v>GGGEEEELLLLL</v>
      </c>
      <c r="AG311" s="202">
        <f t="shared" si="9"/>
        <v>866</v>
      </c>
    </row>
    <row r="312" spans="1:33" ht="15" customHeight="1">
      <c r="A312" s="529">
        <v>298</v>
      </c>
      <c r="B312" s="529" t="s">
        <v>55</v>
      </c>
      <c r="C312" s="904" t="s">
        <v>108</v>
      </c>
      <c r="D312" s="530">
        <v>1</v>
      </c>
      <c r="E312" s="530">
        <v>60</v>
      </c>
      <c r="F312" s="530" t="s">
        <v>22</v>
      </c>
      <c r="G312" s="531">
        <v>1732</v>
      </c>
      <c r="H312" s="906">
        <v>265.64700333333332</v>
      </c>
      <c r="I312" s="907">
        <v>15.337586797536565</v>
      </c>
      <c r="J312" s="906">
        <v>130.7247649560185</v>
      </c>
      <c r="K312" s="907">
        <v>7.5476192237885975</v>
      </c>
      <c r="L312" s="906">
        <v>253.77965800000001</v>
      </c>
      <c r="M312" s="907">
        <v>14.652405196304851</v>
      </c>
      <c r="N312" s="906">
        <v>120.00792713815481</v>
      </c>
      <c r="O312" s="907">
        <v>6.9288641534731408</v>
      </c>
      <c r="P312" s="909">
        <v>20.592308652269239</v>
      </c>
      <c r="Q312" s="905"/>
      <c r="R312" s="241"/>
      <c r="U312" s="200" t="e">
        <f>IF(#REF!&gt;=80,"B","K")</f>
        <v>#REF!</v>
      </c>
      <c r="V312" s="200" t="e">
        <f>IF(#REF!&gt;=80,"B","K")</f>
        <v>#REF!</v>
      </c>
      <c r="W312" s="200"/>
      <c r="X312" s="201" t="e">
        <f>(#REF!/G312)*100</f>
        <v>#REF!</v>
      </c>
      <c r="Y312" s="201" t="e">
        <f>#REF!/G312*100</f>
        <v>#REF!</v>
      </c>
      <c r="Z312" s="202"/>
      <c r="AA312" s="202" t="e">
        <f>IF(X312=#REF!,"BETUL","salah")</f>
        <v>#REF!</v>
      </c>
      <c r="AB312" s="202" t="e">
        <f>IF(#REF!=Y312,"BETUL","SALAH")</f>
        <v>#REF!</v>
      </c>
      <c r="AC312" s="88" t="e">
        <f>IF(#REF!&gt;80,"CEK KEMBALI","OKE")</f>
        <v>#REF!</v>
      </c>
      <c r="AD312" s="88" t="e">
        <f>IF(#REF!&gt;80,"CEK KEMBALI","OKE")</f>
        <v>#REF!</v>
      </c>
      <c r="AE312" s="88"/>
      <c r="AF312" s="200" t="str">
        <f t="shared" si="8"/>
        <v>OK</v>
      </c>
      <c r="AG312" s="202">
        <f t="shared" si="9"/>
        <v>1732</v>
      </c>
    </row>
    <row r="313" spans="1:33" ht="15" customHeight="1">
      <c r="A313" s="529">
        <v>299</v>
      </c>
      <c r="B313" s="529" t="s">
        <v>55</v>
      </c>
      <c r="C313" s="904" t="s">
        <v>584</v>
      </c>
      <c r="D313" s="530"/>
      <c r="E313" s="530">
        <v>75</v>
      </c>
      <c r="F313" s="530">
        <v>150</v>
      </c>
      <c r="G313" s="531">
        <v>2165</v>
      </c>
      <c r="H313" s="906">
        <v>336.34327233333329</v>
      </c>
      <c r="I313" s="907">
        <v>15.535486020015393</v>
      </c>
      <c r="J313" s="906">
        <v>210.91368520092598</v>
      </c>
      <c r="K313" s="907">
        <v>9.7419716028141323</v>
      </c>
      <c r="L313" s="906">
        <v>237.89353466666668</v>
      </c>
      <c r="M313" s="907">
        <v>10.988154026173982</v>
      </c>
      <c r="N313" s="906">
        <v>164.42616644738081</v>
      </c>
      <c r="O313" s="907">
        <v>7.5947420991861803</v>
      </c>
      <c r="P313" s="909">
        <v>146.14993481075021</v>
      </c>
      <c r="Q313" s="913"/>
      <c r="R313" s="241"/>
      <c r="U313" s="200" t="e">
        <f>IF(#REF!&gt;=80,"B","K")</f>
        <v>#REF!</v>
      </c>
      <c r="V313" s="200" t="e">
        <f>IF(#REF!&gt;=80,"B","K")</f>
        <v>#REF!</v>
      </c>
      <c r="W313" s="200"/>
      <c r="X313" s="201" t="e">
        <f>(#REF!/G313)*100</f>
        <v>#REF!</v>
      </c>
      <c r="Y313" s="201" t="e">
        <f>#REF!/G313*100</f>
        <v>#REF!</v>
      </c>
      <c r="Z313" s="202"/>
      <c r="AA313" s="202" t="e">
        <f>IF(X313=#REF!,"BETUL","salah")</f>
        <v>#REF!</v>
      </c>
      <c r="AB313" s="202" t="e">
        <f>IF(#REF!=Y313,"BETUL","SALAH")</f>
        <v>#REF!</v>
      </c>
      <c r="AC313" s="88" t="e">
        <f>IF(#REF!&gt;80,"CEK KEMBALI","OKE")</f>
        <v>#REF!</v>
      </c>
      <c r="AD313" s="88" t="e">
        <f>IF(#REF!&gt;80,"CEK KEMBALI","OKE")</f>
        <v>#REF!</v>
      </c>
      <c r="AE313" s="88"/>
      <c r="AF313" s="200" t="str">
        <f t="shared" si="8"/>
        <v>GGGEEEELLLLL</v>
      </c>
      <c r="AG313" s="202" t="str">
        <f t="shared" si="9"/>
        <v>CEK</v>
      </c>
    </row>
    <row r="314" spans="1:33" ht="15" customHeight="1">
      <c r="A314" s="529">
        <v>300</v>
      </c>
      <c r="B314" s="529" t="s">
        <v>58</v>
      </c>
      <c r="C314" s="904" t="s">
        <v>59</v>
      </c>
      <c r="D314" s="530">
        <v>2</v>
      </c>
      <c r="E314" s="530">
        <v>60</v>
      </c>
      <c r="F314" s="530" t="s">
        <v>22</v>
      </c>
      <c r="G314" s="531">
        <v>1732</v>
      </c>
      <c r="H314" s="906">
        <v>1542.9042563333333</v>
      </c>
      <c r="I314" s="907">
        <v>89.08223188991532</v>
      </c>
      <c r="J314" s="906">
        <v>727.31255354301072</v>
      </c>
      <c r="K314" s="907">
        <v>41.99264165952718</v>
      </c>
      <c r="L314" s="906">
        <v>927.77921566666657</v>
      </c>
      <c r="M314" s="907">
        <v>53.566929311008458</v>
      </c>
      <c r="N314" s="906">
        <v>626.67635965141335</v>
      </c>
      <c r="O314" s="907">
        <v>36.182237855162434</v>
      </c>
      <c r="P314" s="909">
        <v>20.579814261545227</v>
      </c>
      <c r="Q314" s="913" t="s">
        <v>585</v>
      </c>
      <c r="R314" s="241"/>
      <c r="U314" s="200" t="e">
        <f>IF(#REF!&gt;=80,"B","K")</f>
        <v>#REF!</v>
      </c>
      <c r="V314" s="200" t="e">
        <f>IF(#REF!&gt;=80,"B","K")</f>
        <v>#REF!</v>
      </c>
      <c r="W314" s="200"/>
      <c r="X314" s="201" t="e">
        <f>(#REF!/G314)*100</f>
        <v>#REF!</v>
      </c>
      <c r="Y314" s="201" t="e">
        <f>#REF!/G314*100</f>
        <v>#REF!</v>
      </c>
      <c r="Z314" s="202"/>
      <c r="AA314" s="202" t="e">
        <f>IF(X314=#REF!,"BETUL","salah")</f>
        <v>#REF!</v>
      </c>
      <c r="AB314" s="202" t="e">
        <f>IF(#REF!=Y314,"BETUL","SALAH")</f>
        <v>#REF!</v>
      </c>
      <c r="AC314" s="88" t="e">
        <f>IF(#REF!&gt;80,"CEK KEMBALI","OKE")</f>
        <v>#REF!</v>
      </c>
      <c r="AD314" s="88" t="e">
        <f>IF(#REF!&gt;80,"CEK KEMBALI","OKE")</f>
        <v>#REF!</v>
      </c>
      <c r="AE314" s="88"/>
      <c r="AF314" s="200" t="str">
        <f t="shared" si="8"/>
        <v>OK</v>
      </c>
      <c r="AG314" s="202">
        <f t="shared" si="9"/>
        <v>1732</v>
      </c>
    </row>
    <row r="315" spans="1:33" ht="15" customHeight="1">
      <c r="A315" s="529">
        <v>301</v>
      </c>
      <c r="B315" s="529" t="s">
        <v>58</v>
      </c>
      <c r="C315" s="904" t="s">
        <v>59</v>
      </c>
      <c r="D315" s="530">
        <v>3</v>
      </c>
      <c r="E315" s="530">
        <v>60</v>
      </c>
      <c r="F315" s="530" t="s">
        <v>22</v>
      </c>
      <c r="G315" s="531">
        <v>1732</v>
      </c>
      <c r="H315" s="906">
        <v>955.91328933333341</v>
      </c>
      <c r="I315" s="907">
        <v>55.191298460354119</v>
      </c>
      <c r="J315" s="906">
        <v>795.74401796786094</v>
      </c>
      <c r="K315" s="907">
        <v>45.943649998144394</v>
      </c>
      <c r="L315" s="906">
        <v>866.63258899999994</v>
      </c>
      <c r="M315" s="907">
        <v>50.036523614318703</v>
      </c>
      <c r="N315" s="906">
        <v>655.68483841902173</v>
      </c>
      <c r="O315" s="907">
        <v>37.857092287472391</v>
      </c>
      <c r="P315" s="909">
        <v>20.624950670027708</v>
      </c>
      <c r="Q315" s="913" t="s">
        <v>585</v>
      </c>
      <c r="R315" s="241"/>
      <c r="U315" s="200" t="e">
        <f>IF(#REF!&gt;=80,"B","K")</f>
        <v>#REF!</v>
      </c>
      <c r="V315" s="200" t="e">
        <f>IF(#REF!&gt;=80,"B","K")</f>
        <v>#REF!</v>
      </c>
      <c r="W315" s="200"/>
      <c r="X315" s="201" t="e">
        <f>(#REF!/G315)*100</f>
        <v>#REF!</v>
      </c>
      <c r="Y315" s="201" t="e">
        <f>#REF!/G315*100</f>
        <v>#REF!</v>
      </c>
      <c r="Z315" s="202"/>
      <c r="AA315" s="202" t="e">
        <f>IF(X315=#REF!,"BETUL","salah")</f>
        <v>#REF!</v>
      </c>
      <c r="AB315" s="202" t="e">
        <f>IF(#REF!=Y315,"BETUL","SALAH")</f>
        <v>#REF!</v>
      </c>
      <c r="AC315" s="88" t="e">
        <f>IF(#REF!&gt;80,"CEK KEMBALI","OKE")</f>
        <v>#REF!</v>
      </c>
      <c r="AD315" s="88" t="e">
        <f>IF(#REF!&gt;80,"CEK KEMBALI","OKE")</f>
        <v>#REF!</v>
      </c>
      <c r="AE315" s="88"/>
      <c r="AF315" s="200" t="str">
        <f t="shared" si="8"/>
        <v>OK</v>
      </c>
      <c r="AG315" s="202">
        <f t="shared" si="9"/>
        <v>1732</v>
      </c>
    </row>
    <row r="316" spans="1:33" ht="15" customHeight="1">
      <c r="A316" s="529">
        <v>302</v>
      </c>
      <c r="B316" s="529" t="s">
        <v>58</v>
      </c>
      <c r="C316" s="904" t="s">
        <v>59</v>
      </c>
      <c r="D316" s="530">
        <v>4</v>
      </c>
      <c r="E316" s="530">
        <v>60</v>
      </c>
      <c r="F316" s="530" t="s">
        <v>22</v>
      </c>
      <c r="G316" s="531">
        <v>1732</v>
      </c>
      <c r="H316" s="906">
        <v>1241.432902</v>
      </c>
      <c r="I316" s="907">
        <v>71.676264549653581</v>
      </c>
      <c r="J316" s="906">
        <v>811.91358523611075</v>
      </c>
      <c r="K316" s="907">
        <v>46.877227784994844</v>
      </c>
      <c r="L316" s="906">
        <v>1203.2552893333334</v>
      </c>
      <c r="M316" s="907">
        <v>69.472014395689001</v>
      </c>
      <c r="N316" s="906">
        <v>806.52822319054246</v>
      </c>
      <c r="O316" s="907">
        <v>46.56629464148628</v>
      </c>
      <c r="P316" s="909">
        <v>20.45986861761034</v>
      </c>
      <c r="Q316" s="913" t="s">
        <v>585</v>
      </c>
      <c r="R316" s="241" t="s">
        <v>575</v>
      </c>
      <c r="U316" s="200" t="e">
        <f>IF(#REF!&gt;=80,"B","K")</f>
        <v>#REF!</v>
      </c>
      <c r="V316" s="200" t="e">
        <f>IF(#REF!&gt;=80,"B","K")</f>
        <v>#REF!</v>
      </c>
      <c r="W316" s="200"/>
      <c r="X316" s="201" t="e">
        <f>(#REF!/G316)*100</f>
        <v>#REF!</v>
      </c>
      <c r="Y316" s="201" t="e">
        <f>#REF!/G316*100</f>
        <v>#REF!</v>
      </c>
      <c r="Z316" s="202"/>
      <c r="AA316" s="202" t="e">
        <f>IF(X316=#REF!,"BETUL","salah")</f>
        <v>#REF!</v>
      </c>
      <c r="AB316" s="202" t="e">
        <f>IF(#REF!=Y316,"BETUL","SALAH")</f>
        <v>#REF!</v>
      </c>
      <c r="AC316" s="88" t="e">
        <f>IF(#REF!&gt;80,"CEK KEMBALI","OKE")</f>
        <v>#REF!</v>
      </c>
      <c r="AD316" s="88" t="e">
        <f>IF(#REF!&gt;80,"CEK KEMBALI","OKE")</f>
        <v>#REF!</v>
      </c>
      <c r="AE316" s="88"/>
      <c r="AF316" s="200" t="str">
        <f t="shared" si="8"/>
        <v>OK</v>
      </c>
      <c r="AG316" s="202">
        <f t="shared" si="9"/>
        <v>1732</v>
      </c>
    </row>
    <row r="317" spans="1:33" ht="15" customHeight="1">
      <c r="A317" s="529">
        <v>303</v>
      </c>
      <c r="B317" s="529" t="s">
        <v>58</v>
      </c>
      <c r="C317" s="904" t="s">
        <v>109</v>
      </c>
      <c r="D317" s="530">
        <v>1</v>
      </c>
      <c r="E317" s="530">
        <v>60</v>
      </c>
      <c r="F317" s="530" t="s">
        <v>22</v>
      </c>
      <c r="G317" s="531">
        <v>1732</v>
      </c>
      <c r="H317" s="906">
        <v>628.02107733333332</v>
      </c>
      <c r="I317" s="907">
        <v>36.259877444187836</v>
      </c>
      <c r="J317" s="906">
        <v>462.14666367562768</v>
      </c>
      <c r="K317" s="907">
        <v>26.682832775729082</v>
      </c>
      <c r="L317" s="906">
        <v>708.25858566666659</v>
      </c>
      <c r="M317" s="907">
        <v>40.892528040800613</v>
      </c>
      <c r="N317" s="906">
        <v>460.38347036339167</v>
      </c>
      <c r="O317" s="907">
        <v>26.581031776177351</v>
      </c>
      <c r="P317" s="909">
        <v>20.568599553902224</v>
      </c>
      <c r="Q317" s="904" t="s">
        <v>586</v>
      </c>
      <c r="R317" s="241"/>
      <c r="U317" s="200" t="e">
        <f>IF(#REF!&gt;=80,"B","K")</f>
        <v>#REF!</v>
      </c>
      <c r="V317" s="200" t="e">
        <f>IF(#REF!&gt;=80,"B","K")</f>
        <v>#REF!</v>
      </c>
      <c r="W317" s="200"/>
      <c r="X317" s="201" t="e">
        <f>(#REF!/G317)*100</f>
        <v>#REF!</v>
      </c>
      <c r="Y317" s="201" t="e">
        <f>#REF!/G317*100</f>
        <v>#REF!</v>
      </c>
      <c r="Z317" s="202"/>
      <c r="AA317" s="202" t="e">
        <f>IF(X317=#REF!,"BETUL","salah")</f>
        <v>#REF!</v>
      </c>
      <c r="AB317" s="202" t="e">
        <f>IF(#REF!=Y317,"BETUL","SALAH")</f>
        <v>#REF!</v>
      </c>
      <c r="AC317" s="88" t="e">
        <f>IF(#REF!&gt;80,"CEK KEMBALI","OKE")</f>
        <v>#REF!</v>
      </c>
      <c r="AD317" s="88" t="e">
        <f>IF(#REF!&gt;80,"CEK KEMBALI","OKE")</f>
        <v>#REF!</v>
      </c>
      <c r="AE317" s="88"/>
      <c r="AF317" s="200" t="str">
        <f t="shared" si="8"/>
        <v>OK</v>
      </c>
      <c r="AG317" s="202">
        <f t="shared" si="9"/>
        <v>1732</v>
      </c>
    </row>
    <row r="318" spans="1:33" ht="15" customHeight="1">
      <c r="A318" s="529">
        <v>304</v>
      </c>
      <c r="B318" s="529" t="s">
        <v>58</v>
      </c>
      <c r="C318" s="904" t="s">
        <v>109</v>
      </c>
      <c r="D318" s="530">
        <v>2</v>
      </c>
      <c r="E318" s="530">
        <v>60</v>
      </c>
      <c r="F318" s="530" t="s">
        <v>22</v>
      </c>
      <c r="G318" s="531">
        <v>1732</v>
      </c>
      <c r="H318" s="906">
        <v>1315.8818766666666</v>
      </c>
      <c r="I318" s="907">
        <v>75.974704195535026</v>
      </c>
      <c r="J318" s="906">
        <v>1100.9167301041095</v>
      </c>
      <c r="K318" s="907">
        <v>63.56332159954443</v>
      </c>
      <c r="L318" s="906">
        <v>1352.9103596666666</v>
      </c>
      <c r="M318" s="907">
        <v>78.112607371054651</v>
      </c>
      <c r="N318" s="906">
        <v>1010.1418068416338</v>
      </c>
      <c r="O318" s="907">
        <v>58.322275221803331</v>
      </c>
      <c r="P318" s="909">
        <v>20.48469057454119</v>
      </c>
      <c r="Q318" s="904" t="s">
        <v>586</v>
      </c>
      <c r="R318" s="241"/>
      <c r="U318" s="200" t="e">
        <f>IF(#REF!&gt;=80,"B","K")</f>
        <v>#REF!</v>
      </c>
      <c r="V318" s="200" t="e">
        <f>IF(#REF!&gt;=80,"B","K")</f>
        <v>#REF!</v>
      </c>
      <c r="W318" s="200"/>
      <c r="X318" s="201" t="e">
        <f>(#REF!/G318)*100</f>
        <v>#REF!</v>
      </c>
      <c r="Y318" s="201" t="e">
        <f>#REF!/G318*100</f>
        <v>#REF!</v>
      </c>
      <c r="Z318" s="202"/>
      <c r="AA318" s="202" t="e">
        <f>IF(X318=#REF!,"BETUL","salah")</f>
        <v>#REF!</v>
      </c>
      <c r="AB318" s="202" t="e">
        <f>IF(#REF!=Y318,"BETUL","SALAH")</f>
        <v>#REF!</v>
      </c>
      <c r="AC318" s="88" t="e">
        <f>IF(#REF!&gt;80,"CEK KEMBALI","OKE")</f>
        <v>#REF!</v>
      </c>
      <c r="AD318" s="88" t="e">
        <f>IF(#REF!&gt;80,"CEK KEMBALI","OKE")</f>
        <v>#REF!</v>
      </c>
      <c r="AE318" s="88"/>
      <c r="AF318" s="200" t="str">
        <f t="shared" si="8"/>
        <v>OK</v>
      </c>
      <c r="AG318" s="202">
        <f t="shared" si="9"/>
        <v>1732</v>
      </c>
    </row>
    <row r="319" spans="1:33" ht="15" customHeight="1">
      <c r="A319" s="529">
        <v>305</v>
      </c>
      <c r="B319" s="529" t="s">
        <v>58</v>
      </c>
      <c r="C319" s="904" t="s">
        <v>109</v>
      </c>
      <c r="D319" s="530">
        <v>3</v>
      </c>
      <c r="E319" s="530">
        <v>60</v>
      </c>
      <c r="F319" s="530" t="s">
        <v>22</v>
      </c>
      <c r="G319" s="531">
        <v>1732</v>
      </c>
      <c r="H319" s="906">
        <v>1105.394043</v>
      </c>
      <c r="I319" s="907">
        <v>63.821826963048501</v>
      </c>
      <c r="J319" s="906">
        <v>586.36200941085337</v>
      </c>
      <c r="K319" s="907">
        <v>33.854619480996149</v>
      </c>
      <c r="L319" s="906">
        <v>422.7178853333333</v>
      </c>
      <c r="M319" s="907">
        <v>24.406344418783675</v>
      </c>
      <c r="N319" s="906">
        <v>278.55874096590378</v>
      </c>
      <c r="O319" s="907">
        <v>16.083068185098369</v>
      </c>
      <c r="P319" s="909">
        <v>20.644276733644897</v>
      </c>
      <c r="Q319" s="904" t="s">
        <v>586</v>
      </c>
      <c r="R319" s="241"/>
      <c r="U319" s="200" t="e">
        <f>IF(#REF!&gt;=80,"B","K")</f>
        <v>#REF!</v>
      </c>
      <c r="V319" s="200" t="e">
        <f>IF(#REF!&gt;=80,"B","K")</f>
        <v>#REF!</v>
      </c>
      <c r="W319" s="200"/>
      <c r="X319" s="201" t="e">
        <f>(#REF!/G319)*100</f>
        <v>#REF!</v>
      </c>
      <c r="Y319" s="201" t="e">
        <f>#REF!/G319*100</f>
        <v>#REF!</v>
      </c>
      <c r="Z319" s="202"/>
      <c r="AA319" s="202" t="e">
        <f>IF(X319=#REF!,"BETUL","salah")</f>
        <v>#REF!</v>
      </c>
      <c r="AB319" s="202" t="e">
        <f>IF(#REF!=Y319,"BETUL","SALAH")</f>
        <v>#REF!</v>
      </c>
      <c r="AC319" s="88" t="e">
        <f>IF(#REF!&gt;80,"CEK KEMBALI","OKE")</f>
        <v>#REF!</v>
      </c>
      <c r="AD319" s="88" t="e">
        <f>IF(#REF!&gt;80,"CEK KEMBALI","OKE")</f>
        <v>#REF!</v>
      </c>
      <c r="AE319" s="88"/>
      <c r="AF319" s="200" t="str">
        <f t="shared" si="8"/>
        <v>OK</v>
      </c>
      <c r="AG319" s="202">
        <f t="shared" si="9"/>
        <v>1732</v>
      </c>
    </row>
    <row r="320" spans="1:33" ht="15" customHeight="1">
      <c r="A320" s="529">
        <v>306</v>
      </c>
      <c r="B320" s="529" t="s">
        <v>58</v>
      </c>
      <c r="C320" s="904" t="s">
        <v>109</v>
      </c>
      <c r="D320" s="530">
        <v>4</v>
      </c>
      <c r="E320" s="530">
        <v>60</v>
      </c>
      <c r="F320" s="530" t="s">
        <v>22</v>
      </c>
      <c r="G320" s="531">
        <v>1732</v>
      </c>
      <c r="H320" s="906">
        <v>486.99186200000003</v>
      </c>
      <c r="I320" s="907">
        <v>28.11731304849885</v>
      </c>
      <c r="J320" s="906">
        <v>337.5476687559601</v>
      </c>
      <c r="K320" s="907">
        <v>19.488895424709014</v>
      </c>
      <c r="L320" s="906">
        <v>514.42783599999996</v>
      </c>
      <c r="M320" s="907">
        <v>29.701376212471132</v>
      </c>
      <c r="N320" s="906">
        <v>302.44362491933219</v>
      </c>
      <c r="O320" s="907">
        <v>17.462103055388695</v>
      </c>
      <c r="P320" s="909">
        <v>20.520023897807867</v>
      </c>
      <c r="Q320" s="904"/>
      <c r="R320" s="241"/>
      <c r="U320" s="200" t="e">
        <f>IF(#REF!&gt;=80,"B","K")</f>
        <v>#REF!</v>
      </c>
      <c r="V320" s="200" t="e">
        <f>IF(#REF!&gt;=80,"B","K")</f>
        <v>#REF!</v>
      </c>
      <c r="W320" s="200"/>
      <c r="X320" s="201" t="e">
        <f>(#REF!/G320)*100</f>
        <v>#REF!</v>
      </c>
      <c r="Y320" s="201" t="e">
        <f>#REF!/G320*100</f>
        <v>#REF!</v>
      </c>
      <c r="Z320" s="202"/>
      <c r="AA320" s="202" t="e">
        <f>IF(X320=#REF!,"BETUL","salah")</f>
        <v>#REF!</v>
      </c>
      <c r="AB320" s="202" t="e">
        <f>IF(#REF!=Y320,"BETUL","SALAH")</f>
        <v>#REF!</v>
      </c>
      <c r="AC320" s="88" t="e">
        <f>IF(#REF!&gt;80,"CEK KEMBALI","OKE")</f>
        <v>#REF!</v>
      </c>
      <c r="AD320" s="88" t="e">
        <f>IF(#REF!&gt;80,"CEK KEMBALI","OKE")</f>
        <v>#REF!</v>
      </c>
      <c r="AE320" s="88"/>
      <c r="AF320" s="200" t="str">
        <f t="shared" si="8"/>
        <v>OK</v>
      </c>
      <c r="AG320" s="202">
        <f t="shared" si="9"/>
        <v>1732</v>
      </c>
    </row>
    <row r="321" spans="1:34" ht="15" customHeight="1">
      <c r="A321" s="529">
        <v>307</v>
      </c>
      <c r="B321" s="529" t="s">
        <v>58</v>
      </c>
      <c r="C321" s="904" t="s">
        <v>356</v>
      </c>
      <c r="D321" s="530">
        <v>1</v>
      </c>
      <c r="E321" s="530">
        <v>60</v>
      </c>
      <c r="F321" s="530" t="s">
        <v>22</v>
      </c>
      <c r="G321" s="531">
        <v>1732</v>
      </c>
      <c r="H321" s="906">
        <v>1047.7474773333333</v>
      </c>
      <c r="I321" s="907">
        <v>60.493503310238651</v>
      </c>
      <c r="J321" s="906">
        <v>798.74736630779614</v>
      </c>
      <c r="K321" s="907">
        <v>46.117053481974374</v>
      </c>
      <c r="L321" s="906">
        <v>1205.5005696666667</v>
      </c>
      <c r="M321" s="907">
        <v>69.601649518860668</v>
      </c>
      <c r="N321" s="906">
        <v>818.88792152046778</v>
      </c>
      <c r="O321" s="907">
        <v>47.27990309009629</v>
      </c>
      <c r="P321" s="909">
        <v>20.592075073371024</v>
      </c>
      <c r="Q321" s="913" t="s">
        <v>587</v>
      </c>
      <c r="R321" s="241"/>
      <c r="U321" s="200" t="e">
        <f>IF(#REF!&gt;=80,"B","K")</f>
        <v>#REF!</v>
      </c>
      <c r="V321" s="200" t="e">
        <f>IF(#REF!&gt;=80,"B","K")</f>
        <v>#REF!</v>
      </c>
      <c r="W321" s="200"/>
      <c r="X321" s="201" t="e">
        <f>(#REF!/G321)*100</f>
        <v>#REF!</v>
      </c>
      <c r="Y321" s="201" t="e">
        <f>#REF!/G321*100</f>
        <v>#REF!</v>
      </c>
      <c r="Z321" s="202"/>
      <c r="AA321" s="202" t="e">
        <f>IF(X321=#REF!,"BETUL","salah")</f>
        <v>#REF!</v>
      </c>
      <c r="AB321" s="202" t="e">
        <f>IF(#REF!=Y321,"BETUL","SALAH")</f>
        <v>#REF!</v>
      </c>
      <c r="AC321" s="88" t="e">
        <f>IF(#REF!&gt;80,"CEK KEMBALI","OKE")</f>
        <v>#REF!</v>
      </c>
      <c r="AD321" s="88" t="e">
        <f>IF(#REF!&gt;80,"CEK KEMBALI","OKE")</f>
        <v>#REF!</v>
      </c>
      <c r="AE321" s="88"/>
      <c r="AF321" s="200" t="str">
        <f t="shared" si="8"/>
        <v>OK</v>
      </c>
      <c r="AG321" s="202">
        <f t="shared" si="9"/>
        <v>1732</v>
      </c>
    </row>
    <row r="322" spans="1:34" ht="15" customHeight="1">
      <c r="A322" s="529">
        <v>308</v>
      </c>
      <c r="B322" s="529" t="s">
        <v>58</v>
      </c>
      <c r="C322" s="904" t="s">
        <v>110</v>
      </c>
      <c r="D322" s="530">
        <v>1</v>
      </c>
      <c r="E322" s="530">
        <v>30</v>
      </c>
      <c r="F322" s="530" t="s">
        <v>33</v>
      </c>
      <c r="G322" s="531">
        <v>866</v>
      </c>
      <c r="H322" s="906">
        <v>0</v>
      </c>
      <c r="I322" s="907">
        <v>0</v>
      </c>
      <c r="J322" s="906">
        <v>0</v>
      </c>
      <c r="K322" s="907">
        <v>0</v>
      </c>
      <c r="L322" s="906">
        <v>0</v>
      </c>
      <c r="M322" s="907">
        <v>0</v>
      </c>
      <c r="N322" s="906">
        <v>0</v>
      </c>
      <c r="O322" s="907">
        <v>0</v>
      </c>
      <c r="P322" s="909">
        <v>20.267362987979112</v>
      </c>
      <c r="Q322" s="904" t="s">
        <v>587</v>
      </c>
      <c r="R322" s="241"/>
      <c r="U322" s="200" t="e">
        <f>IF(#REF!&gt;=80,"B","K")</f>
        <v>#REF!</v>
      </c>
      <c r="V322" s="200" t="e">
        <f>IF(#REF!&gt;=80,"B","K")</f>
        <v>#REF!</v>
      </c>
      <c r="W322" s="200"/>
      <c r="X322" s="201" t="e">
        <f>(#REF!/G322)*100</f>
        <v>#REF!</v>
      </c>
      <c r="Y322" s="201" t="e">
        <f>#REF!/G322*100</f>
        <v>#REF!</v>
      </c>
      <c r="Z322" s="202"/>
      <c r="AA322" s="202" t="e">
        <f>IF(X322=#REF!,"BETUL","salah")</f>
        <v>#REF!</v>
      </c>
      <c r="AB322" s="202" t="e">
        <f>IF(#REF!=Y322,"BETUL","SALAH")</f>
        <v>#REF!</v>
      </c>
      <c r="AC322" s="88" t="e">
        <f>IF(#REF!&gt;80,"CEK KEMBALI","OKE")</f>
        <v>#REF!</v>
      </c>
      <c r="AD322" s="88" t="e">
        <f>IF(#REF!&gt;80,"CEK KEMBALI","OKE")</f>
        <v>#REF!</v>
      </c>
      <c r="AE322" s="88"/>
      <c r="AF322" s="200" t="str">
        <f t="shared" si="8"/>
        <v>OK</v>
      </c>
      <c r="AG322" s="202">
        <f t="shared" si="9"/>
        <v>866</v>
      </c>
    </row>
    <row r="323" spans="1:34" ht="15" customHeight="1">
      <c r="A323" s="529">
        <v>309</v>
      </c>
      <c r="B323" s="529" t="s">
        <v>58</v>
      </c>
      <c r="C323" s="904" t="s">
        <v>588</v>
      </c>
      <c r="D323" s="530"/>
      <c r="E323" s="530">
        <v>60</v>
      </c>
      <c r="F323" s="530">
        <v>150</v>
      </c>
      <c r="G323" s="531">
        <v>1732</v>
      </c>
      <c r="H323" s="906">
        <v>72.672589666666667</v>
      </c>
      <c r="I323" s="907">
        <v>4.195877001539646</v>
      </c>
      <c r="J323" s="906">
        <v>39.347299487465158</v>
      </c>
      <c r="K323" s="907">
        <v>2.271784035073046</v>
      </c>
      <c r="L323" s="906">
        <v>69.772996333333325</v>
      </c>
      <c r="M323" s="907">
        <v>4.0284639915319467</v>
      </c>
      <c r="N323" s="906">
        <v>40.421234618604672</v>
      </c>
      <c r="O323" s="907">
        <v>2.3337895276330642</v>
      </c>
      <c r="P323" s="909">
        <v>151.5746524417049</v>
      </c>
      <c r="Q323" s="913"/>
      <c r="R323" s="241"/>
      <c r="U323" s="200" t="e">
        <f>IF(#REF!&gt;=80,"B","K")</f>
        <v>#REF!</v>
      </c>
      <c r="V323" s="200" t="e">
        <f>IF(#REF!&gt;=80,"B","K")</f>
        <v>#REF!</v>
      </c>
      <c r="W323" s="200"/>
      <c r="X323" s="201" t="e">
        <f>(#REF!/G323)*100</f>
        <v>#REF!</v>
      </c>
      <c r="Y323" s="201" t="e">
        <f>#REF!/G323*100</f>
        <v>#REF!</v>
      </c>
      <c r="Z323" s="202"/>
      <c r="AA323" s="202" t="e">
        <f>IF(X323=#REF!,"BETUL","salah")</f>
        <v>#REF!</v>
      </c>
      <c r="AB323" s="202" t="e">
        <f>IF(#REF!=Y323,"BETUL","SALAH")</f>
        <v>#REF!</v>
      </c>
      <c r="AC323" s="88" t="e">
        <f>IF(#REF!&gt;80,"CEK KEMBALI","OKE")</f>
        <v>#REF!</v>
      </c>
      <c r="AD323" s="88" t="e">
        <f>IF(#REF!&gt;80,"CEK KEMBALI","OKE")</f>
        <v>#REF!</v>
      </c>
      <c r="AE323" s="88"/>
      <c r="AF323" s="200" t="str">
        <f t="shared" si="8"/>
        <v>OK</v>
      </c>
      <c r="AG323" s="202">
        <f t="shared" si="9"/>
        <v>1732</v>
      </c>
    </row>
    <row r="324" spans="1:34" ht="15" customHeight="1">
      <c r="A324" s="529">
        <v>310</v>
      </c>
      <c r="B324" s="529" t="s">
        <v>60</v>
      </c>
      <c r="C324" s="904" t="s">
        <v>39</v>
      </c>
      <c r="D324" s="530">
        <v>3</v>
      </c>
      <c r="E324" s="530">
        <v>30</v>
      </c>
      <c r="F324" s="530" t="s">
        <v>33</v>
      </c>
      <c r="G324" s="531">
        <v>866</v>
      </c>
      <c r="H324" s="906">
        <v>465.25005066666671</v>
      </c>
      <c r="I324" s="907">
        <v>53.72402432640493</v>
      </c>
      <c r="J324" s="906">
        <v>340.7929021715949</v>
      </c>
      <c r="K324" s="907">
        <v>39.352529119121812</v>
      </c>
      <c r="L324" s="906">
        <v>515.29844166666669</v>
      </c>
      <c r="M324" s="907">
        <v>59.503284257120868</v>
      </c>
      <c r="N324" s="906">
        <v>364.95966045805335</v>
      </c>
      <c r="O324" s="907">
        <v>42.14314785889762</v>
      </c>
      <c r="P324" s="909">
        <v>20.584045038545561</v>
      </c>
      <c r="Q324" s="904" t="s">
        <v>589</v>
      </c>
      <c r="R324" s="241"/>
      <c r="U324" s="200" t="e">
        <f>IF(#REF!&gt;=80,"B","K")</f>
        <v>#REF!</v>
      </c>
      <c r="V324" s="200" t="e">
        <f>IF(#REF!&gt;=80,"B","K")</f>
        <v>#REF!</v>
      </c>
      <c r="W324" s="200"/>
      <c r="X324" s="201" t="e">
        <f>(#REF!/G324)*100</f>
        <v>#REF!</v>
      </c>
      <c r="Y324" s="201" t="e">
        <f>#REF!/G324*100</f>
        <v>#REF!</v>
      </c>
      <c r="Z324" s="202"/>
      <c r="AA324" s="202" t="e">
        <f>IF(X324=#REF!,"BETUL","salah")</f>
        <v>#REF!</v>
      </c>
      <c r="AB324" s="202" t="e">
        <f>IF(#REF!=Y324,"BETUL","SALAH")</f>
        <v>#REF!</v>
      </c>
      <c r="AC324" s="88" t="e">
        <f>IF(#REF!&gt;80,"CEK KEMBALI","OKE")</f>
        <v>#REF!</v>
      </c>
      <c r="AD324" s="88" t="e">
        <f>IF(#REF!&gt;80,"CEK KEMBALI","OKE")</f>
        <v>#REF!</v>
      </c>
      <c r="AE324" s="88"/>
      <c r="AF324" s="200" t="str">
        <f t="shared" si="8"/>
        <v>OK</v>
      </c>
      <c r="AG324" s="202">
        <f t="shared" si="9"/>
        <v>866</v>
      </c>
    </row>
    <row r="325" spans="1:34" ht="15" customHeight="1">
      <c r="A325" s="529">
        <v>311</v>
      </c>
      <c r="B325" s="529" t="s">
        <v>60</v>
      </c>
      <c r="C325" s="904" t="s">
        <v>111</v>
      </c>
      <c r="D325" s="530">
        <v>1</v>
      </c>
      <c r="E325" s="530">
        <v>30</v>
      </c>
      <c r="F325" s="530" t="s">
        <v>33</v>
      </c>
      <c r="G325" s="531">
        <v>866</v>
      </c>
      <c r="H325" s="906">
        <v>365.47664400000002</v>
      </c>
      <c r="I325" s="907">
        <v>42.202845727482682</v>
      </c>
      <c r="J325" s="906">
        <v>239.76136394982061</v>
      </c>
      <c r="K325" s="907">
        <v>27.686069740164044</v>
      </c>
      <c r="L325" s="906">
        <v>425.03306066666664</v>
      </c>
      <c r="M325" s="907">
        <v>49.080030100076975</v>
      </c>
      <c r="N325" s="906">
        <v>239.02401509029642</v>
      </c>
      <c r="O325" s="907">
        <v>27.600925530057324</v>
      </c>
      <c r="P325" s="909">
        <v>20.451554494026734</v>
      </c>
      <c r="Q325" s="904" t="s">
        <v>590</v>
      </c>
      <c r="R325" s="241"/>
      <c r="U325" s="200" t="e">
        <f>IF(#REF!&gt;=80,"B","K")</f>
        <v>#REF!</v>
      </c>
      <c r="V325" s="200" t="e">
        <f>IF(#REF!&gt;=80,"B","K")</f>
        <v>#REF!</v>
      </c>
      <c r="W325" s="200"/>
      <c r="X325" s="201" t="e">
        <f>(#REF!/G325)*100</f>
        <v>#REF!</v>
      </c>
      <c r="Y325" s="201" t="e">
        <f>#REF!/G325*100</f>
        <v>#REF!</v>
      </c>
      <c r="Z325" s="202"/>
      <c r="AA325" s="202" t="e">
        <f>IF(X325=#REF!,"BETUL","salah")</f>
        <v>#REF!</v>
      </c>
      <c r="AB325" s="202" t="e">
        <f>IF(#REF!=Y325,"BETUL","SALAH")</f>
        <v>#REF!</v>
      </c>
      <c r="AC325" s="88" t="e">
        <f>IF(#REF!&gt;80,"CEK KEMBALI","OKE")</f>
        <v>#REF!</v>
      </c>
      <c r="AD325" s="88" t="e">
        <f>IF(#REF!&gt;80,"CEK KEMBALI","OKE")</f>
        <v>#REF!</v>
      </c>
      <c r="AE325" s="88"/>
      <c r="AF325" s="200" t="str">
        <f t="shared" si="8"/>
        <v>OK</v>
      </c>
      <c r="AG325" s="202">
        <f t="shared" si="9"/>
        <v>866</v>
      </c>
    </row>
    <row r="326" spans="1:34" ht="15" customHeight="1">
      <c r="A326" s="529">
        <v>312</v>
      </c>
      <c r="B326" s="529" t="s">
        <v>60</v>
      </c>
      <c r="C326" s="904" t="s">
        <v>111</v>
      </c>
      <c r="D326" s="530">
        <v>2</v>
      </c>
      <c r="E326" s="530">
        <v>30</v>
      </c>
      <c r="F326" s="530" t="s">
        <v>33</v>
      </c>
      <c r="G326" s="531">
        <v>866</v>
      </c>
      <c r="H326" s="906">
        <v>243.64005033333333</v>
      </c>
      <c r="I326" s="907">
        <v>28.133955003849113</v>
      </c>
      <c r="J326" s="906">
        <v>118.63017433109314</v>
      </c>
      <c r="K326" s="907">
        <v>13.698634449317915</v>
      </c>
      <c r="L326" s="906">
        <v>254.97176599999997</v>
      </c>
      <c r="M326" s="907">
        <v>29.442467205542723</v>
      </c>
      <c r="N326" s="906">
        <v>124.69368284028725</v>
      </c>
      <c r="O326" s="907">
        <v>14.398808642065502</v>
      </c>
      <c r="P326" s="909">
        <v>20.470519335355121</v>
      </c>
      <c r="Q326" s="904" t="s">
        <v>591</v>
      </c>
      <c r="R326" s="241" t="s">
        <v>5650</v>
      </c>
      <c r="U326" s="200" t="e">
        <f>IF(#REF!&gt;=80,"B","K")</f>
        <v>#REF!</v>
      </c>
      <c r="V326" s="200" t="e">
        <f>IF(#REF!&gt;=80,"B","K")</f>
        <v>#REF!</v>
      </c>
      <c r="W326" s="200"/>
      <c r="X326" s="201" t="e">
        <f>(#REF!/G326)*100</f>
        <v>#REF!</v>
      </c>
      <c r="Y326" s="201" t="e">
        <f>#REF!/G326*100</f>
        <v>#REF!</v>
      </c>
      <c r="Z326" s="202"/>
      <c r="AA326" s="202" t="e">
        <f>IF(X326=#REF!,"BETUL","salah")</f>
        <v>#REF!</v>
      </c>
      <c r="AB326" s="202" t="e">
        <f>IF(#REF!=Y326,"BETUL","SALAH")</f>
        <v>#REF!</v>
      </c>
      <c r="AC326" s="88" t="e">
        <f>IF(#REF!&gt;80,"CEK KEMBALI","OKE")</f>
        <v>#REF!</v>
      </c>
      <c r="AD326" s="88" t="e">
        <f>IF(#REF!&gt;80,"CEK KEMBALI","OKE")</f>
        <v>#REF!</v>
      </c>
      <c r="AE326" s="88"/>
      <c r="AF326" s="200" t="str">
        <f t="shared" si="8"/>
        <v>OK</v>
      </c>
      <c r="AG326" s="202">
        <f t="shared" si="9"/>
        <v>866</v>
      </c>
    </row>
    <row r="327" spans="1:34" ht="15" customHeight="1">
      <c r="A327" s="529">
        <v>313</v>
      </c>
      <c r="B327" s="529" t="s">
        <v>60</v>
      </c>
      <c r="C327" s="904" t="s">
        <v>111</v>
      </c>
      <c r="D327" s="530">
        <v>3</v>
      </c>
      <c r="E327" s="530">
        <v>30</v>
      </c>
      <c r="F327" s="530" t="s">
        <v>33</v>
      </c>
      <c r="G327" s="531">
        <v>866</v>
      </c>
      <c r="H327" s="906">
        <v>140.22498099999999</v>
      </c>
      <c r="I327" s="907">
        <v>16.192261085450344</v>
      </c>
      <c r="J327" s="906">
        <v>100.8817332638889</v>
      </c>
      <c r="K327" s="907">
        <v>11.649160884975624</v>
      </c>
      <c r="L327" s="906">
        <v>146.43383266666666</v>
      </c>
      <c r="M327" s="907">
        <v>16.90921855273287</v>
      </c>
      <c r="N327" s="906">
        <v>105.9037938680555</v>
      </c>
      <c r="O327" s="907">
        <v>12.2290755043944</v>
      </c>
      <c r="P327" s="909">
        <v>20.531197782966476</v>
      </c>
      <c r="Q327" s="904" t="s">
        <v>592</v>
      </c>
      <c r="R327" s="241"/>
      <c r="U327" s="200" t="e">
        <f>IF(#REF!&gt;=80,"B","K")</f>
        <v>#REF!</v>
      </c>
      <c r="V327" s="200" t="e">
        <f>IF(#REF!&gt;=80,"B","K")</f>
        <v>#REF!</v>
      </c>
      <c r="W327" s="200"/>
      <c r="X327" s="201" t="e">
        <f>(#REF!/G327)*100</f>
        <v>#REF!</v>
      </c>
      <c r="Y327" s="201" t="e">
        <f>#REF!/G327*100</f>
        <v>#REF!</v>
      </c>
      <c r="Z327" s="202"/>
      <c r="AA327" s="202" t="e">
        <f>IF(X327=#REF!,"BETUL","salah")</f>
        <v>#REF!</v>
      </c>
      <c r="AB327" s="202" t="e">
        <f>IF(#REF!=Y327,"BETUL","SALAH")</f>
        <v>#REF!</v>
      </c>
      <c r="AC327" s="88" t="e">
        <f>IF(#REF!&gt;80,"CEK KEMBALI","OKE")</f>
        <v>#REF!</v>
      </c>
      <c r="AD327" s="88" t="e">
        <f>IF(#REF!&gt;80,"CEK KEMBALI","OKE")</f>
        <v>#REF!</v>
      </c>
      <c r="AE327" s="88"/>
      <c r="AF327" s="200" t="str">
        <f t="shared" si="8"/>
        <v>OK</v>
      </c>
      <c r="AG327" s="202">
        <f t="shared" si="9"/>
        <v>866</v>
      </c>
    </row>
    <row r="328" spans="1:34" ht="15" customHeight="1">
      <c r="A328" s="529">
        <v>314</v>
      </c>
      <c r="B328" s="529" t="s">
        <v>60</v>
      </c>
      <c r="C328" s="904" t="s">
        <v>159</v>
      </c>
      <c r="D328" s="530">
        <v>1</v>
      </c>
      <c r="E328" s="530">
        <v>60</v>
      </c>
      <c r="F328" s="530" t="s">
        <v>22</v>
      </c>
      <c r="G328" s="531">
        <v>1732</v>
      </c>
      <c r="H328" s="906">
        <v>865.98457866666661</v>
      </c>
      <c r="I328" s="907">
        <v>49.999109622786762</v>
      </c>
      <c r="J328" s="906">
        <v>817.65587311559159</v>
      </c>
      <c r="K328" s="907">
        <v>47.208768655634621</v>
      </c>
      <c r="L328" s="906">
        <v>865.21211766666659</v>
      </c>
      <c r="M328" s="907">
        <v>49.954510257890682</v>
      </c>
      <c r="N328" s="906">
        <v>813.14253953174602</v>
      </c>
      <c r="O328" s="907">
        <v>46.948183575735911</v>
      </c>
      <c r="P328" s="909">
        <v>20.575328583255377</v>
      </c>
      <c r="Q328" s="904" t="s">
        <v>590</v>
      </c>
      <c r="R328" s="180"/>
      <c r="U328" s="200" t="e">
        <f>IF(#REF!&gt;=80,"B","K")</f>
        <v>#REF!</v>
      </c>
      <c r="V328" s="200" t="e">
        <f>IF(#REF!&gt;=80,"B","K")</f>
        <v>#REF!</v>
      </c>
      <c r="W328" s="200"/>
      <c r="X328" s="201" t="e">
        <f>(#REF!/G328)*100</f>
        <v>#REF!</v>
      </c>
      <c r="Y328" s="201" t="e">
        <f>#REF!/G328*100</f>
        <v>#REF!</v>
      </c>
      <c r="Z328" s="202"/>
      <c r="AA328" s="202" t="e">
        <f>IF(X328=#REF!,"BETUL","salah")</f>
        <v>#REF!</v>
      </c>
      <c r="AB328" s="202" t="e">
        <f>IF(#REF!=Y328,"BETUL","SALAH")</f>
        <v>#REF!</v>
      </c>
      <c r="AC328" s="88" t="e">
        <f>IF(#REF!&gt;80,"CEK KEMBALI","OKE")</f>
        <v>#REF!</v>
      </c>
      <c r="AD328" s="88" t="e">
        <f>IF(#REF!&gt;80,"CEK KEMBALI","OKE")</f>
        <v>#REF!</v>
      </c>
      <c r="AE328" s="88"/>
      <c r="AF328" s="200" t="str">
        <f t="shared" si="8"/>
        <v>OK</v>
      </c>
      <c r="AG328" s="202">
        <f t="shared" si="9"/>
        <v>1732</v>
      </c>
    </row>
    <row r="329" spans="1:34" ht="15" customHeight="1">
      <c r="A329" s="529">
        <v>315</v>
      </c>
      <c r="B329" s="529" t="s">
        <v>60</v>
      </c>
      <c r="C329" s="904" t="s">
        <v>159</v>
      </c>
      <c r="D329" s="530">
        <v>2</v>
      </c>
      <c r="E329" s="530">
        <v>60</v>
      </c>
      <c r="F329" s="530" t="s">
        <v>22</v>
      </c>
      <c r="G329" s="531">
        <v>1732</v>
      </c>
      <c r="H329" s="906">
        <v>865.84488899999997</v>
      </c>
      <c r="I329" s="907">
        <v>49.991044399538104</v>
      </c>
      <c r="J329" s="906">
        <v>695.61393138522953</v>
      </c>
      <c r="K329" s="907">
        <v>40.162467170047897</v>
      </c>
      <c r="L329" s="906">
        <v>865.93817133333334</v>
      </c>
      <c r="M329" s="907">
        <v>49.996430215550426</v>
      </c>
      <c r="N329" s="906">
        <v>719.57991502699736</v>
      </c>
      <c r="O329" s="907">
        <v>41.546184470380908</v>
      </c>
      <c r="P329" s="909">
        <v>20.57792680464534</v>
      </c>
      <c r="Q329" s="904" t="s">
        <v>591</v>
      </c>
      <c r="R329" s="180"/>
      <c r="U329" s="200" t="e">
        <f>IF(#REF!&gt;=80,"B","K")</f>
        <v>#REF!</v>
      </c>
      <c r="V329" s="200" t="e">
        <f>IF(#REF!&gt;=80,"B","K")</f>
        <v>#REF!</v>
      </c>
      <c r="W329" s="200"/>
      <c r="X329" s="201" t="e">
        <f>(#REF!/G329)*100</f>
        <v>#REF!</v>
      </c>
      <c r="Y329" s="201" t="e">
        <f>#REF!/G329*100</f>
        <v>#REF!</v>
      </c>
      <c r="Z329" s="202"/>
      <c r="AA329" s="202" t="e">
        <f>IF(X329=#REF!,"BETUL","salah")</f>
        <v>#REF!</v>
      </c>
      <c r="AB329" s="202" t="e">
        <f>IF(#REF!=Y329,"BETUL","SALAH")</f>
        <v>#REF!</v>
      </c>
      <c r="AC329" s="88" t="e">
        <f>IF(#REF!&gt;80,"CEK KEMBALI","OKE")</f>
        <v>#REF!</v>
      </c>
      <c r="AD329" s="88" t="e">
        <f>IF(#REF!&gt;80,"CEK KEMBALI","OKE")</f>
        <v>#REF!</v>
      </c>
      <c r="AE329" s="88"/>
      <c r="AF329" s="200" t="str">
        <f t="shared" si="8"/>
        <v>OK</v>
      </c>
      <c r="AG329" s="202">
        <f t="shared" si="9"/>
        <v>1732</v>
      </c>
    </row>
    <row r="330" spans="1:34" ht="15" customHeight="1">
      <c r="A330" s="529">
        <v>316</v>
      </c>
      <c r="B330" s="529" t="s">
        <v>60</v>
      </c>
      <c r="C330" s="904" t="s">
        <v>593</v>
      </c>
      <c r="D330" s="530">
        <v>3</v>
      </c>
      <c r="E330" s="530">
        <v>10</v>
      </c>
      <c r="F330" s="530" t="s">
        <v>33</v>
      </c>
      <c r="G330" s="531">
        <v>288</v>
      </c>
      <c r="H330" s="906">
        <v>241.75885500000001</v>
      </c>
      <c r="I330" s="907">
        <v>83.944046874999998</v>
      </c>
      <c r="J330" s="906">
        <v>143.23703978226544</v>
      </c>
      <c r="K330" s="907">
        <v>49.735083257731056</v>
      </c>
      <c r="L330" s="906">
        <v>237.19760133333332</v>
      </c>
      <c r="M330" s="907">
        <v>82.36027824074074</v>
      </c>
      <c r="N330" s="906">
        <v>141.69563799489316</v>
      </c>
      <c r="O330" s="907">
        <v>49.199874303782352</v>
      </c>
      <c r="P330" s="909">
        <v>20.540557302470098</v>
      </c>
      <c r="Q330" s="904" t="s">
        <v>594</v>
      </c>
      <c r="R330" s="227"/>
      <c r="U330" s="200" t="e">
        <f>IF(#REF!&gt;=80,"B","K")</f>
        <v>#REF!</v>
      </c>
      <c r="V330" s="200" t="e">
        <f>IF(#REF!&gt;=80,"B","K")</f>
        <v>#REF!</v>
      </c>
      <c r="W330" s="200"/>
      <c r="X330" s="201" t="e">
        <f>(#REF!/G330)*100</f>
        <v>#REF!</v>
      </c>
      <c r="Y330" s="201" t="e">
        <f>#REF!/G330*100</f>
        <v>#REF!</v>
      </c>
      <c r="Z330" s="202"/>
      <c r="AA330" s="202" t="e">
        <f>IF(X330=#REF!,"BETUL","salah")</f>
        <v>#REF!</v>
      </c>
      <c r="AB330" s="202" t="e">
        <f>IF(#REF!=Y330,"BETUL","SALAH")</f>
        <v>#REF!</v>
      </c>
      <c r="AC330" s="88" t="e">
        <f>IF(#REF!&gt;80,"CEK KEMBALI","OKE")</f>
        <v>#REF!</v>
      </c>
      <c r="AD330" s="88" t="e">
        <f>IF(#REF!&gt;80,"CEK KEMBALI","OKE")</f>
        <v>#REF!</v>
      </c>
      <c r="AE330" s="88"/>
      <c r="AF330" s="200" t="str">
        <f t="shared" si="8"/>
        <v>OK</v>
      </c>
      <c r="AG330" s="202">
        <f t="shared" si="9"/>
        <v>288</v>
      </c>
    </row>
    <row r="331" spans="1:34" ht="15" customHeight="1">
      <c r="A331" s="529">
        <v>317</v>
      </c>
      <c r="B331" s="529" t="s">
        <v>60</v>
      </c>
      <c r="C331" s="904" t="s">
        <v>112</v>
      </c>
      <c r="D331" s="530">
        <v>1</v>
      </c>
      <c r="E331" s="530">
        <v>60</v>
      </c>
      <c r="F331" s="530" t="s">
        <v>22</v>
      </c>
      <c r="G331" s="531">
        <v>1732</v>
      </c>
      <c r="H331" s="906">
        <v>929.14658599999996</v>
      </c>
      <c r="I331" s="907">
        <v>53.645876789838333</v>
      </c>
      <c r="J331" s="906">
        <v>761.18278579843854</v>
      </c>
      <c r="K331" s="907">
        <v>43.948197794367125</v>
      </c>
      <c r="L331" s="906">
        <v>926.77364100000011</v>
      </c>
      <c r="M331" s="907">
        <v>53.50887072748268</v>
      </c>
      <c r="N331" s="906">
        <v>689.80349576356093</v>
      </c>
      <c r="O331" s="907">
        <v>39.826991672261023</v>
      </c>
      <c r="P331" s="909">
        <v>20.495786843497676</v>
      </c>
      <c r="Q331" s="904" t="s">
        <v>595</v>
      </c>
      <c r="R331" s="227"/>
      <c r="U331" s="200" t="e">
        <f>IF(#REF!&gt;=80,"B","K")</f>
        <v>#REF!</v>
      </c>
      <c r="V331" s="200" t="e">
        <f>IF(#REF!&gt;=80,"B","K")</f>
        <v>#REF!</v>
      </c>
      <c r="W331" s="200"/>
      <c r="X331" s="201" t="e">
        <f>(#REF!/G331)*100</f>
        <v>#REF!</v>
      </c>
      <c r="Y331" s="201" t="e">
        <f>#REF!/G331*100</f>
        <v>#REF!</v>
      </c>
      <c r="Z331" s="202"/>
      <c r="AA331" s="202" t="e">
        <f>IF(X331=#REF!,"BETUL","salah")</f>
        <v>#REF!</v>
      </c>
      <c r="AB331" s="202" t="e">
        <f>IF(#REF!=Y331,"BETUL","SALAH")</f>
        <v>#REF!</v>
      </c>
      <c r="AC331" s="88" t="e">
        <f>IF(#REF!&gt;80,"CEK KEMBALI","OKE")</f>
        <v>#REF!</v>
      </c>
      <c r="AD331" s="88" t="e">
        <f>IF(#REF!&gt;80,"CEK KEMBALI","OKE")</f>
        <v>#REF!</v>
      </c>
      <c r="AE331" s="88"/>
      <c r="AF331" s="200" t="str">
        <f t="shared" si="8"/>
        <v>OK</v>
      </c>
      <c r="AG331" s="202">
        <f t="shared" si="9"/>
        <v>1732</v>
      </c>
      <c r="AH331" s="80"/>
    </row>
    <row r="332" spans="1:34" ht="15" customHeight="1">
      <c r="A332" s="529">
        <v>318</v>
      </c>
      <c r="B332" s="529" t="s">
        <v>60</v>
      </c>
      <c r="C332" s="904" t="s">
        <v>112</v>
      </c>
      <c r="D332" s="530">
        <v>2</v>
      </c>
      <c r="E332" s="530">
        <v>60</v>
      </c>
      <c r="F332" s="530" t="s">
        <v>22</v>
      </c>
      <c r="G332" s="531">
        <v>1732</v>
      </c>
      <c r="H332" s="906">
        <v>908.07291666666663</v>
      </c>
      <c r="I332" s="907">
        <v>52.42915223248653</v>
      </c>
      <c r="J332" s="906">
        <v>747.99782266944464</v>
      </c>
      <c r="K332" s="907">
        <v>43.186941262670011</v>
      </c>
      <c r="L332" s="906">
        <v>849.80708833333335</v>
      </c>
      <c r="M332" s="907">
        <v>49.065074384141653</v>
      </c>
      <c r="N332" s="906">
        <v>722.51351577607829</v>
      </c>
      <c r="O332" s="907">
        <v>41.715560957048396</v>
      </c>
      <c r="P332" s="909">
        <v>20.331190207226623</v>
      </c>
      <c r="Q332" s="904"/>
      <c r="R332" s="227"/>
      <c r="U332" s="200" t="e">
        <f>IF(#REF!&gt;=80,"B","K")</f>
        <v>#REF!</v>
      </c>
      <c r="V332" s="200" t="e">
        <f>IF(#REF!&gt;=80,"B","K")</f>
        <v>#REF!</v>
      </c>
      <c r="W332" s="200"/>
      <c r="X332" s="201" t="e">
        <f>(#REF!/G332)*100</f>
        <v>#REF!</v>
      </c>
      <c r="Y332" s="201" t="e">
        <f>#REF!/G332*100</f>
        <v>#REF!</v>
      </c>
      <c r="Z332" s="202"/>
      <c r="AA332" s="202" t="e">
        <f>IF(X332=#REF!,"BETUL","salah")</f>
        <v>#REF!</v>
      </c>
      <c r="AB332" s="202" t="e">
        <f>IF(#REF!=Y332,"BETUL","SALAH")</f>
        <v>#REF!</v>
      </c>
      <c r="AC332" s="88" t="e">
        <f>IF(#REF!&gt;80,"CEK KEMBALI","OKE")</f>
        <v>#REF!</v>
      </c>
      <c r="AD332" s="88" t="e">
        <f>IF(#REF!&gt;80,"CEK KEMBALI","OKE")</f>
        <v>#REF!</v>
      </c>
      <c r="AE332" s="88"/>
      <c r="AF332" s="200" t="str">
        <f t="shared" si="8"/>
        <v>OK</v>
      </c>
      <c r="AG332" s="202">
        <f t="shared" si="9"/>
        <v>1732</v>
      </c>
    </row>
    <row r="333" spans="1:34" ht="17.25" customHeight="1">
      <c r="A333" s="529">
        <v>319</v>
      </c>
      <c r="B333" s="529" t="s">
        <v>60</v>
      </c>
      <c r="C333" s="904" t="s">
        <v>112</v>
      </c>
      <c r="D333" s="530">
        <v>3</v>
      </c>
      <c r="E333" s="530">
        <v>60</v>
      </c>
      <c r="F333" s="530" t="s">
        <v>22</v>
      </c>
      <c r="G333" s="531">
        <v>1732</v>
      </c>
      <c r="H333" s="906">
        <v>1590.3009843333332</v>
      </c>
      <c r="I333" s="907">
        <v>91.818763529638176</v>
      </c>
      <c r="J333" s="906">
        <v>663.09487855879604</v>
      </c>
      <c r="K333" s="907">
        <v>38.28492370431848</v>
      </c>
      <c r="L333" s="906">
        <v>670.044759</v>
      </c>
      <c r="M333" s="907">
        <v>38.686187009237877</v>
      </c>
      <c r="N333" s="906">
        <v>597.31928073157212</v>
      </c>
      <c r="O333" s="907">
        <v>34.487256393277839</v>
      </c>
      <c r="P333" s="909">
        <v>20.469894178168289</v>
      </c>
      <c r="Q333" s="904"/>
      <c r="R333" s="90"/>
      <c r="U333" s="200" t="e">
        <f>IF(#REF!&gt;=80,"B","K")</f>
        <v>#REF!</v>
      </c>
      <c r="V333" s="200" t="e">
        <f>IF(#REF!&gt;=80,"B","K")</f>
        <v>#REF!</v>
      </c>
      <c r="W333" s="200"/>
      <c r="X333" s="201" t="e">
        <f>(#REF!/G333)*100</f>
        <v>#REF!</v>
      </c>
      <c r="Y333" s="201" t="e">
        <f>#REF!/G333*100</f>
        <v>#REF!</v>
      </c>
      <c r="Z333" s="202"/>
      <c r="AA333" s="202" t="e">
        <f>IF(X333=#REF!,"BETUL","salah")</f>
        <v>#REF!</v>
      </c>
      <c r="AB333" s="202" t="e">
        <f>IF(#REF!=Y333,"BETUL","SALAH")</f>
        <v>#REF!</v>
      </c>
      <c r="AC333" s="88" t="e">
        <f>IF(#REF!&gt;80,"CEK KEMBALI","OKE")</f>
        <v>#REF!</v>
      </c>
      <c r="AD333" s="88" t="e">
        <f>IF(#REF!&gt;80,"CEK KEMBALI","OKE")</f>
        <v>#REF!</v>
      </c>
      <c r="AE333" s="88"/>
      <c r="AF333" s="200" t="str">
        <f t="shared" si="8"/>
        <v>OK</v>
      </c>
      <c r="AG333" s="202">
        <f t="shared" si="9"/>
        <v>1732</v>
      </c>
    </row>
    <row r="334" spans="1:34" ht="17.25" customHeight="1">
      <c r="A334" s="529">
        <v>320</v>
      </c>
      <c r="B334" s="529" t="s">
        <v>60</v>
      </c>
      <c r="C334" s="904" t="s">
        <v>113</v>
      </c>
      <c r="D334" s="530">
        <v>1</v>
      </c>
      <c r="E334" s="530">
        <v>60</v>
      </c>
      <c r="F334" s="530" t="s">
        <v>22</v>
      </c>
      <c r="G334" s="531">
        <v>1732</v>
      </c>
      <c r="H334" s="906">
        <v>1099.8548586666668</v>
      </c>
      <c r="I334" s="907">
        <v>63.502012625096235</v>
      </c>
      <c r="J334" s="906">
        <v>980.30690899675972</v>
      </c>
      <c r="K334" s="907">
        <v>56.599706062168579</v>
      </c>
      <c r="L334" s="906">
        <v>1081.7090656666667</v>
      </c>
      <c r="M334" s="907">
        <v>62.454334045419557</v>
      </c>
      <c r="N334" s="906">
        <v>949.1026123194257</v>
      </c>
      <c r="O334" s="907">
        <v>54.798072304816728</v>
      </c>
      <c r="P334" s="909">
        <v>20.357736715237529</v>
      </c>
      <c r="Q334" s="904" t="s">
        <v>596</v>
      </c>
      <c r="U334" s="200" t="e">
        <f>IF(#REF!&gt;=80,"B","K")</f>
        <v>#REF!</v>
      </c>
      <c r="V334" s="200" t="e">
        <f>IF(#REF!&gt;=80,"B","K")</f>
        <v>#REF!</v>
      </c>
      <c r="W334" s="200"/>
      <c r="X334" s="201" t="e">
        <f>(#REF!/G334)*100</f>
        <v>#REF!</v>
      </c>
      <c r="Y334" s="201" t="e">
        <f>#REF!/G334*100</f>
        <v>#REF!</v>
      </c>
      <c r="Z334" s="202"/>
      <c r="AA334" s="202" t="e">
        <f>IF(X334=#REF!,"BETUL","salah")</f>
        <v>#REF!</v>
      </c>
      <c r="AB334" s="202" t="e">
        <f>IF(#REF!=Y334,"BETUL","SALAH")</f>
        <v>#REF!</v>
      </c>
      <c r="AC334" s="88" t="e">
        <f>IF(#REF!&gt;80,"CEK KEMBALI","OKE")</f>
        <v>#REF!</v>
      </c>
      <c r="AD334" s="88" t="e">
        <f>IF(#REF!&gt;80,"CEK KEMBALI","OKE")</f>
        <v>#REF!</v>
      </c>
      <c r="AE334" s="88"/>
      <c r="AF334" s="200" t="str">
        <f t="shared" si="8"/>
        <v>OK</v>
      </c>
      <c r="AG334" s="202">
        <f t="shared" si="9"/>
        <v>1732</v>
      </c>
      <c r="AH334" s="80"/>
    </row>
    <row r="335" spans="1:34" ht="14">
      <c r="A335" s="529">
        <v>321</v>
      </c>
      <c r="B335" s="529" t="s">
        <v>60</v>
      </c>
      <c r="C335" s="904" t="s">
        <v>113</v>
      </c>
      <c r="D335" s="530">
        <v>2</v>
      </c>
      <c r="E335" s="530">
        <v>60</v>
      </c>
      <c r="F335" s="530" t="s">
        <v>22</v>
      </c>
      <c r="G335" s="531">
        <v>1732</v>
      </c>
      <c r="H335" s="906">
        <v>1363.281291</v>
      </c>
      <c r="I335" s="907">
        <v>78.711390935334862</v>
      </c>
      <c r="J335" s="906">
        <v>1187.1106674189816</v>
      </c>
      <c r="K335" s="907">
        <v>68.539876871765685</v>
      </c>
      <c r="L335" s="906">
        <v>1303.9870603333336</v>
      </c>
      <c r="M335" s="907">
        <v>75.28793650885298</v>
      </c>
      <c r="N335" s="906">
        <v>1161.5037039397305</v>
      </c>
      <c r="O335" s="907">
        <v>67.061414777120703</v>
      </c>
      <c r="P335" s="909">
        <v>20.360639720480474</v>
      </c>
      <c r="Q335" s="904" t="s">
        <v>596</v>
      </c>
      <c r="U335" s="200" t="e">
        <f>IF(#REF!&gt;=80,"B","K")</f>
        <v>#REF!</v>
      </c>
      <c r="V335" s="200" t="e">
        <f>IF(#REF!&gt;=80,"B","K")</f>
        <v>#REF!</v>
      </c>
      <c r="W335" s="200"/>
      <c r="X335" s="201" t="e">
        <f>(#REF!/G335)*100</f>
        <v>#REF!</v>
      </c>
      <c r="Y335" s="201" t="e">
        <f>#REF!/G335*100</f>
        <v>#REF!</v>
      </c>
      <c r="Z335" s="202"/>
      <c r="AA335" s="202" t="e">
        <f>IF(X335=#REF!,"BETUL","salah")</f>
        <v>#REF!</v>
      </c>
      <c r="AB335" s="202" t="e">
        <f>IF(#REF!=Y335,"BETUL","SALAH")</f>
        <v>#REF!</v>
      </c>
      <c r="AC335" s="88" t="e">
        <f>IF(#REF!&gt;80,"CEK KEMBALI","OKE")</f>
        <v>#REF!</v>
      </c>
      <c r="AD335" s="88" t="e">
        <f>IF(#REF!&gt;80,"CEK KEMBALI","OKE")</f>
        <v>#REF!</v>
      </c>
      <c r="AE335" s="88"/>
      <c r="AF335" s="200" t="str">
        <f t="shared" ref="AF335:AF353" si="10">IF(AG335=G335,"OK","GGGEEEELLLLL")</f>
        <v>OK</v>
      </c>
      <c r="AG335" s="202">
        <f t="shared" ref="AG335:AG353" si="11">IF(E335=30,866,IF(E335=60,1732,IF(E335=20,577,IF(E335=10,288,IF(E335=15,433,"CEK")))))</f>
        <v>1732</v>
      </c>
      <c r="AH335" s="80"/>
    </row>
    <row r="336" spans="1:34" ht="14">
      <c r="A336" s="529">
        <v>322</v>
      </c>
      <c r="B336" s="529" t="s">
        <v>60</v>
      </c>
      <c r="C336" s="904" t="s">
        <v>113</v>
      </c>
      <c r="D336" s="530">
        <v>3</v>
      </c>
      <c r="E336" s="530">
        <v>60</v>
      </c>
      <c r="F336" s="530" t="s">
        <v>22</v>
      </c>
      <c r="G336" s="531">
        <v>1732</v>
      </c>
      <c r="H336" s="906">
        <v>1127.5608316666667</v>
      </c>
      <c r="I336" s="907">
        <v>65.101664645881456</v>
      </c>
      <c r="J336" s="906">
        <v>1014.9884720129629</v>
      </c>
      <c r="K336" s="907">
        <v>58.602105774420487</v>
      </c>
      <c r="L336" s="906">
        <v>1130.6130780000001</v>
      </c>
      <c r="M336" s="907">
        <v>65.277891339491916</v>
      </c>
      <c r="N336" s="906">
        <v>1012.3458091803425</v>
      </c>
      <c r="O336" s="907">
        <v>58.449527088934325</v>
      </c>
      <c r="P336" s="909">
        <v>20.408709890061768</v>
      </c>
      <c r="Q336" s="904" t="s">
        <v>596</v>
      </c>
      <c r="U336" s="200" t="e">
        <f>IF(#REF!&gt;=80,"B","K")</f>
        <v>#REF!</v>
      </c>
      <c r="V336" s="200" t="e">
        <f>IF(#REF!&gt;=80,"B","K")</f>
        <v>#REF!</v>
      </c>
      <c r="W336" s="200"/>
      <c r="X336" s="201" t="e">
        <f>(#REF!/G336)*100</f>
        <v>#REF!</v>
      </c>
      <c r="Y336" s="201" t="e">
        <f>#REF!/G336*100</f>
        <v>#REF!</v>
      </c>
      <c r="Z336" s="202"/>
      <c r="AA336" s="202" t="e">
        <f>IF(X336=#REF!,"BETUL","salah")</f>
        <v>#REF!</v>
      </c>
      <c r="AB336" s="202" t="e">
        <f>IF(#REF!=Y336,"BETUL","SALAH")</f>
        <v>#REF!</v>
      </c>
      <c r="AC336" s="88" t="e">
        <f>IF(#REF!&gt;80,"CEK KEMBALI","OKE")</f>
        <v>#REF!</v>
      </c>
      <c r="AD336" s="88" t="e">
        <f>IF(#REF!&gt;80,"CEK KEMBALI","OKE")</f>
        <v>#REF!</v>
      </c>
      <c r="AE336" s="88"/>
      <c r="AF336" s="200" t="str">
        <f t="shared" si="10"/>
        <v>OK</v>
      </c>
      <c r="AG336" s="202">
        <f t="shared" si="11"/>
        <v>1732</v>
      </c>
      <c r="AH336" s="80"/>
    </row>
    <row r="337" spans="1:34" ht="14">
      <c r="A337" s="529">
        <v>323</v>
      </c>
      <c r="B337" s="529" t="s">
        <v>60</v>
      </c>
      <c r="C337" s="904" t="s">
        <v>113</v>
      </c>
      <c r="D337" s="530">
        <v>4</v>
      </c>
      <c r="E337" s="530">
        <v>60</v>
      </c>
      <c r="F337" s="530" t="s">
        <v>22</v>
      </c>
      <c r="G337" s="531">
        <v>1732</v>
      </c>
      <c r="H337" s="906">
        <v>889.28436266666665</v>
      </c>
      <c r="I337" s="907">
        <v>51.344362740569672</v>
      </c>
      <c r="J337" s="906">
        <v>454.41961800277744</v>
      </c>
      <c r="K337" s="907">
        <v>26.236698499005627</v>
      </c>
      <c r="L337" s="906">
        <v>878.13260900000012</v>
      </c>
      <c r="M337" s="907">
        <v>50.700497055427263</v>
      </c>
      <c r="N337" s="906">
        <v>440.55831522253101</v>
      </c>
      <c r="O337" s="907">
        <v>25.436392333864376</v>
      </c>
      <c r="P337" s="909">
        <v>20.492657796134051</v>
      </c>
      <c r="Q337" s="904" t="s">
        <v>596</v>
      </c>
      <c r="U337" s="200" t="e">
        <f>IF(#REF!&gt;=80,"B","K")</f>
        <v>#REF!</v>
      </c>
      <c r="V337" s="200" t="e">
        <f>IF(#REF!&gt;=80,"B","K")</f>
        <v>#REF!</v>
      </c>
      <c r="W337" s="200"/>
      <c r="X337" s="201" t="e">
        <f>(#REF!/G337)*100</f>
        <v>#REF!</v>
      </c>
      <c r="Y337" s="201" t="e">
        <f>#REF!/G337*100</f>
        <v>#REF!</v>
      </c>
      <c r="Z337" s="202"/>
      <c r="AA337" s="202" t="e">
        <f>IF(X337=#REF!,"BETUL","salah")</f>
        <v>#REF!</v>
      </c>
      <c r="AB337" s="202" t="e">
        <f>IF(#REF!=Y337,"BETUL","SALAH")</f>
        <v>#REF!</v>
      </c>
      <c r="AC337" s="88" t="e">
        <f>IF(#REF!&gt;80,"CEK KEMBALI","OKE")</f>
        <v>#REF!</v>
      </c>
      <c r="AD337" s="88" t="e">
        <f>IF(#REF!&gt;80,"CEK KEMBALI","OKE")</f>
        <v>#REF!</v>
      </c>
      <c r="AE337" s="88"/>
      <c r="AF337" s="200" t="str">
        <f t="shared" si="10"/>
        <v>OK</v>
      </c>
      <c r="AG337" s="202">
        <f t="shared" si="11"/>
        <v>1732</v>
      </c>
      <c r="AH337" s="80"/>
    </row>
    <row r="338" spans="1:34" ht="14">
      <c r="A338" s="529">
        <v>324</v>
      </c>
      <c r="B338" s="529" t="s">
        <v>60</v>
      </c>
      <c r="C338" s="904" t="s">
        <v>114</v>
      </c>
      <c r="D338" s="530">
        <v>1</v>
      </c>
      <c r="E338" s="530">
        <v>10</v>
      </c>
      <c r="F338" s="530" t="s">
        <v>33</v>
      </c>
      <c r="G338" s="531">
        <v>288</v>
      </c>
      <c r="H338" s="906">
        <v>0</v>
      </c>
      <c r="I338" s="907">
        <v>0</v>
      </c>
      <c r="J338" s="906">
        <v>0</v>
      </c>
      <c r="K338" s="907">
        <v>0</v>
      </c>
      <c r="L338" s="906">
        <v>0</v>
      </c>
      <c r="M338" s="907">
        <v>0</v>
      </c>
      <c r="N338" s="906">
        <v>0</v>
      </c>
      <c r="O338" s="907">
        <v>0</v>
      </c>
      <c r="P338" s="909">
        <v>20.501151425761133</v>
      </c>
      <c r="Q338" s="904" t="s">
        <v>597</v>
      </c>
      <c r="U338" s="200" t="e">
        <f>IF(#REF!&gt;=80,"B","K")</f>
        <v>#REF!</v>
      </c>
      <c r="V338" s="200" t="e">
        <f>IF(#REF!&gt;=80,"B","K")</f>
        <v>#REF!</v>
      </c>
      <c r="W338" s="200"/>
      <c r="X338" s="201" t="e">
        <f>(#REF!/G338)*100</f>
        <v>#REF!</v>
      </c>
      <c r="Y338" s="201" t="e">
        <f>#REF!/G338*100</f>
        <v>#REF!</v>
      </c>
      <c r="Z338" s="202"/>
      <c r="AA338" s="202" t="e">
        <f>IF(X338=#REF!,"BETUL","salah")</f>
        <v>#REF!</v>
      </c>
      <c r="AB338" s="202" t="e">
        <f>IF(#REF!=Y338,"BETUL","SALAH")</f>
        <v>#REF!</v>
      </c>
      <c r="AC338" s="88" t="e">
        <f>IF(#REF!&gt;80,"CEK KEMBALI","OKE")</f>
        <v>#REF!</v>
      </c>
      <c r="AD338" s="88" t="e">
        <f>IF(#REF!&gt;80,"CEK KEMBALI","OKE")</f>
        <v>#REF!</v>
      </c>
      <c r="AE338" s="88"/>
      <c r="AF338" s="200" t="str">
        <f t="shared" si="10"/>
        <v>OK</v>
      </c>
      <c r="AG338" s="202">
        <f t="shared" si="11"/>
        <v>288</v>
      </c>
      <c r="AH338" s="80"/>
    </row>
    <row r="339" spans="1:34" ht="14">
      <c r="A339" s="529">
        <v>325</v>
      </c>
      <c r="B339" s="529" t="s">
        <v>60</v>
      </c>
      <c r="C339" s="904" t="s">
        <v>114</v>
      </c>
      <c r="D339" s="530">
        <v>2</v>
      </c>
      <c r="E339" s="530">
        <v>10</v>
      </c>
      <c r="F339" s="530" t="s">
        <v>33</v>
      </c>
      <c r="G339" s="531">
        <v>288</v>
      </c>
      <c r="H339" s="906">
        <v>199.49737033333335</v>
      </c>
      <c r="I339" s="907">
        <v>69.269920254629639</v>
      </c>
      <c r="J339" s="906">
        <v>156.6484842130919</v>
      </c>
      <c r="K339" s="907">
        <v>54.391834796212471</v>
      </c>
      <c r="L339" s="906">
        <v>196.49727900000002</v>
      </c>
      <c r="M339" s="907">
        <v>68.228221875000003</v>
      </c>
      <c r="N339" s="906">
        <v>118.0705820468244</v>
      </c>
      <c r="O339" s="907">
        <v>40.996729877369582</v>
      </c>
      <c r="P339" s="909">
        <v>20.519319380651631</v>
      </c>
      <c r="Q339" s="904" t="s">
        <v>598</v>
      </c>
      <c r="U339" s="200" t="e">
        <f>IF(#REF!&gt;=80,"B","K")</f>
        <v>#REF!</v>
      </c>
      <c r="V339" s="200" t="e">
        <f>IF(#REF!&gt;=80,"B","K")</f>
        <v>#REF!</v>
      </c>
      <c r="W339" s="200"/>
      <c r="X339" s="201" t="e">
        <f>(#REF!/G339)*100</f>
        <v>#REF!</v>
      </c>
      <c r="Y339" s="201" t="e">
        <f>#REF!/G339*100</f>
        <v>#REF!</v>
      </c>
      <c r="Z339" s="202"/>
      <c r="AA339" s="202" t="e">
        <f>IF(X339=#REF!,"BETUL","salah")</f>
        <v>#REF!</v>
      </c>
      <c r="AB339" s="202" t="e">
        <f>IF(#REF!=Y339,"BETUL","SALAH")</f>
        <v>#REF!</v>
      </c>
      <c r="AC339" s="88" t="e">
        <f>IF(#REF!&gt;80,"CEK KEMBALI","OKE")</f>
        <v>#REF!</v>
      </c>
      <c r="AD339" s="88" t="e">
        <f>IF(#REF!&gt;80,"CEK KEMBALI","OKE")</f>
        <v>#REF!</v>
      </c>
      <c r="AE339" s="88"/>
      <c r="AF339" s="200" t="str">
        <f t="shared" si="10"/>
        <v>OK</v>
      </c>
      <c r="AG339" s="202">
        <f t="shared" si="11"/>
        <v>288</v>
      </c>
      <c r="AH339" s="80"/>
    </row>
    <row r="340" spans="1:34" ht="14">
      <c r="A340" s="529">
        <v>326</v>
      </c>
      <c r="B340" s="529" t="s">
        <v>60</v>
      </c>
      <c r="C340" s="912" t="s">
        <v>114</v>
      </c>
      <c r="D340" s="910">
        <v>3</v>
      </c>
      <c r="E340" s="910">
        <v>30</v>
      </c>
      <c r="F340" s="910" t="s">
        <v>33</v>
      </c>
      <c r="G340" s="915">
        <v>866</v>
      </c>
      <c r="H340" s="906">
        <v>374.44693000000001</v>
      </c>
      <c r="I340" s="907">
        <v>43.23867551963049</v>
      </c>
      <c r="J340" s="906">
        <v>255.01721517316642</v>
      </c>
      <c r="K340" s="907">
        <v>29.447715377963789</v>
      </c>
      <c r="L340" s="906">
        <v>440.50621533333333</v>
      </c>
      <c r="M340" s="907">
        <v>50.86676851424172</v>
      </c>
      <c r="N340" s="906">
        <v>258.17769469080793</v>
      </c>
      <c r="O340" s="907">
        <v>29.812666823418926</v>
      </c>
      <c r="P340" s="909">
        <v>20.436343061505063</v>
      </c>
      <c r="Q340" s="904" t="s">
        <v>598</v>
      </c>
      <c r="U340" s="200" t="e">
        <f>IF(#REF!&gt;=80,"B","K")</f>
        <v>#REF!</v>
      </c>
      <c r="V340" s="200" t="e">
        <f>IF(#REF!&gt;=80,"B","K")</f>
        <v>#REF!</v>
      </c>
      <c r="W340" s="200"/>
      <c r="X340" s="201" t="e">
        <f>(#REF!/G340)*100</f>
        <v>#REF!</v>
      </c>
      <c r="Y340" s="201" t="e">
        <f>#REF!/G340*100</f>
        <v>#REF!</v>
      </c>
      <c r="Z340" s="202"/>
      <c r="AA340" s="202" t="e">
        <f>IF(X340=#REF!,"BETUL","salah")</f>
        <v>#REF!</v>
      </c>
      <c r="AB340" s="202" t="e">
        <f>IF(#REF!=Y340,"BETUL","SALAH")</f>
        <v>#REF!</v>
      </c>
      <c r="AC340" s="88" t="e">
        <f>IF(#REF!&gt;80,"CEK KEMBALI","OKE")</f>
        <v>#REF!</v>
      </c>
      <c r="AD340" s="88" t="e">
        <f>IF(#REF!&gt;80,"CEK KEMBALI","OKE")</f>
        <v>#REF!</v>
      </c>
      <c r="AE340" s="88"/>
      <c r="AF340" s="200" t="str">
        <f t="shared" si="10"/>
        <v>OK</v>
      </c>
      <c r="AG340" s="202">
        <f t="shared" si="11"/>
        <v>866</v>
      </c>
      <c r="AH340" s="80"/>
    </row>
    <row r="341" spans="1:34" ht="14">
      <c r="A341" s="529">
        <v>327</v>
      </c>
      <c r="B341" s="529" t="s">
        <v>60</v>
      </c>
      <c r="C341" s="912" t="s">
        <v>114</v>
      </c>
      <c r="D341" s="910">
        <v>4</v>
      </c>
      <c r="E341" s="910">
        <v>30</v>
      </c>
      <c r="F341" s="910" t="s">
        <v>33</v>
      </c>
      <c r="G341" s="915">
        <v>866</v>
      </c>
      <c r="H341" s="906">
        <v>569.64174400000002</v>
      </c>
      <c r="I341" s="907">
        <v>65.778492378752887</v>
      </c>
      <c r="J341" s="906">
        <v>430.17142838300867</v>
      </c>
      <c r="K341" s="907">
        <v>49.673375101964048</v>
      </c>
      <c r="L341" s="906">
        <v>563.82104466666669</v>
      </c>
      <c r="M341" s="907">
        <v>65.106356197074675</v>
      </c>
      <c r="N341" s="906">
        <v>419.95982032684265</v>
      </c>
      <c r="O341" s="907">
        <v>48.494205580466819</v>
      </c>
      <c r="P341" s="909">
        <v>20.362463318734171</v>
      </c>
      <c r="Q341" s="904"/>
      <c r="U341" s="200" t="e">
        <f>IF(#REF!&gt;=80,"B","K")</f>
        <v>#REF!</v>
      </c>
      <c r="V341" s="200" t="e">
        <f>IF(#REF!&gt;=80,"B","K")</f>
        <v>#REF!</v>
      </c>
      <c r="W341" s="200"/>
      <c r="X341" s="201" t="e">
        <f>(#REF!/G341)*100</f>
        <v>#REF!</v>
      </c>
      <c r="Y341" s="201" t="e">
        <f>#REF!/G341*100</f>
        <v>#REF!</v>
      </c>
      <c r="Z341" s="202"/>
      <c r="AA341" s="202" t="e">
        <f>IF(X341=#REF!,"BETUL","salah")</f>
        <v>#REF!</v>
      </c>
      <c r="AB341" s="202" t="e">
        <f>IF(#REF!=Y341,"BETUL","SALAH")</f>
        <v>#REF!</v>
      </c>
      <c r="AC341" s="88" t="e">
        <f>IF(#REF!&gt;80,"CEK KEMBALI","OKE")</f>
        <v>#REF!</v>
      </c>
      <c r="AD341" s="88" t="e">
        <f>IF(#REF!&gt;80,"CEK KEMBALI","OKE")</f>
        <v>#REF!</v>
      </c>
      <c r="AE341" s="88"/>
      <c r="AF341" s="200" t="str">
        <f t="shared" si="10"/>
        <v>OK</v>
      </c>
      <c r="AG341" s="202">
        <f t="shared" si="11"/>
        <v>866</v>
      </c>
      <c r="AH341" s="80"/>
    </row>
    <row r="342" spans="1:34" ht="14">
      <c r="A342" s="529">
        <v>328</v>
      </c>
      <c r="B342" s="529" t="s">
        <v>61</v>
      </c>
      <c r="C342" s="912" t="s">
        <v>115</v>
      </c>
      <c r="D342" s="910">
        <v>2</v>
      </c>
      <c r="E342" s="910">
        <v>60</v>
      </c>
      <c r="F342" s="910" t="s">
        <v>22</v>
      </c>
      <c r="G342" s="915">
        <v>1732</v>
      </c>
      <c r="H342" s="906">
        <v>659.05531833333328</v>
      </c>
      <c r="I342" s="907">
        <v>38.05169274441878</v>
      </c>
      <c r="J342" s="906">
        <v>475.00763598148177</v>
      </c>
      <c r="K342" s="907">
        <v>27.425383139808417</v>
      </c>
      <c r="L342" s="906">
        <v>629.40325933333327</v>
      </c>
      <c r="M342" s="907">
        <v>36.339680100076976</v>
      </c>
      <c r="N342" s="906">
        <v>511.38526943254544</v>
      </c>
      <c r="O342" s="907">
        <v>29.525708396798233</v>
      </c>
      <c r="P342" s="909">
        <v>20.799321045208504</v>
      </c>
      <c r="Q342" s="904" t="s">
        <v>599</v>
      </c>
      <c r="U342" s="200" t="e">
        <f>IF(#REF!&gt;=80,"B","K")</f>
        <v>#REF!</v>
      </c>
      <c r="V342" s="200" t="e">
        <f>IF(#REF!&gt;=80,"B","K")</f>
        <v>#REF!</v>
      </c>
      <c r="W342" s="200"/>
      <c r="X342" s="201" t="e">
        <f>(#REF!/G342)*100</f>
        <v>#REF!</v>
      </c>
      <c r="Y342" s="201" t="e">
        <f>#REF!/G342*100</f>
        <v>#REF!</v>
      </c>
      <c r="Z342" s="202"/>
      <c r="AA342" s="202" t="e">
        <f>IF(X342=#REF!,"BETUL","salah")</f>
        <v>#REF!</v>
      </c>
      <c r="AB342" s="202" t="e">
        <f>IF(#REF!=Y342,"BETUL","SALAH")</f>
        <v>#REF!</v>
      </c>
      <c r="AC342" s="88" t="e">
        <f>IF(#REF!&gt;80,"CEK KEMBALI","OKE")</f>
        <v>#REF!</v>
      </c>
      <c r="AD342" s="88" t="e">
        <f>IF(#REF!&gt;80,"CEK KEMBALI","OKE")</f>
        <v>#REF!</v>
      </c>
      <c r="AE342" s="88"/>
      <c r="AF342" s="200" t="str">
        <f t="shared" si="10"/>
        <v>OK</v>
      </c>
      <c r="AG342" s="202">
        <f t="shared" si="11"/>
        <v>1732</v>
      </c>
      <c r="AH342" s="80"/>
    </row>
    <row r="343" spans="1:34" ht="14">
      <c r="A343" s="529">
        <v>329</v>
      </c>
      <c r="B343" s="529" t="s">
        <v>61</v>
      </c>
      <c r="C343" s="904" t="s">
        <v>115</v>
      </c>
      <c r="D343" s="530">
        <v>3</v>
      </c>
      <c r="E343" s="530">
        <v>60</v>
      </c>
      <c r="F343" s="530" t="s">
        <v>22</v>
      </c>
      <c r="G343" s="531">
        <v>1732</v>
      </c>
      <c r="H343" s="906">
        <v>545.02756766666664</v>
      </c>
      <c r="I343" s="907">
        <v>31.468104368745188</v>
      </c>
      <c r="J343" s="906">
        <v>356.43358210277808</v>
      </c>
      <c r="K343" s="907">
        <v>20.579306126026449</v>
      </c>
      <c r="L343" s="906">
        <v>563.1335856666667</v>
      </c>
      <c r="M343" s="907">
        <v>32.513486470361819</v>
      </c>
      <c r="N343" s="906">
        <v>441.845688802967</v>
      </c>
      <c r="O343" s="907">
        <v>25.510721062526965</v>
      </c>
      <c r="P343" s="909">
        <v>20.649677866858315</v>
      </c>
      <c r="Q343" s="904" t="s">
        <v>599</v>
      </c>
      <c r="U343" s="200" t="e">
        <f>IF(#REF!&gt;=80,"B","K")</f>
        <v>#REF!</v>
      </c>
      <c r="V343" s="200" t="e">
        <f>IF(#REF!&gt;=80,"B","K")</f>
        <v>#REF!</v>
      </c>
      <c r="W343" s="200"/>
      <c r="X343" s="201" t="e">
        <f>(#REF!/G343)*100</f>
        <v>#REF!</v>
      </c>
      <c r="Y343" s="201" t="e">
        <f>#REF!/G343*100</f>
        <v>#REF!</v>
      </c>
      <c r="Z343" s="202"/>
      <c r="AA343" s="202" t="e">
        <f>IF(X343=#REF!,"BETUL","salah")</f>
        <v>#REF!</v>
      </c>
      <c r="AB343" s="202" t="e">
        <f>IF(#REF!=Y343,"BETUL","SALAH")</f>
        <v>#REF!</v>
      </c>
      <c r="AC343" s="88" t="e">
        <f>IF(#REF!&gt;80,"CEK KEMBALI","OKE")</f>
        <v>#REF!</v>
      </c>
      <c r="AD343" s="88" t="e">
        <f>IF(#REF!&gt;80,"CEK KEMBALI","OKE")</f>
        <v>#REF!</v>
      </c>
      <c r="AE343" s="88"/>
      <c r="AF343" s="200" t="str">
        <f t="shared" si="10"/>
        <v>OK</v>
      </c>
      <c r="AG343" s="202">
        <f t="shared" si="11"/>
        <v>1732</v>
      </c>
      <c r="AH343" s="80"/>
    </row>
    <row r="344" spans="1:34" ht="14">
      <c r="A344" s="529">
        <v>330</v>
      </c>
      <c r="B344" s="529" t="s">
        <v>61</v>
      </c>
      <c r="C344" s="904" t="s">
        <v>115</v>
      </c>
      <c r="D344" s="530">
        <v>4</v>
      </c>
      <c r="E344" s="530">
        <v>60</v>
      </c>
      <c r="F344" s="530" t="s">
        <v>22</v>
      </c>
      <c r="G344" s="531">
        <v>1732</v>
      </c>
      <c r="H344" s="906">
        <v>469.60631333333339</v>
      </c>
      <c r="I344" s="907">
        <v>27.11352848344881</v>
      </c>
      <c r="J344" s="906">
        <v>337.59201771851838</v>
      </c>
      <c r="K344" s="907">
        <v>19.491455988367111</v>
      </c>
      <c r="L344" s="906">
        <v>507.15735866666665</v>
      </c>
      <c r="M344" s="907">
        <v>29.281602694380293</v>
      </c>
      <c r="N344" s="906">
        <v>406.27706201715381</v>
      </c>
      <c r="O344" s="907">
        <v>23.457105197295256</v>
      </c>
      <c r="P344" s="909">
        <v>20.7</v>
      </c>
      <c r="Q344" s="904" t="s">
        <v>599</v>
      </c>
      <c r="U344" s="200" t="e">
        <f>IF(#REF!&gt;=80,"B","K")</f>
        <v>#REF!</v>
      </c>
      <c r="V344" s="200" t="e">
        <f>IF(#REF!&gt;=80,"B","K")</f>
        <v>#REF!</v>
      </c>
      <c r="W344" s="200"/>
      <c r="X344" s="201" t="e">
        <f>(#REF!/G344)*100</f>
        <v>#REF!</v>
      </c>
      <c r="Y344" s="201" t="e">
        <f>#REF!/G344*100</f>
        <v>#REF!</v>
      </c>
      <c r="Z344" s="202"/>
      <c r="AA344" s="202" t="e">
        <f>IF(X344=#REF!,"BETUL","salah")</f>
        <v>#REF!</v>
      </c>
      <c r="AB344" s="202" t="e">
        <f>IF(#REF!=Y344,"BETUL","SALAH")</f>
        <v>#REF!</v>
      </c>
      <c r="AC344" s="88" t="e">
        <f>IF(#REF!&gt;80,"CEK KEMBALI","OKE")</f>
        <v>#REF!</v>
      </c>
      <c r="AD344" s="88" t="e">
        <f>IF(#REF!&gt;80,"CEK KEMBALI","OKE")</f>
        <v>#REF!</v>
      </c>
      <c r="AE344" s="88"/>
      <c r="AF344" s="200" t="str">
        <f t="shared" si="10"/>
        <v>OK</v>
      </c>
      <c r="AG344" s="202">
        <f t="shared" si="11"/>
        <v>1732</v>
      </c>
      <c r="AH344" s="80"/>
    </row>
    <row r="345" spans="1:34" ht="14">
      <c r="A345" s="529">
        <v>331</v>
      </c>
      <c r="B345" s="529" t="s">
        <v>61</v>
      </c>
      <c r="C345" s="904" t="s">
        <v>116</v>
      </c>
      <c r="D345" s="530">
        <v>1</v>
      </c>
      <c r="E345" s="530">
        <v>60</v>
      </c>
      <c r="F345" s="530" t="s">
        <v>22</v>
      </c>
      <c r="G345" s="531">
        <v>1732</v>
      </c>
      <c r="H345" s="906">
        <v>573.77091499999995</v>
      </c>
      <c r="I345" s="907">
        <v>33.127650981524248</v>
      </c>
      <c r="J345" s="906">
        <v>397.44116242175943</v>
      </c>
      <c r="K345" s="907">
        <v>22.946949331510361</v>
      </c>
      <c r="L345" s="906">
        <v>638.27728233333335</v>
      </c>
      <c r="M345" s="907">
        <v>36.852037086220172</v>
      </c>
      <c r="N345" s="906">
        <v>490.19165379044915</v>
      </c>
      <c r="O345" s="907">
        <v>28.302058532935863</v>
      </c>
      <c r="P345" s="909">
        <v>20.36565071996791</v>
      </c>
      <c r="Q345" s="904" t="s">
        <v>600</v>
      </c>
      <c r="R345" t="s">
        <v>513</v>
      </c>
      <c r="U345" s="200" t="e">
        <f>IF(#REF!&gt;=80,"B","K")</f>
        <v>#REF!</v>
      </c>
      <c r="V345" s="200" t="e">
        <f>IF(#REF!&gt;=80,"B","K")</f>
        <v>#REF!</v>
      </c>
      <c r="W345" s="200"/>
      <c r="X345" s="201" t="e">
        <f>(#REF!/G345)*100</f>
        <v>#REF!</v>
      </c>
      <c r="Y345" s="201" t="e">
        <f>#REF!/G345*100</f>
        <v>#REF!</v>
      </c>
      <c r="Z345" s="202"/>
      <c r="AA345" s="202" t="e">
        <f>IF(X345=#REF!,"BETUL","salah")</f>
        <v>#REF!</v>
      </c>
      <c r="AB345" s="202" t="e">
        <f>IF(#REF!=Y345,"BETUL","SALAH")</f>
        <v>#REF!</v>
      </c>
      <c r="AC345" s="88" t="e">
        <f>IF(#REF!&gt;80,"CEK KEMBALI","OKE")</f>
        <v>#REF!</v>
      </c>
      <c r="AD345" s="88" t="e">
        <f>IF(#REF!&gt;80,"CEK KEMBALI","OKE")</f>
        <v>#REF!</v>
      </c>
      <c r="AE345" s="88"/>
      <c r="AF345" s="200" t="str">
        <f t="shared" si="10"/>
        <v>OK</v>
      </c>
      <c r="AG345" s="202">
        <f t="shared" si="11"/>
        <v>1732</v>
      </c>
      <c r="AH345" s="80"/>
    </row>
    <row r="346" spans="1:34" ht="14">
      <c r="A346" s="529">
        <v>332</v>
      </c>
      <c r="B346" s="529" t="s">
        <v>61</v>
      </c>
      <c r="C346" s="904" t="s">
        <v>116</v>
      </c>
      <c r="D346" s="530">
        <v>2</v>
      </c>
      <c r="E346" s="530">
        <v>30</v>
      </c>
      <c r="F346" s="530" t="s">
        <v>22</v>
      </c>
      <c r="G346" s="531">
        <v>866</v>
      </c>
      <c r="H346" s="906">
        <v>357.95511900000002</v>
      </c>
      <c r="I346" s="907">
        <v>41.334309353348729</v>
      </c>
      <c r="J346" s="906">
        <v>266.82776567731469</v>
      </c>
      <c r="K346" s="907">
        <v>30.811520286064052</v>
      </c>
      <c r="L346" s="906">
        <v>362.33257033333331</v>
      </c>
      <c r="M346" s="907">
        <v>41.839788722093921</v>
      </c>
      <c r="N346" s="906">
        <v>300.82482160917925</v>
      </c>
      <c r="O346" s="907">
        <v>34.737277322076125</v>
      </c>
      <c r="P346" s="909">
        <v>20.368502684516269</v>
      </c>
      <c r="Q346" s="913" t="s">
        <v>601</v>
      </c>
      <c r="R346" s="80"/>
      <c r="U346" s="200" t="e">
        <f>IF(#REF!&gt;=80,"B","K")</f>
        <v>#REF!</v>
      </c>
      <c r="V346" s="200" t="e">
        <f>IF(#REF!&gt;=80,"B","K")</f>
        <v>#REF!</v>
      </c>
      <c r="W346" s="200"/>
      <c r="X346" s="201" t="e">
        <f>(#REF!/G346)*100</f>
        <v>#REF!</v>
      </c>
      <c r="Y346" s="201" t="e">
        <f>#REF!/G346*100</f>
        <v>#REF!</v>
      </c>
      <c r="Z346" s="202"/>
      <c r="AA346" s="202" t="e">
        <f>IF(X346=#REF!,"BETUL","salah")</f>
        <v>#REF!</v>
      </c>
      <c r="AB346" s="202" t="e">
        <f>IF(#REF!=Y346,"BETUL","SALAH")</f>
        <v>#REF!</v>
      </c>
      <c r="AC346" s="88" t="e">
        <f>IF(#REF!&gt;80,"CEK KEMBALI","OKE")</f>
        <v>#REF!</v>
      </c>
      <c r="AD346" s="88" t="e">
        <f>IF(#REF!&gt;80,"CEK KEMBALI","OKE")</f>
        <v>#REF!</v>
      </c>
      <c r="AE346" s="88"/>
      <c r="AF346" s="200" t="str">
        <f t="shared" si="10"/>
        <v>OK</v>
      </c>
      <c r="AG346" s="202">
        <f t="shared" si="11"/>
        <v>866</v>
      </c>
      <c r="AH346" s="80"/>
    </row>
    <row r="347" spans="1:34" ht="14">
      <c r="A347" s="529">
        <v>333</v>
      </c>
      <c r="B347" s="529" t="s">
        <v>61</v>
      </c>
      <c r="C347" s="904" t="s">
        <v>116</v>
      </c>
      <c r="D347" s="530">
        <v>3</v>
      </c>
      <c r="E347" s="530">
        <v>60</v>
      </c>
      <c r="F347" s="530" t="s">
        <v>22</v>
      </c>
      <c r="G347" s="531">
        <v>1732</v>
      </c>
      <c r="H347" s="906">
        <v>332.35467500000004</v>
      </c>
      <c r="I347" s="907">
        <v>19.189068995381064</v>
      </c>
      <c r="J347" s="906">
        <v>224.15575298379622</v>
      </c>
      <c r="K347" s="907">
        <v>12.94201807065798</v>
      </c>
      <c r="L347" s="906">
        <v>353.86573300000003</v>
      </c>
      <c r="M347" s="907">
        <v>20.431046939953813</v>
      </c>
      <c r="N347" s="906">
        <v>251.7028276977282</v>
      </c>
      <c r="O347" s="907">
        <v>14.532495825503938</v>
      </c>
      <c r="P347" s="909">
        <v>20.542739425089103</v>
      </c>
      <c r="Q347" s="913" t="s">
        <v>601</v>
      </c>
      <c r="R347" s="80"/>
      <c r="U347" s="200" t="e">
        <f>IF(#REF!&gt;=80,"B","K")</f>
        <v>#REF!</v>
      </c>
      <c r="V347" s="200" t="e">
        <f>IF(#REF!&gt;=80,"B","K")</f>
        <v>#REF!</v>
      </c>
      <c r="W347" s="200"/>
      <c r="X347" s="201" t="e">
        <f>(#REF!/G347)*100</f>
        <v>#REF!</v>
      </c>
      <c r="Y347" s="201" t="e">
        <f>#REF!/G347*100</f>
        <v>#REF!</v>
      </c>
      <c r="Z347" s="202"/>
      <c r="AA347" s="202" t="e">
        <f>IF(X347=#REF!,"BETUL","salah")</f>
        <v>#REF!</v>
      </c>
      <c r="AB347" s="202" t="e">
        <f>IF(#REF!=Y347,"BETUL","SALAH")</f>
        <v>#REF!</v>
      </c>
      <c r="AC347" s="88" t="e">
        <f>IF(#REF!&gt;80,"CEK KEMBALI","OKE")</f>
        <v>#REF!</v>
      </c>
      <c r="AD347" s="88" t="e">
        <f>IF(#REF!&gt;80,"CEK KEMBALI","OKE")</f>
        <v>#REF!</v>
      </c>
      <c r="AE347" s="88"/>
      <c r="AF347" s="200" t="str">
        <f t="shared" si="10"/>
        <v>OK</v>
      </c>
      <c r="AG347" s="202">
        <f t="shared" si="11"/>
        <v>1732</v>
      </c>
      <c r="AH347" s="80"/>
    </row>
    <row r="348" spans="1:34" ht="14">
      <c r="A348" s="529">
        <v>334</v>
      </c>
      <c r="B348" s="529" t="s">
        <v>61</v>
      </c>
      <c r="C348" s="904" t="s">
        <v>117</v>
      </c>
      <c r="D348" s="530">
        <v>1</v>
      </c>
      <c r="E348" s="530">
        <v>30</v>
      </c>
      <c r="F348" s="530" t="s">
        <v>22</v>
      </c>
      <c r="G348" s="531">
        <v>866</v>
      </c>
      <c r="H348" s="906">
        <v>519.15785733333325</v>
      </c>
      <c r="I348" s="907">
        <v>59.948944264819083</v>
      </c>
      <c r="J348" s="906">
        <v>366.94377546620365</v>
      </c>
      <c r="K348" s="907">
        <v>42.372260446443839</v>
      </c>
      <c r="L348" s="906">
        <v>546.48101833333328</v>
      </c>
      <c r="M348" s="907">
        <v>63.104043687451885</v>
      </c>
      <c r="N348" s="906">
        <v>388.24640587297171</v>
      </c>
      <c r="O348" s="907">
        <v>44.832148484176869</v>
      </c>
      <c r="P348" s="909">
        <v>20.304146572657256</v>
      </c>
      <c r="Q348" s="913" t="s">
        <v>602</v>
      </c>
      <c r="R348" s="80"/>
      <c r="U348" s="200" t="e">
        <f>IF(#REF!&gt;=80,"B","K")</f>
        <v>#REF!</v>
      </c>
      <c r="V348" s="200" t="e">
        <f>IF(#REF!&gt;=80,"B","K")</f>
        <v>#REF!</v>
      </c>
      <c r="W348" s="200"/>
      <c r="X348" s="201" t="e">
        <f>(#REF!/G348)*100</f>
        <v>#REF!</v>
      </c>
      <c r="Y348" s="201" t="e">
        <f>#REF!/G348*100</f>
        <v>#REF!</v>
      </c>
      <c r="Z348" s="202"/>
      <c r="AA348" s="202" t="e">
        <f>IF(X348=#REF!,"BETUL","salah")</f>
        <v>#REF!</v>
      </c>
      <c r="AB348" s="202" t="e">
        <f>IF(#REF!=Y348,"BETUL","SALAH")</f>
        <v>#REF!</v>
      </c>
      <c r="AC348" s="88" t="e">
        <f>IF(#REF!&gt;80,"CEK KEMBALI","OKE")</f>
        <v>#REF!</v>
      </c>
      <c r="AD348" s="88" t="e">
        <f>IF(#REF!&gt;80,"CEK KEMBALI","OKE")</f>
        <v>#REF!</v>
      </c>
      <c r="AE348" s="88"/>
      <c r="AF348" s="200" t="str">
        <f t="shared" si="10"/>
        <v>OK</v>
      </c>
      <c r="AG348" s="202">
        <f t="shared" si="11"/>
        <v>866</v>
      </c>
      <c r="AH348" s="80"/>
    </row>
    <row r="349" spans="1:34" ht="14">
      <c r="A349" s="529">
        <v>335</v>
      </c>
      <c r="B349" s="529" t="s">
        <v>61</v>
      </c>
      <c r="C349" s="904" t="s">
        <v>117</v>
      </c>
      <c r="D349" s="530">
        <v>2</v>
      </c>
      <c r="E349" s="530">
        <v>60</v>
      </c>
      <c r="F349" s="530" t="s">
        <v>22</v>
      </c>
      <c r="G349" s="531">
        <v>1732</v>
      </c>
      <c r="H349" s="906">
        <v>346.96150733333337</v>
      </c>
      <c r="I349" s="907">
        <v>20.032419591993843</v>
      </c>
      <c r="J349" s="906">
        <v>223.34758393333314</v>
      </c>
      <c r="K349" s="907">
        <v>12.895357040030781</v>
      </c>
      <c r="L349" s="906">
        <v>356.46768166666669</v>
      </c>
      <c r="M349" s="907">
        <v>20.581274923017705</v>
      </c>
      <c r="N349" s="906">
        <v>251.07502998330995</v>
      </c>
      <c r="O349" s="907">
        <v>14.496248844301959</v>
      </c>
      <c r="P349" s="909">
        <v>20.562358586157359</v>
      </c>
      <c r="Q349" s="913" t="s">
        <v>602</v>
      </c>
      <c r="R349" s="80"/>
      <c r="U349" s="200" t="e">
        <f>IF(#REF!&gt;=80,"B","K")</f>
        <v>#REF!</v>
      </c>
      <c r="V349" s="200" t="e">
        <f>IF(#REF!&gt;=80,"B","K")</f>
        <v>#REF!</v>
      </c>
      <c r="W349" s="200"/>
      <c r="X349" s="201" t="e">
        <f>(#REF!/G349)*100</f>
        <v>#REF!</v>
      </c>
      <c r="Y349" s="201" t="e">
        <f>#REF!/G349*100</f>
        <v>#REF!</v>
      </c>
      <c r="Z349" s="202"/>
      <c r="AA349" s="202" t="e">
        <f>IF(X349=#REF!,"BETUL","salah")</f>
        <v>#REF!</v>
      </c>
      <c r="AB349" s="202" t="e">
        <f>IF(#REF!=Y349,"BETUL","SALAH")</f>
        <v>#REF!</v>
      </c>
      <c r="AC349" s="88" t="e">
        <f>IF(#REF!&gt;80,"CEK KEMBALI","OKE")</f>
        <v>#REF!</v>
      </c>
      <c r="AD349" s="88" t="e">
        <f>IF(#REF!&gt;80,"CEK KEMBALI","OKE")</f>
        <v>#REF!</v>
      </c>
      <c r="AE349" s="88"/>
      <c r="AF349" s="200" t="str">
        <f t="shared" si="10"/>
        <v>OK</v>
      </c>
      <c r="AG349" s="202">
        <f t="shared" si="11"/>
        <v>1732</v>
      </c>
      <c r="AH349" s="80"/>
    </row>
    <row r="350" spans="1:34" ht="14">
      <c r="A350" s="529">
        <v>336</v>
      </c>
      <c r="B350" s="529" t="s">
        <v>61</v>
      </c>
      <c r="C350" s="904" t="s">
        <v>62</v>
      </c>
      <c r="D350" s="530">
        <v>2</v>
      </c>
      <c r="E350" s="530">
        <v>30</v>
      </c>
      <c r="F350" s="530" t="s">
        <v>33</v>
      </c>
      <c r="G350" s="531">
        <v>866</v>
      </c>
      <c r="H350" s="906">
        <v>755.49908433333337</v>
      </c>
      <c r="I350" s="907">
        <v>87.240079022324863</v>
      </c>
      <c r="J350" s="906">
        <v>595.4585968882601</v>
      </c>
      <c r="K350" s="907">
        <v>68.759653220353357</v>
      </c>
      <c r="L350" s="906">
        <v>825.70794699999999</v>
      </c>
      <c r="M350" s="907">
        <v>95.347337990762128</v>
      </c>
      <c r="N350" s="906">
        <v>593.22152302039865</v>
      </c>
      <c r="O350" s="907">
        <v>68.501330602817404</v>
      </c>
      <c r="P350" s="909">
        <v>20.3891613593592</v>
      </c>
      <c r="Q350" s="904" t="s">
        <v>519</v>
      </c>
      <c r="R350" s="80"/>
      <c r="U350" s="200" t="e">
        <f>IF(#REF!&gt;=80,"B","K")</f>
        <v>#REF!</v>
      </c>
      <c r="V350" s="200" t="e">
        <f>IF(#REF!&gt;=80,"B","K")</f>
        <v>#REF!</v>
      </c>
      <c r="W350" s="200"/>
      <c r="X350" s="201" t="e">
        <f>(#REF!/G350)*100</f>
        <v>#REF!</v>
      </c>
      <c r="Y350" s="201" t="e">
        <f>#REF!/G350*100</f>
        <v>#REF!</v>
      </c>
      <c r="Z350" s="202"/>
      <c r="AA350" s="202" t="e">
        <f>IF(X350=#REF!,"BETUL","salah")</f>
        <v>#REF!</v>
      </c>
      <c r="AB350" s="202" t="e">
        <f>IF(#REF!=Y350,"BETUL","SALAH")</f>
        <v>#REF!</v>
      </c>
      <c r="AC350" s="88" t="e">
        <f>IF(#REF!&gt;80,"CEK KEMBALI","OKE")</f>
        <v>#REF!</v>
      </c>
      <c r="AD350" s="88" t="e">
        <f>IF(#REF!&gt;80,"CEK KEMBALI","OKE")</f>
        <v>#REF!</v>
      </c>
      <c r="AE350" s="88"/>
      <c r="AF350" s="200" t="str">
        <f t="shared" si="10"/>
        <v>OK</v>
      </c>
      <c r="AG350" s="202">
        <f t="shared" si="11"/>
        <v>866</v>
      </c>
      <c r="AH350" s="80"/>
    </row>
    <row r="351" spans="1:34" ht="14">
      <c r="A351" s="529">
        <v>337</v>
      </c>
      <c r="B351" s="529" t="s">
        <v>61</v>
      </c>
      <c r="C351" s="912" t="s">
        <v>62</v>
      </c>
      <c r="D351" s="530">
        <v>3</v>
      </c>
      <c r="E351" s="530">
        <v>20</v>
      </c>
      <c r="F351" s="530" t="s">
        <v>33</v>
      </c>
      <c r="G351" s="531">
        <v>577</v>
      </c>
      <c r="H351" s="906">
        <v>461.38426733333336</v>
      </c>
      <c r="I351" s="907">
        <v>79.962611322934734</v>
      </c>
      <c r="J351" s="906">
        <v>357.89308125092589</v>
      </c>
      <c r="K351" s="907">
        <v>62.026530546087677</v>
      </c>
      <c r="L351" s="906">
        <v>522.75461866666672</v>
      </c>
      <c r="M351" s="907">
        <v>90.598720739456979</v>
      </c>
      <c r="N351" s="906">
        <v>363.66855264626815</v>
      </c>
      <c r="O351" s="907">
        <v>63.02747879484717</v>
      </c>
      <c r="P351" s="909">
        <v>20.650325407142599</v>
      </c>
      <c r="Q351" s="905" t="s">
        <v>603</v>
      </c>
      <c r="R351" s="80"/>
      <c r="U351" s="200" t="e">
        <f>IF(#REF!&gt;=80,"B","K")</f>
        <v>#REF!</v>
      </c>
      <c r="V351" s="200" t="e">
        <f>IF(#REF!&gt;=80,"B","K")</f>
        <v>#REF!</v>
      </c>
      <c r="W351" s="200"/>
      <c r="X351" s="201" t="e">
        <f>(#REF!/G351)*100</f>
        <v>#REF!</v>
      </c>
      <c r="Y351" s="201" t="e">
        <f>#REF!/G351*100</f>
        <v>#REF!</v>
      </c>
      <c r="Z351" s="202"/>
      <c r="AA351" s="202" t="e">
        <f>IF(X351=#REF!,"BETUL","salah")</f>
        <v>#REF!</v>
      </c>
      <c r="AB351" s="202" t="e">
        <f>IF(#REF!=Y351,"BETUL","SALAH")</f>
        <v>#REF!</v>
      </c>
      <c r="AC351" s="88" t="e">
        <f>IF(#REF!&gt;80,"CEK KEMBALI","OKE")</f>
        <v>#REF!</v>
      </c>
      <c r="AD351" s="88" t="e">
        <f>IF(#REF!&gt;80,"CEK KEMBALI","OKE")</f>
        <v>#REF!</v>
      </c>
      <c r="AE351" s="88"/>
      <c r="AF351" s="200" t="str">
        <f t="shared" si="10"/>
        <v>OK</v>
      </c>
      <c r="AG351" s="202">
        <f t="shared" si="11"/>
        <v>577</v>
      </c>
      <c r="AH351" s="80"/>
    </row>
    <row r="352" spans="1:34" ht="14">
      <c r="A352" s="529">
        <v>338</v>
      </c>
      <c r="B352" s="529" t="s">
        <v>61</v>
      </c>
      <c r="C352" s="904" t="s">
        <v>118</v>
      </c>
      <c r="D352" s="530">
        <v>1</v>
      </c>
      <c r="E352" s="530">
        <v>30</v>
      </c>
      <c r="F352" s="530" t="s">
        <v>33</v>
      </c>
      <c r="G352" s="531">
        <v>866</v>
      </c>
      <c r="H352" s="906">
        <v>276.58757533333329</v>
      </c>
      <c r="I352" s="907">
        <v>31.938519091608924</v>
      </c>
      <c r="J352" s="906">
        <v>71.64095999196212</v>
      </c>
      <c r="K352" s="907">
        <v>8.2726281745914694</v>
      </c>
      <c r="L352" s="906">
        <v>103.91017666666666</v>
      </c>
      <c r="M352" s="907">
        <v>11.998865665896842</v>
      </c>
      <c r="N352" s="906">
        <v>74.851462238228464</v>
      </c>
      <c r="O352" s="907">
        <v>8.6433559166545582</v>
      </c>
      <c r="P352" s="909">
        <v>20.695587085009951</v>
      </c>
      <c r="Q352" s="904" t="s">
        <v>604</v>
      </c>
      <c r="R352" s="80"/>
      <c r="U352" s="200" t="e">
        <f>IF(#REF!&gt;=80,"B","K")</f>
        <v>#REF!</v>
      </c>
      <c r="V352" s="200" t="e">
        <f>IF(#REF!&gt;=80,"B","K")</f>
        <v>#REF!</v>
      </c>
      <c r="W352" s="200"/>
      <c r="X352" s="201" t="e">
        <f>(#REF!/G352)*100</f>
        <v>#REF!</v>
      </c>
      <c r="Y352" s="201" t="e">
        <f>#REF!/G352*100</f>
        <v>#REF!</v>
      </c>
      <c r="Z352" s="202"/>
      <c r="AA352" s="202" t="e">
        <f>IF(X352=#REF!,"BETUL","salah")</f>
        <v>#REF!</v>
      </c>
      <c r="AB352" s="202" t="e">
        <f>IF(#REF!=Y352,"BETUL","SALAH")</f>
        <v>#REF!</v>
      </c>
      <c r="AC352" s="88" t="e">
        <f>IF(#REF!&gt;80,"CEK KEMBALI","OKE")</f>
        <v>#REF!</v>
      </c>
      <c r="AD352" s="88" t="e">
        <f>IF(#REF!&gt;80,"CEK KEMBALI","OKE")</f>
        <v>#REF!</v>
      </c>
      <c r="AE352" s="88"/>
      <c r="AF352" s="200" t="str">
        <f t="shared" si="10"/>
        <v>OK</v>
      </c>
      <c r="AG352" s="202">
        <f t="shared" si="11"/>
        <v>866</v>
      </c>
      <c r="AH352" s="80"/>
    </row>
    <row r="353" spans="1:34" ht="14">
      <c r="A353" s="928">
        <v>339</v>
      </c>
      <c r="B353" s="928" t="s">
        <v>61</v>
      </c>
      <c r="C353" s="929" t="s">
        <v>118</v>
      </c>
      <c r="D353" s="930">
        <v>2</v>
      </c>
      <c r="E353" s="930">
        <v>30</v>
      </c>
      <c r="F353" s="930" t="s">
        <v>33</v>
      </c>
      <c r="G353" s="931">
        <v>866</v>
      </c>
      <c r="H353" s="906">
        <v>282.02779133333337</v>
      </c>
      <c r="I353" s="907">
        <v>32.566719553502701</v>
      </c>
      <c r="J353" s="906">
        <v>229.86674493009974</v>
      </c>
      <c r="K353" s="907">
        <v>26.543504033498817</v>
      </c>
      <c r="L353" s="906">
        <v>288.98434433333335</v>
      </c>
      <c r="M353" s="907">
        <v>33.370016666666672</v>
      </c>
      <c r="N353" s="906">
        <v>229.44625250210987</v>
      </c>
      <c r="O353" s="907">
        <v>26.494948325878738</v>
      </c>
      <c r="P353" s="932">
        <v>20.665301370177165</v>
      </c>
      <c r="Q353" s="905" t="s">
        <v>604</v>
      </c>
      <c r="R353" s="80"/>
      <c r="U353" s="200" t="e">
        <f>IF(#REF!&gt;=80,"B","K")</f>
        <v>#REF!</v>
      </c>
      <c r="V353" s="200" t="e">
        <f>IF(#REF!&gt;=80,"B","K")</f>
        <v>#REF!</v>
      </c>
      <c r="W353" s="200"/>
      <c r="X353" s="201" t="e">
        <f>(#REF!/G353)*100</f>
        <v>#REF!</v>
      </c>
      <c r="Y353" s="201" t="e">
        <f>#REF!/G353*100</f>
        <v>#REF!</v>
      </c>
      <c r="Z353" s="202"/>
      <c r="AA353" s="202" t="e">
        <f>IF(X353=#REF!,"BETUL","salah")</f>
        <v>#REF!</v>
      </c>
      <c r="AB353" s="202" t="e">
        <f>IF(#REF!=Y353,"BETUL","SALAH")</f>
        <v>#REF!</v>
      </c>
      <c r="AC353" s="88" t="e">
        <f>IF(#REF!&gt;80,"CEK KEMBALI","OKE")</f>
        <v>#REF!</v>
      </c>
      <c r="AD353" s="88" t="e">
        <f>IF(#REF!&gt;80,"CEK KEMBALI","OKE")</f>
        <v>#REF!</v>
      </c>
      <c r="AE353" s="88"/>
      <c r="AF353" s="200" t="str">
        <f t="shared" si="10"/>
        <v>OK</v>
      </c>
      <c r="AG353" s="202">
        <f t="shared" si="11"/>
        <v>866</v>
      </c>
      <c r="AH353" s="80"/>
    </row>
    <row r="354" spans="1:34" ht="14">
      <c r="A354" s="529">
        <v>340</v>
      </c>
      <c r="B354" s="529" t="s">
        <v>61</v>
      </c>
      <c r="C354" s="529" t="s">
        <v>118</v>
      </c>
      <c r="D354" s="530">
        <v>3</v>
      </c>
      <c r="E354" s="530">
        <v>30</v>
      </c>
      <c r="F354" s="530" t="s">
        <v>33</v>
      </c>
      <c r="G354" s="531">
        <v>866</v>
      </c>
      <c r="H354" s="906">
        <v>421.551534</v>
      </c>
      <c r="I354" s="907">
        <v>48.678006235565817</v>
      </c>
      <c r="J354" s="906">
        <v>322.50227302394364</v>
      </c>
      <c r="K354" s="907">
        <v>37.240447231402271</v>
      </c>
      <c r="L354" s="906">
        <v>502.28750599999995</v>
      </c>
      <c r="M354" s="907">
        <v>58.000866743648963</v>
      </c>
      <c r="N354" s="906">
        <v>334.50675970329183</v>
      </c>
      <c r="O354" s="907">
        <v>38.626646617008291</v>
      </c>
      <c r="P354" s="933">
        <v>20.617307077142733</v>
      </c>
      <c r="Q354" s="905" t="s">
        <v>604</v>
      </c>
      <c r="R354" s="80"/>
      <c r="U354" s="200" t="e">
        <f>IF(#REF!&gt;=80,"B","K")</f>
        <v>#REF!</v>
      </c>
      <c r="V354" s="200" t="e">
        <f>IF(#REF!&gt;=80,"B","K")</f>
        <v>#REF!</v>
      </c>
      <c r="W354" s="200"/>
      <c r="X354" s="201" t="e">
        <f>(#REF!/G354)*100</f>
        <v>#REF!</v>
      </c>
      <c r="Y354" s="201" t="e">
        <f>#REF!/G354*100</f>
        <v>#REF!</v>
      </c>
      <c r="Z354" s="202"/>
      <c r="AA354" s="202" t="e">
        <f>IF(X354=#REF!,"BETUL","salah")</f>
        <v>#REF!</v>
      </c>
      <c r="AB354" s="202" t="e">
        <f>IF(#REF!=Y354,"BETUL","SALAH")</f>
        <v>#REF!</v>
      </c>
      <c r="AC354" s="88" t="e">
        <f>IF(#REF!&gt;80,"CEK KEMBALI","OKE")</f>
        <v>#REF!</v>
      </c>
      <c r="AD354" s="88" t="e">
        <f>IF(#REF!&gt;80,"CEK KEMBALI","OKE")</f>
        <v>#REF!</v>
      </c>
      <c r="AE354" s="88"/>
      <c r="AF354" s="200" t="str">
        <f t="shared" ref="AF354:AF360" si="12">IF(AG354=G354,"OK","GGGEEEELLLLL")</f>
        <v>OK</v>
      </c>
      <c r="AG354" s="202">
        <f t="shared" ref="AG354:AG360" si="13">IF(E354=30,866,IF(E354=60,1732,IF(E354=20,577,IF(E354=10,288,IF(E354=15,433,"CEK")))))</f>
        <v>866</v>
      </c>
      <c r="AH354" s="80"/>
    </row>
    <row r="355" spans="1:34" ht="14">
      <c r="A355" s="529">
        <v>341</v>
      </c>
      <c r="B355" s="529" t="s">
        <v>61</v>
      </c>
      <c r="C355" s="529" t="s">
        <v>63</v>
      </c>
      <c r="D355" s="530">
        <v>1</v>
      </c>
      <c r="E355" s="530">
        <v>30</v>
      </c>
      <c r="F355" s="530" t="s">
        <v>22</v>
      </c>
      <c r="G355" s="531">
        <v>866</v>
      </c>
      <c r="H355" s="906">
        <v>844.21712266666657</v>
      </c>
      <c r="I355" s="907">
        <v>97.484656197074656</v>
      </c>
      <c r="J355" s="906">
        <v>336.51985127407403</v>
      </c>
      <c r="K355" s="907">
        <v>38.859105227953123</v>
      </c>
      <c r="L355" s="906">
        <v>477.79403699999995</v>
      </c>
      <c r="M355" s="907">
        <v>55.172521593533489</v>
      </c>
      <c r="N355" s="906">
        <v>346.27488378395924</v>
      </c>
      <c r="O355" s="907">
        <v>39.985552399995292</v>
      </c>
      <c r="P355" s="933">
        <v>20.477170997551756</v>
      </c>
      <c r="Q355" s="904" t="s">
        <v>605</v>
      </c>
      <c r="R355" s="80"/>
      <c r="U355" s="200" t="e">
        <f>IF(#REF!&gt;=80,"B","K")</f>
        <v>#REF!</v>
      </c>
      <c r="V355" s="200" t="e">
        <f>IF(#REF!&gt;=80,"B","K")</f>
        <v>#REF!</v>
      </c>
      <c r="W355" s="200"/>
      <c r="X355" s="201" t="e">
        <f>(#REF!/G355)*100</f>
        <v>#REF!</v>
      </c>
      <c r="Y355" s="201" t="e">
        <f>#REF!/G355*100</f>
        <v>#REF!</v>
      </c>
      <c r="Z355" s="202"/>
      <c r="AA355" s="202" t="e">
        <f>IF(X355=#REF!,"BETUL","salah")</f>
        <v>#REF!</v>
      </c>
      <c r="AB355" s="202" t="e">
        <f>IF(#REF!=Y355,"BETUL","SALAH")</f>
        <v>#REF!</v>
      </c>
      <c r="AC355" s="88" t="e">
        <f>IF(#REF!&gt;80,"CEK KEMBALI","OKE")</f>
        <v>#REF!</v>
      </c>
      <c r="AD355" s="88" t="e">
        <f>IF(#REF!&gt;80,"CEK KEMBALI","OKE")</f>
        <v>#REF!</v>
      </c>
      <c r="AE355" s="88"/>
      <c r="AF355" s="200" t="str">
        <f t="shared" si="12"/>
        <v>OK</v>
      </c>
      <c r="AG355" s="202">
        <f t="shared" si="13"/>
        <v>866</v>
      </c>
      <c r="AH355" s="80"/>
    </row>
    <row r="356" spans="1:34" ht="14">
      <c r="A356" s="529">
        <v>342</v>
      </c>
      <c r="B356" s="529" t="s">
        <v>61</v>
      </c>
      <c r="C356" s="529" t="s">
        <v>63</v>
      </c>
      <c r="D356" s="530">
        <v>2</v>
      </c>
      <c r="E356" s="530">
        <v>60</v>
      </c>
      <c r="F356" s="530" t="s">
        <v>22</v>
      </c>
      <c r="G356" s="531">
        <v>1732</v>
      </c>
      <c r="H356" s="906">
        <v>527.33933500000001</v>
      </c>
      <c r="I356" s="907">
        <v>30.446843822170898</v>
      </c>
      <c r="J356" s="906">
        <v>406.59295725947521</v>
      </c>
      <c r="K356" s="907">
        <v>23.47534395262559</v>
      </c>
      <c r="L356" s="906">
        <v>596.14217099999996</v>
      </c>
      <c r="M356" s="907">
        <v>34.419293937644341</v>
      </c>
      <c r="N356" s="906">
        <v>407.36370859202566</v>
      </c>
      <c r="O356" s="907">
        <v>23.519844606929887</v>
      </c>
      <c r="P356" s="933">
        <v>20.421916056945477</v>
      </c>
      <c r="Q356" s="904" t="s">
        <v>605</v>
      </c>
      <c r="R356" s="80"/>
      <c r="U356" s="200" t="e">
        <f>IF(#REF!&gt;=80,"B","K")</f>
        <v>#REF!</v>
      </c>
      <c r="V356" s="200" t="e">
        <f>IF(#REF!&gt;=80,"B","K")</f>
        <v>#REF!</v>
      </c>
      <c r="W356" s="200"/>
      <c r="X356" s="201" t="e">
        <f>(#REF!/G356)*100</f>
        <v>#REF!</v>
      </c>
      <c r="Y356" s="201" t="e">
        <f>#REF!/G356*100</f>
        <v>#REF!</v>
      </c>
      <c r="Z356" s="202"/>
      <c r="AA356" s="202" t="e">
        <f>IF(X356=#REF!,"BETUL","salah")</f>
        <v>#REF!</v>
      </c>
      <c r="AB356" s="202" t="e">
        <f>IF(#REF!=Y356,"BETUL","SALAH")</f>
        <v>#REF!</v>
      </c>
      <c r="AC356" s="88" t="e">
        <f>IF(#REF!&gt;80,"CEK KEMBALI","OKE")</f>
        <v>#REF!</v>
      </c>
      <c r="AD356" s="88" t="e">
        <f>IF(#REF!&gt;80,"CEK KEMBALI","OKE")</f>
        <v>#REF!</v>
      </c>
      <c r="AE356" s="88"/>
      <c r="AF356" s="200" t="str">
        <f t="shared" si="12"/>
        <v>OK</v>
      </c>
      <c r="AG356" s="202">
        <f t="shared" si="13"/>
        <v>1732</v>
      </c>
      <c r="AH356" s="80"/>
    </row>
    <row r="357" spans="1:34" ht="14">
      <c r="A357" s="529">
        <v>343</v>
      </c>
      <c r="B357" s="529" t="s">
        <v>61</v>
      </c>
      <c r="C357" s="529" t="s">
        <v>64</v>
      </c>
      <c r="D357" s="530">
        <v>2</v>
      </c>
      <c r="E357" s="530">
        <v>60</v>
      </c>
      <c r="F357" s="530" t="s">
        <v>22</v>
      </c>
      <c r="G357" s="531">
        <v>1732</v>
      </c>
      <c r="H357" s="906">
        <v>237.25657133333334</v>
      </c>
      <c r="I357" s="907">
        <v>13.698416358737491</v>
      </c>
      <c r="J357" s="906">
        <v>164.4929704939814</v>
      </c>
      <c r="K357" s="907">
        <v>9.4972846705531992</v>
      </c>
      <c r="L357" s="906">
        <v>244.46484333333333</v>
      </c>
      <c r="M357" s="907">
        <v>14.114598344880678</v>
      </c>
      <c r="N357" s="906">
        <v>145.11605858785356</v>
      </c>
      <c r="O357" s="907">
        <v>8.3785253226243395</v>
      </c>
      <c r="P357" s="933">
        <v>20.687614006122608</v>
      </c>
      <c r="Q357" s="904" t="s">
        <v>606</v>
      </c>
      <c r="R357" s="80"/>
      <c r="U357" s="200" t="e">
        <f>IF(#REF!&gt;=80,"B","K")</f>
        <v>#REF!</v>
      </c>
      <c r="V357" s="200" t="e">
        <f>IF(#REF!&gt;=80,"B","K")</f>
        <v>#REF!</v>
      </c>
      <c r="W357" s="200"/>
      <c r="X357" s="201" t="e">
        <f>(#REF!/G357)*100</f>
        <v>#REF!</v>
      </c>
      <c r="Y357" s="201" t="e">
        <f>#REF!/G357*100</f>
        <v>#REF!</v>
      </c>
      <c r="Z357" s="202"/>
      <c r="AA357" s="202" t="e">
        <f>IF(X357=#REF!,"BETUL","salah")</f>
        <v>#REF!</v>
      </c>
      <c r="AB357" s="202" t="e">
        <f>IF(#REF!=Y357,"BETUL","SALAH")</f>
        <v>#REF!</v>
      </c>
      <c r="AC357" s="88" t="e">
        <f>IF(#REF!&gt;80,"CEK KEMBALI","OKE")</f>
        <v>#REF!</v>
      </c>
      <c r="AD357" s="88" t="e">
        <f>IF(#REF!&gt;80,"CEK KEMBALI","OKE")</f>
        <v>#REF!</v>
      </c>
      <c r="AE357" s="88"/>
      <c r="AF357" s="200" t="str">
        <f t="shared" si="12"/>
        <v>OK</v>
      </c>
      <c r="AG357" s="202">
        <f t="shared" si="13"/>
        <v>1732</v>
      </c>
      <c r="AH357" s="80"/>
    </row>
    <row r="358" spans="1:34" ht="14">
      <c r="A358" s="529">
        <v>344</v>
      </c>
      <c r="B358" s="529" t="s">
        <v>61</v>
      </c>
      <c r="C358" s="529" t="s">
        <v>64</v>
      </c>
      <c r="D358" s="530">
        <v>3</v>
      </c>
      <c r="E358" s="530">
        <v>60</v>
      </c>
      <c r="F358" s="530" t="s">
        <v>22</v>
      </c>
      <c r="G358" s="531">
        <v>1732</v>
      </c>
      <c r="H358" s="906">
        <v>577.25193266666656</v>
      </c>
      <c r="I358" s="907">
        <v>33.328633525789066</v>
      </c>
      <c r="J358" s="906">
        <v>364.7193183328701</v>
      </c>
      <c r="K358" s="907">
        <v>21.057697363329684</v>
      </c>
      <c r="L358" s="906">
        <v>587.89542633333338</v>
      </c>
      <c r="M358" s="907">
        <v>33.943153945342573</v>
      </c>
      <c r="N358" s="906">
        <v>316.92744007232244</v>
      </c>
      <c r="O358" s="907">
        <v>18.298351043436632</v>
      </c>
      <c r="P358" s="933">
        <v>20.584106485211219</v>
      </c>
      <c r="Q358" s="904" t="s">
        <v>606</v>
      </c>
      <c r="R358" s="80"/>
      <c r="U358" s="200" t="e">
        <f>IF(#REF!&gt;=80,"B","K")</f>
        <v>#REF!</v>
      </c>
      <c r="V358" s="200" t="e">
        <f>IF(#REF!&gt;=80,"B","K")</f>
        <v>#REF!</v>
      </c>
      <c r="W358" s="200"/>
      <c r="X358" s="201" t="e">
        <f>(#REF!/G358)*100</f>
        <v>#REF!</v>
      </c>
      <c r="Y358" s="201" t="e">
        <f>#REF!/G358*100</f>
        <v>#REF!</v>
      </c>
      <c r="Z358" s="202"/>
      <c r="AA358" s="202" t="e">
        <f>IF(X358=#REF!,"BETUL","salah")</f>
        <v>#REF!</v>
      </c>
      <c r="AB358" s="202" t="e">
        <f>IF(#REF!=Y358,"BETUL","SALAH")</f>
        <v>#REF!</v>
      </c>
      <c r="AC358" s="88" t="e">
        <f>IF(#REF!&gt;80,"CEK KEMBALI","OKE")</f>
        <v>#REF!</v>
      </c>
      <c r="AD358" s="88" t="e">
        <f>IF(#REF!&gt;80,"CEK KEMBALI","OKE")</f>
        <v>#REF!</v>
      </c>
      <c r="AE358" s="88"/>
      <c r="AF358" s="200" t="str">
        <f t="shared" si="12"/>
        <v>OK</v>
      </c>
      <c r="AG358" s="202">
        <f t="shared" si="13"/>
        <v>1732</v>
      </c>
      <c r="AH358" s="80"/>
    </row>
    <row r="359" spans="1:34" ht="14">
      <c r="A359" s="529">
        <v>345</v>
      </c>
      <c r="B359" s="529" t="s">
        <v>61</v>
      </c>
      <c r="C359" s="529" t="s">
        <v>64</v>
      </c>
      <c r="D359" s="530">
        <v>4</v>
      </c>
      <c r="E359" s="530">
        <v>60</v>
      </c>
      <c r="F359" s="530" t="s">
        <v>22</v>
      </c>
      <c r="G359" s="531">
        <v>1732</v>
      </c>
      <c r="H359" s="906">
        <v>913.65108233333331</v>
      </c>
      <c r="I359" s="907">
        <v>52.751217224788292</v>
      </c>
      <c r="J359" s="906">
        <v>767.10224666018541</v>
      </c>
      <c r="K359" s="907">
        <v>44.289968051973752</v>
      </c>
      <c r="L359" s="906">
        <v>1021.4672446666667</v>
      </c>
      <c r="M359" s="907">
        <v>58.97616886066205</v>
      </c>
      <c r="N359" s="906">
        <v>715.60084247380587</v>
      </c>
      <c r="O359" s="907">
        <v>41.316445870312116</v>
      </c>
      <c r="P359" s="933">
        <v>20.348931646208186</v>
      </c>
      <c r="Q359" s="904" t="s">
        <v>606</v>
      </c>
      <c r="R359" s="80"/>
      <c r="U359" s="200" t="e">
        <f>IF(#REF!&gt;=80,"B","K")</f>
        <v>#REF!</v>
      </c>
      <c r="V359" s="200" t="e">
        <f>IF(#REF!&gt;=80,"B","K")</f>
        <v>#REF!</v>
      </c>
      <c r="W359" s="200"/>
      <c r="X359" s="201" t="e">
        <f>(#REF!/G359)*100</f>
        <v>#REF!</v>
      </c>
      <c r="Y359" s="201" t="e">
        <f>#REF!/G359*100</f>
        <v>#REF!</v>
      </c>
      <c r="Z359" s="202"/>
      <c r="AA359" s="202" t="e">
        <f>IF(X359=#REF!,"BETUL","salah")</f>
        <v>#REF!</v>
      </c>
      <c r="AB359" s="202" t="e">
        <f>IF(#REF!=Y359,"BETUL","SALAH")</f>
        <v>#REF!</v>
      </c>
      <c r="AC359" s="88" t="e">
        <f>IF(#REF!&gt;80,"CEK KEMBALI","OKE")</f>
        <v>#REF!</v>
      </c>
      <c r="AD359" s="88" t="e">
        <f>IF(#REF!&gt;80,"CEK KEMBALI","OKE")</f>
        <v>#REF!</v>
      </c>
      <c r="AE359" s="88"/>
      <c r="AF359" s="200" t="str">
        <f t="shared" si="12"/>
        <v>OK</v>
      </c>
      <c r="AG359" s="202">
        <f t="shared" si="13"/>
        <v>1732</v>
      </c>
      <c r="AH359" s="80"/>
    </row>
    <row r="360" spans="1:34" ht="14">
      <c r="A360" s="529">
        <v>346</v>
      </c>
      <c r="B360" s="529" t="s">
        <v>61</v>
      </c>
      <c r="C360" s="529" t="s">
        <v>64</v>
      </c>
      <c r="D360" s="530">
        <v>5</v>
      </c>
      <c r="E360" s="530">
        <v>60</v>
      </c>
      <c r="F360" s="530" t="s">
        <v>22</v>
      </c>
      <c r="G360" s="531">
        <v>1732</v>
      </c>
      <c r="H360" s="906">
        <v>1113.7701823333334</v>
      </c>
      <c r="I360" s="907">
        <v>64.305437779060824</v>
      </c>
      <c r="J360" s="906">
        <v>910.64142263703718</v>
      </c>
      <c r="K360" s="907">
        <v>52.577449343939783</v>
      </c>
      <c r="L360" s="906">
        <v>1170.2646483333335</v>
      </c>
      <c r="M360" s="907">
        <v>67.567242975365687</v>
      </c>
      <c r="N360" s="906">
        <v>820.75119050208446</v>
      </c>
      <c r="O360" s="907">
        <v>47.387482130605342</v>
      </c>
      <c r="P360" s="933">
        <v>20.39958390082699</v>
      </c>
      <c r="Q360" s="904" t="s">
        <v>606</v>
      </c>
      <c r="R360" s="80"/>
      <c r="U360" s="200" t="e">
        <f>IF(#REF!&gt;=80,"B","K")</f>
        <v>#REF!</v>
      </c>
      <c r="V360" s="200" t="e">
        <f>IF(#REF!&gt;=80,"B","K")</f>
        <v>#REF!</v>
      </c>
      <c r="W360" s="200"/>
      <c r="X360" s="201" t="e">
        <f>(#REF!/G360)*100</f>
        <v>#REF!</v>
      </c>
      <c r="Y360" s="201" t="e">
        <f>#REF!/G360*100</f>
        <v>#REF!</v>
      </c>
      <c r="Z360" s="202"/>
      <c r="AA360" s="202" t="e">
        <f>IF(X360=#REF!,"BETUL","salah")</f>
        <v>#REF!</v>
      </c>
      <c r="AB360" s="202" t="e">
        <f>IF(#REF!=Y360,"BETUL","SALAH")</f>
        <v>#REF!</v>
      </c>
      <c r="AC360" s="88" t="e">
        <f>IF(#REF!&gt;80,"CEK KEMBALI","OKE")</f>
        <v>#REF!</v>
      </c>
      <c r="AD360" s="88" t="e">
        <f>IF(#REF!&gt;80,"CEK KEMBALI","OKE")</f>
        <v>#REF!</v>
      </c>
      <c r="AE360" s="88"/>
      <c r="AF360" s="200" t="str">
        <f t="shared" si="12"/>
        <v>OK</v>
      </c>
      <c r="AG360" s="202">
        <f t="shared" si="13"/>
        <v>1732</v>
      </c>
      <c r="AH360" s="80"/>
    </row>
    <row r="361" spans="1:34">
      <c r="A361" s="83"/>
      <c r="C361" s="80"/>
      <c r="D361" s="80"/>
      <c r="E361" s="80"/>
      <c r="F361" s="80"/>
      <c r="G361" s="89"/>
      <c r="Q361" s="80"/>
      <c r="R361" s="80"/>
      <c r="U361" s="178"/>
      <c r="V361" s="178"/>
      <c r="W361" s="178"/>
      <c r="X361" s="184"/>
      <c r="Y361" s="184"/>
      <c r="Z361" s="180"/>
      <c r="AA361" s="180"/>
      <c r="AB361" s="180"/>
      <c r="AC361" s="83"/>
      <c r="AD361" s="83"/>
      <c r="AE361" s="83"/>
      <c r="AF361" s="178"/>
      <c r="AG361" s="180"/>
      <c r="AH361" s="80"/>
    </row>
    <row r="362" spans="1:34">
      <c r="A362" s="83"/>
      <c r="C362" s="80"/>
      <c r="D362" s="80"/>
      <c r="E362" s="80"/>
      <c r="F362" s="80"/>
      <c r="G362" s="89"/>
      <c r="Q362" s="80"/>
      <c r="R362" s="80"/>
      <c r="U362" s="178"/>
      <c r="V362" s="178"/>
      <c r="W362" s="178"/>
      <c r="X362" s="184"/>
      <c r="Y362" s="184"/>
      <c r="Z362" s="180"/>
      <c r="AA362" s="180"/>
      <c r="AB362" s="180"/>
      <c r="AC362" s="83"/>
      <c r="AD362" s="83"/>
      <c r="AE362" s="83"/>
      <c r="AF362" s="178"/>
      <c r="AG362" s="180"/>
      <c r="AH362" s="80"/>
    </row>
    <row r="363" spans="1:34">
      <c r="A363" s="83"/>
      <c r="C363" s="80"/>
      <c r="D363" s="80"/>
      <c r="E363" s="80"/>
      <c r="F363" s="80"/>
      <c r="G363" s="89"/>
      <c r="Q363" s="80"/>
      <c r="R363" s="80"/>
      <c r="U363" s="178"/>
      <c r="V363" s="178"/>
      <c r="W363" s="178"/>
      <c r="X363" s="184"/>
      <c r="Y363" s="184"/>
      <c r="Z363" s="180"/>
      <c r="AA363" s="180"/>
      <c r="AB363" s="180"/>
      <c r="AC363" s="83"/>
      <c r="AD363" s="83"/>
      <c r="AE363" s="83"/>
      <c r="AF363" s="178"/>
      <c r="AG363" s="180"/>
      <c r="AH363" s="80"/>
    </row>
    <row r="364" spans="1:34">
      <c r="A364" s="83"/>
      <c r="C364" s="80"/>
      <c r="D364" s="80"/>
      <c r="E364" s="80"/>
      <c r="F364" s="80"/>
      <c r="G364" s="89"/>
      <c r="Q364" s="80"/>
      <c r="R364" s="80"/>
      <c r="U364" s="178"/>
      <c r="V364" s="178"/>
      <c r="W364" s="178"/>
      <c r="X364" s="184"/>
      <c r="Y364" s="184"/>
      <c r="Z364" s="180"/>
      <c r="AA364" s="180"/>
      <c r="AB364" s="180"/>
      <c r="AC364" s="83"/>
      <c r="AD364" s="83"/>
      <c r="AE364" s="83"/>
      <c r="AF364" s="178"/>
      <c r="AG364" s="180"/>
      <c r="AH364" s="80"/>
    </row>
    <row r="365" spans="1:34">
      <c r="A365" s="83"/>
      <c r="C365" s="80"/>
      <c r="D365" s="80"/>
      <c r="E365" s="80"/>
      <c r="F365" s="80"/>
      <c r="G365" s="89"/>
      <c r="Q365" s="80"/>
      <c r="R365" s="80"/>
      <c r="U365" s="178"/>
      <c r="V365" s="178"/>
      <c r="W365" s="178"/>
      <c r="X365" s="184"/>
      <c r="Y365" s="184"/>
      <c r="Z365" s="180"/>
      <c r="AA365" s="180"/>
      <c r="AB365" s="180"/>
      <c r="AC365" s="83"/>
      <c r="AD365" s="83"/>
      <c r="AE365" s="83"/>
      <c r="AF365" s="178"/>
      <c r="AG365" s="180"/>
      <c r="AH365" s="80"/>
    </row>
    <row r="366" spans="1:34">
      <c r="A366" s="83"/>
      <c r="C366" s="80"/>
      <c r="D366" s="80"/>
      <c r="E366" s="80"/>
      <c r="F366" s="80"/>
      <c r="G366" s="89"/>
      <c r="Q366" s="80"/>
      <c r="R366" s="80"/>
      <c r="U366" s="178"/>
      <c r="V366" s="178"/>
      <c r="W366" s="178"/>
      <c r="X366" s="184"/>
      <c r="Y366" s="184"/>
      <c r="Z366" s="180"/>
      <c r="AA366" s="180"/>
      <c r="AB366" s="180"/>
      <c r="AC366" s="83"/>
      <c r="AD366" s="83"/>
      <c r="AE366" s="83"/>
      <c r="AF366" s="178"/>
      <c r="AG366" s="180"/>
      <c r="AH366" s="80"/>
    </row>
    <row r="367" spans="1:34">
      <c r="A367" s="83"/>
      <c r="C367" s="80"/>
      <c r="D367" s="80"/>
      <c r="E367" s="80"/>
      <c r="F367" s="80"/>
      <c r="G367" s="89"/>
      <c r="Q367" s="80"/>
      <c r="R367" s="80"/>
      <c r="U367" s="178"/>
      <c r="V367" s="178"/>
      <c r="W367" s="178"/>
      <c r="X367" s="184"/>
      <c r="Y367" s="184"/>
      <c r="Z367" s="180"/>
      <c r="AA367" s="180"/>
      <c r="AB367" s="180"/>
      <c r="AC367" s="83"/>
      <c r="AD367" s="83"/>
      <c r="AE367" s="83"/>
      <c r="AF367" s="178"/>
      <c r="AG367" s="180"/>
      <c r="AH367" s="80"/>
    </row>
  </sheetData>
  <mergeCells count="20">
    <mergeCell ref="A12:A14"/>
    <mergeCell ref="B12:B14"/>
    <mergeCell ref="C12:C14"/>
    <mergeCell ref="D12:D14"/>
    <mergeCell ref="E12:E14"/>
    <mergeCell ref="B2:Q2"/>
    <mergeCell ref="B3:Q3"/>
    <mergeCell ref="A7:P7"/>
    <mergeCell ref="A8:P8"/>
    <mergeCell ref="A9:P9"/>
    <mergeCell ref="F12:F13"/>
    <mergeCell ref="G12:G14"/>
    <mergeCell ref="H12:P12"/>
    <mergeCell ref="Q12:Q14"/>
    <mergeCell ref="R12:R14"/>
    <mergeCell ref="H13:I13"/>
    <mergeCell ref="J13:K13"/>
    <mergeCell ref="L13:M13"/>
    <mergeCell ref="N13:O13"/>
    <mergeCell ref="P13:P14"/>
  </mergeCells>
  <printOptions horizontalCentered="1"/>
  <pageMargins left="0.196527777777778" right="0.196527777777778" top="0.196527777777778" bottom="0.196527777777778" header="0" footer="0"/>
  <pageSetup paperSize="9" scale="65" fitToHeight="0" orientation="portrait" r:id="rId1"/>
  <headerFooter alignWithMargins="0"/>
  <rowBreaks count="4" manualBreakCount="4">
    <brk id="72" max="15" man="1"/>
    <brk id="131" max="15" man="1"/>
    <brk id="241" max="15" man="1"/>
    <brk id="294" max="15" man="1"/>
  </rowBreaks>
  <colBreaks count="1" manualBreakCount="1">
    <brk id="1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FE96-005F-4858-B804-58ADA120CA6A}">
  <sheetPr>
    <tabColor rgb="FFFF0000"/>
    <pageSetUpPr fitToPage="1"/>
  </sheetPr>
  <dimension ref="A1:AR51"/>
  <sheetViews>
    <sheetView view="pageBreakPreview" topLeftCell="A5" zoomScaleNormal="100" zoomScaleSheetLayoutView="100" workbookViewId="0">
      <pane xSplit="3" topLeftCell="D1" activePane="topRight" state="frozen"/>
      <selection activeCell="A35" sqref="A35:XFD74"/>
      <selection pane="topRight" activeCell="B12" sqref="B12:AE51"/>
    </sheetView>
  </sheetViews>
  <sheetFormatPr baseColWidth="10" defaultColWidth="9.1640625" defaultRowHeight="13"/>
  <cols>
    <col min="1" max="1" width="4" bestFit="1" customWidth="1"/>
    <col min="2" max="2" width="15" customWidth="1"/>
    <col min="3" max="3" width="8.5" customWidth="1"/>
    <col min="4" max="4" width="4.5" customWidth="1"/>
    <col min="5" max="5" width="6" customWidth="1"/>
    <col min="6" max="6" width="6.83203125" customWidth="1"/>
    <col min="7" max="12" width="5.6640625" customWidth="1"/>
    <col min="13" max="13" width="4.83203125" customWidth="1"/>
    <col min="14" max="14" width="5.6640625" customWidth="1"/>
    <col min="15" max="15" width="4.6640625" customWidth="1"/>
    <col min="16" max="26" width="5.6640625" customWidth="1"/>
    <col min="27" max="27" width="4.6640625" customWidth="1"/>
    <col min="28" max="28" width="5.6640625" customWidth="1"/>
    <col min="29" max="29" width="5.1640625" customWidth="1"/>
    <col min="30" max="30" width="5.6640625" customWidth="1"/>
    <col min="31" max="31" width="4.83203125" customWidth="1"/>
    <col min="32" max="32" width="20.5" customWidth="1"/>
    <col min="33" max="44" width="9.5" customWidth="1"/>
  </cols>
  <sheetData>
    <row r="1" spans="1:44" ht="12" hidden="1" customHeight="1">
      <c r="B1" s="178"/>
      <c r="C1" s="178"/>
      <c r="D1" s="180"/>
      <c r="E1" s="180"/>
      <c r="F1" s="180"/>
      <c r="G1" s="180"/>
      <c r="H1" s="180"/>
      <c r="I1" s="184"/>
      <c r="J1" s="180"/>
      <c r="K1" s="184"/>
      <c r="L1" s="180"/>
      <c r="M1" s="184"/>
      <c r="N1" s="180"/>
      <c r="O1" s="184"/>
      <c r="P1" s="180"/>
      <c r="Q1" s="184"/>
      <c r="R1" s="180"/>
      <c r="S1" s="184"/>
      <c r="T1" s="180"/>
      <c r="U1" s="184"/>
      <c r="V1" s="180"/>
      <c r="W1" s="184"/>
      <c r="X1" s="180"/>
      <c r="Y1" s="184"/>
      <c r="Z1" s="180"/>
      <c r="AA1" s="184"/>
      <c r="AB1" s="180"/>
      <c r="AC1" s="184"/>
      <c r="AD1" s="180"/>
      <c r="AE1" s="184"/>
      <c r="AF1" s="203"/>
    </row>
    <row r="2" spans="1:44" ht="12" hidden="1" customHeight="1">
      <c r="B2" s="960" t="s">
        <v>0</v>
      </c>
      <c r="C2" s="960"/>
      <c r="D2" s="960"/>
      <c r="E2" s="960"/>
      <c r="F2" s="960"/>
      <c r="G2" s="960"/>
      <c r="H2" s="960"/>
      <c r="I2" s="960"/>
      <c r="J2" s="960"/>
      <c r="K2" s="960"/>
      <c r="L2" s="960"/>
      <c r="M2" s="960"/>
      <c r="N2" s="960"/>
      <c r="O2" s="960"/>
      <c r="P2" s="960"/>
      <c r="Q2" s="960"/>
      <c r="R2" s="960"/>
      <c r="S2" s="960"/>
      <c r="T2" s="960"/>
      <c r="U2" s="960"/>
      <c r="V2" s="960"/>
      <c r="W2" s="960"/>
      <c r="X2" s="960"/>
      <c r="Y2" s="960"/>
      <c r="Z2" s="960"/>
      <c r="AA2" s="960"/>
      <c r="AB2" s="960"/>
      <c r="AC2" s="960"/>
      <c r="AD2" s="960"/>
      <c r="AE2" s="960"/>
      <c r="AF2" s="227"/>
    </row>
    <row r="3" spans="1:44" ht="12" hidden="1" customHeight="1">
      <c r="B3" s="960"/>
      <c r="C3" s="960"/>
      <c r="D3" s="960"/>
      <c r="E3" s="960"/>
      <c r="F3" s="960"/>
      <c r="G3" s="960"/>
      <c r="H3" s="960"/>
      <c r="I3" s="960"/>
      <c r="J3" s="960"/>
      <c r="K3" s="960"/>
      <c r="L3" s="960"/>
      <c r="M3" s="960"/>
      <c r="N3" s="960"/>
      <c r="O3" s="960"/>
      <c r="P3" s="960"/>
      <c r="Q3" s="960"/>
      <c r="R3" s="960"/>
      <c r="S3" s="960"/>
      <c r="T3" s="960"/>
      <c r="U3" s="960"/>
      <c r="V3" s="960"/>
      <c r="W3" s="960"/>
      <c r="X3" s="960"/>
      <c r="Y3" s="960"/>
      <c r="Z3" s="960"/>
      <c r="AA3" s="960"/>
      <c r="AB3" s="960"/>
      <c r="AC3" s="960"/>
      <c r="AD3" s="960"/>
      <c r="AE3" s="960"/>
      <c r="AF3" s="227"/>
    </row>
    <row r="4" spans="1:44" ht="12" hidden="1" customHeight="1">
      <c r="B4" s="178"/>
      <c r="C4" s="178"/>
      <c r="D4" s="180"/>
      <c r="E4" s="180"/>
      <c r="F4" s="180"/>
      <c r="G4" s="180"/>
      <c r="H4" s="180"/>
      <c r="I4" s="184"/>
      <c r="J4" s="180"/>
      <c r="K4" s="184"/>
      <c r="L4" s="180"/>
      <c r="M4" s="184"/>
      <c r="N4" s="180"/>
      <c r="O4" s="184"/>
      <c r="P4" s="180"/>
      <c r="Q4" s="184"/>
      <c r="R4" s="180"/>
      <c r="S4" s="184"/>
      <c r="T4" s="180"/>
      <c r="U4" s="184"/>
      <c r="V4" s="180"/>
      <c r="W4" s="184"/>
      <c r="X4" s="180"/>
      <c r="Y4" s="184"/>
      <c r="Z4" s="180"/>
      <c r="AA4" s="184"/>
      <c r="AB4" s="180"/>
      <c r="AC4" s="184"/>
      <c r="AD4" s="180"/>
      <c r="AE4" s="184"/>
      <c r="AF4" s="203"/>
    </row>
    <row r="5" spans="1:44" ht="12" customHeight="1">
      <c r="B5" s="178"/>
      <c r="C5" s="178"/>
      <c r="D5" s="180"/>
      <c r="E5" s="180"/>
      <c r="F5" s="180"/>
      <c r="G5" s="180"/>
      <c r="H5" s="180"/>
      <c r="I5" s="184"/>
      <c r="J5" s="180"/>
      <c r="K5" s="184"/>
      <c r="L5" s="180"/>
      <c r="M5" s="184"/>
      <c r="N5" s="180"/>
      <c r="O5" s="184"/>
      <c r="P5" s="180"/>
      <c r="Q5" s="184"/>
      <c r="R5" s="180"/>
      <c r="S5" s="184"/>
      <c r="T5" s="180"/>
      <c r="U5" s="184"/>
      <c r="V5" s="180"/>
      <c r="W5" s="184"/>
      <c r="X5" s="180"/>
      <c r="Y5" s="184"/>
      <c r="Z5" s="180"/>
      <c r="AA5" s="184"/>
      <c r="AB5" s="180"/>
      <c r="AC5" s="184"/>
      <c r="AD5" s="180"/>
      <c r="AE5" s="184"/>
      <c r="AF5" s="203"/>
    </row>
    <row r="6" spans="1:44" ht="16.5" customHeight="1">
      <c r="A6" s="1011" t="s">
        <v>607</v>
      </c>
      <c r="B6" s="1011"/>
      <c r="C6" s="1011"/>
      <c r="D6" s="1011"/>
      <c r="E6" s="1011"/>
      <c r="F6" s="1011"/>
      <c r="G6" s="1011"/>
      <c r="H6" s="1011"/>
      <c r="I6" s="1011"/>
      <c r="J6" s="1011"/>
      <c r="K6" s="1011"/>
      <c r="L6" s="1011"/>
      <c r="M6" s="1011"/>
      <c r="N6" s="1011"/>
      <c r="O6" s="1011"/>
      <c r="P6" s="1011"/>
      <c r="Q6" s="1011"/>
      <c r="R6" s="1011"/>
      <c r="S6" s="1011"/>
      <c r="T6" s="1011"/>
      <c r="U6" s="1011"/>
      <c r="V6" s="1011"/>
      <c r="W6" s="1011"/>
      <c r="X6" s="1011"/>
      <c r="Y6" s="1011"/>
      <c r="Z6" s="1011"/>
      <c r="AA6" s="1011"/>
      <c r="AB6" s="1011"/>
      <c r="AC6" s="1011"/>
      <c r="AD6" s="1011"/>
      <c r="AE6" s="1011"/>
      <c r="AF6" s="1011"/>
    </row>
    <row r="7" spans="1:44" ht="16.5" customHeight="1">
      <c r="A7" s="962" t="s">
        <v>608</v>
      </c>
      <c r="B7" s="962"/>
      <c r="C7" s="962"/>
      <c r="D7" s="962"/>
      <c r="E7" s="962"/>
      <c r="F7" s="962"/>
      <c r="G7" s="962"/>
      <c r="H7" s="962"/>
      <c r="I7" s="962"/>
      <c r="J7" s="962"/>
      <c r="K7" s="962"/>
      <c r="L7" s="962"/>
      <c r="M7" s="962"/>
      <c r="N7" s="962"/>
      <c r="O7" s="962"/>
      <c r="P7" s="962"/>
      <c r="Q7" s="962"/>
      <c r="R7" s="962"/>
      <c r="S7" s="962"/>
      <c r="T7" s="962"/>
      <c r="U7" s="962"/>
      <c r="V7" s="962"/>
      <c r="W7" s="962"/>
      <c r="X7" s="962"/>
      <c r="Y7" s="962"/>
      <c r="Z7" s="962"/>
      <c r="AA7" s="962"/>
      <c r="AB7" s="962"/>
      <c r="AC7" s="962"/>
      <c r="AD7" s="962"/>
      <c r="AE7" s="962"/>
      <c r="AF7" s="962"/>
    </row>
    <row r="8" spans="1:44" ht="16.5" customHeight="1" thickBot="1">
      <c r="A8" s="962" t="s">
        <v>6413</v>
      </c>
      <c r="B8" s="962"/>
      <c r="C8" s="962"/>
      <c r="D8" s="962"/>
      <c r="E8" s="962"/>
      <c r="F8" s="962"/>
      <c r="G8" s="962"/>
      <c r="H8" s="962"/>
      <c r="I8" s="962"/>
      <c r="J8" s="962"/>
      <c r="K8" s="962"/>
      <c r="L8" s="962"/>
      <c r="M8" s="962"/>
      <c r="N8" s="962"/>
      <c r="O8" s="962"/>
      <c r="P8" s="962"/>
      <c r="Q8" s="962"/>
      <c r="R8" s="962"/>
      <c r="S8" s="962"/>
      <c r="T8" s="962"/>
      <c r="U8" s="962"/>
      <c r="V8" s="962"/>
      <c r="W8" s="962"/>
      <c r="X8" s="962"/>
      <c r="Y8" s="962"/>
      <c r="Z8" s="962"/>
      <c r="AA8" s="962"/>
      <c r="AB8" s="962"/>
      <c r="AC8" s="962"/>
      <c r="AD8" s="962"/>
      <c r="AE8" s="962"/>
      <c r="AF8" s="962"/>
    </row>
    <row r="9" spans="1:44" ht="13.5" customHeight="1" thickTop="1">
      <c r="A9" s="966" t="s">
        <v>4</v>
      </c>
      <c r="B9" s="966" t="s">
        <v>5</v>
      </c>
      <c r="C9" s="969" t="s">
        <v>6</v>
      </c>
      <c r="D9" s="969" t="s">
        <v>7</v>
      </c>
      <c r="E9" s="969" t="s">
        <v>8</v>
      </c>
      <c r="F9" s="969" t="s">
        <v>9</v>
      </c>
      <c r="G9" s="977" t="s">
        <v>609</v>
      </c>
      <c r="H9" s="1007" t="s">
        <v>5914</v>
      </c>
      <c r="I9" s="1008"/>
      <c r="J9" s="1008"/>
      <c r="K9" s="1009"/>
      <c r="L9" s="1007" t="s">
        <v>5967</v>
      </c>
      <c r="M9" s="1008"/>
      <c r="N9" s="1008"/>
      <c r="O9" s="1009"/>
      <c r="P9" s="1007" t="s">
        <v>6249</v>
      </c>
      <c r="Q9" s="1008"/>
      <c r="R9" s="1008"/>
      <c r="S9" s="1009"/>
      <c r="T9" s="1007" t="s">
        <v>6258</v>
      </c>
      <c r="U9" s="1008"/>
      <c r="V9" s="1008"/>
      <c r="W9" s="1009"/>
      <c r="X9" s="1007" t="s">
        <v>6259</v>
      </c>
      <c r="Y9" s="1008"/>
      <c r="Z9" s="1008"/>
      <c r="AA9" s="1009"/>
      <c r="AB9" s="1007" t="s">
        <v>6411</v>
      </c>
      <c r="AC9" s="1008"/>
      <c r="AD9" s="1008"/>
      <c r="AE9" s="1009"/>
      <c r="AF9" s="1003" t="s">
        <v>11</v>
      </c>
      <c r="AG9" s="178">
        <v>1</v>
      </c>
      <c r="AI9" s="178">
        <v>2</v>
      </c>
      <c r="AK9" s="178">
        <v>3</v>
      </c>
      <c r="AM9" s="178">
        <v>4</v>
      </c>
      <c r="AO9" s="178">
        <v>5</v>
      </c>
      <c r="AQ9" s="178">
        <v>6</v>
      </c>
    </row>
    <row r="10" spans="1:44" ht="12.75" customHeight="1">
      <c r="A10" s="967"/>
      <c r="B10" s="967"/>
      <c r="C10" s="970"/>
      <c r="D10" s="970"/>
      <c r="E10" s="970"/>
      <c r="F10" s="1010"/>
      <c r="G10" s="978"/>
      <c r="H10" s="1006" t="s">
        <v>12</v>
      </c>
      <c r="I10" s="985"/>
      <c r="J10" s="984" t="s">
        <v>13</v>
      </c>
      <c r="K10" s="952"/>
      <c r="L10" s="1006" t="s">
        <v>12</v>
      </c>
      <c r="M10" s="985"/>
      <c r="N10" s="984" t="s">
        <v>13</v>
      </c>
      <c r="O10" s="952"/>
      <c r="P10" s="1006" t="s">
        <v>12</v>
      </c>
      <c r="Q10" s="985"/>
      <c r="R10" s="984" t="s">
        <v>13</v>
      </c>
      <c r="S10" s="952"/>
      <c r="T10" s="1006" t="s">
        <v>12</v>
      </c>
      <c r="U10" s="985"/>
      <c r="V10" s="984" t="s">
        <v>13</v>
      </c>
      <c r="W10" s="952"/>
      <c r="X10" s="1006" t="s">
        <v>12</v>
      </c>
      <c r="Y10" s="985"/>
      <c r="Z10" s="984" t="s">
        <v>13</v>
      </c>
      <c r="AA10" s="952"/>
      <c r="AB10" s="1006" t="s">
        <v>12</v>
      </c>
      <c r="AC10" s="985"/>
      <c r="AD10" s="984" t="s">
        <v>13</v>
      </c>
      <c r="AE10" s="952"/>
      <c r="AF10" s="1004"/>
      <c r="AG10" s="178" t="s">
        <v>610</v>
      </c>
      <c r="AH10" s="178" t="s">
        <v>611</v>
      </c>
      <c r="AI10" s="178" t="s">
        <v>610</v>
      </c>
      <c r="AJ10" s="178" t="s">
        <v>611</v>
      </c>
      <c r="AK10" s="178" t="s">
        <v>610</v>
      </c>
      <c r="AL10" s="178" t="s">
        <v>611</v>
      </c>
      <c r="AM10" s="178" t="s">
        <v>610</v>
      </c>
      <c r="AN10" s="178" t="s">
        <v>611</v>
      </c>
      <c r="AO10" s="178" t="s">
        <v>610</v>
      </c>
      <c r="AP10" s="178" t="s">
        <v>611</v>
      </c>
      <c r="AQ10" s="178" t="s">
        <v>610</v>
      </c>
      <c r="AR10" s="178" t="s">
        <v>611</v>
      </c>
    </row>
    <row r="11" spans="1:44" ht="13.5" customHeight="1" thickBot="1">
      <c r="A11" s="967"/>
      <c r="B11" s="967"/>
      <c r="C11" s="970"/>
      <c r="D11" s="970"/>
      <c r="E11" s="970"/>
      <c r="F11" s="553" t="s">
        <v>14</v>
      </c>
      <c r="G11" s="978"/>
      <c r="H11" s="552" t="s">
        <v>15</v>
      </c>
      <c r="I11" s="532" t="s">
        <v>16</v>
      </c>
      <c r="J11" s="553" t="s">
        <v>15</v>
      </c>
      <c r="K11" s="268" t="s">
        <v>16</v>
      </c>
      <c r="L11" s="533" t="s">
        <v>15</v>
      </c>
      <c r="M11" s="532" t="s">
        <v>16</v>
      </c>
      <c r="N11" s="553" t="s">
        <v>15</v>
      </c>
      <c r="O11" s="534" t="s">
        <v>16</v>
      </c>
      <c r="P11" s="552" t="s">
        <v>15</v>
      </c>
      <c r="Q11" s="532" t="s">
        <v>16</v>
      </c>
      <c r="R11" s="553" t="s">
        <v>15</v>
      </c>
      <c r="S11" s="268" t="s">
        <v>16</v>
      </c>
      <c r="T11" s="533" t="s">
        <v>15</v>
      </c>
      <c r="U11" s="532" t="s">
        <v>16</v>
      </c>
      <c r="V11" s="553" t="s">
        <v>15</v>
      </c>
      <c r="W11" s="534" t="s">
        <v>16</v>
      </c>
      <c r="X11" s="552" t="s">
        <v>15</v>
      </c>
      <c r="Y11" s="532" t="s">
        <v>16</v>
      </c>
      <c r="Z11" s="553" t="s">
        <v>15</v>
      </c>
      <c r="AA11" s="268" t="s">
        <v>16</v>
      </c>
      <c r="AB11" s="552" t="s">
        <v>15</v>
      </c>
      <c r="AC11" s="532" t="s">
        <v>16</v>
      </c>
      <c r="AD11" s="553" t="s">
        <v>15</v>
      </c>
      <c r="AE11" s="534" t="s">
        <v>16</v>
      </c>
      <c r="AF11" s="1005"/>
    </row>
    <row r="12" spans="1:44" ht="12.75" customHeight="1" thickTop="1">
      <c r="A12" s="234">
        <v>1</v>
      </c>
      <c r="B12" s="934" t="s">
        <v>26</v>
      </c>
      <c r="C12" s="935" t="s">
        <v>72</v>
      </c>
      <c r="D12" s="936">
        <v>1</v>
      </c>
      <c r="E12" s="936">
        <v>60</v>
      </c>
      <c r="F12" s="936" t="s">
        <v>22</v>
      </c>
      <c r="G12" s="936">
        <v>1732</v>
      </c>
      <c r="H12" s="908">
        <v>1372.6535236666666</v>
      </c>
      <c r="I12" s="908">
        <v>79.252512913779825</v>
      </c>
      <c r="J12" s="908">
        <v>1451.0879313333335</v>
      </c>
      <c r="K12" s="908">
        <v>83.781058391070061</v>
      </c>
      <c r="L12" s="908">
        <v>1343.4095863333334</v>
      </c>
      <c r="M12" s="908">
        <v>77.564063876058512</v>
      </c>
      <c r="N12" s="908">
        <v>1544.806518666667</v>
      </c>
      <c r="O12" s="908">
        <v>89.19206227867592</v>
      </c>
      <c r="P12" s="908">
        <v>1246.2467856666669</v>
      </c>
      <c r="Q12" s="908">
        <v>71.954202405696705</v>
      </c>
      <c r="R12" s="908">
        <v>1428.3643393333332</v>
      </c>
      <c r="S12" s="908">
        <v>82.469072709776754</v>
      </c>
      <c r="T12" s="908">
        <v>1315.5135903333332</v>
      </c>
      <c r="U12" s="908">
        <v>75.953440550423394</v>
      </c>
      <c r="V12" s="908">
        <v>1349.9165849999999</v>
      </c>
      <c r="W12" s="908">
        <v>77.939756639722859</v>
      </c>
      <c r="X12" s="908">
        <v>1386.9709473333332</v>
      </c>
      <c r="Y12" s="908">
        <v>80.079154003079296</v>
      </c>
      <c r="Z12" s="908">
        <v>1500.4078776666665</v>
      </c>
      <c r="AA12" s="908">
        <v>86.628630350269432</v>
      </c>
      <c r="AB12" s="908">
        <v>1297.4958903333334</v>
      </c>
      <c r="AC12" s="908">
        <v>74.913157640492685</v>
      </c>
      <c r="AD12" s="908">
        <v>1413.272054</v>
      </c>
      <c r="AE12" s="908">
        <v>81.597693648960743</v>
      </c>
      <c r="AF12" s="204" t="s">
        <v>23</v>
      </c>
      <c r="AG12" s="178" t="s">
        <v>23</v>
      </c>
      <c r="AH12" s="178" t="str">
        <f t="shared" ref="AH12:AH50" si="0">IF(((J12/G12)*100)=K12,"BENAR","N")</f>
        <v>BENAR</v>
      </c>
      <c r="AI12" s="178" t="str">
        <f t="shared" ref="AI12:AI50" si="1">IF(((L12/G12)*100)=M12,"BENAR","N")</f>
        <v>BENAR</v>
      </c>
      <c r="AJ12" s="178" t="str">
        <f t="shared" ref="AJ12:AJ50" si="2">IF(((N12/G12)*100)=O12,"BENAR","N")</f>
        <v>BENAR</v>
      </c>
      <c r="AK12" s="178" t="str">
        <f t="shared" ref="AK12:AK50" si="3">IF(((P12/G12)*100)=Q12,"BENAR","N")</f>
        <v>BENAR</v>
      </c>
      <c r="AL12" s="178" t="str">
        <f t="shared" ref="AL12:AL50" si="4">IF(((R12/G12)*100)=S12,"BENAR","N")</f>
        <v>BENAR</v>
      </c>
      <c r="AM12" s="178" t="str">
        <f t="shared" ref="AM12:AM50" si="5">IF(((T12/G12)*100)=U12,"BENAR","N")</f>
        <v>BENAR</v>
      </c>
      <c r="AN12" s="178" t="str">
        <f t="shared" ref="AN12:AN50" si="6">IF(((V12/G12)*100)=W12,"BENAR","N")</f>
        <v>BENAR</v>
      </c>
      <c r="AO12" s="178" t="str">
        <f t="shared" ref="AO12:AO50" si="7">IF(((X12/G12)*100)=Y12,"BENAR","N")</f>
        <v>BENAR</v>
      </c>
      <c r="AP12" s="178" t="str">
        <f t="shared" ref="AP12:AP50" si="8">IF(((Z12/G12)*100)=AA12,"BENAR","N")</f>
        <v>BENAR</v>
      </c>
      <c r="AQ12" s="178" t="str">
        <f t="shared" ref="AQ12:AQ50" si="9">IF(((AB12/G12)*100)=AC12,"BENAR","N")</f>
        <v>BENAR</v>
      </c>
      <c r="AR12" s="178" t="str">
        <f t="shared" ref="AR12:AR50" si="10">IF(((AD12/G12)*100)=AE12,"BENAR","N")</f>
        <v>BENAR</v>
      </c>
    </row>
    <row r="13" spans="1:44" ht="12.75" customHeight="1">
      <c r="A13" s="234">
        <v>2</v>
      </c>
      <c r="B13" s="934" t="s">
        <v>26</v>
      </c>
      <c r="C13" s="935" t="s">
        <v>77</v>
      </c>
      <c r="D13" s="936">
        <v>4</v>
      </c>
      <c r="E13" s="936">
        <v>60</v>
      </c>
      <c r="F13" s="936" t="s">
        <v>22</v>
      </c>
      <c r="G13" s="936">
        <v>1732</v>
      </c>
      <c r="H13" s="908">
        <v>1406.3464353333331</v>
      </c>
      <c r="I13" s="908">
        <v>81.197831139337936</v>
      </c>
      <c r="J13" s="908">
        <v>1299.552531</v>
      </c>
      <c r="K13" s="908">
        <v>75.031901327944567</v>
      </c>
      <c r="L13" s="908">
        <v>1569.4883626666667</v>
      </c>
      <c r="M13" s="908">
        <v>90.617111008468058</v>
      </c>
      <c r="N13" s="908">
        <v>1328.7954913333333</v>
      </c>
      <c r="O13" s="908">
        <v>76.720293956889918</v>
      </c>
      <c r="P13" s="908">
        <v>1721.2390953333334</v>
      </c>
      <c r="Q13" s="908">
        <v>99.378700654349501</v>
      </c>
      <c r="R13" s="908">
        <v>1465.8503010000002</v>
      </c>
      <c r="S13" s="908">
        <v>84.633389203233264</v>
      </c>
      <c r="T13" s="908">
        <v>1720.5470376666665</v>
      </c>
      <c r="U13" s="908">
        <v>99.338743514241713</v>
      </c>
      <c r="V13" s="908">
        <v>1551.6723629999999</v>
      </c>
      <c r="W13" s="908">
        <v>89.588473614318701</v>
      </c>
      <c r="X13" s="908">
        <v>1436.2873533333332</v>
      </c>
      <c r="Y13" s="908">
        <v>82.926521555042328</v>
      </c>
      <c r="Z13" s="908">
        <v>1314.3207193333333</v>
      </c>
      <c r="AA13" s="908">
        <v>75.884568090839096</v>
      </c>
      <c r="AB13" s="908">
        <v>1436.2873533333332</v>
      </c>
      <c r="AC13" s="908">
        <v>82.926521555042328</v>
      </c>
      <c r="AD13" s="908">
        <v>1314.3207193333333</v>
      </c>
      <c r="AE13" s="908">
        <v>75.884568090839096</v>
      </c>
      <c r="AF13" s="204" t="s">
        <v>23</v>
      </c>
      <c r="AG13" s="178" t="s">
        <v>23</v>
      </c>
      <c r="AH13" s="178" t="str">
        <f t="shared" si="0"/>
        <v>BENAR</v>
      </c>
      <c r="AI13" s="178" t="str">
        <f t="shared" si="1"/>
        <v>BENAR</v>
      </c>
      <c r="AJ13" s="178" t="str">
        <f t="shared" si="2"/>
        <v>BENAR</v>
      </c>
      <c r="AK13" s="178" t="str">
        <f t="shared" si="3"/>
        <v>BENAR</v>
      </c>
      <c r="AL13" s="178" t="str">
        <f t="shared" si="4"/>
        <v>BENAR</v>
      </c>
      <c r="AM13" s="178" t="str">
        <f t="shared" si="5"/>
        <v>BENAR</v>
      </c>
      <c r="AN13" s="178" t="str">
        <f t="shared" si="6"/>
        <v>BENAR</v>
      </c>
      <c r="AO13" s="178" t="str">
        <f t="shared" si="7"/>
        <v>BENAR</v>
      </c>
      <c r="AP13" s="178" t="str">
        <f t="shared" si="8"/>
        <v>BENAR</v>
      </c>
      <c r="AQ13" s="178" t="str">
        <f t="shared" si="9"/>
        <v>BENAR</v>
      </c>
      <c r="AR13" s="178" t="str">
        <f t="shared" si="10"/>
        <v>BENAR</v>
      </c>
    </row>
    <row r="14" spans="1:44" ht="12.75" customHeight="1">
      <c r="A14" s="234">
        <v>3</v>
      </c>
      <c r="B14" s="934" t="s">
        <v>26</v>
      </c>
      <c r="C14" s="935" t="s">
        <v>27</v>
      </c>
      <c r="D14" s="936">
        <v>1</v>
      </c>
      <c r="E14" s="936">
        <v>60</v>
      </c>
      <c r="F14" s="936" t="s">
        <v>22</v>
      </c>
      <c r="G14" s="936">
        <v>1732</v>
      </c>
      <c r="H14" s="908">
        <v>1556.9600829999999</v>
      </c>
      <c r="I14" s="908">
        <v>89.893769226327947</v>
      </c>
      <c r="J14" s="908">
        <v>1425.7388916666666</v>
      </c>
      <c r="K14" s="908">
        <v>82.317487971516542</v>
      </c>
      <c r="L14" s="908">
        <v>1585</v>
      </c>
      <c r="M14" s="908">
        <v>91.51270207852194</v>
      </c>
      <c r="N14" s="908">
        <v>1445</v>
      </c>
      <c r="O14" s="908">
        <v>83.429561200923786</v>
      </c>
      <c r="P14" s="908">
        <v>1538.555908333333</v>
      </c>
      <c r="Q14" s="908">
        <v>88.831172536566569</v>
      </c>
      <c r="R14" s="908">
        <v>1403.1687823333334</v>
      </c>
      <c r="S14" s="908">
        <v>81.014363876058511</v>
      </c>
      <c r="T14" s="908">
        <v>1465.4957276666667</v>
      </c>
      <c r="U14" s="908">
        <v>84.612917301770594</v>
      </c>
      <c r="V14" s="908">
        <v>1412.2810870000001</v>
      </c>
      <c r="W14" s="908">
        <v>81.540478464203233</v>
      </c>
      <c r="X14" s="908">
        <v>1568.198893</v>
      </c>
      <c r="Y14" s="908">
        <v>90.542661258660502</v>
      </c>
      <c r="Z14" s="908">
        <v>1440.3796796666666</v>
      </c>
      <c r="AA14" s="908">
        <v>83.16279905696689</v>
      </c>
      <c r="AB14" s="908">
        <v>1568.198893</v>
      </c>
      <c r="AC14" s="908">
        <v>90.542661258660502</v>
      </c>
      <c r="AD14" s="908">
        <v>1440.3796796666666</v>
      </c>
      <c r="AE14" s="908">
        <v>83.16279905696689</v>
      </c>
      <c r="AF14" s="204" t="s">
        <v>23</v>
      </c>
      <c r="AG14" s="178" t="s">
        <v>23</v>
      </c>
      <c r="AH14" s="178" t="str">
        <f t="shared" si="0"/>
        <v>BENAR</v>
      </c>
      <c r="AI14" s="178" t="str">
        <f t="shared" si="1"/>
        <v>BENAR</v>
      </c>
      <c r="AJ14" s="178" t="str">
        <f t="shared" si="2"/>
        <v>BENAR</v>
      </c>
      <c r="AK14" s="178" t="str">
        <f t="shared" si="3"/>
        <v>BENAR</v>
      </c>
      <c r="AL14" s="178" t="str">
        <f t="shared" si="4"/>
        <v>BENAR</v>
      </c>
      <c r="AM14" s="178" t="str">
        <f t="shared" si="5"/>
        <v>BENAR</v>
      </c>
      <c r="AN14" s="178" t="str">
        <f t="shared" si="6"/>
        <v>BENAR</v>
      </c>
      <c r="AO14" s="178" t="str">
        <f t="shared" si="7"/>
        <v>BENAR</v>
      </c>
      <c r="AP14" s="178" t="str">
        <f t="shared" si="8"/>
        <v>BENAR</v>
      </c>
      <c r="AQ14" s="178" t="str">
        <f t="shared" si="9"/>
        <v>BENAR</v>
      </c>
      <c r="AR14" s="178" t="str">
        <f t="shared" si="10"/>
        <v>BENAR</v>
      </c>
    </row>
    <row r="15" spans="1:44" ht="12.75" customHeight="1">
      <c r="A15" s="234">
        <v>4</v>
      </c>
      <c r="B15" s="937" t="s">
        <v>26</v>
      </c>
      <c r="C15" s="938" t="s">
        <v>28</v>
      </c>
      <c r="D15" s="939">
        <v>2</v>
      </c>
      <c r="E15" s="939">
        <v>60</v>
      </c>
      <c r="F15" s="939" t="s">
        <v>22</v>
      </c>
      <c r="G15" s="936">
        <v>1732</v>
      </c>
      <c r="H15" s="908">
        <v>1482.1297200000001</v>
      </c>
      <c r="I15" s="908">
        <v>85.573309468822174</v>
      </c>
      <c r="J15" s="908">
        <v>1491.6137696666667</v>
      </c>
      <c r="K15" s="908">
        <v>86.120887394149349</v>
      </c>
      <c r="L15" s="908">
        <v>1315.9390053333334</v>
      </c>
      <c r="M15" s="908">
        <v>75.978002617398005</v>
      </c>
      <c r="N15" s="908">
        <v>1295.8233643333333</v>
      </c>
      <c r="O15" s="908">
        <v>74.816591474210924</v>
      </c>
      <c r="P15" s="908">
        <v>1355.9120283333334</v>
      </c>
      <c r="Q15" s="908">
        <v>78.285913876058515</v>
      </c>
      <c r="R15" s="908">
        <v>1278.980184</v>
      </c>
      <c r="S15" s="908">
        <v>73.844121478060046</v>
      </c>
      <c r="T15" s="908">
        <v>1404.0531416666665</v>
      </c>
      <c r="U15" s="908">
        <v>81.065423883756722</v>
      </c>
      <c r="V15" s="908">
        <v>1314.560913</v>
      </c>
      <c r="W15" s="908">
        <v>75.898436085450356</v>
      </c>
      <c r="X15" s="908">
        <v>1447.7186686666666</v>
      </c>
      <c r="Y15" s="908">
        <v>83.586528214010784</v>
      </c>
      <c r="Z15" s="908">
        <v>1379.9654133333333</v>
      </c>
      <c r="AA15" s="908">
        <v>79.674677444187836</v>
      </c>
      <c r="AB15" s="908">
        <v>1447.7186686666666</v>
      </c>
      <c r="AC15" s="908">
        <v>83.586528214010784</v>
      </c>
      <c r="AD15" s="908">
        <v>1379.9654133333333</v>
      </c>
      <c r="AE15" s="908">
        <v>79.674677444187836</v>
      </c>
      <c r="AF15" s="204" t="s">
        <v>23</v>
      </c>
      <c r="AG15" s="178" t="s">
        <v>23</v>
      </c>
      <c r="AH15" s="178" t="str">
        <f t="shared" si="0"/>
        <v>BENAR</v>
      </c>
      <c r="AI15" s="178" t="str">
        <f t="shared" si="1"/>
        <v>BENAR</v>
      </c>
      <c r="AJ15" s="178" t="str">
        <f t="shared" si="2"/>
        <v>BENAR</v>
      </c>
      <c r="AK15" s="178" t="str">
        <f t="shared" si="3"/>
        <v>BENAR</v>
      </c>
      <c r="AL15" s="178" t="str">
        <f t="shared" si="4"/>
        <v>BENAR</v>
      </c>
      <c r="AM15" s="178" t="str">
        <f t="shared" si="5"/>
        <v>BENAR</v>
      </c>
      <c r="AN15" s="178" t="str">
        <f t="shared" si="6"/>
        <v>BENAR</v>
      </c>
      <c r="AO15" s="178" t="str">
        <f t="shared" si="7"/>
        <v>BENAR</v>
      </c>
      <c r="AP15" s="178" t="str">
        <f t="shared" si="8"/>
        <v>BENAR</v>
      </c>
      <c r="AQ15" s="178" t="str">
        <f t="shared" si="9"/>
        <v>BENAR</v>
      </c>
      <c r="AR15" s="178" t="str">
        <f t="shared" si="10"/>
        <v>BENAR</v>
      </c>
    </row>
    <row r="16" spans="1:44" ht="12.75" customHeight="1">
      <c r="A16" s="234">
        <v>5</v>
      </c>
      <c r="B16" s="937" t="s">
        <v>26</v>
      </c>
      <c r="C16" s="938" t="s">
        <v>28</v>
      </c>
      <c r="D16" s="939">
        <v>3</v>
      </c>
      <c r="E16" s="939">
        <v>60</v>
      </c>
      <c r="F16" s="939" t="s">
        <v>22</v>
      </c>
      <c r="G16" s="936">
        <v>1732</v>
      </c>
      <c r="H16" s="908">
        <v>1455.087972</v>
      </c>
      <c r="I16" s="908">
        <v>84.012007621247122</v>
      </c>
      <c r="J16" s="908">
        <v>1513.4503990000001</v>
      </c>
      <c r="K16" s="908">
        <v>87.381662759815242</v>
      </c>
      <c r="L16" s="908">
        <v>1411.87382</v>
      </c>
      <c r="M16" s="908">
        <v>81.516964203233258</v>
      </c>
      <c r="N16" s="908">
        <v>1456.2852376666667</v>
      </c>
      <c r="O16" s="908">
        <v>84.081133814472679</v>
      </c>
      <c r="P16" s="908">
        <v>1519.108195</v>
      </c>
      <c r="Q16" s="908">
        <v>87.708325346420324</v>
      </c>
      <c r="R16" s="908">
        <v>1583.1498616666668</v>
      </c>
      <c r="S16" s="908">
        <v>91.40588115858354</v>
      </c>
      <c r="T16" s="908">
        <v>1424.7709146666668</v>
      </c>
      <c r="U16" s="908">
        <v>82.261600153964594</v>
      </c>
      <c r="V16" s="908">
        <v>1349.5281576666669</v>
      </c>
      <c r="W16" s="908">
        <v>77.917330119322571</v>
      </c>
      <c r="X16" s="908">
        <v>1405.277059</v>
      </c>
      <c r="Y16" s="908">
        <v>81.136088856812933</v>
      </c>
      <c r="Z16" s="908">
        <v>1381.5570473333335</v>
      </c>
      <c r="AA16" s="908">
        <v>79.766573171670515</v>
      </c>
      <c r="AB16" s="908">
        <v>1405.277059</v>
      </c>
      <c r="AC16" s="908">
        <v>81.136088856812933</v>
      </c>
      <c r="AD16" s="908">
        <v>1381.5570473333335</v>
      </c>
      <c r="AE16" s="908">
        <v>79.766573171670515</v>
      </c>
      <c r="AF16" s="204" t="s">
        <v>23</v>
      </c>
      <c r="AG16" s="178" t="s">
        <v>23</v>
      </c>
      <c r="AH16" s="178" t="str">
        <f t="shared" si="0"/>
        <v>BENAR</v>
      </c>
      <c r="AI16" s="178" t="str">
        <f t="shared" si="1"/>
        <v>BENAR</v>
      </c>
      <c r="AJ16" s="178" t="str">
        <f t="shared" si="2"/>
        <v>BENAR</v>
      </c>
      <c r="AK16" s="178" t="str">
        <f t="shared" si="3"/>
        <v>BENAR</v>
      </c>
      <c r="AL16" s="178" t="str">
        <f t="shared" si="4"/>
        <v>BENAR</v>
      </c>
      <c r="AM16" s="178" t="str">
        <f t="shared" si="5"/>
        <v>BENAR</v>
      </c>
      <c r="AN16" s="178" t="str">
        <f t="shared" si="6"/>
        <v>BENAR</v>
      </c>
      <c r="AO16" s="178" t="str">
        <f t="shared" si="7"/>
        <v>BENAR</v>
      </c>
      <c r="AP16" s="178" t="str">
        <f t="shared" si="8"/>
        <v>BENAR</v>
      </c>
      <c r="AQ16" s="178" t="str">
        <f t="shared" si="9"/>
        <v>BENAR</v>
      </c>
      <c r="AR16" s="178" t="str">
        <f t="shared" si="10"/>
        <v>BENAR</v>
      </c>
    </row>
    <row r="17" spans="1:44" ht="12.75" customHeight="1">
      <c r="A17" s="234">
        <v>6</v>
      </c>
      <c r="B17" s="937" t="s">
        <v>26</v>
      </c>
      <c r="C17" s="938" t="s">
        <v>28</v>
      </c>
      <c r="D17" s="939">
        <v>5</v>
      </c>
      <c r="E17" s="939">
        <v>60</v>
      </c>
      <c r="F17" s="939" t="s">
        <v>22</v>
      </c>
      <c r="G17" s="936">
        <v>1732</v>
      </c>
      <c r="H17" s="908">
        <v>1423.9753010000002</v>
      </c>
      <c r="I17" s="908">
        <v>82.215664030023106</v>
      </c>
      <c r="J17" s="908">
        <v>1406.7097576666667</v>
      </c>
      <c r="K17" s="908">
        <v>81.21880817936875</v>
      </c>
      <c r="L17" s="908">
        <v>1556.5769043333332</v>
      </c>
      <c r="M17" s="908">
        <v>89.871645746728248</v>
      </c>
      <c r="N17" s="908">
        <v>1417.6243896666667</v>
      </c>
      <c r="O17" s="908">
        <v>81.848983237105472</v>
      </c>
      <c r="P17" s="908">
        <v>1387.3399253333334</v>
      </c>
      <c r="Q17" s="908">
        <v>80.100457582755965</v>
      </c>
      <c r="R17" s="908">
        <v>1416.4189046666668</v>
      </c>
      <c r="S17" s="908">
        <v>81.779382486528107</v>
      </c>
      <c r="T17" s="908">
        <v>1500.0953776666668</v>
      </c>
      <c r="U17" s="908">
        <v>86.61058762509623</v>
      </c>
      <c r="V17" s="908">
        <v>1444.924113</v>
      </c>
      <c r="W17" s="908">
        <v>83.425179734411088</v>
      </c>
      <c r="X17" s="908">
        <v>1408.4894203333333</v>
      </c>
      <c r="Y17" s="908">
        <v>81.321560065434952</v>
      </c>
      <c r="Z17" s="908">
        <v>1414.1236166666667</v>
      </c>
      <c r="AA17" s="908">
        <v>81.646860084680526</v>
      </c>
      <c r="AB17" s="908">
        <v>1408.4894203333333</v>
      </c>
      <c r="AC17" s="908">
        <v>81.321560065434952</v>
      </c>
      <c r="AD17" s="908">
        <v>1414.1236166666667</v>
      </c>
      <c r="AE17" s="908">
        <v>81.646860084680526</v>
      </c>
      <c r="AF17" s="204" t="s">
        <v>23</v>
      </c>
      <c r="AG17" s="178" t="s">
        <v>23</v>
      </c>
      <c r="AH17" s="178" t="str">
        <f t="shared" si="0"/>
        <v>BENAR</v>
      </c>
      <c r="AI17" s="178" t="str">
        <f t="shared" si="1"/>
        <v>BENAR</v>
      </c>
      <c r="AJ17" s="178" t="str">
        <f t="shared" si="2"/>
        <v>BENAR</v>
      </c>
      <c r="AK17" s="178" t="str">
        <f t="shared" si="3"/>
        <v>BENAR</v>
      </c>
      <c r="AL17" s="178" t="str">
        <f t="shared" si="4"/>
        <v>BENAR</v>
      </c>
      <c r="AM17" s="178" t="str">
        <f t="shared" si="5"/>
        <v>BENAR</v>
      </c>
      <c r="AN17" s="178" t="str">
        <f t="shared" si="6"/>
        <v>BENAR</v>
      </c>
      <c r="AO17" s="178" t="str">
        <f t="shared" si="7"/>
        <v>BENAR</v>
      </c>
      <c r="AP17" s="178" t="str">
        <f t="shared" si="8"/>
        <v>BENAR</v>
      </c>
      <c r="AQ17" s="178" t="str">
        <f t="shared" si="9"/>
        <v>BENAR</v>
      </c>
      <c r="AR17" s="178" t="str">
        <f t="shared" si="10"/>
        <v>BENAR</v>
      </c>
    </row>
    <row r="18" spans="1:44" ht="12.75" customHeight="1">
      <c r="A18" s="234">
        <v>7</v>
      </c>
      <c r="B18" s="934" t="s">
        <v>29</v>
      </c>
      <c r="C18" s="935" t="s">
        <v>30</v>
      </c>
      <c r="D18" s="936">
        <v>6</v>
      </c>
      <c r="E18" s="936">
        <v>60</v>
      </c>
      <c r="F18" s="936" t="s">
        <v>22</v>
      </c>
      <c r="G18" s="936">
        <v>1732</v>
      </c>
      <c r="H18" s="908">
        <v>1560.6771243333333</v>
      </c>
      <c r="I18" s="908">
        <v>90.108379003079293</v>
      </c>
      <c r="J18" s="908">
        <v>1433.0749916666666</v>
      </c>
      <c r="K18" s="908">
        <v>82.741050327174747</v>
      </c>
      <c r="L18" s="908">
        <v>1678.9844970000001</v>
      </c>
      <c r="M18" s="908">
        <v>96.939058718244809</v>
      </c>
      <c r="N18" s="908">
        <v>1529.6288246666666</v>
      </c>
      <c r="O18" s="908">
        <v>88.315752001539636</v>
      </c>
      <c r="P18" s="908">
        <v>1499.996582</v>
      </c>
      <c r="Q18" s="908">
        <v>86.604883487297926</v>
      </c>
      <c r="R18" s="908">
        <v>1402.1853433333333</v>
      </c>
      <c r="S18" s="908">
        <v>80.957583333333332</v>
      </c>
      <c r="T18" s="908">
        <v>1578.5191649999999</v>
      </c>
      <c r="U18" s="908">
        <v>91.138519919168587</v>
      </c>
      <c r="V18" s="908">
        <v>1483.7287596666665</v>
      </c>
      <c r="W18" s="908">
        <v>85.665632775211691</v>
      </c>
      <c r="X18" s="908">
        <v>1575.5321046666668</v>
      </c>
      <c r="Y18" s="908">
        <v>90.966056851424185</v>
      </c>
      <c r="Z18" s="908">
        <v>1476.9225666666664</v>
      </c>
      <c r="AA18" s="908">
        <v>85.272665511932246</v>
      </c>
      <c r="AB18" s="908">
        <v>1613.3787843333332</v>
      </c>
      <c r="AC18" s="908">
        <v>93.151200019245564</v>
      </c>
      <c r="AD18" s="908">
        <v>1498.9070636666668</v>
      </c>
      <c r="AE18" s="908">
        <v>86.541978271747496</v>
      </c>
      <c r="AF18" s="204" t="s">
        <v>23</v>
      </c>
      <c r="AG18" s="178" t="s">
        <v>23</v>
      </c>
      <c r="AH18" s="178" t="str">
        <f t="shared" si="0"/>
        <v>BENAR</v>
      </c>
      <c r="AI18" s="178" t="str">
        <f t="shared" si="1"/>
        <v>BENAR</v>
      </c>
      <c r="AJ18" s="178" t="str">
        <f t="shared" si="2"/>
        <v>BENAR</v>
      </c>
      <c r="AK18" s="178" t="str">
        <f t="shared" si="3"/>
        <v>BENAR</v>
      </c>
      <c r="AL18" s="178" t="str">
        <f t="shared" si="4"/>
        <v>BENAR</v>
      </c>
      <c r="AM18" s="178" t="str">
        <f t="shared" si="5"/>
        <v>BENAR</v>
      </c>
      <c r="AN18" s="178" t="str">
        <f t="shared" si="6"/>
        <v>BENAR</v>
      </c>
      <c r="AO18" s="178" t="str">
        <f t="shared" si="7"/>
        <v>BENAR</v>
      </c>
      <c r="AP18" s="178" t="str">
        <f t="shared" si="8"/>
        <v>BENAR</v>
      </c>
      <c r="AQ18" s="178" t="str">
        <f t="shared" si="9"/>
        <v>BENAR</v>
      </c>
      <c r="AR18" s="178" t="str">
        <f t="shared" si="10"/>
        <v>BENAR</v>
      </c>
    </row>
    <row r="19" spans="1:44" ht="12.75" customHeight="1">
      <c r="A19" s="234">
        <v>8</v>
      </c>
      <c r="B19" s="934" t="s">
        <v>29</v>
      </c>
      <c r="C19" s="935" t="s">
        <v>450</v>
      </c>
      <c r="D19" s="936">
        <v>1</v>
      </c>
      <c r="E19" s="936">
        <v>30</v>
      </c>
      <c r="F19" s="936" t="s">
        <v>33</v>
      </c>
      <c r="G19" s="936">
        <v>866</v>
      </c>
      <c r="H19" s="908">
        <v>577</v>
      </c>
      <c r="I19" s="908">
        <v>66.628175519630489</v>
      </c>
      <c r="J19" s="908">
        <v>692</v>
      </c>
      <c r="K19" s="908">
        <v>79.907621247113156</v>
      </c>
      <c r="L19" s="908">
        <v>728.73103833333334</v>
      </c>
      <c r="M19" s="908">
        <v>84.149080638953038</v>
      </c>
      <c r="N19" s="908">
        <v>784.18060299999991</v>
      </c>
      <c r="O19" s="908">
        <v>90.552032678983821</v>
      </c>
      <c r="P19" s="908">
        <v>719.18310566666662</v>
      </c>
      <c r="Q19" s="908">
        <v>83.046547998460355</v>
      </c>
      <c r="R19" s="908">
        <v>803.89794900000004</v>
      </c>
      <c r="S19" s="908">
        <v>92.828862471131643</v>
      </c>
      <c r="T19" s="908">
        <v>655.42842599999994</v>
      </c>
      <c r="U19" s="908">
        <v>75.684575750577366</v>
      </c>
      <c r="V19" s="908">
        <v>710.66310633333342</v>
      </c>
      <c r="W19" s="908">
        <v>82.062714357197848</v>
      </c>
      <c r="X19" s="908">
        <v>679.3425493333333</v>
      </c>
      <c r="Y19" s="908">
        <v>78.44602186297152</v>
      </c>
      <c r="Z19" s="908">
        <v>715.23012299999994</v>
      </c>
      <c r="AA19" s="908">
        <v>82.590083487297917</v>
      </c>
      <c r="AB19" s="908">
        <v>684.05670166666675</v>
      </c>
      <c r="AC19" s="908">
        <v>78.99038125481141</v>
      </c>
      <c r="AD19" s="908">
        <v>726.619283</v>
      </c>
      <c r="AE19" s="908">
        <v>83.905228983833709</v>
      </c>
      <c r="AF19" s="204" t="s">
        <v>23</v>
      </c>
      <c r="AG19" s="178" t="s">
        <v>23</v>
      </c>
      <c r="AH19" s="178" t="str">
        <f t="shared" si="0"/>
        <v>BENAR</v>
      </c>
      <c r="AI19" s="178" t="str">
        <f t="shared" si="1"/>
        <v>BENAR</v>
      </c>
      <c r="AJ19" s="178" t="str">
        <f t="shared" si="2"/>
        <v>BENAR</v>
      </c>
      <c r="AK19" s="178" t="str">
        <f t="shared" si="3"/>
        <v>BENAR</v>
      </c>
      <c r="AL19" s="178" t="str">
        <f t="shared" si="4"/>
        <v>BENAR</v>
      </c>
      <c r="AM19" s="178" t="str">
        <f t="shared" si="5"/>
        <v>BENAR</v>
      </c>
      <c r="AN19" s="178" t="str">
        <f t="shared" si="6"/>
        <v>BENAR</v>
      </c>
      <c r="AO19" s="178" t="str">
        <f t="shared" si="7"/>
        <v>BENAR</v>
      </c>
      <c r="AP19" s="178" t="str">
        <f t="shared" si="8"/>
        <v>BENAR</v>
      </c>
      <c r="AQ19" s="178" t="str">
        <f t="shared" si="9"/>
        <v>BENAR</v>
      </c>
      <c r="AR19" s="178" t="str">
        <f t="shared" si="10"/>
        <v>BENAR</v>
      </c>
    </row>
    <row r="20" spans="1:44" ht="12.75" customHeight="1">
      <c r="A20" s="234">
        <v>9</v>
      </c>
      <c r="B20" s="934" t="s">
        <v>29</v>
      </c>
      <c r="C20" s="935" t="s">
        <v>450</v>
      </c>
      <c r="D20" s="936">
        <v>2</v>
      </c>
      <c r="E20" s="936">
        <v>30</v>
      </c>
      <c r="F20" s="936" t="s">
        <v>33</v>
      </c>
      <c r="G20" s="936">
        <v>866</v>
      </c>
      <c r="H20" s="908">
        <v>595</v>
      </c>
      <c r="I20" s="908">
        <v>68.706697459584305</v>
      </c>
      <c r="J20" s="908">
        <v>484</v>
      </c>
      <c r="K20" s="908">
        <v>55.889145496535797</v>
      </c>
      <c r="L20" s="908">
        <v>729.83754466666676</v>
      </c>
      <c r="M20" s="908">
        <v>84.276852732871461</v>
      </c>
      <c r="N20" s="908">
        <v>676.50189200000011</v>
      </c>
      <c r="O20" s="908">
        <v>78.118001385681296</v>
      </c>
      <c r="P20" s="908">
        <v>818.06809499999997</v>
      </c>
      <c r="Q20" s="908">
        <v>94.46513799076213</v>
      </c>
      <c r="R20" s="908">
        <v>727.32865400000003</v>
      </c>
      <c r="S20" s="908">
        <v>83.987142494226333</v>
      </c>
      <c r="T20" s="908">
        <v>751.00089533333323</v>
      </c>
      <c r="U20" s="908">
        <v>86.720657659738251</v>
      </c>
      <c r="V20" s="908">
        <v>687.52299000000005</v>
      </c>
      <c r="W20" s="908">
        <v>79.390645496535811</v>
      </c>
      <c r="X20" s="908">
        <v>771.16088866666666</v>
      </c>
      <c r="Y20" s="908">
        <v>89.048601462663584</v>
      </c>
      <c r="Z20" s="908">
        <v>683.44885233333332</v>
      </c>
      <c r="AA20" s="908">
        <v>78.920190800615856</v>
      </c>
      <c r="AB20" s="908">
        <v>585.42570000000001</v>
      </c>
      <c r="AC20" s="908">
        <v>67.60112009237875</v>
      </c>
      <c r="AD20" s="908">
        <v>574.0424803333334</v>
      </c>
      <c r="AE20" s="908">
        <v>66.286660546574296</v>
      </c>
      <c r="AF20" s="204" t="s">
        <v>23</v>
      </c>
      <c r="AG20" s="178" t="s">
        <v>23</v>
      </c>
      <c r="AH20" s="178" t="str">
        <f t="shared" si="0"/>
        <v>BENAR</v>
      </c>
      <c r="AI20" s="178" t="str">
        <f t="shared" si="1"/>
        <v>BENAR</v>
      </c>
      <c r="AJ20" s="178" t="str">
        <f t="shared" si="2"/>
        <v>BENAR</v>
      </c>
      <c r="AK20" s="178" t="str">
        <f t="shared" si="3"/>
        <v>BENAR</v>
      </c>
      <c r="AL20" s="178" t="str">
        <f t="shared" si="4"/>
        <v>BENAR</v>
      </c>
      <c r="AM20" s="178" t="str">
        <f t="shared" si="5"/>
        <v>BENAR</v>
      </c>
      <c r="AN20" s="178" t="str">
        <f t="shared" si="6"/>
        <v>BENAR</v>
      </c>
      <c r="AO20" s="178" t="str">
        <f t="shared" si="7"/>
        <v>BENAR</v>
      </c>
      <c r="AP20" s="178" t="str">
        <f t="shared" si="8"/>
        <v>BENAR</v>
      </c>
      <c r="AQ20" s="178" t="str">
        <f t="shared" si="9"/>
        <v>BENAR</v>
      </c>
      <c r="AR20" s="178" t="str">
        <f t="shared" si="10"/>
        <v>BENAR</v>
      </c>
    </row>
    <row r="21" spans="1:44" ht="12.75" customHeight="1">
      <c r="A21" s="234">
        <v>10</v>
      </c>
      <c r="B21" s="934" t="s">
        <v>29</v>
      </c>
      <c r="C21" s="935" t="s">
        <v>32</v>
      </c>
      <c r="D21" s="936">
        <v>1</v>
      </c>
      <c r="E21" s="936">
        <v>10</v>
      </c>
      <c r="F21" s="936" t="s">
        <v>33</v>
      </c>
      <c r="G21" s="936">
        <v>288</v>
      </c>
      <c r="H21" s="908">
        <v>221.91870133333336</v>
      </c>
      <c r="I21" s="908">
        <v>77.055104629629639</v>
      </c>
      <c r="J21" s="908">
        <v>248.85567233333336</v>
      </c>
      <c r="K21" s="908">
        <v>86.408219560185202</v>
      </c>
      <c r="L21" s="908">
        <v>221.91870133333336</v>
      </c>
      <c r="M21" s="908">
        <v>77.055104629629639</v>
      </c>
      <c r="N21" s="908">
        <v>248.85567233333336</v>
      </c>
      <c r="O21" s="908">
        <v>86.408219560185202</v>
      </c>
      <c r="P21" s="908">
        <v>221.91870133333336</v>
      </c>
      <c r="Q21" s="908">
        <v>77.055104629629639</v>
      </c>
      <c r="R21" s="908">
        <v>248.85567233333336</v>
      </c>
      <c r="S21" s="908">
        <v>86.408219560185202</v>
      </c>
      <c r="T21" s="908">
        <v>247.31227133333334</v>
      </c>
      <c r="U21" s="908">
        <v>85.872316435185198</v>
      </c>
      <c r="V21" s="908">
        <v>260.14307666666667</v>
      </c>
      <c r="W21" s="908">
        <v>90.327457175925929</v>
      </c>
      <c r="X21" s="908">
        <v>224.62722266666665</v>
      </c>
      <c r="Y21" s="908">
        <v>77.995563425925923</v>
      </c>
      <c r="Z21" s="908">
        <v>253.65721633333331</v>
      </c>
      <c r="AA21" s="908">
        <v>88.075422337962948</v>
      </c>
      <c r="AB21" s="908">
        <v>224.62722266666665</v>
      </c>
      <c r="AC21" s="908">
        <v>77.995563425925923</v>
      </c>
      <c r="AD21" s="908">
        <v>253.65721633333331</v>
      </c>
      <c r="AE21" s="908">
        <v>88.075422337962948</v>
      </c>
      <c r="AF21" s="204" t="s">
        <v>23</v>
      </c>
      <c r="AG21" s="178" t="s">
        <v>23</v>
      </c>
      <c r="AH21" s="178" t="str">
        <f t="shared" si="0"/>
        <v>BENAR</v>
      </c>
      <c r="AI21" s="178" t="str">
        <f t="shared" si="1"/>
        <v>BENAR</v>
      </c>
      <c r="AJ21" s="178" t="str">
        <f t="shared" si="2"/>
        <v>BENAR</v>
      </c>
      <c r="AK21" s="178" t="str">
        <f t="shared" si="3"/>
        <v>BENAR</v>
      </c>
      <c r="AL21" s="178" t="str">
        <f t="shared" si="4"/>
        <v>BENAR</v>
      </c>
      <c r="AM21" s="178" t="str">
        <f t="shared" si="5"/>
        <v>BENAR</v>
      </c>
      <c r="AN21" s="178" t="str">
        <f t="shared" si="6"/>
        <v>BENAR</v>
      </c>
      <c r="AO21" s="178" t="str">
        <f t="shared" si="7"/>
        <v>BENAR</v>
      </c>
      <c r="AP21" s="178" t="str">
        <f t="shared" si="8"/>
        <v>BENAR</v>
      </c>
      <c r="AQ21" s="178" t="str">
        <f t="shared" si="9"/>
        <v>BENAR</v>
      </c>
      <c r="AR21" s="178" t="str">
        <f t="shared" si="10"/>
        <v>BENAR</v>
      </c>
    </row>
    <row r="22" spans="1:44" ht="12.75" customHeight="1">
      <c r="A22" s="234">
        <v>11</v>
      </c>
      <c r="B22" s="934" t="s">
        <v>24</v>
      </c>
      <c r="C22" s="938" t="s">
        <v>419</v>
      </c>
      <c r="D22" s="936">
        <v>2</v>
      </c>
      <c r="E22" s="936">
        <v>60</v>
      </c>
      <c r="F22" s="936" t="s">
        <v>22</v>
      </c>
      <c r="G22" s="936">
        <v>1732</v>
      </c>
      <c r="H22" s="908">
        <v>1417.899658</v>
      </c>
      <c r="I22" s="908">
        <v>81.864876327944586</v>
      </c>
      <c r="J22" s="908">
        <v>1398.6997476666668</v>
      </c>
      <c r="K22" s="908">
        <v>80.756336470361816</v>
      </c>
      <c r="L22" s="908">
        <v>1398.3716633333333</v>
      </c>
      <c r="M22" s="908">
        <v>80.737393956889917</v>
      </c>
      <c r="N22" s="908">
        <v>1387.4143066666668</v>
      </c>
      <c r="O22" s="908">
        <v>80.104752117013092</v>
      </c>
      <c r="P22" s="908">
        <v>1379.0014646666666</v>
      </c>
      <c r="Q22" s="908">
        <v>79.619022209391829</v>
      </c>
      <c r="R22" s="908">
        <v>1409.3024493333332</v>
      </c>
      <c r="S22" s="908">
        <v>81.368501693610469</v>
      </c>
      <c r="T22" s="908">
        <v>1394.3130289999999</v>
      </c>
      <c r="U22" s="908">
        <v>80.503061720554271</v>
      </c>
      <c r="V22" s="908">
        <v>1386.5117593333334</v>
      </c>
      <c r="W22" s="908">
        <v>80.052641993841419</v>
      </c>
      <c r="X22" s="908">
        <v>1454.0411783333332</v>
      </c>
      <c r="Y22" s="908">
        <v>83.951569187836782</v>
      </c>
      <c r="Z22" s="908">
        <v>1443.4328206666667</v>
      </c>
      <c r="AA22" s="908">
        <v>83.339077405696699</v>
      </c>
      <c r="AB22" s="908">
        <v>1460.3446860000001</v>
      </c>
      <c r="AC22" s="908">
        <v>84.315513048498858</v>
      </c>
      <c r="AD22" s="908">
        <v>1466.1168619999999</v>
      </c>
      <c r="AE22" s="908">
        <v>84.648779561200911</v>
      </c>
      <c r="AF22" s="204" t="s">
        <v>23</v>
      </c>
      <c r="AG22" s="178" t="s">
        <v>23</v>
      </c>
      <c r="AH22" s="178" t="str">
        <f t="shared" si="0"/>
        <v>BENAR</v>
      </c>
      <c r="AI22" s="178" t="str">
        <f t="shared" si="1"/>
        <v>BENAR</v>
      </c>
      <c r="AJ22" s="178" t="str">
        <f t="shared" si="2"/>
        <v>BENAR</v>
      </c>
      <c r="AK22" s="178" t="str">
        <f t="shared" si="3"/>
        <v>BENAR</v>
      </c>
      <c r="AL22" s="178" t="str">
        <f t="shared" si="4"/>
        <v>BENAR</v>
      </c>
      <c r="AM22" s="178" t="str">
        <f t="shared" si="5"/>
        <v>BENAR</v>
      </c>
      <c r="AN22" s="178" t="str">
        <f t="shared" si="6"/>
        <v>BENAR</v>
      </c>
      <c r="AO22" s="178" t="str">
        <f t="shared" si="7"/>
        <v>BENAR</v>
      </c>
      <c r="AP22" s="178" t="str">
        <f t="shared" si="8"/>
        <v>BENAR</v>
      </c>
      <c r="AQ22" s="178" t="str">
        <f t="shared" si="9"/>
        <v>BENAR</v>
      </c>
      <c r="AR22" s="178" t="str">
        <f t="shared" si="10"/>
        <v>BENAR</v>
      </c>
    </row>
    <row r="23" spans="1:44" ht="12.75" customHeight="1">
      <c r="A23" s="234">
        <v>12</v>
      </c>
      <c r="B23" s="934" t="s">
        <v>24</v>
      </c>
      <c r="C23" s="938" t="s">
        <v>25</v>
      </c>
      <c r="D23" s="936">
        <v>2</v>
      </c>
      <c r="E23" s="936">
        <v>60</v>
      </c>
      <c r="F23" s="936" t="s">
        <v>22</v>
      </c>
      <c r="G23" s="936">
        <v>1732</v>
      </c>
      <c r="H23" s="908">
        <v>1626.8203126666667</v>
      </c>
      <c r="I23" s="908">
        <v>93.927269784449578</v>
      </c>
      <c r="J23" s="908">
        <v>1451.8182373333332</v>
      </c>
      <c r="K23" s="908">
        <v>83.823223864511149</v>
      </c>
      <c r="L23" s="908">
        <v>1560</v>
      </c>
      <c r="M23" s="908">
        <v>90.069284064665126</v>
      </c>
      <c r="N23" s="908">
        <v>1450</v>
      </c>
      <c r="O23" s="908">
        <v>83.718244803695157</v>
      </c>
      <c r="P23" s="908">
        <v>1560.7185466666667</v>
      </c>
      <c r="Q23" s="908">
        <v>90.110770592763672</v>
      </c>
      <c r="R23" s="908">
        <v>1439.4908039999998</v>
      </c>
      <c r="S23" s="908">
        <v>83.111478290993063</v>
      </c>
      <c r="T23" s="908">
        <v>1614.0164793333333</v>
      </c>
      <c r="U23" s="908">
        <v>93.18801843725943</v>
      </c>
      <c r="V23" s="908">
        <v>1461.4201659999999</v>
      </c>
      <c r="W23" s="908">
        <v>84.377607736720549</v>
      </c>
      <c r="X23" s="908">
        <v>1564.3778483333333</v>
      </c>
      <c r="Y23" s="908">
        <v>90.322046670515775</v>
      </c>
      <c r="Z23" s="908">
        <v>1429.3362629999999</v>
      </c>
      <c r="AA23" s="908">
        <v>82.525188394919169</v>
      </c>
      <c r="AB23" s="908">
        <v>1564.3778483333333</v>
      </c>
      <c r="AC23" s="908">
        <v>90.322046670515775</v>
      </c>
      <c r="AD23" s="908">
        <v>1429.3362629999999</v>
      </c>
      <c r="AE23" s="908">
        <v>82.525188394919169</v>
      </c>
      <c r="AF23" s="204" t="s">
        <v>23</v>
      </c>
      <c r="AG23" s="178" t="s">
        <v>23</v>
      </c>
      <c r="AH23" s="178" t="str">
        <f t="shared" si="0"/>
        <v>BENAR</v>
      </c>
      <c r="AI23" s="178" t="str">
        <f t="shared" si="1"/>
        <v>BENAR</v>
      </c>
      <c r="AJ23" s="178" t="str">
        <f t="shared" si="2"/>
        <v>BENAR</v>
      </c>
      <c r="AK23" s="178" t="str">
        <f t="shared" si="3"/>
        <v>BENAR</v>
      </c>
      <c r="AL23" s="178" t="str">
        <f t="shared" si="4"/>
        <v>BENAR</v>
      </c>
      <c r="AM23" s="178" t="str">
        <f t="shared" si="5"/>
        <v>BENAR</v>
      </c>
      <c r="AN23" s="178" t="str">
        <f t="shared" si="6"/>
        <v>BENAR</v>
      </c>
      <c r="AO23" s="178" t="str">
        <f t="shared" si="7"/>
        <v>BENAR</v>
      </c>
      <c r="AP23" s="178" t="str">
        <f t="shared" si="8"/>
        <v>BENAR</v>
      </c>
      <c r="AQ23" s="178" t="str">
        <f t="shared" si="9"/>
        <v>BENAR</v>
      </c>
      <c r="AR23" s="178" t="str">
        <f t="shared" si="10"/>
        <v>BENAR</v>
      </c>
    </row>
    <row r="24" spans="1:44" ht="12.75" customHeight="1">
      <c r="A24" s="234">
        <v>13</v>
      </c>
      <c r="B24" s="934" t="s">
        <v>24</v>
      </c>
      <c r="C24" s="938" t="s">
        <v>25</v>
      </c>
      <c r="D24" s="936">
        <v>3</v>
      </c>
      <c r="E24" s="936">
        <v>60</v>
      </c>
      <c r="F24" s="936" t="s">
        <v>22</v>
      </c>
      <c r="G24" s="936">
        <v>1732</v>
      </c>
      <c r="H24" s="908">
        <v>1710.0847573333333</v>
      </c>
      <c r="I24" s="908">
        <v>98.734685758275603</v>
      </c>
      <c r="J24" s="908">
        <v>1467.9715983333333</v>
      </c>
      <c r="K24" s="908">
        <v>84.755865954580443</v>
      </c>
      <c r="L24" s="908">
        <v>1690</v>
      </c>
      <c r="M24" s="908">
        <v>97.575057736720552</v>
      </c>
      <c r="N24" s="908">
        <v>1430</v>
      </c>
      <c r="O24" s="908">
        <v>82.5635103926097</v>
      </c>
      <c r="P24" s="908">
        <v>1656.1544999999999</v>
      </c>
      <c r="Q24" s="908">
        <v>95.620929561200924</v>
      </c>
      <c r="R24" s="908">
        <v>1403.504964</v>
      </c>
      <c r="S24" s="908">
        <v>81.033773903002299</v>
      </c>
      <c r="T24" s="908">
        <v>1547.955729</v>
      </c>
      <c r="U24" s="908">
        <v>89.373887355658198</v>
      </c>
      <c r="V24" s="908">
        <v>1279.72758</v>
      </c>
      <c r="W24" s="908">
        <v>73.887273672055429</v>
      </c>
      <c r="X24" s="908">
        <v>1633.3149823333333</v>
      </c>
      <c r="Y24" s="908">
        <v>94.30225071208622</v>
      </c>
      <c r="Z24" s="908">
        <v>1390.0004476666666</v>
      </c>
      <c r="AA24" s="908">
        <v>80.25406741724403</v>
      </c>
      <c r="AB24" s="908">
        <v>1633.3149823333333</v>
      </c>
      <c r="AC24" s="908">
        <v>94.30225071208622</v>
      </c>
      <c r="AD24" s="908">
        <v>1390.0004476666666</v>
      </c>
      <c r="AE24" s="908">
        <v>80.25406741724403</v>
      </c>
      <c r="AF24" s="204" t="s">
        <v>23</v>
      </c>
      <c r="AG24" s="178" t="s">
        <v>23</v>
      </c>
      <c r="AH24" s="178" t="str">
        <f t="shared" si="0"/>
        <v>BENAR</v>
      </c>
      <c r="AI24" s="178" t="str">
        <f t="shared" si="1"/>
        <v>BENAR</v>
      </c>
      <c r="AJ24" s="178" t="str">
        <f t="shared" si="2"/>
        <v>BENAR</v>
      </c>
      <c r="AK24" s="178" t="str">
        <f t="shared" si="3"/>
        <v>BENAR</v>
      </c>
      <c r="AL24" s="178" t="str">
        <f t="shared" si="4"/>
        <v>BENAR</v>
      </c>
      <c r="AM24" s="178" t="str">
        <f t="shared" si="5"/>
        <v>BENAR</v>
      </c>
      <c r="AN24" s="178" t="str">
        <f t="shared" si="6"/>
        <v>BENAR</v>
      </c>
      <c r="AO24" s="178" t="str">
        <f t="shared" si="7"/>
        <v>BENAR</v>
      </c>
      <c r="AP24" s="178" t="str">
        <f t="shared" si="8"/>
        <v>BENAR</v>
      </c>
      <c r="AQ24" s="178" t="str">
        <f t="shared" si="9"/>
        <v>BENAR</v>
      </c>
      <c r="AR24" s="178" t="str">
        <f t="shared" si="10"/>
        <v>BENAR</v>
      </c>
    </row>
    <row r="25" spans="1:44" ht="12.75" customHeight="1">
      <c r="A25" s="234">
        <v>14</v>
      </c>
      <c r="B25" s="934" t="s">
        <v>36</v>
      </c>
      <c r="C25" s="935" t="s">
        <v>135</v>
      </c>
      <c r="D25" s="936">
        <v>4</v>
      </c>
      <c r="E25" s="936">
        <v>60</v>
      </c>
      <c r="F25" s="936" t="s">
        <v>22</v>
      </c>
      <c r="G25" s="936">
        <v>1732</v>
      </c>
      <c r="H25" s="908">
        <v>1553.2700196666665</v>
      </c>
      <c r="I25" s="908">
        <v>89.680717070823704</v>
      </c>
      <c r="J25" s="908">
        <v>1290.8863526666667</v>
      </c>
      <c r="K25" s="908">
        <v>74.531544611239411</v>
      </c>
      <c r="L25" s="908">
        <v>1433.1492513333333</v>
      </c>
      <c r="M25" s="908">
        <v>82.745337836797532</v>
      </c>
      <c r="N25" s="908">
        <v>1287.8457846666668</v>
      </c>
      <c r="O25" s="908">
        <v>74.355992186297158</v>
      </c>
      <c r="P25" s="908">
        <v>1483.1338296666665</v>
      </c>
      <c r="Q25" s="908">
        <v>85.631283468052345</v>
      </c>
      <c r="R25" s="908">
        <v>1287.4605306666667</v>
      </c>
      <c r="S25" s="908">
        <v>74.333748883756741</v>
      </c>
      <c r="T25" s="908">
        <v>1458.6846516666667</v>
      </c>
      <c r="U25" s="908">
        <v>84.219668110084683</v>
      </c>
      <c r="V25" s="908">
        <v>1428.7163899999998</v>
      </c>
      <c r="W25" s="908">
        <v>82.489398960739024</v>
      </c>
      <c r="X25" s="908">
        <v>1517.5601399999998</v>
      </c>
      <c r="Y25" s="908">
        <v>87.618945727482668</v>
      </c>
      <c r="Z25" s="908">
        <v>1337.3548583333334</v>
      </c>
      <c r="AA25" s="908">
        <v>77.214483737490383</v>
      </c>
      <c r="AB25" s="908">
        <v>1517.5601399999998</v>
      </c>
      <c r="AC25" s="908">
        <v>87.618945727482668</v>
      </c>
      <c r="AD25" s="908">
        <v>1337.3548583333334</v>
      </c>
      <c r="AE25" s="908">
        <v>77.214483737490383</v>
      </c>
      <c r="AF25" s="204" t="s">
        <v>23</v>
      </c>
      <c r="AG25" s="178" t="s">
        <v>23</v>
      </c>
      <c r="AH25" s="178" t="str">
        <f t="shared" si="0"/>
        <v>BENAR</v>
      </c>
      <c r="AI25" s="178" t="str">
        <f t="shared" si="1"/>
        <v>BENAR</v>
      </c>
      <c r="AJ25" s="178" t="str">
        <f t="shared" si="2"/>
        <v>BENAR</v>
      </c>
      <c r="AK25" s="178" t="str">
        <f t="shared" si="3"/>
        <v>BENAR</v>
      </c>
      <c r="AL25" s="178" t="str">
        <f t="shared" si="4"/>
        <v>BENAR</v>
      </c>
      <c r="AM25" s="178" t="str">
        <f t="shared" si="5"/>
        <v>BENAR</v>
      </c>
      <c r="AN25" s="178" t="str">
        <f t="shared" si="6"/>
        <v>BENAR</v>
      </c>
      <c r="AO25" s="178" t="str">
        <f t="shared" si="7"/>
        <v>BENAR</v>
      </c>
      <c r="AP25" s="178" t="str">
        <f t="shared" si="8"/>
        <v>BENAR</v>
      </c>
      <c r="AQ25" s="178" t="str">
        <f t="shared" si="9"/>
        <v>BENAR</v>
      </c>
      <c r="AR25" s="178" t="str">
        <f t="shared" si="10"/>
        <v>BENAR</v>
      </c>
    </row>
    <row r="26" spans="1:44" ht="12.75" customHeight="1">
      <c r="A26" s="234">
        <v>15</v>
      </c>
      <c r="B26" s="934" t="s">
        <v>38</v>
      </c>
      <c r="C26" s="940" t="s">
        <v>39</v>
      </c>
      <c r="D26" s="936">
        <v>1</v>
      </c>
      <c r="E26" s="936">
        <v>20</v>
      </c>
      <c r="F26" s="936" t="s">
        <v>33</v>
      </c>
      <c r="G26" s="936">
        <v>866</v>
      </c>
      <c r="H26" s="908">
        <v>677.71274833333337</v>
      </c>
      <c r="I26" s="908">
        <v>78.257823133179372</v>
      </c>
      <c r="J26" s="908">
        <v>624.224874</v>
      </c>
      <c r="K26" s="908">
        <v>72.081394226327944</v>
      </c>
      <c r="L26" s="908">
        <v>621.24814866666668</v>
      </c>
      <c r="M26" s="908">
        <v>71.737661508852966</v>
      </c>
      <c r="N26" s="908">
        <v>620.78885933333333</v>
      </c>
      <c r="O26" s="908">
        <v>71.684625789068519</v>
      </c>
      <c r="P26" s="908">
        <v>721.60172533333343</v>
      </c>
      <c r="Q26" s="908">
        <v>83.325834334103163</v>
      </c>
      <c r="R26" s="908">
        <v>614.63464366666665</v>
      </c>
      <c r="S26" s="908">
        <v>70.973977328714383</v>
      </c>
      <c r="T26" s="908">
        <v>705.56319166666674</v>
      </c>
      <c r="U26" s="908">
        <v>81.473809661277912</v>
      </c>
      <c r="V26" s="908">
        <v>689.48793533333321</v>
      </c>
      <c r="W26" s="908">
        <v>79.617544495765955</v>
      </c>
      <c r="X26" s="908">
        <v>703.99104833333331</v>
      </c>
      <c r="Y26" s="908">
        <v>81.292268860662048</v>
      </c>
      <c r="Z26" s="908">
        <v>710.39105233333339</v>
      </c>
      <c r="AA26" s="908">
        <v>82.03129934565051</v>
      </c>
      <c r="AB26" s="908">
        <v>760.74591066666665</v>
      </c>
      <c r="AC26" s="908">
        <v>87.845948113933787</v>
      </c>
      <c r="AD26" s="908">
        <v>650.11802166666666</v>
      </c>
      <c r="AE26" s="908">
        <v>75.071365088529646</v>
      </c>
      <c r="AF26" s="204" t="s">
        <v>23</v>
      </c>
      <c r="AG26" s="178" t="s">
        <v>23</v>
      </c>
      <c r="AH26" s="178" t="str">
        <f t="shared" si="0"/>
        <v>BENAR</v>
      </c>
      <c r="AI26" s="178" t="str">
        <f t="shared" si="1"/>
        <v>BENAR</v>
      </c>
      <c r="AJ26" s="178" t="str">
        <f t="shared" si="2"/>
        <v>BENAR</v>
      </c>
      <c r="AK26" s="178" t="str">
        <f t="shared" si="3"/>
        <v>BENAR</v>
      </c>
      <c r="AL26" s="178" t="str">
        <f t="shared" si="4"/>
        <v>BENAR</v>
      </c>
      <c r="AM26" s="178" t="str">
        <f t="shared" si="5"/>
        <v>BENAR</v>
      </c>
      <c r="AN26" s="178" t="str">
        <f t="shared" si="6"/>
        <v>BENAR</v>
      </c>
      <c r="AO26" s="178" t="str">
        <f t="shared" si="7"/>
        <v>BENAR</v>
      </c>
      <c r="AP26" s="178" t="str">
        <f t="shared" si="8"/>
        <v>BENAR</v>
      </c>
      <c r="AQ26" s="178" t="str">
        <f t="shared" si="9"/>
        <v>BENAR</v>
      </c>
      <c r="AR26" s="178" t="str">
        <f t="shared" si="10"/>
        <v>BENAR</v>
      </c>
    </row>
    <row r="27" spans="1:44" ht="12.75" customHeight="1">
      <c r="A27" s="234">
        <v>16</v>
      </c>
      <c r="B27" s="934" t="s">
        <v>38</v>
      </c>
      <c r="C27" s="940" t="s">
        <v>40</v>
      </c>
      <c r="D27" s="936">
        <v>3</v>
      </c>
      <c r="E27" s="936">
        <v>30</v>
      </c>
      <c r="F27" s="936" t="s">
        <v>33</v>
      </c>
      <c r="G27" s="936">
        <v>866</v>
      </c>
      <c r="H27" s="908">
        <v>662.66507966666666</v>
      </c>
      <c r="I27" s="908">
        <v>76.520217051578129</v>
      </c>
      <c r="J27" s="908">
        <v>705.07440200000008</v>
      </c>
      <c r="K27" s="908">
        <v>81.417367436489613</v>
      </c>
      <c r="L27" s="908">
        <v>667.89235399999995</v>
      </c>
      <c r="M27" s="908">
        <v>77.123828406466515</v>
      </c>
      <c r="N27" s="908">
        <v>732.97104900000011</v>
      </c>
      <c r="O27" s="908">
        <v>84.638689260969997</v>
      </c>
      <c r="P27" s="908">
        <v>666.0012406666666</v>
      </c>
      <c r="Q27" s="908">
        <v>76.90545504234025</v>
      </c>
      <c r="R27" s="908">
        <v>702.38616933333333</v>
      </c>
      <c r="S27" s="908">
        <v>81.106947959969204</v>
      </c>
      <c r="T27" s="908">
        <v>661.0834553333334</v>
      </c>
      <c r="U27" s="908">
        <v>76.337581447267127</v>
      </c>
      <c r="V27" s="908">
        <v>656.91762299999994</v>
      </c>
      <c r="W27" s="908">
        <v>75.856538452655883</v>
      </c>
      <c r="X27" s="908">
        <v>709.40403233333336</v>
      </c>
      <c r="Y27" s="908">
        <v>81.917324749807548</v>
      </c>
      <c r="Z27" s="908">
        <v>766.21142566666674</v>
      </c>
      <c r="AA27" s="908">
        <v>88.477069938414175</v>
      </c>
      <c r="AB27" s="908">
        <v>738.24216699999999</v>
      </c>
      <c r="AC27" s="908">
        <v>85.247363394919176</v>
      </c>
      <c r="AD27" s="908">
        <v>786.05305966666663</v>
      </c>
      <c r="AE27" s="908">
        <v>90.768251693610466</v>
      </c>
      <c r="AF27" s="204" t="s">
        <v>23</v>
      </c>
      <c r="AG27" s="178" t="s">
        <v>23</v>
      </c>
      <c r="AH27" s="178" t="str">
        <f t="shared" si="0"/>
        <v>BENAR</v>
      </c>
      <c r="AI27" s="178" t="str">
        <f t="shared" si="1"/>
        <v>BENAR</v>
      </c>
      <c r="AJ27" s="178" t="str">
        <f t="shared" si="2"/>
        <v>BENAR</v>
      </c>
      <c r="AK27" s="178" t="str">
        <f t="shared" si="3"/>
        <v>BENAR</v>
      </c>
      <c r="AL27" s="178" t="str">
        <f t="shared" si="4"/>
        <v>BENAR</v>
      </c>
      <c r="AM27" s="178" t="str">
        <f t="shared" si="5"/>
        <v>BENAR</v>
      </c>
      <c r="AN27" s="178" t="str">
        <f t="shared" si="6"/>
        <v>BENAR</v>
      </c>
      <c r="AO27" s="178" t="str">
        <f t="shared" si="7"/>
        <v>BENAR</v>
      </c>
      <c r="AP27" s="178" t="str">
        <f t="shared" si="8"/>
        <v>BENAR</v>
      </c>
      <c r="AQ27" s="178" t="str">
        <f t="shared" si="9"/>
        <v>BENAR</v>
      </c>
      <c r="AR27" s="178" t="str">
        <f t="shared" si="10"/>
        <v>BENAR</v>
      </c>
    </row>
    <row r="28" spans="1:44" ht="12.75" customHeight="1">
      <c r="A28" s="234">
        <v>17</v>
      </c>
      <c r="B28" s="934" t="s">
        <v>38</v>
      </c>
      <c r="C28" s="940" t="s">
        <v>44</v>
      </c>
      <c r="D28" s="936">
        <v>1</v>
      </c>
      <c r="E28" s="936">
        <v>30</v>
      </c>
      <c r="F28" s="936" t="s">
        <v>33</v>
      </c>
      <c r="G28" s="936">
        <v>866</v>
      </c>
      <c r="H28" s="908">
        <v>725.63549833333343</v>
      </c>
      <c r="I28" s="908">
        <v>83.791627983063904</v>
      </c>
      <c r="J28" s="908">
        <v>645.24873866666667</v>
      </c>
      <c r="K28" s="908">
        <v>74.509092224788304</v>
      </c>
      <c r="L28" s="908">
        <v>725.63549833333343</v>
      </c>
      <c r="M28" s="908">
        <v>83.791627983063904</v>
      </c>
      <c r="N28" s="908">
        <v>645.24873866666667</v>
      </c>
      <c r="O28" s="908">
        <v>74.509092224788304</v>
      </c>
      <c r="P28" s="908">
        <v>725.63549833333343</v>
      </c>
      <c r="Q28" s="908">
        <v>83.791627983063904</v>
      </c>
      <c r="R28" s="908">
        <v>645.24873866666667</v>
      </c>
      <c r="S28" s="908">
        <v>74.509092224788304</v>
      </c>
      <c r="T28" s="908">
        <v>725.63549833333343</v>
      </c>
      <c r="U28" s="908">
        <v>83.791627983063904</v>
      </c>
      <c r="V28" s="908">
        <v>645.24873866666667</v>
      </c>
      <c r="W28" s="908">
        <v>74.509092224788304</v>
      </c>
      <c r="X28" s="908">
        <v>725.63549833333343</v>
      </c>
      <c r="Y28" s="908">
        <v>83.791627983063904</v>
      </c>
      <c r="Z28" s="908">
        <v>645.24873866666667</v>
      </c>
      <c r="AA28" s="908">
        <v>74.509092224788304</v>
      </c>
      <c r="AB28" s="908">
        <v>725.63549833333343</v>
      </c>
      <c r="AC28" s="908">
        <v>83.791627983063904</v>
      </c>
      <c r="AD28" s="908">
        <v>645.24873866666667</v>
      </c>
      <c r="AE28" s="908">
        <v>74.509092224788304</v>
      </c>
      <c r="AF28" s="204" t="s">
        <v>23</v>
      </c>
      <c r="AG28" s="178" t="s">
        <v>23</v>
      </c>
      <c r="AH28" s="178" t="str">
        <f t="shared" si="0"/>
        <v>BENAR</v>
      </c>
      <c r="AI28" s="178" t="str">
        <f t="shared" si="1"/>
        <v>BENAR</v>
      </c>
      <c r="AJ28" s="178" t="str">
        <f t="shared" si="2"/>
        <v>BENAR</v>
      </c>
      <c r="AK28" s="178" t="str">
        <f t="shared" si="3"/>
        <v>BENAR</v>
      </c>
      <c r="AL28" s="178" t="str">
        <f t="shared" si="4"/>
        <v>BENAR</v>
      </c>
      <c r="AM28" s="178" t="str">
        <f t="shared" si="5"/>
        <v>BENAR</v>
      </c>
      <c r="AN28" s="178" t="str">
        <f t="shared" si="6"/>
        <v>BENAR</v>
      </c>
      <c r="AO28" s="178" t="str">
        <f t="shared" si="7"/>
        <v>BENAR</v>
      </c>
      <c r="AP28" s="178" t="str">
        <f t="shared" si="8"/>
        <v>BENAR</v>
      </c>
      <c r="AQ28" s="178" t="str">
        <f t="shared" si="9"/>
        <v>BENAR</v>
      </c>
      <c r="AR28" s="178" t="str">
        <f t="shared" si="10"/>
        <v>BENAR</v>
      </c>
    </row>
    <row r="29" spans="1:44" ht="12.75" customHeight="1">
      <c r="A29" s="234">
        <v>18</v>
      </c>
      <c r="B29" s="934" t="s">
        <v>38</v>
      </c>
      <c r="C29" s="940" t="s">
        <v>44</v>
      </c>
      <c r="D29" s="936">
        <v>2</v>
      </c>
      <c r="E29" s="936">
        <v>30</v>
      </c>
      <c r="F29" s="936" t="s">
        <v>33</v>
      </c>
      <c r="G29" s="936">
        <v>866</v>
      </c>
      <c r="H29" s="908">
        <v>637.11094166666669</v>
      </c>
      <c r="I29" s="908">
        <v>73.569392802155505</v>
      </c>
      <c r="J29" s="908">
        <v>710.10664899999995</v>
      </c>
      <c r="K29" s="908">
        <v>81.998458314087756</v>
      </c>
      <c r="L29" s="908">
        <v>637.11094166666669</v>
      </c>
      <c r="M29" s="908">
        <v>73.569392802155505</v>
      </c>
      <c r="N29" s="908">
        <v>710.10664899999995</v>
      </c>
      <c r="O29" s="908">
        <v>81.998458314087756</v>
      </c>
      <c r="P29" s="908">
        <v>637.11094166666669</v>
      </c>
      <c r="Q29" s="908">
        <v>73.569392802155505</v>
      </c>
      <c r="R29" s="908">
        <v>710.10664899999995</v>
      </c>
      <c r="S29" s="908">
        <v>81.998458314087756</v>
      </c>
      <c r="T29" s="908">
        <v>637.11094166666669</v>
      </c>
      <c r="U29" s="908">
        <v>73.569392802155505</v>
      </c>
      <c r="V29" s="908">
        <v>710.10664899999995</v>
      </c>
      <c r="W29" s="908">
        <v>81.998458314087756</v>
      </c>
      <c r="X29" s="908">
        <v>637.11094166666669</v>
      </c>
      <c r="Y29" s="908">
        <v>73.569392802155505</v>
      </c>
      <c r="Z29" s="908">
        <v>710.10664899999995</v>
      </c>
      <c r="AA29" s="908">
        <v>81.998458314087756</v>
      </c>
      <c r="AB29" s="908">
        <v>637.11094166666669</v>
      </c>
      <c r="AC29" s="908">
        <v>73.569392802155505</v>
      </c>
      <c r="AD29" s="908">
        <v>710.10664899999995</v>
      </c>
      <c r="AE29" s="908">
        <v>81.998458314087756</v>
      </c>
      <c r="AF29" s="204" t="s">
        <v>23</v>
      </c>
      <c r="AG29" s="178" t="s">
        <v>23</v>
      </c>
      <c r="AH29" s="178" t="str">
        <f t="shared" si="0"/>
        <v>BENAR</v>
      </c>
      <c r="AI29" s="178" t="str">
        <f t="shared" si="1"/>
        <v>BENAR</v>
      </c>
      <c r="AJ29" s="178" t="str">
        <f t="shared" si="2"/>
        <v>BENAR</v>
      </c>
      <c r="AK29" s="178" t="str">
        <f t="shared" si="3"/>
        <v>BENAR</v>
      </c>
      <c r="AL29" s="178" t="str">
        <f t="shared" si="4"/>
        <v>BENAR</v>
      </c>
      <c r="AM29" s="178" t="str">
        <f t="shared" si="5"/>
        <v>BENAR</v>
      </c>
      <c r="AN29" s="178" t="str">
        <f t="shared" si="6"/>
        <v>BENAR</v>
      </c>
      <c r="AO29" s="178" t="str">
        <f t="shared" si="7"/>
        <v>BENAR</v>
      </c>
      <c r="AP29" s="178" t="str">
        <f t="shared" si="8"/>
        <v>BENAR</v>
      </c>
      <c r="AQ29" s="178" t="str">
        <f t="shared" si="9"/>
        <v>BENAR</v>
      </c>
      <c r="AR29" s="178" t="str">
        <f t="shared" si="10"/>
        <v>BENAR</v>
      </c>
    </row>
    <row r="30" spans="1:44" ht="12.75" customHeight="1">
      <c r="A30" s="234">
        <v>19</v>
      </c>
      <c r="B30" s="934" t="s">
        <v>38</v>
      </c>
      <c r="C30" s="940" t="s">
        <v>45</v>
      </c>
      <c r="D30" s="936">
        <v>6</v>
      </c>
      <c r="E30" s="936">
        <v>60</v>
      </c>
      <c r="F30" s="936" t="s">
        <v>46</v>
      </c>
      <c r="G30" s="936">
        <v>1732</v>
      </c>
      <c r="H30" s="908">
        <v>1640.8992106666667</v>
      </c>
      <c r="I30" s="908">
        <v>94.740139183987679</v>
      </c>
      <c r="J30" s="908">
        <v>1556.6477050000001</v>
      </c>
      <c r="K30" s="908">
        <v>89.875733545034649</v>
      </c>
      <c r="L30" s="908">
        <v>1590</v>
      </c>
      <c r="M30" s="908">
        <v>91.801385681293297</v>
      </c>
      <c r="N30" s="908">
        <v>1576</v>
      </c>
      <c r="O30" s="908">
        <v>90.993071593533486</v>
      </c>
      <c r="P30" s="908">
        <v>1640.8992106666667</v>
      </c>
      <c r="Q30" s="908">
        <v>94.740139183987679</v>
      </c>
      <c r="R30" s="908">
        <v>1556.6477050000001</v>
      </c>
      <c r="S30" s="908">
        <v>89.875733545034649</v>
      </c>
      <c r="T30" s="908">
        <v>1640.8992106666667</v>
      </c>
      <c r="U30" s="908">
        <v>94.740139183987679</v>
      </c>
      <c r="V30" s="908">
        <v>1556.6477050000001</v>
      </c>
      <c r="W30" s="908">
        <v>89.875733545034649</v>
      </c>
      <c r="X30" s="908">
        <v>1640.8992106666667</v>
      </c>
      <c r="Y30" s="908">
        <v>94.740139183987679</v>
      </c>
      <c r="Z30" s="908">
        <v>1556.6477050000001</v>
      </c>
      <c r="AA30" s="908">
        <v>89.875733545034649</v>
      </c>
      <c r="AB30" s="908">
        <v>1640.8992106666667</v>
      </c>
      <c r="AC30" s="908">
        <v>94.740139183987679</v>
      </c>
      <c r="AD30" s="908">
        <v>1556.6477050000001</v>
      </c>
      <c r="AE30" s="908">
        <v>89.875733545034649</v>
      </c>
      <c r="AF30" s="204" t="s">
        <v>23</v>
      </c>
      <c r="AG30" s="178" t="s">
        <v>23</v>
      </c>
      <c r="AH30" s="178" t="str">
        <f t="shared" si="0"/>
        <v>BENAR</v>
      </c>
      <c r="AI30" s="178" t="str">
        <f t="shared" si="1"/>
        <v>BENAR</v>
      </c>
      <c r="AJ30" s="178" t="str">
        <f t="shared" si="2"/>
        <v>BENAR</v>
      </c>
      <c r="AK30" s="178" t="str">
        <f t="shared" si="3"/>
        <v>BENAR</v>
      </c>
      <c r="AL30" s="178" t="str">
        <f t="shared" si="4"/>
        <v>BENAR</v>
      </c>
      <c r="AM30" s="178" t="str">
        <f t="shared" si="5"/>
        <v>BENAR</v>
      </c>
      <c r="AN30" s="178" t="str">
        <f t="shared" si="6"/>
        <v>BENAR</v>
      </c>
      <c r="AO30" s="178" t="str">
        <f t="shared" si="7"/>
        <v>BENAR</v>
      </c>
      <c r="AP30" s="178" t="str">
        <f t="shared" si="8"/>
        <v>BENAR</v>
      </c>
      <c r="AQ30" s="178" t="str">
        <f t="shared" si="9"/>
        <v>BENAR</v>
      </c>
      <c r="AR30" s="178" t="str">
        <f t="shared" si="10"/>
        <v>BENAR</v>
      </c>
    </row>
    <row r="31" spans="1:44" ht="12.75" customHeight="1">
      <c r="A31" s="234">
        <v>20</v>
      </c>
      <c r="B31" s="934" t="s">
        <v>38</v>
      </c>
      <c r="C31" s="940" t="s">
        <v>45</v>
      </c>
      <c r="D31" s="936">
        <v>7</v>
      </c>
      <c r="E31" s="936">
        <v>60</v>
      </c>
      <c r="F31" s="936" t="s">
        <v>46</v>
      </c>
      <c r="G31" s="936">
        <v>1732</v>
      </c>
      <c r="H31" s="908">
        <v>1689.8856606666668</v>
      </c>
      <c r="I31" s="908">
        <v>97.568456158583544</v>
      </c>
      <c r="J31" s="908">
        <v>1559.9180503333334</v>
      </c>
      <c r="K31" s="908">
        <v>90.06455255966128</v>
      </c>
      <c r="L31" s="908">
        <v>1410</v>
      </c>
      <c r="M31" s="908">
        <v>81.408775981524258</v>
      </c>
      <c r="N31" s="908">
        <v>1340</v>
      </c>
      <c r="O31" s="908">
        <v>77.367205542725173</v>
      </c>
      <c r="P31" s="908">
        <v>1689.8856606666668</v>
      </c>
      <c r="Q31" s="908">
        <v>97.568456158583544</v>
      </c>
      <c r="R31" s="908">
        <v>1559.9180503333334</v>
      </c>
      <c r="S31" s="908">
        <v>90.06455255966128</v>
      </c>
      <c r="T31" s="908">
        <v>1689.8856606666668</v>
      </c>
      <c r="U31" s="908">
        <v>97.568456158583544</v>
      </c>
      <c r="V31" s="908">
        <v>1559.9180503333334</v>
      </c>
      <c r="W31" s="908">
        <v>90.06455255966128</v>
      </c>
      <c r="X31" s="908">
        <v>1689.8856606666668</v>
      </c>
      <c r="Y31" s="908">
        <v>97.568456158583544</v>
      </c>
      <c r="Z31" s="908">
        <v>1559.9180503333334</v>
      </c>
      <c r="AA31" s="908">
        <v>90.06455255966128</v>
      </c>
      <c r="AB31" s="908">
        <v>1689.8856606666668</v>
      </c>
      <c r="AC31" s="908">
        <v>97.568456158583544</v>
      </c>
      <c r="AD31" s="908">
        <v>1559.9180503333334</v>
      </c>
      <c r="AE31" s="908">
        <v>90.06455255966128</v>
      </c>
      <c r="AF31" s="204" t="s">
        <v>23</v>
      </c>
      <c r="AG31" s="178" t="s">
        <v>23</v>
      </c>
      <c r="AH31" s="178" t="str">
        <f t="shared" si="0"/>
        <v>BENAR</v>
      </c>
      <c r="AI31" s="178" t="str">
        <f t="shared" si="1"/>
        <v>BENAR</v>
      </c>
      <c r="AJ31" s="178" t="str">
        <f t="shared" si="2"/>
        <v>BENAR</v>
      </c>
      <c r="AK31" s="178" t="str">
        <f t="shared" si="3"/>
        <v>BENAR</v>
      </c>
      <c r="AL31" s="178" t="str">
        <f t="shared" si="4"/>
        <v>BENAR</v>
      </c>
      <c r="AM31" s="178" t="str">
        <f t="shared" si="5"/>
        <v>BENAR</v>
      </c>
      <c r="AN31" s="178" t="str">
        <f t="shared" si="6"/>
        <v>BENAR</v>
      </c>
      <c r="AO31" s="178" t="str">
        <f t="shared" si="7"/>
        <v>BENAR</v>
      </c>
      <c r="AP31" s="178" t="str">
        <f t="shared" si="8"/>
        <v>BENAR</v>
      </c>
      <c r="AQ31" s="178" t="str">
        <f t="shared" si="9"/>
        <v>BENAR</v>
      </c>
      <c r="AR31" s="178" t="str">
        <f t="shared" si="10"/>
        <v>BENAR</v>
      </c>
    </row>
    <row r="32" spans="1:44" ht="12.75" customHeight="1">
      <c r="A32" s="234">
        <v>21</v>
      </c>
      <c r="B32" s="934" t="s">
        <v>38</v>
      </c>
      <c r="C32" s="940" t="s">
        <v>45</v>
      </c>
      <c r="D32" s="936">
        <v>8</v>
      </c>
      <c r="E32" s="936">
        <v>60</v>
      </c>
      <c r="F32" s="936" t="s">
        <v>46</v>
      </c>
      <c r="G32" s="936">
        <v>1732</v>
      </c>
      <c r="H32" s="908">
        <v>1460.903333333333</v>
      </c>
      <c r="I32" s="908">
        <v>84.347767513471879</v>
      </c>
      <c r="J32" s="908">
        <v>522.43666666666661</v>
      </c>
      <c r="K32" s="908">
        <v>30.163779830638948</v>
      </c>
      <c r="L32" s="908">
        <v>1460.903333333333</v>
      </c>
      <c r="M32" s="908">
        <v>84.347767513471879</v>
      </c>
      <c r="N32" s="908">
        <v>522.43666666666661</v>
      </c>
      <c r="O32" s="908">
        <v>30.163779830638948</v>
      </c>
      <c r="P32" s="908">
        <v>1460.903333333333</v>
      </c>
      <c r="Q32" s="908">
        <v>84.347767513471879</v>
      </c>
      <c r="R32" s="908">
        <v>522.43666666666661</v>
      </c>
      <c r="S32" s="908">
        <v>30.163779830638948</v>
      </c>
      <c r="T32" s="908">
        <v>1460.903333333333</v>
      </c>
      <c r="U32" s="908">
        <v>84.347767513471879</v>
      </c>
      <c r="V32" s="908">
        <v>522.43666666666661</v>
      </c>
      <c r="W32" s="908">
        <v>30.163779830638948</v>
      </c>
      <c r="X32" s="908">
        <v>1460.903333333333</v>
      </c>
      <c r="Y32" s="908">
        <v>84.347767513471879</v>
      </c>
      <c r="Z32" s="908">
        <v>522.43666666666661</v>
      </c>
      <c r="AA32" s="908">
        <v>30.163779830638948</v>
      </c>
      <c r="AB32" s="908">
        <v>1460.903333333333</v>
      </c>
      <c r="AC32" s="908">
        <v>84.347767513471879</v>
      </c>
      <c r="AD32" s="908">
        <v>522.43666666666661</v>
      </c>
      <c r="AE32" s="908">
        <v>30.163779830638948</v>
      </c>
      <c r="AF32" s="204" t="s">
        <v>23</v>
      </c>
      <c r="AG32" s="178" t="s">
        <v>23</v>
      </c>
      <c r="AH32" s="178" t="str">
        <f t="shared" si="0"/>
        <v>BENAR</v>
      </c>
      <c r="AI32" s="178" t="str">
        <f t="shared" si="1"/>
        <v>BENAR</v>
      </c>
      <c r="AJ32" s="178" t="str">
        <f t="shared" si="2"/>
        <v>BENAR</v>
      </c>
      <c r="AK32" s="178" t="str">
        <f t="shared" si="3"/>
        <v>BENAR</v>
      </c>
      <c r="AL32" s="178" t="str">
        <f t="shared" si="4"/>
        <v>BENAR</v>
      </c>
      <c r="AM32" s="178" t="str">
        <f t="shared" si="5"/>
        <v>BENAR</v>
      </c>
      <c r="AN32" s="178" t="str">
        <f t="shared" si="6"/>
        <v>BENAR</v>
      </c>
      <c r="AO32" s="178" t="str">
        <f t="shared" si="7"/>
        <v>BENAR</v>
      </c>
      <c r="AP32" s="178" t="str">
        <f t="shared" si="8"/>
        <v>BENAR</v>
      </c>
      <c r="AQ32" s="178" t="str">
        <f t="shared" si="9"/>
        <v>BENAR</v>
      </c>
      <c r="AR32" s="178" t="str">
        <f t="shared" si="10"/>
        <v>BENAR</v>
      </c>
    </row>
    <row r="33" spans="1:44" ht="12.75" customHeight="1">
      <c r="A33" s="234">
        <v>22</v>
      </c>
      <c r="B33" s="934" t="s">
        <v>47</v>
      </c>
      <c r="C33" s="940" t="s">
        <v>48</v>
      </c>
      <c r="D33" s="936">
        <v>2</v>
      </c>
      <c r="E33" s="936">
        <v>60</v>
      </c>
      <c r="F33" s="936" t="s">
        <v>22</v>
      </c>
      <c r="G33" s="936">
        <v>1732</v>
      </c>
      <c r="H33" s="908">
        <v>1458.1025393333332</v>
      </c>
      <c r="I33" s="908">
        <v>84.186058852963811</v>
      </c>
      <c r="J33" s="908">
        <v>1618.5085043333331</v>
      </c>
      <c r="K33" s="908">
        <v>93.447373229407233</v>
      </c>
      <c r="L33" s="908">
        <v>1458.1025393333332</v>
      </c>
      <c r="M33" s="908">
        <v>84.186058852963811</v>
      </c>
      <c r="N33" s="908">
        <v>1618.5085043333331</v>
      </c>
      <c r="O33" s="908">
        <v>93.447373229407233</v>
      </c>
      <c r="P33" s="908">
        <v>1458.1025393333332</v>
      </c>
      <c r="Q33" s="908">
        <v>84.186058852963811</v>
      </c>
      <c r="R33" s="908">
        <v>1618.5085043333331</v>
      </c>
      <c r="S33" s="908">
        <v>93.447373229407233</v>
      </c>
      <c r="T33" s="908">
        <v>1458.1025393333332</v>
      </c>
      <c r="U33" s="908">
        <v>84.186058852963811</v>
      </c>
      <c r="V33" s="908">
        <v>1618.5085043333331</v>
      </c>
      <c r="W33" s="908">
        <v>93.447373229407233</v>
      </c>
      <c r="X33" s="908">
        <v>1458.1025393333332</v>
      </c>
      <c r="Y33" s="908">
        <v>84.186058852963811</v>
      </c>
      <c r="Z33" s="908">
        <v>1618.5085043333331</v>
      </c>
      <c r="AA33" s="908">
        <v>93.447373229407233</v>
      </c>
      <c r="AB33" s="908">
        <v>1458.1025393333332</v>
      </c>
      <c r="AC33" s="908">
        <v>84.186058852963811</v>
      </c>
      <c r="AD33" s="908">
        <v>1618.5085043333331</v>
      </c>
      <c r="AE33" s="908">
        <v>93.447373229407233</v>
      </c>
      <c r="AF33" s="204" t="s">
        <v>23</v>
      </c>
      <c r="AG33" s="178" t="s">
        <v>23</v>
      </c>
      <c r="AH33" s="178" t="str">
        <f t="shared" si="0"/>
        <v>BENAR</v>
      </c>
      <c r="AI33" s="178" t="str">
        <f t="shared" si="1"/>
        <v>BENAR</v>
      </c>
      <c r="AJ33" s="178" t="str">
        <f t="shared" si="2"/>
        <v>BENAR</v>
      </c>
      <c r="AK33" s="178" t="str">
        <f t="shared" si="3"/>
        <v>BENAR</v>
      </c>
      <c r="AL33" s="178" t="str">
        <f t="shared" si="4"/>
        <v>BENAR</v>
      </c>
      <c r="AM33" s="178" t="str">
        <f t="shared" si="5"/>
        <v>BENAR</v>
      </c>
      <c r="AN33" s="178" t="str">
        <f t="shared" si="6"/>
        <v>BENAR</v>
      </c>
      <c r="AO33" s="178" t="str">
        <f t="shared" si="7"/>
        <v>BENAR</v>
      </c>
      <c r="AP33" s="178" t="str">
        <f t="shared" si="8"/>
        <v>BENAR</v>
      </c>
      <c r="AQ33" s="178" t="str">
        <f t="shared" si="9"/>
        <v>BENAR</v>
      </c>
      <c r="AR33" s="178" t="str">
        <f t="shared" si="10"/>
        <v>BENAR</v>
      </c>
    </row>
    <row r="34" spans="1:44" ht="12.75" customHeight="1">
      <c r="A34" s="234">
        <v>23</v>
      </c>
      <c r="B34" s="934" t="s">
        <v>47</v>
      </c>
      <c r="C34" s="940" t="s">
        <v>48</v>
      </c>
      <c r="D34" s="936">
        <v>3</v>
      </c>
      <c r="E34" s="936">
        <v>60</v>
      </c>
      <c r="F34" s="936" t="s">
        <v>22</v>
      </c>
      <c r="G34" s="936">
        <v>1732</v>
      </c>
      <c r="H34" s="908">
        <v>1439.7236330000003</v>
      </c>
      <c r="I34" s="908">
        <v>83.124921073903025</v>
      </c>
      <c r="J34" s="908">
        <v>1520.4644366666664</v>
      </c>
      <c r="K34" s="908">
        <v>87.786630292532706</v>
      </c>
      <c r="L34" s="908">
        <v>1439.7236330000003</v>
      </c>
      <c r="M34" s="908">
        <v>83.124921073903025</v>
      </c>
      <c r="N34" s="908">
        <v>1520.4644366666664</v>
      </c>
      <c r="O34" s="908">
        <v>87.786630292532706</v>
      </c>
      <c r="P34" s="908">
        <v>1439.7236330000003</v>
      </c>
      <c r="Q34" s="908">
        <v>83.124921073903025</v>
      </c>
      <c r="R34" s="908">
        <v>1520.4644366666664</v>
      </c>
      <c r="S34" s="908">
        <v>87.786630292532706</v>
      </c>
      <c r="T34" s="908">
        <v>1439.7236330000003</v>
      </c>
      <c r="U34" s="908">
        <v>83.124921073903025</v>
      </c>
      <c r="V34" s="908">
        <v>1520.4644366666664</v>
      </c>
      <c r="W34" s="908">
        <v>87.786630292532706</v>
      </c>
      <c r="X34" s="908">
        <v>1439.7236330000003</v>
      </c>
      <c r="Y34" s="908">
        <v>83.124921073903025</v>
      </c>
      <c r="Z34" s="908">
        <v>1520.4644366666664</v>
      </c>
      <c r="AA34" s="908">
        <v>87.786630292532706</v>
      </c>
      <c r="AB34" s="908">
        <v>1439.7236330000003</v>
      </c>
      <c r="AC34" s="908">
        <v>83.124921073903025</v>
      </c>
      <c r="AD34" s="908">
        <v>1520.4644366666664</v>
      </c>
      <c r="AE34" s="908">
        <v>87.786630292532706</v>
      </c>
      <c r="AF34" s="204" t="s">
        <v>23</v>
      </c>
      <c r="AG34" s="178" t="s">
        <v>23</v>
      </c>
      <c r="AH34" s="178" t="str">
        <f t="shared" si="0"/>
        <v>BENAR</v>
      </c>
      <c r="AI34" s="178" t="str">
        <f t="shared" si="1"/>
        <v>BENAR</v>
      </c>
      <c r="AJ34" s="178" t="str">
        <f t="shared" si="2"/>
        <v>BENAR</v>
      </c>
      <c r="AK34" s="178" t="str">
        <f t="shared" si="3"/>
        <v>BENAR</v>
      </c>
      <c r="AL34" s="178" t="str">
        <f t="shared" si="4"/>
        <v>BENAR</v>
      </c>
      <c r="AM34" s="178" t="str">
        <f t="shared" si="5"/>
        <v>BENAR</v>
      </c>
      <c r="AN34" s="178" t="str">
        <f t="shared" si="6"/>
        <v>BENAR</v>
      </c>
      <c r="AO34" s="178" t="str">
        <f t="shared" si="7"/>
        <v>BENAR</v>
      </c>
      <c r="AP34" s="178" t="str">
        <f t="shared" si="8"/>
        <v>BENAR</v>
      </c>
      <c r="AQ34" s="178" t="str">
        <f t="shared" si="9"/>
        <v>BENAR</v>
      </c>
      <c r="AR34" s="178" t="str">
        <f t="shared" si="10"/>
        <v>BENAR</v>
      </c>
    </row>
    <row r="35" spans="1:44" ht="12.75" customHeight="1">
      <c r="A35" s="234">
        <v>24</v>
      </c>
      <c r="B35" s="934" t="s">
        <v>34</v>
      </c>
      <c r="C35" s="935" t="s">
        <v>467</v>
      </c>
      <c r="D35" s="936">
        <v>3</v>
      </c>
      <c r="E35" s="936">
        <v>60</v>
      </c>
      <c r="F35" s="936" t="s">
        <v>22</v>
      </c>
      <c r="G35" s="936">
        <v>1732</v>
      </c>
      <c r="H35" s="908">
        <v>1474.071696</v>
      </c>
      <c r="I35" s="908">
        <v>85.108065588914556</v>
      </c>
      <c r="J35" s="908">
        <v>1249.7612710000001</v>
      </c>
      <c r="K35" s="908">
        <v>72.157117263279446</v>
      </c>
      <c r="L35" s="908">
        <v>1413.2188720000001</v>
      </c>
      <c r="M35" s="908">
        <v>81.594623094688231</v>
      </c>
      <c r="N35" s="908">
        <v>1310.3332113333333</v>
      </c>
      <c r="O35" s="908">
        <v>75.654342455735176</v>
      </c>
      <c r="P35" s="908">
        <v>1562.6499023333333</v>
      </c>
      <c r="Q35" s="908">
        <v>90.222280735180902</v>
      </c>
      <c r="R35" s="908">
        <v>1388.3082683333334</v>
      </c>
      <c r="S35" s="908">
        <v>80.156366531947654</v>
      </c>
      <c r="T35" s="908">
        <v>1353.3115639999999</v>
      </c>
      <c r="U35" s="908">
        <v>78.135771593533477</v>
      </c>
      <c r="V35" s="908">
        <v>1252.4184976666666</v>
      </c>
      <c r="W35" s="908">
        <v>72.310536816782133</v>
      </c>
      <c r="X35" s="908">
        <v>1483.940918</v>
      </c>
      <c r="Y35" s="908">
        <v>85.677882101616632</v>
      </c>
      <c r="Z35" s="908">
        <v>1337.7606199999998</v>
      </c>
      <c r="AA35" s="908">
        <v>77.237911085450335</v>
      </c>
      <c r="AB35" s="908">
        <v>1449.2934976666668</v>
      </c>
      <c r="AC35" s="908">
        <v>83.677453675904545</v>
      </c>
      <c r="AD35" s="908">
        <v>1255.9794106666666</v>
      </c>
      <c r="AE35" s="908">
        <v>72.516132255581212</v>
      </c>
      <c r="AF35" s="204" t="s">
        <v>23</v>
      </c>
      <c r="AG35" s="178" t="s">
        <v>23</v>
      </c>
      <c r="AH35" s="178" t="str">
        <f t="shared" si="0"/>
        <v>BENAR</v>
      </c>
      <c r="AI35" s="178" t="str">
        <f t="shared" si="1"/>
        <v>BENAR</v>
      </c>
      <c r="AJ35" s="178" t="str">
        <f t="shared" si="2"/>
        <v>BENAR</v>
      </c>
      <c r="AK35" s="178" t="str">
        <f t="shared" si="3"/>
        <v>BENAR</v>
      </c>
      <c r="AL35" s="178" t="str">
        <f t="shared" si="4"/>
        <v>BENAR</v>
      </c>
      <c r="AM35" s="178" t="str">
        <f t="shared" si="5"/>
        <v>BENAR</v>
      </c>
      <c r="AN35" s="178" t="str">
        <f t="shared" si="6"/>
        <v>BENAR</v>
      </c>
      <c r="AO35" s="178" t="str">
        <f t="shared" si="7"/>
        <v>BENAR</v>
      </c>
      <c r="AP35" s="178" t="str">
        <f t="shared" si="8"/>
        <v>BENAR</v>
      </c>
      <c r="AQ35" s="178" t="str">
        <f t="shared" si="9"/>
        <v>BENAR</v>
      </c>
      <c r="AR35" s="178" t="str">
        <f t="shared" si="10"/>
        <v>BENAR</v>
      </c>
    </row>
    <row r="36" spans="1:44">
      <c r="A36" s="234">
        <v>25</v>
      </c>
      <c r="B36" s="934" t="s">
        <v>34</v>
      </c>
      <c r="C36" s="935" t="s">
        <v>467</v>
      </c>
      <c r="D36" s="936">
        <v>5</v>
      </c>
      <c r="E36" s="936">
        <v>60</v>
      </c>
      <c r="F36" s="936" t="s">
        <v>22</v>
      </c>
      <c r="G36" s="936">
        <v>1732</v>
      </c>
      <c r="H36" s="908">
        <v>1442.6806643333332</v>
      </c>
      <c r="I36" s="908">
        <v>83.295650365665892</v>
      </c>
      <c r="J36" s="908">
        <v>1023.4876303333332</v>
      </c>
      <c r="K36" s="908">
        <v>59.092819303310229</v>
      </c>
      <c r="L36" s="908">
        <v>1600</v>
      </c>
      <c r="M36" s="908">
        <v>92.378752886836025</v>
      </c>
      <c r="N36" s="908">
        <v>1130</v>
      </c>
      <c r="O36" s="908">
        <v>65.242494226327935</v>
      </c>
      <c r="P36" s="908">
        <v>1601.6141356666667</v>
      </c>
      <c r="Q36" s="908">
        <v>92.471947786759046</v>
      </c>
      <c r="R36" s="908">
        <v>1189.3190103333334</v>
      </c>
      <c r="S36" s="908">
        <v>68.667379349499612</v>
      </c>
      <c r="T36" s="908">
        <v>1625.6669923333332</v>
      </c>
      <c r="U36" s="908">
        <v>93.860680850654347</v>
      </c>
      <c r="V36" s="908">
        <v>1256.4720456666666</v>
      </c>
      <c r="W36" s="908">
        <v>72.544575384911468</v>
      </c>
      <c r="X36" s="908">
        <v>1594.3803303333334</v>
      </c>
      <c r="Y36" s="908">
        <v>92.054291589684382</v>
      </c>
      <c r="Z36" s="908">
        <v>1320.4182536666667</v>
      </c>
      <c r="AA36" s="908">
        <v>76.23661972671286</v>
      </c>
      <c r="AB36" s="908">
        <v>1594.3803303333334</v>
      </c>
      <c r="AC36" s="908">
        <v>92.054291589684382</v>
      </c>
      <c r="AD36" s="908">
        <v>1320.4182536666667</v>
      </c>
      <c r="AE36" s="908">
        <v>76.23661972671286</v>
      </c>
      <c r="AF36" s="204" t="s">
        <v>23</v>
      </c>
      <c r="AG36" s="178" t="s">
        <v>23</v>
      </c>
      <c r="AH36" s="178" t="str">
        <f t="shared" si="0"/>
        <v>BENAR</v>
      </c>
      <c r="AI36" s="178" t="str">
        <f t="shared" si="1"/>
        <v>BENAR</v>
      </c>
      <c r="AJ36" s="178" t="str">
        <f t="shared" si="2"/>
        <v>BENAR</v>
      </c>
      <c r="AK36" s="178" t="str">
        <f t="shared" si="3"/>
        <v>BENAR</v>
      </c>
      <c r="AL36" s="178" t="str">
        <f t="shared" si="4"/>
        <v>BENAR</v>
      </c>
      <c r="AM36" s="178" t="str">
        <f t="shared" si="5"/>
        <v>BENAR</v>
      </c>
      <c r="AN36" s="178" t="str">
        <f t="shared" si="6"/>
        <v>BENAR</v>
      </c>
      <c r="AO36" s="178" t="str">
        <f t="shared" si="7"/>
        <v>BENAR</v>
      </c>
      <c r="AP36" s="178" t="str">
        <f t="shared" si="8"/>
        <v>BENAR</v>
      </c>
      <c r="AQ36" s="178" t="str">
        <f t="shared" si="9"/>
        <v>BENAR</v>
      </c>
      <c r="AR36" s="178" t="str">
        <f t="shared" si="10"/>
        <v>BENAR</v>
      </c>
    </row>
    <row r="37" spans="1:44">
      <c r="A37" s="234">
        <v>26</v>
      </c>
      <c r="B37" s="934" t="s">
        <v>34</v>
      </c>
      <c r="C37" s="938" t="s">
        <v>467</v>
      </c>
      <c r="D37" s="936">
        <v>6</v>
      </c>
      <c r="E37" s="936">
        <v>60</v>
      </c>
      <c r="F37" s="936" t="s">
        <v>22</v>
      </c>
      <c r="G37" s="936">
        <v>1732</v>
      </c>
      <c r="H37" s="908">
        <v>1647.4486489999999</v>
      </c>
      <c r="I37" s="908">
        <v>95.118282274826782</v>
      </c>
      <c r="J37" s="908">
        <v>830.20349133333332</v>
      </c>
      <c r="K37" s="908">
        <v>47.933226982294066</v>
      </c>
      <c r="L37" s="908">
        <v>1484.2368166666668</v>
      </c>
      <c r="M37" s="908">
        <v>85.694966320246351</v>
      </c>
      <c r="N37" s="908">
        <v>664.00944033333326</v>
      </c>
      <c r="O37" s="908">
        <v>38.337727501924554</v>
      </c>
      <c r="P37" s="908">
        <v>1451.9137366666666</v>
      </c>
      <c r="Q37" s="908">
        <v>83.828737682832937</v>
      </c>
      <c r="R37" s="908">
        <v>641.50545233333332</v>
      </c>
      <c r="S37" s="908">
        <v>37.038421035411858</v>
      </c>
      <c r="T37" s="908">
        <v>850.227844</v>
      </c>
      <c r="U37" s="908">
        <v>49.089367436489603</v>
      </c>
      <c r="V37" s="908">
        <v>683.22597266666662</v>
      </c>
      <c r="W37" s="908">
        <v>39.447227059276365</v>
      </c>
      <c r="X37" s="908">
        <v>1725.0082599999998</v>
      </c>
      <c r="Y37" s="908">
        <v>99.596319861431866</v>
      </c>
      <c r="Z37" s="908">
        <v>1424.0225423333334</v>
      </c>
      <c r="AA37" s="908">
        <v>82.218391589684373</v>
      </c>
      <c r="AB37" s="908">
        <v>1098.5073650000002</v>
      </c>
      <c r="AC37" s="908">
        <v>63.424212759815255</v>
      </c>
      <c r="AD37" s="908">
        <v>951.50624633333337</v>
      </c>
      <c r="AE37" s="908">
        <v>54.936850250192457</v>
      </c>
      <c r="AF37" s="204" t="s">
        <v>23</v>
      </c>
      <c r="AG37" s="178" t="s">
        <v>23</v>
      </c>
      <c r="AH37" s="178" t="str">
        <f t="shared" si="0"/>
        <v>BENAR</v>
      </c>
      <c r="AI37" s="178" t="str">
        <f t="shared" si="1"/>
        <v>BENAR</v>
      </c>
      <c r="AJ37" s="178" t="str">
        <f t="shared" si="2"/>
        <v>BENAR</v>
      </c>
      <c r="AK37" s="178" t="str">
        <f t="shared" si="3"/>
        <v>BENAR</v>
      </c>
      <c r="AL37" s="178" t="str">
        <f t="shared" si="4"/>
        <v>BENAR</v>
      </c>
      <c r="AM37" s="178" t="str">
        <f t="shared" si="5"/>
        <v>BENAR</v>
      </c>
      <c r="AN37" s="178" t="str">
        <f t="shared" si="6"/>
        <v>BENAR</v>
      </c>
      <c r="AO37" s="178" t="str">
        <f t="shared" si="7"/>
        <v>BENAR</v>
      </c>
      <c r="AP37" s="178" t="str">
        <f t="shared" si="8"/>
        <v>BENAR</v>
      </c>
      <c r="AQ37" s="178" t="str">
        <f t="shared" si="9"/>
        <v>BENAR</v>
      </c>
      <c r="AR37" s="178" t="str">
        <f t="shared" si="10"/>
        <v>BENAR</v>
      </c>
    </row>
    <row r="38" spans="1:44" ht="12.75" customHeight="1">
      <c r="A38" s="234">
        <v>27</v>
      </c>
      <c r="B38" s="934" t="s">
        <v>34</v>
      </c>
      <c r="C38" s="940" t="s">
        <v>35</v>
      </c>
      <c r="D38" s="936">
        <v>3</v>
      </c>
      <c r="E38" s="936">
        <v>60</v>
      </c>
      <c r="F38" s="936" t="s">
        <v>22</v>
      </c>
      <c r="G38" s="936">
        <v>1732</v>
      </c>
      <c r="H38" s="908">
        <v>1552.2316893333334</v>
      </c>
      <c r="I38" s="908">
        <v>89.620767282525023</v>
      </c>
      <c r="J38" s="908">
        <v>1405.3824056666665</v>
      </c>
      <c r="K38" s="908">
        <v>81.142171227867578</v>
      </c>
      <c r="L38" s="908">
        <v>1632.5179850000002</v>
      </c>
      <c r="M38" s="908">
        <v>94.256234699769053</v>
      </c>
      <c r="N38" s="908">
        <v>1359.997599</v>
      </c>
      <c r="O38" s="908">
        <v>78.521801327944573</v>
      </c>
      <c r="P38" s="908">
        <v>1617.3443603333333</v>
      </c>
      <c r="Q38" s="908">
        <v>93.380159372594292</v>
      </c>
      <c r="R38" s="908">
        <v>1353.2495120000001</v>
      </c>
      <c r="S38" s="908">
        <v>78.132188914549658</v>
      </c>
      <c r="T38" s="908">
        <v>1512.3390703333334</v>
      </c>
      <c r="U38" s="908">
        <v>87.317498287143962</v>
      </c>
      <c r="V38" s="908">
        <v>1362.2817790000001</v>
      </c>
      <c r="W38" s="908">
        <v>78.653682390300233</v>
      </c>
      <c r="X38" s="908">
        <v>1731.1564940000001</v>
      </c>
      <c r="Y38" s="908">
        <v>99.951298729792143</v>
      </c>
      <c r="Z38" s="908">
        <v>1414.2897949999999</v>
      </c>
      <c r="AA38" s="908">
        <v>81.656454676674358</v>
      </c>
      <c r="AB38" s="908">
        <v>1731.1564940000001</v>
      </c>
      <c r="AC38" s="908">
        <v>99.951298729792143</v>
      </c>
      <c r="AD38" s="908">
        <v>1414.2897949999999</v>
      </c>
      <c r="AE38" s="908">
        <v>81.656454676674358</v>
      </c>
      <c r="AF38" s="204" t="s">
        <v>23</v>
      </c>
      <c r="AG38" s="178" t="s">
        <v>23</v>
      </c>
      <c r="AH38" s="178" t="str">
        <f t="shared" si="0"/>
        <v>BENAR</v>
      </c>
      <c r="AI38" s="178" t="str">
        <f t="shared" si="1"/>
        <v>BENAR</v>
      </c>
      <c r="AJ38" s="178" t="str">
        <f t="shared" si="2"/>
        <v>BENAR</v>
      </c>
      <c r="AK38" s="178" t="str">
        <f t="shared" si="3"/>
        <v>BENAR</v>
      </c>
      <c r="AL38" s="178" t="str">
        <f t="shared" si="4"/>
        <v>BENAR</v>
      </c>
      <c r="AM38" s="178" t="str">
        <f t="shared" si="5"/>
        <v>BENAR</v>
      </c>
      <c r="AN38" s="178" t="str">
        <f t="shared" si="6"/>
        <v>BENAR</v>
      </c>
      <c r="AO38" s="178" t="str">
        <f t="shared" si="7"/>
        <v>BENAR</v>
      </c>
      <c r="AP38" s="178" t="str">
        <f t="shared" si="8"/>
        <v>BENAR</v>
      </c>
      <c r="AQ38" s="178" t="str">
        <f t="shared" si="9"/>
        <v>BENAR</v>
      </c>
      <c r="AR38" s="178" t="str">
        <f t="shared" si="10"/>
        <v>BENAR</v>
      </c>
    </row>
    <row r="39" spans="1:44" ht="12.75" customHeight="1">
      <c r="A39" s="234">
        <v>28</v>
      </c>
      <c r="B39" s="934" t="s">
        <v>41</v>
      </c>
      <c r="C39" s="940" t="s">
        <v>42</v>
      </c>
      <c r="D39" s="936">
        <v>1</v>
      </c>
      <c r="E39" s="936">
        <v>30</v>
      </c>
      <c r="F39" s="936" t="s">
        <v>43</v>
      </c>
      <c r="G39" s="936">
        <v>866</v>
      </c>
      <c r="H39" s="908">
        <v>745.59875499999998</v>
      </c>
      <c r="I39" s="908">
        <v>86.096853926096998</v>
      </c>
      <c r="J39" s="908">
        <v>463.17972833333334</v>
      </c>
      <c r="K39" s="908">
        <v>53.484957082371054</v>
      </c>
      <c r="L39" s="908">
        <v>745.59875499999998</v>
      </c>
      <c r="M39" s="908">
        <v>86.096853926096998</v>
      </c>
      <c r="N39" s="908">
        <v>463.17972833333334</v>
      </c>
      <c r="O39" s="908">
        <v>53.484957082371054</v>
      </c>
      <c r="P39" s="908">
        <v>745.59875499999998</v>
      </c>
      <c r="Q39" s="908">
        <v>86.096853926096998</v>
      </c>
      <c r="R39" s="908">
        <v>463.17972833333334</v>
      </c>
      <c r="S39" s="908">
        <v>53.484957082371054</v>
      </c>
      <c r="T39" s="908">
        <v>745.59875499999998</v>
      </c>
      <c r="U39" s="908">
        <v>86.096853926096998</v>
      </c>
      <c r="V39" s="908">
        <v>463.17972833333334</v>
      </c>
      <c r="W39" s="908">
        <v>53.484957082371054</v>
      </c>
      <c r="X39" s="908">
        <v>745.59875499999998</v>
      </c>
      <c r="Y39" s="908">
        <v>86.096853926096998</v>
      </c>
      <c r="Z39" s="908">
        <v>463.17972833333334</v>
      </c>
      <c r="AA39" s="908">
        <v>53.484957082371054</v>
      </c>
      <c r="AB39" s="908">
        <v>745.59875499999998</v>
      </c>
      <c r="AC39" s="908">
        <v>86.096853926096998</v>
      </c>
      <c r="AD39" s="908">
        <v>463.17972833333334</v>
      </c>
      <c r="AE39" s="908">
        <v>53.484957082371054</v>
      </c>
      <c r="AF39" s="204" t="s">
        <v>23</v>
      </c>
      <c r="AG39" s="178" t="s">
        <v>23</v>
      </c>
      <c r="AH39" s="178" t="str">
        <f t="shared" si="0"/>
        <v>BENAR</v>
      </c>
      <c r="AI39" s="178" t="str">
        <f t="shared" si="1"/>
        <v>BENAR</v>
      </c>
      <c r="AJ39" s="178" t="str">
        <f t="shared" si="2"/>
        <v>BENAR</v>
      </c>
      <c r="AK39" s="178" t="str">
        <f t="shared" si="3"/>
        <v>BENAR</v>
      </c>
      <c r="AL39" s="178" t="str">
        <f t="shared" si="4"/>
        <v>BENAR</v>
      </c>
      <c r="AM39" s="178" t="str">
        <f t="shared" si="5"/>
        <v>BENAR</v>
      </c>
      <c r="AN39" s="178" t="str">
        <f t="shared" si="6"/>
        <v>BENAR</v>
      </c>
      <c r="AO39" s="178" t="str">
        <f t="shared" si="7"/>
        <v>BENAR</v>
      </c>
      <c r="AP39" s="178" t="str">
        <f t="shared" si="8"/>
        <v>BENAR</v>
      </c>
      <c r="AQ39" s="178" t="str">
        <f t="shared" si="9"/>
        <v>BENAR</v>
      </c>
      <c r="AR39" s="178" t="str">
        <f t="shared" si="10"/>
        <v>BENAR</v>
      </c>
    </row>
    <row r="40" spans="1:44" ht="12.75" customHeight="1">
      <c r="A40" s="234">
        <v>29</v>
      </c>
      <c r="B40" s="934" t="s">
        <v>41</v>
      </c>
      <c r="C40" s="940" t="s">
        <v>42</v>
      </c>
      <c r="D40" s="936">
        <v>3</v>
      </c>
      <c r="E40" s="936">
        <v>30</v>
      </c>
      <c r="F40" s="936" t="s">
        <v>33</v>
      </c>
      <c r="G40" s="936">
        <v>866</v>
      </c>
      <c r="H40" s="908">
        <v>639.1707356666667</v>
      </c>
      <c r="I40" s="908">
        <v>73.807244303310242</v>
      </c>
      <c r="J40" s="908">
        <v>697.98093699999993</v>
      </c>
      <c r="K40" s="908">
        <v>80.59826062355657</v>
      </c>
      <c r="L40" s="908">
        <v>639.1707356666667</v>
      </c>
      <c r="M40" s="908">
        <v>73.807244303310242</v>
      </c>
      <c r="N40" s="908">
        <v>697.98093699999993</v>
      </c>
      <c r="O40" s="908">
        <v>80.59826062355657</v>
      </c>
      <c r="P40" s="908">
        <v>639.1707356666667</v>
      </c>
      <c r="Q40" s="908">
        <v>73.807244303310242</v>
      </c>
      <c r="R40" s="908">
        <v>697.98093699999993</v>
      </c>
      <c r="S40" s="908">
        <v>80.59826062355657</v>
      </c>
      <c r="T40" s="908">
        <v>639.1707356666667</v>
      </c>
      <c r="U40" s="908">
        <v>73.807244303310242</v>
      </c>
      <c r="V40" s="908">
        <v>697.98093699999993</v>
      </c>
      <c r="W40" s="908">
        <v>80.59826062355657</v>
      </c>
      <c r="X40" s="908">
        <v>639.1707356666667</v>
      </c>
      <c r="Y40" s="908">
        <v>73.807244303310242</v>
      </c>
      <c r="Z40" s="908">
        <v>697.98093699999993</v>
      </c>
      <c r="AA40" s="908">
        <v>80.59826062355657</v>
      </c>
      <c r="AB40" s="908">
        <v>639.1707356666667</v>
      </c>
      <c r="AC40" s="908">
        <v>73.807244303310242</v>
      </c>
      <c r="AD40" s="908">
        <v>697.98093699999993</v>
      </c>
      <c r="AE40" s="908">
        <v>80.59826062355657</v>
      </c>
      <c r="AF40" s="204" t="s">
        <v>23</v>
      </c>
      <c r="AG40" s="178" t="s">
        <v>23</v>
      </c>
      <c r="AH40" s="178" t="str">
        <f t="shared" si="0"/>
        <v>BENAR</v>
      </c>
      <c r="AI40" s="178" t="str">
        <f t="shared" si="1"/>
        <v>BENAR</v>
      </c>
      <c r="AJ40" s="178" t="str">
        <f t="shared" si="2"/>
        <v>BENAR</v>
      </c>
      <c r="AK40" s="178" t="str">
        <f t="shared" si="3"/>
        <v>BENAR</v>
      </c>
      <c r="AL40" s="178" t="str">
        <f t="shared" si="4"/>
        <v>BENAR</v>
      </c>
      <c r="AM40" s="178" t="str">
        <f t="shared" si="5"/>
        <v>BENAR</v>
      </c>
      <c r="AN40" s="178" t="str">
        <f t="shared" si="6"/>
        <v>BENAR</v>
      </c>
      <c r="AO40" s="178" t="str">
        <f t="shared" si="7"/>
        <v>BENAR</v>
      </c>
      <c r="AP40" s="178" t="str">
        <f t="shared" si="8"/>
        <v>BENAR</v>
      </c>
      <c r="AQ40" s="178" t="str">
        <f t="shared" si="9"/>
        <v>BENAR</v>
      </c>
      <c r="AR40" s="178" t="str">
        <f t="shared" si="10"/>
        <v>BENAR</v>
      </c>
    </row>
    <row r="41" spans="1:44" ht="12.75" customHeight="1">
      <c r="A41" s="234">
        <v>30</v>
      </c>
      <c r="B41" s="934" t="s">
        <v>41</v>
      </c>
      <c r="C41" s="935" t="s">
        <v>496</v>
      </c>
      <c r="D41" s="936">
        <v>3</v>
      </c>
      <c r="E41" s="936">
        <v>60</v>
      </c>
      <c r="F41" s="936" t="s">
        <v>46</v>
      </c>
      <c r="G41" s="936">
        <v>1732</v>
      </c>
      <c r="H41" s="908">
        <v>1556.2018230000001</v>
      </c>
      <c r="I41" s="908">
        <v>89.849989780600467</v>
      </c>
      <c r="J41" s="908">
        <v>1652.5114746666666</v>
      </c>
      <c r="K41" s="908">
        <v>95.410593225558117</v>
      </c>
      <c r="L41" s="908">
        <v>1556.2018230000001</v>
      </c>
      <c r="M41" s="908">
        <v>89.849989780600467</v>
      </c>
      <c r="N41" s="908">
        <v>1652.5114746666666</v>
      </c>
      <c r="O41" s="908">
        <v>95.410593225558117</v>
      </c>
      <c r="P41" s="908">
        <v>1556.2018230000001</v>
      </c>
      <c r="Q41" s="908">
        <v>89.849989780600467</v>
      </c>
      <c r="R41" s="908">
        <v>1652.5114746666666</v>
      </c>
      <c r="S41" s="908">
        <v>95.410593225558117</v>
      </c>
      <c r="T41" s="908">
        <v>1556.2018230000001</v>
      </c>
      <c r="U41" s="908">
        <v>89.849989780600467</v>
      </c>
      <c r="V41" s="908">
        <v>1652.5114746666666</v>
      </c>
      <c r="W41" s="908">
        <v>95.410593225558117</v>
      </c>
      <c r="X41" s="908">
        <v>1556.2018230000001</v>
      </c>
      <c r="Y41" s="908">
        <v>89.849989780600467</v>
      </c>
      <c r="Z41" s="908">
        <v>1652.5114746666666</v>
      </c>
      <c r="AA41" s="908">
        <v>95.410593225558117</v>
      </c>
      <c r="AB41" s="908">
        <v>1556.2018230000001</v>
      </c>
      <c r="AC41" s="908">
        <v>89.849989780600467</v>
      </c>
      <c r="AD41" s="908">
        <v>1652.5114746666666</v>
      </c>
      <c r="AE41" s="908">
        <v>95.410593225558117</v>
      </c>
      <c r="AF41" s="204" t="s">
        <v>23</v>
      </c>
      <c r="AG41" s="178" t="s">
        <v>23</v>
      </c>
      <c r="AH41" s="178" t="str">
        <f t="shared" si="0"/>
        <v>BENAR</v>
      </c>
      <c r="AI41" s="178" t="str">
        <f t="shared" si="1"/>
        <v>BENAR</v>
      </c>
      <c r="AJ41" s="178" t="str">
        <f t="shared" si="2"/>
        <v>BENAR</v>
      </c>
      <c r="AK41" s="178" t="str">
        <f t="shared" si="3"/>
        <v>BENAR</v>
      </c>
      <c r="AL41" s="178" t="str">
        <f t="shared" si="4"/>
        <v>BENAR</v>
      </c>
      <c r="AM41" s="178" t="str">
        <f t="shared" si="5"/>
        <v>BENAR</v>
      </c>
      <c r="AN41" s="178" t="str">
        <f t="shared" si="6"/>
        <v>BENAR</v>
      </c>
      <c r="AO41" s="178" t="str">
        <f t="shared" si="7"/>
        <v>BENAR</v>
      </c>
      <c r="AP41" s="178" t="str">
        <f t="shared" si="8"/>
        <v>BENAR</v>
      </c>
      <c r="AQ41" s="178" t="str">
        <f t="shared" si="9"/>
        <v>BENAR</v>
      </c>
      <c r="AR41" s="178" t="str">
        <f t="shared" si="10"/>
        <v>BENAR</v>
      </c>
    </row>
    <row r="42" spans="1:44" ht="12.75" customHeight="1">
      <c r="A42" s="234">
        <v>31</v>
      </c>
      <c r="B42" s="934" t="s">
        <v>50</v>
      </c>
      <c r="C42" s="935" t="s">
        <v>53</v>
      </c>
      <c r="D42" s="936">
        <v>2</v>
      </c>
      <c r="E42" s="936">
        <v>60</v>
      </c>
      <c r="F42" s="936" t="s">
        <v>22</v>
      </c>
      <c r="G42" s="936">
        <v>1732</v>
      </c>
      <c r="H42" s="908">
        <v>1723.4989016666666</v>
      </c>
      <c r="I42" s="908">
        <v>99.509174461123933</v>
      </c>
      <c r="J42" s="908">
        <v>1641.0746256666664</v>
      </c>
      <c r="K42" s="908">
        <v>94.750267070823696</v>
      </c>
      <c r="L42" s="908">
        <v>1719</v>
      </c>
      <c r="M42" s="908">
        <v>99.249422632794463</v>
      </c>
      <c r="N42" s="908">
        <v>1605</v>
      </c>
      <c r="O42" s="908">
        <v>92.667436489607397</v>
      </c>
      <c r="P42" s="908">
        <v>1723.4989016666666</v>
      </c>
      <c r="Q42" s="908">
        <v>99.509174461123933</v>
      </c>
      <c r="R42" s="908">
        <v>1641.0746256666664</v>
      </c>
      <c r="S42" s="908">
        <v>94.750267070823696</v>
      </c>
      <c r="T42" s="908">
        <v>1723.4989016666666</v>
      </c>
      <c r="U42" s="908">
        <v>99.509174461123933</v>
      </c>
      <c r="V42" s="908">
        <v>1641.0746256666664</v>
      </c>
      <c r="W42" s="908">
        <v>94.750267070823696</v>
      </c>
      <c r="X42" s="908">
        <v>1723.4989016666666</v>
      </c>
      <c r="Y42" s="908">
        <v>99.509174461123933</v>
      </c>
      <c r="Z42" s="908">
        <v>1641.0746256666664</v>
      </c>
      <c r="AA42" s="908">
        <v>94.750267070823696</v>
      </c>
      <c r="AB42" s="908">
        <v>1723.4989016666666</v>
      </c>
      <c r="AC42" s="908">
        <v>99.509174461123933</v>
      </c>
      <c r="AD42" s="908">
        <v>1641.0746256666664</v>
      </c>
      <c r="AE42" s="908">
        <v>94.750267070823696</v>
      </c>
      <c r="AF42" s="204" t="s">
        <v>23</v>
      </c>
      <c r="AG42" s="178" t="s">
        <v>23</v>
      </c>
      <c r="AH42" s="178" t="str">
        <f t="shared" si="0"/>
        <v>BENAR</v>
      </c>
      <c r="AI42" s="178" t="str">
        <f t="shared" si="1"/>
        <v>BENAR</v>
      </c>
      <c r="AJ42" s="178" t="str">
        <f t="shared" si="2"/>
        <v>BENAR</v>
      </c>
      <c r="AK42" s="178" t="str">
        <f t="shared" si="3"/>
        <v>BENAR</v>
      </c>
      <c r="AL42" s="178" t="str">
        <f t="shared" si="4"/>
        <v>BENAR</v>
      </c>
      <c r="AM42" s="178" t="str">
        <f t="shared" si="5"/>
        <v>BENAR</v>
      </c>
      <c r="AN42" s="178" t="str">
        <f t="shared" si="6"/>
        <v>BENAR</v>
      </c>
      <c r="AO42" s="178" t="str">
        <f t="shared" si="7"/>
        <v>BENAR</v>
      </c>
      <c r="AP42" s="178" t="str">
        <f t="shared" si="8"/>
        <v>BENAR</v>
      </c>
      <c r="AQ42" s="178" t="str">
        <f t="shared" si="9"/>
        <v>BENAR</v>
      </c>
      <c r="AR42" s="178" t="str">
        <f t="shared" si="10"/>
        <v>BENAR</v>
      </c>
    </row>
    <row r="43" spans="1:44">
      <c r="A43" s="234">
        <v>32</v>
      </c>
      <c r="B43" s="934" t="s">
        <v>55</v>
      </c>
      <c r="C43" s="941" t="s">
        <v>106</v>
      </c>
      <c r="D43" s="942">
        <v>2</v>
      </c>
      <c r="E43" s="942">
        <v>60</v>
      </c>
      <c r="F43" s="942" t="s">
        <v>22</v>
      </c>
      <c r="G43" s="936">
        <v>1732</v>
      </c>
      <c r="H43" s="908">
        <v>1385.8828533333333</v>
      </c>
      <c r="I43" s="908">
        <v>80.01633102386451</v>
      </c>
      <c r="J43" s="908">
        <v>863.77378299999998</v>
      </c>
      <c r="K43" s="908">
        <v>49.871465531177826</v>
      </c>
      <c r="L43" s="908">
        <v>1385.8828533333333</v>
      </c>
      <c r="M43" s="908">
        <v>80.01633102386451</v>
      </c>
      <c r="N43" s="908">
        <v>863.77378299999998</v>
      </c>
      <c r="O43" s="908">
        <v>49.871465531177826</v>
      </c>
      <c r="P43" s="908">
        <v>1385.8828533333333</v>
      </c>
      <c r="Q43" s="908">
        <v>80.01633102386451</v>
      </c>
      <c r="R43" s="908">
        <v>863.77378299999998</v>
      </c>
      <c r="S43" s="908">
        <v>49.871465531177826</v>
      </c>
      <c r="T43" s="908">
        <v>1385.8828533333333</v>
      </c>
      <c r="U43" s="908">
        <v>80.01633102386451</v>
      </c>
      <c r="V43" s="908">
        <v>863.77378299999998</v>
      </c>
      <c r="W43" s="908">
        <v>49.871465531177826</v>
      </c>
      <c r="X43" s="908">
        <v>1385.8828533333333</v>
      </c>
      <c r="Y43" s="908">
        <v>80.01633102386451</v>
      </c>
      <c r="Z43" s="908">
        <v>863.77378299999998</v>
      </c>
      <c r="AA43" s="908">
        <v>49.871465531177826</v>
      </c>
      <c r="AB43" s="908">
        <v>1385.8828533333333</v>
      </c>
      <c r="AC43" s="908">
        <v>80.01633102386451</v>
      </c>
      <c r="AD43" s="908">
        <v>863.77378299999998</v>
      </c>
      <c r="AE43" s="908">
        <v>49.871465531177826</v>
      </c>
      <c r="AF43" s="204" t="s">
        <v>23</v>
      </c>
      <c r="AG43" s="178" t="s">
        <v>23</v>
      </c>
      <c r="AH43" s="178" t="str">
        <f t="shared" si="0"/>
        <v>BENAR</v>
      </c>
      <c r="AI43" s="178" t="str">
        <f t="shared" si="1"/>
        <v>BENAR</v>
      </c>
      <c r="AJ43" s="178" t="str">
        <f t="shared" si="2"/>
        <v>BENAR</v>
      </c>
      <c r="AK43" s="178" t="str">
        <f t="shared" si="3"/>
        <v>BENAR</v>
      </c>
      <c r="AL43" s="178" t="str">
        <f t="shared" si="4"/>
        <v>BENAR</v>
      </c>
      <c r="AM43" s="178" t="str">
        <f t="shared" si="5"/>
        <v>BENAR</v>
      </c>
      <c r="AN43" s="178" t="str">
        <f t="shared" si="6"/>
        <v>BENAR</v>
      </c>
      <c r="AO43" s="178" t="str">
        <f t="shared" si="7"/>
        <v>BENAR</v>
      </c>
      <c r="AP43" s="178" t="str">
        <f t="shared" si="8"/>
        <v>BENAR</v>
      </c>
      <c r="AQ43" s="178" t="str">
        <f t="shared" si="9"/>
        <v>BENAR</v>
      </c>
      <c r="AR43" s="178" t="str">
        <f t="shared" si="10"/>
        <v>BENAR</v>
      </c>
    </row>
    <row r="44" spans="1:44">
      <c r="A44" s="234">
        <v>33</v>
      </c>
      <c r="B44" s="934" t="s">
        <v>55</v>
      </c>
      <c r="C44" s="935" t="s">
        <v>56</v>
      </c>
      <c r="D44" s="936">
        <v>1</v>
      </c>
      <c r="E44" s="936">
        <v>30</v>
      </c>
      <c r="F44" s="936" t="s">
        <v>33</v>
      </c>
      <c r="G44" s="936">
        <v>866</v>
      </c>
      <c r="H44" s="908">
        <v>830.52628599999991</v>
      </c>
      <c r="I44" s="908">
        <v>95.903728175519618</v>
      </c>
      <c r="J44" s="908">
        <v>849.74890133333338</v>
      </c>
      <c r="K44" s="908">
        <v>98.123429715165528</v>
      </c>
      <c r="L44" s="908">
        <v>888</v>
      </c>
      <c r="M44" s="908">
        <v>102.54041570438798</v>
      </c>
      <c r="N44" s="908">
        <v>776</v>
      </c>
      <c r="O44" s="908">
        <v>89.607390300230946</v>
      </c>
      <c r="P44" s="908">
        <v>830.52628599999991</v>
      </c>
      <c r="Q44" s="908">
        <v>95.903728175519618</v>
      </c>
      <c r="R44" s="908">
        <v>849.74890133333338</v>
      </c>
      <c r="S44" s="908">
        <v>98.123429715165528</v>
      </c>
      <c r="T44" s="908">
        <v>830.52628599999991</v>
      </c>
      <c r="U44" s="908">
        <v>95.903728175519618</v>
      </c>
      <c r="V44" s="908">
        <v>849.74890133333338</v>
      </c>
      <c r="W44" s="908">
        <v>98.123429715165528</v>
      </c>
      <c r="X44" s="908">
        <v>830.52628599999991</v>
      </c>
      <c r="Y44" s="908">
        <v>95.903728175519618</v>
      </c>
      <c r="Z44" s="908">
        <v>849.74890133333338</v>
      </c>
      <c r="AA44" s="908">
        <v>98.123429715165528</v>
      </c>
      <c r="AB44" s="908">
        <v>830.52628599999991</v>
      </c>
      <c r="AC44" s="908">
        <v>95.903728175519618</v>
      </c>
      <c r="AD44" s="908">
        <v>849.74890133333338</v>
      </c>
      <c r="AE44" s="908">
        <v>98.123429715165528</v>
      </c>
      <c r="AF44" s="204" t="s">
        <v>23</v>
      </c>
      <c r="AG44" s="178" t="s">
        <v>23</v>
      </c>
      <c r="AH44" s="178" t="str">
        <f t="shared" si="0"/>
        <v>BENAR</v>
      </c>
      <c r="AI44" s="178" t="str">
        <f t="shared" si="1"/>
        <v>BENAR</v>
      </c>
      <c r="AJ44" s="178" t="str">
        <f t="shared" si="2"/>
        <v>BENAR</v>
      </c>
      <c r="AK44" s="178" t="str">
        <f t="shared" si="3"/>
        <v>BENAR</v>
      </c>
      <c r="AL44" s="178" t="str">
        <f t="shared" si="4"/>
        <v>BENAR</v>
      </c>
      <c r="AM44" s="178" t="str">
        <f t="shared" si="5"/>
        <v>BENAR</v>
      </c>
      <c r="AN44" s="178" t="str">
        <f t="shared" si="6"/>
        <v>BENAR</v>
      </c>
      <c r="AO44" s="178" t="str">
        <f t="shared" si="7"/>
        <v>BENAR</v>
      </c>
      <c r="AP44" s="178" t="str">
        <f t="shared" si="8"/>
        <v>BENAR</v>
      </c>
      <c r="AQ44" s="178" t="str">
        <f t="shared" si="9"/>
        <v>BENAR</v>
      </c>
      <c r="AR44" s="178" t="str">
        <f t="shared" si="10"/>
        <v>BENAR</v>
      </c>
    </row>
    <row r="45" spans="1:44">
      <c r="A45" s="234">
        <v>34</v>
      </c>
      <c r="B45" s="934" t="s">
        <v>55</v>
      </c>
      <c r="C45" s="935" t="s">
        <v>56</v>
      </c>
      <c r="D45" s="936">
        <v>2</v>
      </c>
      <c r="E45" s="936">
        <v>30</v>
      </c>
      <c r="F45" s="936" t="s">
        <v>33</v>
      </c>
      <c r="G45" s="936">
        <v>866</v>
      </c>
      <c r="H45" s="908">
        <v>762.80694600000004</v>
      </c>
      <c r="I45" s="908">
        <v>88.083942956120097</v>
      </c>
      <c r="J45" s="908">
        <v>789.48828133333336</v>
      </c>
      <c r="K45" s="908">
        <v>91.164928560431107</v>
      </c>
      <c r="L45" s="908">
        <v>762.80694600000004</v>
      </c>
      <c r="M45" s="908">
        <v>88.083942956120097</v>
      </c>
      <c r="N45" s="908">
        <v>789.48828133333336</v>
      </c>
      <c r="O45" s="908">
        <v>91.164928560431107</v>
      </c>
      <c r="P45" s="908">
        <v>762.80694600000004</v>
      </c>
      <c r="Q45" s="908">
        <v>88.083942956120097</v>
      </c>
      <c r="R45" s="908">
        <v>789.48828133333336</v>
      </c>
      <c r="S45" s="908">
        <v>91.164928560431107</v>
      </c>
      <c r="T45" s="908">
        <v>762.80694600000004</v>
      </c>
      <c r="U45" s="908">
        <v>88.083942956120097</v>
      </c>
      <c r="V45" s="908">
        <v>789.48828133333336</v>
      </c>
      <c r="W45" s="908">
        <v>91.164928560431107</v>
      </c>
      <c r="X45" s="908">
        <v>762.80694600000004</v>
      </c>
      <c r="Y45" s="908">
        <v>88.083942956120097</v>
      </c>
      <c r="Z45" s="908">
        <v>789.48828133333336</v>
      </c>
      <c r="AA45" s="908">
        <v>91.164928560431107</v>
      </c>
      <c r="AB45" s="908">
        <v>762.80694600000004</v>
      </c>
      <c r="AC45" s="908">
        <v>88.083942956120097</v>
      </c>
      <c r="AD45" s="908">
        <v>789.48828133333336</v>
      </c>
      <c r="AE45" s="908">
        <v>91.164928560431107</v>
      </c>
      <c r="AF45" s="204" t="s">
        <v>23</v>
      </c>
      <c r="AG45" s="178" t="s">
        <v>23</v>
      </c>
      <c r="AH45" s="178" t="str">
        <f t="shared" si="0"/>
        <v>BENAR</v>
      </c>
      <c r="AI45" s="178" t="str">
        <f t="shared" si="1"/>
        <v>BENAR</v>
      </c>
      <c r="AJ45" s="178" t="str">
        <f t="shared" si="2"/>
        <v>BENAR</v>
      </c>
      <c r="AK45" s="178" t="str">
        <f t="shared" si="3"/>
        <v>BENAR</v>
      </c>
      <c r="AL45" s="178" t="str">
        <f t="shared" si="4"/>
        <v>BENAR</v>
      </c>
      <c r="AM45" s="178" t="str">
        <f t="shared" si="5"/>
        <v>BENAR</v>
      </c>
      <c r="AN45" s="178" t="str">
        <f t="shared" si="6"/>
        <v>BENAR</v>
      </c>
      <c r="AO45" s="178" t="str">
        <f t="shared" si="7"/>
        <v>BENAR</v>
      </c>
      <c r="AP45" s="178" t="str">
        <f t="shared" si="8"/>
        <v>BENAR</v>
      </c>
      <c r="AQ45" s="178" t="str">
        <f t="shared" si="9"/>
        <v>BENAR</v>
      </c>
      <c r="AR45" s="178" t="str">
        <f t="shared" si="10"/>
        <v>BENAR</v>
      </c>
    </row>
    <row r="46" spans="1:44">
      <c r="A46" s="234">
        <v>35</v>
      </c>
      <c r="B46" s="934" t="s">
        <v>55</v>
      </c>
      <c r="C46" s="935" t="s">
        <v>57</v>
      </c>
      <c r="D46" s="936">
        <v>2</v>
      </c>
      <c r="E46" s="936">
        <v>60</v>
      </c>
      <c r="F46" s="936" t="s">
        <v>22</v>
      </c>
      <c r="G46" s="936">
        <v>1732</v>
      </c>
      <c r="H46" s="908">
        <v>1328.1085203333334</v>
      </c>
      <c r="I46" s="908">
        <v>76.680630504234031</v>
      </c>
      <c r="J46" s="908">
        <v>1468.3181153333333</v>
      </c>
      <c r="K46" s="908">
        <v>84.775872709776749</v>
      </c>
      <c r="L46" s="908">
        <v>1328.1085203333334</v>
      </c>
      <c r="M46" s="908">
        <v>76.680630504234031</v>
      </c>
      <c r="N46" s="908">
        <v>1468.3181153333333</v>
      </c>
      <c r="O46" s="908">
        <v>84.775872709776749</v>
      </c>
      <c r="P46" s="908">
        <v>1328.1085203333334</v>
      </c>
      <c r="Q46" s="908">
        <v>76.680630504234031</v>
      </c>
      <c r="R46" s="908">
        <v>1468.3181153333333</v>
      </c>
      <c r="S46" s="908">
        <v>84.775872709776749</v>
      </c>
      <c r="T46" s="908">
        <v>1328.1085203333334</v>
      </c>
      <c r="U46" s="908">
        <v>76.680630504234031</v>
      </c>
      <c r="V46" s="908">
        <v>1468.3181153333333</v>
      </c>
      <c r="W46" s="908">
        <v>84.775872709776749</v>
      </c>
      <c r="X46" s="908">
        <v>1328.1085203333334</v>
      </c>
      <c r="Y46" s="908">
        <v>76.680630504234031</v>
      </c>
      <c r="Z46" s="908">
        <v>1468.3181153333333</v>
      </c>
      <c r="AA46" s="908">
        <v>84.775872709776749</v>
      </c>
      <c r="AB46" s="908">
        <v>1328.1085203333334</v>
      </c>
      <c r="AC46" s="908">
        <v>76.680630504234031</v>
      </c>
      <c r="AD46" s="908">
        <v>1468.3181153333333</v>
      </c>
      <c r="AE46" s="908">
        <v>84.775872709776749</v>
      </c>
      <c r="AF46" s="204" t="s">
        <v>23</v>
      </c>
      <c r="AG46" s="178" t="s">
        <v>23</v>
      </c>
      <c r="AH46" s="178" t="str">
        <f t="shared" si="0"/>
        <v>BENAR</v>
      </c>
      <c r="AI46" s="178" t="str">
        <f t="shared" si="1"/>
        <v>BENAR</v>
      </c>
      <c r="AJ46" s="178" t="str">
        <f t="shared" si="2"/>
        <v>BENAR</v>
      </c>
      <c r="AK46" s="178" t="str">
        <f t="shared" si="3"/>
        <v>BENAR</v>
      </c>
      <c r="AL46" s="178" t="str">
        <f t="shared" si="4"/>
        <v>BENAR</v>
      </c>
      <c r="AM46" s="178" t="str">
        <f t="shared" si="5"/>
        <v>BENAR</v>
      </c>
      <c r="AN46" s="178" t="str">
        <f t="shared" si="6"/>
        <v>BENAR</v>
      </c>
      <c r="AO46" s="178" t="str">
        <f t="shared" si="7"/>
        <v>BENAR</v>
      </c>
      <c r="AP46" s="178" t="str">
        <f t="shared" si="8"/>
        <v>BENAR</v>
      </c>
      <c r="AQ46" s="178" t="str">
        <f t="shared" si="9"/>
        <v>BENAR</v>
      </c>
      <c r="AR46" s="178" t="str">
        <f t="shared" si="10"/>
        <v>BENAR</v>
      </c>
    </row>
    <row r="47" spans="1:44">
      <c r="A47" s="234">
        <v>36</v>
      </c>
      <c r="B47" s="934" t="s">
        <v>58</v>
      </c>
      <c r="C47" s="935" t="s">
        <v>59</v>
      </c>
      <c r="D47" s="936">
        <v>2</v>
      </c>
      <c r="E47" s="936">
        <v>60</v>
      </c>
      <c r="F47" s="936" t="s">
        <v>22</v>
      </c>
      <c r="G47" s="936">
        <v>1732</v>
      </c>
      <c r="H47" s="908">
        <v>1542.9042563333333</v>
      </c>
      <c r="I47" s="908">
        <v>89.08223188991532</v>
      </c>
      <c r="J47" s="908">
        <v>927.77921566666657</v>
      </c>
      <c r="K47" s="908">
        <v>53.566929311008458</v>
      </c>
      <c r="L47" s="908">
        <v>1542.9042563333333</v>
      </c>
      <c r="M47" s="908">
        <v>89.08223188991532</v>
      </c>
      <c r="N47" s="908">
        <v>927.77921566666657</v>
      </c>
      <c r="O47" s="908">
        <v>53.566929311008458</v>
      </c>
      <c r="P47" s="908">
        <v>1542.9042563333333</v>
      </c>
      <c r="Q47" s="908">
        <v>89.08223188991532</v>
      </c>
      <c r="R47" s="908">
        <v>927.77921566666657</v>
      </c>
      <c r="S47" s="908">
        <v>53.566929311008458</v>
      </c>
      <c r="T47" s="908">
        <v>1542.9042563333333</v>
      </c>
      <c r="U47" s="908">
        <v>89.08223188991532</v>
      </c>
      <c r="V47" s="908">
        <v>927.77921566666657</v>
      </c>
      <c r="W47" s="908">
        <v>53.566929311008458</v>
      </c>
      <c r="X47" s="908">
        <v>1542.9042563333333</v>
      </c>
      <c r="Y47" s="908">
        <v>89.08223188991532</v>
      </c>
      <c r="Z47" s="908">
        <v>927.77921566666657</v>
      </c>
      <c r="AA47" s="908">
        <v>53.566929311008458</v>
      </c>
      <c r="AB47" s="908">
        <v>1542.9042563333333</v>
      </c>
      <c r="AC47" s="908">
        <v>89.08223188991532</v>
      </c>
      <c r="AD47" s="908">
        <v>927.77921566666657</v>
      </c>
      <c r="AE47" s="908">
        <v>53.566929311008458</v>
      </c>
      <c r="AF47" s="204" t="s">
        <v>23</v>
      </c>
      <c r="AG47" s="178" t="s">
        <v>23</v>
      </c>
      <c r="AH47" s="178" t="str">
        <f t="shared" si="0"/>
        <v>BENAR</v>
      </c>
      <c r="AI47" s="178" t="str">
        <f t="shared" si="1"/>
        <v>BENAR</v>
      </c>
      <c r="AJ47" s="178" t="str">
        <f t="shared" si="2"/>
        <v>BENAR</v>
      </c>
      <c r="AK47" s="178" t="str">
        <f t="shared" si="3"/>
        <v>BENAR</v>
      </c>
      <c r="AL47" s="178" t="str">
        <f t="shared" si="4"/>
        <v>BENAR</v>
      </c>
      <c r="AM47" s="178" t="str">
        <f t="shared" si="5"/>
        <v>BENAR</v>
      </c>
      <c r="AN47" s="178" t="str">
        <f t="shared" si="6"/>
        <v>BENAR</v>
      </c>
      <c r="AO47" s="178" t="str">
        <f t="shared" si="7"/>
        <v>BENAR</v>
      </c>
      <c r="AP47" s="178" t="str">
        <f t="shared" si="8"/>
        <v>BENAR</v>
      </c>
      <c r="AQ47" s="178" t="str">
        <f t="shared" si="9"/>
        <v>BENAR</v>
      </c>
      <c r="AR47" s="178" t="str">
        <f t="shared" si="10"/>
        <v>BENAR</v>
      </c>
    </row>
    <row r="48" spans="1:44">
      <c r="A48" s="234">
        <v>37</v>
      </c>
      <c r="B48" s="934" t="s">
        <v>60</v>
      </c>
      <c r="C48" s="940" t="s">
        <v>593</v>
      </c>
      <c r="D48" s="936">
        <v>3</v>
      </c>
      <c r="E48" s="936">
        <v>10</v>
      </c>
      <c r="F48" s="936" t="s">
        <v>33</v>
      </c>
      <c r="G48" s="936">
        <v>288</v>
      </c>
      <c r="H48" s="908">
        <v>242.99236033333332</v>
      </c>
      <c r="I48" s="908">
        <v>84.372347337962964</v>
      </c>
      <c r="J48" s="908">
        <v>255.79432166666666</v>
      </c>
      <c r="K48" s="908">
        <v>88.817472800925927</v>
      </c>
      <c r="L48" s="908">
        <v>243.78978466666663</v>
      </c>
      <c r="M48" s="908">
        <v>84.649230787037027</v>
      </c>
      <c r="N48" s="908">
        <v>214.15686033333336</v>
      </c>
      <c r="O48" s="908">
        <v>74.360020949074084</v>
      </c>
      <c r="P48" s="908">
        <v>218.45639033333336</v>
      </c>
      <c r="Q48" s="908">
        <v>75.852913310185201</v>
      </c>
      <c r="R48" s="908">
        <v>191.728714</v>
      </c>
      <c r="S48" s="908">
        <v>66.572470138888889</v>
      </c>
      <c r="T48" s="908">
        <v>214.18397533333334</v>
      </c>
      <c r="U48" s="908">
        <v>74.369435879629634</v>
      </c>
      <c r="V48" s="908">
        <v>193.34172566666666</v>
      </c>
      <c r="W48" s="908">
        <v>67.13254363425925</v>
      </c>
      <c r="X48" s="908">
        <v>241.75885500000001</v>
      </c>
      <c r="Y48" s="908">
        <v>83.944046874999998</v>
      </c>
      <c r="Z48" s="908">
        <v>237.19760133333332</v>
      </c>
      <c r="AA48" s="908">
        <v>82.36027824074074</v>
      </c>
      <c r="AB48" s="908">
        <v>241.75885500000001</v>
      </c>
      <c r="AC48" s="908">
        <v>83.944046874999998</v>
      </c>
      <c r="AD48" s="908">
        <v>237.19760133333332</v>
      </c>
      <c r="AE48" s="908">
        <v>82.36027824074074</v>
      </c>
      <c r="AF48" s="204" t="s">
        <v>23</v>
      </c>
      <c r="AG48" s="178" t="s">
        <v>23</v>
      </c>
      <c r="AH48" s="178" t="str">
        <f t="shared" si="0"/>
        <v>BENAR</v>
      </c>
      <c r="AI48" s="178" t="str">
        <f t="shared" si="1"/>
        <v>BENAR</v>
      </c>
      <c r="AJ48" s="178" t="str">
        <f t="shared" si="2"/>
        <v>BENAR</v>
      </c>
      <c r="AK48" s="178" t="str">
        <f t="shared" si="3"/>
        <v>BENAR</v>
      </c>
      <c r="AL48" s="178" t="str">
        <f t="shared" si="4"/>
        <v>BENAR</v>
      </c>
      <c r="AM48" s="178" t="str">
        <f t="shared" si="5"/>
        <v>BENAR</v>
      </c>
      <c r="AN48" s="178" t="str">
        <f t="shared" si="6"/>
        <v>BENAR</v>
      </c>
      <c r="AO48" s="178" t="str">
        <f t="shared" si="7"/>
        <v>BENAR</v>
      </c>
      <c r="AP48" s="178" t="str">
        <f t="shared" si="8"/>
        <v>BENAR</v>
      </c>
      <c r="AQ48" s="178" t="str">
        <f t="shared" si="9"/>
        <v>BENAR</v>
      </c>
      <c r="AR48" s="178" t="str">
        <f t="shared" si="10"/>
        <v>BENAR</v>
      </c>
    </row>
    <row r="49" spans="1:44">
      <c r="A49" s="234">
        <v>38</v>
      </c>
      <c r="B49" s="934" t="s">
        <v>60</v>
      </c>
      <c r="C49" s="940" t="s">
        <v>113</v>
      </c>
      <c r="D49" s="936">
        <v>2</v>
      </c>
      <c r="E49" s="936">
        <v>60</v>
      </c>
      <c r="F49" s="936" t="s">
        <v>22</v>
      </c>
      <c r="G49" s="936">
        <v>1732</v>
      </c>
      <c r="H49" s="908">
        <v>1439.8212080000001</v>
      </c>
      <c r="I49" s="908">
        <v>83.130554734411092</v>
      </c>
      <c r="J49" s="908">
        <v>1416.847941</v>
      </c>
      <c r="K49" s="908">
        <v>81.804153637413393</v>
      </c>
      <c r="L49" s="908">
        <v>1465.5403236666668</v>
      </c>
      <c r="M49" s="908">
        <v>84.615492128560447</v>
      </c>
      <c r="N49" s="908">
        <v>1424.2047929999999</v>
      </c>
      <c r="O49" s="908">
        <v>82.228914145496532</v>
      </c>
      <c r="P49" s="908">
        <v>1390.616984</v>
      </c>
      <c r="Q49" s="908">
        <v>80.289664203233258</v>
      </c>
      <c r="R49" s="908">
        <v>1318.464925</v>
      </c>
      <c r="S49" s="908">
        <v>76.123840935334869</v>
      </c>
      <c r="T49" s="908">
        <v>1397.6627606666668</v>
      </c>
      <c r="U49" s="908">
        <v>80.696464241724414</v>
      </c>
      <c r="V49" s="908">
        <v>1340.8095293333333</v>
      </c>
      <c r="W49" s="908">
        <v>77.413945111624329</v>
      </c>
      <c r="X49" s="908">
        <v>1363.281291</v>
      </c>
      <c r="Y49" s="908">
        <v>78.711390935334862</v>
      </c>
      <c r="Z49" s="908">
        <v>1303.9870603333336</v>
      </c>
      <c r="AA49" s="908">
        <v>75.28793650885298</v>
      </c>
      <c r="AB49" s="908">
        <v>1363.281291</v>
      </c>
      <c r="AC49" s="908">
        <v>78.711390935334862</v>
      </c>
      <c r="AD49" s="908">
        <v>1303.9870603333336</v>
      </c>
      <c r="AE49" s="908">
        <v>75.28793650885298</v>
      </c>
      <c r="AF49" s="204" t="s">
        <v>23</v>
      </c>
      <c r="AG49" s="178" t="s">
        <v>23</v>
      </c>
      <c r="AH49" s="178" t="str">
        <f t="shared" si="0"/>
        <v>BENAR</v>
      </c>
      <c r="AI49" s="178" t="str">
        <f t="shared" si="1"/>
        <v>BENAR</v>
      </c>
      <c r="AJ49" s="178" t="str">
        <f t="shared" si="2"/>
        <v>BENAR</v>
      </c>
      <c r="AK49" s="178" t="str">
        <f t="shared" si="3"/>
        <v>BENAR</v>
      </c>
      <c r="AL49" s="178" t="str">
        <f t="shared" si="4"/>
        <v>BENAR</v>
      </c>
      <c r="AM49" s="178" t="str">
        <f t="shared" si="5"/>
        <v>BENAR</v>
      </c>
      <c r="AN49" s="178" t="str">
        <f t="shared" si="6"/>
        <v>BENAR</v>
      </c>
      <c r="AO49" s="178" t="str">
        <f t="shared" si="7"/>
        <v>BENAR</v>
      </c>
      <c r="AP49" s="178" t="str">
        <f t="shared" si="8"/>
        <v>BENAR</v>
      </c>
      <c r="AQ49" s="178" t="str">
        <f t="shared" si="9"/>
        <v>BENAR</v>
      </c>
      <c r="AR49" s="178" t="str">
        <f t="shared" si="10"/>
        <v>BENAR</v>
      </c>
    </row>
    <row r="50" spans="1:44">
      <c r="A50" s="234">
        <v>39</v>
      </c>
      <c r="B50" s="934" t="s">
        <v>61</v>
      </c>
      <c r="C50" s="940" t="s">
        <v>62</v>
      </c>
      <c r="D50" s="936">
        <v>2</v>
      </c>
      <c r="E50" s="936">
        <v>30</v>
      </c>
      <c r="F50" s="936" t="s">
        <v>33</v>
      </c>
      <c r="G50" s="936">
        <v>866</v>
      </c>
      <c r="H50" s="908">
        <v>703.88566099999991</v>
      </c>
      <c r="I50" s="908">
        <v>81.280099422632787</v>
      </c>
      <c r="J50" s="908">
        <v>767.63439933333336</v>
      </c>
      <c r="K50" s="908">
        <v>88.641385604311012</v>
      </c>
      <c r="L50" s="908">
        <v>850</v>
      </c>
      <c r="M50" s="908">
        <v>98.152424942263281</v>
      </c>
      <c r="N50" s="908">
        <v>800</v>
      </c>
      <c r="O50" s="908">
        <v>92.378752886836025</v>
      </c>
      <c r="P50" s="908">
        <v>848.74859600000002</v>
      </c>
      <c r="Q50" s="908">
        <v>98.007921016166293</v>
      </c>
      <c r="R50" s="908">
        <v>849.49056000000007</v>
      </c>
      <c r="S50" s="908">
        <v>98.09359815242496</v>
      </c>
      <c r="T50" s="908">
        <v>827.39560966666659</v>
      </c>
      <c r="U50" s="908">
        <v>95.54221820631254</v>
      </c>
      <c r="V50" s="908">
        <v>843.85870399999988</v>
      </c>
      <c r="W50" s="908">
        <v>97.443268360277131</v>
      </c>
      <c r="X50" s="908">
        <v>762.84505200000001</v>
      </c>
      <c r="Y50" s="908">
        <v>88.088343187066982</v>
      </c>
      <c r="Z50" s="908">
        <v>825.70794699999999</v>
      </c>
      <c r="AA50" s="908">
        <v>95.347337990762128</v>
      </c>
      <c r="AB50" s="908">
        <v>755.49908433333337</v>
      </c>
      <c r="AC50" s="908">
        <v>87.240079022324863</v>
      </c>
      <c r="AD50" s="908">
        <v>825.70794699999999</v>
      </c>
      <c r="AE50" s="908">
        <v>95.347337990762128</v>
      </c>
      <c r="AF50" s="204" t="s">
        <v>23</v>
      </c>
      <c r="AG50" s="178" t="s">
        <v>23</v>
      </c>
      <c r="AH50" s="178" t="str">
        <f t="shared" si="0"/>
        <v>BENAR</v>
      </c>
      <c r="AI50" s="178" t="str">
        <f t="shared" si="1"/>
        <v>BENAR</v>
      </c>
      <c r="AJ50" s="178" t="str">
        <f t="shared" si="2"/>
        <v>BENAR</v>
      </c>
      <c r="AK50" s="178" t="str">
        <f t="shared" si="3"/>
        <v>BENAR</v>
      </c>
      <c r="AL50" s="178" t="str">
        <f t="shared" si="4"/>
        <v>BENAR</v>
      </c>
      <c r="AM50" s="178" t="str">
        <f t="shared" si="5"/>
        <v>BENAR</v>
      </c>
      <c r="AN50" s="178" t="str">
        <f t="shared" si="6"/>
        <v>BENAR</v>
      </c>
      <c r="AO50" s="178" t="str">
        <f t="shared" si="7"/>
        <v>BENAR</v>
      </c>
      <c r="AP50" s="178" t="str">
        <f t="shared" si="8"/>
        <v>BENAR</v>
      </c>
      <c r="AQ50" s="178" t="str">
        <f t="shared" si="9"/>
        <v>BENAR</v>
      </c>
      <c r="AR50" s="178" t="str">
        <f t="shared" si="10"/>
        <v>BENAR</v>
      </c>
    </row>
    <row r="51" spans="1:44">
      <c r="A51" s="234">
        <v>40</v>
      </c>
      <c r="B51" s="934" t="s">
        <v>61</v>
      </c>
      <c r="C51" s="940" t="s">
        <v>62</v>
      </c>
      <c r="D51" s="936">
        <v>3</v>
      </c>
      <c r="E51" s="936">
        <v>20</v>
      </c>
      <c r="F51" s="936" t="s">
        <v>33</v>
      </c>
      <c r="G51" s="936">
        <v>577</v>
      </c>
      <c r="H51" s="908">
        <v>505.72444666666667</v>
      </c>
      <c r="I51" s="908">
        <v>87.647217793183131</v>
      </c>
      <c r="J51" s="908">
        <v>563.61090100000001</v>
      </c>
      <c r="K51" s="908">
        <v>97.679532235701899</v>
      </c>
      <c r="L51" s="908">
        <v>630</v>
      </c>
      <c r="M51" s="908">
        <v>109.18544194107452</v>
      </c>
      <c r="N51" s="908">
        <v>530</v>
      </c>
      <c r="O51" s="908">
        <v>91.854419410745237</v>
      </c>
      <c r="P51" s="908">
        <v>472.476359</v>
      </c>
      <c r="Q51" s="908">
        <v>81.884984228769497</v>
      </c>
      <c r="R51" s="908">
        <v>515.89617899999996</v>
      </c>
      <c r="S51" s="908">
        <v>89.41008301559792</v>
      </c>
      <c r="T51" s="908">
        <v>449.35887666666667</v>
      </c>
      <c r="U51" s="908">
        <v>77.878488157134612</v>
      </c>
      <c r="V51" s="908">
        <v>476.55032366666666</v>
      </c>
      <c r="W51" s="908">
        <v>82.591043963027161</v>
      </c>
      <c r="X51" s="908">
        <v>461.38426733333336</v>
      </c>
      <c r="Y51" s="908">
        <v>79.962611322934734</v>
      </c>
      <c r="Z51" s="908">
        <v>522.75461866666672</v>
      </c>
      <c r="AA51" s="908">
        <v>90.598720739456979</v>
      </c>
      <c r="AB51" s="908">
        <v>461.38426733333336</v>
      </c>
      <c r="AC51" s="908">
        <v>79.962611322934734</v>
      </c>
      <c r="AD51" s="908">
        <v>522.75461866666672</v>
      </c>
      <c r="AE51" s="908">
        <v>90.598720739456979</v>
      </c>
      <c r="AF51" s="204" t="s">
        <v>23</v>
      </c>
      <c r="AG51" s="178" t="s">
        <v>23</v>
      </c>
      <c r="AH51" s="178" t="str">
        <f t="shared" ref="AH51" si="11">IF(((J51/G51)*100)=K51,"BENAR","N")</f>
        <v>BENAR</v>
      </c>
      <c r="AI51" s="178" t="str">
        <f t="shared" ref="AI51" si="12">IF(((L51/G51)*100)=M51,"BENAR","N")</f>
        <v>BENAR</v>
      </c>
      <c r="AJ51" s="178" t="str">
        <f t="shared" ref="AJ51" si="13">IF(((N51/G51)*100)=O51,"BENAR","N")</f>
        <v>BENAR</v>
      </c>
      <c r="AK51" s="178" t="str">
        <f t="shared" ref="AK51" si="14">IF(((P51/G51)*100)=Q51,"BENAR","N")</f>
        <v>BENAR</v>
      </c>
      <c r="AL51" s="178" t="str">
        <f t="shared" ref="AL51" si="15">IF(((R51/G51)*100)=S51,"BENAR","N")</f>
        <v>BENAR</v>
      </c>
      <c r="AM51" s="178" t="str">
        <f t="shared" ref="AM51" si="16">IF(((T51/G51)*100)=U51,"BENAR","N")</f>
        <v>BENAR</v>
      </c>
      <c r="AN51" s="178" t="str">
        <f t="shared" ref="AN51" si="17">IF(((V51/G51)*100)=W51,"BENAR","N")</f>
        <v>BENAR</v>
      </c>
      <c r="AO51" s="178" t="str">
        <f t="shared" ref="AO51" si="18">IF(((X51/G51)*100)=Y51,"BENAR","N")</f>
        <v>BENAR</v>
      </c>
      <c r="AP51" s="178" t="str">
        <f t="shared" ref="AP51" si="19">IF(((Z51/G51)*100)=AA51,"BENAR","N")</f>
        <v>BENAR</v>
      </c>
      <c r="AQ51" s="178" t="str">
        <f t="shared" ref="AQ51" si="20">IF(((AB51/G51)*100)=AC51,"BENAR","N")</f>
        <v>BENAR</v>
      </c>
      <c r="AR51" s="178" t="str">
        <f t="shared" ref="AR51" si="21">IF(((AD51/G51)*100)=AE51,"BENAR","N")</f>
        <v>BENAR</v>
      </c>
    </row>
  </sheetData>
  <mergeCells count="31">
    <mergeCell ref="A9:A11"/>
    <mergeCell ref="B9:B11"/>
    <mergeCell ref="C9:C11"/>
    <mergeCell ref="D9:D11"/>
    <mergeCell ref="E9:E11"/>
    <mergeCell ref="B2:AE2"/>
    <mergeCell ref="B3:AE3"/>
    <mergeCell ref="A6:AF6"/>
    <mergeCell ref="A7:AF7"/>
    <mergeCell ref="A8:AF8"/>
    <mergeCell ref="F9:F10"/>
    <mergeCell ref="G9:G11"/>
    <mergeCell ref="H9:K9"/>
    <mergeCell ref="L9:O9"/>
    <mergeCell ref="P9:S9"/>
    <mergeCell ref="AF9:AF11"/>
    <mergeCell ref="H10:I10"/>
    <mergeCell ref="J10:K10"/>
    <mergeCell ref="L10:M10"/>
    <mergeCell ref="N10:O10"/>
    <mergeCell ref="P10:Q10"/>
    <mergeCell ref="R10:S10"/>
    <mergeCell ref="T10:U10"/>
    <mergeCell ref="T9:W9"/>
    <mergeCell ref="V10:W10"/>
    <mergeCell ref="X10:Y10"/>
    <mergeCell ref="Z10:AA10"/>
    <mergeCell ref="AB10:AC10"/>
    <mergeCell ref="AD10:AE10"/>
    <mergeCell ref="X9:AA9"/>
    <mergeCell ref="AB9:AE9"/>
  </mergeCells>
  <printOptions horizontalCentered="1"/>
  <pageMargins left="0" right="0" top="0.39305555555555599" bottom="0.39305555555555599" header="0.51180555555555596" footer="0.51180555555555596"/>
  <pageSetup paperSize="9" scale="41" fitToHeight="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5880-EAC4-4E76-AFD1-0D3EB352B037}">
  <sheetPr>
    <tabColor rgb="FFFF0000"/>
    <pageSetUpPr fitToPage="1"/>
  </sheetPr>
  <dimension ref="A1:AV322"/>
  <sheetViews>
    <sheetView view="pageBreakPreview" zoomScale="120" zoomScaleNormal="100" zoomScaleSheetLayoutView="120" workbookViewId="0">
      <pane ySplit="4" topLeftCell="A83" activePane="bottomLeft" state="frozen"/>
      <selection activeCell="A35" sqref="A35:XFD74"/>
      <selection pane="bottomLeft" activeCell="I12" sqref="I12:U13"/>
    </sheetView>
  </sheetViews>
  <sheetFormatPr baseColWidth="10" defaultColWidth="9.1640625" defaultRowHeight="13"/>
  <cols>
    <col min="1" max="1" width="4.5" customWidth="1"/>
    <col min="2" max="2" width="18.83203125" customWidth="1"/>
    <col min="3" max="3" width="13.5" customWidth="1"/>
    <col min="4" max="4" width="4.5" customWidth="1"/>
    <col min="5" max="6" width="9.83203125" customWidth="1"/>
    <col min="7" max="7" width="8.83203125" customWidth="1"/>
    <col min="8" max="19" width="8" customWidth="1"/>
    <col min="20" max="20" width="17.83203125" customWidth="1"/>
    <col min="21" max="24" width="10.83203125" customWidth="1"/>
    <col min="25" max="30" width="9.5" customWidth="1"/>
  </cols>
  <sheetData>
    <row r="1" spans="1:30" ht="14.25" customHeight="1">
      <c r="A1" s="962" t="s">
        <v>612</v>
      </c>
      <c r="B1" s="962"/>
      <c r="C1" s="962"/>
      <c r="D1" s="962"/>
      <c r="E1" s="962"/>
      <c r="F1" s="962"/>
      <c r="G1" s="962"/>
      <c r="H1" s="962"/>
      <c r="I1" s="962"/>
      <c r="J1" s="962"/>
      <c r="K1" s="962"/>
      <c r="L1" s="962"/>
      <c r="M1" s="962"/>
      <c r="N1" s="962"/>
      <c r="O1" s="962"/>
      <c r="P1" s="962"/>
      <c r="Q1" s="962"/>
      <c r="R1" s="962"/>
      <c r="S1" s="962"/>
      <c r="T1" s="548"/>
      <c r="U1" s="548"/>
      <c r="V1" s="548"/>
      <c r="W1" s="548"/>
      <c r="X1" s="548"/>
    </row>
    <row r="2" spans="1:30" ht="16.5" customHeight="1">
      <c r="A2" s="972" t="s">
        <v>613</v>
      </c>
      <c r="B2" s="972"/>
      <c r="C2" s="972"/>
      <c r="D2" s="972"/>
      <c r="E2" s="972"/>
      <c r="F2" s="972"/>
      <c r="G2" s="972"/>
      <c r="H2" s="972"/>
      <c r="I2" s="972"/>
      <c r="J2" s="972"/>
      <c r="K2" s="972"/>
      <c r="L2" s="972"/>
      <c r="M2" s="972"/>
      <c r="N2" s="972"/>
      <c r="O2" s="972"/>
      <c r="P2" s="972"/>
      <c r="Q2" s="972"/>
      <c r="R2" s="972"/>
      <c r="S2" s="972"/>
      <c r="T2" s="545"/>
      <c r="U2" s="545"/>
      <c r="V2" s="545"/>
      <c r="W2" s="545"/>
      <c r="X2" s="545"/>
    </row>
    <row r="3" spans="1:30" ht="16.5" customHeight="1">
      <c r="A3" s="972" t="s">
        <v>6414</v>
      </c>
      <c r="B3" s="972"/>
      <c r="C3" s="972"/>
      <c r="D3" s="972"/>
      <c r="E3" s="972"/>
      <c r="F3" s="972"/>
      <c r="G3" s="972"/>
      <c r="H3" s="972"/>
      <c r="I3" s="972"/>
      <c r="J3" s="972"/>
      <c r="K3" s="972"/>
      <c r="L3" s="972"/>
      <c r="M3" s="972"/>
      <c r="N3" s="972"/>
      <c r="O3" s="972"/>
      <c r="P3" s="972"/>
      <c r="Q3" s="972"/>
      <c r="R3" s="972"/>
      <c r="S3" s="972"/>
      <c r="T3" s="545"/>
      <c r="U3" s="545"/>
      <c r="V3" s="545"/>
      <c r="W3" s="545"/>
      <c r="X3" s="545"/>
    </row>
    <row r="4" spans="1:30" ht="16.5" customHeight="1">
      <c r="A4" s="548"/>
      <c r="B4" s="548"/>
      <c r="C4" s="548"/>
      <c r="D4" s="548"/>
      <c r="E4" s="548"/>
      <c r="F4" s="548"/>
      <c r="G4" s="74"/>
      <c r="H4" s="548"/>
      <c r="I4" s="548"/>
      <c r="J4" s="548"/>
      <c r="K4" s="548"/>
      <c r="L4" s="548"/>
      <c r="M4" s="548"/>
      <c r="N4" s="548"/>
      <c r="O4" s="548"/>
      <c r="P4" s="74"/>
      <c r="Q4" s="74"/>
      <c r="R4" s="74"/>
      <c r="S4" s="548"/>
      <c r="T4" s="548"/>
      <c r="U4" s="548"/>
      <c r="V4" s="548"/>
      <c r="W4" s="548"/>
      <c r="X4" s="548"/>
    </row>
    <row r="5" spans="1:30" ht="13.5" customHeight="1">
      <c r="A5" s="947" t="s">
        <v>4</v>
      </c>
      <c r="B5" s="947" t="s">
        <v>5</v>
      </c>
      <c r="C5" s="947" t="s">
        <v>6</v>
      </c>
      <c r="D5" s="947" t="s">
        <v>7</v>
      </c>
      <c r="E5" s="947" t="s">
        <v>8</v>
      </c>
      <c r="F5" s="947" t="s">
        <v>9</v>
      </c>
      <c r="G5" s="995" t="s">
        <v>609</v>
      </c>
      <c r="H5" s="1018" t="s">
        <v>6258</v>
      </c>
      <c r="I5" s="1019"/>
      <c r="J5" s="1019"/>
      <c r="K5" s="1020"/>
      <c r="L5" s="1018" t="s">
        <v>6259</v>
      </c>
      <c r="M5" s="1019"/>
      <c r="N5" s="1019"/>
      <c r="O5" s="1020"/>
      <c r="P5" s="1018" t="s">
        <v>6411</v>
      </c>
      <c r="Q5" s="1019"/>
      <c r="R5" s="1019"/>
      <c r="S5" s="1020"/>
      <c r="T5" s="1021" t="s">
        <v>614</v>
      </c>
      <c r="U5" s="205"/>
      <c r="V5" s="205"/>
      <c r="W5" s="205"/>
      <c r="X5" s="205"/>
    </row>
    <row r="6" spans="1:30" ht="12.75" customHeight="1">
      <c r="A6" s="947"/>
      <c r="B6" s="947"/>
      <c r="C6" s="947"/>
      <c r="D6" s="947"/>
      <c r="E6" s="947"/>
      <c r="F6" s="947"/>
      <c r="G6" s="995"/>
      <c r="H6" s="947" t="s">
        <v>12</v>
      </c>
      <c r="I6" s="947"/>
      <c r="J6" s="947" t="s">
        <v>13</v>
      </c>
      <c r="K6" s="947"/>
      <c r="L6" s="947" t="s">
        <v>12</v>
      </c>
      <c r="M6" s="947"/>
      <c r="N6" s="947" t="s">
        <v>13</v>
      </c>
      <c r="O6" s="947"/>
      <c r="P6" s="995" t="s">
        <v>12</v>
      </c>
      <c r="Q6" s="995"/>
      <c r="R6" s="947" t="s">
        <v>13</v>
      </c>
      <c r="S6" s="947"/>
      <c r="T6" s="1021"/>
      <c r="U6" s="205"/>
      <c r="V6" s="205"/>
      <c r="W6" s="205"/>
      <c r="X6" s="205"/>
      <c r="Y6" s="178" t="s">
        <v>610</v>
      </c>
      <c r="Z6" s="178" t="s">
        <v>611</v>
      </c>
      <c r="AA6" s="178" t="s">
        <v>610</v>
      </c>
      <c r="AB6" s="178" t="s">
        <v>611</v>
      </c>
      <c r="AC6" s="178" t="s">
        <v>610</v>
      </c>
      <c r="AD6" s="178" t="s">
        <v>611</v>
      </c>
    </row>
    <row r="7" spans="1:30" ht="13.5" customHeight="1">
      <c r="A7" s="947"/>
      <c r="B7" s="947"/>
      <c r="C7" s="947"/>
      <c r="D7" s="947"/>
      <c r="E7" s="947"/>
      <c r="F7" s="547" t="s">
        <v>14</v>
      </c>
      <c r="G7" s="995"/>
      <c r="H7" s="547" t="s">
        <v>15</v>
      </c>
      <c r="I7" s="550" t="s">
        <v>16</v>
      </c>
      <c r="J7" s="547" t="s">
        <v>15</v>
      </c>
      <c r="K7" s="550" t="s">
        <v>16</v>
      </c>
      <c r="L7" s="547" t="s">
        <v>15</v>
      </c>
      <c r="M7" s="550" t="s">
        <v>16</v>
      </c>
      <c r="N7" s="547" t="s">
        <v>15</v>
      </c>
      <c r="O7" s="550" t="s">
        <v>16</v>
      </c>
      <c r="P7" s="550" t="s">
        <v>15</v>
      </c>
      <c r="Q7" s="550" t="s">
        <v>16</v>
      </c>
      <c r="R7" s="550" t="s">
        <v>15</v>
      </c>
      <c r="S7" s="550" t="s">
        <v>16</v>
      </c>
      <c r="T7" s="1021"/>
      <c r="U7" s="205"/>
      <c r="V7" s="205"/>
      <c r="W7" s="205"/>
      <c r="X7" s="205"/>
    </row>
    <row r="8" spans="1:30" ht="18">
      <c r="A8" s="1012" t="s">
        <v>615</v>
      </c>
      <c r="B8" s="1013"/>
      <c r="C8" s="1013"/>
      <c r="D8" s="1013"/>
      <c r="E8" s="1013"/>
      <c r="F8" s="1013"/>
      <c r="G8" s="1013"/>
      <c r="H8" s="1013"/>
      <c r="I8" s="1013"/>
      <c r="J8" s="1013"/>
      <c r="K8" s="1013"/>
      <c r="L8" s="1013"/>
      <c r="M8" s="1013"/>
      <c r="N8" s="1013"/>
      <c r="O8" s="1013"/>
      <c r="P8" s="1013"/>
      <c r="Q8" s="1013"/>
      <c r="R8" s="1013"/>
      <c r="S8" s="1014"/>
      <c r="T8" s="269"/>
      <c r="U8" s="548" t="s">
        <v>616</v>
      </c>
      <c r="V8" s="548" t="s">
        <v>617</v>
      </c>
      <c r="W8" s="548" t="s">
        <v>618</v>
      </c>
      <c r="X8" s="548"/>
      <c r="Y8" s="178">
        <v>1</v>
      </c>
      <c r="AA8" s="178">
        <v>2</v>
      </c>
      <c r="AC8" s="178">
        <v>3</v>
      </c>
    </row>
    <row r="9" spans="1:30" ht="12.75" customHeight="1">
      <c r="A9" s="934">
        <v>1</v>
      </c>
      <c r="B9" s="934" t="s">
        <v>20</v>
      </c>
      <c r="C9" s="940" t="s">
        <v>144</v>
      </c>
      <c r="D9" s="936">
        <v>1</v>
      </c>
      <c r="E9" s="936">
        <v>60</v>
      </c>
      <c r="F9" s="936" t="s">
        <v>22</v>
      </c>
      <c r="G9" s="936">
        <v>1732</v>
      </c>
      <c r="H9" s="908">
        <v>978.63690166666674</v>
      </c>
      <c r="I9" s="908">
        <v>56.503285315627409</v>
      </c>
      <c r="J9" s="908">
        <v>903.77197266666678</v>
      </c>
      <c r="K9" s="908">
        <v>52.180829830638963</v>
      </c>
      <c r="L9" s="908">
        <v>940.24700900000005</v>
      </c>
      <c r="M9" s="908">
        <v>54.286778810623559</v>
      </c>
      <c r="N9" s="908">
        <v>918.45599366666659</v>
      </c>
      <c r="O9" s="908">
        <v>53.028637047729021</v>
      </c>
      <c r="P9" s="908">
        <v>912.75840266666671</v>
      </c>
      <c r="Q9" s="908">
        <v>52.699676828329487</v>
      </c>
      <c r="R9" s="908">
        <v>901.65454099999999</v>
      </c>
      <c r="S9" s="908">
        <v>52.058576270207858</v>
      </c>
      <c r="T9" s="271" t="s">
        <v>621</v>
      </c>
      <c r="U9" s="206">
        <f>AVERAGE(I9,M9,Q9)</f>
        <v>54.49658031819348</v>
      </c>
      <c r="V9" s="206">
        <f>AVERAGE(K9,O9,S9)</f>
        <v>52.422681049525274</v>
      </c>
      <c r="W9" s="206">
        <f>MAX(U9:V9)</f>
        <v>54.49658031819348</v>
      </c>
      <c r="X9" s="206"/>
      <c r="Y9" s="178" t="str">
        <f>IF(((H9/G9)*100)=I9,"BENAR","N")</f>
        <v>BENAR</v>
      </c>
      <c r="Z9" s="178" t="str">
        <f>IF(((J9/G9)*100)=K9,"BENAR","N")</f>
        <v>BENAR</v>
      </c>
      <c r="AA9" s="178" t="str">
        <f>IF(((L9/G9)*100)=M9,"BENAR","N")</f>
        <v>BENAR</v>
      </c>
      <c r="AB9" s="178" t="str">
        <f>IF(((N9/G9)*100)=O9,"BENAR","N")</f>
        <v>BENAR</v>
      </c>
      <c r="AC9" s="178" t="str">
        <f>IF(((P9/G9)*100)=Q9,"BENAR","N")</f>
        <v>BENAR</v>
      </c>
      <c r="AD9" s="178" t="str">
        <f>IF(((R9/G9)*100)=S9,"BENAR","N")</f>
        <v>BENAR</v>
      </c>
    </row>
    <row r="10" spans="1:30" ht="12.75" customHeight="1">
      <c r="A10" s="934">
        <v>2</v>
      </c>
      <c r="B10" s="934" t="s">
        <v>20</v>
      </c>
      <c r="C10" s="940" t="s">
        <v>144</v>
      </c>
      <c r="D10" s="936">
        <v>3</v>
      </c>
      <c r="E10" s="936">
        <v>60</v>
      </c>
      <c r="F10" s="936" t="s">
        <v>22</v>
      </c>
      <c r="G10" s="936">
        <v>1732</v>
      </c>
      <c r="H10" s="908">
        <v>1408.0323083333333</v>
      </c>
      <c r="I10" s="908">
        <v>81.295167917628945</v>
      </c>
      <c r="J10" s="908">
        <v>818.44067366666661</v>
      </c>
      <c r="K10" s="908">
        <v>47.254080465742874</v>
      </c>
      <c r="L10" s="908">
        <v>1012.753947</v>
      </c>
      <c r="M10" s="908">
        <v>58.473091628175524</v>
      </c>
      <c r="N10" s="908">
        <v>946.1888836666667</v>
      </c>
      <c r="O10" s="908">
        <v>54.629843167821399</v>
      </c>
      <c r="P10" s="908">
        <v>994.90032933333339</v>
      </c>
      <c r="Q10" s="908">
        <v>57.442282294072363</v>
      </c>
      <c r="R10" s="908">
        <v>902.21134466666672</v>
      </c>
      <c r="S10" s="908">
        <v>52.09072428791378</v>
      </c>
      <c r="T10" s="271" t="s">
        <v>621</v>
      </c>
      <c r="U10" s="206">
        <f t="shared" ref="U10:U73" si="0">AVERAGE(I10,M10,Q10)</f>
        <v>65.736847279958951</v>
      </c>
      <c r="V10" s="206">
        <f t="shared" ref="V10:V73" si="1">AVERAGE(K10,O10,S10)</f>
        <v>51.324882640492689</v>
      </c>
      <c r="W10" s="206">
        <f t="shared" ref="W10:W73" si="2">MAX(U10:V10)</f>
        <v>65.736847279958951</v>
      </c>
      <c r="X10" s="206"/>
      <c r="Y10" s="178" t="str">
        <f t="shared" ref="Y10:Y73" si="3">IF(((H10/G10)*100)=I10,"BENAR","N")</f>
        <v>BENAR</v>
      </c>
      <c r="Z10" s="178" t="str">
        <f t="shared" ref="Z10:Z73" si="4">IF(((J10/G10)*100)=K10,"BENAR","N")</f>
        <v>BENAR</v>
      </c>
      <c r="AA10" s="178" t="str">
        <f t="shared" ref="AA10:AA73" si="5">IF(((L10/G10)*100)=M10,"BENAR","N")</f>
        <v>BENAR</v>
      </c>
      <c r="AB10" s="178" t="str">
        <f t="shared" ref="AB10:AB73" si="6">IF(((N10/G10)*100)=O10,"BENAR","N")</f>
        <v>BENAR</v>
      </c>
      <c r="AC10" s="178" t="str">
        <f t="shared" ref="AC10:AC73" si="7">IF(((P10/G10)*100)=Q10,"BENAR","N")</f>
        <v>BENAR</v>
      </c>
      <c r="AD10" s="178" t="str">
        <f t="shared" ref="AD10:AD73" si="8">IF(((R10/G10)*100)=S10,"BENAR","N")</f>
        <v>BENAR</v>
      </c>
    </row>
    <row r="11" spans="1:30" ht="12.75" customHeight="1">
      <c r="A11" s="934">
        <v>3</v>
      </c>
      <c r="B11" s="934" t="s">
        <v>20</v>
      </c>
      <c r="C11" s="940" t="s">
        <v>144</v>
      </c>
      <c r="D11" s="936">
        <v>4</v>
      </c>
      <c r="E11" s="936">
        <v>60</v>
      </c>
      <c r="F11" s="936" t="s">
        <v>22</v>
      </c>
      <c r="G11" s="936">
        <v>1732</v>
      </c>
      <c r="H11" s="908">
        <v>973.58056633333342</v>
      </c>
      <c r="I11" s="908">
        <v>56.211349095458054</v>
      </c>
      <c r="J11" s="908">
        <v>982.41967766666676</v>
      </c>
      <c r="K11" s="908">
        <v>56.721690396458825</v>
      </c>
      <c r="L11" s="908">
        <v>1004.1404826666667</v>
      </c>
      <c r="M11" s="908">
        <v>57.975778444957662</v>
      </c>
      <c r="N11" s="908">
        <v>1029.7519736666666</v>
      </c>
      <c r="O11" s="908">
        <v>59.454501943802917</v>
      </c>
      <c r="P11" s="908">
        <v>1058.4292400000002</v>
      </c>
      <c r="Q11" s="908">
        <v>61.110233256351052</v>
      </c>
      <c r="R11" s="908">
        <v>1035.1983033333333</v>
      </c>
      <c r="S11" s="908">
        <v>59.768955157813707</v>
      </c>
      <c r="T11" s="271" t="s">
        <v>621</v>
      </c>
      <c r="U11" s="206">
        <f t="shared" si="0"/>
        <v>58.432453598922258</v>
      </c>
      <c r="V11" s="206">
        <f t="shared" si="1"/>
        <v>58.648382499358483</v>
      </c>
      <c r="W11" s="206">
        <f t="shared" si="2"/>
        <v>58.648382499358483</v>
      </c>
      <c r="X11" s="206"/>
      <c r="Y11" s="178" t="str">
        <f t="shared" si="3"/>
        <v>BENAR</v>
      </c>
      <c r="Z11" s="178" t="str">
        <f t="shared" si="4"/>
        <v>BENAR</v>
      </c>
      <c r="AA11" s="178" t="str">
        <f t="shared" si="5"/>
        <v>BENAR</v>
      </c>
      <c r="AB11" s="178" t="str">
        <f t="shared" si="6"/>
        <v>BENAR</v>
      </c>
      <c r="AC11" s="178" t="str">
        <f t="shared" si="7"/>
        <v>BENAR</v>
      </c>
      <c r="AD11" s="178" t="str">
        <f t="shared" si="8"/>
        <v>BENAR</v>
      </c>
    </row>
    <row r="12" spans="1:30" ht="12.75" customHeight="1">
      <c r="A12" s="934">
        <v>4</v>
      </c>
      <c r="B12" s="934" t="s">
        <v>20</v>
      </c>
      <c r="C12" s="935" t="s">
        <v>144</v>
      </c>
      <c r="D12" s="939">
        <v>5</v>
      </c>
      <c r="E12" s="939">
        <v>60</v>
      </c>
      <c r="F12" s="939" t="s">
        <v>22</v>
      </c>
      <c r="G12" s="936">
        <v>1732</v>
      </c>
      <c r="H12" s="908">
        <v>649.941101</v>
      </c>
      <c r="I12" s="908">
        <v>37.525467725173215</v>
      </c>
      <c r="J12" s="908">
        <v>620.83506266666666</v>
      </c>
      <c r="K12" s="908">
        <v>35.844980523479599</v>
      </c>
      <c r="L12" s="908">
        <v>1540.8444419999998</v>
      </c>
      <c r="M12" s="908">
        <v>88.963304965357963</v>
      </c>
      <c r="N12" s="908">
        <v>1612.4522299999999</v>
      </c>
      <c r="O12" s="908">
        <v>93.097703810623543</v>
      </c>
      <c r="P12" s="908">
        <v>639.88232433333337</v>
      </c>
      <c r="Q12" s="908">
        <v>36.944706947652037</v>
      </c>
      <c r="R12" s="908">
        <v>639.80381299999999</v>
      </c>
      <c r="S12" s="908">
        <v>36.940173960739031</v>
      </c>
      <c r="T12" s="271" t="s">
        <v>621</v>
      </c>
      <c r="U12" s="206">
        <f t="shared" si="0"/>
        <v>54.477826546061067</v>
      </c>
      <c r="V12" s="206">
        <f t="shared" si="1"/>
        <v>55.294286098280729</v>
      </c>
      <c r="W12" s="206">
        <f t="shared" si="2"/>
        <v>55.294286098280729</v>
      </c>
      <c r="X12" s="206"/>
      <c r="Y12" s="178" t="str">
        <f t="shared" si="3"/>
        <v>BENAR</v>
      </c>
      <c r="Z12" s="178" t="str">
        <f t="shared" si="4"/>
        <v>BENAR</v>
      </c>
      <c r="AA12" s="178" t="str">
        <f t="shared" si="5"/>
        <v>BENAR</v>
      </c>
      <c r="AB12" s="178" t="str">
        <f t="shared" si="6"/>
        <v>BENAR</v>
      </c>
      <c r="AC12" s="178" t="str">
        <f t="shared" si="7"/>
        <v>BENAR</v>
      </c>
      <c r="AD12" s="178" t="str">
        <f t="shared" si="8"/>
        <v>BENAR</v>
      </c>
    </row>
    <row r="13" spans="1:30" ht="12.75" customHeight="1">
      <c r="A13" s="934">
        <v>5</v>
      </c>
      <c r="B13" s="934" t="s">
        <v>20</v>
      </c>
      <c r="C13" s="935" t="s">
        <v>66</v>
      </c>
      <c r="D13" s="939">
        <v>1</v>
      </c>
      <c r="E13" s="939">
        <v>60</v>
      </c>
      <c r="F13" s="939" t="s">
        <v>22</v>
      </c>
      <c r="G13" s="936">
        <v>0</v>
      </c>
      <c r="H13" s="908">
        <v>0</v>
      </c>
      <c r="I13" s="908">
        <v>0</v>
      </c>
      <c r="J13" s="908">
        <v>0</v>
      </c>
      <c r="K13" s="908">
        <v>0</v>
      </c>
      <c r="L13" s="908">
        <v>0</v>
      </c>
      <c r="M13" s="908">
        <v>0</v>
      </c>
      <c r="N13" s="908">
        <v>0</v>
      </c>
      <c r="O13" s="908">
        <v>0</v>
      </c>
      <c r="P13" s="908">
        <v>0</v>
      </c>
      <c r="Q13" s="908">
        <v>0</v>
      </c>
      <c r="R13" s="908">
        <v>0</v>
      </c>
      <c r="S13" s="908">
        <v>0</v>
      </c>
      <c r="T13" s="271" t="s">
        <v>621</v>
      </c>
      <c r="U13" s="206">
        <f t="shared" si="0"/>
        <v>0</v>
      </c>
      <c r="V13" s="206">
        <f t="shared" si="1"/>
        <v>0</v>
      </c>
      <c r="W13" s="206">
        <f t="shared" si="2"/>
        <v>0</v>
      </c>
      <c r="X13" s="206"/>
      <c r="Y13" s="178" t="e">
        <f t="shared" si="3"/>
        <v>#DIV/0!</v>
      </c>
      <c r="Z13" s="178" t="e">
        <f t="shared" si="4"/>
        <v>#DIV/0!</v>
      </c>
      <c r="AA13" s="178" t="e">
        <f t="shared" si="5"/>
        <v>#DIV/0!</v>
      </c>
      <c r="AB13" s="178" t="e">
        <f t="shared" si="6"/>
        <v>#DIV/0!</v>
      </c>
      <c r="AC13" s="178" t="e">
        <f t="shared" si="7"/>
        <v>#DIV/0!</v>
      </c>
      <c r="AD13" s="178" t="e">
        <f t="shared" si="8"/>
        <v>#DIV/0!</v>
      </c>
    </row>
    <row r="14" spans="1:30" ht="12.75" customHeight="1">
      <c r="A14" s="934">
        <v>6</v>
      </c>
      <c r="B14" s="934" t="s">
        <v>20</v>
      </c>
      <c r="C14" s="935" t="s">
        <v>66</v>
      </c>
      <c r="D14" s="939">
        <v>2</v>
      </c>
      <c r="E14" s="939">
        <v>60</v>
      </c>
      <c r="F14" s="939" t="s">
        <v>22</v>
      </c>
      <c r="G14" s="936">
        <v>0</v>
      </c>
      <c r="H14" s="908">
        <v>0</v>
      </c>
      <c r="I14" s="908">
        <v>0</v>
      </c>
      <c r="J14" s="908">
        <v>0</v>
      </c>
      <c r="K14" s="908">
        <v>0</v>
      </c>
      <c r="L14" s="908">
        <v>0</v>
      </c>
      <c r="M14" s="908">
        <v>0</v>
      </c>
      <c r="N14" s="908">
        <v>0</v>
      </c>
      <c r="O14" s="908">
        <v>0</v>
      </c>
      <c r="P14" s="908">
        <v>0</v>
      </c>
      <c r="Q14" s="908">
        <v>0</v>
      </c>
      <c r="R14" s="908">
        <v>0</v>
      </c>
      <c r="S14" s="908">
        <v>0</v>
      </c>
      <c r="T14" s="271" t="s">
        <v>621</v>
      </c>
      <c r="U14" s="206">
        <f t="shared" si="0"/>
        <v>0</v>
      </c>
      <c r="V14" s="206">
        <f t="shared" si="1"/>
        <v>0</v>
      </c>
      <c r="W14" s="206">
        <f t="shared" si="2"/>
        <v>0</v>
      </c>
      <c r="X14" s="206"/>
      <c r="Y14" s="178" t="e">
        <f t="shared" si="3"/>
        <v>#DIV/0!</v>
      </c>
      <c r="Z14" s="178" t="e">
        <f t="shared" si="4"/>
        <v>#DIV/0!</v>
      </c>
      <c r="AA14" s="178" t="e">
        <f t="shared" si="5"/>
        <v>#DIV/0!</v>
      </c>
      <c r="AB14" s="178" t="e">
        <f t="shared" si="6"/>
        <v>#DIV/0!</v>
      </c>
      <c r="AC14" s="178" t="e">
        <f t="shared" si="7"/>
        <v>#DIV/0!</v>
      </c>
      <c r="AD14" s="178" t="e">
        <f t="shared" si="8"/>
        <v>#DIV/0!</v>
      </c>
    </row>
    <row r="15" spans="1:30" ht="12.75" customHeight="1">
      <c r="A15" s="934">
        <v>7</v>
      </c>
      <c r="B15" s="934" t="s">
        <v>20</v>
      </c>
      <c r="C15" s="940" t="s">
        <v>398</v>
      </c>
      <c r="D15" s="936">
        <v>2</v>
      </c>
      <c r="E15" s="936">
        <v>10</v>
      </c>
      <c r="F15" s="936" t="s">
        <v>33</v>
      </c>
      <c r="G15" s="936">
        <v>288</v>
      </c>
      <c r="H15" s="908">
        <v>0</v>
      </c>
      <c r="I15" s="908">
        <v>0</v>
      </c>
      <c r="J15" s="908">
        <v>0</v>
      </c>
      <c r="K15" s="908">
        <v>0</v>
      </c>
      <c r="L15" s="908">
        <v>0</v>
      </c>
      <c r="M15" s="908">
        <v>0</v>
      </c>
      <c r="N15" s="908">
        <v>0</v>
      </c>
      <c r="O15" s="908">
        <v>0</v>
      </c>
      <c r="P15" s="908">
        <v>0</v>
      </c>
      <c r="Q15" s="908">
        <v>0</v>
      </c>
      <c r="R15" s="908">
        <v>0</v>
      </c>
      <c r="S15" s="908">
        <v>0</v>
      </c>
      <c r="T15" s="271" t="s">
        <v>621</v>
      </c>
      <c r="U15" s="206">
        <f t="shared" si="0"/>
        <v>0</v>
      </c>
      <c r="V15" s="206">
        <f t="shared" si="1"/>
        <v>0</v>
      </c>
      <c r="W15" s="206">
        <f t="shared" si="2"/>
        <v>0</v>
      </c>
      <c r="X15" s="206"/>
      <c r="Y15" s="178" t="str">
        <f t="shared" si="3"/>
        <v>BENAR</v>
      </c>
      <c r="Z15" s="178" t="str">
        <f t="shared" si="4"/>
        <v>BENAR</v>
      </c>
      <c r="AA15" s="178" t="str">
        <f t="shared" si="5"/>
        <v>BENAR</v>
      </c>
      <c r="AB15" s="178" t="str">
        <f t="shared" si="6"/>
        <v>BENAR</v>
      </c>
      <c r="AC15" s="178" t="str">
        <f t="shared" si="7"/>
        <v>BENAR</v>
      </c>
      <c r="AD15" s="178" t="str">
        <f t="shared" si="8"/>
        <v>BENAR</v>
      </c>
    </row>
    <row r="16" spans="1:30" ht="12.75" customHeight="1">
      <c r="A16" s="934">
        <v>8</v>
      </c>
      <c r="B16" s="934" t="s">
        <v>20</v>
      </c>
      <c r="C16" s="943" t="s">
        <v>68</v>
      </c>
      <c r="D16" s="936">
        <v>1</v>
      </c>
      <c r="E16" s="936">
        <v>60</v>
      </c>
      <c r="F16" s="936" t="s">
        <v>22</v>
      </c>
      <c r="G16" s="936">
        <v>1732</v>
      </c>
      <c r="H16" s="908">
        <v>823.16192600000011</v>
      </c>
      <c r="I16" s="908">
        <v>47.526670092378758</v>
      </c>
      <c r="J16" s="908">
        <v>610.53354900000011</v>
      </c>
      <c r="K16" s="908">
        <v>35.250204907621253</v>
      </c>
      <c r="L16" s="908">
        <v>885.05303966666668</v>
      </c>
      <c r="M16" s="908">
        <v>51.100060026943808</v>
      </c>
      <c r="N16" s="908">
        <v>765.18985999999995</v>
      </c>
      <c r="O16" s="908">
        <v>44.179553117782902</v>
      </c>
      <c r="P16" s="908">
        <v>812.43509933333337</v>
      </c>
      <c r="Q16" s="908">
        <v>46.9073382986913</v>
      </c>
      <c r="R16" s="908">
        <v>728.23848466666675</v>
      </c>
      <c r="S16" s="908">
        <v>42.046101886066211</v>
      </c>
      <c r="T16" s="271" t="s">
        <v>621</v>
      </c>
      <c r="U16" s="206">
        <f t="shared" si="0"/>
        <v>48.511356139337956</v>
      </c>
      <c r="V16" s="206">
        <f t="shared" si="1"/>
        <v>40.491953303823458</v>
      </c>
      <c r="W16" s="206">
        <f t="shared" si="2"/>
        <v>48.511356139337956</v>
      </c>
      <c r="X16" s="206"/>
      <c r="Y16" s="178" t="str">
        <f t="shared" si="3"/>
        <v>BENAR</v>
      </c>
      <c r="Z16" s="178" t="str">
        <f t="shared" si="4"/>
        <v>BENAR</v>
      </c>
      <c r="AA16" s="178" t="str">
        <f t="shared" si="5"/>
        <v>BENAR</v>
      </c>
      <c r="AB16" s="178" t="str">
        <f t="shared" si="6"/>
        <v>BENAR</v>
      </c>
      <c r="AC16" s="178" t="str">
        <f t="shared" si="7"/>
        <v>BENAR</v>
      </c>
      <c r="AD16" s="178" t="str">
        <f t="shared" si="8"/>
        <v>BENAR</v>
      </c>
    </row>
    <row r="17" spans="1:30" ht="12.75" customHeight="1">
      <c r="A17" s="934">
        <v>9</v>
      </c>
      <c r="B17" s="934" t="s">
        <v>20</v>
      </c>
      <c r="C17" s="943" t="s">
        <v>68</v>
      </c>
      <c r="D17" s="936">
        <v>2</v>
      </c>
      <c r="E17" s="936">
        <v>60</v>
      </c>
      <c r="F17" s="936" t="s">
        <v>22</v>
      </c>
      <c r="G17" s="936">
        <v>1732</v>
      </c>
      <c r="H17" s="908">
        <v>509.57114666666666</v>
      </c>
      <c r="I17" s="908">
        <v>29.42096689761355</v>
      </c>
      <c r="J17" s="908">
        <v>400.47193399999998</v>
      </c>
      <c r="K17" s="908">
        <v>23.121936143187067</v>
      </c>
      <c r="L17" s="908">
        <v>651.15350333333333</v>
      </c>
      <c r="M17" s="908">
        <v>37.595467859892224</v>
      </c>
      <c r="N17" s="908">
        <v>544.75162766666665</v>
      </c>
      <c r="O17" s="908">
        <v>31.452172498075441</v>
      </c>
      <c r="P17" s="908">
        <v>708.46140533333335</v>
      </c>
      <c r="Q17" s="908">
        <v>40.904238183217863</v>
      </c>
      <c r="R17" s="908">
        <v>507.56437199999999</v>
      </c>
      <c r="S17" s="908">
        <v>29.305102309468822</v>
      </c>
      <c r="T17" s="271" t="s">
        <v>621</v>
      </c>
      <c r="U17" s="206">
        <f t="shared" si="0"/>
        <v>35.973557646907885</v>
      </c>
      <c r="V17" s="206">
        <f t="shared" si="1"/>
        <v>27.959736983577113</v>
      </c>
      <c r="W17" s="206">
        <f t="shared" si="2"/>
        <v>35.973557646907885</v>
      </c>
      <c r="X17" s="206"/>
      <c r="Y17" s="178" t="str">
        <f t="shared" si="3"/>
        <v>BENAR</v>
      </c>
      <c r="Z17" s="178" t="str">
        <f t="shared" si="4"/>
        <v>BENAR</v>
      </c>
      <c r="AA17" s="178" t="str">
        <f t="shared" si="5"/>
        <v>BENAR</v>
      </c>
      <c r="AB17" s="178" t="str">
        <f t="shared" si="6"/>
        <v>BENAR</v>
      </c>
      <c r="AC17" s="178" t="str">
        <f t="shared" si="7"/>
        <v>BENAR</v>
      </c>
      <c r="AD17" s="178" t="str">
        <f t="shared" si="8"/>
        <v>BENAR</v>
      </c>
    </row>
    <row r="18" spans="1:30" ht="12.75" customHeight="1">
      <c r="A18" s="934">
        <v>10</v>
      </c>
      <c r="B18" s="934" t="s">
        <v>20</v>
      </c>
      <c r="C18" s="940" t="s">
        <v>21</v>
      </c>
      <c r="D18" s="936">
        <v>6</v>
      </c>
      <c r="E18" s="936">
        <v>60</v>
      </c>
      <c r="F18" s="936" t="s">
        <v>22</v>
      </c>
      <c r="G18" s="936">
        <v>1732</v>
      </c>
      <c r="H18" s="908">
        <v>1273.4568683333334</v>
      </c>
      <c r="I18" s="908">
        <v>73.525223344880686</v>
      </c>
      <c r="J18" s="908">
        <v>1117.5450440000002</v>
      </c>
      <c r="K18" s="908">
        <v>64.523385912240201</v>
      </c>
      <c r="L18" s="908">
        <v>1304.6246336666666</v>
      </c>
      <c r="M18" s="908">
        <v>75.324747902232474</v>
      </c>
      <c r="N18" s="908">
        <v>1117.9918619999999</v>
      </c>
      <c r="O18" s="908">
        <v>64.549183718244791</v>
      </c>
      <c r="P18" s="908">
        <v>1258.2501626666667</v>
      </c>
      <c r="Q18" s="908">
        <v>72.647238029253273</v>
      </c>
      <c r="R18" s="908">
        <v>966.75646933333337</v>
      </c>
      <c r="S18" s="908">
        <v>55.817348113933797</v>
      </c>
      <c r="T18" s="271" t="s">
        <v>621</v>
      </c>
      <c r="U18" s="206">
        <f t="shared" si="0"/>
        <v>73.832403092122149</v>
      </c>
      <c r="V18" s="206">
        <f t="shared" si="1"/>
        <v>61.629972581472934</v>
      </c>
      <c r="W18" s="206">
        <f t="shared" si="2"/>
        <v>73.832403092122149</v>
      </c>
      <c r="X18" s="206"/>
      <c r="Y18" s="178" t="str">
        <f t="shared" si="3"/>
        <v>BENAR</v>
      </c>
      <c r="Z18" s="178" t="str">
        <f t="shared" si="4"/>
        <v>BENAR</v>
      </c>
      <c r="AA18" s="178" t="str">
        <f t="shared" si="5"/>
        <v>BENAR</v>
      </c>
      <c r="AB18" s="178" t="str">
        <f t="shared" si="6"/>
        <v>BENAR</v>
      </c>
      <c r="AC18" s="178" t="str">
        <f t="shared" si="7"/>
        <v>BENAR</v>
      </c>
      <c r="AD18" s="178" t="str">
        <f t="shared" si="8"/>
        <v>BENAR</v>
      </c>
    </row>
    <row r="19" spans="1:30" ht="12.75" customHeight="1">
      <c r="A19" s="934">
        <v>11</v>
      </c>
      <c r="B19" s="934" t="s">
        <v>20</v>
      </c>
      <c r="C19" s="940" t="s">
        <v>21</v>
      </c>
      <c r="D19" s="936">
        <v>7</v>
      </c>
      <c r="E19" s="936">
        <v>60</v>
      </c>
      <c r="F19" s="936" t="s">
        <v>22</v>
      </c>
      <c r="G19" s="936">
        <v>1732</v>
      </c>
      <c r="H19" s="908">
        <v>1134.1520586666666</v>
      </c>
      <c r="I19" s="908">
        <v>65.482220477290227</v>
      </c>
      <c r="J19" s="908">
        <v>1097.5338543333332</v>
      </c>
      <c r="K19" s="908">
        <v>63.3680054464973</v>
      </c>
      <c r="L19" s="908">
        <v>1250.0778806666667</v>
      </c>
      <c r="M19" s="908">
        <v>72.17539726712856</v>
      </c>
      <c r="N19" s="908">
        <v>1176.8232423333336</v>
      </c>
      <c r="O19" s="908">
        <v>67.94591468437261</v>
      </c>
      <c r="P19" s="908">
        <v>1121.0155436666666</v>
      </c>
      <c r="Q19" s="908">
        <v>64.723761181678213</v>
      </c>
      <c r="R19" s="908">
        <v>999.22224933333337</v>
      </c>
      <c r="S19" s="908">
        <v>57.691815781370281</v>
      </c>
      <c r="T19" s="271" t="s">
        <v>621</v>
      </c>
      <c r="U19" s="206">
        <f t="shared" si="0"/>
        <v>67.460459642032333</v>
      </c>
      <c r="V19" s="206">
        <f t="shared" si="1"/>
        <v>63.001911970746733</v>
      </c>
      <c r="W19" s="206">
        <f t="shared" si="2"/>
        <v>67.460459642032333</v>
      </c>
      <c r="X19" s="206"/>
      <c r="Y19" s="178" t="str">
        <f t="shared" si="3"/>
        <v>BENAR</v>
      </c>
      <c r="Z19" s="178" t="str">
        <f t="shared" si="4"/>
        <v>BENAR</v>
      </c>
      <c r="AA19" s="178" t="str">
        <f t="shared" si="5"/>
        <v>BENAR</v>
      </c>
      <c r="AB19" s="178" t="str">
        <f t="shared" si="6"/>
        <v>BENAR</v>
      </c>
      <c r="AC19" s="178" t="str">
        <f t="shared" si="7"/>
        <v>BENAR</v>
      </c>
      <c r="AD19" s="178" t="str">
        <f t="shared" si="8"/>
        <v>BENAR</v>
      </c>
    </row>
    <row r="20" spans="1:30" ht="12.75" customHeight="1">
      <c r="A20" s="934">
        <v>12</v>
      </c>
      <c r="B20" s="934" t="s">
        <v>20</v>
      </c>
      <c r="C20" s="940" t="s">
        <v>21</v>
      </c>
      <c r="D20" s="936">
        <v>9</v>
      </c>
      <c r="E20" s="936">
        <v>60</v>
      </c>
      <c r="F20" s="936" t="s">
        <v>22</v>
      </c>
      <c r="G20" s="936">
        <v>1732</v>
      </c>
      <c r="H20" s="908">
        <v>1144.0699870000001</v>
      </c>
      <c r="I20" s="908">
        <v>66.054849133949205</v>
      </c>
      <c r="J20" s="908">
        <v>1083.1288653333334</v>
      </c>
      <c r="K20" s="908">
        <v>62.536308622016932</v>
      </c>
      <c r="L20" s="908">
        <v>1262.5024413333333</v>
      </c>
      <c r="M20" s="908">
        <v>72.892750654349499</v>
      </c>
      <c r="N20" s="908">
        <v>1075.5236406666666</v>
      </c>
      <c r="O20" s="908">
        <v>62.097207890685134</v>
      </c>
      <c r="P20" s="908">
        <v>1082.404419</v>
      </c>
      <c r="Q20" s="908">
        <v>62.494481466512696</v>
      </c>
      <c r="R20" s="908">
        <v>1001.9841716666666</v>
      </c>
      <c r="S20" s="908">
        <v>57.85128011932256</v>
      </c>
      <c r="T20" s="271" t="s">
        <v>621</v>
      </c>
      <c r="U20" s="206">
        <f t="shared" si="0"/>
        <v>67.147360418270466</v>
      </c>
      <c r="V20" s="206">
        <f t="shared" si="1"/>
        <v>60.828265544008211</v>
      </c>
      <c r="W20" s="206">
        <f t="shared" si="2"/>
        <v>67.147360418270466</v>
      </c>
      <c r="X20" s="206"/>
      <c r="Y20" s="178" t="str">
        <f t="shared" si="3"/>
        <v>BENAR</v>
      </c>
      <c r="Z20" s="178" t="str">
        <f t="shared" si="4"/>
        <v>BENAR</v>
      </c>
      <c r="AA20" s="178" t="str">
        <f t="shared" si="5"/>
        <v>BENAR</v>
      </c>
      <c r="AB20" s="178" t="str">
        <f t="shared" si="6"/>
        <v>BENAR</v>
      </c>
      <c r="AC20" s="178" t="str">
        <f t="shared" si="7"/>
        <v>BENAR</v>
      </c>
      <c r="AD20" s="178" t="str">
        <f t="shared" si="8"/>
        <v>BENAR</v>
      </c>
    </row>
    <row r="21" spans="1:30" ht="12.75" customHeight="1">
      <c r="A21" s="934">
        <v>13</v>
      </c>
      <c r="B21" s="934" t="s">
        <v>20</v>
      </c>
      <c r="C21" s="940" t="s">
        <v>21</v>
      </c>
      <c r="D21" s="936">
        <v>10</v>
      </c>
      <c r="E21" s="936">
        <v>60</v>
      </c>
      <c r="F21" s="936" t="s">
        <v>22</v>
      </c>
      <c r="G21" s="936">
        <v>1732</v>
      </c>
      <c r="H21" s="908">
        <v>1270.261393</v>
      </c>
      <c r="I21" s="908">
        <v>73.340727078521937</v>
      </c>
      <c r="J21" s="908">
        <v>1182.763428</v>
      </c>
      <c r="K21" s="908">
        <v>68.288881524249419</v>
      </c>
      <c r="L21" s="908">
        <v>1321.9956056666667</v>
      </c>
      <c r="M21" s="908">
        <v>76.327690858352582</v>
      </c>
      <c r="N21" s="908">
        <v>1232.3298746666667</v>
      </c>
      <c r="O21" s="908">
        <v>71.150685604311008</v>
      </c>
      <c r="P21" s="908">
        <v>1268.8470866666667</v>
      </c>
      <c r="Q21" s="908">
        <v>73.259069668976139</v>
      </c>
      <c r="R21" s="908">
        <v>1192.6748046666669</v>
      </c>
      <c r="S21" s="908">
        <v>68.861131909160918</v>
      </c>
      <c r="T21" s="271" t="s">
        <v>621</v>
      </c>
      <c r="U21" s="206">
        <f t="shared" si="0"/>
        <v>74.309162535283548</v>
      </c>
      <c r="V21" s="206">
        <f t="shared" si="1"/>
        <v>69.433566345907124</v>
      </c>
      <c r="W21" s="206">
        <f t="shared" si="2"/>
        <v>74.309162535283548</v>
      </c>
      <c r="X21" s="206"/>
      <c r="Y21" s="178" t="str">
        <f t="shared" si="3"/>
        <v>BENAR</v>
      </c>
      <c r="Z21" s="178" t="str">
        <f t="shared" si="4"/>
        <v>BENAR</v>
      </c>
      <c r="AA21" s="178" t="str">
        <f t="shared" si="5"/>
        <v>BENAR</v>
      </c>
      <c r="AB21" s="178" t="str">
        <f t="shared" si="6"/>
        <v>BENAR</v>
      </c>
      <c r="AC21" s="178" t="str">
        <f t="shared" si="7"/>
        <v>BENAR</v>
      </c>
      <c r="AD21" s="178" t="str">
        <f t="shared" si="8"/>
        <v>BENAR</v>
      </c>
    </row>
    <row r="22" spans="1:30" ht="12.75" customHeight="1">
      <c r="A22" s="934">
        <v>14</v>
      </c>
      <c r="B22" s="934" t="s">
        <v>20</v>
      </c>
      <c r="C22" s="935" t="s">
        <v>69</v>
      </c>
      <c r="D22" s="936">
        <v>1</v>
      </c>
      <c r="E22" s="936">
        <v>60</v>
      </c>
      <c r="F22" s="936" t="s">
        <v>22</v>
      </c>
      <c r="G22" s="936">
        <v>1732</v>
      </c>
      <c r="H22" s="908">
        <v>398.89652533333333</v>
      </c>
      <c r="I22" s="908">
        <v>23.030977213240956</v>
      </c>
      <c r="J22" s="908">
        <v>412.17613733333332</v>
      </c>
      <c r="K22" s="908">
        <v>23.797698460354116</v>
      </c>
      <c r="L22" s="908">
        <v>440.67873133333336</v>
      </c>
      <c r="M22" s="908">
        <v>25.443344765204007</v>
      </c>
      <c r="N22" s="908">
        <v>457.51828</v>
      </c>
      <c r="O22" s="908">
        <v>26.415605080831412</v>
      </c>
      <c r="P22" s="908">
        <v>440.67873133333336</v>
      </c>
      <c r="Q22" s="908">
        <v>25.443344765204007</v>
      </c>
      <c r="R22" s="908">
        <v>457.51828</v>
      </c>
      <c r="S22" s="908">
        <v>26.415605080831412</v>
      </c>
      <c r="T22" s="271" t="s">
        <v>621</v>
      </c>
      <c r="U22" s="206">
        <f t="shared" si="0"/>
        <v>24.639222247882987</v>
      </c>
      <c r="V22" s="206">
        <f t="shared" si="1"/>
        <v>25.542969540672313</v>
      </c>
      <c r="W22" s="206">
        <f t="shared" si="2"/>
        <v>25.542969540672313</v>
      </c>
      <c r="X22" s="206"/>
      <c r="Y22" s="178" t="str">
        <f t="shared" si="3"/>
        <v>BENAR</v>
      </c>
      <c r="Z22" s="178" t="str">
        <f t="shared" si="4"/>
        <v>BENAR</v>
      </c>
      <c r="AA22" s="178" t="str">
        <f t="shared" si="5"/>
        <v>BENAR</v>
      </c>
      <c r="AB22" s="178" t="str">
        <f t="shared" si="6"/>
        <v>BENAR</v>
      </c>
      <c r="AC22" s="178" t="str">
        <f t="shared" si="7"/>
        <v>BENAR</v>
      </c>
      <c r="AD22" s="178" t="str">
        <f t="shared" si="8"/>
        <v>BENAR</v>
      </c>
    </row>
    <row r="23" spans="1:30" ht="12.75" customHeight="1">
      <c r="A23" s="934">
        <v>15</v>
      </c>
      <c r="B23" s="934" t="s">
        <v>20</v>
      </c>
      <c r="C23" s="935" t="s">
        <v>69</v>
      </c>
      <c r="D23" s="936">
        <v>2</v>
      </c>
      <c r="E23" s="936">
        <v>60</v>
      </c>
      <c r="F23" s="936" t="s">
        <v>22</v>
      </c>
      <c r="G23" s="936">
        <v>1732</v>
      </c>
      <c r="H23" s="908">
        <v>696.38659666666672</v>
      </c>
      <c r="I23" s="908">
        <v>40.207078329484219</v>
      </c>
      <c r="J23" s="908">
        <v>738.34189866666668</v>
      </c>
      <c r="K23" s="908">
        <v>42.629439876828329</v>
      </c>
      <c r="L23" s="908">
        <v>716.19661499999995</v>
      </c>
      <c r="M23" s="908">
        <v>41.350843822170894</v>
      </c>
      <c r="N23" s="908">
        <v>775.66078700000014</v>
      </c>
      <c r="O23" s="908">
        <v>44.784110103926103</v>
      </c>
      <c r="P23" s="908">
        <v>716.19661499999995</v>
      </c>
      <c r="Q23" s="908">
        <v>41.350843822170894</v>
      </c>
      <c r="R23" s="908">
        <v>775.66078700000014</v>
      </c>
      <c r="S23" s="908">
        <v>44.784110103926103</v>
      </c>
      <c r="T23" s="271" t="s">
        <v>621</v>
      </c>
      <c r="U23" s="206">
        <f t="shared" si="0"/>
        <v>40.969588657942005</v>
      </c>
      <c r="V23" s="206">
        <f t="shared" si="1"/>
        <v>44.065886694893514</v>
      </c>
      <c r="W23" s="206">
        <f t="shared" si="2"/>
        <v>44.065886694893514</v>
      </c>
      <c r="X23" s="206"/>
      <c r="Y23" s="178" t="str">
        <f t="shared" si="3"/>
        <v>BENAR</v>
      </c>
      <c r="Z23" s="178" t="str">
        <f t="shared" si="4"/>
        <v>BENAR</v>
      </c>
      <c r="AA23" s="178" t="str">
        <f t="shared" si="5"/>
        <v>BENAR</v>
      </c>
      <c r="AB23" s="178" t="str">
        <f t="shared" si="6"/>
        <v>BENAR</v>
      </c>
      <c r="AC23" s="178" t="str">
        <f t="shared" si="7"/>
        <v>BENAR</v>
      </c>
      <c r="AD23" s="178" t="str">
        <f t="shared" si="8"/>
        <v>BENAR</v>
      </c>
    </row>
    <row r="24" spans="1:30" ht="12.75" customHeight="1">
      <c r="A24" s="934">
        <v>16</v>
      </c>
      <c r="B24" s="934" t="s">
        <v>20</v>
      </c>
      <c r="C24" s="940" t="s">
        <v>405</v>
      </c>
      <c r="D24" s="936">
        <v>1</v>
      </c>
      <c r="E24" s="936">
        <v>60</v>
      </c>
      <c r="F24" s="936" t="s">
        <v>22</v>
      </c>
      <c r="G24" s="936">
        <v>1732</v>
      </c>
      <c r="H24" s="908">
        <v>1247.4814859999999</v>
      </c>
      <c r="I24" s="908">
        <v>72.02548995381062</v>
      </c>
      <c r="J24" s="908">
        <v>1230.9417726666668</v>
      </c>
      <c r="K24" s="908">
        <v>71.070541147036195</v>
      </c>
      <c r="L24" s="908">
        <v>1315.88444</v>
      </c>
      <c r="M24" s="908">
        <v>75.974852193995375</v>
      </c>
      <c r="N24" s="908">
        <v>1233.3334553333332</v>
      </c>
      <c r="O24" s="908">
        <v>71.208629060815994</v>
      </c>
      <c r="P24" s="908">
        <v>1315.88444</v>
      </c>
      <c r="Q24" s="908">
        <v>75.974852193995375</v>
      </c>
      <c r="R24" s="908">
        <v>1233.3334553333332</v>
      </c>
      <c r="S24" s="908">
        <v>71.208629060815994</v>
      </c>
      <c r="T24" s="271" t="s">
        <v>621</v>
      </c>
      <c r="U24" s="206">
        <f t="shared" si="0"/>
        <v>74.658398113933799</v>
      </c>
      <c r="V24" s="206">
        <f t="shared" si="1"/>
        <v>71.162599756222733</v>
      </c>
      <c r="W24" s="206">
        <f t="shared" si="2"/>
        <v>74.658398113933799</v>
      </c>
      <c r="X24" s="206"/>
      <c r="Y24" s="178" t="str">
        <f t="shared" si="3"/>
        <v>BENAR</v>
      </c>
      <c r="Z24" s="178" t="str">
        <f t="shared" si="4"/>
        <v>BENAR</v>
      </c>
      <c r="AA24" s="178" t="str">
        <f t="shared" si="5"/>
        <v>BENAR</v>
      </c>
      <c r="AB24" s="178" t="str">
        <f t="shared" si="6"/>
        <v>BENAR</v>
      </c>
      <c r="AC24" s="178" t="str">
        <f t="shared" si="7"/>
        <v>BENAR</v>
      </c>
      <c r="AD24" s="178" t="str">
        <f t="shared" si="8"/>
        <v>BENAR</v>
      </c>
    </row>
    <row r="25" spans="1:30" ht="12.75" customHeight="1">
      <c r="A25" s="934">
        <v>17</v>
      </c>
      <c r="B25" s="934" t="s">
        <v>20</v>
      </c>
      <c r="C25" s="940" t="s">
        <v>405</v>
      </c>
      <c r="D25" s="936">
        <v>2</v>
      </c>
      <c r="E25" s="936">
        <v>60</v>
      </c>
      <c r="F25" s="936" t="s">
        <v>22</v>
      </c>
      <c r="G25" s="936">
        <v>1732</v>
      </c>
      <c r="H25" s="908">
        <v>1329.0008136666665</v>
      </c>
      <c r="I25" s="908">
        <v>76.732148595073127</v>
      </c>
      <c r="J25" s="908">
        <v>1276.9349366666668</v>
      </c>
      <c r="K25" s="908">
        <v>73.726035604311008</v>
      </c>
      <c r="L25" s="908">
        <v>1220.6599526666666</v>
      </c>
      <c r="M25" s="908">
        <v>70.476902578906859</v>
      </c>
      <c r="N25" s="908">
        <v>1144.0910646666669</v>
      </c>
      <c r="O25" s="908">
        <v>66.056066089299463</v>
      </c>
      <c r="P25" s="908">
        <v>1220.6599526666666</v>
      </c>
      <c r="Q25" s="908">
        <v>70.476902578906859</v>
      </c>
      <c r="R25" s="908">
        <v>1144.0910646666669</v>
      </c>
      <c r="S25" s="908">
        <v>66.056066089299463</v>
      </c>
      <c r="T25" s="271" t="s">
        <v>621</v>
      </c>
      <c r="U25" s="206">
        <f t="shared" si="0"/>
        <v>72.561984584295615</v>
      </c>
      <c r="V25" s="206">
        <f t="shared" si="1"/>
        <v>68.612722594303307</v>
      </c>
      <c r="W25" s="206">
        <f t="shared" si="2"/>
        <v>72.561984584295615</v>
      </c>
      <c r="X25" s="206"/>
      <c r="Y25" s="178" t="str">
        <f t="shared" si="3"/>
        <v>BENAR</v>
      </c>
      <c r="Z25" s="178" t="str">
        <f t="shared" si="4"/>
        <v>BENAR</v>
      </c>
      <c r="AA25" s="178" t="str">
        <f t="shared" si="5"/>
        <v>BENAR</v>
      </c>
      <c r="AB25" s="178" t="str">
        <f t="shared" si="6"/>
        <v>BENAR</v>
      </c>
      <c r="AC25" s="178" t="str">
        <f t="shared" si="7"/>
        <v>BENAR</v>
      </c>
      <c r="AD25" s="178" t="str">
        <f t="shared" si="8"/>
        <v>BENAR</v>
      </c>
    </row>
    <row r="26" spans="1:30" ht="12.75" customHeight="1">
      <c r="A26" s="934">
        <v>18</v>
      </c>
      <c r="B26" s="934" t="s">
        <v>20</v>
      </c>
      <c r="C26" s="940" t="s">
        <v>405</v>
      </c>
      <c r="D26" s="936">
        <v>3</v>
      </c>
      <c r="E26" s="936">
        <v>60</v>
      </c>
      <c r="F26" s="936" t="s">
        <v>22</v>
      </c>
      <c r="G26" s="936">
        <v>1732</v>
      </c>
      <c r="H26" s="908">
        <v>1304.5509850000001</v>
      </c>
      <c r="I26" s="908">
        <v>75.320495669745966</v>
      </c>
      <c r="J26" s="908">
        <v>1066.7597250000001</v>
      </c>
      <c r="K26" s="908">
        <v>61.591208140877605</v>
      </c>
      <c r="L26" s="908">
        <v>1217.004964</v>
      </c>
      <c r="M26" s="908">
        <v>70.265875519630484</v>
      </c>
      <c r="N26" s="908">
        <v>1203.0893553333333</v>
      </c>
      <c r="O26" s="908">
        <v>69.46243391070054</v>
      </c>
      <c r="P26" s="908">
        <v>1217.004964</v>
      </c>
      <c r="Q26" s="908">
        <v>70.265875519630484</v>
      </c>
      <c r="R26" s="908">
        <v>1203.0893553333333</v>
      </c>
      <c r="S26" s="908">
        <v>69.46243391070054</v>
      </c>
      <c r="T26" s="271" t="s">
        <v>621</v>
      </c>
      <c r="U26" s="206">
        <f t="shared" si="0"/>
        <v>71.950748903002307</v>
      </c>
      <c r="V26" s="206">
        <f t="shared" si="1"/>
        <v>66.83869198742623</v>
      </c>
      <c r="W26" s="206">
        <f t="shared" si="2"/>
        <v>71.950748903002307</v>
      </c>
      <c r="X26" s="206"/>
      <c r="Y26" s="178" t="str">
        <f t="shared" si="3"/>
        <v>BENAR</v>
      </c>
      <c r="Z26" s="178" t="str">
        <f t="shared" si="4"/>
        <v>BENAR</v>
      </c>
      <c r="AA26" s="178" t="str">
        <f t="shared" si="5"/>
        <v>BENAR</v>
      </c>
      <c r="AB26" s="178" t="str">
        <f t="shared" si="6"/>
        <v>BENAR</v>
      </c>
      <c r="AC26" s="178" t="str">
        <f t="shared" si="7"/>
        <v>BENAR</v>
      </c>
      <c r="AD26" s="178" t="str">
        <f t="shared" si="8"/>
        <v>BENAR</v>
      </c>
    </row>
    <row r="27" spans="1:30" ht="12.75" customHeight="1">
      <c r="A27" s="934">
        <v>19</v>
      </c>
      <c r="B27" s="934" t="s">
        <v>20</v>
      </c>
      <c r="C27" s="940" t="s">
        <v>70</v>
      </c>
      <c r="D27" s="936">
        <v>3</v>
      </c>
      <c r="E27" s="936">
        <v>60</v>
      </c>
      <c r="F27" s="936" t="s">
        <v>22</v>
      </c>
      <c r="G27" s="936">
        <v>1732</v>
      </c>
      <c r="H27" s="908">
        <v>939.86423766666667</v>
      </c>
      <c r="I27" s="908">
        <v>54.264678849114702</v>
      </c>
      <c r="J27" s="908">
        <v>830.39654566666661</v>
      </c>
      <c r="K27" s="908">
        <v>47.944373306389529</v>
      </c>
      <c r="L27" s="908">
        <v>1166.6499836666667</v>
      </c>
      <c r="M27" s="908">
        <v>67.358544091608934</v>
      </c>
      <c r="N27" s="908">
        <v>927.51070133333326</v>
      </c>
      <c r="O27" s="908">
        <v>53.551426173979976</v>
      </c>
      <c r="P27" s="908">
        <v>1166.6499836666667</v>
      </c>
      <c r="Q27" s="908">
        <v>67.358544091608934</v>
      </c>
      <c r="R27" s="908">
        <v>927.51070133333326</v>
      </c>
      <c r="S27" s="908">
        <v>53.551426173979976</v>
      </c>
      <c r="T27" s="271" t="s">
        <v>621</v>
      </c>
      <c r="U27" s="206">
        <f t="shared" si="0"/>
        <v>62.993922344110864</v>
      </c>
      <c r="V27" s="206">
        <f t="shared" si="1"/>
        <v>51.682408551449818</v>
      </c>
      <c r="W27" s="206">
        <f t="shared" si="2"/>
        <v>62.993922344110864</v>
      </c>
      <c r="X27" s="206"/>
      <c r="Y27" s="178" t="str">
        <f t="shared" si="3"/>
        <v>BENAR</v>
      </c>
      <c r="Z27" s="178" t="str">
        <f t="shared" si="4"/>
        <v>BENAR</v>
      </c>
      <c r="AA27" s="178" t="str">
        <f t="shared" si="5"/>
        <v>BENAR</v>
      </c>
      <c r="AB27" s="178" t="str">
        <f t="shared" si="6"/>
        <v>BENAR</v>
      </c>
      <c r="AC27" s="178" t="str">
        <f t="shared" si="7"/>
        <v>BENAR</v>
      </c>
      <c r="AD27" s="178" t="str">
        <f t="shared" si="8"/>
        <v>BENAR</v>
      </c>
    </row>
    <row r="28" spans="1:30" ht="12.75" customHeight="1">
      <c r="A28" s="934">
        <v>20</v>
      </c>
      <c r="B28" s="934" t="s">
        <v>20</v>
      </c>
      <c r="C28" s="940" t="s">
        <v>70</v>
      </c>
      <c r="D28" s="936">
        <v>4</v>
      </c>
      <c r="E28" s="936">
        <v>60</v>
      </c>
      <c r="F28" s="936" t="s">
        <v>22</v>
      </c>
      <c r="G28" s="936">
        <v>1732</v>
      </c>
      <c r="H28" s="908">
        <v>1264.5450033333334</v>
      </c>
      <c r="I28" s="908">
        <v>73.010681485758283</v>
      </c>
      <c r="J28" s="908">
        <v>1310.6239830000002</v>
      </c>
      <c r="K28" s="908">
        <v>75.671130658198621</v>
      </c>
      <c r="L28" s="908">
        <v>1329.3797199999999</v>
      </c>
      <c r="M28" s="908">
        <v>76.754025404157034</v>
      </c>
      <c r="N28" s="908">
        <v>1201.1056316666666</v>
      </c>
      <c r="O28" s="908">
        <v>69.347900211701301</v>
      </c>
      <c r="P28" s="908">
        <v>1329.3797199999999</v>
      </c>
      <c r="Q28" s="908">
        <v>76.754025404157034</v>
      </c>
      <c r="R28" s="908">
        <v>1201.1056316666666</v>
      </c>
      <c r="S28" s="908">
        <v>69.347900211701301</v>
      </c>
      <c r="T28" s="271" t="s">
        <v>621</v>
      </c>
      <c r="U28" s="206">
        <f t="shared" si="0"/>
        <v>75.506244098024112</v>
      </c>
      <c r="V28" s="206">
        <f t="shared" si="1"/>
        <v>71.455643693867074</v>
      </c>
      <c r="W28" s="206">
        <f t="shared" si="2"/>
        <v>75.506244098024112</v>
      </c>
      <c r="X28" s="206"/>
      <c r="Y28" s="178" t="str">
        <f t="shared" si="3"/>
        <v>BENAR</v>
      </c>
      <c r="Z28" s="178" t="str">
        <f t="shared" si="4"/>
        <v>BENAR</v>
      </c>
      <c r="AA28" s="178" t="str">
        <f t="shared" si="5"/>
        <v>BENAR</v>
      </c>
      <c r="AB28" s="178" t="str">
        <f t="shared" si="6"/>
        <v>BENAR</v>
      </c>
      <c r="AC28" s="178" t="str">
        <f t="shared" si="7"/>
        <v>BENAR</v>
      </c>
      <c r="AD28" s="178" t="str">
        <f t="shared" si="8"/>
        <v>BENAR</v>
      </c>
    </row>
    <row r="29" spans="1:30" ht="12.75" customHeight="1">
      <c r="A29" s="934">
        <v>21</v>
      </c>
      <c r="B29" s="934" t="s">
        <v>20</v>
      </c>
      <c r="C29" s="940" t="s">
        <v>70</v>
      </c>
      <c r="D29" s="936">
        <v>5</v>
      </c>
      <c r="E29" s="936">
        <v>60</v>
      </c>
      <c r="F29" s="936" t="s">
        <v>22</v>
      </c>
      <c r="G29" s="936">
        <v>1732</v>
      </c>
      <c r="H29" s="908">
        <v>749.10868333333337</v>
      </c>
      <c r="I29" s="908">
        <v>43.251078714395689</v>
      </c>
      <c r="J29" s="908">
        <v>739.00071166666658</v>
      </c>
      <c r="K29" s="908">
        <v>42.667477578906848</v>
      </c>
      <c r="L29" s="908">
        <v>912.23091666666676</v>
      </c>
      <c r="M29" s="908">
        <v>52.669221516551204</v>
      </c>
      <c r="N29" s="908">
        <v>768.45495599999992</v>
      </c>
      <c r="O29" s="908">
        <v>44.368069053117779</v>
      </c>
      <c r="P29" s="908">
        <v>912.23091666666676</v>
      </c>
      <c r="Q29" s="908">
        <v>52.669221516551204</v>
      </c>
      <c r="R29" s="908">
        <v>768.45495599999992</v>
      </c>
      <c r="S29" s="908">
        <v>44.368069053117779</v>
      </c>
      <c r="T29" s="271" t="s">
        <v>621</v>
      </c>
      <c r="U29" s="206">
        <f t="shared" si="0"/>
        <v>49.529840582499368</v>
      </c>
      <c r="V29" s="206">
        <f t="shared" si="1"/>
        <v>43.801205228380802</v>
      </c>
      <c r="W29" s="206">
        <f t="shared" si="2"/>
        <v>49.529840582499368</v>
      </c>
      <c r="X29" s="206"/>
      <c r="Y29" s="178" t="str">
        <f t="shared" si="3"/>
        <v>BENAR</v>
      </c>
      <c r="Z29" s="178" t="str">
        <f t="shared" si="4"/>
        <v>BENAR</v>
      </c>
      <c r="AA29" s="178" t="str">
        <f t="shared" si="5"/>
        <v>BENAR</v>
      </c>
      <c r="AB29" s="178" t="str">
        <f t="shared" si="6"/>
        <v>BENAR</v>
      </c>
      <c r="AC29" s="178" t="str">
        <f t="shared" si="7"/>
        <v>BENAR</v>
      </c>
      <c r="AD29" s="178" t="str">
        <f t="shared" si="8"/>
        <v>BENAR</v>
      </c>
    </row>
    <row r="30" spans="1:30" ht="12.75" customHeight="1">
      <c r="A30" s="934">
        <v>22</v>
      </c>
      <c r="B30" s="934" t="s">
        <v>20</v>
      </c>
      <c r="C30" s="940" t="s">
        <v>70</v>
      </c>
      <c r="D30" s="936">
        <v>6</v>
      </c>
      <c r="E30" s="936">
        <v>60</v>
      </c>
      <c r="F30" s="936" t="s">
        <v>22</v>
      </c>
      <c r="G30" s="936">
        <v>1732</v>
      </c>
      <c r="H30" s="908">
        <v>545.92374699999993</v>
      </c>
      <c r="I30" s="908">
        <v>31.519846824480364</v>
      </c>
      <c r="J30" s="908">
        <v>513.27053833333332</v>
      </c>
      <c r="K30" s="908">
        <v>29.634557640492687</v>
      </c>
      <c r="L30" s="908">
        <v>577.26753733333328</v>
      </c>
      <c r="M30" s="908">
        <v>33.329534488067743</v>
      </c>
      <c r="N30" s="908">
        <v>458.69184366666667</v>
      </c>
      <c r="O30" s="908">
        <v>26.483362798306391</v>
      </c>
      <c r="P30" s="908">
        <v>577.26753733333328</v>
      </c>
      <c r="Q30" s="908">
        <v>33.329534488067743</v>
      </c>
      <c r="R30" s="908">
        <v>458.69184366666667</v>
      </c>
      <c r="S30" s="908">
        <v>26.483362798306391</v>
      </c>
      <c r="T30" s="271" t="s">
        <v>621</v>
      </c>
      <c r="U30" s="206">
        <f t="shared" si="0"/>
        <v>32.726305266871947</v>
      </c>
      <c r="V30" s="206">
        <f t="shared" si="1"/>
        <v>27.533761079035155</v>
      </c>
      <c r="W30" s="206">
        <f t="shared" si="2"/>
        <v>32.726305266871947</v>
      </c>
      <c r="X30" s="206"/>
      <c r="Y30" s="178" t="str">
        <f t="shared" si="3"/>
        <v>BENAR</v>
      </c>
      <c r="Z30" s="178" t="str">
        <f t="shared" si="4"/>
        <v>BENAR</v>
      </c>
      <c r="AA30" s="178" t="str">
        <f t="shared" si="5"/>
        <v>BENAR</v>
      </c>
      <c r="AB30" s="178" t="str">
        <f t="shared" si="6"/>
        <v>BENAR</v>
      </c>
      <c r="AC30" s="178" t="str">
        <f t="shared" si="7"/>
        <v>BENAR</v>
      </c>
      <c r="AD30" s="178" t="str">
        <f t="shared" si="8"/>
        <v>BENAR</v>
      </c>
    </row>
    <row r="31" spans="1:30" ht="12.75" customHeight="1">
      <c r="A31" s="934">
        <v>23</v>
      </c>
      <c r="B31" s="934" t="s">
        <v>20</v>
      </c>
      <c r="C31" s="940" t="s">
        <v>70</v>
      </c>
      <c r="D31" s="936">
        <v>7</v>
      </c>
      <c r="E31" s="936">
        <v>60</v>
      </c>
      <c r="F31" s="936" t="s">
        <v>22</v>
      </c>
      <c r="G31" s="936">
        <v>1732</v>
      </c>
      <c r="H31" s="908">
        <v>192.28563399999999</v>
      </c>
      <c r="I31" s="908">
        <v>11.101941916859122</v>
      </c>
      <c r="J31" s="908">
        <v>203.57664500000001</v>
      </c>
      <c r="K31" s="908">
        <v>11.75384786374134</v>
      </c>
      <c r="L31" s="908">
        <v>291.70409133333328</v>
      </c>
      <c r="M31" s="908">
        <v>16.842037605850653</v>
      </c>
      <c r="N31" s="908">
        <v>274.54291800000004</v>
      </c>
      <c r="O31" s="908">
        <v>15.851207736720557</v>
      </c>
      <c r="P31" s="908">
        <v>291.70409133333328</v>
      </c>
      <c r="Q31" s="908">
        <v>16.842037605850653</v>
      </c>
      <c r="R31" s="908">
        <v>274.54291800000004</v>
      </c>
      <c r="S31" s="908">
        <v>15.851207736720557</v>
      </c>
      <c r="T31" s="271" t="s">
        <v>621</v>
      </c>
      <c r="U31" s="206">
        <f t="shared" si="0"/>
        <v>14.92867237618681</v>
      </c>
      <c r="V31" s="206">
        <f t="shared" si="1"/>
        <v>14.48542111239415</v>
      </c>
      <c r="W31" s="206">
        <f t="shared" si="2"/>
        <v>14.92867237618681</v>
      </c>
      <c r="X31" s="206"/>
      <c r="Y31" s="178" t="str">
        <f t="shared" si="3"/>
        <v>BENAR</v>
      </c>
      <c r="Z31" s="178" t="str">
        <f t="shared" si="4"/>
        <v>BENAR</v>
      </c>
      <c r="AA31" s="178" t="str">
        <f t="shared" si="5"/>
        <v>BENAR</v>
      </c>
      <c r="AB31" s="178" t="str">
        <f t="shared" si="6"/>
        <v>BENAR</v>
      </c>
      <c r="AC31" s="178" t="str">
        <f t="shared" si="7"/>
        <v>BENAR</v>
      </c>
      <c r="AD31" s="178" t="str">
        <f t="shared" si="8"/>
        <v>BENAR</v>
      </c>
    </row>
    <row r="32" spans="1:30" ht="12.75" customHeight="1">
      <c r="A32" s="934">
        <v>24</v>
      </c>
      <c r="B32" s="934" t="s">
        <v>20</v>
      </c>
      <c r="C32" s="940" t="s">
        <v>71</v>
      </c>
      <c r="D32" s="936">
        <v>1</v>
      </c>
      <c r="E32" s="936">
        <v>60</v>
      </c>
      <c r="F32" s="936" t="s">
        <v>22</v>
      </c>
      <c r="G32" s="936">
        <v>1732</v>
      </c>
      <c r="H32" s="908">
        <v>427.82394399999998</v>
      </c>
      <c r="I32" s="908">
        <v>24.701151501154733</v>
      </c>
      <c r="J32" s="908">
        <v>423.14817299999999</v>
      </c>
      <c r="K32" s="908">
        <v>24.431187817551962</v>
      </c>
      <c r="L32" s="908">
        <v>442.5414633333333</v>
      </c>
      <c r="M32" s="908">
        <v>25.550892802155502</v>
      </c>
      <c r="N32" s="908">
        <v>420.07430033333338</v>
      </c>
      <c r="O32" s="908">
        <v>24.253712490377215</v>
      </c>
      <c r="P32" s="908">
        <v>442.5414633333333</v>
      </c>
      <c r="Q32" s="908">
        <v>25.550892802155502</v>
      </c>
      <c r="R32" s="908">
        <v>420.07430033333338</v>
      </c>
      <c r="S32" s="908">
        <v>24.253712490377215</v>
      </c>
      <c r="T32" s="271" t="s">
        <v>621</v>
      </c>
      <c r="U32" s="206">
        <f t="shared" si="0"/>
        <v>25.267645701821909</v>
      </c>
      <c r="V32" s="206">
        <f t="shared" si="1"/>
        <v>24.312870932768799</v>
      </c>
      <c r="W32" s="206">
        <f t="shared" si="2"/>
        <v>25.267645701821909</v>
      </c>
      <c r="X32" s="206"/>
      <c r="Y32" s="178" t="str">
        <f t="shared" si="3"/>
        <v>BENAR</v>
      </c>
      <c r="Z32" s="178" t="str">
        <f t="shared" si="4"/>
        <v>BENAR</v>
      </c>
      <c r="AA32" s="178" t="str">
        <f t="shared" si="5"/>
        <v>BENAR</v>
      </c>
      <c r="AB32" s="178" t="str">
        <f t="shared" si="6"/>
        <v>BENAR</v>
      </c>
      <c r="AC32" s="178" t="str">
        <f t="shared" si="7"/>
        <v>BENAR</v>
      </c>
      <c r="AD32" s="178" t="str">
        <f t="shared" si="8"/>
        <v>BENAR</v>
      </c>
    </row>
    <row r="33" spans="1:30" ht="12.75" customHeight="1">
      <c r="A33" s="934">
        <v>25</v>
      </c>
      <c r="B33" s="934" t="s">
        <v>20</v>
      </c>
      <c r="C33" s="940" t="s">
        <v>71</v>
      </c>
      <c r="D33" s="936">
        <v>2</v>
      </c>
      <c r="E33" s="936">
        <v>60</v>
      </c>
      <c r="F33" s="936" t="s">
        <v>22</v>
      </c>
      <c r="G33" s="936">
        <v>1732</v>
      </c>
      <c r="H33" s="908">
        <v>541.27787266666667</v>
      </c>
      <c r="I33" s="908">
        <v>31.251609276366437</v>
      </c>
      <c r="J33" s="908">
        <v>515.68529233333345</v>
      </c>
      <c r="K33" s="908">
        <v>29.773977617398007</v>
      </c>
      <c r="L33" s="908">
        <v>486.28374233333335</v>
      </c>
      <c r="M33" s="908">
        <v>28.076428541185528</v>
      </c>
      <c r="N33" s="908">
        <v>385.73620633333331</v>
      </c>
      <c r="O33" s="908">
        <v>22.27114355273287</v>
      </c>
      <c r="P33" s="908">
        <v>486.28374233333335</v>
      </c>
      <c r="Q33" s="908">
        <v>28.076428541185528</v>
      </c>
      <c r="R33" s="908">
        <v>385.73620633333331</v>
      </c>
      <c r="S33" s="908">
        <v>22.27114355273287</v>
      </c>
      <c r="T33" s="271" t="s">
        <v>621</v>
      </c>
      <c r="U33" s="206">
        <f t="shared" si="0"/>
        <v>29.134822119579166</v>
      </c>
      <c r="V33" s="206">
        <f t="shared" si="1"/>
        <v>24.772088240954584</v>
      </c>
      <c r="W33" s="206">
        <f t="shared" si="2"/>
        <v>29.134822119579166</v>
      </c>
      <c r="X33" s="206"/>
      <c r="Y33" s="178" t="str">
        <f t="shared" si="3"/>
        <v>BENAR</v>
      </c>
      <c r="Z33" s="178" t="str">
        <f t="shared" si="4"/>
        <v>BENAR</v>
      </c>
      <c r="AA33" s="178" t="str">
        <f t="shared" si="5"/>
        <v>BENAR</v>
      </c>
      <c r="AB33" s="178" t="str">
        <f t="shared" si="6"/>
        <v>BENAR</v>
      </c>
      <c r="AC33" s="178" t="str">
        <f t="shared" si="7"/>
        <v>BENAR</v>
      </c>
      <c r="AD33" s="178" t="str">
        <f t="shared" si="8"/>
        <v>BENAR</v>
      </c>
    </row>
    <row r="34" spans="1:30" ht="12.75" customHeight="1">
      <c r="A34" s="934">
        <v>26</v>
      </c>
      <c r="B34" s="934" t="s">
        <v>26</v>
      </c>
      <c r="C34" s="935" t="s">
        <v>72</v>
      </c>
      <c r="D34" s="936">
        <v>1</v>
      </c>
      <c r="E34" s="936">
        <v>60</v>
      </c>
      <c r="F34" s="936" t="s">
        <v>22</v>
      </c>
      <c r="G34" s="936">
        <v>1732</v>
      </c>
      <c r="H34" s="908">
        <v>1315.5135903333332</v>
      </c>
      <c r="I34" s="908">
        <v>75.953440550423394</v>
      </c>
      <c r="J34" s="908">
        <v>1349.9165849999999</v>
      </c>
      <c r="K34" s="908">
        <v>77.939756639722859</v>
      </c>
      <c r="L34" s="908">
        <v>1386.9709473333332</v>
      </c>
      <c r="M34" s="908">
        <v>80.079154003079296</v>
      </c>
      <c r="N34" s="908">
        <v>1500.4078776666665</v>
      </c>
      <c r="O34" s="908">
        <v>86.628630350269432</v>
      </c>
      <c r="P34" s="908">
        <v>1297.4958903333334</v>
      </c>
      <c r="Q34" s="908">
        <v>74.913157640492685</v>
      </c>
      <c r="R34" s="908">
        <v>1413.272054</v>
      </c>
      <c r="S34" s="908">
        <v>81.597693648960743</v>
      </c>
      <c r="T34" s="271" t="s">
        <v>621</v>
      </c>
      <c r="U34" s="206">
        <f t="shared" si="0"/>
        <v>76.981917397998458</v>
      </c>
      <c r="V34" s="206">
        <f t="shared" si="1"/>
        <v>82.05536021298434</v>
      </c>
      <c r="W34" s="206">
        <f t="shared" si="2"/>
        <v>82.05536021298434</v>
      </c>
      <c r="X34" s="206"/>
      <c r="Y34" s="178" t="str">
        <f t="shared" si="3"/>
        <v>BENAR</v>
      </c>
      <c r="Z34" s="178" t="str">
        <f t="shared" si="4"/>
        <v>BENAR</v>
      </c>
      <c r="AA34" s="178" t="str">
        <f t="shared" si="5"/>
        <v>BENAR</v>
      </c>
      <c r="AB34" s="178" t="str">
        <f t="shared" si="6"/>
        <v>BENAR</v>
      </c>
      <c r="AC34" s="178" t="str">
        <f t="shared" si="7"/>
        <v>BENAR</v>
      </c>
      <c r="AD34" s="178" t="str">
        <f t="shared" si="8"/>
        <v>BENAR</v>
      </c>
    </row>
    <row r="35" spans="1:30" ht="12.75" customHeight="1">
      <c r="A35" s="934">
        <v>27</v>
      </c>
      <c r="B35" s="934" t="s">
        <v>26</v>
      </c>
      <c r="C35" s="935" t="s">
        <v>72</v>
      </c>
      <c r="D35" s="936">
        <v>2</v>
      </c>
      <c r="E35" s="936">
        <v>60</v>
      </c>
      <c r="F35" s="936" t="s">
        <v>22</v>
      </c>
      <c r="G35" s="936">
        <v>1732</v>
      </c>
      <c r="H35" s="908">
        <v>522.47928899999999</v>
      </c>
      <c r="I35" s="908">
        <v>30.166240704387992</v>
      </c>
      <c r="J35" s="908">
        <v>491.51368233333341</v>
      </c>
      <c r="K35" s="908">
        <v>28.378388125481141</v>
      </c>
      <c r="L35" s="908">
        <v>715.137024</v>
      </c>
      <c r="M35" s="908">
        <v>41.289666512702077</v>
      </c>
      <c r="N35" s="908">
        <v>715.43389933333344</v>
      </c>
      <c r="O35" s="908">
        <v>41.30680712086221</v>
      </c>
      <c r="P35" s="908">
        <v>564.84041333333334</v>
      </c>
      <c r="Q35" s="908">
        <v>32.612033102386448</v>
      </c>
      <c r="R35" s="908">
        <v>533.21242266666661</v>
      </c>
      <c r="S35" s="908">
        <v>30.785936643571976</v>
      </c>
      <c r="T35" s="271" t="s">
        <v>621</v>
      </c>
      <c r="U35" s="206">
        <f t="shared" si="0"/>
        <v>34.689313439825504</v>
      </c>
      <c r="V35" s="206">
        <f t="shared" si="1"/>
        <v>33.490377296638442</v>
      </c>
      <c r="W35" s="206">
        <f t="shared" si="2"/>
        <v>34.689313439825504</v>
      </c>
      <c r="X35" s="206"/>
      <c r="Y35" s="178" t="str">
        <f t="shared" si="3"/>
        <v>BENAR</v>
      </c>
      <c r="Z35" s="178" t="str">
        <f t="shared" si="4"/>
        <v>BENAR</v>
      </c>
      <c r="AA35" s="178" t="str">
        <f t="shared" si="5"/>
        <v>BENAR</v>
      </c>
      <c r="AB35" s="178" t="str">
        <f t="shared" si="6"/>
        <v>BENAR</v>
      </c>
      <c r="AC35" s="178" t="str">
        <f t="shared" si="7"/>
        <v>BENAR</v>
      </c>
      <c r="AD35" s="178" t="str">
        <f t="shared" si="8"/>
        <v>BENAR</v>
      </c>
    </row>
    <row r="36" spans="1:30" ht="12.75" customHeight="1">
      <c r="A36" s="934">
        <v>28</v>
      </c>
      <c r="B36" s="934" t="s">
        <v>26</v>
      </c>
      <c r="C36" s="935" t="s">
        <v>72</v>
      </c>
      <c r="D36" s="936">
        <v>3</v>
      </c>
      <c r="E36" s="936">
        <v>60</v>
      </c>
      <c r="F36" s="936" t="s">
        <v>22</v>
      </c>
      <c r="G36" s="936">
        <v>1732</v>
      </c>
      <c r="H36" s="908">
        <v>1061.2691243333331</v>
      </c>
      <c r="I36" s="908">
        <v>61.274198864511156</v>
      </c>
      <c r="J36" s="908">
        <v>1152.5680336666667</v>
      </c>
      <c r="K36" s="908">
        <v>66.545498479599701</v>
      </c>
      <c r="L36" s="908">
        <v>1235.8726806666666</v>
      </c>
      <c r="M36" s="908">
        <v>71.355235604311005</v>
      </c>
      <c r="N36" s="908">
        <v>1195.9909666666665</v>
      </c>
      <c r="O36" s="908">
        <v>69.052596227867582</v>
      </c>
      <c r="P36" s="908">
        <v>1106.3055013333333</v>
      </c>
      <c r="Q36" s="908">
        <v>63.874451578137027</v>
      </c>
      <c r="R36" s="908">
        <v>1068.7882083333334</v>
      </c>
      <c r="S36" s="908">
        <v>61.708326116243263</v>
      </c>
      <c r="T36" s="271" t="s">
        <v>621</v>
      </c>
      <c r="U36" s="206">
        <f t="shared" si="0"/>
        <v>65.501295348986389</v>
      </c>
      <c r="V36" s="206">
        <f t="shared" si="1"/>
        <v>65.768806941236846</v>
      </c>
      <c r="W36" s="206">
        <f t="shared" si="2"/>
        <v>65.768806941236846</v>
      </c>
      <c r="X36" s="206"/>
      <c r="Y36" s="178" t="str">
        <f t="shared" si="3"/>
        <v>BENAR</v>
      </c>
      <c r="Z36" s="178" t="str">
        <f t="shared" si="4"/>
        <v>BENAR</v>
      </c>
      <c r="AA36" s="178" t="str">
        <f t="shared" si="5"/>
        <v>BENAR</v>
      </c>
      <c r="AB36" s="178" t="str">
        <f t="shared" si="6"/>
        <v>BENAR</v>
      </c>
      <c r="AC36" s="178" t="str">
        <f t="shared" si="7"/>
        <v>BENAR</v>
      </c>
      <c r="AD36" s="178" t="str">
        <f t="shared" si="8"/>
        <v>BENAR</v>
      </c>
    </row>
    <row r="37" spans="1:30" ht="12.75" customHeight="1">
      <c r="A37" s="934">
        <v>29</v>
      </c>
      <c r="B37" s="934" t="s">
        <v>26</v>
      </c>
      <c r="C37" s="935" t="s">
        <v>72</v>
      </c>
      <c r="D37" s="936">
        <v>4</v>
      </c>
      <c r="E37" s="936">
        <v>60</v>
      </c>
      <c r="F37" s="936" t="s">
        <v>22</v>
      </c>
      <c r="G37" s="936">
        <v>1732</v>
      </c>
      <c r="H37" s="908">
        <v>1181.7986653333335</v>
      </c>
      <c r="I37" s="908">
        <v>68.233179291762909</v>
      </c>
      <c r="J37" s="908">
        <v>1262.6807046666665</v>
      </c>
      <c r="K37" s="908">
        <v>72.903042994611241</v>
      </c>
      <c r="L37" s="908">
        <v>1481.3428549999999</v>
      </c>
      <c r="M37" s="908">
        <v>85.527878464203226</v>
      </c>
      <c r="N37" s="908">
        <v>1517.5798746666667</v>
      </c>
      <c r="O37" s="908">
        <v>87.620085142417253</v>
      </c>
      <c r="P37" s="908">
        <v>1185.3290606666667</v>
      </c>
      <c r="Q37" s="908">
        <v>68.437012740569671</v>
      </c>
      <c r="R37" s="908">
        <v>1196.9953613333332</v>
      </c>
      <c r="S37" s="908">
        <v>69.110586682063129</v>
      </c>
      <c r="T37" s="271" t="s">
        <v>621</v>
      </c>
      <c r="U37" s="206">
        <f t="shared" si="0"/>
        <v>74.066023498845269</v>
      </c>
      <c r="V37" s="206">
        <f t="shared" si="1"/>
        <v>76.544571606363874</v>
      </c>
      <c r="W37" s="206">
        <f t="shared" si="2"/>
        <v>76.544571606363874</v>
      </c>
      <c r="X37" s="206"/>
      <c r="Y37" s="178" t="str">
        <f t="shared" si="3"/>
        <v>BENAR</v>
      </c>
      <c r="Z37" s="178" t="str">
        <f t="shared" si="4"/>
        <v>BENAR</v>
      </c>
      <c r="AA37" s="178" t="str">
        <f t="shared" si="5"/>
        <v>BENAR</v>
      </c>
      <c r="AB37" s="178" t="str">
        <f t="shared" si="6"/>
        <v>BENAR</v>
      </c>
      <c r="AC37" s="178" t="str">
        <f t="shared" si="7"/>
        <v>BENAR</v>
      </c>
      <c r="AD37" s="178" t="str">
        <f t="shared" si="8"/>
        <v>BENAR</v>
      </c>
    </row>
    <row r="38" spans="1:30" ht="12.75" customHeight="1">
      <c r="A38" s="934">
        <v>30</v>
      </c>
      <c r="B38" s="934" t="s">
        <v>26</v>
      </c>
      <c r="C38" s="935" t="s">
        <v>72</v>
      </c>
      <c r="D38" s="936">
        <v>5</v>
      </c>
      <c r="E38" s="936">
        <v>60</v>
      </c>
      <c r="F38" s="936" t="s">
        <v>22</v>
      </c>
      <c r="G38" s="936">
        <v>1732</v>
      </c>
      <c r="H38" s="908">
        <v>1207.3216553333332</v>
      </c>
      <c r="I38" s="908">
        <v>69.706793033102372</v>
      </c>
      <c r="J38" s="908">
        <v>1250.2993573333333</v>
      </c>
      <c r="K38" s="908">
        <v>72.188184603541188</v>
      </c>
      <c r="L38" s="908">
        <v>1275.6673583333334</v>
      </c>
      <c r="M38" s="908">
        <v>73.652849788298695</v>
      </c>
      <c r="N38" s="908">
        <v>1259.3159996666666</v>
      </c>
      <c r="O38" s="908">
        <v>72.708775962278665</v>
      </c>
      <c r="P38" s="908">
        <v>995.18031833333328</v>
      </c>
      <c r="Q38" s="908">
        <v>57.45844794072363</v>
      </c>
      <c r="R38" s="908">
        <v>976.71165000000008</v>
      </c>
      <c r="S38" s="908">
        <v>56.392127598152427</v>
      </c>
      <c r="T38" s="271" t="s">
        <v>621</v>
      </c>
      <c r="U38" s="206">
        <f t="shared" si="0"/>
        <v>66.939363587374899</v>
      </c>
      <c r="V38" s="206">
        <f t="shared" si="1"/>
        <v>67.096362721324098</v>
      </c>
      <c r="W38" s="206">
        <f t="shared" si="2"/>
        <v>67.096362721324098</v>
      </c>
      <c r="X38" s="206"/>
      <c r="Y38" s="178" t="str">
        <f t="shared" si="3"/>
        <v>BENAR</v>
      </c>
      <c r="Z38" s="178" t="str">
        <f t="shared" si="4"/>
        <v>BENAR</v>
      </c>
      <c r="AA38" s="178" t="str">
        <f t="shared" si="5"/>
        <v>BENAR</v>
      </c>
      <c r="AB38" s="178" t="str">
        <f t="shared" si="6"/>
        <v>BENAR</v>
      </c>
      <c r="AC38" s="178" t="str">
        <f t="shared" si="7"/>
        <v>BENAR</v>
      </c>
      <c r="AD38" s="178" t="str">
        <f t="shared" si="8"/>
        <v>BENAR</v>
      </c>
    </row>
    <row r="39" spans="1:30" ht="12.75" customHeight="1">
      <c r="A39" s="934">
        <v>31</v>
      </c>
      <c r="B39" s="934" t="s">
        <v>26</v>
      </c>
      <c r="C39" s="935" t="s">
        <v>77</v>
      </c>
      <c r="D39" s="936">
        <v>1</v>
      </c>
      <c r="E39" s="936">
        <v>60</v>
      </c>
      <c r="F39" s="936" t="s">
        <v>22</v>
      </c>
      <c r="G39" s="936">
        <v>1732</v>
      </c>
      <c r="H39" s="908">
        <v>1094.8827313333334</v>
      </c>
      <c r="I39" s="908">
        <v>63.214938298691301</v>
      </c>
      <c r="J39" s="908">
        <v>1078.7976483333334</v>
      </c>
      <c r="K39" s="908">
        <v>62.286238356428022</v>
      </c>
      <c r="L39" s="908">
        <v>1147.5668133333334</v>
      </c>
      <c r="M39" s="908">
        <v>66.256744418783683</v>
      </c>
      <c r="N39" s="908">
        <v>1132.4162600000002</v>
      </c>
      <c r="O39" s="908">
        <v>65.382001154734425</v>
      </c>
      <c r="P39" s="908">
        <v>1118.341797</v>
      </c>
      <c r="Q39" s="908">
        <v>64.56938781755197</v>
      </c>
      <c r="R39" s="908">
        <v>1132.4162600000002</v>
      </c>
      <c r="S39" s="908">
        <v>65.382001154734425</v>
      </c>
      <c r="T39" s="271" t="s">
        <v>621</v>
      </c>
      <c r="U39" s="206">
        <f t="shared" si="0"/>
        <v>64.680356845008987</v>
      </c>
      <c r="V39" s="206">
        <f t="shared" si="1"/>
        <v>64.350080221965626</v>
      </c>
      <c r="W39" s="206">
        <f t="shared" si="2"/>
        <v>64.680356845008987</v>
      </c>
      <c r="X39" s="206"/>
      <c r="Y39" s="178" t="str">
        <f t="shared" si="3"/>
        <v>BENAR</v>
      </c>
      <c r="Z39" s="178" t="str">
        <f t="shared" si="4"/>
        <v>BENAR</v>
      </c>
      <c r="AA39" s="178" t="str">
        <f t="shared" si="5"/>
        <v>BENAR</v>
      </c>
      <c r="AB39" s="178" t="str">
        <f t="shared" si="6"/>
        <v>BENAR</v>
      </c>
      <c r="AC39" s="178" t="str">
        <f t="shared" si="7"/>
        <v>BENAR</v>
      </c>
      <c r="AD39" s="178" t="str">
        <f t="shared" si="8"/>
        <v>BENAR</v>
      </c>
    </row>
    <row r="40" spans="1:30" ht="12.75" customHeight="1">
      <c r="A40" s="934">
        <v>32</v>
      </c>
      <c r="B40" s="934" t="s">
        <v>26</v>
      </c>
      <c r="C40" s="935" t="s">
        <v>27</v>
      </c>
      <c r="D40" s="936">
        <v>2</v>
      </c>
      <c r="E40" s="936">
        <v>60</v>
      </c>
      <c r="F40" s="936" t="s">
        <v>22</v>
      </c>
      <c r="G40" s="936">
        <v>1732</v>
      </c>
      <c r="H40" s="908">
        <v>1646.3664956666664</v>
      </c>
      <c r="I40" s="908">
        <v>95.055802290223241</v>
      </c>
      <c r="J40" s="908">
        <v>987.2798663333333</v>
      </c>
      <c r="K40" s="908">
        <v>57.002301751347183</v>
      </c>
      <c r="L40" s="908">
        <v>1024.2000733333334</v>
      </c>
      <c r="M40" s="908">
        <v>59.133953425712093</v>
      </c>
      <c r="N40" s="908">
        <v>978.42032866666671</v>
      </c>
      <c r="O40" s="908">
        <v>56.49078110084681</v>
      </c>
      <c r="P40" s="908">
        <v>1024.2000733333334</v>
      </c>
      <c r="Q40" s="908">
        <v>59.133953425712093</v>
      </c>
      <c r="R40" s="908">
        <v>978.42032866666671</v>
      </c>
      <c r="S40" s="908">
        <v>56.49078110084681</v>
      </c>
      <c r="T40" s="271" t="s">
        <v>621</v>
      </c>
      <c r="U40" s="206">
        <f t="shared" si="0"/>
        <v>71.107903047215814</v>
      </c>
      <c r="V40" s="206">
        <f t="shared" si="1"/>
        <v>56.661287984346934</v>
      </c>
      <c r="W40" s="206">
        <f t="shared" si="2"/>
        <v>71.107903047215814</v>
      </c>
      <c r="X40" s="206"/>
      <c r="Y40" s="178" t="str">
        <f t="shared" si="3"/>
        <v>BENAR</v>
      </c>
      <c r="Z40" s="178" t="str">
        <f t="shared" si="4"/>
        <v>BENAR</v>
      </c>
      <c r="AA40" s="178" t="str">
        <f t="shared" si="5"/>
        <v>BENAR</v>
      </c>
      <c r="AB40" s="178" t="str">
        <f t="shared" si="6"/>
        <v>BENAR</v>
      </c>
      <c r="AC40" s="178" t="str">
        <f t="shared" si="7"/>
        <v>BENAR</v>
      </c>
      <c r="AD40" s="178" t="str">
        <f t="shared" si="8"/>
        <v>BENAR</v>
      </c>
    </row>
    <row r="41" spans="1:30" ht="12.75" customHeight="1">
      <c r="A41" s="934">
        <v>33</v>
      </c>
      <c r="B41" s="934" t="s">
        <v>26</v>
      </c>
      <c r="C41" s="938" t="s">
        <v>27</v>
      </c>
      <c r="D41" s="936">
        <v>3</v>
      </c>
      <c r="E41" s="936">
        <v>60</v>
      </c>
      <c r="F41" s="936" t="s">
        <v>22</v>
      </c>
      <c r="G41" s="936">
        <v>1732</v>
      </c>
      <c r="H41" s="908">
        <v>1206.8097330000001</v>
      </c>
      <c r="I41" s="908">
        <v>69.677236316397227</v>
      </c>
      <c r="J41" s="908">
        <v>1312.120036</v>
      </c>
      <c r="K41" s="908">
        <v>75.757507852193996</v>
      </c>
      <c r="L41" s="908">
        <v>1443.6777749999999</v>
      </c>
      <c r="M41" s="908">
        <v>83.353220265588917</v>
      </c>
      <c r="N41" s="908">
        <v>1442.9189453333331</v>
      </c>
      <c r="O41" s="908">
        <v>83.309407929176274</v>
      </c>
      <c r="P41" s="908">
        <v>1443.6777749999999</v>
      </c>
      <c r="Q41" s="908">
        <v>83.353220265588917</v>
      </c>
      <c r="R41" s="908">
        <v>1442.9189453333331</v>
      </c>
      <c r="S41" s="908">
        <v>83.309407929176274</v>
      </c>
      <c r="T41" s="271" t="s">
        <v>621</v>
      </c>
      <c r="U41" s="206">
        <f t="shared" si="0"/>
        <v>78.794558949191682</v>
      </c>
      <c r="V41" s="206">
        <f t="shared" si="1"/>
        <v>80.792107903515515</v>
      </c>
      <c r="W41" s="206">
        <f t="shared" si="2"/>
        <v>80.792107903515515</v>
      </c>
      <c r="X41" s="206"/>
      <c r="Y41" s="178" t="str">
        <f t="shared" si="3"/>
        <v>BENAR</v>
      </c>
      <c r="Z41" s="178" t="str">
        <f t="shared" si="4"/>
        <v>BENAR</v>
      </c>
      <c r="AA41" s="178" t="str">
        <f t="shared" si="5"/>
        <v>BENAR</v>
      </c>
      <c r="AB41" s="178" t="str">
        <f t="shared" si="6"/>
        <v>BENAR</v>
      </c>
      <c r="AC41" s="178" t="str">
        <f t="shared" si="7"/>
        <v>BENAR</v>
      </c>
      <c r="AD41" s="178" t="str">
        <f t="shared" si="8"/>
        <v>BENAR</v>
      </c>
    </row>
    <row r="42" spans="1:30" ht="12.75" customHeight="1">
      <c r="A42" s="934">
        <v>36</v>
      </c>
      <c r="B42" s="934" t="s">
        <v>26</v>
      </c>
      <c r="C42" s="938" t="s">
        <v>27</v>
      </c>
      <c r="D42" s="936">
        <v>4</v>
      </c>
      <c r="E42" s="936">
        <v>60</v>
      </c>
      <c r="F42" s="936" t="s">
        <v>22</v>
      </c>
      <c r="G42" s="936">
        <v>1732</v>
      </c>
      <c r="H42" s="908">
        <v>1040.0105386666667</v>
      </c>
      <c r="I42" s="908">
        <v>60.046797844495771</v>
      </c>
      <c r="J42" s="908">
        <v>1018.0396116666667</v>
      </c>
      <c r="K42" s="908">
        <v>58.778268571978444</v>
      </c>
      <c r="L42" s="908">
        <v>1088.7315266666667</v>
      </c>
      <c r="M42" s="908">
        <v>62.859787913779833</v>
      </c>
      <c r="N42" s="908">
        <v>1164.9063309999999</v>
      </c>
      <c r="O42" s="908">
        <v>67.257871304849886</v>
      </c>
      <c r="P42" s="908">
        <v>1088.7315266666667</v>
      </c>
      <c r="Q42" s="908">
        <v>62.859787913779833</v>
      </c>
      <c r="R42" s="908">
        <v>1164.9063309999999</v>
      </c>
      <c r="S42" s="908">
        <v>67.257871304849886</v>
      </c>
      <c r="T42" s="271" t="s">
        <v>621</v>
      </c>
      <c r="U42" s="206">
        <f t="shared" si="0"/>
        <v>61.922124557351815</v>
      </c>
      <c r="V42" s="206">
        <f t="shared" si="1"/>
        <v>64.431337060559414</v>
      </c>
      <c r="W42" s="206">
        <f t="shared" si="2"/>
        <v>64.431337060559414</v>
      </c>
      <c r="X42" s="206"/>
      <c r="Y42" s="178" t="str">
        <f t="shared" si="3"/>
        <v>BENAR</v>
      </c>
      <c r="Z42" s="178" t="str">
        <f t="shared" si="4"/>
        <v>BENAR</v>
      </c>
      <c r="AA42" s="178" t="str">
        <f t="shared" si="5"/>
        <v>BENAR</v>
      </c>
      <c r="AB42" s="178" t="str">
        <f t="shared" si="6"/>
        <v>BENAR</v>
      </c>
      <c r="AC42" s="178" t="str">
        <f t="shared" si="7"/>
        <v>BENAR</v>
      </c>
      <c r="AD42" s="178" t="str">
        <f t="shared" si="8"/>
        <v>BENAR</v>
      </c>
    </row>
    <row r="43" spans="1:30" ht="12.75" customHeight="1">
      <c r="A43" s="934">
        <v>37</v>
      </c>
      <c r="B43" s="934" t="s">
        <v>26</v>
      </c>
      <c r="C43" s="938" t="s">
        <v>27</v>
      </c>
      <c r="D43" s="936">
        <v>5</v>
      </c>
      <c r="E43" s="936">
        <v>60</v>
      </c>
      <c r="F43" s="936" t="s">
        <v>22</v>
      </c>
      <c r="G43" s="936">
        <v>1732</v>
      </c>
      <c r="H43" s="908">
        <v>865.60780833333331</v>
      </c>
      <c r="I43" s="908">
        <v>49.97735613933795</v>
      </c>
      <c r="J43" s="908">
        <v>865.98958333333337</v>
      </c>
      <c r="K43" s="908">
        <v>49.999398575827563</v>
      </c>
      <c r="L43" s="908">
        <v>865.89054366666676</v>
      </c>
      <c r="M43" s="908">
        <v>49.993680350269443</v>
      </c>
      <c r="N43" s="908">
        <v>865.81408666666664</v>
      </c>
      <c r="O43" s="908">
        <v>49.989265973826022</v>
      </c>
      <c r="P43" s="908">
        <v>865.89054366666676</v>
      </c>
      <c r="Q43" s="908">
        <v>49.993680350269443</v>
      </c>
      <c r="R43" s="908">
        <v>865.81408666666664</v>
      </c>
      <c r="S43" s="908">
        <v>49.989265973826022</v>
      </c>
      <c r="T43" s="271" t="s">
        <v>621</v>
      </c>
      <c r="U43" s="206">
        <f t="shared" si="0"/>
        <v>49.988238946625614</v>
      </c>
      <c r="V43" s="206">
        <f t="shared" si="1"/>
        <v>49.992643507826529</v>
      </c>
      <c r="W43" s="206">
        <f t="shared" si="2"/>
        <v>49.992643507826529</v>
      </c>
      <c r="X43" s="206"/>
      <c r="Y43" s="178" t="str">
        <f t="shared" si="3"/>
        <v>BENAR</v>
      </c>
      <c r="Z43" s="178" t="str">
        <f t="shared" si="4"/>
        <v>BENAR</v>
      </c>
      <c r="AA43" s="178" t="str">
        <f t="shared" si="5"/>
        <v>BENAR</v>
      </c>
      <c r="AB43" s="178" t="str">
        <f t="shared" si="6"/>
        <v>BENAR</v>
      </c>
      <c r="AC43" s="178" t="str">
        <f t="shared" si="7"/>
        <v>BENAR</v>
      </c>
      <c r="AD43" s="178" t="str">
        <f t="shared" si="8"/>
        <v>BENAR</v>
      </c>
    </row>
    <row r="44" spans="1:30" ht="12.75" customHeight="1">
      <c r="A44" s="934">
        <v>38</v>
      </c>
      <c r="B44" s="934" t="s">
        <v>26</v>
      </c>
      <c r="C44" s="938" t="s">
        <v>6028</v>
      </c>
      <c r="D44" s="936">
        <v>1</v>
      </c>
      <c r="E44" s="936">
        <v>60</v>
      </c>
      <c r="F44" s="936" t="s">
        <v>22</v>
      </c>
      <c r="G44" s="936">
        <v>1732</v>
      </c>
      <c r="H44" s="908">
        <v>0</v>
      </c>
      <c r="I44" s="908">
        <v>0</v>
      </c>
      <c r="J44" s="908">
        <v>0</v>
      </c>
      <c r="K44" s="908">
        <v>0</v>
      </c>
      <c r="L44" s="908">
        <v>0</v>
      </c>
      <c r="M44" s="908">
        <v>0</v>
      </c>
      <c r="N44" s="908">
        <v>0</v>
      </c>
      <c r="O44" s="908">
        <v>0</v>
      </c>
      <c r="P44" s="908">
        <v>0</v>
      </c>
      <c r="Q44" s="908">
        <v>0</v>
      </c>
      <c r="R44" s="908">
        <v>0</v>
      </c>
      <c r="S44" s="908">
        <v>0</v>
      </c>
      <c r="T44" s="271" t="s">
        <v>621</v>
      </c>
      <c r="U44" s="206">
        <f t="shared" si="0"/>
        <v>0</v>
      </c>
      <c r="V44" s="206">
        <f t="shared" si="1"/>
        <v>0</v>
      </c>
      <c r="W44" s="206">
        <f t="shared" si="2"/>
        <v>0</v>
      </c>
      <c r="X44" s="206"/>
      <c r="Y44" s="178" t="str">
        <f t="shared" si="3"/>
        <v>BENAR</v>
      </c>
      <c r="Z44" s="178" t="str">
        <f t="shared" si="4"/>
        <v>BENAR</v>
      </c>
      <c r="AA44" s="178" t="str">
        <f t="shared" si="5"/>
        <v>BENAR</v>
      </c>
      <c r="AB44" s="178" t="str">
        <f t="shared" si="6"/>
        <v>BENAR</v>
      </c>
      <c r="AC44" s="178" t="str">
        <f t="shared" si="7"/>
        <v>BENAR</v>
      </c>
      <c r="AD44" s="178" t="str">
        <f t="shared" si="8"/>
        <v>BENAR</v>
      </c>
    </row>
    <row r="45" spans="1:30" ht="12.75" customHeight="1">
      <c r="A45" s="934">
        <v>39</v>
      </c>
      <c r="B45" s="934" t="s">
        <v>26</v>
      </c>
      <c r="C45" s="938" t="s">
        <v>6028</v>
      </c>
      <c r="D45" s="936">
        <v>2</v>
      </c>
      <c r="E45" s="936">
        <v>60</v>
      </c>
      <c r="F45" s="936" t="s">
        <v>22</v>
      </c>
      <c r="G45" s="936">
        <v>1732</v>
      </c>
      <c r="H45" s="908">
        <v>0</v>
      </c>
      <c r="I45" s="908">
        <v>0</v>
      </c>
      <c r="J45" s="908">
        <v>0</v>
      </c>
      <c r="K45" s="908">
        <v>0</v>
      </c>
      <c r="L45" s="908">
        <v>0</v>
      </c>
      <c r="M45" s="908">
        <v>0</v>
      </c>
      <c r="N45" s="908">
        <v>0</v>
      </c>
      <c r="O45" s="908">
        <v>0</v>
      </c>
      <c r="P45" s="908">
        <v>0</v>
      </c>
      <c r="Q45" s="908">
        <v>0</v>
      </c>
      <c r="R45" s="908">
        <v>0</v>
      </c>
      <c r="S45" s="908">
        <v>0</v>
      </c>
      <c r="T45" s="271" t="s">
        <v>621</v>
      </c>
      <c r="U45" s="206">
        <f t="shared" si="0"/>
        <v>0</v>
      </c>
      <c r="V45" s="206">
        <f t="shared" si="1"/>
        <v>0</v>
      </c>
      <c r="W45" s="206">
        <f t="shared" si="2"/>
        <v>0</v>
      </c>
      <c r="X45" s="206"/>
      <c r="Y45" s="178" t="str">
        <f t="shared" si="3"/>
        <v>BENAR</v>
      </c>
      <c r="Z45" s="178" t="str">
        <f t="shared" si="4"/>
        <v>BENAR</v>
      </c>
      <c r="AA45" s="178" t="str">
        <f t="shared" si="5"/>
        <v>BENAR</v>
      </c>
      <c r="AB45" s="178" t="str">
        <f t="shared" si="6"/>
        <v>BENAR</v>
      </c>
      <c r="AC45" s="178" t="str">
        <f t="shared" si="7"/>
        <v>BENAR</v>
      </c>
      <c r="AD45" s="178" t="str">
        <f t="shared" si="8"/>
        <v>BENAR</v>
      </c>
    </row>
    <row r="46" spans="1:30" ht="12.75" customHeight="1">
      <c r="A46" s="934">
        <v>40</v>
      </c>
      <c r="B46" s="937" t="s">
        <v>26</v>
      </c>
      <c r="C46" s="938" t="s">
        <v>28</v>
      </c>
      <c r="D46" s="939">
        <v>1</v>
      </c>
      <c r="E46" s="939">
        <v>60</v>
      </c>
      <c r="F46" s="939" t="s">
        <v>22</v>
      </c>
      <c r="G46" s="936">
        <v>1732</v>
      </c>
      <c r="H46" s="908">
        <v>1213.5459796666667</v>
      </c>
      <c r="I46" s="908">
        <v>70.06616510777522</v>
      </c>
      <c r="J46" s="908">
        <v>1264.9785973333335</v>
      </c>
      <c r="K46" s="908">
        <v>73.035715781370286</v>
      </c>
      <c r="L46" s="908">
        <v>1216.8517253333334</v>
      </c>
      <c r="M46" s="908">
        <v>70.257028021555044</v>
      </c>
      <c r="N46" s="908">
        <v>1300.4313556666666</v>
      </c>
      <c r="O46" s="908">
        <v>75.082641782140101</v>
      </c>
      <c r="P46" s="908">
        <v>1216.8517253333334</v>
      </c>
      <c r="Q46" s="908">
        <v>70.257028021555044</v>
      </c>
      <c r="R46" s="908">
        <v>1300.4313556666666</v>
      </c>
      <c r="S46" s="908">
        <v>75.082641782140101</v>
      </c>
      <c r="T46" s="271" t="s">
        <v>621</v>
      </c>
      <c r="U46" s="206">
        <f t="shared" si="0"/>
        <v>70.193407050295107</v>
      </c>
      <c r="V46" s="206">
        <f t="shared" si="1"/>
        <v>74.400333115216824</v>
      </c>
      <c r="W46" s="206">
        <f t="shared" si="2"/>
        <v>74.400333115216824</v>
      </c>
      <c r="X46" s="206"/>
      <c r="Y46" s="178" t="str">
        <f t="shared" si="3"/>
        <v>BENAR</v>
      </c>
      <c r="Z46" s="178" t="str">
        <f t="shared" si="4"/>
        <v>BENAR</v>
      </c>
      <c r="AA46" s="178" t="str">
        <f t="shared" si="5"/>
        <v>BENAR</v>
      </c>
      <c r="AB46" s="178" t="str">
        <f t="shared" si="6"/>
        <v>BENAR</v>
      </c>
      <c r="AC46" s="178" t="str">
        <f t="shared" si="7"/>
        <v>BENAR</v>
      </c>
      <c r="AD46" s="178" t="str">
        <f t="shared" si="8"/>
        <v>BENAR</v>
      </c>
    </row>
    <row r="47" spans="1:30" ht="12.75" customHeight="1">
      <c r="A47" s="934">
        <v>41</v>
      </c>
      <c r="B47" s="937" t="s">
        <v>26</v>
      </c>
      <c r="C47" s="938" t="s">
        <v>81</v>
      </c>
      <c r="D47" s="939">
        <v>1</v>
      </c>
      <c r="E47" s="939">
        <v>60</v>
      </c>
      <c r="F47" s="939" t="s">
        <v>22</v>
      </c>
      <c r="G47" s="936">
        <v>1732</v>
      </c>
      <c r="H47" s="908">
        <v>851.35803199999998</v>
      </c>
      <c r="I47" s="908">
        <v>49.1546207852194</v>
      </c>
      <c r="J47" s="908">
        <v>860.08418799999993</v>
      </c>
      <c r="K47" s="908">
        <v>49.658440415704383</v>
      </c>
      <c r="L47" s="908">
        <v>845.73722333333319</v>
      </c>
      <c r="M47" s="908">
        <v>48.830093725943023</v>
      </c>
      <c r="N47" s="908">
        <v>852.0982866666667</v>
      </c>
      <c r="O47" s="908">
        <v>49.197360662047728</v>
      </c>
      <c r="P47" s="908">
        <v>845.73722333333319</v>
      </c>
      <c r="Q47" s="908">
        <v>48.830093725943023</v>
      </c>
      <c r="R47" s="908">
        <v>852.0982866666667</v>
      </c>
      <c r="S47" s="908">
        <v>49.197360662047728</v>
      </c>
      <c r="T47" s="271" t="s">
        <v>621</v>
      </c>
      <c r="U47" s="206">
        <f t="shared" si="0"/>
        <v>48.938269412368477</v>
      </c>
      <c r="V47" s="206">
        <f t="shared" si="1"/>
        <v>49.351053913266618</v>
      </c>
      <c r="W47" s="206">
        <f t="shared" si="2"/>
        <v>49.351053913266618</v>
      </c>
      <c r="X47" s="206"/>
      <c r="Y47" s="178" t="str">
        <f t="shared" si="3"/>
        <v>BENAR</v>
      </c>
      <c r="Z47" s="178" t="str">
        <f t="shared" si="4"/>
        <v>BENAR</v>
      </c>
      <c r="AA47" s="178" t="str">
        <f t="shared" si="5"/>
        <v>BENAR</v>
      </c>
      <c r="AB47" s="178" t="str">
        <f t="shared" si="6"/>
        <v>BENAR</v>
      </c>
      <c r="AC47" s="178" t="str">
        <f t="shared" si="7"/>
        <v>BENAR</v>
      </c>
      <c r="AD47" s="178" t="str">
        <f t="shared" si="8"/>
        <v>BENAR</v>
      </c>
    </row>
    <row r="48" spans="1:30" ht="12.75" customHeight="1">
      <c r="A48" s="934">
        <v>42</v>
      </c>
      <c r="B48" s="937" t="s">
        <v>26</v>
      </c>
      <c r="C48" s="938" t="s">
        <v>81</v>
      </c>
      <c r="D48" s="939">
        <v>2</v>
      </c>
      <c r="E48" s="939">
        <v>60</v>
      </c>
      <c r="F48" s="939" t="s">
        <v>22</v>
      </c>
      <c r="G48" s="936">
        <v>1732</v>
      </c>
      <c r="H48" s="908">
        <v>287.25005099999998</v>
      </c>
      <c r="I48" s="908">
        <v>16.584875923787529</v>
      </c>
      <c r="J48" s="908">
        <v>184.88474533333331</v>
      </c>
      <c r="K48" s="908">
        <v>10.674638876058506</v>
      </c>
      <c r="L48" s="908">
        <v>261.138397</v>
      </c>
      <c r="M48" s="908">
        <v>15.077274653579675</v>
      </c>
      <c r="N48" s="908">
        <v>189.90957166666666</v>
      </c>
      <c r="O48" s="908">
        <v>10.964755869899923</v>
      </c>
      <c r="P48" s="908">
        <v>261.138397</v>
      </c>
      <c r="Q48" s="908">
        <v>15.077274653579675</v>
      </c>
      <c r="R48" s="908">
        <v>189.90957166666666</v>
      </c>
      <c r="S48" s="908">
        <v>10.964755869899923</v>
      </c>
      <c r="T48" s="271" t="s">
        <v>621</v>
      </c>
      <c r="U48" s="206">
        <f t="shared" si="0"/>
        <v>15.579808410315627</v>
      </c>
      <c r="V48" s="206">
        <f t="shared" si="1"/>
        <v>10.868050205286117</v>
      </c>
      <c r="W48" s="206">
        <f t="shared" si="2"/>
        <v>15.579808410315627</v>
      </c>
      <c r="X48" s="206"/>
      <c r="Y48" s="178" t="str">
        <f t="shared" si="3"/>
        <v>BENAR</v>
      </c>
      <c r="Z48" s="178" t="str">
        <f t="shared" si="4"/>
        <v>BENAR</v>
      </c>
      <c r="AA48" s="178" t="str">
        <f t="shared" si="5"/>
        <v>BENAR</v>
      </c>
      <c r="AB48" s="178" t="str">
        <f t="shared" si="6"/>
        <v>BENAR</v>
      </c>
      <c r="AC48" s="178" t="str">
        <f t="shared" si="7"/>
        <v>BENAR</v>
      </c>
      <c r="AD48" s="178" t="str">
        <f t="shared" si="8"/>
        <v>BENAR</v>
      </c>
    </row>
    <row r="49" spans="1:30" ht="12.75" customHeight="1">
      <c r="A49" s="934">
        <v>43</v>
      </c>
      <c r="B49" s="937" t="s">
        <v>26</v>
      </c>
      <c r="C49" s="938" t="s">
        <v>78</v>
      </c>
      <c r="D49" s="939">
        <v>1</v>
      </c>
      <c r="E49" s="939">
        <v>60</v>
      </c>
      <c r="F49" s="939" t="s">
        <v>22</v>
      </c>
      <c r="G49" s="936">
        <v>1732</v>
      </c>
      <c r="H49" s="908">
        <v>737.06935633333342</v>
      </c>
      <c r="I49" s="908">
        <v>42.555967455735185</v>
      </c>
      <c r="J49" s="908">
        <v>675.79748533333338</v>
      </c>
      <c r="K49" s="908">
        <v>39.01833056197075</v>
      </c>
      <c r="L49" s="908">
        <v>864.352397</v>
      </c>
      <c r="M49" s="908">
        <v>49.904872806004619</v>
      </c>
      <c r="N49" s="908">
        <v>811.17201766666676</v>
      </c>
      <c r="O49" s="908">
        <v>46.834412105465752</v>
      </c>
      <c r="P49" s="908">
        <v>864.352397</v>
      </c>
      <c r="Q49" s="908">
        <v>49.904872806004619</v>
      </c>
      <c r="R49" s="908">
        <v>811.17201766666676</v>
      </c>
      <c r="S49" s="908">
        <v>46.834412105465752</v>
      </c>
      <c r="T49" s="271" t="s">
        <v>621</v>
      </c>
      <c r="U49" s="206">
        <f t="shared" si="0"/>
        <v>47.455237689248143</v>
      </c>
      <c r="V49" s="206">
        <f t="shared" si="1"/>
        <v>44.229051590967423</v>
      </c>
      <c r="W49" s="206">
        <f t="shared" si="2"/>
        <v>47.455237689248143</v>
      </c>
      <c r="X49" s="206"/>
      <c r="Y49" s="178" t="str">
        <f t="shared" si="3"/>
        <v>BENAR</v>
      </c>
      <c r="Z49" s="178" t="str">
        <f t="shared" si="4"/>
        <v>BENAR</v>
      </c>
      <c r="AA49" s="178" t="str">
        <f t="shared" si="5"/>
        <v>BENAR</v>
      </c>
      <c r="AB49" s="178" t="str">
        <f t="shared" si="6"/>
        <v>BENAR</v>
      </c>
      <c r="AC49" s="178" t="str">
        <f t="shared" si="7"/>
        <v>BENAR</v>
      </c>
      <c r="AD49" s="178" t="str">
        <f t="shared" si="8"/>
        <v>BENAR</v>
      </c>
    </row>
    <row r="50" spans="1:30" ht="12.75" customHeight="1">
      <c r="A50" s="934">
        <v>46</v>
      </c>
      <c r="B50" s="937" t="s">
        <v>26</v>
      </c>
      <c r="C50" s="938" t="s">
        <v>78</v>
      </c>
      <c r="D50" s="939">
        <v>2</v>
      </c>
      <c r="E50" s="939">
        <v>60</v>
      </c>
      <c r="F50" s="939" t="s">
        <v>22</v>
      </c>
      <c r="G50" s="936">
        <v>1732</v>
      </c>
      <c r="H50" s="908">
        <v>301.95941166666665</v>
      </c>
      <c r="I50" s="908">
        <v>17.43414617013087</v>
      </c>
      <c r="J50" s="908">
        <v>277.94976833333334</v>
      </c>
      <c r="K50" s="908">
        <v>16.047908102386451</v>
      </c>
      <c r="L50" s="908">
        <v>301.52790333333337</v>
      </c>
      <c r="M50" s="908">
        <v>17.409232294072368</v>
      </c>
      <c r="N50" s="908">
        <v>292.05193066666669</v>
      </c>
      <c r="O50" s="908">
        <v>16.862120708237107</v>
      </c>
      <c r="P50" s="908">
        <v>301.52790333333337</v>
      </c>
      <c r="Q50" s="908">
        <v>17.409232294072368</v>
      </c>
      <c r="R50" s="908">
        <v>292.05193066666669</v>
      </c>
      <c r="S50" s="908">
        <v>16.862120708237107</v>
      </c>
      <c r="T50" s="271" t="s">
        <v>621</v>
      </c>
      <c r="U50" s="206">
        <f t="shared" si="0"/>
        <v>17.417536919425203</v>
      </c>
      <c r="V50" s="206">
        <f t="shared" si="1"/>
        <v>16.590716506286888</v>
      </c>
      <c r="W50" s="206">
        <f t="shared" si="2"/>
        <v>17.417536919425203</v>
      </c>
      <c r="X50" s="206"/>
      <c r="Y50" s="178" t="str">
        <f t="shared" si="3"/>
        <v>BENAR</v>
      </c>
      <c r="Z50" s="178" t="str">
        <f t="shared" si="4"/>
        <v>BENAR</v>
      </c>
      <c r="AA50" s="178" t="str">
        <f t="shared" si="5"/>
        <v>BENAR</v>
      </c>
      <c r="AB50" s="178" t="str">
        <f t="shared" si="6"/>
        <v>BENAR</v>
      </c>
      <c r="AC50" s="178" t="str">
        <f t="shared" si="7"/>
        <v>BENAR</v>
      </c>
      <c r="AD50" s="178" t="str">
        <f t="shared" si="8"/>
        <v>BENAR</v>
      </c>
    </row>
    <row r="51" spans="1:30" ht="12.75" customHeight="1">
      <c r="A51" s="934">
        <v>47</v>
      </c>
      <c r="B51" s="934" t="s">
        <v>29</v>
      </c>
      <c r="C51" s="935" t="s">
        <v>30</v>
      </c>
      <c r="D51" s="936">
        <v>3</v>
      </c>
      <c r="E51" s="936">
        <v>60</v>
      </c>
      <c r="F51" s="936" t="s">
        <v>22</v>
      </c>
      <c r="G51" s="936">
        <v>1732</v>
      </c>
      <c r="H51" s="908">
        <v>1296.3276366666666</v>
      </c>
      <c r="I51" s="908">
        <v>74.845706505003847</v>
      </c>
      <c r="J51" s="908">
        <v>1295.5144043333332</v>
      </c>
      <c r="K51" s="908">
        <v>74.79875313702847</v>
      </c>
      <c r="L51" s="908">
        <v>1276.6199953333335</v>
      </c>
      <c r="M51" s="908">
        <v>73.70785192455736</v>
      </c>
      <c r="N51" s="908">
        <v>1199.2853600000001</v>
      </c>
      <c r="O51" s="908">
        <v>69.24280369515013</v>
      </c>
      <c r="P51" s="908">
        <v>1301.429118</v>
      </c>
      <c r="Q51" s="908">
        <v>75.140249307159351</v>
      </c>
      <c r="R51" s="908">
        <v>1239.9587403333333</v>
      </c>
      <c r="S51" s="908">
        <v>71.591151289453421</v>
      </c>
      <c r="T51" s="271" t="s">
        <v>621</v>
      </c>
      <c r="U51" s="206">
        <f t="shared" si="0"/>
        <v>74.564602578906843</v>
      </c>
      <c r="V51" s="206">
        <f t="shared" si="1"/>
        <v>71.877569373877336</v>
      </c>
      <c r="W51" s="206">
        <f t="shared" si="2"/>
        <v>74.564602578906843</v>
      </c>
      <c r="X51" s="206"/>
      <c r="Y51" s="178" t="str">
        <f t="shared" si="3"/>
        <v>BENAR</v>
      </c>
      <c r="Z51" s="178" t="str">
        <f t="shared" si="4"/>
        <v>BENAR</v>
      </c>
      <c r="AA51" s="178" t="str">
        <f t="shared" si="5"/>
        <v>BENAR</v>
      </c>
      <c r="AB51" s="178" t="str">
        <f t="shared" si="6"/>
        <v>BENAR</v>
      </c>
      <c r="AC51" s="178" t="str">
        <f t="shared" si="7"/>
        <v>BENAR</v>
      </c>
      <c r="AD51" s="178" t="str">
        <f t="shared" si="8"/>
        <v>BENAR</v>
      </c>
    </row>
    <row r="52" spans="1:30" ht="12.75" customHeight="1">
      <c r="A52" s="934">
        <v>48</v>
      </c>
      <c r="B52" s="934" t="s">
        <v>29</v>
      </c>
      <c r="C52" s="935" t="s">
        <v>30</v>
      </c>
      <c r="D52" s="936">
        <v>4</v>
      </c>
      <c r="E52" s="936">
        <v>60</v>
      </c>
      <c r="F52" s="936" t="s">
        <v>22</v>
      </c>
      <c r="G52" s="936">
        <v>1732</v>
      </c>
      <c r="H52" s="908">
        <v>1021.1441853333332</v>
      </c>
      <c r="I52" s="908">
        <v>58.957516474210927</v>
      </c>
      <c r="J52" s="908">
        <v>1058.384603</v>
      </c>
      <c r="K52" s="908">
        <v>61.107656062355652</v>
      </c>
      <c r="L52" s="908">
        <v>1167.8907066666668</v>
      </c>
      <c r="M52" s="908">
        <v>67.430179368745186</v>
      </c>
      <c r="N52" s="908">
        <v>1175.1538899999998</v>
      </c>
      <c r="O52" s="908">
        <v>67.849531755196296</v>
      </c>
      <c r="P52" s="908">
        <v>1053.9303386666668</v>
      </c>
      <c r="Q52" s="908">
        <v>60.850481447267136</v>
      </c>
      <c r="R52" s="908">
        <v>1072.4825033333334</v>
      </c>
      <c r="S52" s="908">
        <v>61.921622594303315</v>
      </c>
      <c r="T52" s="271" t="s">
        <v>621</v>
      </c>
      <c r="U52" s="206">
        <f t="shared" si="0"/>
        <v>62.412725763407742</v>
      </c>
      <c r="V52" s="206">
        <f t="shared" si="1"/>
        <v>63.626270137285097</v>
      </c>
      <c r="W52" s="206">
        <f t="shared" si="2"/>
        <v>63.626270137285097</v>
      </c>
      <c r="X52" s="206"/>
      <c r="Y52" s="178" t="str">
        <f t="shared" si="3"/>
        <v>BENAR</v>
      </c>
      <c r="Z52" s="178" t="str">
        <f t="shared" si="4"/>
        <v>BENAR</v>
      </c>
      <c r="AA52" s="178" t="str">
        <f t="shared" si="5"/>
        <v>BENAR</v>
      </c>
      <c r="AB52" s="178" t="str">
        <f t="shared" si="6"/>
        <v>BENAR</v>
      </c>
      <c r="AC52" s="178" t="str">
        <f t="shared" si="7"/>
        <v>BENAR</v>
      </c>
      <c r="AD52" s="178" t="str">
        <f t="shared" si="8"/>
        <v>BENAR</v>
      </c>
    </row>
    <row r="53" spans="1:30" ht="12.75" customHeight="1">
      <c r="A53" s="934">
        <v>49</v>
      </c>
      <c r="B53" s="934" t="s">
        <v>29</v>
      </c>
      <c r="C53" s="935" t="s">
        <v>30</v>
      </c>
      <c r="D53" s="936">
        <v>5</v>
      </c>
      <c r="E53" s="936">
        <v>60</v>
      </c>
      <c r="F53" s="936" t="s">
        <v>22</v>
      </c>
      <c r="G53" s="936">
        <v>1732</v>
      </c>
      <c r="H53" s="908">
        <v>951.58376066666676</v>
      </c>
      <c r="I53" s="908">
        <v>54.941325673595074</v>
      </c>
      <c r="J53" s="908">
        <v>886.83032233333336</v>
      </c>
      <c r="K53" s="908">
        <v>51.202674499615085</v>
      </c>
      <c r="L53" s="908">
        <v>966.73419199999989</v>
      </c>
      <c r="M53" s="908">
        <v>55.816061893764427</v>
      </c>
      <c r="N53" s="908">
        <v>913.94661466666673</v>
      </c>
      <c r="O53" s="908">
        <v>52.768280292532722</v>
      </c>
      <c r="P53" s="908">
        <v>956.90114333333338</v>
      </c>
      <c r="Q53" s="908">
        <v>55.248333910700545</v>
      </c>
      <c r="R53" s="908">
        <v>877.33266199999991</v>
      </c>
      <c r="S53" s="908">
        <v>50.654310739030016</v>
      </c>
      <c r="T53" s="271" t="s">
        <v>621</v>
      </c>
      <c r="U53" s="206">
        <f t="shared" si="0"/>
        <v>55.335240492686687</v>
      </c>
      <c r="V53" s="206">
        <f t="shared" si="1"/>
        <v>51.541755177059279</v>
      </c>
      <c r="W53" s="206">
        <f t="shared" si="2"/>
        <v>55.335240492686687</v>
      </c>
      <c r="X53" s="206"/>
      <c r="Y53" s="178" t="str">
        <f t="shared" si="3"/>
        <v>BENAR</v>
      </c>
      <c r="Z53" s="178" t="str">
        <f t="shared" si="4"/>
        <v>BENAR</v>
      </c>
      <c r="AA53" s="178" t="str">
        <f t="shared" si="5"/>
        <v>BENAR</v>
      </c>
      <c r="AB53" s="178" t="str">
        <f t="shared" si="6"/>
        <v>BENAR</v>
      </c>
      <c r="AC53" s="178" t="str">
        <f t="shared" si="7"/>
        <v>BENAR</v>
      </c>
      <c r="AD53" s="178" t="str">
        <f t="shared" si="8"/>
        <v>BENAR</v>
      </c>
    </row>
    <row r="54" spans="1:30" ht="12.75" customHeight="1">
      <c r="A54" s="934">
        <v>50</v>
      </c>
      <c r="B54" s="934" t="s">
        <v>29</v>
      </c>
      <c r="C54" s="935" t="s">
        <v>450</v>
      </c>
      <c r="D54" s="936">
        <v>2</v>
      </c>
      <c r="E54" s="936">
        <v>30</v>
      </c>
      <c r="F54" s="936" t="s">
        <v>33</v>
      </c>
      <c r="G54" s="936">
        <v>866</v>
      </c>
      <c r="H54" s="908">
        <v>751.00089533333323</v>
      </c>
      <c r="I54" s="908">
        <v>86.720657659738251</v>
      </c>
      <c r="J54" s="908">
        <v>687.52299000000005</v>
      </c>
      <c r="K54" s="908">
        <v>79.390645496535811</v>
      </c>
      <c r="L54" s="908">
        <v>771.16088866666666</v>
      </c>
      <c r="M54" s="908">
        <v>89.048601462663584</v>
      </c>
      <c r="N54" s="908">
        <v>683.44885233333332</v>
      </c>
      <c r="O54" s="908">
        <v>78.920190800615856</v>
      </c>
      <c r="P54" s="908">
        <v>585.42570000000001</v>
      </c>
      <c r="Q54" s="908">
        <v>67.60112009237875</v>
      </c>
      <c r="R54" s="908">
        <v>574.0424803333334</v>
      </c>
      <c r="S54" s="908">
        <v>66.286660546574296</v>
      </c>
      <c r="T54" s="271" t="s">
        <v>621</v>
      </c>
      <c r="U54" s="206">
        <f t="shared" si="0"/>
        <v>81.123459738260195</v>
      </c>
      <c r="V54" s="206">
        <f t="shared" si="1"/>
        <v>74.865832281241993</v>
      </c>
      <c r="W54" s="206">
        <f t="shared" si="2"/>
        <v>81.123459738260195</v>
      </c>
      <c r="X54" s="206"/>
      <c r="Y54" s="178" t="str">
        <f t="shared" si="3"/>
        <v>BENAR</v>
      </c>
      <c r="Z54" s="178" t="str">
        <f t="shared" si="4"/>
        <v>BENAR</v>
      </c>
      <c r="AA54" s="178" t="str">
        <f t="shared" si="5"/>
        <v>BENAR</v>
      </c>
      <c r="AB54" s="178" t="str">
        <f t="shared" si="6"/>
        <v>BENAR</v>
      </c>
      <c r="AC54" s="178" t="str">
        <f t="shared" si="7"/>
        <v>BENAR</v>
      </c>
      <c r="AD54" s="178" t="str">
        <f t="shared" si="8"/>
        <v>BENAR</v>
      </c>
    </row>
    <row r="55" spans="1:30" ht="12.75" customHeight="1">
      <c r="A55" s="934">
        <v>51</v>
      </c>
      <c r="B55" s="934" t="s">
        <v>29</v>
      </c>
      <c r="C55" s="938" t="s">
        <v>206</v>
      </c>
      <c r="D55" s="936">
        <v>1</v>
      </c>
      <c r="E55" s="936">
        <v>60</v>
      </c>
      <c r="F55" s="936" t="s">
        <v>22</v>
      </c>
      <c r="G55" s="936">
        <v>1732</v>
      </c>
      <c r="H55" s="908">
        <v>976.05310066666664</v>
      </c>
      <c r="I55" s="908">
        <v>56.354105119322554</v>
      </c>
      <c r="J55" s="908">
        <v>1059.6791993333334</v>
      </c>
      <c r="K55" s="908">
        <v>61.182401809083906</v>
      </c>
      <c r="L55" s="908">
        <v>1024.7664386666665</v>
      </c>
      <c r="M55" s="908">
        <v>59.166653502694381</v>
      </c>
      <c r="N55" s="908">
        <v>1080.4193929999999</v>
      </c>
      <c r="O55" s="908">
        <v>62.379872575057725</v>
      </c>
      <c r="P55" s="908">
        <v>1059.3895666666667</v>
      </c>
      <c r="Q55" s="908">
        <v>61.165679368745195</v>
      </c>
      <c r="R55" s="908">
        <v>1046.035441</v>
      </c>
      <c r="S55" s="908">
        <v>60.394655946882217</v>
      </c>
      <c r="T55" s="271" t="s">
        <v>621</v>
      </c>
      <c r="U55" s="206">
        <f t="shared" si="0"/>
        <v>58.895479330254041</v>
      </c>
      <c r="V55" s="206">
        <f t="shared" si="1"/>
        <v>61.318976777007947</v>
      </c>
      <c r="W55" s="206">
        <f t="shared" si="2"/>
        <v>61.318976777007947</v>
      </c>
      <c r="X55" s="206"/>
      <c r="Y55" s="178" t="str">
        <f t="shared" si="3"/>
        <v>BENAR</v>
      </c>
      <c r="Z55" s="178" t="str">
        <f t="shared" si="4"/>
        <v>BENAR</v>
      </c>
      <c r="AA55" s="178" t="str">
        <f t="shared" si="5"/>
        <v>BENAR</v>
      </c>
      <c r="AB55" s="178" t="str">
        <f t="shared" si="6"/>
        <v>BENAR</v>
      </c>
      <c r="AC55" s="178" t="str">
        <f t="shared" si="7"/>
        <v>BENAR</v>
      </c>
      <c r="AD55" s="178" t="str">
        <f t="shared" si="8"/>
        <v>BENAR</v>
      </c>
    </row>
    <row r="56" spans="1:30" ht="12.75" customHeight="1">
      <c r="A56" s="934">
        <v>52</v>
      </c>
      <c r="B56" s="934" t="s">
        <v>29</v>
      </c>
      <c r="C56" s="935" t="s">
        <v>206</v>
      </c>
      <c r="D56" s="936">
        <v>2</v>
      </c>
      <c r="E56" s="936">
        <v>60</v>
      </c>
      <c r="F56" s="936" t="s">
        <v>22</v>
      </c>
      <c r="G56" s="936">
        <v>1732</v>
      </c>
      <c r="H56" s="908">
        <v>905.90293366666674</v>
      </c>
      <c r="I56" s="908">
        <v>52.303864530408006</v>
      </c>
      <c r="J56" s="908">
        <v>834.23002133333341</v>
      </c>
      <c r="K56" s="908">
        <v>48.165705619707474</v>
      </c>
      <c r="L56" s="908">
        <v>950.30397533333326</v>
      </c>
      <c r="M56" s="908">
        <v>54.867435065434947</v>
      </c>
      <c r="N56" s="908">
        <v>893.82090233333338</v>
      </c>
      <c r="O56" s="908">
        <v>51.606287663587381</v>
      </c>
      <c r="P56" s="908">
        <v>930.89320899999996</v>
      </c>
      <c r="Q56" s="908">
        <v>53.746721073903004</v>
      </c>
      <c r="R56" s="908">
        <v>868.78761799999995</v>
      </c>
      <c r="S56" s="908">
        <v>50.160947921478062</v>
      </c>
      <c r="T56" s="271" t="s">
        <v>621</v>
      </c>
      <c r="U56" s="206">
        <f t="shared" si="0"/>
        <v>53.639340223248645</v>
      </c>
      <c r="V56" s="206">
        <f t="shared" si="1"/>
        <v>49.977647068257632</v>
      </c>
      <c r="W56" s="206">
        <f t="shared" si="2"/>
        <v>53.639340223248645</v>
      </c>
      <c r="X56" s="206"/>
      <c r="Y56" s="178" t="str">
        <f t="shared" si="3"/>
        <v>BENAR</v>
      </c>
      <c r="Z56" s="178" t="str">
        <f t="shared" si="4"/>
        <v>BENAR</v>
      </c>
      <c r="AA56" s="178" t="str">
        <f t="shared" si="5"/>
        <v>BENAR</v>
      </c>
      <c r="AB56" s="178" t="str">
        <f t="shared" si="6"/>
        <v>BENAR</v>
      </c>
      <c r="AC56" s="178" t="str">
        <f t="shared" si="7"/>
        <v>BENAR</v>
      </c>
      <c r="AD56" s="178" t="str">
        <f t="shared" si="8"/>
        <v>BENAR</v>
      </c>
    </row>
    <row r="57" spans="1:30" ht="12.75" customHeight="1">
      <c r="A57" s="934">
        <v>56</v>
      </c>
      <c r="B57" s="934" t="s">
        <v>29</v>
      </c>
      <c r="C57" s="935" t="s">
        <v>206</v>
      </c>
      <c r="D57" s="936">
        <v>3</v>
      </c>
      <c r="E57" s="936">
        <v>60</v>
      </c>
      <c r="F57" s="936" t="s">
        <v>22</v>
      </c>
      <c r="G57" s="936">
        <v>1732</v>
      </c>
      <c r="H57" s="908">
        <v>740.29445399999997</v>
      </c>
      <c r="I57" s="908">
        <v>42.742174018475751</v>
      </c>
      <c r="J57" s="908">
        <v>737.01041666666663</v>
      </c>
      <c r="K57" s="908">
        <v>42.552564472671286</v>
      </c>
      <c r="L57" s="908">
        <v>810.15435800000012</v>
      </c>
      <c r="M57" s="908">
        <v>46.775655773672064</v>
      </c>
      <c r="N57" s="908">
        <v>793.81418866666661</v>
      </c>
      <c r="O57" s="908">
        <v>45.832227983063895</v>
      </c>
      <c r="P57" s="908">
        <v>764.09881566666672</v>
      </c>
      <c r="Q57" s="908">
        <v>44.11655979599692</v>
      </c>
      <c r="R57" s="908">
        <v>740.89300533333335</v>
      </c>
      <c r="S57" s="908">
        <v>42.776732409545801</v>
      </c>
      <c r="T57" s="271" t="s">
        <v>621</v>
      </c>
      <c r="U57" s="206">
        <f t="shared" si="0"/>
        <v>44.544796529381578</v>
      </c>
      <c r="V57" s="206">
        <f t="shared" si="1"/>
        <v>43.720508288426991</v>
      </c>
      <c r="W57" s="206">
        <f t="shared" si="2"/>
        <v>44.544796529381578</v>
      </c>
      <c r="X57" s="206"/>
      <c r="Y57" s="178" t="str">
        <f t="shared" si="3"/>
        <v>BENAR</v>
      </c>
      <c r="Z57" s="178" t="str">
        <f t="shared" si="4"/>
        <v>BENAR</v>
      </c>
      <c r="AA57" s="178" t="str">
        <f t="shared" si="5"/>
        <v>BENAR</v>
      </c>
      <c r="AB57" s="178" t="str">
        <f t="shared" si="6"/>
        <v>BENAR</v>
      </c>
      <c r="AC57" s="178" t="str">
        <f t="shared" si="7"/>
        <v>BENAR</v>
      </c>
      <c r="AD57" s="178" t="str">
        <f t="shared" si="8"/>
        <v>BENAR</v>
      </c>
    </row>
    <row r="58" spans="1:30" ht="12.75" customHeight="1">
      <c r="A58" s="934">
        <v>57</v>
      </c>
      <c r="B58" s="934" t="s">
        <v>29</v>
      </c>
      <c r="C58" s="935" t="s">
        <v>206</v>
      </c>
      <c r="D58" s="936">
        <v>4</v>
      </c>
      <c r="E58" s="936">
        <v>60</v>
      </c>
      <c r="F58" s="936" t="s">
        <v>22</v>
      </c>
      <c r="G58" s="936">
        <v>1732</v>
      </c>
      <c r="H58" s="908">
        <v>687.46205633333329</v>
      </c>
      <c r="I58" s="908">
        <v>39.691804638183214</v>
      </c>
      <c r="J58" s="908">
        <v>736.55637633333333</v>
      </c>
      <c r="K58" s="908">
        <v>42.526349672825248</v>
      </c>
      <c r="L58" s="908">
        <v>670.96380633333331</v>
      </c>
      <c r="M58" s="908">
        <v>38.739249788298693</v>
      </c>
      <c r="N58" s="908">
        <v>731.4637653333333</v>
      </c>
      <c r="O58" s="908">
        <v>42.232319014626633</v>
      </c>
      <c r="P58" s="908">
        <v>678.78556300000002</v>
      </c>
      <c r="Q58" s="908">
        <v>39.190852367205544</v>
      </c>
      <c r="R58" s="908">
        <v>679.29960133333327</v>
      </c>
      <c r="S58" s="908">
        <v>39.220531254811391</v>
      </c>
      <c r="T58" s="271" t="s">
        <v>621</v>
      </c>
      <c r="U58" s="206">
        <f t="shared" si="0"/>
        <v>39.207302264562486</v>
      </c>
      <c r="V58" s="206">
        <f t="shared" si="1"/>
        <v>41.326399980754424</v>
      </c>
      <c r="W58" s="206">
        <f t="shared" si="2"/>
        <v>41.326399980754424</v>
      </c>
      <c r="X58" s="206"/>
      <c r="Y58" s="178" t="str">
        <f t="shared" si="3"/>
        <v>BENAR</v>
      </c>
      <c r="Z58" s="178" t="str">
        <f t="shared" si="4"/>
        <v>BENAR</v>
      </c>
      <c r="AA58" s="178" t="str">
        <f t="shared" si="5"/>
        <v>BENAR</v>
      </c>
      <c r="AB58" s="178" t="str">
        <f t="shared" si="6"/>
        <v>BENAR</v>
      </c>
      <c r="AC58" s="178" t="str">
        <f t="shared" si="7"/>
        <v>BENAR</v>
      </c>
      <c r="AD58" s="178" t="str">
        <f t="shared" si="8"/>
        <v>BENAR</v>
      </c>
    </row>
    <row r="59" spans="1:30" ht="12.75" customHeight="1">
      <c r="A59" s="934">
        <v>58</v>
      </c>
      <c r="B59" s="934" t="s">
        <v>29</v>
      </c>
      <c r="C59" s="935" t="s">
        <v>31</v>
      </c>
      <c r="D59" s="936">
        <v>1</v>
      </c>
      <c r="E59" s="936">
        <v>60</v>
      </c>
      <c r="F59" s="936" t="s">
        <v>22</v>
      </c>
      <c r="G59" s="936">
        <v>1732</v>
      </c>
      <c r="H59" s="908">
        <v>1317.9875896666665</v>
      </c>
      <c r="I59" s="908">
        <v>76.096281158583508</v>
      </c>
      <c r="J59" s="908">
        <v>1530.833374</v>
      </c>
      <c r="K59" s="908">
        <v>88.385298729792154</v>
      </c>
      <c r="L59" s="908">
        <v>1208.2129723333333</v>
      </c>
      <c r="M59" s="908">
        <v>69.758254753656658</v>
      </c>
      <c r="N59" s="908">
        <v>1359.3683269999999</v>
      </c>
      <c r="O59" s="908">
        <v>78.485469226327936</v>
      </c>
      <c r="P59" s="908">
        <v>1208.2129723333333</v>
      </c>
      <c r="Q59" s="908">
        <v>69.758254753656658</v>
      </c>
      <c r="R59" s="908">
        <v>1359.3683269999999</v>
      </c>
      <c r="S59" s="908">
        <v>78.485469226327936</v>
      </c>
      <c r="T59" s="271" t="s">
        <v>621</v>
      </c>
      <c r="U59" s="206">
        <f t="shared" si="0"/>
        <v>71.870930221965622</v>
      </c>
      <c r="V59" s="206">
        <f t="shared" si="1"/>
        <v>81.785412394149333</v>
      </c>
      <c r="W59" s="206">
        <f t="shared" si="2"/>
        <v>81.785412394149333</v>
      </c>
      <c r="X59" s="206"/>
      <c r="Y59" s="178" t="str">
        <f t="shared" si="3"/>
        <v>BENAR</v>
      </c>
      <c r="Z59" s="178" t="str">
        <f t="shared" si="4"/>
        <v>BENAR</v>
      </c>
      <c r="AA59" s="178" t="str">
        <f t="shared" si="5"/>
        <v>BENAR</v>
      </c>
      <c r="AB59" s="178" t="str">
        <f t="shared" si="6"/>
        <v>BENAR</v>
      </c>
      <c r="AC59" s="178" t="str">
        <f t="shared" si="7"/>
        <v>BENAR</v>
      </c>
      <c r="AD59" s="178" t="str">
        <f t="shared" si="8"/>
        <v>BENAR</v>
      </c>
    </row>
    <row r="60" spans="1:30" ht="12.75" customHeight="1">
      <c r="A60" s="934">
        <v>59</v>
      </c>
      <c r="B60" s="934" t="s">
        <v>29</v>
      </c>
      <c r="C60" s="935" t="s">
        <v>31</v>
      </c>
      <c r="D60" s="936">
        <v>2</v>
      </c>
      <c r="E60" s="936">
        <v>60</v>
      </c>
      <c r="F60" s="936" t="s">
        <v>22</v>
      </c>
      <c r="G60" s="936">
        <v>1732</v>
      </c>
      <c r="H60" s="908">
        <v>1046.1971433333335</v>
      </c>
      <c r="I60" s="908">
        <v>60.403992109314878</v>
      </c>
      <c r="J60" s="908">
        <v>1114.5699459999998</v>
      </c>
      <c r="K60" s="908">
        <v>64.351613510392596</v>
      </c>
      <c r="L60" s="908">
        <v>1060.0770266666668</v>
      </c>
      <c r="M60" s="908">
        <v>61.205371054657441</v>
      </c>
      <c r="N60" s="908">
        <v>1145.242798</v>
      </c>
      <c r="O60" s="908">
        <v>66.122563394919169</v>
      </c>
      <c r="P60" s="908">
        <v>1060.0770266666668</v>
      </c>
      <c r="Q60" s="908">
        <v>61.205371054657441</v>
      </c>
      <c r="R60" s="908">
        <v>1145.242798</v>
      </c>
      <c r="S60" s="908">
        <v>66.122563394919169</v>
      </c>
      <c r="T60" s="271" t="s">
        <v>621</v>
      </c>
      <c r="U60" s="206">
        <f t="shared" si="0"/>
        <v>60.938244739543251</v>
      </c>
      <c r="V60" s="206">
        <f t="shared" si="1"/>
        <v>65.53224676674364</v>
      </c>
      <c r="W60" s="206">
        <f t="shared" si="2"/>
        <v>65.53224676674364</v>
      </c>
      <c r="X60" s="206"/>
      <c r="Y60" s="178" t="str">
        <f t="shared" si="3"/>
        <v>BENAR</v>
      </c>
      <c r="Z60" s="178" t="str">
        <f t="shared" si="4"/>
        <v>BENAR</v>
      </c>
      <c r="AA60" s="178" t="str">
        <f t="shared" si="5"/>
        <v>BENAR</v>
      </c>
      <c r="AB60" s="178" t="str">
        <f t="shared" si="6"/>
        <v>BENAR</v>
      </c>
      <c r="AC60" s="178" t="str">
        <f t="shared" si="7"/>
        <v>BENAR</v>
      </c>
      <c r="AD60" s="178" t="str">
        <f t="shared" si="8"/>
        <v>BENAR</v>
      </c>
    </row>
    <row r="61" spans="1:30" ht="12.75" customHeight="1">
      <c r="A61" s="934">
        <v>60</v>
      </c>
      <c r="B61" s="934" t="s">
        <v>29</v>
      </c>
      <c r="C61" s="935" t="s">
        <v>31</v>
      </c>
      <c r="D61" s="936">
        <v>3</v>
      </c>
      <c r="E61" s="936">
        <v>60</v>
      </c>
      <c r="F61" s="936" t="s">
        <v>22</v>
      </c>
      <c r="G61" s="936">
        <v>1732</v>
      </c>
      <c r="H61" s="908">
        <v>795.59999999999991</v>
      </c>
      <c r="I61" s="908">
        <v>45.935334872979212</v>
      </c>
      <c r="J61" s="908">
        <v>875.46333333333325</v>
      </c>
      <c r="K61" s="908">
        <v>50.546381832178596</v>
      </c>
      <c r="L61" s="908">
        <v>887.2266666666668</v>
      </c>
      <c r="M61" s="908">
        <v>51.225558121632034</v>
      </c>
      <c r="N61" s="908">
        <v>949.61</v>
      </c>
      <c r="O61" s="908">
        <v>54.827367205542721</v>
      </c>
      <c r="P61" s="908">
        <v>887.2266666666668</v>
      </c>
      <c r="Q61" s="908">
        <v>51.225558121632034</v>
      </c>
      <c r="R61" s="908">
        <v>949.61</v>
      </c>
      <c r="S61" s="908">
        <v>54.827367205542721</v>
      </c>
      <c r="T61" s="271" t="s">
        <v>621</v>
      </c>
      <c r="U61" s="206">
        <f t="shared" si="0"/>
        <v>49.462150372081091</v>
      </c>
      <c r="V61" s="206">
        <f t="shared" si="1"/>
        <v>53.400372081088015</v>
      </c>
      <c r="W61" s="206">
        <f t="shared" si="2"/>
        <v>53.400372081088015</v>
      </c>
      <c r="X61" s="206"/>
      <c r="Y61" s="178" t="str">
        <f t="shared" si="3"/>
        <v>BENAR</v>
      </c>
      <c r="Z61" s="178" t="str">
        <f t="shared" si="4"/>
        <v>BENAR</v>
      </c>
      <c r="AA61" s="178" t="str">
        <f t="shared" si="5"/>
        <v>BENAR</v>
      </c>
      <c r="AB61" s="178" t="str">
        <f t="shared" si="6"/>
        <v>BENAR</v>
      </c>
      <c r="AC61" s="178" t="str">
        <f t="shared" si="7"/>
        <v>BENAR</v>
      </c>
      <c r="AD61" s="178" t="str">
        <f t="shared" si="8"/>
        <v>BENAR</v>
      </c>
    </row>
    <row r="62" spans="1:30" ht="12.75" customHeight="1">
      <c r="A62" s="934">
        <v>61</v>
      </c>
      <c r="B62" s="934" t="s">
        <v>29</v>
      </c>
      <c r="C62" s="935" t="s">
        <v>32</v>
      </c>
      <c r="D62" s="936">
        <v>2</v>
      </c>
      <c r="E62" s="936">
        <v>10</v>
      </c>
      <c r="F62" s="936" t="s">
        <v>33</v>
      </c>
      <c r="G62" s="936">
        <v>288</v>
      </c>
      <c r="H62" s="908">
        <v>192.730942</v>
      </c>
      <c r="I62" s="908">
        <v>66.920465972222217</v>
      </c>
      <c r="J62" s="908">
        <v>188.67436233333333</v>
      </c>
      <c r="K62" s="908">
        <v>65.511931365740736</v>
      </c>
      <c r="L62" s="908">
        <v>205.66721066666665</v>
      </c>
      <c r="M62" s="908">
        <v>71.412225925925924</v>
      </c>
      <c r="N62" s="908">
        <v>162.715678</v>
      </c>
      <c r="O62" s="908">
        <v>56.498499305555548</v>
      </c>
      <c r="P62" s="908">
        <v>205.66721066666665</v>
      </c>
      <c r="Q62" s="908">
        <v>71.412225925925924</v>
      </c>
      <c r="R62" s="908">
        <v>162.715678</v>
      </c>
      <c r="S62" s="908">
        <v>56.498499305555548</v>
      </c>
      <c r="T62" s="271" t="s">
        <v>621</v>
      </c>
      <c r="U62" s="206">
        <f t="shared" si="0"/>
        <v>69.914972608024684</v>
      </c>
      <c r="V62" s="206">
        <f t="shared" si="1"/>
        <v>59.502976658950615</v>
      </c>
      <c r="W62" s="206">
        <f t="shared" si="2"/>
        <v>69.914972608024684</v>
      </c>
      <c r="X62" s="206"/>
      <c r="Y62" s="178" t="str">
        <f t="shared" si="3"/>
        <v>BENAR</v>
      </c>
      <c r="Z62" s="178" t="str">
        <f t="shared" si="4"/>
        <v>BENAR</v>
      </c>
      <c r="AA62" s="178" t="str">
        <f t="shared" si="5"/>
        <v>BENAR</v>
      </c>
      <c r="AB62" s="178" t="str">
        <f t="shared" si="6"/>
        <v>BENAR</v>
      </c>
      <c r="AC62" s="178" t="str">
        <f t="shared" si="7"/>
        <v>BENAR</v>
      </c>
      <c r="AD62" s="178" t="str">
        <f t="shared" si="8"/>
        <v>BENAR</v>
      </c>
    </row>
    <row r="63" spans="1:30" ht="12.75" customHeight="1">
      <c r="A63" s="934">
        <v>62</v>
      </c>
      <c r="B63" s="934" t="s">
        <v>29</v>
      </c>
      <c r="C63" s="935" t="s">
        <v>83</v>
      </c>
      <c r="D63" s="936">
        <v>1</v>
      </c>
      <c r="E63" s="936">
        <v>60</v>
      </c>
      <c r="F63" s="936" t="s">
        <v>22</v>
      </c>
      <c r="G63" s="936">
        <v>1732</v>
      </c>
      <c r="H63" s="908">
        <v>460.62123599999995</v>
      </c>
      <c r="I63" s="908">
        <v>26.594759584295609</v>
      </c>
      <c r="J63" s="908">
        <v>498.5921633333333</v>
      </c>
      <c r="K63" s="908">
        <v>28.787076404926864</v>
      </c>
      <c r="L63" s="908">
        <v>488.21714300000002</v>
      </c>
      <c r="M63" s="908">
        <v>28.188056755196307</v>
      </c>
      <c r="N63" s="908">
        <v>535.00128200000006</v>
      </c>
      <c r="O63" s="908">
        <v>30.88921951501155</v>
      </c>
      <c r="P63" s="908">
        <v>486.32004800000004</v>
      </c>
      <c r="Q63" s="908">
        <v>28.078524711316398</v>
      </c>
      <c r="R63" s="908">
        <v>535.00128200000006</v>
      </c>
      <c r="S63" s="908">
        <v>30.88921951501155</v>
      </c>
      <c r="T63" s="271" t="s">
        <v>621</v>
      </c>
      <c r="U63" s="206">
        <f t="shared" si="0"/>
        <v>27.620447016936101</v>
      </c>
      <c r="V63" s="206">
        <f t="shared" si="1"/>
        <v>30.188505144983321</v>
      </c>
      <c r="W63" s="206">
        <f t="shared" si="2"/>
        <v>30.188505144983321</v>
      </c>
      <c r="X63" s="206"/>
      <c r="Y63" s="178" t="str">
        <f t="shared" si="3"/>
        <v>BENAR</v>
      </c>
      <c r="Z63" s="178" t="str">
        <f t="shared" si="4"/>
        <v>BENAR</v>
      </c>
      <c r="AA63" s="178" t="str">
        <f t="shared" si="5"/>
        <v>BENAR</v>
      </c>
      <c r="AB63" s="178" t="str">
        <f t="shared" si="6"/>
        <v>BENAR</v>
      </c>
      <c r="AC63" s="178" t="str">
        <f t="shared" si="7"/>
        <v>BENAR</v>
      </c>
      <c r="AD63" s="178" t="str">
        <f t="shared" si="8"/>
        <v>BENAR</v>
      </c>
    </row>
    <row r="64" spans="1:30" ht="12.75" customHeight="1">
      <c r="A64" s="934">
        <v>64</v>
      </c>
      <c r="B64" s="934" t="s">
        <v>29</v>
      </c>
      <c r="C64" s="935" t="s">
        <v>83</v>
      </c>
      <c r="D64" s="936">
        <v>2</v>
      </c>
      <c r="E64" s="936">
        <v>60</v>
      </c>
      <c r="F64" s="936" t="s">
        <v>22</v>
      </c>
      <c r="G64" s="936">
        <v>1732</v>
      </c>
      <c r="H64" s="908">
        <v>172.64258833333329</v>
      </c>
      <c r="I64" s="908">
        <v>9.967816878367973</v>
      </c>
      <c r="J64" s="908">
        <v>195.10991433333334</v>
      </c>
      <c r="K64" s="908">
        <v>11.265006601231716</v>
      </c>
      <c r="L64" s="908">
        <v>176.21630333333334</v>
      </c>
      <c r="M64" s="908">
        <v>10.174151462663588</v>
      </c>
      <c r="N64" s="908">
        <v>203.09810366666667</v>
      </c>
      <c r="O64" s="908">
        <v>11.726218456505004</v>
      </c>
      <c r="P64" s="908">
        <v>176.21630333333334</v>
      </c>
      <c r="Q64" s="908">
        <v>10.174151462663588</v>
      </c>
      <c r="R64" s="908">
        <v>203.09810366666667</v>
      </c>
      <c r="S64" s="908">
        <v>11.726218456505004</v>
      </c>
      <c r="T64" s="271" t="s">
        <v>621</v>
      </c>
      <c r="U64" s="206">
        <f t="shared" si="0"/>
        <v>10.105373267898383</v>
      </c>
      <c r="V64" s="206">
        <f t="shared" si="1"/>
        <v>11.572481171413907</v>
      </c>
      <c r="W64" s="206">
        <f t="shared" si="2"/>
        <v>11.572481171413907</v>
      </c>
      <c r="X64" s="206"/>
      <c r="Y64" s="178" t="str">
        <f t="shared" si="3"/>
        <v>BENAR</v>
      </c>
      <c r="Z64" s="178" t="str">
        <f t="shared" si="4"/>
        <v>BENAR</v>
      </c>
      <c r="AA64" s="178" t="str">
        <f t="shared" si="5"/>
        <v>BENAR</v>
      </c>
      <c r="AB64" s="178" t="str">
        <f t="shared" si="6"/>
        <v>BENAR</v>
      </c>
      <c r="AC64" s="178" t="str">
        <f t="shared" si="7"/>
        <v>BENAR</v>
      </c>
      <c r="AD64" s="178" t="str">
        <f t="shared" si="8"/>
        <v>BENAR</v>
      </c>
    </row>
    <row r="65" spans="1:30" ht="12.75" customHeight="1">
      <c r="A65" s="934">
        <v>65</v>
      </c>
      <c r="B65" s="934" t="s">
        <v>29</v>
      </c>
      <c r="C65" s="935" t="s">
        <v>5442</v>
      </c>
      <c r="D65" s="936">
        <v>1</v>
      </c>
      <c r="E65" s="936">
        <v>60</v>
      </c>
      <c r="F65" s="936" t="s">
        <v>22</v>
      </c>
      <c r="G65" s="936">
        <v>1732</v>
      </c>
      <c r="H65" s="908">
        <v>520.08186833333332</v>
      </c>
      <c r="I65" s="908">
        <v>30.027821497305617</v>
      </c>
      <c r="J65" s="908">
        <v>585.19580066666674</v>
      </c>
      <c r="K65" s="908">
        <v>33.7872864126251</v>
      </c>
      <c r="L65" s="908">
        <v>710.03904199999999</v>
      </c>
      <c r="M65" s="908">
        <v>40.995325750577365</v>
      </c>
      <c r="N65" s="908">
        <v>712.21974666666665</v>
      </c>
      <c r="O65" s="908">
        <v>41.1212324865281</v>
      </c>
      <c r="P65" s="908">
        <v>605.92673733333334</v>
      </c>
      <c r="Q65" s="908">
        <v>34.984222709776752</v>
      </c>
      <c r="R65" s="908">
        <v>643.00771100000009</v>
      </c>
      <c r="S65" s="908">
        <v>37.125156524249427</v>
      </c>
      <c r="T65" s="271" t="s">
        <v>621</v>
      </c>
      <c r="U65" s="206">
        <f t="shared" si="0"/>
        <v>35.335789985886578</v>
      </c>
      <c r="V65" s="206">
        <f t="shared" si="1"/>
        <v>37.34455847446754</v>
      </c>
      <c r="W65" s="206">
        <f t="shared" si="2"/>
        <v>37.34455847446754</v>
      </c>
      <c r="X65" s="206"/>
      <c r="Y65" s="178" t="str">
        <f t="shared" si="3"/>
        <v>BENAR</v>
      </c>
      <c r="Z65" s="178" t="str">
        <f t="shared" si="4"/>
        <v>BENAR</v>
      </c>
      <c r="AA65" s="178" t="str">
        <f t="shared" si="5"/>
        <v>BENAR</v>
      </c>
      <c r="AB65" s="178" t="str">
        <f t="shared" si="6"/>
        <v>BENAR</v>
      </c>
      <c r="AC65" s="178" t="str">
        <f t="shared" si="7"/>
        <v>BENAR</v>
      </c>
      <c r="AD65" s="178" t="str">
        <f t="shared" si="8"/>
        <v>BENAR</v>
      </c>
    </row>
    <row r="66" spans="1:30" ht="12.75" customHeight="1">
      <c r="A66" s="934">
        <v>66</v>
      </c>
      <c r="B66" s="934" t="s">
        <v>29</v>
      </c>
      <c r="C66" s="935" t="s">
        <v>5442</v>
      </c>
      <c r="D66" s="936">
        <v>2</v>
      </c>
      <c r="E66" s="936">
        <v>60</v>
      </c>
      <c r="F66" s="936" t="s">
        <v>22</v>
      </c>
      <c r="G66" s="936">
        <v>1732</v>
      </c>
      <c r="H66" s="908">
        <v>410.82479866666671</v>
      </c>
      <c r="I66" s="908">
        <v>23.719676597382605</v>
      </c>
      <c r="J66" s="908">
        <v>440.20162966666663</v>
      </c>
      <c r="K66" s="908">
        <v>25.415798479599687</v>
      </c>
      <c r="L66" s="908">
        <v>448.07573466666668</v>
      </c>
      <c r="M66" s="908">
        <v>25.87042347959969</v>
      </c>
      <c r="N66" s="908">
        <v>519.01625566666655</v>
      </c>
      <c r="O66" s="908">
        <v>29.966296516551189</v>
      </c>
      <c r="P66" s="908">
        <v>531.87137833333327</v>
      </c>
      <c r="Q66" s="908">
        <v>30.708509141647415</v>
      </c>
      <c r="R66" s="908">
        <v>546.39931233333334</v>
      </c>
      <c r="S66" s="908">
        <v>31.547304407236336</v>
      </c>
      <c r="T66" s="271" t="s">
        <v>621</v>
      </c>
      <c r="U66" s="206">
        <f t="shared" si="0"/>
        <v>26.766203072876568</v>
      </c>
      <c r="V66" s="206">
        <f t="shared" si="1"/>
        <v>28.976466467795735</v>
      </c>
      <c r="W66" s="206">
        <f t="shared" si="2"/>
        <v>28.976466467795735</v>
      </c>
      <c r="X66" s="206"/>
      <c r="Y66" s="178" t="str">
        <f t="shared" si="3"/>
        <v>BENAR</v>
      </c>
      <c r="Z66" s="178" t="str">
        <f t="shared" si="4"/>
        <v>BENAR</v>
      </c>
      <c r="AA66" s="178" t="str">
        <f t="shared" si="5"/>
        <v>BENAR</v>
      </c>
      <c r="AB66" s="178" t="str">
        <f t="shared" si="6"/>
        <v>BENAR</v>
      </c>
      <c r="AC66" s="178" t="str">
        <f t="shared" si="7"/>
        <v>BENAR</v>
      </c>
      <c r="AD66" s="178" t="str">
        <f t="shared" si="8"/>
        <v>BENAR</v>
      </c>
    </row>
    <row r="67" spans="1:30" ht="12.75" customHeight="1">
      <c r="A67" s="934">
        <v>67</v>
      </c>
      <c r="B67" s="934" t="s">
        <v>138</v>
      </c>
      <c r="C67" s="940" t="s">
        <v>139</v>
      </c>
      <c r="D67" s="936">
        <v>2</v>
      </c>
      <c r="E67" s="936">
        <v>60</v>
      </c>
      <c r="F67" s="936" t="s">
        <v>22</v>
      </c>
      <c r="G67" s="936">
        <v>1732</v>
      </c>
      <c r="H67" s="908">
        <v>1301.2460530000001</v>
      </c>
      <c r="I67" s="908">
        <v>75.129679734411098</v>
      </c>
      <c r="J67" s="908">
        <v>1008.670227</v>
      </c>
      <c r="K67" s="908">
        <v>58.237311027713623</v>
      </c>
      <c r="L67" s="908">
        <v>951.15474466666672</v>
      </c>
      <c r="M67" s="908">
        <v>54.916555696689763</v>
      </c>
      <c r="N67" s="908">
        <v>1032.3491620000002</v>
      </c>
      <c r="O67" s="908">
        <v>59.604455080831421</v>
      </c>
      <c r="P67" s="908">
        <v>951.15474466666672</v>
      </c>
      <c r="Q67" s="908">
        <v>54.916555696689763</v>
      </c>
      <c r="R67" s="908">
        <v>1032.3491620000002</v>
      </c>
      <c r="S67" s="908">
        <v>59.604455080831421</v>
      </c>
      <c r="T67" s="271" t="s">
        <v>621</v>
      </c>
      <c r="U67" s="206">
        <f t="shared" si="0"/>
        <v>61.654263709263539</v>
      </c>
      <c r="V67" s="206">
        <f t="shared" si="1"/>
        <v>59.148740396458827</v>
      </c>
      <c r="W67" s="206">
        <f t="shared" si="2"/>
        <v>61.654263709263539</v>
      </c>
      <c r="X67" s="206"/>
      <c r="Y67" s="178" t="str">
        <f t="shared" si="3"/>
        <v>BENAR</v>
      </c>
      <c r="Z67" s="178" t="str">
        <f t="shared" si="4"/>
        <v>BENAR</v>
      </c>
      <c r="AA67" s="178" t="str">
        <f t="shared" si="5"/>
        <v>BENAR</v>
      </c>
      <c r="AB67" s="178" t="str">
        <f t="shared" si="6"/>
        <v>BENAR</v>
      </c>
      <c r="AC67" s="178" t="str">
        <f t="shared" si="7"/>
        <v>BENAR</v>
      </c>
      <c r="AD67" s="178" t="str">
        <f t="shared" si="8"/>
        <v>BENAR</v>
      </c>
    </row>
    <row r="68" spans="1:30" ht="12.75" customHeight="1">
      <c r="A68" s="934">
        <v>68</v>
      </c>
      <c r="B68" s="934" t="s">
        <v>138</v>
      </c>
      <c r="C68" s="940" t="s">
        <v>139</v>
      </c>
      <c r="D68" s="936">
        <v>3</v>
      </c>
      <c r="E68" s="936">
        <v>60</v>
      </c>
      <c r="F68" s="936" t="s">
        <v>22</v>
      </c>
      <c r="G68" s="936">
        <v>1732</v>
      </c>
      <c r="H68" s="908">
        <v>1208.878011</v>
      </c>
      <c r="I68" s="908">
        <v>69.796651905311776</v>
      </c>
      <c r="J68" s="908">
        <v>1299.7532146666665</v>
      </c>
      <c r="K68" s="908">
        <v>75.043488144726695</v>
      </c>
      <c r="L68" s="908">
        <v>1222.1898603333332</v>
      </c>
      <c r="M68" s="908">
        <v>70.565234430331017</v>
      </c>
      <c r="N68" s="908">
        <v>1349.6360676666666</v>
      </c>
      <c r="O68" s="908">
        <v>77.923560488837566</v>
      </c>
      <c r="P68" s="908">
        <v>1222.1898603333332</v>
      </c>
      <c r="Q68" s="908">
        <v>70.565234430331017</v>
      </c>
      <c r="R68" s="908">
        <v>1349.6360676666666</v>
      </c>
      <c r="S68" s="908">
        <v>77.923560488837566</v>
      </c>
      <c r="T68" s="271" t="s">
        <v>621</v>
      </c>
      <c r="U68" s="206">
        <f t="shared" si="0"/>
        <v>70.309040255324604</v>
      </c>
      <c r="V68" s="206">
        <f t="shared" si="1"/>
        <v>76.963536374133938</v>
      </c>
      <c r="W68" s="206">
        <f t="shared" si="2"/>
        <v>76.963536374133938</v>
      </c>
      <c r="X68" s="206"/>
      <c r="Y68" s="178" t="str">
        <f t="shared" si="3"/>
        <v>BENAR</v>
      </c>
      <c r="Z68" s="178" t="str">
        <f t="shared" si="4"/>
        <v>BENAR</v>
      </c>
      <c r="AA68" s="178" t="str">
        <f t="shared" si="5"/>
        <v>BENAR</v>
      </c>
      <c r="AB68" s="178" t="str">
        <f t="shared" si="6"/>
        <v>BENAR</v>
      </c>
      <c r="AC68" s="178" t="str">
        <f t="shared" si="7"/>
        <v>BENAR</v>
      </c>
      <c r="AD68" s="178" t="str">
        <f t="shared" si="8"/>
        <v>BENAR</v>
      </c>
    </row>
    <row r="69" spans="1:30" ht="12.75" customHeight="1">
      <c r="A69" s="934">
        <v>69</v>
      </c>
      <c r="B69" s="934" t="s">
        <v>138</v>
      </c>
      <c r="C69" s="940" t="s">
        <v>139</v>
      </c>
      <c r="D69" s="936">
        <v>4</v>
      </c>
      <c r="E69" s="936">
        <v>60</v>
      </c>
      <c r="F69" s="936" t="s">
        <v>22</v>
      </c>
      <c r="G69" s="936">
        <v>1732</v>
      </c>
      <c r="H69" s="908">
        <v>840.3811443333334</v>
      </c>
      <c r="I69" s="908">
        <v>48.520851289453432</v>
      </c>
      <c r="J69" s="908">
        <v>809.38838699999997</v>
      </c>
      <c r="K69" s="908">
        <v>46.731431120092374</v>
      </c>
      <c r="L69" s="908">
        <v>1062.7943523333333</v>
      </c>
      <c r="M69" s="908">
        <v>61.362260527328715</v>
      </c>
      <c r="N69" s="908">
        <v>785.20625800000005</v>
      </c>
      <c r="O69" s="908">
        <v>45.335234295612011</v>
      </c>
      <c r="P69" s="908">
        <v>1062.7943523333333</v>
      </c>
      <c r="Q69" s="908">
        <v>61.362260527328715</v>
      </c>
      <c r="R69" s="908">
        <v>785.20625800000005</v>
      </c>
      <c r="S69" s="908">
        <v>45.335234295612011</v>
      </c>
      <c r="T69" s="271" t="s">
        <v>621</v>
      </c>
      <c r="U69" s="206">
        <f t="shared" si="0"/>
        <v>57.081790781370294</v>
      </c>
      <c r="V69" s="206">
        <f t="shared" si="1"/>
        <v>45.800633237105465</v>
      </c>
      <c r="W69" s="206">
        <f t="shared" si="2"/>
        <v>57.081790781370294</v>
      </c>
      <c r="X69" s="206"/>
      <c r="Y69" s="178" t="str">
        <f t="shared" si="3"/>
        <v>BENAR</v>
      </c>
      <c r="Z69" s="178" t="str">
        <f t="shared" si="4"/>
        <v>BENAR</v>
      </c>
      <c r="AA69" s="178" t="str">
        <f t="shared" si="5"/>
        <v>BENAR</v>
      </c>
      <c r="AB69" s="178" t="str">
        <f t="shared" si="6"/>
        <v>BENAR</v>
      </c>
      <c r="AC69" s="178" t="str">
        <f t="shared" si="7"/>
        <v>BENAR</v>
      </c>
      <c r="AD69" s="178" t="str">
        <f t="shared" si="8"/>
        <v>BENAR</v>
      </c>
    </row>
    <row r="70" spans="1:30" ht="12.75" customHeight="1">
      <c r="A70" s="934">
        <v>70</v>
      </c>
      <c r="B70" s="934" t="s">
        <v>138</v>
      </c>
      <c r="C70" s="940" t="s">
        <v>139</v>
      </c>
      <c r="D70" s="936">
        <v>5</v>
      </c>
      <c r="E70" s="936">
        <v>60</v>
      </c>
      <c r="F70" s="936" t="s">
        <v>22</v>
      </c>
      <c r="G70" s="936">
        <v>1732</v>
      </c>
      <c r="H70" s="908">
        <v>1198.6634926666666</v>
      </c>
      <c r="I70" s="908">
        <v>69.206899114703617</v>
      </c>
      <c r="J70" s="908">
        <v>1065.8789063333334</v>
      </c>
      <c r="K70" s="908">
        <v>61.540352559661279</v>
      </c>
      <c r="L70" s="908">
        <v>1286.1943359999998</v>
      </c>
      <c r="M70" s="908">
        <v>74.26064295612008</v>
      </c>
      <c r="N70" s="908">
        <v>1143.7553713333334</v>
      </c>
      <c r="O70" s="908">
        <v>66.036684257120868</v>
      </c>
      <c r="P70" s="908">
        <v>1286.1943359999998</v>
      </c>
      <c r="Q70" s="908">
        <v>74.26064295612008</v>
      </c>
      <c r="R70" s="908">
        <v>1143.7553713333334</v>
      </c>
      <c r="S70" s="908">
        <v>66.036684257120868</v>
      </c>
      <c r="T70" s="271" t="s">
        <v>621</v>
      </c>
      <c r="U70" s="206">
        <f t="shared" si="0"/>
        <v>72.576061675647921</v>
      </c>
      <c r="V70" s="206">
        <f t="shared" si="1"/>
        <v>64.537907024634336</v>
      </c>
      <c r="W70" s="206">
        <f t="shared" si="2"/>
        <v>72.576061675647921</v>
      </c>
      <c r="X70" s="206"/>
      <c r="Y70" s="178" t="str">
        <f t="shared" si="3"/>
        <v>BENAR</v>
      </c>
      <c r="Z70" s="178" t="str">
        <f t="shared" si="4"/>
        <v>BENAR</v>
      </c>
      <c r="AA70" s="178" t="str">
        <f t="shared" si="5"/>
        <v>BENAR</v>
      </c>
      <c r="AB70" s="178" t="str">
        <f t="shared" si="6"/>
        <v>BENAR</v>
      </c>
      <c r="AC70" s="178" t="str">
        <f t="shared" si="7"/>
        <v>BENAR</v>
      </c>
      <c r="AD70" s="178" t="str">
        <f t="shared" si="8"/>
        <v>BENAR</v>
      </c>
    </row>
    <row r="71" spans="1:30" ht="12.75" customHeight="1">
      <c r="A71" s="934">
        <v>71</v>
      </c>
      <c r="B71" s="934" t="s">
        <v>24</v>
      </c>
      <c r="C71" s="938" t="s">
        <v>419</v>
      </c>
      <c r="D71" s="936">
        <v>1</v>
      </c>
      <c r="E71" s="936">
        <v>60</v>
      </c>
      <c r="F71" s="936" t="s">
        <v>22</v>
      </c>
      <c r="G71" s="936">
        <v>1732</v>
      </c>
      <c r="H71" s="908">
        <v>1493.8814696666666</v>
      </c>
      <c r="I71" s="908">
        <v>86.251816955350264</v>
      </c>
      <c r="J71" s="908">
        <v>815.88313800000003</v>
      </c>
      <c r="K71" s="908">
        <v>47.106416743648957</v>
      </c>
      <c r="L71" s="908">
        <v>1007.3742676666666</v>
      </c>
      <c r="M71" s="908">
        <v>58.162486585835246</v>
      </c>
      <c r="N71" s="908">
        <v>829.30413799999997</v>
      </c>
      <c r="O71" s="908">
        <v>47.88130127020785</v>
      </c>
      <c r="P71" s="908">
        <v>924.21022533333337</v>
      </c>
      <c r="Q71" s="908">
        <v>53.360867513471902</v>
      </c>
      <c r="R71" s="908">
        <v>795.5001626666666</v>
      </c>
      <c r="S71" s="908">
        <v>45.92957059276366</v>
      </c>
      <c r="T71" s="271" t="s">
        <v>621</v>
      </c>
      <c r="U71" s="206">
        <f t="shared" si="0"/>
        <v>65.925057018219135</v>
      </c>
      <c r="V71" s="206">
        <f t="shared" si="1"/>
        <v>46.972429535540158</v>
      </c>
      <c r="W71" s="206">
        <f t="shared" si="2"/>
        <v>65.925057018219135</v>
      </c>
      <c r="X71" s="206"/>
      <c r="Y71" s="178" t="str">
        <f t="shared" si="3"/>
        <v>BENAR</v>
      </c>
      <c r="Z71" s="178" t="str">
        <f t="shared" si="4"/>
        <v>BENAR</v>
      </c>
      <c r="AA71" s="178" t="str">
        <f t="shared" si="5"/>
        <v>BENAR</v>
      </c>
      <c r="AB71" s="178" t="str">
        <f t="shared" si="6"/>
        <v>BENAR</v>
      </c>
      <c r="AC71" s="178" t="str">
        <f t="shared" si="7"/>
        <v>BENAR</v>
      </c>
      <c r="AD71" s="178" t="str">
        <f t="shared" si="8"/>
        <v>BENAR</v>
      </c>
    </row>
    <row r="72" spans="1:30" ht="12.75" customHeight="1">
      <c r="A72" s="934">
        <v>72</v>
      </c>
      <c r="B72" s="934" t="s">
        <v>24</v>
      </c>
      <c r="C72" s="938" t="s">
        <v>419</v>
      </c>
      <c r="D72" s="936">
        <v>3</v>
      </c>
      <c r="E72" s="936">
        <v>60</v>
      </c>
      <c r="F72" s="936" t="s">
        <v>22</v>
      </c>
      <c r="G72" s="936">
        <v>1732</v>
      </c>
      <c r="H72" s="908">
        <v>1238.7199303333334</v>
      </c>
      <c r="I72" s="908">
        <v>71.519626462663581</v>
      </c>
      <c r="J72" s="908">
        <v>1058.3783773333334</v>
      </c>
      <c r="K72" s="908">
        <v>61.107296612779074</v>
      </c>
      <c r="L72" s="908">
        <v>1249.3319906666666</v>
      </c>
      <c r="M72" s="908">
        <v>72.132332024634323</v>
      </c>
      <c r="N72" s="908">
        <v>1108.9046223333335</v>
      </c>
      <c r="O72" s="908">
        <v>64.024516301000773</v>
      </c>
      <c r="P72" s="908">
        <v>1221.2845866666667</v>
      </c>
      <c r="Q72" s="908">
        <v>70.512966897613552</v>
      </c>
      <c r="R72" s="908">
        <v>1009.312907</v>
      </c>
      <c r="S72" s="908">
        <v>58.274417263279446</v>
      </c>
      <c r="T72" s="271" t="s">
        <v>621</v>
      </c>
      <c r="U72" s="206">
        <f t="shared" si="0"/>
        <v>71.388308461637152</v>
      </c>
      <c r="V72" s="206">
        <f t="shared" si="1"/>
        <v>61.135410059019762</v>
      </c>
      <c r="W72" s="206">
        <f t="shared" si="2"/>
        <v>71.388308461637152</v>
      </c>
      <c r="X72" s="206"/>
      <c r="Y72" s="178" t="str">
        <f t="shared" si="3"/>
        <v>BENAR</v>
      </c>
      <c r="Z72" s="178" t="str">
        <f t="shared" si="4"/>
        <v>BENAR</v>
      </c>
      <c r="AA72" s="178" t="str">
        <f t="shared" si="5"/>
        <v>BENAR</v>
      </c>
      <c r="AB72" s="178" t="str">
        <f t="shared" si="6"/>
        <v>BENAR</v>
      </c>
      <c r="AC72" s="178" t="str">
        <f t="shared" si="7"/>
        <v>BENAR</v>
      </c>
      <c r="AD72" s="178" t="str">
        <f t="shared" si="8"/>
        <v>BENAR</v>
      </c>
    </row>
    <row r="73" spans="1:30" ht="12.75" customHeight="1">
      <c r="A73" s="934">
        <v>73</v>
      </c>
      <c r="B73" s="934" t="s">
        <v>24</v>
      </c>
      <c r="C73" s="938" t="s">
        <v>419</v>
      </c>
      <c r="D73" s="936">
        <v>4</v>
      </c>
      <c r="E73" s="936">
        <v>60</v>
      </c>
      <c r="F73" s="936" t="s">
        <v>22</v>
      </c>
      <c r="G73" s="936">
        <v>1732</v>
      </c>
      <c r="H73" s="908">
        <v>1113.1979163333335</v>
      </c>
      <c r="I73" s="908">
        <v>64.272397016936111</v>
      </c>
      <c r="J73" s="908">
        <v>264.65504966666668</v>
      </c>
      <c r="K73" s="908">
        <v>15.280314645881448</v>
      </c>
      <c r="L73" s="908">
        <v>392.90675866666669</v>
      </c>
      <c r="M73" s="908">
        <v>22.685147729022326</v>
      </c>
      <c r="N73" s="908">
        <v>430.04906166666666</v>
      </c>
      <c r="O73" s="908">
        <v>24.829622498075445</v>
      </c>
      <c r="P73" s="908">
        <v>1290.320068</v>
      </c>
      <c r="Q73" s="908">
        <v>74.498849191685906</v>
      </c>
      <c r="R73" s="908">
        <v>1062.5994466666668</v>
      </c>
      <c r="S73" s="908">
        <v>61.35100731331795</v>
      </c>
      <c r="T73" s="271" t="s">
        <v>621</v>
      </c>
      <c r="U73" s="206">
        <f t="shared" si="0"/>
        <v>53.818797979214786</v>
      </c>
      <c r="V73" s="206">
        <f t="shared" si="1"/>
        <v>33.820314819091614</v>
      </c>
      <c r="W73" s="206">
        <f t="shared" si="2"/>
        <v>53.818797979214786</v>
      </c>
      <c r="X73" s="206"/>
      <c r="Y73" s="178" t="str">
        <f t="shared" si="3"/>
        <v>BENAR</v>
      </c>
      <c r="Z73" s="178" t="str">
        <f t="shared" si="4"/>
        <v>BENAR</v>
      </c>
      <c r="AA73" s="178" t="str">
        <f t="shared" si="5"/>
        <v>BENAR</v>
      </c>
      <c r="AB73" s="178" t="str">
        <f t="shared" si="6"/>
        <v>BENAR</v>
      </c>
      <c r="AC73" s="178" t="str">
        <f t="shared" si="7"/>
        <v>BENAR</v>
      </c>
      <c r="AD73" s="178" t="str">
        <f t="shared" si="8"/>
        <v>BENAR</v>
      </c>
    </row>
    <row r="74" spans="1:30" ht="12.75" customHeight="1">
      <c r="A74" s="934">
        <v>75</v>
      </c>
      <c r="B74" s="934" t="s">
        <v>24</v>
      </c>
      <c r="C74" s="935" t="s">
        <v>73</v>
      </c>
      <c r="D74" s="936">
        <v>1</v>
      </c>
      <c r="E74" s="936">
        <v>60</v>
      </c>
      <c r="F74" s="936" t="s">
        <v>22</v>
      </c>
      <c r="G74" s="936">
        <v>1732</v>
      </c>
      <c r="H74" s="908">
        <v>134.60333333333332</v>
      </c>
      <c r="I74" s="908">
        <v>7.7715550423402613</v>
      </c>
      <c r="J74" s="908">
        <v>101.75999999999999</v>
      </c>
      <c r="K74" s="908">
        <v>5.8752886836027711</v>
      </c>
      <c r="L74" s="908">
        <v>359.56333333333333</v>
      </c>
      <c r="M74" s="908">
        <v>20.760007698229408</v>
      </c>
      <c r="N74" s="908">
        <v>268.66000000000003</v>
      </c>
      <c r="O74" s="908">
        <v>15.511547344110857</v>
      </c>
      <c r="P74" s="908">
        <v>313.55333333333334</v>
      </c>
      <c r="Q74" s="908">
        <v>18.10354118552733</v>
      </c>
      <c r="R74" s="908">
        <v>244.01333333333332</v>
      </c>
      <c r="S74" s="908">
        <v>14.088529638183218</v>
      </c>
      <c r="T74" s="271" t="s">
        <v>621</v>
      </c>
      <c r="U74" s="206">
        <f t="shared" ref="U74:U137" si="9">AVERAGE(I74,M74,Q74)</f>
        <v>15.545034642032334</v>
      </c>
      <c r="V74" s="206">
        <f t="shared" ref="V74:V137" si="10">AVERAGE(K74,O74,S74)</f>
        <v>11.825121888632282</v>
      </c>
      <c r="W74" s="206">
        <f t="shared" ref="W74:W137" si="11">MAX(U74:V74)</f>
        <v>15.545034642032334</v>
      </c>
      <c r="X74" s="206"/>
      <c r="Y74" s="178" t="str">
        <f t="shared" ref="Y74:Y137" si="12">IF(((H74/G74)*100)=I74,"BENAR","N")</f>
        <v>BENAR</v>
      </c>
      <c r="Z74" s="178" t="str">
        <f t="shared" ref="Z74:Z137" si="13">IF(((J74/G74)*100)=K74,"BENAR","N")</f>
        <v>BENAR</v>
      </c>
      <c r="AA74" s="178" t="str">
        <f t="shared" ref="AA74:AA137" si="14">IF(((L74/G74)*100)=M74,"BENAR","N")</f>
        <v>BENAR</v>
      </c>
      <c r="AB74" s="178" t="str">
        <f t="shared" ref="AB74:AB137" si="15">IF(((N74/G74)*100)=O74,"BENAR","N")</f>
        <v>BENAR</v>
      </c>
      <c r="AC74" s="178" t="str">
        <f t="shared" ref="AC74:AC137" si="16">IF(((P74/G74)*100)=Q74,"BENAR","N")</f>
        <v>BENAR</v>
      </c>
      <c r="AD74" s="178" t="str">
        <f t="shared" ref="AD74:AD137" si="17">IF(((R74/G74)*100)=S74,"BENAR","N")</f>
        <v>BENAR</v>
      </c>
    </row>
    <row r="75" spans="1:30" ht="12.75" customHeight="1">
      <c r="A75" s="934">
        <v>76</v>
      </c>
      <c r="B75" s="934" t="s">
        <v>24</v>
      </c>
      <c r="C75" s="935" t="s">
        <v>73</v>
      </c>
      <c r="D75" s="936">
        <v>3</v>
      </c>
      <c r="E75" s="936">
        <v>60</v>
      </c>
      <c r="F75" s="936" t="s">
        <v>22</v>
      </c>
      <c r="G75" s="936">
        <v>1732</v>
      </c>
      <c r="H75" s="908">
        <v>1318.6781003333333</v>
      </c>
      <c r="I75" s="908">
        <v>76.136148979984597</v>
      </c>
      <c r="J75" s="908">
        <v>1250.9737956666668</v>
      </c>
      <c r="K75" s="908">
        <v>72.22712446112395</v>
      </c>
      <c r="L75" s="908">
        <v>1261.3553873333333</v>
      </c>
      <c r="M75" s="908">
        <v>72.826523518090838</v>
      </c>
      <c r="N75" s="908">
        <v>1246.2955726666667</v>
      </c>
      <c r="O75" s="908">
        <v>71.957019207082368</v>
      </c>
      <c r="P75" s="908">
        <v>1212.5814613333332</v>
      </c>
      <c r="Q75" s="908">
        <v>70.010476982294065</v>
      </c>
      <c r="R75" s="908">
        <v>1219.995809</v>
      </c>
      <c r="S75" s="908">
        <v>70.438557101616624</v>
      </c>
      <c r="T75" s="271" t="s">
        <v>621</v>
      </c>
      <c r="U75" s="206">
        <f t="shared" si="9"/>
        <v>72.991049826789833</v>
      </c>
      <c r="V75" s="206">
        <f t="shared" si="10"/>
        <v>71.540900256607657</v>
      </c>
      <c r="W75" s="206">
        <f t="shared" si="11"/>
        <v>72.991049826789833</v>
      </c>
      <c r="X75" s="206"/>
      <c r="Y75" s="178" t="str">
        <f t="shared" si="12"/>
        <v>BENAR</v>
      </c>
      <c r="Z75" s="178" t="str">
        <f t="shared" si="13"/>
        <v>BENAR</v>
      </c>
      <c r="AA75" s="178" t="str">
        <f t="shared" si="14"/>
        <v>BENAR</v>
      </c>
      <c r="AB75" s="178" t="str">
        <f t="shared" si="15"/>
        <v>BENAR</v>
      </c>
      <c r="AC75" s="178" t="str">
        <f t="shared" si="16"/>
        <v>BENAR</v>
      </c>
      <c r="AD75" s="178" t="str">
        <f t="shared" si="17"/>
        <v>BENAR</v>
      </c>
    </row>
    <row r="76" spans="1:30">
      <c r="A76" s="934">
        <v>77</v>
      </c>
      <c r="B76" s="934" t="s">
        <v>24</v>
      </c>
      <c r="C76" s="935" t="s">
        <v>73</v>
      </c>
      <c r="D76" s="936">
        <v>4</v>
      </c>
      <c r="E76" s="936">
        <v>60</v>
      </c>
      <c r="F76" s="936" t="s">
        <v>22</v>
      </c>
      <c r="G76" s="936">
        <v>1732</v>
      </c>
      <c r="H76" s="908">
        <v>1204.5214843333333</v>
      </c>
      <c r="I76" s="908">
        <v>69.545120342571209</v>
      </c>
      <c r="J76" s="908">
        <v>1065.6995443333333</v>
      </c>
      <c r="K76" s="908">
        <v>61.529996785989219</v>
      </c>
      <c r="L76" s="908">
        <v>1144.3637286666667</v>
      </c>
      <c r="M76" s="908">
        <v>66.071808814472675</v>
      </c>
      <c r="N76" s="908">
        <v>1070.9973146666666</v>
      </c>
      <c r="O76" s="908">
        <v>61.8358726712856</v>
      </c>
      <c r="P76" s="908">
        <v>962.24336766666659</v>
      </c>
      <c r="Q76" s="908">
        <v>55.55677642417244</v>
      </c>
      <c r="R76" s="908">
        <v>836.54494233333332</v>
      </c>
      <c r="S76" s="908">
        <v>48.299361566589681</v>
      </c>
      <c r="T76" s="271" t="s">
        <v>621</v>
      </c>
      <c r="U76" s="206">
        <f t="shared" si="9"/>
        <v>63.724568527072108</v>
      </c>
      <c r="V76" s="206">
        <f t="shared" si="10"/>
        <v>57.2217436746215</v>
      </c>
      <c r="W76" s="206">
        <f t="shared" si="11"/>
        <v>63.724568527072108</v>
      </c>
      <c r="X76" s="206"/>
      <c r="Y76" s="178" t="str">
        <f t="shared" si="12"/>
        <v>BENAR</v>
      </c>
      <c r="Z76" s="178" t="str">
        <f t="shared" si="13"/>
        <v>BENAR</v>
      </c>
      <c r="AA76" s="178" t="str">
        <f t="shared" si="14"/>
        <v>BENAR</v>
      </c>
      <c r="AB76" s="178" t="str">
        <f t="shared" si="15"/>
        <v>BENAR</v>
      </c>
      <c r="AC76" s="178" t="str">
        <f t="shared" si="16"/>
        <v>BENAR</v>
      </c>
      <c r="AD76" s="178" t="str">
        <f t="shared" si="17"/>
        <v>BENAR</v>
      </c>
    </row>
    <row r="77" spans="1:30">
      <c r="A77" s="934">
        <v>78</v>
      </c>
      <c r="B77" s="934" t="s">
        <v>24</v>
      </c>
      <c r="C77" s="935" t="s">
        <v>74</v>
      </c>
      <c r="D77" s="936">
        <v>1</v>
      </c>
      <c r="E77" s="936">
        <v>60</v>
      </c>
      <c r="F77" s="936" t="s">
        <v>22</v>
      </c>
      <c r="G77" s="936">
        <v>1732</v>
      </c>
      <c r="H77" s="908">
        <v>604.24261466666667</v>
      </c>
      <c r="I77" s="908">
        <v>34.886986989992302</v>
      </c>
      <c r="J77" s="908">
        <v>473.26502499999998</v>
      </c>
      <c r="K77" s="908">
        <v>27.324770496535795</v>
      </c>
      <c r="L77" s="908">
        <v>715.40907800000002</v>
      </c>
      <c r="M77" s="908">
        <v>41.305374018475753</v>
      </c>
      <c r="N77" s="908">
        <v>616.53875733333336</v>
      </c>
      <c r="O77" s="908">
        <v>35.596925943033106</v>
      </c>
      <c r="P77" s="908">
        <v>715.40907800000002</v>
      </c>
      <c r="Q77" s="908">
        <v>41.305374018475753</v>
      </c>
      <c r="R77" s="908">
        <v>616.53875733333336</v>
      </c>
      <c r="S77" s="908">
        <v>35.596925943033106</v>
      </c>
      <c r="T77" s="271" t="s">
        <v>621</v>
      </c>
      <c r="U77" s="206">
        <f t="shared" si="9"/>
        <v>39.165911675647941</v>
      </c>
      <c r="V77" s="206">
        <f t="shared" si="10"/>
        <v>32.839540794200673</v>
      </c>
      <c r="W77" s="206">
        <f t="shared" si="11"/>
        <v>39.165911675647941</v>
      </c>
      <c r="X77" s="206"/>
      <c r="Y77" s="178" t="str">
        <f t="shared" si="12"/>
        <v>BENAR</v>
      </c>
      <c r="Z77" s="178" t="str">
        <f t="shared" si="13"/>
        <v>BENAR</v>
      </c>
      <c r="AA77" s="178" t="str">
        <f t="shared" si="14"/>
        <v>BENAR</v>
      </c>
      <c r="AB77" s="178" t="str">
        <f t="shared" si="15"/>
        <v>BENAR</v>
      </c>
      <c r="AC77" s="178" t="str">
        <f t="shared" si="16"/>
        <v>BENAR</v>
      </c>
      <c r="AD77" s="178" t="str">
        <f t="shared" si="17"/>
        <v>BENAR</v>
      </c>
    </row>
    <row r="78" spans="1:30">
      <c r="A78" s="934">
        <v>79</v>
      </c>
      <c r="B78" s="934" t="s">
        <v>24</v>
      </c>
      <c r="C78" s="935" t="s">
        <v>74</v>
      </c>
      <c r="D78" s="936">
        <v>2</v>
      </c>
      <c r="E78" s="936">
        <v>60</v>
      </c>
      <c r="F78" s="936" t="s">
        <v>22</v>
      </c>
      <c r="G78" s="936">
        <v>1732</v>
      </c>
      <c r="H78" s="908">
        <v>809.34100366666678</v>
      </c>
      <c r="I78" s="908">
        <v>46.72869536181679</v>
      </c>
      <c r="J78" s="908">
        <v>300.50221733333336</v>
      </c>
      <c r="K78" s="908">
        <v>17.350012548113934</v>
      </c>
      <c r="L78" s="908">
        <v>448.71241266666669</v>
      </c>
      <c r="M78" s="908">
        <v>25.907183179368747</v>
      </c>
      <c r="N78" s="908">
        <v>417.37668833333328</v>
      </c>
      <c r="O78" s="908">
        <v>24.09796122016936</v>
      </c>
      <c r="P78" s="908">
        <v>448.71241266666669</v>
      </c>
      <c r="Q78" s="908">
        <v>25.907183179368747</v>
      </c>
      <c r="R78" s="908">
        <v>417.37668833333328</v>
      </c>
      <c r="S78" s="908">
        <v>24.09796122016936</v>
      </c>
      <c r="T78" s="271" t="s">
        <v>621</v>
      </c>
      <c r="U78" s="206">
        <f t="shared" si="9"/>
        <v>32.847687240184761</v>
      </c>
      <c r="V78" s="206">
        <f t="shared" si="10"/>
        <v>21.848644996150881</v>
      </c>
      <c r="W78" s="206">
        <f t="shared" si="11"/>
        <v>32.847687240184761</v>
      </c>
      <c r="X78" s="206"/>
      <c r="Y78" s="178" t="str">
        <f t="shared" si="12"/>
        <v>BENAR</v>
      </c>
      <c r="Z78" s="178" t="str">
        <f t="shared" si="13"/>
        <v>BENAR</v>
      </c>
      <c r="AA78" s="178" t="str">
        <f t="shared" si="14"/>
        <v>BENAR</v>
      </c>
      <c r="AB78" s="178" t="str">
        <f t="shared" si="15"/>
        <v>BENAR</v>
      </c>
      <c r="AC78" s="178" t="str">
        <f t="shared" si="16"/>
        <v>BENAR</v>
      </c>
      <c r="AD78" s="178" t="str">
        <f t="shared" si="17"/>
        <v>BENAR</v>
      </c>
    </row>
    <row r="79" spans="1:30">
      <c r="A79" s="934">
        <v>80</v>
      </c>
      <c r="B79" s="934" t="s">
        <v>24</v>
      </c>
      <c r="C79" s="935" t="s">
        <v>75</v>
      </c>
      <c r="D79" s="936">
        <v>1</v>
      </c>
      <c r="E79" s="936">
        <v>60</v>
      </c>
      <c r="F79" s="936" t="s">
        <v>22</v>
      </c>
      <c r="G79" s="936">
        <v>1732</v>
      </c>
      <c r="H79" s="908">
        <v>770.08738200000005</v>
      </c>
      <c r="I79" s="908">
        <v>44.462319976905313</v>
      </c>
      <c r="J79" s="908">
        <v>818.14056399999993</v>
      </c>
      <c r="K79" s="908">
        <v>47.236753117782904</v>
      </c>
      <c r="L79" s="908">
        <v>840.72359199999994</v>
      </c>
      <c r="M79" s="908">
        <v>48.540623094688215</v>
      </c>
      <c r="N79" s="908">
        <v>878.11273200000005</v>
      </c>
      <c r="O79" s="908">
        <v>50.6993494226328</v>
      </c>
      <c r="P79" s="908">
        <v>840.72359199999994</v>
      </c>
      <c r="Q79" s="908">
        <v>48.540623094688215</v>
      </c>
      <c r="R79" s="908">
        <v>878.11273200000005</v>
      </c>
      <c r="S79" s="908">
        <v>50.6993494226328</v>
      </c>
      <c r="T79" s="271" t="s">
        <v>621</v>
      </c>
      <c r="U79" s="206">
        <f t="shared" si="9"/>
        <v>47.181188722093914</v>
      </c>
      <c r="V79" s="206">
        <f t="shared" si="10"/>
        <v>49.545150654349499</v>
      </c>
      <c r="W79" s="206">
        <f t="shared" si="11"/>
        <v>49.545150654349499</v>
      </c>
      <c r="X79" s="206"/>
      <c r="Y79" s="178" t="str">
        <f t="shared" si="12"/>
        <v>BENAR</v>
      </c>
      <c r="Z79" s="178" t="str">
        <f t="shared" si="13"/>
        <v>BENAR</v>
      </c>
      <c r="AA79" s="178" t="str">
        <f t="shared" si="14"/>
        <v>BENAR</v>
      </c>
      <c r="AB79" s="178" t="str">
        <f t="shared" si="15"/>
        <v>BENAR</v>
      </c>
      <c r="AC79" s="178" t="str">
        <f t="shared" si="16"/>
        <v>BENAR</v>
      </c>
      <c r="AD79" s="178" t="str">
        <f t="shared" si="17"/>
        <v>BENAR</v>
      </c>
    </row>
    <row r="80" spans="1:30">
      <c r="A80" s="934">
        <v>81</v>
      </c>
      <c r="B80" s="934" t="s">
        <v>24</v>
      </c>
      <c r="C80" s="935" t="s">
        <v>75</v>
      </c>
      <c r="D80" s="936">
        <v>3</v>
      </c>
      <c r="E80" s="936">
        <v>60</v>
      </c>
      <c r="F80" s="936" t="s">
        <v>22</v>
      </c>
      <c r="G80" s="936">
        <v>1732</v>
      </c>
      <c r="H80" s="908">
        <v>624.71740733333343</v>
      </c>
      <c r="I80" s="908">
        <v>36.069134372594306</v>
      </c>
      <c r="J80" s="908">
        <v>614.24401866666665</v>
      </c>
      <c r="K80" s="908">
        <v>35.464435257890685</v>
      </c>
      <c r="L80" s="908">
        <v>735.19767266666656</v>
      </c>
      <c r="M80" s="908">
        <v>42.447902578906842</v>
      </c>
      <c r="N80" s="908">
        <v>759.69645200000002</v>
      </c>
      <c r="O80" s="908">
        <v>43.862381755196303</v>
      </c>
      <c r="P80" s="908">
        <v>735.19767266666656</v>
      </c>
      <c r="Q80" s="908">
        <v>42.447902578906842</v>
      </c>
      <c r="R80" s="908">
        <v>759.69645200000002</v>
      </c>
      <c r="S80" s="908">
        <v>43.862381755196303</v>
      </c>
      <c r="T80" s="271" t="s">
        <v>621</v>
      </c>
      <c r="U80" s="206">
        <f t="shared" si="9"/>
        <v>40.321646510135999</v>
      </c>
      <c r="V80" s="206">
        <f t="shared" si="10"/>
        <v>41.06306625609443</v>
      </c>
      <c r="W80" s="206">
        <f t="shared" si="11"/>
        <v>41.06306625609443</v>
      </c>
      <c r="X80" s="206"/>
      <c r="Y80" s="178" t="str">
        <f t="shared" si="12"/>
        <v>BENAR</v>
      </c>
      <c r="Z80" s="178" t="str">
        <f t="shared" si="13"/>
        <v>BENAR</v>
      </c>
      <c r="AA80" s="178" t="str">
        <f t="shared" si="14"/>
        <v>BENAR</v>
      </c>
      <c r="AB80" s="178" t="str">
        <f t="shared" si="15"/>
        <v>BENAR</v>
      </c>
      <c r="AC80" s="178" t="str">
        <f t="shared" si="16"/>
        <v>BENAR</v>
      </c>
      <c r="AD80" s="178" t="str">
        <f t="shared" si="17"/>
        <v>BENAR</v>
      </c>
    </row>
    <row r="81" spans="1:48">
      <c r="A81" s="934">
        <v>82</v>
      </c>
      <c r="B81" s="934" t="s">
        <v>24</v>
      </c>
      <c r="C81" s="935" t="s">
        <v>75</v>
      </c>
      <c r="D81" s="936">
        <v>4</v>
      </c>
      <c r="E81" s="936">
        <v>60</v>
      </c>
      <c r="F81" s="936" t="s">
        <v>22</v>
      </c>
      <c r="G81" s="936">
        <v>1732</v>
      </c>
      <c r="H81" s="908">
        <v>973.68965700000001</v>
      </c>
      <c r="I81" s="908">
        <v>56.217647632794453</v>
      </c>
      <c r="J81" s="908">
        <v>1028.7180586666666</v>
      </c>
      <c r="K81" s="908">
        <v>59.394807082371045</v>
      </c>
      <c r="L81" s="908">
        <v>948.36159266666664</v>
      </c>
      <c r="M81" s="908">
        <v>54.755288260200153</v>
      </c>
      <c r="N81" s="908">
        <v>1001.2679646666667</v>
      </c>
      <c r="O81" s="908">
        <v>57.809928675904544</v>
      </c>
      <c r="P81" s="908">
        <v>948.36159266666664</v>
      </c>
      <c r="Q81" s="908">
        <v>54.755288260200153</v>
      </c>
      <c r="R81" s="908">
        <v>1001.2679646666667</v>
      </c>
      <c r="S81" s="908">
        <v>57.809928675904544</v>
      </c>
      <c r="T81" s="271" t="s">
        <v>621</v>
      </c>
      <c r="U81" s="206">
        <f t="shared" si="9"/>
        <v>55.242741384398251</v>
      </c>
      <c r="V81" s="206">
        <f t="shared" si="10"/>
        <v>58.338221478060042</v>
      </c>
      <c r="W81" s="206">
        <f t="shared" si="11"/>
        <v>58.338221478060042</v>
      </c>
      <c r="X81" s="206"/>
      <c r="Y81" s="178" t="str">
        <f t="shared" si="12"/>
        <v>BENAR</v>
      </c>
      <c r="Z81" s="178" t="str">
        <f t="shared" si="13"/>
        <v>BENAR</v>
      </c>
      <c r="AA81" s="178" t="str">
        <f t="shared" si="14"/>
        <v>BENAR</v>
      </c>
      <c r="AB81" s="178" t="str">
        <f t="shared" si="15"/>
        <v>BENAR</v>
      </c>
      <c r="AC81" s="178" t="str">
        <f t="shared" si="16"/>
        <v>BENAR</v>
      </c>
      <c r="AD81" s="178" t="str">
        <f t="shared" si="17"/>
        <v>BENAR</v>
      </c>
    </row>
    <row r="82" spans="1:48">
      <c r="A82" s="934">
        <v>83</v>
      </c>
      <c r="B82" s="934" t="s">
        <v>24</v>
      </c>
      <c r="C82" s="935" t="s">
        <v>25</v>
      </c>
      <c r="D82" s="936">
        <v>1</v>
      </c>
      <c r="E82" s="936">
        <v>60</v>
      </c>
      <c r="F82" s="936" t="s">
        <v>22</v>
      </c>
      <c r="G82" s="936">
        <v>1732</v>
      </c>
      <c r="H82" s="908">
        <v>865.98931899999991</v>
      </c>
      <c r="I82" s="908">
        <v>49.999383314087751</v>
      </c>
      <c r="J82" s="908">
        <v>761.49987799999997</v>
      </c>
      <c r="K82" s="908">
        <v>43.966505658198614</v>
      </c>
      <c r="L82" s="908">
        <v>940.37481666666656</v>
      </c>
      <c r="M82" s="908">
        <v>54.294158006158575</v>
      </c>
      <c r="N82" s="908">
        <v>779.5217283333335</v>
      </c>
      <c r="O82" s="908">
        <v>45.007028194765212</v>
      </c>
      <c r="P82" s="908">
        <v>940.37481666666656</v>
      </c>
      <c r="Q82" s="908">
        <v>54.294158006158575</v>
      </c>
      <c r="R82" s="908">
        <v>779.5217283333335</v>
      </c>
      <c r="S82" s="908">
        <v>45.007028194765212</v>
      </c>
      <c r="T82" s="271" t="s">
        <v>621</v>
      </c>
      <c r="U82" s="206">
        <f t="shared" si="9"/>
        <v>52.86256644213497</v>
      </c>
      <c r="V82" s="206">
        <f t="shared" si="10"/>
        <v>44.660187349243017</v>
      </c>
      <c r="W82" s="206">
        <f t="shared" si="11"/>
        <v>52.86256644213497</v>
      </c>
      <c r="X82" s="206"/>
      <c r="Y82" s="178" t="str">
        <f t="shared" si="12"/>
        <v>BENAR</v>
      </c>
      <c r="Z82" s="178" t="str">
        <f t="shared" si="13"/>
        <v>BENAR</v>
      </c>
      <c r="AA82" s="178" t="str">
        <f t="shared" si="14"/>
        <v>BENAR</v>
      </c>
      <c r="AB82" s="178" t="str">
        <f t="shared" si="15"/>
        <v>BENAR</v>
      </c>
      <c r="AC82" s="178" t="str">
        <f t="shared" si="16"/>
        <v>BENAR</v>
      </c>
      <c r="AD82" s="178" t="str">
        <f t="shared" si="17"/>
        <v>BENAR</v>
      </c>
    </row>
    <row r="83" spans="1:48">
      <c r="A83" s="934">
        <v>84</v>
      </c>
      <c r="B83" s="934" t="s">
        <v>24</v>
      </c>
      <c r="C83" s="938" t="s">
        <v>25</v>
      </c>
      <c r="D83" s="936">
        <v>4</v>
      </c>
      <c r="E83" s="936">
        <v>60</v>
      </c>
      <c r="F83" s="936" t="s">
        <v>22</v>
      </c>
      <c r="G83" s="936">
        <v>1732</v>
      </c>
      <c r="H83" s="908">
        <v>600.19447833333345</v>
      </c>
      <c r="I83" s="908">
        <v>34.653260873749041</v>
      </c>
      <c r="J83" s="908">
        <v>538.07421866666664</v>
      </c>
      <c r="K83" s="908">
        <v>31.066640800615858</v>
      </c>
      <c r="L83" s="908">
        <v>696.73217766666676</v>
      </c>
      <c r="M83" s="908">
        <v>40.227031043110088</v>
      </c>
      <c r="N83" s="908">
        <v>628.67411300000003</v>
      </c>
      <c r="O83" s="908">
        <v>36.297581581986144</v>
      </c>
      <c r="P83" s="908">
        <v>696.73217766666676</v>
      </c>
      <c r="Q83" s="908">
        <v>40.227031043110088</v>
      </c>
      <c r="R83" s="908">
        <v>628.67411300000003</v>
      </c>
      <c r="S83" s="908">
        <v>36.297581581986144</v>
      </c>
      <c r="T83" s="271" t="s">
        <v>621</v>
      </c>
      <c r="U83" s="206">
        <f t="shared" si="9"/>
        <v>38.369107653323077</v>
      </c>
      <c r="V83" s="206">
        <f t="shared" si="10"/>
        <v>34.553934654862722</v>
      </c>
      <c r="W83" s="206">
        <f t="shared" si="11"/>
        <v>38.369107653323077</v>
      </c>
      <c r="X83" s="206"/>
      <c r="Y83" s="178" t="str">
        <f t="shared" si="12"/>
        <v>BENAR</v>
      </c>
      <c r="Z83" s="178" t="str">
        <f t="shared" si="13"/>
        <v>BENAR</v>
      </c>
      <c r="AA83" s="178" t="str">
        <f t="shared" si="14"/>
        <v>BENAR</v>
      </c>
      <c r="AB83" s="178" t="str">
        <f t="shared" si="15"/>
        <v>BENAR</v>
      </c>
      <c r="AC83" s="178" t="str">
        <f t="shared" si="16"/>
        <v>BENAR</v>
      </c>
      <c r="AD83" s="178" t="str">
        <f t="shared" si="17"/>
        <v>BENAR</v>
      </c>
    </row>
    <row r="84" spans="1:48">
      <c r="A84" s="934">
        <v>85</v>
      </c>
      <c r="B84" s="934" t="s">
        <v>24</v>
      </c>
      <c r="C84" s="938" t="s">
        <v>79</v>
      </c>
      <c r="D84" s="939">
        <v>1</v>
      </c>
      <c r="E84" s="939">
        <v>60</v>
      </c>
      <c r="F84" s="939" t="s">
        <v>22</v>
      </c>
      <c r="G84" s="936">
        <v>1732</v>
      </c>
      <c r="H84" s="908">
        <v>892.41487633333338</v>
      </c>
      <c r="I84" s="908">
        <v>51.525108333333336</v>
      </c>
      <c r="J84" s="908">
        <v>956.30059799999992</v>
      </c>
      <c r="K84" s="908">
        <v>55.213660392609697</v>
      </c>
      <c r="L84" s="908">
        <v>986.07763699999998</v>
      </c>
      <c r="M84" s="908">
        <v>56.932888972286378</v>
      </c>
      <c r="N84" s="908">
        <v>1067.5898846666666</v>
      </c>
      <c r="O84" s="908">
        <v>61.639138837567351</v>
      </c>
      <c r="P84" s="908">
        <v>986.07763699999998</v>
      </c>
      <c r="Q84" s="908">
        <v>56.932888972286378</v>
      </c>
      <c r="R84" s="908">
        <v>1067.5898846666666</v>
      </c>
      <c r="S84" s="908">
        <v>61.639138837567351</v>
      </c>
      <c r="T84" s="271" t="s">
        <v>621</v>
      </c>
      <c r="U84" s="206">
        <f t="shared" si="9"/>
        <v>55.13029542596869</v>
      </c>
      <c r="V84" s="206">
        <f t="shared" si="10"/>
        <v>59.497312689248133</v>
      </c>
      <c r="W84" s="206">
        <f t="shared" si="11"/>
        <v>59.497312689248133</v>
      </c>
      <c r="X84" s="206"/>
      <c r="Y84" s="178" t="str">
        <f t="shared" si="12"/>
        <v>BENAR</v>
      </c>
      <c r="Z84" s="178" t="str">
        <f t="shared" si="13"/>
        <v>BENAR</v>
      </c>
      <c r="AA84" s="178" t="str">
        <f t="shared" si="14"/>
        <v>BENAR</v>
      </c>
      <c r="AB84" s="178" t="str">
        <f t="shared" si="15"/>
        <v>BENAR</v>
      </c>
      <c r="AC84" s="178" t="str">
        <f t="shared" si="16"/>
        <v>BENAR</v>
      </c>
      <c r="AD84" s="178" t="str">
        <f t="shared" si="17"/>
        <v>BENAR</v>
      </c>
    </row>
    <row r="85" spans="1:48">
      <c r="A85" s="934">
        <v>88</v>
      </c>
      <c r="B85" s="934" t="s">
        <v>24</v>
      </c>
      <c r="C85" s="938" t="s">
        <v>79</v>
      </c>
      <c r="D85" s="939">
        <v>2</v>
      </c>
      <c r="E85" s="939">
        <v>60</v>
      </c>
      <c r="F85" s="939" t="s">
        <v>22</v>
      </c>
      <c r="G85" s="936">
        <v>1732</v>
      </c>
      <c r="H85" s="908">
        <v>1012.8366903333332</v>
      </c>
      <c r="I85" s="908">
        <v>58.477868956889914</v>
      </c>
      <c r="J85" s="908">
        <v>1019.0881143333332</v>
      </c>
      <c r="K85" s="908">
        <v>58.838805677444185</v>
      </c>
      <c r="L85" s="908">
        <v>997.47572833333334</v>
      </c>
      <c r="M85" s="908">
        <v>57.590977386451115</v>
      </c>
      <c r="N85" s="908">
        <v>1055.9562579999999</v>
      </c>
      <c r="O85" s="908">
        <v>60.967451385681294</v>
      </c>
      <c r="P85" s="908">
        <v>997.47572833333334</v>
      </c>
      <c r="Q85" s="908">
        <v>57.590977386451115</v>
      </c>
      <c r="R85" s="908">
        <v>1055.9562579999999</v>
      </c>
      <c r="S85" s="908">
        <v>60.967451385681294</v>
      </c>
      <c r="T85" s="271" t="s">
        <v>621</v>
      </c>
      <c r="U85" s="206">
        <f t="shared" si="9"/>
        <v>57.886607909930717</v>
      </c>
      <c r="V85" s="206">
        <f t="shared" si="10"/>
        <v>60.257902816268931</v>
      </c>
      <c r="W85" s="206">
        <f t="shared" si="11"/>
        <v>60.257902816268931</v>
      </c>
      <c r="X85" s="206"/>
      <c r="Y85" s="178" t="str">
        <f t="shared" si="12"/>
        <v>BENAR</v>
      </c>
      <c r="Z85" s="178" t="str">
        <f t="shared" si="13"/>
        <v>BENAR</v>
      </c>
      <c r="AA85" s="178" t="str">
        <f t="shared" si="14"/>
        <v>BENAR</v>
      </c>
      <c r="AB85" s="178" t="str">
        <f t="shared" si="15"/>
        <v>BENAR</v>
      </c>
      <c r="AC85" s="178" t="str">
        <f t="shared" si="16"/>
        <v>BENAR</v>
      </c>
      <c r="AD85" s="178" t="str">
        <f t="shared" si="17"/>
        <v>BENAR</v>
      </c>
    </row>
    <row r="86" spans="1:48">
      <c r="A86" s="934">
        <v>89</v>
      </c>
      <c r="B86" s="934" t="s">
        <v>24</v>
      </c>
      <c r="C86" s="938" t="s">
        <v>80</v>
      </c>
      <c r="D86" s="939">
        <v>1</v>
      </c>
      <c r="E86" s="939">
        <v>60</v>
      </c>
      <c r="F86" s="939" t="s">
        <v>22</v>
      </c>
      <c r="G86" s="936">
        <v>1732</v>
      </c>
      <c r="H86" s="908">
        <v>723.465149</v>
      </c>
      <c r="I86" s="908">
        <v>41.770505138568133</v>
      </c>
      <c r="J86" s="908">
        <v>711.40488700000003</v>
      </c>
      <c r="K86" s="908">
        <v>41.074185161662818</v>
      </c>
      <c r="L86" s="908">
        <v>803.35878500000001</v>
      </c>
      <c r="M86" s="908">
        <v>46.383301674364894</v>
      </c>
      <c r="N86" s="908">
        <v>848.47259500000007</v>
      </c>
      <c r="O86" s="908">
        <v>48.988025115473441</v>
      </c>
      <c r="P86" s="908">
        <v>803.35878500000001</v>
      </c>
      <c r="Q86" s="908">
        <v>46.383301674364894</v>
      </c>
      <c r="R86" s="908">
        <v>848.47259500000007</v>
      </c>
      <c r="S86" s="908">
        <v>48.988025115473441</v>
      </c>
      <c r="T86" s="271" t="s">
        <v>621</v>
      </c>
      <c r="U86" s="206">
        <f t="shared" si="9"/>
        <v>44.845702829099309</v>
      </c>
      <c r="V86" s="206">
        <f t="shared" si="10"/>
        <v>46.350078464203229</v>
      </c>
      <c r="W86" s="206">
        <f t="shared" si="11"/>
        <v>46.350078464203229</v>
      </c>
      <c r="X86" s="206"/>
      <c r="Y86" s="178" t="str">
        <f t="shared" si="12"/>
        <v>BENAR</v>
      </c>
      <c r="Z86" s="178" t="str">
        <f t="shared" si="13"/>
        <v>BENAR</v>
      </c>
      <c r="AA86" s="178" t="str">
        <f t="shared" si="14"/>
        <v>BENAR</v>
      </c>
      <c r="AB86" s="178" t="str">
        <f t="shared" si="15"/>
        <v>BENAR</v>
      </c>
      <c r="AC86" s="178" t="str">
        <f t="shared" si="16"/>
        <v>BENAR</v>
      </c>
      <c r="AD86" s="178" t="str">
        <f t="shared" si="17"/>
        <v>BENAR</v>
      </c>
    </row>
    <row r="87" spans="1:48">
      <c r="A87" s="934">
        <v>90</v>
      </c>
      <c r="B87" s="934" t="s">
        <v>24</v>
      </c>
      <c r="C87" s="938" t="s">
        <v>80</v>
      </c>
      <c r="D87" s="939">
        <v>2</v>
      </c>
      <c r="E87" s="939">
        <v>60</v>
      </c>
      <c r="F87" s="939" t="s">
        <v>22</v>
      </c>
      <c r="G87" s="936">
        <v>1732</v>
      </c>
      <c r="H87" s="908">
        <v>720.62978099999998</v>
      </c>
      <c r="I87" s="908">
        <v>41.606800288683601</v>
      </c>
      <c r="J87" s="908">
        <v>804.27541099999996</v>
      </c>
      <c r="K87" s="908">
        <v>46.436224653579671</v>
      </c>
      <c r="L87" s="908">
        <v>832.07747400000005</v>
      </c>
      <c r="M87" s="908">
        <v>48.041424595842955</v>
      </c>
      <c r="N87" s="908">
        <v>810.48215733333336</v>
      </c>
      <c r="O87" s="908">
        <v>46.794581832178601</v>
      </c>
      <c r="P87" s="908">
        <v>832.07747400000005</v>
      </c>
      <c r="Q87" s="908">
        <v>48.041424595842955</v>
      </c>
      <c r="R87" s="908">
        <v>810.48215733333336</v>
      </c>
      <c r="S87" s="908">
        <v>46.794581832178601</v>
      </c>
      <c r="T87" s="271" t="s">
        <v>621</v>
      </c>
      <c r="U87" s="206">
        <f t="shared" si="9"/>
        <v>45.89654982678983</v>
      </c>
      <c r="V87" s="206">
        <f t="shared" si="10"/>
        <v>46.675129439312293</v>
      </c>
      <c r="W87" s="206">
        <f t="shared" si="11"/>
        <v>46.675129439312293</v>
      </c>
      <c r="X87" s="206"/>
      <c r="Y87" s="178" t="str">
        <f t="shared" si="12"/>
        <v>BENAR</v>
      </c>
      <c r="Z87" s="178" t="str">
        <f t="shared" si="13"/>
        <v>BENAR</v>
      </c>
      <c r="AA87" s="178" t="str">
        <f t="shared" si="14"/>
        <v>BENAR</v>
      </c>
      <c r="AB87" s="178" t="str">
        <f t="shared" si="15"/>
        <v>BENAR</v>
      </c>
      <c r="AC87" s="178" t="str">
        <f t="shared" si="16"/>
        <v>BENAR</v>
      </c>
      <c r="AD87" s="178" t="str">
        <f t="shared" si="17"/>
        <v>BENAR</v>
      </c>
    </row>
    <row r="88" spans="1:48">
      <c r="A88" s="934">
        <v>91</v>
      </c>
      <c r="B88" s="937" t="s">
        <v>24</v>
      </c>
      <c r="C88" s="938" t="s">
        <v>82</v>
      </c>
      <c r="D88" s="939">
        <v>1</v>
      </c>
      <c r="E88" s="939">
        <v>60</v>
      </c>
      <c r="F88" s="939" t="s">
        <v>22</v>
      </c>
      <c r="G88" s="936">
        <v>1732</v>
      </c>
      <c r="H88" s="908">
        <v>622.06890866666663</v>
      </c>
      <c r="I88" s="908">
        <v>35.916218745188608</v>
      </c>
      <c r="J88" s="908">
        <v>520.713257</v>
      </c>
      <c r="K88" s="908">
        <v>30.06427580831409</v>
      </c>
      <c r="L88" s="908">
        <v>670.41601566666668</v>
      </c>
      <c r="M88" s="908">
        <v>38.707622151655116</v>
      </c>
      <c r="N88" s="908">
        <v>503.15815233333336</v>
      </c>
      <c r="O88" s="908">
        <v>29.05070163587375</v>
      </c>
      <c r="P88" s="908">
        <v>670.41601566666668</v>
      </c>
      <c r="Q88" s="908">
        <v>38.707622151655116</v>
      </c>
      <c r="R88" s="908">
        <v>503.15815233333336</v>
      </c>
      <c r="S88" s="908">
        <v>29.05070163587375</v>
      </c>
      <c r="T88" s="271" t="s">
        <v>621</v>
      </c>
      <c r="U88" s="206">
        <f t="shared" si="9"/>
        <v>37.777154349499611</v>
      </c>
      <c r="V88" s="206">
        <f t="shared" si="10"/>
        <v>29.388559693353866</v>
      </c>
      <c r="W88" s="206">
        <f t="shared" si="11"/>
        <v>37.777154349499611</v>
      </c>
      <c r="X88" s="206"/>
      <c r="Y88" s="178" t="str">
        <f t="shared" si="12"/>
        <v>BENAR</v>
      </c>
      <c r="Z88" s="178" t="str">
        <f t="shared" si="13"/>
        <v>BENAR</v>
      </c>
      <c r="AA88" s="178" t="str">
        <f t="shared" si="14"/>
        <v>BENAR</v>
      </c>
      <c r="AB88" s="178" t="str">
        <f t="shared" si="15"/>
        <v>BENAR</v>
      </c>
      <c r="AC88" s="178" t="str">
        <f t="shared" si="16"/>
        <v>BENAR</v>
      </c>
      <c r="AD88" s="178" t="str">
        <f t="shared" si="17"/>
        <v>BENAR</v>
      </c>
    </row>
    <row r="89" spans="1:48">
      <c r="A89" s="934">
        <v>92</v>
      </c>
      <c r="B89" s="937" t="s">
        <v>24</v>
      </c>
      <c r="C89" s="938" t="s">
        <v>82</v>
      </c>
      <c r="D89" s="939">
        <v>2</v>
      </c>
      <c r="E89" s="939">
        <v>60</v>
      </c>
      <c r="F89" s="939" t="s">
        <v>22</v>
      </c>
      <c r="G89" s="936">
        <v>1732</v>
      </c>
      <c r="H89" s="908">
        <v>636.31778966666661</v>
      </c>
      <c r="I89" s="908">
        <v>36.738902405696692</v>
      </c>
      <c r="J89" s="908">
        <v>416.41178366666668</v>
      </c>
      <c r="K89" s="908">
        <v>24.042250789068515</v>
      </c>
      <c r="L89" s="908">
        <v>624.17950400000007</v>
      </c>
      <c r="M89" s="908">
        <v>36.038077598152427</v>
      </c>
      <c r="N89" s="908">
        <v>440.39301566666671</v>
      </c>
      <c r="O89" s="908">
        <v>25.426848479599695</v>
      </c>
      <c r="P89" s="908">
        <v>624.17950400000007</v>
      </c>
      <c r="Q89" s="908">
        <v>36.038077598152427</v>
      </c>
      <c r="R89" s="908">
        <v>440.39301566666671</v>
      </c>
      <c r="S89" s="908">
        <v>25.426848479599695</v>
      </c>
      <c r="T89" s="271" t="s">
        <v>621</v>
      </c>
      <c r="U89" s="206">
        <f t="shared" si="9"/>
        <v>36.271685867333851</v>
      </c>
      <c r="V89" s="206">
        <f t="shared" si="10"/>
        <v>24.965315916089299</v>
      </c>
      <c r="W89" s="206">
        <f t="shared" si="11"/>
        <v>36.271685867333851</v>
      </c>
      <c r="X89" s="206"/>
      <c r="Y89" s="178" t="str">
        <f t="shared" si="12"/>
        <v>BENAR</v>
      </c>
      <c r="Z89" s="178" t="str">
        <f t="shared" si="13"/>
        <v>BENAR</v>
      </c>
      <c r="AA89" s="178" t="str">
        <f t="shared" si="14"/>
        <v>BENAR</v>
      </c>
      <c r="AB89" s="178" t="str">
        <f t="shared" si="15"/>
        <v>BENAR</v>
      </c>
      <c r="AC89" s="178" t="str">
        <f t="shared" si="16"/>
        <v>BENAR</v>
      </c>
      <c r="AD89" s="178" t="str">
        <f t="shared" si="17"/>
        <v>BENAR</v>
      </c>
    </row>
    <row r="90" spans="1:48">
      <c r="A90" s="934">
        <v>93</v>
      </c>
      <c r="B90" s="934" t="s">
        <v>36</v>
      </c>
      <c r="C90" s="940" t="s">
        <v>149</v>
      </c>
      <c r="D90" s="936">
        <v>1</v>
      </c>
      <c r="E90" s="936">
        <v>60</v>
      </c>
      <c r="F90" s="936" t="s">
        <v>22</v>
      </c>
      <c r="G90" s="936">
        <v>1732</v>
      </c>
      <c r="H90" s="908">
        <v>842.82132966666666</v>
      </c>
      <c r="I90" s="908">
        <v>48.661739588144727</v>
      </c>
      <c r="J90" s="908">
        <v>731.74749766666673</v>
      </c>
      <c r="K90" s="908">
        <v>42.248700789068515</v>
      </c>
      <c r="L90" s="908">
        <v>871.59023033333324</v>
      </c>
      <c r="M90" s="908">
        <v>50.322761566589676</v>
      </c>
      <c r="N90" s="908">
        <v>701.97876000000008</v>
      </c>
      <c r="O90" s="908">
        <v>40.529951501154734</v>
      </c>
      <c r="P90" s="908">
        <v>936.55255133333333</v>
      </c>
      <c r="Q90" s="908">
        <v>54.073472940723633</v>
      </c>
      <c r="R90" s="908">
        <v>781.47094733333336</v>
      </c>
      <c r="S90" s="908">
        <v>45.119569707467285</v>
      </c>
      <c r="T90" s="271" t="s">
        <v>621</v>
      </c>
      <c r="U90" s="206">
        <f t="shared" si="9"/>
        <v>51.01932469848601</v>
      </c>
      <c r="V90" s="206">
        <f t="shared" si="10"/>
        <v>42.632740665896847</v>
      </c>
      <c r="W90" s="206">
        <f t="shared" si="11"/>
        <v>51.01932469848601</v>
      </c>
      <c r="X90" s="206"/>
      <c r="Y90" s="178" t="str">
        <f t="shared" si="12"/>
        <v>BENAR</v>
      </c>
      <c r="Z90" s="178" t="str">
        <f t="shared" si="13"/>
        <v>BENAR</v>
      </c>
      <c r="AA90" s="178" t="str">
        <f t="shared" si="14"/>
        <v>BENAR</v>
      </c>
      <c r="AB90" s="178" t="str">
        <f t="shared" si="15"/>
        <v>BENAR</v>
      </c>
      <c r="AC90" s="178" t="str">
        <f t="shared" si="16"/>
        <v>BENAR</v>
      </c>
      <c r="AD90" s="178" t="str">
        <f t="shared" si="17"/>
        <v>BENAR</v>
      </c>
    </row>
    <row r="91" spans="1:48">
      <c r="A91" s="934">
        <v>94</v>
      </c>
      <c r="B91" s="934" t="s">
        <v>36</v>
      </c>
      <c r="C91" s="940" t="s">
        <v>149</v>
      </c>
      <c r="D91" s="936">
        <v>2</v>
      </c>
      <c r="E91" s="936">
        <v>60</v>
      </c>
      <c r="F91" s="936" t="s">
        <v>22</v>
      </c>
      <c r="G91" s="936">
        <v>1732</v>
      </c>
      <c r="H91" s="908">
        <v>692.99888099999998</v>
      </c>
      <c r="I91" s="908">
        <v>40.011482736720552</v>
      </c>
      <c r="J91" s="908">
        <v>668.321777</v>
      </c>
      <c r="K91" s="908">
        <v>38.586707678983835</v>
      </c>
      <c r="L91" s="908">
        <v>838.67991133333328</v>
      </c>
      <c r="M91" s="908">
        <v>48.422627675134713</v>
      </c>
      <c r="N91" s="908">
        <v>681.59265133333327</v>
      </c>
      <c r="O91" s="908">
        <v>39.352924441878365</v>
      </c>
      <c r="P91" s="908">
        <v>767.30173733333334</v>
      </c>
      <c r="Q91" s="908">
        <v>44.301485989222478</v>
      </c>
      <c r="R91" s="908">
        <v>664.63960766666662</v>
      </c>
      <c r="S91" s="908">
        <v>38.37411129715165</v>
      </c>
      <c r="T91" s="271" t="s">
        <v>621</v>
      </c>
      <c r="U91" s="206">
        <f t="shared" si="9"/>
        <v>44.245198800359248</v>
      </c>
      <c r="V91" s="206">
        <f t="shared" si="10"/>
        <v>38.771247806004617</v>
      </c>
      <c r="W91" s="206">
        <f t="shared" si="11"/>
        <v>44.245198800359248</v>
      </c>
      <c r="X91" s="206"/>
      <c r="Y91" s="178" t="str">
        <f t="shared" si="12"/>
        <v>BENAR</v>
      </c>
      <c r="Z91" s="178" t="str">
        <f t="shared" si="13"/>
        <v>BENAR</v>
      </c>
      <c r="AA91" s="178" t="str">
        <f t="shared" si="14"/>
        <v>BENAR</v>
      </c>
      <c r="AB91" s="178" t="str">
        <f t="shared" si="15"/>
        <v>BENAR</v>
      </c>
      <c r="AC91" s="178" t="str">
        <f t="shared" si="16"/>
        <v>BENAR</v>
      </c>
      <c r="AD91" s="178" t="str">
        <f t="shared" si="17"/>
        <v>BENAR</v>
      </c>
    </row>
    <row r="92" spans="1:48">
      <c r="A92" s="934">
        <v>95</v>
      </c>
      <c r="B92" s="934" t="s">
        <v>36</v>
      </c>
      <c r="C92" s="940" t="s">
        <v>149</v>
      </c>
      <c r="D92" s="936">
        <v>3</v>
      </c>
      <c r="E92" s="936">
        <v>60</v>
      </c>
      <c r="F92" s="936" t="s">
        <v>22</v>
      </c>
      <c r="G92" s="936">
        <v>1732</v>
      </c>
      <c r="H92" s="908">
        <v>1121.2926836666666</v>
      </c>
      <c r="I92" s="908">
        <v>64.739762336412625</v>
      </c>
      <c r="J92" s="908">
        <v>1022.4131470000001</v>
      </c>
      <c r="K92" s="908">
        <v>59.030782159353357</v>
      </c>
      <c r="L92" s="908">
        <v>1214.5551756666666</v>
      </c>
      <c r="M92" s="908">
        <v>70.124432775211702</v>
      </c>
      <c r="N92" s="908">
        <v>1231.3016766666667</v>
      </c>
      <c r="O92" s="908">
        <v>71.091320823710547</v>
      </c>
      <c r="P92" s="908">
        <v>1239.9088133333332</v>
      </c>
      <c r="Q92" s="908">
        <v>71.588268668206311</v>
      </c>
      <c r="R92" s="908">
        <v>1152.7772216666665</v>
      </c>
      <c r="S92" s="908">
        <v>66.557576308698984</v>
      </c>
      <c r="T92" s="271" t="s">
        <v>621</v>
      </c>
      <c r="U92" s="206">
        <f t="shared" si="9"/>
        <v>68.817487926610212</v>
      </c>
      <c r="V92" s="206">
        <f t="shared" si="10"/>
        <v>65.559893097254303</v>
      </c>
      <c r="W92" s="206">
        <f t="shared" si="11"/>
        <v>68.817487926610212</v>
      </c>
      <c r="X92" s="206"/>
      <c r="Y92" s="178" t="str">
        <f t="shared" si="12"/>
        <v>BENAR</v>
      </c>
      <c r="Z92" s="178" t="str">
        <f t="shared" si="13"/>
        <v>BENAR</v>
      </c>
      <c r="AA92" s="178" t="str">
        <f t="shared" si="14"/>
        <v>BENAR</v>
      </c>
      <c r="AB92" s="178" t="str">
        <f t="shared" si="15"/>
        <v>BENAR</v>
      </c>
      <c r="AC92" s="178" t="str">
        <f t="shared" si="16"/>
        <v>BENAR</v>
      </c>
      <c r="AD92" s="178" t="str">
        <f t="shared" si="17"/>
        <v>BENAR</v>
      </c>
    </row>
    <row r="93" spans="1:48">
      <c r="A93" s="934">
        <v>96</v>
      </c>
      <c r="B93" s="934" t="s">
        <v>36</v>
      </c>
      <c r="C93" s="940" t="s">
        <v>480</v>
      </c>
      <c r="D93" s="936">
        <v>1</v>
      </c>
      <c r="E93" s="936">
        <v>60</v>
      </c>
      <c r="F93" s="936" t="s">
        <v>22</v>
      </c>
      <c r="G93" s="936">
        <v>1732</v>
      </c>
      <c r="H93" s="908">
        <v>1143.4884846666666</v>
      </c>
      <c r="I93" s="908">
        <v>66.021275096227868</v>
      </c>
      <c r="J93" s="908">
        <v>1053.2877196666668</v>
      </c>
      <c r="K93" s="908">
        <v>60.813378733641265</v>
      </c>
      <c r="L93" s="908">
        <v>1149.7938233333334</v>
      </c>
      <c r="M93" s="908">
        <v>66.385324672825249</v>
      </c>
      <c r="N93" s="908">
        <v>1064.3322350000001</v>
      </c>
      <c r="O93" s="908">
        <v>61.451052829099318</v>
      </c>
      <c r="P93" s="908">
        <v>1127.4696453333333</v>
      </c>
      <c r="Q93" s="908">
        <v>65.096399846035411</v>
      </c>
      <c r="R93" s="908">
        <v>1055.0846763333332</v>
      </c>
      <c r="S93" s="908">
        <v>60.917129118552729</v>
      </c>
      <c r="T93" s="271" t="s">
        <v>621</v>
      </c>
      <c r="U93" s="206">
        <f t="shared" si="9"/>
        <v>65.834333205029509</v>
      </c>
      <c r="V93" s="206">
        <f t="shared" si="10"/>
        <v>61.060520227097776</v>
      </c>
      <c r="W93" s="206">
        <f t="shared" si="11"/>
        <v>65.834333205029509</v>
      </c>
      <c r="X93" s="206"/>
      <c r="Y93" s="178" t="str">
        <f t="shared" si="12"/>
        <v>BENAR</v>
      </c>
      <c r="Z93" s="178" t="str">
        <f t="shared" si="13"/>
        <v>BENAR</v>
      </c>
      <c r="AA93" s="178" t="str">
        <f t="shared" si="14"/>
        <v>BENAR</v>
      </c>
      <c r="AB93" s="178" t="str">
        <f t="shared" si="15"/>
        <v>BENAR</v>
      </c>
      <c r="AC93" s="178" t="str">
        <f t="shared" si="16"/>
        <v>BENAR</v>
      </c>
      <c r="AD93" s="178" t="str">
        <f t="shared" si="17"/>
        <v>BENAR</v>
      </c>
    </row>
    <row r="94" spans="1:48" ht="12.75" customHeight="1">
      <c r="A94" s="934">
        <v>97</v>
      </c>
      <c r="B94" s="934" t="s">
        <v>36</v>
      </c>
      <c r="C94" s="940" t="s">
        <v>480</v>
      </c>
      <c r="D94" s="936">
        <v>2</v>
      </c>
      <c r="E94" s="936">
        <v>60</v>
      </c>
      <c r="F94" s="936" t="s">
        <v>22</v>
      </c>
      <c r="G94" s="936">
        <v>1732</v>
      </c>
      <c r="H94" s="908">
        <v>1047.9757283333333</v>
      </c>
      <c r="I94" s="908">
        <v>60.506681774441887</v>
      </c>
      <c r="J94" s="908">
        <v>918.712626</v>
      </c>
      <c r="K94" s="908">
        <v>53.043454157043882</v>
      </c>
      <c r="L94" s="908">
        <v>1056.9429323333334</v>
      </c>
      <c r="M94" s="908">
        <v>61.024418725943029</v>
      </c>
      <c r="N94" s="908">
        <v>938.17057299999999</v>
      </c>
      <c r="O94" s="908">
        <v>54.16689220554273</v>
      </c>
      <c r="P94" s="908">
        <v>973.76829033333343</v>
      </c>
      <c r="Q94" s="908">
        <v>56.222187663587377</v>
      </c>
      <c r="R94" s="908">
        <v>864.43542500000001</v>
      </c>
      <c r="S94" s="908">
        <v>49.909666570438802</v>
      </c>
      <c r="T94" s="252" t="s">
        <v>621</v>
      </c>
      <c r="U94" s="206">
        <f t="shared" si="9"/>
        <v>59.251096054657431</v>
      </c>
      <c r="V94" s="206">
        <f t="shared" si="10"/>
        <v>52.373337644341802</v>
      </c>
      <c r="W94" s="206">
        <f t="shared" si="11"/>
        <v>59.251096054657431</v>
      </c>
      <c r="X94" s="206"/>
      <c r="Y94" s="178" t="str">
        <f t="shared" si="12"/>
        <v>BENAR</v>
      </c>
      <c r="Z94" s="178" t="str">
        <f t="shared" si="13"/>
        <v>BENAR</v>
      </c>
      <c r="AA94" s="178" t="str">
        <f t="shared" si="14"/>
        <v>BENAR</v>
      </c>
      <c r="AB94" s="178" t="str">
        <f t="shared" si="15"/>
        <v>BENAR</v>
      </c>
      <c r="AC94" s="178" t="str">
        <f t="shared" si="16"/>
        <v>BENAR</v>
      </c>
      <c r="AD94" s="178" t="str">
        <f t="shared" si="17"/>
        <v>BENAR</v>
      </c>
      <c r="AE94" s="235">
        <v>0</v>
      </c>
      <c r="AF94" s="272">
        <v>0</v>
      </c>
      <c r="AG94" s="273">
        <v>0</v>
      </c>
      <c r="AH94" s="231">
        <v>0</v>
      </c>
      <c r="AI94" s="235">
        <v>0</v>
      </c>
      <c r="AJ94" s="272">
        <v>0</v>
      </c>
      <c r="AK94" s="178" t="str">
        <f>IF(((H94/G94)*100)=I94,"BENAR","N")</f>
        <v>BENAR</v>
      </c>
      <c r="AL94" s="178" t="str">
        <f>IF(((J94/G94)*100)=K94,"BENAR","N")</f>
        <v>BENAR</v>
      </c>
      <c r="AM94" s="178" t="str">
        <f>IF(((L94/G94)*100)=M94,"BENAR","N")</f>
        <v>BENAR</v>
      </c>
      <c r="AN94" s="178" t="str">
        <f>IF(((N94/G94)*100)=O94,"BENAR","N")</f>
        <v>BENAR</v>
      </c>
      <c r="AO94" s="178" t="str">
        <f>IF(((P94/G94)*100)=Q94,"BENAR","N")</f>
        <v>BENAR</v>
      </c>
      <c r="AP94" s="178" t="str">
        <f>IF(((R94/G94)*100)=S94,"BENAR","N")</f>
        <v>BENAR</v>
      </c>
      <c r="AQ94" s="178" t="e">
        <f>IF(((Y94/G94)*100)=Z94,"BENAR","N")</f>
        <v>#VALUE!</v>
      </c>
      <c r="AR94" s="178" t="e">
        <f>IF(((AA94/G94)*100)=AB94,"BENAR","N")</f>
        <v>#VALUE!</v>
      </c>
      <c r="AS94" s="178" t="e">
        <f>IF(((AC94/G94)*100)=AD94,"BENAR","N")</f>
        <v>#VALUE!</v>
      </c>
      <c r="AT94" s="178" t="str">
        <f>IF(((AE94/G94)*100)=AF94,"BENAR","N")</f>
        <v>BENAR</v>
      </c>
      <c r="AU94" s="178" t="str">
        <f>IF(((AG94/G94)*100)=AH94,"BENAR","N")</f>
        <v>BENAR</v>
      </c>
      <c r="AV94" s="178" t="str">
        <f>IF(((AI94/G94)*100)=AJ94,"BENAR","N")</f>
        <v>BENAR</v>
      </c>
    </row>
    <row r="95" spans="1:48">
      <c r="A95" s="934">
        <v>98</v>
      </c>
      <c r="B95" s="934" t="s">
        <v>36</v>
      </c>
      <c r="C95" s="940" t="s">
        <v>37</v>
      </c>
      <c r="D95" s="936">
        <v>1</v>
      </c>
      <c r="E95" s="936">
        <v>60</v>
      </c>
      <c r="F95" s="936" t="s">
        <v>22</v>
      </c>
      <c r="G95" s="936">
        <v>1732</v>
      </c>
      <c r="H95" s="908">
        <v>1205.9992676666668</v>
      </c>
      <c r="I95" s="908">
        <v>69.630442705927635</v>
      </c>
      <c r="J95" s="908">
        <v>1049.7619223333334</v>
      </c>
      <c r="K95" s="908">
        <v>60.609810758275593</v>
      </c>
      <c r="L95" s="908">
        <v>1340.4952799999999</v>
      </c>
      <c r="M95" s="908">
        <v>77.395801385681281</v>
      </c>
      <c r="N95" s="908">
        <v>1114.8028156666667</v>
      </c>
      <c r="O95" s="908">
        <v>64.365058641262507</v>
      </c>
      <c r="P95" s="908">
        <v>1142.5051273333336</v>
      </c>
      <c r="Q95" s="908">
        <v>65.96449926866822</v>
      </c>
      <c r="R95" s="908">
        <v>1027.802124</v>
      </c>
      <c r="S95" s="908">
        <v>59.341924018475758</v>
      </c>
      <c r="T95" s="271" t="s">
        <v>621</v>
      </c>
      <c r="U95" s="206">
        <f t="shared" si="9"/>
        <v>70.996914453425717</v>
      </c>
      <c r="V95" s="206">
        <f t="shared" si="10"/>
        <v>61.43893113933796</v>
      </c>
      <c r="W95" s="206">
        <f t="shared" si="11"/>
        <v>70.996914453425717</v>
      </c>
      <c r="X95" s="206"/>
      <c r="Y95" s="178" t="str">
        <f t="shared" si="12"/>
        <v>BENAR</v>
      </c>
      <c r="Z95" s="178" t="str">
        <f t="shared" si="13"/>
        <v>BENAR</v>
      </c>
      <c r="AA95" s="178" t="str">
        <f t="shared" si="14"/>
        <v>BENAR</v>
      </c>
      <c r="AB95" s="178" t="str">
        <f t="shared" si="15"/>
        <v>BENAR</v>
      </c>
      <c r="AC95" s="178" t="str">
        <f t="shared" si="16"/>
        <v>BENAR</v>
      </c>
      <c r="AD95" s="178" t="str">
        <f t="shared" si="17"/>
        <v>BENAR</v>
      </c>
    </row>
    <row r="96" spans="1:48">
      <c r="A96" s="934">
        <v>99</v>
      </c>
      <c r="B96" s="934" t="s">
        <v>36</v>
      </c>
      <c r="C96" s="940" t="s">
        <v>37</v>
      </c>
      <c r="D96" s="936">
        <v>2</v>
      </c>
      <c r="E96" s="936">
        <v>60</v>
      </c>
      <c r="F96" s="936" t="s">
        <v>22</v>
      </c>
      <c r="G96" s="936">
        <v>1732</v>
      </c>
      <c r="H96" s="908">
        <v>1545.6981606666668</v>
      </c>
      <c r="I96" s="908">
        <v>89.243542763664365</v>
      </c>
      <c r="J96" s="908">
        <v>1281.5888266666668</v>
      </c>
      <c r="K96" s="908">
        <v>73.994735950731339</v>
      </c>
      <c r="L96" s="908">
        <v>1382.7312826666666</v>
      </c>
      <c r="M96" s="908">
        <v>79.834369668976137</v>
      </c>
      <c r="N96" s="908">
        <v>1221.1114093333333</v>
      </c>
      <c r="O96" s="908">
        <v>70.502968206312545</v>
      </c>
      <c r="P96" s="908">
        <v>1323.7980553333334</v>
      </c>
      <c r="Q96" s="908">
        <v>76.431758391070062</v>
      </c>
      <c r="R96" s="908">
        <v>1210.4497476666668</v>
      </c>
      <c r="S96" s="908">
        <v>69.887398826020018</v>
      </c>
      <c r="T96" s="271" t="s">
        <v>621</v>
      </c>
      <c r="U96" s="206">
        <f t="shared" si="9"/>
        <v>81.83655694123685</v>
      </c>
      <c r="V96" s="206">
        <f t="shared" si="10"/>
        <v>71.461700994354629</v>
      </c>
      <c r="W96" s="206">
        <f t="shared" si="11"/>
        <v>81.83655694123685</v>
      </c>
      <c r="X96" s="206"/>
      <c r="Y96" s="178" t="str">
        <f t="shared" si="12"/>
        <v>BENAR</v>
      </c>
      <c r="Z96" s="178" t="str">
        <f t="shared" si="13"/>
        <v>BENAR</v>
      </c>
      <c r="AA96" s="178" t="str">
        <f t="shared" si="14"/>
        <v>BENAR</v>
      </c>
      <c r="AB96" s="178" t="str">
        <f t="shared" si="15"/>
        <v>BENAR</v>
      </c>
      <c r="AC96" s="178" t="str">
        <f t="shared" si="16"/>
        <v>BENAR</v>
      </c>
      <c r="AD96" s="178" t="str">
        <f t="shared" si="17"/>
        <v>BENAR</v>
      </c>
    </row>
    <row r="97" spans="1:30">
      <c r="A97" s="934">
        <v>100</v>
      </c>
      <c r="B97" s="934" t="s">
        <v>36</v>
      </c>
      <c r="C97" s="940" t="s">
        <v>37</v>
      </c>
      <c r="D97" s="936">
        <v>3</v>
      </c>
      <c r="E97" s="936">
        <v>60</v>
      </c>
      <c r="F97" s="936" t="s">
        <v>22</v>
      </c>
      <c r="G97" s="936">
        <v>1732</v>
      </c>
      <c r="H97" s="908">
        <v>515.52461766666659</v>
      </c>
      <c r="I97" s="908">
        <v>29.76470078906851</v>
      </c>
      <c r="J97" s="908">
        <v>454.89691166666665</v>
      </c>
      <c r="K97" s="908">
        <v>26.264255869899923</v>
      </c>
      <c r="L97" s="908">
        <v>504.87982166666666</v>
      </c>
      <c r="M97" s="908">
        <v>29.150105177059277</v>
      </c>
      <c r="N97" s="908">
        <v>462.22463999999997</v>
      </c>
      <c r="O97" s="908">
        <v>26.687334872979214</v>
      </c>
      <c r="P97" s="908">
        <v>609.16778533333331</v>
      </c>
      <c r="Q97" s="908">
        <v>35.171350192455733</v>
      </c>
      <c r="R97" s="908">
        <v>547.98545366666667</v>
      </c>
      <c r="S97" s="908">
        <v>31.638883006158586</v>
      </c>
      <c r="T97" s="271" t="s">
        <v>621</v>
      </c>
      <c r="U97" s="206">
        <f t="shared" si="9"/>
        <v>31.362052052861173</v>
      </c>
      <c r="V97" s="206">
        <f t="shared" si="10"/>
        <v>28.196824583012575</v>
      </c>
      <c r="W97" s="206">
        <f t="shared" si="11"/>
        <v>31.362052052861173</v>
      </c>
      <c r="X97" s="206"/>
      <c r="Y97" s="178" t="str">
        <f t="shared" si="12"/>
        <v>BENAR</v>
      </c>
      <c r="Z97" s="178" t="str">
        <f t="shared" si="13"/>
        <v>BENAR</v>
      </c>
      <c r="AA97" s="178" t="str">
        <f t="shared" si="14"/>
        <v>BENAR</v>
      </c>
      <c r="AB97" s="178" t="str">
        <f t="shared" si="15"/>
        <v>BENAR</v>
      </c>
      <c r="AC97" s="178" t="str">
        <f t="shared" si="16"/>
        <v>BENAR</v>
      </c>
      <c r="AD97" s="178" t="str">
        <f t="shared" si="17"/>
        <v>BENAR</v>
      </c>
    </row>
    <row r="98" spans="1:30">
      <c r="A98" s="934">
        <v>101</v>
      </c>
      <c r="B98" s="934" t="s">
        <v>36</v>
      </c>
      <c r="C98" s="940" t="s">
        <v>85</v>
      </c>
      <c r="D98" s="936">
        <v>1</v>
      </c>
      <c r="E98" s="936">
        <v>60</v>
      </c>
      <c r="F98" s="936" t="s">
        <v>22</v>
      </c>
      <c r="G98" s="936">
        <v>1732</v>
      </c>
      <c r="H98" s="908">
        <v>591.70495600000004</v>
      </c>
      <c r="I98" s="908">
        <v>34.163103695150113</v>
      </c>
      <c r="J98" s="908">
        <v>487.45506799999998</v>
      </c>
      <c r="K98" s="908">
        <v>28.144057043879904</v>
      </c>
      <c r="L98" s="908">
        <v>434.60882599999997</v>
      </c>
      <c r="M98" s="908">
        <v>25.092888337182444</v>
      </c>
      <c r="N98" s="908">
        <v>451.15209966666663</v>
      </c>
      <c r="O98" s="908">
        <v>26.048042705927632</v>
      </c>
      <c r="P98" s="908">
        <v>430.52705900000001</v>
      </c>
      <c r="Q98" s="908">
        <v>24.857220496535799</v>
      </c>
      <c r="R98" s="908">
        <v>451.15209966666663</v>
      </c>
      <c r="S98" s="908">
        <v>26.048042705927632</v>
      </c>
      <c r="T98" s="271" t="s">
        <v>621</v>
      </c>
      <c r="U98" s="206">
        <f t="shared" si="9"/>
        <v>28.037737509622787</v>
      </c>
      <c r="V98" s="206">
        <f t="shared" si="10"/>
        <v>26.746714151911721</v>
      </c>
      <c r="W98" s="206">
        <f t="shared" si="11"/>
        <v>28.037737509622787</v>
      </c>
      <c r="X98" s="206"/>
      <c r="Y98" s="178" t="str">
        <f t="shared" si="12"/>
        <v>BENAR</v>
      </c>
      <c r="Z98" s="178" t="str">
        <f t="shared" si="13"/>
        <v>BENAR</v>
      </c>
      <c r="AA98" s="178" t="str">
        <f t="shared" si="14"/>
        <v>BENAR</v>
      </c>
      <c r="AB98" s="178" t="str">
        <f t="shared" si="15"/>
        <v>BENAR</v>
      </c>
      <c r="AC98" s="178" t="str">
        <f t="shared" si="16"/>
        <v>BENAR</v>
      </c>
      <c r="AD98" s="178" t="str">
        <f t="shared" si="17"/>
        <v>BENAR</v>
      </c>
    </row>
    <row r="99" spans="1:30">
      <c r="A99" s="934">
        <v>102</v>
      </c>
      <c r="B99" s="934" t="s">
        <v>36</v>
      </c>
      <c r="C99" s="940" t="s">
        <v>85</v>
      </c>
      <c r="D99" s="936">
        <v>2</v>
      </c>
      <c r="E99" s="936">
        <v>60</v>
      </c>
      <c r="F99" s="936" t="s">
        <v>22</v>
      </c>
      <c r="G99" s="936">
        <v>1732</v>
      </c>
      <c r="H99" s="908">
        <v>685.84419766666667</v>
      </c>
      <c r="I99" s="908">
        <v>39.598394784449575</v>
      </c>
      <c r="J99" s="908">
        <v>637.60455333333323</v>
      </c>
      <c r="K99" s="908">
        <v>36.813195919938408</v>
      </c>
      <c r="L99" s="908">
        <v>831.36895733333347</v>
      </c>
      <c r="M99" s="908">
        <v>48.000517167051591</v>
      </c>
      <c r="N99" s="908">
        <v>712.93290200000001</v>
      </c>
      <c r="O99" s="908">
        <v>41.16240773672056</v>
      </c>
      <c r="P99" s="908">
        <v>831.36895733333347</v>
      </c>
      <c r="Q99" s="908">
        <v>48.000517167051591</v>
      </c>
      <c r="R99" s="908">
        <v>712.93290200000001</v>
      </c>
      <c r="S99" s="908">
        <v>41.16240773672056</v>
      </c>
      <c r="T99" s="271" t="s">
        <v>621</v>
      </c>
      <c r="U99" s="206">
        <f t="shared" si="9"/>
        <v>45.199809706184254</v>
      </c>
      <c r="V99" s="206">
        <f t="shared" si="10"/>
        <v>39.712670464459841</v>
      </c>
      <c r="W99" s="206">
        <f t="shared" si="11"/>
        <v>45.199809706184254</v>
      </c>
      <c r="X99" s="206"/>
      <c r="Y99" s="178" t="str">
        <f t="shared" si="12"/>
        <v>BENAR</v>
      </c>
      <c r="Z99" s="178" t="str">
        <f t="shared" si="13"/>
        <v>BENAR</v>
      </c>
      <c r="AA99" s="178" t="str">
        <f t="shared" si="14"/>
        <v>BENAR</v>
      </c>
      <c r="AB99" s="178" t="str">
        <f t="shared" si="15"/>
        <v>BENAR</v>
      </c>
      <c r="AC99" s="178" t="str">
        <f t="shared" si="16"/>
        <v>BENAR</v>
      </c>
      <c r="AD99" s="178" t="str">
        <f t="shared" si="17"/>
        <v>BENAR</v>
      </c>
    </row>
    <row r="100" spans="1:30">
      <c r="A100" s="934">
        <v>103</v>
      </c>
      <c r="B100" s="934" t="s">
        <v>36</v>
      </c>
      <c r="C100" s="940" t="s">
        <v>85</v>
      </c>
      <c r="D100" s="936">
        <v>3</v>
      </c>
      <c r="E100" s="936">
        <v>60</v>
      </c>
      <c r="F100" s="936" t="s">
        <v>22</v>
      </c>
      <c r="G100" s="936">
        <v>1732</v>
      </c>
      <c r="H100" s="908">
        <v>896.79665133333344</v>
      </c>
      <c r="I100" s="908">
        <v>51.778097652040032</v>
      </c>
      <c r="J100" s="908">
        <v>704.51167799999996</v>
      </c>
      <c r="K100" s="908">
        <v>40.676193879907615</v>
      </c>
      <c r="L100" s="908">
        <v>800.84975200000008</v>
      </c>
      <c r="M100" s="908">
        <v>46.238438337182451</v>
      </c>
      <c r="N100" s="908">
        <v>692.51973466666675</v>
      </c>
      <c r="O100" s="908">
        <v>39.983818398768292</v>
      </c>
      <c r="P100" s="908">
        <v>800.84975200000008</v>
      </c>
      <c r="Q100" s="908">
        <v>46.238438337182451</v>
      </c>
      <c r="R100" s="908">
        <v>692.51973466666675</v>
      </c>
      <c r="S100" s="908">
        <v>39.983818398768292</v>
      </c>
      <c r="T100" s="271" t="s">
        <v>621</v>
      </c>
      <c r="U100" s="206">
        <f t="shared" si="9"/>
        <v>48.084991442134985</v>
      </c>
      <c r="V100" s="206">
        <f t="shared" si="10"/>
        <v>40.214610225814731</v>
      </c>
      <c r="W100" s="206">
        <f t="shared" si="11"/>
        <v>48.084991442134985</v>
      </c>
      <c r="X100" s="206"/>
      <c r="Y100" s="178" t="str">
        <f t="shared" si="12"/>
        <v>BENAR</v>
      </c>
      <c r="Z100" s="178" t="str">
        <f t="shared" si="13"/>
        <v>BENAR</v>
      </c>
      <c r="AA100" s="178" t="str">
        <f t="shared" si="14"/>
        <v>BENAR</v>
      </c>
      <c r="AB100" s="178" t="str">
        <f t="shared" si="15"/>
        <v>BENAR</v>
      </c>
      <c r="AC100" s="178" t="str">
        <f t="shared" si="16"/>
        <v>BENAR</v>
      </c>
      <c r="AD100" s="178" t="str">
        <f t="shared" si="17"/>
        <v>BENAR</v>
      </c>
    </row>
    <row r="101" spans="1:30">
      <c r="A101" s="934">
        <v>104</v>
      </c>
      <c r="B101" s="934" t="s">
        <v>36</v>
      </c>
      <c r="C101" s="940" t="s">
        <v>85</v>
      </c>
      <c r="D101" s="936">
        <v>4</v>
      </c>
      <c r="E101" s="936">
        <v>60</v>
      </c>
      <c r="F101" s="936" t="s">
        <v>484</v>
      </c>
      <c r="G101" s="936">
        <v>1732</v>
      </c>
      <c r="H101" s="908">
        <v>1329.272868</v>
      </c>
      <c r="I101" s="908">
        <v>76.747856120092379</v>
      </c>
      <c r="J101" s="908">
        <v>690.5301106666667</v>
      </c>
      <c r="K101" s="908">
        <v>39.868944033872211</v>
      </c>
      <c r="L101" s="908">
        <v>734.21919766666667</v>
      </c>
      <c r="M101" s="908">
        <v>42.391408641262515</v>
      </c>
      <c r="N101" s="908">
        <v>660.75598166666668</v>
      </c>
      <c r="O101" s="908">
        <v>38.149883468052352</v>
      </c>
      <c r="P101" s="908">
        <v>734.21919766666667</v>
      </c>
      <c r="Q101" s="908">
        <v>42.391408641262515</v>
      </c>
      <c r="R101" s="908">
        <v>660.75598166666668</v>
      </c>
      <c r="S101" s="908">
        <v>38.149883468052352</v>
      </c>
      <c r="T101" s="271" t="s">
        <v>621</v>
      </c>
      <c r="U101" s="206">
        <f t="shared" si="9"/>
        <v>53.843557800872475</v>
      </c>
      <c r="V101" s="206">
        <f t="shared" si="10"/>
        <v>38.722903656658971</v>
      </c>
      <c r="W101" s="206">
        <f t="shared" si="11"/>
        <v>53.843557800872475</v>
      </c>
      <c r="X101" s="206"/>
      <c r="Y101" s="178" t="str">
        <f t="shared" si="12"/>
        <v>BENAR</v>
      </c>
      <c r="Z101" s="178" t="str">
        <f t="shared" si="13"/>
        <v>BENAR</v>
      </c>
      <c r="AA101" s="178" t="str">
        <f t="shared" si="14"/>
        <v>BENAR</v>
      </c>
      <c r="AB101" s="178" t="str">
        <f t="shared" si="15"/>
        <v>BENAR</v>
      </c>
      <c r="AC101" s="178" t="str">
        <f t="shared" si="16"/>
        <v>BENAR</v>
      </c>
      <c r="AD101" s="178" t="str">
        <f t="shared" si="17"/>
        <v>BENAR</v>
      </c>
    </row>
    <row r="102" spans="1:30">
      <c r="A102" s="934">
        <v>105</v>
      </c>
      <c r="B102" s="934" t="s">
        <v>36</v>
      </c>
      <c r="C102" s="940" t="s">
        <v>135</v>
      </c>
      <c r="D102" s="936">
        <v>1</v>
      </c>
      <c r="E102" s="936">
        <v>30</v>
      </c>
      <c r="F102" s="936" t="s">
        <v>22</v>
      </c>
      <c r="G102" s="936">
        <v>1732</v>
      </c>
      <c r="H102" s="908">
        <v>912.04801466666652</v>
      </c>
      <c r="I102" s="908">
        <v>52.658661354888366</v>
      </c>
      <c r="J102" s="908">
        <v>947.31097433333343</v>
      </c>
      <c r="K102" s="908">
        <v>54.694629003079299</v>
      </c>
      <c r="L102" s="908">
        <v>919.4683839999999</v>
      </c>
      <c r="M102" s="908">
        <v>53.087089145496535</v>
      </c>
      <c r="N102" s="908">
        <v>1209.9178063333331</v>
      </c>
      <c r="O102" s="908">
        <v>69.856686277906064</v>
      </c>
      <c r="P102" s="908">
        <v>919.4683839999999</v>
      </c>
      <c r="Q102" s="908">
        <v>53.087089145496535</v>
      </c>
      <c r="R102" s="908">
        <v>1209.9178063333331</v>
      </c>
      <c r="S102" s="908">
        <v>69.856686277906064</v>
      </c>
      <c r="T102" s="271" t="s">
        <v>621</v>
      </c>
      <c r="U102" s="206">
        <f t="shared" si="9"/>
        <v>52.944279881960483</v>
      </c>
      <c r="V102" s="206">
        <f t="shared" si="10"/>
        <v>64.802667186297143</v>
      </c>
      <c r="W102" s="206">
        <f t="shared" si="11"/>
        <v>64.802667186297143</v>
      </c>
      <c r="X102" s="206"/>
      <c r="Y102" s="178" t="str">
        <f t="shared" si="12"/>
        <v>BENAR</v>
      </c>
      <c r="Z102" s="178" t="str">
        <f t="shared" si="13"/>
        <v>BENAR</v>
      </c>
      <c r="AA102" s="178" t="str">
        <f t="shared" si="14"/>
        <v>BENAR</v>
      </c>
      <c r="AB102" s="178" t="str">
        <f t="shared" si="15"/>
        <v>BENAR</v>
      </c>
      <c r="AC102" s="178" t="str">
        <f t="shared" si="16"/>
        <v>BENAR</v>
      </c>
      <c r="AD102" s="178" t="str">
        <f t="shared" si="17"/>
        <v>BENAR</v>
      </c>
    </row>
    <row r="103" spans="1:30">
      <c r="A103" s="934">
        <v>106</v>
      </c>
      <c r="B103" s="934" t="s">
        <v>36</v>
      </c>
      <c r="C103" s="940" t="s">
        <v>135</v>
      </c>
      <c r="D103" s="936">
        <v>2</v>
      </c>
      <c r="E103" s="936">
        <v>60</v>
      </c>
      <c r="F103" s="936" t="s">
        <v>22</v>
      </c>
      <c r="G103" s="936">
        <v>1732</v>
      </c>
      <c r="H103" s="908">
        <v>1585.6124676666666</v>
      </c>
      <c r="I103" s="908">
        <v>91.548063953040796</v>
      </c>
      <c r="J103" s="908">
        <v>740.42712399999994</v>
      </c>
      <c r="K103" s="908">
        <v>42.749833949191682</v>
      </c>
      <c r="L103" s="908">
        <v>941.83355700000004</v>
      </c>
      <c r="M103" s="908">
        <v>54.378380889145497</v>
      </c>
      <c r="N103" s="908">
        <v>734.1396483333333</v>
      </c>
      <c r="O103" s="908">
        <v>42.386815723633561</v>
      </c>
      <c r="P103" s="908">
        <v>941.83355700000004</v>
      </c>
      <c r="Q103" s="908">
        <v>54.378380889145497</v>
      </c>
      <c r="R103" s="908">
        <v>734.1396483333333</v>
      </c>
      <c r="S103" s="908">
        <v>42.386815723633561</v>
      </c>
      <c r="T103" s="271" t="s">
        <v>621</v>
      </c>
      <c r="U103" s="206">
        <f t="shared" si="9"/>
        <v>66.768275243777268</v>
      </c>
      <c r="V103" s="206">
        <f t="shared" si="10"/>
        <v>42.507821798819599</v>
      </c>
      <c r="W103" s="206">
        <f t="shared" si="11"/>
        <v>66.768275243777268</v>
      </c>
      <c r="X103" s="206"/>
      <c r="Y103" s="178" t="str">
        <f t="shared" si="12"/>
        <v>BENAR</v>
      </c>
      <c r="Z103" s="178" t="str">
        <f t="shared" si="13"/>
        <v>BENAR</v>
      </c>
      <c r="AA103" s="178" t="str">
        <f t="shared" si="14"/>
        <v>BENAR</v>
      </c>
      <c r="AB103" s="178" t="str">
        <f t="shared" si="15"/>
        <v>BENAR</v>
      </c>
      <c r="AC103" s="178" t="str">
        <f t="shared" si="16"/>
        <v>BENAR</v>
      </c>
      <c r="AD103" s="178" t="str">
        <f t="shared" si="17"/>
        <v>BENAR</v>
      </c>
    </row>
    <row r="104" spans="1:30">
      <c r="A104" s="934">
        <v>107</v>
      </c>
      <c r="B104" s="934" t="s">
        <v>36</v>
      </c>
      <c r="C104" s="940" t="s">
        <v>135</v>
      </c>
      <c r="D104" s="936">
        <v>3</v>
      </c>
      <c r="E104" s="936">
        <v>60</v>
      </c>
      <c r="F104" s="936" t="s">
        <v>22</v>
      </c>
      <c r="G104" s="936">
        <v>1732</v>
      </c>
      <c r="H104" s="908">
        <v>1217.0101320000001</v>
      </c>
      <c r="I104" s="908">
        <v>70.266173903002311</v>
      </c>
      <c r="J104" s="908">
        <v>798.56394433333344</v>
      </c>
      <c r="K104" s="908">
        <v>46.10646329869131</v>
      </c>
      <c r="L104" s="908">
        <v>765.3732706666666</v>
      </c>
      <c r="M104" s="908">
        <v>44.190142648190914</v>
      </c>
      <c r="N104" s="908">
        <v>638.19140633333325</v>
      </c>
      <c r="O104" s="908">
        <v>36.847078887605846</v>
      </c>
      <c r="P104" s="908">
        <v>765.3732706666666</v>
      </c>
      <c r="Q104" s="908">
        <v>44.190142648190914</v>
      </c>
      <c r="R104" s="908">
        <v>637.51765966666665</v>
      </c>
      <c r="S104" s="908">
        <v>36.808178964588144</v>
      </c>
      <c r="T104" s="271" t="s">
        <v>621</v>
      </c>
      <c r="U104" s="206">
        <f t="shared" si="9"/>
        <v>52.882153066461377</v>
      </c>
      <c r="V104" s="206">
        <f t="shared" si="10"/>
        <v>39.920573716961769</v>
      </c>
      <c r="W104" s="206">
        <f t="shared" si="11"/>
        <v>52.882153066461377</v>
      </c>
      <c r="X104" s="206"/>
      <c r="Y104" s="178" t="str">
        <f t="shared" si="12"/>
        <v>BENAR</v>
      </c>
      <c r="Z104" s="178" t="str">
        <f t="shared" si="13"/>
        <v>BENAR</v>
      </c>
      <c r="AA104" s="178" t="str">
        <f t="shared" si="14"/>
        <v>BENAR</v>
      </c>
      <c r="AB104" s="178" t="str">
        <f t="shared" si="15"/>
        <v>BENAR</v>
      </c>
      <c r="AC104" s="178" t="str">
        <f t="shared" si="16"/>
        <v>BENAR</v>
      </c>
      <c r="AD104" s="178" t="str">
        <f t="shared" si="17"/>
        <v>BENAR</v>
      </c>
    </row>
    <row r="105" spans="1:30">
      <c r="A105" s="934">
        <v>108</v>
      </c>
      <c r="B105" s="934" t="s">
        <v>38</v>
      </c>
      <c r="C105" s="940" t="s">
        <v>39</v>
      </c>
      <c r="D105" s="936">
        <v>2</v>
      </c>
      <c r="E105" s="936">
        <v>30</v>
      </c>
      <c r="F105" s="936" t="s">
        <v>33</v>
      </c>
      <c r="G105" s="936">
        <v>866</v>
      </c>
      <c r="H105" s="908">
        <v>311.21567799999997</v>
      </c>
      <c r="I105" s="908">
        <v>35.93714526558891</v>
      </c>
      <c r="J105" s="908">
        <v>240.48918133333333</v>
      </c>
      <c r="K105" s="908">
        <v>27.770113317936872</v>
      </c>
      <c r="L105" s="908">
        <v>295.79903166666668</v>
      </c>
      <c r="M105" s="908">
        <v>34.156932063125481</v>
      </c>
      <c r="N105" s="908">
        <v>244.21958933333335</v>
      </c>
      <c r="O105" s="908">
        <v>28.200876366435722</v>
      </c>
      <c r="P105" s="908">
        <v>305.57293699999997</v>
      </c>
      <c r="Q105" s="908">
        <v>35.28555854503464</v>
      </c>
      <c r="R105" s="908">
        <v>252.44510366666668</v>
      </c>
      <c r="S105" s="908">
        <v>29.150704811393378</v>
      </c>
      <c r="T105" s="271" t="s">
        <v>621</v>
      </c>
      <c r="U105" s="206">
        <f t="shared" si="9"/>
        <v>35.126545291249677</v>
      </c>
      <c r="V105" s="206">
        <f t="shared" si="10"/>
        <v>28.373898165255326</v>
      </c>
      <c r="W105" s="206">
        <f t="shared" si="11"/>
        <v>35.126545291249677</v>
      </c>
      <c r="X105" s="206"/>
      <c r="Y105" s="178" t="str">
        <f t="shared" si="12"/>
        <v>BENAR</v>
      </c>
      <c r="Z105" s="178" t="str">
        <f t="shared" si="13"/>
        <v>BENAR</v>
      </c>
      <c r="AA105" s="178" t="str">
        <f t="shared" si="14"/>
        <v>BENAR</v>
      </c>
      <c r="AB105" s="178" t="str">
        <f t="shared" si="15"/>
        <v>BENAR</v>
      </c>
      <c r="AC105" s="178" t="str">
        <f t="shared" si="16"/>
        <v>BENAR</v>
      </c>
      <c r="AD105" s="178" t="str">
        <f t="shared" si="17"/>
        <v>BENAR</v>
      </c>
    </row>
    <row r="106" spans="1:30">
      <c r="A106" s="934">
        <v>109</v>
      </c>
      <c r="B106" s="934" t="s">
        <v>38</v>
      </c>
      <c r="C106" s="940" t="s">
        <v>5443</v>
      </c>
      <c r="D106" s="936">
        <v>1</v>
      </c>
      <c r="E106" s="936">
        <v>60</v>
      </c>
      <c r="F106" s="936" t="s">
        <v>22</v>
      </c>
      <c r="G106" s="936">
        <v>1732</v>
      </c>
      <c r="H106" s="908">
        <v>478.99384566666663</v>
      </c>
      <c r="I106" s="908">
        <v>27.655533814472673</v>
      </c>
      <c r="J106" s="908">
        <v>447.92069500000002</v>
      </c>
      <c r="K106" s="908">
        <v>25.861471997690533</v>
      </c>
      <c r="L106" s="908">
        <v>416.72637933333334</v>
      </c>
      <c r="M106" s="908">
        <v>24.060414511162435</v>
      </c>
      <c r="N106" s="908">
        <v>486.09593700000005</v>
      </c>
      <c r="O106" s="908">
        <v>28.065585277136261</v>
      </c>
      <c r="P106" s="908">
        <v>416.72637933333334</v>
      </c>
      <c r="Q106" s="908">
        <v>24.060414511162435</v>
      </c>
      <c r="R106" s="908">
        <v>486.09593700000005</v>
      </c>
      <c r="S106" s="908">
        <v>28.065585277136261</v>
      </c>
      <c r="T106" s="271" t="s">
        <v>621</v>
      </c>
      <c r="U106" s="206">
        <f t="shared" si="9"/>
        <v>25.258787612265849</v>
      </c>
      <c r="V106" s="206">
        <f t="shared" si="10"/>
        <v>27.330880850654353</v>
      </c>
      <c r="W106" s="206">
        <f t="shared" si="11"/>
        <v>27.330880850654353</v>
      </c>
      <c r="X106" s="206"/>
      <c r="Y106" s="178" t="str">
        <f t="shared" si="12"/>
        <v>BENAR</v>
      </c>
      <c r="Z106" s="178" t="str">
        <f t="shared" si="13"/>
        <v>BENAR</v>
      </c>
      <c r="AA106" s="178" t="str">
        <f t="shared" si="14"/>
        <v>BENAR</v>
      </c>
      <c r="AB106" s="178" t="str">
        <f t="shared" si="15"/>
        <v>BENAR</v>
      </c>
      <c r="AC106" s="178" t="str">
        <f t="shared" si="16"/>
        <v>BENAR</v>
      </c>
      <c r="AD106" s="178" t="str">
        <f t="shared" si="17"/>
        <v>BENAR</v>
      </c>
    </row>
    <row r="107" spans="1:30">
      <c r="A107" s="934">
        <v>112</v>
      </c>
      <c r="B107" s="934" t="s">
        <v>38</v>
      </c>
      <c r="C107" s="940" t="s">
        <v>5443</v>
      </c>
      <c r="D107" s="936">
        <v>2</v>
      </c>
      <c r="E107" s="936">
        <v>60</v>
      </c>
      <c r="F107" s="936" t="s">
        <v>22</v>
      </c>
      <c r="G107" s="936">
        <v>1732</v>
      </c>
      <c r="H107" s="908">
        <v>699.74143466666658</v>
      </c>
      <c r="I107" s="908">
        <v>40.400775673595071</v>
      </c>
      <c r="J107" s="908">
        <v>959.13380933333337</v>
      </c>
      <c r="K107" s="908">
        <v>55.37724072363357</v>
      </c>
      <c r="L107" s="908">
        <v>644.70662433333337</v>
      </c>
      <c r="M107" s="908">
        <v>37.223246208622015</v>
      </c>
      <c r="N107" s="908">
        <v>659.11881533333337</v>
      </c>
      <c r="O107" s="908">
        <v>38.05535885296382</v>
      </c>
      <c r="P107" s="908">
        <v>644.70662433333337</v>
      </c>
      <c r="Q107" s="908">
        <v>37.223246208622015</v>
      </c>
      <c r="R107" s="908">
        <v>659.11881533333337</v>
      </c>
      <c r="S107" s="908">
        <v>38.05535885296382</v>
      </c>
      <c r="T107" s="271" t="s">
        <v>621</v>
      </c>
      <c r="U107" s="206">
        <f t="shared" si="9"/>
        <v>38.282422696946362</v>
      </c>
      <c r="V107" s="206">
        <f t="shared" si="10"/>
        <v>43.829319476520403</v>
      </c>
      <c r="W107" s="206">
        <f t="shared" si="11"/>
        <v>43.829319476520403</v>
      </c>
      <c r="X107" s="206"/>
      <c r="Y107" s="178" t="str">
        <f t="shared" si="12"/>
        <v>BENAR</v>
      </c>
      <c r="Z107" s="178" t="str">
        <f t="shared" si="13"/>
        <v>BENAR</v>
      </c>
      <c r="AA107" s="178" t="str">
        <f t="shared" si="14"/>
        <v>BENAR</v>
      </c>
      <c r="AB107" s="178" t="str">
        <f t="shared" si="15"/>
        <v>BENAR</v>
      </c>
      <c r="AC107" s="178" t="str">
        <f t="shared" si="16"/>
        <v>BENAR</v>
      </c>
      <c r="AD107" s="178" t="str">
        <f t="shared" si="17"/>
        <v>BENAR</v>
      </c>
    </row>
    <row r="108" spans="1:30">
      <c r="A108" s="934">
        <v>113</v>
      </c>
      <c r="B108" s="934" t="s">
        <v>38</v>
      </c>
      <c r="C108" s="940" t="s">
        <v>40</v>
      </c>
      <c r="D108" s="936">
        <v>1</v>
      </c>
      <c r="E108" s="936">
        <v>30</v>
      </c>
      <c r="F108" s="936" t="s">
        <v>33</v>
      </c>
      <c r="G108" s="936">
        <v>866</v>
      </c>
      <c r="H108" s="908">
        <v>618.46516933333339</v>
      </c>
      <c r="I108" s="908">
        <v>71.416301308699005</v>
      </c>
      <c r="J108" s="908">
        <v>576.01456700000006</v>
      </c>
      <c r="K108" s="908">
        <v>66.514384180138578</v>
      </c>
      <c r="L108" s="908">
        <v>544.16217033333339</v>
      </c>
      <c r="M108" s="908">
        <v>62.83627832948423</v>
      </c>
      <c r="N108" s="908">
        <v>581.45595300000002</v>
      </c>
      <c r="O108" s="908">
        <v>67.142719745958431</v>
      </c>
      <c r="P108" s="908">
        <v>518.80684400000007</v>
      </c>
      <c r="Q108" s="908">
        <v>59.908411547344123</v>
      </c>
      <c r="R108" s="908">
        <v>469.24903366666666</v>
      </c>
      <c r="S108" s="908">
        <v>54.185800654349507</v>
      </c>
      <c r="T108" s="271" t="s">
        <v>621</v>
      </c>
      <c r="U108" s="206">
        <f t="shared" si="9"/>
        <v>64.720330395175793</v>
      </c>
      <c r="V108" s="206">
        <f t="shared" si="10"/>
        <v>62.614301526815517</v>
      </c>
      <c r="W108" s="206">
        <f t="shared" si="11"/>
        <v>64.720330395175793</v>
      </c>
      <c r="X108" s="206"/>
      <c r="Y108" s="178" t="str">
        <f t="shared" si="12"/>
        <v>BENAR</v>
      </c>
      <c r="Z108" s="178" t="str">
        <f t="shared" si="13"/>
        <v>BENAR</v>
      </c>
      <c r="AA108" s="178" t="str">
        <f t="shared" si="14"/>
        <v>BENAR</v>
      </c>
      <c r="AB108" s="178" t="str">
        <f t="shared" si="15"/>
        <v>BENAR</v>
      </c>
      <c r="AC108" s="178" t="str">
        <f t="shared" si="16"/>
        <v>BENAR</v>
      </c>
      <c r="AD108" s="178" t="str">
        <f t="shared" si="17"/>
        <v>BENAR</v>
      </c>
    </row>
    <row r="109" spans="1:30">
      <c r="A109" s="934">
        <v>114</v>
      </c>
      <c r="B109" s="934" t="s">
        <v>38</v>
      </c>
      <c r="C109" s="940" t="s">
        <v>40</v>
      </c>
      <c r="D109" s="936">
        <v>2</v>
      </c>
      <c r="E109" s="936">
        <v>30</v>
      </c>
      <c r="F109" s="936" t="s">
        <v>33</v>
      </c>
      <c r="G109" s="936">
        <v>866</v>
      </c>
      <c r="H109" s="908">
        <v>559.60406499999999</v>
      </c>
      <c r="I109" s="908">
        <v>64.619407043879903</v>
      </c>
      <c r="J109" s="908">
        <v>554.2373859999999</v>
      </c>
      <c r="K109" s="908">
        <v>63.999698152424934</v>
      </c>
      <c r="L109" s="908">
        <v>598.37884533333329</v>
      </c>
      <c r="M109" s="908">
        <v>69.096864357197845</v>
      </c>
      <c r="N109" s="908">
        <v>694.51619499999981</v>
      </c>
      <c r="O109" s="908">
        <v>80.19817494226325</v>
      </c>
      <c r="P109" s="908">
        <v>634.38433866666662</v>
      </c>
      <c r="Q109" s="908">
        <v>73.254542571208617</v>
      </c>
      <c r="R109" s="908">
        <v>657.6016033333334</v>
      </c>
      <c r="S109" s="908">
        <v>75.935520015396463</v>
      </c>
      <c r="T109" s="271" t="s">
        <v>621</v>
      </c>
      <c r="U109" s="206">
        <f t="shared" si="9"/>
        <v>68.990271324095445</v>
      </c>
      <c r="V109" s="206">
        <f t="shared" si="10"/>
        <v>73.377797703361551</v>
      </c>
      <c r="W109" s="206">
        <f t="shared" si="11"/>
        <v>73.377797703361551</v>
      </c>
      <c r="X109" s="206"/>
      <c r="Y109" s="178" t="str">
        <f t="shared" si="12"/>
        <v>BENAR</v>
      </c>
      <c r="Z109" s="178" t="str">
        <f t="shared" si="13"/>
        <v>BENAR</v>
      </c>
      <c r="AA109" s="178" t="str">
        <f t="shared" si="14"/>
        <v>BENAR</v>
      </c>
      <c r="AB109" s="178" t="str">
        <f t="shared" si="15"/>
        <v>BENAR</v>
      </c>
      <c r="AC109" s="178" t="str">
        <f t="shared" si="16"/>
        <v>BENAR</v>
      </c>
      <c r="AD109" s="178" t="str">
        <f t="shared" si="17"/>
        <v>BENAR</v>
      </c>
    </row>
    <row r="110" spans="1:30">
      <c r="A110" s="934">
        <v>115</v>
      </c>
      <c r="B110" s="934" t="s">
        <v>38</v>
      </c>
      <c r="C110" s="940" t="s">
        <v>40</v>
      </c>
      <c r="D110" s="936">
        <v>3</v>
      </c>
      <c r="E110" s="936">
        <v>30</v>
      </c>
      <c r="F110" s="936" t="s">
        <v>33</v>
      </c>
      <c r="G110" s="936">
        <v>866</v>
      </c>
      <c r="H110" s="908">
        <v>661.0834553333334</v>
      </c>
      <c r="I110" s="908">
        <v>76.337581447267127</v>
      </c>
      <c r="J110" s="908">
        <v>656.91762299999994</v>
      </c>
      <c r="K110" s="908">
        <v>75.856538452655883</v>
      </c>
      <c r="L110" s="908">
        <v>709.40403233333336</v>
      </c>
      <c r="M110" s="908">
        <v>81.917324749807548</v>
      </c>
      <c r="N110" s="908">
        <v>766.21142566666674</v>
      </c>
      <c r="O110" s="908">
        <v>88.477069938414175</v>
      </c>
      <c r="P110" s="908">
        <v>738.24216699999999</v>
      </c>
      <c r="Q110" s="908">
        <v>85.247363394919176</v>
      </c>
      <c r="R110" s="908">
        <v>786.05305966666663</v>
      </c>
      <c r="S110" s="908">
        <v>90.768251693610466</v>
      </c>
      <c r="T110" s="271" t="s">
        <v>621</v>
      </c>
      <c r="U110" s="206">
        <f t="shared" si="9"/>
        <v>81.167423197331274</v>
      </c>
      <c r="V110" s="206">
        <f t="shared" si="10"/>
        <v>85.033953361560179</v>
      </c>
      <c r="W110" s="206">
        <f t="shared" si="11"/>
        <v>85.033953361560179</v>
      </c>
      <c r="X110" s="206"/>
      <c r="Y110" s="178" t="str">
        <f t="shared" si="12"/>
        <v>BENAR</v>
      </c>
      <c r="Z110" s="178" t="str">
        <f t="shared" si="13"/>
        <v>BENAR</v>
      </c>
      <c r="AA110" s="178" t="str">
        <f t="shared" si="14"/>
        <v>BENAR</v>
      </c>
      <c r="AB110" s="178" t="str">
        <f t="shared" si="15"/>
        <v>BENAR</v>
      </c>
      <c r="AC110" s="178" t="str">
        <f t="shared" si="16"/>
        <v>BENAR</v>
      </c>
      <c r="AD110" s="178" t="str">
        <f t="shared" si="17"/>
        <v>BENAR</v>
      </c>
    </row>
    <row r="111" spans="1:30">
      <c r="A111" s="934">
        <v>116</v>
      </c>
      <c r="B111" s="934" t="s">
        <v>38</v>
      </c>
      <c r="C111" s="934" t="s">
        <v>86</v>
      </c>
      <c r="D111" s="936">
        <v>2</v>
      </c>
      <c r="E111" s="936">
        <v>60</v>
      </c>
      <c r="F111" s="936" t="s">
        <v>22</v>
      </c>
      <c r="G111" s="936">
        <v>1732</v>
      </c>
      <c r="H111" s="908">
        <v>551.47542333333331</v>
      </c>
      <c r="I111" s="908">
        <v>31.840382409545803</v>
      </c>
      <c r="J111" s="908">
        <v>537.99527966666665</v>
      </c>
      <c r="K111" s="908">
        <v>31.062083121632021</v>
      </c>
      <c r="L111" s="908">
        <v>595.40543633333334</v>
      </c>
      <c r="M111" s="908">
        <v>34.376757294072362</v>
      </c>
      <c r="N111" s="908">
        <v>663.24452733333328</v>
      </c>
      <c r="O111" s="908">
        <v>38.29356393379522</v>
      </c>
      <c r="P111" s="908">
        <v>620.75233966666667</v>
      </c>
      <c r="Q111" s="908">
        <v>35.840204368745191</v>
      </c>
      <c r="R111" s="908">
        <v>677.05521633333331</v>
      </c>
      <c r="S111" s="908">
        <v>39.09094782525019</v>
      </c>
      <c r="T111" s="271" t="s">
        <v>621</v>
      </c>
      <c r="U111" s="206">
        <f t="shared" si="9"/>
        <v>34.019114690787781</v>
      </c>
      <c r="V111" s="206">
        <f t="shared" si="10"/>
        <v>36.148864960225808</v>
      </c>
      <c r="W111" s="206">
        <f t="shared" si="11"/>
        <v>36.148864960225808</v>
      </c>
      <c r="X111" s="206"/>
      <c r="Y111" s="178" t="str">
        <f t="shared" si="12"/>
        <v>BENAR</v>
      </c>
      <c r="Z111" s="178" t="str">
        <f t="shared" si="13"/>
        <v>BENAR</v>
      </c>
      <c r="AA111" s="178" t="str">
        <f t="shared" si="14"/>
        <v>BENAR</v>
      </c>
      <c r="AB111" s="178" t="str">
        <f t="shared" si="15"/>
        <v>BENAR</v>
      </c>
      <c r="AC111" s="178" t="str">
        <f t="shared" si="16"/>
        <v>BENAR</v>
      </c>
      <c r="AD111" s="178" t="str">
        <f t="shared" si="17"/>
        <v>BENAR</v>
      </c>
    </row>
    <row r="112" spans="1:30">
      <c r="A112" s="934">
        <v>117</v>
      </c>
      <c r="B112" s="934" t="s">
        <v>38</v>
      </c>
      <c r="C112" s="940" t="s">
        <v>619</v>
      </c>
      <c r="D112" s="936">
        <v>1</v>
      </c>
      <c r="E112" s="936">
        <v>30</v>
      </c>
      <c r="F112" s="936" t="s">
        <v>33</v>
      </c>
      <c r="G112" s="936">
        <v>288</v>
      </c>
      <c r="H112" s="908">
        <v>0</v>
      </c>
      <c r="I112" s="908">
        <v>0</v>
      </c>
      <c r="J112" s="908">
        <v>0</v>
      </c>
      <c r="K112" s="908">
        <v>0</v>
      </c>
      <c r="L112" s="908">
        <v>0</v>
      </c>
      <c r="M112" s="908">
        <v>0</v>
      </c>
      <c r="N112" s="908">
        <v>0</v>
      </c>
      <c r="O112" s="908">
        <v>0</v>
      </c>
      <c r="P112" s="908">
        <v>0</v>
      </c>
      <c r="Q112" s="908">
        <v>0</v>
      </c>
      <c r="R112" s="908">
        <v>0</v>
      </c>
      <c r="S112" s="908">
        <v>0</v>
      </c>
      <c r="T112" s="271" t="s">
        <v>621</v>
      </c>
      <c r="U112" s="206">
        <f t="shared" si="9"/>
        <v>0</v>
      </c>
      <c r="V112" s="206">
        <f t="shared" si="10"/>
        <v>0</v>
      </c>
      <c r="W112" s="206">
        <f t="shared" si="11"/>
        <v>0</v>
      </c>
      <c r="X112" s="206"/>
      <c r="Y112" s="178" t="str">
        <f t="shared" si="12"/>
        <v>BENAR</v>
      </c>
      <c r="Z112" s="178" t="str">
        <f t="shared" si="13"/>
        <v>BENAR</v>
      </c>
      <c r="AA112" s="178" t="str">
        <f t="shared" si="14"/>
        <v>BENAR</v>
      </c>
      <c r="AB112" s="178" t="str">
        <f t="shared" si="15"/>
        <v>BENAR</v>
      </c>
      <c r="AC112" s="178" t="str">
        <f t="shared" si="16"/>
        <v>BENAR</v>
      </c>
      <c r="AD112" s="178" t="str">
        <f t="shared" si="17"/>
        <v>BENAR</v>
      </c>
    </row>
    <row r="113" spans="1:30">
      <c r="A113" s="934">
        <v>118</v>
      </c>
      <c r="B113" s="934" t="s">
        <v>38</v>
      </c>
      <c r="C113" s="940" t="s">
        <v>44</v>
      </c>
      <c r="D113" s="936">
        <v>3</v>
      </c>
      <c r="E113" s="936">
        <v>30</v>
      </c>
      <c r="F113" s="936" t="s">
        <v>33</v>
      </c>
      <c r="G113" s="936">
        <v>866</v>
      </c>
      <c r="H113" s="908">
        <v>466.13699366666668</v>
      </c>
      <c r="I113" s="908">
        <v>53.826442686682064</v>
      </c>
      <c r="J113" s="908">
        <v>500.37954733333328</v>
      </c>
      <c r="K113" s="908">
        <v>57.780548190916079</v>
      </c>
      <c r="L113" s="908">
        <v>466.13699366666668</v>
      </c>
      <c r="M113" s="908">
        <v>53.826442686682064</v>
      </c>
      <c r="N113" s="908">
        <v>500.37954733333328</v>
      </c>
      <c r="O113" s="908">
        <v>57.780548190916079</v>
      </c>
      <c r="P113" s="908">
        <v>466.13699366666668</v>
      </c>
      <c r="Q113" s="908">
        <v>53.826442686682064</v>
      </c>
      <c r="R113" s="908">
        <v>500.37954733333328</v>
      </c>
      <c r="S113" s="908">
        <v>57.780548190916079</v>
      </c>
      <c r="T113" s="271" t="s">
        <v>621</v>
      </c>
      <c r="U113" s="206">
        <f t="shared" si="9"/>
        <v>53.826442686682064</v>
      </c>
      <c r="V113" s="206">
        <f t="shared" si="10"/>
        <v>57.780548190916079</v>
      </c>
      <c r="W113" s="206">
        <f t="shared" si="11"/>
        <v>57.780548190916079</v>
      </c>
      <c r="X113" s="206"/>
      <c r="Y113" s="178" t="str">
        <f t="shared" si="12"/>
        <v>BENAR</v>
      </c>
      <c r="Z113" s="178" t="str">
        <f t="shared" si="13"/>
        <v>BENAR</v>
      </c>
      <c r="AA113" s="178" t="str">
        <f t="shared" si="14"/>
        <v>BENAR</v>
      </c>
      <c r="AB113" s="178" t="str">
        <f t="shared" si="15"/>
        <v>BENAR</v>
      </c>
      <c r="AC113" s="178" t="str">
        <f t="shared" si="16"/>
        <v>BENAR</v>
      </c>
      <c r="AD113" s="178" t="str">
        <f t="shared" si="17"/>
        <v>BENAR</v>
      </c>
    </row>
    <row r="114" spans="1:30">
      <c r="A114" s="934">
        <v>119</v>
      </c>
      <c r="B114" s="934" t="s">
        <v>38</v>
      </c>
      <c r="C114" s="940" t="s">
        <v>500</v>
      </c>
      <c r="D114" s="936">
        <v>1</v>
      </c>
      <c r="E114" s="936">
        <v>60</v>
      </c>
      <c r="F114" s="936" t="s">
        <v>22</v>
      </c>
      <c r="G114" s="936">
        <v>1732</v>
      </c>
      <c r="H114" s="908">
        <v>1173.5644123333334</v>
      </c>
      <c r="I114" s="908">
        <v>67.757760527328713</v>
      </c>
      <c r="J114" s="908">
        <v>1233.3852133333332</v>
      </c>
      <c r="K114" s="908">
        <v>71.211617397998452</v>
      </c>
      <c r="L114" s="908">
        <v>1173.5644123333334</v>
      </c>
      <c r="M114" s="908">
        <v>67.757760527328713</v>
      </c>
      <c r="N114" s="908">
        <v>1233.3852133333332</v>
      </c>
      <c r="O114" s="908">
        <v>71.211617397998452</v>
      </c>
      <c r="P114" s="908">
        <v>1173.5644123333334</v>
      </c>
      <c r="Q114" s="908">
        <v>67.757760527328713</v>
      </c>
      <c r="R114" s="908">
        <v>1233.3852133333332</v>
      </c>
      <c r="S114" s="908">
        <v>71.211617397998452</v>
      </c>
      <c r="T114" s="271" t="s">
        <v>621</v>
      </c>
      <c r="U114" s="206">
        <f t="shared" si="9"/>
        <v>67.757760527328713</v>
      </c>
      <c r="V114" s="206">
        <f t="shared" si="10"/>
        <v>71.211617397998452</v>
      </c>
      <c r="W114" s="206">
        <f t="shared" si="11"/>
        <v>71.211617397998452</v>
      </c>
      <c r="X114" s="206"/>
      <c r="Y114" s="178" t="str">
        <f t="shared" si="12"/>
        <v>BENAR</v>
      </c>
      <c r="Z114" s="178" t="str">
        <f t="shared" si="13"/>
        <v>BENAR</v>
      </c>
      <c r="AA114" s="178" t="str">
        <f t="shared" si="14"/>
        <v>BENAR</v>
      </c>
      <c r="AB114" s="178" t="str">
        <f t="shared" si="15"/>
        <v>BENAR</v>
      </c>
      <c r="AC114" s="178" t="str">
        <f t="shared" si="16"/>
        <v>BENAR</v>
      </c>
      <c r="AD114" s="178" t="str">
        <f t="shared" si="17"/>
        <v>BENAR</v>
      </c>
    </row>
    <row r="115" spans="1:30">
      <c r="A115" s="934">
        <v>122</v>
      </c>
      <c r="B115" s="934" t="s">
        <v>38</v>
      </c>
      <c r="C115" s="940" t="s">
        <v>500</v>
      </c>
      <c r="D115" s="936">
        <v>2</v>
      </c>
      <c r="E115" s="936">
        <v>60</v>
      </c>
      <c r="F115" s="936" t="s">
        <v>22</v>
      </c>
      <c r="G115" s="936">
        <v>1732</v>
      </c>
      <c r="H115" s="908">
        <v>1095.9149170000001</v>
      </c>
      <c r="I115" s="908">
        <v>63.274533314087769</v>
      </c>
      <c r="J115" s="908">
        <v>989.74690766666663</v>
      </c>
      <c r="K115" s="908">
        <v>57.144740627405696</v>
      </c>
      <c r="L115" s="908">
        <v>1095.9149170000001</v>
      </c>
      <c r="M115" s="908">
        <v>63.274533314087769</v>
      </c>
      <c r="N115" s="908">
        <v>989.74690766666663</v>
      </c>
      <c r="O115" s="908">
        <v>57.144740627405696</v>
      </c>
      <c r="P115" s="908">
        <v>1095.9149170000001</v>
      </c>
      <c r="Q115" s="908">
        <v>63.274533314087769</v>
      </c>
      <c r="R115" s="908">
        <v>989.74690766666663</v>
      </c>
      <c r="S115" s="908">
        <v>57.144740627405696</v>
      </c>
      <c r="T115" s="271" t="s">
        <v>621</v>
      </c>
      <c r="U115" s="206">
        <f t="shared" si="9"/>
        <v>63.274533314087769</v>
      </c>
      <c r="V115" s="206">
        <f t="shared" si="10"/>
        <v>57.144740627405696</v>
      </c>
      <c r="W115" s="206">
        <f t="shared" si="11"/>
        <v>63.274533314087769</v>
      </c>
      <c r="X115" s="206"/>
      <c r="Y115" s="178" t="str">
        <f t="shared" si="12"/>
        <v>BENAR</v>
      </c>
      <c r="Z115" s="178" t="str">
        <f t="shared" si="13"/>
        <v>BENAR</v>
      </c>
      <c r="AA115" s="178" t="str">
        <f t="shared" si="14"/>
        <v>BENAR</v>
      </c>
      <c r="AB115" s="178" t="str">
        <f t="shared" si="15"/>
        <v>BENAR</v>
      </c>
      <c r="AC115" s="178" t="str">
        <f t="shared" si="16"/>
        <v>BENAR</v>
      </c>
      <c r="AD115" s="178" t="str">
        <f t="shared" si="17"/>
        <v>BENAR</v>
      </c>
    </row>
    <row r="116" spans="1:30">
      <c r="A116" s="934">
        <v>123</v>
      </c>
      <c r="B116" s="934" t="s">
        <v>38</v>
      </c>
      <c r="C116" s="940" t="s">
        <v>45</v>
      </c>
      <c r="D116" s="936">
        <v>4</v>
      </c>
      <c r="E116" s="936">
        <v>60</v>
      </c>
      <c r="F116" s="936" t="s">
        <v>22</v>
      </c>
      <c r="G116" s="936">
        <v>1732</v>
      </c>
      <c r="H116" s="908">
        <v>1189.859782</v>
      </c>
      <c r="I116" s="908">
        <v>68.698601732101622</v>
      </c>
      <c r="J116" s="908">
        <v>1098.2058513333334</v>
      </c>
      <c r="K116" s="908">
        <v>63.406804349499609</v>
      </c>
      <c r="L116" s="908">
        <v>1189.859782</v>
      </c>
      <c r="M116" s="908">
        <v>68.698601732101622</v>
      </c>
      <c r="N116" s="908">
        <v>1098.2058513333334</v>
      </c>
      <c r="O116" s="908">
        <v>63.406804349499609</v>
      </c>
      <c r="P116" s="908">
        <v>1189.859782</v>
      </c>
      <c r="Q116" s="908">
        <v>68.698601732101622</v>
      </c>
      <c r="R116" s="908">
        <v>1098.2058513333334</v>
      </c>
      <c r="S116" s="908">
        <v>63.406804349499609</v>
      </c>
      <c r="T116" s="271" t="s">
        <v>621</v>
      </c>
      <c r="U116" s="206">
        <f t="shared" si="9"/>
        <v>68.698601732101622</v>
      </c>
      <c r="V116" s="206">
        <f t="shared" si="10"/>
        <v>63.406804349499602</v>
      </c>
      <c r="W116" s="206">
        <f t="shared" si="11"/>
        <v>68.698601732101622</v>
      </c>
      <c r="X116" s="206"/>
      <c r="Y116" s="178" t="str">
        <f t="shared" si="12"/>
        <v>BENAR</v>
      </c>
      <c r="Z116" s="178" t="str">
        <f t="shared" si="13"/>
        <v>BENAR</v>
      </c>
      <c r="AA116" s="178" t="str">
        <f t="shared" si="14"/>
        <v>BENAR</v>
      </c>
      <c r="AB116" s="178" t="str">
        <f t="shared" si="15"/>
        <v>BENAR</v>
      </c>
      <c r="AC116" s="178" t="str">
        <f t="shared" si="16"/>
        <v>BENAR</v>
      </c>
      <c r="AD116" s="178" t="str">
        <f t="shared" si="17"/>
        <v>BENAR</v>
      </c>
    </row>
    <row r="117" spans="1:30">
      <c r="A117" s="934">
        <v>124</v>
      </c>
      <c r="B117" s="934" t="s">
        <v>47</v>
      </c>
      <c r="C117" s="940" t="s">
        <v>48</v>
      </c>
      <c r="D117" s="936">
        <v>1</v>
      </c>
      <c r="E117" s="936">
        <v>60</v>
      </c>
      <c r="F117" s="936" t="s">
        <v>22</v>
      </c>
      <c r="G117" s="936">
        <v>1573</v>
      </c>
      <c r="H117" s="908">
        <v>1149.4616696666669</v>
      </c>
      <c r="I117" s="908">
        <v>73.074486310659054</v>
      </c>
      <c r="J117" s="908">
        <v>1078.3172199999999</v>
      </c>
      <c r="K117" s="908">
        <v>68.551635092180547</v>
      </c>
      <c r="L117" s="908">
        <v>1149.4616696666669</v>
      </c>
      <c r="M117" s="908">
        <v>73.074486310659054</v>
      </c>
      <c r="N117" s="908">
        <v>1078.3172199999999</v>
      </c>
      <c r="O117" s="908">
        <v>68.551635092180547</v>
      </c>
      <c r="P117" s="908">
        <v>1149.4616696666669</v>
      </c>
      <c r="Q117" s="908">
        <v>73.074486310659054</v>
      </c>
      <c r="R117" s="908">
        <v>1078.3172199999999</v>
      </c>
      <c r="S117" s="908">
        <v>68.551635092180547</v>
      </c>
      <c r="T117" s="271" t="s">
        <v>621</v>
      </c>
      <c r="U117" s="206">
        <f t="shared" si="9"/>
        <v>73.074486310659054</v>
      </c>
      <c r="V117" s="206">
        <f t="shared" si="10"/>
        <v>68.551635092180547</v>
      </c>
      <c r="W117" s="206">
        <f t="shared" si="11"/>
        <v>73.074486310659054</v>
      </c>
      <c r="X117" s="206"/>
      <c r="Y117" s="178" t="str">
        <f t="shared" si="12"/>
        <v>BENAR</v>
      </c>
      <c r="Z117" s="178" t="str">
        <f t="shared" si="13"/>
        <v>BENAR</v>
      </c>
      <c r="AA117" s="178" t="str">
        <f t="shared" si="14"/>
        <v>BENAR</v>
      </c>
      <c r="AB117" s="178" t="str">
        <f t="shared" si="15"/>
        <v>BENAR</v>
      </c>
      <c r="AC117" s="178" t="str">
        <f t="shared" si="16"/>
        <v>BENAR</v>
      </c>
      <c r="AD117" s="178" t="str">
        <f t="shared" si="17"/>
        <v>BENAR</v>
      </c>
    </row>
    <row r="118" spans="1:30">
      <c r="A118" s="934">
        <v>125</v>
      </c>
      <c r="B118" s="934" t="s">
        <v>47</v>
      </c>
      <c r="C118" s="940" t="s">
        <v>48</v>
      </c>
      <c r="D118" s="936">
        <v>4</v>
      </c>
      <c r="E118" s="936">
        <v>60</v>
      </c>
      <c r="F118" s="936" t="s">
        <v>22</v>
      </c>
      <c r="G118" s="936">
        <v>1732</v>
      </c>
      <c r="H118" s="908">
        <v>177.83399966666664</v>
      </c>
      <c r="I118" s="908">
        <v>10.267551943802925</v>
      </c>
      <c r="J118" s="908">
        <v>169.78000366666669</v>
      </c>
      <c r="K118" s="908">
        <v>9.8025406274056976</v>
      </c>
      <c r="L118" s="908">
        <v>177.83399966666664</v>
      </c>
      <c r="M118" s="908">
        <v>10.267551943802925</v>
      </c>
      <c r="N118" s="908">
        <v>169.78000366666669</v>
      </c>
      <c r="O118" s="908">
        <v>9.8025406274056976</v>
      </c>
      <c r="P118" s="908">
        <v>177.83399966666664</v>
      </c>
      <c r="Q118" s="908">
        <v>10.267551943802925</v>
      </c>
      <c r="R118" s="908">
        <v>169.78000366666669</v>
      </c>
      <c r="S118" s="908">
        <v>9.8025406274056976</v>
      </c>
      <c r="T118" s="271" t="s">
        <v>621</v>
      </c>
      <c r="U118" s="206">
        <f t="shared" si="9"/>
        <v>10.267551943802925</v>
      </c>
      <c r="V118" s="206">
        <f t="shared" si="10"/>
        <v>9.8025406274056976</v>
      </c>
      <c r="W118" s="206">
        <f t="shared" si="11"/>
        <v>10.267551943802925</v>
      </c>
      <c r="X118" s="206"/>
      <c r="Y118" s="178" t="str">
        <f t="shared" si="12"/>
        <v>BENAR</v>
      </c>
      <c r="Z118" s="178" t="str">
        <f t="shared" si="13"/>
        <v>BENAR</v>
      </c>
      <c r="AA118" s="178" t="str">
        <f t="shared" si="14"/>
        <v>BENAR</v>
      </c>
      <c r="AB118" s="178" t="str">
        <f t="shared" si="15"/>
        <v>BENAR</v>
      </c>
      <c r="AC118" s="178" t="str">
        <f t="shared" si="16"/>
        <v>BENAR</v>
      </c>
      <c r="AD118" s="178" t="str">
        <f t="shared" si="17"/>
        <v>BENAR</v>
      </c>
    </row>
    <row r="119" spans="1:30">
      <c r="A119" s="934">
        <v>129</v>
      </c>
      <c r="B119" s="934" t="s">
        <v>47</v>
      </c>
      <c r="C119" s="940" t="s">
        <v>88</v>
      </c>
      <c r="D119" s="936">
        <v>1</v>
      </c>
      <c r="E119" s="936">
        <v>30</v>
      </c>
      <c r="F119" s="936" t="s">
        <v>33</v>
      </c>
      <c r="G119" s="936">
        <v>1732</v>
      </c>
      <c r="H119" s="908">
        <v>865.94657366666661</v>
      </c>
      <c r="I119" s="908">
        <v>49.99691533872209</v>
      </c>
      <c r="J119" s="908">
        <v>865.19718433333344</v>
      </c>
      <c r="K119" s="908">
        <v>49.953648056197082</v>
      </c>
      <c r="L119" s="908">
        <v>864.265625</v>
      </c>
      <c r="M119" s="908">
        <v>49.899862875288683</v>
      </c>
      <c r="N119" s="908">
        <v>865.22377533333326</v>
      </c>
      <c r="O119" s="908">
        <v>49.955183333333331</v>
      </c>
      <c r="P119" s="908">
        <v>864.265625</v>
      </c>
      <c r="Q119" s="908">
        <v>49.899862875288683</v>
      </c>
      <c r="R119" s="908">
        <v>865.22377533333326</v>
      </c>
      <c r="S119" s="908">
        <v>49.955183333333331</v>
      </c>
      <c r="T119" s="271" t="s">
        <v>621</v>
      </c>
      <c r="U119" s="206">
        <f t="shared" si="9"/>
        <v>49.932213696433145</v>
      </c>
      <c r="V119" s="206">
        <f t="shared" si="10"/>
        <v>49.954671574287914</v>
      </c>
      <c r="W119" s="206">
        <f t="shared" si="11"/>
        <v>49.954671574287914</v>
      </c>
      <c r="X119" s="206"/>
      <c r="Y119" s="178" t="str">
        <f t="shared" si="12"/>
        <v>BENAR</v>
      </c>
      <c r="Z119" s="178" t="str">
        <f t="shared" si="13"/>
        <v>BENAR</v>
      </c>
      <c r="AA119" s="178" t="str">
        <f t="shared" si="14"/>
        <v>BENAR</v>
      </c>
      <c r="AB119" s="178" t="str">
        <f t="shared" si="15"/>
        <v>BENAR</v>
      </c>
      <c r="AC119" s="178" t="str">
        <f t="shared" si="16"/>
        <v>BENAR</v>
      </c>
      <c r="AD119" s="178" t="str">
        <f t="shared" si="17"/>
        <v>BENAR</v>
      </c>
    </row>
    <row r="120" spans="1:30">
      <c r="A120" s="934">
        <v>132</v>
      </c>
      <c r="B120" s="934" t="s">
        <v>47</v>
      </c>
      <c r="C120" s="940" t="s">
        <v>88</v>
      </c>
      <c r="D120" s="936">
        <v>2</v>
      </c>
      <c r="E120" s="936">
        <v>30</v>
      </c>
      <c r="F120" s="936" t="s">
        <v>33</v>
      </c>
      <c r="G120" s="936">
        <v>1732</v>
      </c>
      <c r="H120" s="908">
        <v>865.78715033333322</v>
      </c>
      <c r="I120" s="908">
        <v>49.98771075827559</v>
      </c>
      <c r="J120" s="908">
        <v>865.02246100000002</v>
      </c>
      <c r="K120" s="908">
        <v>49.943560103926096</v>
      </c>
      <c r="L120" s="908">
        <v>865.67462166666667</v>
      </c>
      <c r="M120" s="908">
        <v>49.981213722093919</v>
      </c>
      <c r="N120" s="908">
        <v>864.97806800000001</v>
      </c>
      <c r="O120" s="908">
        <v>49.940996997690533</v>
      </c>
      <c r="P120" s="908">
        <v>865.67462166666667</v>
      </c>
      <c r="Q120" s="908">
        <v>49.981213722093919</v>
      </c>
      <c r="R120" s="908">
        <v>864.97806800000001</v>
      </c>
      <c r="S120" s="908">
        <v>49.940996997690533</v>
      </c>
      <c r="T120" s="271" t="s">
        <v>621</v>
      </c>
      <c r="U120" s="206">
        <f t="shared" si="9"/>
        <v>49.983379400821143</v>
      </c>
      <c r="V120" s="206">
        <f t="shared" si="10"/>
        <v>49.941851366435721</v>
      </c>
      <c r="W120" s="206">
        <f t="shared" si="11"/>
        <v>49.983379400821143</v>
      </c>
      <c r="X120" s="206"/>
      <c r="Y120" s="178" t="str">
        <f t="shared" si="12"/>
        <v>BENAR</v>
      </c>
      <c r="Z120" s="178" t="str">
        <f t="shared" si="13"/>
        <v>BENAR</v>
      </c>
      <c r="AA120" s="178" t="str">
        <f t="shared" si="14"/>
        <v>BENAR</v>
      </c>
      <c r="AB120" s="178" t="str">
        <f t="shared" si="15"/>
        <v>BENAR</v>
      </c>
      <c r="AC120" s="178" t="str">
        <f t="shared" si="16"/>
        <v>BENAR</v>
      </c>
      <c r="AD120" s="178" t="str">
        <f t="shared" si="17"/>
        <v>BENAR</v>
      </c>
    </row>
    <row r="121" spans="1:30">
      <c r="A121" s="934">
        <v>133</v>
      </c>
      <c r="B121" s="934" t="s">
        <v>47</v>
      </c>
      <c r="C121" s="940" t="s">
        <v>88</v>
      </c>
      <c r="D121" s="936">
        <v>3</v>
      </c>
      <c r="E121" s="936">
        <v>30</v>
      </c>
      <c r="F121" s="936" t="s">
        <v>33</v>
      </c>
      <c r="G121" s="936">
        <v>1732</v>
      </c>
      <c r="H121" s="908">
        <v>0</v>
      </c>
      <c r="I121" s="908">
        <v>0</v>
      </c>
      <c r="J121" s="908">
        <v>0</v>
      </c>
      <c r="K121" s="908">
        <v>0</v>
      </c>
      <c r="L121" s="908">
        <v>0</v>
      </c>
      <c r="M121" s="908">
        <v>0</v>
      </c>
      <c r="N121" s="908">
        <v>0</v>
      </c>
      <c r="O121" s="908">
        <v>0</v>
      </c>
      <c r="P121" s="908">
        <v>0</v>
      </c>
      <c r="Q121" s="908">
        <v>0</v>
      </c>
      <c r="R121" s="908">
        <v>0</v>
      </c>
      <c r="S121" s="908">
        <v>0</v>
      </c>
      <c r="T121" s="271" t="s">
        <v>621</v>
      </c>
      <c r="U121" s="206">
        <f t="shared" si="9"/>
        <v>0</v>
      </c>
      <c r="V121" s="206">
        <f t="shared" si="10"/>
        <v>0</v>
      </c>
      <c r="W121" s="206">
        <f t="shared" si="11"/>
        <v>0</v>
      </c>
      <c r="X121" s="206"/>
      <c r="Y121" s="178" t="str">
        <f t="shared" si="12"/>
        <v>BENAR</v>
      </c>
      <c r="Z121" s="178" t="str">
        <f t="shared" si="13"/>
        <v>BENAR</v>
      </c>
      <c r="AA121" s="178" t="str">
        <f t="shared" si="14"/>
        <v>BENAR</v>
      </c>
      <c r="AB121" s="178" t="str">
        <f t="shared" si="15"/>
        <v>BENAR</v>
      </c>
      <c r="AC121" s="178" t="str">
        <f t="shared" si="16"/>
        <v>BENAR</v>
      </c>
      <c r="AD121" s="178" t="str">
        <f t="shared" si="17"/>
        <v>BENAR</v>
      </c>
    </row>
    <row r="122" spans="1:30">
      <c r="A122" s="934">
        <v>134</v>
      </c>
      <c r="B122" s="934" t="s">
        <v>47</v>
      </c>
      <c r="C122" s="940" t="s">
        <v>49</v>
      </c>
      <c r="D122" s="936">
        <v>1</v>
      </c>
      <c r="E122" s="936">
        <v>60</v>
      </c>
      <c r="F122" s="936" t="s">
        <v>22</v>
      </c>
      <c r="G122" s="936">
        <v>1732</v>
      </c>
      <c r="H122" s="908">
        <v>1252.2646076666667</v>
      </c>
      <c r="I122" s="908">
        <v>72.301651712856057</v>
      </c>
      <c r="J122" s="908">
        <v>1368.2343343333332</v>
      </c>
      <c r="K122" s="908">
        <v>78.997363414164738</v>
      </c>
      <c r="L122" s="908">
        <v>1252.2646076666667</v>
      </c>
      <c r="M122" s="908">
        <v>72.301651712856057</v>
      </c>
      <c r="N122" s="908">
        <v>1368.2343343333332</v>
      </c>
      <c r="O122" s="908">
        <v>78.997363414164738</v>
      </c>
      <c r="P122" s="908">
        <v>1252.2646076666667</v>
      </c>
      <c r="Q122" s="908">
        <v>72.301651712856057</v>
      </c>
      <c r="R122" s="908">
        <v>1368.2343343333332</v>
      </c>
      <c r="S122" s="908">
        <v>78.997363414164738</v>
      </c>
      <c r="T122" s="271" t="s">
        <v>621</v>
      </c>
      <c r="U122" s="206">
        <f t="shared" si="9"/>
        <v>72.301651712856057</v>
      </c>
      <c r="V122" s="206">
        <f t="shared" si="10"/>
        <v>78.997363414164738</v>
      </c>
      <c r="W122" s="206">
        <f t="shared" si="11"/>
        <v>78.997363414164738</v>
      </c>
      <c r="X122" s="206"/>
      <c r="Y122" s="178" t="str">
        <f t="shared" si="12"/>
        <v>BENAR</v>
      </c>
      <c r="Z122" s="178" t="str">
        <f t="shared" si="13"/>
        <v>BENAR</v>
      </c>
      <c r="AA122" s="178" t="str">
        <f t="shared" si="14"/>
        <v>BENAR</v>
      </c>
      <c r="AB122" s="178" t="str">
        <f t="shared" si="15"/>
        <v>BENAR</v>
      </c>
      <c r="AC122" s="178" t="str">
        <f t="shared" si="16"/>
        <v>BENAR</v>
      </c>
      <c r="AD122" s="178" t="str">
        <f t="shared" si="17"/>
        <v>BENAR</v>
      </c>
    </row>
    <row r="123" spans="1:30">
      <c r="A123" s="934">
        <v>135</v>
      </c>
      <c r="B123" s="934" t="s">
        <v>47</v>
      </c>
      <c r="C123" s="940" t="s">
        <v>49</v>
      </c>
      <c r="D123" s="936">
        <v>2</v>
      </c>
      <c r="E123" s="936">
        <v>60</v>
      </c>
      <c r="F123" s="936" t="s">
        <v>22</v>
      </c>
      <c r="G123" s="936">
        <v>1732</v>
      </c>
      <c r="H123" s="908">
        <v>1196.4518226666667</v>
      </c>
      <c r="I123" s="908">
        <v>69.079204541955349</v>
      </c>
      <c r="J123" s="908">
        <v>1323.5816649999999</v>
      </c>
      <c r="K123" s="908">
        <v>76.41926472286373</v>
      </c>
      <c r="L123" s="908">
        <v>1196.4518226666667</v>
      </c>
      <c r="M123" s="908">
        <v>69.079204541955349</v>
      </c>
      <c r="N123" s="908">
        <v>1323.5816649999999</v>
      </c>
      <c r="O123" s="908">
        <v>76.41926472286373</v>
      </c>
      <c r="P123" s="908">
        <v>1196.4518226666667</v>
      </c>
      <c r="Q123" s="908">
        <v>69.079204541955349</v>
      </c>
      <c r="R123" s="908">
        <v>1323.5816649999999</v>
      </c>
      <c r="S123" s="908">
        <v>76.41926472286373</v>
      </c>
      <c r="T123" s="271" t="s">
        <v>621</v>
      </c>
      <c r="U123" s="206">
        <f t="shared" si="9"/>
        <v>69.079204541955349</v>
      </c>
      <c r="V123" s="206">
        <f t="shared" si="10"/>
        <v>76.41926472286373</v>
      </c>
      <c r="W123" s="206">
        <f t="shared" si="11"/>
        <v>76.41926472286373</v>
      </c>
      <c r="X123" s="206"/>
      <c r="Y123" s="178" t="str">
        <f t="shared" si="12"/>
        <v>BENAR</v>
      </c>
      <c r="Z123" s="178" t="str">
        <f t="shared" si="13"/>
        <v>BENAR</v>
      </c>
      <c r="AA123" s="178" t="str">
        <f t="shared" si="14"/>
        <v>BENAR</v>
      </c>
      <c r="AB123" s="178" t="str">
        <f t="shared" si="15"/>
        <v>BENAR</v>
      </c>
      <c r="AC123" s="178" t="str">
        <f t="shared" si="16"/>
        <v>BENAR</v>
      </c>
      <c r="AD123" s="178" t="str">
        <f t="shared" si="17"/>
        <v>BENAR</v>
      </c>
    </row>
    <row r="124" spans="1:30">
      <c r="A124" s="934">
        <v>136</v>
      </c>
      <c r="B124" s="934" t="s">
        <v>47</v>
      </c>
      <c r="C124" s="940" t="s">
        <v>49</v>
      </c>
      <c r="D124" s="936">
        <v>3</v>
      </c>
      <c r="E124" s="936">
        <v>60</v>
      </c>
      <c r="F124" s="936" t="s">
        <v>22</v>
      </c>
      <c r="G124" s="936">
        <v>1732</v>
      </c>
      <c r="H124" s="908">
        <v>1178.6858316666667</v>
      </c>
      <c r="I124" s="908">
        <v>68.053454484218634</v>
      </c>
      <c r="J124" s="908">
        <v>1251.2462156666668</v>
      </c>
      <c r="K124" s="908">
        <v>72.242853098537338</v>
      </c>
      <c r="L124" s="908">
        <v>1178.6858316666667</v>
      </c>
      <c r="M124" s="908">
        <v>68.053454484218634</v>
      </c>
      <c r="N124" s="908">
        <v>1251.2462156666668</v>
      </c>
      <c r="O124" s="908">
        <v>72.242853098537338</v>
      </c>
      <c r="P124" s="908">
        <v>1178.6858316666667</v>
      </c>
      <c r="Q124" s="908">
        <v>68.053454484218634</v>
      </c>
      <c r="R124" s="908">
        <v>1251.2462156666668</v>
      </c>
      <c r="S124" s="908">
        <v>72.242853098537338</v>
      </c>
      <c r="T124" s="271" t="s">
        <v>621</v>
      </c>
      <c r="U124" s="206">
        <f t="shared" si="9"/>
        <v>68.053454484218634</v>
      </c>
      <c r="V124" s="206">
        <f t="shared" si="10"/>
        <v>72.242853098537338</v>
      </c>
      <c r="W124" s="206">
        <f t="shared" si="11"/>
        <v>72.242853098537338</v>
      </c>
      <c r="X124" s="206"/>
      <c r="Y124" s="178" t="str">
        <f t="shared" si="12"/>
        <v>BENAR</v>
      </c>
      <c r="Z124" s="178" t="str">
        <f t="shared" si="13"/>
        <v>BENAR</v>
      </c>
      <c r="AA124" s="178" t="str">
        <f t="shared" si="14"/>
        <v>BENAR</v>
      </c>
      <c r="AB124" s="178" t="str">
        <f t="shared" si="15"/>
        <v>BENAR</v>
      </c>
      <c r="AC124" s="178" t="str">
        <f t="shared" si="16"/>
        <v>BENAR</v>
      </c>
      <c r="AD124" s="178" t="str">
        <f t="shared" si="17"/>
        <v>BENAR</v>
      </c>
    </row>
    <row r="125" spans="1:30">
      <c r="A125" s="934">
        <v>137</v>
      </c>
      <c r="B125" s="934" t="s">
        <v>47</v>
      </c>
      <c r="C125" s="940" t="s">
        <v>49</v>
      </c>
      <c r="D125" s="936">
        <v>4</v>
      </c>
      <c r="E125" s="936">
        <v>60</v>
      </c>
      <c r="F125" s="936" t="s">
        <v>22</v>
      </c>
      <c r="G125" s="936">
        <v>1732</v>
      </c>
      <c r="H125" s="908">
        <v>781.30053700000008</v>
      </c>
      <c r="I125" s="908">
        <v>45.109730773672055</v>
      </c>
      <c r="J125" s="908">
        <v>872.58070866666674</v>
      </c>
      <c r="K125" s="908">
        <v>50.379948537336418</v>
      </c>
      <c r="L125" s="908">
        <v>771.51926700000001</v>
      </c>
      <c r="M125" s="908">
        <v>44.544992321016167</v>
      </c>
      <c r="N125" s="908">
        <v>880.58473733333324</v>
      </c>
      <c r="O125" s="908">
        <v>50.842074903772129</v>
      </c>
      <c r="P125" s="908">
        <v>771.51926700000001</v>
      </c>
      <c r="Q125" s="908">
        <v>44.544992321016167</v>
      </c>
      <c r="R125" s="908">
        <v>880.58473733333324</v>
      </c>
      <c r="S125" s="908">
        <v>50.842074903772129</v>
      </c>
      <c r="T125" s="271" t="s">
        <v>621</v>
      </c>
      <c r="U125" s="206">
        <f t="shared" si="9"/>
        <v>44.733238471901466</v>
      </c>
      <c r="V125" s="206">
        <f t="shared" si="10"/>
        <v>50.688032781626895</v>
      </c>
      <c r="W125" s="206">
        <f t="shared" si="11"/>
        <v>50.688032781626895</v>
      </c>
      <c r="X125" s="206"/>
      <c r="Y125" s="178" t="str">
        <f t="shared" si="12"/>
        <v>BENAR</v>
      </c>
      <c r="Z125" s="178" t="str">
        <f t="shared" si="13"/>
        <v>BENAR</v>
      </c>
      <c r="AA125" s="178" t="str">
        <f t="shared" si="14"/>
        <v>BENAR</v>
      </c>
      <c r="AB125" s="178" t="str">
        <f t="shared" si="15"/>
        <v>BENAR</v>
      </c>
      <c r="AC125" s="178" t="str">
        <f t="shared" si="16"/>
        <v>BENAR</v>
      </c>
      <c r="AD125" s="178" t="str">
        <f t="shared" si="17"/>
        <v>BENAR</v>
      </c>
    </row>
    <row r="126" spans="1:30">
      <c r="A126" s="934">
        <v>138</v>
      </c>
      <c r="B126" s="934" t="s">
        <v>47</v>
      </c>
      <c r="C126" s="940" t="s">
        <v>6123</v>
      </c>
      <c r="D126" s="936">
        <v>1</v>
      </c>
      <c r="E126" s="936">
        <v>60</v>
      </c>
      <c r="F126" s="936" t="s">
        <v>22</v>
      </c>
      <c r="G126" s="936">
        <v>1732</v>
      </c>
      <c r="H126" s="908">
        <v>372.18054200000006</v>
      </c>
      <c r="I126" s="908">
        <v>21.488483949191689</v>
      </c>
      <c r="J126" s="908">
        <v>435.79119900000001</v>
      </c>
      <c r="K126" s="908">
        <v>25.161154676674364</v>
      </c>
      <c r="L126" s="908">
        <v>462.3854776666667</v>
      </c>
      <c r="M126" s="908">
        <v>26.696621112394155</v>
      </c>
      <c r="N126" s="908">
        <v>511.94240300000001</v>
      </c>
      <c r="O126" s="908">
        <v>29.557875461893769</v>
      </c>
      <c r="P126" s="908">
        <v>462.3854776666667</v>
      </c>
      <c r="Q126" s="908">
        <v>26.696621112394155</v>
      </c>
      <c r="R126" s="908">
        <v>511.94240300000001</v>
      </c>
      <c r="S126" s="908">
        <v>29.557875461893769</v>
      </c>
      <c r="T126" s="271" t="s">
        <v>621</v>
      </c>
      <c r="U126" s="206">
        <f t="shared" si="9"/>
        <v>24.960575391326667</v>
      </c>
      <c r="V126" s="206">
        <f t="shared" si="10"/>
        <v>28.092301866820634</v>
      </c>
      <c r="W126" s="206">
        <f t="shared" si="11"/>
        <v>28.092301866820634</v>
      </c>
      <c r="X126" s="206"/>
      <c r="Y126" s="178" t="str">
        <f t="shared" si="12"/>
        <v>BENAR</v>
      </c>
      <c r="Z126" s="178" t="str">
        <f t="shared" si="13"/>
        <v>BENAR</v>
      </c>
      <c r="AA126" s="178" t="str">
        <f t="shared" si="14"/>
        <v>BENAR</v>
      </c>
      <c r="AB126" s="178" t="str">
        <f t="shared" si="15"/>
        <v>BENAR</v>
      </c>
      <c r="AC126" s="178" t="str">
        <f t="shared" si="16"/>
        <v>BENAR</v>
      </c>
      <c r="AD126" s="178" t="str">
        <f t="shared" si="17"/>
        <v>BENAR</v>
      </c>
    </row>
    <row r="127" spans="1:30">
      <c r="A127" s="934">
        <v>139</v>
      </c>
      <c r="B127" s="934" t="s">
        <v>47</v>
      </c>
      <c r="C127" s="940" t="s">
        <v>6123</v>
      </c>
      <c r="D127" s="936">
        <v>2</v>
      </c>
      <c r="E127" s="936">
        <v>60</v>
      </c>
      <c r="F127" s="936" t="s">
        <v>22</v>
      </c>
      <c r="G127" s="936">
        <v>1732</v>
      </c>
      <c r="H127" s="908">
        <v>322.71248366666663</v>
      </c>
      <c r="I127" s="908">
        <v>18.632360488837566</v>
      </c>
      <c r="J127" s="908">
        <v>383.67491666666666</v>
      </c>
      <c r="K127" s="908">
        <v>22.152131447267127</v>
      </c>
      <c r="L127" s="908">
        <v>716.66448966666667</v>
      </c>
      <c r="M127" s="908">
        <v>41.377857371054652</v>
      </c>
      <c r="N127" s="908">
        <v>857.73527033333323</v>
      </c>
      <c r="O127" s="908">
        <v>49.522821612779055</v>
      </c>
      <c r="P127" s="908">
        <v>716.66448966666667</v>
      </c>
      <c r="Q127" s="908">
        <v>41.377857371054652</v>
      </c>
      <c r="R127" s="908">
        <v>857.73527033333323</v>
      </c>
      <c r="S127" s="908">
        <v>49.522821612779055</v>
      </c>
      <c r="T127" s="271" t="s">
        <v>621</v>
      </c>
      <c r="U127" s="206">
        <f t="shared" si="9"/>
        <v>33.796025076982289</v>
      </c>
      <c r="V127" s="206">
        <f t="shared" si="10"/>
        <v>40.39925822427508</v>
      </c>
      <c r="W127" s="206">
        <f t="shared" si="11"/>
        <v>40.39925822427508</v>
      </c>
      <c r="X127" s="206"/>
      <c r="Y127" s="178" t="str">
        <f t="shared" si="12"/>
        <v>BENAR</v>
      </c>
      <c r="Z127" s="178" t="str">
        <f t="shared" si="13"/>
        <v>BENAR</v>
      </c>
      <c r="AA127" s="178" t="str">
        <f t="shared" si="14"/>
        <v>BENAR</v>
      </c>
      <c r="AB127" s="178" t="str">
        <f t="shared" si="15"/>
        <v>BENAR</v>
      </c>
      <c r="AC127" s="178" t="str">
        <f t="shared" si="16"/>
        <v>BENAR</v>
      </c>
      <c r="AD127" s="178" t="str">
        <f t="shared" si="17"/>
        <v>BENAR</v>
      </c>
    </row>
    <row r="128" spans="1:30">
      <c r="A128" s="934">
        <v>140</v>
      </c>
      <c r="B128" s="934" t="s">
        <v>89</v>
      </c>
      <c r="C128" s="935" t="s">
        <v>89</v>
      </c>
      <c r="D128" s="936">
        <v>1</v>
      </c>
      <c r="E128" s="936">
        <v>60</v>
      </c>
      <c r="F128" s="936" t="s">
        <v>22</v>
      </c>
      <c r="G128" s="936">
        <v>1732</v>
      </c>
      <c r="H128" s="908">
        <v>473.8359476666667</v>
      </c>
      <c r="I128" s="908">
        <v>27.357733698999233</v>
      </c>
      <c r="J128" s="908">
        <v>370.41083766666662</v>
      </c>
      <c r="K128" s="908">
        <v>21.386307024634334</v>
      </c>
      <c r="L128" s="908">
        <v>473.8359476666667</v>
      </c>
      <c r="M128" s="908">
        <v>27.357733698999233</v>
      </c>
      <c r="N128" s="908">
        <v>370.41083766666662</v>
      </c>
      <c r="O128" s="908">
        <v>21.386307024634334</v>
      </c>
      <c r="P128" s="908">
        <v>473.8359476666667</v>
      </c>
      <c r="Q128" s="908">
        <v>27.357733698999233</v>
      </c>
      <c r="R128" s="908">
        <v>370.41083766666662</v>
      </c>
      <c r="S128" s="908">
        <v>21.386307024634334</v>
      </c>
      <c r="T128" s="271" t="s">
        <v>621</v>
      </c>
      <c r="U128" s="206">
        <f t="shared" si="9"/>
        <v>27.357733698999237</v>
      </c>
      <c r="V128" s="206">
        <f t="shared" si="10"/>
        <v>21.386307024634334</v>
      </c>
      <c r="W128" s="206">
        <f t="shared" si="11"/>
        <v>27.357733698999237</v>
      </c>
      <c r="X128" s="206"/>
      <c r="Y128" s="178" t="str">
        <f t="shared" si="12"/>
        <v>BENAR</v>
      </c>
      <c r="Z128" s="178" t="str">
        <f t="shared" si="13"/>
        <v>BENAR</v>
      </c>
      <c r="AA128" s="178" t="str">
        <f t="shared" si="14"/>
        <v>BENAR</v>
      </c>
      <c r="AB128" s="178" t="str">
        <f t="shared" si="15"/>
        <v>BENAR</v>
      </c>
      <c r="AC128" s="178" t="str">
        <f t="shared" si="16"/>
        <v>BENAR</v>
      </c>
      <c r="AD128" s="178" t="str">
        <f t="shared" si="17"/>
        <v>BENAR</v>
      </c>
    </row>
    <row r="129" spans="1:30">
      <c r="A129" s="934">
        <v>141</v>
      </c>
      <c r="B129" s="934" t="s">
        <v>89</v>
      </c>
      <c r="C129" s="935" t="s">
        <v>89</v>
      </c>
      <c r="D129" s="936">
        <v>2</v>
      </c>
      <c r="E129" s="936">
        <v>60</v>
      </c>
      <c r="F129" s="936" t="s">
        <v>22</v>
      </c>
      <c r="G129" s="936">
        <v>1557.6923376479297</v>
      </c>
      <c r="H129" s="908">
        <v>699.51495333333332</v>
      </c>
      <c r="I129" s="908">
        <v>44.90713194298565</v>
      </c>
      <c r="J129" s="908">
        <v>701.23429333333331</v>
      </c>
      <c r="K129" s="908">
        <v>45.017509323579056</v>
      </c>
      <c r="L129" s="908">
        <v>699.51495333333332</v>
      </c>
      <c r="M129" s="908">
        <v>44.90713194298565</v>
      </c>
      <c r="N129" s="908">
        <v>701.23429333333331</v>
      </c>
      <c r="O129" s="908">
        <v>45.017509323579056</v>
      </c>
      <c r="P129" s="908">
        <v>699.51495333333332</v>
      </c>
      <c r="Q129" s="908">
        <v>44.90713194298565</v>
      </c>
      <c r="R129" s="908">
        <v>701.23429333333331</v>
      </c>
      <c r="S129" s="908">
        <v>45.017509323579056</v>
      </c>
      <c r="T129" s="271" t="s">
        <v>621</v>
      </c>
      <c r="U129" s="206">
        <f t="shared" si="9"/>
        <v>44.90713194298565</v>
      </c>
      <c r="V129" s="206">
        <f t="shared" si="10"/>
        <v>45.017509323579056</v>
      </c>
      <c r="W129" s="206">
        <f t="shared" si="11"/>
        <v>45.017509323579056</v>
      </c>
      <c r="X129" s="206"/>
      <c r="Y129" s="178" t="str">
        <f t="shared" si="12"/>
        <v>BENAR</v>
      </c>
      <c r="Z129" s="178" t="str">
        <f t="shared" si="13"/>
        <v>BENAR</v>
      </c>
      <c r="AA129" s="178" t="str">
        <f t="shared" si="14"/>
        <v>BENAR</v>
      </c>
      <c r="AB129" s="178" t="str">
        <f t="shared" si="15"/>
        <v>BENAR</v>
      </c>
      <c r="AC129" s="178" t="str">
        <f t="shared" si="16"/>
        <v>BENAR</v>
      </c>
      <c r="AD129" s="178" t="str">
        <f t="shared" si="17"/>
        <v>BENAR</v>
      </c>
    </row>
    <row r="130" spans="1:30">
      <c r="A130" s="934">
        <v>142</v>
      </c>
      <c r="B130" s="934" t="s">
        <v>89</v>
      </c>
      <c r="C130" s="935" t="s">
        <v>89</v>
      </c>
      <c r="D130" s="936">
        <v>3</v>
      </c>
      <c r="E130" s="936">
        <v>60</v>
      </c>
      <c r="F130" s="936" t="s">
        <v>22</v>
      </c>
      <c r="G130" s="936">
        <v>1732</v>
      </c>
      <c r="H130" s="908">
        <v>844.58182799999997</v>
      </c>
      <c r="I130" s="908">
        <v>48.76338498845265</v>
      </c>
      <c r="J130" s="908">
        <v>488.20516966666668</v>
      </c>
      <c r="K130" s="908">
        <v>28.187365454195536</v>
      </c>
      <c r="L130" s="908">
        <v>844.58182799999997</v>
      </c>
      <c r="M130" s="908">
        <v>48.76338498845265</v>
      </c>
      <c r="N130" s="908">
        <v>488.20516966666668</v>
      </c>
      <c r="O130" s="908">
        <v>28.187365454195536</v>
      </c>
      <c r="P130" s="908">
        <v>844.58182799999997</v>
      </c>
      <c r="Q130" s="908">
        <v>48.76338498845265</v>
      </c>
      <c r="R130" s="908">
        <v>488.20516966666668</v>
      </c>
      <c r="S130" s="908">
        <v>28.187365454195536</v>
      </c>
      <c r="T130" s="271" t="s">
        <v>621</v>
      </c>
      <c r="U130" s="206">
        <f t="shared" si="9"/>
        <v>48.76338498845265</v>
      </c>
      <c r="V130" s="206">
        <f t="shared" si="10"/>
        <v>28.187365454195533</v>
      </c>
      <c r="W130" s="206">
        <f t="shared" si="11"/>
        <v>48.76338498845265</v>
      </c>
      <c r="X130" s="206"/>
      <c r="Y130" s="178" t="str">
        <f t="shared" si="12"/>
        <v>BENAR</v>
      </c>
      <c r="Z130" s="178" t="str">
        <f t="shared" si="13"/>
        <v>BENAR</v>
      </c>
      <c r="AA130" s="178" t="str">
        <f t="shared" si="14"/>
        <v>BENAR</v>
      </c>
      <c r="AB130" s="178" t="str">
        <f t="shared" si="15"/>
        <v>BENAR</v>
      </c>
      <c r="AC130" s="178" t="str">
        <f t="shared" si="16"/>
        <v>BENAR</v>
      </c>
      <c r="AD130" s="178" t="str">
        <f t="shared" si="17"/>
        <v>BENAR</v>
      </c>
    </row>
    <row r="131" spans="1:30">
      <c r="A131" s="934">
        <v>143</v>
      </c>
      <c r="B131" s="934" t="s">
        <v>89</v>
      </c>
      <c r="C131" s="935" t="s">
        <v>89</v>
      </c>
      <c r="D131" s="936">
        <v>4</v>
      </c>
      <c r="E131" s="936">
        <v>60</v>
      </c>
      <c r="F131" s="936" t="s">
        <v>22</v>
      </c>
      <c r="G131" s="936">
        <v>1732</v>
      </c>
      <c r="H131" s="908">
        <v>530.70267733333333</v>
      </c>
      <c r="I131" s="908">
        <v>30.64103217859892</v>
      </c>
      <c r="J131" s="908">
        <v>619.34822599999995</v>
      </c>
      <c r="K131" s="908">
        <v>35.75913545034642</v>
      </c>
      <c r="L131" s="908">
        <v>616.88346366666667</v>
      </c>
      <c r="M131" s="908">
        <v>35.616828156274053</v>
      </c>
      <c r="N131" s="908">
        <v>652.4437866666666</v>
      </c>
      <c r="O131" s="908">
        <v>37.669964588144722</v>
      </c>
      <c r="P131" s="908">
        <v>616.88346366666667</v>
      </c>
      <c r="Q131" s="908">
        <v>35.616828156274053</v>
      </c>
      <c r="R131" s="908">
        <v>652.4437866666666</v>
      </c>
      <c r="S131" s="908">
        <v>37.669964588144722</v>
      </c>
      <c r="T131" s="271" t="s">
        <v>621</v>
      </c>
      <c r="U131" s="206">
        <f t="shared" si="9"/>
        <v>33.958229497049011</v>
      </c>
      <c r="V131" s="206">
        <f t="shared" si="10"/>
        <v>37.033021542211955</v>
      </c>
      <c r="W131" s="206">
        <f t="shared" si="11"/>
        <v>37.033021542211955</v>
      </c>
      <c r="X131" s="206"/>
      <c r="Y131" s="178" t="str">
        <f t="shared" si="12"/>
        <v>BENAR</v>
      </c>
      <c r="Z131" s="178" t="str">
        <f t="shared" si="13"/>
        <v>BENAR</v>
      </c>
      <c r="AA131" s="178" t="str">
        <f t="shared" si="14"/>
        <v>BENAR</v>
      </c>
      <c r="AB131" s="178" t="str">
        <f t="shared" si="15"/>
        <v>BENAR</v>
      </c>
      <c r="AC131" s="178" t="str">
        <f t="shared" si="16"/>
        <v>BENAR</v>
      </c>
      <c r="AD131" s="178" t="str">
        <f t="shared" si="17"/>
        <v>BENAR</v>
      </c>
    </row>
    <row r="132" spans="1:30">
      <c r="A132" s="934">
        <v>144</v>
      </c>
      <c r="B132" s="934" t="s">
        <v>89</v>
      </c>
      <c r="C132" s="935" t="s">
        <v>62</v>
      </c>
      <c r="D132" s="936">
        <v>1</v>
      </c>
      <c r="E132" s="936">
        <v>30</v>
      </c>
      <c r="F132" s="936" t="s">
        <v>33</v>
      </c>
      <c r="G132" s="936">
        <v>866</v>
      </c>
      <c r="H132" s="908">
        <v>245.28718033333334</v>
      </c>
      <c r="I132" s="908">
        <v>28.324154772902233</v>
      </c>
      <c r="J132" s="908">
        <v>260.04662066666668</v>
      </c>
      <c r="K132" s="908">
        <v>30.028478137028486</v>
      </c>
      <c r="L132" s="908">
        <v>245.28718033333334</v>
      </c>
      <c r="M132" s="908">
        <v>28.324154772902233</v>
      </c>
      <c r="N132" s="908">
        <v>260.04662066666668</v>
      </c>
      <c r="O132" s="908">
        <v>30.028478137028486</v>
      </c>
      <c r="P132" s="908">
        <v>245.28718033333334</v>
      </c>
      <c r="Q132" s="908">
        <v>28.324154772902233</v>
      </c>
      <c r="R132" s="908">
        <v>260.04662066666668</v>
      </c>
      <c r="S132" s="908">
        <v>30.028478137028486</v>
      </c>
      <c r="T132" s="271" t="s">
        <v>621</v>
      </c>
      <c r="U132" s="206">
        <f t="shared" si="9"/>
        <v>28.324154772902233</v>
      </c>
      <c r="V132" s="206">
        <f t="shared" si="10"/>
        <v>30.028478137028486</v>
      </c>
      <c r="W132" s="206">
        <f t="shared" si="11"/>
        <v>30.028478137028486</v>
      </c>
      <c r="X132" s="206"/>
      <c r="Y132" s="178" t="str">
        <f t="shared" si="12"/>
        <v>BENAR</v>
      </c>
      <c r="Z132" s="178" t="str">
        <f t="shared" si="13"/>
        <v>BENAR</v>
      </c>
      <c r="AA132" s="178" t="str">
        <f t="shared" si="14"/>
        <v>BENAR</v>
      </c>
      <c r="AB132" s="178" t="str">
        <f t="shared" si="15"/>
        <v>BENAR</v>
      </c>
      <c r="AC132" s="178" t="str">
        <f t="shared" si="16"/>
        <v>BENAR</v>
      </c>
      <c r="AD132" s="178" t="str">
        <f t="shared" si="17"/>
        <v>BENAR</v>
      </c>
    </row>
    <row r="133" spans="1:30">
      <c r="A133" s="934">
        <v>145</v>
      </c>
      <c r="B133" s="934" t="s">
        <v>89</v>
      </c>
      <c r="C133" s="935" t="s">
        <v>90</v>
      </c>
      <c r="D133" s="936">
        <v>1</v>
      </c>
      <c r="E133" s="936">
        <v>20</v>
      </c>
      <c r="F133" s="936" t="s">
        <v>33</v>
      </c>
      <c r="G133" s="936">
        <v>577</v>
      </c>
      <c r="H133" s="908">
        <v>283.67440800000003</v>
      </c>
      <c r="I133" s="908">
        <v>49.163675563258238</v>
      </c>
      <c r="J133" s="908">
        <v>325.47725399999996</v>
      </c>
      <c r="K133" s="908">
        <v>56.408536221837082</v>
      </c>
      <c r="L133" s="908">
        <v>283.67440800000003</v>
      </c>
      <c r="M133" s="908">
        <v>49.163675563258238</v>
      </c>
      <c r="N133" s="908">
        <v>325.47725399999996</v>
      </c>
      <c r="O133" s="908">
        <v>56.408536221837082</v>
      </c>
      <c r="P133" s="908">
        <v>283.67440800000003</v>
      </c>
      <c r="Q133" s="908">
        <v>49.163675563258238</v>
      </c>
      <c r="R133" s="908">
        <v>325.47725399999996</v>
      </c>
      <c r="S133" s="908">
        <v>56.408536221837082</v>
      </c>
      <c r="T133" s="271" t="s">
        <v>621</v>
      </c>
      <c r="U133" s="206">
        <f t="shared" si="9"/>
        <v>49.163675563258238</v>
      </c>
      <c r="V133" s="206">
        <f t="shared" si="10"/>
        <v>56.408536221837075</v>
      </c>
      <c r="W133" s="206">
        <f t="shared" si="11"/>
        <v>56.408536221837075</v>
      </c>
      <c r="X133" s="206"/>
      <c r="Y133" s="178" t="str">
        <f t="shared" si="12"/>
        <v>BENAR</v>
      </c>
      <c r="Z133" s="178" t="str">
        <f t="shared" si="13"/>
        <v>BENAR</v>
      </c>
      <c r="AA133" s="178" t="str">
        <f t="shared" si="14"/>
        <v>BENAR</v>
      </c>
      <c r="AB133" s="178" t="str">
        <f t="shared" si="15"/>
        <v>BENAR</v>
      </c>
      <c r="AC133" s="178" t="str">
        <f t="shared" si="16"/>
        <v>BENAR</v>
      </c>
      <c r="AD133" s="178" t="str">
        <f t="shared" si="17"/>
        <v>BENAR</v>
      </c>
    </row>
    <row r="134" spans="1:30">
      <c r="A134" s="934">
        <v>146</v>
      </c>
      <c r="B134" s="934" t="s">
        <v>89</v>
      </c>
      <c r="C134" s="935" t="s">
        <v>90</v>
      </c>
      <c r="D134" s="936">
        <v>2</v>
      </c>
      <c r="E134" s="936">
        <v>10</v>
      </c>
      <c r="F134" s="936" t="s">
        <v>33</v>
      </c>
      <c r="G134" s="936">
        <v>288</v>
      </c>
      <c r="H134" s="908">
        <v>195.64926633333334</v>
      </c>
      <c r="I134" s="908">
        <v>67.933773032407402</v>
      </c>
      <c r="J134" s="908">
        <v>162.37616999999997</v>
      </c>
      <c r="K134" s="908">
        <v>56.380614583333319</v>
      </c>
      <c r="L134" s="908">
        <v>195.64926633333334</v>
      </c>
      <c r="M134" s="908">
        <v>67.933773032407402</v>
      </c>
      <c r="N134" s="908">
        <v>162.37616999999997</v>
      </c>
      <c r="O134" s="908">
        <v>56.380614583333319</v>
      </c>
      <c r="P134" s="908">
        <v>195.64926633333334</v>
      </c>
      <c r="Q134" s="908">
        <v>67.933773032407402</v>
      </c>
      <c r="R134" s="908">
        <v>162.37616999999997</v>
      </c>
      <c r="S134" s="908">
        <v>56.380614583333319</v>
      </c>
      <c r="T134" s="271" t="s">
        <v>621</v>
      </c>
      <c r="U134" s="206">
        <f t="shared" si="9"/>
        <v>67.933773032407402</v>
      </c>
      <c r="V134" s="206">
        <f t="shared" si="10"/>
        <v>56.380614583333319</v>
      </c>
      <c r="W134" s="206">
        <f t="shared" si="11"/>
        <v>67.933773032407402</v>
      </c>
      <c r="X134" s="206"/>
      <c r="Y134" s="178" t="str">
        <f t="shared" si="12"/>
        <v>BENAR</v>
      </c>
      <c r="Z134" s="178" t="str">
        <f t="shared" si="13"/>
        <v>BENAR</v>
      </c>
      <c r="AA134" s="178" t="str">
        <f t="shared" si="14"/>
        <v>BENAR</v>
      </c>
      <c r="AB134" s="178" t="str">
        <f t="shared" si="15"/>
        <v>BENAR</v>
      </c>
      <c r="AC134" s="178" t="str">
        <f t="shared" si="16"/>
        <v>BENAR</v>
      </c>
      <c r="AD134" s="178" t="str">
        <f t="shared" si="17"/>
        <v>BENAR</v>
      </c>
    </row>
    <row r="135" spans="1:30">
      <c r="A135" s="934">
        <v>147</v>
      </c>
      <c r="B135" s="934" t="s">
        <v>89</v>
      </c>
      <c r="C135" s="935" t="s">
        <v>90</v>
      </c>
      <c r="D135" s="936">
        <v>3</v>
      </c>
      <c r="E135" s="936">
        <v>30</v>
      </c>
      <c r="F135" s="936" t="s">
        <v>33</v>
      </c>
      <c r="G135" s="936">
        <v>866</v>
      </c>
      <c r="H135" s="908">
        <v>117.89345300000001</v>
      </c>
      <c r="I135" s="908">
        <v>13.613562702078521</v>
      </c>
      <c r="J135" s="908">
        <v>116.626841</v>
      </c>
      <c r="K135" s="908">
        <v>13.467302655889146</v>
      </c>
      <c r="L135" s="908">
        <v>117.89345300000001</v>
      </c>
      <c r="M135" s="908">
        <v>13.613562702078521</v>
      </c>
      <c r="N135" s="908">
        <v>116.626841</v>
      </c>
      <c r="O135" s="908">
        <v>13.467302655889146</v>
      </c>
      <c r="P135" s="908">
        <v>117.89345300000001</v>
      </c>
      <c r="Q135" s="908">
        <v>13.613562702078521</v>
      </c>
      <c r="R135" s="908">
        <v>116.626841</v>
      </c>
      <c r="S135" s="908">
        <v>13.467302655889146</v>
      </c>
      <c r="T135" s="271" t="s">
        <v>621</v>
      </c>
      <c r="U135" s="206">
        <f t="shared" si="9"/>
        <v>13.61356270207852</v>
      </c>
      <c r="V135" s="206">
        <f t="shared" si="10"/>
        <v>13.467302655889148</v>
      </c>
      <c r="W135" s="206">
        <f t="shared" si="11"/>
        <v>13.61356270207852</v>
      </c>
      <c r="X135" s="206"/>
      <c r="Y135" s="178" t="str">
        <f t="shared" si="12"/>
        <v>BENAR</v>
      </c>
      <c r="Z135" s="178" t="str">
        <f t="shared" si="13"/>
        <v>BENAR</v>
      </c>
      <c r="AA135" s="178" t="str">
        <f t="shared" si="14"/>
        <v>BENAR</v>
      </c>
      <c r="AB135" s="178" t="str">
        <f t="shared" si="15"/>
        <v>BENAR</v>
      </c>
      <c r="AC135" s="178" t="str">
        <f t="shared" si="16"/>
        <v>BENAR</v>
      </c>
      <c r="AD135" s="178" t="str">
        <f t="shared" si="17"/>
        <v>BENAR</v>
      </c>
    </row>
    <row r="136" spans="1:30">
      <c r="A136" s="934">
        <v>148</v>
      </c>
      <c r="B136" s="938" t="s">
        <v>89</v>
      </c>
      <c r="C136" s="935" t="s">
        <v>91</v>
      </c>
      <c r="D136" s="944">
        <v>1</v>
      </c>
      <c r="E136" s="944">
        <v>30</v>
      </c>
      <c r="F136" s="944" t="s">
        <v>33</v>
      </c>
      <c r="G136" s="936">
        <v>866</v>
      </c>
      <c r="H136" s="908">
        <v>359.46040866666664</v>
      </c>
      <c r="I136" s="908">
        <v>41.508130331023864</v>
      </c>
      <c r="J136" s="908">
        <v>345.01283766666666</v>
      </c>
      <c r="K136" s="908">
        <v>39.839819591993844</v>
      </c>
      <c r="L136" s="908">
        <v>359.46040866666664</v>
      </c>
      <c r="M136" s="908">
        <v>41.508130331023864</v>
      </c>
      <c r="N136" s="908">
        <v>345.01283766666666</v>
      </c>
      <c r="O136" s="908">
        <v>39.839819591993844</v>
      </c>
      <c r="P136" s="908">
        <v>359.46040866666664</v>
      </c>
      <c r="Q136" s="908">
        <v>41.508130331023864</v>
      </c>
      <c r="R136" s="908">
        <v>345.01283766666666</v>
      </c>
      <c r="S136" s="908">
        <v>39.839819591993844</v>
      </c>
      <c r="T136" s="271" t="s">
        <v>621</v>
      </c>
      <c r="U136" s="206">
        <f t="shared" si="9"/>
        <v>41.508130331023864</v>
      </c>
      <c r="V136" s="206">
        <f t="shared" si="10"/>
        <v>39.839819591993844</v>
      </c>
      <c r="W136" s="206">
        <f t="shared" si="11"/>
        <v>41.508130331023864</v>
      </c>
      <c r="X136" s="206"/>
      <c r="Y136" s="178" t="str">
        <f t="shared" si="12"/>
        <v>BENAR</v>
      </c>
      <c r="Z136" s="178" t="str">
        <f t="shared" si="13"/>
        <v>BENAR</v>
      </c>
      <c r="AA136" s="178" t="str">
        <f t="shared" si="14"/>
        <v>BENAR</v>
      </c>
      <c r="AB136" s="178" t="str">
        <f t="shared" si="15"/>
        <v>BENAR</v>
      </c>
      <c r="AC136" s="178" t="str">
        <f t="shared" si="16"/>
        <v>BENAR</v>
      </c>
      <c r="AD136" s="178" t="str">
        <f t="shared" si="17"/>
        <v>BENAR</v>
      </c>
    </row>
    <row r="137" spans="1:30">
      <c r="A137" s="934">
        <v>149</v>
      </c>
      <c r="B137" s="938" t="s">
        <v>89</v>
      </c>
      <c r="C137" s="935" t="s">
        <v>91</v>
      </c>
      <c r="D137" s="944">
        <v>2</v>
      </c>
      <c r="E137" s="944">
        <v>30</v>
      </c>
      <c r="F137" s="944" t="s">
        <v>33</v>
      </c>
      <c r="G137" s="936">
        <v>866</v>
      </c>
      <c r="H137" s="908">
        <v>129.57847600000002</v>
      </c>
      <c r="I137" s="908">
        <v>14.962872517321019</v>
      </c>
      <c r="J137" s="908">
        <v>184.87316899999999</v>
      </c>
      <c r="K137" s="908">
        <v>21.347940993071592</v>
      </c>
      <c r="L137" s="908">
        <v>129.57847600000002</v>
      </c>
      <c r="M137" s="908">
        <v>14.962872517321019</v>
      </c>
      <c r="N137" s="908">
        <v>184.87316899999999</v>
      </c>
      <c r="O137" s="908">
        <v>21.347940993071592</v>
      </c>
      <c r="P137" s="908">
        <v>129.57847600000002</v>
      </c>
      <c r="Q137" s="908">
        <v>14.962872517321019</v>
      </c>
      <c r="R137" s="908">
        <v>184.87316899999999</v>
      </c>
      <c r="S137" s="908">
        <v>21.347940993071592</v>
      </c>
      <c r="T137" s="271" t="s">
        <v>621</v>
      </c>
      <c r="U137" s="206">
        <f t="shared" si="9"/>
        <v>14.962872517321019</v>
      </c>
      <c r="V137" s="206">
        <f t="shared" si="10"/>
        <v>21.347940993071592</v>
      </c>
      <c r="W137" s="206">
        <f t="shared" si="11"/>
        <v>21.347940993071592</v>
      </c>
      <c r="X137" s="206"/>
      <c r="Y137" s="178" t="str">
        <f t="shared" si="12"/>
        <v>BENAR</v>
      </c>
      <c r="Z137" s="178" t="str">
        <f t="shared" si="13"/>
        <v>BENAR</v>
      </c>
      <c r="AA137" s="178" t="str">
        <f t="shared" si="14"/>
        <v>BENAR</v>
      </c>
      <c r="AB137" s="178" t="str">
        <f t="shared" si="15"/>
        <v>BENAR</v>
      </c>
      <c r="AC137" s="178" t="str">
        <f t="shared" si="16"/>
        <v>BENAR</v>
      </c>
      <c r="AD137" s="178" t="str">
        <f t="shared" si="17"/>
        <v>BENAR</v>
      </c>
    </row>
    <row r="138" spans="1:30">
      <c r="A138" s="934">
        <v>150</v>
      </c>
      <c r="B138" s="934" t="s">
        <v>34</v>
      </c>
      <c r="C138" s="935" t="s">
        <v>84</v>
      </c>
      <c r="D138" s="936">
        <v>1</v>
      </c>
      <c r="E138" s="936">
        <v>60</v>
      </c>
      <c r="F138" s="936" t="s">
        <v>22</v>
      </c>
      <c r="G138" s="936">
        <v>1732</v>
      </c>
      <c r="H138" s="908">
        <v>812.13380933333337</v>
      </c>
      <c r="I138" s="908">
        <v>46.889942802155502</v>
      </c>
      <c r="J138" s="908">
        <v>842.46370433333334</v>
      </c>
      <c r="K138" s="908">
        <v>48.641091474210931</v>
      </c>
      <c r="L138" s="908">
        <v>848.33843966666666</v>
      </c>
      <c r="M138" s="908">
        <v>48.980279426481907</v>
      </c>
      <c r="N138" s="908">
        <v>888.61118533333331</v>
      </c>
      <c r="O138" s="908">
        <v>51.305495688991535</v>
      </c>
      <c r="P138" s="908">
        <v>848.33843966666666</v>
      </c>
      <c r="Q138" s="908">
        <v>48.980279426481907</v>
      </c>
      <c r="R138" s="908">
        <v>888.61118533333331</v>
      </c>
      <c r="S138" s="908">
        <v>51.305495688991535</v>
      </c>
      <c r="T138" s="271" t="s">
        <v>621</v>
      </c>
      <c r="U138" s="206">
        <f t="shared" ref="U138:U201" si="18">AVERAGE(I138,M138,Q138)</f>
        <v>48.283500551706432</v>
      </c>
      <c r="V138" s="206">
        <f t="shared" ref="V138:V201" si="19">AVERAGE(K138,O138,S138)</f>
        <v>50.417360950731336</v>
      </c>
      <c r="W138" s="206">
        <f t="shared" ref="W138:W201" si="20">MAX(U138:V138)</f>
        <v>50.417360950731336</v>
      </c>
      <c r="X138" s="206"/>
      <c r="Y138" s="178" t="str">
        <f t="shared" ref="Y138:Y201" si="21">IF(((H138/G138)*100)=I138,"BENAR","N")</f>
        <v>BENAR</v>
      </c>
      <c r="Z138" s="178" t="str">
        <f t="shared" ref="Z138:Z201" si="22">IF(((J138/G138)*100)=K138,"BENAR","N")</f>
        <v>BENAR</v>
      </c>
      <c r="AA138" s="178" t="str">
        <f t="shared" ref="AA138:AA201" si="23">IF(((L138/G138)*100)=M138,"BENAR","N")</f>
        <v>BENAR</v>
      </c>
      <c r="AB138" s="178" t="str">
        <f t="shared" ref="AB138:AB201" si="24">IF(((N138/G138)*100)=O138,"BENAR","N")</f>
        <v>BENAR</v>
      </c>
      <c r="AC138" s="178" t="str">
        <f t="shared" ref="AC138:AC201" si="25">IF(((P138/G138)*100)=Q138,"BENAR","N")</f>
        <v>BENAR</v>
      </c>
      <c r="AD138" s="178" t="str">
        <f t="shared" ref="AD138:AD201" si="26">IF(((R138/G138)*100)=S138,"BENAR","N")</f>
        <v>BENAR</v>
      </c>
    </row>
    <row r="139" spans="1:30">
      <c r="A139" s="934">
        <v>151</v>
      </c>
      <c r="B139" s="934" t="s">
        <v>34</v>
      </c>
      <c r="C139" s="935" t="s">
        <v>84</v>
      </c>
      <c r="D139" s="936">
        <v>2</v>
      </c>
      <c r="E139" s="936">
        <v>60</v>
      </c>
      <c r="F139" s="936" t="s">
        <v>22</v>
      </c>
      <c r="G139" s="936">
        <v>1732</v>
      </c>
      <c r="H139" s="908">
        <v>789.58656800000006</v>
      </c>
      <c r="I139" s="908">
        <v>45.5881390300231</v>
      </c>
      <c r="J139" s="908">
        <v>844.76778166666656</v>
      </c>
      <c r="K139" s="908">
        <v>48.774121343341022</v>
      </c>
      <c r="L139" s="908">
        <v>806.56650766666655</v>
      </c>
      <c r="M139" s="908">
        <v>46.568505061585832</v>
      </c>
      <c r="N139" s="908">
        <v>877.31111666666675</v>
      </c>
      <c r="O139" s="908">
        <v>50.653066782140108</v>
      </c>
      <c r="P139" s="908">
        <v>806.56650766666655</v>
      </c>
      <c r="Q139" s="908">
        <v>46.568505061585832</v>
      </c>
      <c r="R139" s="908">
        <v>877.31111666666675</v>
      </c>
      <c r="S139" s="908">
        <v>50.653066782140108</v>
      </c>
      <c r="T139" s="271" t="s">
        <v>621</v>
      </c>
      <c r="U139" s="206">
        <f t="shared" si="18"/>
        <v>46.241716384398252</v>
      </c>
      <c r="V139" s="206">
        <f t="shared" si="19"/>
        <v>50.026751635873751</v>
      </c>
      <c r="W139" s="206">
        <f t="shared" si="20"/>
        <v>50.026751635873751</v>
      </c>
      <c r="X139" s="206"/>
      <c r="Y139" s="178" t="str">
        <f t="shared" si="21"/>
        <v>BENAR</v>
      </c>
      <c r="Z139" s="178" t="str">
        <f t="shared" si="22"/>
        <v>BENAR</v>
      </c>
      <c r="AA139" s="178" t="str">
        <f t="shared" si="23"/>
        <v>BENAR</v>
      </c>
      <c r="AB139" s="178" t="str">
        <f t="shared" si="24"/>
        <v>BENAR</v>
      </c>
      <c r="AC139" s="178" t="str">
        <f t="shared" si="25"/>
        <v>BENAR</v>
      </c>
      <c r="AD139" s="178" t="str">
        <f t="shared" si="26"/>
        <v>BENAR</v>
      </c>
    </row>
    <row r="140" spans="1:30">
      <c r="A140" s="934">
        <v>152</v>
      </c>
      <c r="B140" s="934" t="s">
        <v>34</v>
      </c>
      <c r="C140" s="935" t="s">
        <v>84</v>
      </c>
      <c r="D140" s="936">
        <v>3</v>
      </c>
      <c r="E140" s="936">
        <v>60</v>
      </c>
      <c r="F140" s="936" t="s">
        <v>22</v>
      </c>
      <c r="G140" s="936">
        <v>1732</v>
      </c>
      <c r="H140" s="908">
        <v>540.50315366666666</v>
      </c>
      <c r="I140" s="908">
        <v>31.206879541955352</v>
      </c>
      <c r="J140" s="908">
        <v>569.63279233333333</v>
      </c>
      <c r="K140" s="908">
        <v>32.888729349499613</v>
      </c>
      <c r="L140" s="908">
        <v>538.37782800000002</v>
      </c>
      <c r="M140" s="908">
        <v>31.084170207852196</v>
      </c>
      <c r="N140" s="908">
        <v>578.09722899999997</v>
      </c>
      <c r="O140" s="908">
        <v>33.377438163972286</v>
      </c>
      <c r="P140" s="908">
        <v>538.37782800000002</v>
      </c>
      <c r="Q140" s="908">
        <v>31.084170207852196</v>
      </c>
      <c r="R140" s="908">
        <v>578.09722899999997</v>
      </c>
      <c r="S140" s="908">
        <v>33.377438163972286</v>
      </c>
      <c r="T140" s="271" t="s">
        <v>621</v>
      </c>
      <c r="U140" s="206">
        <f t="shared" si="18"/>
        <v>31.125073319219911</v>
      </c>
      <c r="V140" s="206">
        <f t="shared" si="19"/>
        <v>33.214535225814728</v>
      </c>
      <c r="W140" s="206">
        <f t="shared" si="20"/>
        <v>33.214535225814728</v>
      </c>
      <c r="X140" s="206"/>
      <c r="Y140" s="178" t="str">
        <f t="shared" si="21"/>
        <v>BENAR</v>
      </c>
      <c r="Z140" s="178" t="str">
        <f t="shared" si="22"/>
        <v>BENAR</v>
      </c>
      <c r="AA140" s="178" t="str">
        <f t="shared" si="23"/>
        <v>BENAR</v>
      </c>
      <c r="AB140" s="178" t="str">
        <f t="shared" si="24"/>
        <v>BENAR</v>
      </c>
      <c r="AC140" s="178" t="str">
        <f t="shared" si="25"/>
        <v>BENAR</v>
      </c>
      <c r="AD140" s="178" t="str">
        <f t="shared" si="26"/>
        <v>BENAR</v>
      </c>
    </row>
    <row r="141" spans="1:30">
      <c r="A141" s="934">
        <v>153</v>
      </c>
      <c r="B141" s="934" t="s">
        <v>34</v>
      </c>
      <c r="C141" s="935" t="s">
        <v>467</v>
      </c>
      <c r="D141" s="936">
        <v>2</v>
      </c>
      <c r="E141" s="936">
        <v>60</v>
      </c>
      <c r="F141" s="936" t="s">
        <v>22</v>
      </c>
      <c r="G141" s="936">
        <v>1732</v>
      </c>
      <c r="H141" s="908">
        <v>1111.8267416666665</v>
      </c>
      <c r="I141" s="908">
        <v>64.193229888375669</v>
      </c>
      <c r="J141" s="908">
        <v>1061.7578123333333</v>
      </c>
      <c r="K141" s="908">
        <v>61.30241410700539</v>
      </c>
      <c r="L141" s="908">
        <v>1239.962972</v>
      </c>
      <c r="M141" s="908">
        <v>71.591395612009251</v>
      </c>
      <c r="N141" s="908">
        <v>1199.2922363333334</v>
      </c>
      <c r="O141" s="908">
        <v>69.243200712086235</v>
      </c>
      <c r="P141" s="908">
        <v>1144.4942626666668</v>
      </c>
      <c r="Q141" s="908">
        <v>66.079345419553519</v>
      </c>
      <c r="R141" s="908">
        <v>1083.8713783333333</v>
      </c>
      <c r="S141" s="908">
        <v>62.579178887605849</v>
      </c>
      <c r="T141" s="271" t="s">
        <v>621</v>
      </c>
      <c r="U141" s="206">
        <f t="shared" si="18"/>
        <v>67.287990306646137</v>
      </c>
      <c r="V141" s="206">
        <f t="shared" si="19"/>
        <v>64.374931235565825</v>
      </c>
      <c r="W141" s="206">
        <f t="shared" si="20"/>
        <v>67.287990306646137</v>
      </c>
      <c r="X141" s="206"/>
      <c r="Y141" s="178" t="str">
        <f t="shared" si="21"/>
        <v>BENAR</v>
      </c>
      <c r="Z141" s="178" t="str">
        <f t="shared" si="22"/>
        <v>BENAR</v>
      </c>
      <c r="AA141" s="178" t="str">
        <f t="shared" si="23"/>
        <v>BENAR</v>
      </c>
      <c r="AB141" s="178" t="str">
        <f t="shared" si="24"/>
        <v>BENAR</v>
      </c>
      <c r="AC141" s="178" t="str">
        <f t="shared" si="25"/>
        <v>BENAR</v>
      </c>
      <c r="AD141" s="178" t="str">
        <f t="shared" si="26"/>
        <v>BENAR</v>
      </c>
    </row>
    <row r="142" spans="1:30">
      <c r="A142" s="934">
        <v>154</v>
      </c>
      <c r="B142" s="934" t="s">
        <v>34</v>
      </c>
      <c r="C142" s="935" t="s">
        <v>467</v>
      </c>
      <c r="D142" s="936">
        <v>3</v>
      </c>
      <c r="E142" s="936">
        <v>60</v>
      </c>
      <c r="F142" s="936" t="s">
        <v>22</v>
      </c>
      <c r="G142" s="936">
        <v>1732</v>
      </c>
      <c r="H142" s="908">
        <v>1353.3115639999999</v>
      </c>
      <c r="I142" s="908">
        <v>78.135771593533477</v>
      </c>
      <c r="J142" s="908">
        <v>1252.4184976666666</v>
      </c>
      <c r="K142" s="908">
        <v>72.310536816782133</v>
      </c>
      <c r="L142" s="908">
        <v>1483.940918</v>
      </c>
      <c r="M142" s="908">
        <v>85.677882101616632</v>
      </c>
      <c r="N142" s="908">
        <v>1337.7606199999998</v>
      </c>
      <c r="O142" s="908">
        <v>77.237911085450335</v>
      </c>
      <c r="P142" s="908">
        <v>1449.2934976666668</v>
      </c>
      <c r="Q142" s="908">
        <v>83.677453675904545</v>
      </c>
      <c r="R142" s="908">
        <v>1255.9794106666666</v>
      </c>
      <c r="S142" s="908">
        <v>72.516132255581212</v>
      </c>
      <c r="T142" s="271" t="s">
        <v>621</v>
      </c>
      <c r="U142" s="206">
        <f t="shared" si="18"/>
        <v>82.497035790351546</v>
      </c>
      <c r="V142" s="206">
        <f t="shared" si="19"/>
        <v>74.021526719271222</v>
      </c>
      <c r="W142" s="206">
        <f t="shared" si="20"/>
        <v>82.497035790351546</v>
      </c>
      <c r="X142" s="206"/>
      <c r="Y142" s="178" t="str">
        <f t="shared" si="21"/>
        <v>BENAR</v>
      </c>
      <c r="Z142" s="178" t="str">
        <f t="shared" si="22"/>
        <v>BENAR</v>
      </c>
      <c r="AA142" s="178" t="str">
        <f t="shared" si="23"/>
        <v>BENAR</v>
      </c>
      <c r="AB142" s="178" t="str">
        <f t="shared" si="24"/>
        <v>BENAR</v>
      </c>
      <c r="AC142" s="178" t="str">
        <f t="shared" si="25"/>
        <v>BENAR</v>
      </c>
      <c r="AD142" s="178" t="str">
        <f t="shared" si="26"/>
        <v>BENAR</v>
      </c>
    </row>
    <row r="143" spans="1:30">
      <c r="A143" s="934">
        <v>155</v>
      </c>
      <c r="B143" s="934" t="s">
        <v>34</v>
      </c>
      <c r="C143" s="938" t="s">
        <v>467</v>
      </c>
      <c r="D143" s="936">
        <v>6</v>
      </c>
      <c r="E143" s="936">
        <v>60</v>
      </c>
      <c r="F143" s="936" t="s">
        <v>22</v>
      </c>
      <c r="G143" s="936">
        <v>1732</v>
      </c>
      <c r="H143" s="908">
        <v>850.227844</v>
      </c>
      <c r="I143" s="908">
        <v>49.089367436489603</v>
      </c>
      <c r="J143" s="908">
        <v>683.22597266666662</v>
      </c>
      <c r="K143" s="908">
        <v>39.447227059276365</v>
      </c>
      <c r="L143" s="908">
        <v>1725.0082599999998</v>
      </c>
      <c r="M143" s="908">
        <v>99.596319861431866</v>
      </c>
      <c r="N143" s="908">
        <v>1424.0225423333334</v>
      </c>
      <c r="O143" s="908">
        <v>82.218391589684373</v>
      </c>
      <c r="P143" s="908">
        <v>1098.5073650000002</v>
      </c>
      <c r="Q143" s="908">
        <v>63.424212759815255</v>
      </c>
      <c r="R143" s="908">
        <v>951.50624633333337</v>
      </c>
      <c r="S143" s="908">
        <v>54.936850250192457</v>
      </c>
      <c r="T143" s="271" t="s">
        <v>621</v>
      </c>
      <c r="U143" s="206">
        <f t="shared" si="18"/>
        <v>70.703300019245575</v>
      </c>
      <c r="V143" s="206">
        <f t="shared" si="19"/>
        <v>58.867489633051065</v>
      </c>
      <c r="W143" s="206">
        <f t="shared" si="20"/>
        <v>70.703300019245575</v>
      </c>
      <c r="X143" s="206"/>
      <c r="Y143" s="178" t="str">
        <f t="shared" si="21"/>
        <v>BENAR</v>
      </c>
      <c r="Z143" s="178" t="str">
        <f t="shared" si="22"/>
        <v>BENAR</v>
      </c>
      <c r="AA143" s="178" t="str">
        <f t="shared" si="23"/>
        <v>BENAR</v>
      </c>
      <c r="AB143" s="178" t="str">
        <f t="shared" si="24"/>
        <v>BENAR</v>
      </c>
      <c r="AC143" s="178" t="str">
        <f t="shared" si="25"/>
        <v>BENAR</v>
      </c>
      <c r="AD143" s="178" t="str">
        <f t="shared" si="26"/>
        <v>BENAR</v>
      </c>
    </row>
    <row r="144" spans="1:30">
      <c r="A144" s="934">
        <v>156</v>
      </c>
      <c r="B144" s="934" t="s">
        <v>34</v>
      </c>
      <c r="C144" s="935" t="s">
        <v>222</v>
      </c>
      <c r="D144" s="936">
        <v>1</v>
      </c>
      <c r="E144" s="936">
        <v>30</v>
      </c>
      <c r="F144" s="936" t="s">
        <v>33</v>
      </c>
      <c r="G144" s="936">
        <v>866</v>
      </c>
      <c r="H144" s="908">
        <v>812.13380933333337</v>
      </c>
      <c r="I144" s="908">
        <v>93.779885604311005</v>
      </c>
      <c r="J144" s="908">
        <v>842.46370433333334</v>
      </c>
      <c r="K144" s="908">
        <v>97.282182948421863</v>
      </c>
      <c r="L144" s="908">
        <v>548.56011966666665</v>
      </c>
      <c r="M144" s="908">
        <v>63.344124672825252</v>
      </c>
      <c r="N144" s="908">
        <v>516.10734033333335</v>
      </c>
      <c r="O144" s="908">
        <v>59.596690569668972</v>
      </c>
      <c r="P144" s="908">
        <v>548.56011966666665</v>
      </c>
      <c r="Q144" s="908">
        <v>63.344124672825252</v>
      </c>
      <c r="R144" s="908">
        <v>516.10734033333335</v>
      </c>
      <c r="S144" s="908">
        <v>59.596690569668972</v>
      </c>
      <c r="T144" s="271" t="s">
        <v>621</v>
      </c>
      <c r="U144" s="206">
        <f t="shared" si="18"/>
        <v>73.489378316653827</v>
      </c>
      <c r="V144" s="206">
        <f t="shared" si="19"/>
        <v>72.158521362586598</v>
      </c>
      <c r="W144" s="206">
        <f t="shared" si="20"/>
        <v>73.489378316653827</v>
      </c>
      <c r="X144" s="206"/>
      <c r="Y144" s="178" t="str">
        <f t="shared" si="21"/>
        <v>BENAR</v>
      </c>
      <c r="Z144" s="178" t="str">
        <f t="shared" si="22"/>
        <v>BENAR</v>
      </c>
      <c r="AA144" s="178" t="str">
        <f t="shared" si="23"/>
        <v>BENAR</v>
      </c>
      <c r="AB144" s="178" t="str">
        <f t="shared" si="24"/>
        <v>BENAR</v>
      </c>
      <c r="AC144" s="178" t="str">
        <f t="shared" si="25"/>
        <v>BENAR</v>
      </c>
      <c r="AD144" s="178" t="str">
        <f t="shared" si="26"/>
        <v>BENAR</v>
      </c>
    </row>
    <row r="145" spans="1:30">
      <c r="A145" s="934">
        <v>158</v>
      </c>
      <c r="B145" s="934" t="s">
        <v>34</v>
      </c>
      <c r="C145" s="935" t="s">
        <v>222</v>
      </c>
      <c r="D145" s="936">
        <v>2</v>
      </c>
      <c r="E145" s="936">
        <v>30</v>
      </c>
      <c r="F145" s="936" t="s">
        <v>33</v>
      </c>
      <c r="G145" s="936">
        <v>866</v>
      </c>
      <c r="H145" s="908">
        <v>789.58656800000006</v>
      </c>
      <c r="I145" s="908">
        <v>91.176278060046201</v>
      </c>
      <c r="J145" s="908">
        <v>844.76778166666656</v>
      </c>
      <c r="K145" s="908">
        <v>97.548242686682045</v>
      </c>
      <c r="L145" s="908">
        <v>436.56685366666665</v>
      </c>
      <c r="M145" s="908">
        <v>50.411876866820627</v>
      </c>
      <c r="N145" s="908">
        <v>451.12393166666669</v>
      </c>
      <c r="O145" s="908">
        <v>52.092832755966135</v>
      </c>
      <c r="P145" s="908">
        <v>436.56685366666665</v>
      </c>
      <c r="Q145" s="908">
        <v>50.411876866820627</v>
      </c>
      <c r="R145" s="908">
        <v>451.12393166666669</v>
      </c>
      <c r="S145" s="908">
        <v>52.092832755966135</v>
      </c>
      <c r="T145" s="271" t="s">
        <v>621</v>
      </c>
      <c r="U145" s="206">
        <f t="shared" si="18"/>
        <v>64.000010597895809</v>
      </c>
      <c r="V145" s="206">
        <f t="shared" si="19"/>
        <v>67.244636066204762</v>
      </c>
      <c r="W145" s="206">
        <f t="shared" si="20"/>
        <v>67.244636066204762</v>
      </c>
      <c r="X145" s="206"/>
      <c r="Y145" s="178" t="str">
        <f t="shared" si="21"/>
        <v>BENAR</v>
      </c>
      <c r="Z145" s="178" t="str">
        <f t="shared" si="22"/>
        <v>BENAR</v>
      </c>
      <c r="AA145" s="178" t="str">
        <f t="shared" si="23"/>
        <v>BENAR</v>
      </c>
      <c r="AB145" s="178" t="str">
        <f t="shared" si="24"/>
        <v>BENAR</v>
      </c>
      <c r="AC145" s="178" t="str">
        <f t="shared" si="25"/>
        <v>BENAR</v>
      </c>
      <c r="AD145" s="178" t="str">
        <f t="shared" si="26"/>
        <v>BENAR</v>
      </c>
    </row>
    <row r="146" spans="1:30">
      <c r="A146" s="934">
        <v>159</v>
      </c>
      <c r="B146" s="934" t="s">
        <v>34</v>
      </c>
      <c r="C146" s="940" t="s">
        <v>259</v>
      </c>
      <c r="D146" s="936">
        <v>2</v>
      </c>
      <c r="E146" s="936">
        <v>60</v>
      </c>
      <c r="F146" s="936" t="s">
        <v>22</v>
      </c>
      <c r="G146" s="936">
        <v>1732</v>
      </c>
      <c r="H146" s="908">
        <v>1400.5927329999997</v>
      </c>
      <c r="I146" s="908">
        <v>80.8656312355658</v>
      </c>
      <c r="J146" s="908">
        <v>1284.164876</v>
      </c>
      <c r="K146" s="908">
        <v>74.143468591224021</v>
      </c>
      <c r="L146" s="908">
        <v>1374.8943683333334</v>
      </c>
      <c r="M146" s="908">
        <v>79.381891936104694</v>
      </c>
      <c r="N146" s="908">
        <v>1195.5601396666668</v>
      </c>
      <c r="O146" s="908">
        <v>69.027721689761364</v>
      </c>
      <c r="P146" s="908">
        <v>1374.8943683333334</v>
      </c>
      <c r="Q146" s="908">
        <v>79.381891936104694</v>
      </c>
      <c r="R146" s="908">
        <v>1195.5601396666668</v>
      </c>
      <c r="S146" s="908">
        <v>69.027721689761364</v>
      </c>
      <c r="T146" s="271" t="s">
        <v>621</v>
      </c>
      <c r="U146" s="206">
        <f t="shared" si="18"/>
        <v>79.876471702591729</v>
      </c>
      <c r="V146" s="206">
        <f t="shared" si="19"/>
        <v>70.732970656915583</v>
      </c>
      <c r="W146" s="206">
        <f t="shared" si="20"/>
        <v>79.876471702591729</v>
      </c>
      <c r="X146" s="206"/>
      <c r="Y146" s="178" t="str">
        <f t="shared" si="21"/>
        <v>BENAR</v>
      </c>
      <c r="Z146" s="178" t="str">
        <f t="shared" si="22"/>
        <v>BENAR</v>
      </c>
      <c r="AA146" s="178" t="str">
        <f t="shared" si="23"/>
        <v>BENAR</v>
      </c>
      <c r="AB146" s="178" t="str">
        <f t="shared" si="24"/>
        <v>BENAR</v>
      </c>
      <c r="AC146" s="178" t="str">
        <f t="shared" si="25"/>
        <v>BENAR</v>
      </c>
      <c r="AD146" s="178" t="str">
        <f t="shared" si="26"/>
        <v>BENAR</v>
      </c>
    </row>
    <row r="147" spans="1:30">
      <c r="A147" s="934">
        <v>160</v>
      </c>
      <c r="B147" s="934" t="s">
        <v>34</v>
      </c>
      <c r="C147" s="940" t="s">
        <v>259</v>
      </c>
      <c r="D147" s="936">
        <v>3</v>
      </c>
      <c r="E147" s="936">
        <v>60</v>
      </c>
      <c r="F147" s="936" t="s">
        <v>22</v>
      </c>
      <c r="G147" s="936">
        <v>1732</v>
      </c>
      <c r="H147" s="908">
        <v>1006.0179850000001</v>
      </c>
      <c r="I147" s="908">
        <v>58.084179272517325</v>
      </c>
      <c r="J147" s="908">
        <v>753.22493466666674</v>
      </c>
      <c r="K147" s="908">
        <v>43.488737567359507</v>
      </c>
      <c r="L147" s="908">
        <v>1010.49941</v>
      </c>
      <c r="M147" s="908">
        <v>58.342922055427252</v>
      </c>
      <c r="N147" s="908">
        <v>807.82545966666669</v>
      </c>
      <c r="O147" s="908">
        <v>46.641192821401077</v>
      </c>
      <c r="P147" s="908">
        <v>1010.49941</v>
      </c>
      <c r="Q147" s="908">
        <v>58.342922055427252</v>
      </c>
      <c r="R147" s="908">
        <v>807.82545966666669</v>
      </c>
      <c r="S147" s="908">
        <v>46.641192821401077</v>
      </c>
      <c r="T147" s="271" t="s">
        <v>621</v>
      </c>
      <c r="U147" s="206">
        <f t="shared" si="18"/>
        <v>58.256674461123943</v>
      </c>
      <c r="V147" s="206">
        <f t="shared" si="19"/>
        <v>45.590374403387216</v>
      </c>
      <c r="W147" s="206">
        <f t="shared" si="20"/>
        <v>58.256674461123943</v>
      </c>
      <c r="X147" s="206"/>
      <c r="Y147" s="178" t="str">
        <f t="shared" si="21"/>
        <v>BENAR</v>
      </c>
      <c r="Z147" s="178" t="str">
        <f t="shared" si="22"/>
        <v>BENAR</v>
      </c>
      <c r="AA147" s="178" t="str">
        <f t="shared" si="23"/>
        <v>BENAR</v>
      </c>
      <c r="AB147" s="178" t="str">
        <f t="shared" si="24"/>
        <v>BENAR</v>
      </c>
      <c r="AC147" s="178" t="str">
        <f t="shared" si="25"/>
        <v>BENAR</v>
      </c>
      <c r="AD147" s="178" t="str">
        <f t="shared" si="26"/>
        <v>BENAR</v>
      </c>
    </row>
    <row r="148" spans="1:30">
      <c r="A148" s="934">
        <v>161</v>
      </c>
      <c r="B148" s="934" t="s">
        <v>34</v>
      </c>
      <c r="C148" s="940" t="s">
        <v>259</v>
      </c>
      <c r="D148" s="936">
        <v>4</v>
      </c>
      <c r="E148" s="936">
        <v>60</v>
      </c>
      <c r="F148" s="936" t="s">
        <v>22</v>
      </c>
      <c r="G148" s="936">
        <v>1732</v>
      </c>
      <c r="H148" s="908">
        <v>756.18467199999998</v>
      </c>
      <c r="I148" s="908">
        <v>43.659623094688222</v>
      </c>
      <c r="J148" s="908">
        <v>694.51633700000002</v>
      </c>
      <c r="K148" s="908">
        <v>40.099095669745957</v>
      </c>
      <c r="L148" s="908">
        <v>1483.6243489999999</v>
      </c>
      <c r="M148" s="908">
        <v>85.659604445727481</v>
      </c>
      <c r="N148" s="908">
        <v>1218.8246663333332</v>
      </c>
      <c r="O148" s="908">
        <v>70.370939164742097</v>
      </c>
      <c r="P148" s="908">
        <v>1332.3966466666666</v>
      </c>
      <c r="Q148" s="908">
        <v>76.928212856043103</v>
      </c>
      <c r="R148" s="908">
        <v>1218.8246663333332</v>
      </c>
      <c r="S148" s="908">
        <v>70.370939164742097</v>
      </c>
      <c r="T148" s="271" t="s">
        <v>621</v>
      </c>
      <c r="U148" s="206">
        <f t="shared" si="18"/>
        <v>68.749146798819609</v>
      </c>
      <c r="V148" s="206">
        <f t="shared" si="19"/>
        <v>60.280324666410046</v>
      </c>
      <c r="W148" s="206">
        <f t="shared" si="20"/>
        <v>68.749146798819609</v>
      </c>
      <c r="X148" s="206"/>
      <c r="Y148" s="178" t="str">
        <f t="shared" si="21"/>
        <v>BENAR</v>
      </c>
      <c r="Z148" s="178" t="str">
        <f t="shared" si="22"/>
        <v>BENAR</v>
      </c>
      <c r="AA148" s="178" t="str">
        <f t="shared" si="23"/>
        <v>BENAR</v>
      </c>
      <c r="AB148" s="178" t="str">
        <f t="shared" si="24"/>
        <v>BENAR</v>
      </c>
      <c r="AC148" s="178" t="str">
        <f t="shared" si="25"/>
        <v>BENAR</v>
      </c>
      <c r="AD148" s="178" t="str">
        <f t="shared" si="26"/>
        <v>BENAR</v>
      </c>
    </row>
    <row r="149" spans="1:30">
      <c r="A149" s="934">
        <v>162</v>
      </c>
      <c r="B149" s="934" t="s">
        <v>34</v>
      </c>
      <c r="C149" s="940" t="s">
        <v>35</v>
      </c>
      <c r="D149" s="936">
        <v>1</v>
      </c>
      <c r="E149" s="936">
        <v>60</v>
      </c>
      <c r="F149" s="936" t="s">
        <v>22</v>
      </c>
      <c r="G149" s="936">
        <v>1732</v>
      </c>
      <c r="H149" s="908">
        <v>823.30611166666665</v>
      </c>
      <c r="I149" s="908">
        <v>47.534994899923014</v>
      </c>
      <c r="J149" s="908">
        <v>739.45717333333323</v>
      </c>
      <c r="K149" s="908">
        <v>42.693832178598917</v>
      </c>
      <c r="L149" s="908">
        <v>863.09043366666663</v>
      </c>
      <c r="M149" s="908">
        <v>49.832011181678212</v>
      </c>
      <c r="N149" s="908">
        <v>766.38500966666663</v>
      </c>
      <c r="O149" s="908">
        <v>44.248557140107778</v>
      </c>
      <c r="P149" s="908">
        <v>863.09043366666663</v>
      </c>
      <c r="Q149" s="908">
        <v>49.832011181678212</v>
      </c>
      <c r="R149" s="908">
        <v>766.38500966666663</v>
      </c>
      <c r="S149" s="908">
        <v>44.248557140107778</v>
      </c>
      <c r="T149" s="271" t="s">
        <v>621</v>
      </c>
      <c r="U149" s="206">
        <f t="shared" si="18"/>
        <v>49.066339087759815</v>
      </c>
      <c r="V149" s="206">
        <f t="shared" si="19"/>
        <v>43.730315486271486</v>
      </c>
      <c r="W149" s="206">
        <f t="shared" si="20"/>
        <v>49.066339087759815</v>
      </c>
      <c r="X149" s="206"/>
      <c r="Y149" s="178" t="str">
        <f t="shared" si="21"/>
        <v>BENAR</v>
      </c>
      <c r="Z149" s="178" t="str">
        <f t="shared" si="22"/>
        <v>BENAR</v>
      </c>
      <c r="AA149" s="178" t="str">
        <f t="shared" si="23"/>
        <v>BENAR</v>
      </c>
      <c r="AB149" s="178" t="str">
        <f t="shared" si="24"/>
        <v>BENAR</v>
      </c>
      <c r="AC149" s="178" t="str">
        <f t="shared" si="25"/>
        <v>BENAR</v>
      </c>
      <c r="AD149" s="178" t="str">
        <f t="shared" si="26"/>
        <v>BENAR</v>
      </c>
    </row>
    <row r="150" spans="1:30">
      <c r="A150" s="934">
        <v>163</v>
      </c>
      <c r="B150" s="934" t="s">
        <v>34</v>
      </c>
      <c r="C150" s="940" t="s">
        <v>35</v>
      </c>
      <c r="D150" s="936">
        <v>2</v>
      </c>
      <c r="E150" s="936">
        <v>60</v>
      </c>
      <c r="F150" s="936" t="s">
        <v>22</v>
      </c>
      <c r="G150" s="936">
        <v>1732</v>
      </c>
      <c r="H150" s="908">
        <v>1197.4034830000001</v>
      </c>
      <c r="I150" s="908">
        <v>69.1341502886836</v>
      </c>
      <c r="J150" s="908">
        <v>1083.9569089999998</v>
      </c>
      <c r="K150" s="908">
        <v>62.584117147805998</v>
      </c>
      <c r="L150" s="908">
        <v>1292.1540526666668</v>
      </c>
      <c r="M150" s="908">
        <v>74.604737451886066</v>
      </c>
      <c r="N150" s="908">
        <v>1183.4871013333334</v>
      </c>
      <c r="O150" s="908">
        <v>68.330664049268677</v>
      </c>
      <c r="P150" s="908">
        <v>1292.1540526666668</v>
      </c>
      <c r="Q150" s="908">
        <v>74.604737451886066</v>
      </c>
      <c r="R150" s="908">
        <v>1183.4871013333334</v>
      </c>
      <c r="S150" s="908">
        <v>68.330664049268677</v>
      </c>
      <c r="T150" s="271" t="s">
        <v>621</v>
      </c>
      <c r="U150" s="206">
        <f t="shared" si="18"/>
        <v>72.781208397485258</v>
      </c>
      <c r="V150" s="206">
        <f t="shared" si="19"/>
        <v>66.415148415447774</v>
      </c>
      <c r="W150" s="206">
        <f t="shared" si="20"/>
        <v>72.781208397485258</v>
      </c>
      <c r="X150" s="206"/>
      <c r="Y150" s="178" t="str">
        <f t="shared" si="21"/>
        <v>BENAR</v>
      </c>
      <c r="Z150" s="178" t="str">
        <f t="shared" si="22"/>
        <v>BENAR</v>
      </c>
      <c r="AA150" s="178" t="str">
        <f t="shared" si="23"/>
        <v>BENAR</v>
      </c>
      <c r="AB150" s="178" t="str">
        <f t="shared" si="24"/>
        <v>BENAR</v>
      </c>
      <c r="AC150" s="178" t="str">
        <f t="shared" si="25"/>
        <v>BENAR</v>
      </c>
      <c r="AD150" s="178" t="str">
        <f t="shared" si="26"/>
        <v>BENAR</v>
      </c>
    </row>
    <row r="151" spans="1:30">
      <c r="A151" s="934">
        <v>164</v>
      </c>
      <c r="B151" s="934" t="s">
        <v>34</v>
      </c>
      <c r="C151" s="940" t="s">
        <v>35</v>
      </c>
      <c r="D151" s="936">
        <v>4</v>
      </c>
      <c r="E151" s="936">
        <v>60</v>
      </c>
      <c r="F151" s="936" t="s">
        <v>22</v>
      </c>
      <c r="G151" s="936">
        <v>1732</v>
      </c>
      <c r="H151" s="908">
        <v>1207.648641</v>
      </c>
      <c r="I151" s="908">
        <v>69.725672113163967</v>
      </c>
      <c r="J151" s="908">
        <v>1150.1326496666668</v>
      </c>
      <c r="K151" s="908">
        <v>66.404887394149341</v>
      </c>
      <c r="L151" s="908">
        <v>1617.529012</v>
      </c>
      <c r="M151" s="908">
        <v>93.390820554272509</v>
      </c>
      <c r="N151" s="908">
        <v>1570.0599770000001</v>
      </c>
      <c r="O151" s="908">
        <v>90.650114145496545</v>
      </c>
      <c r="P151" s="908">
        <v>1617.529012</v>
      </c>
      <c r="Q151" s="908">
        <v>93.390820554272509</v>
      </c>
      <c r="R151" s="908">
        <v>1570.0599770000001</v>
      </c>
      <c r="S151" s="908">
        <v>90.650114145496545</v>
      </c>
      <c r="T151" s="271" t="s">
        <v>621</v>
      </c>
      <c r="U151" s="206">
        <f t="shared" si="18"/>
        <v>85.502437740569675</v>
      </c>
      <c r="V151" s="206">
        <f t="shared" si="19"/>
        <v>82.568371895047491</v>
      </c>
      <c r="W151" s="206">
        <f t="shared" si="20"/>
        <v>85.502437740569675</v>
      </c>
      <c r="X151" s="206"/>
      <c r="Y151" s="178" t="str">
        <f t="shared" si="21"/>
        <v>BENAR</v>
      </c>
      <c r="Z151" s="178" t="str">
        <f t="shared" si="22"/>
        <v>BENAR</v>
      </c>
      <c r="AA151" s="178" t="str">
        <f t="shared" si="23"/>
        <v>BENAR</v>
      </c>
      <c r="AB151" s="178" t="str">
        <f t="shared" si="24"/>
        <v>BENAR</v>
      </c>
      <c r="AC151" s="178" t="str">
        <f t="shared" si="25"/>
        <v>BENAR</v>
      </c>
      <c r="AD151" s="178" t="str">
        <f t="shared" si="26"/>
        <v>BENAR</v>
      </c>
    </row>
    <row r="152" spans="1:30">
      <c r="A152" s="934">
        <v>165</v>
      </c>
      <c r="B152" s="934" t="s">
        <v>34</v>
      </c>
      <c r="C152" s="940" t="s">
        <v>35</v>
      </c>
      <c r="D152" s="936">
        <v>5</v>
      </c>
      <c r="E152" s="936">
        <v>60</v>
      </c>
      <c r="F152" s="936" t="s">
        <v>22</v>
      </c>
      <c r="G152" s="936">
        <v>1732</v>
      </c>
      <c r="H152" s="908">
        <v>863.92666666666673</v>
      </c>
      <c r="I152" s="908">
        <v>49.880292532717476</v>
      </c>
      <c r="J152" s="908">
        <v>752.39333333333332</v>
      </c>
      <c r="K152" s="908">
        <v>43.440723633564275</v>
      </c>
      <c r="L152" s="908">
        <v>860.7833333333333</v>
      </c>
      <c r="M152" s="908">
        <v>49.698806774441877</v>
      </c>
      <c r="N152" s="908">
        <v>731.71333333333325</v>
      </c>
      <c r="O152" s="908">
        <v>42.246728252501917</v>
      </c>
      <c r="P152" s="908">
        <v>860.7833333333333</v>
      </c>
      <c r="Q152" s="908">
        <v>49.698806774441877</v>
      </c>
      <c r="R152" s="908">
        <v>731.71333333333325</v>
      </c>
      <c r="S152" s="908">
        <v>42.246728252501917</v>
      </c>
      <c r="T152" s="271" t="s">
        <v>621</v>
      </c>
      <c r="U152" s="206">
        <f t="shared" si="18"/>
        <v>49.759302027200413</v>
      </c>
      <c r="V152" s="206">
        <f t="shared" si="19"/>
        <v>42.644726712856034</v>
      </c>
      <c r="W152" s="206">
        <f t="shared" si="20"/>
        <v>49.759302027200413</v>
      </c>
      <c r="X152" s="206"/>
      <c r="Y152" s="178" t="str">
        <f t="shared" si="21"/>
        <v>BENAR</v>
      </c>
      <c r="Z152" s="178" t="str">
        <f t="shared" si="22"/>
        <v>BENAR</v>
      </c>
      <c r="AA152" s="178" t="str">
        <f t="shared" si="23"/>
        <v>BENAR</v>
      </c>
      <c r="AB152" s="178" t="str">
        <f t="shared" si="24"/>
        <v>BENAR</v>
      </c>
      <c r="AC152" s="178" t="str">
        <f t="shared" si="25"/>
        <v>BENAR</v>
      </c>
      <c r="AD152" s="178" t="str">
        <f t="shared" si="26"/>
        <v>BENAR</v>
      </c>
    </row>
    <row r="153" spans="1:30">
      <c r="A153" s="934">
        <v>167</v>
      </c>
      <c r="B153" s="934" t="s">
        <v>41</v>
      </c>
      <c r="C153" s="934" t="s">
        <v>86</v>
      </c>
      <c r="D153" s="936">
        <v>1</v>
      </c>
      <c r="E153" s="936">
        <v>60</v>
      </c>
      <c r="F153" s="936" t="s">
        <v>22</v>
      </c>
      <c r="G153" s="936">
        <v>1732</v>
      </c>
      <c r="H153" s="908">
        <v>402.56590766666659</v>
      </c>
      <c r="I153" s="908">
        <v>23.242835315627403</v>
      </c>
      <c r="J153" s="908">
        <v>406.5875246666667</v>
      </c>
      <c r="K153" s="908">
        <v>23.475030292532718</v>
      </c>
      <c r="L153" s="908">
        <v>487.58209233333332</v>
      </c>
      <c r="M153" s="908">
        <v>28.151391012317166</v>
      </c>
      <c r="N153" s="908">
        <v>483.66951499999999</v>
      </c>
      <c r="O153" s="908">
        <v>27.925491628175518</v>
      </c>
      <c r="P153" s="908">
        <v>467.94745899999998</v>
      </c>
      <c r="Q153" s="908">
        <v>27.017751674364892</v>
      </c>
      <c r="R153" s="908">
        <v>477.86585500000001</v>
      </c>
      <c r="S153" s="908">
        <v>27.590407332563512</v>
      </c>
      <c r="T153" s="271" t="s">
        <v>621</v>
      </c>
      <c r="U153" s="206">
        <f t="shared" si="18"/>
        <v>26.137326000769818</v>
      </c>
      <c r="V153" s="206">
        <f t="shared" si="19"/>
        <v>26.330309751090581</v>
      </c>
      <c r="W153" s="206">
        <f t="shared" si="20"/>
        <v>26.330309751090581</v>
      </c>
      <c r="X153" s="206"/>
      <c r="Y153" s="178" t="str">
        <f t="shared" si="21"/>
        <v>BENAR</v>
      </c>
      <c r="Z153" s="178" t="str">
        <f t="shared" si="22"/>
        <v>BENAR</v>
      </c>
      <c r="AA153" s="178" t="str">
        <f t="shared" si="23"/>
        <v>BENAR</v>
      </c>
      <c r="AB153" s="178" t="str">
        <f t="shared" si="24"/>
        <v>BENAR</v>
      </c>
      <c r="AC153" s="178" t="str">
        <f t="shared" si="25"/>
        <v>BENAR</v>
      </c>
      <c r="AD153" s="178" t="str">
        <f t="shared" si="26"/>
        <v>BENAR</v>
      </c>
    </row>
    <row r="154" spans="1:30">
      <c r="A154" s="934">
        <v>168</v>
      </c>
      <c r="B154" s="934" t="s">
        <v>41</v>
      </c>
      <c r="C154" s="934" t="s">
        <v>107</v>
      </c>
      <c r="D154" s="936">
        <v>1</v>
      </c>
      <c r="E154" s="936">
        <v>60</v>
      </c>
      <c r="F154" s="936" t="s">
        <v>22</v>
      </c>
      <c r="G154" s="936">
        <v>1732</v>
      </c>
      <c r="H154" s="908">
        <v>647.81306933333337</v>
      </c>
      <c r="I154" s="908">
        <v>37.40260215550424</v>
      </c>
      <c r="J154" s="908">
        <v>735.83841966666671</v>
      </c>
      <c r="K154" s="908">
        <v>42.484897209391839</v>
      </c>
      <c r="L154" s="908">
        <v>647.81306933333337</v>
      </c>
      <c r="M154" s="908">
        <v>37.40260215550424</v>
      </c>
      <c r="N154" s="908">
        <v>735.83841966666671</v>
      </c>
      <c r="O154" s="908">
        <v>42.484897209391839</v>
      </c>
      <c r="P154" s="908">
        <v>647.81306933333337</v>
      </c>
      <c r="Q154" s="908">
        <v>37.40260215550424</v>
      </c>
      <c r="R154" s="908">
        <v>735.83841966666671</v>
      </c>
      <c r="S154" s="908">
        <v>42.484897209391839</v>
      </c>
      <c r="T154" s="271" t="s">
        <v>621</v>
      </c>
      <c r="U154" s="206">
        <f t="shared" si="18"/>
        <v>37.40260215550424</v>
      </c>
      <c r="V154" s="206">
        <f t="shared" si="19"/>
        <v>42.484897209391839</v>
      </c>
      <c r="W154" s="206">
        <f t="shared" si="20"/>
        <v>42.484897209391839</v>
      </c>
      <c r="X154" s="206"/>
      <c r="Y154" s="178" t="str">
        <f t="shared" si="21"/>
        <v>BENAR</v>
      </c>
      <c r="Z154" s="178" t="str">
        <f t="shared" si="22"/>
        <v>BENAR</v>
      </c>
      <c r="AA154" s="178" t="str">
        <f t="shared" si="23"/>
        <v>BENAR</v>
      </c>
      <c r="AB154" s="178" t="str">
        <f t="shared" si="24"/>
        <v>BENAR</v>
      </c>
      <c r="AC154" s="178" t="str">
        <f t="shared" si="25"/>
        <v>BENAR</v>
      </c>
      <c r="AD154" s="178" t="str">
        <f t="shared" si="26"/>
        <v>BENAR</v>
      </c>
    </row>
    <row r="155" spans="1:30">
      <c r="A155" s="934">
        <v>169</v>
      </c>
      <c r="B155" s="934" t="s">
        <v>41</v>
      </c>
      <c r="C155" s="940" t="s">
        <v>493</v>
      </c>
      <c r="D155" s="936">
        <v>1</v>
      </c>
      <c r="E155" s="936">
        <v>60</v>
      </c>
      <c r="F155" s="936" t="s">
        <v>22</v>
      </c>
      <c r="G155" s="936">
        <v>1732</v>
      </c>
      <c r="H155" s="908">
        <v>803.58888766666666</v>
      </c>
      <c r="I155" s="908">
        <v>46.396587047729021</v>
      </c>
      <c r="J155" s="908">
        <v>915.51770033333332</v>
      </c>
      <c r="K155" s="908">
        <v>52.858989626635875</v>
      </c>
      <c r="L155" s="908">
        <v>803.58888766666666</v>
      </c>
      <c r="M155" s="908">
        <v>46.396587047729021</v>
      </c>
      <c r="N155" s="908">
        <v>915.51770033333332</v>
      </c>
      <c r="O155" s="908">
        <v>52.858989626635875</v>
      </c>
      <c r="P155" s="908">
        <v>803.58888766666666</v>
      </c>
      <c r="Q155" s="908">
        <v>46.396587047729021</v>
      </c>
      <c r="R155" s="908">
        <v>915.51770033333332</v>
      </c>
      <c r="S155" s="908">
        <v>52.858989626635875</v>
      </c>
      <c r="T155" s="271" t="s">
        <v>621</v>
      </c>
      <c r="U155" s="206">
        <f t="shared" si="18"/>
        <v>46.396587047729021</v>
      </c>
      <c r="V155" s="206">
        <f t="shared" si="19"/>
        <v>52.858989626635868</v>
      </c>
      <c r="W155" s="206">
        <f t="shared" si="20"/>
        <v>52.858989626635868</v>
      </c>
      <c r="X155" s="206"/>
      <c r="Y155" s="178" t="str">
        <f t="shared" si="21"/>
        <v>BENAR</v>
      </c>
      <c r="Z155" s="178" t="str">
        <f t="shared" si="22"/>
        <v>BENAR</v>
      </c>
      <c r="AA155" s="178" t="str">
        <f t="shared" si="23"/>
        <v>BENAR</v>
      </c>
      <c r="AB155" s="178" t="str">
        <f t="shared" si="24"/>
        <v>BENAR</v>
      </c>
      <c r="AC155" s="178" t="str">
        <f t="shared" si="25"/>
        <v>BENAR</v>
      </c>
      <c r="AD155" s="178" t="str">
        <f t="shared" si="26"/>
        <v>BENAR</v>
      </c>
    </row>
    <row r="156" spans="1:30">
      <c r="A156" s="934">
        <v>170</v>
      </c>
      <c r="B156" s="934" t="s">
        <v>41</v>
      </c>
      <c r="C156" s="940" t="s">
        <v>496</v>
      </c>
      <c r="D156" s="936">
        <v>1</v>
      </c>
      <c r="E156" s="936">
        <v>60</v>
      </c>
      <c r="F156" s="936" t="s">
        <v>46</v>
      </c>
      <c r="G156" s="936">
        <v>1732</v>
      </c>
      <c r="H156" s="908">
        <v>1069.5168866666666</v>
      </c>
      <c r="I156" s="908">
        <v>61.750397613548877</v>
      </c>
      <c r="J156" s="908">
        <v>1178.4432373333332</v>
      </c>
      <c r="K156" s="908">
        <v>68.039447882986906</v>
      </c>
      <c r="L156" s="908">
        <v>1069.5168866666666</v>
      </c>
      <c r="M156" s="908">
        <v>61.750397613548877</v>
      </c>
      <c r="N156" s="908">
        <v>1178.4432373333332</v>
      </c>
      <c r="O156" s="908">
        <v>68.039447882986906</v>
      </c>
      <c r="P156" s="908">
        <v>1069.5168866666666</v>
      </c>
      <c r="Q156" s="908">
        <v>61.750397613548877</v>
      </c>
      <c r="R156" s="908">
        <v>1178.4432373333332</v>
      </c>
      <c r="S156" s="908">
        <v>68.039447882986906</v>
      </c>
      <c r="T156" s="271" t="s">
        <v>621</v>
      </c>
      <c r="U156" s="206">
        <f t="shared" si="18"/>
        <v>61.750397613548877</v>
      </c>
      <c r="V156" s="206">
        <f t="shared" si="19"/>
        <v>68.039447882986906</v>
      </c>
      <c r="W156" s="206">
        <f t="shared" si="20"/>
        <v>68.039447882986906</v>
      </c>
      <c r="X156" s="206"/>
      <c r="Y156" s="178" t="str">
        <f t="shared" si="21"/>
        <v>BENAR</v>
      </c>
      <c r="Z156" s="178" t="str">
        <f t="shared" si="22"/>
        <v>BENAR</v>
      </c>
      <c r="AA156" s="178" t="str">
        <f t="shared" si="23"/>
        <v>BENAR</v>
      </c>
      <c r="AB156" s="178" t="str">
        <f t="shared" si="24"/>
        <v>BENAR</v>
      </c>
      <c r="AC156" s="178" t="str">
        <f t="shared" si="25"/>
        <v>BENAR</v>
      </c>
      <c r="AD156" s="178" t="str">
        <f t="shared" si="26"/>
        <v>BENAR</v>
      </c>
    </row>
    <row r="157" spans="1:30">
      <c r="A157" s="934">
        <v>171</v>
      </c>
      <c r="B157" s="934" t="s">
        <v>50</v>
      </c>
      <c r="C157" s="938" t="s">
        <v>272</v>
      </c>
      <c r="D157" s="936">
        <v>1</v>
      </c>
      <c r="E157" s="936">
        <v>60</v>
      </c>
      <c r="F157" s="936" t="s">
        <v>22</v>
      </c>
      <c r="G157" s="936">
        <v>1732</v>
      </c>
      <c r="H157" s="908">
        <v>1086.9676919999999</v>
      </c>
      <c r="I157" s="908">
        <v>62.757949884526553</v>
      </c>
      <c r="J157" s="908">
        <v>1106.078125</v>
      </c>
      <c r="K157" s="908">
        <v>63.861323614318707</v>
      </c>
      <c r="L157" s="908">
        <v>1086.9676919999999</v>
      </c>
      <c r="M157" s="908">
        <v>62.757949884526553</v>
      </c>
      <c r="N157" s="908">
        <v>1106.078125</v>
      </c>
      <c r="O157" s="908">
        <v>63.861323614318707</v>
      </c>
      <c r="P157" s="908">
        <v>1086.9676919999999</v>
      </c>
      <c r="Q157" s="908">
        <v>62.757949884526553</v>
      </c>
      <c r="R157" s="908">
        <v>1106.078125</v>
      </c>
      <c r="S157" s="908">
        <v>63.861323614318707</v>
      </c>
      <c r="T157" s="271" t="s">
        <v>621</v>
      </c>
      <c r="U157" s="206">
        <f t="shared" si="18"/>
        <v>62.757949884526546</v>
      </c>
      <c r="V157" s="206">
        <f t="shared" si="19"/>
        <v>63.861323614318707</v>
      </c>
      <c r="W157" s="206">
        <f t="shared" si="20"/>
        <v>63.861323614318707</v>
      </c>
      <c r="X157" s="206"/>
      <c r="Y157" s="178" t="str">
        <f t="shared" si="21"/>
        <v>BENAR</v>
      </c>
      <c r="Z157" s="178" t="str">
        <f t="shared" si="22"/>
        <v>BENAR</v>
      </c>
      <c r="AA157" s="178" t="str">
        <f t="shared" si="23"/>
        <v>BENAR</v>
      </c>
      <c r="AB157" s="178" t="str">
        <f t="shared" si="24"/>
        <v>BENAR</v>
      </c>
      <c r="AC157" s="178" t="str">
        <f t="shared" si="25"/>
        <v>BENAR</v>
      </c>
      <c r="AD157" s="178" t="str">
        <f t="shared" si="26"/>
        <v>BENAR</v>
      </c>
    </row>
    <row r="158" spans="1:30">
      <c r="A158" s="934">
        <v>174</v>
      </c>
      <c r="B158" s="934" t="s">
        <v>50</v>
      </c>
      <c r="C158" s="935" t="s">
        <v>272</v>
      </c>
      <c r="D158" s="936">
        <v>3</v>
      </c>
      <c r="E158" s="936">
        <v>60</v>
      </c>
      <c r="F158" s="936" t="s">
        <v>22</v>
      </c>
      <c r="G158" s="936">
        <v>1732</v>
      </c>
      <c r="H158" s="908">
        <v>1003.5798340000001</v>
      </c>
      <c r="I158" s="908">
        <v>57.943408429561202</v>
      </c>
      <c r="J158" s="908">
        <v>904.17431666666664</v>
      </c>
      <c r="K158" s="908">
        <v>52.204059853733639</v>
      </c>
      <c r="L158" s="908">
        <v>1003.5798340000001</v>
      </c>
      <c r="M158" s="908">
        <v>57.943408429561202</v>
      </c>
      <c r="N158" s="908">
        <v>904.17431666666664</v>
      </c>
      <c r="O158" s="908">
        <v>52.204059853733639</v>
      </c>
      <c r="P158" s="908">
        <v>1003.5798340000001</v>
      </c>
      <c r="Q158" s="908">
        <v>57.943408429561202</v>
      </c>
      <c r="R158" s="908">
        <v>904.17431666666664</v>
      </c>
      <c r="S158" s="908">
        <v>52.204059853733639</v>
      </c>
      <c r="T158" s="271" t="s">
        <v>621</v>
      </c>
      <c r="U158" s="206">
        <f t="shared" si="18"/>
        <v>57.943408429561202</v>
      </c>
      <c r="V158" s="206">
        <f t="shared" si="19"/>
        <v>52.204059853733639</v>
      </c>
      <c r="W158" s="206">
        <f t="shared" si="20"/>
        <v>57.943408429561202</v>
      </c>
      <c r="X158" s="206"/>
      <c r="Y158" s="178" t="str">
        <f t="shared" si="21"/>
        <v>BENAR</v>
      </c>
      <c r="Z158" s="178" t="str">
        <f t="shared" si="22"/>
        <v>BENAR</v>
      </c>
      <c r="AA158" s="178" t="str">
        <f t="shared" si="23"/>
        <v>BENAR</v>
      </c>
      <c r="AB158" s="178" t="str">
        <f t="shared" si="24"/>
        <v>BENAR</v>
      </c>
      <c r="AC158" s="178" t="str">
        <f t="shared" si="25"/>
        <v>BENAR</v>
      </c>
      <c r="AD158" s="178" t="str">
        <f t="shared" si="26"/>
        <v>BENAR</v>
      </c>
    </row>
    <row r="159" spans="1:30">
      <c r="A159" s="934">
        <v>176</v>
      </c>
      <c r="B159" s="934" t="s">
        <v>50</v>
      </c>
      <c r="C159" s="935" t="s">
        <v>526</v>
      </c>
      <c r="D159" s="936">
        <v>1</v>
      </c>
      <c r="E159" s="936">
        <v>60</v>
      </c>
      <c r="F159" s="936" t="s">
        <v>22</v>
      </c>
      <c r="G159" s="936">
        <v>1732</v>
      </c>
      <c r="H159" s="908">
        <v>652.45829233333325</v>
      </c>
      <c r="I159" s="908">
        <v>37.670802097767506</v>
      </c>
      <c r="J159" s="908">
        <v>675.25547266666672</v>
      </c>
      <c r="K159" s="908">
        <v>38.987036528098542</v>
      </c>
      <c r="L159" s="908">
        <v>652.45829233333325</v>
      </c>
      <c r="M159" s="908">
        <v>37.670802097767506</v>
      </c>
      <c r="N159" s="908">
        <v>675.25547266666672</v>
      </c>
      <c r="O159" s="908">
        <v>38.987036528098542</v>
      </c>
      <c r="P159" s="908">
        <v>652.45829233333325</v>
      </c>
      <c r="Q159" s="908">
        <v>37.670802097767506</v>
      </c>
      <c r="R159" s="908">
        <v>675.25547266666672</v>
      </c>
      <c r="S159" s="908">
        <v>38.987036528098542</v>
      </c>
      <c r="T159" s="271" t="s">
        <v>621</v>
      </c>
      <c r="U159" s="206">
        <f t="shared" si="18"/>
        <v>37.670802097767506</v>
      </c>
      <c r="V159" s="206">
        <f t="shared" si="19"/>
        <v>38.987036528098542</v>
      </c>
      <c r="W159" s="206">
        <f t="shared" si="20"/>
        <v>38.987036528098542</v>
      </c>
      <c r="X159" s="206"/>
      <c r="Y159" s="178" t="str">
        <f t="shared" si="21"/>
        <v>BENAR</v>
      </c>
      <c r="Z159" s="178" t="str">
        <f t="shared" si="22"/>
        <v>BENAR</v>
      </c>
      <c r="AA159" s="178" t="str">
        <f t="shared" si="23"/>
        <v>BENAR</v>
      </c>
      <c r="AB159" s="178" t="str">
        <f t="shared" si="24"/>
        <v>BENAR</v>
      </c>
      <c r="AC159" s="178" t="str">
        <f t="shared" si="25"/>
        <v>BENAR</v>
      </c>
      <c r="AD159" s="178" t="str">
        <f t="shared" si="26"/>
        <v>BENAR</v>
      </c>
    </row>
    <row r="160" spans="1:30">
      <c r="A160" s="934">
        <v>177</v>
      </c>
      <c r="B160" s="934" t="s">
        <v>50</v>
      </c>
      <c r="C160" s="935" t="s">
        <v>92</v>
      </c>
      <c r="D160" s="936">
        <v>1</v>
      </c>
      <c r="E160" s="936">
        <v>60</v>
      </c>
      <c r="F160" s="936" t="s">
        <v>22</v>
      </c>
      <c r="G160" s="936">
        <v>1732</v>
      </c>
      <c r="H160" s="908">
        <v>747.78837066666665</v>
      </c>
      <c r="I160" s="908">
        <v>43.174848190916087</v>
      </c>
      <c r="J160" s="908">
        <v>494.82162466666665</v>
      </c>
      <c r="K160" s="908">
        <v>28.56937786759045</v>
      </c>
      <c r="L160" s="908">
        <v>747.78837066666665</v>
      </c>
      <c r="M160" s="908">
        <v>43.174848190916087</v>
      </c>
      <c r="N160" s="908">
        <v>494.82162466666665</v>
      </c>
      <c r="O160" s="908">
        <v>28.56937786759045</v>
      </c>
      <c r="P160" s="908">
        <v>747.78837066666665</v>
      </c>
      <c r="Q160" s="908">
        <v>43.174848190916087</v>
      </c>
      <c r="R160" s="908">
        <v>494.82162466666665</v>
      </c>
      <c r="S160" s="908">
        <v>28.56937786759045</v>
      </c>
      <c r="T160" s="271" t="s">
        <v>621</v>
      </c>
      <c r="U160" s="206">
        <f t="shared" si="18"/>
        <v>43.174848190916087</v>
      </c>
      <c r="V160" s="206">
        <f t="shared" si="19"/>
        <v>28.56937786759045</v>
      </c>
      <c r="W160" s="206">
        <f t="shared" si="20"/>
        <v>43.174848190916087</v>
      </c>
      <c r="X160" s="206"/>
      <c r="Y160" s="178" t="str">
        <f t="shared" si="21"/>
        <v>BENAR</v>
      </c>
      <c r="Z160" s="178" t="str">
        <f t="shared" si="22"/>
        <v>BENAR</v>
      </c>
      <c r="AA160" s="178" t="str">
        <f t="shared" si="23"/>
        <v>BENAR</v>
      </c>
      <c r="AB160" s="178" t="str">
        <f t="shared" si="24"/>
        <v>BENAR</v>
      </c>
      <c r="AC160" s="178" t="str">
        <f t="shared" si="25"/>
        <v>BENAR</v>
      </c>
      <c r="AD160" s="178" t="str">
        <f t="shared" si="26"/>
        <v>BENAR</v>
      </c>
    </row>
    <row r="161" spans="1:30">
      <c r="A161" s="934">
        <v>178</v>
      </c>
      <c r="B161" s="934" t="s">
        <v>50</v>
      </c>
      <c r="C161" s="935" t="s">
        <v>92</v>
      </c>
      <c r="D161" s="936">
        <v>2</v>
      </c>
      <c r="E161" s="936">
        <v>60</v>
      </c>
      <c r="F161" s="936" t="s">
        <v>22</v>
      </c>
      <c r="G161" s="936">
        <v>1732</v>
      </c>
      <c r="H161" s="908">
        <v>205.65853899999999</v>
      </c>
      <c r="I161" s="908">
        <v>11.874049595842957</v>
      </c>
      <c r="J161" s="908">
        <v>185.41851266666666</v>
      </c>
      <c r="K161" s="908">
        <v>10.705456851424172</v>
      </c>
      <c r="L161" s="908">
        <v>205.65853899999999</v>
      </c>
      <c r="M161" s="908">
        <v>11.874049595842957</v>
      </c>
      <c r="N161" s="908">
        <v>185.41851266666666</v>
      </c>
      <c r="O161" s="908">
        <v>10.705456851424172</v>
      </c>
      <c r="P161" s="908">
        <v>205.65853899999999</v>
      </c>
      <c r="Q161" s="908">
        <v>11.874049595842957</v>
      </c>
      <c r="R161" s="908">
        <v>185.41851266666666</v>
      </c>
      <c r="S161" s="908">
        <v>10.705456851424172</v>
      </c>
      <c r="T161" s="271" t="s">
        <v>621</v>
      </c>
      <c r="U161" s="206">
        <f t="shared" si="18"/>
        <v>11.874049595842957</v>
      </c>
      <c r="V161" s="206">
        <f t="shared" si="19"/>
        <v>10.705456851424172</v>
      </c>
      <c r="W161" s="206">
        <f t="shared" si="20"/>
        <v>11.874049595842957</v>
      </c>
      <c r="X161" s="206"/>
      <c r="Y161" s="178" t="str">
        <f t="shared" si="21"/>
        <v>BENAR</v>
      </c>
      <c r="Z161" s="178" t="str">
        <f t="shared" si="22"/>
        <v>BENAR</v>
      </c>
      <c r="AA161" s="178" t="str">
        <f t="shared" si="23"/>
        <v>BENAR</v>
      </c>
      <c r="AB161" s="178" t="str">
        <f t="shared" si="24"/>
        <v>BENAR</v>
      </c>
      <c r="AC161" s="178" t="str">
        <f t="shared" si="25"/>
        <v>BENAR</v>
      </c>
      <c r="AD161" s="178" t="str">
        <f t="shared" si="26"/>
        <v>BENAR</v>
      </c>
    </row>
    <row r="162" spans="1:30">
      <c r="A162" s="934">
        <v>179</v>
      </c>
      <c r="B162" s="934" t="s">
        <v>50</v>
      </c>
      <c r="C162" s="935" t="s">
        <v>93</v>
      </c>
      <c r="D162" s="936">
        <v>5</v>
      </c>
      <c r="E162" s="936">
        <v>60</v>
      </c>
      <c r="F162" s="936" t="s">
        <v>22</v>
      </c>
      <c r="G162" s="936">
        <v>1732</v>
      </c>
      <c r="H162" s="908">
        <v>478.03619366666663</v>
      </c>
      <c r="I162" s="908">
        <v>27.600242128560431</v>
      </c>
      <c r="J162" s="908">
        <v>377.04767866666663</v>
      </c>
      <c r="K162" s="908">
        <v>21.769496458814469</v>
      </c>
      <c r="L162" s="908">
        <v>478.03619366666663</v>
      </c>
      <c r="M162" s="908">
        <v>27.600242128560431</v>
      </c>
      <c r="N162" s="908">
        <v>377.04767866666663</v>
      </c>
      <c r="O162" s="908">
        <v>21.769496458814469</v>
      </c>
      <c r="P162" s="908">
        <v>478.03619366666663</v>
      </c>
      <c r="Q162" s="908">
        <v>27.600242128560431</v>
      </c>
      <c r="R162" s="908">
        <v>377.04767866666663</v>
      </c>
      <c r="S162" s="908">
        <v>21.769496458814469</v>
      </c>
      <c r="T162" s="271" t="s">
        <v>621</v>
      </c>
      <c r="U162" s="206">
        <f t="shared" si="18"/>
        <v>27.600242128560428</v>
      </c>
      <c r="V162" s="206">
        <f t="shared" si="19"/>
        <v>21.769496458814469</v>
      </c>
      <c r="W162" s="206">
        <f t="shared" si="20"/>
        <v>27.600242128560428</v>
      </c>
      <c r="X162" s="206"/>
      <c r="Y162" s="178" t="str">
        <f t="shared" si="21"/>
        <v>BENAR</v>
      </c>
      <c r="Z162" s="178" t="str">
        <f t="shared" si="22"/>
        <v>BENAR</v>
      </c>
      <c r="AA162" s="178" t="str">
        <f t="shared" si="23"/>
        <v>BENAR</v>
      </c>
      <c r="AB162" s="178" t="str">
        <f t="shared" si="24"/>
        <v>BENAR</v>
      </c>
      <c r="AC162" s="178" t="str">
        <f t="shared" si="25"/>
        <v>BENAR</v>
      </c>
      <c r="AD162" s="178" t="str">
        <f t="shared" si="26"/>
        <v>BENAR</v>
      </c>
    </row>
    <row r="163" spans="1:30">
      <c r="A163" s="934">
        <v>180</v>
      </c>
      <c r="B163" s="934" t="s">
        <v>50</v>
      </c>
      <c r="C163" s="935" t="s">
        <v>93</v>
      </c>
      <c r="D163" s="936">
        <v>6</v>
      </c>
      <c r="E163" s="936">
        <v>60</v>
      </c>
      <c r="F163" s="936" t="s">
        <v>22</v>
      </c>
      <c r="G163" s="936">
        <v>1732</v>
      </c>
      <c r="H163" s="908">
        <v>1139.5656740000002</v>
      </c>
      <c r="I163" s="908">
        <v>65.794784872979221</v>
      </c>
      <c r="J163" s="908">
        <v>1312.0793456666668</v>
      </c>
      <c r="K163" s="908">
        <v>75.755158525789085</v>
      </c>
      <c r="L163" s="908">
        <v>1139.5656740000002</v>
      </c>
      <c r="M163" s="908">
        <v>65.794784872979221</v>
      </c>
      <c r="N163" s="908">
        <v>1312.0793456666668</v>
      </c>
      <c r="O163" s="908">
        <v>75.755158525789085</v>
      </c>
      <c r="P163" s="908">
        <v>1139.5656740000002</v>
      </c>
      <c r="Q163" s="908">
        <v>65.794784872979221</v>
      </c>
      <c r="R163" s="908">
        <v>1312.0793456666668</v>
      </c>
      <c r="S163" s="908">
        <v>75.755158525789085</v>
      </c>
      <c r="T163" s="271" t="s">
        <v>621</v>
      </c>
      <c r="U163" s="206">
        <f t="shared" si="18"/>
        <v>65.794784872979221</v>
      </c>
      <c r="V163" s="206">
        <f t="shared" si="19"/>
        <v>75.755158525789085</v>
      </c>
      <c r="W163" s="206">
        <f t="shared" si="20"/>
        <v>75.755158525789085</v>
      </c>
      <c r="X163" s="206"/>
      <c r="Y163" s="178" t="str">
        <f t="shared" si="21"/>
        <v>BENAR</v>
      </c>
      <c r="Z163" s="178" t="str">
        <f t="shared" si="22"/>
        <v>BENAR</v>
      </c>
      <c r="AA163" s="178" t="str">
        <f t="shared" si="23"/>
        <v>BENAR</v>
      </c>
      <c r="AB163" s="178" t="str">
        <f t="shared" si="24"/>
        <v>BENAR</v>
      </c>
      <c r="AC163" s="178" t="str">
        <f t="shared" si="25"/>
        <v>BENAR</v>
      </c>
      <c r="AD163" s="178" t="str">
        <f t="shared" si="26"/>
        <v>BENAR</v>
      </c>
    </row>
    <row r="164" spans="1:30">
      <c r="A164" s="934">
        <v>181</v>
      </c>
      <c r="B164" s="934" t="s">
        <v>50</v>
      </c>
      <c r="C164" s="935" t="s">
        <v>93</v>
      </c>
      <c r="D164" s="936">
        <v>7</v>
      </c>
      <c r="E164" s="936">
        <v>60</v>
      </c>
      <c r="F164" s="936" t="s">
        <v>484</v>
      </c>
      <c r="G164" s="936">
        <v>1732</v>
      </c>
      <c r="H164" s="908">
        <v>471.48468000000003</v>
      </c>
      <c r="I164" s="908">
        <v>27.2219792147806</v>
      </c>
      <c r="J164" s="908">
        <v>488.53929633333337</v>
      </c>
      <c r="K164" s="908">
        <v>28.206656832178602</v>
      </c>
      <c r="L164" s="908">
        <v>471.48468000000003</v>
      </c>
      <c r="M164" s="908">
        <v>27.2219792147806</v>
      </c>
      <c r="N164" s="908">
        <v>488.53929633333337</v>
      </c>
      <c r="O164" s="908">
        <v>28.206656832178602</v>
      </c>
      <c r="P164" s="908">
        <v>471.48468000000003</v>
      </c>
      <c r="Q164" s="908">
        <v>27.2219792147806</v>
      </c>
      <c r="R164" s="908">
        <v>488.53929633333337</v>
      </c>
      <c r="S164" s="908">
        <v>28.206656832178602</v>
      </c>
      <c r="T164" s="271" t="s">
        <v>621</v>
      </c>
      <c r="U164" s="206">
        <f t="shared" si="18"/>
        <v>27.2219792147806</v>
      </c>
      <c r="V164" s="206">
        <f t="shared" si="19"/>
        <v>28.206656832178606</v>
      </c>
      <c r="W164" s="206">
        <f t="shared" si="20"/>
        <v>28.206656832178606</v>
      </c>
      <c r="X164" s="206"/>
      <c r="Y164" s="178" t="str">
        <f t="shared" si="21"/>
        <v>BENAR</v>
      </c>
      <c r="Z164" s="178" t="str">
        <f t="shared" si="22"/>
        <v>BENAR</v>
      </c>
      <c r="AA164" s="178" t="str">
        <f t="shared" si="23"/>
        <v>BENAR</v>
      </c>
      <c r="AB164" s="178" t="str">
        <f t="shared" si="24"/>
        <v>BENAR</v>
      </c>
      <c r="AC164" s="178" t="str">
        <f t="shared" si="25"/>
        <v>BENAR</v>
      </c>
      <c r="AD164" s="178" t="str">
        <f t="shared" si="26"/>
        <v>BENAR</v>
      </c>
    </row>
    <row r="165" spans="1:30">
      <c r="A165" s="934">
        <v>182</v>
      </c>
      <c r="B165" s="934" t="s">
        <v>50</v>
      </c>
      <c r="C165" s="935" t="s">
        <v>93</v>
      </c>
      <c r="D165" s="936">
        <v>8</v>
      </c>
      <c r="E165" s="936">
        <v>60</v>
      </c>
      <c r="F165" s="936" t="s">
        <v>22</v>
      </c>
      <c r="G165" s="936">
        <v>1732</v>
      </c>
      <c r="H165" s="908">
        <v>581.42964699999993</v>
      </c>
      <c r="I165" s="908">
        <v>33.569841050808307</v>
      </c>
      <c r="J165" s="908">
        <v>523.09021999999993</v>
      </c>
      <c r="K165" s="908">
        <v>30.201513856812927</v>
      </c>
      <c r="L165" s="908">
        <v>581.42964699999993</v>
      </c>
      <c r="M165" s="908">
        <v>33.569841050808307</v>
      </c>
      <c r="N165" s="908">
        <v>523.09021999999993</v>
      </c>
      <c r="O165" s="908">
        <v>30.201513856812927</v>
      </c>
      <c r="P165" s="908">
        <v>581.42964699999993</v>
      </c>
      <c r="Q165" s="908">
        <v>33.569841050808307</v>
      </c>
      <c r="R165" s="908">
        <v>523.09021999999993</v>
      </c>
      <c r="S165" s="908">
        <v>30.201513856812927</v>
      </c>
      <c r="T165" s="271" t="s">
        <v>621</v>
      </c>
      <c r="U165" s="206">
        <f t="shared" si="18"/>
        <v>33.569841050808307</v>
      </c>
      <c r="V165" s="206">
        <f t="shared" si="19"/>
        <v>30.201513856812927</v>
      </c>
      <c r="W165" s="206">
        <f t="shared" si="20"/>
        <v>33.569841050808307</v>
      </c>
      <c r="X165" s="206"/>
      <c r="Y165" s="178" t="str">
        <f t="shared" si="21"/>
        <v>BENAR</v>
      </c>
      <c r="Z165" s="178" t="str">
        <f t="shared" si="22"/>
        <v>BENAR</v>
      </c>
      <c r="AA165" s="178" t="str">
        <f t="shared" si="23"/>
        <v>BENAR</v>
      </c>
      <c r="AB165" s="178" t="str">
        <f t="shared" si="24"/>
        <v>BENAR</v>
      </c>
      <c r="AC165" s="178" t="str">
        <f t="shared" si="25"/>
        <v>BENAR</v>
      </c>
      <c r="AD165" s="178" t="str">
        <f t="shared" si="26"/>
        <v>BENAR</v>
      </c>
    </row>
    <row r="166" spans="1:30">
      <c r="A166" s="934">
        <v>183</v>
      </c>
      <c r="B166" s="934" t="s">
        <v>50</v>
      </c>
      <c r="C166" s="935" t="s">
        <v>94</v>
      </c>
      <c r="D166" s="936">
        <v>1</v>
      </c>
      <c r="E166" s="936">
        <v>60</v>
      </c>
      <c r="F166" s="936" t="s">
        <v>22</v>
      </c>
      <c r="G166" s="936">
        <v>1732</v>
      </c>
      <c r="H166" s="908">
        <v>1012.795166</v>
      </c>
      <c r="I166" s="908">
        <v>58.475471478060051</v>
      </c>
      <c r="J166" s="908">
        <v>982.49200433333328</v>
      </c>
      <c r="K166" s="908">
        <v>56.725866301000771</v>
      </c>
      <c r="L166" s="908">
        <v>1012.795166</v>
      </c>
      <c r="M166" s="908">
        <v>58.475471478060051</v>
      </c>
      <c r="N166" s="908">
        <v>982.49200433333328</v>
      </c>
      <c r="O166" s="908">
        <v>56.725866301000771</v>
      </c>
      <c r="P166" s="908">
        <v>1012.795166</v>
      </c>
      <c r="Q166" s="908">
        <v>58.475471478060051</v>
      </c>
      <c r="R166" s="908">
        <v>982.49200433333328</v>
      </c>
      <c r="S166" s="908">
        <v>56.725866301000771</v>
      </c>
      <c r="T166" s="271" t="s">
        <v>621</v>
      </c>
      <c r="U166" s="206">
        <f t="shared" si="18"/>
        <v>58.475471478060051</v>
      </c>
      <c r="V166" s="206">
        <f t="shared" si="19"/>
        <v>56.725866301000771</v>
      </c>
      <c r="W166" s="206">
        <f t="shared" si="20"/>
        <v>58.475471478060051</v>
      </c>
      <c r="X166" s="206"/>
      <c r="Y166" s="178" t="str">
        <f t="shared" si="21"/>
        <v>BENAR</v>
      </c>
      <c r="Z166" s="178" t="str">
        <f t="shared" si="22"/>
        <v>BENAR</v>
      </c>
      <c r="AA166" s="178" t="str">
        <f t="shared" si="23"/>
        <v>BENAR</v>
      </c>
      <c r="AB166" s="178" t="str">
        <f t="shared" si="24"/>
        <v>BENAR</v>
      </c>
      <c r="AC166" s="178" t="str">
        <f t="shared" si="25"/>
        <v>BENAR</v>
      </c>
      <c r="AD166" s="178" t="str">
        <f t="shared" si="26"/>
        <v>BENAR</v>
      </c>
    </row>
    <row r="167" spans="1:30">
      <c r="A167" s="934">
        <v>184</v>
      </c>
      <c r="B167" s="934" t="s">
        <v>50</v>
      </c>
      <c r="C167" s="935" t="s">
        <v>94</v>
      </c>
      <c r="D167" s="936">
        <v>2</v>
      </c>
      <c r="E167" s="936">
        <v>60</v>
      </c>
      <c r="F167" s="936" t="s">
        <v>22</v>
      </c>
      <c r="G167" s="936">
        <v>1732</v>
      </c>
      <c r="H167" s="908">
        <v>843.04248066666662</v>
      </c>
      <c r="I167" s="908">
        <v>48.674508121632023</v>
      </c>
      <c r="J167" s="908">
        <v>782.71425399999998</v>
      </c>
      <c r="K167" s="908">
        <v>45.191354157043875</v>
      </c>
      <c r="L167" s="908">
        <v>843.04248066666662</v>
      </c>
      <c r="M167" s="908">
        <v>48.674508121632023</v>
      </c>
      <c r="N167" s="908">
        <v>782.71425399999998</v>
      </c>
      <c r="O167" s="908">
        <v>45.191354157043875</v>
      </c>
      <c r="P167" s="908">
        <v>843.04248066666662</v>
      </c>
      <c r="Q167" s="908">
        <v>48.674508121632023</v>
      </c>
      <c r="R167" s="908">
        <v>782.71425399999998</v>
      </c>
      <c r="S167" s="908">
        <v>45.191354157043875</v>
      </c>
      <c r="T167" s="271" t="s">
        <v>621</v>
      </c>
      <c r="U167" s="206">
        <f t="shared" si="18"/>
        <v>48.674508121632023</v>
      </c>
      <c r="V167" s="206">
        <f t="shared" si="19"/>
        <v>45.191354157043882</v>
      </c>
      <c r="W167" s="206">
        <f t="shared" si="20"/>
        <v>48.674508121632023</v>
      </c>
      <c r="X167" s="206"/>
      <c r="Y167" s="178" t="str">
        <f t="shared" si="21"/>
        <v>BENAR</v>
      </c>
      <c r="Z167" s="178" t="str">
        <f t="shared" si="22"/>
        <v>BENAR</v>
      </c>
      <c r="AA167" s="178" t="str">
        <f t="shared" si="23"/>
        <v>BENAR</v>
      </c>
      <c r="AB167" s="178" t="str">
        <f t="shared" si="24"/>
        <v>BENAR</v>
      </c>
      <c r="AC167" s="178" t="str">
        <f t="shared" si="25"/>
        <v>BENAR</v>
      </c>
      <c r="AD167" s="178" t="str">
        <f t="shared" si="26"/>
        <v>BENAR</v>
      </c>
    </row>
    <row r="168" spans="1:30">
      <c r="A168" s="934">
        <v>185</v>
      </c>
      <c r="B168" s="934" t="s">
        <v>50</v>
      </c>
      <c r="C168" s="935" t="s">
        <v>94</v>
      </c>
      <c r="D168" s="936">
        <v>3</v>
      </c>
      <c r="E168" s="936">
        <v>60</v>
      </c>
      <c r="F168" s="936" t="s">
        <v>22</v>
      </c>
      <c r="G168" s="936">
        <v>1732</v>
      </c>
      <c r="H168" s="908">
        <v>94.269665999999987</v>
      </c>
      <c r="I168" s="908">
        <v>5.4428213625866046</v>
      </c>
      <c r="J168" s="908">
        <v>88.561999</v>
      </c>
      <c r="K168" s="908">
        <v>5.1132793879907625</v>
      </c>
      <c r="L168" s="908">
        <v>94.269665999999987</v>
      </c>
      <c r="M168" s="908">
        <v>5.4428213625866046</v>
      </c>
      <c r="N168" s="908">
        <v>88.561999</v>
      </c>
      <c r="O168" s="908">
        <v>5.1132793879907625</v>
      </c>
      <c r="P168" s="908">
        <v>94.269665999999987</v>
      </c>
      <c r="Q168" s="908">
        <v>5.4428213625866046</v>
      </c>
      <c r="R168" s="908">
        <v>88.561999</v>
      </c>
      <c r="S168" s="908">
        <v>5.1132793879907625</v>
      </c>
      <c r="T168" s="271" t="s">
        <v>621</v>
      </c>
      <c r="U168" s="206">
        <f t="shared" si="18"/>
        <v>5.4428213625866038</v>
      </c>
      <c r="V168" s="206">
        <f t="shared" si="19"/>
        <v>5.1132793879907625</v>
      </c>
      <c r="W168" s="206">
        <f t="shared" si="20"/>
        <v>5.4428213625866038</v>
      </c>
      <c r="X168" s="206"/>
      <c r="Y168" s="178" t="str">
        <f t="shared" si="21"/>
        <v>BENAR</v>
      </c>
      <c r="Z168" s="178" t="str">
        <f t="shared" si="22"/>
        <v>BENAR</v>
      </c>
      <c r="AA168" s="178" t="str">
        <f t="shared" si="23"/>
        <v>BENAR</v>
      </c>
      <c r="AB168" s="178" t="str">
        <f t="shared" si="24"/>
        <v>BENAR</v>
      </c>
      <c r="AC168" s="178" t="str">
        <f t="shared" si="25"/>
        <v>BENAR</v>
      </c>
      <c r="AD168" s="178" t="str">
        <f t="shared" si="26"/>
        <v>BENAR</v>
      </c>
    </row>
    <row r="169" spans="1:30">
      <c r="A169" s="934">
        <v>186</v>
      </c>
      <c r="B169" s="934" t="s">
        <v>50</v>
      </c>
      <c r="C169" s="935" t="s">
        <v>94</v>
      </c>
      <c r="D169" s="936">
        <v>4</v>
      </c>
      <c r="E169" s="936">
        <v>60</v>
      </c>
      <c r="F169" s="936" t="s">
        <v>22</v>
      </c>
      <c r="G169" s="936">
        <v>1732</v>
      </c>
      <c r="H169" s="908">
        <v>308.80093400000004</v>
      </c>
      <c r="I169" s="908">
        <v>17.829153233256353</v>
      </c>
      <c r="J169" s="908">
        <v>306.1927593333333</v>
      </c>
      <c r="K169" s="908">
        <v>17.678565781370285</v>
      </c>
      <c r="L169" s="908">
        <v>305.32007833333336</v>
      </c>
      <c r="M169" s="908">
        <v>17.628180042340265</v>
      </c>
      <c r="N169" s="908">
        <v>302.44890366666669</v>
      </c>
      <c r="O169" s="908">
        <v>17.462407832948422</v>
      </c>
      <c r="P169" s="908">
        <v>305.32007833333336</v>
      </c>
      <c r="Q169" s="908">
        <v>17.628180042340265</v>
      </c>
      <c r="R169" s="908">
        <v>302.44890366666669</v>
      </c>
      <c r="S169" s="908">
        <v>17.462407832948422</v>
      </c>
      <c r="T169" s="271" t="s">
        <v>621</v>
      </c>
      <c r="U169" s="206">
        <f t="shared" si="18"/>
        <v>17.695171105978961</v>
      </c>
      <c r="V169" s="206">
        <f t="shared" si="19"/>
        <v>17.534460482422379</v>
      </c>
      <c r="W169" s="206">
        <f t="shared" si="20"/>
        <v>17.695171105978961</v>
      </c>
      <c r="X169" s="206"/>
      <c r="Y169" s="178" t="str">
        <f t="shared" si="21"/>
        <v>BENAR</v>
      </c>
      <c r="Z169" s="178" t="str">
        <f t="shared" si="22"/>
        <v>BENAR</v>
      </c>
      <c r="AA169" s="178" t="str">
        <f t="shared" si="23"/>
        <v>BENAR</v>
      </c>
      <c r="AB169" s="178" t="str">
        <f t="shared" si="24"/>
        <v>BENAR</v>
      </c>
      <c r="AC169" s="178" t="str">
        <f t="shared" si="25"/>
        <v>BENAR</v>
      </c>
      <c r="AD169" s="178" t="str">
        <f t="shared" si="26"/>
        <v>BENAR</v>
      </c>
    </row>
    <row r="170" spans="1:30">
      <c r="A170" s="934">
        <v>187</v>
      </c>
      <c r="B170" s="934" t="s">
        <v>50</v>
      </c>
      <c r="C170" s="935" t="s">
        <v>304</v>
      </c>
      <c r="D170" s="936">
        <v>1</v>
      </c>
      <c r="E170" s="936">
        <v>60</v>
      </c>
      <c r="F170" s="936" t="s">
        <v>22</v>
      </c>
      <c r="G170" s="936">
        <v>1732</v>
      </c>
      <c r="H170" s="908">
        <v>686.44500733333336</v>
      </c>
      <c r="I170" s="908">
        <v>39.63308356428022</v>
      </c>
      <c r="J170" s="908">
        <v>742.39402266666673</v>
      </c>
      <c r="K170" s="908">
        <v>42.863396227867597</v>
      </c>
      <c r="L170" s="908">
        <v>686.44500733333336</v>
      </c>
      <c r="M170" s="908">
        <v>39.63308356428022</v>
      </c>
      <c r="N170" s="908">
        <v>742.39402266666673</v>
      </c>
      <c r="O170" s="908">
        <v>42.863396227867597</v>
      </c>
      <c r="P170" s="908">
        <v>686.44500733333336</v>
      </c>
      <c r="Q170" s="908">
        <v>39.63308356428022</v>
      </c>
      <c r="R170" s="908">
        <v>742.39402266666673</v>
      </c>
      <c r="S170" s="908">
        <v>42.863396227867597</v>
      </c>
      <c r="T170" s="271" t="s">
        <v>621</v>
      </c>
      <c r="U170" s="206">
        <f t="shared" si="18"/>
        <v>39.63308356428022</v>
      </c>
      <c r="V170" s="206">
        <f t="shared" si="19"/>
        <v>42.86339622786759</v>
      </c>
      <c r="W170" s="206">
        <f t="shared" si="20"/>
        <v>42.86339622786759</v>
      </c>
      <c r="X170" s="206"/>
      <c r="Y170" s="178" t="str">
        <f t="shared" si="21"/>
        <v>BENAR</v>
      </c>
      <c r="Z170" s="178" t="str">
        <f t="shared" si="22"/>
        <v>BENAR</v>
      </c>
      <c r="AA170" s="178" t="str">
        <f t="shared" si="23"/>
        <v>BENAR</v>
      </c>
      <c r="AB170" s="178" t="str">
        <f t="shared" si="24"/>
        <v>BENAR</v>
      </c>
      <c r="AC170" s="178" t="str">
        <f t="shared" si="25"/>
        <v>BENAR</v>
      </c>
      <c r="AD170" s="178" t="str">
        <f t="shared" si="26"/>
        <v>BENAR</v>
      </c>
    </row>
    <row r="171" spans="1:30">
      <c r="A171" s="934">
        <v>188</v>
      </c>
      <c r="B171" s="934" t="s">
        <v>50</v>
      </c>
      <c r="C171" s="935" t="s">
        <v>304</v>
      </c>
      <c r="D171" s="936">
        <v>2</v>
      </c>
      <c r="E171" s="936">
        <v>60</v>
      </c>
      <c r="F171" s="936" t="s">
        <v>22</v>
      </c>
      <c r="G171" s="936">
        <v>1732</v>
      </c>
      <c r="H171" s="908">
        <v>760.25866666666661</v>
      </c>
      <c r="I171" s="908">
        <v>43.894842186297147</v>
      </c>
      <c r="J171" s="908">
        <v>836.68865966666669</v>
      </c>
      <c r="K171" s="908">
        <v>48.307659334103157</v>
      </c>
      <c r="L171" s="908">
        <v>760.25866666666661</v>
      </c>
      <c r="M171" s="908">
        <v>43.894842186297147</v>
      </c>
      <c r="N171" s="908">
        <v>836.68865966666669</v>
      </c>
      <c r="O171" s="908">
        <v>48.307659334103157</v>
      </c>
      <c r="P171" s="908">
        <v>760.25866666666661</v>
      </c>
      <c r="Q171" s="908">
        <v>43.894842186297147</v>
      </c>
      <c r="R171" s="908">
        <v>836.68865966666669</v>
      </c>
      <c r="S171" s="908">
        <v>48.307659334103157</v>
      </c>
      <c r="T171" s="271" t="s">
        <v>621</v>
      </c>
      <c r="U171" s="206">
        <f t="shared" si="18"/>
        <v>43.894842186297147</v>
      </c>
      <c r="V171" s="206">
        <f t="shared" si="19"/>
        <v>48.307659334103157</v>
      </c>
      <c r="W171" s="206">
        <f t="shared" si="20"/>
        <v>48.307659334103157</v>
      </c>
      <c r="X171" s="206"/>
      <c r="Y171" s="178" t="str">
        <f t="shared" si="21"/>
        <v>BENAR</v>
      </c>
      <c r="Z171" s="178" t="str">
        <f t="shared" si="22"/>
        <v>BENAR</v>
      </c>
      <c r="AA171" s="178" t="str">
        <f t="shared" si="23"/>
        <v>BENAR</v>
      </c>
      <c r="AB171" s="178" t="str">
        <f t="shared" si="24"/>
        <v>BENAR</v>
      </c>
      <c r="AC171" s="178" t="str">
        <f t="shared" si="25"/>
        <v>BENAR</v>
      </c>
      <c r="AD171" s="178" t="str">
        <f t="shared" si="26"/>
        <v>BENAR</v>
      </c>
    </row>
    <row r="172" spans="1:30">
      <c r="A172" s="934">
        <v>189</v>
      </c>
      <c r="B172" s="934" t="s">
        <v>50</v>
      </c>
      <c r="C172" s="935" t="s">
        <v>540</v>
      </c>
      <c r="D172" s="936">
        <v>1</v>
      </c>
      <c r="E172" s="936">
        <v>60</v>
      </c>
      <c r="F172" s="936" t="s">
        <v>22</v>
      </c>
      <c r="G172" s="936">
        <v>1732</v>
      </c>
      <c r="H172" s="908">
        <v>952.53059900000005</v>
      </c>
      <c r="I172" s="908">
        <v>54.995993013856811</v>
      </c>
      <c r="J172" s="908">
        <v>958.04453533333333</v>
      </c>
      <c r="K172" s="908">
        <v>55.314349615088531</v>
      </c>
      <c r="L172" s="908">
        <v>952.53059900000005</v>
      </c>
      <c r="M172" s="908">
        <v>54.995993013856811</v>
      </c>
      <c r="N172" s="908">
        <v>958.04453533333333</v>
      </c>
      <c r="O172" s="908">
        <v>55.314349615088531</v>
      </c>
      <c r="P172" s="908">
        <v>952.53059900000005</v>
      </c>
      <c r="Q172" s="908">
        <v>54.995993013856811</v>
      </c>
      <c r="R172" s="908">
        <v>958.04453533333333</v>
      </c>
      <c r="S172" s="908">
        <v>55.314349615088531</v>
      </c>
      <c r="T172" s="271" t="s">
        <v>621</v>
      </c>
      <c r="U172" s="206">
        <f t="shared" si="18"/>
        <v>54.995993013856811</v>
      </c>
      <c r="V172" s="206">
        <f t="shared" si="19"/>
        <v>55.314349615088531</v>
      </c>
      <c r="W172" s="206">
        <f t="shared" si="20"/>
        <v>55.314349615088531</v>
      </c>
      <c r="X172" s="206"/>
      <c r="Y172" s="178" t="str">
        <f t="shared" si="21"/>
        <v>BENAR</v>
      </c>
      <c r="Z172" s="178" t="str">
        <f t="shared" si="22"/>
        <v>BENAR</v>
      </c>
      <c r="AA172" s="178" t="str">
        <f t="shared" si="23"/>
        <v>BENAR</v>
      </c>
      <c r="AB172" s="178" t="str">
        <f t="shared" si="24"/>
        <v>BENAR</v>
      </c>
      <c r="AC172" s="178" t="str">
        <f t="shared" si="25"/>
        <v>BENAR</v>
      </c>
      <c r="AD172" s="178" t="str">
        <f t="shared" si="26"/>
        <v>BENAR</v>
      </c>
    </row>
    <row r="173" spans="1:30">
      <c r="A173" s="934">
        <v>190</v>
      </c>
      <c r="B173" s="934" t="s">
        <v>50</v>
      </c>
      <c r="C173" s="935" t="s">
        <v>540</v>
      </c>
      <c r="D173" s="936">
        <v>2</v>
      </c>
      <c r="E173" s="936">
        <v>60</v>
      </c>
      <c r="F173" s="936" t="s">
        <v>22</v>
      </c>
      <c r="G173" s="936">
        <v>1732</v>
      </c>
      <c r="H173" s="908">
        <v>1163.9666750000001</v>
      </c>
      <c r="I173" s="908">
        <v>67.203618648960756</v>
      </c>
      <c r="J173" s="908">
        <v>1035.6133626666667</v>
      </c>
      <c r="K173" s="908">
        <v>59.792919322555818</v>
      </c>
      <c r="L173" s="908">
        <v>1163.9666750000001</v>
      </c>
      <c r="M173" s="908">
        <v>67.203618648960756</v>
      </c>
      <c r="N173" s="908">
        <v>1035.6133626666667</v>
      </c>
      <c r="O173" s="908">
        <v>59.792919322555818</v>
      </c>
      <c r="P173" s="908">
        <v>1163.9666750000001</v>
      </c>
      <c r="Q173" s="908">
        <v>67.203618648960756</v>
      </c>
      <c r="R173" s="908">
        <v>1035.6133626666667</v>
      </c>
      <c r="S173" s="908">
        <v>59.792919322555818</v>
      </c>
      <c r="T173" s="271" t="s">
        <v>621</v>
      </c>
      <c r="U173" s="206">
        <f t="shared" si="18"/>
        <v>67.203618648960756</v>
      </c>
      <c r="V173" s="206">
        <f t="shared" si="19"/>
        <v>59.792919322555825</v>
      </c>
      <c r="W173" s="206">
        <f t="shared" si="20"/>
        <v>67.203618648960756</v>
      </c>
      <c r="X173" s="206"/>
      <c r="Y173" s="178" t="str">
        <f t="shared" si="21"/>
        <v>BENAR</v>
      </c>
      <c r="Z173" s="178" t="str">
        <f t="shared" si="22"/>
        <v>BENAR</v>
      </c>
      <c r="AA173" s="178" t="str">
        <f t="shared" si="23"/>
        <v>BENAR</v>
      </c>
      <c r="AB173" s="178" t="str">
        <f t="shared" si="24"/>
        <v>BENAR</v>
      </c>
      <c r="AC173" s="178" t="str">
        <f t="shared" si="25"/>
        <v>BENAR</v>
      </c>
      <c r="AD173" s="178" t="str">
        <f t="shared" si="26"/>
        <v>BENAR</v>
      </c>
    </row>
    <row r="174" spans="1:30">
      <c r="A174" s="934">
        <v>191</v>
      </c>
      <c r="B174" s="934" t="s">
        <v>50</v>
      </c>
      <c r="C174" s="935" t="s">
        <v>540</v>
      </c>
      <c r="D174" s="936">
        <v>3</v>
      </c>
      <c r="E174" s="936">
        <v>60</v>
      </c>
      <c r="F174" s="936" t="s">
        <v>22</v>
      </c>
      <c r="G174" s="936">
        <v>1732</v>
      </c>
      <c r="H174" s="908">
        <v>1014.1834716666667</v>
      </c>
      <c r="I174" s="908">
        <v>58.555627694380298</v>
      </c>
      <c r="J174" s="908">
        <v>865.97582999999997</v>
      </c>
      <c r="K174" s="908">
        <v>49.9986045034642</v>
      </c>
      <c r="L174" s="908">
        <v>1014.1834716666667</v>
      </c>
      <c r="M174" s="908">
        <v>58.555627694380298</v>
      </c>
      <c r="N174" s="908">
        <v>865.97582999999997</v>
      </c>
      <c r="O174" s="908">
        <v>49.9986045034642</v>
      </c>
      <c r="P174" s="908">
        <v>1014.1834716666667</v>
      </c>
      <c r="Q174" s="908">
        <v>58.555627694380298</v>
      </c>
      <c r="R174" s="908">
        <v>865.97582999999997</v>
      </c>
      <c r="S174" s="908">
        <v>49.9986045034642</v>
      </c>
      <c r="T174" s="271" t="s">
        <v>621</v>
      </c>
      <c r="U174" s="206">
        <f t="shared" si="18"/>
        <v>58.555627694380298</v>
      </c>
      <c r="V174" s="206">
        <f t="shared" si="19"/>
        <v>49.9986045034642</v>
      </c>
      <c r="W174" s="206">
        <f t="shared" si="20"/>
        <v>58.555627694380298</v>
      </c>
      <c r="X174" s="206"/>
      <c r="Y174" s="178" t="str">
        <f t="shared" si="21"/>
        <v>BENAR</v>
      </c>
      <c r="Z174" s="178" t="str">
        <f t="shared" si="22"/>
        <v>BENAR</v>
      </c>
      <c r="AA174" s="178" t="str">
        <f t="shared" si="23"/>
        <v>BENAR</v>
      </c>
      <c r="AB174" s="178" t="str">
        <f t="shared" si="24"/>
        <v>BENAR</v>
      </c>
      <c r="AC174" s="178" t="str">
        <f t="shared" si="25"/>
        <v>BENAR</v>
      </c>
      <c r="AD174" s="178" t="str">
        <f t="shared" si="26"/>
        <v>BENAR</v>
      </c>
    </row>
    <row r="175" spans="1:30">
      <c r="A175" s="934">
        <v>192</v>
      </c>
      <c r="B175" s="934" t="s">
        <v>50</v>
      </c>
      <c r="C175" s="935" t="s">
        <v>540</v>
      </c>
      <c r="D175" s="936">
        <v>4</v>
      </c>
      <c r="E175" s="936">
        <v>60</v>
      </c>
      <c r="F175" s="936" t="s">
        <v>22</v>
      </c>
      <c r="G175" s="936">
        <v>1732</v>
      </c>
      <c r="H175" s="908">
        <v>1138.9335123333333</v>
      </c>
      <c r="I175" s="908">
        <v>65.758285931485759</v>
      </c>
      <c r="J175" s="908">
        <v>991.85082999999997</v>
      </c>
      <c r="K175" s="908">
        <v>57.266214203233254</v>
      </c>
      <c r="L175" s="908">
        <v>1138.9335123333333</v>
      </c>
      <c r="M175" s="908">
        <v>65.758285931485759</v>
      </c>
      <c r="N175" s="908">
        <v>991.85082999999997</v>
      </c>
      <c r="O175" s="908">
        <v>57.266214203233254</v>
      </c>
      <c r="P175" s="908">
        <v>1138.9335123333333</v>
      </c>
      <c r="Q175" s="908">
        <v>65.758285931485759</v>
      </c>
      <c r="R175" s="908">
        <v>991.85082999999997</v>
      </c>
      <c r="S175" s="908">
        <v>57.266214203233254</v>
      </c>
      <c r="T175" s="271" t="s">
        <v>621</v>
      </c>
      <c r="U175" s="206">
        <f t="shared" si="18"/>
        <v>65.758285931485759</v>
      </c>
      <c r="V175" s="206">
        <f t="shared" si="19"/>
        <v>57.266214203233254</v>
      </c>
      <c r="W175" s="206">
        <f t="shared" si="20"/>
        <v>65.758285931485759</v>
      </c>
      <c r="X175" s="206"/>
      <c r="Y175" s="178" t="str">
        <f t="shared" si="21"/>
        <v>BENAR</v>
      </c>
      <c r="Z175" s="178" t="str">
        <f t="shared" si="22"/>
        <v>BENAR</v>
      </c>
      <c r="AA175" s="178" t="str">
        <f t="shared" si="23"/>
        <v>BENAR</v>
      </c>
      <c r="AB175" s="178" t="str">
        <f t="shared" si="24"/>
        <v>BENAR</v>
      </c>
      <c r="AC175" s="178" t="str">
        <f t="shared" si="25"/>
        <v>BENAR</v>
      </c>
      <c r="AD175" s="178" t="str">
        <f t="shared" si="26"/>
        <v>BENAR</v>
      </c>
    </row>
    <row r="176" spans="1:30">
      <c r="A176" s="934">
        <v>193</v>
      </c>
      <c r="B176" s="934" t="s">
        <v>50</v>
      </c>
      <c r="C176" s="935" t="s">
        <v>95</v>
      </c>
      <c r="D176" s="936">
        <v>1</v>
      </c>
      <c r="E176" s="936">
        <v>60</v>
      </c>
      <c r="F176" s="936" t="s">
        <v>22</v>
      </c>
      <c r="G176" s="936">
        <v>1732</v>
      </c>
      <c r="H176" s="908">
        <v>862.04363999999998</v>
      </c>
      <c r="I176" s="908">
        <v>49.771572748267893</v>
      </c>
      <c r="J176" s="908">
        <v>714.17551666666668</v>
      </c>
      <c r="K176" s="908">
        <v>41.234152232486529</v>
      </c>
      <c r="L176" s="908">
        <v>862.04363999999998</v>
      </c>
      <c r="M176" s="908">
        <v>49.771572748267893</v>
      </c>
      <c r="N176" s="908">
        <v>714.17551666666668</v>
      </c>
      <c r="O176" s="908">
        <v>41.234152232486529</v>
      </c>
      <c r="P176" s="908">
        <v>862.04363999999998</v>
      </c>
      <c r="Q176" s="908">
        <v>49.771572748267893</v>
      </c>
      <c r="R176" s="908">
        <v>714.17551666666668</v>
      </c>
      <c r="S176" s="908">
        <v>41.234152232486529</v>
      </c>
      <c r="T176" s="271" t="s">
        <v>621</v>
      </c>
      <c r="U176" s="206">
        <f t="shared" si="18"/>
        <v>49.771572748267893</v>
      </c>
      <c r="V176" s="206">
        <f t="shared" si="19"/>
        <v>41.234152232486529</v>
      </c>
      <c r="W176" s="206">
        <f t="shared" si="20"/>
        <v>49.771572748267893</v>
      </c>
      <c r="X176" s="206"/>
      <c r="Y176" s="178" t="str">
        <f t="shared" si="21"/>
        <v>BENAR</v>
      </c>
      <c r="Z176" s="178" t="str">
        <f t="shared" si="22"/>
        <v>BENAR</v>
      </c>
      <c r="AA176" s="178" t="str">
        <f t="shared" si="23"/>
        <v>BENAR</v>
      </c>
      <c r="AB176" s="178" t="str">
        <f t="shared" si="24"/>
        <v>BENAR</v>
      </c>
      <c r="AC176" s="178" t="str">
        <f t="shared" si="25"/>
        <v>BENAR</v>
      </c>
      <c r="AD176" s="178" t="str">
        <f t="shared" si="26"/>
        <v>BENAR</v>
      </c>
    </row>
    <row r="177" spans="1:30">
      <c r="A177" s="934">
        <v>194</v>
      </c>
      <c r="B177" s="934" t="s">
        <v>50</v>
      </c>
      <c r="C177" s="935" t="s">
        <v>95</v>
      </c>
      <c r="D177" s="936">
        <v>2</v>
      </c>
      <c r="E177" s="936">
        <v>60</v>
      </c>
      <c r="F177" s="936" t="s">
        <v>22</v>
      </c>
      <c r="G177" s="936">
        <v>1732</v>
      </c>
      <c r="H177" s="908">
        <v>847.88480600000003</v>
      </c>
      <c r="I177" s="908">
        <v>48.954088106235567</v>
      </c>
      <c r="J177" s="908">
        <v>747.20552566666663</v>
      </c>
      <c r="K177" s="908">
        <v>43.141196632024631</v>
      </c>
      <c r="L177" s="908">
        <v>847.88480600000003</v>
      </c>
      <c r="M177" s="908">
        <v>48.954088106235567</v>
      </c>
      <c r="N177" s="908">
        <v>747.20552566666663</v>
      </c>
      <c r="O177" s="908">
        <v>43.141196632024631</v>
      </c>
      <c r="P177" s="908">
        <v>847.88480600000003</v>
      </c>
      <c r="Q177" s="908">
        <v>48.954088106235567</v>
      </c>
      <c r="R177" s="908">
        <v>747.20552566666663</v>
      </c>
      <c r="S177" s="908">
        <v>43.141196632024631</v>
      </c>
      <c r="T177" s="271" t="s">
        <v>621</v>
      </c>
      <c r="U177" s="206">
        <f t="shared" si="18"/>
        <v>48.954088106235567</v>
      </c>
      <c r="V177" s="206">
        <f t="shared" si="19"/>
        <v>43.141196632024638</v>
      </c>
      <c r="W177" s="206">
        <f t="shared" si="20"/>
        <v>48.954088106235567</v>
      </c>
      <c r="X177" s="206"/>
      <c r="Y177" s="178" t="str">
        <f t="shared" si="21"/>
        <v>BENAR</v>
      </c>
      <c r="Z177" s="178" t="str">
        <f t="shared" si="22"/>
        <v>BENAR</v>
      </c>
      <c r="AA177" s="178" t="str">
        <f t="shared" si="23"/>
        <v>BENAR</v>
      </c>
      <c r="AB177" s="178" t="str">
        <f t="shared" si="24"/>
        <v>BENAR</v>
      </c>
      <c r="AC177" s="178" t="str">
        <f t="shared" si="25"/>
        <v>BENAR</v>
      </c>
      <c r="AD177" s="178" t="str">
        <f t="shared" si="26"/>
        <v>BENAR</v>
      </c>
    </row>
    <row r="178" spans="1:30">
      <c r="A178" s="934">
        <v>195</v>
      </c>
      <c r="B178" s="934" t="s">
        <v>50</v>
      </c>
      <c r="C178" s="935" t="s">
        <v>95</v>
      </c>
      <c r="D178" s="936">
        <v>3</v>
      </c>
      <c r="E178" s="936">
        <v>60</v>
      </c>
      <c r="F178" s="936" t="s">
        <v>22</v>
      </c>
      <c r="G178" s="936">
        <v>1732</v>
      </c>
      <c r="H178" s="908">
        <v>440.56740333333329</v>
      </c>
      <c r="I178" s="908">
        <v>25.436917051578135</v>
      </c>
      <c r="J178" s="908">
        <v>345.81019066666664</v>
      </c>
      <c r="K178" s="908">
        <v>19.965946343341027</v>
      </c>
      <c r="L178" s="908">
        <v>319.40991200000002</v>
      </c>
      <c r="M178" s="908">
        <v>18.441680831408778</v>
      </c>
      <c r="N178" s="908">
        <v>326.95882166666667</v>
      </c>
      <c r="O178" s="908">
        <v>18.877530119322554</v>
      </c>
      <c r="P178" s="908">
        <v>319.40991200000002</v>
      </c>
      <c r="Q178" s="908">
        <v>18.441680831408778</v>
      </c>
      <c r="R178" s="908">
        <v>326.95882166666667</v>
      </c>
      <c r="S178" s="908">
        <v>18.877530119322554</v>
      </c>
      <c r="T178" s="271" t="s">
        <v>621</v>
      </c>
      <c r="U178" s="206">
        <f t="shared" si="18"/>
        <v>20.773426238131893</v>
      </c>
      <c r="V178" s="206">
        <f t="shared" si="19"/>
        <v>19.24033552732871</v>
      </c>
      <c r="W178" s="206">
        <f t="shared" si="20"/>
        <v>20.773426238131893</v>
      </c>
      <c r="X178" s="206"/>
      <c r="Y178" s="178" t="str">
        <f t="shared" si="21"/>
        <v>BENAR</v>
      </c>
      <c r="Z178" s="178" t="str">
        <f t="shared" si="22"/>
        <v>BENAR</v>
      </c>
      <c r="AA178" s="178" t="str">
        <f t="shared" si="23"/>
        <v>BENAR</v>
      </c>
      <c r="AB178" s="178" t="str">
        <f t="shared" si="24"/>
        <v>BENAR</v>
      </c>
      <c r="AC178" s="178" t="str">
        <f t="shared" si="25"/>
        <v>BENAR</v>
      </c>
      <c r="AD178" s="178" t="str">
        <f t="shared" si="26"/>
        <v>BENAR</v>
      </c>
    </row>
    <row r="179" spans="1:30">
      <c r="A179" s="934">
        <v>196</v>
      </c>
      <c r="B179" s="934" t="s">
        <v>50</v>
      </c>
      <c r="C179" s="935" t="s">
        <v>96</v>
      </c>
      <c r="D179" s="936">
        <v>1</v>
      </c>
      <c r="E179" s="936">
        <v>60</v>
      </c>
      <c r="F179" s="936" t="s">
        <v>22</v>
      </c>
      <c r="G179" s="936">
        <v>1732</v>
      </c>
      <c r="H179" s="908">
        <v>844.70208766666667</v>
      </c>
      <c r="I179" s="908">
        <v>48.770328387220943</v>
      </c>
      <c r="J179" s="908">
        <v>843.85351566666668</v>
      </c>
      <c r="K179" s="908">
        <v>48.721334622786763</v>
      </c>
      <c r="L179" s="908">
        <v>844.70208766666667</v>
      </c>
      <c r="M179" s="908">
        <v>48.770328387220943</v>
      </c>
      <c r="N179" s="908">
        <v>843.85351566666668</v>
      </c>
      <c r="O179" s="908">
        <v>48.721334622786763</v>
      </c>
      <c r="P179" s="908">
        <v>844.70208766666667</v>
      </c>
      <c r="Q179" s="908">
        <v>48.770328387220943</v>
      </c>
      <c r="R179" s="908">
        <v>843.85351566666668</v>
      </c>
      <c r="S179" s="908">
        <v>48.721334622786763</v>
      </c>
      <c r="T179" s="271" t="s">
        <v>621</v>
      </c>
      <c r="U179" s="206">
        <f t="shared" si="18"/>
        <v>48.770328387220935</v>
      </c>
      <c r="V179" s="206">
        <f t="shared" si="19"/>
        <v>48.721334622786763</v>
      </c>
      <c r="W179" s="206">
        <f t="shared" si="20"/>
        <v>48.770328387220935</v>
      </c>
      <c r="X179" s="206"/>
      <c r="Y179" s="178" t="str">
        <f t="shared" si="21"/>
        <v>BENAR</v>
      </c>
      <c r="Z179" s="178" t="str">
        <f t="shared" si="22"/>
        <v>BENAR</v>
      </c>
      <c r="AA179" s="178" t="str">
        <f t="shared" si="23"/>
        <v>BENAR</v>
      </c>
      <c r="AB179" s="178" t="str">
        <f t="shared" si="24"/>
        <v>BENAR</v>
      </c>
      <c r="AC179" s="178" t="str">
        <f t="shared" si="25"/>
        <v>BENAR</v>
      </c>
      <c r="AD179" s="178" t="str">
        <f t="shared" si="26"/>
        <v>BENAR</v>
      </c>
    </row>
    <row r="180" spans="1:30">
      <c r="A180" s="934">
        <v>197</v>
      </c>
      <c r="B180" s="934" t="s">
        <v>50</v>
      </c>
      <c r="C180" s="935" t="s">
        <v>96</v>
      </c>
      <c r="D180" s="936">
        <v>2</v>
      </c>
      <c r="E180" s="936">
        <v>60</v>
      </c>
      <c r="F180" s="936" t="s">
        <v>22</v>
      </c>
      <c r="G180" s="936">
        <v>1732</v>
      </c>
      <c r="H180" s="908">
        <v>618.76098633333334</v>
      </c>
      <c r="I180" s="908">
        <v>35.725230157813705</v>
      </c>
      <c r="J180" s="908">
        <v>401.482798</v>
      </c>
      <c r="K180" s="908">
        <v>23.18030011547344</v>
      </c>
      <c r="L180" s="908">
        <v>618.76098633333334</v>
      </c>
      <c r="M180" s="908">
        <v>35.725230157813705</v>
      </c>
      <c r="N180" s="908">
        <v>401.482798</v>
      </c>
      <c r="O180" s="908">
        <v>23.18030011547344</v>
      </c>
      <c r="P180" s="908">
        <v>618.76098633333334</v>
      </c>
      <c r="Q180" s="908">
        <v>35.725230157813705</v>
      </c>
      <c r="R180" s="908">
        <v>401.482798</v>
      </c>
      <c r="S180" s="908">
        <v>23.18030011547344</v>
      </c>
      <c r="T180" s="271" t="s">
        <v>621</v>
      </c>
      <c r="U180" s="206">
        <f t="shared" si="18"/>
        <v>35.725230157813705</v>
      </c>
      <c r="V180" s="206">
        <f t="shared" si="19"/>
        <v>23.18030011547344</v>
      </c>
      <c r="W180" s="206">
        <f t="shared" si="20"/>
        <v>35.725230157813705</v>
      </c>
      <c r="X180" s="206"/>
      <c r="Y180" s="178" t="str">
        <f t="shared" si="21"/>
        <v>BENAR</v>
      </c>
      <c r="Z180" s="178" t="str">
        <f t="shared" si="22"/>
        <v>BENAR</v>
      </c>
      <c r="AA180" s="178" t="str">
        <f t="shared" si="23"/>
        <v>BENAR</v>
      </c>
      <c r="AB180" s="178" t="str">
        <f t="shared" si="24"/>
        <v>BENAR</v>
      </c>
      <c r="AC180" s="178" t="str">
        <f t="shared" si="25"/>
        <v>BENAR</v>
      </c>
      <c r="AD180" s="178" t="str">
        <f t="shared" si="26"/>
        <v>BENAR</v>
      </c>
    </row>
    <row r="181" spans="1:30">
      <c r="A181" s="934">
        <v>198</v>
      </c>
      <c r="B181" s="934" t="s">
        <v>50</v>
      </c>
      <c r="C181" s="935" t="s">
        <v>96</v>
      </c>
      <c r="D181" s="936">
        <v>3</v>
      </c>
      <c r="E181" s="936">
        <v>60</v>
      </c>
      <c r="F181" s="936" t="s">
        <v>22</v>
      </c>
      <c r="G181" s="936">
        <v>1732</v>
      </c>
      <c r="H181" s="908">
        <v>630.22334799999999</v>
      </c>
      <c r="I181" s="908">
        <v>36.387029330254038</v>
      </c>
      <c r="J181" s="908">
        <v>614.42533366666669</v>
      </c>
      <c r="K181" s="908">
        <v>35.474903791377983</v>
      </c>
      <c r="L181" s="908">
        <v>630.22334799999999</v>
      </c>
      <c r="M181" s="908">
        <v>36.387029330254038</v>
      </c>
      <c r="N181" s="908">
        <v>614.42533366666669</v>
      </c>
      <c r="O181" s="908">
        <v>35.474903791377983</v>
      </c>
      <c r="P181" s="908">
        <v>630.22334799999999</v>
      </c>
      <c r="Q181" s="908">
        <v>36.387029330254038</v>
      </c>
      <c r="R181" s="908">
        <v>614.42533366666669</v>
      </c>
      <c r="S181" s="908">
        <v>35.474903791377983</v>
      </c>
      <c r="T181" s="271" t="s">
        <v>621</v>
      </c>
      <c r="U181" s="206">
        <f t="shared" si="18"/>
        <v>36.387029330254038</v>
      </c>
      <c r="V181" s="206">
        <f t="shared" si="19"/>
        <v>35.474903791377983</v>
      </c>
      <c r="W181" s="206">
        <f t="shared" si="20"/>
        <v>36.387029330254038</v>
      </c>
      <c r="X181" s="206"/>
      <c r="Y181" s="178" t="str">
        <f t="shared" si="21"/>
        <v>BENAR</v>
      </c>
      <c r="Z181" s="178" t="str">
        <f t="shared" si="22"/>
        <v>BENAR</v>
      </c>
      <c r="AA181" s="178" t="str">
        <f t="shared" si="23"/>
        <v>BENAR</v>
      </c>
      <c r="AB181" s="178" t="str">
        <f t="shared" si="24"/>
        <v>BENAR</v>
      </c>
      <c r="AC181" s="178" t="str">
        <f t="shared" si="25"/>
        <v>BENAR</v>
      </c>
      <c r="AD181" s="178" t="str">
        <f t="shared" si="26"/>
        <v>BENAR</v>
      </c>
    </row>
    <row r="182" spans="1:30">
      <c r="A182" s="934">
        <v>199</v>
      </c>
      <c r="B182" s="934" t="s">
        <v>50</v>
      </c>
      <c r="C182" s="935" t="s">
        <v>51</v>
      </c>
      <c r="D182" s="936">
        <v>1</v>
      </c>
      <c r="E182" s="936">
        <v>30</v>
      </c>
      <c r="F182" s="936" t="s">
        <v>52</v>
      </c>
      <c r="G182" s="936">
        <v>866</v>
      </c>
      <c r="H182" s="908">
        <v>544.6167396666666</v>
      </c>
      <c r="I182" s="908">
        <v>62.888769014626632</v>
      </c>
      <c r="J182" s="908">
        <v>606.58449299999995</v>
      </c>
      <c r="K182" s="908">
        <v>70.04439872979215</v>
      </c>
      <c r="L182" s="908">
        <v>544.6167396666666</v>
      </c>
      <c r="M182" s="908">
        <v>62.888769014626632</v>
      </c>
      <c r="N182" s="908">
        <v>606.58449299999995</v>
      </c>
      <c r="O182" s="908">
        <v>70.04439872979215</v>
      </c>
      <c r="P182" s="908">
        <v>544.6167396666666</v>
      </c>
      <c r="Q182" s="908">
        <v>62.888769014626632</v>
      </c>
      <c r="R182" s="908">
        <v>606.58449299999995</v>
      </c>
      <c r="S182" s="908">
        <v>70.04439872979215</v>
      </c>
      <c r="T182" s="271" t="s">
        <v>621</v>
      </c>
      <c r="U182" s="206">
        <f t="shared" si="18"/>
        <v>62.888769014626632</v>
      </c>
      <c r="V182" s="206">
        <f t="shared" si="19"/>
        <v>70.04439872979215</v>
      </c>
      <c r="W182" s="206">
        <f t="shared" si="20"/>
        <v>70.04439872979215</v>
      </c>
      <c r="X182" s="206"/>
      <c r="Y182" s="178" t="str">
        <f t="shared" si="21"/>
        <v>BENAR</v>
      </c>
      <c r="Z182" s="178" t="str">
        <f t="shared" si="22"/>
        <v>BENAR</v>
      </c>
      <c r="AA182" s="178" t="str">
        <f t="shared" si="23"/>
        <v>BENAR</v>
      </c>
      <c r="AB182" s="178" t="str">
        <f t="shared" si="24"/>
        <v>BENAR</v>
      </c>
      <c r="AC182" s="178" t="str">
        <f t="shared" si="25"/>
        <v>BENAR</v>
      </c>
      <c r="AD182" s="178" t="str">
        <f t="shared" si="26"/>
        <v>BENAR</v>
      </c>
    </row>
    <row r="183" spans="1:30">
      <c r="A183" s="934">
        <v>200</v>
      </c>
      <c r="B183" s="934" t="s">
        <v>50</v>
      </c>
      <c r="C183" s="935" t="s">
        <v>51</v>
      </c>
      <c r="D183" s="936">
        <v>2</v>
      </c>
      <c r="E183" s="936">
        <v>20</v>
      </c>
      <c r="F183" s="936" t="s">
        <v>52</v>
      </c>
      <c r="G183" s="936">
        <v>577</v>
      </c>
      <c r="H183" s="908">
        <v>332.36930333333333</v>
      </c>
      <c r="I183" s="908">
        <v>57.602998844598496</v>
      </c>
      <c r="J183" s="908">
        <v>388.02794366666666</v>
      </c>
      <c r="K183" s="908">
        <v>67.249210340843447</v>
      </c>
      <c r="L183" s="908">
        <v>332.36930333333333</v>
      </c>
      <c r="M183" s="908">
        <v>57.602998844598496</v>
      </c>
      <c r="N183" s="908">
        <v>388.02794366666666</v>
      </c>
      <c r="O183" s="908">
        <v>67.249210340843447</v>
      </c>
      <c r="P183" s="908">
        <v>332.36930333333333</v>
      </c>
      <c r="Q183" s="908">
        <v>57.602998844598496</v>
      </c>
      <c r="R183" s="908">
        <v>388.02794366666666</v>
      </c>
      <c r="S183" s="908">
        <v>67.249210340843447</v>
      </c>
      <c r="T183" s="271" t="s">
        <v>621</v>
      </c>
      <c r="U183" s="206">
        <f t="shared" si="18"/>
        <v>57.602998844598496</v>
      </c>
      <c r="V183" s="206">
        <f t="shared" si="19"/>
        <v>67.249210340843447</v>
      </c>
      <c r="W183" s="206">
        <f t="shared" si="20"/>
        <v>67.249210340843447</v>
      </c>
      <c r="X183" s="206"/>
      <c r="Y183" s="178" t="str">
        <f t="shared" si="21"/>
        <v>BENAR</v>
      </c>
      <c r="Z183" s="178" t="str">
        <f t="shared" si="22"/>
        <v>BENAR</v>
      </c>
      <c r="AA183" s="178" t="str">
        <f t="shared" si="23"/>
        <v>BENAR</v>
      </c>
      <c r="AB183" s="178" t="str">
        <f t="shared" si="24"/>
        <v>BENAR</v>
      </c>
      <c r="AC183" s="178" t="str">
        <f t="shared" si="25"/>
        <v>BENAR</v>
      </c>
      <c r="AD183" s="178" t="str">
        <f t="shared" si="26"/>
        <v>BENAR</v>
      </c>
    </row>
    <row r="184" spans="1:30">
      <c r="A184" s="934">
        <v>201</v>
      </c>
      <c r="B184" s="934" t="s">
        <v>50</v>
      </c>
      <c r="C184" s="935" t="s">
        <v>51</v>
      </c>
      <c r="D184" s="936">
        <v>3</v>
      </c>
      <c r="E184" s="936">
        <v>30</v>
      </c>
      <c r="F184" s="936" t="s">
        <v>52</v>
      </c>
      <c r="G184" s="936">
        <v>866</v>
      </c>
      <c r="H184" s="908">
        <v>581.42085766666662</v>
      </c>
      <c r="I184" s="908">
        <v>67.138667167051565</v>
      </c>
      <c r="J184" s="908">
        <v>618.24621566666667</v>
      </c>
      <c r="K184" s="908">
        <v>71.391017975365671</v>
      </c>
      <c r="L184" s="908">
        <v>581.42085766666662</v>
      </c>
      <c r="M184" s="908">
        <v>67.138667167051565</v>
      </c>
      <c r="N184" s="908">
        <v>618.24621566666667</v>
      </c>
      <c r="O184" s="908">
        <v>71.391017975365671</v>
      </c>
      <c r="P184" s="908">
        <v>581.42085766666662</v>
      </c>
      <c r="Q184" s="908">
        <v>67.138667167051565</v>
      </c>
      <c r="R184" s="908">
        <v>618.24621566666667</v>
      </c>
      <c r="S184" s="908">
        <v>71.391017975365671</v>
      </c>
      <c r="T184" s="271" t="s">
        <v>621</v>
      </c>
      <c r="U184" s="206">
        <f t="shared" si="18"/>
        <v>67.138667167051565</v>
      </c>
      <c r="V184" s="206">
        <f t="shared" si="19"/>
        <v>71.391017975365671</v>
      </c>
      <c r="W184" s="206">
        <f t="shared" si="20"/>
        <v>71.391017975365671</v>
      </c>
      <c r="X184" s="206"/>
      <c r="Y184" s="178" t="str">
        <f t="shared" si="21"/>
        <v>BENAR</v>
      </c>
      <c r="Z184" s="178" t="str">
        <f t="shared" si="22"/>
        <v>BENAR</v>
      </c>
      <c r="AA184" s="178" t="str">
        <f t="shared" si="23"/>
        <v>BENAR</v>
      </c>
      <c r="AB184" s="178" t="str">
        <f t="shared" si="24"/>
        <v>BENAR</v>
      </c>
      <c r="AC184" s="178" t="str">
        <f t="shared" si="25"/>
        <v>BENAR</v>
      </c>
      <c r="AD184" s="178" t="str">
        <f t="shared" si="26"/>
        <v>BENAR</v>
      </c>
    </row>
    <row r="185" spans="1:30">
      <c r="A185" s="934">
        <v>202</v>
      </c>
      <c r="B185" s="937" t="s">
        <v>50</v>
      </c>
      <c r="C185" s="943" t="s">
        <v>51</v>
      </c>
      <c r="D185" s="939">
        <v>4</v>
      </c>
      <c r="E185" s="939">
        <v>30</v>
      </c>
      <c r="F185" s="939" t="s">
        <v>52</v>
      </c>
      <c r="G185" s="936">
        <v>866</v>
      </c>
      <c r="H185" s="908">
        <v>551.99294033333342</v>
      </c>
      <c r="I185" s="908">
        <v>63.740524287913793</v>
      </c>
      <c r="J185" s="908">
        <v>601.34417766666672</v>
      </c>
      <c r="K185" s="908">
        <v>69.439281485758286</v>
      </c>
      <c r="L185" s="908">
        <v>551.99294033333342</v>
      </c>
      <c r="M185" s="908">
        <v>63.740524287913793</v>
      </c>
      <c r="N185" s="908">
        <v>601.34417766666672</v>
      </c>
      <c r="O185" s="908">
        <v>69.439281485758286</v>
      </c>
      <c r="P185" s="908">
        <v>551.99294033333342</v>
      </c>
      <c r="Q185" s="908">
        <v>63.740524287913793</v>
      </c>
      <c r="R185" s="908">
        <v>601.34417766666672</v>
      </c>
      <c r="S185" s="908">
        <v>69.439281485758286</v>
      </c>
      <c r="T185" s="271" t="s">
        <v>621</v>
      </c>
      <c r="U185" s="206">
        <f t="shared" si="18"/>
        <v>63.740524287913793</v>
      </c>
      <c r="V185" s="206">
        <f t="shared" si="19"/>
        <v>69.439281485758286</v>
      </c>
      <c r="W185" s="206">
        <f t="shared" si="20"/>
        <v>69.439281485758286</v>
      </c>
      <c r="X185" s="206"/>
      <c r="Y185" s="178" t="str">
        <f t="shared" si="21"/>
        <v>BENAR</v>
      </c>
      <c r="Z185" s="178" t="str">
        <f t="shared" si="22"/>
        <v>BENAR</v>
      </c>
      <c r="AA185" s="178" t="str">
        <f t="shared" si="23"/>
        <v>BENAR</v>
      </c>
      <c r="AB185" s="178" t="str">
        <f t="shared" si="24"/>
        <v>BENAR</v>
      </c>
      <c r="AC185" s="178" t="str">
        <f t="shared" si="25"/>
        <v>BENAR</v>
      </c>
      <c r="AD185" s="178" t="str">
        <f t="shared" si="26"/>
        <v>BENAR</v>
      </c>
    </row>
    <row r="186" spans="1:30">
      <c r="A186" s="934">
        <v>203</v>
      </c>
      <c r="B186" s="934" t="s">
        <v>50</v>
      </c>
      <c r="C186" s="935" t="s">
        <v>53</v>
      </c>
      <c r="D186" s="936">
        <v>1</v>
      </c>
      <c r="E186" s="936">
        <v>60</v>
      </c>
      <c r="F186" s="936" t="s">
        <v>54</v>
      </c>
      <c r="G186" s="936">
        <v>1732</v>
      </c>
      <c r="H186" s="908">
        <v>1231.2653810000002</v>
      </c>
      <c r="I186" s="908">
        <v>71.089225230946894</v>
      </c>
      <c r="J186" s="908">
        <v>1121.473755</v>
      </c>
      <c r="K186" s="908">
        <v>64.75021680138569</v>
      </c>
      <c r="L186" s="908">
        <v>1231.2653810000002</v>
      </c>
      <c r="M186" s="908">
        <v>71.089225230946894</v>
      </c>
      <c r="N186" s="908">
        <v>1121.473755</v>
      </c>
      <c r="O186" s="908">
        <v>64.75021680138569</v>
      </c>
      <c r="P186" s="908">
        <v>1231.2653810000002</v>
      </c>
      <c r="Q186" s="908">
        <v>71.089225230946894</v>
      </c>
      <c r="R186" s="908">
        <v>1121.473755</v>
      </c>
      <c r="S186" s="908">
        <v>64.75021680138569</v>
      </c>
      <c r="T186" s="271" t="s">
        <v>621</v>
      </c>
      <c r="U186" s="206">
        <f t="shared" si="18"/>
        <v>71.089225230946894</v>
      </c>
      <c r="V186" s="206">
        <f t="shared" si="19"/>
        <v>64.75021680138569</v>
      </c>
      <c r="W186" s="206">
        <f t="shared" si="20"/>
        <v>71.089225230946894</v>
      </c>
      <c r="X186" s="206"/>
      <c r="Y186" s="178" t="str">
        <f t="shared" si="21"/>
        <v>BENAR</v>
      </c>
      <c r="Z186" s="178" t="str">
        <f t="shared" si="22"/>
        <v>BENAR</v>
      </c>
      <c r="AA186" s="178" t="str">
        <f t="shared" si="23"/>
        <v>BENAR</v>
      </c>
      <c r="AB186" s="178" t="str">
        <f t="shared" si="24"/>
        <v>BENAR</v>
      </c>
      <c r="AC186" s="178" t="str">
        <f t="shared" si="25"/>
        <v>BENAR</v>
      </c>
      <c r="AD186" s="178" t="str">
        <f t="shared" si="26"/>
        <v>BENAR</v>
      </c>
    </row>
    <row r="187" spans="1:30">
      <c r="A187" s="934">
        <v>204</v>
      </c>
      <c r="B187" s="934" t="s">
        <v>50</v>
      </c>
      <c r="C187" s="935" t="s">
        <v>53</v>
      </c>
      <c r="D187" s="936">
        <v>3</v>
      </c>
      <c r="E187" s="936">
        <v>60</v>
      </c>
      <c r="F187" s="936" t="s">
        <v>54</v>
      </c>
      <c r="G187" s="936">
        <v>1732</v>
      </c>
      <c r="H187" s="908">
        <v>314.9890033333333</v>
      </c>
      <c r="I187" s="908">
        <v>18.18643206312548</v>
      </c>
      <c r="J187" s="908">
        <v>302.87166333333334</v>
      </c>
      <c r="K187" s="908">
        <v>17.486816589684373</v>
      </c>
      <c r="L187" s="908">
        <v>314.9890033333333</v>
      </c>
      <c r="M187" s="908">
        <v>18.18643206312548</v>
      </c>
      <c r="N187" s="908">
        <v>302.87166333333334</v>
      </c>
      <c r="O187" s="908">
        <v>17.486816589684373</v>
      </c>
      <c r="P187" s="908">
        <v>314.9890033333333</v>
      </c>
      <c r="Q187" s="908">
        <v>18.18643206312548</v>
      </c>
      <c r="R187" s="908">
        <v>302.87166333333334</v>
      </c>
      <c r="S187" s="908">
        <v>17.486816589684373</v>
      </c>
      <c r="T187" s="271" t="s">
        <v>621</v>
      </c>
      <c r="U187" s="206">
        <f t="shared" si="18"/>
        <v>18.18643206312548</v>
      </c>
      <c r="V187" s="206">
        <f t="shared" si="19"/>
        <v>17.486816589684373</v>
      </c>
      <c r="W187" s="206">
        <f t="shared" si="20"/>
        <v>18.18643206312548</v>
      </c>
      <c r="X187" s="206"/>
      <c r="Y187" s="178" t="str">
        <f t="shared" si="21"/>
        <v>BENAR</v>
      </c>
      <c r="Z187" s="178" t="str">
        <f t="shared" si="22"/>
        <v>BENAR</v>
      </c>
      <c r="AA187" s="178" t="str">
        <f t="shared" si="23"/>
        <v>BENAR</v>
      </c>
      <c r="AB187" s="178" t="str">
        <f t="shared" si="24"/>
        <v>BENAR</v>
      </c>
      <c r="AC187" s="178" t="str">
        <f t="shared" si="25"/>
        <v>BENAR</v>
      </c>
      <c r="AD187" s="178" t="str">
        <f t="shared" si="26"/>
        <v>BENAR</v>
      </c>
    </row>
    <row r="188" spans="1:30">
      <c r="A188" s="934">
        <v>205</v>
      </c>
      <c r="B188" s="934" t="s">
        <v>50</v>
      </c>
      <c r="C188" s="935" t="s">
        <v>53</v>
      </c>
      <c r="D188" s="936">
        <v>4</v>
      </c>
      <c r="E188" s="936">
        <v>60</v>
      </c>
      <c r="F188" s="936" t="s">
        <v>54</v>
      </c>
      <c r="G188" s="936">
        <v>1732</v>
      </c>
      <c r="H188" s="908">
        <v>547.34739166666657</v>
      </c>
      <c r="I188" s="908">
        <v>31.602043398768277</v>
      </c>
      <c r="J188" s="908">
        <v>494.91993200000002</v>
      </c>
      <c r="K188" s="908">
        <v>28.575053810623558</v>
      </c>
      <c r="L188" s="908">
        <v>547.34739166666657</v>
      </c>
      <c r="M188" s="908">
        <v>31.602043398768277</v>
      </c>
      <c r="N188" s="908">
        <v>494.91993200000002</v>
      </c>
      <c r="O188" s="908">
        <v>28.575053810623558</v>
      </c>
      <c r="P188" s="908">
        <v>547.34739166666657</v>
      </c>
      <c r="Q188" s="908">
        <v>31.602043398768277</v>
      </c>
      <c r="R188" s="908">
        <v>494.91993200000002</v>
      </c>
      <c r="S188" s="908">
        <v>28.575053810623558</v>
      </c>
      <c r="T188" s="271" t="s">
        <v>621</v>
      </c>
      <c r="U188" s="206">
        <f t="shared" si="18"/>
        <v>31.602043398768277</v>
      </c>
      <c r="V188" s="206">
        <f t="shared" si="19"/>
        <v>28.575053810623558</v>
      </c>
      <c r="W188" s="206">
        <f t="shared" si="20"/>
        <v>31.602043398768277</v>
      </c>
      <c r="X188" s="206"/>
      <c r="Y188" s="178" t="str">
        <f t="shared" si="21"/>
        <v>BENAR</v>
      </c>
      <c r="Z188" s="178" t="str">
        <f t="shared" si="22"/>
        <v>BENAR</v>
      </c>
      <c r="AA188" s="178" t="str">
        <f t="shared" si="23"/>
        <v>BENAR</v>
      </c>
      <c r="AB188" s="178" t="str">
        <f t="shared" si="24"/>
        <v>BENAR</v>
      </c>
      <c r="AC188" s="178" t="str">
        <f t="shared" si="25"/>
        <v>BENAR</v>
      </c>
      <c r="AD188" s="178" t="str">
        <f t="shared" si="26"/>
        <v>BENAR</v>
      </c>
    </row>
    <row r="189" spans="1:30">
      <c r="A189" s="934">
        <v>207</v>
      </c>
      <c r="B189" s="934" t="s">
        <v>50</v>
      </c>
      <c r="C189" s="938" t="s">
        <v>97</v>
      </c>
      <c r="D189" s="936">
        <v>1</v>
      </c>
      <c r="E189" s="936">
        <v>60</v>
      </c>
      <c r="F189" s="936" t="s">
        <v>54</v>
      </c>
      <c r="G189" s="936">
        <v>1732</v>
      </c>
      <c r="H189" s="908">
        <v>1094.5551756666666</v>
      </c>
      <c r="I189" s="908">
        <v>63.196026308698997</v>
      </c>
      <c r="J189" s="908">
        <v>688.9327596666667</v>
      </c>
      <c r="K189" s="908">
        <v>39.77671822555812</v>
      </c>
      <c r="L189" s="908">
        <v>1094.5551756666666</v>
      </c>
      <c r="M189" s="908">
        <v>63.196026308698997</v>
      </c>
      <c r="N189" s="908">
        <v>688.9327596666667</v>
      </c>
      <c r="O189" s="908">
        <v>39.77671822555812</v>
      </c>
      <c r="P189" s="908">
        <v>1094.5551756666666</v>
      </c>
      <c r="Q189" s="908">
        <v>63.196026308698997</v>
      </c>
      <c r="R189" s="908">
        <v>688.9327596666667</v>
      </c>
      <c r="S189" s="908">
        <v>39.77671822555812</v>
      </c>
      <c r="T189" s="271" t="s">
        <v>621</v>
      </c>
      <c r="U189" s="206">
        <f t="shared" si="18"/>
        <v>63.196026308698997</v>
      </c>
      <c r="V189" s="206">
        <f t="shared" si="19"/>
        <v>39.77671822555812</v>
      </c>
      <c r="W189" s="206">
        <f t="shared" si="20"/>
        <v>63.196026308698997</v>
      </c>
      <c r="X189" s="206"/>
      <c r="Y189" s="178" t="str">
        <f t="shared" si="21"/>
        <v>BENAR</v>
      </c>
      <c r="Z189" s="178" t="str">
        <f t="shared" si="22"/>
        <v>BENAR</v>
      </c>
      <c r="AA189" s="178" t="str">
        <f t="shared" si="23"/>
        <v>BENAR</v>
      </c>
      <c r="AB189" s="178" t="str">
        <f t="shared" si="24"/>
        <v>BENAR</v>
      </c>
      <c r="AC189" s="178" t="str">
        <f t="shared" si="25"/>
        <v>BENAR</v>
      </c>
      <c r="AD189" s="178" t="str">
        <f t="shared" si="26"/>
        <v>BENAR</v>
      </c>
    </row>
    <row r="190" spans="1:30">
      <c r="A190" s="934">
        <v>208</v>
      </c>
      <c r="B190" s="934" t="s">
        <v>50</v>
      </c>
      <c r="C190" s="935" t="s">
        <v>97</v>
      </c>
      <c r="D190" s="936">
        <v>2</v>
      </c>
      <c r="E190" s="936">
        <v>60</v>
      </c>
      <c r="F190" s="936" t="s">
        <v>54</v>
      </c>
      <c r="G190" s="936">
        <v>1732</v>
      </c>
      <c r="H190" s="908">
        <v>1203.5138346666665</v>
      </c>
      <c r="I190" s="908">
        <v>69.486941955350261</v>
      </c>
      <c r="J190" s="908">
        <v>1052.2634076666666</v>
      </c>
      <c r="K190" s="908">
        <v>60.754238317936867</v>
      </c>
      <c r="L190" s="908">
        <v>1203.5138346666665</v>
      </c>
      <c r="M190" s="908">
        <v>69.486941955350261</v>
      </c>
      <c r="N190" s="908">
        <v>1052.2634076666666</v>
      </c>
      <c r="O190" s="908">
        <v>60.754238317936867</v>
      </c>
      <c r="P190" s="908">
        <v>1203.5138346666665</v>
      </c>
      <c r="Q190" s="908">
        <v>69.486941955350261</v>
      </c>
      <c r="R190" s="908">
        <v>1052.2634076666666</v>
      </c>
      <c r="S190" s="908">
        <v>60.754238317936867</v>
      </c>
      <c r="T190" s="271" t="s">
        <v>621</v>
      </c>
      <c r="U190" s="206">
        <f t="shared" si="18"/>
        <v>69.486941955350261</v>
      </c>
      <c r="V190" s="206">
        <f t="shared" si="19"/>
        <v>60.75423831793686</v>
      </c>
      <c r="W190" s="206">
        <f t="shared" si="20"/>
        <v>69.486941955350261</v>
      </c>
      <c r="X190" s="206"/>
      <c r="Y190" s="178" t="str">
        <f t="shared" si="21"/>
        <v>BENAR</v>
      </c>
      <c r="Z190" s="178" t="str">
        <f t="shared" si="22"/>
        <v>BENAR</v>
      </c>
      <c r="AA190" s="178" t="str">
        <f t="shared" si="23"/>
        <v>BENAR</v>
      </c>
      <c r="AB190" s="178" t="str">
        <f t="shared" si="24"/>
        <v>BENAR</v>
      </c>
      <c r="AC190" s="178" t="str">
        <f t="shared" si="25"/>
        <v>BENAR</v>
      </c>
      <c r="AD190" s="178" t="str">
        <f t="shared" si="26"/>
        <v>BENAR</v>
      </c>
    </row>
    <row r="191" spans="1:30">
      <c r="A191" s="934">
        <v>209</v>
      </c>
      <c r="B191" s="934" t="s">
        <v>50</v>
      </c>
      <c r="C191" s="935" t="s">
        <v>97</v>
      </c>
      <c r="D191" s="936">
        <v>3</v>
      </c>
      <c r="E191" s="936">
        <v>60</v>
      </c>
      <c r="F191" s="936" t="s">
        <v>54</v>
      </c>
      <c r="G191" s="936">
        <v>1732</v>
      </c>
      <c r="H191" s="908">
        <v>804.09010866666665</v>
      </c>
      <c r="I191" s="908">
        <v>46.425525904541956</v>
      </c>
      <c r="J191" s="908">
        <v>708.6086426666667</v>
      </c>
      <c r="K191" s="908">
        <v>40.912739183987682</v>
      </c>
      <c r="L191" s="908">
        <v>804.09010866666665</v>
      </c>
      <c r="M191" s="908">
        <v>46.425525904541956</v>
      </c>
      <c r="N191" s="908">
        <v>708.6086426666667</v>
      </c>
      <c r="O191" s="908">
        <v>40.912739183987682</v>
      </c>
      <c r="P191" s="908">
        <v>804.09010866666665</v>
      </c>
      <c r="Q191" s="908">
        <v>46.425525904541956</v>
      </c>
      <c r="R191" s="908">
        <v>708.6086426666667</v>
      </c>
      <c r="S191" s="908">
        <v>40.912739183987682</v>
      </c>
      <c r="T191" s="271" t="s">
        <v>621</v>
      </c>
      <c r="U191" s="206">
        <f t="shared" si="18"/>
        <v>46.425525904541956</v>
      </c>
      <c r="V191" s="206">
        <f t="shared" si="19"/>
        <v>40.912739183987682</v>
      </c>
      <c r="W191" s="206">
        <f t="shared" si="20"/>
        <v>46.425525904541956</v>
      </c>
      <c r="X191" s="206"/>
      <c r="Y191" s="178" t="str">
        <f t="shared" si="21"/>
        <v>BENAR</v>
      </c>
      <c r="Z191" s="178" t="str">
        <f t="shared" si="22"/>
        <v>BENAR</v>
      </c>
      <c r="AA191" s="178" t="str">
        <f t="shared" si="23"/>
        <v>BENAR</v>
      </c>
      <c r="AB191" s="178" t="str">
        <f t="shared" si="24"/>
        <v>BENAR</v>
      </c>
      <c r="AC191" s="178" t="str">
        <f t="shared" si="25"/>
        <v>BENAR</v>
      </c>
      <c r="AD191" s="178" t="str">
        <f t="shared" si="26"/>
        <v>BENAR</v>
      </c>
    </row>
    <row r="192" spans="1:30">
      <c r="A192" s="934">
        <v>210</v>
      </c>
      <c r="B192" s="934" t="s">
        <v>50</v>
      </c>
      <c r="C192" s="935" t="s">
        <v>97</v>
      </c>
      <c r="D192" s="936">
        <v>4</v>
      </c>
      <c r="E192" s="936">
        <v>60</v>
      </c>
      <c r="F192" s="936" t="s">
        <v>54</v>
      </c>
      <c r="G192" s="936">
        <v>1732</v>
      </c>
      <c r="H192" s="908">
        <v>545.14367666666669</v>
      </c>
      <c r="I192" s="908">
        <v>31.474808121632027</v>
      </c>
      <c r="J192" s="908">
        <v>493.40249633333332</v>
      </c>
      <c r="K192" s="908">
        <v>28.487442051578139</v>
      </c>
      <c r="L192" s="908">
        <v>805.96997066666665</v>
      </c>
      <c r="M192" s="908">
        <v>46.534062971516548</v>
      </c>
      <c r="N192" s="908">
        <v>755.02561466666668</v>
      </c>
      <c r="O192" s="908">
        <v>43.592702925327174</v>
      </c>
      <c r="P192" s="908">
        <v>805.96997066666665</v>
      </c>
      <c r="Q192" s="908">
        <v>46.534062971516548</v>
      </c>
      <c r="R192" s="908">
        <v>755.02561466666668</v>
      </c>
      <c r="S192" s="908">
        <v>43.592702925327174</v>
      </c>
      <c r="T192" s="271" t="s">
        <v>621</v>
      </c>
      <c r="U192" s="206">
        <f t="shared" si="18"/>
        <v>41.51431135488837</v>
      </c>
      <c r="V192" s="206">
        <f t="shared" si="19"/>
        <v>38.557615967410833</v>
      </c>
      <c r="W192" s="206">
        <f t="shared" si="20"/>
        <v>41.51431135488837</v>
      </c>
      <c r="X192" s="206"/>
      <c r="Y192" s="178" t="str">
        <f t="shared" si="21"/>
        <v>BENAR</v>
      </c>
      <c r="Z192" s="178" t="str">
        <f t="shared" si="22"/>
        <v>BENAR</v>
      </c>
      <c r="AA192" s="178" t="str">
        <f t="shared" si="23"/>
        <v>BENAR</v>
      </c>
      <c r="AB192" s="178" t="str">
        <f t="shared" si="24"/>
        <v>BENAR</v>
      </c>
      <c r="AC192" s="178" t="str">
        <f t="shared" si="25"/>
        <v>BENAR</v>
      </c>
      <c r="AD192" s="178" t="str">
        <f t="shared" si="26"/>
        <v>BENAR</v>
      </c>
    </row>
    <row r="193" spans="1:30">
      <c r="A193" s="934">
        <v>211</v>
      </c>
      <c r="B193" s="934" t="s">
        <v>50</v>
      </c>
      <c r="C193" s="935" t="s">
        <v>98</v>
      </c>
      <c r="D193" s="936">
        <v>1</v>
      </c>
      <c r="E193" s="936">
        <v>60</v>
      </c>
      <c r="F193" s="936" t="s">
        <v>54</v>
      </c>
      <c r="G193" s="936">
        <v>1732</v>
      </c>
      <c r="H193" s="908">
        <v>754.35699466666665</v>
      </c>
      <c r="I193" s="908">
        <v>43.554098999230177</v>
      </c>
      <c r="J193" s="908">
        <v>642.01037600000006</v>
      </c>
      <c r="K193" s="908">
        <v>37.067573672055431</v>
      </c>
      <c r="L193" s="908">
        <v>784.54976399999998</v>
      </c>
      <c r="M193" s="908">
        <v>45.29733048498845</v>
      </c>
      <c r="N193" s="908">
        <v>724.09293600000001</v>
      </c>
      <c r="O193" s="908">
        <v>41.806751501154736</v>
      </c>
      <c r="P193" s="908">
        <v>784.54976399999998</v>
      </c>
      <c r="Q193" s="908">
        <v>45.29733048498845</v>
      </c>
      <c r="R193" s="908">
        <v>724.09293600000001</v>
      </c>
      <c r="S193" s="908">
        <v>41.806751501154736</v>
      </c>
      <c r="T193" s="271" t="s">
        <v>621</v>
      </c>
      <c r="U193" s="206">
        <f t="shared" si="18"/>
        <v>44.716253323069026</v>
      </c>
      <c r="V193" s="206">
        <f t="shared" si="19"/>
        <v>40.227025558121632</v>
      </c>
      <c r="W193" s="206">
        <f t="shared" si="20"/>
        <v>44.716253323069026</v>
      </c>
      <c r="X193" s="206"/>
      <c r="Y193" s="178" t="str">
        <f t="shared" si="21"/>
        <v>BENAR</v>
      </c>
      <c r="Z193" s="178" t="str">
        <f t="shared" si="22"/>
        <v>BENAR</v>
      </c>
      <c r="AA193" s="178" t="str">
        <f t="shared" si="23"/>
        <v>BENAR</v>
      </c>
      <c r="AB193" s="178" t="str">
        <f t="shared" si="24"/>
        <v>BENAR</v>
      </c>
      <c r="AC193" s="178" t="str">
        <f t="shared" si="25"/>
        <v>BENAR</v>
      </c>
      <c r="AD193" s="178" t="str">
        <f t="shared" si="26"/>
        <v>BENAR</v>
      </c>
    </row>
    <row r="194" spans="1:30">
      <c r="A194" s="934">
        <v>212</v>
      </c>
      <c r="B194" s="934" t="s">
        <v>50</v>
      </c>
      <c r="C194" s="935" t="s">
        <v>98</v>
      </c>
      <c r="D194" s="936">
        <v>2</v>
      </c>
      <c r="E194" s="936">
        <v>60</v>
      </c>
      <c r="F194" s="936" t="s">
        <v>54</v>
      </c>
      <c r="G194" s="936">
        <v>1732</v>
      </c>
      <c r="H194" s="908">
        <v>807.76859533333334</v>
      </c>
      <c r="I194" s="908">
        <v>46.637909661277902</v>
      </c>
      <c r="J194" s="908">
        <v>810.38810233333334</v>
      </c>
      <c r="K194" s="908">
        <v>46.789151404926862</v>
      </c>
      <c r="L194" s="908">
        <v>865.94685900000002</v>
      </c>
      <c r="M194" s="908">
        <v>49.996931812933028</v>
      </c>
      <c r="N194" s="908">
        <v>865.80401633333338</v>
      </c>
      <c r="O194" s="908">
        <v>49.988684545804468</v>
      </c>
      <c r="P194" s="908">
        <v>865.94685900000002</v>
      </c>
      <c r="Q194" s="908">
        <v>49.996931812933028</v>
      </c>
      <c r="R194" s="908">
        <v>865.80401633333338</v>
      </c>
      <c r="S194" s="908">
        <v>49.988684545804468</v>
      </c>
      <c r="T194" s="271" t="s">
        <v>621</v>
      </c>
      <c r="U194" s="206">
        <f t="shared" si="18"/>
        <v>48.877257762381326</v>
      </c>
      <c r="V194" s="206">
        <f t="shared" si="19"/>
        <v>48.922173498845268</v>
      </c>
      <c r="W194" s="206">
        <f t="shared" si="20"/>
        <v>48.922173498845268</v>
      </c>
      <c r="X194" s="206"/>
      <c r="Y194" s="178" t="str">
        <f t="shared" si="21"/>
        <v>BENAR</v>
      </c>
      <c r="Z194" s="178" t="str">
        <f t="shared" si="22"/>
        <v>BENAR</v>
      </c>
      <c r="AA194" s="178" t="str">
        <f t="shared" si="23"/>
        <v>BENAR</v>
      </c>
      <c r="AB194" s="178" t="str">
        <f t="shared" si="24"/>
        <v>BENAR</v>
      </c>
      <c r="AC194" s="178" t="str">
        <f t="shared" si="25"/>
        <v>BENAR</v>
      </c>
      <c r="AD194" s="178" t="str">
        <f t="shared" si="26"/>
        <v>BENAR</v>
      </c>
    </row>
    <row r="195" spans="1:30">
      <c r="A195" s="934">
        <v>213</v>
      </c>
      <c r="B195" s="934" t="s">
        <v>99</v>
      </c>
      <c r="C195" s="935" t="s">
        <v>100</v>
      </c>
      <c r="D195" s="936">
        <v>1</v>
      </c>
      <c r="E195" s="936">
        <v>60</v>
      </c>
      <c r="F195" s="936" t="s">
        <v>22</v>
      </c>
      <c r="G195" s="936">
        <v>1732</v>
      </c>
      <c r="H195" s="908">
        <v>1197.8763833333333</v>
      </c>
      <c r="I195" s="908">
        <v>69.161454003079285</v>
      </c>
      <c r="J195" s="908">
        <v>973.6768596666667</v>
      </c>
      <c r="K195" s="908">
        <v>56.216908756735947</v>
      </c>
      <c r="L195" s="908">
        <v>1197.8763833333333</v>
      </c>
      <c r="M195" s="908">
        <v>69.161454003079285</v>
      </c>
      <c r="N195" s="908">
        <v>973.6768596666667</v>
      </c>
      <c r="O195" s="908">
        <v>56.216908756735947</v>
      </c>
      <c r="P195" s="908">
        <v>1197.8763833333333</v>
      </c>
      <c r="Q195" s="908">
        <v>69.161454003079285</v>
      </c>
      <c r="R195" s="908">
        <v>973.6768596666667</v>
      </c>
      <c r="S195" s="908">
        <v>56.216908756735947</v>
      </c>
      <c r="T195" s="271" t="s">
        <v>621</v>
      </c>
      <c r="U195" s="206">
        <f t="shared" si="18"/>
        <v>69.161454003079285</v>
      </c>
      <c r="V195" s="206">
        <f t="shared" si="19"/>
        <v>56.21690875673594</v>
      </c>
      <c r="W195" s="206">
        <f t="shared" si="20"/>
        <v>69.161454003079285</v>
      </c>
      <c r="X195" s="206"/>
      <c r="Y195" s="178" t="str">
        <f t="shared" si="21"/>
        <v>BENAR</v>
      </c>
      <c r="Z195" s="178" t="str">
        <f t="shared" si="22"/>
        <v>BENAR</v>
      </c>
      <c r="AA195" s="178" t="str">
        <f t="shared" si="23"/>
        <v>BENAR</v>
      </c>
      <c r="AB195" s="178" t="str">
        <f t="shared" si="24"/>
        <v>BENAR</v>
      </c>
      <c r="AC195" s="178" t="str">
        <f t="shared" si="25"/>
        <v>BENAR</v>
      </c>
      <c r="AD195" s="178" t="str">
        <f t="shared" si="26"/>
        <v>BENAR</v>
      </c>
    </row>
    <row r="196" spans="1:30">
      <c r="A196" s="934">
        <v>214</v>
      </c>
      <c r="B196" s="934" t="s">
        <v>99</v>
      </c>
      <c r="C196" s="935" t="s">
        <v>100</v>
      </c>
      <c r="D196" s="936">
        <v>2</v>
      </c>
      <c r="E196" s="936">
        <v>60</v>
      </c>
      <c r="F196" s="936" t="s">
        <v>22</v>
      </c>
      <c r="G196" s="936">
        <v>1732</v>
      </c>
      <c r="H196" s="908">
        <v>437.75629666666663</v>
      </c>
      <c r="I196" s="908">
        <v>25.274612971516547</v>
      </c>
      <c r="J196" s="908">
        <v>388.42632033333331</v>
      </c>
      <c r="K196" s="908">
        <v>22.426461913010005</v>
      </c>
      <c r="L196" s="908">
        <v>437.75629666666663</v>
      </c>
      <c r="M196" s="908">
        <v>25.274612971516547</v>
      </c>
      <c r="N196" s="908">
        <v>388.42632033333331</v>
      </c>
      <c r="O196" s="908">
        <v>22.426461913010005</v>
      </c>
      <c r="P196" s="908">
        <v>437.75629666666663</v>
      </c>
      <c r="Q196" s="908">
        <v>25.274612971516547</v>
      </c>
      <c r="R196" s="908">
        <v>388.42632033333331</v>
      </c>
      <c r="S196" s="908">
        <v>22.426461913010005</v>
      </c>
      <c r="T196" s="271" t="s">
        <v>621</v>
      </c>
      <c r="U196" s="206">
        <f t="shared" si="18"/>
        <v>25.274612971516547</v>
      </c>
      <c r="V196" s="206">
        <f t="shared" si="19"/>
        <v>22.426461913010005</v>
      </c>
      <c r="W196" s="206">
        <f t="shared" si="20"/>
        <v>25.274612971516547</v>
      </c>
      <c r="X196" s="206"/>
      <c r="Y196" s="178" t="str">
        <f t="shared" si="21"/>
        <v>BENAR</v>
      </c>
      <c r="Z196" s="178" t="str">
        <f t="shared" si="22"/>
        <v>BENAR</v>
      </c>
      <c r="AA196" s="178" t="str">
        <f t="shared" si="23"/>
        <v>BENAR</v>
      </c>
      <c r="AB196" s="178" t="str">
        <f t="shared" si="24"/>
        <v>BENAR</v>
      </c>
      <c r="AC196" s="178" t="str">
        <f t="shared" si="25"/>
        <v>BENAR</v>
      </c>
      <c r="AD196" s="178" t="str">
        <f t="shared" si="26"/>
        <v>BENAR</v>
      </c>
    </row>
    <row r="197" spans="1:30">
      <c r="A197" s="934">
        <v>215</v>
      </c>
      <c r="B197" s="934" t="s">
        <v>99</v>
      </c>
      <c r="C197" s="935" t="s">
        <v>100</v>
      </c>
      <c r="D197" s="936">
        <v>3</v>
      </c>
      <c r="E197" s="936">
        <v>60</v>
      </c>
      <c r="F197" s="936" t="s">
        <v>22</v>
      </c>
      <c r="G197" s="936">
        <v>1732</v>
      </c>
      <c r="H197" s="908">
        <v>796.78155533333336</v>
      </c>
      <c r="I197" s="908">
        <v>46.003554003079294</v>
      </c>
      <c r="J197" s="908">
        <v>827.06878666666671</v>
      </c>
      <c r="K197" s="908">
        <v>47.752239414934564</v>
      </c>
      <c r="L197" s="908">
        <v>796.78155533333336</v>
      </c>
      <c r="M197" s="908">
        <v>46.003554003079294</v>
      </c>
      <c r="N197" s="908">
        <v>827.06878666666671</v>
      </c>
      <c r="O197" s="908">
        <v>47.752239414934564</v>
      </c>
      <c r="P197" s="908">
        <v>796.78155533333336</v>
      </c>
      <c r="Q197" s="908">
        <v>46.003554003079294</v>
      </c>
      <c r="R197" s="908">
        <v>827.06878666666671</v>
      </c>
      <c r="S197" s="908">
        <v>47.752239414934564</v>
      </c>
      <c r="T197" s="271" t="s">
        <v>621</v>
      </c>
      <c r="U197" s="206">
        <f t="shared" si="18"/>
        <v>46.003554003079294</v>
      </c>
      <c r="V197" s="206">
        <f t="shared" si="19"/>
        <v>47.752239414934564</v>
      </c>
      <c r="W197" s="206">
        <f t="shared" si="20"/>
        <v>47.752239414934564</v>
      </c>
      <c r="X197" s="206"/>
      <c r="Y197" s="178" t="str">
        <f t="shared" si="21"/>
        <v>BENAR</v>
      </c>
      <c r="Z197" s="178" t="str">
        <f t="shared" si="22"/>
        <v>BENAR</v>
      </c>
      <c r="AA197" s="178" t="str">
        <f t="shared" si="23"/>
        <v>BENAR</v>
      </c>
      <c r="AB197" s="178" t="str">
        <f t="shared" si="24"/>
        <v>BENAR</v>
      </c>
      <c r="AC197" s="178" t="str">
        <f t="shared" si="25"/>
        <v>BENAR</v>
      </c>
      <c r="AD197" s="178" t="str">
        <f t="shared" si="26"/>
        <v>BENAR</v>
      </c>
    </row>
    <row r="198" spans="1:30">
      <c r="A198" s="934">
        <v>216</v>
      </c>
      <c r="B198" s="937" t="s">
        <v>99</v>
      </c>
      <c r="C198" s="943" t="s">
        <v>100</v>
      </c>
      <c r="D198" s="939">
        <v>4</v>
      </c>
      <c r="E198" s="939">
        <v>60</v>
      </c>
      <c r="F198" s="939" t="s">
        <v>22</v>
      </c>
      <c r="G198" s="936">
        <v>1732</v>
      </c>
      <c r="H198" s="908">
        <v>864.69055166666669</v>
      </c>
      <c r="I198" s="908">
        <v>49.924396747498079</v>
      </c>
      <c r="J198" s="908">
        <v>879.80165633333343</v>
      </c>
      <c r="K198" s="908">
        <v>50.796862374903775</v>
      </c>
      <c r="L198" s="908">
        <v>864.69055166666669</v>
      </c>
      <c r="M198" s="908">
        <v>49.924396747498079</v>
      </c>
      <c r="N198" s="908">
        <v>879.80165633333343</v>
      </c>
      <c r="O198" s="908">
        <v>50.796862374903775</v>
      </c>
      <c r="P198" s="908">
        <v>864.69055166666669</v>
      </c>
      <c r="Q198" s="908">
        <v>49.924396747498079</v>
      </c>
      <c r="R198" s="908">
        <v>879.80165633333343</v>
      </c>
      <c r="S198" s="908">
        <v>50.796862374903775</v>
      </c>
      <c r="T198" s="271" t="s">
        <v>621</v>
      </c>
      <c r="U198" s="206">
        <f t="shared" si="18"/>
        <v>49.924396747498086</v>
      </c>
      <c r="V198" s="206">
        <f t="shared" si="19"/>
        <v>50.796862374903775</v>
      </c>
      <c r="W198" s="206">
        <f t="shared" si="20"/>
        <v>50.796862374903775</v>
      </c>
      <c r="X198" s="206"/>
      <c r="Y198" s="178" t="str">
        <f t="shared" si="21"/>
        <v>BENAR</v>
      </c>
      <c r="Z198" s="178" t="str">
        <f t="shared" si="22"/>
        <v>BENAR</v>
      </c>
      <c r="AA198" s="178" t="str">
        <f t="shared" si="23"/>
        <v>BENAR</v>
      </c>
      <c r="AB198" s="178" t="str">
        <f t="shared" si="24"/>
        <v>BENAR</v>
      </c>
      <c r="AC198" s="178" t="str">
        <f t="shared" si="25"/>
        <v>BENAR</v>
      </c>
      <c r="AD198" s="178" t="str">
        <f t="shared" si="26"/>
        <v>BENAR</v>
      </c>
    </row>
    <row r="199" spans="1:30">
      <c r="A199" s="934">
        <v>217</v>
      </c>
      <c r="B199" s="934" t="s">
        <v>99</v>
      </c>
      <c r="C199" s="935" t="s">
        <v>101</v>
      </c>
      <c r="D199" s="936">
        <v>1</v>
      </c>
      <c r="E199" s="936">
        <v>60</v>
      </c>
      <c r="F199" s="936" t="s">
        <v>22</v>
      </c>
      <c r="G199" s="936">
        <v>1732</v>
      </c>
      <c r="H199" s="908">
        <v>537.9888913333333</v>
      </c>
      <c r="I199" s="908">
        <v>31.061714280215547</v>
      </c>
      <c r="J199" s="908">
        <v>470.5244546666666</v>
      </c>
      <c r="K199" s="908">
        <v>27.166538953040799</v>
      </c>
      <c r="L199" s="908">
        <v>537.9888913333333</v>
      </c>
      <c r="M199" s="908">
        <v>31.061714280215547</v>
      </c>
      <c r="N199" s="908">
        <v>470.5244546666666</v>
      </c>
      <c r="O199" s="908">
        <v>27.166538953040799</v>
      </c>
      <c r="P199" s="908">
        <v>537.9888913333333</v>
      </c>
      <c r="Q199" s="908">
        <v>31.061714280215547</v>
      </c>
      <c r="R199" s="908">
        <v>470.5244546666666</v>
      </c>
      <c r="S199" s="908">
        <v>27.166538953040799</v>
      </c>
      <c r="T199" s="271" t="s">
        <v>621</v>
      </c>
      <c r="U199" s="206">
        <f t="shared" si="18"/>
        <v>31.061714280215551</v>
      </c>
      <c r="V199" s="206">
        <f t="shared" si="19"/>
        <v>27.166538953040799</v>
      </c>
      <c r="W199" s="206">
        <f t="shared" si="20"/>
        <v>31.061714280215551</v>
      </c>
      <c r="X199" s="206"/>
      <c r="Y199" s="178" t="str">
        <f t="shared" si="21"/>
        <v>BENAR</v>
      </c>
      <c r="Z199" s="178" t="str">
        <f t="shared" si="22"/>
        <v>BENAR</v>
      </c>
      <c r="AA199" s="178" t="str">
        <f t="shared" si="23"/>
        <v>BENAR</v>
      </c>
      <c r="AB199" s="178" t="str">
        <f t="shared" si="24"/>
        <v>BENAR</v>
      </c>
      <c r="AC199" s="178" t="str">
        <f t="shared" si="25"/>
        <v>BENAR</v>
      </c>
      <c r="AD199" s="178" t="str">
        <f t="shared" si="26"/>
        <v>BENAR</v>
      </c>
    </row>
    <row r="200" spans="1:30">
      <c r="A200" s="934">
        <v>218</v>
      </c>
      <c r="B200" s="934" t="s">
        <v>99</v>
      </c>
      <c r="C200" s="935" t="s">
        <v>101</v>
      </c>
      <c r="D200" s="936">
        <v>2</v>
      </c>
      <c r="E200" s="936">
        <v>60</v>
      </c>
      <c r="F200" s="936" t="s">
        <v>22</v>
      </c>
      <c r="G200" s="936">
        <v>1732</v>
      </c>
      <c r="H200" s="908">
        <v>929.80934666666656</v>
      </c>
      <c r="I200" s="908">
        <v>53.684142417244033</v>
      </c>
      <c r="J200" s="908">
        <v>936.19580099999996</v>
      </c>
      <c r="K200" s="908">
        <v>54.052875346420329</v>
      </c>
      <c r="L200" s="908">
        <v>929.80934666666656</v>
      </c>
      <c r="M200" s="908">
        <v>53.684142417244033</v>
      </c>
      <c r="N200" s="908">
        <v>936.19580099999996</v>
      </c>
      <c r="O200" s="908">
        <v>54.052875346420329</v>
      </c>
      <c r="P200" s="908">
        <v>929.80934666666656</v>
      </c>
      <c r="Q200" s="908">
        <v>53.684142417244033</v>
      </c>
      <c r="R200" s="908">
        <v>936.19580099999996</v>
      </c>
      <c r="S200" s="908">
        <v>54.052875346420329</v>
      </c>
      <c r="T200" s="271" t="s">
        <v>621</v>
      </c>
      <c r="U200" s="206">
        <f t="shared" si="18"/>
        <v>53.684142417244033</v>
      </c>
      <c r="V200" s="206">
        <f t="shared" si="19"/>
        <v>54.052875346420329</v>
      </c>
      <c r="W200" s="206">
        <f t="shared" si="20"/>
        <v>54.052875346420329</v>
      </c>
      <c r="X200" s="206"/>
      <c r="Y200" s="178" t="str">
        <f t="shared" si="21"/>
        <v>BENAR</v>
      </c>
      <c r="Z200" s="178" t="str">
        <f t="shared" si="22"/>
        <v>BENAR</v>
      </c>
      <c r="AA200" s="178" t="str">
        <f t="shared" si="23"/>
        <v>BENAR</v>
      </c>
      <c r="AB200" s="178" t="str">
        <f t="shared" si="24"/>
        <v>BENAR</v>
      </c>
      <c r="AC200" s="178" t="str">
        <f t="shared" si="25"/>
        <v>BENAR</v>
      </c>
      <c r="AD200" s="178" t="str">
        <f t="shared" si="26"/>
        <v>BENAR</v>
      </c>
    </row>
    <row r="201" spans="1:30">
      <c r="A201" s="934">
        <v>219</v>
      </c>
      <c r="B201" s="934" t="s">
        <v>99</v>
      </c>
      <c r="C201" s="935" t="s">
        <v>101</v>
      </c>
      <c r="D201" s="936">
        <v>3</v>
      </c>
      <c r="E201" s="936">
        <v>60</v>
      </c>
      <c r="F201" s="936" t="s">
        <v>22</v>
      </c>
      <c r="G201" s="936">
        <v>1732</v>
      </c>
      <c r="H201" s="908">
        <v>1041.1929933333333</v>
      </c>
      <c r="I201" s="908">
        <v>60.115068899153187</v>
      </c>
      <c r="J201" s="908">
        <v>469.06296766666668</v>
      </c>
      <c r="K201" s="908">
        <v>27.082157486528097</v>
      </c>
      <c r="L201" s="908">
        <v>1041.1929933333333</v>
      </c>
      <c r="M201" s="908">
        <v>60.115068899153187</v>
      </c>
      <c r="N201" s="908">
        <v>469.06296766666668</v>
      </c>
      <c r="O201" s="908">
        <v>27.082157486528097</v>
      </c>
      <c r="P201" s="908">
        <v>1041.1929933333333</v>
      </c>
      <c r="Q201" s="908">
        <v>60.115068899153187</v>
      </c>
      <c r="R201" s="908">
        <v>469.06296766666668</v>
      </c>
      <c r="S201" s="908">
        <v>27.082157486528097</v>
      </c>
      <c r="T201" s="271" t="s">
        <v>621</v>
      </c>
      <c r="U201" s="206">
        <f t="shared" si="18"/>
        <v>60.115068899153187</v>
      </c>
      <c r="V201" s="206">
        <f t="shared" si="19"/>
        <v>27.082157486528093</v>
      </c>
      <c r="W201" s="206">
        <f t="shared" si="20"/>
        <v>60.115068899153187</v>
      </c>
      <c r="X201" s="206"/>
      <c r="Y201" s="178" t="str">
        <f t="shared" si="21"/>
        <v>BENAR</v>
      </c>
      <c r="Z201" s="178" t="str">
        <f t="shared" si="22"/>
        <v>BENAR</v>
      </c>
      <c r="AA201" s="178" t="str">
        <f t="shared" si="23"/>
        <v>BENAR</v>
      </c>
      <c r="AB201" s="178" t="str">
        <f t="shared" si="24"/>
        <v>BENAR</v>
      </c>
      <c r="AC201" s="178" t="str">
        <f t="shared" si="25"/>
        <v>BENAR</v>
      </c>
      <c r="AD201" s="178" t="str">
        <f t="shared" si="26"/>
        <v>BENAR</v>
      </c>
    </row>
    <row r="202" spans="1:30">
      <c r="A202" s="934">
        <v>220</v>
      </c>
      <c r="B202" s="934" t="s">
        <v>99</v>
      </c>
      <c r="C202" s="935" t="s">
        <v>101</v>
      </c>
      <c r="D202" s="936">
        <v>4</v>
      </c>
      <c r="E202" s="936">
        <v>60</v>
      </c>
      <c r="F202" s="936" t="s">
        <v>22</v>
      </c>
      <c r="G202" s="936">
        <v>1732</v>
      </c>
      <c r="H202" s="908">
        <v>0</v>
      </c>
      <c r="I202" s="908">
        <v>0</v>
      </c>
      <c r="J202" s="908">
        <v>0</v>
      </c>
      <c r="K202" s="908">
        <v>0</v>
      </c>
      <c r="L202" s="908">
        <v>0</v>
      </c>
      <c r="M202" s="908">
        <v>0</v>
      </c>
      <c r="N202" s="908">
        <v>0</v>
      </c>
      <c r="O202" s="908">
        <v>0</v>
      </c>
      <c r="P202" s="908">
        <v>0</v>
      </c>
      <c r="Q202" s="908">
        <v>0</v>
      </c>
      <c r="R202" s="908">
        <v>0</v>
      </c>
      <c r="S202" s="908">
        <v>0</v>
      </c>
      <c r="T202" s="271" t="s">
        <v>621</v>
      </c>
      <c r="U202" s="206">
        <f t="shared" ref="U202:U257" si="27">AVERAGE(I202,M202,Q202)</f>
        <v>0</v>
      </c>
      <c r="V202" s="206">
        <f t="shared" ref="V202:V257" si="28">AVERAGE(K202,O202,S202)</f>
        <v>0</v>
      </c>
      <c r="W202" s="206">
        <f t="shared" ref="W202:W257" si="29">MAX(U202:V202)</f>
        <v>0</v>
      </c>
      <c r="X202" s="206"/>
      <c r="Y202" s="178" t="str">
        <f t="shared" ref="Y202:Y257" si="30">IF(((H202/G202)*100)=I202,"BENAR","N")</f>
        <v>BENAR</v>
      </c>
      <c r="Z202" s="178" t="str">
        <f t="shared" ref="Z202:Z257" si="31">IF(((J202/G202)*100)=K202,"BENAR","N")</f>
        <v>BENAR</v>
      </c>
      <c r="AA202" s="178" t="str">
        <f t="shared" ref="AA202:AA257" si="32">IF(((L202/G202)*100)=M202,"BENAR","N")</f>
        <v>BENAR</v>
      </c>
      <c r="AB202" s="178" t="str">
        <f t="shared" ref="AB202:AB257" si="33">IF(((N202/G202)*100)=O202,"BENAR","N")</f>
        <v>BENAR</v>
      </c>
      <c r="AC202" s="178" t="str">
        <f t="shared" ref="AC202:AC257" si="34">IF(((P202/G202)*100)=Q202,"BENAR","N")</f>
        <v>BENAR</v>
      </c>
      <c r="AD202" s="178" t="str">
        <f t="shared" ref="AD202:AD257" si="35">IF(((R202/G202)*100)=S202,"BENAR","N")</f>
        <v>BENAR</v>
      </c>
    </row>
    <row r="203" spans="1:30">
      <c r="A203" s="934">
        <v>221</v>
      </c>
      <c r="B203" s="934" t="s">
        <v>99</v>
      </c>
      <c r="C203" s="935" t="s">
        <v>102</v>
      </c>
      <c r="D203" s="936">
        <v>7</v>
      </c>
      <c r="E203" s="936">
        <v>60</v>
      </c>
      <c r="F203" s="936" t="s">
        <v>22</v>
      </c>
      <c r="G203" s="936">
        <v>1732</v>
      </c>
      <c r="H203" s="908">
        <v>508.2207846666667</v>
      </c>
      <c r="I203" s="908">
        <v>29.343001424172442</v>
      </c>
      <c r="J203" s="908">
        <v>467.15667733333333</v>
      </c>
      <c r="K203" s="908">
        <v>26.972094534257117</v>
      </c>
      <c r="L203" s="908">
        <v>508.2207846666667</v>
      </c>
      <c r="M203" s="908">
        <v>29.343001424172442</v>
      </c>
      <c r="N203" s="908">
        <v>467.15667733333333</v>
      </c>
      <c r="O203" s="908">
        <v>26.972094534257117</v>
      </c>
      <c r="P203" s="908">
        <v>508.2207846666667</v>
      </c>
      <c r="Q203" s="908">
        <v>29.343001424172442</v>
      </c>
      <c r="R203" s="908">
        <v>467.15667733333333</v>
      </c>
      <c r="S203" s="908">
        <v>26.972094534257117</v>
      </c>
      <c r="T203" s="271" t="s">
        <v>621</v>
      </c>
      <c r="U203" s="206">
        <f t="shared" si="27"/>
        <v>29.343001424172442</v>
      </c>
      <c r="V203" s="206">
        <f t="shared" si="28"/>
        <v>26.972094534257121</v>
      </c>
      <c r="W203" s="206">
        <f t="shared" si="29"/>
        <v>29.343001424172442</v>
      </c>
      <c r="X203" s="206"/>
      <c r="Y203" s="178" t="str">
        <f t="shared" si="30"/>
        <v>BENAR</v>
      </c>
      <c r="Z203" s="178" t="str">
        <f t="shared" si="31"/>
        <v>BENAR</v>
      </c>
      <c r="AA203" s="178" t="str">
        <f t="shared" si="32"/>
        <v>BENAR</v>
      </c>
      <c r="AB203" s="178" t="str">
        <f t="shared" si="33"/>
        <v>BENAR</v>
      </c>
      <c r="AC203" s="178" t="str">
        <f t="shared" si="34"/>
        <v>BENAR</v>
      </c>
      <c r="AD203" s="178" t="str">
        <f t="shared" si="35"/>
        <v>BENAR</v>
      </c>
    </row>
    <row r="204" spans="1:30">
      <c r="A204" s="934">
        <v>222</v>
      </c>
      <c r="B204" s="934" t="s">
        <v>99</v>
      </c>
      <c r="C204" s="935" t="s">
        <v>103</v>
      </c>
      <c r="D204" s="936">
        <v>1</v>
      </c>
      <c r="E204" s="936">
        <v>30</v>
      </c>
      <c r="F204" s="936" t="s">
        <v>33</v>
      </c>
      <c r="G204" s="936">
        <v>866</v>
      </c>
      <c r="H204" s="908">
        <v>571.51100633333328</v>
      </c>
      <c r="I204" s="908">
        <v>65.994342532717468</v>
      </c>
      <c r="J204" s="908">
        <v>573.18499733333329</v>
      </c>
      <c r="K204" s="908">
        <v>66.187644033872203</v>
      </c>
      <c r="L204" s="908">
        <v>571.51100633333328</v>
      </c>
      <c r="M204" s="908">
        <v>65.994342532717468</v>
      </c>
      <c r="N204" s="908">
        <v>573.18499733333329</v>
      </c>
      <c r="O204" s="908">
        <v>66.187644033872203</v>
      </c>
      <c r="P204" s="908">
        <v>571.51100633333328</v>
      </c>
      <c r="Q204" s="908">
        <v>65.994342532717468</v>
      </c>
      <c r="R204" s="908">
        <v>573.18499733333329</v>
      </c>
      <c r="S204" s="908">
        <v>66.187644033872203</v>
      </c>
      <c r="T204" s="271" t="s">
        <v>621</v>
      </c>
      <c r="U204" s="206">
        <f t="shared" si="27"/>
        <v>65.994342532717468</v>
      </c>
      <c r="V204" s="206">
        <f t="shared" si="28"/>
        <v>66.187644033872203</v>
      </c>
      <c r="W204" s="206">
        <f t="shared" si="29"/>
        <v>66.187644033872203</v>
      </c>
      <c r="X204" s="206"/>
      <c r="Y204" s="178" t="str">
        <f t="shared" si="30"/>
        <v>BENAR</v>
      </c>
      <c r="Z204" s="178" t="str">
        <f t="shared" si="31"/>
        <v>BENAR</v>
      </c>
      <c r="AA204" s="178" t="str">
        <f t="shared" si="32"/>
        <v>BENAR</v>
      </c>
      <c r="AB204" s="178" t="str">
        <f t="shared" si="33"/>
        <v>BENAR</v>
      </c>
      <c r="AC204" s="178" t="str">
        <f t="shared" si="34"/>
        <v>BENAR</v>
      </c>
      <c r="AD204" s="178" t="str">
        <f t="shared" si="35"/>
        <v>BENAR</v>
      </c>
    </row>
    <row r="205" spans="1:30">
      <c r="A205" s="934">
        <v>223</v>
      </c>
      <c r="B205" s="934" t="s">
        <v>99</v>
      </c>
      <c r="C205" s="935" t="s">
        <v>103</v>
      </c>
      <c r="D205" s="936">
        <v>2</v>
      </c>
      <c r="E205" s="936">
        <v>30</v>
      </c>
      <c r="F205" s="936" t="s">
        <v>33</v>
      </c>
      <c r="G205" s="936">
        <v>577</v>
      </c>
      <c r="H205" s="908">
        <v>285.61135866666666</v>
      </c>
      <c r="I205" s="908">
        <v>49.499368919699592</v>
      </c>
      <c r="J205" s="908">
        <v>251.45570366666666</v>
      </c>
      <c r="K205" s="908">
        <v>43.579844656268051</v>
      </c>
      <c r="L205" s="908">
        <v>285.61135866666666</v>
      </c>
      <c r="M205" s="908">
        <v>49.499368919699592</v>
      </c>
      <c r="N205" s="908">
        <v>251.45570366666666</v>
      </c>
      <c r="O205" s="908">
        <v>43.579844656268051</v>
      </c>
      <c r="P205" s="908">
        <v>285.61135866666666</v>
      </c>
      <c r="Q205" s="908">
        <v>49.499368919699592</v>
      </c>
      <c r="R205" s="908">
        <v>251.45570366666666</v>
      </c>
      <c r="S205" s="908">
        <v>43.579844656268051</v>
      </c>
      <c r="T205" s="271" t="s">
        <v>621</v>
      </c>
      <c r="U205" s="206">
        <f t="shared" si="27"/>
        <v>49.499368919699599</v>
      </c>
      <c r="V205" s="206">
        <f t="shared" si="28"/>
        <v>43.579844656268051</v>
      </c>
      <c r="W205" s="206">
        <f t="shared" si="29"/>
        <v>49.499368919699599</v>
      </c>
      <c r="X205" s="206"/>
      <c r="Y205" s="178" t="str">
        <f t="shared" si="30"/>
        <v>BENAR</v>
      </c>
      <c r="Z205" s="178" t="str">
        <f t="shared" si="31"/>
        <v>BENAR</v>
      </c>
      <c r="AA205" s="178" t="str">
        <f t="shared" si="32"/>
        <v>BENAR</v>
      </c>
      <c r="AB205" s="178" t="str">
        <f t="shared" si="33"/>
        <v>BENAR</v>
      </c>
      <c r="AC205" s="178" t="str">
        <f t="shared" si="34"/>
        <v>BENAR</v>
      </c>
      <c r="AD205" s="178" t="str">
        <f t="shared" si="35"/>
        <v>BENAR</v>
      </c>
    </row>
    <row r="206" spans="1:30">
      <c r="A206" s="934">
        <v>224</v>
      </c>
      <c r="B206" s="934" t="s">
        <v>99</v>
      </c>
      <c r="C206" s="935" t="s">
        <v>103</v>
      </c>
      <c r="D206" s="936">
        <v>3</v>
      </c>
      <c r="E206" s="936">
        <v>30</v>
      </c>
      <c r="F206" s="936" t="s">
        <v>33</v>
      </c>
      <c r="G206" s="936">
        <v>866</v>
      </c>
      <c r="H206" s="908">
        <v>453.93985999999995</v>
      </c>
      <c r="I206" s="908">
        <v>52.417997690531173</v>
      </c>
      <c r="J206" s="908">
        <v>430.14248666666668</v>
      </c>
      <c r="K206" s="908">
        <v>49.670033102386455</v>
      </c>
      <c r="L206" s="908">
        <v>453.93985999999995</v>
      </c>
      <c r="M206" s="908">
        <v>52.417997690531173</v>
      </c>
      <c r="N206" s="908">
        <v>430.14248666666668</v>
      </c>
      <c r="O206" s="908">
        <v>49.670033102386455</v>
      </c>
      <c r="P206" s="908">
        <v>453.93985999999995</v>
      </c>
      <c r="Q206" s="908">
        <v>52.417997690531173</v>
      </c>
      <c r="R206" s="908">
        <v>430.14248666666668</v>
      </c>
      <c r="S206" s="908">
        <v>49.670033102386455</v>
      </c>
      <c r="T206" s="271" t="s">
        <v>621</v>
      </c>
      <c r="U206" s="206">
        <f t="shared" si="27"/>
        <v>52.417997690531173</v>
      </c>
      <c r="V206" s="206">
        <f t="shared" si="28"/>
        <v>49.670033102386448</v>
      </c>
      <c r="W206" s="206">
        <f t="shared" si="29"/>
        <v>52.417997690531173</v>
      </c>
      <c r="X206" s="206"/>
      <c r="Y206" s="178" t="str">
        <f t="shared" si="30"/>
        <v>BENAR</v>
      </c>
      <c r="Z206" s="178" t="str">
        <f t="shared" si="31"/>
        <v>BENAR</v>
      </c>
      <c r="AA206" s="178" t="str">
        <f t="shared" si="32"/>
        <v>BENAR</v>
      </c>
      <c r="AB206" s="178" t="str">
        <f t="shared" si="33"/>
        <v>BENAR</v>
      </c>
      <c r="AC206" s="178" t="str">
        <f t="shared" si="34"/>
        <v>BENAR</v>
      </c>
      <c r="AD206" s="178" t="str">
        <f t="shared" si="35"/>
        <v>BENAR</v>
      </c>
    </row>
    <row r="207" spans="1:30">
      <c r="A207" s="934">
        <v>225</v>
      </c>
      <c r="B207" s="934" t="s">
        <v>99</v>
      </c>
      <c r="C207" s="935" t="s">
        <v>104</v>
      </c>
      <c r="D207" s="936">
        <v>1</v>
      </c>
      <c r="E207" s="936">
        <v>60</v>
      </c>
      <c r="F207" s="936" t="s">
        <v>22</v>
      </c>
      <c r="G207" s="936">
        <v>1732</v>
      </c>
      <c r="H207" s="908">
        <v>922.21437566666657</v>
      </c>
      <c r="I207" s="908">
        <v>53.245633698999228</v>
      </c>
      <c r="J207" s="908">
        <v>810.93752033333328</v>
      </c>
      <c r="K207" s="908">
        <v>46.820872998460352</v>
      </c>
      <c r="L207" s="908">
        <v>922.21437566666657</v>
      </c>
      <c r="M207" s="908">
        <v>53.245633698999228</v>
      </c>
      <c r="N207" s="908">
        <v>810.93752033333328</v>
      </c>
      <c r="O207" s="908">
        <v>46.820872998460352</v>
      </c>
      <c r="P207" s="908">
        <v>922.21437566666657</v>
      </c>
      <c r="Q207" s="908">
        <v>53.245633698999228</v>
      </c>
      <c r="R207" s="908">
        <v>810.93752033333328</v>
      </c>
      <c r="S207" s="908">
        <v>46.820872998460352</v>
      </c>
      <c r="T207" s="271" t="s">
        <v>621</v>
      </c>
      <c r="U207" s="206">
        <f t="shared" si="27"/>
        <v>53.245633698999228</v>
      </c>
      <c r="V207" s="206">
        <f t="shared" si="28"/>
        <v>46.820872998460352</v>
      </c>
      <c r="W207" s="206">
        <f t="shared" si="29"/>
        <v>53.245633698999228</v>
      </c>
      <c r="X207" s="206"/>
      <c r="Y207" s="178" t="str">
        <f t="shared" si="30"/>
        <v>BENAR</v>
      </c>
      <c r="Z207" s="178" t="str">
        <f t="shared" si="31"/>
        <v>BENAR</v>
      </c>
      <c r="AA207" s="178" t="str">
        <f t="shared" si="32"/>
        <v>BENAR</v>
      </c>
      <c r="AB207" s="178" t="str">
        <f t="shared" si="33"/>
        <v>BENAR</v>
      </c>
      <c r="AC207" s="178" t="str">
        <f t="shared" si="34"/>
        <v>BENAR</v>
      </c>
      <c r="AD207" s="178" t="str">
        <f t="shared" si="35"/>
        <v>BENAR</v>
      </c>
    </row>
    <row r="208" spans="1:30">
      <c r="A208" s="934">
        <v>226</v>
      </c>
      <c r="B208" s="934" t="s">
        <v>99</v>
      </c>
      <c r="C208" s="935" t="s">
        <v>104</v>
      </c>
      <c r="D208" s="936">
        <v>2</v>
      </c>
      <c r="E208" s="936">
        <v>60</v>
      </c>
      <c r="F208" s="936" t="s">
        <v>22</v>
      </c>
      <c r="G208" s="936">
        <v>1732</v>
      </c>
      <c r="H208" s="908">
        <v>359.65361533333333</v>
      </c>
      <c r="I208" s="908">
        <v>20.765220284834488</v>
      </c>
      <c r="J208" s="908">
        <v>368.96021533333328</v>
      </c>
      <c r="K208" s="908">
        <v>21.302552848344877</v>
      </c>
      <c r="L208" s="908">
        <v>359.65361533333333</v>
      </c>
      <c r="M208" s="908">
        <v>20.765220284834488</v>
      </c>
      <c r="N208" s="908">
        <v>368.96021533333328</v>
      </c>
      <c r="O208" s="908">
        <v>21.302552848344877</v>
      </c>
      <c r="P208" s="908">
        <v>359.65361533333333</v>
      </c>
      <c r="Q208" s="908">
        <v>20.765220284834488</v>
      </c>
      <c r="R208" s="908">
        <v>368.96021533333328</v>
      </c>
      <c r="S208" s="908">
        <v>21.302552848344877</v>
      </c>
      <c r="T208" s="271" t="s">
        <v>621</v>
      </c>
      <c r="U208" s="206">
        <f t="shared" si="27"/>
        <v>20.765220284834488</v>
      </c>
      <c r="V208" s="206">
        <f t="shared" si="28"/>
        <v>21.302552848344877</v>
      </c>
      <c r="W208" s="206">
        <f t="shared" si="29"/>
        <v>21.302552848344877</v>
      </c>
      <c r="X208" s="206"/>
      <c r="Y208" s="178" t="str">
        <f t="shared" si="30"/>
        <v>BENAR</v>
      </c>
      <c r="Z208" s="178" t="str">
        <f t="shared" si="31"/>
        <v>BENAR</v>
      </c>
      <c r="AA208" s="178" t="str">
        <f t="shared" si="32"/>
        <v>BENAR</v>
      </c>
      <c r="AB208" s="178" t="str">
        <f t="shared" si="33"/>
        <v>BENAR</v>
      </c>
      <c r="AC208" s="178" t="str">
        <f t="shared" si="34"/>
        <v>BENAR</v>
      </c>
      <c r="AD208" s="178" t="str">
        <f t="shared" si="35"/>
        <v>BENAR</v>
      </c>
    </row>
    <row r="209" spans="1:30">
      <c r="A209" s="934">
        <v>227</v>
      </c>
      <c r="B209" s="934" t="s">
        <v>99</v>
      </c>
      <c r="C209" s="935" t="s">
        <v>104</v>
      </c>
      <c r="D209" s="936">
        <v>3</v>
      </c>
      <c r="E209" s="936">
        <v>60</v>
      </c>
      <c r="F209" s="936" t="s">
        <v>22</v>
      </c>
      <c r="G209" s="936">
        <v>1732</v>
      </c>
      <c r="H209" s="908">
        <v>956.26818866666656</v>
      </c>
      <c r="I209" s="908">
        <v>55.211789183987683</v>
      </c>
      <c r="J209" s="908">
        <v>689.18627900000001</v>
      </c>
      <c r="K209" s="908">
        <v>39.791355600461891</v>
      </c>
      <c r="L209" s="908">
        <v>956.26818866666656</v>
      </c>
      <c r="M209" s="908">
        <v>55.211789183987683</v>
      </c>
      <c r="N209" s="908">
        <v>689.18627900000001</v>
      </c>
      <c r="O209" s="908">
        <v>39.791355600461891</v>
      </c>
      <c r="P209" s="908">
        <v>956.26818866666656</v>
      </c>
      <c r="Q209" s="908">
        <v>55.211789183987683</v>
      </c>
      <c r="R209" s="908">
        <v>689.18627900000001</v>
      </c>
      <c r="S209" s="908">
        <v>39.791355600461891</v>
      </c>
      <c r="T209" s="271" t="s">
        <v>621</v>
      </c>
      <c r="U209" s="206">
        <f t="shared" si="27"/>
        <v>55.211789183987683</v>
      </c>
      <c r="V209" s="206">
        <f t="shared" si="28"/>
        <v>39.791355600461891</v>
      </c>
      <c r="W209" s="206">
        <f t="shared" si="29"/>
        <v>55.211789183987683</v>
      </c>
      <c r="X209" s="206"/>
      <c r="Y209" s="178" t="str">
        <f t="shared" si="30"/>
        <v>BENAR</v>
      </c>
      <c r="Z209" s="178" t="str">
        <f t="shared" si="31"/>
        <v>BENAR</v>
      </c>
      <c r="AA209" s="178" t="str">
        <f t="shared" si="32"/>
        <v>BENAR</v>
      </c>
      <c r="AB209" s="178" t="str">
        <f t="shared" si="33"/>
        <v>BENAR</v>
      </c>
      <c r="AC209" s="178" t="str">
        <f t="shared" si="34"/>
        <v>BENAR</v>
      </c>
      <c r="AD209" s="178" t="str">
        <f t="shared" si="35"/>
        <v>BENAR</v>
      </c>
    </row>
    <row r="210" spans="1:30">
      <c r="A210" s="934">
        <v>228</v>
      </c>
      <c r="B210" s="934" t="s">
        <v>99</v>
      </c>
      <c r="C210" s="935" t="s">
        <v>104</v>
      </c>
      <c r="D210" s="936">
        <v>4</v>
      </c>
      <c r="E210" s="936">
        <v>60</v>
      </c>
      <c r="F210" s="936" t="s">
        <v>22</v>
      </c>
      <c r="G210" s="936">
        <v>1732</v>
      </c>
      <c r="H210" s="908">
        <v>481.35666666666663</v>
      </c>
      <c r="I210" s="908">
        <v>27.791955350269436</v>
      </c>
      <c r="J210" s="908">
        <v>422.41333333333336</v>
      </c>
      <c r="K210" s="908">
        <v>24.388760585065437</v>
      </c>
      <c r="L210" s="908">
        <v>638.82333333333327</v>
      </c>
      <c r="M210" s="908">
        <v>36.883564280215545</v>
      </c>
      <c r="N210" s="908">
        <v>567.63666666666666</v>
      </c>
      <c r="O210" s="908">
        <v>32.773479599692067</v>
      </c>
      <c r="P210" s="908">
        <v>638.82333333333327</v>
      </c>
      <c r="Q210" s="908">
        <v>36.883564280215545</v>
      </c>
      <c r="R210" s="908">
        <v>567.63666666666666</v>
      </c>
      <c r="S210" s="908">
        <v>32.773479599692067</v>
      </c>
      <c r="T210" s="271" t="s">
        <v>621</v>
      </c>
      <c r="U210" s="206">
        <f t="shared" si="27"/>
        <v>33.853027970233512</v>
      </c>
      <c r="V210" s="206">
        <f t="shared" si="28"/>
        <v>29.978573261483191</v>
      </c>
      <c r="W210" s="206">
        <f t="shared" si="29"/>
        <v>33.853027970233512</v>
      </c>
      <c r="X210" s="206"/>
      <c r="Y210" s="178" t="str">
        <f t="shared" si="30"/>
        <v>BENAR</v>
      </c>
      <c r="Z210" s="178" t="str">
        <f t="shared" si="31"/>
        <v>BENAR</v>
      </c>
      <c r="AA210" s="178" t="str">
        <f t="shared" si="32"/>
        <v>BENAR</v>
      </c>
      <c r="AB210" s="178" t="str">
        <f t="shared" si="33"/>
        <v>BENAR</v>
      </c>
      <c r="AC210" s="178" t="str">
        <f t="shared" si="34"/>
        <v>BENAR</v>
      </c>
      <c r="AD210" s="178" t="str">
        <f t="shared" si="35"/>
        <v>BENAR</v>
      </c>
    </row>
    <row r="211" spans="1:30">
      <c r="A211" s="934">
        <v>229</v>
      </c>
      <c r="B211" s="934" t="s">
        <v>99</v>
      </c>
      <c r="C211" s="935" t="s">
        <v>560</v>
      </c>
      <c r="D211" s="936">
        <v>1</v>
      </c>
      <c r="E211" s="936">
        <v>60</v>
      </c>
      <c r="F211" s="936" t="s">
        <v>22</v>
      </c>
      <c r="G211" s="936">
        <v>1732</v>
      </c>
      <c r="H211" s="908">
        <v>1254.51298</v>
      </c>
      <c r="I211" s="908">
        <v>72.431465357967667</v>
      </c>
      <c r="J211" s="908">
        <v>1212.7546789999999</v>
      </c>
      <c r="K211" s="908">
        <v>70.02047800230946</v>
      </c>
      <c r="L211" s="908">
        <v>1254.51298</v>
      </c>
      <c r="M211" s="908">
        <v>72.431465357967667</v>
      </c>
      <c r="N211" s="908">
        <v>1212.7546789999999</v>
      </c>
      <c r="O211" s="908">
        <v>70.02047800230946</v>
      </c>
      <c r="P211" s="908">
        <v>1254.51298</v>
      </c>
      <c r="Q211" s="908">
        <v>72.431465357967667</v>
      </c>
      <c r="R211" s="908">
        <v>1212.7546789999999</v>
      </c>
      <c r="S211" s="908">
        <v>70.02047800230946</v>
      </c>
      <c r="T211" s="271" t="s">
        <v>621</v>
      </c>
      <c r="U211" s="206">
        <f t="shared" si="27"/>
        <v>72.431465357967667</v>
      </c>
      <c r="V211" s="206">
        <f t="shared" si="28"/>
        <v>70.02047800230946</v>
      </c>
      <c r="W211" s="206">
        <f t="shared" si="29"/>
        <v>72.431465357967667</v>
      </c>
      <c r="X211" s="206"/>
      <c r="Y211" s="178" t="str">
        <f t="shared" si="30"/>
        <v>BENAR</v>
      </c>
      <c r="Z211" s="178" t="str">
        <f t="shared" si="31"/>
        <v>BENAR</v>
      </c>
      <c r="AA211" s="178" t="str">
        <f t="shared" si="32"/>
        <v>BENAR</v>
      </c>
      <c r="AB211" s="178" t="str">
        <f t="shared" si="33"/>
        <v>BENAR</v>
      </c>
      <c r="AC211" s="178" t="str">
        <f t="shared" si="34"/>
        <v>BENAR</v>
      </c>
      <c r="AD211" s="178" t="str">
        <f t="shared" si="35"/>
        <v>BENAR</v>
      </c>
    </row>
    <row r="212" spans="1:30">
      <c r="A212" s="934">
        <v>230</v>
      </c>
      <c r="B212" s="937" t="s">
        <v>99</v>
      </c>
      <c r="C212" s="945" t="s">
        <v>562</v>
      </c>
      <c r="D212" s="939">
        <v>1</v>
      </c>
      <c r="E212" s="939">
        <v>60</v>
      </c>
      <c r="F212" s="939" t="s">
        <v>22</v>
      </c>
      <c r="G212" s="936">
        <v>1732</v>
      </c>
      <c r="H212" s="908">
        <v>514.4541426666666</v>
      </c>
      <c r="I212" s="908">
        <v>29.702895073133174</v>
      </c>
      <c r="J212" s="908">
        <v>608.86171466666667</v>
      </c>
      <c r="K212" s="908">
        <v>35.153678675904544</v>
      </c>
      <c r="L212" s="908">
        <v>514.4541426666666</v>
      </c>
      <c r="M212" s="908">
        <v>29.702895073133174</v>
      </c>
      <c r="N212" s="908">
        <v>608.86171466666667</v>
      </c>
      <c r="O212" s="908">
        <v>35.153678675904544</v>
      </c>
      <c r="P212" s="908">
        <v>514.4541426666666</v>
      </c>
      <c r="Q212" s="908">
        <v>29.702895073133174</v>
      </c>
      <c r="R212" s="908">
        <v>608.86171466666667</v>
      </c>
      <c r="S212" s="908">
        <v>35.153678675904544</v>
      </c>
      <c r="T212" s="271" t="s">
        <v>621</v>
      </c>
      <c r="U212" s="206">
        <f t="shared" si="27"/>
        <v>29.702895073133174</v>
      </c>
      <c r="V212" s="206">
        <f t="shared" si="28"/>
        <v>35.153678675904544</v>
      </c>
      <c r="W212" s="206">
        <f t="shared" si="29"/>
        <v>35.153678675904544</v>
      </c>
      <c r="X212" s="206"/>
      <c r="Y212" s="178" t="str">
        <f t="shared" si="30"/>
        <v>BENAR</v>
      </c>
      <c r="Z212" s="178" t="str">
        <f t="shared" si="31"/>
        <v>BENAR</v>
      </c>
      <c r="AA212" s="178" t="str">
        <f t="shared" si="32"/>
        <v>BENAR</v>
      </c>
      <c r="AB212" s="178" t="str">
        <f t="shared" si="33"/>
        <v>BENAR</v>
      </c>
      <c r="AC212" s="178" t="str">
        <f t="shared" si="34"/>
        <v>BENAR</v>
      </c>
      <c r="AD212" s="178" t="str">
        <f t="shared" si="35"/>
        <v>BENAR</v>
      </c>
    </row>
    <row r="213" spans="1:30">
      <c r="A213" s="934">
        <v>231</v>
      </c>
      <c r="B213" s="934" t="s">
        <v>99</v>
      </c>
      <c r="C213" s="935" t="s">
        <v>105</v>
      </c>
      <c r="D213" s="936">
        <v>1</v>
      </c>
      <c r="E213" s="936">
        <v>20</v>
      </c>
      <c r="F213" s="936" t="s">
        <v>33</v>
      </c>
      <c r="G213" s="936">
        <v>577</v>
      </c>
      <c r="H213" s="908">
        <v>224.11651099999997</v>
      </c>
      <c r="I213" s="908">
        <v>38.841683015597916</v>
      </c>
      <c r="J213" s="908">
        <v>232.088842</v>
      </c>
      <c r="K213" s="908">
        <v>40.223369497400348</v>
      </c>
      <c r="L213" s="908">
        <v>224.11651099999997</v>
      </c>
      <c r="M213" s="908">
        <v>38.841683015597916</v>
      </c>
      <c r="N213" s="908">
        <v>232.088842</v>
      </c>
      <c r="O213" s="908">
        <v>40.223369497400348</v>
      </c>
      <c r="P213" s="908">
        <v>224.11651099999997</v>
      </c>
      <c r="Q213" s="908">
        <v>38.841683015597916</v>
      </c>
      <c r="R213" s="908">
        <v>232.088842</v>
      </c>
      <c r="S213" s="908">
        <v>40.223369497400348</v>
      </c>
      <c r="T213" s="271" t="s">
        <v>621</v>
      </c>
      <c r="U213" s="206">
        <f t="shared" si="27"/>
        <v>38.841683015597916</v>
      </c>
      <c r="V213" s="206">
        <f t="shared" si="28"/>
        <v>40.223369497400348</v>
      </c>
      <c r="W213" s="206">
        <f t="shared" si="29"/>
        <v>40.223369497400348</v>
      </c>
      <c r="X213" s="206"/>
      <c r="Y213" s="178" t="str">
        <f t="shared" si="30"/>
        <v>BENAR</v>
      </c>
      <c r="Z213" s="178" t="str">
        <f t="shared" si="31"/>
        <v>BENAR</v>
      </c>
      <c r="AA213" s="178" t="str">
        <f t="shared" si="32"/>
        <v>BENAR</v>
      </c>
      <c r="AB213" s="178" t="str">
        <f t="shared" si="33"/>
        <v>BENAR</v>
      </c>
      <c r="AC213" s="178" t="str">
        <f t="shared" si="34"/>
        <v>BENAR</v>
      </c>
      <c r="AD213" s="178" t="str">
        <f t="shared" si="35"/>
        <v>BENAR</v>
      </c>
    </row>
    <row r="214" spans="1:30">
      <c r="A214" s="934">
        <v>232</v>
      </c>
      <c r="B214" s="934" t="s">
        <v>99</v>
      </c>
      <c r="C214" s="935" t="s">
        <v>105</v>
      </c>
      <c r="D214" s="936">
        <v>2</v>
      </c>
      <c r="E214" s="936">
        <v>30</v>
      </c>
      <c r="F214" s="936" t="s">
        <v>33</v>
      </c>
      <c r="G214" s="936">
        <v>866</v>
      </c>
      <c r="H214" s="908">
        <v>200.32970666666665</v>
      </c>
      <c r="I214" s="908">
        <v>23.132760585065434</v>
      </c>
      <c r="J214" s="908">
        <v>209.69398000000001</v>
      </c>
      <c r="K214" s="908">
        <v>24.21408545034642</v>
      </c>
      <c r="L214" s="908">
        <v>200.32970666666665</v>
      </c>
      <c r="M214" s="908">
        <v>23.132760585065434</v>
      </c>
      <c r="N214" s="908">
        <v>209.69398000000001</v>
      </c>
      <c r="O214" s="908">
        <v>24.21408545034642</v>
      </c>
      <c r="P214" s="908">
        <v>200.32970666666665</v>
      </c>
      <c r="Q214" s="908">
        <v>23.132760585065434</v>
      </c>
      <c r="R214" s="908">
        <v>209.69398000000001</v>
      </c>
      <c r="S214" s="908">
        <v>24.21408545034642</v>
      </c>
      <c r="T214" s="271" t="s">
        <v>621</v>
      </c>
      <c r="U214" s="206">
        <f t="shared" si="27"/>
        <v>23.132760585065437</v>
      </c>
      <c r="V214" s="206">
        <f t="shared" si="28"/>
        <v>24.21408545034642</v>
      </c>
      <c r="W214" s="206">
        <f t="shared" si="29"/>
        <v>24.21408545034642</v>
      </c>
      <c r="X214" s="206"/>
      <c r="Y214" s="178" t="str">
        <f t="shared" si="30"/>
        <v>BENAR</v>
      </c>
      <c r="Z214" s="178" t="str">
        <f t="shared" si="31"/>
        <v>BENAR</v>
      </c>
      <c r="AA214" s="178" t="str">
        <f t="shared" si="32"/>
        <v>BENAR</v>
      </c>
      <c r="AB214" s="178" t="str">
        <f t="shared" si="33"/>
        <v>BENAR</v>
      </c>
      <c r="AC214" s="178" t="str">
        <f t="shared" si="34"/>
        <v>BENAR</v>
      </c>
      <c r="AD214" s="178" t="str">
        <f t="shared" si="35"/>
        <v>BENAR</v>
      </c>
    </row>
    <row r="215" spans="1:30">
      <c r="A215" s="934">
        <v>233</v>
      </c>
      <c r="B215" s="934" t="s">
        <v>55</v>
      </c>
      <c r="C215" s="935" t="s">
        <v>106</v>
      </c>
      <c r="D215" s="936">
        <v>1</v>
      </c>
      <c r="E215" s="936">
        <v>60</v>
      </c>
      <c r="F215" s="936" t="s">
        <v>22</v>
      </c>
      <c r="G215" s="936">
        <v>1732</v>
      </c>
      <c r="H215" s="908">
        <v>1062.0721839999999</v>
      </c>
      <c r="I215" s="908">
        <v>61.32056489607389</v>
      </c>
      <c r="J215" s="908">
        <v>1013.680135</v>
      </c>
      <c r="K215" s="908">
        <v>58.526566685912243</v>
      </c>
      <c r="L215" s="908">
        <v>1062.0721839999999</v>
      </c>
      <c r="M215" s="908">
        <v>61.32056489607389</v>
      </c>
      <c r="N215" s="908">
        <v>1013.680135</v>
      </c>
      <c r="O215" s="908">
        <v>58.526566685912243</v>
      </c>
      <c r="P215" s="908">
        <v>1062.0721839999999</v>
      </c>
      <c r="Q215" s="908">
        <v>61.32056489607389</v>
      </c>
      <c r="R215" s="908">
        <v>1013.680135</v>
      </c>
      <c r="S215" s="908">
        <v>58.526566685912243</v>
      </c>
      <c r="T215" s="271" t="s">
        <v>621</v>
      </c>
      <c r="U215" s="206">
        <f t="shared" si="27"/>
        <v>61.320564896073883</v>
      </c>
      <c r="V215" s="206">
        <f t="shared" si="28"/>
        <v>58.526566685912236</v>
      </c>
      <c r="W215" s="206">
        <f t="shared" si="29"/>
        <v>61.320564896073883</v>
      </c>
      <c r="X215" s="206"/>
      <c r="Y215" s="178" t="str">
        <f t="shared" si="30"/>
        <v>BENAR</v>
      </c>
      <c r="Z215" s="178" t="str">
        <f t="shared" si="31"/>
        <v>BENAR</v>
      </c>
      <c r="AA215" s="178" t="str">
        <f t="shared" si="32"/>
        <v>BENAR</v>
      </c>
      <c r="AB215" s="178" t="str">
        <f t="shared" si="33"/>
        <v>BENAR</v>
      </c>
      <c r="AC215" s="178" t="str">
        <f t="shared" si="34"/>
        <v>BENAR</v>
      </c>
      <c r="AD215" s="178" t="str">
        <f t="shared" si="35"/>
        <v>BENAR</v>
      </c>
    </row>
    <row r="216" spans="1:30">
      <c r="A216" s="934">
        <v>234</v>
      </c>
      <c r="B216" s="934" t="s">
        <v>55</v>
      </c>
      <c r="C216" s="941" t="s">
        <v>106</v>
      </c>
      <c r="D216" s="942">
        <v>3</v>
      </c>
      <c r="E216" s="942">
        <v>60</v>
      </c>
      <c r="F216" s="942" t="s">
        <v>22</v>
      </c>
      <c r="G216" s="936">
        <v>1732</v>
      </c>
      <c r="H216" s="908">
        <v>979.01617433333331</v>
      </c>
      <c r="I216" s="908">
        <v>56.525183275596611</v>
      </c>
      <c r="J216" s="908">
        <v>877.21756999999991</v>
      </c>
      <c r="K216" s="908">
        <v>50.64766570438799</v>
      </c>
      <c r="L216" s="908">
        <v>979.01617433333331</v>
      </c>
      <c r="M216" s="908">
        <v>56.525183275596611</v>
      </c>
      <c r="N216" s="908">
        <v>877.21756999999991</v>
      </c>
      <c r="O216" s="908">
        <v>50.64766570438799</v>
      </c>
      <c r="P216" s="908">
        <v>979.01617433333331</v>
      </c>
      <c r="Q216" s="908">
        <v>56.525183275596611</v>
      </c>
      <c r="R216" s="908">
        <v>877.21756999999991</v>
      </c>
      <c r="S216" s="908">
        <v>50.64766570438799</v>
      </c>
      <c r="T216" s="271" t="s">
        <v>621</v>
      </c>
      <c r="U216" s="206">
        <f t="shared" si="27"/>
        <v>56.525183275596611</v>
      </c>
      <c r="V216" s="206">
        <f t="shared" si="28"/>
        <v>50.647665704387997</v>
      </c>
      <c r="W216" s="206">
        <f t="shared" si="29"/>
        <v>56.525183275596611</v>
      </c>
      <c r="X216" s="206"/>
      <c r="Y216" s="178" t="str">
        <f t="shared" si="30"/>
        <v>BENAR</v>
      </c>
      <c r="Z216" s="178" t="str">
        <f t="shared" si="31"/>
        <v>BENAR</v>
      </c>
      <c r="AA216" s="178" t="str">
        <f t="shared" si="32"/>
        <v>BENAR</v>
      </c>
      <c r="AB216" s="178" t="str">
        <f t="shared" si="33"/>
        <v>BENAR</v>
      </c>
      <c r="AC216" s="178" t="str">
        <f t="shared" si="34"/>
        <v>BENAR</v>
      </c>
      <c r="AD216" s="178" t="str">
        <f t="shared" si="35"/>
        <v>BENAR</v>
      </c>
    </row>
    <row r="217" spans="1:30">
      <c r="A217" s="934">
        <v>235</v>
      </c>
      <c r="B217" s="934" t="s">
        <v>55</v>
      </c>
      <c r="C217" s="941" t="s">
        <v>106</v>
      </c>
      <c r="D217" s="942">
        <v>4</v>
      </c>
      <c r="E217" s="942">
        <v>60</v>
      </c>
      <c r="F217" s="942" t="s">
        <v>22</v>
      </c>
      <c r="G217" s="936">
        <v>1732</v>
      </c>
      <c r="H217" s="908">
        <v>780.27107766666666</v>
      </c>
      <c r="I217" s="908">
        <v>45.050293167821401</v>
      </c>
      <c r="J217" s="908">
        <v>619.58640566666656</v>
      </c>
      <c r="K217" s="908">
        <v>35.772887163202462</v>
      </c>
      <c r="L217" s="908">
        <v>736.58858233333331</v>
      </c>
      <c r="M217" s="908">
        <v>42.528209141647423</v>
      </c>
      <c r="N217" s="908">
        <v>735.45821133333322</v>
      </c>
      <c r="O217" s="908">
        <v>42.462945227097762</v>
      </c>
      <c r="P217" s="908">
        <v>757.54754666666668</v>
      </c>
      <c r="Q217" s="908">
        <v>43.738311008468052</v>
      </c>
      <c r="R217" s="908">
        <v>718.68367533333333</v>
      </c>
      <c r="S217" s="908">
        <v>41.494438529638181</v>
      </c>
      <c r="T217" s="271" t="s">
        <v>621</v>
      </c>
      <c r="U217" s="206">
        <f t="shared" si="27"/>
        <v>43.772271105978966</v>
      </c>
      <c r="V217" s="206">
        <f t="shared" si="28"/>
        <v>39.91009030664614</v>
      </c>
      <c r="W217" s="206">
        <f t="shared" si="29"/>
        <v>43.772271105978966</v>
      </c>
      <c r="X217" s="206"/>
      <c r="Y217" s="178" t="str">
        <f t="shared" si="30"/>
        <v>BENAR</v>
      </c>
      <c r="Z217" s="178" t="str">
        <f t="shared" si="31"/>
        <v>BENAR</v>
      </c>
      <c r="AA217" s="178" t="str">
        <f t="shared" si="32"/>
        <v>BENAR</v>
      </c>
      <c r="AB217" s="178" t="str">
        <f t="shared" si="33"/>
        <v>BENAR</v>
      </c>
      <c r="AC217" s="178" t="str">
        <f t="shared" si="34"/>
        <v>BENAR</v>
      </c>
      <c r="AD217" s="178" t="str">
        <f t="shared" si="35"/>
        <v>BENAR</v>
      </c>
    </row>
    <row r="218" spans="1:30">
      <c r="A218" s="934">
        <v>237</v>
      </c>
      <c r="B218" s="934" t="s">
        <v>55</v>
      </c>
      <c r="C218" s="940" t="s">
        <v>349</v>
      </c>
      <c r="D218" s="936">
        <v>4</v>
      </c>
      <c r="E218" s="936">
        <v>60</v>
      </c>
      <c r="F218" s="936" t="s">
        <v>22</v>
      </c>
      <c r="G218" s="936">
        <v>1732</v>
      </c>
      <c r="H218" s="908">
        <v>0</v>
      </c>
      <c r="I218" s="908">
        <v>0</v>
      </c>
      <c r="J218" s="908">
        <v>0</v>
      </c>
      <c r="K218" s="908">
        <v>0</v>
      </c>
      <c r="L218" s="908">
        <v>0</v>
      </c>
      <c r="M218" s="908">
        <v>0</v>
      </c>
      <c r="N218" s="908">
        <v>0</v>
      </c>
      <c r="O218" s="908">
        <v>0</v>
      </c>
      <c r="P218" s="908">
        <v>0</v>
      </c>
      <c r="Q218" s="908">
        <v>0</v>
      </c>
      <c r="R218" s="908">
        <v>0</v>
      </c>
      <c r="S218" s="908">
        <v>0</v>
      </c>
      <c r="T218" s="271" t="s">
        <v>621</v>
      </c>
      <c r="U218" s="206">
        <f t="shared" si="27"/>
        <v>0</v>
      </c>
      <c r="V218" s="206">
        <f t="shared" si="28"/>
        <v>0</v>
      </c>
      <c r="W218" s="206">
        <f t="shared" si="29"/>
        <v>0</v>
      </c>
      <c r="X218" s="206"/>
      <c r="Y218" s="178" t="str">
        <f t="shared" si="30"/>
        <v>BENAR</v>
      </c>
      <c r="Z218" s="178" t="str">
        <f t="shared" si="31"/>
        <v>BENAR</v>
      </c>
      <c r="AA218" s="178" t="str">
        <f t="shared" si="32"/>
        <v>BENAR</v>
      </c>
      <c r="AB218" s="178" t="str">
        <f t="shared" si="33"/>
        <v>BENAR</v>
      </c>
      <c r="AC218" s="178" t="str">
        <f t="shared" si="34"/>
        <v>BENAR</v>
      </c>
      <c r="AD218" s="178" t="str">
        <f t="shared" si="35"/>
        <v>BENAR</v>
      </c>
    </row>
    <row r="219" spans="1:30">
      <c r="A219" s="934">
        <v>238</v>
      </c>
      <c r="B219" s="934" t="s">
        <v>55</v>
      </c>
      <c r="C219" s="935" t="s">
        <v>349</v>
      </c>
      <c r="D219" s="936">
        <v>5</v>
      </c>
      <c r="E219" s="936">
        <v>60</v>
      </c>
      <c r="F219" s="936" t="s">
        <v>22</v>
      </c>
      <c r="G219" s="936">
        <v>1732</v>
      </c>
      <c r="H219" s="908">
        <v>761.54117833333339</v>
      </c>
      <c r="I219" s="908">
        <v>43.968890204003081</v>
      </c>
      <c r="J219" s="908">
        <v>770.38460266666664</v>
      </c>
      <c r="K219" s="908">
        <v>44.479480523479594</v>
      </c>
      <c r="L219" s="908">
        <v>761.54117833333339</v>
      </c>
      <c r="M219" s="908">
        <v>43.968890204003081</v>
      </c>
      <c r="N219" s="908">
        <v>770.38460266666664</v>
      </c>
      <c r="O219" s="908">
        <v>44.479480523479594</v>
      </c>
      <c r="P219" s="908">
        <v>761.54117833333339</v>
      </c>
      <c r="Q219" s="908">
        <v>43.968890204003081</v>
      </c>
      <c r="R219" s="908">
        <v>770.38460266666664</v>
      </c>
      <c r="S219" s="908">
        <v>44.479480523479594</v>
      </c>
      <c r="T219" s="271" t="s">
        <v>621</v>
      </c>
      <c r="U219" s="206">
        <f t="shared" si="27"/>
        <v>43.968890204003081</v>
      </c>
      <c r="V219" s="206">
        <f t="shared" si="28"/>
        <v>44.479480523479594</v>
      </c>
      <c r="W219" s="206">
        <f t="shared" si="29"/>
        <v>44.479480523479594</v>
      </c>
      <c r="X219" s="206"/>
      <c r="Y219" s="178" t="str">
        <f t="shared" si="30"/>
        <v>BENAR</v>
      </c>
      <c r="Z219" s="178" t="str">
        <f t="shared" si="31"/>
        <v>BENAR</v>
      </c>
      <c r="AA219" s="178" t="str">
        <f t="shared" si="32"/>
        <v>BENAR</v>
      </c>
      <c r="AB219" s="178" t="str">
        <f t="shared" si="33"/>
        <v>BENAR</v>
      </c>
      <c r="AC219" s="178" t="str">
        <f t="shared" si="34"/>
        <v>BENAR</v>
      </c>
      <c r="AD219" s="178" t="str">
        <f t="shared" si="35"/>
        <v>BENAR</v>
      </c>
    </row>
    <row r="220" spans="1:30">
      <c r="A220" s="934">
        <v>239</v>
      </c>
      <c r="B220" s="934" t="s">
        <v>55</v>
      </c>
      <c r="C220" s="935" t="s">
        <v>272</v>
      </c>
      <c r="D220" s="936">
        <v>2</v>
      </c>
      <c r="E220" s="936">
        <v>60</v>
      </c>
      <c r="F220" s="936" t="s">
        <v>22</v>
      </c>
      <c r="G220" s="936">
        <v>1732</v>
      </c>
      <c r="H220" s="908">
        <v>1003.5798340000001</v>
      </c>
      <c r="I220" s="908">
        <v>57.943408429561202</v>
      </c>
      <c r="J220" s="908">
        <v>904.17431666666664</v>
      </c>
      <c r="K220" s="908">
        <v>52.204059853733639</v>
      </c>
      <c r="L220" s="908">
        <v>1003.5798340000001</v>
      </c>
      <c r="M220" s="908">
        <v>57.943408429561202</v>
      </c>
      <c r="N220" s="908">
        <v>904.17431666666664</v>
      </c>
      <c r="O220" s="908">
        <v>52.204059853733639</v>
      </c>
      <c r="P220" s="908">
        <v>1003.5798340000001</v>
      </c>
      <c r="Q220" s="908">
        <v>57.943408429561202</v>
      </c>
      <c r="R220" s="908">
        <v>904.17431666666664</v>
      </c>
      <c r="S220" s="908">
        <v>52.204059853733639</v>
      </c>
      <c r="T220" s="271" t="s">
        <v>621</v>
      </c>
      <c r="U220" s="206">
        <f t="shared" si="27"/>
        <v>57.943408429561202</v>
      </c>
      <c r="V220" s="206">
        <f t="shared" si="28"/>
        <v>52.204059853733639</v>
      </c>
      <c r="W220" s="206">
        <f t="shared" si="29"/>
        <v>57.943408429561202</v>
      </c>
      <c r="X220" s="206"/>
      <c r="Y220" s="178" t="str">
        <f t="shared" si="30"/>
        <v>BENAR</v>
      </c>
      <c r="Z220" s="178" t="str">
        <f t="shared" si="31"/>
        <v>BENAR</v>
      </c>
      <c r="AA220" s="178" t="str">
        <f t="shared" si="32"/>
        <v>BENAR</v>
      </c>
      <c r="AB220" s="178" t="str">
        <f t="shared" si="33"/>
        <v>BENAR</v>
      </c>
      <c r="AC220" s="178" t="str">
        <f t="shared" si="34"/>
        <v>BENAR</v>
      </c>
      <c r="AD220" s="178" t="str">
        <f t="shared" si="35"/>
        <v>BENAR</v>
      </c>
    </row>
    <row r="221" spans="1:30">
      <c r="A221" s="934">
        <v>240</v>
      </c>
      <c r="B221" s="934" t="s">
        <v>55</v>
      </c>
      <c r="C221" s="938" t="s">
        <v>107</v>
      </c>
      <c r="D221" s="936">
        <v>2</v>
      </c>
      <c r="E221" s="936">
        <v>60</v>
      </c>
      <c r="F221" s="936" t="s">
        <v>22</v>
      </c>
      <c r="G221" s="936">
        <v>1732</v>
      </c>
      <c r="H221" s="908">
        <v>817.93044033333342</v>
      </c>
      <c r="I221" s="908">
        <v>47.224621266358739</v>
      </c>
      <c r="J221" s="908">
        <v>909.28916399999991</v>
      </c>
      <c r="K221" s="908">
        <v>52.49937436489607</v>
      </c>
      <c r="L221" s="908">
        <v>817.93044033333342</v>
      </c>
      <c r="M221" s="908">
        <v>47.224621266358739</v>
      </c>
      <c r="N221" s="908">
        <v>909.28916399999991</v>
      </c>
      <c r="O221" s="908">
        <v>52.49937436489607</v>
      </c>
      <c r="P221" s="908">
        <v>817.93044033333342</v>
      </c>
      <c r="Q221" s="908">
        <v>47.224621266358739</v>
      </c>
      <c r="R221" s="908">
        <v>909.28916399999991</v>
      </c>
      <c r="S221" s="908">
        <v>52.49937436489607</v>
      </c>
      <c r="T221" s="271" t="s">
        <v>621</v>
      </c>
      <c r="U221" s="206">
        <f t="shared" si="27"/>
        <v>47.224621266358746</v>
      </c>
      <c r="V221" s="206">
        <f t="shared" si="28"/>
        <v>52.499374364896063</v>
      </c>
      <c r="W221" s="206">
        <f t="shared" si="29"/>
        <v>52.499374364896063</v>
      </c>
      <c r="X221" s="206"/>
      <c r="Y221" s="178" t="str">
        <f t="shared" si="30"/>
        <v>BENAR</v>
      </c>
      <c r="Z221" s="178" t="str">
        <f t="shared" si="31"/>
        <v>BENAR</v>
      </c>
      <c r="AA221" s="178" t="str">
        <f t="shared" si="32"/>
        <v>BENAR</v>
      </c>
      <c r="AB221" s="178" t="str">
        <f t="shared" si="33"/>
        <v>BENAR</v>
      </c>
      <c r="AC221" s="178" t="str">
        <f t="shared" si="34"/>
        <v>BENAR</v>
      </c>
      <c r="AD221" s="178" t="str">
        <f t="shared" si="35"/>
        <v>BENAR</v>
      </c>
    </row>
    <row r="222" spans="1:30">
      <c r="A222" s="934">
        <v>241</v>
      </c>
      <c r="B222" s="934" t="s">
        <v>55</v>
      </c>
      <c r="C222" s="934" t="s">
        <v>107</v>
      </c>
      <c r="D222" s="936">
        <v>3</v>
      </c>
      <c r="E222" s="936">
        <v>60</v>
      </c>
      <c r="F222" s="936" t="s">
        <v>22</v>
      </c>
      <c r="G222" s="936">
        <v>1732</v>
      </c>
      <c r="H222" s="908">
        <v>534.32153333333338</v>
      </c>
      <c r="I222" s="908">
        <v>30.849973056197079</v>
      </c>
      <c r="J222" s="908">
        <v>521.40549700000008</v>
      </c>
      <c r="K222" s="908">
        <v>30.104243475750579</v>
      </c>
      <c r="L222" s="908">
        <v>534.32153333333338</v>
      </c>
      <c r="M222" s="908">
        <v>30.849973056197079</v>
      </c>
      <c r="N222" s="908">
        <v>521.40549700000008</v>
      </c>
      <c r="O222" s="908">
        <v>30.104243475750579</v>
      </c>
      <c r="P222" s="908">
        <v>534.32153333333338</v>
      </c>
      <c r="Q222" s="908">
        <v>30.849973056197079</v>
      </c>
      <c r="R222" s="908">
        <v>521.40549700000008</v>
      </c>
      <c r="S222" s="908">
        <v>30.104243475750579</v>
      </c>
      <c r="T222" s="271" t="s">
        <v>621</v>
      </c>
      <c r="U222" s="206">
        <f t="shared" si="27"/>
        <v>30.849973056197076</v>
      </c>
      <c r="V222" s="206">
        <f t="shared" si="28"/>
        <v>30.104243475750579</v>
      </c>
      <c r="W222" s="206">
        <f t="shared" si="29"/>
        <v>30.849973056197076</v>
      </c>
      <c r="X222" s="206"/>
      <c r="Y222" s="178" t="str">
        <f t="shared" si="30"/>
        <v>BENAR</v>
      </c>
      <c r="Z222" s="178" t="str">
        <f t="shared" si="31"/>
        <v>BENAR</v>
      </c>
      <c r="AA222" s="178" t="str">
        <f t="shared" si="32"/>
        <v>BENAR</v>
      </c>
      <c r="AB222" s="178" t="str">
        <f t="shared" si="33"/>
        <v>BENAR</v>
      </c>
      <c r="AC222" s="178" t="str">
        <f t="shared" si="34"/>
        <v>BENAR</v>
      </c>
      <c r="AD222" s="178" t="str">
        <f t="shared" si="35"/>
        <v>BENAR</v>
      </c>
    </row>
    <row r="223" spans="1:30">
      <c r="A223" s="934">
        <v>242</v>
      </c>
      <c r="B223" s="934" t="s">
        <v>55</v>
      </c>
      <c r="C223" s="935" t="s">
        <v>576</v>
      </c>
      <c r="D223" s="936">
        <v>1</v>
      </c>
      <c r="E223" s="936">
        <v>60</v>
      </c>
      <c r="F223" s="936" t="s">
        <v>22</v>
      </c>
      <c r="G223" s="936">
        <v>1732</v>
      </c>
      <c r="H223" s="908">
        <v>919.62518333333321</v>
      </c>
      <c r="I223" s="908">
        <v>53.096142224788288</v>
      </c>
      <c r="J223" s="908">
        <v>851.03861499999994</v>
      </c>
      <c r="K223" s="908">
        <v>49.136178695150114</v>
      </c>
      <c r="L223" s="908">
        <v>919.62518333333321</v>
      </c>
      <c r="M223" s="908">
        <v>53.096142224788288</v>
      </c>
      <c r="N223" s="908">
        <v>851.03861499999994</v>
      </c>
      <c r="O223" s="908">
        <v>49.136178695150114</v>
      </c>
      <c r="P223" s="908">
        <v>919.62518333333321</v>
      </c>
      <c r="Q223" s="908">
        <v>53.096142224788288</v>
      </c>
      <c r="R223" s="908">
        <v>851.03861499999994</v>
      </c>
      <c r="S223" s="908">
        <v>49.136178695150114</v>
      </c>
      <c r="T223" s="271" t="s">
        <v>621</v>
      </c>
      <c r="U223" s="206">
        <f t="shared" si="27"/>
        <v>53.096142224788288</v>
      </c>
      <c r="V223" s="206">
        <f t="shared" si="28"/>
        <v>49.136178695150114</v>
      </c>
      <c r="W223" s="206">
        <f t="shared" si="29"/>
        <v>53.096142224788288</v>
      </c>
      <c r="X223" s="206"/>
      <c r="Y223" s="178" t="str">
        <f t="shared" si="30"/>
        <v>BENAR</v>
      </c>
      <c r="Z223" s="178" t="str">
        <f t="shared" si="31"/>
        <v>BENAR</v>
      </c>
      <c r="AA223" s="178" t="str">
        <f t="shared" si="32"/>
        <v>BENAR</v>
      </c>
      <c r="AB223" s="178" t="str">
        <f t="shared" si="33"/>
        <v>BENAR</v>
      </c>
      <c r="AC223" s="178" t="str">
        <f t="shared" si="34"/>
        <v>BENAR</v>
      </c>
      <c r="AD223" s="178" t="str">
        <f t="shared" si="35"/>
        <v>BENAR</v>
      </c>
    </row>
    <row r="224" spans="1:30">
      <c r="A224" s="934">
        <v>243</v>
      </c>
      <c r="B224" s="934" t="s">
        <v>55</v>
      </c>
      <c r="C224" s="935" t="s">
        <v>576</v>
      </c>
      <c r="D224" s="936">
        <v>2</v>
      </c>
      <c r="E224" s="936">
        <v>60</v>
      </c>
      <c r="F224" s="936" t="s">
        <v>22</v>
      </c>
      <c r="G224" s="936">
        <v>1732</v>
      </c>
      <c r="H224" s="908">
        <v>1199.2279053333332</v>
      </c>
      <c r="I224" s="908">
        <v>69.239486451116235</v>
      </c>
      <c r="J224" s="908">
        <v>674.34556099999998</v>
      </c>
      <c r="K224" s="908">
        <v>38.934501212471126</v>
      </c>
      <c r="L224" s="908">
        <v>1199.2279053333332</v>
      </c>
      <c r="M224" s="908">
        <v>69.239486451116235</v>
      </c>
      <c r="N224" s="908">
        <v>674.34556099999998</v>
      </c>
      <c r="O224" s="908">
        <v>38.934501212471126</v>
      </c>
      <c r="P224" s="908">
        <v>1199.2279053333332</v>
      </c>
      <c r="Q224" s="908">
        <v>69.239486451116235</v>
      </c>
      <c r="R224" s="908">
        <v>674.34556099999998</v>
      </c>
      <c r="S224" s="908">
        <v>38.934501212471126</v>
      </c>
      <c r="T224" s="271" t="s">
        <v>621</v>
      </c>
      <c r="U224" s="206">
        <f t="shared" si="27"/>
        <v>69.239486451116235</v>
      </c>
      <c r="V224" s="206">
        <f t="shared" si="28"/>
        <v>38.934501212471126</v>
      </c>
      <c r="W224" s="206">
        <f t="shared" si="29"/>
        <v>69.239486451116235</v>
      </c>
      <c r="X224" s="206"/>
      <c r="Y224" s="178" t="str">
        <f t="shared" si="30"/>
        <v>BENAR</v>
      </c>
      <c r="Z224" s="178" t="str">
        <f t="shared" si="31"/>
        <v>BENAR</v>
      </c>
      <c r="AA224" s="178" t="str">
        <f t="shared" si="32"/>
        <v>BENAR</v>
      </c>
      <c r="AB224" s="178" t="str">
        <f t="shared" si="33"/>
        <v>BENAR</v>
      </c>
      <c r="AC224" s="178" t="str">
        <f t="shared" si="34"/>
        <v>BENAR</v>
      </c>
      <c r="AD224" s="178" t="str">
        <f t="shared" si="35"/>
        <v>BENAR</v>
      </c>
    </row>
    <row r="225" spans="1:30">
      <c r="A225" s="934">
        <v>244</v>
      </c>
      <c r="B225" s="934" t="s">
        <v>55</v>
      </c>
      <c r="C225" s="935" t="s">
        <v>578</v>
      </c>
      <c r="D225" s="936">
        <v>4</v>
      </c>
      <c r="E225" s="936">
        <v>20</v>
      </c>
      <c r="F225" s="936" t="s">
        <v>33</v>
      </c>
      <c r="G225" s="936">
        <v>577</v>
      </c>
      <c r="H225" s="908">
        <v>397.21251433333333</v>
      </c>
      <c r="I225" s="908">
        <v>68.840990352397455</v>
      </c>
      <c r="J225" s="908">
        <v>341.65429700000004</v>
      </c>
      <c r="K225" s="908">
        <v>59.212183188908149</v>
      </c>
      <c r="L225" s="908">
        <v>397.21251433333333</v>
      </c>
      <c r="M225" s="908">
        <v>68.840990352397455</v>
      </c>
      <c r="N225" s="908">
        <v>341.65429700000004</v>
      </c>
      <c r="O225" s="908">
        <v>59.212183188908149</v>
      </c>
      <c r="P225" s="908">
        <v>397.21251433333333</v>
      </c>
      <c r="Q225" s="908">
        <v>68.840990352397455</v>
      </c>
      <c r="R225" s="908">
        <v>341.65429700000004</v>
      </c>
      <c r="S225" s="908">
        <v>59.212183188908149</v>
      </c>
      <c r="T225" s="271" t="s">
        <v>621</v>
      </c>
      <c r="U225" s="206">
        <f t="shared" si="27"/>
        <v>68.840990352397455</v>
      </c>
      <c r="V225" s="206">
        <f t="shared" si="28"/>
        <v>59.212183188908149</v>
      </c>
      <c r="W225" s="206">
        <f t="shared" si="29"/>
        <v>68.840990352397455</v>
      </c>
      <c r="X225" s="206"/>
      <c r="Y225" s="178" t="str">
        <f t="shared" si="30"/>
        <v>BENAR</v>
      </c>
      <c r="Z225" s="178" t="str">
        <f t="shared" si="31"/>
        <v>BENAR</v>
      </c>
      <c r="AA225" s="178" t="str">
        <f t="shared" si="32"/>
        <v>BENAR</v>
      </c>
      <c r="AB225" s="178" t="str">
        <f t="shared" si="33"/>
        <v>BENAR</v>
      </c>
      <c r="AC225" s="178" t="str">
        <f t="shared" si="34"/>
        <v>BENAR</v>
      </c>
      <c r="AD225" s="178" t="str">
        <f t="shared" si="35"/>
        <v>BENAR</v>
      </c>
    </row>
    <row r="226" spans="1:30">
      <c r="A226" s="934">
        <v>245</v>
      </c>
      <c r="B226" s="934" t="s">
        <v>55</v>
      </c>
      <c r="C226" s="935" t="s">
        <v>578</v>
      </c>
      <c r="D226" s="936">
        <v>5</v>
      </c>
      <c r="E226" s="936">
        <v>30</v>
      </c>
      <c r="F226" s="936" t="s">
        <v>33</v>
      </c>
      <c r="G226" s="936">
        <v>866</v>
      </c>
      <c r="H226" s="908">
        <v>576.89493800000002</v>
      </c>
      <c r="I226" s="908">
        <v>66.616043648960741</v>
      </c>
      <c r="J226" s="908">
        <v>576.2103883333333</v>
      </c>
      <c r="K226" s="908">
        <v>66.536996343341031</v>
      </c>
      <c r="L226" s="908">
        <v>310.82575500000002</v>
      </c>
      <c r="M226" s="908">
        <v>35.892119515011551</v>
      </c>
      <c r="N226" s="908">
        <v>217.37797033333331</v>
      </c>
      <c r="O226" s="908">
        <v>25.101382255581211</v>
      </c>
      <c r="P226" s="908">
        <v>310.82575500000002</v>
      </c>
      <c r="Q226" s="908">
        <v>35.892119515011551</v>
      </c>
      <c r="R226" s="908">
        <v>217.37797033333331</v>
      </c>
      <c r="S226" s="908">
        <v>25.101382255581211</v>
      </c>
      <c r="T226" s="271" t="s">
        <v>621</v>
      </c>
      <c r="U226" s="206">
        <f t="shared" si="27"/>
        <v>46.133427559661278</v>
      </c>
      <c r="V226" s="206">
        <f t="shared" si="28"/>
        <v>38.913253618167822</v>
      </c>
      <c r="W226" s="206">
        <f t="shared" si="29"/>
        <v>46.133427559661278</v>
      </c>
      <c r="X226" s="206"/>
      <c r="Y226" s="178" t="str">
        <f t="shared" si="30"/>
        <v>BENAR</v>
      </c>
      <c r="Z226" s="178" t="str">
        <f t="shared" si="31"/>
        <v>BENAR</v>
      </c>
      <c r="AA226" s="178" t="str">
        <f t="shared" si="32"/>
        <v>BENAR</v>
      </c>
      <c r="AB226" s="178" t="str">
        <f t="shared" si="33"/>
        <v>BENAR</v>
      </c>
      <c r="AC226" s="178" t="str">
        <f t="shared" si="34"/>
        <v>BENAR</v>
      </c>
      <c r="AD226" s="178" t="str">
        <f t="shared" si="35"/>
        <v>BENAR</v>
      </c>
    </row>
    <row r="227" spans="1:30">
      <c r="A227" s="934">
        <v>246</v>
      </c>
      <c r="B227" s="934" t="s">
        <v>55</v>
      </c>
      <c r="C227" s="935" t="s">
        <v>56</v>
      </c>
      <c r="D227" s="936">
        <v>3</v>
      </c>
      <c r="E227" s="936">
        <v>30</v>
      </c>
      <c r="F227" s="936" t="s">
        <v>33</v>
      </c>
      <c r="G227" s="936">
        <v>866</v>
      </c>
      <c r="H227" s="908">
        <v>685.11429833333329</v>
      </c>
      <c r="I227" s="908">
        <v>79.112505581216325</v>
      </c>
      <c r="J227" s="908">
        <v>471.77418033333333</v>
      </c>
      <c r="K227" s="908">
        <v>54.47738802925327</v>
      </c>
      <c r="L227" s="908">
        <v>685.11429833333329</v>
      </c>
      <c r="M227" s="908">
        <v>79.112505581216325</v>
      </c>
      <c r="N227" s="908">
        <v>471.77418033333333</v>
      </c>
      <c r="O227" s="908">
        <v>54.47738802925327</v>
      </c>
      <c r="P227" s="908">
        <v>685.11429833333329</v>
      </c>
      <c r="Q227" s="908">
        <v>79.112505581216325</v>
      </c>
      <c r="R227" s="908">
        <v>471.77418033333333</v>
      </c>
      <c r="S227" s="908">
        <v>54.47738802925327</v>
      </c>
      <c r="T227" s="271" t="s">
        <v>621</v>
      </c>
      <c r="U227" s="206">
        <f t="shared" si="27"/>
        <v>79.112505581216325</v>
      </c>
      <c r="V227" s="206">
        <f t="shared" si="28"/>
        <v>54.47738802925327</v>
      </c>
      <c r="W227" s="206">
        <f t="shared" si="29"/>
        <v>79.112505581216325</v>
      </c>
      <c r="X227" s="206"/>
      <c r="Y227" s="178" t="str">
        <f t="shared" si="30"/>
        <v>BENAR</v>
      </c>
      <c r="Z227" s="178" t="str">
        <f t="shared" si="31"/>
        <v>BENAR</v>
      </c>
      <c r="AA227" s="178" t="str">
        <f t="shared" si="32"/>
        <v>BENAR</v>
      </c>
      <c r="AB227" s="178" t="str">
        <f t="shared" si="33"/>
        <v>BENAR</v>
      </c>
      <c r="AC227" s="178" t="str">
        <f t="shared" si="34"/>
        <v>BENAR</v>
      </c>
      <c r="AD227" s="178" t="str">
        <f t="shared" si="35"/>
        <v>BENAR</v>
      </c>
    </row>
    <row r="228" spans="1:30">
      <c r="A228" s="934">
        <v>247</v>
      </c>
      <c r="B228" s="934" t="s">
        <v>55</v>
      </c>
      <c r="C228" s="935" t="s">
        <v>57</v>
      </c>
      <c r="D228" s="936">
        <v>1</v>
      </c>
      <c r="E228" s="936">
        <v>60</v>
      </c>
      <c r="F228" s="936" t="s">
        <v>22</v>
      </c>
      <c r="G228" s="936">
        <v>1732</v>
      </c>
      <c r="H228" s="908">
        <v>679.89807133333341</v>
      </c>
      <c r="I228" s="908">
        <v>39.255084949961514</v>
      </c>
      <c r="J228" s="908">
        <v>735.83219399999996</v>
      </c>
      <c r="K228" s="908">
        <v>42.48453775981524</v>
      </c>
      <c r="L228" s="908">
        <v>679.89807133333341</v>
      </c>
      <c r="M228" s="908">
        <v>39.255084949961514</v>
      </c>
      <c r="N228" s="908">
        <v>735.83219399999996</v>
      </c>
      <c r="O228" s="908">
        <v>42.48453775981524</v>
      </c>
      <c r="P228" s="908">
        <v>679.89807133333341</v>
      </c>
      <c r="Q228" s="908">
        <v>39.255084949961514</v>
      </c>
      <c r="R228" s="908">
        <v>735.83219399999996</v>
      </c>
      <c r="S228" s="908">
        <v>42.48453775981524</v>
      </c>
      <c r="T228" s="271" t="s">
        <v>621</v>
      </c>
      <c r="U228" s="206">
        <f t="shared" si="27"/>
        <v>39.255084949961514</v>
      </c>
      <c r="V228" s="206">
        <f t="shared" si="28"/>
        <v>42.48453775981524</v>
      </c>
      <c r="W228" s="206">
        <f t="shared" si="29"/>
        <v>42.48453775981524</v>
      </c>
      <c r="X228" s="206"/>
      <c r="Y228" s="178" t="str">
        <f t="shared" si="30"/>
        <v>BENAR</v>
      </c>
      <c r="Z228" s="178" t="str">
        <f t="shared" si="31"/>
        <v>BENAR</v>
      </c>
      <c r="AA228" s="178" t="str">
        <f t="shared" si="32"/>
        <v>BENAR</v>
      </c>
      <c r="AB228" s="178" t="str">
        <f t="shared" si="33"/>
        <v>BENAR</v>
      </c>
      <c r="AC228" s="178" t="str">
        <f t="shared" si="34"/>
        <v>BENAR</v>
      </c>
      <c r="AD228" s="178" t="str">
        <f t="shared" si="35"/>
        <v>BENAR</v>
      </c>
    </row>
    <row r="229" spans="1:30">
      <c r="A229" s="934">
        <v>250</v>
      </c>
      <c r="B229" s="934" t="s">
        <v>55</v>
      </c>
      <c r="C229" s="935" t="s">
        <v>108</v>
      </c>
      <c r="D229" s="936">
        <v>1</v>
      </c>
      <c r="E229" s="936">
        <v>60</v>
      </c>
      <c r="F229" s="936" t="s">
        <v>22</v>
      </c>
      <c r="G229" s="936">
        <v>1732</v>
      </c>
      <c r="H229" s="908">
        <v>308.56319166666668</v>
      </c>
      <c r="I229" s="908">
        <v>17.815426770592765</v>
      </c>
      <c r="J229" s="908">
        <v>271.81998700000003</v>
      </c>
      <c r="K229" s="908">
        <v>15.693994630484989</v>
      </c>
      <c r="L229" s="908">
        <v>265.64700333333332</v>
      </c>
      <c r="M229" s="908">
        <v>15.337586797536565</v>
      </c>
      <c r="N229" s="908">
        <v>253.77965800000001</v>
      </c>
      <c r="O229" s="908">
        <v>14.652405196304851</v>
      </c>
      <c r="P229" s="908">
        <v>265.64700333333332</v>
      </c>
      <c r="Q229" s="908">
        <v>15.337586797536565</v>
      </c>
      <c r="R229" s="908">
        <v>253.77965800000001</v>
      </c>
      <c r="S229" s="908">
        <v>14.652405196304851</v>
      </c>
      <c r="T229" s="271" t="s">
        <v>621</v>
      </c>
      <c r="U229" s="206">
        <f t="shared" si="27"/>
        <v>16.163533455221966</v>
      </c>
      <c r="V229" s="206">
        <f t="shared" si="28"/>
        <v>14.999601674364897</v>
      </c>
      <c r="W229" s="206">
        <f t="shared" si="29"/>
        <v>16.163533455221966</v>
      </c>
      <c r="X229" s="206"/>
      <c r="Y229" s="178" t="str">
        <f t="shared" si="30"/>
        <v>BENAR</v>
      </c>
      <c r="Z229" s="178" t="str">
        <f t="shared" si="31"/>
        <v>BENAR</v>
      </c>
      <c r="AA229" s="178" t="str">
        <f t="shared" si="32"/>
        <v>BENAR</v>
      </c>
      <c r="AB229" s="178" t="str">
        <f t="shared" si="33"/>
        <v>BENAR</v>
      </c>
      <c r="AC229" s="178" t="str">
        <f t="shared" si="34"/>
        <v>BENAR</v>
      </c>
      <c r="AD229" s="178" t="str">
        <f t="shared" si="35"/>
        <v>BENAR</v>
      </c>
    </row>
    <row r="230" spans="1:30">
      <c r="A230" s="934">
        <v>251</v>
      </c>
      <c r="B230" s="934" t="s">
        <v>58</v>
      </c>
      <c r="C230" s="940" t="s">
        <v>59</v>
      </c>
      <c r="D230" s="936">
        <v>3</v>
      </c>
      <c r="E230" s="936">
        <v>60</v>
      </c>
      <c r="F230" s="936" t="s">
        <v>22</v>
      </c>
      <c r="G230" s="936">
        <v>1732</v>
      </c>
      <c r="H230" s="908">
        <v>955.91328933333341</v>
      </c>
      <c r="I230" s="908">
        <v>55.191298460354119</v>
      </c>
      <c r="J230" s="908">
        <v>866.63258899999994</v>
      </c>
      <c r="K230" s="908">
        <v>50.036523614318703</v>
      </c>
      <c r="L230" s="908">
        <v>955.91328933333341</v>
      </c>
      <c r="M230" s="908">
        <v>55.191298460354119</v>
      </c>
      <c r="N230" s="908">
        <v>866.63258899999994</v>
      </c>
      <c r="O230" s="908">
        <v>50.036523614318703</v>
      </c>
      <c r="P230" s="908">
        <v>955.91328933333341</v>
      </c>
      <c r="Q230" s="908">
        <v>55.191298460354119</v>
      </c>
      <c r="R230" s="908">
        <v>866.63258899999994</v>
      </c>
      <c r="S230" s="908">
        <v>50.036523614318703</v>
      </c>
      <c r="T230" s="271" t="s">
        <v>621</v>
      </c>
      <c r="U230" s="206">
        <f t="shared" si="27"/>
        <v>55.191298460354119</v>
      </c>
      <c r="V230" s="206">
        <f t="shared" si="28"/>
        <v>50.036523614318703</v>
      </c>
      <c r="W230" s="206">
        <f t="shared" si="29"/>
        <v>55.191298460354119</v>
      </c>
      <c r="X230" s="206"/>
      <c r="Y230" s="178" t="str">
        <f t="shared" si="30"/>
        <v>BENAR</v>
      </c>
      <c r="Z230" s="178" t="str">
        <f t="shared" si="31"/>
        <v>BENAR</v>
      </c>
      <c r="AA230" s="178" t="str">
        <f t="shared" si="32"/>
        <v>BENAR</v>
      </c>
      <c r="AB230" s="178" t="str">
        <f t="shared" si="33"/>
        <v>BENAR</v>
      </c>
      <c r="AC230" s="178" t="str">
        <f t="shared" si="34"/>
        <v>BENAR</v>
      </c>
      <c r="AD230" s="178" t="str">
        <f t="shared" si="35"/>
        <v>BENAR</v>
      </c>
    </row>
    <row r="231" spans="1:30">
      <c r="A231" s="934">
        <v>253</v>
      </c>
      <c r="B231" s="934" t="s">
        <v>58</v>
      </c>
      <c r="C231" s="904" t="s">
        <v>59</v>
      </c>
      <c r="D231" s="936">
        <v>4</v>
      </c>
      <c r="E231" s="936">
        <v>60</v>
      </c>
      <c r="F231" s="936" t="s">
        <v>22</v>
      </c>
      <c r="G231" s="936">
        <v>1732</v>
      </c>
      <c r="H231" s="908">
        <v>1107.1415610000001</v>
      </c>
      <c r="I231" s="908">
        <v>63.922722921478069</v>
      </c>
      <c r="J231" s="908">
        <v>959.21702033333338</v>
      </c>
      <c r="K231" s="908">
        <v>55.382045053887609</v>
      </c>
      <c r="L231" s="908">
        <v>1056.4659019999999</v>
      </c>
      <c r="M231" s="908">
        <v>60.996876558891458</v>
      </c>
      <c r="N231" s="908">
        <v>1036.7147626666665</v>
      </c>
      <c r="O231" s="908">
        <v>59.856510546574285</v>
      </c>
      <c r="P231" s="908">
        <v>1241.432902</v>
      </c>
      <c r="Q231" s="908">
        <v>71.676264549653581</v>
      </c>
      <c r="R231" s="908">
        <v>1203.2552893333334</v>
      </c>
      <c r="S231" s="908">
        <v>69.472014395689001</v>
      </c>
      <c r="T231" s="271" t="s">
        <v>621</v>
      </c>
      <c r="U231" s="206">
        <f t="shared" si="27"/>
        <v>65.531954676674374</v>
      </c>
      <c r="V231" s="206">
        <f t="shared" si="28"/>
        <v>61.570189998716963</v>
      </c>
      <c r="W231" s="206">
        <f t="shared" si="29"/>
        <v>65.531954676674374</v>
      </c>
      <c r="X231" s="206"/>
      <c r="Y231" s="178" t="str">
        <f t="shared" si="30"/>
        <v>BENAR</v>
      </c>
      <c r="Z231" s="178" t="str">
        <f t="shared" si="31"/>
        <v>BENAR</v>
      </c>
      <c r="AA231" s="178" t="str">
        <f t="shared" si="32"/>
        <v>BENAR</v>
      </c>
      <c r="AB231" s="178" t="str">
        <f t="shared" si="33"/>
        <v>BENAR</v>
      </c>
      <c r="AC231" s="178" t="str">
        <f t="shared" si="34"/>
        <v>BENAR</v>
      </c>
      <c r="AD231" s="178" t="str">
        <f t="shared" si="35"/>
        <v>BENAR</v>
      </c>
    </row>
    <row r="232" spans="1:30">
      <c r="A232" s="934">
        <v>255</v>
      </c>
      <c r="B232" s="934" t="s">
        <v>58</v>
      </c>
      <c r="C232" s="940" t="s">
        <v>109</v>
      </c>
      <c r="D232" s="936">
        <v>1</v>
      </c>
      <c r="E232" s="936">
        <v>60</v>
      </c>
      <c r="F232" s="936" t="s">
        <v>22</v>
      </c>
      <c r="G232" s="936">
        <v>1732</v>
      </c>
      <c r="H232" s="908">
        <v>628.02107733333332</v>
      </c>
      <c r="I232" s="908">
        <v>36.259877444187836</v>
      </c>
      <c r="J232" s="908">
        <v>708.25858566666659</v>
      </c>
      <c r="K232" s="908">
        <v>40.892528040800613</v>
      </c>
      <c r="L232" s="908">
        <v>628.02107733333332</v>
      </c>
      <c r="M232" s="908">
        <v>36.259877444187836</v>
      </c>
      <c r="N232" s="908">
        <v>708.25858566666659</v>
      </c>
      <c r="O232" s="908">
        <v>40.892528040800613</v>
      </c>
      <c r="P232" s="908">
        <v>628.02107733333332</v>
      </c>
      <c r="Q232" s="908">
        <v>36.259877444187836</v>
      </c>
      <c r="R232" s="908">
        <v>708.25858566666659</v>
      </c>
      <c r="S232" s="908">
        <v>40.892528040800613</v>
      </c>
      <c r="T232" s="271" t="s">
        <v>621</v>
      </c>
      <c r="U232" s="206">
        <f t="shared" si="27"/>
        <v>36.259877444187836</v>
      </c>
      <c r="V232" s="206">
        <f t="shared" si="28"/>
        <v>40.892528040800613</v>
      </c>
      <c r="W232" s="206">
        <f t="shared" si="29"/>
        <v>40.892528040800613</v>
      </c>
      <c r="X232" s="206"/>
      <c r="Y232" s="178" t="str">
        <f t="shared" si="30"/>
        <v>BENAR</v>
      </c>
      <c r="Z232" s="178" t="str">
        <f t="shared" si="31"/>
        <v>BENAR</v>
      </c>
      <c r="AA232" s="178" t="str">
        <f t="shared" si="32"/>
        <v>BENAR</v>
      </c>
      <c r="AB232" s="178" t="str">
        <f t="shared" si="33"/>
        <v>BENAR</v>
      </c>
      <c r="AC232" s="178" t="str">
        <f t="shared" si="34"/>
        <v>BENAR</v>
      </c>
      <c r="AD232" s="178" t="str">
        <f t="shared" si="35"/>
        <v>BENAR</v>
      </c>
    </row>
    <row r="233" spans="1:30">
      <c r="A233" s="934">
        <v>256</v>
      </c>
      <c r="B233" s="934" t="s">
        <v>58</v>
      </c>
      <c r="C233" s="940" t="s">
        <v>109</v>
      </c>
      <c r="D233" s="936">
        <v>2</v>
      </c>
      <c r="E233" s="936">
        <v>60</v>
      </c>
      <c r="F233" s="936" t="s">
        <v>22</v>
      </c>
      <c r="G233" s="936">
        <v>1732</v>
      </c>
      <c r="H233" s="908">
        <v>1315.8818766666666</v>
      </c>
      <c r="I233" s="908">
        <v>75.974704195535026</v>
      </c>
      <c r="J233" s="908">
        <v>1352.9103596666666</v>
      </c>
      <c r="K233" s="908">
        <v>78.112607371054651</v>
      </c>
      <c r="L233" s="908">
        <v>1315.8818766666666</v>
      </c>
      <c r="M233" s="908">
        <v>75.974704195535026</v>
      </c>
      <c r="N233" s="908">
        <v>1352.9103596666666</v>
      </c>
      <c r="O233" s="908">
        <v>78.112607371054651</v>
      </c>
      <c r="P233" s="908">
        <v>1315.8818766666666</v>
      </c>
      <c r="Q233" s="908">
        <v>75.974704195535026</v>
      </c>
      <c r="R233" s="908">
        <v>1352.9103596666666</v>
      </c>
      <c r="S233" s="908">
        <v>78.112607371054651</v>
      </c>
      <c r="T233" s="271" t="s">
        <v>621</v>
      </c>
      <c r="U233" s="206">
        <f t="shared" si="27"/>
        <v>75.974704195535026</v>
      </c>
      <c r="V233" s="206">
        <f t="shared" si="28"/>
        <v>78.112607371054651</v>
      </c>
      <c r="W233" s="206">
        <f t="shared" si="29"/>
        <v>78.112607371054651</v>
      </c>
      <c r="X233" s="206"/>
      <c r="Y233" s="178" t="str">
        <f t="shared" si="30"/>
        <v>BENAR</v>
      </c>
      <c r="Z233" s="178" t="str">
        <f t="shared" si="31"/>
        <v>BENAR</v>
      </c>
      <c r="AA233" s="178" t="str">
        <f t="shared" si="32"/>
        <v>BENAR</v>
      </c>
      <c r="AB233" s="178" t="str">
        <f t="shared" si="33"/>
        <v>BENAR</v>
      </c>
      <c r="AC233" s="178" t="str">
        <f t="shared" si="34"/>
        <v>BENAR</v>
      </c>
      <c r="AD233" s="178" t="str">
        <f t="shared" si="35"/>
        <v>BENAR</v>
      </c>
    </row>
    <row r="234" spans="1:30">
      <c r="A234" s="934">
        <v>257</v>
      </c>
      <c r="B234" s="934" t="s">
        <v>58</v>
      </c>
      <c r="C234" s="940" t="s">
        <v>109</v>
      </c>
      <c r="D234" s="936">
        <v>3</v>
      </c>
      <c r="E234" s="936">
        <v>60</v>
      </c>
      <c r="F234" s="936" t="s">
        <v>22</v>
      </c>
      <c r="G234" s="936">
        <v>1732</v>
      </c>
      <c r="H234" s="908">
        <v>1105.394043</v>
      </c>
      <c r="I234" s="908">
        <v>63.821826963048501</v>
      </c>
      <c r="J234" s="908">
        <v>422.7178853333333</v>
      </c>
      <c r="K234" s="908">
        <v>24.406344418783675</v>
      </c>
      <c r="L234" s="908">
        <v>1105.394043</v>
      </c>
      <c r="M234" s="908">
        <v>63.821826963048501</v>
      </c>
      <c r="N234" s="908">
        <v>422.7178853333333</v>
      </c>
      <c r="O234" s="908">
        <v>24.406344418783675</v>
      </c>
      <c r="P234" s="908">
        <v>1105.394043</v>
      </c>
      <c r="Q234" s="908">
        <v>63.821826963048501</v>
      </c>
      <c r="R234" s="908">
        <v>422.7178853333333</v>
      </c>
      <c r="S234" s="908">
        <v>24.406344418783675</v>
      </c>
      <c r="T234" s="271" t="s">
        <v>621</v>
      </c>
      <c r="U234" s="206">
        <f t="shared" si="27"/>
        <v>63.821826963048501</v>
      </c>
      <c r="V234" s="206">
        <f t="shared" si="28"/>
        <v>24.406344418783675</v>
      </c>
      <c r="W234" s="206">
        <f t="shared" si="29"/>
        <v>63.821826963048501</v>
      </c>
      <c r="X234" s="206"/>
      <c r="Y234" s="178" t="str">
        <f t="shared" si="30"/>
        <v>BENAR</v>
      </c>
      <c r="Z234" s="178" t="str">
        <f t="shared" si="31"/>
        <v>BENAR</v>
      </c>
      <c r="AA234" s="178" t="str">
        <f t="shared" si="32"/>
        <v>BENAR</v>
      </c>
      <c r="AB234" s="178" t="str">
        <f t="shared" si="33"/>
        <v>BENAR</v>
      </c>
      <c r="AC234" s="178" t="str">
        <f t="shared" si="34"/>
        <v>BENAR</v>
      </c>
      <c r="AD234" s="178" t="str">
        <f t="shared" si="35"/>
        <v>BENAR</v>
      </c>
    </row>
    <row r="235" spans="1:30">
      <c r="A235" s="934">
        <v>258</v>
      </c>
      <c r="B235" s="934" t="s">
        <v>58</v>
      </c>
      <c r="C235" s="940" t="s">
        <v>109</v>
      </c>
      <c r="D235" s="936">
        <v>4</v>
      </c>
      <c r="E235" s="936">
        <v>60</v>
      </c>
      <c r="F235" s="936" t="s">
        <v>22</v>
      </c>
      <c r="G235" s="936">
        <v>1732</v>
      </c>
      <c r="H235" s="908">
        <v>503.24581900000004</v>
      </c>
      <c r="I235" s="908">
        <v>29.055763221709007</v>
      </c>
      <c r="J235" s="908">
        <v>540.17138666666665</v>
      </c>
      <c r="K235" s="908">
        <v>31.187724403387218</v>
      </c>
      <c r="L235" s="908">
        <v>486.99186200000003</v>
      </c>
      <c r="M235" s="908">
        <v>28.11731304849885</v>
      </c>
      <c r="N235" s="908">
        <v>514.42783599999996</v>
      </c>
      <c r="O235" s="908">
        <v>29.701376212471132</v>
      </c>
      <c r="P235" s="908">
        <v>486.99186200000003</v>
      </c>
      <c r="Q235" s="908">
        <v>28.11731304849885</v>
      </c>
      <c r="R235" s="908">
        <v>514.42783599999996</v>
      </c>
      <c r="S235" s="908">
        <v>29.701376212471132</v>
      </c>
      <c r="T235" s="271" t="s">
        <v>621</v>
      </c>
      <c r="U235" s="206">
        <f t="shared" si="27"/>
        <v>28.430129772902234</v>
      </c>
      <c r="V235" s="206">
        <f t="shared" si="28"/>
        <v>30.196825609443163</v>
      </c>
      <c r="W235" s="206">
        <f t="shared" si="29"/>
        <v>30.196825609443163</v>
      </c>
      <c r="X235" s="206"/>
      <c r="Y235" s="178" t="str">
        <f t="shared" si="30"/>
        <v>BENAR</v>
      </c>
      <c r="Z235" s="178" t="str">
        <f t="shared" si="31"/>
        <v>BENAR</v>
      </c>
      <c r="AA235" s="178" t="str">
        <f t="shared" si="32"/>
        <v>BENAR</v>
      </c>
      <c r="AB235" s="178" t="str">
        <f t="shared" si="33"/>
        <v>BENAR</v>
      </c>
      <c r="AC235" s="178" t="str">
        <f t="shared" si="34"/>
        <v>BENAR</v>
      </c>
      <c r="AD235" s="178" t="str">
        <f t="shared" si="35"/>
        <v>BENAR</v>
      </c>
    </row>
    <row r="236" spans="1:30">
      <c r="A236" s="934">
        <v>259</v>
      </c>
      <c r="B236" s="934" t="s">
        <v>58</v>
      </c>
      <c r="C236" s="943" t="s">
        <v>356</v>
      </c>
      <c r="D236" s="939">
        <v>1</v>
      </c>
      <c r="E236" s="939">
        <v>60</v>
      </c>
      <c r="F236" s="939" t="s">
        <v>22</v>
      </c>
      <c r="G236" s="936">
        <v>1732</v>
      </c>
      <c r="H236" s="908">
        <v>1047.7474773333333</v>
      </c>
      <c r="I236" s="908">
        <v>60.493503310238651</v>
      </c>
      <c r="J236" s="908">
        <v>1205.5005696666667</v>
      </c>
      <c r="K236" s="908">
        <v>69.601649518860668</v>
      </c>
      <c r="L236" s="908">
        <v>1047.7474773333333</v>
      </c>
      <c r="M236" s="908">
        <v>60.493503310238651</v>
      </c>
      <c r="N236" s="908">
        <v>1205.5005696666667</v>
      </c>
      <c r="O236" s="908">
        <v>69.601649518860668</v>
      </c>
      <c r="P236" s="908">
        <v>1047.7474773333333</v>
      </c>
      <c r="Q236" s="908">
        <v>60.493503310238651</v>
      </c>
      <c r="R236" s="908">
        <v>1205.5005696666667</v>
      </c>
      <c r="S236" s="908">
        <v>69.601649518860668</v>
      </c>
      <c r="T236" s="271" t="s">
        <v>621</v>
      </c>
      <c r="U236" s="206">
        <f t="shared" si="27"/>
        <v>60.493503310238651</v>
      </c>
      <c r="V236" s="206">
        <f t="shared" si="28"/>
        <v>69.601649518860668</v>
      </c>
      <c r="W236" s="206">
        <f t="shared" si="29"/>
        <v>69.601649518860668</v>
      </c>
      <c r="X236" s="206"/>
      <c r="Y236" s="178" t="str">
        <f t="shared" si="30"/>
        <v>BENAR</v>
      </c>
      <c r="Z236" s="178" t="str">
        <f t="shared" si="31"/>
        <v>BENAR</v>
      </c>
      <c r="AA236" s="178" t="str">
        <f t="shared" si="32"/>
        <v>BENAR</v>
      </c>
      <c r="AB236" s="178" t="str">
        <f t="shared" si="33"/>
        <v>BENAR</v>
      </c>
      <c r="AC236" s="178" t="str">
        <f t="shared" si="34"/>
        <v>BENAR</v>
      </c>
      <c r="AD236" s="178" t="str">
        <f t="shared" si="35"/>
        <v>BENAR</v>
      </c>
    </row>
    <row r="237" spans="1:30">
      <c r="A237" s="934">
        <v>260</v>
      </c>
      <c r="B237" s="934" t="s">
        <v>58</v>
      </c>
      <c r="C237" s="940" t="s">
        <v>110</v>
      </c>
      <c r="D237" s="936">
        <v>1</v>
      </c>
      <c r="E237" s="936">
        <v>30</v>
      </c>
      <c r="F237" s="936" t="s">
        <v>33</v>
      </c>
      <c r="G237" s="936">
        <v>866</v>
      </c>
      <c r="H237" s="908">
        <v>0</v>
      </c>
      <c r="I237" s="908">
        <v>0</v>
      </c>
      <c r="J237" s="908">
        <v>0</v>
      </c>
      <c r="K237" s="908">
        <v>0</v>
      </c>
      <c r="L237" s="908">
        <v>0</v>
      </c>
      <c r="M237" s="908">
        <v>0</v>
      </c>
      <c r="N237" s="908">
        <v>0</v>
      </c>
      <c r="O237" s="908">
        <v>0</v>
      </c>
      <c r="P237" s="908">
        <v>0</v>
      </c>
      <c r="Q237" s="908">
        <v>0</v>
      </c>
      <c r="R237" s="908">
        <v>0</v>
      </c>
      <c r="S237" s="908">
        <v>0</v>
      </c>
      <c r="T237" s="271" t="s">
        <v>621</v>
      </c>
      <c r="U237" s="206">
        <f t="shared" si="27"/>
        <v>0</v>
      </c>
      <c r="V237" s="206">
        <f t="shared" si="28"/>
        <v>0</v>
      </c>
      <c r="W237" s="206">
        <f t="shared" si="29"/>
        <v>0</v>
      </c>
      <c r="X237" s="206"/>
      <c r="Y237" s="178" t="str">
        <f t="shared" si="30"/>
        <v>BENAR</v>
      </c>
      <c r="Z237" s="178" t="str">
        <f t="shared" si="31"/>
        <v>BENAR</v>
      </c>
      <c r="AA237" s="178" t="str">
        <f t="shared" si="32"/>
        <v>BENAR</v>
      </c>
      <c r="AB237" s="178" t="str">
        <f t="shared" si="33"/>
        <v>BENAR</v>
      </c>
      <c r="AC237" s="178" t="str">
        <f t="shared" si="34"/>
        <v>BENAR</v>
      </c>
      <c r="AD237" s="178" t="str">
        <f t="shared" si="35"/>
        <v>BENAR</v>
      </c>
    </row>
    <row r="238" spans="1:30">
      <c r="A238" s="934">
        <v>261</v>
      </c>
      <c r="B238" s="934" t="s">
        <v>60</v>
      </c>
      <c r="C238" s="940" t="s">
        <v>39</v>
      </c>
      <c r="D238" s="936">
        <v>3</v>
      </c>
      <c r="E238" s="936">
        <v>30</v>
      </c>
      <c r="F238" s="936" t="s">
        <v>33</v>
      </c>
      <c r="G238" s="936">
        <v>866</v>
      </c>
      <c r="H238" s="908">
        <v>465.25005066666671</v>
      </c>
      <c r="I238" s="908">
        <v>53.72402432640493</v>
      </c>
      <c r="J238" s="908">
        <v>515.29844166666669</v>
      </c>
      <c r="K238" s="908">
        <v>59.503284257120868</v>
      </c>
      <c r="L238" s="908">
        <v>465.25005066666671</v>
      </c>
      <c r="M238" s="908">
        <v>53.72402432640493</v>
      </c>
      <c r="N238" s="908">
        <v>515.29844166666669</v>
      </c>
      <c r="O238" s="908">
        <v>59.503284257120868</v>
      </c>
      <c r="P238" s="908">
        <v>465.25005066666671</v>
      </c>
      <c r="Q238" s="908">
        <v>53.72402432640493</v>
      </c>
      <c r="R238" s="908">
        <v>515.29844166666669</v>
      </c>
      <c r="S238" s="908">
        <v>59.503284257120868</v>
      </c>
      <c r="T238" s="271" t="s">
        <v>621</v>
      </c>
      <c r="U238" s="206">
        <f t="shared" si="27"/>
        <v>53.72402432640493</v>
      </c>
      <c r="V238" s="206">
        <f t="shared" si="28"/>
        <v>59.503284257120868</v>
      </c>
      <c r="W238" s="206">
        <f t="shared" si="29"/>
        <v>59.503284257120868</v>
      </c>
      <c r="X238" s="206"/>
      <c r="Y238" s="178" t="str">
        <f t="shared" si="30"/>
        <v>BENAR</v>
      </c>
      <c r="Z238" s="178" t="str">
        <f t="shared" si="31"/>
        <v>BENAR</v>
      </c>
      <c r="AA238" s="178" t="str">
        <f t="shared" si="32"/>
        <v>BENAR</v>
      </c>
      <c r="AB238" s="178" t="str">
        <f t="shared" si="33"/>
        <v>BENAR</v>
      </c>
      <c r="AC238" s="178" t="str">
        <f t="shared" si="34"/>
        <v>BENAR</v>
      </c>
      <c r="AD238" s="178" t="str">
        <f t="shared" si="35"/>
        <v>BENAR</v>
      </c>
    </row>
    <row r="239" spans="1:30">
      <c r="A239" s="934">
        <v>262</v>
      </c>
      <c r="B239" s="934" t="s">
        <v>60</v>
      </c>
      <c r="C239" s="940" t="s">
        <v>111</v>
      </c>
      <c r="D239" s="936">
        <v>1</v>
      </c>
      <c r="E239" s="936">
        <v>30</v>
      </c>
      <c r="F239" s="936" t="s">
        <v>33</v>
      </c>
      <c r="G239" s="936">
        <v>866</v>
      </c>
      <c r="H239" s="908">
        <v>365.47664400000002</v>
      </c>
      <c r="I239" s="908">
        <v>42.202845727482682</v>
      </c>
      <c r="J239" s="908">
        <v>425.03306066666664</v>
      </c>
      <c r="K239" s="908">
        <v>49.080030100076975</v>
      </c>
      <c r="L239" s="908">
        <v>365.47664400000002</v>
      </c>
      <c r="M239" s="908">
        <v>42.202845727482682</v>
      </c>
      <c r="N239" s="908">
        <v>425.03306066666664</v>
      </c>
      <c r="O239" s="908">
        <v>49.080030100076975</v>
      </c>
      <c r="P239" s="908">
        <v>365.47664400000002</v>
      </c>
      <c r="Q239" s="908">
        <v>42.202845727482682</v>
      </c>
      <c r="R239" s="908">
        <v>425.03306066666664</v>
      </c>
      <c r="S239" s="908">
        <v>49.080030100076975</v>
      </c>
      <c r="T239" s="271" t="s">
        <v>621</v>
      </c>
      <c r="U239" s="206">
        <f t="shared" si="27"/>
        <v>42.202845727482682</v>
      </c>
      <c r="V239" s="206">
        <f t="shared" si="28"/>
        <v>49.080030100076975</v>
      </c>
      <c r="W239" s="206">
        <f t="shared" si="29"/>
        <v>49.080030100076975</v>
      </c>
      <c r="X239" s="206"/>
      <c r="Y239" s="178" t="str">
        <f t="shared" si="30"/>
        <v>BENAR</v>
      </c>
      <c r="Z239" s="178" t="str">
        <f t="shared" si="31"/>
        <v>BENAR</v>
      </c>
      <c r="AA239" s="178" t="str">
        <f t="shared" si="32"/>
        <v>BENAR</v>
      </c>
      <c r="AB239" s="178" t="str">
        <f t="shared" si="33"/>
        <v>BENAR</v>
      </c>
      <c r="AC239" s="178" t="str">
        <f t="shared" si="34"/>
        <v>BENAR</v>
      </c>
      <c r="AD239" s="178" t="str">
        <f t="shared" si="35"/>
        <v>BENAR</v>
      </c>
    </row>
    <row r="240" spans="1:30">
      <c r="A240" s="934">
        <v>263</v>
      </c>
      <c r="B240" s="934" t="s">
        <v>60</v>
      </c>
      <c r="C240" s="940" t="s">
        <v>111</v>
      </c>
      <c r="D240" s="936">
        <v>2</v>
      </c>
      <c r="E240" s="936">
        <v>30</v>
      </c>
      <c r="F240" s="936" t="s">
        <v>33</v>
      </c>
      <c r="G240" s="936">
        <v>866</v>
      </c>
      <c r="H240" s="908">
        <v>243.64005033333333</v>
      </c>
      <c r="I240" s="908">
        <v>28.133955003849113</v>
      </c>
      <c r="J240" s="908">
        <v>254.97176599999997</v>
      </c>
      <c r="K240" s="908">
        <v>29.442467205542723</v>
      </c>
      <c r="L240" s="908">
        <v>243.64005033333333</v>
      </c>
      <c r="M240" s="908">
        <v>28.133955003849113</v>
      </c>
      <c r="N240" s="908">
        <v>254.97176599999997</v>
      </c>
      <c r="O240" s="908">
        <v>29.442467205542723</v>
      </c>
      <c r="P240" s="908">
        <v>243.64005033333333</v>
      </c>
      <c r="Q240" s="908">
        <v>28.133955003849113</v>
      </c>
      <c r="R240" s="908">
        <v>254.97176599999997</v>
      </c>
      <c r="S240" s="908">
        <v>29.442467205542723</v>
      </c>
      <c r="T240" s="271" t="s">
        <v>621</v>
      </c>
      <c r="U240" s="206">
        <f t="shared" si="27"/>
        <v>28.133955003849113</v>
      </c>
      <c r="V240" s="206">
        <f t="shared" si="28"/>
        <v>29.442467205542723</v>
      </c>
      <c r="W240" s="206">
        <f t="shared" si="29"/>
        <v>29.442467205542723</v>
      </c>
      <c r="X240" s="206"/>
      <c r="Y240" s="178" t="str">
        <f t="shared" si="30"/>
        <v>BENAR</v>
      </c>
      <c r="Z240" s="178" t="str">
        <f t="shared" si="31"/>
        <v>BENAR</v>
      </c>
      <c r="AA240" s="178" t="str">
        <f t="shared" si="32"/>
        <v>BENAR</v>
      </c>
      <c r="AB240" s="178" t="str">
        <f t="shared" si="33"/>
        <v>BENAR</v>
      </c>
      <c r="AC240" s="178" t="str">
        <f t="shared" si="34"/>
        <v>BENAR</v>
      </c>
      <c r="AD240" s="178" t="str">
        <f t="shared" si="35"/>
        <v>BENAR</v>
      </c>
    </row>
    <row r="241" spans="1:30">
      <c r="A241" s="934">
        <v>264</v>
      </c>
      <c r="B241" s="934" t="s">
        <v>60</v>
      </c>
      <c r="C241" s="940" t="s">
        <v>111</v>
      </c>
      <c r="D241" s="936">
        <v>3</v>
      </c>
      <c r="E241" s="936">
        <v>30</v>
      </c>
      <c r="F241" s="936" t="s">
        <v>33</v>
      </c>
      <c r="G241" s="936">
        <v>866</v>
      </c>
      <c r="H241" s="908">
        <v>140.22498099999999</v>
      </c>
      <c r="I241" s="908">
        <v>16.192261085450344</v>
      </c>
      <c r="J241" s="908">
        <v>146.43383266666666</v>
      </c>
      <c r="K241" s="908">
        <v>16.90921855273287</v>
      </c>
      <c r="L241" s="908">
        <v>140.22498099999999</v>
      </c>
      <c r="M241" s="908">
        <v>16.192261085450344</v>
      </c>
      <c r="N241" s="908">
        <v>146.43383266666666</v>
      </c>
      <c r="O241" s="908">
        <v>16.90921855273287</v>
      </c>
      <c r="P241" s="908">
        <v>140.22498099999999</v>
      </c>
      <c r="Q241" s="908">
        <v>16.192261085450344</v>
      </c>
      <c r="R241" s="908">
        <v>146.43383266666666</v>
      </c>
      <c r="S241" s="908">
        <v>16.90921855273287</v>
      </c>
      <c r="T241" s="271" t="s">
        <v>621</v>
      </c>
      <c r="U241" s="206">
        <f t="shared" si="27"/>
        <v>16.192261085450344</v>
      </c>
      <c r="V241" s="206">
        <f t="shared" si="28"/>
        <v>16.90921855273287</v>
      </c>
      <c r="W241" s="206">
        <f t="shared" si="29"/>
        <v>16.90921855273287</v>
      </c>
      <c r="X241" s="206"/>
      <c r="Y241" s="178" t="str">
        <f t="shared" si="30"/>
        <v>BENAR</v>
      </c>
      <c r="Z241" s="178" t="str">
        <f t="shared" si="31"/>
        <v>BENAR</v>
      </c>
      <c r="AA241" s="178" t="str">
        <f t="shared" si="32"/>
        <v>BENAR</v>
      </c>
      <c r="AB241" s="178" t="str">
        <f t="shared" si="33"/>
        <v>BENAR</v>
      </c>
      <c r="AC241" s="178" t="str">
        <f t="shared" si="34"/>
        <v>BENAR</v>
      </c>
      <c r="AD241" s="178" t="str">
        <f t="shared" si="35"/>
        <v>BENAR</v>
      </c>
    </row>
    <row r="242" spans="1:30">
      <c r="A242" s="934">
        <v>265</v>
      </c>
      <c r="B242" s="934" t="s">
        <v>60</v>
      </c>
      <c r="C242" s="940" t="s">
        <v>159</v>
      </c>
      <c r="D242" s="936">
        <v>1</v>
      </c>
      <c r="E242" s="936">
        <v>60</v>
      </c>
      <c r="F242" s="936" t="s">
        <v>22</v>
      </c>
      <c r="G242" s="936">
        <v>1732</v>
      </c>
      <c r="H242" s="908">
        <v>865.93092866666666</v>
      </c>
      <c r="I242" s="908">
        <v>49.996012047729025</v>
      </c>
      <c r="J242" s="908">
        <v>865.91213000000005</v>
      </c>
      <c r="K242" s="908">
        <v>49.994926674364898</v>
      </c>
      <c r="L242" s="908">
        <v>865.98457866666661</v>
      </c>
      <c r="M242" s="908">
        <v>49.999109622786762</v>
      </c>
      <c r="N242" s="908">
        <v>865.21211766666659</v>
      </c>
      <c r="O242" s="908">
        <v>49.954510257890682</v>
      </c>
      <c r="P242" s="908">
        <v>865.98457866666661</v>
      </c>
      <c r="Q242" s="908">
        <v>49.999109622786762</v>
      </c>
      <c r="R242" s="908">
        <v>865.21211766666659</v>
      </c>
      <c r="S242" s="908">
        <v>49.954510257890682</v>
      </c>
      <c r="T242" s="271" t="s">
        <v>621</v>
      </c>
      <c r="U242" s="206">
        <f t="shared" si="27"/>
        <v>49.998077097767521</v>
      </c>
      <c r="V242" s="206">
        <f t="shared" si="28"/>
        <v>49.967982396715421</v>
      </c>
      <c r="W242" s="206">
        <f t="shared" si="29"/>
        <v>49.998077097767521</v>
      </c>
      <c r="X242" s="206"/>
      <c r="Y242" s="178" t="str">
        <f t="shared" si="30"/>
        <v>BENAR</v>
      </c>
      <c r="Z242" s="178" t="str">
        <f t="shared" si="31"/>
        <v>BENAR</v>
      </c>
      <c r="AA242" s="178" t="str">
        <f t="shared" si="32"/>
        <v>BENAR</v>
      </c>
      <c r="AB242" s="178" t="str">
        <f t="shared" si="33"/>
        <v>BENAR</v>
      </c>
      <c r="AC242" s="178" t="str">
        <f t="shared" si="34"/>
        <v>BENAR</v>
      </c>
      <c r="AD242" s="178" t="str">
        <f t="shared" si="35"/>
        <v>BENAR</v>
      </c>
    </row>
    <row r="243" spans="1:30">
      <c r="A243" s="934">
        <v>266</v>
      </c>
      <c r="B243" s="934" t="s">
        <v>60</v>
      </c>
      <c r="C243" s="940" t="s">
        <v>159</v>
      </c>
      <c r="D243" s="936">
        <v>2</v>
      </c>
      <c r="E243" s="936">
        <v>60</v>
      </c>
      <c r="F243" s="936" t="s">
        <v>22</v>
      </c>
      <c r="G243" s="936">
        <v>1732</v>
      </c>
      <c r="H243" s="908">
        <v>864.88584399999991</v>
      </c>
      <c r="I243" s="908">
        <v>49.935672286374128</v>
      </c>
      <c r="J243" s="908">
        <v>864.45279933333347</v>
      </c>
      <c r="K243" s="908">
        <v>49.910669707467292</v>
      </c>
      <c r="L243" s="908">
        <v>865.84488899999997</v>
      </c>
      <c r="M243" s="908">
        <v>49.991044399538104</v>
      </c>
      <c r="N243" s="908">
        <v>865.93817133333334</v>
      </c>
      <c r="O243" s="908">
        <v>49.996430215550426</v>
      </c>
      <c r="P243" s="908">
        <v>865.84488899999997</v>
      </c>
      <c r="Q243" s="908">
        <v>49.991044399538104</v>
      </c>
      <c r="R243" s="908">
        <v>865.93817133333334</v>
      </c>
      <c r="S243" s="908">
        <v>49.996430215550426</v>
      </c>
      <c r="T243" s="271" t="s">
        <v>621</v>
      </c>
      <c r="U243" s="206">
        <f t="shared" si="27"/>
        <v>49.972587028483446</v>
      </c>
      <c r="V243" s="206">
        <f t="shared" si="28"/>
        <v>49.967843379522712</v>
      </c>
      <c r="W243" s="206">
        <f t="shared" si="29"/>
        <v>49.972587028483446</v>
      </c>
      <c r="X243" s="206"/>
      <c r="Y243" s="178" t="str">
        <f t="shared" si="30"/>
        <v>BENAR</v>
      </c>
      <c r="Z243" s="178" t="str">
        <f t="shared" si="31"/>
        <v>BENAR</v>
      </c>
      <c r="AA243" s="178" t="str">
        <f t="shared" si="32"/>
        <v>BENAR</v>
      </c>
      <c r="AB243" s="178" t="str">
        <f t="shared" si="33"/>
        <v>BENAR</v>
      </c>
      <c r="AC243" s="178" t="str">
        <f t="shared" si="34"/>
        <v>BENAR</v>
      </c>
      <c r="AD243" s="178" t="str">
        <f t="shared" si="35"/>
        <v>BENAR</v>
      </c>
    </row>
    <row r="244" spans="1:30">
      <c r="A244" s="934">
        <v>267</v>
      </c>
      <c r="B244" s="934" t="s">
        <v>60</v>
      </c>
      <c r="C244" s="940" t="s">
        <v>593</v>
      </c>
      <c r="D244" s="936">
        <v>3</v>
      </c>
      <c r="E244" s="936">
        <v>10</v>
      </c>
      <c r="F244" s="936" t="s">
        <v>33</v>
      </c>
      <c r="G244" s="936">
        <v>288</v>
      </c>
      <c r="H244" s="908">
        <v>214.18397533333334</v>
      </c>
      <c r="I244" s="908">
        <v>74.369435879629634</v>
      </c>
      <c r="J244" s="908">
        <v>193.34172566666666</v>
      </c>
      <c r="K244" s="908">
        <v>67.13254363425925</v>
      </c>
      <c r="L244" s="908">
        <v>241.75885500000001</v>
      </c>
      <c r="M244" s="908">
        <v>83.944046874999998</v>
      </c>
      <c r="N244" s="908">
        <v>237.19760133333332</v>
      </c>
      <c r="O244" s="908">
        <v>82.36027824074074</v>
      </c>
      <c r="P244" s="908">
        <v>241.75885500000001</v>
      </c>
      <c r="Q244" s="908">
        <v>83.944046874999998</v>
      </c>
      <c r="R244" s="908">
        <v>237.19760133333332</v>
      </c>
      <c r="S244" s="908">
        <v>82.36027824074074</v>
      </c>
      <c r="T244" s="271" t="s">
        <v>621</v>
      </c>
      <c r="U244" s="206">
        <f t="shared" si="27"/>
        <v>80.752509876543215</v>
      </c>
      <c r="V244" s="206">
        <f t="shared" si="28"/>
        <v>77.28436670524691</v>
      </c>
      <c r="W244" s="206">
        <f t="shared" si="29"/>
        <v>80.752509876543215</v>
      </c>
      <c r="X244" s="206"/>
      <c r="Y244" s="178" t="str">
        <f t="shared" si="30"/>
        <v>BENAR</v>
      </c>
      <c r="Z244" s="178" t="str">
        <f t="shared" si="31"/>
        <v>BENAR</v>
      </c>
      <c r="AA244" s="178" t="str">
        <f t="shared" si="32"/>
        <v>BENAR</v>
      </c>
      <c r="AB244" s="178" t="str">
        <f t="shared" si="33"/>
        <v>BENAR</v>
      </c>
      <c r="AC244" s="178" t="str">
        <f t="shared" si="34"/>
        <v>BENAR</v>
      </c>
      <c r="AD244" s="178" t="str">
        <f t="shared" si="35"/>
        <v>BENAR</v>
      </c>
    </row>
    <row r="245" spans="1:30">
      <c r="A245" s="934">
        <v>268</v>
      </c>
      <c r="B245" s="934" t="s">
        <v>60</v>
      </c>
      <c r="C245" s="934" t="s">
        <v>112</v>
      </c>
      <c r="D245" s="936">
        <v>1</v>
      </c>
      <c r="E245" s="936">
        <v>60</v>
      </c>
      <c r="F245" s="936" t="s">
        <v>22</v>
      </c>
      <c r="G245" s="936">
        <v>1732</v>
      </c>
      <c r="H245" s="908">
        <v>1012.2080890000001</v>
      </c>
      <c r="I245" s="908">
        <v>58.44157557736721</v>
      </c>
      <c r="J245" s="908">
        <v>1002.2792560000001</v>
      </c>
      <c r="K245" s="908">
        <v>57.868317321016171</v>
      </c>
      <c r="L245" s="908">
        <v>929.14658599999996</v>
      </c>
      <c r="M245" s="908">
        <v>53.645876789838333</v>
      </c>
      <c r="N245" s="908">
        <v>926.77364100000011</v>
      </c>
      <c r="O245" s="908">
        <v>53.50887072748268</v>
      </c>
      <c r="P245" s="908">
        <v>929.14658599999996</v>
      </c>
      <c r="Q245" s="908">
        <v>53.645876789838333</v>
      </c>
      <c r="R245" s="908">
        <v>926.77364100000011</v>
      </c>
      <c r="S245" s="908">
        <v>53.50887072748268</v>
      </c>
      <c r="T245" s="271" t="s">
        <v>621</v>
      </c>
      <c r="U245" s="206">
        <f t="shared" si="27"/>
        <v>55.244443052347954</v>
      </c>
      <c r="V245" s="206">
        <f t="shared" si="28"/>
        <v>54.962019591993844</v>
      </c>
      <c r="W245" s="206">
        <f t="shared" si="29"/>
        <v>55.244443052347954</v>
      </c>
      <c r="X245" s="206"/>
      <c r="Y245" s="178" t="str">
        <f t="shared" si="30"/>
        <v>BENAR</v>
      </c>
      <c r="Z245" s="178" t="str">
        <f t="shared" si="31"/>
        <v>BENAR</v>
      </c>
      <c r="AA245" s="178" t="str">
        <f t="shared" si="32"/>
        <v>BENAR</v>
      </c>
      <c r="AB245" s="178" t="str">
        <f t="shared" si="33"/>
        <v>BENAR</v>
      </c>
      <c r="AC245" s="178" t="str">
        <f t="shared" si="34"/>
        <v>BENAR</v>
      </c>
      <c r="AD245" s="178" t="str">
        <f t="shared" si="35"/>
        <v>BENAR</v>
      </c>
    </row>
    <row r="246" spans="1:30">
      <c r="A246" s="934">
        <v>269</v>
      </c>
      <c r="B246" s="934" t="s">
        <v>60</v>
      </c>
      <c r="C246" s="934" t="s">
        <v>112</v>
      </c>
      <c r="D246" s="936">
        <v>2</v>
      </c>
      <c r="E246" s="936">
        <v>60</v>
      </c>
      <c r="F246" s="936" t="s">
        <v>22</v>
      </c>
      <c r="G246" s="936">
        <v>1732</v>
      </c>
      <c r="H246" s="908">
        <v>880.13401299999987</v>
      </c>
      <c r="I246" s="908">
        <v>50.816051558891452</v>
      </c>
      <c r="J246" s="908">
        <v>809.21221933333334</v>
      </c>
      <c r="K246" s="908">
        <v>46.721259776751346</v>
      </c>
      <c r="L246" s="908">
        <v>908.07291666666663</v>
      </c>
      <c r="M246" s="908">
        <v>52.42915223248653</v>
      </c>
      <c r="N246" s="908">
        <v>849.80708833333335</v>
      </c>
      <c r="O246" s="908">
        <v>49.065074384141653</v>
      </c>
      <c r="P246" s="908">
        <v>908.07291666666663</v>
      </c>
      <c r="Q246" s="908">
        <v>52.42915223248653</v>
      </c>
      <c r="R246" s="908">
        <v>849.80708833333335</v>
      </c>
      <c r="S246" s="908">
        <v>49.065074384141653</v>
      </c>
      <c r="T246" s="271" t="s">
        <v>621</v>
      </c>
      <c r="U246" s="206">
        <f t="shared" si="27"/>
        <v>51.891452007954832</v>
      </c>
      <c r="V246" s="206">
        <f t="shared" si="28"/>
        <v>48.283802848344884</v>
      </c>
      <c r="W246" s="206">
        <f t="shared" si="29"/>
        <v>51.891452007954832</v>
      </c>
      <c r="X246" s="206"/>
      <c r="Y246" s="178" t="str">
        <f t="shared" si="30"/>
        <v>BENAR</v>
      </c>
      <c r="Z246" s="178" t="str">
        <f t="shared" si="31"/>
        <v>BENAR</v>
      </c>
      <c r="AA246" s="178" t="str">
        <f t="shared" si="32"/>
        <v>BENAR</v>
      </c>
      <c r="AB246" s="178" t="str">
        <f t="shared" si="33"/>
        <v>BENAR</v>
      </c>
      <c r="AC246" s="178" t="str">
        <f t="shared" si="34"/>
        <v>BENAR</v>
      </c>
      <c r="AD246" s="178" t="str">
        <f t="shared" si="35"/>
        <v>BENAR</v>
      </c>
    </row>
    <row r="247" spans="1:30">
      <c r="A247" s="934">
        <v>270</v>
      </c>
      <c r="B247" s="934" t="s">
        <v>60</v>
      </c>
      <c r="C247" s="940" t="s">
        <v>113</v>
      </c>
      <c r="D247" s="936">
        <v>1</v>
      </c>
      <c r="E247" s="936">
        <v>60</v>
      </c>
      <c r="F247" s="936" t="s">
        <v>22</v>
      </c>
      <c r="G247" s="936">
        <v>1732</v>
      </c>
      <c r="H247" s="908">
        <v>1119.2326656666667</v>
      </c>
      <c r="I247" s="908">
        <v>64.620823652809861</v>
      </c>
      <c r="J247" s="908">
        <v>1064.6924233333334</v>
      </c>
      <c r="K247" s="908">
        <v>61.471848922247887</v>
      </c>
      <c r="L247" s="908">
        <v>1099.8548586666668</v>
      </c>
      <c r="M247" s="908">
        <v>63.502012625096235</v>
      </c>
      <c r="N247" s="908">
        <v>1081.7090656666667</v>
      </c>
      <c r="O247" s="908">
        <v>62.454334045419557</v>
      </c>
      <c r="P247" s="908">
        <v>1099.8548586666668</v>
      </c>
      <c r="Q247" s="908">
        <v>63.502012625096235</v>
      </c>
      <c r="R247" s="908">
        <v>1081.7090656666667</v>
      </c>
      <c r="S247" s="908">
        <v>62.454334045419557</v>
      </c>
      <c r="T247" s="271" t="s">
        <v>621</v>
      </c>
      <c r="U247" s="206">
        <f t="shared" si="27"/>
        <v>63.874949634334108</v>
      </c>
      <c r="V247" s="206">
        <f t="shared" si="28"/>
        <v>62.126839004362331</v>
      </c>
      <c r="W247" s="206">
        <f t="shared" si="29"/>
        <v>63.874949634334108</v>
      </c>
      <c r="X247" s="206"/>
      <c r="Y247" s="178" t="str">
        <f t="shared" si="30"/>
        <v>BENAR</v>
      </c>
      <c r="Z247" s="178" t="str">
        <f t="shared" si="31"/>
        <v>BENAR</v>
      </c>
      <c r="AA247" s="178" t="str">
        <f t="shared" si="32"/>
        <v>BENAR</v>
      </c>
      <c r="AB247" s="178" t="str">
        <f t="shared" si="33"/>
        <v>BENAR</v>
      </c>
      <c r="AC247" s="178" t="str">
        <f t="shared" si="34"/>
        <v>BENAR</v>
      </c>
      <c r="AD247" s="178" t="str">
        <f t="shared" si="35"/>
        <v>BENAR</v>
      </c>
    </row>
    <row r="248" spans="1:30">
      <c r="A248" s="934">
        <v>271</v>
      </c>
      <c r="B248" s="934" t="s">
        <v>60</v>
      </c>
      <c r="C248" s="940" t="s">
        <v>113</v>
      </c>
      <c r="D248" s="936">
        <v>2</v>
      </c>
      <c r="E248" s="936">
        <v>60</v>
      </c>
      <c r="F248" s="936" t="s">
        <v>22</v>
      </c>
      <c r="G248" s="936">
        <v>1732</v>
      </c>
      <c r="H248" s="908">
        <v>1397.6627606666668</v>
      </c>
      <c r="I248" s="908">
        <v>80.696464241724414</v>
      </c>
      <c r="J248" s="908">
        <v>1340.8095293333333</v>
      </c>
      <c r="K248" s="908">
        <v>77.413945111624329</v>
      </c>
      <c r="L248" s="908">
        <v>1363.281291</v>
      </c>
      <c r="M248" s="908">
        <v>78.711390935334862</v>
      </c>
      <c r="N248" s="908">
        <v>1303.9870603333336</v>
      </c>
      <c r="O248" s="908">
        <v>75.28793650885298</v>
      </c>
      <c r="P248" s="908">
        <v>1363.281291</v>
      </c>
      <c r="Q248" s="908">
        <v>78.711390935334862</v>
      </c>
      <c r="R248" s="908">
        <v>1303.9870603333336</v>
      </c>
      <c r="S248" s="908">
        <v>75.28793650885298</v>
      </c>
      <c r="T248" s="271" t="s">
        <v>621</v>
      </c>
      <c r="U248" s="206">
        <f t="shared" si="27"/>
        <v>79.373082037464712</v>
      </c>
      <c r="V248" s="206">
        <f t="shared" si="28"/>
        <v>75.996606043110091</v>
      </c>
      <c r="W248" s="206">
        <f t="shared" si="29"/>
        <v>79.373082037464712</v>
      </c>
      <c r="X248" s="206"/>
      <c r="Y248" s="178" t="str">
        <f t="shared" si="30"/>
        <v>BENAR</v>
      </c>
      <c r="Z248" s="178" t="str">
        <f t="shared" si="31"/>
        <v>BENAR</v>
      </c>
      <c r="AA248" s="178" t="str">
        <f t="shared" si="32"/>
        <v>BENAR</v>
      </c>
      <c r="AB248" s="178" t="str">
        <f t="shared" si="33"/>
        <v>BENAR</v>
      </c>
      <c r="AC248" s="178" t="str">
        <f t="shared" si="34"/>
        <v>BENAR</v>
      </c>
      <c r="AD248" s="178" t="str">
        <f t="shared" si="35"/>
        <v>BENAR</v>
      </c>
    </row>
    <row r="249" spans="1:30">
      <c r="A249" s="934">
        <v>272</v>
      </c>
      <c r="B249" s="934" t="s">
        <v>60</v>
      </c>
      <c r="C249" s="940" t="s">
        <v>113</v>
      </c>
      <c r="D249" s="936">
        <v>3</v>
      </c>
      <c r="E249" s="936">
        <v>60</v>
      </c>
      <c r="F249" s="936" t="s">
        <v>22</v>
      </c>
      <c r="G249" s="936">
        <v>1732</v>
      </c>
      <c r="H249" s="908">
        <v>1133.7530926666666</v>
      </c>
      <c r="I249" s="908">
        <v>65.459185488837562</v>
      </c>
      <c r="J249" s="908">
        <v>1113.8520099999998</v>
      </c>
      <c r="K249" s="908">
        <v>64.310162240184738</v>
      </c>
      <c r="L249" s="908">
        <v>1127.5608316666667</v>
      </c>
      <c r="M249" s="908">
        <v>65.101664645881456</v>
      </c>
      <c r="N249" s="908">
        <v>1130.6130780000001</v>
      </c>
      <c r="O249" s="908">
        <v>65.277891339491916</v>
      </c>
      <c r="P249" s="908">
        <v>1127.5608316666667</v>
      </c>
      <c r="Q249" s="908">
        <v>65.101664645881456</v>
      </c>
      <c r="R249" s="908">
        <v>1130.6130780000001</v>
      </c>
      <c r="S249" s="908">
        <v>65.277891339491916</v>
      </c>
      <c r="T249" s="271" t="s">
        <v>621</v>
      </c>
      <c r="U249" s="206">
        <f t="shared" si="27"/>
        <v>65.220838260200154</v>
      </c>
      <c r="V249" s="206">
        <f t="shared" si="28"/>
        <v>64.95531497305619</v>
      </c>
      <c r="W249" s="206">
        <f t="shared" si="29"/>
        <v>65.220838260200154</v>
      </c>
      <c r="X249" s="206"/>
      <c r="Y249" s="178" t="str">
        <f t="shared" si="30"/>
        <v>BENAR</v>
      </c>
      <c r="Z249" s="178" t="str">
        <f t="shared" si="31"/>
        <v>BENAR</v>
      </c>
      <c r="AA249" s="178" t="str">
        <f t="shared" si="32"/>
        <v>BENAR</v>
      </c>
      <c r="AB249" s="178" t="str">
        <f t="shared" si="33"/>
        <v>BENAR</v>
      </c>
      <c r="AC249" s="178" t="str">
        <f t="shared" si="34"/>
        <v>BENAR</v>
      </c>
      <c r="AD249" s="178" t="str">
        <f t="shared" si="35"/>
        <v>BENAR</v>
      </c>
    </row>
    <row r="250" spans="1:30">
      <c r="A250" s="934">
        <v>273</v>
      </c>
      <c r="B250" s="934" t="s">
        <v>60</v>
      </c>
      <c r="C250" s="940" t="s">
        <v>113</v>
      </c>
      <c r="D250" s="936">
        <v>4</v>
      </c>
      <c r="E250" s="936">
        <v>60</v>
      </c>
      <c r="F250" s="936" t="s">
        <v>22</v>
      </c>
      <c r="G250" s="936">
        <v>1732</v>
      </c>
      <c r="H250" s="908">
        <v>514.96273800000006</v>
      </c>
      <c r="I250" s="908">
        <v>29.73225969976906</v>
      </c>
      <c r="J250" s="908">
        <v>501.87841800000001</v>
      </c>
      <c r="K250" s="908">
        <v>28.976813972286376</v>
      </c>
      <c r="L250" s="908">
        <v>889.28436266666665</v>
      </c>
      <c r="M250" s="908">
        <v>51.344362740569672</v>
      </c>
      <c r="N250" s="908">
        <v>878.13260900000012</v>
      </c>
      <c r="O250" s="908">
        <v>50.700497055427263</v>
      </c>
      <c r="P250" s="908">
        <v>889.28436266666665</v>
      </c>
      <c r="Q250" s="908">
        <v>51.344362740569672</v>
      </c>
      <c r="R250" s="908">
        <v>878.13260900000012</v>
      </c>
      <c r="S250" s="908">
        <v>50.700497055427263</v>
      </c>
      <c r="T250" s="271" t="s">
        <v>621</v>
      </c>
      <c r="U250" s="206">
        <f t="shared" si="27"/>
        <v>44.140328393636132</v>
      </c>
      <c r="V250" s="206">
        <f t="shared" si="28"/>
        <v>43.459269361046971</v>
      </c>
      <c r="W250" s="206">
        <f t="shared" si="29"/>
        <v>44.140328393636132</v>
      </c>
      <c r="X250" s="206"/>
      <c r="Y250" s="178" t="str">
        <f t="shared" si="30"/>
        <v>BENAR</v>
      </c>
      <c r="Z250" s="178" t="str">
        <f t="shared" si="31"/>
        <v>BENAR</v>
      </c>
      <c r="AA250" s="178" t="str">
        <f t="shared" si="32"/>
        <v>BENAR</v>
      </c>
      <c r="AB250" s="178" t="str">
        <f t="shared" si="33"/>
        <v>BENAR</v>
      </c>
      <c r="AC250" s="178" t="str">
        <f t="shared" si="34"/>
        <v>BENAR</v>
      </c>
      <c r="AD250" s="178" t="str">
        <f t="shared" si="35"/>
        <v>BENAR</v>
      </c>
    </row>
    <row r="251" spans="1:30">
      <c r="A251" s="934">
        <v>274</v>
      </c>
      <c r="B251" s="934" t="s">
        <v>60</v>
      </c>
      <c r="C251" s="940" t="s">
        <v>114</v>
      </c>
      <c r="D251" s="944">
        <v>1</v>
      </c>
      <c r="E251" s="944">
        <v>10</v>
      </c>
      <c r="F251" s="944" t="s">
        <v>33</v>
      </c>
      <c r="G251" s="936">
        <v>288</v>
      </c>
      <c r="H251" s="908">
        <v>193.30284633333335</v>
      </c>
      <c r="I251" s="908">
        <v>67.11904386574075</v>
      </c>
      <c r="J251" s="908">
        <v>188.51248166666664</v>
      </c>
      <c r="K251" s="908">
        <v>65.455722800925926</v>
      </c>
      <c r="L251" s="908">
        <v>0</v>
      </c>
      <c r="M251" s="908">
        <v>0</v>
      </c>
      <c r="N251" s="908">
        <v>0</v>
      </c>
      <c r="O251" s="908">
        <v>0</v>
      </c>
      <c r="P251" s="908">
        <v>0</v>
      </c>
      <c r="Q251" s="908">
        <v>0</v>
      </c>
      <c r="R251" s="908">
        <v>0</v>
      </c>
      <c r="S251" s="908">
        <v>0</v>
      </c>
      <c r="T251" s="271" t="s">
        <v>621</v>
      </c>
      <c r="U251" s="206">
        <f t="shared" si="27"/>
        <v>22.373014621913583</v>
      </c>
      <c r="V251" s="206">
        <f t="shared" si="28"/>
        <v>21.818574266975308</v>
      </c>
      <c r="W251" s="206">
        <f t="shared" si="29"/>
        <v>22.373014621913583</v>
      </c>
      <c r="X251" s="206"/>
      <c r="Y251" s="178" t="str">
        <f t="shared" si="30"/>
        <v>BENAR</v>
      </c>
      <c r="Z251" s="178" t="str">
        <f t="shared" si="31"/>
        <v>BENAR</v>
      </c>
      <c r="AA251" s="178" t="str">
        <f t="shared" si="32"/>
        <v>BENAR</v>
      </c>
      <c r="AB251" s="178" t="str">
        <f t="shared" si="33"/>
        <v>BENAR</v>
      </c>
      <c r="AC251" s="178" t="str">
        <f t="shared" si="34"/>
        <v>BENAR</v>
      </c>
      <c r="AD251" s="178" t="str">
        <f t="shared" si="35"/>
        <v>BENAR</v>
      </c>
    </row>
    <row r="252" spans="1:30">
      <c r="A252" s="934">
        <v>275</v>
      </c>
      <c r="B252" s="934" t="s">
        <v>60</v>
      </c>
      <c r="C252" s="940" t="s">
        <v>114</v>
      </c>
      <c r="D252" s="936">
        <v>2</v>
      </c>
      <c r="E252" s="936">
        <v>10</v>
      </c>
      <c r="F252" s="936" t="s">
        <v>33</v>
      </c>
      <c r="G252" s="936">
        <v>288</v>
      </c>
      <c r="H252" s="908">
        <v>195.42640700000001</v>
      </c>
      <c r="I252" s="908">
        <v>67.856391319444455</v>
      </c>
      <c r="J252" s="908">
        <v>192.66042566666667</v>
      </c>
      <c r="K252" s="908">
        <v>66.895981134259259</v>
      </c>
      <c r="L252" s="908">
        <v>199.49737033333335</v>
      </c>
      <c r="M252" s="908">
        <v>69.269920254629639</v>
      </c>
      <c r="N252" s="908">
        <v>196.49727900000002</v>
      </c>
      <c r="O252" s="908">
        <v>68.228221875000003</v>
      </c>
      <c r="P252" s="908">
        <v>199.49737033333335</v>
      </c>
      <c r="Q252" s="908">
        <v>69.269920254629639</v>
      </c>
      <c r="R252" s="908">
        <v>196.49727900000002</v>
      </c>
      <c r="S252" s="908">
        <v>68.228221875000003</v>
      </c>
      <c r="T252" s="271" t="s">
        <v>621</v>
      </c>
      <c r="U252" s="206">
        <f t="shared" si="27"/>
        <v>68.79874394290124</v>
      </c>
      <c r="V252" s="206">
        <f t="shared" si="28"/>
        <v>67.784141628086417</v>
      </c>
      <c r="W252" s="206">
        <f t="shared" si="29"/>
        <v>68.79874394290124</v>
      </c>
      <c r="X252" s="206"/>
      <c r="Y252" s="178" t="str">
        <f t="shared" si="30"/>
        <v>BENAR</v>
      </c>
      <c r="Z252" s="178" t="str">
        <f t="shared" si="31"/>
        <v>BENAR</v>
      </c>
      <c r="AA252" s="178" t="str">
        <f t="shared" si="32"/>
        <v>BENAR</v>
      </c>
      <c r="AB252" s="178" t="str">
        <f t="shared" si="33"/>
        <v>BENAR</v>
      </c>
      <c r="AC252" s="178" t="str">
        <f t="shared" si="34"/>
        <v>BENAR</v>
      </c>
      <c r="AD252" s="178" t="str">
        <f t="shared" si="35"/>
        <v>BENAR</v>
      </c>
    </row>
    <row r="253" spans="1:30">
      <c r="A253" s="934">
        <v>276</v>
      </c>
      <c r="B253" s="934" t="s">
        <v>60</v>
      </c>
      <c r="C253" s="940" t="s">
        <v>114</v>
      </c>
      <c r="D253" s="936">
        <v>3</v>
      </c>
      <c r="E253" s="936">
        <v>30</v>
      </c>
      <c r="F253" s="936" t="s">
        <v>33</v>
      </c>
      <c r="G253" s="936">
        <v>866</v>
      </c>
      <c r="H253" s="908">
        <v>418.9399616666667</v>
      </c>
      <c r="I253" s="908">
        <v>48.376438991531948</v>
      </c>
      <c r="J253" s="908">
        <v>456.69296266666669</v>
      </c>
      <c r="K253" s="908">
        <v>52.735907929176292</v>
      </c>
      <c r="L253" s="908">
        <v>374.44693000000001</v>
      </c>
      <c r="M253" s="908">
        <v>43.23867551963049</v>
      </c>
      <c r="N253" s="908">
        <v>440.50621533333333</v>
      </c>
      <c r="O253" s="908">
        <v>50.86676851424172</v>
      </c>
      <c r="P253" s="908">
        <v>374.44693000000001</v>
      </c>
      <c r="Q253" s="908">
        <v>43.23867551963049</v>
      </c>
      <c r="R253" s="908">
        <v>440.50621533333333</v>
      </c>
      <c r="S253" s="908">
        <v>50.86676851424172</v>
      </c>
      <c r="T253" s="271" t="s">
        <v>621</v>
      </c>
      <c r="U253" s="206">
        <f t="shared" si="27"/>
        <v>44.951263343597645</v>
      </c>
      <c r="V253" s="206">
        <f t="shared" si="28"/>
        <v>51.489814985886575</v>
      </c>
      <c r="W253" s="206">
        <f t="shared" si="29"/>
        <v>51.489814985886575</v>
      </c>
      <c r="X253" s="206"/>
      <c r="Y253" s="178" t="str">
        <f t="shared" si="30"/>
        <v>BENAR</v>
      </c>
      <c r="Z253" s="178" t="str">
        <f t="shared" si="31"/>
        <v>BENAR</v>
      </c>
      <c r="AA253" s="178" t="str">
        <f t="shared" si="32"/>
        <v>BENAR</v>
      </c>
      <c r="AB253" s="178" t="str">
        <f t="shared" si="33"/>
        <v>BENAR</v>
      </c>
      <c r="AC253" s="178" t="str">
        <f t="shared" si="34"/>
        <v>BENAR</v>
      </c>
      <c r="AD253" s="178" t="str">
        <f t="shared" si="35"/>
        <v>BENAR</v>
      </c>
    </row>
    <row r="254" spans="1:30">
      <c r="A254" s="934">
        <v>277</v>
      </c>
      <c r="B254" s="934" t="s">
        <v>60</v>
      </c>
      <c r="C254" s="940" t="s">
        <v>114</v>
      </c>
      <c r="D254" s="936">
        <v>4</v>
      </c>
      <c r="E254" s="936">
        <v>30</v>
      </c>
      <c r="F254" s="936" t="s">
        <v>33</v>
      </c>
      <c r="G254" s="936">
        <v>866</v>
      </c>
      <c r="H254" s="908">
        <v>508.84863266666667</v>
      </c>
      <c r="I254" s="908">
        <v>58.758502617398001</v>
      </c>
      <c r="J254" s="908">
        <v>540.02272566666659</v>
      </c>
      <c r="K254" s="908">
        <v>62.358282409545794</v>
      </c>
      <c r="L254" s="908">
        <v>636.33174599999995</v>
      </c>
      <c r="M254" s="908">
        <v>73.479416397228633</v>
      </c>
      <c r="N254" s="908">
        <v>563.82104466666669</v>
      </c>
      <c r="O254" s="908">
        <v>65.106356197074675</v>
      </c>
      <c r="P254" s="908">
        <v>569.64174400000002</v>
      </c>
      <c r="Q254" s="908">
        <v>65.778492378752887</v>
      </c>
      <c r="R254" s="908">
        <v>563.82104466666669</v>
      </c>
      <c r="S254" s="908">
        <v>65.106356197074675</v>
      </c>
      <c r="T254" s="271" t="s">
        <v>621</v>
      </c>
      <c r="U254" s="206">
        <f t="shared" si="27"/>
        <v>66.005470464459847</v>
      </c>
      <c r="V254" s="206">
        <f t="shared" si="28"/>
        <v>64.190331601231719</v>
      </c>
      <c r="W254" s="206">
        <f t="shared" si="29"/>
        <v>66.005470464459847</v>
      </c>
      <c r="X254" s="206"/>
      <c r="Y254" s="178" t="str">
        <f t="shared" si="30"/>
        <v>BENAR</v>
      </c>
      <c r="Z254" s="178" t="str">
        <f t="shared" si="31"/>
        <v>BENAR</v>
      </c>
      <c r="AA254" s="178" t="str">
        <f t="shared" si="32"/>
        <v>BENAR</v>
      </c>
      <c r="AB254" s="178" t="str">
        <f t="shared" si="33"/>
        <v>BENAR</v>
      </c>
      <c r="AC254" s="178" t="str">
        <f t="shared" si="34"/>
        <v>BENAR</v>
      </c>
      <c r="AD254" s="178" t="str">
        <f t="shared" si="35"/>
        <v>BENAR</v>
      </c>
    </row>
    <row r="255" spans="1:30">
      <c r="A255" s="934">
        <v>278</v>
      </c>
      <c r="B255" s="934" t="s">
        <v>61</v>
      </c>
      <c r="C255" s="940" t="s">
        <v>115</v>
      </c>
      <c r="D255" s="936">
        <v>2</v>
      </c>
      <c r="E255" s="936">
        <v>60</v>
      </c>
      <c r="F255" s="936" t="s">
        <v>22</v>
      </c>
      <c r="G255" s="936">
        <v>1732</v>
      </c>
      <c r="H255" s="908">
        <v>554.61507133333328</v>
      </c>
      <c r="I255" s="908">
        <v>32.021655388760585</v>
      </c>
      <c r="J255" s="908">
        <v>592.54266366666661</v>
      </c>
      <c r="K255" s="908">
        <v>34.211470188606619</v>
      </c>
      <c r="L255" s="908">
        <v>570.29524733333335</v>
      </c>
      <c r="M255" s="908">
        <v>32.926977328714393</v>
      </c>
      <c r="N255" s="908">
        <v>639.8717243333333</v>
      </c>
      <c r="O255" s="908">
        <v>36.94409493841416</v>
      </c>
      <c r="P255" s="908">
        <v>659.05531833333328</v>
      </c>
      <c r="Q255" s="908">
        <v>38.05169274441878</v>
      </c>
      <c r="R255" s="908">
        <v>629.40325933333327</v>
      </c>
      <c r="S255" s="908">
        <v>36.339680100076976</v>
      </c>
      <c r="T255" s="271" t="s">
        <v>621</v>
      </c>
      <c r="U255" s="206">
        <f t="shared" si="27"/>
        <v>34.333441820631258</v>
      </c>
      <c r="V255" s="206">
        <f t="shared" si="28"/>
        <v>35.831748409032585</v>
      </c>
      <c r="W255" s="206">
        <f t="shared" si="29"/>
        <v>35.831748409032585</v>
      </c>
      <c r="X255" s="206"/>
      <c r="Y255" s="178" t="str">
        <f t="shared" si="30"/>
        <v>BENAR</v>
      </c>
      <c r="Z255" s="178" t="str">
        <f t="shared" si="31"/>
        <v>BENAR</v>
      </c>
      <c r="AA255" s="178" t="str">
        <f t="shared" si="32"/>
        <v>BENAR</v>
      </c>
      <c r="AB255" s="178" t="str">
        <f t="shared" si="33"/>
        <v>BENAR</v>
      </c>
      <c r="AC255" s="178" t="str">
        <f t="shared" si="34"/>
        <v>BENAR</v>
      </c>
      <c r="AD255" s="178" t="str">
        <f t="shared" si="35"/>
        <v>BENAR</v>
      </c>
    </row>
    <row r="256" spans="1:30">
      <c r="A256" s="934">
        <v>279</v>
      </c>
      <c r="B256" s="934" t="s">
        <v>61</v>
      </c>
      <c r="C256" s="940" t="s">
        <v>115</v>
      </c>
      <c r="D256" s="936">
        <v>3</v>
      </c>
      <c r="E256" s="936">
        <v>60</v>
      </c>
      <c r="F256" s="936" t="s">
        <v>22</v>
      </c>
      <c r="G256" s="936">
        <v>866</v>
      </c>
      <c r="H256" s="908">
        <v>475.89383933333335</v>
      </c>
      <c r="I256" s="908">
        <v>54.95309923017706</v>
      </c>
      <c r="J256" s="908">
        <v>545.69093833333329</v>
      </c>
      <c r="K256" s="908">
        <v>63.012810431100839</v>
      </c>
      <c r="L256" s="908">
        <v>459.03401666666667</v>
      </c>
      <c r="M256" s="908">
        <v>53.006237490377217</v>
      </c>
      <c r="N256" s="908">
        <v>567.88734933333342</v>
      </c>
      <c r="O256" s="908">
        <v>65.575906389530417</v>
      </c>
      <c r="P256" s="908">
        <v>545.02756766666664</v>
      </c>
      <c r="Q256" s="908">
        <v>62.936208737490375</v>
      </c>
      <c r="R256" s="908">
        <v>563.1335856666667</v>
      </c>
      <c r="S256" s="908">
        <v>65.026972940723638</v>
      </c>
      <c r="T256" s="271" t="s">
        <v>621</v>
      </c>
      <c r="U256" s="206">
        <f t="shared" si="27"/>
        <v>56.96518181934821</v>
      </c>
      <c r="V256" s="206">
        <f t="shared" si="28"/>
        <v>64.538563253784957</v>
      </c>
      <c r="W256" s="206">
        <f t="shared" si="29"/>
        <v>64.538563253784957</v>
      </c>
      <c r="X256" s="206"/>
      <c r="Y256" s="178" t="str">
        <f t="shared" si="30"/>
        <v>BENAR</v>
      </c>
      <c r="Z256" s="178" t="str">
        <f t="shared" si="31"/>
        <v>BENAR</v>
      </c>
      <c r="AA256" s="178" t="str">
        <f t="shared" si="32"/>
        <v>BENAR</v>
      </c>
      <c r="AB256" s="178" t="str">
        <f t="shared" si="33"/>
        <v>BENAR</v>
      </c>
      <c r="AC256" s="178" t="str">
        <f t="shared" si="34"/>
        <v>BENAR</v>
      </c>
      <c r="AD256" s="178" t="str">
        <f t="shared" si="35"/>
        <v>BENAR</v>
      </c>
    </row>
    <row r="257" spans="1:30">
      <c r="A257" s="934">
        <v>280</v>
      </c>
      <c r="B257" s="934" t="s">
        <v>61</v>
      </c>
      <c r="C257" s="940" t="s">
        <v>115</v>
      </c>
      <c r="D257" s="936">
        <v>4</v>
      </c>
      <c r="E257" s="936">
        <v>60</v>
      </c>
      <c r="F257" s="936" t="s">
        <v>22</v>
      </c>
      <c r="G257" s="936">
        <v>1732</v>
      </c>
      <c r="H257" s="908">
        <v>896.45094800000004</v>
      </c>
      <c r="I257" s="908">
        <v>51.758137875288689</v>
      </c>
      <c r="J257" s="908">
        <v>1041.660075</v>
      </c>
      <c r="K257" s="908">
        <v>60.142036662817553</v>
      </c>
      <c r="L257" s="908">
        <v>443.30113733333337</v>
      </c>
      <c r="M257" s="908">
        <v>25.594753887605854</v>
      </c>
      <c r="N257" s="908">
        <v>474.33057666666667</v>
      </c>
      <c r="O257" s="908">
        <v>27.386291955350266</v>
      </c>
      <c r="P257" s="908">
        <v>469.60631333333339</v>
      </c>
      <c r="Q257" s="908">
        <v>27.11352848344881</v>
      </c>
      <c r="R257" s="908">
        <v>507.15735866666665</v>
      </c>
      <c r="S257" s="908">
        <v>29.281602694380293</v>
      </c>
      <c r="T257" s="271" t="s">
        <v>621</v>
      </c>
      <c r="U257" s="206">
        <f t="shared" si="27"/>
        <v>34.822140082114451</v>
      </c>
      <c r="V257" s="206">
        <f t="shared" si="28"/>
        <v>38.936643770849372</v>
      </c>
      <c r="W257" s="206">
        <f t="shared" si="29"/>
        <v>38.936643770849372</v>
      </c>
      <c r="X257" s="206"/>
      <c r="Y257" s="178" t="str">
        <f t="shared" si="30"/>
        <v>BENAR</v>
      </c>
      <c r="Z257" s="178" t="str">
        <f t="shared" si="31"/>
        <v>BENAR</v>
      </c>
      <c r="AA257" s="178" t="str">
        <f t="shared" si="32"/>
        <v>BENAR</v>
      </c>
      <c r="AB257" s="178" t="str">
        <f t="shared" si="33"/>
        <v>BENAR</v>
      </c>
      <c r="AC257" s="178" t="str">
        <f t="shared" si="34"/>
        <v>BENAR</v>
      </c>
      <c r="AD257" s="178" t="str">
        <f t="shared" si="35"/>
        <v>BENAR</v>
      </c>
    </row>
    <row r="258" spans="1:30">
      <c r="A258" s="934">
        <v>281</v>
      </c>
      <c r="B258" s="934" t="s">
        <v>61</v>
      </c>
      <c r="C258" s="940" t="s">
        <v>116</v>
      </c>
      <c r="D258" s="936">
        <v>1</v>
      </c>
      <c r="E258" s="936">
        <v>60</v>
      </c>
      <c r="F258" s="936" t="s">
        <v>22</v>
      </c>
      <c r="G258" s="936">
        <v>1732</v>
      </c>
      <c r="H258" s="908">
        <v>571.1271363333334</v>
      </c>
      <c r="I258" s="908">
        <v>32.975007871439573</v>
      </c>
      <c r="J258" s="908">
        <v>633.53175866666663</v>
      </c>
      <c r="K258" s="908">
        <v>36.578046112394148</v>
      </c>
      <c r="L258" s="908">
        <v>745.90826433333348</v>
      </c>
      <c r="M258" s="908">
        <v>43.066297016936112</v>
      </c>
      <c r="N258" s="908">
        <v>893.38574233333327</v>
      </c>
      <c r="O258" s="908">
        <v>51.581162952270972</v>
      </c>
      <c r="P258" s="908">
        <v>573.77091499999995</v>
      </c>
      <c r="Q258" s="908">
        <v>33.127650981524248</v>
      </c>
      <c r="R258" s="908">
        <v>638.27728233333335</v>
      </c>
      <c r="S258" s="908">
        <v>36.852037086220172</v>
      </c>
      <c r="T258" s="271" t="s">
        <v>621</v>
      </c>
      <c r="U258" s="206">
        <f t="shared" ref="U258:U270" si="36">AVERAGE(I258,M258,Q258)</f>
        <v>36.389651956633315</v>
      </c>
      <c r="V258" s="206">
        <f t="shared" ref="V258:V270" si="37">AVERAGE(K258,O258,S258)</f>
        <v>41.670415383628431</v>
      </c>
      <c r="W258" s="206">
        <f t="shared" ref="W258:W270" si="38">MAX(U258:V258)</f>
        <v>41.670415383628431</v>
      </c>
      <c r="X258" s="206"/>
      <c r="Y258" s="178" t="str">
        <f t="shared" ref="Y258:Y270" si="39">IF(((H258/G258)*100)=I258,"BENAR","N")</f>
        <v>BENAR</v>
      </c>
      <c r="Z258" s="178" t="str">
        <f t="shared" ref="Z258:Z270" si="40">IF(((J258/G258)*100)=K258,"BENAR","N")</f>
        <v>BENAR</v>
      </c>
      <c r="AA258" s="178" t="str">
        <f t="shared" ref="AA258:AA270" si="41">IF(((L258/G258)*100)=M258,"BENAR","N")</f>
        <v>BENAR</v>
      </c>
      <c r="AB258" s="178" t="str">
        <f t="shared" ref="AB258:AB270" si="42">IF(((N258/G258)*100)=O258,"BENAR","N")</f>
        <v>BENAR</v>
      </c>
      <c r="AC258" s="178" t="str">
        <f t="shared" ref="AC258:AC270" si="43">IF(((P258/G258)*100)=Q258,"BENAR","N")</f>
        <v>BENAR</v>
      </c>
      <c r="AD258" s="178" t="str">
        <f t="shared" ref="AD258:AD270" si="44">IF(((R258/G258)*100)=S258,"BENAR","N")</f>
        <v>BENAR</v>
      </c>
    </row>
    <row r="259" spans="1:30">
      <c r="A259" s="934">
        <v>282</v>
      </c>
      <c r="B259" s="934" t="s">
        <v>61</v>
      </c>
      <c r="C259" s="940" t="s">
        <v>116</v>
      </c>
      <c r="D259" s="936">
        <v>2</v>
      </c>
      <c r="E259" s="936">
        <v>30</v>
      </c>
      <c r="F259" s="936" t="s">
        <v>22</v>
      </c>
      <c r="G259" s="936">
        <v>866</v>
      </c>
      <c r="H259" s="908">
        <v>378.36668900000001</v>
      </c>
      <c r="I259" s="908">
        <v>43.691303579676678</v>
      </c>
      <c r="J259" s="908">
        <v>392.6948036666667</v>
      </c>
      <c r="K259" s="908">
        <v>45.345820284834495</v>
      </c>
      <c r="L259" s="908">
        <v>331.39810199999999</v>
      </c>
      <c r="M259" s="908">
        <v>38.2676792147806</v>
      </c>
      <c r="N259" s="908">
        <v>372.96396899999996</v>
      </c>
      <c r="O259" s="908">
        <v>43.067432909930716</v>
      </c>
      <c r="P259" s="908">
        <v>357.95511900000002</v>
      </c>
      <c r="Q259" s="908">
        <v>41.334309353348729</v>
      </c>
      <c r="R259" s="908">
        <v>362.33257033333331</v>
      </c>
      <c r="S259" s="908">
        <v>41.839788722093921</v>
      </c>
      <c r="T259" s="271" t="s">
        <v>621</v>
      </c>
      <c r="U259" s="206">
        <f t="shared" si="36"/>
        <v>41.097764049268669</v>
      </c>
      <c r="V259" s="206">
        <f t="shared" si="37"/>
        <v>43.417680638953044</v>
      </c>
      <c r="W259" s="206">
        <f t="shared" si="38"/>
        <v>43.417680638953044</v>
      </c>
      <c r="X259" s="206"/>
      <c r="Y259" s="178" t="str">
        <f t="shared" si="39"/>
        <v>BENAR</v>
      </c>
      <c r="Z259" s="178" t="str">
        <f t="shared" si="40"/>
        <v>BENAR</v>
      </c>
      <c r="AA259" s="178" t="str">
        <f t="shared" si="41"/>
        <v>BENAR</v>
      </c>
      <c r="AB259" s="178" t="str">
        <f t="shared" si="42"/>
        <v>BENAR</v>
      </c>
      <c r="AC259" s="178" t="str">
        <f t="shared" si="43"/>
        <v>BENAR</v>
      </c>
      <c r="AD259" s="178" t="str">
        <f t="shared" si="44"/>
        <v>BENAR</v>
      </c>
    </row>
    <row r="260" spans="1:30">
      <c r="A260" s="934">
        <v>283</v>
      </c>
      <c r="B260" s="934" t="s">
        <v>61</v>
      </c>
      <c r="C260" s="940" t="s">
        <v>116</v>
      </c>
      <c r="D260" s="939">
        <v>3</v>
      </c>
      <c r="E260" s="939">
        <v>60</v>
      </c>
      <c r="F260" s="939" t="s">
        <v>22</v>
      </c>
      <c r="G260" s="936">
        <v>1732</v>
      </c>
      <c r="H260" s="908">
        <v>456.74334700000003</v>
      </c>
      <c r="I260" s="908">
        <v>26.370862990762127</v>
      </c>
      <c r="J260" s="908">
        <v>364.02926633333328</v>
      </c>
      <c r="K260" s="908">
        <v>21.01785602386451</v>
      </c>
      <c r="L260" s="908">
        <v>722.71630866666681</v>
      </c>
      <c r="M260" s="908">
        <v>41.727269553502708</v>
      </c>
      <c r="N260" s="908">
        <v>495.55024200000003</v>
      </c>
      <c r="O260" s="908">
        <v>28.611445842956122</v>
      </c>
      <c r="P260" s="908">
        <v>332.35467500000004</v>
      </c>
      <c r="Q260" s="908">
        <v>19.189068995381064</v>
      </c>
      <c r="R260" s="908">
        <v>353.86573300000003</v>
      </c>
      <c r="S260" s="908">
        <v>20.431046939953813</v>
      </c>
      <c r="T260" s="271" t="s">
        <v>621</v>
      </c>
      <c r="U260" s="206">
        <f t="shared" si="36"/>
        <v>29.095733846548637</v>
      </c>
      <c r="V260" s="206">
        <f t="shared" si="37"/>
        <v>23.353449602258149</v>
      </c>
      <c r="W260" s="206">
        <f t="shared" si="38"/>
        <v>29.095733846548637</v>
      </c>
      <c r="X260" s="206"/>
      <c r="Y260" s="178" t="str">
        <f t="shared" si="39"/>
        <v>BENAR</v>
      </c>
      <c r="Z260" s="178" t="str">
        <f t="shared" si="40"/>
        <v>BENAR</v>
      </c>
      <c r="AA260" s="178" t="str">
        <f t="shared" si="41"/>
        <v>BENAR</v>
      </c>
      <c r="AB260" s="178" t="str">
        <f t="shared" si="42"/>
        <v>BENAR</v>
      </c>
      <c r="AC260" s="178" t="str">
        <f t="shared" si="43"/>
        <v>BENAR</v>
      </c>
      <c r="AD260" s="178" t="str">
        <f t="shared" si="44"/>
        <v>BENAR</v>
      </c>
    </row>
    <row r="261" spans="1:30">
      <c r="A261" s="934">
        <v>284</v>
      </c>
      <c r="B261" s="934" t="s">
        <v>61</v>
      </c>
      <c r="C261" s="943" t="s">
        <v>117</v>
      </c>
      <c r="D261" s="939">
        <v>1</v>
      </c>
      <c r="E261" s="939">
        <v>30</v>
      </c>
      <c r="F261" s="939" t="s">
        <v>22</v>
      </c>
      <c r="G261" s="936">
        <v>866</v>
      </c>
      <c r="H261" s="908">
        <v>493.23284933333326</v>
      </c>
      <c r="I261" s="908">
        <v>56.955294380292521</v>
      </c>
      <c r="J261" s="908">
        <v>511.48159800000002</v>
      </c>
      <c r="K261" s="908">
        <v>59.062540184757509</v>
      </c>
      <c r="L261" s="908">
        <v>519.15785733333325</v>
      </c>
      <c r="M261" s="908">
        <v>59.948944264819083</v>
      </c>
      <c r="N261" s="908">
        <v>546.48101833333328</v>
      </c>
      <c r="O261" s="908">
        <v>63.104043687451885</v>
      </c>
      <c r="P261" s="908">
        <v>519.15785733333325</v>
      </c>
      <c r="Q261" s="908">
        <v>59.948944264819083</v>
      </c>
      <c r="R261" s="908">
        <v>546.48101833333328</v>
      </c>
      <c r="S261" s="908">
        <v>63.104043687451885</v>
      </c>
      <c r="T261" s="271" t="s">
        <v>621</v>
      </c>
      <c r="U261" s="206">
        <f t="shared" si="36"/>
        <v>58.951060969976901</v>
      </c>
      <c r="V261" s="206">
        <f t="shared" si="37"/>
        <v>61.756875853220428</v>
      </c>
      <c r="W261" s="206">
        <f t="shared" si="38"/>
        <v>61.756875853220428</v>
      </c>
      <c r="X261" s="206"/>
      <c r="Y261" s="178" t="str">
        <f t="shared" si="39"/>
        <v>BENAR</v>
      </c>
      <c r="Z261" s="178" t="str">
        <f t="shared" si="40"/>
        <v>BENAR</v>
      </c>
      <c r="AA261" s="178" t="str">
        <f t="shared" si="41"/>
        <v>BENAR</v>
      </c>
      <c r="AB261" s="178" t="str">
        <f t="shared" si="42"/>
        <v>BENAR</v>
      </c>
      <c r="AC261" s="178" t="str">
        <f t="shared" si="43"/>
        <v>BENAR</v>
      </c>
      <c r="AD261" s="178" t="str">
        <f t="shared" si="44"/>
        <v>BENAR</v>
      </c>
    </row>
    <row r="262" spans="1:30">
      <c r="A262" s="934">
        <v>285</v>
      </c>
      <c r="B262" s="934" t="s">
        <v>61</v>
      </c>
      <c r="C262" s="943" t="s">
        <v>117</v>
      </c>
      <c r="D262" s="939">
        <v>2</v>
      </c>
      <c r="E262" s="939">
        <v>60</v>
      </c>
      <c r="F262" s="939" t="s">
        <v>22</v>
      </c>
      <c r="G262" s="936">
        <v>866</v>
      </c>
      <c r="H262" s="908">
        <v>319.81669133333327</v>
      </c>
      <c r="I262" s="908">
        <v>36.930333872209388</v>
      </c>
      <c r="J262" s="908">
        <v>334.71151699999996</v>
      </c>
      <c r="K262" s="908">
        <v>38.650290646651264</v>
      </c>
      <c r="L262" s="908">
        <v>346.96150733333337</v>
      </c>
      <c r="M262" s="908">
        <v>40.064839183987687</v>
      </c>
      <c r="N262" s="908">
        <v>356.46768166666669</v>
      </c>
      <c r="O262" s="908">
        <v>41.162549846035411</v>
      </c>
      <c r="P262" s="908">
        <v>346.96150733333337</v>
      </c>
      <c r="Q262" s="908">
        <v>40.064839183987687</v>
      </c>
      <c r="R262" s="908">
        <v>356.46768166666669</v>
      </c>
      <c r="S262" s="908">
        <v>41.162549846035411</v>
      </c>
      <c r="T262" s="271" t="s">
        <v>621</v>
      </c>
      <c r="U262" s="206">
        <f t="shared" si="36"/>
        <v>39.020004080061589</v>
      </c>
      <c r="V262" s="206">
        <f t="shared" si="37"/>
        <v>40.325130112907367</v>
      </c>
      <c r="W262" s="206">
        <f t="shared" si="38"/>
        <v>40.325130112907367</v>
      </c>
      <c r="X262" s="206"/>
      <c r="Y262" s="178" t="str">
        <f t="shared" si="39"/>
        <v>BENAR</v>
      </c>
      <c r="Z262" s="178" t="str">
        <f t="shared" si="40"/>
        <v>BENAR</v>
      </c>
      <c r="AA262" s="178" t="str">
        <f t="shared" si="41"/>
        <v>BENAR</v>
      </c>
      <c r="AB262" s="178" t="str">
        <f t="shared" si="42"/>
        <v>BENAR</v>
      </c>
      <c r="AC262" s="178" t="str">
        <f t="shared" si="43"/>
        <v>BENAR</v>
      </c>
      <c r="AD262" s="178" t="str">
        <f t="shared" si="44"/>
        <v>BENAR</v>
      </c>
    </row>
    <row r="263" spans="1:30">
      <c r="A263" s="934">
        <v>286</v>
      </c>
      <c r="B263" s="934" t="s">
        <v>61</v>
      </c>
      <c r="C263" s="940" t="s">
        <v>118</v>
      </c>
      <c r="D263" s="936">
        <v>1</v>
      </c>
      <c r="E263" s="936">
        <v>30</v>
      </c>
      <c r="F263" s="936" t="s">
        <v>33</v>
      </c>
      <c r="G263" s="936">
        <v>577</v>
      </c>
      <c r="H263" s="908">
        <v>318.01515733333332</v>
      </c>
      <c r="I263" s="908">
        <v>55.115278567302141</v>
      </c>
      <c r="J263" s="908">
        <v>319.02102666666673</v>
      </c>
      <c r="K263" s="908">
        <v>55.289606008087823</v>
      </c>
      <c r="L263" s="908">
        <v>276.58757533333329</v>
      </c>
      <c r="M263" s="908">
        <v>47.935454997111485</v>
      </c>
      <c r="N263" s="908">
        <v>103.91017666666666</v>
      </c>
      <c r="O263" s="908">
        <v>18.008696129404967</v>
      </c>
      <c r="P263" s="908">
        <v>276.58757533333329</v>
      </c>
      <c r="Q263" s="908">
        <v>47.935454997111485</v>
      </c>
      <c r="R263" s="908">
        <v>103.91017666666666</v>
      </c>
      <c r="S263" s="908">
        <v>18.008696129404967</v>
      </c>
      <c r="T263" s="271" t="s">
        <v>621</v>
      </c>
      <c r="U263" s="206">
        <f t="shared" si="36"/>
        <v>50.328729520508375</v>
      </c>
      <c r="V263" s="206">
        <f t="shared" si="37"/>
        <v>30.435666088965917</v>
      </c>
      <c r="W263" s="206">
        <f t="shared" si="38"/>
        <v>50.328729520508375</v>
      </c>
      <c r="X263" s="206"/>
      <c r="Y263" s="178" t="str">
        <f t="shared" si="39"/>
        <v>BENAR</v>
      </c>
      <c r="Z263" s="178" t="str">
        <f t="shared" si="40"/>
        <v>BENAR</v>
      </c>
      <c r="AA263" s="178" t="str">
        <f t="shared" si="41"/>
        <v>BENAR</v>
      </c>
      <c r="AB263" s="178" t="str">
        <f t="shared" si="42"/>
        <v>BENAR</v>
      </c>
      <c r="AC263" s="178" t="str">
        <f t="shared" si="43"/>
        <v>BENAR</v>
      </c>
      <c r="AD263" s="178" t="str">
        <f t="shared" si="44"/>
        <v>BENAR</v>
      </c>
    </row>
    <row r="264" spans="1:30">
      <c r="A264" s="934">
        <v>287</v>
      </c>
      <c r="B264" s="934" t="s">
        <v>61</v>
      </c>
      <c r="C264" s="940" t="s">
        <v>118</v>
      </c>
      <c r="D264" s="936">
        <v>2</v>
      </c>
      <c r="E264" s="936">
        <v>30</v>
      </c>
      <c r="F264" s="936" t="s">
        <v>33</v>
      </c>
      <c r="G264" s="936">
        <v>288</v>
      </c>
      <c r="H264" s="908">
        <v>150.33664466666667</v>
      </c>
      <c r="I264" s="908">
        <v>52.2002238425926</v>
      </c>
      <c r="J264" s="908">
        <v>170.48937466666666</v>
      </c>
      <c r="K264" s="908">
        <v>59.197699537037039</v>
      </c>
      <c r="L264" s="908">
        <v>282.1560363333333</v>
      </c>
      <c r="M264" s="908">
        <v>97.970845949074061</v>
      </c>
      <c r="N264" s="908">
        <v>288.98434433333335</v>
      </c>
      <c r="O264" s="908">
        <v>100.34178622685187</v>
      </c>
      <c r="P264" s="908">
        <v>282.02779133333337</v>
      </c>
      <c r="Q264" s="908">
        <v>97.9263164351852</v>
      </c>
      <c r="R264" s="908">
        <v>288.98434433333335</v>
      </c>
      <c r="S264" s="908">
        <v>100.34178622685187</v>
      </c>
      <c r="T264" s="271" t="s">
        <v>621</v>
      </c>
      <c r="U264" s="206">
        <f t="shared" si="36"/>
        <v>82.69912874228396</v>
      </c>
      <c r="V264" s="206">
        <f t="shared" si="37"/>
        <v>86.627090663580248</v>
      </c>
      <c r="W264" s="206">
        <f t="shared" si="38"/>
        <v>86.627090663580248</v>
      </c>
      <c r="X264" s="206"/>
      <c r="Y264" s="178" t="str">
        <f t="shared" si="39"/>
        <v>BENAR</v>
      </c>
      <c r="Z264" s="178" t="str">
        <f t="shared" si="40"/>
        <v>BENAR</v>
      </c>
      <c r="AA264" s="178" t="str">
        <f t="shared" si="41"/>
        <v>BENAR</v>
      </c>
      <c r="AB264" s="178" t="str">
        <f t="shared" si="42"/>
        <v>BENAR</v>
      </c>
      <c r="AC264" s="178" t="str">
        <f t="shared" si="43"/>
        <v>BENAR</v>
      </c>
      <c r="AD264" s="178" t="str">
        <f t="shared" si="44"/>
        <v>BENAR</v>
      </c>
    </row>
    <row r="265" spans="1:30">
      <c r="A265" s="934">
        <v>288</v>
      </c>
      <c r="B265" s="934" t="s">
        <v>61</v>
      </c>
      <c r="C265" s="940" t="s">
        <v>118</v>
      </c>
      <c r="D265" s="936">
        <v>3</v>
      </c>
      <c r="E265" s="936">
        <v>30</v>
      </c>
      <c r="F265" s="936" t="s">
        <v>33</v>
      </c>
      <c r="G265" s="936">
        <v>866</v>
      </c>
      <c r="H265" s="908">
        <v>545.94396999999992</v>
      </c>
      <c r="I265" s="908">
        <v>63.042028868360269</v>
      </c>
      <c r="J265" s="908">
        <v>505.01547233333332</v>
      </c>
      <c r="K265" s="908">
        <v>58.315874403387227</v>
      </c>
      <c r="L265" s="908">
        <v>421.551534</v>
      </c>
      <c r="M265" s="908">
        <v>48.678006235565817</v>
      </c>
      <c r="N265" s="908">
        <v>502.28750599999995</v>
      </c>
      <c r="O265" s="908">
        <v>58.000866743648963</v>
      </c>
      <c r="P265" s="908">
        <v>421.551534</v>
      </c>
      <c r="Q265" s="908">
        <v>48.678006235565817</v>
      </c>
      <c r="R265" s="908">
        <v>502.28750599999995</v>
      </c>
      <c r="S265" s="908">
        <v>58.000866743648963</v>
      </c>
      <c r="T265" s="271" t="s">
        <v>621</v>
      </c>
      <c r="U265" s="206">
        <f t="shared" si="36"/>
        <v>53.466013779830632</v>
      </c>
      <c r="V265" s="206">
        <f t="shared" si="37"/>
        <v>58.105869296895058</v>
      </c>
      <c r="W265" s="206">
        <f t="shared" si="38"/>
        <v>58.105869296895058</v>
      </c>
      <c r="X265" s="206"/>
      <c r="Y265" s="178" t="str">
        <f t="shared" si="39"/>
        <v>BENAR</v>
      </c>
      <c r="Z265" s="178" t="str">
        <f t="shared" si="40"/>
        <v>BENAR</v>
      </c>
      <c r="AA265" s="178" t="str">
        <f t="shared" si="41"/>
        <v>BENAR</v>
      </c>
      <c r="AB265" s="178" t="str">
        <f t="shared" si="42"/>
        <v>BENAR</v>
      </c>
      <c r="AC265" s="178" t="str">
        <f t="shared" si="43"/>
        <v>BENAR</v>
      </c>
      <c r="AD265" s="178" t="str">
        <f t="shared" si="44"/>
        <v>BENAR</v>
      </c>
    </row>
    <row r="266" spans="1:30">
      <c r="A266" s="934">
        <v>291</v>
      </c>
      <c r="B266" s="934" t="s">
        <v>61</v>
      </c>
      <c r="C266" s="940" t="s">
        <v>63</v>
      </c>
      <c r="D266" s="936">
        <v>1</v>
      </c>
      <c r="E266" s="936">
        <v>30</v>
      </c>
      <c r="F266" s="936" t="s">
        <v>22</v>
      </c>
      <c r="G266" s="936">
        <v>866</v>
      </c>
      <c r="H266" s="908">
        <v>425.18989066666671</v>
      </c>
      <c r="I266" s="908">
        <v>49.098139799846038</v>
      </c>
      <c r="J266" s="908">
        <v>445.41023733333333</v>
      </c>
      <c r="K266" s="908">
        <v>51.433052809853727</v>
      </c>
      <c r="L266" s="908">
        <v>844.21712266666657</v>
      </c>
      <c r="M266" s="908">
        <v>97.484656197074656</v>
      </c>
      <c r="N266" s="908">
        <v>477.79403699999995</v>
      </c>
      <c r="O266" s="908">
        <v>55.172521593533489</v>
      </c>
      <c r="P266" s="908">
        <v>844.21712266666657</v>
      </c>
      <c r="Q266" s="908">
        <v>97.484656197074656</v>
      </c>
      <c r="R266" s="908">
        <v>477.79403699999995</v>
      </c>
      <c r="S266" s="908">
        <v>55.172521593533489</v>
      </c>
      <c r="T266" s="271" t="s">
        <v>621</v>
      </c>
      <c r="U266" s="206">
        <f t="shared" si="36"/>
        <v>81.35581739799845</v>
      </c>
      <c r="V266" s="206">
        <f t="shared" si="37"/>
        <v>53.926031998973563</v>
      </c>
      <c r="W266" s="206">
        <f t="shared" si="38"/>
        <v>81.35581739799845</v>
      </c>
      <c r="X266" s="206"/>
      <c r="Y266" s="178" t="str">
        <f t="shared" si="39"/>
        <v>BENAR</v>
      </c>
      <c r="Z266" s="178" t="str">
        <f t="shared" si="40"/>
        <v>BENAR</v>
      </c>
      <c r="AA266" s="178" t="str">
        <f t="shared" si="41"/>
        <v>BENAR</v>
      </c>
      <c r="AB266" s="178" t="str">
        <f t="shared" si="42"/>
        <v>BENAR</v>
      </c>
      <c r="AC266" s="178" t="str">
        <f t="shared" si="43"/>
        <v>BENAR</v>
      </c>
      <c r="AD266" s="178" t="str">
        <f t="shared" si="44"/>
        <v>BENAR</v>
      </c>
    </row>
    <row r="267" spans="1:30">
      <c r="A267" s="934">
        <v>292</v>
      </c>
      <c r="B267" s="934" t="s">
        <v>61</v>
      </c>
      <c r="C267" s="940" t="s">
        <v>63</v>
      </c>
      <c r="D267" s="936">
        <v>2</v>
      </c>
      <c r="E267" s="936">
        <v>60</v>
      </c>
      <c r="F267" s="936" t="s">
        <v>22</v>
      </c>
      <c r="G267" s="936">
        <v>1732</v>
      </c>
      <c r="H267" s="908">
        <v>487.70624799999996</v>
      </c>
      <c r="I267" s="908">
        <v>28.158559353348728</v>
      </c>
      <c r="J267" s="908">
        <v>524.86065666666673</v>
      </c>
      <c r="K267" s="908">
        <v>30.303733063895304</v>
      </c>
      <c r="L267" s="908">
        <v>527.33933500000001</v>
      </c>
      <c r="M267" s="908">
        <v>30.446843822170898</v>
      </c>
      <c r="N267" s="908">
        <v>596.14217099999996</v>
      </c>
      <c r="O267" s="908">
        <v>34.419293937644341</v>
      </c>
      <c r="P267" s="908">
        <v>527.33933500000001</v>
      </c>
      <c r="Q267" s="908">
        <v>30.446843822170898</v>
      </c>
      <c r="R267" s="908">
        <v>596.14217099999996</v>
      </c>
      <c r="S267" s="908">
        <v>34.419293937644341</v>
      </c>
      <c r="T267" s="271" t="s">
        <v>621</v>
      </c>
      <c r="U267" s="206">
        <f t="shared" si="36"/>
        <v>29.684082332563509</v>
      </c>
      <c r="V267" s="206">
        <f t="shared" si="37"/>
        <v>33.04744031306133</v>
      </c>
      <c r="W267" s="206">
        <f t="shared" si="38"/>
        <v>33.04744031306133</v>
      </c>
      <c r="X267" s="206"/>
      <c r="Y267" s="178" t="str">
        <f t="shared" si="39"/>
        <v>BENAR</v>
      </c>
      <c r="Z267" s="178" t="str">
        <f t="shared" si="40"/>
        <v>BENAR</v>
      </c>
      <c r="AA267" s="178" t="str">
        <f t="shared" si="41"/>
        <v>BENAR</v>
      </c>
      <c r="AB267" s="178" t="str">
        <f t="shared" si="42"/>
        <v>BENAR</v>
      </c>
      <c r="AC267" s="178" t="str">
        <f t="shared" si="43"/>
        <v>BENAR</v>
      </c>
      <c r="AD267" s="178" t="str">
        <f t="shared" si="44"/>
        <v>BENAR</v>
      </c>
    </row>
    <row r="268" spans="1:30">
      <c r="A268" s="934">
        <v>293</v>
      </c>
      <c r="B268" s="934" t="s">
        <v>61</v>
      </c>
      <c r="C268" s="940" t="s">
        <v>64</v>
      </c>
      <c r="D268" s="936">
        <v>2</v>
      </c>
      <c r="E268" s="936">
        <v>60</v>
      </c>
      <c r="F268" s="936" t="s">
        <v>22</v>
      </c>
      <c r="G268" s="936">
        <v>866</v>
      </c>
      <c r="H268" s="908">
        <v>284.61165366666665</v>
      </c>
      <c r="I268" s="908">
        <v>32.865087028483444</v>
      </c>
      <c r="J268" s="908">
        <v>248.21076966666666</v>
      </c>
      <c r="K268" s="908">
        <v>28.661751693610469</v>
      </c>
      <c r="L268" s="908">
        <v>237.25657133333334</v>
      </c>
      <c r="M268" s="908">
        <v>27.396832717474982</v>
      </c>
      <c r="N268" s="908">
        <v>244.46484333333333</v>
      </c>
      <c r="O268" s="908">
        <v>28.229196689761356</v>
      </c>
      <c r="P268" s="908">
        <v>237.25657133333334</v>
      </c>
      <c r="Q268" s="908">
        <v>27.396832717474982</v>
      </c>
      <c r="R268" s="908">
        <v>244.46484333333333</v>
      </c>
      <c r="S268" s="908">
        <v>28.229196689761356</v>
      </c>
      <c r="T268" s="271" t="s">
        <v>621</v>
      </c>
      <c r="U268" s="206">
        <f t="shared" si="36"/>
        <v>29.219584154477801</v>
      </c>
      <c r="V268" s="206">
        <f t="shared" si="37"/>
        <v>28.37338169104439</v>
      </c>
      <c r="W268" s="206">
        <f t="shared" si="38"/>
        <v>29.219584154477801</v>
      </c>
      <c r="X268" s="206"/>
      <c r="Y268" s="178" t="str">
        <f t="shared" si="39"/>
        <v>BENAR</v>
      </c>
      <c r="Z268" s="178" t="str">
        <f t="shared" si="40"/>
        <v>BENAR</v>
      </c>
      <c r="AA268" s="178" t="str">
        <f t="shared" si="41"/>
        <v>BENAR</v>
      </c>
      <c r="AB268" s="178" t="str">
        <f t="shared" si="42"/>
        <v>BENAR</v>
      </c>
      <c r="AC268" s="178" t="str">
        <f t="shared" si="43"/>
        <v>BENAR</v>
      </c>
      <c r="AD268" s="178" t="str">
        <f t="shared" si="44"/>
        <v>BENAR</v>
      </c>
    </row>
    <row r="269" spans="1:30">
      <c r="A269" s="934">
        <v>294</v>
      </c>
      <c r="B269" s="934" t="s">
        <v>61</v>
      </c>
      <c r="C269" s="940" t="s">
        <v>64</v>
      </c>
      <c r="D269" s="936">
        <v>3</v>
      </c>
      <c r="E269" s="936">
        <v>60</v>
      </c>
      <c r="F269" s="936" t="s">
        <v>22</v>
      </c>
      <c r="G269" s="936">
        <v>1732</v>
      </c>
      <c r="H269" s="908">
        <v>1110.0834553333334</v>
      </c>
      <c r="I269" s="908">
        <v>64.092578252501937</v>
      </c>
      <c r="J269" s="908">
        <v>488.71591199999995</v>
      </c>
      <c r="K269" s="908">
        <v>28.216854041570439</v>
      </c>
      <c r="L269" s="908">
        <v>577.25193266666656</v>
      </c>
      <c r="M269" s="908">
        <v>33.328633525789066</v>
      </c>
      <c r="N269" s="908">
        <v>587.89542633333338</v>
      </c>
      <c r="O269" s="908">
        <v>33.943153945342573</v>
      </c>
      <c r="P269" s="908">
        <v>577.25193266666656</v>
      </c>
      <c r="Q269" s="908">
        <v>33.328633525789066</v>
      </c>
      <c r="R269" s="908">
        <v>587.89542633333338</v>
      </c>
      <c r="S269" s="908">
        <v>33.943153945342573</v>
      </c>
      <c r="T269" s="271" t="s">
        <v>621</v>
      </c>
      <c r="U269" s="206">
        <f t="shared" si="36"/>
        <v>43.583281768026687</v>
      </c>
      <c r="V269" s="206">
        <f t="shared" si="37"/>
        <v>32.03438731075186</v>
      </c>
      <c r="W269" s="206">
        <f t="shared" si="38"/>
        <v>43.583281768026687</v>
      </c>
      <c r="X269" s="206"/>
      <c r="Y269" s="178" t="str">
        <f t="shared" si="39"/>
        <v>BENAR</v>
      </c>
      <c r="Z269" s="178" t="str">
        <f t="shared" si="40"/>
        <v>BENAR</v>
      </c>
      <c r="AA269" s="178" t="str">
        <f t="shared" si="41"/>
        <v>BENAR</v>
      </c>
      <c r="AB269" s="178" t="str">
        <f t="shared" si="42"/>
        <v>BENAR</v>
      </c>
      <c r="AC269" s="178" t="str">
        <f t="shared" si="43"/>
        <v>BENAR</v>
      </c>
      <c r="AD269" s="178" t="str">
        <f t="shared" si="44"/>
        <v>BENAR</v>
      </c>
    </row>
    <row r="270" spans="1:30">
      <c r="A270" s="934">
        <v>295</v>
      </c>
      <c r="B270" s="934" t="s">
        <v>61</v>
      </c>
      <c r="C270" s="940" t="s">
        <v>64</v>
      </c>
      <c r="D270" s="936">
        <v>4</v>
      </c>
      <c r="E270" s="936">
        <v>60</v>
      </c>
      <c r="F270" s="936" t="s">
        <v>22</v>
      </c>
      <c r="G270" s="936">
        <v>1732</v>
      </c>
      <c r="H270" s="908">
        <v>919.2078653333333</v>
      </c>
      <c r="I270" s="908">
        <v>53.072047652040034</v>
      </c>
      <c r="J270" s="908">
        <v>984.2108763333332</v>
      </c>
      <c r="K270" s="908">
        <v>56.825108333333333</v>
      </c>
      <c r="L270" s="908">
        <v>913.65108233333331</v>
      </c>
      <c r="M270" s="908">
        <v>52.751217224788292</v>
      </c>
      <c r="N270" s="908">
        <v>1021.4672446666667</v>
      </c>
      <c r="O270" s="908">
        <v>58.97616886066205</v>
      </c>
      <c r="P270" s="908">
        <v>913.65108233333331</v>
      </c>
      <c r="Q270" s="908">
        <v>52.751217224788292</v>
      </c>
      <c r="R270" s="908">
        <v>1021.4672446666667</v>
      </c>
      <c r="S270" s="908">
        <v>58.97616886066205</v>
      </c>
      <c r="T270" s="271" t="s">
        <v>621</v>
      </c>
      <c r="U270" s="206">
        <f t="shared" si="36"/>
        <v>52.858160700538868</v>
      </c>
      <c r="V270" s="206">
        <f t="shared" si="37"/>
        <v>58.259148684885815</v>
      </c>
      <c r="W270" s="206">
        <f t="shared" si="38"/>
        <v>58.259148684885815</v>
      </c>
      <c r="X270" s="206"/>
      <c r="Y270" s="178" t="str">
        <f t="shared" si="39"/>
        <v>BENAR</v>
      </c>
      <c r="Z270" s="178" t="str">
        <f t="shared" si="40"/>
        <v>BENAR</v>
      </c>
      <c r="AA270" s="178" t="str">
        <f t="shared" si="41"/>
        <v>BENAR</v>
      </c>
      <c r="AB270" s="178" t="str">
        <f t="shared" si="42"/>
        <v>BENAR</v>
      </c>
      <c r="AC270" s="178" t="str">
        <f t="shared" si="43"/>
        <v>BENAR</v>
      </c>
      <c r="AD270" s="178" t="str">
        <f t="shared" si="44"/>
        <v>BENAR</v>
      </c>
    </row>
    <row r="271" spans="1:30">
      <c r="A271" s="934">
        <v>296</v>
      </c>
      <c r="B271" s="934" t="s">
        <v>61</v>
      </c>
      <c r="C271" s="940" t="s">
        <v>64</v>
      </c>
      <c r="D271" s="936">
        <v>5</v>
      </c>
      <c r="E271" s="936">
        <v>60</v>
      </c>
      <c r="F271" s="936" t="s">
        <v>22</v>
      </c>
      <c r="G271" s="936">
        <v>1732</v>
      </c>
      <c r="H271" s="908">
        <v>1074.1610516666667</v>
      </c>
      <c r="I271" s="908">
        <v>62.018536470361816</v>
      </c>
      <c r="J271" s="908">
        <v>1062.9020993333334</v>
      </c>
      <c r="K271" s="908">
        <v>61.368481485758274</v>
      </c>
      <c r="L271" s="908">
        <v>1113.7701823333334</v>
      </c>
      <c r="M271" s="908">
        <v>64.305437779060824</v>
      </c>
      <c r="N271" s="908">
        <v>1170.2646483333335</v>
      </c>
      <c r="O271" s="908">
        <v>67.567242975365687</v>
      </c>
      <c r="P271" s="908">
        <v>1113.7701823333334</v>
      </c>
      <c r="Q271" s="908">
        <v>64.305437779060824</v>
      </c>
      <c r="R271" s="908">
        <v>1170.2646483333335</v>
      </c>
      <c r="S271" s="908">
        <v>67.567242975365687</v>
      </c>
      <c r="T271" s="271" t="s">
        <v>621</v>
      </c>
      <c r="U271" s="206"/>
      <c r="V271" s="206"/>
      <c r="W271" s="206"/>
      <c r="X271" s="206"/>
      <c r="Y271" s="178"/>
      <c r="Z271" s="178"/>
      <c r="AA271" s="178"/>
      <c r="AB271" s="178"/>
      <c r="AC271" s="178"/>
      <c r="AD271" s="178"/>
    </row>
    <row r="272" spans="1:30" ht="18">
      <c r="A272" s="1015" t="s">
        <v>620</v>
      </c>
      <c r="B272" s="1016"/>
      <c r="C272" s="1016"/>
      <c r="D272" s="1016"/>
      <c r="E272" s="1016"/>
      <c r="F272" s="1016"/>
      <c r="G272" s="1016"/>
      <c r="H272" s="1016"/>
      <c r="I272" s="1016"/>
      <c r="J272" s="1016"/>
      <c r="K272" s="1016"/>
      <c r="L272" s="1016"/>
      <c r="M272" s="1016"/>
      <c r="N272" s="1016"/>
      <c r="O272" s="1016"/>
      <c r="P272" s="1016"/>
      <c r="Q272" s="1016"/>
      <c r="R272" s="1016"/>
      <c r="S272" s="1017"/>
      <c r="T272" s="274"/>
      <c r="U272" s="206"/>
      <c r="V272" s="206"/>
      <c r="W272" s="206"/>
      <c r="X272" s="206"/>
      <c r="Y272" s="178"/>
      <c r="AA272" s="178"/>
      <c r="AC272" s="178"/>
      <c r="AD272" s="178"/>
    </row>
    <row r="273" spans="1:30" ht="12.75" customHeight="1">
      <c r="A273" s="270">
        <v>1</v>
      </c>
      <c r="B273" s="934" t="s">
        <v>26</v>
      </c>
      <c r="C273" s="935" t="s">
        <v>77</v>
      </c>
      <c r="D273" s="936">
        <v>2</v>
      </c>
      <c r="E273" s="936">
        <v>60</v>
      </c>
      <c r="F273" s="936" t="s">
        <v>22</v>
      </c>
      <c r="G273" s="936">
        <v>1732</v>
      </c>
      <c r="H273" s="908">
        <v>1473.1636963333333</v>
      </c>
      <c r="I273" s="908">
        <v>85.055640665896831</v>
      </c>
      <c r="J273" s="908">
        <v>1282.8755293333334</v>
      </c>
      <c r="K273" s="908">
        <v>74.069025943033111</v>
      </c>
      <c r="L273" s="908">
        <v>1404.3031819999999</v>
      </c>
      <c r="M273" s="908">
        <v>81.079860392609689</v>
      </c>
      <c r="N273" s="908">
        <v>1203.5714926666667</v>
      </c>
      <c r="O273" s="908">
        <v>69.490270939183986</v>
      </c>
      <c r="P273" s="908">
        <v>1404.3031819999999</v>
      </c>
      <c r="Q273" s="908">
        <v>81.079860392609689</v>
      </c>
      <c r="R273" s="908">
        <v>1203.5714926666667</v>
      </c>
      <c r="S273" s="908">
        <v>69.490270939183986</v>
      </c>
      <c r="T273" s="275" t="s">
        <v>621</v>
      </c>
      <c r="U273" s="206">
        <f t="shared" ref="U273:U306" si="45">AVERAGE(I273,M273,Q273)</f>
        <v>82.405120483705403</v>
      </c>
      <c r="V273" s="206">
        <f t="shared" ref="V273:V306" si="46">AVERAGE(K273,O273,S273)</f>
        <v>71.016522607133695</v>
      </c>
      <c r="W273" s="206">
        <f t="shared" ref="W273:W306" si="47">MAX(U273:V273)</f>
        <v>82.405120483705403</v>
      </c>
      <c r="X273" s="206"/>
      <c r="Y273" s="178" t="str">
        <f>IF(((H273/G273)*100)=I273,"BENAR","N")</f>
        <v>BENAR</v>
      </c>
      <c r="Z273" s="178" t="str">
        <f>IF(((J273/G273)*100)=K273,"BENAR","N")</f>
        <v>BENAR</v>
      </c>
      <c r="AA273" s="178" t="str">
        <f>IF(((L273/G273)*100)=M273,"BENAR","N")</f>
        <v>BENAR</v>
      </c>
      <c r="AB273" s="178" t="str">
        <f>IF(((N273/G273)*100)=O273,"BENAR","N")</f>
        <v>BENAR</v>
      </c>
      <c r="AC273" s="178" t="str">
        <f>IF(((P273/G273)*100)=Q273,"BENAR","N")</f>
        <v>BENAR</v>
      </c>
      <c r="AD273" s="178" t="str">
        <f>IF(((R273/G273)*100)=S273,"BENAR","N")</f>
        <v>BENAR</v>
      </c>
    </row>
    <row r="274" spans="1:30" ht="12.75" customHeight="1">
      <c r="A274" s="270">
        <v>2</v>
      </c>
      <c r="B274" s="934" t="s">
        <v>26</v>
      </c>
      <c r="C274" s="935" t="s">
        <v>77</v>
      </c>
      <c r="D274" s="936">
        <v>3</v>
      </c>
      <c r="E274" s="936">
        <v>60</v>
      </c>
      <c r="F274" s="936" t="s">
        <v>22</v>
      </c>
      <c r="G274" s="936">
        <v>1732</v>
      </c>
      <c r="H274" s="908">
        <v>1586.6898600000002</v>
      </c>
      <c r="I274" s="908">
        <v>91.610269053117804</v>
      </c>
      <c r="J274" s="908">
        <v>1357.1509193333331</v>
      </c>
      <c r="K274" s="908">
        <v>78.357443379522692</v>
      </c>
      <c r="L274" s="908">
        <v>1467.9241129999998</v>
      </c>
      <c r="M274" s="908">
        <v>84.753124307159339</v>
      </c>
      <c r="N274" s="908">
        <v>317.17751066666665</v>
      </c>
      <c r="O274" s="908">
        <v>18.312789299461123</v>
      </c>
      <c r="P274" s="908">
        <v>1443.1789956666664</v>
      </c>
      <c r="Q274" s="908">
        <v>83.324422382601995</v>
      </c>
      <c r="R274" s="908">
        <v>317.17751066666665</v>
      </c>
      <c r="S274" s="908">
        <v>18.312789299461123</v>
      </c>
      <c r="T274" s="275" t="s">
        <v>621</v>
      </c>
      <c r="U274" s="206">
        <f t="shared" si="45"/>
        <v>86.562605247626379</v>
      </c>
      <c r="V274" s="206">
        <f t="shared" si="46"/>
        <v>38.327673992814972</v>
      </c>
      <c r="W274" s="206">
        <f t="shared" si="47"/>
        <v>86.562605247626379</v>
      </c>
      <c r="X274" s="206"/>
      <c r="Y274" s="178" t="str">
        <f t="shared" ref="Y274:Y275" si="48">IF(((H274/G274)*100)=I274,"BENAR","N")</f>
        <v>BENAR</v>
      </c>
      <c r="Z274" s="178" t="str">
        <f t="shared" ref="Z274:Z275" si="49">IF(((J274/G274)*100)=K274,"BENAR","N")</f>
        <v>BENAR</v>
      </c>
      <c r="AA274" s="178" t="str">
        <f t="shared" ref="AA274:AA275" si="50">IF(((L274/G274)*100)=M274,"BENAR","N")</f>
        <v>BENAR</v>
      </c>
      <c r="AB274" s="178" t="str">
        <f t="shared" ref="AB274:AB275" si="51">IF(((N274/G274)*100)=O274,"BENAR","N")</f>
        <v>BENAR</v>
      </c>
      <c r="AC274" s="178" t="str">
        <f t="shared" ref="AC274:AC275" si="52">IF(((P274/G274)*100)=Q274,"BENAR","N")</f>
        <v>BENAR</v>
      </c>
      <c r="AD274" s="178" t="str">
        <f t="shared" ref="AD274:AD275" si="53">IF(((R274/G274)*100)=S274,"BENAR","N")</f>
        <v>BENAR</v>
      </c>
    </row>
    <row r="275" spans="1:30" ht="12.75" customHeight="1">
      <c r="A275" s="270">
        <v>3</v>
      </c>
      <c r="B275" s="934" t="s">
        <v>26</v>
      </c>
      <c r="C275" s="935" t="s">
        <v>77</v>
      </c>
      <c r="D275" s="936">
        <v>4</v>
      </c>
      <c r="E275" s="936">
        <v>60</v>
      </c>
      <c r="F275" s="936" t="s">
        <v>22</v>
      </c>
      <c r="G275" s="936">
        <v>1732</v>
      </c>
      <c r="H275" s="908">
        <v>1720.5470376666665</v>
      </c>
      <c r="I275" s="908">
        <v>99.338743514241713</v>
      </c>
      <c r="J275" s="908">
        <v>1551.6723629999999</v>
      </c>
      <c r="K275" s="908">
        <v>89.588473614318701</v>
      </c>
      <c r="L275" s="908">
        <v>1436.2873533333332</v>
      </c>
      <c r="M275" s="908">
        <v>82.926521555042328</v>
      </c>
      <c r="N275" s="908">
        <v>1314.3207193333333</v>
      </c>
      <c r="O275" s="908">
        <v>75.884568090839096</v>
      </c>
      <c r="P275" s="908">
        <v>1436.2873533333332</v>
      </c>
      <c r="Q275" s="908">
        <v>82.926521555042328</v>
      </c>
      <c r="R275" s="908">
        <v>1314.3207193333333</v>
      </c>
      <c r="S275" s="908">
        <v>75.884568090839096</v>
      </c>
      <c r="T275" s="275" t="s">
        <v>621</v>
      </c>
      <c r="U275" s="206">
        <f t="shared" ref="U275:U297" si="54">AVERAGE(I275,M275,Q275)</f>
        <v>88.397262208108785</v>
      </c>
      <c r="V275" s="206">
        <f t="shared" ref="V275:V297" si="55">AVERAGE(K275,O275,S275)</f>
        <v>80.452536598665631</v>
      </c>
      <c r="W275" s="206">
        <f t="shared" ref="W275:W297" si="56">MAX(U275:V275)</f>
        <v>88.397262208108785</v>
      </c>
      <c r="X275" s="206"/>
      <c r="Y275" s="178" t="str">
        <f t="shared" si="48"/>
        <v>BENAR</v>
      </c>
      <c r="Z275" s="178" t="str">
        <f t="shared" si="49"/>
        <v>BENAR</v>
      </c>
      <c r="AA275" s="178" t="str">
        <f t="shared" si="50"/>
        <v>BENAR</v>
      </c>
      <c r="AB275" s="178" t="str">
        <f t="shared" si="51"/>
        <v>BENAR</v>
      </c>
      <c r="AC275" s="178" t="str">
        <f t="shared" si="52"/>
        <v>BENAR</v>
      </c>
      <c r="AD275" s="178" t="str">
        <f t="shared" si="53"/>
        <v>BENAR</v>
      </c>
    </row>
    <row r="276" spans="1:30" ht="12.75" customHeight="1">
      <c r="A276" s="270">
        <v>4</v>
      </c>
      <c r="B276" s="934" t="s">
        <v>26</v>
      </c>
      <c r="C276" s="935" t="s">
        <v>27</v>
      </c>
      <c r="D276" s="936">
        <v>1</v>
      </c>
      <c r="E276" s="936">
        <v>60</v>
      </c>
      <c r="F276" s="936" t="s">
        <v>22</v>
      </c>
      <c r="G276" s="936">
        <v>1732</v>
      </c>
      <c r="H276" s="908">
        <v>1465.4957276666667</v>
      </c>
      <c r="I276" s="908">
        <v>84.612917301770594</v>
      </c>
      <c r="J276" s="908">
        <v>1412.2810870000001</v>
      </c>
      <c r="K276" s="908">
        <v>81.540478464203233</v>
      </c>
      <c r="L276" s="908">
        <v>1568.198893</v>
      </c>
      <c r="M276" s="908">
        <v>90.542661258660502</v>
      </c>
      <c r="N276" s="908">
        <v>1440.3796796666666</v>
      </c>
      <c r="O276" s="908">
        <v>83.16279905696689</v>
      </c>
      <c r="P276" s="908">
        <v>1568.198893</v>
      </c>
      <c r="Q276" s="908">
        <v>90.542661258660502</v>
      </c>
      <c r="R276" s="908">
        <v>1440.3796796666666</v>
      </c>
      <c r="S276" s="908">
        <v>83.16279905696689</v>
      </c>
      <c r="T276" s="275" t="s">
        <v>621</v>
      </c>
      <c r="U276" s="206">
        <f t="shared" si="54"/>
        <v>88.56607993969719</v>
      </c>
      <c r="V276" s="206">
        <f t="shared" si="55"/>
        <v>82.622025526045675</v>
      </c>
      <c r="W276" s="206">
        <f t="shared" si="56"/>
        <v>88.56607993969719</v>
      </c>
      <c r="X276" s="206"/>
      <c r="Y276" s="178" t="str">
        <f t="shared" ref="Y276:Y297" si="57">IF(((H276/G276)*100)=I276,"BENAR","N")</f>
        <v>BENAR</v>
      </c>
      <c r="Z276" s="178" t="str">
        <f t="shared" ref="Z276:Z297" si="58">IF(((J276/G276)*100)=K276,"BENAR","N")</f>
        <v>BENAR</v>
      </c>
      <c r="AA276" s="178" t="str">
        <f t="shared" ref="AA276:AA297" si="59">IF(((L276/G276)*100)=M276,"BENAR","N")</f>
        <v>BENAR</v>
      </c>
      <c r="AB276" s="178" t="str">
        <f t="shared" ref="AB276:AB297" si="60">IF(((N276/G276)*100)=O276,"BENAR","N")</f>
        <v>BENAR</v>
      </c>
      <c r="AC276" s="178" t="str">
        <f t="shared" ref="AC276:AC297" si="61">IF(((P276/G276)*100)=Q276,"BENAR","N")</f>
        <v>BENAR</v>
      </c>
      <c r="AD276" s="178" t="str">
        <f t="shared" ref="AD276:AD297" si="62">IF(((R276/G276)*100)=S276,"BENAR","N")</f>
        <v>BENAR</v>
      </c>
    </row>
    <row r="277" spans="1:30" ht="12.75" customHeight="1">
      <c r="A277" s="270">
        <v>5</v>
      </c>
      <c r="B277" s="937" t="s">
        <v>26</v>
      </c>
      <c r="C277" s="938" t="s">
        <v>28</v>
      </c>
      <c r="D277" s="939">
        <v>2</v>
      </c>
      <c r="E277" s="939">
        <v>60</v>
      </c>
      <c r="F277" s="939" t="s">
        <v>22</v>
      </c>
      <c r="G277" s="936">
        <v>1732</v>
      </c>
      <c r="H277" s="908">
        <v>1404.0531416666665</v>
      </c>
      <c r="I277" s="908">
        <v>81.065423883756722</v>
      </c>
      <c r="J277" s="908">
        <v>1314.560913</v>
      </c>
      <c r="K277" s="908">
        <v>75.898436085450356</v>
      </c>
      <c r="L277" s="908">
        <v>1447.7186686666666</v>
      </c>
      <c r="M277" s="908">
        <v>83.586528214010784</v>
      </c>
      <c r="N277" s="908">
        <v>1379.9654133333333</v>
      </c>
      <c r="O277" s="908">
        <v>79.674677444187836</v>
      </c>
      <c r="P277" s="908">
        <v>1447.7186686666666</v>
      </c>
      <c r="Q277" s="908">
        <v>83.586528214010784</v>
      </c>
      <c r="R277" s="908">
        <v>1379.9654133333333</v>
      </c>
      <c r="S277" s="908">
        <v>79.674677444187836</v>
      </c>
      <c r="T277" s="275" t="s">
        <v>621</v>
      </c>
      <c r="U277" s="206">
        <f t="shared" si="54"/>
        <v>82.746160103926101</v>
      </c>
      <c r="V277" s="206">
        <f t="shared" si="55"/>
        <v>78.415930324608681</v>
      </c>
      <c r="W277" s="206">
        <f t="shared" si="56"/>
        <v>82.746160103926101</v>
      </c>
      <c r="X277" s="206"/>
      <c r="Y277" s="178" t="str">
        <f t="shared" si="57"/>
        <v>BENAR</v>
      </c>
      <c r="Z277" s="178" t="str">
        <f t="shared" si="58"/>
        <v>BENAR</v>
      </c>
      <c r="AA277" s="178" t="str">
        <f t="shared" si="59"/>
        <v>BENAR</v>
      </c>
      <c r="AB277" s="178" t="str">
        <f t="shared" si="60"/>
        <v>BENAR</v>
      </c>
      <c r="AC277" s="178" t="str">
        <f t="shared" si="61"/>
        <v>BENAR</v>
      </c>
      <c r="AD277" s="178" t="str">
        <f t="shared" si="62"/>
        <v>BENAR</v>
      </c>
    </row>
    <row r="278" spans="1:30" ht="12.75" customHeight="1">
      <c r="A278" s="270">
        <v>6</v>
      </c>
      <c r="B278" s="937" t="s">
        <v>26</v>
      </c>
      <c r="C278" s="938" t="s">
        <v>28</v>
      </c>
      <c r="D278" s="939">
        <v>3</v>
      </c>
      <c r="E278" s="939">
        <v>60</v>
      </c>
      <c r="F278" s="939" t="s">
        <v>22</v>
      </c>
      <c r="G278" s="936">
        <v>1732</v>
      </c>
      <c r="H278" s="908">
        <v>1424.7709146666668</v>
      </c>
      <c r="I278" s="908">
        <v>82.261600153964594</v>
      </c>
      <c r="J278" s="908">
        <v>1349.5281576666669</v>
      </c>
      <c r="K278" s="908">
        <v>77.917330119322571</v>
      </c>
      <c r="L278" s="908">
        <v>1405.277059</v>
      </c>
      <c r="M278" s="908">
        <v>81.136088856812933</v>
      </c>
      <c r="N278" s="908">
        <v>1381.5570473333335</v>
      </c>
      <c r="O278" s="908">
        <v>79.766573171670515</v>
      </c>
      <c r="P278" s="908">
        <v>1405.277059</v>
      </c>
      <c r="Q278" s="908">
        <v>81.136088856812933</v>
      </c>
      <c r="R278" s="908">
        <v>1381.5570473333335</v>
      </c>
      <c r="S278" s="908">
        <v>79.766573171670515</v>
      </c>
      <c r="T278" s="275" t="s">
        <v>621</v>
      </c>
      <c r="U278" s="206">
        <f t="shared" si="54"/>
        <v>81.511259289196815</v>
      </c>
      <c r="V278" s="206">
        <f t="shared" si="55"/>
        <v>79.150158820887881</v>
      </c>
      <c r="W278" s="206">
        <f t="shared" si="56"/>
        <v>81.511259289196815</v>
      </c>
      <c r="X278" s="206"/>
      <c r="Y278" s="178" t="str">
        <f t="shared" si="57"/>
        <v>BENAR</v>
      </c>
      <c r="Z278" s="178" t="str">
        <f t="shared" si="58"/>
        <v>BENAR</v>
      </c>
      <c r="AA278" s="178" t="str">
        <f t="shared" si="59"/>
        <v>BENAR</v>
      </c>
      <c r="AB278" s="178" t="str">
        <f t="shared" si="60"/>
        <v>BENAR</v>
      </c>
      <c r="AC278" s="178" t="str">
        <f t="shared" si="61"/>
        <v>BENAR</v>
      </c>
      <c r="AD278" s="178" t="str">
        <f t="shared" si="62"/>
        <v>BENAR</v>
      </c>
    </row>
    <row r="279" spans="1:30" ht="12.75" customHeight="1">
      <c r="A279" s="270">
        <v>7</v>
      </c>
      <c r="B279" s="937" t="s">
        <v>26</v>
      </c>
      <c r="C279" s="938" t="s">
        <v>28</v>
      </c>
      <c r="D279" s="939">
        <v>5</v>
      </c>
      <c r="E279" s="939">
        <v>60</v>
      </c>
      <c r="F279" s="939" t="s">
        <v>22</v>
      </c>
      <c r="G279" s="936">
        <v>1732</v>
      </c>
      <c r="H279" s="908">
        <v>1500.0953776666668</v>
      </c>
      <c r="I279" s="908">
        <v>86.61058762509623</v>
      </c>
      <c r="J279" s="908">
        <v>1444.924113</v>
      </c>
      <c r="K279" s="908">
        <v>83.425179734411088</v>
      </c>
      <c r="L279" s="908">
        <v>1408.4894203333333</v>
      </c>
      <c r="M279" s="908">
        <v>81.321560065434952</v>
      </c>
      <c r="N279" s="908">
        <v>1414.1236166666667</v>
      </c>
      <c r="O279" s="908">
        <v>81.646860084680526</v>
      </c>
      <c r="P279" s="908">
        <v>1408.4894203333333</v>
      </c>
      <c r="Q279" s="908">
        <v>81.321560065434952</v>
      </c>
      <c r="R279" s="908">
        <v>1414.1236166666667</v>
      </c>
      <c r="S279" s="908">
        <v>81.646860084680526</v>
      </c>
      <c r="T279" s="275" t="s">
        <v>621</v>
      </c>
      <c r="U279" s="206">
        <f t="shared" si="54"/>
        <v>83.084569251988697</v>
      </c>
      <c r="V279" s="206">
        <f t="shared" si="55"/>
        <v>82.239633301257385</v>
      </c>
      <c r="W279" s="206">
        <f t="shared" si="56"/>
        <v>83.084569251988697</v>
      </c>
      <c r="X279" s="206"/>
      <c r="Y279" s="178" t="str">
        <f t="shared" si="57"/>
        <v>BENAR</v>
      </c>
      <c r="Z279" s="178" t="str">
        <f t="shared" si="58"/>
        <v>BENAR</v>
      </c>
      <c r="AA279" s="178" t="str">
        <f t="shared" si="59"/>
        <v>BENAR</v>
      </c>
      <c r="AB279" s="178" t="str">
        <f t="shared" si="60"/>
        <v>BENAR</v>
      </c>
      <c r="AC279" s="178" t="str">
        <f t="shared" si="61"/>
        <v>BENAR</v>
      </c>
      <c r="AD279" s="178" t="str">
        <f t="shared" si="62"/>
        <v>BENAR</v>
      </c>
    </row>
    <row r="280" spans="1:30" ht="12.75" customHeight="1">
      <c r="A280" s="270">
        <v>8</v>
      </c>
      <c r="B280" s="934" t="s">
        <v>29</v>
      </c>
      <c r="C280" s="935" t="s">
        <v>450</v>
      </c>
      <c r="D280" s="936">
        <v>1</v>
      </c>
      <c r="E280" s="936">
        <v>30</v>
      </c>
      <c r="F280" s="936" t="s">
        <v>33</v>
      </c>
      <c r="G280" s="936">
        <v>866</v>
      </c>
      <c r="H280" s="908">
        <v>655.42842599999994</v>
      </c>
      <c r="I280" s="908">
        <v>75.684575750577366</v>
      </c>
      <c r="J280" s="908">
        <v>710.66310633333342</v>
      </c>
      <c r="K280" s="908">
        <v>82.062714357197848</v>
      </c>
      <c r="L280" s="908">
        <v>679.3425493333333</v>
      </c>
      <c r="M280" s="908">
        <v>78.44602186297152</v>
      </c>
      <c r="N280" s="908">
        <v>715.23012299999994</v>
      </c>
      <c r="O280" s="908">
        <v>82.590083487297917</v>
      </c>
      <c r="P280" s="908">
        <v>684.05670166666675</v>
      </c>
      <c r="Q280" s="908">
        <v>78.99038125481141</v>
      </c>
      <c r="R280" s="908">
        <v>726.619283</v>
      </c>
      <c r="S280" s="908">
        <v>83.905228983833709</v>
      </c>
      <c r="T280" s="275" t="s">
        <v>621</v>
      </c>
      <c r="U280" s="206">
        <f t="shared" si="54"/>
        <v>77.706992956120104</v>
      </c>
      <c r="V280" s="206">
        <f t="shared" si="55"/>
        <v>82.852675609443153</v>
      </c>
      <c r="W280" s="206">
        <f t="shared" si="56"/>
        <v>82.852675609443153</v>
      </c>
      <c r="X280" s="206"/>
      <c r="Y280" s="178" t="str">
        <f t="shared" si="57"/>
        <v>BENAR</v>
      </c>
      <c r="Z280" s="178" t="str">
        <f t="shared" si="58"/>
        <v>BENAR</v>
      </c>
      <c r="AA280" s="178" t="str">
        <f t="shared" si="59"/>
        <v>BENAR</v>
      </c>
      <c r="AB280" s="178" t="str">
        <f t="shared" si="60"/>
        <v>BENAR</v>
      </c>
      <c r="AC280" s="178" t="str">
        <f t="shared" si="61"/>
        <v>BENAR</v>
      </c>
      <c r="AD280" s="178" t="str">
        <f t="shared" si="62"/>
        <v>BENAR</v>
      </c>
    </row>
    <row r="281" spans="1:30" ht="12.75" customHeight="1">
      <c r="A281" s="270">
        <v>9</v>
      </c>
      <c r="B281" s="934" t="s">
        <v>29</v>
      </c>
      <c r="C281" s="935" t="s">
        <v>32</v>
      </c>
      <c r="D281" s="936">
        <v>1</v>
      </c>
      <c r="E281" s="936">
        <v>10</v>
      </c>
      <c r="F281" s="936" t="s">
        <v>33</v>
      </c>
      <c r="G281" s="936">
        <v>288</v>
      </c>
      <c r="H281" s="908">
        <v>247.31227133333334</v>
      </c>
      <c r="I281" s="908">
        <v>85.872316435185198</v>
      </c>
      <c r="J281" s="908">
        <v>260.14307666666667</v>
      </c>
      <c r="K281" s="908">
        <v>90.327457175925929</v>
      </c>
      <c r="L281" s="908">
        <v>224.62722266666665</v>
      </c>
      <c r="M281" s="908">
        <v>77.995563425925923</v>
      </c>
      <c r="N281" s="908">
        <v>253.65721633333331</v>
      </c>
      <c r="O281" s="908">
        <v>88.075422337962948</v>
      </c>
      <c r="P281" s="908">
        <v>224.62722266666665</v>
      </c>
      <c r="Q281" s="908">
        <v>77.995563425925923</v>
      </c>
      <c r="R281" s="908">
        <v>253.65721633333331</v>
      </c>
      <c r="S281" s="908">
        <v>88.075422337962948</v>
      </c>
      <c r="T281" s="275" t="s">
        <v>621</v>
      </c>
      <c r="U281" s="206">
        <f t="shared" si="54"/>
        <v>80.621147762345686</v>
      </c>
      <c r="V281" s="206">
        <f t="shared" si="55"/>
        <v>88.826100617283942</v>
      </c>
      <c r="W281" s="206">
        <f t="shared" si="56"/>
        <v>88.826100617283942</v>
      </c>
      <c r="X281" s="206"/>
      <c r="Y281" s="178" t="str">
        <f t="shared" si="57"/>
        <v>BENAR</v>
      </c>
      <c r="Z281" s="178" t="str">
        <f t="shared" si="58"/>
        <v>BENAR</v>
      </c>
      <c r="AA281" s="178" t="str">
        <f t="shared" si="59"/>
        <v>BENAR</v>
      </c>
      <c r="AB281" s="178" t="str">
        <f t="shared" si="60"/>
        <v>BENAR</v>
      </c>
      <c r="AC281" s="178" t="str">
        <f t="shared" si="61"/>
        <v>BENAR</v>
      </c>
      <c r="AD281" s="178" t="str">
        <f t="shared" si="62"/>
        <v>BENAR</v>
      </c>
    </row>
    <row r="282" spans="1:30" ht="12.75" customHeight="1">
      <c r="A282" s="270">
        <v>10</v>
      </c>
      <c r="B282" s="934" t="s">
        <v>24</v>
      </c>
      <c r="C282" s="938" t="s">
        <v>419</v>
      </c>
      <c r="D282" s="936">
        <v>2</v>
      </c>
      <c r="E282" s="936">
        <v>60</v>
      </c>
      <c r="F282" s="936" t="s">
        <v>22</v>
      </c>
      <c r="G282" s="936">
        <v>1732</v>
      </c>
      <c r="H282" s="908">
        <v>1394.3130289999999</v>
      </c>
      <c r="I282" s="908">
        <v>80.503061720554271</v>
      </c>
      <c r="J282" s="908">
        <v>1386.5117593333334</v>
      </c>
      <c r="K282" s="908">
        <v>80.052641993841419</v>
      </c>
      <c r="L282" s="908">
        <v>1454.0411783333332</v>
      </c>
      <c r="M282" s="908">
        <v>83.951569187836782</v>
      </c>
      <c r="N282" s="908">
        <v>1443.4328206666667</v>
      </c>
      <c r="O282" s="908">
        <v>83.339077405696699</v>
      </c>
      <c r="P282" s="908">
        <v>1460.3446860000001</v>
      </c>
      <c r="Q282" s="908">
        <v>84.315513048498858</v>
      </c>
      <c r="R282" s="908">
        <v>1466.1168619999999</v>
      </c>
      <c r="S282" s="908">
        <v>84.648779561200911</v>
      </c>
      <c r="T282" s="275" t="s">
        <v>621</v>
      </c>
      <c r="U282" s="206">
        <f t="shared" si="54"/>
        <v>82.923381318963308</v>
      </c>
      <c r="V282" s="206">
        <f t="shared" si="55"/>
        <v>82.680166320246343</v>
      </c>
      <c r="W282" s="206">
        <f t="shared" si="56"/>
        <v>82.923381318963308</v>
      </c>
      <c r="X282" s="206"/>
      <c r="Y282" s="178" t="str">
        <f t="shared" si="57"/>
        <v>BENAR</v>
      </c>
      <c r="Z282" s="178" t="str">
        <f t="shared" si="58"/>
        <v>BENAR</v>
      </c>
      <c r="AA282" s="178" t="str">
        <f t="shared" si="59"/>
        <v>BENAR</v>
      </c>
      <c r="AB282" s="178" t="str">
        <f t="shared" si="60"/>
        <v>BENAR</v>
      </c>
      <c r="AC282" s="178" t="str">
        <f t="shared" si="61"/>
        <v>BENAR</v>
      </c>
      <c r="AD282" s="178" t="str">
        <f t="shared" si="62"/>
        <v>BENAR</v>
      </c>
    </row>
    <row r="283" spans="1:30" ht="12.75" customHeight="1">
      <c r="A283" s="270">
        <v>11</v>
      </c>
      <c r="B283" s="934" t="s">
        <v>24</v>
      </c>
      <c r="C283" s="938" t="s">
        <v>25</v>
      </c>
      <c r="D283" s="936">
        <v>3</v>
      </c>
      <c r="E283" s="936">
        <v>60</v>
      </c>
      <c r="F283" s="936" t="s">
        <v>22</v>
      </c>
      <c r="G283" s="936">
        <v>1732</v>
      </c>
      <c r="H283" s="908">
        <v>1547.955729</v>
      </c>
      <c r="I283" s="908">
        <v>89.373887355658198</v>
      </c>
      <c r="J283" s="908">
        <v>1279.72758</v>
      </c>
      <c r="K283" s="908">
        <v>73.887273672055429</v>
      </c>
      <c r="L283" s="908">
        <v>1633.3149823333333</v>
      </c>
      <c r="M283" s="908">
        <v>94.30225071208622</v>
      </c>
      <c r="N283" s="908">
        <v>1390.0004476666666</v>
      </c>
      <c r="O283" s="908">
        <v>80.25406741724403</v>
      </c>
      <c r="P283" s="908">
        <v>1633.3149823333333</v>
      </c>
      <c r="Q283" s="908">
        <v>94.30225071208622</v>
      </c>
      <c r="R283" s="908">
        <v>1390.0004476666666</v>
      </c>
      <c r="S283" s="908">
        <v>80.25406741724403</v>
      </c>
      <c r="T283" s="275" t="s">
        <v>621</v>
      </c>
      <c r="U283" s="206">
        <f t="shared" si="54"/>
        <v>92.659462926610217</v>
      </c>
      <c r="V283" s="206">
        <f t="shared" si="55"/>
        <v>78.131802835514506</v>
      </c>
      <c r="W283" s="206">
        <f t="shared" si="56"/>
        <v>92.659462926610217</v>
      </c>
      <c r="X283" s="206"/>
      <c r="Y283" s="178" t="str">
        <f t="shared" si="57"/>
        <v>BENAR</v>
      </c>
      <c r="Z283" s="178" t="str">
        <f t="shared" si="58"/>
        <v>BENAR</v>
      </c>
      <c r="AA283" s="178" t="str">
        <f t="shared" si="59"/>
        <v>BENAR</v>
      </c>
      <c r="AB283" s="178" t="str">
        <f t="shared" si="60"/>
        <v>BENAR</v>
      </c>
      <c r="AC283" s="178" t="str">
        <f t="shared" si="61"/>
        <v>BENAR</v>
      </c>
      <c r="AD283" s="178" t="str">
        <f t="shared" si="62"/>
        <v>BENAR</v>
      </c>
    </row>
    <row r="284" spans="1:30" ht="12.75" customHeight="1">
      <c r="A284" s="270">
        <v>12</v>
      </c>
      <c r="B284" s="934" t="s">
        <v>36</v>
      </c>
      <c r="C284" s="935" t="s">
        <v>135</v>
      </c>
      <c r="D284" s="936">
        <v>4</v>
      </c>
      <c r="E284" s="936">
        <v>60</v>
      </c>
      <c r="F284" s="936" t="s">
        <v>22</v>
      </c>
      <c r="G284" s="936">
        <v>1732</v>
      </c>
      <c r="H284" s="908">
        <v>1458.6846516666667</v>
      </c>
      <c r="I284" s="908">
        <v>84.219668110084683</v>
      </c>
      <c r="J284" s="908">
        <v>1428.7163899999998</v>
      </c>
      <c r="K284" s="908">
        <v>82.489398960739024</v>
      </c>
      <c r="L284" s="908">
        <v>1517.5601399999998</v>
      </c>
      <c r="M284" s="908">
        <v>87.618945727482668</v>
      </c>
      <c r="N284" s="908">
        <v>1337.3548583333334</v>
      </c>
      <c r="O284" s="908">
        <v>77.214483737490383</v>
      </c>
      <c r="P284" s="908">
        <v>1517.5601399999998</v>
      </c>
      <c r="Q284" s="908">
        <v>87.618945727482668</v>
      </c>
      <c r="R284" s="908">
        <v>1337.3548583333334</v>
      </c>
      <c r="S284" s="908">
        <v>77.214483737490383</v>
      </c>
      <c r="T284" s="275" t="s">
        <v>621</v>
      </c>
      <c r="U284" s="206">
        <f t="shared" si="54"/>
        <v>86.485853188350006</v>
      </c>
      <c r="V284" s="206">
        <f t="shared" si="55"/>
        <v>78.972788811906597</v>
      </c>
      <c r="W284" s="206">
        <f t="shared" si="56"/>
        <v>86.485853188350006</v>
      </c>
      <c r="X284" s="206"/>
      <c r="Y284" s="178" t="str">
        <f t="shared" si="57"/>
        <v>BENAR</v>
      </c>
      <c r="Z284" s="178" t="str">
        <f t="shared" si="58"/>
        <v>BENAR</v>
      </c>
      <c r="AA284" s="178" t="str">
        <f t="shared" si="59"/>
        <v>BENAR</v>
      </c>
      <c r="AB284" s="178" t="str">
        <f t="shared" si="60"/>
        <v>BENAR</v>
      </c>
      <c r="AC284" s="178" t="str">
        <f t="shared" si="61"/>
        <v>BENAR</v>
      </c>
      <c r="AD284" s="178" t="str">
        <f t="shared" si="62"/>
        <v>BENAR</v>
      </c>
    </row>
    <row r="285" spans="1:30" ht="12.75" customHeight="1">
      <c r="A285" s="270">
        <v>13</v>
      </c>
      <c r="B285" s="934" t="s">
        <v>38</v>
      </c>
      <c r="C285" s="940" t="s">
        <v>39</v>
      </c>
      <c r="D285" s="936">
        <v>1</v>
      </c>
      <c r="E285" s="936">
        <v>20</v>
      </c>
      <c r="F285" s="936" t="s">
        <v>33</v>
      </c>
      <c r="G285" s="936">
        <v>866</v>
      </c>
      <c r="H285" s="908">
        <v>705.56319166666674</v>
      </c>
      <c r="I285" s="908">
        <v>81.473809661277912</v>
      </c>
      <c r="J285" s="908">
        <v>689.48793533333321</v>
      </c>
      <c r="K285" s="908">
        <v>79.617544495765955</v>
      </c>
      <c r="L285" s="908">
        <v>703.99104833333331</v>
      </c>
      <c r="M285" s="908">
        <v>81.292268860662048</v>
      </c>
      <c r="N285" s="908">
        <v>710.39105233333339</v>
      </c>
      <c r="O285" s="908">
        <v>82.03129934565051</v>
      </c>
      <c r="P285" s="908">
        <v>760.74591066666665</v>
      </c>
      <c r="Q285" s="908">
        <v>87.845948113933787</v>
      </c>
      <c r="R285" s="908">
        <v>650.11802166666666</v>
      </c>
      <c r="S285" s="908">
        <v>75.071365088529646</v>
      </c>
      <c r="T285" s="275" t="s">
        <v>621</v>
      </c>
      <c r="U285" s="206">
        <f t="shared" si="54"/>
        <v>83.53734221195792</v>
      </c>
      <c r="V285" s="206">
        <f t="shared" si="55"/>
        <v>78.906736309982037</v>
      </c>
      <c r="W285" s="206">
        <f t="shared" si="56"/>
        <v>83.53734221195792</v>
      </c>
      <c r="X285" s="206"/>
      <c r="Y285" s="178" t="str">
        <f t="shared" si="57"/>
        <v>BENAR</v>
      </c>
      <c r="Z285" s="178" t="str">
        <f t="shared" si="58"/>
        <v>BENAR</v>
      </c>
      <c r="AA285" s="178" t="str">
        <f t="shared" si="59"/>
        <v>BENAR</v>
      </c>
      <c r="AB285" s="178" t="str">
        <f t="shared" si="60"/>
        <v>BENAR</v>
      </c>
      <c r="AC285" s="178" t="str">
        <f t="shared" si="61"/>
        <v>BENAR</v>
      </c>
      <c r="AD285" s="178" t="str">
        <f t="shared" si="62"/>
        <v>BENAR</v>
      </c>
    </row>
    <row r="286" spans="1:30" ht="12.75" customHeight="1">
      <c r="A286" s="270">
        <v>14</v>
      </c>
      <c r="B286" s="934" t="s">
        <v>38</v>
      </c>
      <c r="C286" s="940" t="s">
        <v>44</v>
      </c>
      <c r="D286" s="936">
        <v>1</v>
      </c>
      <c r="E286" s="936">
        <v>30</v>
      </c>
      <c r="F286" s="936" t="s">
        <v>33</v>
      </c>
      <c r="G286" s="936">
        <v>866</v>
      </c>
      <c r="H286" s="908">
        <v>725.63549833333343</v>
      </c>
      <c r="I286" s="908">
        <v>83.791627983063904</v>
      </c>
      <c r="J286" s="908">
        <v>645.24873866666667</v>
      </c>
      <c r="K286" s="908">
        <v>74.509092224788304</v>
      </c>
      <c r="L286" s="908">
        <v>725.63549833333343</v>
      </c>
      <c r="M286" s="908">
        <v>83.791627983063904</v>
      </c>
      <c r="N286" s="908">
        <v>645.24873866666667</v>
      </c>
      <c r="O286" s="908">
        <v>74.509092224788304</v>
      </c>
      <c r="P286" s="908">
        <v>725.63549833333343</v>
      </c>
      <c r="Q286" s="908">
        <v>83.791627983063904</v>
      </c>
      <c r="R286" s="908">
        <v>645.24873866666667</v>
      </c>
      <c r="S286" s="908">
        <v>74.509092224788304</v>
      </c>
      <c r="T286" s="275" t="s">
        <v>621</v>
      </c>
      <c r="U286" s="206">
        <f t="shared" si="54"/>
        <v>83.791627983063904</v>
      </c>
      <c r="V286" s="206">
        <f t="shared" si="55"/>
        <v>74.509092224788304</v>
      </c>
      <c r="W286" s="206">
        <f t="shared" si="56"/>
        <v>83.791627983063904</v>
      </c>
      <c r="X286" s="206"/>
      <c r="Y286" s="178" t="str">
        <f t="shared" si="57"/>
        <v>BENAR</v>
      </c>
      <c r="Z286" s="178" t="str">
        <f t="shared" si="58"/>
        <v>BENAR</v>
      </c>
      <c r="AA286" s="178" t="str">
        <f t="shared" si="59"/>
        <v>BENAR</v>
      </c>
      <c r="AB286" s="178" t="str">
        <f t="shared" si="60"/>
        <v>BENAR</v>
      </c>
      <c r="AC286" s="178" t="str">
        <f t="shared" si="61"/>
        <v>BENAR</v>
      </c>
      <c r="AD286" s="178" t="str">
        <f t="shared" si="62"/>
        <v>BENAR</v>
      </c>
    </row>
    <row r="287" spans="1:30" ht="12.75" customHeight="1">
      <c r="A287" s="270">
        <v>15</v>
      </c>
      <c r="B287" s="934" t="s">
        <v>38</v>
      </c>
      <c r="C287" s="940" t="s">
        <v>44</v>
      </c>
      <c r="D287" s="936">
        <v>2</v>
      </c>
      <c r="E287" s="936">
        <v>30</v>
      </c>
      <c r="F287" s="936" t="s">
        <v>33</v>
      </c>
      <c r="G287" s="936">
        <v>866</v>
      </c>
      <c r="H287" s="908">
        <v>637.11094166666669</v>
      </c>
      <c r="I287" s="908">
        <v>73.569392802155505</v>
      </c>
      <c r="J287" s="908">
        <v>710.10664899999995</v>
      </c>
      <c r="K287" s="908">
        <v>81.998458314087756</v>
      </c>
      <c r="L287" s="908">
        <v>637.11094166666669</v>
      </c>
      <c r="M287" s="908">
        <v>73.569392802155505</v>
      </c>
      <c r="N287" s="908">
        <v>710.10664899999995</v>
      </c>
      <c r="O287" s="908">
        <v>81.998458314087756</v>
      </c>
      <c r="P287" s="908">
        <v>637.11094166666669</v>
      </c>
      <c r="Q287" s="908">
        <v>73.569392802155505</v>
      </c>
      <c r="R287" s="908">
        <v>710.10664899999995</v>
      </c>
      <c r="S287" s="908">
        <v>81.998458314087756</v>
      </c>
      <c r="T287" s="275" t="s">
        <v>621</v>
      </c>
      <c r="U287" s="206">
        <f t="shared" si="54"/>
        <v>73.569392802155505</v>
      </c>
      <c r="V287" s="206">
        <f t="shared" si="55"/>
        <v>81.998458314087756</v>
      </c>
      <c r="W287" s="206">
        <f t="shared" si="56"/>
        <v>81.998458314087756</v>
      </c>
      <c r="X287" s="206"/>
      <c r="Y287" s="178" t="str">
        <f t="shared" si="57"/>
        <v>BENAR</v>
      </c>
      <c r="Z287" s="178" t="str">
        <f t="shared" si="58"/>
        <v>BENAR</v>
      </c>
      <c r="AA287" s="178" t="str">
        <f t="shared" si="59"/>
        <v>BENAR</v>
      </c>
      <c r="AB287" s="178" t="str">
        <f t="shared" si="60"/>
        <v>BENAR</v>
      </c>
      <c r="AC287" s="178" t="str">
        <f t="shared" si="61"/>
        <v>BENAR</v>
      </c>
      <c r="AD287" s="178" t="str">
        <f t="shared" si="62"/>
        <v>BENAR</v>
      </c>
    </row>
    <row r="288" spans="1:30" ht="12.75" customHeight="1">
      <c r="A288" s="270">
        <v>16</v>
      </c>
      <c r="B288" s="934" t="s">
        <v>38</v>
      </c>
      <c r="C288" s="940" t="s">
        <v>45</v>
      </c>
      <c r="D288" s="936">
        <v>8</v>
      </c>
      <c r="E288" s="936">
        <v>60</v>
      </c>
      <c r="F288" s="936" t="s">
        <v>46</v>
      </c>
      <c r="G288" s="936">
        <v>1732</v>
      </c>
      <c r="H288" s="908">
        <v>1460.903333333333</v>
      </c>
      <c r="I288" s="908">
        <v>84.347767513471879</v>
      </c>
      <c r="J288" s="908">
        <v>522.43666666666661</v>
      </c>
      <c r="K288" s="908">
        <v>30.163779830638948</v>
      </c>
      <c r="L288" s="908">
        <v>1460.903333333333</v>
      </c>
      <c r="M288" s="908">
        <v>84.347767513471879</v>
      </c>
      <c r="N288" s="908">
        <v>522.43666666666661</v>
      </c>
      <c r="O288" s="908">
        <v>30.163779830638948</v>
      </c>
      <c r="P288" s="908">
        <v>1460.903333333333</v>
      </c>
      <c r="Q288" s="908">
        <v>84.347767513471879</v>
      </c>
      <c r="R288" s="908">
        <v>522.43666666666661</v>
      </c>
      <c r="S288" s="908">
        <v>30.163779830638948</v>
      </c>
      <c r="T288" s="275" t="s">
        <v>621</v>
      </c>
      <c r="U288" s="206">
        <f t="shared" si="54"/>
        <v>84.347767513471879</v>
      </c>
      <c r="V288" s="206">
        <f t="shared" si="55"/>
        <v>30.163779830638948</v>
      </c>
      <c r="W288" s="206">
        <f t="shared" si="56"/>
        <v>84.347767513471879</v>
      </c>
      <c r="X288" s="206"/>
      <c r="Y288" s="178" t="str">
        <f t="shared" si="57"/>
        <v>BENAR</v>
      </c>
      <c r="Z288" s="178" t="str">
        <f t="shared" si="58"/>
        <v>BENAR</v>
      </c>
      <c r="AA288" s="178" t="str">
        <f t="shared" si="59"/>
        <v>BENAR</v>
      </c>
      <c r="AB288" s="178" t="str">
        <f t="shared" si="60"/>
        <v>BENAR</v>
      </c>
      <c r="AC288" s="178" t="str">
        <f t="shared" si="61"/>
        <v>BENAR</v>
      </c>
      <c r="AD288" s="178" t="str">
        <f t="shared" si="62"/>
        <v>BENAR</v>
      </c>
    </row>
    <row r="289" spans="1:30" ht="12.75" customHeight="1">
      <c r="A289" s="270">
        <v>17</v>
      </c>
      <c r="B289" s="934" t="s">
        <v>47</v>
      </c>
      <c r="C289" s="940" t="s">
        <v>48</v>
      </c>
      <c r="D289" s="936">
        <v>3</v>
      </c>
      <c r="E289" s="936">
        <v>60</v>
      </c>
      <c r="F289" s="936" t="s">
        <v>22</v>
      </c>
      <c r="G289" s="936">
        <v>1732</v>
      </c>
      <c r="H289" s="908">
        <v>1439.7236330000003</v>
      </c>
      <c r="I289" s="908">
        <v>83.124921073903025</v>
      </c>
      <c r="J289" s="908">
        <v>1520.4644366666664</v>
      </c>
      <c r="K289" s="908">
        <v>87.786630292532706</v>
      </c>
      <c r="L289" s="908">
        <v>1439.7236330000003</v>
      </c>
      <c r="M289" s="908">
        <v>83.124921073903025</v>
      </c>
      <c r="N289" s="908">
        <v>1520.4644366666664</v>
      </c>
      <c r="O289" s="908">
        <v>87.786630292532706</v>
      </c>
      <c r="P289" s="908">
        <v>1439.7236330000003</v>
      </c>
      <c r="Q289" s="908">
        <v>83.124921073903025</v>
      </c>
      <c r="R289" s="908">
        <v>1520.4644366666664</v>
      </c>
      <c r="S289" s="908">
        <v>87.786630292532706</v>
      </c>
      <c r="T289" s="275" t="s">
        <v>621</v>
      </c>
      <c r="U289" s="206">
        <f t="shared" si="54"/>
        <v>83.124921073903025</v>
      </c>
      <c r="V289" s="206">
        <f t="shared" si="55"/>
        <v>87.786630292532706</v>
      </c>
      <c r="W289" s="206">
        <f t="shared" si="56"/>
        <v>87.786630292532706</v>
      </c>
      <c r="X289" s="206"/>
      <c r="Y289" s="178" t="str">
        <f t="shared" si="57"/>
        <v>BENAR</v>
      </c>
      <c r="Z289" s="178" t="str">
        <f t="shared" si="58"/>
        <v>BENAR</v>
      </c>
      <c r="AA289" s="178" t="str">
        <f t="shared" si="59"/>
        <v>BENAR</v>
      </c>
      <c r="AB289" s="178" t="str">
        <f t="shared" si="60"/>
        <v>BENAR</v>
      </c>
      <c r="AC289" s="178" t="str">
        <f t="shared" si="61"/>
        <v>BENAR</v>
      </c>
      <c r="AD289" s="178" t="str">
        <f t="shared" si="62"/>
        <v>BENAR</v>
      </c>
    </row>
    <row r="290" spans="1:30" ht="12.75" customHeight="1">
      <c r="A290" s="270">
        <v>18</v>
      </c>
      <c r="B290" s="934" t="s">
        <v>34</v>
      </c>
      <c r="C290" s="940" t="s">
        <v>35</v>
      </c>
      <c r="D290" s="936">
        <v>3</v>
      </c>
      <c r="E290" s="936">
        <v>60</v>
      </c>
      <c r="F290" s="936" t="s">
        <v>22</v>
      </c>
      <c r="G290" s="936">
        <v>1732</v>
      </c>
      <c r="H290" s="908">
        <v>1512.3390703333334</v>
      </c>
      <c r="I290" s="908">
        <v>87.317498287143962</v>
      </c>
      <c r="J290" s="908">
        <v>1362.2817790000001</v>
      </c>
      <c r="K290" s="908">
        <v>78.653682390300233</v>
      </c>
      <c r="L290" s="908">
        <v>1731.1564940000001</v>
      </c>
      <c r="M290" s="908">
        <v>99.951298729792143</v>
      </c>
      <c r="N290" s="908">
        <v>1414.2897949999999</v>
      </c>
      <c r="O290" s="908">
        <v>81.656454676674358</v>
      </c>
      <c r="P290" s="908">
        <v>1731.1564940000001</v>
      </c>
      <c r="Q290" s="908">
        <v>99.951298729792143</v>
      </c>
      <c r="R290" s="908">
        <v>1414.2897949999999</v>
      </c>
      <c r="S290" s="908">
        <v>81.656454676674358</v>
      </c>
      <c r="T290" s="275" t="s">
        <v>621</v>
      </c>
      <c r="U290" s="206">
        <f t="shared" si="54"/>
        <v>95.740031915576083</v>
      </c>
      <c r="V290" s="206">
        <f t="shared" si="55"/>
        <v>80.655530581216325</v>
      </c>
      <c r="W290" s="206">
        <f t="shared" si="56"/>
        <v>95.740031915576083</v>
      </c>
      <c r="X290" s="206"/>
      <c r="Y290" s="178" t="str">
        <f t="shared" si="57"/>
        <v>BENAR</v>
      </c>
      <c r="Z290" s="178" t="str">
        <f t="shared" si="58"/>
        <v>BENAR</v>
      </c>
      <c r="AA290" s="178" t="str">
        <f t="shared" si="59"/>
        <v>BENAR</v>
      </c>
      <c r="AB290" s="178" t="str">
        <f t="shared" si="60"/>
        <v>BENAR</v>
      </c>
      <c r="AC290" s="178" t="str">
        <f t="shared" si="61"/>
        <v>BENAR</v>
      </c>
      <c r="AD290" s="178" t="str">
        <f t="shared" si="62"/>
        <v>BENAR</v>
      </c>
    </row>
    <row r="291" spans="1:30" ht="12.75" customHeight="1">
      <c r="A291" s="270">
        <v>19</v>
      </c>
      <c r="B291" s="934" t="s">
        <v>41</v>
      </c>
      <c r="C291" s="940" t="s">
        <v>42</v>
      </c>
      <c r="D291" s="936">
        <v>1</v>
      </c>
      <c r="E291" s="936">
        <v>30</v>
      </c>
      <c r="F291" s="936" t="s">
        <v>43</v>
      </c>
      <c r="G291" s="936">
        <v>866</v>
      </c>
      <c r="H291" s="908">
        <v>745.59875499999998</v>
      </c>
      <c r="I291" s="908">
        <v>86.096853926096998</v>
      </c>
      <c r="J291" s="908">
        <v>463.17972833333334</v>
      </c>
      <c r="K291" s="908">
        <v>53.484957082371054</v>
      </c>
      <c r="L291" s="908">
        <v>745.59875499999998</v>
      </c>
      <c r="M291" s="908">
        <v>86.096853926096998</v>
      </c>
      <c r="N291" s="908">
        <v>463.17972833333334</v>
      </c>
      <c r="O291" s="908">
        <v>53.484957082371054</v>
      </c>
      <c r="P291" s="908">
        <v>745.59875499999998</v>
      </c>
      <c r="Q291" s="908">
        <v>86.096853926096998</v>
      </c>
      <c r="R291" s="908">
        <v>463.17972833333334</v>
      </c>
      <c r="S291" s="908">
        <v>53.484957082371054</v>
      </c>
      <c r="T291" s="275" t="s">
        <v>621</v>
      </c>
      <c r="U291" s="206">
        <f t="shared" si="54"/>
        <v>86.096853926097012</v>
      </c>
      <c r="V291" s="206">
        <f t="shared" si="55"/>
        <v>53.484957082371047</v>
      </c>
      <c r="W291" s="206">
        <f t="shared" si="56"/>
        <v>86.096853926097012</v>
      </c>
      <c r="X291" s="206"/>
      <c r="Y291" s="178" t="str">
        <f t="shared" si="57"/>
        <v>BENAR</v>
      </c>
      <c r="Z291" s="178" t="str">
        <f t="shared" si="58"/>
        <v>BENAR</v>
      </c>
      <c r="AA291" s="178" t="str">
        <f t="shared" si="59"/>
        <v>BENAR</v>
      </c>
      <c r="AB291" s="178" t="str">
        <f t="shared" si="60"/>
        <v>BENAR</v>
      </c>
      <c r="AC291" s="178" t="str">
        <f t="shared" si="61"/>
        <v>BENAR</v>
      </c>
      <c r="AD291" s="178" t="str">
        <f t="shared" si="62"/>
        <v>BENAR</v>
      </c>
    </row>
    <row r="292" spans="1:30" ht="12.75" customHeight="1">
      <c r="A292" s="270">
        <v>20</v>
      </c>
      <c r="B292" s="934" t="s">
        <v>41</v>
      </c>
      <c r="C292" s="940" t="s">
        <v>42</v>
      </c>
      <c r="D292" s="936">
        <v>3</v>
      </c>
      <c r="E292" s="936">
        <v>30</v>
      </c>
      <c r="F292" s="936" t="s">
        <v>33</v>
      </c>
      <c r="G292" s="936">
        <v>866</v>
      </c>
      <c r="H292" s="908">
        <v>639.1707356666667</v>
      </c>
      <c r="I292" s="908">
        <v>73.807244303310242</v>
      </c>
      <c r="J292" s="908">
        <v>697.98093699999993</v>
      </c>
      <c r="K292" s="908">
        <v>80.59826062355657</v>
      </c>
      <c r="L292" s="908">
        <v>639.1707356666667</v>
      </c>
      <c r="M292" s="908">
        <v>73.807244303310242</v>
      </c>
      <c r="N292" s="908">
        <v>697.98093699999993</v>
      </c>
      <c r="O292" s="908">
        <v>80.59826062355657</v>
      </c>
      <c r="P292" s="908">
        <v>639.1707356666667</v>
      </c>
      <c r="Q292" s="908">
        <v>73.807244303310242</v>
      </c>
      <c r="R292" s="908">
        <v>697.98093699999993</v>
      </c>
      <c r="S292" s="908">
        <v>80.59826062355657</v>
      </c>
      <c r="T292" s="275" t="s">
        <v>621</v>
      </c>
      <c r="U292" s="206">
        <f t="shared" si="54"/>
        <v>73.807244303310242</v>
      </c>
      <c r="V292" s="206">
        <f t="shared" si="55"/>
        <v>80.59826062355657</v>
      </c>
      <c r="W292" s="206">
        <f t="shared" si="56"/>
        <v>80.59826062355657</v>
      </c>
      <c r="X292" s="206"/>
      <c r="Y292" s="178" t="str">
        <f t="shared" si="57"/>
        <v>BENAR</v>
      </c>
      <c r="Z292" s="178" t="str">
        <f t="shared" si="58"/>
        <v>BENAR</v>
      </c>
      <c r="AA292" s="178" t="str">
        <f t="shared" si="59"/>
        <v>BENAR</v>
      </c>
      <c r="AB292" s="178" t="str">
        <f t="shared" si="60"/>
        <v>BENAR</v>
      </c>
      <c r="AC292" s="178" t="str">
        <f t="shared" si="61"/>
        <v>BENAR</v>
      </c>
      <c r="AD292" s="178" t="str">
        <f t="shared" si="62"/>
        <v>BENAR</v>
      </c>
    </row>
    <row r="293" spans="1:30" ht="12.75" customHeight="1">
      <c r="A293" s="270">
        <v>21</v>
      </c>
      <c r="B293" s="934" t="s">
        <v>55</v>
      </c>
      <c r="C293" s="941" t="s">
        <v>106</v>
      </c>
      <c r="D293" s="942">
        <v>2</v>
      </c>
      <c r="E293" s="942">
        <v>60</v>
      </c>
      <c r="F293" s="942" t="s">
        <v>22</v>
      </c>
      <c r="G293" s="936">
        <v>1732</v>
      </c>
      <c r="H293" s="908">
        <v>1385.8828533333333</v>
      </c>
      <c r="I293" s="908">
        <v>80.01633102386451</v>
      </c>
      <c r="J293" s="908">
        <v>863.77378299999998</v>
      </c>
      <c r="K293" s="908">
        <v>49.871465531177826</v>
      </c>
      <c r="L293" s="908">
        <v>1385.8828533333333</v>
      </c>
      <c r="M293" s="908">
        <v>80.01633102386451</v>
      </c>
      <c r="N293" s="908">
        <v>863.77378299999998</v>
      </c>
      <c r="O293" s="908">
        <v>49.871465531177826</v>
      </c>
      <c r="P293" s="908">
        <v>1385.8828533333333</v>
      </c>
      <c r="Q293" s="908">
        <v>80.01633102386451</v>
      </c>
      <c r="R293" s="908">
        <v>863.77378299999998</v>
      </c>
      <c r="S293" s="908">
        <v>49.871465531177826</v>
      </c>
      <c r="T293" s="275" t="s">
        <v>621</v>
      </c>
      <c r="U293" s="206">
        <f t="shared" si="54"/>
        <v>80.01633102386451</v>
      </c>
      <c r="V293" s="206">
        <f t="shared" si="55"/>
        <v>49.871465531177826</v>
      </c>
      <c r="W293" s="206">
        <f t="shared" si="56"/>
        <v>80.01633102386451</v>
      </c>
      <c r="X293" s="206"/>
      <c r="Y293" s="178" t="str">
        <f t="shared" si="57"/>
        <v>BENAR</v>
      </c>
      <c r="Z293" s="178" t="str">
        <f t="shared" si="58"/>
        <v>BENAR</v>
      </c>
      <c r="AA293" s="178" t="str">
        <f t="shared" si="59"/>
        <v>BENAR</v>
      </c>
      <c r="AB293" s="178" t="str">
        <f t="shared" si="60"/>
        <v>BENAR</v>
      </c>
      <c r="AC293" s="178" t="str">
        <f t="shared" si="61"/>
        <v>BENAR</v>
      </c>
      <c r="AD293" s="178" t="str">
        <f t="shared" si="62"/>
        <v>BENAR</v>
      </c>
    </row>
    <row r="294" spans="1:30" ht="12.75" customHeight="1">
      <c r="A294" s="270">
        <v>22</v>
      </c>
      <c r="B294" s="934" t="s">
        <v>55</v>
      </c>
      <c r="C294" s="935" t="s">
        <v>57</v>
      </c>
      <c r="D294" s="936">
        <v>2</v>
      </c>
      <c r="E294" s="936">
        <v>60</v>
      </c>
      <c r="F294" s="936" t="s">
        <v>22</v>
      </c>
      <c r="G294" s="936">
        <v>1732</v>
      </c>
      <c r="H294" s="908">
        <v>1328.1085203333334</v>
      </c>
      <c r="I294" s="908">
        <v>76.680630504234031</v>
      </c>
      <c r="J294" s="908">
        <v>1468.3181153333333</v>
      </c>
      <c r="K294" s="908">
        <v>84.775872709776749</v>
      </c>
      <c r="L294" s="908">
        <v>1328.1085203333334</v>
      </c>
      <c r="M294" s="908">
        <v>76.680630504234031</v>
      </c>
      <c r="N294" s="908">
        <v>1468.3181153333333</v>
      </c>
      <c r="O294" s="908">
        <v>84.775872709776749</v>
      </c>
      <c r="P294" s="908">
        <v>1328.1085203333334</v>
      </c>
      <c r="Q294" s="908">
        <v>76.680630504234031</v>
      </c>
      <c r="R294" s="908">
        <v>1468.3181153333333</v>
      </c>
      <c r="S294" s="908">
        <v>84.775872709776749</v>
      </c>
      <c r="T294" s="275" t="s">
        <v>621</v>
      </c>
      <c r="U294" s="206">
        <f t="shared" ref="U294:U296" si="63">AVERAGE(I294,M294,Q294)</f>
        <v>76.680630504234031</v>
      </c>
      <c r="V294" s="206">
        <f t="shared" ref="V294:V296" si="64">AVERAGE(K294,O294,S294)</f>
        <v>84.775872709776749</v>
      </c>
      <c r="W294" s="206">
        <f t="shared" ref="W294:W296" si="65">MAX(U294:V294)</f>
        <v>84.775872709776749</v>
      </c>
      <c r="X294" s="206"/>
      <c r="Y294" s="178" t="str">
        <f t="shared" ref="Y294:Y296" si="66">IF(((H294/G294)*100)=I294,"BENAR","N")</f>
        <v>BENAR</v>
      </c>
      <c r="Z294" s="178" t="str">
        <f t="shared" ref="Z294:Z296" si="67">IF(((J294/G294)*100)=K294,"BENAR","N")</f>
        <v>BENAR</v>
      </c>
      <c r="AA294" s="178" t="str">
        <f t="shared" ref="AA294:AA296" si="68">IF(((L294/G294)*100)=M294,"BENAR","N")</f>
        <v>BENAR</v>
      </c>
      <c r="AB294" s="178" t="str">
        <f t="shared" ref="AB294:AB296" si="69">IF(((N294/G294)*100)=O294,"BENAR","N")</f>
        <v>BENAR</v>
      </c>
      <c r="AC294" s="178" t="str">
        <f t="shared" ref="AC294:AC296" si="70">IF(((P294/G294)*100)=Q294,"BENAR","N")</f>
        <v>BENAR</v>
      </c>
      <c r="AD294" s="178" t="str">
        <f t="shared" ref="AD294:AD296" si="71">IF(((R294/G294)*100)=S294,"BENAR","N")</f>
        <v>BENAR</v>
      </c>
    </row>
    <row r="295" spans="1:30" ht="12.75" customHeight="1">
      <c r="A295" s="270">
        <v>23</v>
      </c>
      <c r="B295" s="934" t="s">
        <v>58</v>
      </c>
      <c r="C295" s="935" t="s">
        <v>59</v>
      </c>
      <c r="D295" s="936">
        <v>2</v>
      </c>
      <c r="E295" s="936">
        <v>60</v>
      </c>
      <c r="F295" s="936" t="s">
        <v>22</v>
      </c>
      <c r="G295" s="936">
        <v>1732</v>
      </c>
      <c r="H295" s="908">
        <v>1542.9042563333333</v>
      </c>
      <c r="I295" s="908">
        <v>89.08223188991532</v>
      </c>
      <c r="J295" s="908">
        <v>927.77921566666657</v>
      </c>
      <c r="K295" s="908">
        <v>53.566929311008458</v>
      </c>
      <c r="L295" s="908">
        <v>1542.9042563333333</v>
      </c>
      <c r="M295" s="908">
        <v>89.08223188991532</v>
      </c>
      <c r="N295" s="908">
        <v>927.77921566666657</v>
      </c>
      <c r="O295" s="908">
        <v>53.566929311008458</v>
      </c>
      <c r="P295" s="908">
        <v>1542.9042563333333</v>
      </c>
      <c r="Q295" s="908">
        <v>89.08223188991532</v>
      </c>
      <c r="R295" s="908">
        <v>927.77921566666657</v>
      </c>
      <c r="S295" s="908">
        <v>53.566929311008458</v>
      </c>
      <c r="T295" s="275" t="s">
        <v>621</v>
      </c>
      <c r="U295" s="206">
        <f t="shared" si="63"/>
        <v>89.08223188991532</v>
      </c>
      <c r="V295" s="206">
        <f t="shared" si="64"/>
        <v>53.566929311008458</v>
      </c>
      <c r="W295" s="206">
        <f t="shared" si="65"/>
        <v>89.08223188991532</v>
      </c>
      <c r="X295" s="206"/>
      <c r="Y295" s="178" t="str">
        <f t="shared" si="66"/>
        <v>BENAR</v>
      </c>
      <c r="Z295" s="178" t="str">
        <f t="shared" si="67"/>
        <v>BENAR</v>
      </c>
      <c r="AA295" s="178" t="str">
        <f t="shared" si="68"/>
        <v>BENAR</v>
      </c>
      <c r="AB295" s="178" t="str">
        <f t="shared" si="69"/>
        <v>BENAR</v>
      </c>
      <c r="AC295" s="178" t="str">
        <f t="shared" si="70"/>
        <v>BENAR</v>
      </c>
      <c r="AD295" s="178" t="str">
        <f t="shared" si="71"/>
        <v>BENAR</v>
      </c>
    </row>
    <row r="296" spans="1:30" ht="12.75" customHeight="1">
      <c r="A296" s="270">
        <v>24</v>
      </c>
      <c r="B296" s="934" t="s">
        <v>60</v>
      </c>
      <c r="C296" s="934" t="s">
        <v>112</v>
      </c>
      <c r="D296" s="936">
        <v>3</v>
      </c>
      <c r="E296" s="936">
        <v>60</v>
      </c>
      <c r="F296" s="936" t="s">
        <v>22</v>
      </c>
      <c r="G296" s="936">
        <v>1732</v>
      </c>
      <c r="H296" s="908">
        <v>1459.5992429999999</v>
      </c>
      <c r="I296" s="908">
        <v>84.272473614318699</v>
      </c>
      <c r="J296" s="908">
        <v>659.37554933333331</v>
      </c>
      <c r="K296" s="908">
        <v>38.070181832178598</v>
      </c>
      <c r="L296" s="908">
        <v>1590.3009843333332</v>
      </c>
      <c r="M296" s="908">
        <v>91.818763529638176</v>
      </c>
      <c r="N296" s="908">
        <v>670.044759</v>
      </c>
      <c r="O296" s="908">
        <v>38.686187009237877</v>
      </c>
      <c r="P296" s="908">
        <v>1590.3009843333332</v>
      </c>
      <c r="Q296" s="908">
        <v>91.818763529638176</v>
      </c>
      <c r="R296" s="908">
        <v>670.044759</v>
      </c>
      <c r="S296" s="908">
        <v>38.686187009237877</v>
      </c>
      <c r="T296" s="275" t="s">
        <v>621</v>
      </c>
      <c r="U296" s="206">
        <f t="shared" si="63"/>
        <v>89.303333557865017</v>
      </c>
      <c r="V296" s="206">
        <f t="shared" si="64"/>
        <v>38.480851950218117</v>
      </c>
      <c r="W296" s="206">
        <f t="shared" si="65"/>
        <v>89.303333557865017</v>
      </c>
      <c r="X296" s="206"/>
      <c r="Y296" s="178" t="str">
        <f t="shared" si="66"/>
        <v>BENAR</v>
      </c>
      <c r="Z296" s="178" t="str">
        <f t="shared" si="67"/>
        <v>BENAR</v>
      </c>
      <c r="AA296" s="178" t="str">
        <f t="shared" si="68"/>
        <v>BENAR</v>
      </c>
      <c r="AB296" s="178" t="str">
        <f t="shared" si="69"/>
        <v>BENAR</v>
      </c>
      <c r="AC296" s="178" t="str">
        <f t="shared" si="70"/>
        <v>BENAR</v>
      </c>
      <c r="AD296" s="178" t="str">
        <f t="shared" si="71"/>
        <v>BENAR</v>
      </c>
    </row>
    <row r="297" spans="1:30" ht="12.75" customHeight="1">
      <c r="A297" s="270">
        <v>25</v>
      </c>
      <c r="B297" s="934" t="s">
        <v>61</v>
      </c>
      <c r="C297" s="940" t="s">
        <v>62</v>
      </c>
      <c r="D297" s="936">
        <v>3</v>
      </c>
      <c r="E297" s="936">
        <v>20</v>
      </c>
      <c r="F297" s="936" t="s">
        <v>33</v>
      </c>
      <c r="G297" s="936">
        <v>577</v>
      </c>
      <c r="H297" s="908">
        <v>449.35887666666667</v>
      </c>
      <c r="I297" s="908">
        <v>77.878488157134612</v>
      </c>
      <c r="J297" s="908">
        <v>476.55032366666666</v>
      </c>
      <c r="K297" s="908">
        <v>82.591043963027161</v>
      </c>
      <c r="L297" s="908">
        <v>461.38426733333336</v>
      </c>
      <c r="M297" s="908">
        <v>79.962611322934734</v>
      </c>
      <c r="N297" s="908">
        <v>522.75461866666672</v>
      </c>
      <c r="O297" s="908">
        <v>90.598720739456979</v>
      </c>
      <c r="P297" s="908">
        <v>461.38426733333336</v>
      </c>
      <c r="Q297" s="908">
        <v>79.962611322934734</v>
      </c>
      <c r="R297" s="908">
        <v>522.75461866666672</v>
      </c>
      <c r="S297" s="908">
        <v>90.598720739456979</v>
      </c>
      <c r="T297" s="275" t="s">
        <v>621</v>
      </c>
      <c r="U297" s="206">
        <f t="shared" si="54"/>
        <v>79.267903601001365</v>
      </c>
      <c r="V297" s="206">
        <f t="shared" si="55"/>
        <v>87.929495147313716</v>
      </c>
      <c r="W297" s="206">
        <f t="shared" si="56"/>
        <v>87.929495147313716</v>
      </c>
      <c r="X297" s="206"/>
      <c r="Y297" s="178" t="str">
        <f t="shared" si="57"/>
        <v>BENAR</v>
      </c>
      <c r="Z297" s="178" t="str">
        <f t="shared" si="58"/>
        <v>BENAR</v>
      </c>
      <c r="AA297" s="178" t="str">
        <f t="shared" si="59"/>
        <v>BENAR</v>
      </c>
      <c r="AB297" s="178" t="str">
        <f t="shared" si="60"/>
        <v>BENAR</v>
      </c>
      <c r="AC297" s="178" t="str">
        <f t="shared" si="61"/>
        <v>BENAR</v>
      </c>
      <c r="AD297" s="178" t="str">
        <f t="shared" si="62"/>
        <v>BENAR</v>
      </c>
    </row>
    <row r="298" spans="1:30" ht="18">
      <c r="A298" s="1015" t="s">
        <v>622</v>
      </c>
      <c r="B298" s="1016"/>
      <c r="C298" s="1016"/>
      <c r="D298" s="1016"/>
      <c r="E298" s="1016"/>
      <c r="F298" s="1016"/>
      <c r="G298" s="1016"/>
      <c r="H298" s="1016"/>
      <c r="I298" s="1016"/>
      <c r="J298" s="1016"/>
      <c r="K298" s="1016"/>
      <c r="L298" s="1016"/>
      <c r="M298" s="1016"/>
      <c r="N298" s="1016"/>
      <c r="O298" s="1016"/>
      <c r="P298" s="1016"/>
      <c r="Q298" s="1016"/>
      <c r="R298" s="1016"/>
      <c r="S298" s="1017"/>
      <c r="T298" s="276"/>
      <c r="U298" s="206"/>
      <c r="V298" s="206"/>
      <c r="W298" s="206"/>
      <c r="X298" s="206"/>
      <c r="Y298" s="178"/>
      <c r="AA298" s="178"/>
      <c r="AC298" s="178"/>
    </row>
    <row r="299" spans="1:30" ht="12.75" customHeight="1">
      <c r="A299" s="270">
        <v>1</v>
      </c>
      <c r="B299" s="934" t="s">
        <v>29</v>
      </c>
      <c r="C299" s="935" t="s">
        <v>30</v>
      </c>
      <c r="D299" s="936">
        <v>6</v>
      </c>
      <c r="E299" s="936">
        <v>60</v>
      </c>
      <c r="F299" s="936" t="s">
        <v>22</v>
      </c>
      <c r="G299" s="936">
        <v>1732</v>
      </c>
      <c r="H299" s="908">
        <v>1578.5191649999999</v>
      </c>
      <c r="I299" s="908">
        <v>91.138519919168587</v>
      </c>
      <c r="J299" s="908">
        <v>1483.7287596666665</v>
      </c>
      <c r="K299" s="908">
        <v>85.665632775211691</v>
      </c>
      <c r="L299" s="908">
        <v>1575.5321046666668</v>
      </c>
      <c r="M299" s="908">
        <v>90.966056851424185</v>
      </c>
      <c r="N299" s="908">
        <v>1476.9225666666664</v>
      </c>
      <c r="O299" s="908">
        <v>85.272665511932246</v>
      </c>
      <c r="P299" s="908">
        <v>1613.3787843333332</v>
      </c>
      <c r="Q299" s="908">
        <v>93.151200019245564</v>
      </c>
      <c r="R299" s="908">
        <v>1498.9070636666668</v>
      </c>
      <c r="S299" s="908">
        <v>86.541978271747496</v>
      </c>
      <c r="T299" s="936" t="s">
        <v>621</v>
      </c>
      <c r="U299" s="206">
        <f t="shared" si="45"/>
        <v>91.751925596612764</v>
      </c>
      <c r="V299" s="206">
        <f t="shared" si="46"/>
        <v>85.826758852963806</v>
      </c>
      <c r="W299" s="206">
        <f t="shared" si="47"/>
        <v>91.751925596612764</v>
      </c>
      <c r="X299" s="206"/>
      <c r="Y299" s="178" t="str">
        <f>IF(((H299/G299)*100)=I299,"BENAR","N")</f>
        <v>BENAR</v>
      </c>
      <c r="Z299" s="178" t="str">
        <f>IF(((J299/G299)*100)=K299,"BENAR","N")</f>
        <v>BENAR</v>
      </c>
      <c r="AA299" s="178" t="str">
        <f>IF(((L299/G299)*100)=M299,"BENAR","N")</f>
        <v>BENAR</v>
      </c>
      <c r="AB299" s="178" t="str">
        <f>IF(((N299/G299)*100)=O299,"BENAR","N")</f>
        <v>BENAR</v>
      </c>
      <c r="AC299" s="178" t="str">
        <f>IF(((P299/G299)*100)=Q299,"BENAR","N")</f>
        <v>BENAR</v>
      </c>
      <c r="AD299" s="178" t="str">
        <f>IF(((R299/G299)*100)=S299,"BENAR","N")</f>
        <v>BENAR</v>
      </c>
    </row>
    <row r="300" spans="1:30" ht="12.75" customHeight="1">
      <c r="A300" s="270">
        <v>2</v>
      </c>
      <c r="B300" s="934" t="s">
        <v>24</v>
      </c>
      <c r="C300" s="938" t="s">
        <v>25</v>
      </c>
      <c r="D300" s="936">
        <v>2</v>
      </c>
      <c r="E300" s="936">
        <v>60</v>
      </c>
      <c r="F300" s="936" t="s">
        <v>22</v>
      </c>
      <c r="G300" s="936">
        <v>1732</v>
      </c>
      <c r="H300" s="908">
        <v>1614.0164793333333</v>
      </c>
      <c r="I300" s="908">
        <v>93.18801843725943</v>
      </c>
      <c r="J300" s="908">
        <v>1461.4201659999999</v>
      </c>
      <c r="K300" s="908">
        <v>84.377607736720549</v>
      </c>
      <c r="L300" s="908">
        <v>1564.3778483333333</v>
      </c>
      <c r="M300" s="908">
        <v>90.322046670515775</v>
      </c>
      <c r="N300" s="908">
        <v>1429.3362629999999</v>
      </c>
      <c r="O300" s="908">
        <v>82.525188394919169</v>
      </c>
      <c r="P300" s="908">
        <v>1564.3778483333333</v>
      </c>
      <c r="Q300" s="908">
        <v>90.322046670515775</v>
      </c>
      <c r="R300" s="908">
        <v>1429.3362629999999</v>
      </c>
      <c r="S300" s="908">
        <v>82.525188394919169</v>
      </c>
      <c r="T300" s="936" t="s">
        <v>621</v>
      </c>
      <c r="U300" s="206">
        <f t="shared" si="45"/>
        <v>91.27737059276366</v>
      </c>
      <c r="V300" s="206">
        <f t="shared" si="46"/>
        <v>83.142661508852953</v>
      </c>
      <c r="W300" s="206">
        <f t="shared" si="47"/>
        <v>91.27737059276366</v>
      </c>
      <c r="X300" s="206"/>
      <c r="Y300" s="178" t="str">
        <f t="shared" ref="Y300:Y306" si="72">IF(((H300/G300)*100)=I300,"BENAR","N")</f>
        <v>BENAR</v>
      </c>
      <c r="Z300" s="178" t="str">
        <f t="shared" ref="Z300:Z306" si="73">IF(((J300/G300)*100)=K300,"BENAR","N")</f>
        <v>BENAR</v>
      </c>
      <c r="AA300" s="178" t="str">
        <f t="shared" ref="AA300:AA306" si="74">IF(((L300/G300)*100)=M300,"BENAR","N")</f>
        <v>BENAR</v>
      </c>
      <c r="AB300" s="178" t="str">
        <f t="shared" ref="AB300:AB306" si="75">IF(((N300/G300)*100)=O300,"BENAR","N")</f>
        <v>BENAR</v>
      </c>
      <c r="AC300" s="178" t="str">
        <f t="shared" ref="AC300:AC306" si="76">IF(((P300/G300)*100)=Q300,"BENAR","N")</f>
        <v>BENAR</v>
      </c>
      <c r="AD300" s="178" t="str">
        <f t="shared" ref="AD300:AD306" si="77">IF(((R300/G300)*100)=S300,"BENAR","N")</f>
        <v>BENAR</v>
      </c>
    </row>
    <row r="301" spans="1:30" ht="12.75" customHeight="1">
      <c r="A301" s="270">
        <v>3</v>
      </c>
      <c r="B301" s="934" t="s">
        <v>38</v>
      </c>
      <c r="C301" s="940" t="s">
        <v>45</v>
      </c>
      <c r="D301" s="936">
        <v>6</v>
      </c>
      <c r="E301" s="936">
        <v>60</v>
      </c>
      <c r="F301" s="936" t="s">
        <v>46</v>
      </c>
      <c r="G301" s="936">
        <v>1732</v>
      </c>
      <c r="H301" s="908">
        <v>1640.8992106666667</v>
      </c>
      <c r="I301" s="908">
        <v>94.740139183987679</v>
      </c>
      <c r="J301" s="908">
        <v>1556.6477050000001</v>
      </c>
      <c r="K301" s="908">
        <v>89.875733545034649</v>
      </c>
      <c r="L301" s="908">
        <v>1640.8992106666667</v>
      </c>
      <c r="M301" s="908">
        <v>94.740139183987679</v>
      </c>
      <c r="N301" s="908">
        <v>1556.6477050000001</v>
      </c>
      <c r="O301" s="908">
        <v>89.875733545034649</v>
      </c>
      <c r="P301" s="908">
        <v>1640.8992106666667</v>
      </c>
      <c r="Q301" s="908">
        <v>94.740139183987679</v>
      </c>
      <c r="R301" s="908">
        <v>1556.6477050000001</v>
      </c>
      <c r="S301" s="908">
        <v>89.875733545034649</v>
      </c>
      <c r="T301" s="936" t="s">
        <v>621</v>
      </c>
      <c r="U301" s="206">
        <f t="shared" si="45"/>
        <v>94.740139183987665</v>
      </c>
      <c r="V301" s="206">
        <f t="shared" si="46"/>
        <v>89.875733545034635</v>
      </c>
      <c r="W301" s="206">
        <f t="shared" si="47"/>
        <v>94.740139183987665</v>
      </c>
      <c r="X301" s="206"/>
      <c r="Y301" s="178" t="str">
        <f t="shared" si="72"/>
        <v>BENAR</v>
      </c>
      <c r="Z301" s="178" t="str">
        <f t="shared" si="73"/>
        <v>BENAR</v>
      </c>
      <c r="AA301" s="178" t="str">
        <f t="shared" si="74"/>
        <v>BENAR</v>
      </c>
      <c r="AB301" s="178" t="str">
        <f t="shared" si="75"/>
        <v>BENAR</v>
      </c>
      <c r="AC301" s="178" t="str">
        <f t="shared" si="76"/>
        <v>BENAR</v>
      </c>
      <c r="AD301" s="178" t="str">
        <f t="shared" si="77"/>
        <v>BENAR</v>
      </c>
    </row>
    <row r="302" spans="1:30" ht="12.75" customHeight="1">
      <c r="A302" s="270">
        <v>4</v>
      </c>
      <c r="B302" s="934" t="s">
        <v>38</v>
      </c>
      <c r="C302" s="940" t="s">
        <v>45</v>
      </c>
      <c r="D302" s="936">
        <v>7</v>
      </c>
      <c r="E302" s="936">
        <v>60</v>
      </c>
      <c r="F302" s="936" t="s">
        <v>46</v>
      </c>
      <c r="G302" s="936">
        <v>1732</v>
      </c>
      <c r="H302" s="908">
        <v>1689.8856606666668</v>
      </c>
      <c r="I302" s="908">
        <v>97.568456158583544</v>
      </c>
      <c r="J302" s="908">
        <v>1559.9180503333334</v>
      </c>
      <c r="K302" s="908">
        <v>90.06455255966128</v>
      </c>
      <c r="L302" s="908">
        <v>1689.8856606666668</v>
      </c>
      <c r="M302" s="908">
        <v>97.568456158583544</v>
      </c>
      <c r="N302" s="908">
        <v>1559.9180503333334</v>
      </c>
      <c r="O302" s="908">
        <v>90.06455255966128</v>
      </c>
      <c r="P302" s="908">
        <v>1689.8856606666668</v>
      </c>
      <c r="Q302" s="908">
        <v>97.568456158583544</v>
      </c>
      <c r="R302" s="908">
        <v>1559.9180503333334</v>
      </c>
      <c r="S302" s="908">
        <v>90.06455255966128</v>
      </c>
      <c r="T302" s="936" t="s">
        <v>621</v>
      </c>
      <c r="U302" s="206">
        <f t="shared" si="45"/>
        <v>97.568456158583544</v>
      </c>
      <c r="V302" s="206">
        <f t="shared" si="46"/>
        <v>90.064552559661294</v>
      </c>
      <c r="W302" s="206">
        <f t="shared" si="47"/>
        <v>97.568456158583544</v>
      </c>
      <c r="X302" s="206"/>
      <c r="Y302" s="178" t="str">
        <f t="shared" si="72"/>
        <v>BENAR</v>
      </c>
      <c r="Z302" s="178" t="str">
        <f t="shared" si="73"/>
        <v>BENAR</v>
      </c>
      <c r="AA302" s="178" t="str">
        <f t="shared" si="74"/>
        <v>BENAR</v>
      </c>
      <c r="AB302" s="178" t="str">
        <f t="shared" si="75"/>
        <v>BENAR</v>
      </c>
      <c r="AC302" s="178" t="str">
        <f t="shared" si="76"/>
        <v>BENAR</v>
      </c>
      <c r="AD302" s="178" t="str">
        <f t="shared" si="77"/>
        <v>BENAR</v>
      </c>
    </row>
    <row r="303" spans="1:30">
      <c r="A303" s="270">
        <v>5</v>
      </c>
      <c r="B303" s="934" t="s">
        <v>47</v>
      </c>
      <c r="C303" s="940" t="s">
        <v>48</v>
      </c>
      <c r="D303" s="936">
        <v>2</v>
      </c>
      <c r="E303" s="936">
        <v>60</v>
      </c>
      <c r="F303" s="936" t="s">
        <v>22</v>
      </c>
      <c r="G303" s="936">
        <v>1732</v>
      </c>
      <c r="H303" s="908">
        <v>1458.1025393333332</v>
      </c>
      <c r="I303" s="908">
        <v>84.186058852963811</v>
      </c>
      <c r="J303" s="908">
        <v>1618.5085043333331</v>
      </c>
      <c r="K303" s="908">
        <v>93.447373229407233</v>
      </c>
      <c r="L303" s="908">
        <v>1458.1025393333332</v>
      </c>
      <c r="M303" s="908">
        <v>84.186058852963811</v>
      </c>
      <c r="N303" s="908">
        <v>1618.5085043333331</v>
      </c>
      <c r="O303" s="908">
        <v>93.447373229407233</v>
      </c>
      <c r="P303" s="908">
        <v>1458.1025393333332</v>
      </c>
      <c r="Q303" s="908">
        <v>84.186058852963811</v>
      </c>
      <c r="R303" s="908">
        <v>1618.5085043333331</v>
      </c>
      <c r="S303" s="908">
        <v>93.447373229407233</v>
      </c>
      <c r="T303" s="936" t="s">
        <v>621</v>
      </c>
      <c r="U303" s="206">
        <f t="shared" si="45"/>
        <v>84.186058852963811</v>
      </c>
      <c r="V303" s="206">
        <f t="shared" si="46"/>
        <v>93.447373229407233</v>
      </c>
      <c r="W303" s="206">
        <f t="shared" si="47"/>
        <v>93.447373229407233</v>
      </c>
      <c r="X303" s="206"/>
      <c r="Y303" s="178" t="str">
        <f t="shared" si="72"/>
        <v>BENAR</v>
      </c>
      <c r="Z303" s="178" t="str">
        <f t="shared" si="73"/>
        <v>BENAR</v>
      </c>
      <c r="AA303" s="178" t="str">
        <f t="shared" si="74"/>
        <v>BENAR</v>
      </c>
      <c r="AB303" s="178" t="str">
        <f t="shared" si="75"/>
        <v>BENAR</v>
      </c>
      <c r="AC303" s="178" t="str">
        <f t="shared" si="76"/>
        <v>BENAR</v>
      </c>
      <c r="AD303" s="178" t="str">
        <f t="shared" si="77"/>
        <v>BENAR</v>
      </c>
    </row>
    <row r="304" spans="1:30">
      <c r="A304" s="270">
        <v>6</v>
      </c>
      <c r="B304" s="934" t="s">
        <v>34</v>
      </c>
      <c r="C304" s="935" t="s">
        <v>467</v>
      </c>
      <c r="D304" s="936">
        <v>5</v>
      </c>
      <c r="E304" s="936">
        <v>60</v>
      </c>
      <c r="F304" s="936" t="s">
        <v>22</v>
      </c>
      <c r="G304" s="936">
        <v>1732</v>
      </c>
      <c r="H304" s="908">
        <v>1625.6669923333332</v>
      </c>
      <c r="I304" s="908">
        <v>93.860680850654347</v>
      </c>
      <c r="J304" s="908">
        <v>1256.4720456666666</v>
      </c>
      <c r="K304" s="908">
        <v>72.544575384911468</v>
      </c>
      <c r="L304" s="908">
        <v>1594.3803303333334</v>
      </c>
      <c r="M304" s="908">
        <v>92.054291589684382</v>
      </c>
      <c r="N304" s="908">
        <v>1320.4182536666667</v>
      </c>
      <c r="O304" s="908">
        <v>76.23661972671286</v>
      </c>
      <c r="P304" s="908">
        <v>1594.3803303333334</v>
      </c>
      <c r="Q304" s="908">
        <v>92.054291589684382</v>
      </c>
      <c r="R304" s="908">
        <v>1320.4182536666667</v>
      </c>
      <c r="S304" s="908">
        <v>76.23661972671286</v>
      </c>
      <c r="T304" s="936" t="s">
        <v>621</v>
      </c>
      <c r="U304" s="206">
        <f t="shared" si="45"/>
        <v>92.656421343341037</v>
      </c>
      <c r="V304" s="206">
        <f t="shared" si="46"/>
        <v>75.005938279445729</v>
      </c>
      <c r="W304" s="206">
        <f t="shared" si="47"/>
        <v>92.656421343341037</v>
      </c>
      <c r="X304" s="206"/>
      <c r="Y304" s="178" t="str">
        <f t="shared" si="72"/>
        <v>BENAR</v>
      </c>
      <c r="Z304" s="178" t="str">
        <f t="shared" si="73"/>
        <v>BENAR</v>
      </c>
      <c r="AA304" s="178" t="str">
        <f t="shared" si="74"/>
        <v>BENAR</v>
      </c>
      <c r="AB304" s="178" t="str">
        <f t="shared" si="75"/>
        <v>BENAR</v>
      </c>
      <c r="AC304" s="178" t="str">
        <f t="shared" si="76"/>
        <v>BENAR</v>
      </c>
      <c r="AD304" s="178" t="str">
        <f t="shared" si="77"/>
        <v>BENAR</v>
      </c>
    </row>
    <row r="305" spans="1:30">
      <c r="A305" s="270">
        <v>7</v>
      </c>
      <c r="B305" s="934" t="s">
        <v>41</v>
      </c>
      <c r="C305" s="935" t="s">
        <v>496</v>
      </c>
      <c r="D305" s="936">
        <v>3</v>
      </c>
      <c r="E305" s="936">
        <v>60</v>
      </c>
      <c r="F305" s="936" t="s">
        <v>46</v>
      </c>
      <c r="G305" s="936">
        <v>1732</v>
      </c>
      <c r="H305" s="908">
        <v>1556.2018230000001</v>
      </c>
      <c r="I305" s="908">
        <v>89.849989780600467</v>
      </c>
      <c r="J305" s="908">
        <v>1652.5114746666666</v>
      </c>
      <c r="K305" s="908">
        <v>95.410593225558117</v>
      </c>
      <c r="L305" s="908">
        <v>1556.2018230000001</v>
      </c>
      <c r="M305" s="908">
        <v>89.849989780600467</v>
      </c>
      <c r="N305" s="908">
        <v>1652.5114746666666</v>
      </c>
      <c r="O305" s="908">
        <v>95.410593225558117</v>
      </c>
      <c r="P305" s="908">
        <v>1556.2018230000001</v>
      </c>
      <c r="Q305" s="908">
        <v>89.849989780600467</v>
      </c>
      <c r="R305" s="908">
        <v>1652.5114746666666</v>
      </c>
      <c r="S305" s="908">
        <v>95.410593225558117</v>
      </c>
      <c r="T305" s="936" t="s">
        <v>621</v>
      </c>
      <c r="U305" s="206">
        <f t="shared" si="45"/>
        <v>89.849989780600467</v>
      </c>
      <c r="V305" s="206">
        <f t="shared" si="46"/>
        <v>95.410593225558117</v>
      </c>
      <c r="W305" s="206">
        <f t="shared" si="47"/>
        <v>95.410593225558117</v>
      </c>
      <c r="X305" s="206"/>
      <c r="Y305" s="178" t="str">
        <f t="shared" si="72"/>
        <v>BENAR</v>
      </c>
      <c r="Z305" s="178" t="str">
        <f t="shared" si="73"/>
        <v>BENAR</v>
      </c>
      <c r="AA305" s="178" t="str">
        <f t="shared" si="74"/>
        <v>BENAR</v>
      </c>
      <c r="AB305" s="178" t="str">
        <f t="shared" si="75"/>
        <v>BENAR</v>
      </c>
      <c r="AC305" s="178" t="str">
        <f t="shared" si="76"/>
        <v>BENAR</v>
      </c>
      <c r="AD305" s="178" t="str">
        <f t="shared" si="77"/>
        <v>BENAR</v>
      </c>
    </row>
    <row r="306" spans="1:30">
      <c r="A306" s="270">
        <v>8</v>
      </c>
      <c r="B306" s="934" t="s">
        <v>50</v>
      </c>
      <c r="C306" s="935" t="s">
        <v>53</v>
      </c>
      <c r="D306" s="936">
        <v>2</v>
      </c>
      <c r="E306" s="936">
        <v>60</v>
      </c>
      <c r="F306" s="936" t="s">
        <v>22</v>
      </c>
      <c r="G306" s="936">
        <v>1732</v>
      </c>
      <c r="H306" s="908">
        <v>1723.4989016666666</v>
      </c>
      <c r="I306" s="908">
        <v>99.509174461123933</v>
      </c>
      <c r="J306" s="908">
        <v>1641.0746256666664</v>
      </c>
      <c r="K306" s="908">
        <v>94.750267070823696</v>
      </c>
      <c r="L306" s="908">
        <v>1723.4989016666666</v>
      </c>
      <c r="M306" s="908">
        <v>99.509174461123933</v>
      </c>
      <c r="N306" s="908">
        <v>1641.0746256666664</v>
      </c>
      <c r="O306" s="908">
        <v>94.750267070823696</v>
      </c>
      <c r="P306" s="908">
        <v>1723.4989016666666</v>
      </c>
      <c r="Q306" s="908">
        <v>99.509174461123933</v>
      </c>
      <c r="R306" s="908">
        <v>1641.0746256666664</v>
      </c>
      <c r="S306" s="908">
        <v>94.750267070823696</v>
      </c>
      <c r="T306" s="936" t="s">
        <v>621</v>
      </c>
      <c r="U306" s="206">
        <f t="shared" si="45"/>
        <v>99.509174461123919</v>
      </c>
      <c r="V306" s="206">
        <f t="shared" si="46"/>
        <v>94.750267070823682</v>
      </c>
      <c r="W306" s="206">
        <f t="shared" si="47"/>
        <v>99.509174461123919</v>
      </c>
      <c r="X306" s="206"/>
      <c r="Y306" s="178" t="str">
        <f t="shared" si="72"/>
        <v>BENAR</v>
      </c>
      <c r="Z306" s="178" t="str">
        <f t="shared" si="73"/>
        <v>BENAR</v>
      </c>
      <c r="AA306" s="178" t="str">
        <f t="shared" si="74"/>
        <v>BENAR</v>
      </c>
      <c r="AB306" s="178" t="str">
        <f t="shared" si="75"/>
        <v>BENAR</v>
      </c>
      <c r="AC306" s="178" t="str">
        <f t="shared" si="76"/>
        <v>BENAR</v>
      </c>
      <c r="AD306" s="178" t="str">
        <f t="shared" si="77"/>
        <v>BENAR</v>
      </c>
    </row>
    <row r="307" spans="1:30">
      <c r="A307" s="270">
        <v>9</v>
      </c>
      <c r="B307" s="934" t="s">
        <v>55</v>
      </c>
      <c r="C307" s="935" t="s">
        <v>56</v>
      </c>
      <c r="D307" s="936">
        <v>1</v>
      </c>
      <c r="E307" s="936">
        <v>30</v>
      </c>
      <c r="F307" s="936" t="s">
        <v>33</v>
      </c>
      <c r="G307" s="936">
        <v>866</v>
      </c>
      <c r="H307" s="908">
        <v>830.52628599999991</v>
      </c>
      <c r="I307" s="908">
        <v>95.903728175519618</v>
      </c>
      <c r="J307" s="908">
        <v>849.74890133333338</v>
      </c>
      <c r="K307" s="908">
        <v>98.123429715165528</v>
      </c>
      <c r="L307" s="908">
        <v>830.52628599999991</v>
      </c>
      <c r="M307" s="908">
        <v>95.903728175519618</v>
      </c>
      <c r="N307" s="908">
        <v>849.74890133333338</v>
      </c>
      <c r="O307" s="908">
        <v>98.123429715165528</v>
      </c>
      <c r="P307" s="908">
        <v>830.52628599999991</v>
      </c>
      <c r="Q307" s="908">
        <v>95.903728175519618</v>
      </c>
      <c r="R307" s="908">
        <v>849.74890133333338</v>
      </c>
      <c r="S307" s="908">
        <v>98.123429715165528</v>
      </c>
      <c r="T307" s="936" t="s">
        <v>621</v>
      </c>
      <c r="U307" s="206">
        <f t="shared" ref="U307:U308" si="78">AVERAGE(I307,M307,Q307)</f>
        <v>95.903728175519618</v>
      </c>
      <c r="V307" s="206">
        <f t="shared" ref="V307:V308" si="79">AVERAGE(K307,O307,S307)</f>
        <v>98.123429715165528</v>
      </c>
      <c r="W307" s="206">
        <f t="shared" ref="W307:W308" si="80">MAX(U307:V307)</f>
        <v>98.123429715165528</v>
      </c>
      <c r="X307" s="206"/>
      <c r="Y307" s="178" t="str">
        <f t="shared" ref="Y307:Y308" si="81">IF(((H307/G307)*100)=I307,"BENAR","N")</f>
        <v>BENAR</v>
      </c>
      <c r="Z307" s="178" t="str">
        <f t="shared" ref="Z307:Z308" si="82">IF(((J307/G307)*100)=K307,"BENAR","N")</f>
        <v>BENAR</v>
      </c>
      <c r="AA307" s="178" t="str">
        <f t="shared" ref="AA307:AA308" si="83">IF(((L307/G307)*100)=M307,"BENAR","N")</f>
        <v>BENAR</v>
      </c>
      <c r="AB307" s="178" t="str">
        <f t="shared" ref="AB307:AB308" si="84">IF(((N307/G307)*100)=O307,"BENAR","N")</f>
        <v>BENAR</v>
      </c>
      <c r="AC307" s="178" t="str">
        <f t="shared" ref="AC307:AC308" si="85">IF(((P307/G307)*100)=Q307,"BENAR","N")</f>
        <v>BENAR</v>
      </c>
      <c r="AD307" s="178" t="str">
        <f t="shared" ref="AD307:AD308" si="86">IF(((R307/G307)*100)=S307,"BENAR","N")</f>
        <v>BENAR</v>
      </c>
    </row>
    <row r="308" spans="1:30">
      <c r="A308" s="270">
        <v>10</v>
      </c>
      <c r="B308" s="934" t="s">
        <v>55</v>
      </c>
      <c r="C308" s="935" t="s">
        <v>56</v>
      </c>
      <c r="D308" s="936">
        <v>2</v>
      </c>
      <c r="E308" s="936">
        <v>30</v>
      </c>
      <c r="F308" s="936" t="s">
        <v>33</v>
      </c>
      <c r="G308" s="936">
        <v>866</v>
      </c>
      <c r="H308" s="908">
        <v>762.80694600000004</v>
      </c>
      <c r="I308" s="908">
        <v>88.083942956120097</v>
      </c>
      <c r="J308" s="908">
        <v>789.48828133333336</v>
      </c>
      <c r="K308" s="908">
        <v>91.164928560431107</v>
      </c>
      <c r="L308" s="908">
        <v>762.80694600000004</v>
      </c>
      <c r="M308" s="908">
        <v>88.083942956120097</v>
      </c>
      <c r="N308" s="908">
        <v>789.48828133333336</v>
      </c>
      <c r="O308" s="908">
        <v>91.164928560431107</v>
      </c>
      <c r="P308" s="908">
        <v>762.80694600000004</v>
      </c>
      <c r="Q308" s="908">
        <v>88.083942956120097</v>
      </c>
      <c r="R308" s="908">
        <v>789.48828133333336</v>
      </c>
      <c r="S308" s="908">
        <v>91.164928560431107</v>
      </c>
      <c r="T308" s="936" t="s">
        <v>621</v>
      </c>
      <c r="U308" s="206">
        <f t="shared" si="78"/>
        <v>88.083942956120097</v>
      </c>
      <c r="V308" s="206">
        <f t="shared" si="79"/>
        <v>91.164928560431107</v>
      </c>
      <c r="W308" s="206">
        <f t="shared" si="80"/>
        <v>91.164928560431107</v>
      </c>
      <c r="X308" s="206"/>
      <c r="Y308" s="178" t="str">
        <f t="shared" si="81"/>
        <v>BENAR</v>
      </c>
      <c r="Z308" s="178" t="str">
        <f t="shared" si="82"/>
        <v>BENAR</v>
      </c>
      <c r="AA308" s="178" t="str">
        <f t="shared" si="83"/>
        <v>BENAR</v>
      </c>
      <c r="AB308" s="178" t="str">
        <f t="shared" si="84"/>
        <v>BENAR</v>
      </c>
      <c r="AC308" s="178" t="str">
        <f t="shared" si="85"/>
        <v>BENAR</v>
      </c>
      <c r="AD308" s="178" t="str">
        <f t="shared" si="86"/>
        <v>BENAR</v>
      </c>
    </row>
    <row r="309" spans="1:30">
      <c r="A309" s="946">
        <v>11</v>
      </c>
      <c r="B309" s="934" t="s">
        <v>61</v>
      </c>
      <c r="C309" s="940" t="s">
        <v>62</v>
      </c>
      <c r="D309" s="936">
        <v>2</v>
      </c>
      <c r="E309" s="936">
        <v>30</v>
      </c>
      <c r="F309" s="936" t="s">
        <v>33</v>
      </c>
      <c r="G309" s="936">
        <v>866</v>
      </c>
      <c r="H309" s="908">
        <v>827.39560966666659</v>
      </c>
      <c r="I309" s="908">
        <v>95.54221820631254</v>
      </c>
      <c r="J309" s="908">
        <v>843.85870399999988</v>
      </c>
      <c r="K309" s="908">
        <v>97.443268360277131</v>
      </c>
      <c r="L309" s="908">
        <v>762.84505200000001</v>
      </c>
      <c r="M309" s="908">
        <v>88.088343187066982</v>
      </c>
      <c r="N309" s="908">
        <v>825.70794699999999</v>
      </c>
      <c r="O309" s="908">
        <v>95.347337990762128</v>
      </c>
      <c r="P309" s="908">
        <v>755.49908433333337</v>
      </c>
      <c r="Q309" s="908">
        <v>87.240079022324863</v>
      </c>
      <c r="R309" s="908">
        <v>825.70794699999999</v>
      </c>
      <c r="S309" s="908">
        <v>95.347337990762128</v>
      </c>
      <c r="T309" s="936" t="s">
        <v>621</v>
      </c>
      <c r="U309" s="206">
        <f t="shared" ref="U309" si="87">AVERAGE(I309,M309,Q309)</f>
        <v>90.290213471901481</v>
      </c>
      <c r="V309" s="206">
        <f t="shared" ref="V309" si="88">AVERAGE(K309,O309,S309)</f>
        <v>96.045981447267124</v>
      </c>
      <c r="W309" s="206">
        <f t="shared" ref="W309" si="89">MAX(U309:V309)</f>
        <v>96.045981447267124</v>
      </c>
      <c r="X309" s="206"/>
      <c r="Y309" s="178" t="str">
        <f t="shared" ref="Y309" si="90">IF(((H309/G309)*100)=I309,"BENAR","N")</f>
        <v>BENAR</v>
      </c>
      <c r="Z309" s="178" t="str">
        <f t="shared" ref="Z309" si="91">IF(((J309/G309)*100)=K309,"BENAR","N")</f>
        <v>BENAR</v>
      </c>
      <c r="AA309" s="178" t="str">
        <f t="shared" ref="AA309" si="92">IF(((L309/G309)*100)=M309,"BENAR","N")</f>
        <v>BENAR</v>
      </c>
      <c r="AB309" s="178" t="str">
        <f t="shared" ref="AB309" si="93">IF(((N309/G309)*100)=O309,"BENAR","N")</f>
        <v>BENAR</v>
      </c>
      <c r="AC309" s="178" t="str">
        <f t="shared" ref="AC309" si="94">IF(((P309/G309)*100)=Q309,"BENAR","N")</f>
        <v>BENAR</v>
      </c>
      <c r="AD309" s="178" t="str">
        <f t="shared" ref="AD309" si="95">IF(((R309/G309)*100)=S309,"BENAR","N")</f>
        <v>BENAR</v>
      </c>
    </row>
    <row r="322" spans="1:30">
      <c r="A322" s="180"/>
      <c r="B322" s="178"/>
      <c r="C322" s="178"/>
      <c r="D322" s="180"/>
      <c r="E322" s="180"/>
      <c r="F322" s="180" t="e">
        <f>#REF!+#REF!+#REF!</f>
        <v>#REF!</v>
      </c>
      <c r="H322" s="180"/>
      <c r="J322" s="180"/>
      <c r="L322" s="180"/>
      <c r="N322" s="180"/>
      <c r="Y322" s="178"/>
      <c r="Z322" s="178"/>
      <c r="AA322" s="178"/>
      <c r="AB322" s="178"/>
      <c r="AC322" s="178"/>
      <c r="AD322" s="178"/>
    </row>
  </sheetData>
  <mergeCells count="23">
    <mergeCell ref="A1:S1"/>
    <mergeCell ref="A2:S2"/>
    <mergeCell ref="A3:S3"/>
    <mergeCell ref="A5:A7"/>
    <mergeCell ref="B5:B7"/>
    <mergeCell ref="C5:C7"/>
    <mergeCell ref="D5:D7"/>
    <mergeCell ref="E5:E7"/>
    <mergeCell ref="F5:F6"/>
    <mergeCell ref="G5:G7"/>
    <mergeCell ref="T5:T7"/>
    <mergeCell ref="H6:I6"/>
    <mergeCell ref="J6:K6"/>
    <mergeCell ref="L6:M6"/>
    <mergeCell ref="N6:O6"/>
    <mergeCell ref="P6:Q6"/>
    <mergeCell ref="R6:S6"/>
    <mergeCell ref="A8:S8"/>
    <mergeCell ref="A272:S272"/>
    <mergeCell ref="A298:S298"/>
    <mergeCell ref="H5:K5"/>
    <mergeCell ref="L5:O5"/>
    <mergeCell ref="P5:S5"/>
  </mergeCells>
  <printOptions horizontalCentered="1"/>
  <pageMargins left="1" right="1" top="1" bottom="1" header="0.5" footer="0.5"/>
  <pageSetup paperSize="9" scale="63" fitToHeight="0" orientation="landscape" r:id="rId1"/>
  <headerFooter alignWithMargins="0"/>
  <rowBreaks count="6" manualBreakCount="6">
    <brk id="45" max="19" man="1"/>
    <brk id="89" max="19" man="1"/>
    <brk id="133" max="19" man="1"/>
    <brk id="177" max="19" man="1"/>
    <brk id="221" max="19" man="1"/>
    <brk id="271" max="1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65361-C415-49B7-913E-E15E6FE40A22}">
  <sheetPr>
    <tabColor theme="0"/>
  </sheetPr>
  <dimension ref="A2:AU73"/>
  <sheetViews>
    <sheetView view="pageBreakPreview" zoomScale="70" zoomScaleNormal="100" zoomScaleSheetLayoutView="70" workbookViewId="0">
      <selection activeCell="A8" sqref="A8"/>
    </sheetView>
  </sheetViews>
  <sheetFormatPr baseColWidth="10" defaultColWidth="9.1640625" defaultRowHeight="13"/>
  <cols>
    <col min="1" max="1" width="4.6640625" style="108" customWidth="1"/>
    <col min="2" max="2" width="17.5" style="108" customWidth="1"/>
    <col min="3" max="3" width="8" style="108" customWidth="1"/>
    <col min="4" max="4" width="4.83203125" style="108" customWidth="1"/>
    <col min="5" max="5" width="12.5" style="108" customWidth="1"/>
    <col min="6" max="6" width="6.33203125" style="108" customWidth="1"/>
    <col min="7" max="7" width="5.1640625" style="108" customWidth="1"/>
    <col min="8" max="8" width="5.33203125" style="108" customWidth="1"/>
    <col min="9" max="9" width="5.83203125" style="108" customWidth="1"/>
    <col min="10" max="10" width="5.33203125" style="108" customWidth="1"/>
    <col min="11" max="11" width="5.83203125" style="108" customWidth="1"/>
    <col min="12" max="12" width="53.83203125" style="108" customWidth="1"/>
    <col min="13" max="13" width="9.1640625" style="108"/>
    <col min="14" max="14" width="3.5" style="108" customWidth="1"/>
    <col min="15" max="15" width="2.5" style="108" customWidth="1"/>
    <col min="16" max="16" width="1.5" style="108" customWidth="1"/>
    <col min="17" max="17" width="4.33203125" style="108" customWidth="1"/>
    <col min="18" max="18" width="4.6640625" style="108" customWidth="1"/>
    <col min="19" max="19" width="2.33203125" style="108" customWidth="1"/>
    <col min="20" max="20" width="6.6640625" style="108" customWidth="1"/>
    <col min="21" max="21" width="8.1640625" style="108" customWidth="1"/>
    <col min="22" max="22" width="13.1640625" style="108" customWidth="1"/>
    <col min="23" max="23" width="13.6640625" style="108" customWidth="1"/>
    <col min="24" max="25" width="9.1640625" style="108"/>
    <col min="26" max="27" width="9.33203125" style="108" customWidth="1"/>
    <col min="28" max="16384" width="9.1640625" style="108"/>
  </cols>
  <sheetData>
    <row r="2" spans="1:47">
      <c r="N2" s="178"/>
      <c r="O2" s="178"/>
      <c r="Q2" s="184"/>
      <c r="R2" s="184"/>
      <c r="T2" s="180"/>
      <c r="U2" s="180"/>
      <c r="V2" s="180"/>
      <c r="W2" s="180"/>
    </row>
    <row r="3" spans="1:47">
      <c r="N3" s="178"/>
      <c r="O3" s="178"/>
      <c r="Q3" s="184"/>
      <c r="R3" s="184"/>
      <c r="T3" s="180"/>
      <c r="U3" s="180"/>
      <c r="V3" s="180"/>
      <c r="W3" s="180"/>
    </row>
    <row r="4" spans="1:47">
      <c r="N4" s="178"/>
      <c r="O4" s="178"/>
      <c r="Q4" s="184"/>
      <c r="R4" s="184"/>
      <c r="T4" s="180"/>
      <c r="U4" s="180"/>
      <c r="V4" s="180"/>
      <c r="W4" s="180"/>
    </row>
    <row r="5" spans="1:47" ht="18">
      <c r="A5" s="962" t="s">
        <v>120</v>
      </c>
      <c r="B5" s="962"/>
      <c r="C5" s="962"/>
      <c r="D5" s="962"/>
      <c r="E5" s="962"/>
      <c r="F5" s="962"/>
      <c r="G5" s="962"/>
      <c r="H5" s="962"/>
      <c r="I5" s="962"/>
      <c r="J5" s="962"/>
      <c r="K5" s="962"/>
      <c r="L5" s="962"/>
      <c r="N5" s="178"/>
      <c r="O5" s="178"/>
      <c r="Q5" s="184"/>
      <c r="R5" s="184"/>
      <c r="T5" s="180"/>
      <c r="U5" s="180"/>
      <c r="V5" s="180"/>
      <c r="W5" s="180"/>
    </row>
    <row r="6" spans="1:47" ht="18">
      <c r="A6" s="962" t="s">
        <v>121</v>
      </c>
      <c r="B6" s="962"/>
      <c r="C6" s="962"/>
      <c r="D6" s="962"/>
      <c r="E6" s="962"/>
      <c r="F6" s="962"/>
      <c r="G6" s="962"/>
      <c r="H6" s="962"/>
      <c r="I6" s="962"/>
      <c r="J6" s="962"/>
      <c r="K6" s="962"/>
      <c r="L6" s="962"/>
      <c r="N6" s="178"/>
      <c r="O6" s="178"/>
      <c r="Q6" s="184"/>
      <c r="R6" s="184"/>
      <c r="T6" s="180"/>
      <c r="U6" s="180"/>
      <c r="V6" s="180"/>
      <c r="W6" s="180"/>
    </row>
    <row r="7" spans="1:47" ht="18">
      <c r="A7" s="963" t="s">
        <v>6412</v>
      </c>
      <c r="B7" s="962"/>
      <c r="C7" s="962"/>
      <c r="D7" s="962"/>
      <c r="E7" s="962"/>
      <c r="F7" s="962"/>
      <c r="G7" s="962"/>
      <c r="H7" s="962"/>
      <c r="I7" s="962"/>
      <c r="J7" s="962"/>
      <c r="K7" s="962"/>
      <c r="L7" s="962"/>
      <c r="N7" s="178"/>
      <c r="O7" s="178"/>
      <c r="Q7" s="184"/>
      <c r="R7" s="184"/>
      <c r="T7" s="180"/>
      <c r="U7" s="180"/>
      <c r="V7" s="180"/>
      <c r="W7" s="180"/>
    </row>
    <row r="8" spans="1:47" ht="14" thickBot="1">
      <c r="N8" s="178"/>
      <c r="O8" s="178"/>
      <c r="Q8" s="184"/>
      <c r="R8" s="184"/>
      <c r="T8" s="180"/>
      <c r="U8" s="180"/>
      <c r="V8" s="180"/>
      <c r="W8" s="180"/>
    </row>
    <row r="9" spans="1:47" ht="13.5" customHeight="1" thickTop="1">
      <c r="A9" s="980" t="s">
        <v>122</v>
      </c>
      <c r="B9" s="975" t="s">
        <v>5</v>
      </c>
      <c r="C9" s="975" t="s">
        <v>6</v>
      </c>
      <c r="D9" s="975" t="s">
        <v>7</v>
      </c>
      <c r="E9" s="975" t="s">
        <v>123</v>
      </c>
      <c r="F9" s="981" t="s">
        <v>124</v>
      </c>
      <c r="G9" s="966" t="s">
        <v>125</v>
      </c>
      <c r="H9" s="975" t="s">
        <v>6411</v>
      </c>
      <c r="I9" s="975"/>
      <c r="J9" s="975"/>
      <c r="K9" s="1000"/>
      <c r="L9" s="1022" t="s">
        <v>126</v>
      </c>
      <c r="N9" s="178"/>
      <c r="O9" s="178"/>
      <c r="Q9" s="184"/>
      <c r="R9" s="184"/>
      <c r="T9" s="180"/>
      <c r="U9" s="180"/>
      <c r="V9" s="180"/>
      <c r="W9" s="180"/>
    </row>
    <row r="10" spans="1:47" ht="12.75" customHeight="1">
      <c r="A10" s="1025"/>
      <c r="B10" s="947"/>
      <c r="C10" s="947"/>
      <c r="D10" s="947"/>
      <c r="E10" s="947"/>
      <c r="F10" s="982"/>
      <c r="G10" s="967"/>
      <c r="H10" s="947" t="s">
        <v>12</v>
      </c>
      <c r="I10" s="947"/>
      <c r="J10" s="947" t="s">
        <v>13</v>
      </c>
      <c r="K10" s="984"/>
      <c r="L10" s="1023"/>
      <c r="N10" s="178"/>
      <c r="O10" s="178"/>
      <c r="Q10" s="184"/>
      <c r="R10" s="184"/>
      <c r="T10" s="180"/>
      <c r="U10" s="180"/>
      <c r="V10" s="180"/>
      <c r="W10" s="180"/>
      <c r="Y10" s="95" t="s">
        <v>15</v>
      </c>
      <c r="Z10" s="95" t="s">
        <v>16</v>
      </c>
    </row>
    <row r="11" spans="1:47" ht="13.5" customHeight="1" thickBot="1">
      <c r="A11" s="1026"/>
      <c r="B11" s="1027"/>
      <c r="C11" s="1027"/>
      <c r="D11" s="1027"/>
      <c r="E11" s="1027"/>
      <c r="F11" s="1028"/>
      <c r="G11" s="968"/>
      <c r="H11" s="244" t="s">
        <v>15</v>
      </c>
      <c r="I11" s="245" t="s">
        <v>16</v>
      </c>
      <c r="J11" s="244" t="s">
        <v>15</v>
      </c>
      <c r="K11" s="246" t="s">
        <v>16</v>
      </c>
      <c r="L11" s="1024"/>
      <c r="N11" s="178"/>
      <c r="O11" s="178"/>
      <c r="Q11" s="184"/>
      <c r="R11" s="184"/>
      <c r="T11" s="180"/>
      <c r="U11" s="180"/>
      <c r="V11" s="180"/>
      <c r="W11" s="180"/>
      <c r="AK11" s="185"/>
      <c r="AL11" s="185"/>
      <c r="AM11" s="186"/>
      <c r="AN11" s="186"/>
      <c r="AO11" s="186"/>
      <c r="AP11" s="186"/>
      <c r="AQ11" s="187"/>
      <c r="AR11" s="187"/>
      <c r="AS11" s="187"/>
      <c r="AT11" s="187"/>
      <c r="AU11" s="185"/>
    </row>
    <row r="12" spans="1:47" ht="12.75" customHeight="1" thickTop="1">
      <c r="A12" s="247">
        <v>1</v>
      </c>
      <c r="B12" s="584" t="s">
        <v>26</v>
      </c>
      <c r="C12" s="584" t="s">
        <v>72</v>
      </c>
      <c r="D12" s="585">
        <v>5</v>
      </c>
      <c r="E12" s="585" t="s">
        <v>1832</v>
      </c>
      <c r="F12" s="585" t="s">
        <v>131</v>
      </c>
      <c r="G12" s="248">
        <v>292</v>
      </c>
      <c r="H12" s="247">
        <v>206</v>
      </c>
      <c r="I12" s="249">
        <v>70.547945205479451</v>
      </c>
      <c r="J12" s="247">
        <v>241</v>
      </c>
      <c r="K12" s="249">
        <v>82.534246575342465</v>
      </c>
      <c r="L12" s="250" t="s">
        <v>1833</v>
      </c>
      <c r="N12" s="178" t="str">
        <f>IF(I12&gt;=80,"B","K")</f>
        <v>K</v>
      </c>
      <c r="O12" s="178" t="str">
        <f>IF(K12&gt;=80,"B","K")</f>
        <v>B</v>
      </c>
      <c r="Q12" s="184">
        <f>(H12/G12)*100</f>
        <v>70.547945205479451</v>
      </c>
      <c r="R12" s="184">
        <f>(J12/G12)*100</f>
        <v>82.534246575342465</v>
      </c>
      <c r="T12" s="180" t="str">
        <f>IF(Q12=I12,"BETUL","salah")</f>
        <v>BETUL</v>
      </c>
      <c r="U12" s="180" t="str">
        <f>IF(R12=K12,"BETUL","salah")</f>
        <v>BETUL</v>
      </c>
      <c r="V12" s="180" t="str">
        <f>IF(I12&gt;100,"CEK KEMBALI","OKE")</f>
        <v>OKE</v>
      </c>
      <c r="W12" s="180" t="str">
        <f>IF(K12&gt;100,"CEK KEMBALI","OKE")</f>
        <v>OKE</v>
      </c>
      <c r="Y12" s="227">
        <f>MAX(H12:J12)</f>
        <v>241</v>
      </c>
      <c r="Z12" s="96">
        <f>MAX(I12,K12)</f>
        <v>82.534246575342465</v>
      </c>
      <c r="AA12" s="227" t="str">
        <f>IF(Y12=H12,"Siang","Malam")</f>
        <v>Malam</v>
      </c>
      <c r="AB12" s="227" t="str">
        <f>L12</f>
        <v>Kaliabang, Tlk Angsan, Rawa Aren, Kp. Mede</v>
      </c>
      <c r="AK12" s="185"/>
      <c r="AL12" s="185"/>
      <c r="AM12" s="186"/>
      <c r="AN12" s="186"/>
      <c r="AO12" s="186"/>
      <c r="AP12" s="186"/>
      <c r="AQ12" s="187"/>
      <c r="AR12" s="187"/>
      <c r="AS12" s="187"/>
      <c r="AT12" s="187"/>
      <c r="AU12" s="185"/>
    </row>
    <row r="13" spans="1:47" ht="12.75" customHeight="1">
      <c r="A13" s="247">
        <v>2</v>
      </c>
      <c r="B13" s="584" t="s">
        <v>26</v>
      </c>
      <c r="C13" s="584" t="s">
        <v>181</v>
      </c>
      <c r="D13" s="585">
        <v>2</v>
      </c>
      <c r="E13" s="585" t="s">
        <v>182</v>
      </c>
      <c r="F13" s="585" t="s">
        <v>128</v>
      </c>
      <c r="G13" s="248">
        <v>292</v>
      </c>
      <c r="H13" s="247">
        <v>230</v>
      </c>
      <c r="I13" s="249">
        <v>78.767123287671239</v>
      </c>
      <c r="J13" s="247">
        <v>280</v>
      </c>
      <c r="K13" s="249">
        <v>95.890410958904098</v>
      </c>
      <c r="L13" s="250" t="s">
        <v>183</v>
      </c>
      <c r="N13" s="178" t="str">
        <f t="shared" ref="N13:N14" si="0">IF(I13&gt;=80,"B","K")</f>
        <v>K</v>
      </c>
      <c r="O13" s="178" t="str">
        <f t="shared" ref="O13:O14" si="1">IF(K13&gt;=80,"B","K")</f>
        <v>B</v>
      </c>
      <c r="Q13" s="184">
        <f t="shared" ref="Q13:Q14" si="2">(H13/G13)*100</f>
        <v>78.767123287671239</v>
      </c>
      <c r="R13" s="184">
        <f t="shared" ref="R13:R14" si="3">(J13/G13)*100</f>
        <v>95.890410958904098</v>
      </c>
      <c r="T13" s="180" t="str">
        <f t="shared" ref="T13:T14" si="4">IF(Q13=I13,"BETUL","salah")</f>
        <v>BETUL</v>
      </c>
      <c r="U13" s="180" t="str">
        <f t="shared" ref="U13:U14" si="5">IF(R13=K13,"BETUL","salah")</f>
        <v>BETUL</v>
      </c>
      <c r="V13" s="180" t="str">
        <f t="shared" ref="V13:V14" si="6">IF(I13&gt;100,"CEK KEMBALI","OKE")</f>
        <v>OKE</v>
      </c>
      <c r="W13" s="180" t="str">
        <f t="shared" ref="W13:W14" si="7">IF(K13&gt;100,"CEK KEMBALI","OKE")</f>
        <v>OKE</v>
      </c>
      <c r="Y13" s="227">
        <f t="shared" ref="Y13:Y14" si="8">MAX(H13:J13)</f>
        <v>280</v>
      </c>
      <c r="Z13" s="96">
        <f t="shared" ref="Z13:Z14" si="9">MAX(I13,K13)</f>
        <v>95.890410958904098</v>
      </c>
      <c r="AA13" s="227" t="str">
        <f t="shared" ref="AA13:AA14" si="10">IF(Y13=H13,"Siang","Malam")</f>
        <v>Malam</v>
      </c>
      <c r="AB13" s="227" t="str">
        <f t="shared" ref="AB13:AB14" si="11">L13</f>
        <v>Apartemen Grand Kamala Lagoon</v>
      </c>
      <c r="AK13" s="185"/>
      <c r="AL13" s="185"/>
      <c r="AM13" s="186"/>
      <c r="AN13" s="186"/>
      <c r="AO13" s="186"/>
      <c r="AP13" s="186"/>
      <c r="AQ13" s="187"/>
      <c r="AR13" s="187"/>
      <c r="AS13" s="187"/>
      <c r="AT13" s="187"/>
      <c r="AU13" s="185"/>
    </row>
    <row r="14" spans="1:47" ht="12.75" customHeight="1">
      <c r="A14" s="247">
        <v>3</v>
      </c>
      <c r="B14" s="584" t="s">
        <v>26</v>
      </c>
      <c r="C14" s="584" t="s">
        <v>28</v>
      </c>
      <c r="D14" s="585">
        <v>1</v>
      </c>
      <c r="E14" s="585" t="s">
        <v>186</v>
      </c>
      <c r="F14" s="585" t="s">
        <v>131</v>
      </c>
      <c r="G14" s="248">
        <v>292</v>
      </c>
      <c r="H14" s="247">
        <v>271</v>
      </c>
      <c r="I14" s="249">
        <v>92.808219178082197</v>
      </c>
      <c r="J14" s="247">
        <v>285</v>
      </c>
      <c r="K14" s="249">
        <v>97.602739726027394</v>
      </c>
      <c r="L14" s="250" t="s">
        <v>187</v>
      </c>
      <c r="N14" s="178" t="str">
        <f t="shared" si="0"/>
        <v>B</v>
      </c>
      <c r="O14" s="178" t="str">
        <f t="shared" si="1"/>
        <v>B</v>
      </c>
      <c r="Q14" s="184">
        <f t="shared" si="2"/>
        <v>92.808219178082197</v>
      </c>
      <c r="R14" s="184">
        <f t="shared" si="3"/>
        <v>97.602739726027394</v>
      </c>
      <c r="T14" s="180" t="str">
        <f t="shared" si="4"/>
        <v>BETUL</v>
      </c>
      <c r="U14" s="180" t="str">
        <f t="shared" si="5"/>
        <v>BETUL</v>
      </c>
      <c r="V14" s="180" t="str">
        <f t="shared" si="6"/>
        <v>OKE</v>
      </c>
      <c r="W14" s="180" t="str">
        <f t="shared" si="7"/>
        <v>OKE</v>
      </c>
      <c r="Y14" s="227">
        <f t="shared" si="8"/>
        <v>285</v>
      </c>
      <c r="Z14" s="96">
        <f t="shared" si="9"/>
        <v>97.602739726027394</v>
      </c>
      <c r="AA14" s="227" t="str">
        <f t="shared" si="10"/>
        <v>Malam</v>
      </c>
      <c r="AB14" s="227" t="str">
        <f t="shared" si="11"/>
        <v>Express</v>
      </c>
      <c r="AK14" s="185"/>
      <c r="AL14" s="185"/>
      <c r="AM14" s="186"/>
      <c r="AN14" s="186"/>
      <c r="AO14" s="186"/>
      <c r="AP14" s="186"/>
      <c r="AQ14" s="187"/>
      <c r="AR14" s="187"/>
      <c r="AS14" s="187"/>
      <c r="AT14" s="187"/>
      <c r="AU14" s="185"/>
    </row>
    <row r="15" spans="1:47" ht="12.75" customHeight="1">
      <c r="A15" s="247">
        <v>4</v>
      </c>
      <c r="B15" s="584" t="s">
        <v>26</v>
      </c>
      <c r="C15" s="584" t="s">
        <v>28</v>
      </c>
      <c r="D15" s="585">
        <v>3</v>
      </c>
      <c r="E15" s="585" t="s">
        <v>225</v>
      </c>
      <c r="F15" s="585" t="s">
        <v>131</v>
      </c>
      <c r="G15" s="248">
        <v>300</v>
      </c>
      <c r="H15" s="247">
        <v>245</v>
      </c>
      <c r="I15" s="249">
        <v>81.666666666666671</v>
      </c>
      <c r="J15" s="247">
        <v>204</v>
      </c>
      <c r="K15" s="249">
        <v>68</v>
      </c>
      <c r="L15" s="250" t="s">
        <v>226</v>
      </c>
      <c r="N15" s="178" t="str">
        <f t="shared" ref="N15:N73" si="12">IF(I15&gt;=80,"B","K")</f>
        <v>B</v>
      </c>
      <c r="O15" s="178" t="str">
        <f t="shared" ref="O15:O73" si="13">IF(K15&gt;=80,"B","K")</f>
        <v>K</v>
      </c>
      <c r="Q15" s="184">
        <f t="shared" ref="Q15:Q73" si="14">(H15/G15)*100</f>
        <v>81.666666666666671</v>
      </c>
      <c r="R15" s="184">
        <f t="shared" ref="R15:R73" si="15">(J15/G15)*100</f>
        <v>68</v>
      </c>
      <c r="T15" s="180" t="str">
        <f t="shared" ref="T15:T73" si="16">IF(Q15=I15,"BETUL","salah")</f>
        <v>BETUL</v>
      </c>
      <c r="U15" s="180" t="str">
        <f t="shared" ref="U15:U73" si="17">IF(R15=K15,"BETUL","salah")</f>
        <v>BETUL</v>
      </c>
      <c r="V15" s="180" t="str">
        <f t="shared" ref="V15:V73" si="18">IF(I15&gt;100,"CEK KEMBALI","OKE")</f>
        <v>OKE</v>
      </c>
      <c r="W15" s="180" t="str">
        <f t="shared" ref="W15:W73" si="19">IF(K15&gt;100,"CEK KEMBALI","OKE")</f>
        <v>OKE</v>
      </c>
      <c r="Y15" s="227">
        <f t="shared" ref="Y15:Y73" si="20">MAX(H15:J15)</f>
        <v>245</v>
      </c>
      <c r="Z15" s="96">
        <f t="shared" ref="Z15:Z73" si="21">MAX(I15,K15)</f>
        <v>81.666666666666671</v>
      </c>
      <c r="AA15" s="227" t="str">
        <f t="shared" ref="AA15:AA73" si="22">IF(Y15=H15,"Siang","Malam")</f>
        <v>Siang</v>
      </c>
      <c r="AB15" s="227" t="str">
        <f t="shared" ref="AB15:AB73" si="23">L15</f>
        <v>Pedurenan</v>
      </c>
      <c r="AK15" s="185"/>
      <c r="AL15" s="185"/>
      <c r="AM15" s="186"/>
      <c r="AN15" s="186"/>
      <c r="AO15" s="186"/>
      <c r="AP15" s="186"/>
      <c r="AQ15" s="187"/>
      <c r="AR15" s="187"/>
      <c r="AS15" s="187"/>
      <c r="AT15" s="187"/>
      <c r="AU15" s="185"/>
    </row>
    <row r="16" spans="1:47" ht="12.75" customHeight="1">
      <c r="A16" s="247">
        <v>5</v>
      </c>
      <c r="B16" s="584" t="s">
        <v>26</v>
      </c>
      <c r="C16" s="584" t="s">
        <v>193</v>
      </c>
      <c r="D16" s="585">
        <v>2</v>
      </c>
      <c r="E16" s="585" t="s">
        <v>194</v>
      </c>
      <c r="F16" s="585" t="s">
        <v>131</v>
      </c>
      <c r="G16" s="248">
        <v>300</v>
      </c>
      <c r="H16" s="247">
        <v>195</v>
      </c>
      <c r="I16" s="249">
        <v>65</v>
      </c>
      <c r="J16" s="247">
        <v>240</v>
      </c>
      <c r="K16" s="249">
        <v>80</v>
      </c>
      <c r="L16" s="250" t="s">
        <v>195</v>
      </c>
      <c r="N16" s="178" t="str">
        <f t="shared" si="12"/>
        <v>K</v>
      </c>
      <c r="O16" s="178" t="str">
        <f t="shared" si="13"/>
        <v>B</v>
      </c>
      <c r="Q16" s="184">
        <f t="shared" si="14"/>
        <v>65</v>
      </c>
      <c r="R16" s="184">
        <f t="shared" si="15"/>
        <v>80</v>
      </c>
      <c r="T16" s="180" t="str">
        <f t="shared" si="16"/>
        <v>BETUL</v>
      </c>
      <c r="U16" s="180" t="str">
        <f t="shared" si="17"/>
        <v>BETUL</v>
      </c>
      <c r="V16" s="180" t="str">
        <f t="shared" si="18"/>
        <v>OKE</v>
      </c>
      <c r="W16" s="180" t="str">
        <f t="shared" si="19"/>
        <v>OKE</v>
      </c>
      <c r="Y16" s="227">
        <f t="shared" si="20"/>
        <v>240</v>
      </c>
      <c r="Z16" s="96">
        <f t="shared" si="21"/>
        <v>80</v>
      </c>
      <c r="AA16" s="227" t="str">
        <f t="shared" si="22"/>
        <v>Malam</v>
      </c>
      <c r="AB16" s="227" t="str">
        <f t="shared" si="23"/>
        <v>Desa Sukamulya, Desa Muara Tawar, Desa Taruma Jaya, Desa Harapan Mulya</v>
      </c>
      <c r="AK16" s="185"/>
      <c r="AL16" s="185"/>
      <c r="AM16" s="186"/>
      <c r="AN16" s="186"/>
      <c r="AO16" s="186"/>
      <c r="AP16" s="186"/>
      <c r="AQ16" s="187"/>
      <c r="AR16" s="187"/>
      <c r="AS16" s="187"/>
      <c r="AT16" s="187"/>
      <c r="AU16" s="185"/>
    </row>
    <row r="17" spans="1:47" ht="12.75" customHeight="1">
      <c r="A17" s="247">
        <v>6</v>
      </c>
      <c r="B17" s="584" t="s">
        <v>29</v>
      </c>
      <c r="C17" s="584" t="s">
        <v>450</v>
      </c>
      <c r="D17" s="585">
        <v>2</v>
      </c>
      <c r="E17" s="585" t="s">
        <v>2351</v>
      </c>
      <c r="F17" s="585" t="s">
        <v>131</v>
      </c>
      <c r="G17" s="248">
        <v>255</v>
      </c>
      <c r="H17" s="247">
        <v>170</v>
      </c>
      <c r="I17" s="249">
        <v>66.666666666666657</v>
      </c>
      <c r="J17" s="247">
        <v>213</v>
      </c>
      <c r="K17" s="249">
        <v>83.529411764705884</v>
      </c>
      <c r="L17" s="250" t="s">
        <v>2356</v>
      </c>
      <c r="N17" s="178" t="str">
        <f t="shared" si="12"/>
        <v>K</v>
      </c>
      <c r="O17" s="178" t="str">
        <f t="shared" si="13"/>
        <v>B</v>
      </c>
      <c r="Q17" s="184">
        <f t="shared" si="14"/>
        <v>66.666666666666657</v>
      </c>
      <c r="R17" s="184">
        <f t="shared" si="15"/>
        <v>83.529411764705884</v>
      </c>
      <c r="T17" s="180" t="str">
        <f t="shared" si="16"/>
        <v>BETUL</v>
      </c>
      <c r="U17" s="180" t="str">
        <f t="shared" si="17"/>
        <v>BETUL</v>
      </c>
      <c r="V17" s="180" t="str">
        <f t="shared" si="18"/>
        <v>OKE</v>
      </c>
      <c r="W17" s="180" t="str">
        <f t="shared" si="19"/>
        <v>OKE</v>
      </c>
      <c r="Y17" s="227">
        <f t="shared" si="20"/>
        <v>213</v>
      </c>
      <c r="Z17" s="96">
        <f t="shared" si="21"/>
        <v>83.529411764705884</v>
      </c>
      <c r="AA17" s="227" t="str">
        <f t="shared" si="22"/>
        <v>Malam</v>
      </c>
      <c r="AB17" s="227" t="str">
        <f t="shared" si="23"/>
        <v>Kalong, Leuwisadeng,</v>
      </c>
      <c r="AK17" s="185"/>
      <c r="AL17" s="185"/>
      <c r="AM17" s="186"/>
      <c r="AN17" s="186"/>
      <c r="AO17" s="186"/>
      <c r="AP17" s="186"/>
      <c r="AQ17" s="187"/>
      <c r="AR17" s="187"/>
      <c r="AS17" s="187"/>
      <c r="AT17" s="187"/>
      <c r="AU17" s="185"/>
    </row>
    <row r="18" spans="1:47" ht="12.75" customHeight="1">
      <c r="A18" s="247">
        <v>7</v>
      </c>
      <c r="B18" s="584" t="s">
        <v>29</v>
      </c>
      <c r="C18" s="584" t="s">
        <v>206</v>
      </c>
      <c r="D18" s="585">
        <v>2</v>
      </c>
      <c r="E18" s="585" t="s">
        <v>2419</v>
      </c>
      <c r="F18" s="585" t="s">
        <v>131</v>
      </c>
      <c r="G18" s="248">
        <v>292</v>
      </c>
      <c r="H18" s="247">
        <v>284</v>
      </c>
      <c r="I18" s="249">
        <v>97.260273972602747</v>
      </c>
      <c r="J18" s="247">
        <v>272</v>
      </c>
      <c r="K18" s="249">
        <v>93.150684931506845</v>
      </c>
      <c r="L18" s="250" t="s">
        <v>2373</v>
      </c>
      <c r="N18" s="178" t="str">
        <f t="shared" si="12"/>
        <v>B</v>
      </c>
      <c r="O18" s="178" t="str">
        <f t="shared" si="13"/>
        <v>B</v>
      </c>
      <c r="Q18" s="184">
        <f t="shared" si="14"/>
        <v>97.260273972602747</v>
      </c>
      <c r="R18" s="184">
        <f t="shared" si="15"/>
        <v>93.150684931506845</v>
      </c>
      <c r="T18" s="180" t="str">
        <f t="shared" si="16"/>
        <v>BETUL</v>
      </c>
      <c r="U18" s="180" t="str">
        <f t="shared" si="17"/>
        <v>BETUL</v>
      </c>
      <c r="V18" s="180" t="str">
        <f t="shared" si="18"/>
        <v>OKE</v>
      </c>
      <c r="W18" s="180" t="str">
        <f t="shared" si="19"/>
        <v>OKE</v>
      </c>
      <c r="Y18" s="227">
        <f t="shared" si="20"/>
        <v>284</v>
      </c>
      <c r="Z18" s="96">
        <f t="shared" si="21"/>
        <v>97.260273972602747</v>
      </c>
      <c r="AA18" s="227" t="str">
        <f t="shared" si="22"/>
        <v>Siang</v>
      </c>
      <c r="AB18" s="227" t="str">
        <f t="shared" si="23"/>
        <v>PT. Tirta Fresindo Jaya</v>
      </c>
      <c r="AK18" s="185"/>
      <c r="AL18" s="185"/>
      <c r="AM18" s="186"/>
      <c r="AN18" s="186"/>
      <c r="AO18" s="186"/>
      <c r="AP18" s="186"/>
      <c r="AQ18" s="187"/>
      <c r="AR18" s="187"/>
      <c r="AS18" s="187"/>
      <c r="AT18" s="187"/>
      <c r="AU18" s="185"/>
    </row>
    <row r="19" spans="1:47" ht="12.75" customHeight="1">
      <c r="A19" s="247">
        <v>8</v>
      </c>
      <c r="B19" s="584" t="s">
        <v>29</v>
      </c>
      <c r="C19" s="584" t="s">
        <v>286</v>
      </c>
      <c r="D19" s="585">
        <v>3</v>
      </c>
      <c r="E19" s="585" t="s">
        <v>220</v>
      </c>
      <c r="F19" s="585" t="s">
        <v>131</v>
      </c>
      <c r="G19" s="248">
        <v>255</v>
      </c>
      <c r="H19" s="247">
        <v>250</v>
      </c>
      <c r="I19" s="249">
        <v>98.039215686274503</v>
      </c>
      <c r="J19" s="247">
        <v>250</v>
      </c>
      <c r="K19" s="249">
        <v>98.039215686274503</v>
      </c>
      <c r="L19" s="250" t="s">
        <v>221</v>
      </c>
      <c r="N19" s="178" t="str">
        <f t="shared" si="12"/>
        <v>B</v>
      </c>
      <c r="O19" s="178" t="str">
        <f t="shared" si="13"/>
        <v>B</v>
      </c>
      <c r="Q19" s="184">
        <f t="shared" si="14"/>
        <v>98.039215686274503</v>
      </c>
      <c r="R19" s="184">
        <f t="shared" si="15"/>
        <v>98.039215686274503</v>
      </c>
      <c r="T19" s="180" t="str">
        <f t="shared" si="16"/>
        <v>BETUL</v>
      </c>
      <c r="U19" s="180" t="str">
        <f t="shared" si="17"/>
        <v>BETUL</v>
      </c>
      <c r="V19" s="180" t="str">
        <f t="shared" si="18"/>
        <v>OKE</v>
      </c>
      <c r="W19" s="180" t="str">
        <f t="shared" si="19"/>
        <v>OKE</v>
      </c>
      <c r="Y19" s="227">
        <f t="shared" si="20"/>
        <v>250</v>
      </c>
      <c r="Z19" s="96">
        <f t="shared" si="21"/>
        <v>98.039215686274503</v>
      </c>
      <c r="AA19" s="227" t="str">
        <f t="shared" si="22"/>
        <v>Siang</v>
      </c>
      <c r="AB19" s="227" t="str">
        <f t="shared" si="23"/>
        <v>Tegal, Kahuripan, Jampang, Parung, Lebak Wangi, Kemang</v>
      </c>
      <c r="AK19" s="185"/>
      <c r="AL19" s="185"/>
      <c r="AM19" s="186"/>
      <c r="AN19" s="186"/>
      <c r="AO19" s="186"/>
      <c r="AP19" s="186"/>
      <c r="AQ19" s="187"/>
      <c r="AR19" s="187"/>
      <c r="AS19" s="187"/>
      <c r="AT19" s="187"/>
      <c r="AU19" s="185"/>
    </row>
    <row r="20" spans="1:47" ht="12.75" customHeight="1">
      <c r="A20" s="247">
        <v>9</v>
      </c>
      <c r="B20" s="584" t="s">
        <v>24</v>
      </c>
      <c r="C20" s="584" t="s">
        <v>419</v>
      </c>
      <c r="D20" s="585">
        <v>2</v>
      </c>
      <c r="E20" s="585" t="s">
        <v>4532</v>
      </c>
      <c r="F20" s="585" t="s">
        <v>131</v>
      </c>
      <c r="G20" s="248">
        <v>292</v>
      </c>
      <c r="H20" s="247">
        <v>227</v>
      </c>
      <c r="I20" s="249">
        <v>77.739726027397253</v>
      </c>
      <c r="J20" s="247">
        <v>240</v>
      </c>
      <c r="K20" s="249">
        <v>82.191780821917803</v>
      </c>
      <c r="L20" s="250" t="s">
        <v>4533</v>
      </c>
      <c r="N20" s="178" t="str">
        <f t="shared" si="12"/>
        <v>K</v>
      </c>
      <c r="O20" s="178" t="str">
        <f t="shared" si="13"/>
        <v>B</v>
      </c>
      <c r="Q20" s="184">
        <f t="shared" si="14"/>
        <v>77.739726027397253</v>
      </c>
      <c r="R20" s="184">
        <f t="shared" si="15"/>
        <v>82.191780821917803</v>
      </c>
      <c r="T20" s="180" t="str">
        <f t="shared" si="16"/>
        <v>BETUL</v>
      </c>
      <c r="U20" s="180" t="str">
        <f t="shared" si="17"/>
        <v>BETUL</v>
      </c>
      <c r="V20" s="180" t="str">
        <f t="shared" si="18"/>
        <v>OKE</v>
      </c>
      <c r="W20" s="180" t="str">
        <f t="shared" si="19"/>
        <v>OKE</v>
      </c>
      <c r="Y20" s="227">
        <f t="shared" si="20"/>
        <v>240</v>
      </c>
      <c r="Z20" s="96">
        <f t="shared" si="21"/>
        <v>82.191780821917803</v>
      </c>
      <c r="AA20" s="227" t="str">
        <f t="shared" si="22"/>
        <v>Malam</v>
      </c>
      <c r="AB20" s="227" t="str">
        <f t="shared" si="23"/>
        <v>Ds, Serang, Ds. Ciantra</v>
      </c>
      <c r="AK20" s="185"/>
      <c r="AL20" s="185"/>
      <c r="AM20" s="186"/>
      <c r="AN20" s="186"/>
      <c r="AO20" s="186"/>
      <c r="AP20" s="186"/>
      <c r="AQ20" s="187"/>
      <c r="AR20" s="187"/>
      <c r="AS20" s="187"/>
      <c r="AT20" s="187"/>
      <c r="AU20" s="185"/>
    </row>
    <row r="21" spans="1:47" ht="12.75" customHeight="1">
      <c r="A21" s="247">
        <v>10</v>
      </c>
      <c r="B21" s="584" t="s">
        <v>24</v>
      </c>
      <c r="C21" s="584" t="s">
        <v>73</v>
      </c>
      <c r="D21" s="585">
        <v>3</v>
      </c>
      <c r="E21" s="585" t="s">
        <v>4594</v>
      </c>
      <c r="F21" s="585" t="s">
        <v>131</v>
      </c>
      <c r="G21" s="248">
        <v>358</v>
      </c>
      <c r="H21" s="247">
        <v>291</v>
      </c>
      <c r="I21" s="249">
        <v>81.284916201117312</v>
      </c>
      <c r="J21" s="247">
        <v>287</v>
      </c>
      <c r="K21" s="249">
        <v>80.167597765363126</v>
      </c>
      <c r="L21" s="250" t="s">
        <v>4613</v>
      </c>
      <c r="N21" s="178" t="str">
        <f t="shared" si="12"/>
        <v>B</v>
      </c>
      <c r="O21" s="178" t="str">
        <f t="shared" si="13"/>
        <v>B</v>
      </c>
      <c r="Q21" s="184">
        <f t="shared" si="14"/>
        <v>81.284916201117312</v>
      </c>
      <c r="R21" s="184">
        <f t="shared" si="15"/>
        <v>80.167597765363126</v>
      </c>
      <c r="T21" s="180" t="str">
        <f t="shared" si="16"/>
        <v>BETUL</v>
      </c>
      <c r="U21" s="180" t="str">
        <f t="shared" si="17"/>
        <v>BETUL</v>
      </c>
      <c r="V21" s="180" t="str">
        <f t="shared" si="18"/>
        <v>OKE</v>
      </c>
      <c r="W21" s="180" t="str">
        <f t="shared" si="19"/>
        <v>OKE</v>
      </c>
      <c r="Y21" s="227">
        <f t="shared" si="20"/>
        <v>291</v>
      </c>
      <c r="Z21" s="96">
        <f t="shared" si="21"/>
        <v>81.284916201117312</v>
      </c>
      <c r="AA21" s="227" t="str">
        <f t="shared" si="22"/>
        <v>Siang</v>
      </c>
      <c r="AB21" s="227" t="str">
        <f t="shared" si="23"/>
        <v>Perum Panorama Wanasari</v>
      </c>
      <c r="AK21" s="185"/>
      <c r="AL21" s="185"/>
      <c r="AM21" s="186"/>
      <c r="AN21" s="186"/>
      <c r="AO21" s="186"/>
      <c r="AP21" s="186"/>
      <c r="AQ21" s="187"/>
      <c r="AR21" s="187"/>
      <c r="AS21" s="187"/>
      <c r="AT21" s="187"/>
      <c r="AU21" s="185"/>
    </row>
    <row r="22" spans="1:47" ht="12.75" customHeight="1">
      <c r="A22" s="247">
        <v>11</v>
      </c>
      <c r="B22" s="584" t="s">
        <v>36</v>
      </c>
      <c r="C22" s="584" t="s">
        <v>149</v>
      </c>
      <c r="D22" s="585">
        <v>3</v>
      </c>
      <c r="E22" s="585" t="s">
        <v>1184</v>
      </c>
      <c r="F22" s="585" t="s">
        <v>128</v>
      </c>
      <c r="G22" s="248">
        <v>272</v>
      </c>
      <c r="H22" s="247">
        <v>61</v>
      </c>
      <c r="I22" s="249">
        <v>22.426470588235293</v>
      </c>
      <c r="J22" s="247">
        <v>305</v>
      </c>
      <c r="K22" s="249">
        <v>112.13235294117648</v>
      </c>
      <c r="L22" s="250" t="s">
        <v>1159</v>
      </c>
      <c r="N22" s="178" t="str">
        <f t="shared" si="12"/>
        <v>K</v>
      </c>
      <c r="O22" s="178" t="str">
        <f t="shared" si="13"/>
        <v>B</v>
      </c>
      <c r="Q22" s="184">
        <f t="shared" si="14"/>
        <v>22.426470588235293</v>
      </c>
      <c r="R22" s="184">
        <f t="shared" si="15"/>
        <v>112.13235294117648</v>
      </c>
      <c r="T22" s="180" t="str">
        <f t="shared" si="16"/>
        <v>BETUL</v>
      </c>
      <c r="U22" s="180" t="str">
        <f t="shared" si="17"/>
        <v>BETUL</v>
      </c>
      <c r="V22" s="180" t="str">
        <f t="shared" si="18"/>
        <v>OKE</v>
      </c>
      <c r="W22" s="180" t="str">
        <f t="shared" si="19"/>
        <v>CEK KEMBALI</v>
      </c>
      <c r="Y22" s="227">
        <f t="shared" si="20"/>
        <v>305</v>
      </c>
      <c r="Z22" s="96">
        <f t="shared" si="21"/>
        <v>112.13235294117648</v>
      </c>
      <c r="AA22" s="227" t="str">
        <f t="shared" si="22"/>
        <v>Malam</v>
      </c>
      <c r="AB22" s="227" t="str">
        <f t="shared" si="23"/>
        <v>CIBABAT, CIBEBER</v>
      </c>
      <c r="AK22" s="185"/>
      <c r="AL22" s="185"/>
      <c r="AM22" s="186"/>
      <c r="AN22" s="186"/>
      <c r="AO22" s="186"/>
      <c r="AP22" s="186"/>
      <c r="AQ22" s="187"/>
      <c r="AR22" s="187"/>
      <c r="AS22" s="187"/>
      <c r="AT22" s="187"/>
      <c r="AU22" s="185"/>
    </row>
    <row r="23" spans="1:47" ht="12.75" customHeight="1">
      <c r="A23" s="247">
        <v>12</v>
      </c>
      <c r="B23" s="584" t="s">
        <v>36</v>
      </c>
      <c r="C23" s="584" t="s">
        <v>85</v>
      </c>
      <c r="D23" s="585">
        <v>2</v>
      </c>
      <c r="E23" s="585" t="s">
        <v>130</v>
      </c>
      <c r="F23" s="585" t="s">
        <v>131</v>
      </c>
      <c r="G23" s="248">
        <v>272</v>
      </c>
      <c r="H23" s="247">
        <v>254</v>
      </c>
      <c r="I23" s="249">
        <v>93.382352941176478</v>
      </c>
      <c r="J23" s="247">
        <v>330</v>
      </c>
      <c r="K23" s="249">
        <v>121.3235294117647</v>
      </c>
      <c r="L23" s="250" t="s">
        <v>132</v>
      </c>
      <c r="N23" s="178" t="str">
        <f t="shared" si="12"/>
        <v>B</v>
      </c>
      <c r="O23" s="178" t="str">
        <f t="shared" si="13"/>
        <v>B</v>
      </c>
      <c r="Q23" s="184">
        <f t="shared" si="14"/>
        <v>93.382352941176478</v>
      </c>
      <c r="R23" s="184">
        <f t="shared" si="15"/>
        <v>121.3235294117647</v>
      </c>
      <c r="T23" s="180" t="str">
        <f t="shared" si="16"/>
        <v>BETUL</v>
      </c>
      <c r="U23" s="180" t="str">
        <f t="shared" si="17"/>
        <v>BETUL</v>
      </c>
      <c r="V23" s="180" t="str">
        <f t="shared" si="18"/>
        <v>OKE</v>
      </c>
      <c r="W23" s="180" t="str">
        <f t="shared" si="19"/>
        <v>CEK KEMBALI</v>
      </c>
      <c r="Y23" s="227">
        <f t="shared" si="20"/>
        <v>330</v>
      </c>
      <c r="Z23" s="96">
        <f t="shared" si="21"/>
        <v>121.3235294117647</v>
      </c>
      <c r="AA23" s="227" t="str">
        <f t="shared" si="22"/>
        <v>Malam</v>
      </c>
      <c r="AB23" s="227" t="str">
        <f t="shared" si="23"/>
        <v>KP.SELACAU, KP.CIRADEN, KP.GUNUNG DUKUH, KP.KARANG TANJUNG, KP.CILILIN, KP.BONGAS, KP.TEGALEGA, KP.RANCAPANGGUNG, KP.PASIR PANJANG, KP.WARUNG AWI, KP.SINDANGKERTA, KP.PUNCAKSARI, KP.LEWENG DATAR, KP.JAMBUHALA, KP.CIBEREUM, KP.NENGLASARI, KP. WARUNG SIMPANG, KP.TAMAN JAYA, KP. CIBODAS</v>
      </c>
      <c r="AK23" s="185"/>
      <c r="AL23" s="185"/>
      <c r="AM23" s="186"/>
      <c r="AN23" s="186"/>
      <c r="AO23" s="186"/>
      <c r="AP23" s="186"/>
      <c r="AQ23" s="187"/>
      <c r="AR23" s="187"/>
      <c r="AS23" s="187"/>
      <c r="AT23" s="187"/>
      <c r="AU23" s="185"/>
    </row>
    <row r="24" spans="1:47" ht="12.75" customHeight="1">
      <c r="A24" s="247">
        <v>13</v>
      </c>
      <c r="B24" s="584" t="s">
        <v>36</v>
      </c>
      <c r="C24" s="584" t="s">
        <v>85</v>
      </c>
      <c r="D24" s="585">
        <v>3</v>
      </c>
      <c r="E24" s="585" t="s">
        <v>162</v>
      </c>
      <c r="F24" s="585" t="s">
        <v>131</v>
      </c>
      <c r="G24" s="248">
        <v>272</v>
      </c>
      <c r="H24" s="247">
        <v>232</v>
      </c>
      <c r="I24" s="249">
        <v>85.294117647058826</v>
      </c>
      <c r="J24" s="247">
        <v>109</v>
      </c>
      <c r="K24" s="249">
        <v>40.07352941176471</v>
      </c>
      <c r="L24" s="250" t="s">
        <v>1296</v>
      </c>
      <c r="N24" s="178" t="str">
        <f t="shared" si="12"/>
        <v>B</v>
      </c>
      <c r="O24" s="178" t="str">
        <f t="shared" si="13"/>
        <v>K</v>
      </c>
      <c r="Q24" s="184">
        <f t="shared" si="14"/>
        <v>85.294117647058826</v>
      </c>
      <c r="R24" s="184">
        <f t="shared" si="15"/>
        <v>40.07352941176471</v>
      </c>
      <c r="T24" s="180" t="str">
        <f t="shared" si="16"/>
        <v>BETUL</v>
      </c>
      <c r="U24" s="180" t="str">
        <f t="shared" si="17"/>
        <v>BETUL</v>
      </c>
      <c r="V24" s="180" t="str">
        <f t="shared" si="18"/>
        <v>OKE</v>
      </c>
      <c r="W24" s="180" t="str">
        <f t="shared" si="19"/>
        <v>OKE</v>
      </c>
      <c r="Y24" s="227">
        <f t="shared" si="20"/>
        <v>232</v>
      </c>
      <c r="Z24" s="96">
        <f t="shared" si="21"/>
        <v>85.294117647058826</v>
      </c>
      <c r="AA24" s="227" t="str">
        <f t="shared" si="22"/>
        <v>Siang</v>
      </c>
      <c r="AB24" s="227" t="str">
        <f t="shared" si="23"/>
        <v>KP CIHAMPELAS, KP SAYURAN, KP CIAWI TALI, KP BONGAS, KP CILILIN, KP BONCERET, KP CIRIRIP, KP ENTOY, KP CAU, KP WANGUN SARI</v>
      </c>
      <c r="AK24" s="185"/>
      <c r="AL24" s="185"/>
      <c r="AM24" s="186"/>
      <c r="AN24" s="186"/>
      <c r="AO24" s="186"/>
      <c r="AP24" s="186"/>
      <c r="AQ24" s="187"/>
      <c r="AR24" s="187"/>
      <c r="AS24" s="187"/>
      <c r="AT24" s="187"/>
      <c r="AU24" s="185"/>
    </row>
    <row r="25" spans="1:47" ht="12.75" customHeight="1">
      <c r="A25" s="247">
        <v>14</v>
      </c>
      <c r="B25" s="584" t="s">
        <v>36</v>
      </c>
      <c r="C25" s="584" t="s">
        <v>85</v>
      </c>
      <c r="D25" s="585">
        <v>4</v>
      </c>
      <c r="E25" s="585" t="s">
        <v>166</v>
      </c>
      <c r="F25" s="585" t="s">
        <v>131</v>
      </c>
      <c r="G25" s="248">
        <v>272</v>
      </c>
      <c r="H25" s="247">
        <v>224</v>
      </c>
      <c r="I25" s="249">
        <v>82.35294117647058</v>
      </c>
      <c r="J25" s="247">
        <v>201</v>
      </c>
      <c r="K25" s="249">
        <v>73.89705882352942</v>
      </c>
      <c r="L25" s="250" t="s">
        <v>1308</v>
      </c>
      <c r="N25" s="178" t="str">
        <f t="shared" si="12"/>
        <v>B</v>
      </c>
      <c r="O25" s="178" t="str">
        <f t="shared" si="13"/>
        <v>K</v>
      </c>
      <c r="Q25" s="184">
        <f t="shared" si="14"/>
        <v>82.35294117647058</v>
      </c>
      <c r="R25" s="184">
        <f t="shared" si="15"/>
        <v>73.89705882352942</v>
      </c>
      <c r="T25" s="180" t="str">
        <f t="shared" si="16"/>
        <v>BETUL</v>
      </c>
      <c r="U25" s="180" t="str">
        <f t="shared" si="17"/>
        <v>BETUL</v>
      </c>
      <c r="V25" s="180" t="str">
        <f t="shared" si="18"/>
        <v>OKE</v>
      </c>
      <c r="W25" s="180" t="str">
        <f t="shared" si="19"/>
        <v>OKE</v>
      </c>
      <c r="Y25" s="227">
        <f t="shared" si="20"/>
        <v>224</v>
      </c>
      <c r="Z25" s="96">
        <f t="shared" si="21"/>
        <v>82.35294117647058</v>
      </c>
      <c r="AA25" s="227" t="str">
        <f t="shared" si="22"/>
        <v>Siang</v>
      </c>
      <c r="AB25" s="227" t="str">
        <f t="shared" si="23"/>
        <v>JL. RAYA BATUJAJAR, LAGADAR NANJUNG, SUKABIRUS, MARGA ASIH, CIGONDEWAH, MAHMUD</v>
      </c>
      <c r="AK25" s="185"/>
      <c r="AL25" s="185"/>
      <c r="AM25" s="186"/>
      <c r="AN25" s="186"/>
      <c r="AO25" s="186"/>
      <c r="AP25" s="186"/>
      <c r="AQ25" s="187"/>
      <c r="AR25" s="187"/>
      <c r="AS25" s="187"/>
      <c r="AT25" s="187"/>
      <c r="AU25" s="185"/>
    </row>
    <row r="26" spans="1:47" ht="12.75" customHeight="1">
      <c r="A26" s="247">
        <v>15</v>
      </c>
      <c r="B26" s="584" t="s">
        <v>36</v>
      </c>
      <c r="C26" s="584" t="s">
        <v>85</v>
      </c>
      <c r="D26" s="585">
        <v>4</v>
      </c>
      <c r="E26" s="585" t="s">
        <v>1289</v>
      </c>
      <c r="F26" s="585" t="s">
        <v>131</v>
      </c>
      <c r="G26" s="248">
        <v>272</v>
      </c>
      <c r="H26" s="247">
        <v>247</v>
      </c>
      <c r="I26" s="249">
        <v>90.808823529411768</v>
      </c>
      <c r="J26" s="247">
        <v>233</v>
      </c>
      <c r="K26" s="249">
        <v>85.661764705882348</v>
      </c>
      <c r="L26" s="250" t="s">
        <v>1306</v>
      </c>
      <c r="N26" s="178" t="str">
        <f t="shared" si="12"/>
        <v>B</v>
      </c>
      <c r="O26" s="178" t="str">
        <f t="shared" si="13"/>
        <v>B</v>
      </c>
      <c r="Q26" s="184">
        <f t="shared" si="14"/>
        <v>90.808823529411768</v>
      </c>
      <c r="R26" s="184">
        <f t="shared" si="15"/>
        <v>85.661764705882348</v>
      </c>
      <c r="T26" s="180" t="str">
        <f t="shared" si="16"/>
        <v>BETUL</v>
      </c>
      <c r="U26" s="180" t="str">
        <f t="shared" si="17"/>
        <v>BETUL</v>
      </c>
      <c r="V26" s="180" t="str">
        <f t="shared" si="18"/>
        <v>OKE</v>
      </c>
      <c r="W26" s="180" t="str">
        <f t="shared" si="19"/>
        <v>OKE</v>
      </c>
      <c r="Y26" s="227">
        <f t="shared" si="20"/>
        <v>247</v>
      </c>
      <c r="Z26" s="96">
        <f t="shared" si="21"/>
        <v>90.808823529411768</v>
      </c>
      <c r="AA26" s="227" t="str">
        <f t="shared" si="22"/>
        <v>Siang</v>
      </c>
      <c r="AB26" s="227" t="str">
        <f t="shared" si="23"/>
        <v>SINARJAYA, GALANGGANG BATUJAJAR, KANDANGSAPI, PANGAUBAN, BATUJAJAR, DS GIRIMUKTI, CIPANGERAN, DS JATI,SUKAWENING, CIRANJI SAGULING, CIBANGKONOL, BARANAGSIANG SAGULING, CIBITUNG, CIBENDA, CIJAMBU, CIBAROS, GENGGONG KECAMATAN RONGGA</v>
      </c>
      <c r="AK26" s="185"/>
      <c r="AL26" s="185"/>
      <c r="AM26" s="186"/>
      <c r="AN26" s="186"/>
      <c r="AO26" s="186"/>
      <c r="AP26" s="186"/>
      <c r="AQ26" s="187"/>
      <c r="AR26" s="187"/>
      <c r="AS26" s="187"/>
      <c r="AT26" s="187"/>
      <c r="AU26" s="185"/>
    </row>
    <row r="27" spans="1:47" ht="12.75" customHeight="1">
      <c r="A27" s="247">
        <v>16</v>
      </c>
      <c r="B27" s="584" t="s">
        <v>36</v>
      </c>
      <c r="C27" s="584" t="s">
        <v>135</v>
      </c>
      <c r="D27" s="585">
        <v>1</v>
      </c>
      <c r="E27" s="585" t="s">
        <v>136</v>
      </c>
      <c r="F27" s="585" t="s">
        <v>131</v>
      </c>
      <c r="G27" s="248">
        <v>272</v>
      </c>
      <c r="H27" s="247">
        <v>238</v>
      </c>
      <c r="I27" s="249">
        <v>87.5</v>
      </c>
      <c r="J27" s="247">
        <v>245</v>
      </c>
      <c r="K27" s="249">
        <v>90.07352941176471</v>
      </c>
      <c r="L27" s="250" t="s">
        <v>137</v>
      </c>
      <c r="N27" s="178" t="str">
        <f t="shared" si="12"/>
        <v>B</v>
      </c>
      <c r="O27" s="178" t="str">
        <f t="shared" si="13"/>
        <v>B</v>
      </c>
      <c r="Q27" s="184">
        <f t="shared" si="14"/>
        <v>87.5</v>
      </c>
      <c r="R27" s="184">
        <f t="shared" si="15"/>
        <v>90.07352941176471</v>
      </c>
      <c r="T27" s="180" t="str">
        <f t="shared" si="16"/>
        <v>BETUL</v>
      </c>
      <c r="U27" s="180" t="str">
        <f t="shared" si="17"/>
        <v>BETUL</v>
      </c>
      <c r="V27" s="180" t="str">
        <f t="shared" si="18"/>
        <v>OKE</v>
      </c>
      <c r="W27" s="180" t="str">
        <f t="shared" si="19"/>
        <v>OKE</v>
      </c>
      <c r="Y27" s="227">
        <f t="shared" si="20"/>
        <v>245</v>
      </c>
      <c r="Z27" s="96">
        <f t="shared" si="21"/>
        <v>90.07352941176471</v>
      </c>
      <c r="AA27" s="227" t="str">
        <f t="shared" si="22"/>
        <v>Malam</v>
      </c>
      <c r="AB27" s="227" t="str">
        <f t="shared" si="23"/>
        <v>KP BABAKAN CILANGARI, KP CIKAMUNING, TAGOG APU, CEMPAKA, KP MUARA, NYALINDUNG, SASAK SAAT, KP CIRANGRANG, CIGENTUR, KP WARUNG DOMBA, JATI, CIGINTUNG, KP CIKALONG, BARU RENDE, KP RENDE, CIJAWA, CIPENDEUY</v>
      </c>
      <c r="AK27" s="185"/>
      <c r="AL27" s="185"/>
      <c r="AM27" s="186"/>
      <c r="AN27" s="186"/>
      <c r="AO27" s="186"/>
      <c r="AP27" s="186"/>
      <c r="AQ27" s="187"/>
      <c r="AR27" s="187"/>
      <c r="AS27" s="187"/>
      <c r="AT27" s="187"/>
      <c r="AU27" s="185"/>
    </row>
    <row r="28" spans="1:47" ht="12.75" customHeight="1">
      <c r="A28" s="247">
        <v>17</v>
      </c>
      <c r="B28" s="584" t="s">
        <v>36</v>
      </c>
      <c r="C28" s="584" t="s">
        <v>135</v>
      </c>
      <c r="D28" s="585">
        <v>1</v>
      </c>
      <c r="E28" s="585" t="s">
        <v>1297</v>
      </c>
      <c r="F28" s="585" t="s">
        <v>131</v>
      </c>
      <c r="G28" s="248">
        <v>272</v>
      </c>
      <c r="H28" s="247">
        <v>263</v>
      </c>
      <c r="I28" s="249">
        <v>96.691176470588232</v>
      </c>
      <c r="J28" s="247">
        <v>120</v>
      </c>
      <c r="K28" s="249">
        <v>44.117647058823529</v>
      </c>
      <c r="L28" s="250" t="s">
        <v>1136</v>
      </c>
      <c r="N28" s="178" t="str">
        <f t="shared" si="12"/>
        <v>B</v>
      </c>
      <c r="O28" s="178" t="str">
        <f t="shared" si="13"/>
        <v>K</v>
      </c>
      <c r="Q28" s="184">
        <f t="shared" si="14"/>
        <v>96.691176470588232</v>
      </c>
      <c r="R28" s="184">
        <f t="shared" si="15"/>
        <v>44.117647058823529</v>
      </c>
      <c r="T28" s="180" t="str">
        <f t="shared" si="16"/>
        <v>BETUL</v>
      </c>
      <c r="U28" s="180" t="str">
        <f t="shared" si="17"/>
        <v>BETUL</v>
      </c>
      <c r="V28" s="180" t="str">
        <f t="shared" si="18"/>
        <v>OKE</v>
      </c>
      <c r="W28" s="180" t="str">
        <f t="shared" si="19"/>
        <v>OKE</v>
      </c>
      <c r="Y28" s="227">
        <f t="shared" si="20"/>
        <v>263</v>
      </c>
      <c r="Z28" s="96">
        <f t="shared" si="21"/>
        <v>96.691176470588232</v>
      </c>
      <c r="AA28" s="227" t="str">
        <f t="shared" si="22"/>
        <v>Siang</v>
      </c>
      <c r="AB28" s="227" t="str">
        <f t="shared" si="23"/>
        <v>KP LEBAKSARI, KP CIBURIAL</v>
      </c>
      <c r="AK28" s="185"/>
      <c r="AL28" s="185"/>
      <c r="AM28" s="186"/>
      <c r="AN28" s="186"/>
      <c r="AO28" s="186"/>
      <c r="AP28" s="186"/>
      <c r="AQ28" s="187"/>
      <c r="AR28" s="187"/>
      <c r="AS28" s="187"/>
      <c r="AT28" s="187"/>
      <c r="AU28" s="185"/>
    </row>
    <row r="29" spans="1:47" ht="12.75" customHeight="1">
      <c r="A29" s="247">
        <v>18</v>
      </c>
      <c r="B29" s="584" t="s">
        <v>36</v>
      </c>
      <c r="C29" s="584" t="s">
        <v>135</v>
      </c>
      <c r="D29" s="585">
        <v>1</v>
      </c>
      <c r="E29" s="585" t="s">
        <v>1309</v>
      </c>
      <c r="F29" s="585" t="s">
        <v>131</v>
      </c>
      <c r="G29" s="248">
        <v>240</v>
      </c>
      <c r="H29" s="247">
        <v>207</v>
      </c>
      <c r="I29" s="249">
        <v>86.25</v>
      </c>
      <c r="J29" s="247">
        <v>217</v>
      </c>
      <c r="K29" s="249">
        <v>90.416666666666671</v>
      </c>
      <c r="L29" s="250" t="s">
        <v>1326</v>
      </c>
      <c r="N29" s="178" t="str">
        <f t="shared" si="12"/>
        <v>B</v>
      </c>
      <c r="O29" s="178" t="str">
        <f t="shared" si="13"/>
        <v>B</v>
      </c>
      <c r="Q29" s="184">
        <f t="shared" si="14"/>
        <v>86.25</v>
      </c>
      <c r="R29" s="184">
        <f t="shared" si="15"/>
        <v>90.416666666666671</v>
      </c>
      <c r="T29" s="180" t="str">
        <f t="shared" si="16"/>
        <v>BETUL</v>
      </c>
      <c r="U29" s="180" t="str">
        <f t="shared" si="17"/>
        <v>BETUL</v>
      </c>
      <c r="V29" s="180" t="str">
        <f t="shared" si="18"/>
        <v>OKE</v>
      </c>
      <c r="W29" s="180" t="str">
        <f t="shared" si="19"/>
        <v>OKE</v>
      </c>
      <c r="Y29" s="227">
        <f t="shared" si="20"/>
        <v>217</v>
      </c>
      <c r="Z29" s="96">
        <f t="shared" si="21"/>
        <v>90.416666666666671</v>
      </c>
      <c r="AA29" s="227" t="str">
        <f t="shared" si="22"/>
        <v>Malam</v>
      </c>
      <c r="AB29" s="227" t="str">
        <f t="shared" si="23"/>
        <v>CIBURUY, CITATAH, WARUNGGOMBONG, KERTAMUKTI, RAJAMANDALA, KIARA</v>
      </c>
      <c r="AK29" s="185"/>
      <c r="AL29" s="185"/>
      <c r="AM29" s="186"/>
      <c r="AN29" s="186"/>
      <c r="AO29" s="186"/>
      <c r="AP29" s="186"/>
      <c r="AQ29" s="187"/>
      <c r="AR29" s="187"/>
      <c r="AS29" s="187"/>
      <c r="AT29" s="187"/>
      <c r="AU29" s="185"/>
    </row>
    <row r="30" spans="1:47" ht="12.75" customHeight="1">
      <c r="A30" s="247">
        <v>19</v>
      </c>
      <c r="B30" s="584" t="s">
        <v>38</v>
      </c>
      <c r="C30" s="584" t="s">
        <v>39</v>
      </c>
      <c r="D30" s="585">
        <v>1</v>
      </c>
      <c r="E30" s="585" t="s">
        <v>2602</v>
      </c>
      <c r="F30" s="585" t="s">
        <v>131</v>
      </c>
      <c r="G30" s="248">
        <v>300</v>
      </c>
      <c r="H30" s="247">
        <v>256</v>
      </c>
      <c r="I30" s="249">
        <v>85.333333333333343</v>
      </c>
      <c r="J30" s="247">
        <v>120</v>
      </c>
      <c r="K30" s="249">
        <v>40</v>
      </c>
      <c r="L30" s="250" t="s">
        <v>2603</v>
      </c>
      <c r="N30" s="178" t="str">
        <f t="shared" si="12"/>
        <v>B</v>
      </c>
      <c r="O30" s="178" t="str">
        <f t="shared" si="13"/>
        <v>K</v>
      </c>
      <c r="Q30" s="184">
        <f t="shared" si="14"/>
        <v>85.333333333333343</v>
      </c>
      <c r="R30" s="184">
        <f t="shared" si="15"/>
        <v>40</v>
      </c>
      <c r="T30" s="180" t="str">
        <f t="shared" si="16"/>
        <v>BETUL</v>
      </c>
      <c r="U30" s="180" t="str">
        <f t="shared" si="17"/>
        <v>BETUL</v>
      </c>
      <c r="V30" s="180" t="str">
        <f t="shared" si="18"/>
        <v>OKE</v>
      </c>
      <c r="W30" s="180" t="str">
        <f t="shared" si="19"/>
        <v>OKE</v>
      </c>
      <c r="Y30" s="227">
        <f t="shared" si="20"/>
        <v>256</v>
      </c>
      <c r="Z30" s="96">
        <f t="shared" si="21"/>
        <v>85.333333333333343</v>
      </c>
      <c r="AA30" s="227" t="str">
        <f t="shared" si="22"/>
        <v>Siang</v>
      </c>
      <c r="AB30" s="227" t="str">
        <f t="shared" si="23"/>
        <v>DS TEGALGUBUG, PASAR TEGAL GUBUG</v>
      </c>
      <c r="AK30" s="185"/>
      <c r="AL30" s="185"/>
      <c r="AM30" s="186"/>
      <c r="AN30" s="186"/>
      <c r="AO30" s="186"/>
      <c r="AP30" s="186"/>
      <c r="AQ30" s="187"/>
      <c r="AR30" s="187"/>
      <c r="AS30" s="187"/>
      <c r="AT30" s="187"/>
      <c r="AU30" s="185"/>
    </row>
    <row r="31" spans="1:47" ht="12.75" customHeight="1">
      <c r="A31" s="247">
        <v>20</v>
      </c>
      <c r="B31" s="584" t="s">
        <v>38</v>
      </c>
      <c r="C31" s="584" t="s">
        <v>40</v>
      </c>
      <c r="D31" s="585">
        <v>3</v>
      </c>
      <c r="E31" s="585" t="s">
        <v>227</v>
      </c>
      <c r="F31" s="585" t="s">
        <v>131</v>
      </c>
      <c r="G31" s="248">
        <v>300</v>
      </c>
      <c r="H31" s="247">
        <v>294</v>
      </c>
      <c r="I31" s="249">
        <v>98</v>
      </c>
      <c r="J31" s="247">
        <v>228</v>
      </c>
      <c r="K31" s="249">
        <v>76</v>
      </c>
      <c r="L31" s="250"/>
      <c r="N31" s="178" t="str">
        <f t="shared" si="12"/>
        <v>B</v>
      </c>
      <c r="O31" s="178" t="str">
        <f t="shared" si="13"/>
        <v>K</v>
      </c>
      <c r="Q31" s="184">
        <f t="shared" si="14"/>
        <v>98</v>
      </c>
      <c r="R31" s="184">
        <f t="shared" si="15"/>
        <v>76</v>
      </c>
      <c r="T31" s="180" t="str">
        <f t="shared" si="16"/>
        <v>BETUL</v>
      </c>
      <c r="U31" s="180" t="str">
        <f t="shared" si="17"/>
        <v>BETUL</v>
      </c>
      <c r="V31" s="180" t="str">
        <f t="shared" si="18"/>
        <v>OKE</v>
      </c>
      <c r="W31" s="180" t="str">
        <f t="shared" si="19"/>
        <v>OKE</v>
      </c>
      <c r="Y31" s="227">
        <f t="shared" si="20"/>
        <v>294</v>
      </c>
      <c r="Z31" s="96">
        <f t="shared" si="21"/>
        <v>98</v>
      </c>
      <c r="AA31" s="227" t="str">
        <f t="shared" si="22"/>
        <v>Siang</v>
      </c>
      <c r="AB31" s="227">
        <f t="shared" si="23"/>
        <v>0</v>
      </c>
      <c r="AK31" s="185"/>
      <c r="AL31" s="185"/>
      <c r="AM31" s="186"/>
      <c r="AN31" s="186"/>
      <c r="AO31" s="186"/>
      <c r="AP31" s="186"/>
      <c r="AQ31" s="187"/>
      <c r="AR31" s="187"/>
      <c r="AS31" s="187"/>
      <c r="AT31" s="187"/>
      <c r="AU31" s="185"/>
    </row>
    <row r="32" spans="1:47" ht="12.75" customHeight="1">
      <c r="A32" s="247">
        <v>21</v>
      </c>
      <c r="B32" s="584" t="s">
        <v>38</v>
      </c>
      <c r="C32" s="584" t="s">
        <v>45</v>
      </c>
      <c r="D32" s="585">
        <v>8</v>
      </c>
      <c r="E32" s="585" t="s">
        <v>2850</v>
      </c>
      <c r="F32" s="585" t="s">
        <v>128</v>
      </c>
      <c r="G32" s="248">
        <v>300</v>
      </c>
      <c r="H32" s="247">
        <v>252</v>
      </c>
      <c r="I32" s="249">
        <v>84</v>
      </c>
      <c r="J32" s="247">
        <v>222</v>
      </c>
      <c r="K32" s="249">
        <v>74</v>
      </c>
      <c r="L32" s="250" t="s">
        <v>2851</v>
      </c>
      <c r="N32" s="178" t="str">
        <f t="shared" si="12"/>
        <v>B</v>
      </c>
      <c r="O32" s="178" t="str">
        <f t="shared" si="13"/>
        <v>K</v>
      </c>
      <c r="Q32" s="184">
        <f t="shared" si="14"/>
        <v>84</v>
      </c>
      <c r="R32" s="184">
        <f t="shared" si="15"/>
        <v>74</v>
      </c>
      <c r="T32" s="180" t="str">
        <f t="shared" si="16"/>
        <v>BETUL</v>
      </c>
      <c r="U32" s="180" t="str">
        <f t="shared" si="17"/>
        <v>BETUL</v>
      </c>
      <c r="V32" s="180" t="str">
        <f t="shared" si="18"/>
        <v>OKE</v>
      </c>
      <c r="W32" s="180" t="str">
        <f t="shared" si="19"/>
        <v>OKE</v>
      </c>
      <c r="Y32" s="227">
        <f t="shared" si="20"/>
        <v>252</v>
      </c>
      <c r="Z32" s="96">
        <f t="shared" si="21"/>
        <v>84</v>
      </c>
      <c r="AA32" s="227" t="str">
        <f t="shared" si="22"/>
        <v>Siang</v>
      </c>
      <c r="AB32" s="227" t="str">
        <f t="shared" si="23"/>
        <v>PT FSCM, PT Handal</v>
      </c>
      <c r="AK32" s="185"/>
      <c r="AL32" s="185"/>
      <c r="AM32" s="186"/>
      <c r="AN32" s="186"/>
      <c r="AO32" s="186"/>
      <c r="AP32" s="186"/>
      <c r="AQ32" s="187"/>
      <c r="AR32" s="187"/>
      <c r="AS32" s="187"/>
      <c r="AT32" s="187"/>
      <c r="AU32" s="185"/>
    </row>
    <row r="33" spans="1:47" ht="12.75" customHeight="1">
      <c r="A33" s="247">
        <v>22</v>
      </c>
      <c r="B33" s="584" t="s">
        <v>47</v>
      </c>
      <c r="C33" s="584" t="s">
        <v>48</v>
      </c>
      <c r="D33" s="585">
        <v>2</v>
      </c>
      <c r="E33" s="585" t="s">
        <v>2911</v>
      </c>
      <c r="F33" s="585" t="s">
        <v>131</v>
      </c>
      <c r="G33" s="248">
        <v>320</v>
      </c>
      <c r="H33" s="247">
        <v>277</v>
      </c>
      <c r="I33" s="249">
        <v>86.5625</v>
      </c>
      <c r="J33" s="247">
        <v>235</v>
      </c>
      <c r="K33" s="249">
        <v>73.4375</v>
      </c>
      <c r="L33" s="250" t="s">
        <v>2912</v>
      </c>
      <c r="N33" s="178" t="str">
        <f t="shared" si="12"/>
        <v>B</v>
      </c>
      <c r="O33" s="178" t="str">
        <f t="shared" si="13"/>
        <v>K</v>
      </c>
      <c r="Q33" s="184">
        <f t="shared" si="14"/>
        <v>86.5625</v>
      </c>
      <c r="R33" s="184">
        <f t="shared" si="15"/>
        <v>73.4375</v>
      </c>
      <c r="T33" s="180" t="str">
        <f t="shared" si="16"/>
        <v>BETUL</v>
      </c>
      <c r="U33" s="180" t="str">
        <f t="shared" si="17"/>
        <v>BETUL</v>
      </c>
      <c r="V33" s="180" t="str">
        <f t="shared" si="18"/>
        <v>OKE</v>
      </c>
      <c r="W33" s="180" t="str">
        <f t="shared" si="19"/>
        <v>OKE</v>
      </c>
      <c r="Y33" s="227">
        <f t="shared" si="20"/>
        <v>277</v>
      </c>
      <c r="Z33" s="96">
        <f t="shared" si="21"/>
        <v>86.5625</v>
      </c>
      <c r="AA33" s="227" t="str">
        <f t="shared" si="22"/>
        <v>Siang</v>
      </c>
      <c r="AB33" s="227" t="str">
        <f t="shared" si="23"/>
        <v>Bengkel las kalimulya,  Bengkel Las Victor, Cilodong Kostrad, Gedung Graha Sasana Mulyo, Gereja Kudus Cilodong, Kp. Kalimulya, Kp.Cilodong,Kp.Kalibaru, Kp Sawah Pd rajeg, Pabrik Plastik Cilodong, Pabrik Poly Medika, Pasar Pucung, Pr Monalisa, Pr Nuansa Telaga kalibaru, Pr Benteng Kalibaru, Pr Bumi Harapan Indah, Pr Dephankam, Pr Griya Cakrawala, Pr Griya Sehati, Pr jatimulyo Eco Town House, Pr kalibaru Permai, Pr Kopwani Village, Pr PGRI Cilodong, Puskesmas Cilodong, Rusun Lotus, Sekolah Ar Ridho</v>
      </c>
      <c r="AK33" s="185"/>
      <c r="AL33" s="185"/>
      <c r="AM33" s="186"/>
      <c r="AN33" s="186"/>
      <c r="AO33" s="186"/>
      <c r="AP33" s="186"/>
      <c r="AQ33" s="187"/>
      <c r="AR33" s="187"/>
      <c r="AS33" s="187"/>
      <c r="AT33" s="187"/>
      <c r="AU33" s="185"/>
    </row>
    <row r="34" spans="1:47" ht="12.75" customHeight="1">
      <c r="A34" s="247">
        <v>23</v>
      </c>
      <c r="B34" s="584" t="s">
        <v>47</v>
      </c>
      <c r="C34" s="584" t="s">
        <v>238</v>
      </c>
      <c r="D34" s="585">
        <v>1</v>
      </c>
      <c r="E34" s="585" t="s">
        <v>239</v>
      </c>
      <c r="F34" s="585" t="s">
        <v>131</v>
      </c>
      <c r="G34" s="248">
        <v>240</v>
      </c>
      <c r="H34" s="247">
        <v>200</v>
      </c>
      <c r="I34" s="249">
        <v>83.333333333333343</v>
      </c>
      <c r="J34" s="247">
        <v>95</v>
      </c>
      <c r="K34" s="249">
        <v>39.583333333333329</v>
      </c>
      <c r="L34" s="250" t="s">
        <v>240</v>
      </c>
      <c r="N34" s="178" t="str">
        <f t="shared" si="12"/>
        <v>B</v>
      </c>
      <c r="O34" s="178" t="str">
        <f t="shared" si="13"/>
        <v>K</v>
      </c>
      <c r="Q34" s="184">
        <f t="shared" si="14"/>
        <v>83.333333333333343</v>
      </c>
      <c r="R34" s="184">
        <f t="shared" si="15"/>
        <v>39.583333333333329</v>
      </c>
      <c r="T34" s="180" t="str">
        <f t="shared" si="16"/>
        <v>BETUL</v>
      </c>
      <c r="U34" s="180" t="str">
        <f t="shared" si="17"/>
        <v>BETUL</v>
      </c>
      <c r="V34" s="180" t="str">
        <f t="shared" si="18"/>
        <v>OKE</v>
      </c>
      <c r="W34" s="180" t="str">
        <f t="shared" si="19"/>
        <v>OKE</v>
      </c>
      <c r="Y34" s="227">
        <f t="shared" si="20"/>
        <v>200</v>
      </c>
      <c r="Z34" s="96">
        <f t="shared" si="21"/>
        <v>83.333333333333343</v>
      </c>
      <c r="AA34" s="227" t="str">
        <f t="shared" si="22"/>
        <v>Siang</v>
      </c>
      <c r="AB34" s="227" t="str">
        <f t="shared" si="23"/>
        <v>Pertokoan Matahari Cimanggis, Jl. Raya Bogor, RS Tugu Ibu, Kp Sindang Karsa, Bank BNI Jl Raya Bogor KM 30, Cimanggis Square, CV. Sambangun Mekarsari, Jl. Raya mekarsari, Percetakann Padasuka, Pr. Depok Mansion, PT. Maharani, PT. Thokai Dharma IND, RS. Tugu ibu cimanggis, RS. Tumbuh Kembang Cimanggis, Sekolah Indonesia Heritage Foundation</v>
      </c>
      <c r="AK34" s="185"/>
      <c r="AL34" s="185"/>
      <c r="AM34" s="186"/>
      <c r="AN34" s="186"/>
      <c r="AO34" s="186"/>
      <c r="AP34" s="186"/>
      <c r="AQ34" s="187"/>
      <c r="AR34" s="187"/>
      <c r="AS34" s="187"/>
      <c r="AT34" s="187"/>
      <c r="AU34" s="185"/>
    </row>
    <row r="35" spans="1:47" ht="12.75" customHeight="1">
      <c r="A35" s="247">
        <v>24</v>
      </c>
      <c r="B35" s="584" t="s">
        <v>47</v>
      </c>
      <c r="C35" s="584" t="s">
        <v>49</v>
      </c>
      <c r="D35" s="585">
        <v>1</v>
      </c>
      <c r="E35" s="585" t="s">
        <v>245</v>
      </c>
      <c r="F35" s="585" t="s">
        <v>131</v>
      </c>
      <c r="G35" s="248">
        <v>320</v>
      </c>
      <c r="H35" s="247">
        <v>249</v>
      </c>
      <c r="I35" s="249">
        <v>77.8125</v>
      </c>
      <c r="J35" s="247">
        <v>300</v>
      </c>
      <c r="K35" s="249">
        <v>93.75</v>
      </c>
      <c r="L35" s="250" t="s">
        <v>246</v>
      </c>
      <c r="N35" s="178" t="str">
        <f t="shared" si="12"/>
        <v>K</v>
      </c>
      <c r="O35" s="178" t="str">
        <f t="shared" si="13"/>
        <v>B</v>
      </c>
      <c r="Q35" s="184">
        <f t="shared" si="14"/>
        <v>77.8125</v>
      </c>
      <c r="R35" s="184">
        <f t="shared" si="15"/>
        <v>93.75</v>
      </c>
      <c r="T35" s="180" t="str">
        <f t="shared" si="16"/>
        <v>BETUL</v>
      </c>
      <c r="U35" s="180" t="str">
        <f t="shared" si="17"/>
        <v>BETUL</v>
      </c>
      <c r="V35" s="180" t="str">
        <f t="shared" si="18"/>
        <v>OKE</v>
      </c>
      <c r="W35" s="180" t="str">
        <f t="shared" si="19"/>
        <v>OKE</v>
      </c>
      <c r="Y35" s="227">
        <f t="shared" si="20"/>
        <v>300</v>
      </c>
      <c r="Z35" s="96">
        <f t="shared" si="21"/>
        <v>93.75</v>
      </c>
      <c r="AA35" s="227" t="str">
        <f t="shared" si="22"/>
        <v>Malam</v>
      </c>
      <c r="AB35" s="227" t="str">
        <f t="shared" si="23"/>
        <v>Pr. Bukit rivaria, Gang plered pengasinan, Jl. Arco, Jl raya pengasinan, Kp. Citayam, Kp. Duren Seribu, Kp. Panggulan, Kp. Parung bingung, Kp. Ragajaya, Kp. Sasak panjang, Kp. Sawangan poncol, Kp. Tajurhalang, Masjid Nindaul Pengasinan, Pabrik baso, Pertigaan pengasinan, Pr. banana residence, Pr. bumi sawangan indah, Pr. Bunga Citra Lestari, Pr. Citayam Green Park, Pr. Graha taman indah, Pr. Grande asri, Pr. Griya Perigi sawangan, pr. Harry residence, Pr Indrakila, Pr. Panorama citayam, Pr. Puri sasak panjang, Pr. samasta citayam, Pr. Sasak panjang Permai, Pr. sawangan hill 2 dan 3, Pr. taman melati, Pr. Taman sawangan residence, Pr. Taman semesta mas, Pr. The Lisdin, Pr. Villa asri sawangan, RSUD Sawangan</v>
      </c>
      <c r="AK35" s="185"/>
      <c r="AL35" s="185"/>
      <c r="AM35" s="186"/>
      <c r="AN35" s="186"/>
      <c r="AO35" s="186"/>
      <c r="AP35" s="186"/>
      <c r="AQ35" s="187"/>
      <c r="AR35" s="187"/>
      <c r="AS35" s="187"/>
      <c r="AT35" s="187"/>
      <c r="AU35" s="185"/>
    </row>
    <row r="36" spans="1:47" ht="12.75" customHeight="1">
      <c r="A36" s="247">
        <v>25</v>
      </c>
      <c r="B36" s="584" t="s">
        <v>47</v>
      </c>
      <c r="C36" s="584" t="s">
        <v>49</v>
      </c>
      <c r="D36" s="585">
        <v>1</v>
      </c>
      <c r="E36" s="585" t="s">
        <v>248</v>
      </c>
      <c r="F36" s="585" t="s">
        <v>131</v>
      </c>
      <c r="G36" s="248">
        <v>240</v>
      </c>
      <c r="H36" s="247">
        <v>229</v>
      </c>
      <c r="I36" s="249">
        <v>95.416666666666671</v>
      </c>
      <c r="J36" s="247">
        <v>233</v>
      </c>
      <c r="K36" s="249">
        <v>97.083333333333329</v>
      </c>
      <c r="L36" s="250" t="s">
        <v>249</v>
      </c>
      <c r="N36" s="178" t="str">
        <f t="shared" si="12"/>
        <v>B</v>
      </c>
      <c r="O36" s="178" t="str">
        <f t="shared" si="13"/>
        <v>B</v>
      </c>
      <c r="Q36" s="184">
        <f t="shared" si="14"/>
        <v>95.416666666666671</v>
      </c>
      <c r="R36" s="184">
        <f t="shared" si="15"/>
        <v>97.083333333333329</v>
      </c>
      <c r="T36" s="180" t="str">
        <f t="shared" si="16"/>
        <v>BETUL</v>
      </c>
      <c r="U36" s="180" t="str">
        <f t="shared" si="17"/>
        <v>BETUL</v>
      </c>
      <c r="V36" s="180" t="str">
        <f t="shared" si="18"/>
        <v>OKE</v>
      </c>
      <c r="W36" s="180" t="str">
        <f t="shared" si="19"/>
        <v>OKE</v>
      </c>
      <c r="Y36" s="227">
        <f t="shared" si="20"/>
        <v>233</v>
      </c>
      <c r="Z36" s="96">
        <f t="shared" si="21"/>
        <v>97.083333333333329</v>
      </c>
      <c r="AA36" s="227" t="str">
        <f t="shared" si="22"/>
        <v>Malam</v>
      </c>
      <c r="AB36" s="227" t="str">
        <f t="shared" si="23"/>
        <v>Kp Utan Jaya, Pr. Permata Citayam, Kp. Pondok Terong, Kav. Linawati rostan, Kp. Cipayung, Kp. Citayam, Kp. Kelapa rawa panjang, Kp. Pala bali, Kp. Pleret, Kp. Pondok jaya, Pr. Permata depok, Pr. Jambu Tree, Pr. Dealova residence, pr. Green le Mirrage, Pr. marsaid residence, Pr. nuansa 99, Pr. permata geen sentosa</v>
      </c>
      <c r="AK36" s="185"/>
      <c r="AL36" s="185"/>
      <c r="AM36" s="186"/>
      <c r="AN36" s="186"/>
      <c r="AO36" s="186"/>
      <c r="AP36" s="186"/>
      <c r="AQ36" s="187"/>
      <c r="AR36" s="187"/>
      <c r="AS36" s="187"/>
      <c r="AT36" s="187"/>
      <c r="AU36" s="185"/>
    </row>
    <row r="37" spans="1:47" ht="12.75" customHeight="1">
      <c r="A37" s="247">
        <v>26</v>
      </c>
      <c r="B37" s="584" t="s">
        <v>47</v>
      </c>
      <c r="C37" s="584" t="s">
        <v>49</v>
      </c>
      <c r="D37" s="585">
        <v>2</v>
      </c>
      <c r="E37" s="585" t="s">
        <v>262</v>
      </c>
      <c r="F37" s="585" t="s">
        <v>128</v>
      </c>
      <c r="G37" s="248">
        <v>320</v>
      </c>
      <c r="H37" s="247">
        <v>233</v>
      </c>
      <c r="I37" s="249">
        <v>72.8125</v>
      </c>
      <c r="J37" s="247">
        <v>274</v>
      </c>
      <c r="K37" s="249">
        <v>85.625</v>
      </c>
      <c r="L37" s="250" t="s">
        <v>263</v>
      </c>
      <c r="N37" s="178" t="str">
        <f t="shared" si="12"/>
        <v>K</v>
      </c>
      <c r="O37" s="178" t="str">
        <f t="shared" si="13"/>
        <v>B</v>
      </c>
      <c r="Q37" s="184">
        <f t="shared" si="14"/>
        <v>72.8125</v>
      </c>
      <c r="R37" s="184">
        <f t="shared" si="15"/>
        <v>85.625</v>
      </c>
      <c r="T37" s="180" t="str">
        <f t="shared" si="16"/>
        <v>BETUL</v>
      </c>
      <c r="U37" s="180" t="str">
        <f t="shared" si="17"/>
        <v>BETUL</v>
      </c>
      <c r="V37" s="180" t="str">
        <f t="shared" si="18"/>
        <v>OKE</v>
      </c>
      <c r="W37" s="180" t="str">
        <f t="shared" si="19"/>
        <v>OKE</v>
      </c>
      <c r="Y37" s="227">
        <f t="shared" si="20"/>
        <v>274</v>
      </c>
      <c r="Z37" s="96">
        <f t="shared" si="21"/>
        <v>85.625</v>
      </c>
      <c r="AA37" s="227" t="str">
        <f t="shared" si="22"/>
        <v>Malam</v>
      </c>
      <c r="AB37" s="227" t="str">
        <f t="shared" si="23"/>
        <v>Alfamart, sari gaperi, gang dodol, indomart sari gaperi, Jl. Raya bojong gede, kantor kecamatan bojong gede, kp balong, Kp. Bojong gede dalem, Kp. Bojong gede, Kp. Kedung jiwa, Kp. Muara bojong gede, Kp. Pasar lama bojong gede, Kp. Setu bojong gede, Lapangan siaga bojong gede, Polsek sari gaperi, Pr. bambu kuning, Pr. Calista residence, Pr. genteng biru, Pr. Kronjo, Pr. Prima bojong gede, Pr. Sari gaperi, Terminal bojong gede</v>
      </c>
      <c r="AK37" s="185"/>
      <c r="AL37" s="185"/>
      <c r="AM37" s="186"/>
      <c r="AN37" s="186"/>
      <c r="AO37" s="186"/>
      <c r="AP37" s="186"/>
      <c r="AQ37" s="187"/>
      <c r="AR37" s="187"/>
      <c r="AS37" s="187"/>
      <c r="AT37" s="187"/>
      <c r="AU37" s="185"/>
    </row>
    <row r="38" spans="1:47" ht="12.75" customHeight="1">
      <c r="A38" s="247">
        <v>27</v>
      </c>
      <c r="B38" s="584" t="s">
        <v>47</v>
      </c>
      <c r="C38" s="584" t="s">
        <v>286</v>
      </c>
      <c r="D38" s="585">
        <v>2</v>
      </c>
      <c r="E38" s="585" t="s">
        <v>287</v>
      </c>
      <c r="F38" s="585" t="s">
        <v>131</v>
      </c>
      <c r="G38" s="248">
        <v>240</v>
      </c>
      <c r="H38" s="247">
        <v>210</v>
      </c>
      <c r="I38" s="249">
        <v>87.5</v>
      </c>
      <c r="J38" s="247">
        <v>210</v>
      </c>
      <c r="K38" s="249">
        <v>87.5</v>
      </c>
      <c r="L38" s="250" t="s">
        <v>3142</v>
      </c>
      <c r="N38" s="178" t="str">
        <f t="shared" si="12"/>
        <v>B</v>
      </c>
      <c r="O38" s="178" t="str">
        <f t="shared" si="13"/>
        <v>B</v>
      </c>
      <c r="Q38" s="184">
        <f t="shared" si="14"/>
        <v>87.5</v>
      </c>
      <c r="R38" s="184">
        <f t="shared" si="15"/>
        <v>87.5</v>
      </c>
      <c r="T38" s="180" t="str">
        <f t="shared" si="16"/>
        <v>BETUL</v>
      </c>
      <c r="U38" s="180" t="str">
        <f t="shared" si="17"/>
        <v>BETUL</v>
      </c>
      <c r="V38" s="180" t="str">
        <f t="shared" si="18"/>
        <v>OKE</v>
      </c>
      <c r="W38" s="180" t="str">
        <f t="shared" si="19"/>
        <v>OKE</v>
      </c>
      <c r="Y38" s="227">
        <f t="shared" si="20"/>
        <v>210</v>
      </c>
      <c r="Z38" s="96">
        <f t="shared" si="21"/>
        <v>87.5</v>
      </c>
      <c r="AA38" s="227" t="str">
        <f t="shared" si="22"/>
        <v>Siang</v>
      </c>
      <c r="AB38" s="227" t="str">
        <f t="shared" si="23"/>
        <v>CV. Net Plast Pack, CV. Tri Unggul, Gudang Indomart Prumpung, Jl. Raya Prumpung, Jl. Raya Puspitek Serpong, Komplek Pergudangan Bizhub, Kp. Citeureup, Kp. Gelusur, Kp. Gunung sindur, Kp. Jampang, Kp. Nagrog, Kp. Pabuaran, Pasar Tohaga, Pergudangan Sigma Kartika, Pr. Griya Cimangir, PT. Berkat cahaya novena, PT. Campina, PT. Chemplast Indonesia, PT. Cipta Area Lestari, PT. Hotza Pametorindo, PT. Hubrida, PT. Nilam Sumsek Mandiri, PT. Nirwana Interna Jaya, PT. Zfoam Indonesia, Yanuar Tjen</v>
      </c>
      <c r="AK38" s="185"/>
      <c r="AL38" s="185"/>
      <c r="AM38" s="186"/>
      <c r="AN38" s="186"/>
      <c r="AO38" s="186"/>
      <c r="AP38" s="186"/>
      <c r="AQ38" s="187"/>
      <c r="AR38" s="187"/>
      <c r="AS38" s="187"/>
      <c r="AT38" s="187"/>
      <c r="AU38" s="185"/>
    </row>
    <row r="39" spans="1:47" ht="12.75" customHeight="1">
      <c r="A39" s="247">
        <v>28</v>
      </c>
      <c r="B39" s="584" t="s">
        <v>47</v>
      </c>
      <c r="C39" s="584" t="s">
        <v>286</v>
      </c>
      <c r="D39" s="585">
        <v>3</v>
      </c>
      <c r="E39" s="585" t="s">
        <v>3109</v>
      </c>
      <c r="F39" s="585" t="s">
        <v>131</v>
      </c>
      <c r="G39" s="248">
        <v>300</v>
      </c>
      <c r="H39" s="247">
        <v>240</v>
      </c>
      <c r="I39" s="249">
        <v>80</v>
      </c>
      <c r="J39" s="247">
        <v>240</v>
      </c>
      <c r="K39" s="249">
        <v>80</v>
      </c>
      <c r="L39" s="250" t="s">
        <v>3150</v>
      </c>
      <c r="N39" s="178" t="str">
        <f t="shared" si="12"/>
        <v>B</v>
      </c>
      <c r="O39" s="178" t="str">
        <f t="shared" si="13"/>
        <v>B</v>
      </c>
      <c r="Q39" s="184">
        <f t="shared" si="14"/>
        <v>80</v>
      </c>
      <c r="R39" s="184">
        <f t="shared" si="15"/>
        <v>80</v>
      </c>
      <c r="T39" s="180" t="str">
        <f t="shared" si="16"/>
        <v>BETUL</v>
      </c>
      <c r="U39" s="180" t="str">
        <f t="shared" si="17"/>
        <v>BETUL</v>
      </c>
      <c r="V39" s="180" t="str">
        <f t="shared" si="18"/>
        <v>OKE</v>
      </c>
      <c r="W39" s="180" t="str">
        <f t="shared" si="19"/>
        <v>OKE</v>
      </c>
      <c r="Y39" s="227">
        <f t="shared" si="20"/>
        <v>240</v>
      </c>
      <c r="Z39" s="96">
        <f t="shared" si="21"/>
        <v>80</v>
      </c>
      <c r="AA39" s="227" t="str">
        <f t="shared" si="22"/>
        <v>Siang</v>
      </c>
      <c r="AB39" s="227" t="str">
        <f t="shared" si="23"/>
        <v>PT. Baktiakta tansil, Kp. Kalisuren, Kp. Pemagarsari, Kp. Ragamukti, Kp. Parung, Kp. Lebak wangi, Pr. Arco residence, Pr. Avany garden residence, Pr. Casa magnolia, Pr. Citra Kalisuren, Pr. De green Terace, Pr. De green residence, Pr. D'Phanisan, Pr. Mulia Indah Kalisuren, Pr. Nyiru Mekar, Pr. Tajur Pulo, Pr. Modern Kalisuren, Showroom mitsubishi</v>
      </c>
      <c r="AK39" s="185"/>
      <c r="AL39" s="185"/>
      <c r="AM39" s="186"/>
      <c r="AN39" s="186"/>
      <c r="AO39" s="186"/>
      <c r="AP39" s="186"/>
      <c r="AQ39" s="187"/>
      <c r="AR39" s="187"/>
      <c r="AS39" s="187"/>
      <c r="AT39" s="187"/>
      <c r="AU39" s="185"/>
    </row>
    <row r="40" spans="1:47" ht="12.75" customHeight="1">
      <c r="A40" s="247">
        <v>29</v>
      </c>
      <c r="B40" s="584" t="s">
        <v>47</v>
      </c>
      <c r="C40" s="584" t="s">
        <v>286</v>
      </c>
      <c r="D40" s="585">
        <v>3</v>
      </c>
      <c r="E40" s="585" t="s">
        <v>3114</v>
      </c>
      <c r="F40" s="585" t="s">
        <v>131</v>
      </c>
      <c r="G40" s="248">
        <v>300</v>
      </c>
      <c r="H40" s="247">
        <v>245</v>
      </c>
      <c r="I40" s="249">
        <v>81.666666666666671</v>
      </c>
      <c r="J40" s="247">
        <v>245</v>
      </c>
      <c r="K40" s="249">
        <v>81.666666666666671</v>
      </c>
      <c r="L40" s="250" t="s">
        <v>3152</v>
      </c>
      <c r="N40" s="178" t="str">
        <f t="shared" si="12"/>
        <v>B</v>
      </c>
      <c r="O40" s="178" t="str">
        <f t="shared" si="13"/>
        <v>B</v>
      </c>
      <c r="Q40" s="184">
        <f t="shared" si="14"/>
        <v>81.666666666666671</v>
      </c>
      <c r="R40" s="184">
        <f t="shared" si="15"/>
        <v>81.666666666666671</v>
      </c>
      <c r="T40" s="180" t="str">
        <f t="shared" si="16"/>
        <v>BETUL</v>
      </c>
      <c r="U40" s="180" t="str">
        <f t="shared" si="17"/>
        <v>BETUL</v>
      </c>
      <c r="V40" s="180" t="str">
        <f t="shared" si="18"/>
        <v>OKE</v>
      </c>
      <c r="W40" s="180" t="str">
        <f t="shared" si="19"/>
        <v>OKE</v>
      </c>
      <c r="Y40" s="227">
        <f t="shared" si="20"/>
        <v>245</v>
      </c>
      <c r="Z40" s="96">
        <f t="shared" si="21"/>
        <v>81.666666666666671</v>
      </c>
      <c r="AA40" s="227" t="str">
        <f t="shared" si="22"/>
        <v>Siang</v>
      </c>
      <c r="AB40" s="227" t="str">
        <f t="shared" si="23"/>
        <v>Pr. Atan darsana, Kapling DPT, Komplek sekolah al-azhar, Kp. Bulakj sawangan, kp. Pondok petir, kp. Serua, Madarmafarm, Pr. Arkasia terrace, pr. Alam asri serua, pr. Belanova residence, pr. Bukit sutera, pr. Bumi pratama serua, pr. Daun hijau, pr. Grand mutiara, pr. griya pamulang, pr. griya sasmita, pr, pamulang village, pr. permata mansion, pr. reni jaya sawangan, pr. sasmita, pr. serua village, pr. taman jasmine, pr. taman serua, pr. the royale residence, pr. villa pamulang, PT. astra honda motor, PT. Jimmu, Ruko sawangan megah, showroom toyota, Pr. Suhartono</v>
      </c>
      <c r="AK40" s="185"/>
      <c r="AL40" s="185"/>
      <c r="AM40" s="186"/>
      <c r="AN40" s="186"/>
      <c r="AO40" s="186"/>
      <c r="AP40" s="186"/>
      <c r="AQ40" s="187"/>
      <c r="AR40" s="187"/>
      <c r="AS40" s="187"/>
      <c r="AT40" s="187"/>
      <c r="AU40" s="185"/>
    </row>
    <row r="41" spans="1:47" ht="12.75" customHeight="1">
      <c r="A41" s="247">
        <v>30</v>
      </c>
      <c r="B41" s="584" t="s">
        <v>89</v>
      </c>
      <c r="C41" s="584" t="s">
        <v>89</v>
      </c>
      <c r="D41" s="585">
        <v>1</v>
      </c>
      <c r="E41" s="585" t="s">
        <v>294</v>
      </c>
      <c r="F41" s="585" t="s">
        <v>131</v>
      </c>
      <c r="G41" s="248">
        <v>285</v>
      </c>
      <c r="H41" s="247">
        <v>230</v>
      </c>
      <c r="I41" s="249">
        <v>80.701754385964904</v>
      </c>
      <c r="J41" s="247">
        <v>206</v>
      </c>
      <c r="K41" s="249">
        <v>72.280701754385973</v>
      </c>
      <c r="L41" s="250" t="s">
        <v>294</v>
      </c>
      <c r="N41" s="178" t="str">
        <f t="shared" si="12"/>
        <v>B</v>
      </c>
      <c r="O41" s="178" t="str">
        <f t="shared" si="13"/>
        <v>K</v>
      </c>
      <c r="Q41" s="184">
        <f t="shared" si="14"/>
        <v>80.701754385964904</v>
      </c>
      <c r="R41" s="184">
        <f t="shared" si="15"/>
        <v>72.280701754385973</v>
      </c>
      <c r="T41" s="180" t="str">
        <f t="shared" si="16"/>
        <v>BETUL</v>
      </c>
      <c r="U41" s="180" t="str">
        <f t="shared" si="17"/>
        <v>BETUL</v>
      </c>
      <c r="V41" s="180" t="str">
        <f t="shared" si="18"/>
        <v>OKE</v>
      </c>
      <c r="W41" s="180" t="str">
        <f t="shared" si="19"/>
        <v>OKE</v>
      </c>
      <c r="Y41" s="227">
        <f t="shared" si="20"/>
        <v>230</v>
      </c>
      <c r="Z41" s="96">
        <f t="shared" si="21"/>
        <v>80.701754385964904</v>
      </c>
      <c r="AA41" s="227" t="str">
        <f t="shared" si="22"/>
        <v>Siang</v>
      </c>
      <c r="AB41" s="227" t="str">
        <f t="shared" si="23"/>
        <v>SUCI</v>
      </c>
      <c r="AK41" s="185"/>
      <c r="AL41" s="185"/>
      <c r="AM41" s="186"/>
      <c r="AN41" s="186"/>
      <c r="AO41" s="186"/>
      <c r="AP41" s="186"/>
      <c r="AQ41" s="187"/>
      <c r="AR41" s="187"/>
      <c r="AS41" s="187"/>
      <c r="AT41" s="187"/>
      <c r="AU41" s="185"/>
    </row>
    <row r="42" spans="1:47">
      <c r="A42" s="247">
        <v>31</v>
      </c>
      <c r="B42" s="584" t="s">
        <v>89</v>
      </c>
      <c r="C42" s="584" t="s">
        <v>62</v>
      </c>
      <c r="D42" s="585">
        <v>2</v>
      </c>
      <c r="E42" s="585" t="s">
        <v>3561</v>
      </c>
      <c r="F42" s="585" t="s">
        <v>131</v>
      </c>
      <c r="G42" s="248">
        <v>300</v>
      </c>
      <c r="H42" s="247">
        <v>242</v>
      </c>
      <c r="I42" s="249">
        <v>80.666666666666657</v>
      </c>
      <c r="J42" s="247">
        <v>210</v>
      </c>
      <c r="K42" s="249">
        <v>70</v>
      </c>
      <c r="L42" s="250" t="s">
        <v>3567</v>
      </c>
      <c r="N42" s="178" t="str">
        <f t="shared" si="12"/>
        <v>B</v>
      </c>
      <c r="O42" s="178" t="str">
        <f t="shared" si="13"/>
        <v>K</v>
      </c>
      <c r="Q42" s="184">
        <f t="shared" si="14"/>
        <v>80.666666666666657</v>
      </c>
      <c r="R42" s="184">
        <f t="shared" si="15"/>
        <v>70</v>
      </c>
      <c r="T42" s="180" t="str">
        <f t="shared" si="16"/>
        <v>BETUL</v>
      </c>
      <c r="U42" s="180" t="str">
        <f t="shared" si="17"/>
        <v>BETUL</v>
      </c>
      <c r="V42" s="180" t="str">
        <f t="shared" si="18"/>
        <v>OKE</v>
      </c>
      <c r="W42" s="180" t="str">
        <f t="shared" si="19"/>
        <v>OKE</v>
      </c>
      <c r="Y42" s="227">
        <f t="shared" si="20"/>
        <v>242</v>
      </c>
      <c r="Z42" s="96">
        <f t="shared" si="21"/>
        <v>80.666666666666657</v>
      </c>
      <c r="AA42" s="227" t="str">
        <f t="shared" si="22"/>
        <v>Siang</v>
      </c>
      <c r="AB42" s="227" t="str">
        <f t="shared" si="23"/>
        <v>CIBUGEL, WARUNG BANDREK</v>
      </c>
    </row>
    <row r="43" spans="1:47">
      <c r="A43" s="247">
        <v>32</v>
      </c>
      <c r="B43" s="584" t="s">
        <v>89</v>
      </c>
      <c r="C43" s="584" t="s">
        <v>62</v>
      </c>
      <c r="D43" s="585">
        <v>3</v>
      </c>
      <c r="E43" s="585" t="s">
        <v>302</v>
      </c>
      <c r="F43" s="585" t="s">
        <v>131</v>
      </c>
      <c r="G43" s="248">
        <v>285</v>
      </c>
      <c r="H43" s="247">
        <v>217</v>
      </c>
      <c r="I43" s="249">
        <v>76.140350877192986</v>
      </c>
      <c r="J43" s="247">
        <v>257</v>
      </c>
      <c r="K43" s="249">
        <v>90.175438596491233</v>
      </c>
      <c r="L43" s="250" t="s">
        <v>3566</v>
      </c>
      <c r="N43" s="178" t="str">
        <f t="shared" si="12"/>
        <v>K</v>
      </c>
      <c r="O43" s="178" t="str">
        <f t="shared" si="13"/>
        <v>B</v>
      </c>
      <c r="Q43" s="184">
        <f t="shared" si="14"/>
        <v>76.140350877192986</v>
      </c>
      <c r="R43" s="184">
        <f t="shared" si="15"/>
        <v>90.175438596491233</v>
      </c>
      <c r="T43" s="180" t="str">
        <f t="shared" si="16"/>
        <v>BETUL</v>
      </c>
      <c r="U43" s="180" t="str">
        <f t="shared" si="17"/>
        <v>BETUL</v>
      </c>
      <c r="V43" s="180" t="str">
        <f t="shared" si="18"/>
        <v>OKE</v>
      </c>
      <c r="W43" s="180" t="str">
        <f t="shared" si="19"/>
        <v>OKE</v>
      </c>
      <c r="Y43" s="227">
        <f t="shared" si="20"/>
        <v>257</v>
      </c>
      <c r="Z43" s="96">
        <f t="shared" si="21"/>
        <v>90.175438596491233</v>
      </c>
      <c r="AA43" s="227" t="str">
        <f t="shared" si="22"/>
        <v>Malam</v>
      </c>
      <c r="AB43" s="227" t="str">
        <f t="shared" si="23"/>
        <v>KURNIA</v>
      </c>
    </row>
    <row r="44" spans="1:47">
      <c r="A44" s="247">
        <v>33</v>
      </c>
      <c r="B44" s="584" t="s">
        <v>89</v>
      </c>
      <c r="C44" s="584" t="s">
        <v>91</v>
      </c>
      <c r="D44" s="585">
        <v>1</v>
      </c>
      <c r="E44" s="585" t="s">
        <v>3588</v>
      </c>
      <c r="F44" s="585" t="s">
        <v>131</v>
      </c>
      <c r="G44" s="248">
        <v>198</v>
      </c>
      <c r="H44" s="247">
        <v>209</v>
      </c>
      <c r="I44" s="249">
        <v>105.55555555555556</v>
      </c>
      <c r="J44" s="247">
        <v>204</v>
      </c>
      <c r="K44" s="249">
        <v>103.03030303030303</v>
      </c>
      <c r="L44" s="250" t="s">
        <v>3599</v>
      </c>
      <c r="N44" s="178" t="str">
        <f t="shared" si="12"/>
        <v>B</v>
      </c>
      <c r="O44" s="178" t="str">
        <f t="shared" si="13"/>
        <v>B</v>
      </c>
      <c r="Q44" s="184">
        <f t="shared" si="14"/>
        <v>105.55555555555556</v>
      </c>
      <c r="R44" s="184">
        <f t="shared" si="15"/>
        <v>103.03030303030303</v>
      </c>
      <c r="T44" s="180" t="str">
        <f t="shared" si="16"/>
        <v>BETUL</v>
      </c>
      <c r="U44" s="180" t="str">
        <f t="shared" si="17"/>
        <v>BETUL</v>
      </c>
      <c r="V44" s="180" t="str">
        <f t="shared" si="18"/>
        <v>CEK KEMBALI</v>
      </c>
      <c r="W44" s="180" t="str">
        <f t="shared" si="19"/>
        <v>CEK KEMBALI</v>
      </c>
      <c r="Y44" s="227">
        <f t="shared" si="20"/>
        <v>209</v>
      </c>
      <c r="Z44" s="96">
        <f t="shared" si="21"/>
        <v>105.55555555555556</v>
      </c>
      <c r="AA44" s="227" t="str">
        <f t="shared" si="22"/>
        <v>Siang</v>
      </c>
      <c r="AB44" s="227" t="str">
        <f t="shared" si="23"/>
        <v>Papandayandsk.</v>
      </c>
    </row>
    <row r="45" spans="1:47">
      <c r="A45" s="247">
        <v>34</v>
      </c>
      <c r="B45" s="584" t="s">
        <v>34</v>
      </c>
      <c r="C45" s="584" t="s">
        <v>467</v>
      </c>
      <c r="D45" s="585">
        <v>2</v>
      </c>
      <c r="E45" s="585" t="s">
        <v>3169</v>
      </c>
      <c r="F45" s="585" t="s">
        <v>128</v>
      </c>
      <c r="G45" s="248">
        <v>255</v>
      </c>
      <c r="H45" s="247">
        <v>219</v>
      </c>
      <c r="I45" s="249">
        <v>85.882352941176464</v>
      </c>
      <c r="J45" s="247">
        <v>182</v>
      </c>
      <c r="K45" s="249">
        <v>71.372549019607845</v>
      </c>
      <c r="L45" s="250" t="s">
        <v>3170</v>
      </c>
      <c r="N45" s="178" t="str">
        <f t="shared" si="12"/>
        <v>B</v>
      </c>
      <c r="O45" s="178" t="str">
        <f t="shared" si="13"/>
        <v>K</v>
      </c>
      <c r="Q45" s="184">
        <f t="shared" si="14"/>
        <v>85.882352941176464</v>
      </c>
      <c r="R45" s="184">
        <f t="shared" si="15"/>
        <v>71.372549019607845</v>
      </c>
      <c r="T45" s="180" t="str">
        <f t="shared" si="16"/>
        <v>BETUL</v>
      </c>
      <c r="U45" s="180" t="str">
        <f t="shared" si="17"/>
        <v>BETUL</v>
      </c>
      <c r="V45" s="180" t="str">
        <f t="shared" si="18"/>
        <v>OKE</v>
      </c>
      <c r="W45" s="180" t="str">
        <f t="shared" si="19"/>
        <v>OKE</v>
      </c>
      <c r="Y45" s="227">
        <f t="shared" si="20"/>
        <v>219</v>
      </c>
      <c r="Z45" s="96">
        <f t="shared" si="21"/>
        <v>85.882352941176464</v>
      </c>
      <c r="AA45" s="227" t="str">
        <f t="shared" si="22"/>
        <v>Siang</v>
      </c>
      <c r="AB45" s="227" t="str">
        <f t="shared" si="23"/>
        <v>PT.Prima Santi, PT.Dwi Indah, PT.PHI, PT.Avindo</v>
      </c>
    </row>
    <row r="46" spans="1:47">
      <c r="A46" s="247">
        <v>35</v>
      </c>
      <c r="B46" s="584" t="s">
        <v>50</v>
      </c>
      <c r="C46" s="584" t="s">
        <v>272</v>
      </c>
      <c r="D46" s="585">
        <v>1</v>
      </c>
      <c r="E46" s="585" t="s">
        <v>3604</v>
      </c>
      <c r="F46" s="585" t="s">
        <v>131</v>
      </c>
      <c r="G46" s="248">
        <v>240</v>
      </c>
      <c r="H46" s="247">
        <v>206</v>
      </c>
      <c r="I46" s="249">
        <v>85.833333333333329</v>
      </c>
      <c r="J46" s="247">
        <v>142</v>
      </c>
      <c r="K46" s="249">
        <v>59.166666666666664</v>
      </c>
      <c r="L46" s="250" t="s">
        <v>3605</v>
      </c>
      <c r="N46" s="178" t="str">
        <f t="shared" si="12"/>
        <v>B</v>
      </c>
      <c r="O46" s="178" t="str">
        <f t="shared" si="13"/>
        <v>K</v>
      </c>
      <c r="Q46" s="184">
        <f t="shared" si="14"/>
        <v>85.833333333333329</v>
      </c>
      <c r="R46" s="184">
        <f t="shared" si="15"/>
        <v>59.166666666666664</v>
      </c>
      <c r="T46" s="180" t="str">
        <f t="shared" si="16"/>
        <v>BETUL</v>
      </c>
      <c r="U46" s="180" t="str">
        <f t="shared" si="17"/>
        <v>BETUL</v>
      </c>
      <c r="V46" s="180" t="str">
        <f t="shared" si="18"/>
        <v>OKE</v>
      </c>
      <c r="W46" s="180" t="str">
        <f t="shared" si="19"/>
        <v>OKE</v>
      </c>
      <c r="Y46" s="227">
        <f t="shared" si="20"/>
        <v>206</v>
      </c>
      <c r="Z46" s="96">
        <f t="shared" si="21"/>
        <v>85.833333333333329</v>
      </c>
      <c r="AA46" s="227" t="str">
        <f t="shared" si="22"/>
        <v>Siang</v>
      </c>
      <c r="AB46" s="227" t="str">
        <f t="shared" si="23"/>
        <v>JOMIN, CIBODAS, PANGULAH, CIKAMPEK BARU, JATISARI, BARUGBUG, dskt</v>
      </c>
    </row>
    <row r="47" spans="1:47">
      <c r="A47" s="247">
        <v>36</v>
      </c>
      <c r="B47" s="584" t="s">
        <v>50</v>
      </c>
      <c r="C47" s="584" t="s">
        <v>272</v>
      </c>
      <c r="D47" s="585">
        <v>1</v>
      </c>
      <c r="E47" s="585" t="s">
        <v>273</v>
      </c>
      <c r="F47" s="585" t="s">
        <v>131</v>
      </c>
      <c r="G47" s="248">
        <v>240</v>
      </c>
      <c r="H47" s="247">
        <v>242</v>
      </c>
      <c r="I47" s="249">
        <v>100.83333333333333</v>
      </c>
      <c r="J47" s="247">
        <v>228</v>
      </c>
      <c r="K47" s="249">
        <v>95</v>
      </c>
      <c r="L47" s="250" t="s">
        <v>274</v>
      </c>
      <c r="N47" s="178" t="str">
        <f t="shared" si="12"/>
        <v>B</v>
      </c>
      <c r="O47" s="178" t="str">
        <f t="shared" si="13"/>
        <v>B</v>
      </c>
      <c r="Q47" s="184">
        <f t="shared" si="14"/>
        <v>100.83333333333333</v>
      </c>
      <c r="R47" s="184">
        <f t="shared" si="15"/>
        <v>95</v>
      </c>
      <c r="T47" s="180" t="str">
        <f t="shared" si="16"/>
        <v>BETUL</v>
      </c>
      <c r="U47" s="180" t="str">
        <f t="shared" si="17"/>
        <v>BETUL</v>
      </c>
      <c r="V47" s="180" t="str">
        <f t="shared" si="18"/>
        <v>CEK KEMBALI</v>
      </c>
      <c r="W47" s="180" t="str">
        <f t="shared" si="19"/>
        <v>OKE</v>
      </c>
      <c r="Y47" s="227">
        <f t="shared" si="20"/>
        <v>242</v>
      </c>
      <c r="Z47" s="96">
        <f t="shared" si="21"/>
        <v>100.83333333333333</v>
      </c>
      <c r="AA47" s="227" t="str">
        <f t="shared" si="22"/>
        <v>Siang</v>
      </c>
      <c r="AB47" s="227" t="str">
        <f t="shared" si="23"/>
        <v>DAWUAN, CIKAMPEK, PUCUNG, WANCIMEKAR, PANGULAH, dskt</v>
      </c>
    </row>
    <row r="48" spans="1:47">
      <c r="A48" s="247">
        <v>37</v>
      </c>
      <c r="B48" s="584" t="s">
        <v>50</v>
      </c>
      <c r="C48" s="584" t="s">
        <v>272</v>
      </c>
      <c r="D48" s="585">
        <v>1</v>
      </c>
      <c r="E48" s="585" t="s">
        <v>3614</v>
      </c>
      <c r="F48" s="585" t="s">
        <v>128</v>
      </c>
      <c r="G48" s="248">
        <v>240</v>
      </c>
      <c r="H48" s="247">
        <v>233</v>
      </c>
      <c r="I48" s="249">
        <v>97.083333333333329</v>
      </c>
      <c r="J48" s="247">
        <v>187</v>
      </c>
      <c r="K48" s="249">
        <v>77.916666666666671</v>
      </c>
      <c r="L48" s="250" t="s">
        <v>3615</v>
      </c>
      <c r="N48" s="178" t="str">
        <f t="shared" si="12"/>
        <v>B</v>
      </c>
      <c r="O48" s="178" t="str">
        <f t="shared" si="13"/>
        <v>K</v>
      </c>
      <c r="Q48" s="184">
        <f t="shared" si="14"/>
        <v>97.083333333333329</v>
      </c>
      <c r="R48" s="184">
        <f t="shared" si="15"/>
        <v>77.916666666666671</v>
      </c>
      <c r="T48" s="180" t="str">
        <f t="shared" si="16"/>
        <v>BETUL</v>
      </c>
      <c r="U48" s="180" t="str">
        <f t="shared" si="17"/>
        <v>BETUL</v>
      </c>
      <c r="V48" s="180" t="str">
        <f t="shared" si="18"/>
        <v>OKE</v>
      </c>
      <c r="W48" s="180" t="str">
        <f t="shared" si="19"/>
        <v>OKE</v>
      </c>
      <c r="Y48" s="227">
        <f t="shared" si="20"/>
        <v>233</v>
      </c>
      <c r="Z48" s="96">
        <f t="shared" si="21"/>
        <v>97.083333333333329</v>
      </c>
      <c r="AA48" s="227" t="str">
        <f t="shared" si="22"/>
        <v>Siang</v>
      </c>
      <c r="AB48" s="227" t="str">
        <f t="shared" si="23"/>
        <v>MAL CIKAMPEK, SARIMULYA, CIKAMPEK KOTA, PUCUNG, dskt</v>
      </c>
    </row>
    <row r="49" spans="1:28">
      <c r="A49" s="247">
        <v>38</v>
      </c>
      <c r="B49" s="584" t="s">
        <v>50</v>
      </c>
      <c r="C49" s="584" t="s">
        <v>272</v>
      </c>
      <c r="D49" s="585">
        <v>1</v>
      </c>
      <c r="E49" s="585" t="s">
        <v>276</v>
      </c>
      <c r="F49" s="585" t="s">
        <v>131</v>
      </c>
      <c r="G49" s="248">
        <v>240</v>
      </c>
      <c r="H49" s="247">
        <v>270</v>
      </c>
      <c r="I49" s="249">
        <v>112.5</v>
      </c>
      <c r="J49" s="247">
        <v>270</v>
      </c>
      <c r="K49" s="249">
        <v>112.5</v>
      </c>
      <c r="L49" s="250" t="s">
        <v>277</v>
      </c>
      <c r="N49" s="178" t="str">
        <f t="shared" si="12"/>
        <v>B</v>
      </c>
      <c r="O49" s="178" t="str">
        <f t="shared" si="13"/>
        <v>B</v>
      </c>
      <c r="Q49" s="184">
        <f t="shared" si="14"/>
        <v>112.5</v>
      </c>
      <c r="R49" s="184">
        <f t="shared" si="15"/>
        <v>112.5</v>
      </c>
      <c r="T49" s="180" t="str">
        <f t="shared" si="16"/>
        <v>BETUL</v>
      </c>
      <c r="U49" s="180" t="str">
        <f t="shared" si="17"/>
        <v>BETUL</v>
      </c>
      <c r="V49" s="180" t="str">
        <f t="shared" si="18"/>
        <v>CEK KEMBALI</v>
      </c>
      <c r="W49" s="180" t="str">
        <f t="shared" si="19"/>
        <v>CEK KEMBALI</v>
      </c>
      <c r="Y49" s="227">
        <f t="shared" si="20"/>
        <v>270</v>
      </c>
      <c r="Z49" s="96">
        <f t="shared" si="21"/>
        <v>112.5</v>
      </c>
      <c r="AA49" s="227" t="str">
        <f t="shared" si="22"/>
        <v>Siang</v>
      </c>
      <c r="AB49" s="227" t="str">
        <f t="shared" si="23"/>
        <v>DAWUAN TIMUR, PERUM REGENCY, KARANGJAYA, PARAKAN, BOJONGSARI, dskt</v>
      </c>
    </row>
    <row r="50" spans="1:28">
      <c r="A50" s="247">
        <v>39</v>
      </c>
      <c r="B50" s="584" t="s">
        <v>50</v>
      </c>
      <c r="C50" s="584" t="s">
        <v>272</v>
      </c>
      <c r="D50" s="585">
        <v>1</v>
      </c>
      <c r="E50" s="585" t="s">
        <v>315</v>
      </c>
      <c r="F50" s="585" t="s">
        <v>131</v>
      </c>
      <c r="G50" s="248">
        <v>240</v>
      </c>
      <c r="H50" s="247">
        <v>227</v>
      </c>
      <c r="I50" s="249">
        <v>94.583333333333329</v>
      </c>
      <c r="J50" s="247">
        <v>233</v>
      </c>
      <c r="K50" s="249">
        <v>97.083333333333329</v>
      </c>
      <c r="L50" s="250" t="s">
        <v>316</v>
      </c>
      <c r="N50" s="178" t="str">
        <f t="shared" si="12"/>
        <v>B</v>
      </c>
      <c r="O50" s="178" t="str">
        <f t="shared" si="13"/>
        <v>B</v>
      </c>
      <c r="Q50" s="184">
        <f t="shared" si="14"/>
        <v>94.583333333333329</v>
      </c>
      <c r="R50" s="184">
        <f t="shared" si="15"/>
        <v>97.083333333333329</v>
      </c>
      <c r="T50" s="180" t="str">
        <f t="shared" si="16"/>
        <v>BETUL</v>
      </c>
      <c r="U50" s="180" t="str">
        <f t="shared" si="17"/>
        <v>BETUL</v>
      </c>
      <c r="V50" s="180" t="str">
        <f t="shared" si="18"/>
        <v>OKE</v>
      </c>
      <c r="W50" s="180" t="str">
        <f t="shared" si="19"/>
        <v>OKE</v>
      </c>
      <c r="Y50" s="227">
        <f t="shared" si="20"/>
        <v>233</v>
      </c>
      <c r="Z50" s="96">
        <f t="shared" si="21"/>
        <v>97.083333333333329</v>
      </c>
      <c r="AA50" s="227" t="str">
        <f t="shared" si="22"/>
        <v>Malam</v>
      </c>
      <c r="AB50" s="227" t="str">
        <f t="shared" si="23"/>
        <v>DAWUAN BARAT, KALIHURIP, KAMOJING, CIKAMPE PUSAKA, dskt</v>
      </c>
    </row>
    <row r="51" spans="1:28">
      <c r="A51" s="247">
        <v>40</v>
      </c>
      <c r="B51" s="584" t="s">
        <v>50</v>
      </c>
      <c r="C51" s="584" t="s">
        <v>272</v>
      </c>
      <c r="D51" s="585">
        <v>2</v>
      </c>
      <c r="E51" s="585" t="s">
        <v>280</v>
      </c>
      <c r="F51" s="585" t="s">
        <v>131</v>
      </c>
      <c r="G51" s="248">
        <v>300</v>
      </c>
      <c r="H51" s="247">
        <v>254</v>
      </c>
      <c r="I51" s="249">
        <v>84.666666666666671</v>
      </c>
      <c r="J51" s="247">
        <v>262</v>
      </c>
      <c r="K51" s="249">
        <v>87.333333333333329</v>
      </c>
      <c r="L51" s="250" t="s">
        <v>281</v>
      </c>
      <c r="N51" s="178" t="str">
        <f t="shared" si="12"/>
        <v>B</v>
      </c>
      <c r="O51" s="178" t="str">
        <f t="shared" si="13"/>
        <v>B</v>
      </c>
      <c r="Q51" s="184">
        <f t="shared" si="14"/>
        <v>84.666666666666671</v>
      </c>
      <c r="R51" s="184">
        <f t="shared" si="15"/>
        <v>87.333333333333329</v>
      </c>
      <c r="T51" s="180" t="str">
        <f t="shared" si="16"/>
        <v>BETUL</v>
      </c>
      <c r="U51" s="180" t="str">
        <f t="shared" si="17"/>
        <v>BETUL</v>
      </c>
      <c r="V51" s="180" t="str">
        <f t="shared" si="18"/>
        <v>OKE</v>
      </c>
      <c r="W51" s="180" t="str">
        <f t="shared" si="19"/>
        <v>OKE</v>
      </c>
      <c r="Y51" s="227">
        <f t="shared" si="20"/>
        <v>262</v>
      </c>
      <c r="Z51" s="96">
        <f t="shared" si="21"/>
        <v>87.333333333333329</v>
      </c>
      <c r="AA51" s="227" t="str">
        <f t="shared" si="22"/>
        <v>Malam</v>
      </c>
      <c r="AB51" s="227" t="str">
        <f t="shared" si="23"/>
        <v>Cikampek dan sekitarnya</v>
      </c>
    </row>
    <row r="52" spans="1:28">
      <c r="A52" s="247">
        <v>41</v>
      </c>
      <c r="B52" s="584" t="s">
        <v>50</v>
      </c>
      <c r="C52" s="584" t="s">
        <v>93</v>
      </c>
      <c r="D52" s="585">
        <v>6</v>
      </c>
      <c r="E52" s="585" t="s">
        <v>3693</v>
      </c>
      <c r="F52" s="585" t="s">
        <v>131</v>
      </c>
      <c r="G52" s="248">
        <v>240</v>
      </c>
      <c r="H52" s="247">
        <v>207</v>
      </c>
      <c r="I52" s="249">
        <v>86.25</v>
      </c>
      <c r="J52" s="247">
        <v>209</v>
      </c>
      <c r="K52" s="249">
        <v>87.083333333333329</v>
      </c>
      <c r="L52" s="250" t="s">
        <v>3694</v>
      </c>
      <c r="N52" s="178" t="str">
        <f t="shared" si="12"/>
        <v>B</v>
      </c>
      <c r="O52" s="178" t="str">
        <f t="shared" si="13"/>
        <v>B</v>
      </c>
      <c r="Q52" s="184">
        <f t="shared" si="14"/>
        <v>86.25</v>
      </c>
      <c r="R52" s="184">
        <f t="shared" si="15"/>
        <v>87.083333333333329</v>
      </c>
      <c r="T52" s="180" t="str">
        <f t="shared" si="16"/>
        <v>BETUL</v>
      </c>
      <c r="U52" s="180" t="str">
        <f t="shared" si="17"/>
        <v>BETUL</v>
      </c>
      <c r="V52" s="180" t="str">
        <f t="shared" si="18"/>
        <v>OKE</v>
      </c>
      <c r="W52" s="180" t="str">
        <f t="shared" si="19"/>
        <v>OKE</v>
      </c>
      <c r="Y52" s="227">
        <f t="shared" si="20"/>
        <v>209</v>
      </c>
      <c r="Z52" s="96">
        <f t="shared" si="21"/>
        <v>87.083333333333329</v>
      </c>
      <c r="AA52" s="227" t="str">
        <f t="shared" si="22"/>
        <v>Malam</v>
      </c>
      <c r="AB52" s="227" t="str">
        <f t="shared" si="23"/>
        <v>TAMELANG, PURWASARI, WARUNG KEBON, TIRTASARI, dskt</v>
      </c>
    </row>
    <row r="53" spans="1:28">
      <c r="A53" s="247">
        <v>42</v>
      </c>
      <c r="B53" s="584" t="s">
        <v>50</v>
      </c>
      <c r="C53" s="584" t="s">
        <v>93</v>
      </c>
      <c r="D53" s="585">
        <v>6</v>
      </c>
      <c r="E53" s="585" t="s">
        <v>284</v>
      </c>
      <c r="F53" s="585" t="s">
        <v>131</v>
      </c>
      <c r="G53" s="248">
        <v>240</v>
      </c>
      <c r="H53" s="247">
        <v>216</v>
      </c>
      <c r="I53" s="249">
        <v>90</v>
      </c>
      <c r="J53" s="247">
        <v>235</v>
      </c>
      <c r="K53" s="249">
        <v>97.916666666666657</v>
      </c>
      <c r="L53" s="250" t="s">
        <v>285</v>
      </c>
      <c r="N53" s="178" t="str">
        <f t="shared" si="12"/>
        <v>B</v>
      </c>
      <c r="O53" s="178" t="str">
        <f t="shared" si="13"/>
        <v>B</v>
      </c>
      <c r="Q53" s="184">
        <f t="shared" si="14"/>
        <v>90</v>
      </c>
      <c r="R53" s="184">
        <f t="shared" si="15"/>
        <v>97.916666666666657</v>
      </c>
      <c r="T53" s="180" t="str">
        <f t="shared" si="16"/>
        <v>BETUL</v>
      </c>
      <c r="U53" s="180" t="str">
        <f t="shared" si="17"/>
        <v>BETUL</v>
      </c>
      <c r="V53" s="180" t="str">
        <f t="shared" si="18"/>
        <v>OKE</v>
      </c>
      <c r="W53" s="180" t="str">
        <f t="shared" si="19"/>
        <v>OKE</v>
      </c>
      <c r="Y53" s="227">
        <f t="shared" si="20"/>
        <v>235</v>
      </c>
      <c r="Z53" s="96">
        <f t="shared" si="21"/>
        <v>97.916666666666657</v>
      </c>
      <c r="AA53" s="227" t="str">
        <f t="shared" si="22"/>
        <v>Malam</v>
      </c>
      <c r="AB53" s="227" t="str">
        <f t="shared" si="23"/>
        <v>BELENDUNG, LEMAHMULYA, TELAGASARI, DAYEUHLUHUR, CIBADAR, dskt</v>
      </c>
    </row>
    <row r="54" spans="1:28">
      <c r="A54" s="247">
        <v>43</v>
      </c>
      <c r="B54" s="584" t="s">
        <v>50</v>
      </c>
      <c r="C54" s="584" t="s">
        <v>304</v>
      </c>
      <c r="D54" s="585">
        <v>1</v>
      </c>
      <c r="E54" s="585" t="s">
        <v>309</v>
      </c>
      <c r="F54" s="585" t="s">
        <v>131</v>
      </c>
      <c r="G54" s="248">
        <v>240</v>
      </c>
      <c r="H54" s="247">
        <v>164</v>
      </c>
      <c r="I54" s="249">
        <v>68.333333333333329</v>
      </c>
      <c r="J54" s="247">
        <v>192</v>
      </c>
      <c r="K54" s="249">
        <v>80</v>
      </c>
      <c r="L54" s="250" t="s">
        <v>310</v>
      </c>
      <c r="N54" s="178" t="str">
        <f t="shared" si="12"/>
        <v>K</v>
      </c>
      <c r="O54" s="178" t="str">
        <f t="shared" si="13"/>
        <v>B</v>
      </c>
      <c r="Q54" s="184">
        <f t="shared" si="14"/>
        <v>68.333333333333329</v>
      </c>
      <c r="R54" s="184">
        <f t="shared" si="15"/>
        <v>80</v>
      </c>
      <c r="T54" s="180" t="str">
        <f t="shared" si="16"/>
        <v>BETUL</v>
      </c>
      <c r="U54" s="180" t="str">
        <f t="shared" si="17"/>
        <v>BETUL</v>
      </c>
      <c r="V54" s="180" t="str">
        <f t="shared" si="18"/>
        <v>OKE</v>
      </c>
      <c r="W54" s="180" t="str">
        <f t="shared" si="19"/>
        <v>OKE</v>
      </c>
      <c r="Y54" s="227">
        <f t="shared" si="20"/>
        <v>192</v>
      </c>
      <c r="Z54" s="96">
        <f t="shared" si="21"/>
        <v>80</v>
      </c>
      <c r="AA54" s="227" t="str">
        <f t="shared" si="22"/>
        <v>Malam</v>
      </c>
      <c r="AB54" s="227" t="str">
        <f t="shared" si="23"/>
        <v>CITRA KEBUN MAS, KONDANGJAYA, WARUNGBAMBU, KLARI, dskt</v>
      </c>
    </row>
    <row r="55" spans="1:28">
      <c r="A55" s="247">
        <v>44</v>
      </c>
      <c r="B55" s="584" t="s">
        <v>50</v>
      </c>
      <c r="C55" s="584" t="s">
        <v>96</v>
      </c>
      <c r="D55" s="585">
        <v>1</v>
      </c>
      <c r="E55" s="585" t="s">
        <v>3893</v>
      </c>
      <c r="F55" s="585" t="s">
        <v>131</v>
      </c>
      <c r="G55" s="248">
        <v>240</v>
      </c>
      <c r="H55" s="247">
        <v>196</v>
      </c>
      <c r="I55" s="249">
        <v>81.666666666666671</v>
      </c>
      <c r="J55" s="247">
        <v>155</v>
      </c>
      <c r="K55" s="249">
        <v>64.583333333333343</v>
      </c>
      <c r="L55" s="250" t="s">
        <v>3894</v>
      </c>
      <c r="N55" s="178" t="str">
        <f t="shared" si="12"/>
        <v>B</v>
      </c>
      <c r="O55" s="178" t="str">
        <f t="shared" si="13"/>
        <v>K</v>
      </c>
      <c r="Q55" s="184">
        <f t="shared" si="14"/>
        <v>81.666666666666671</v>
      </c>
      <c r="R55" s="184">
        <f t="shared" si="15"/>
        <v>64.583333333333343</v>
      </c>
      <c r="T55" s="180" t="str">
        <f t="shared" si="16"/>
        <v>BETUL</v>
      </c>
      <c r="U55" s="180" t="str">
        <f t="shared" si="17"/>
        <v>BETUL</v>
      </c>
      <c r="V55" s="180" t="str">
        <f t="shared" si="18"/>
        <v>OKE</v>
      </c>
      <c r="W55" s="180" t="str">
        <f t="shared" si="19"/>
        <v>OKE</v>
      </c>
      <c r="Y55" s="227">
        <f t="shared" si="20"/>
        <v>196</v>
      </c>
      <c r="Z55" s="96">
        <f t="shared" si="21"/>
        <v>81.666666666666671</v>
      </c>
      <c r="AA55" s="227" t="str">
        <f t="shared" si="22"/>
        <v>Siang</v>
      </c>
      <c r="AB55" s="227" t="str">
        <f t="shared" si="23"/>
        <v>PERUM PERURI, GALUH MAS, ADIARSA, JOHAR, dskt</v>
      </c>
    </row>
    <row r="56" spans="1:28">
      <c r="A56" s="247">
        <v>45</v>
      </c>
      <c r="B56" s="584" t="s">
        <v>50</v>
      </c>
      <c r="C56" s="584" t="s">
        <v>51</v>
      </c>
      <c r="D56" s="585">
        <v>1</v>
      </c>
      <c r="E56" s="585" t="s">
        <v>311</v>
      </c>
      <c r="F56" s="585" t="s">
        <v>131</v>
      </c>
      <c r="G56" s="248">
        <v>240</v>
      </c>
      <c r="H56" s="247">
        <v>197</v>
      </c>
      <c r="I56" s="249">
        <v>82.083333333333329</v>
      </c>
      <c r="J56" s="247">
        <v>194</v>
      </c>
      <c r="K56" s="249">
        <v>80.833333333333329</v>
      </c>
      <c r="L56" s="250" t="s">
        <v>312</v>
      </c>
      <c r="N56" s="178" t="str">
        <f t="shared" si="12"/>
        <v>B</v>
      </c>
      <c r="O56" s="178" t="str">
        <f t="shared" si="13"/>
        <v>B</v>
      </c>
      <c r="Q56" s="184">
        <f t="shared" si="14"/>
        <v>82.083333333333329</v>
      </c>
      <c r="R56" s="184">
        <f t="shared" si="15"/>
        <v>80.833333333333329</v>
      </c>
      <c r="T56" s="180" t="str">
        <f t="shared" si="16"/>
        <v>BETUL</v>
      </c>
      <c r="U56" s="180" t="str">
        <f t="shared" si="17"/>
        <v>BETUL</v>
      </c>
      <c r="V56" s="180" t="str">
        <f t="shared" si="18"/>
        <v>OKE</v>
      </c>
      <c r="W56" s="180" t="str">
        <f t="shared" si="19"/>
        <v>OKE</v>
      </c>
      <c r="Y56" s="227">
        <f t="shared" si="20"/>
        <v>197</v>
      </c>
      <c r="Z56" s="96">
        <f t="shared" si="21"/>
        <v>82.083333333333329</v>
      </c>
      <c r="AA56" s="227" t="str">
        <f t="shared" si="22"/>
        <v>Siang</v>
      </c>
      <c r="AB56" s="227" t="str">
        <f t="shared" si="23"/>
        <v>KUTA WALUYA, JUNTI, RAWA MERTA, dskt</v>
      </c>
    </row>
    <row r="57" spans="1:28">
      <c r="A57" s="247">
        <v>46</v>
      </c>
      <c r="B57" s="584" t="s">
        <v>50</v>
      </c>
      <c r="C57" s="584" t="s">
        <v>51</v>
      </c>
      <c r="D57" s="585">
        <v>2</v>
      </c>
      <c r="E57" s="585" t="s">
        <v>352</v>
      </c>
      <c r="F57" s="585" t="s">
        <v>131</v>
      </c>
      <c r="G57" s="248">
        <v>240</v>
      </c>
      <c r="H57" s="247">
        <v>201</v>
      </c>
      <c r="I57" s="249">
        <v>83.75</v>
      </c>
      <c r="J57" s="247">
        <v>174</v>
      </c>
      <c r="K57" s="249">
        <v>72.5</v>
      </c>
      <c r="L57" s="250" t="s">
        <v>353</v>
      </c>
      <c r="N57" s="178" t="str">
        <f t="shared" si="12"/>
        <v>B</v>
      </c>
      <c r="O57" s="178" t="str">
        <f t="shared" si="13"/>
        <v>K</v>
      </c>
      <c r="Q57" s="184">
        <f t="shared" si="14"/>
        <v>83.75</v>
      </c>
      <c r="R57" s="184">
        <f t="shared" si="15"/>
        <v>72.5</v>
      </c>
      <c r="T57" s="180" t="str">
        <f t="shared" si="16"/>
        <v>BETUL</v>
      </c>
      <c r="U57" s="180" t="str">
        <f t="shared" si="17"/>
        <v>BETUL</v>
      </c>
      <c r="V57" s="180" t="str">
        <f t="shared" si="18"/>
        <v>OKE</v>
      </c>
      <c r="W57" s="180" t="str">
        <f t="shared" si="19"/>
        <v>OKE</v>
      </c>
      <c r="Y57" s="227">
        <f t="shared" si="20"/>
        <v>201</v>
      </c>
      <c r="Z57" s="96">
        <f t="shared" si="21"/>
        <v>83.75</v>
      </c>
      <c r="AA57" s="227" t="str">
        <f t="shared" si="22"/>
        <v>Siang</v>
      </c>
      <c r="AB57" s="227" t="str">
        <f t="shared" si="23"/>
        <v>RENGAS DENGKLOK, JAYA KERTA, dskt</v>
      </c>
    </row>
    <row r="58" spans="1:28">
      <c r="A58" s="247">
        <v>47</v>
      </c>
      <c r="B58" s="584" t="s">
        <v>50</v>
      </c>
      <c r="C58" s="584" t="s">
        <v>51</v>
      </c>
      <c r="D58" s="585">
        <v>3</v>
      </c>
      <c r="E58" s="585" t="s">
        <v>317</v>
      </c>
      <c r="F58" s="585" t="s">
        <v>131</v>
      </c>
      <c r="G58" s="248">
        <v>240</v>
      </c>
      <c r="H58" s="247">
        <v>253</v>
      </c>
      <c r="I58" s="249">
        <v>105.41666666666667</v>
      </c>
      <c r="J58" s="247">
        <v>250</v>
      </c>
      <c r="K58" s="249">
        <v>104.16666666666667</v>
      </c>
      <c r="L58" s="250" t="s">
        <v>318</v>
      </c>
      <c r="N58" s="178" t="str">
        <f t="shared" si="12"/>
        <v>B</v>
      </c>
      <c r="O58" s="178" t="str">
        <f t="shared" si="13"/>
        <v>B</v>
      </c>
      <c r="Q58" s="184">
        <f t="shared" si="14"/>
        <v>105.41666666666667</v>
      </c>
      <c r="R58" s="184">
        <f t="shared" si="15"/>
        <v>104.16666666666667</v>
      </c>
      <c r="T58" s="180" t="str">
        <f t="shared" si="16"/>
        <v>BETUL</v>
      </c>
      <c r="U58" s="180" t="str">
        <f t="shared" si="17"/>
        <v>BETUL</v>
      </c>
      <c r="V58" s="180" t="str">
        <f t="shared" si="18"/>
        <v>CEK KEMBALI</v>
      </c>
      <c r="W58" s="180" t="str">
        <f t="shared" si="19"/>
        <v>CEK KEMBALI</v>
      </c>
      <c r="Y58" s="227">
        <f t="shared" si="20"/>
        <v>253</v>
      </c>
      <c r="Z58" s="96">
        <f t="shared" si="21"/>
        <v>105.41666666666667</v>
      </c>
      <c r="AA58" s="227" t="str">
        <f t="shared" si="22"/>
        <v>Siang</v>
      </c>
      <c r="AB58" s="227" t="str">
        <f t="shared" si="23"/>
        <v>TIRTA JAYA, CIBUAYA, PEDES, KUTA WALUYA, dskt</v>
      </c>
    </row>
    <row r="59" spans="1:28">
      <c r="A59" s="247">
        <v>48</v>
      </c>
      <c r="B59" s="584" t="s">
        <v>50</v>
      </c>
      <c r="C59" s="584" t="s">
        <v>51</v>
      </c>
      <c r="D59" s="585">
        <v>3</v>
      </c>
      <c r="E59" s="585" t="s">
        <v>321</v>
      </c>
      <c r="F59" s="585" t="s">
        <v>131</v>
      </c>
      <c r="G59" s="248">
        <v>240</v>
      </c>
      <c r="H59" s="247">
        <v>196</v>
      </c>
      <c r="I59" s="249">
        <v>81.666666666666671</v>
      </c>
      <c r="J59" s="247">
        <v>193</v>
      </c>
      <c r="K59" s="249">
        <v>80.416666666666671</v>
      </c>
      <c r="L59" s="250" t="s">
        <v>322</v>
      </c>
      <c r="N59" s="178" t="str">
        <f t="shared" si="12"/>
        <v>B</v>
      </c>
      <c r="O59" s="178" t="str">
        <f t="shared" si="13"/>
        <v>B</v>
      </c>
      <c r="Q59" s="184">
        <f t="shared" si="14"/>
        <v>81.666666666666671</v>
      </c>
      <c r="R59" s="184">
        <f t="shared" si="15"/>
        <v>80.416666666666671</v>
      </c>
      <c r="T59" s="180" t="str">
        <f t="shared" si="16"/>
        <v>BETUL</v>
      </c>
      <c r="U59" s="180" t="str">
        <f t="shared" si="17"/>
        <v>BETUL</v>
      </c>
      <c r="V59" s="180" t="str">
        <f t="shared" si="18"/>
        <v>OKE</v>
      </c>
      <c r="W59" s="180" t="str">
        <f t="shared" si="19"/>
        <v>OKE</v>
      </c>
      <c r="Y59" s="227">
        <f t="shared" si="20"/>
        <v>196</v>
      </c>
      <c r="Z59" s="96">
        <f t="shared" si="21"/>
        <v>81.666666666666671</v>
      </c>
      <c r="AA59" s="227" t="str">
        <f t="shared" si="22"/>
        <v>Siang</v>
      </c>
      <c r="AB59" s="227" t="str">
        <f t="shared" si="23"/>
        <v>RENGAS DENGKLOK, AMANSARI, KALANGSURYA, dskt</v>
      </c>
    </row>
    <row r="60" spans="1:28">
      <c r="A60" s="247">
        <v>49</v>
      </c>
      <c r="B60" s="584" t="s">
        <v>50</v>
      </c>
      <c r="C60" s="584" t="s">
        <v>57</v>
      </c>
      <c r="D60" s="585">
        <v>1</v>
      </c>
      <c r="E60" s="585" t="s">
        <v>330</v>
      </c>
      <c r="F60" s="585" t="s">
        <v>131</v>
      </c>
      <c r="G60" s="248">
        <v>240</v>
      </c>
      <c r="H60" s="247">
        <v>267</v>
      </c>
      <c r="I60" s="249">
        <v>111.25</v>
      </c>
      <c r="J60" s="247">
        <v>219</v>
      </c>
      <c r="K60" s="249">
        <v>91.25</v>
      </c>
      <c r="L60" s="250" t="s">
        <v>331</v>
      </c>
      <c r="N60" s="178" t="str">
        <f t="shared" si="12"/>
        <v>B</v>
      </c>
      <c r="O60" s="178" t="str">
        <f t="shared" si="13"/>
        <v>B</v>
      </c>
      <c r="Q60" s="184">
        <f t="shared" si="14"/>
        <v>111.25</v>
      </c>
      <c r="R60" s="184">
        <f t="shared" si="15"/>
        <v>91.25</v>
      </c>
      <c r="T60" s="180" t="str">
        <f t="shared" si="16"/>
        <v>BETUL</v>
      </c>
      <c r="U60" s="180" t="str">
        <f t="shared" si="17"/>
        <v>BETUL</v>
      </c>
      <c r="V60" s="180" t="str">
        <f t="shared" si="18"/>
        <v>CEK KEMBALI</v>
      </c>
      <c r="W60" s="180" t="str">
        <f t="shared" si="19"/>
        <v>OKE</v>
      </c>
      <c r="Y60" s="227">
        <f t="shared" si="20"/>
        <v>267</v>
      </c>
      <c r="Z60" s="96">
        <f t="shared" si="21"/>
        <v>111.25</v>
      </c>
      <c r="AA60" s="227" t="str">
        <f t="shared" si="22"/>
        <v>Siang</v>
      </c>
      <c r="AB60" s="227" t="str">
        <f t="shared" si="23"/>
        <v>Desa Cilamaya Hilir,Desa Tegal Waru,Perum Colamaya Baru ,Karasak ,Bayur,Cikalong Girang</v>
      </c>
    </row>
    <row r="61" spans="1:28">
      <c r="A61" s="247">
        <v>50</v>
      </c>
      <c r="B61" s="584" t="s">
        <v>50</v>
      </c>
      <c r="C61" s="584" t="s">
        <v>57</v>
      </c>
      <c r="D61" s="585">
        <v>2</v>
      </c>
      <c r="E61" s="585" t="s">
        <v>334</v>
      </c>
      <c r="F61" s="585" t="s">
        <v>131</v>
      </c>
      <c r="G61" s="248">
        <v>240</v>
      </c>
      <c r="H61" s="247">
        <v>255</v>
      </c>
      <c r="I61" s="249">
        <v>106.25</v>
      </c>
      <c r="J61" s="247">
        <v>252</v>
      </c>
      <c r="K61" s="249">
        <v>105</v>
      </c>
      <c r="L61" s="250" t="s">
        <v>335</v>
      </c>
      <c r="N61" s="178" t="str">
        <f t="shared" si="12"/>
        <v>B</v>
      </c>
      <c r="O61" s="178" t="str">
        <f t="shared" si="13"/>
        <v>B</v>
      </c>
      <c r="Q61" s="184">
        <f t="shared" si="14"/>
        <v>106.25</v>
      </c>
      <c r="R61" s="184">
        <f t="shared" si="15"/>
        <v>105</v>
      </c>
      <c r="T61" s="180" t="str">
        <f t="shared" si="16"/>
        <v>BETUL</v>
      </c>
      <c r="U61" s="180" t="str">
        <f t="shared" si="17"/>
        <v>BETUL</v>
      </c>
      <c r="V61" s="180" t="str">
        <f t="shared" si="18"/>
        <v>CEK KEMBALI</v>
      </c>
      <c r="W61" s="180" t="str">
        <f t="shared" si="19"/>
        <v>CEK KEMBALI</v>
      </c>
      <c r="Y61" s="227">
        <f t="shared" si="20"/>
        <v>255</v>
      </c>
      <c r="Z61" s="96">
        <f t="shared" si="21"/>
        <v>106.25</v>
      </c>
      <c r="AA61" s="227" t="str">
        <f t="shared" si="22"/>
        <v>Siang</v>
      </c>
      <c r="AB61" s="227" t="str">
        <f t="shared" si="23"/>
        <v>CIKALONGSARI, CIREJAG, CICINDE, GEMPOL, CIPANCUH, KARASAK,BAYUR,KIARA</v>
      </c>
    </row>
    <row r="62" spans="1:28">
      <c r="A62" s="247">
        <v>51</v>
      </c>
      <c r="B62" s="584" t="s">
        <v>99</v>
      </c>
      <c r="C62" s="584" t="s">
        <v>100</v>
      </c>
      <c r="D62" s="585">
        <v>3</v>
      </c>
      <c r="E62" s="585" t="s">
        <v>1414</v>
      </c>
      <c r="F62" s="585" t="s">
        <v>131</v>
      </c>
      <c r="G62" s="248">
        <v>240</v>
      </c>
      <c r="H62" s="247">
        <v>207</v>
      </c>
      <c r="I62" s="249">
        <v>86.25</v>
      </c>
      <c r="J62" s="247">
        <v>199</v>
      </c>
      <c r="K62" s="249">
        <v>82.916666666666671</v>
      </c>
      <c r="L62" s="250" t="s">
        <v>1415</v>
      </c>
      <c r="N62" s="178" t="str">
        <f t="shared" si="12"/>
        <v>B</v>
      </c>
      <c r="O62" s="178" t="str">
        <f t="shared" si="13"/>
        <v>B</v>
      </c>
      <c r="Q62" s="184">
        <f t="shared" si="14"/>
        <v>86.25</v>
      </c>
      <c r="R62" s="184">
        <f t="shared" si="15"/>
        <v>82.916666666666671</v>
      </c>
      <c r="T62" s="180" t="str">
        <f t="shared" si="16"/>
        <v>BETUL</v>
      </c>
      <c r="U62" s="180" t="str">
        <f t="shared" si="17"/>
        <v>BETUL</v>
      </c>
      <c r="V62" s="180" t="str">
        <f t="shared" si="18"/>
        <v>OKE</v>
      </c>
      <c r="W62" s="180" t="str">
        <f t="shared" si="19"/>
        <v>OKE</v>
      </c>
      <c r="Y62" s="227">
        <f t="shared" si="20"/>
        <v>207</v>
      </c>
      <c r="Z62" s="96">
        <f t="shared" si="21"/>
        <v>86.25</v>
      </c>
      <c r="AA62" s="227" t="str">
        <f t="shared" si="22"/>
        <v>Siang</v>
      </c>
      <c r="AB62" s="227" t="str">
        <f t="shared" si="23"/>
        <v>Wilayah Ciwidey</v>
      </c>
    </row>
    <row r="63" spans="1:28">
      <c r="A63" s="247">
        <v>52</v>
      </c>
      <c r="B63" s="584" t="s">
        <v>55</v>
      </c>
      <c r="C63" s="584" t="s">
        <v>349</v>
      </c>
      <c r="D63" s="585">
        <v>4</v>
      </c>
      <c r="E63" s="585" t="s">
        <v>373</v>
      </c>
      <c r="F63" s="585" t="s">
        <v>131</v>
      </c>
      <c r="G63" s="248">
        <v>285</v>
      </c>
      <c r="H63" s="247">
        <v>254</v>
      </c>
      <c r="I63" s="249">
        <v>89.122807017543863</v>
      </c>
      <c r="J63" s="247">
        <v>252</v>
      </c>
      <c r="K63" s="249">
        <v>88.421052631578945</v>
      </c>
      <c r="L63" s="250" t="s">
        <v>374</v>
      </c>
      <c r="N63" s="178" t="str">
        <f t="shared" si="12"/>
        <v>B</v>
      </c>
      <c r="O63" s="178" t="str">
        <f t="shared" si="13"/>
        <v>B</v>
      </c>
      <c r="Q63" s="184">
        <f t="shared" si="14"/>
        <v>89.122807017543863</v>
      </c>
      <c r="R63" s="184">
        <f t="shared" si="15"/>
        <v>88.421052631578945</v>
      </c>
      <c r="T63" s="180" t="str">
        <f t="shared" si="16"/>
        <v>BETUL</v>
      </c>
      <c r="U63" s="180" t="str">
        <f t="shared" si="17"/>
        <v>BETUL</v>
      </c>
      <c r="V63" s="180" t="str">
        <f t="shared" si="18"/>
        <v>OKE</v>
      </c>
      <c r="W63" s="180" t="str">
        <f t="shared" si="19"/>
        <v>OKE</v>
      </c>
      <c r="Y63" s="227">
        <f t="shared" si="20"/>
        <v>254</v>
      </c>
      <c r="Z63" s="96">
        <f t="shared" si="21"/>
        <v>89.122807017543863</v>
      </c>
      <c r="AA63" s="227" t="str">
        <f t="shared" si="22"/>
        <v>Siang</v>
      </c>
      <c r="AB63" s="227" t="str">
        <f t="shared" si="23"/>
        <v>Plered, Sukatani</v>
      </c>
    </row>
    <row r="64" spans="1:28">
      <c r="A64" s="247">
        <v>53</v>
      </c>
      <c r="B64" s="584" t="s">
        <v>55</v>
      </c>
      <c r="C64" s="584" t="s">
        <v>349</v>
      </c>
      <c r="D64" s="585">
        <v>5</v>
      </c>
      <c r="E64" s="585" t="s">
        <v>4128</v>
      </c>
      <c r="F64" s="585" t="s">
        <v>131</v>
      </c>
      <c r="G64" s="248">
        <v>285</v>
      </c>
      <c r="H64" s="247">
        <v>248</v>
      </c>
      <c r="I64" s="249">
        <v>87.017543859649123</v>
      </c>
      <c r="J64" s="247">
        <v>126</v>
      </c>
      <c r="K64" s="249">
        <v>44.210526315789473</v>
      </c>
      <c r="L64" s="250" t="s">
        <v>4129</v>
      </c>
      <c r="N64" s="178" t="str">
        <f t="shared" si="12"/>
        <v>B</v>
      </c>
      <c r="O64" s="178" t="str">
        <f t="shared" si="13"/>
        <v>K</v>
      </c>
      <c r="Q64" s="184">
        <f t="shared" si="14"/>
        <v>87.017543859649123</v>
      </c>
      <c r="R64" s="184">
        <f t="shared" si="15"/>
        <v>44.210526315789473</v>
      </c>
      <c r="T64" s="180" t="str">
        <f t="shared" si="16"/>
        <v>BETUL</v>
      </c>
      <c r="U64" s="180" t="str">
        <f t="shared" si="17"/>
        <v>BETUL</v>
      </c>
      <c r="V64" s="180" t="str">
        <f t="shared" si="18"/>
        <v>OKE</v>
      </c>
      <c r="W64" s="180" t="str">
        <f t="shared" si="19"/>
        <v>OKE</v>
      </c>
      <c r="Y64" s="227">
        <f t="shared" si="20"/>
        <v>248</v>
      </c>
      <c r="Z64" s="96">
        <f t="shared" si="21"/>
        <v>87.017543859649123</v>
      </c>
      <c r="AA64" s="227" t="str">
        <f t="shared" si="22"/>
        <v>Siang</v>
      </c>
      <c r="AB64" s="227" t="str">
        <f t="shared" si="23"/>
        <v>Citeko, Cirata</v>
      </c>
    </row>
    <row r="65" spans="1:28">
      <c r="A65" s="247">
        <v>54</v>
      </c>
      <c r="B65" s="584" t="s">
        <v>55</v>
      </c>
      <c r="C65" s="584" t="s">
        <v>349</v>
      </c>
      <c r="D65" s="585">
        <v>5</v>
      </c>
      <c r="E65" s="585" t="s">
        <v>350</v>
      </c>
      <c r="F65" s="585" t="s">
        <v>131</v>
      </c>
      <c r="G65" s="248">
        <v>285</v>
      </c>
      <c r="H65" s="247">
        <v>239</v>
      </c>
      <c r="I65" s="249">
        <v>83.859649122807028</v>
      </c>
      <c r="J65" s="247">
        <v>256</v>
      </c>
      <c r="K65" s="249">
        <v>89.824561403508767</v>
      </c>
      <c r="L65" s="250" t="s">
        <v>351</v>
      </c>
      <c r="N65" s="178" t="str">
        <f t="shared" si="12"/>
        <v>B</v>
      </c>
      <c r="O65" s="178" t="str">
        <f t="shared" si="13"/>
        <v>B</v>
      </c>
      <c r="Q65" s="184">
        <f t="shared" si="14"/>
        <v>83.859649122807028</v>
      </c>
      <c r="R65" s="184">
        <f t="shared" si="15"/>
        <v>89.824561403508767</v>
      </c>
      <c r="T65" s="180" t="str">
        <f t="shared" si="16"/>
        <v>BETUL</v>
      </c>
      <c r="U65" s="180" t="str">
        <f t="shared" si="17"/>
        <v>BETUL</v>
      </c>
      <c r="V65" s="180" t="str">
        <f t="shared" si="18"/>
        <v>OKE</v>
      </c>
      <c r="W65" s="180" t="str">
        <f t="shared" si="19"/>
        <v>OKE</v>
      </c>
      <c r="Y65" s="227">
        <f t="shared" si="20"/>
        <v>256</v>
      </c>
      <c r="Z65" s="96">
        <f t="shared" si="21"/>
        <v>89.824561403508767</v>
      </c>
      <c r="AA65" s="227" t="str">
        <f t="shared" si="22"/>
        <v>Malam</v>
      </c>
      <c r="AB65" s="227" t="str">
        <f t="shared" si="23"/>
        <v>Darangdan, Sawit, Bojong Barat</v>
      </c>
    </row>
    <row r="66" spans="1:28">
      <c r="A66" s="247">
        <v>55</v>
      </c>
      <c r="B66" s="584" t="s">
        <v>60</v>
      </c>
      <c r="C66" s="584" t="s">
        <v>39</v>
      </c>
      <c r="D66" s="585">
        <v>3</v>
      </c>
      <c r="E66" s="585" t="s">
        <v>1650</v>
      </c>
      <c r="F66" s="585" t="s">
        <v>131</v>
      </c>
      <c r="G66" s="248">
        <v>300</v>
      </c>
      <c r="H66" s="247">
        <v>228</v>
      </c>
      <c r="I66" s="249">
        <v>76</v>
      </c>
      <c r="J66" s="247">
        <v>265</v>
      </c>
      <c r="K66" s="249">
        <v>88.333333333333329</v>
      </c>
      <c r="L66" s="250" t="s">
        <v>1664</v>
      </c>
      <c r="N66" s="178" t="str">
        <f t="shared" si="12"/>
        <v>K</v>
      </c>
      <c r="O66" s="178" t="str">
        <f t="shared" si="13"/>
        <v>B</v>
      </c>
      <c r="Q66" s="184">
        <f t="shared" si="14"/>
        <v>76</v>
      </c>
      <c r="R66" s="184">
        <f t="shared" si="15"/>
        <v>88.333333333333329</v>
      </c>
      <c r="T66" s="180" t="str">
        <f t="shared" si="16"/>
        <v>BETUL</v>
      </c>
      <c r="U66" s="180" t="str">
        <f t="shared" si="17"/>
        <v>BETUL</v>
      </c>
      <c r="V66" s="180" t="str">
        <f t="shared" si="18"/>
        <v>OKE</v>
      </c>
      <c r="W66" s="180" t="str">
        <f t="shared" si="19"/>
        <v>OKE</v>
      </c>
      <c r="Y66" s="227">
        <f t="shared" si="20"/>
        <v>265</v>
      </c>
      <c r="Z66" s="96">
        <f t="shared" si="21"/>
        <v>88.333333333333329</v>
      </c>
      <c r="AA66" s="227" t="str">
        <f t="shared" si="22"/>
        <v>Malam</v>
      </c>
      <c r="AB66" s="227" t="str">
        <f t="shared" si="23"/>
        <v>Ligung, rentang, sumber, jatitujuh, kodasari</v>
      </c>
    </row>
    <row r="67" spans="1:28">
      <c r="A67" s="247">
        <v>56</v>
      </c>
      <c r="B67" s="584" t="s">
        <v>60</v>
      </c>
      <c r="C67" s="584" t="s">
        <v>39</v>
      </c>
      <c r="D67" s="585">
        <v>3</v>
      </c>
      <c r="E67" s="585" t="s">
        <v>1655</v>
      </c>
      <c r="F67" s="585" t="s">
        <v>131</v>
      </c>
      <c r="G67" s="248">
        <v>300</v>
      </c>
      <c r="H67" s="247">
        <v>152</v>
      </c>
      <c r="I67" s="249">
        <v>50.666666666666671</v>
      </c>
      <c r="J67" s="247">
        <v>253</v>
      </c>
      <c r="K67" s="249">
        <v>84.333333333333343</v>
      </c>
      <c r="L67" s="250" t="s">
        <v>1669</v>
      </c>
      <c r="N67" s="178" t="str">
        <f t="shared" si="12"/>
        <v>K</v>
      </c>
      <c r="O67" s="178" t="str">
        <f t="shared" si="13"/>
        <v>B</v>
      </c>
      <c r="Q67" s="184">
        <f t="shared" si="14"/>
        <v>50.666666666666671</v>
      </c>
      <c r="R67" s="184">
        <f t="shared" si="15"/>
        <v>84.333333333333343</v>
      </c>
      <c r="T67" s="180" t="str">
        <f t="shared" si="16"/>
        <v>BETUL</v>
      </c>
      <c r="U67" s="180" t="str">
        <f t="shared" si="17"/>
        <v>BETUL</v>
      </c>
      <c r="V67" s="180" t="str">
        <f t="shared" si="18"/>
        <v>OKE</v>
      </c>
      <c r="W67" s="180" t="str">
        <f t="shared" si="19"/>
        <v>OKE</v>
      </c>
      <c r="Y67" s="227">
        <f t="shared" si="20"/>
        <v>253</v>
      </c>
      <c r="Z67" s="96">
        <f t="shared" si="21"/>
        <v>84.333333333333343</v>
      </c>
      <c r="AA67" s="227" t="str">
        <f t="shared" si="22"/>
        <v>Malam</v>
      </c>
      <c r="AB67" s="227" t="str">
        <f t="shared" si="23"/>
        <v>Kayen, Palasah, Bongas, Ciligur</v>
      </c>
    </row>
    <row r="68" spans="1:28">
      <c r="A68" s="247">
        <v>57</v>
      </c>
      <c r="B68" s="584" t="s">
        <v>60</v>
      </c>
      <c r="C68" s="584" t="s">
        <v>159</v>
      </c>
      <c r="D68" s="585">
        <v>1</v>
      </c>
      <c r="E68" s="585" t="s">
        <v>160</v>
      </c>
      <c r="F68" s="585" t="s">
        <v>131</v>
      </c>
      <c r="G68" s="248">
        <v>300</v>
      </c>
      <c r="H68" s="247">
        <v>250</v>
      </c>
      <c r="I68" s="249">
        <v>83.333333333333343</v>
      </c>
      <c r="J68" s="247">
        <v>245</v>
      </c>
      <c r="K68" s="249">
        <v>81.666666666666671</v>
      </c>
      <c r="L68" s="250" t="s">
        <v>161</v>
      </c>
      <c r="N68" s="178" t="str">
        <f t="shared" si="12"/>
        <v>B</v>
      </c>
      <c r="O68" s="178" t="str">
        <f t="shared" si="13"/>
        <v>B</v>
      </c>
      <c r="Q68" s="184">
        <f t="shared" si="14"/>
        <v>83.333333333333343</v>
      </c>
      <c r="R68" s="184">
        <f t="shared" si="15"/>
        <v>81.666666666666671</v>
      </c>
      <c r="T68" s="180" t="str">
        <f t="shared" si="16"/>
        <v>BETUL</v>
      </c>
      <c r="U68" s="180" t="str">
        <f t="shared" si="17"/>
        <v>BETUL</v>
      </c>
      <c r="V68" s="180" t="str">
        <f t="shared" si="18"/>
        <v>OKE</v>
      </c>
      <c r="W68" s="180" t="str">
        <f t="shared" si="19"/>
        <v>OKE</v>
      </c>
      <c r="Y68" s="227">
        <f t="shared" si="20"/>
        <v>250</v>
      </c>
      <c r="Z68" s="96">
        <f t="shared" si="21"/>
        <v>83.333333333333343</v>
      </c>
      <c r="AA68" s="227" t="str">
        <f t="shared" si="22"/>
        <v>Siang</v>
      </c>
      <c r="AB68" s="227" t="str">
        <f t="shared" si="23"/>
        <v>Majalengka, Maja, Talaga, Bantarujeg, Kulur</v>
      </c>
    </row>
    <row r="69" spans="1:28">
      <c r="A69" s="247">
        <v>58</v>
      </c>
      <c r="B69" s="584" t="s">
        <v>60</v>
      </c>
      <c r="C69" s="584" t="s">
        <v>159</v>
      </c>
      <c r="D69" s="585">
        <v>1</v>
      </c>
      <c r="E69" s="585" t="s">
        <v>5450</v>
      </c>
      <c r="F69" s="585" t="s">
        <v>131</v>
      </c>
      <c r="G69" s="248">
        <v>300</v>
      </c>
      <c r="H69" s="247">
        <v>243</v>
      </c>
      <c r="I69" s="249">
        <v>81</v>
      </c>
      <c r="J69" s="247">
        <v>244</v>
      </c>
      <c r="K69" s="249">
        <v>81.333333333333329</v>
      </c>
      <c r="L69" s="250"/>
      <c r="N69" s="178" t="str">
        <f t="shared" si="12"/>
        <v>B</v>
      </c>
      <c r="O69" s="178" t="str">
        <f t="shared" si="13"/>
        <v>B</v>
      </c>
      <c r="Q69" s="184">
        <f t="shared" si="14"/>
        <v>81</v>
      </c>
      <c r="R69" s="184">
        <f t="shared" si="15"/>
        <v>81.333333333333329</v>
      </c>
      <c r="T69" s="180" t="str">
        <f t="shared" si="16"/>
        <v>BETUL</v>
      </c>
      <c r="U69" s="180" t="str">
        <f t="shared" si="17"/>
        <v>BETUL</v>
      </c>
      <c r="V69" s="180" t="str">
        <f t="shared" si="18"/>
        <v>OKE</v>
      </c>
      <c r="W69" s="180" t="str">
        <f t="shared" si="19"/>
        <v>OKE</v>
      </c>
      <c r="Y69" s="227">
        <f t="shared" si="20"/>
        <v>244</v>
      </c>
      <c r="Z69" s="96">
        <f t="shared" si="21"/>
        <v>81.333333333333329</v>
      </c>
      <c r="AA69" s="227" t="str">
        <f t="shared" si="22"/>
        <v>Malam</v>
      </c>
      <c r="AB69" s="227">
        <f t="shared" si="23"/>
        <v>0</v>
      </c>
    </row>
    <row r="70" spans="1:28">
      <c r="A70" s="247">
        <v>59</v>
      </c>
      <c r="B70" s="584" t="s">
        <v>60</v>
      </c>
      <c r="C70" s="584" t="s">
        <v>159</v>
      </c>
      <c r="D70" s="585">
        <v>2</v>
      </c>
      <c r="E70" s="585" t="s">
        <v>168</v>
      </c>
      <c r="F70" s="585" t="s">
        <v>128</v>
      </c>
      <c r="G70" s="248">
        <v>300</v>
      </c>
      <c r="H70" s="247">
        <v>215</v>
      </c>
      <c r="I70" s="249">
        <v>71.666666666666671</v>
      </c>
      <c r="J70" s="247">
        <v>248</v>
      </c>
      <c r="K70" s="249">
        <v>82.666666666666671</v>
      </c>
      <c r="L70" s="250" t="s">
        <v>169</v>
      </c>
      <c r="N70" s="178" t="str">
        <f t="shared" si="12"/>
        <v>K</v>
      </c>
      <c r="O70" s="178" t="str">
        <f t="shared" si="13"/>
        <v>B</v>
      </c>
      <c r="Q70" s="184">
        <f t="shared" si="14"/>
        <v>71.666666666666671</v>
      </c>
      <c r="R70" s="184">
        <f t="shared" si="15"/>
        <v>82.666666666666671</v>
      </c>
      <c r="T70" s="180" t="str">
        <f t="shared" si="16"/>
        <v>BETUL</v>
      </c>
      <c r="U70" s="180" t="str">
        <f t="shared" si="17"/>
        <v>BETUL</v>
      </c>
      <c r="V70" s="180" t="str">
        <f t="shared" si="18"/>
        <v>OKE</v>
      </c>
      <c r="W70" s="180" t="str">
        <f t="shared" si="19"/>
        <v>OKE</v>
      </c>
      <c r="Y70" s="227">
        <f t="shared" si="20"/>
        <v>248</v>
      </c>
      <c r="Z70" s="96">
        <f t="shared" si="21"/>
        <v>82.666666666666671</v>
      </c>
      <c r="AA70" s="227" t="str">
        <f t="shared" si="22"/>
        <v>Malam</v>
      </c>
      <c r="AB70" s="227" t="str">
        <f t="shared" si="23"/>
        <v>Jatiwangi, Desa Besi, Gunungsari, Cibolerang (potong beban P.JTWI)</v>
      </c>
    </row>
    <row r="71" spans="1:28" ht="14">
      <c r="A71" s="247">
        <v>60</v>
      </c>
      <c r="B71" s="584" t="s">
        <v>61</v>
      </c>
      <c r="C71" s="584" t="s">
        <v>115</v>
      </c>
      <c r="D71" s="585">
        <v>3</v>
      </c>
      <c r="E71" s="585" t="s">
        <v>4377</v>
      </c>
      <c r="F71" s="585" t="s">
        <v>131</v>
      </c>
      <c r="G71" s="248">
        <v>320</v>
      </c>
      <c r="H71" s="247">
        <v>201</v>
      </c>
      <c r="I71" s="249">
        <v>62.812500000000007</v>
      </c>
      <c r="J71" s="247">
        <v>272</v>
      </c>
      <c r="K71" s="249">
        <v>85</v>
      </c>
      <c r="L71" s="587" t="s">
        <v>4378</v>
      </c>
      <c r="N71" s="178" t="str">
        <f t="shared" si="12"/>
        <v>K</v>
      </c>
      <c r="O71" s="178" t="str">
        <f t="shared" si="13"/>
        <v>B</v>
      </c>
      <c r="Q71" s="184">
        <f t="shared" si="14"/>
        <v>62.812500000000007</v>
      </c>
      <c r="R71" s="184">
        <f t="shared" si="15"/>
        <v>85</v>
      </c>
      <c r="T71" s="180" t="str">
        <f t="shared" si="16"/>
        <v>BETUL</v>
      </c>
      <c r="U71" s="180" t="str">
        <f t="shared" si="17"/>
        <v>BETUL</v>
      </c>
      <c r="V71" s="180" t="str">
        <f t="shared" si="18"/>
        <v>OKE</v>
      </c>
      <c r="W71" s="180" t="str">
        <f t="shared" si="19"/>
        <v>OKE</v>
      </c>
      <c r="Y71" s="227">
        <f t="shared" si="20"/>
        <v>272</v>
      </c>
      <c r="Z71" s="96">
        <f t="shared" si="21"/>
        <v>85</v>
      </c>
      <c r="AA71" s="227" t="str">
        <f t="shared" si="22"/>
        <v>Malam</v>
      </c>
      <c r="AB71" s="227" t="str">
        <f t="shared" si="23"/>
        <v>Tanjungsukur , Mekarharja , Bangunharja,Tambaksari ,Rancah,selajambe , Subang ,Cilebak , Cantilan</v>
      </c>
    </row>
    <row r="72" spans="1:28">
      <c r="A72" s="247">
        <v>61</v>
      </c>
      <c r="B72" s="584" t="s">
        <v>61</v>
      </c>
      <c r="C72" s="584" t="s">
        <v>62</v>
      </c>
      <c r="D72" s="585">
        <v>2</v>
      </c>
      <c r="E72" s="585" t="s">
        <v>4420</v>
      </c>
      <c r="F72" s="585" t="s">
        <v>131</v>
      </c>
      <c r="G72" s="248">
        <v>320</v>
      </c>
      <c r="H72" s="247">
        <v>260</v>
      </c>
      <c r="I72" s="249">
        <v>81.25</v>
      </c>
      <c r="J72" s="247">
        <v>260</v>
      </c>
      <c r="K72" s="249">
        <v>81.25</v>
      </c>
      <c r="L72" s="250" t="s">
        <v>4421</v>
      </c>
      <c r="N72" s="178" t="str">
        <f t="shared" si="12"/>
        <v>B</v>
      </c>
      <c r="O72" s="178" t="str">
        <f t="shared" si="13"/>
        <v>B</v>
      </c>
      <c r="Q72" s="184">
        <f t="shared" si="14"/>
        <v>81.25</v>
      </c>
      <c r="R72" s="184">
        <f t="shared" si="15"/>
        <v>81.25</v>
      </c>
      <c r="T72" s="180" t="str">
        <f t="shared" si="16"/>
        <v>BETUL</v>
      </c>
      <c r="U72" s="180" t="str">
        <f t="shared" si="17"/>
        <v>BETUL</v>
      </c>
      <c r="V72" s="180" t="str">
        <f t="shared" si="18"/>
        <v>OKE</v>
      </c>
      <c r="W72" s="180" t="str">
        <f t="shared" si="19"/>
        <v>OKE</v>
      </c>
      <c r="Y72" s="227">
        <f t="shared" si="20"/>
        <v>260</v>
      </c>
      <c r="Z72" s="96">
        <f t="shared" si="21"/>
        <v>81.25</v>
      </c>
      <c r="AA72" s="227" t="str">
        <f t="shared" si="22"/>
        <v>Siang</v>
      </c>
      <c r="AB72" s="227" t="str">
        <f t="shared" si="23"/>
        <v>Ciawi, Rajapoplah</v>
      </c>
    </row>
    <row r="73" spans="1:28">
      <c r="A73" s="247">
        <v>62</v>
      </c>
      <c r="B73" s="247" t="s">
        <v>61</v>
      </c>
      <c r="C73" s="247" t="s">
        <v>64</v>
      </c>
      <c r="D73" s="251">
        <v>4</v>
      </c>
      <c r="E73" s="251" t="s">
        <v>369</v>
      </c>
      <c r="F73" s="251" t="s">
        <v>131</v>
      </c>
      <c r="G73" s="251">
        <v>320</v>
      </c>
      <c r="H73" s="247">
        <v>275</v>
      </c>
      <c r="I73" s="249">
        <v>85.9375</v>
      </c>
      <c r="J73" s="247">
        <v>273</v>
      </c>
      <c r="K73" s="249">
        <v>85.3125</v>
      </c>
      <c r="L73" s="250" t="s">
        <v>370</v>
      </c>
      <c r="N73" s="178" t="str">
        <f t="shared" si="12"/>
        <v>B</v>
      </c>
      <c r="O73" s="178" t="str">
        <f t="shared" si="13"/>
        <v>B</v>
      </c>
      <c r="Q73" s="184">
        <f t="shared" si="14"/>
        <v>85.9375</v>
      </c>
      <c r="R73" s="184">
        <f t="shared" si="15"/>
        <v>85.3125</v>
      </c>
      <c r="T73" s="180" t="str">
        <f t="shared" si="16"/>
        <v>BETUL</v>
      </c>
      <c r="U73" s="180" t="str">
        <f t="shared" si="17"/>
        <v>BETUL</v>
      </c>
      <c r="V73" s="180" t="str">
        <f t="shared" si="18"/>
        <v>OKE</v>
      </c>
      <c r="W73" s="180" t="str">
        <f t="shared" si="19"/>
        <v>OKE</v>
      </c>
      <c r="Y73" s="227">
        <f t="shared" si="20"/>
        <v>275</v>
      </c>
      <c r="Z73" s="96">
        <f t="shared" si="21"/>
        <v>85.9375</v>
      </c>
      <c r="AA73" s="227" t="str">
        <f t="shared" si="22"/>
        <v>Siang</v>
      </c>
      <c r="AB73" s="227" t="str">
        <f t="shared" si="23"/>
        <v>Cigantung, Singaparna, Karanganyar,Sukarame, Singaparna, Mangunreja, Ponpes Cipasung, Kantor Pemkab. Tasikmalaya, Polres Tasikmalaya, Cigalontang</v>
      </c>
    </row>
  </sheetData>
  <mergeCells count="14">
    <mergeCell ref="H9:K9"/>
    <mergeCell ref="L9:L11"/>
    <mergeCell ref="H10:I10"/>
    <mergeCell ref="J10:K10"/>
    <mergeCell ref="A5:L5"/>
    <mergeCell ref="A6:L6"/>
    <mergeCell ref="A7:L7"/>
    <mergeCell ref="A9:A11"/>
    <mergeCell ref="B9:B11"/>
    <mergeCell ref="C9:C11"/>
    <mergeCell ref="D9:D11"/>
    <mergeCell ref="E9:E11"/>
    <mergeCell ref="F9:F11"/>
    <mergeCell ref="G9:G11"/>
  </mergeCells>
  <conditionalFormatting sqref="L71">
    <cfRule type="containsText" dxfId="125" priority="1" operator="containsText" text="RENCANA">
      <formula>NOT(ISERROR(SEARCH("RENCANA",L71)))</formula>
    </cfRule>
  </conditionalFormatting>
  <printOptions horizontalCentered="1"/>
  <pageMargins left="0" right="0" top="0" bottom="0" header="0" footer="0"/>
  <pageSetup paperSize="9" scale="1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6E8A2-CB05-4FC9-9E2E-8AA6C73FF77D}">
  <sheetPr>
    <tabColor rgb="FF00FF00"/>
  </sheetPr>
  <dimension ref="A2:V73"/>
  <sheetViews>
    <sheetView view="pageBreakPreview" zoomScaleNormal="100" zoomScaleSheetLayoutView="100" workbookViewId="0">
      <selection activeCell="A8" sqref="A8"/>
    </sheetView>
  </sheetViews>
  <sheetFormatPr baseColWidth="10" defaultColWidth="9.1640625" defaultRowHeight="13"/>
  <cols>
    <col min="1" max="1" width="4.6640625" customWidth="1"/>
    <col min="2" max="2" width="17.5" customWidth="1"/>
    <col min="3" max="3" width="8" customWidth="1"/>
    <col min="4" max="4" width="4.83203125" customWidth="1"/>
    <col min="5" max="5" width="12.5" customWidth="1"/>
    <col min="6" max="6" width="6.33203125" customWidth="1"/>
    <col min="7" max="7" width="5.1640625" customWidth="1"/>
    <col min="8" max="8" width="5.33203125" customWidth="1"/>
    <col min="9" max="9" width="6.1640625" customWidth="1"/>
    <col min="10" max="10" width="10.33203125" customWidth="1"/>
    <col min="11" max="11" width="63.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2" spans="1:22">
      <c r="M2" s="178"/>
      <c r="N2" s="178"/>
      <c r="P2" s="184"/>
      <c r="Q2" s="184"/>
      <c r="S2" s="180"/>
      <c r="T2" s="180"/>
      <c r="U2" s="180"/>
      <c r="V2" s="180"/>
    </row>
    <row r="3" spans="1:22">
      <c r="M3" s="178"/>
      <c r="N3" s="178"/>
      <c r="P3" s="184"/>
      <c r="Q3" s="184"/>
      <c r="S3" s="180"/>
      <c r="T3" s="180"/>
      <c r="U3" s="180"/>
      <c r="V3" s="180"/>
    </row>
    <row r="4" spans="1:22">
      <c r="M4" s="178"/>
      <c r="N4" s="178"/>
      <c r="P4" s="184"/>
      <c r="Q4" s="184"/>
      <c r="S4" s="180"/>
      <c r="T4" s="180"/>
      <c r="U4" s="180"/>
      <c r="V4" s="180"/>
    </row>
    <row r="5" spans="1:22" ht="18">
      <c r="A5" s="962" t="s">
        <v>623</v>
      </c>
      <c r="B5" s="962"/>
      <c r="C5" s="962"/>
      <c r="D5" s="962"/>
      <c r="E5" s="962"/>
      <c r="F5" s="962"/>
      <c r="G5" s="962"/>
      <c r="H5" s="962"/>
      <c r="I5" s="962"/>
      <c r="J5" s="962"/>
      <c r="K5" s="962"/>
      <c r="M5" s="178"/>
      <c r="N5" s="178"/>
      <c r="P5" s="184"/>
      <c r="Q5" s="184"/>
      <c r="S5" s="180"/>
      <c r="T5" s="180"/>
      <c r="U5" s="180"/>
      <c r="V5" s="180"/>
    </row>
    <row r="6" spans="1:22" ht="18">
      <c r="A6" s="962" t="s">
        <v>624</v>
      </c>
      <c r="B6" s="962"/>
      <c r="C6" s="962"/>
      <c r="D6" s="962"/>
      <c r="E6" s="962"/>
      <c r="F6" s="962"/>
      <c r="G6" s="962"/>
      <c r="H6" s="962"/>
      <c r="I6" s="962"/>
      <c r="J6" s="962"/>
      <c r="K6" s="962"/>
      <c r="M6" s="178"/>
      <c r="N6" s="178"/>
      <c r="P6" s="184"/>
      <c r="Q6" s="184"/>
      <c r="S6" s="180"/>
      <c r="T6" s="180"/>
      <c r="U6" s="180"/>
      <c r="V6" s="180"/>
    </row>
    <row r="7" spans="1:22" ht="18">
      <c r="A7" s="963" t="s">
        <v>6412</v>
      </c>
      <c r="B7" s="962"/>
      <c r="C7" s="962"/>
      <c r="D7" s="962"/>
      <c r="E7" s="962"/>
      <c r="F7" s="962"/>
      <c r="G7" s="962"/>
      <c r="H7" s="962"/>
      <c r="I7" s="962"/>
      <c r="J7" s="962"/>
      <c r="K7" s="962"/>
      <c r="M7" s="178"/>
      <c r="N7" s="178"/>
      <c r="P7" s="184"/>
      <c r="Q7" s="184"/>
      <c r="S7" s="180"/>
      <c r="T7" s="180"/>
      <c r="U7" s="180"/>
      <c r="V7" s="180"/>
    </row>
    <row r="8" spans="1:22" ht="14" thickBot="1">
      <c r="M8" s="178"/>
      <c r="N8" s="178"/>
      <c r="P8" s="184"/>
      <c r="Q8" s="184"/>
      <c r="S8" s="180"/>
      <c r="T8" s="180"/>
      <c r="U8" s="180"/>
      <c r="V8" s="180"/>
    </row>
    <row r="9" spans="1:22" ht="13.5" customHeight="1" thickTop="1">
      <c r="A9" s="980" t="s">
        <v>122</v>
      </c>
      <c r="B9" s="975" t="s">
        <v>5</v>
      </c>
      <c r="C9" s="975" t="s">
        <v>6</v>
      </c>
      <c r="D9" s="975" t="s">
        <v>7</v>
      </c>
      <c r="E9" s="975" t="s">
        <v>123</v>
      </c>
      <c r="F9" s="981" t="s">
        <v>124</v>
      </c>
      <c r="G9" s="966" t="s">
        <v>125</v>
      </c>
      <c r="H9" s="1029" t="s">
        <v>6411</v>
      </c>
      <c r="I9" s="1029"/>
      <c r="J9" s="951"/>
      <c r="K9" s="1022" t="s">
        <v>126</v>
      </c>
      <c r="M9" s="178"/>
      <c r="N9" s="178"/>
      <c r="P9" s="184"/>
      <c r="Q9" s="184"/>
      <c r="S9" s="180"/>
      <c r="T9" s="180"/>
      <c r="U9" s="180"/>
      <c r="V9" s="180"/>
    </row>
    <row r="10" spans="1:22" ht="12.75" customHeight="1">
      <c r="A10" s="1025"/>
      <c r="B10" s="947"/>
      <c r="C10" s="947"/>
      <c r="D10" s="947"/>
      <c r="E10" s="947"/>
      <c r="F10" s="982"/>
      <c r="G10" s="967"/>
      <c r="H10" s="947" t="s">
        <v>381</v>
      </c>
      <c r="I10" s="984"/>
      <c r="J10" s="546" t="s">
        <v>616</v>
      </c>
      <c r="K10" s="1023"/>
      <c r="M10" s="178"/>
      <c r="N10" s="178"/>
      <c r="P10" s="184"/>
      <c r="Q10" s="184"/>
      <c r="S10" s="180"/>
      <c r="T10" s="180"/>
      <c r="U10" s="180"/>
      <c r="V10" s="180"/>
    </row>
    <row r="11" spans="1:22" ht="13.5" customHeight="1" thickBot="1">
      <c r="A11" s="1026"/>
      <c r="B11" s="1027"/>
      <c r="C11" s="1027"/>
      <c r="D11" s="1027"/>
      <c r="E11" s="1027"/>
      <c r="F11" s="983"/>
      <c r="G11" s="968"/>
      <c r="H11" s="244" t="s">
        <v>15</v>
      </c>
      <c r="I11" s="277" t="s">
        <v>16</v>
      </c>
      <c r="J11" s="535" t="s">
        <v>625</v>
      </c>
      <c r="K11" s="1024"/>
      <c r="M11" s="178"/>
      <c r="N11" s="178"/>
      <c r="P11" s="184"/>
      <c r="Q11" s="184"/>
      <c r="S11" s="180"/>
      <c r="T11" s="180"/>
      <c r="U11" s="180"/>
      <c r="V11" s="180"/>
    </row>
    <row r="12" spans="1:22" ht="12.75" customHeight="1" thickTop="1">
      <c r="A12" s="70">
        <v>1</v>
      </c>
      <c r="B12" s="75" t="str">
        <f>' PENY 80% No Print'!B12</f>
        <v>BEKASI</v>
      </c>
      <c r="C12" s="75" t="str">
        <f>' PENY 80% No Print'!C12</f>
        <v>BKASI</v>
      </c>
      <c r="D12" s="76">
        <f>' PENY 80% No Print'!D12</f>
        <v>5</v>
      </c>
      <c r="E12" s="873" t="str">
        <f>' PENY 80% No Print'!E12</f>
        <v>LDIA</v>
      </c>
      <c r="F12" s="873" t="str">
        <f>' PENY 80% No Print'!F12</f>
        <v>SUTM</v>
      </c>
      <c r="G12" s="76">
        <f>' PENY 80% No Print'!G12</f>
        <v>292</v>
      </c>
      <c r="H12" s="77">
        <f>' PENY 80% No Print'!Y12</f>
        <v>241</v>
      </c>
      <c r="I12" s="78">
        <f>' PENY 80% No Print'!Z12</f>
        <v>82.534246575342465</v>
      </c>
      <c r="J12" s="77" t="str">
        <f>' PENY 80% No Print'!AA12</f>
        <v>Malam</v>
      </c>
      <c r="K12" s="79" t="str">
        <f>' PENY 80% No Print'!AB12</f>
        <v>Kaliabang, Tlk Angsan, Rawa Aren, Kp. Mede</v>
      </c>
      <c r="M12" s="178"/>
      <c r="N12" s="178"/>
      <c r="P12" s="184"/>
      <c r="Q12" s="184"/>
      <c r="S12" s="180"/>
      <c r="T12" s="180"/>
      <c r="U12" s="180"/>
      <c r="V12" s="180"/>
    </row>
    <row r="13" spans="1:22" ht="12.75" customHeight="1">
      <c r="A13" s="259">
        <v>2</v>
      </c>
      <c r="B13" s="75" t="str">
        <f>' PENY 80% No Print'!B13</f>
        <v>BEKASI</v>
      </c>
      <c r="C13" s="75" t="str">
        <f>' PENY 80% No Print'!C13</f>
        <v>PDKLP</v>
      </c>
      <c r="D13" s="76">
        <f>' PENY 80% No Print'!D13</f>
        <v>2</v>
      </c>
      <c r="E13" s="873" t="str">
        <f>' PENY 80% No Print'!E13</f>
        <v>BATH</v>
      </c>
      <c r="F13" s="873" t="str">
        <f>' PENY 80% No Print'!F13</f>
        <v>SKTM</v>
      </c>
      <c r="G13" s="76">
        <f>' PENY 80% No Print'!G13</f>
        <v>292</v>
      </c>
      <c r="H13" s="77">
        <f>' PENY 80% No Print'!Y13</f>
        <v>280</v>
      </c>
      <c r="I13" s="78">
        <f>' PENY 80% No Print'!Z13</f>
        <v>95.890410958904098</v>
      </c>
      <c r="J13" s="77" t="str">
        <f>' PENY 80% No Print'!AA13</f>
        <v>Malam</v>
      </c>
      <c r="K13" s="79" t="str">
        <f>' PENY 80% No Print'!AB13</f>
        <v>Apartemen Grand Kamala Lagoon</v>
      </c>
      <c r="M13" s="178"/>
      <c r="N13" s="178"/>
      <c r="P13" s="184"/>
      <c r="Q13" s="184"/>
      <c r="S13" s="180"/>
      <c r="T13" s="180"/>
      <c r="U13" s="180"/>
      <c r="V13" s="180"/>
    </row>
    <row r="14" spans="1:22" ht="12.75" customHeight="1">
      <c r="A14" s="70">
        <v>3</v>
      </c>
      <c r="B14" s="75" t="str">
        <f>' PENY 80% No Print'!B14</f>
        <v>BEKASI</v>
      </c>
      <c r="C14" s="75" t="str">
        <f>' PENY 80% No Print'!C14</f>
        <v>TMBUN</v>
      </c>
      <c r="D14" s="76">
        <f>' PENY 80% No Print'!D14</f>
        <v>1</v>
      </c>
      <c r="E14" s="873" t="str">
        <f>' PENY 80% No Print'!E14</f>
        <v>MKJY</v>
      </c>
      <c r="F14" s="873" t="str">
        <f>' PENY 80% No Print'!F14</f>
        <v>SUTM</v>
      </c>
      <c r="G14" s="76">
        <f>' PENY 80% No Print'!G14</f>
        <v>292</v>
      </c>
      <c r="H14" s="77">
        <f>' PENY 80% No Print'!Y14</f>
        <v>285</v>
      </c>
      <c r="I14" s="78">
        <f>' PENY 80% No Print'!Z14</f>
        <v>97.602739726027394</v>
      </c>
      <c r="J14" s="77" t="str">
        <f>' PENY 80% No Print'!AA14</f>
        <v>Malam</v>
      </c>
      <c r="K14" s="79" t="str">
        <f>' PENY 80% No Print'!AB14</f>
        <v>Express</v>
      </c>
      <c r="M14" s="178"/>
      <c r="N14" s="178"/>
      <c r="P14" s="184"/>
      <c r="Q14" s="184"/>
      <c r="S14" s="180"/>
      <c r="T14" s="180"/>
      <c r="U14" s="180"/>
      <c r="V14" s="180"/>
    </row>
    <row r="15" spans="1:22" ht="12.75" customHeight="1">
      <c r="A15" s="259">
        <v>4</v>
      </c>
      <c r="B15" s="75" t="str">
        <f>' PENY 80% No Print'!B15</f>
        <v>BEKASI</v>
      </c>
      <c r="C15" s="75" t="str">
        <f>' PENY 80% No Print'!C15</f>
        <v>TMBUN</v>
      </c>
      <c r="D15" s="76">
        <f>' PENY 80% No Print'!D15</f>
        <v>3</v>
      </c>
      <c r="E15" s="873" t="str">
        <f>' PENY 80% No Print'!E15</f>
        <v>HINO</v>
      </c>
      <c r="F15" s="873" t="str">
        <f>' PENY 80% No Print'!F15</f>
        <v>SUTM</v>
      </c>
      <c r="G15" s="76">
        <f>' PENY 80% No Print'!G15</f>
        <v>300</v>
      </c>
      <c r="H15" s="77">
        <f>' PENY 80% No Print'!Y15</f>
        <v>245</v>
      </c>
      <c r="I15" s="78">
        <f>' PENY 80% No Print'!Z15</f>
        <v>81.666666666666671</v>
      </c>
      <c r="J15" s="77" t="str">
        <f>' PENY 80% No Print'!AA15</f>
        <v>Siang</v>
      </c>
      <c r="K15" s="79" t="str">
        <f>' PENY 80% No Print'!AB15</f>
        <v>Pedurenan</v>
      </c>
      <c r="M15" s="178"/>
      <c r="N15" s="178"/>
      <c r="P15" s="184"/>
      <c r="Q15" s="184"/>
      <c r="S15" s="180"/>
      <c r="T15" s="180"/>
      <c r="U15" s="180"/>
      <c r="V15" s="180"/>
    </row>
    <row r="16" spans="1:22" ht="12.75" customHeight="1">
      <c r="A16" s="70">
        <v>5</v>
      </c>
      <c r="B16" s="75" t="str">
        <f>' PENY 80% No Print'!B16</f>
        <v>BEKASI</v>
      </c>
      <c r="C16" s="75" t="str">
        <f>' PENY 80% No Print'!C16</f>
        <v>HNDAH</v>
      </c>
      <c r="D16" s="76">
        <f>' PENY 80% No Print'!D16</f>
        <v>2</v>
      </c>
      <c r="E16" s="873" t="str">
        <f>' PENY 80% No Print'!E16</f>
        <v>CPNO</v>
      </c>
      <c r="F16" s="873" t="str">
        <f>' PENY 80% No Print'!F16</f>
        <v>SUTM</v>
      </c>
      <c r="G16" s="76">
        <f>' PENY 80% No Print'!G16</f>
        <v>300</v>
      </c>
      <c r="H16" s="77">
        <f>' PENY 80% No Print'!Y16</f>
        <v>240</v>
      </c>
      <c r="I16" s="78">
        <f>' PENY 80% No Print'!Z16</f>
        <v>80</v>
      </c>
      <c r="J16" s="77" t="str">
        <f>' PENY 80% No Print'!AA16</f>
        <v>Malam</v>
      </c>
      <c r="K16" s="79" t="str">
        <f>' PENY 80% No Print'!AB16</f>
        <v>Desa Sukamulya, Desa Muara Tawar, Desa Taruma Jaya, Desa Harapan Mulya</v>
      </c>
      <c r="M16" s="178"/>
      <c r="N16" s="178"/>
      <c r="P16" s="184"/>
      <c r="Q16" s="184"/>
      <c r="S16" s="180"/>
      <c r="T16" s="180"/>
      <c r="U16" s="180"/>
      <c r="V16" s="180"/>
    </row>
    <row r="17" spans="1:22" ht="12.75" customHeight="1">
      <c r="A17" s="259">
        <v>6</v>
      </c>
      <c r="B17" s="75" t="str">
        <f>' PENY 80% No Print'!B17</f>
        <v>BOGOR</v>
      </c>
      <c r="C17" s="75" t="str">
        <f>' PENY 80% No Print'!C17</f>
        <v>BUNAR</v>
      </c>
      <c r="D17" s="76">
        <f>' PENY 80% No Print'!D17</f>
        <v>2</v>
      </c>
      <c r="E17" s="873" t="str">
        <f>' PENY 80% No Print'!E17</f>
        <v>GIOK</v>
      </c>
      <c r="F17" s="873" t="str">
        <f>' PENY 80% No Print'!F17</f>
        <v>SUTM</v>
      </c>
      <c r="G17" s="76">
        <f>' PENY 80% No Print'!G17</f>
        <v>255</v>
      </c>
      <c r="H17" s="77">
        <f>' PENY 80% No Print'!Y17</f>
        <v>213</v>
      </c>
      <c r="I17" s="78">
        <f>' PENY 80% No Print'!Z17</f>
        <v>83.529411764705884</v>
      </c>
      <c r="J17" s="77" t="str">
        <f>' PENY 80% No Print'!AA17</f>
        <v>Malam</v>
      </c>
      <c r="K17" s="79" t="str">
        <f>' PENY 80% No Print'!AB17</f>
        <v>Kalong, Leuwisadeng,</v>
      </c>
      <c r="M17" s="178"/>
      <c r="N17" s="178"/>
      <c r="P17" s="184"/>
      <c r="Q17" s="184"/>
      <c r="S17" s="180"/>
      <c r="T17" s="180"/>
      <c r="U17" s="180"/>
      <c r="V17" s="180"/>
    </row>
    <row r="18" spans="1:22" ht="12.75" customHeight="1">
      <c r="A18" s="70">
        <v>7</v>
      </c>
      <c r="B18" s="75" t="str">
        <f>' PENY 80% No Print'!B18</f>
        <v>BOGOR</v>
      </c>
      <c r="C18" s="75" t="str">
        <f>' PENY 80% No Print'!C18</f>
        <v>CIAWI</v>
      </c>
      <c r="D18" s="76">
        <f>' PENY 80% No Print'!D18</f>
        <v>2</v>
      </c>
      <c r="E18" s="873" t="str">
        <f>' PENY 80% No Print'!E18</f>
        <v>KIWI.</v>
      </c>
      <c r="F18" s="873" t="str">
        <f>' PENY 80% No Print'!F18</f>
        <v>SUTM</v>
      </c>
      <c r="G18" s="76">
        <f>' PENY 80% No Print'!G18</f>
        <v>292</v>
      </c>
      <c r="H18" s="77">
        <f>' PENY 80% No Print'!Y18</f>
        <v>284</v>
      </c>
      <c r="I18" s="78">
        <f>' PENY 80% No Print'!Z18</f>
        <v>97.260273972602747</v>
      </c>
      <c r="J18" s="77" t="str">
        <f>' PENY 80% No Print'!AA18</f>
        <v>Siang</v>
      </c>
      <c r="K18" s="79" t="str">
        <f>' PENY 80% No Print'!AB18</f>
        <v>PT. Tirta Fresindo Jaya</v>
      </c>
      <c r="M18" s="178"/>
      <c r="N18" s="178"/>
      <c r="P18" s="184"/>
      <c r="Q18" s="184"/>
      <c r="S18" s="180"/>
      <c r="T18" s="180"/>
      <c r="U18" s="180"/>
      <c r="V18" s="180"/>
    </row>
    <row r="19" spans="1:22" ht="12.75" customHeight="1">
      <c r="A19" s="259">
        <v>8</v>
      </c>
      <c r="B19" s="75" t="str">
        <f>' PENY 80% No Print'!B19</f>
        <v>BOGOR</v>
      </c>
      <c r="C19" s="75" t="str">
        <f>' PENY 80% No Print'!C19</f>
        <v>SPONG</v>
      </c>
      <c r="D19" s="76">
        <f>' PENY 80% No Print'!D19</f>
        <v>3</v>
      </c>
      <c r="E19" s="873" t="str">
        <f>' PENY 80% No Print'!E19</f>
        <v>MLNM</v>
      </c>
      <c r="F19" s="873" t="str">
        <f>' PENY 80% No Print'!F19</f>
        <v>SUTM</v>
      </c>
      <c r="G19" s="76">
        <f>' PENY 80% No Print'!G19</f>
        <v>255</v>
      </c>
      <c r="H19" s="77">
        <f>' PENY 80% No Print'!Y19</f>
        <v>250</v>
      </c>
      <c r="I19" s="78">
        <f>' PENY 80% No Print'!Z19</f>
        <v>98.039215686274503</v>
      </c>
      <c r="J19" s="77" t="str">
        <f>' PENY 80% No Print'!AA19</f>
        <v>Siang</v>
      </c>
      <c r="K19" s="79" t="str">
        <f>' PENY 80% No Print'!AB19</f>
        <v>Tegal, Kahuripan, Jampang, Parung, Lebak Wangi, Kemang</v>
      </c>
      <c r="M19" s="178"/>
      <c r="N19" s="178"/>
      <c r="P19" s="184"/>
      <c r="Q19" s="184"/>
      <c r="S19" s="180"/>
      <c r="T19" s="180"/>
      <c r="U19" s="180"/>
      <c r="V19" s="180"/>
    </row>
    <row r="20" spans="1:22" ht="12.75" customHeight="1">
      <c r="A20" s="70">
        <v>9</v>
      </c>
      <c r="B20" s="75" t="str">
        <f>' PENY 80% No Print'!B20</f>
        <v>CIKARANG</v>
      </c>
      <c r="C20" s="75" t="str">
        <f>' PENY 80% No Print'!C20</f>
        <v>CBATU</v>
      </c>
      <c r="D20" s="76">
        <f>' PENY 80% No Print'!D20</f>
        <v>2</v>
      </c>
      <c r="E20" s="873" t="str">
        <f>' PENY 80% No Print'!E20</f>
        <v>SRG1</v>
      </c>
      <c r="F20" s="873" t="str">
        <f>' PENY 80% No Print'!F20</f>
        <v>SUTM</v>
      </c>
      <c r="G20" s="76">
        <f>' PENY 80% No Print'!G20</f>
        <v>292</v>
      </c>
      <c r="H20" s="77">
        <f>' PENY 80% No Print'!Y20</f>
        <v>240</v>
      </c>
      <c r="I20" s="78">
        <f>' PENY 80% No Print'!Z20</f>
        <v>82.191780821917803</v>
      </c>
      <c r="J20" s="77" t="str">
        <f>' PENY 80% No Print'!AA20</f>
        <v>Malam</v>
      </c>
      <c r="K20" s="79" t="str">
        <f>' PENY 80% No Print'!AB20</f>
        <v>Ds, Serang, Ds. Ciantra</v>
      </c>
      <c r="M20" s="178"/>
      <c r="N20" s="178"/>
      <c r="P20" s="184"/>
      <c r="Q20" s="184"/>
      <c r="S20" s="180"/>
      <c r="T20" s="180"/>
      <c r="U20" s="180"/>
      <c r="V20" s="180"/>
    </row>
    <row r="21" spans="1:22" ht="12.75" customHeight="1">
      <c r="A21" s="259">
        <v>10</v>
      </c>
      <c r="B21" s="75" t="str">
        <f>' PENY 80% No Print'!B21</f>
        <v>CIKARANG</v>
      </c>
      <c r="C21" s="75" t="str">
        <f>' PENY 80% No Print'!C21</f>
        <v>CIKRG</v>
      </c>
      <c r="D21" s="76">
        <f>' PENY 80% No Print'!D21</f>
        <v>3</v>
      </c>
      <c r="E21" s="873" t="str">
        <f>' PENY 80% No Print'!E21</f>
        <v>SPRT</v>
      </c>
      <c r="F21" s="873" t="str">
        <f>' PENY 80% No Print'!F21</f>
        <v>SUTM</v>
      </c>
      <c r="G21" s="76">
        <f>' PENY 80% No Print'!G21</f>
        <v>358</v>
      </c>
      <c r="H21" s="77">
        <f>' PENY 80% No Print'!Y21</f>
        <v>291</v>
      </c>
      <c r="I21" s="78">
        <f>' PENY 80% No Print'!Z21</f>
        <v>81.284916201117312</v>
      </c>
      <c r="J21" s="77" t="str">
        <f>' PENY 80% No Print'!AA21</f>
        <v>Siang</v>
      </c>
      <c r="K21" s="79" t="str">
        <f>' PENY 80% No Print'!AB21</f>
        <v>Perum Panorama Wanasari</v>
      </c>
      <c r="M21" s="178"/>
      <c r="N21" s="178"/>
      <c r="P21" s="184"/>
      <c r="Q21" s="184"/>
      <c r="S21" s="180"/>
      <c r="T21" s="180"/>
      <c r="U21" s="180"/>
      <c r="V21" s="180"/>
    </row>
    <row r="22" spans="1:22" ht="12.75" customHeight="1">
      <c r="A22" s="70">
        <v>11</v>
      </c>
      <c r="B22" s="75" t="str">
        <f>' PENY 80% No Print'!B22</f>
        <v>CIMAHI</v>
      </c>
      <c r="C22" s="75" t="str">
        <f>' PENY 80% No Print'!C22</f>
        <v>CBBAT</v>
      </c>
      <c r="D22" s="76">
        <f>' PENY 80% No Print'!D22</f>
        <v>3</v>
      </c>
      <c r="E22" s="873" t="str">
        <f>' PENY 80% No Print'!E22</f>
        <v>CCH</v>
      </c>
      <c r="F22" s="873" t="str">
        <f>' PENY 80% No Print'!F22</f>
        <v>SKTM</v>
      </c>
      <c r="G22" s="76">
        <f>' PENY 80% No Print'!G22</f>
        <v>272</v>
      </c>
      <c r="H22" s="77">
        <f>' PENY 80% No Print'!Y22</f>
        <v>305</v>
      </c>
      <c r="I22" s="78">
        <f>' PENY 80% No Print'!Z22</f>
        <v>112.13235294117648</v>
      </c>
      <c r="J22" s="77" t="str">
        <f>' PENY 80% No Print'!AA22</f>
        <v>Malam</v>
      </c>
      <c r="K22" s="79" t="str">
        <f>' PENY 80% No Print'!AB22</f>
        <v>CIBABAT, CIBEBER</v>
      </c>
      <c r="M22" s="178"/>
      <c r="N22" s="178"/>
      <c r="P22" s="184"/>
      <c r="Q22" s="184"/>
      <c r="S22" s="180"/>
      <c r="T22" s="180"/>
      <c r="U22" s="180"/>
      <c r="V22" s="180"/>
    </row>
    <row r="23" spans="1:22" ht="12.75" customHeight="1">
      <c r="A23" s="259">
        <v>12</v>
      </c>
      <c r="B23" s="75" t="str">
        <f>' PENY 80% No Print'!B23</f>
        <v>CIMAHI</v>
      </c>
      <c r="C23" s="75" t="str">
        <f>' PENY 80% No Print'!C23</f>
        <v>LGDAR</v>
      </c>
      <c r="D23" s="76">
        <f>' PENY 80% No Print'!D23</f>
        <v>2</v>
      </c>
      <c r="E23" s="873" t="str">
        <f>' PENY 80% No Print'!E23</f>
        <v>GNDK</v>
      </c>
      <c r="F23" s="873" t="str">
        <f>' PENY 80% No Print'!F23</f>
        <v>SUTM</v>
      </c>
      <c r="G23" s="76">
        <f>' PENY 80% No Print'!G23</f>
        <v>272</v>
      </c>
      <c r="H23" s="77">
        <f>' PENY 80% No Print'!Y23</f>
        <v>330</v>
      </c>
      <c r="I23" s="78">
        <f>' PENY 80% No Print'!Z23</f>
        <v>121.3235294117647</v>
      </c>
      <c r="J23" s="77" t="str">
        <f>' PENY 80% No Print'!AA23</f>
        <v>Malam</v>
      </c>
      <c r="K23" s="79" t="str">
        <f>' PENY 80% No Print'!AB23</f>
        <v>KP.SELACAU, KP.CIRADEN, KP.GUNUNG DUKUH, KP.KARANG TANJUNG, KP.CILILIN, KP.BONGAS, KP.TEGALEGA, KP.RANCAPANGGUNG, KP.PASIR PANJANG, KP.WARUNG AWI, KP.SINDANGKERTA, KP.PUNCAKSARI, KP.LEWENG DATAR, KP.JAMBUHALA, KP.CIBEREUM, KP.NENGLASARI, KP. WARUNG SIMPANG, KP.TAMAN JAYA, KP. CIBODAS</v>
      </c>
      <c r="M23" s="178"/>
      <c r="N23" s="178"/>
      <c r="P23" s="184"/>
      <c r="Q23" s="184"/>
      <c r="S23" s="180"/>
      <c r="T23" s="180"/>
      <c r="U23" s="180"/>
      <c r="V23" s="180"/>
    </row>
    <row r="24" spans="1:22" ht="12.75" customHeight="1">
      <c r="A24" s="70">
        <v>13</v>
      </c>
      <c r="B24" s="75" t="str">
        <f>' PENY 80% No Print'!B24</f>
        <v>CIMAHI</v>
      </c>
      <c r="C24" s="75" t="str">
        <f>' PENY 80% No Print'!C24</f>
        <v>LGDAR</v>
      </c>
      <c r="D24" s="76">
        <f>' PENY 80% No Print'!D24</f>
        <v>3</v>
      </c>
      <c r="E24" s="873" t="str">
        <f>' PENY 80% No Print'!E24</f>
        <v>SDKT</v>
      </c>
      <c r="F24" s="873" t="str">
        <f>' PENY 80% No Print'!F24</f>
        <v>SUTM</v>
      </c>
      <c r="G24" s="76">
        <f>' PENY 80% No Print'!G24</f>
        <v>272</v>
      </c>
      <c r="H24" s="77">
        <f>' PENY 80% No Print'!Y24</f>
        <v>232</v>
      </c>
      <c r="I24" s="78">
        <f>' PENY 80% No Print'!Z24</f>
        <v>85.294117647058826</v>
      </c>
      <c r="J24" s="77" t="str">
        <f>' PENY 80% No Print'!AA24</f>
        <v>Siang</v>
      </c>
      <c r="K24" s="79" t="str">
        <f>' PENY 80% No Print'!AB24</f>
        <v>KP CIHAMPELAS, KP SAYURAN, KP CIAWI TALI, KP BONGAS, KP CILILIN, KP BONCERET, KP CIRIRIP, KP ENTOY, KP CAU, KP WANGUN SARI</v>
      </c>
      <c r="M24" s="178"/>
      <c r="N24" s="178"/>
      <c r="P24" s="184"/>
      <c r="Q24" s="184"/>
      <c r="S24" s="180"/>
      <c r="T24" s="180"/>
      <c r="U24" s="180"/>
      <c r="V24" s="180"/>
    </row>
    <row r="25" spans="1:22" ht="12.75" customHeight="1">
      <c r="A25" s="259">
        <v>14</v>
      </c>
      <c r="B25" s="75" t="str">
        <f>' PENY 80% No Print'!B25</f>
        <v>CIMAHI</v>
      </c>
      <c r="C25" s="75" t="str">
        <f>' PENY 80% No Print'!C25</f>
        <v>LGDAR</v>
      </c>
      <c r="D25" s="76">
        <f>' PENY 80% No Print'!D25</f>
        <v>4</v>
      </c>
      <c r="E25" s="873" t="str">
        <f>' PENY 80% No Print'!E25</f>
        <v>SLCU</v>
      </c>
      <c r="F25" s="873" t="str">
        <f>' PENY 80% No Print'!F25</f>
        <v>SUTM</v>
      </c>
      <c r="G25" s="76">
        <f>' PENY 80% No Print'!G25</f>
        <v>272</v>
      </c>
      <c r="H25" s="77">
        <f>' PENY 80% No Print'!Y25</f>
        <v>224</v>
      </c>
      <c r="I25" s="78">
        <f>' PENY 80% No Print'!Z25</f>
        <v>82.35294117647058</v>
      </c>
      <c r="J25" s="77" t="str">
        <f>' PENY 80% No Print'!AA25</f>
        <v>Siang</v>
      </c>
      <c r="K25" s="79" t="str">
        <f>' PENY 80% No Print'!AB25</f>
        <v>JL. RAYA BATUJAJAR, LAGADAR NANJUNG, SUKABIRUS, MARGA ASIH, CIGONDEWAH, MAHMUD</v>
      </c>
      <c r="M25" s="178"/>
      <c r="N25" s="178"/>
      <c r="P25" s="184"/>
      <c r="Q25" s="184"/>
      <c r="S25" s="180"/>
      <c r="T25" s="180"/>
      <c r="U25" s="180"/>
      <c r="V25" s="180"/>
    </row>
    <row r="26" spans="1:22" ht="12.75" customHeight="1">
      <c r="A26" s="70">
        <v>15</v>
      </c>
      <c r="B26" s="75" t="str">
        <f>' PENY 80% No Print'!B26</f>
        <v>CIMAHI</v>
      </c>
      <c r="C26" s="75" t="str">
        <f>' PENY 80% No Print'!C26</f>
        <v>LGDAR</v>
      </c>
      <c r="D26" s="76">
        <f>' PENY 80% No Print'!D26</f>
        <v>4</v>
      </c>
      <c r="E26" s="873" t="str">
        <f>' PENY 80% No Print'!E26</f>
        <v>GLNG</v>
      </c>
      <c r="F26" s="873" t="str">
        <f>' PENY 80% No Print'!F26</f>
        <v>SUTM</v>
      </c>
      <c r="G26" s="76">
        <f>' PENY 80% No Print'!G26</f>
        <v>272</v>
      </c>
      <c r="H26" s="77">
        <f>' PENY 80% No Print'!Y26</f>
        <v>247</v>
      </c>
      <c r="I26" s="78">
        <f>' PENY 80% No Print'!Z26</f>
        <v>90.808823529411768</v>
      </c>
      <c r="J26" s="77" t="str">
        <f>' PENY 80% No Print'!AA26</f>
        <v>Siang</v>
      </c>
      <c r="K26" s="79" t="str">
        <f>' PENY 80% No Print'!AB26</f>
        <v>SINARJAYA, GALANGGANG BATUJAJAR, KANDANGSAPI, PANGAUBAN, BATUJAJAR, DS GIRIMUKTI, CIPANGERAN, DS JATI,SUKAWENING, CIRANJI SAGULING, CIBANGKONOL, BARANAGSIANG SAGULING, CIBITUNG, CIBENDA, CIJAMBU, CIBAROS, GENGGONG KECAMATAN RONGGA</v>
      </c>
      <c r="M26" s="178"/>
      <c r="N26" s="178"/>
      <c r="P26" s="184"/>
      <c r="Q26" s="184"/>
      <c r="S26" s="180"/>
      <c r="T26" s="180"/>
      <c r="U26" s="180"/>
      <c r="V26" s="180"/>
    </row>
    <row r="27" spans="1:22" ht="12.75" customHeight="1">
      <c r="A27" s="259">
        <v>16</v>
      </c>
      <c r="B27" s="75" t="str">
        <f>' PENY 80% No Print'!B27</f>
        <v>CIMAHI</v>
      </c>
      <c r="C27" s="75" t="str">
        <f>' PENY 80% No Print'!C27</f>
        <v>PDLRU</v>
      </c>
      <c r="D27" s="76">
        <f>' PENY 80% No Print'!D27</f>
        <v>1</v>
      </c>
      <c r="E27" s="873" t="str">
        <f>' PENY 80% No Print'!E27</f>
        <v>CKLW</v>
      </c>
      <c r="F27" s="873" t="str">
        <f>' PENY 80% No Print'!F27</f>
        <v>SUTM</v>
      </c>
      <c r="G27" s="76">
        <f>' PENY 80% No Print'!G27</f>
        <v>272</v>
      </c>
      <c r="H27" s="77">
        <f>' PENY 80% No Print'!Y27</f>
        <v>245</v>
      </c>
      <c r="I27" s="78">
        <f>' PENY 80% No Print'!Z27</f>
        <v>90.07352941176471</v>
      </c>
      <c r="J27" s="77" t="str">
        <f>' PENY 80% No Print'!AA27</f>
        <v>Malam</v>
      </c>
      <c r="K27" s="79" t="str">
        <f>' PENY 80% No Print'!AB27</f>
        <v>KP BABAKAN CILANGARI, KP CIKAMUNING, TAGOG APU, CEMPAKA, KP MUARA, NYALINDUNG, SASAK SAAT, KP CIRANGRANG, CIGENTUR, KP WARUNG DOMBA, JATI, CIGINTUNG, KP CIKALONG, BARU RENDE, KP RENDE, CIJAWA, CIPENDEUY</v>
      </c>
      <c r="M27" s="178"/>
      <c r="N27" s="178"/>
      <c r="P27" s="184"/>
      <c r="Q27" s="184"/>
      <c r="S27" s="180"/>
      <c r="T27" s="180"/>
      <c r="U27" s="180"/>
      <c r="V27" s="180"/>
    </row>
    <row r="28" spans="1:22" ht="12.75" customHeight="1">
      <c r="A28" s="70">
        <v>17</v>
      </c>
      <c r="B28" s="75" t="str">
        <f>' PENY 80% No Print'!B28</f>
        <v>CIMAHI</v>
      </c>
      <c r="C28" s="75" t="str">
        <f>' PENY 80% No Print'!C28</f>
        <v>PDLRU</v>
      </c>
      <c r="D28" s="76">
        <f>' PENY 80% No Print'!D28</f>
        <v>1</v>
      </c>
      <c r="E28" s="873" t="str">
        <f>' PENY 80% No Print'!E28</f>
        <v>LBSR</v>
      </c>
      <c r="F28" s="873" t="str">
        <f>' PENY 80% No Print'!F28</f>
        <v>SUTM</v>
      </c>
      <c r="G28" s="76">
        <f>' PENY 80% No Print'!G28</f>
        <v>272</v>
      </c>
      <c r="H28" s="77">
        <f>' PENY 80% No Print'!Y28</f>
        <v>263</v>
      </c>
      <c r="I28" s="78">
        <f>' PENY 80% No Print'!Z28</f>
        <v>96.691176470588232</v>
      </c>
      <c r="J28" s="77" t="str">
        <f>' PENY 80% No Print'!AA28</f>
        <v>Siang</v>
      </c>
      <c r="K28" s="79" t="str">
        <f>' PENY 80% No Print'!AB28</f>
        <v>KP LEBAKSARI, KP CIBURIAL</v>
      </c>
      <c r="M28" s="178"/>
      <c r="N28" s="178"/>
      <c r="P28" s="184"/>
      <c r="Q28" s="184"/>
      <c r="S28" s="180"/>
      <c r="T28" s="180"/>
      <c r="U28" s="180"/>
      <c r="V28" s="180"/>
    </row>
    <row r="29" spans="1:22" ht="12.75" customHeight="1">
      <c r="A29" s="259">
        <v>18</v>
      </c>
      <c r="B29" s="75" t="str">
        <f>' PENY 80% No Print'!B29</f>
        <v>CIMAHI</v>
      </c>
      <c r="C29" s="75" t="str">
        <f>' PENY 80% No Print'!C29</f>
        <v>PDLRU</v>
      </c>
      <c r="D29" s="76">
        <f>' PENY 80% No Print'!D29</f>
        <v>1</v>
      </c>
      <c r="E29" s="873" t="str">
        <f>' PENY 80% No Print'!E29</f>
        <v>RJDL</v>
      </c>
      <c r="F29" s="873" t="str">
        <f>' PENY 80% No Print'!F29</f>
        <v>SUTM</v>
      </c>
      <c r="G29" s="76">
        <f>' PENY 80% No Print'!G29</f>
        <v>240</v>
      </c>
      <c r="H29" s="77">
        <f>' PENY 80% No Print'!Y29</f>
        <v>217</v>
      </c>
      <c r="I29" s="78">
        <f>' PENY 80% No Print'!Z29</f>
        <v>90.416666666666671</v>
      </c>
      <c r="J29" s="77" t="str">
        <f>' PENY 80% No Print'!AA29</f>
        <v>Malam</v>
      </c>
      <c r="K29" s="79" t="str">
        <f>' PENY 80% No Print'!AB29</f>
        <v>CIBURUY, CITATAH, WARUNGGOMBONG, KERTAMUKTI, RAJAMANDALA, KIARA</v>
      </c>
      <c r="M29" s="178"/>
      <c r="N29" s="178"/>
      <c r="P29" s="184"/>
      <c r="Q29" s="184"/>
      <c r="S29" s="180"/>
      <c r="T29" s="180"/>
      <c r="U29" s="180"/>
      <c r="V29" s="180"/>
    </row>
    <row r="30" spans="1:22" ht="12.75" customHeight="1">
      <c r="A30" s="70">
        <v>19</v>
      </c>
      <c r="B30" s="75" t="str">
        <f>' PENY 80% No Print'!B30</f>
        <v>CIREBON</v>
      </c>
      <c r="C30" s="75" t="str">
        <f>' PENY 80% No Print'!C30</f>
        <v>ARJWN</v>
      </c>
      <c r="D30" s="76">
        <f>' PENY 80% No Print'!D30</f>
        <v>1</v>
      </c>
      <c r="E30" s="873" t="str">
        <f>' PENY 80% No Print'!E30</f>
        <v>TGGB</v>
      </c>
      <c r="F30" s="873" t="str">
        <f>' PENY 80% No Print'!F30</f>
        <v>SUTM</v>
      </c>
      <c r="G30" s="76">
        <f>' PENY 80% No Print'!G30</f>
        <v>300</v>
      </c>
      <c r="H30" s="77">
        <f>' PENY 80% No Print'!Y30</f>
        <v>256</v>
      </c>
      <c r="I30" s="78">
        <f>' PENY 80% No Print'!Z30</f>
        <v>85.333333333333343</v>
      </c>
      <c r="J30" s="77" t="str">
        <f>' PENY 80% No Print'!AA30</f>
        <v>Siang</v>
      </c>
      <c r="K30" s="79" t="str">
        <f>' PENY 80% No Print'!AB30</f>
        <v>DS TEGALGUBUG, PASAR TEGAL GUBUG</v>
      </c>
      <c r="M30" s="178"/>
      <c r="N30" s="178"/>
      <c r="P30" s="184"/>
      <c r="Q30" s="184"/>
      <c r="S30" s="180"/>
      <c r="T30" s="180"/>
      <c r="U30" s="180"/>
      <c r="V30" s="180"/>
    </row>
    <row r="31" spans="1:22" ht="12.75" customHeight="1">
      <c r="A31" s="259">
        <v>20</v>
      </c>
      <c r="B31" s="75" t="str">
        <f>' PENY 80% No Print'!B31</f>
        <v>CIREBON</v>
      </c>
      <c r="C31" s="75" t="str">
        <f>' PENY 80% No Print'!C31</f>
        <v>BBKAN</v>
      </c>
      <c r="D31" s="76">
        <f>' PENY 80% No Print'!D31</f>
        <v>3</v>
      </c>
      <c r="E31" s="873" t="str">
        <f>' PENY 80% No Print'!E31</f>
        <v>JTSG</v>
      </c>
      <c r="F31" s="873" t="str">
        <f>' PENY 80% No Print'!F31</f>
        <v>SUTM</v>
      </c>
      <c r="G31" s="76">
        <f>' PENY 80% No Print'!G31</f>
        <v>300</v>
      </c>
      <c r="H31" s="77">
        <f>' PENY 80% No Print'!Y31</f>
        <v>294</v>
      </c>
      <c r="I31" s="78">
        <f>' PENY 80% No Print'!Z31</f>
        <v>98</v>
      </c>
      <c r="J31" s="77" t="str">
        <f>' PENY 80% No Print'!AA31</f>
        <v>Siang</v>
      </c>
      <c r="K31" s="79">
        <f>' PENY 80% No Print'!AB31</f>
        <v>0</v>
      </c>
      <c r="M31" s="178"/>
      <c r="N31" s="178"/>
      <c r="P31" s="184"/>
      <c r="Q31" s="184"/>
      <c r="S31" s="180"/>
      <c r="T31" s="180"/>
      <c r="U31" s="180"/>
      <c r="V31" s="180"/>
    </row>
    <row r="32" spans="1:22" ht="12.75" customHeight="1">
      <c r="A32" s="70">
        <v>21</v>
      </c>
      <c r="B32" s="75" t="str">
        <f>' PENY 80% No Print'!B32</f>
        <v>CIREBON</v>
      </c>
      <c r="C32" s="75" t="str">
        <f>' PENY 80% No Print'!C32</f>
        <v>SRAGI</v>
      </c>
      <c r="D32" s="76">
        <f>' PENY 80% No Print'!D32</f>
        <v>8</v>
      </c>
      <c r="E32" s="873" t="str">
        <f>' PENY 80% No Print'!E32</f>
        <v>HDL</v>
      </c>
      <c r="F32" s="873" t="str">
        <f>' PENY 80% No Print'!F32</f>
        <v>SKTM</v>
      </c>
      <c r="G32" s="76">
        <f>' PENY 80% No Print'!G32</f>
        <v>300</v>
      </c>
      <c r="H32" s="77">
        <f>' PENY 80% No Print'!Y32</f>
        <v>252</v>
      </c>
      <c r="I32" s="78">
        <f>' PENY 80% No Print'!Z32</f>
        <v>84</v>
      </c>
      <c r="J32" s="77" t="str">
        <f>' PENY 80% No Print'!AA32</f>
        <v>Siang</v>
      </c>
      <c r="K32" s="79" t="str">
        <f>' PENY 80% No Print'!AB32</f>
        <v>PT FSCM, PT Handal</v>
      </c>
      <c r="M32" s="178"/>
      <c r="N32" s="178"/>
      <c r="P32" s="184"/>
      <c r="Q32" s="184"/>
      <c r="S32" s="180"/>
      <c r="T32" s="180"/>
      <c r="U32" s="180"/>
      <c r="V32" s="180"/>
    </row>
    <row r="33" spans="1:22" ht="12.75" customHeight="1">
      <c r="A33" s="259">
        <v>22</v>
      </c>
      <c r="B33" s="75" t="str">
        <f>' PENY 80% No Print'!B33</f>
        <v>DEPOK</v>
      </c>
      <c r="C33" s="75" t="str">
        <f>' PENY 80% No Print'!C33</f>
        <v>CMGIS</v>
      </c>
      <c r="D33" s="76">
        <f>' PENY 80% No Print'!D33</f>
        <v>2</v>
      </c>
      <c r="E33" s="873" t="str">
        <f>' PENY 80% No Print'!E33</f>
        <v>CSKY</v>
      </c>
      <c r="F33" s="873" t="str">
        <f>' PENY 80% No Print'!F33</f>
        <v>SUTM</v>
      </c>
      <c r="G33" s="76">
        <f>' PENY 80% No Print'!G33</f>
        <v>320</v>
      </c>
      <c r="H33" s="77">
        <f>' PENY 80% No Print'!Y33</f>
        <v>277</v>
      </c>
      <c r="I33" s="78">
        <f>' PENY 80% No Print'!Z33</f>
        <v>86.5625</v>
      </c>
      <c r="J33" s="77" t="str">
        <f>' PENY 80% No Print'!AA33</f>
        <v>Siang</v>
      </c>
      <c r="K33" s="79" t="str">
        <f>' PENY 80% No Print'!AB33</f>
        <v>Bengkel las kalimulya,  Bengkel Las Victor, Cilodong Kostrad, Gedung Graha Sasana Mulyo, Gereja Kudus Cilodong, Kp. Kalimulya, Kp.Cilodong,Kp.Kalibaru, Kp Sawah Pd rajeg, Pabrik Plastik Cilodong, Pabrik Poly Medika, Pasar Pucung, Pr Monalisa, Pr Nuansa Telaga kalibaru, Pr Benteng Kalibaru, Pr Bumi Harapan Indah, Pr Dephankam, Pr Griya Cakrawala, Pr Griya Sehati, Pr jatimulyo Eco Town House, Pr kalibaru Permai, Pr Kopwani Village, Pr PGRI Cilodong, Puskesmas Cilodong, Rusun Lotus, Sekolah Ar Ridho</v>
      </c>
      <c r="M33" s="178"/>
      <c r="N33" s="178"/>
      <c r="P33" s="184"/>
      <c r="Q33" s="184"/>
      <c r="S33" s="180"/>
      <c r="T33" s="180"/>
      <c r="U33" s="180"/>
      <c r="V33" s="180"/>
    </row>
    <row r="34" spans="1:22" ht="12.75" customHeight="1">
      <c r="A34" s="70">
        <v>23</v>
      </c>
      <c r="B34" s="75" t="str">
        <f>' PENY 80% No Print'!B34</f>
        <v>DEPOK</v>
      </c>
      <c r="C34" s="75" t="str">
        <f>' PENY 80% No Print'!C34</f>
        <v>GDRIA</v>
      </c>
      <c r="D34" s="76">
        <f>' PENY 80% No Print'!D34</f>
        <v>1</v>
      </c>
      <c r="E34" s="873" t="str">
        <f>' PENY 80% No Print'!E34</f>
        <v>AGNG</v>
      </c>
      <c r="F34" s="873" t="str">
        <f>' PENY 80% No Print'!F34</f>
        <v>SUTM</v>
      </c>
      <c r="G34" s="76">
        <f>' PENY 80% No Print'!G34</f>
        <v>240</v>
      </c>
      <c r="H34" s="77">
        <f>' PENY 80% No Print'!Y34</f>
        <v>200</v>
      </c>
      <c r="I34" s="78">
        <f>' PENY 80% No Print'!Z34</f>
        <v>83.333333333333343</v>
      </c>
      <c r="J34" s="77" t="str">
        <f>' PENY 80% No Print'!AA34</f>
        <v>Siang</v>
      </c>
      <c r="K34" s="79" t="str">
        <f>' PENY 80% No Print'!AB34</f>
        <v>Pertokoan Matahari Cimanggis, Jl. Raya Bogor, RS Tugu Ibu, Kp Sindang Karsa, Bank BNI Jl Raya Bogor KM 30, Cimanggis Square, CV. Sambangun Mekarsari, Jl. Raya mekarsari, Percetakann Padasuka, Pr. Depok Mansion, PT. Maharani, PT. Thokai Dharma IND, RS. Tugu ibu cimanggis, RS. Tumbuh Kembang Cimanggis, Sekolah Indonesia Heritage Foundation</v>
      </c>
      <c r="M34" s="178"/>
      <c r="N34" s="178"/>
      <c r="P34" s="184"/>
      <c r="Q34" s="184"/>
      <c r="S34" s="180"/>
      <c r="T34" s="180"/>
      <c r="U34" s="180"/>
      <c r="V34" s="180"/>
    </row>
    <row r="35" spans="1:22" ht="12.75" customHeight="1">
      <c r="A35" s="259">
        <v>24</v>
      </c>
      <c r="B35" s="75" t="str">
        <f>' PENY 80% No Print'!B35</f>
        <v>DEPOK</v>
      </c>
      <c r="C35" s="75" t="str">
        <f>' PENY 80% No Print'!C35</f>
        <v>RADEN</v>
      </c>
      <c r="D35" s="76">
        <f>' PENY 80% No Print'!D35</f>
        <v>1</v>
      </c>
      <c r="E35" s="873" t="str">
        <f>' PENY 80% No Print'!E35</f>
        <v>MNMN</v>
      </c>
      <c r="F35" s="873" t="str">
        <f>' PENY 80% No Print'!F35</f>
        <v>SUTM</v>
      </c>
      <c r="G35" s="76">
        <f>' PENY 80% No Print'!G35</f>
        <v>320</v>
      </c>
      <c r="H35" s="77">
        <f>' PENY 80% No Print'!Y35</f>
        <v>300</v>
      </c>
      <c r="I35" s="78">
        <f>' PENY 80% No Print'!Z35</f>
        <v>93.75</v>
      </c>
      <c r="J35" s="77" t="str">
        <f>' PENY 80% No Print'!AA35</f>
        <v>Malam</v>
      </c>
      <c r="K35" s="79" t="str">
        <f>' PENY 80% No Print'!AB35</f>
        <v>Pr. Bukit rivaria, Gang plered pengasinan, Jl. Arco, Jl raya pengasinan, Kp. Citayam, Kp. Duren Seribu, Kp. Panggulan, Kp. Parung bingung, Kp. Ragajaya, Kp. Sasak panjang, Kp. Sawangan poncol, Kp. Tajurhalang, Masjid Nindaul Pengasinan, Pabrik baso, Pertigaan pengasinan, Pr. banana residence, Pr. bumi sawangan indah, Pr. Bunga Citra Lestari, Pr. Citayam Green Park, Pr. Graha taman indah, Pr. Grande asri, Pr. Griya Perigi sawangan, pr. Harry residence, Pr Indrakila, Pr. Panorama citayam, Pr. Puri sasak panjang, Pr. samasta citayam, Pr. Sasak panjang Permai, Pr. sawangan hill 2 dan 3, Pr. taman melati, Pr. Taman sawangan residence, Pr. Taman semesta mas, Pr. The Lisdin, Pr. Villa asri sawangan, RSUD Sawangan</v>
      </c>
      <c r="M35" s="178"/>
      <c r="N35" s="178"/>
      <c r="P35" s="184"/>
      <c r="Q35" s="184"/>
      <c r="S35" s="180"/>
      <c r="T35" s="180"/>
      <c r="U35" s="180"/>
      <c r="V35" s="180"/>
    </row>
    <row r="36" spans="1:22" ht="12.75" customHeight="1">
      <c r="A36" s="70">
        <v>25</v>
      </c>
      <c r="B36" s="75" t="str">
        <f>' PENY 80% No Print'!B36</f>
        <v>DEPOK</v>
      </c>
      <c r="C36" s="75" t="str">
        <f>' PENY 80% No Print'!C36</f>
        <v>RADEN</v>
      </c>
      <c r="D36" s="76">
        <f>' PENY 80% No Print'!D36</f>
        <v>1</v>
      </c>
      <c r="E36" s="873" t="str">
        <f>' PENY 80% No Print'!E36</f>
        <v>TMAN</v>
      </c>
      <c r="F36" s="873" t="str">
        <f>' PENY 80% No Print'!F36</f>
        <v>SUTM</v>
      </c>
      <c r="G36" s="76">
        <f>' PENY 80% No Print'!G36</f>
        <v>240</v>
      </c>
      <c r="H36" s="77">
        <f>' PENY 80% No Print'!Y36</f>
        <v>233</v>
      </c>
      <c r="I36" s="78">
        <f>' PENY 80% No Print'!Z36</f>
        <v>97.083333333333329</v>
      </c>
      <c r="J36" s="77" t="str">
        <f>' PENY 80% No Print'!AA36</f>
        <v>Malam</v>
      </c>
      <c r="K36" s="79" t="str">
        <f>' PENY 80% No Print'!AB36</f>
        <v>Kp Utan Jaya, Pr. Permata Citayam, Kp. Pondok Terong, Kav. Linawati rostan, Kp. Cipayung, Kp. Citayam, Kp. Kelapa rawa panjang, Kp. Pala bali, Kp. Pleret, Kp. Pondok jaya, Pr. Permata depok, Pr. Jambu Tree, Pr. Dealova residence, pr. Green le Mirrage, Pr. marsaid residence, Pr. nuansa 99, Pr. permata geen sentosa</v>
      </c>
      <c r="M36" s="178"/>
      <c r="N36" s="178"/>
      <c r="P36" s="184"/>
      <c r="Q36" s="184"/>
      <c r="S36" s="180"/>
      <c r="T36" s="180"/>
      <c r="U36" s="180"/>
      <c r="V36" s="180"/>
    </row>
    <row r="37" spans="1:22" ht="12.75" customHeight="1">
      <c r="A37" s="259">
        <v>26</v>
      </c>
      <c r="B37" s="75" t="str">
        <f>' PENY 80% No Print'!B37</f>
        <v>DEPOK</v>
      </c>
      <c r="C37" s="75" t="str">
        <f>' PENY 80% No Print'!C37</f>
        <v>RADEN</v>
      </c>
      <c r="D37" s="76">
        <f>' PENY 80% No Print'!D37</f>
        <v>2</v>
      </c>
      <c r="E37" s="873" t="str">
        <f>' PENY 80% No Print'!E37</f>
        <v>YETE</v>
      </c>
      <c r="F37" s="873" t="str">
        <f>' PENY 80% No Print'!F37</f>
        <v>SKTM</v>
      </c>
      <c r="G37" s="76">
        <f>' PENY 80% No Print'!G37</f>
        <v>320</v>
      </c>
      <c r="H37" s="77">
        <f>' PENY 80% No Print'!Y37</f>
        <v>274</v>
      </c>
      <c r="I37" s="78">
        <f>' PENY 80% No Print'!Z37</f>
        <v>85.625</v>
      </c>
      <c r="J37" s="77" t="str">
        <f>' PENY 80% No Print'!AA37</f>
        <v>Malam</v>
      </c>
      <c r="K37" s="79" t="str">
        <f>' PENY 80% No Print'!AB37</f>
        <v>Alfamart, sari gaperi, gang dodol, indomart sari gaperi, Jl. Raya bojong gede, kantor kecamatan bojong gede, kp balong, Kp. Bojong gede dalem, Kp. Bojong gede, Kp. Kedung jiwa, Kp. Muara bojong gede, Kp. Pasar lama bojong gede, Kp. Setu bojong gede, Lapangan siaga bojong gede, Polsek sari gaperi, Pr. bambu kuning, Pr. Calista residence, Pr. genteng biru, Pr. Kronjo, Pr. Prima bojong gede, Pr. Sari gaperi, Terminal bojong gede</v>
      </c>
      <c r="M37" s="178"/>
      <c r="N37" s="178"/>
      <c r="P37" s="184"/>
      <c r="Q37" s="184"/>
      <c r="S37" s="180"/>
      <c r="T37" s="180"/>
      <c r="U37" s="180"/>
      <c r="V37" s="180"/>
    </row>
    <row r="38" spans="1:22" ht="12.75" customHeight="1">
      <c r="A38" s="70">
        <v>27</v>
      </c>
      <c r="B38" s="75" t="str">
        <f>' PENY 80% No Print'!B38</f>
        <v>DEPOK</v>
      </c>
      <c r="C38" s="75" t="str">
        <f>' PENY 80% No Print'!C38</f>
        <v>SPONG</v>
      </c>
      <c r="D38" s="76">
        <f>' PENY 80% No Print'!D38</f>
        <v>2</v>
      </c>
      <c r="E38" s="873" t="str">
        <f>' PENY 80% No Print'!E38</f>
        <v>BTON</v>
      </c>
      <c r="F38" s="873" t="str">
        <f>' PENY 80% No Print'!F38</f>
        <v>SUTM</v>
      </c>
      <c r="G38" s="76">
        <f>' PENY 80% No Print'!G38</f>
        <v>240</v>
      </c>
      <c r="H38" s="77">
        <f>' PENY 80% No Print'!Y38</f>
        <v>210</v>
      </c>
      <c r="I38" s="78">
        <f>' PENY 80% No Print'!Z38</f>
        <v>87.5</v>
      </c>
      <c r="J38" s="77" t="str">
        <f>' PENY 80% No Print'!AA38</f>
        <v>Siang</v>
      </c>
      <c r="K38" s="79" t="str">
        <f>' PENY 80% No Print'!AB38</f>
        <v>CV. Net Plast Pack, CV. Tri Unggul, Gudang Indomart Prumpung, Jl. Raya Prumpung, Jl. Raya Puspitek Serpong, Komplek Pergudangan Bizhub, Kp. Citeureup, Kp. Gelusur, Kp. Gunung sindur, Kp. Jampang, Kp. Nagrog, Kp. Pabuaran, Pasar Tohaga, Pergudangan Sigma Kartika, Pr. Griya Cimangir, PT. Berkat cahaya novena, PT. Campina, PT. Chemplast Indonesia, PT. Cipta Area Lestari, PT. Hotza Pametorindo, PT. Hubrida, PT. Nilam Sumsek Mandiri, PT. Nirwana Interna Jaya, PT. Zfoam Indonesia, Yanuar Tjen</v>
      </c>
      <c r="M38" s="178"/>
      <c r="N38" s="178"/>
      <c r="P38" s="184"/>
      <c r="Q38" s="184"/>
      <c r="S38" s="180"/>
      <c r="T38" s="180"/>
      <c r="U38" s="180"/>
      <c r="V38" s="180"/>
    </row>
    <row r="39" spans="1:22" ht="12.75" customHeight="1">
      <c r="A39" s="259">
        <v>28</v>
      </c>
      <c r="B39" s="75" t="str">
        <f>' PENY 80% No Print'!B39</f>
        <v>DEPOK</v>
      </c>
      <c r="C39" s="75" t="str">
        <f>' PENY 80% No Print'!C39</f>
        <v>SPONG</v>
      </c>
      <c r="D39" s="76">
        <f>' PENY 80% No Print'!D39</f>
        <v>3</v>
      </c>
      <c r="E39" s="873" t="str">
        <f>' PENY 80% No Print'!E39</f>
        <v>BATU</v>
      </c>
      <c r="F39" s="873" t="str">
        <f>' PENY 80% No Print'!F39</f>
        <v>SUTM</v>
      </c>
      <c r="G39" s="76">
        <f>' PENY 80% No Print'!G39</f>
        <v>300</v>
      </c>
      <c r="H39" s="77">
        <f>' PENY 80% No Print'!Y39</f>
        <v>240</v>
      </c>
      <c r="I39" s="78">
        <f>' PENY 80% No Print'!Z39</f>
        <v>80</v>
      </c>
      <c r="J39" s="77" t="str">
        <f>' PENY 80% No Print'!AA39</f>
        <v>Siang</v>
      </c>
      <c r="K39" s="79" t="str">
        <f>' PENY 80% No Print'!AB39</f>
        <v>PT. Baktiakta tansil, Kp. Kalisuren, Kp. Pemagarsari, Kp. Ragamukti, Kp. Parung, Kp. Lebak wangi, Pr. Arco residence, Pr. Avany garden residence, Pr. Casa magnolia, Pr. Citra Kalisuren, Pr. De green Terace, Pr. De green residence, Pr. D'Phanisan, Pr. Mulia Indah Kalisuren, Pr. Nyiru Mekar, Pr. Tajur Pulo, Pr. Modern Kalisuren, Showroom mitsubishi</v>
      </c>
      <c r="M39" s="178"/>
      <c r="N39" s="178"/>
      <c r="P39" s="184"/>
      <c r="Q39" s="184"/>
      <c r="S39" s="180"/>
      <c r="T39" s="180"/>
      <c r="U39" s="180"/>
      <c r="V39" s="180"/>
    </row>
    <row r="40" spans="1:22" ht="12.75" customHeight="1">
      <c r="A40" s="70">
        <v>29</v>
      </c>
      <c r="B40" s="75" t="str">
        <f>' PENY 80% No Print'!B40</f>
        <v>DEPOK</v>
      </c>
      <c r="C40" s="75" t="str">
        <f>' PENY 80% No Print'!C40</f>
        <v>SPONG</v>
      </c>
      <c r="D40" s="76">
        <f>' PENY 80% No Print'!D40</f>
        <v>3</v>
      </c>
      <c r="E40" s="873" t="str">
        <f>' PENY 80% No Print'!E40</f>
        <v>PSIR</v>
      </c>
      <c r="F40" s="873" t="str">
        <f>' PENY 80% No Print'!F40</f>
        <v>SUTM</v>
      </c>
      <c r="G40" s="76">
        <f>' PENY 80% No Print'!G40</f>
        <v>300</v>
      </c>
      <c r="H40" s="77">
        <f>' PENY 80% No Print'!Y40</f>
        <v>245</v>
      </c>
      <c r="I40" s="78">
        <f>' PENY 80% No Print'!Z40</f>
        <v>81.666666666666671</v>
      </c>
      <c r="J40" s="77" t="str">
        <f>' PENY 80% No Print'!AA40</f>
        <v>Siang</v>
      </c>
      <c r="K40" s="79" t="str">
        <f>' PENY 80% No Print'!AB40</f>
        <v>Pr. Atan darsana, Kapling DPT, Komplek sekolah al-azhar, Kp. Bulakj sawangan, kp. Pondok petir, kp. Serua, Madarmafarm, Pr. Arkasia terrace, pr. Alam asri serua, pr. Belanova residence, pr. Bukit sutera, pr. Bumi pratama serua, pr. Daun hijau, pr. Grand mutiara, pr. griya pamulang, pr. griya sasmita, pr, pamulang village, pr. permata mansion, pr. reni jaya sawangan, pr. sasmita, pr. serua village, pr. taman jasmine, pr. taman serua, pr. the royale residence, pr. villa pamulang, PT. astra honda motor, PT. Jimmu, Ruko sawangan megah, showroom toyota, Pr. Suhartono</v>
      </c>
      <c r="M40" s="178"/>
      <c r="N40" s="178"/>
      <c r="P40" s="184"/>
      <c r="Q40" s="184"/>
      <c r="S40" s="180"/>
      <c r="T40" s="180"/>
      <c r="U40" s="180"/>
      <c r="V40" s="180"/>
    </row>
    <row r="41" spans="1:22" ht="12.75" customHeight="1">
      <c r="A41" s="259">
        <v>30</v>
      </c>
      <c r="B41" s="75" t="str">
        <f>' PENY 80% No Print'!B41</f>
        <v>GARUT</v>
      </c>
      <c r="C41" s="75" t="str">
        <f>' PENY 80% No Print'!C41</f>
        <v>GARUT</v>
      </c>
      <c r="D41" s="76">
        <f>' PENY 80% No Print'!D41</f>
        <v>1</v>
      </c>
      <c r="E41" s="873" t="str">
        <f>' PENY 80% No Print'!E41</f>
        <v>SUCI</v>
      </c>
      <c r="F41" s="873" t="str">
        <f>' PENY 80% No Print'!F41</f>
        <v>SUTM</v>
      </c>
      <c r="G41" s="76">
        <f>' PENY 80% No Print'!G41</f>
        <v>285</v>
      </c>
      <c r="H41" s="77">
        <f>' PENY 80% No Print'!Y41</f>
        <v>230</v>
      </c>
      <c r="I41" s="78">
        <f>' PENY 80% No Print'!Z41</f>
        <v>80.701754385964904</v>
      </c>
      <c r="J41" s="77" t="str">
        <f>' PENY 80% No Print'!AA41</f>
        <v>Siang</v>
      </c>
      <c r="K41" s="79" t="str">
        <f>' PENY 80% No Print'!AB41</f>
        <v>SUCI</v>
      </c>
      <c r="M41" s="178"/>
      <c r="N41" s="178"/>
      <c r="P41" s="184"/>
      <c r="Q41" s="184"/>
      <c r="S41" s="180"/>
      <c r="T41" s="180"/>
      <c r="U41" s="180"/>
      <c r="V41" s="180"/>
    </row>
    <row r="42" spans="1:22">
      <c r="A42" s="70">
        <v>31</v>
      </c>
      <c r="B42" s="75" t="str">
        <f>' PENY 80% No Print'!B42</f>
        <v>GARUT</v>
      </c>
      <c r="C42" s="75" t="str">
        <f>' PENY 80% No Print'!C42</f>
        <v>MLBNG</v>
      </c>
      <c r="D42" s="76">
        <f>' PENY 80% No Print'!D42</f>
        <v>2</v>
      </c>
      <c r="E42" s="873" t="str">
        <f>' PENY 80% No Print'!E42</f>
        <v>BDKR</v>
      </c>
      <c r="F42" s="873" t="str">
        <f>' PENY 80% No Print'!F42</f>
        <v>SUTM</v>
      </c>
      <c r="G42" s="76">
        <f>' PENY 80% No Print'!G42</f>
        <v>300</v>
      </c>
      <c r="H42" s="77">
        <f>' PENY 80% No Print'!Y42</f>
        <v>242</v>
      </c>
      <c r="I42" s="78">
        <f>' PENY 80% No Print'!Z42</f>
        <v>80.666666666666657</v>
      </c>
      <c r="J42" s="77" t="str">
        <f>' PENY 80% No Print'!AA42</f>
        <v>Siang</v>
      </c>
      <c r="K42" s="79" t="str">
        <f>' PENY 80% No Print'!AB42</f>
        <v>CIBUGEL, WARUNG BANDREK</v>
      </c>
      <c r="M42" s="178"/>
      <c r="N42" s="178"/>
      <c r="P42" s="184"/>
      <c r="Q42" s="184"/>
      <c r="S42" s="180"/>
      <c r="T42" s="180"/>
      <c r="U42" s="180"/>
      <c r="V42" s="180"/>
    </row>
    <row r="43" spans="1:22">
      <c r="A43" s="259">
        <v>32</v>
      </c>
      <c r="B43" s="75" t="str">
        <f>' PENY 80% No Print'!B43</f>
        <v>GARUT</v>
      </c>
      <c r="C43" s="75" t="str">
        <f>' PENY 80% No Print'!C43</f>
        <v>MLBNG</v>
      </c>
      <c r="D43" s="76">
        <f>' PENY 80% No Print'!D43</f>
        <v>3</v>
      </c>
      <c r="E43" s="873" t="str">
        <f>' PENY 80% No Print'!E43</f>
        <v>KRNA</v>
      </c>
      <c r="F43" s="873" t="str">
        <f>' PENY 80% No Print'!F43</f>
        <v>SUTM</v>
      </c>
      <c r="G43" s="76">
        <f>' PENY 80% No Print'!G43</f>
        <v>285</v>
      </c>
      <c r="H43" s="77">
        <f>' PENY 80% No Print'!Y43</f>
        <v>257</v>
      </c>
      <c r="I43" s="78">
        <f>' PENY 80% No Print'!Z43</f>
        <v>90.175438596491233</v>
      </c>
      <c r="J43" s="77" t="str">
        <f>' PENY 80% No Print'!AA43</f>
        <v>Malam</v>
      </c>
      <c r="K43" s="79" t="str">
        <f>' PENY 80% No Print'!AB43</f>
        <v>KURNIA</v>
      </c>
      <c r="M43" s="178"/>
      <c r="N43" s="178"/>
      <c r="P43" s="184"/>
      <c r="Q43" s="184"/>
      <c r="S43" s="180"/>
      <c r="T43" s="180"/>
      <c r="U43" s="180"/>
      <c r="V43" s="180"/>
    </row>
    <row r="44" spans="1:22">
      <c r="A44" s="70">
        <v>33</v>
      </c>
      <c r="B44" s="75" t="str">
        <f>' PENY 80% No Print'!B44</f>
        <v>GARUT</v>
      </c>
      <c r="C44" s="75" t="str">
        <f>' PENY 80% No Print'!C44</f>
        <v>SMDRA</v>
      </c>
      <c r="D44" s="76">
        <f>' PENY 80% No Print'!D44</f>
        <v>1</v>
      </c>
      <c r="E44" s="873" t="str">
        <f>' PENY 80% No Print'!E44</f>
        <v>PPDY</v>
      </c>
      <c r="F44" s="873" t="str">
        <f>' PENY 80% No Print'!F44</f>
        <v>SUTM</v>
      </c>
      <c r="G44" s="76">
        <f>' PENY 80% No Print'!G44</f>
        <v>198</v>
      </c>
      <c r="H44" s="77">
        <f>' PENY 80% No Print'!Y44</f>
        <v>209</v>
      </c>
      <c r="I44" s="78">
        <f>' PENY 80% No Print'!Z44</f>
        <v>105.55555555555556</v>
      </c>
      <c r="J44" s="77" t="str">
        <f>' PENY 80% No Print'!AA44</f>
        <v>Siang</v>
      </c>
      <c r="K44" s="79" t="str">
        <f>' PENY 80% No Print'!AB44</f>
        <v>Papandayandsk.</v>
      </c>
      <c r="M44" s="178"/>
      <c r="N44" s="178"/>
      <c r="P44" s="184"/>
      <c r="Q44" s="184"/>
      <c r="S44" s="180"/>
      <c r="T44" s="180"/>
      <c r="U44" s="180"/>
      <c r="V44" s="180"/>
    </row>
    <row r="45" spans="1:22">
      <c r="A45" s="259">
        <v>34</v>
      </c>
      <c r="B45" s="75" t="str">
        <f>' PENY 80% No Print'!B45</f>
        <v>GUNUNG PUTRI</v>
      </c>
      <c r="C45" s="75" t="str">
        <f>' PENY 80% No Print'!C45</f>
        <v>CIBNG</v>
      </c>
      <c r="D45" s="76">
        <f>' PENY 80% No Print'!D45</f>
        <v>2</v>
      </c>
      <c r="E45" s="873" t="str">
        <f>' PENY 80% No Print'!E45</f>
        <v>ELNG</v>
      </c>
      <c r="F45" s="873" t="str">
        <f>' PENY 80% No Print'!F45</f>
        <v>SKTM</v>
      </c>
      <c r="G45" s="76">
        <f>' PENY 80% No Print'!G45</f>
        <v>255</v>
      </c>
      <c r="H45" s="77">
        <f>' PENY 80% No Print'!Y45</f>
        <v>219</v>
      </c>
      <c r="I45" s="78">
        <f>' PENY 80% No Print'!Z45</f>
        <v>85.882352941176464</v>
      </c>
      <c r="J45" s="77" t="str">
        <f>' PENY 80% No Print'!AA45</f>
        <v>Siang</v>
      </c>
      <c r="K45" s="79" t="str">
        <f>' PENY 80% No Print'!AB45</f>
        <v>PT.Prima Santi, PT.Dwi Indah, PT.PHI, PT.Avindo</v>
      </c>
    </row>
    <row r="46" spans="1:22">
      <c r="A46" s="70">
        <v>35</v>
      </c>
      <c r="B46" s="75" t="str">
        <f>' PENY 80% No Print'!B46</f>
        <v>KARAWANG</v>
      </c>
      <c r="C46" s="75" t="str">
        <f>' PENY 80% No Print'!C46</f>
        <v>DWUAN</v>
      </c>
      <c r="D46" s="76">
        <f>' PENY 80% No Print'!D46</f>
        <v>1</v>
      </c>
      <c r="E46" s="873" t="str">
        <f>' PENY 80% No Print'!E46</f>
        <v>DWNA</v>
      </c>
      <c r="F46" s="873" t="str">
        <f>' PENY 80% No Print'!F46</f>
        <v>SUTM</v>
      </c>
      <c r="G46" s="76">
        <f>' PENY 80% No Print'!G46</f>
        <v>240</v>
      </c>
      <c r="H46" s="77">
        <f>' PENY 80% No Print'!Y46</f>
        <v>206</v>
      </c>
      <c r="I46" s="78">
        <f>' PENY 80% No Print'!Z46</f>
        <v>85.833333333333329</v>
      </c>
      <c r="J46" s="77" t="str">
        <f>' PENY 80% No Print'!AA46</f>
        <v>Siang</v>
      </c>
      <c r="K46" s="79" t="str">
        <f>' PENY 80% No Print'!AB46</f>
        <v>JOMIN, CIBODAS, PANGULAH, CIKAMPEK BARU, JATISARI, BARUGBUG, dskt</v>
      </c>
    </row>
    <row r="47" spans="1:22">
      <c r="A47" s="259">
        <v>36</v>
      </c>
      <c r="B47" s="75" t="str">
        <f>' PENY 80% No Print'!B47</f>
        <v>KARAWANG</v>
      </c>
      <c r="C47" s="75" t="str">
        <f>' PENY 80% No Print'!C47</f>
        <v>DWUAN</v>
      </c>
      <c r="D47" s="76">
        <f>' PENY 80% No Print'!D47</f>
        <v>1</v>
      </c>
      <c r="E47" s="873" t="str">
        <f>' PENY 80% No Print'!E47</f>
        <v>DWNK</v>
      </c>
      <c r="F47" s="873" t="str">
        <f>' PENY 80% No Print'!F47</f>
        <v>SUTM</v>
      </c>
      <c r="G47" s="76">
        <f>' PENY 80% No Print'!G47</f>
        <v>240</v>
      </c>
      <c r="H47" s="77">
        <f>' PENY 80% No Print'!Y47</f>
        <v>242</v>
      </c>
      <c r="I47" s="78">
        <f>' PENY 80% No Print'!Z47</f>
        <v>100.83333333333333</v>
      </c>
      <c r="J47" s="77" t="str">
        <f>' PENY 80% No Print'!AA47</f>
        <v>Siang</v>
      </c>
      <c r="K47" s="79" t="str">
        <f>' PENY 80% No Print'!AB47</f>
        <v>DAWUAN, CIKAMPEK, PUCUNG, WANCIMEKAR, PANGULAH, dskt</v>
      </c>
    </row>
    <row r="48" spans="1:22">
      <c r="A48" s="70">
        <v>37</v>
      </c>
      <c r="B48" s="75" t="str">
        <f>' PENY 80% No Print'!B48</f>
        <v>KARAWANG</v>
      </c>
      <c r="C48" s="75" t="str">
        <f>' PENY 80% No Print'!C48</f>
        <v>DWUAN</v>
      </c>
      <c r="D48" s="76">
        <f>' PENY 80% No Print'!D48</f>
        <v>1</v>
      </c>
      <c r="E48" s="873" t="str">
        <f>' PENY 80% No Print'!E48</f>
        <v>DWNU</v>
      </c>
      <c r="F48" s="873" t="str">
        <f>' PENY 80% No Print'!F48</f>
        <v>SKTM</v>
      </c>
      <c r="G48" s="76">
        <f>' PENY 80% No Print'!G48</f>
        <v>240</v>
      </c>
      <c r="H48" s="77">
        <f>' PENY 80% No Print'!Y48</f>
        <v>233</v>
      </c>
      <c r="I48" s="78">
        <f>' PENY 80% No Print'!Z48</f>
        <v>97.083333333333329</v>
      </c>
      <c r="J48" s="77" t="str">
        <f>' PENY 80% No Print'!AA48</f>
        <v>Siang</v>
      </c>
      <c r="K48" s="79" t="str">
        <f>' PENY 80% No Print'!AB48</f>
        <v>MAL CIKAMPEK, SARIMULYA, CIKAMPEK KOTA, PUCUNG, dskt</v>
      </c>
    </row>
    <row r="49" spans="1:11">
      <c r="A49" s="259">
        <v>38</v>
      </c>
      <c r="B49" s="75" t="str">
        <f>' PENY 80% No Print'!B49</f>
        <v>KARAWANG</v>
      </c>
      <c r="C49" s="75" t="str">
        <f>' PENY 80% No Print'!C49</f>
        <v>DWUAN</v>
      </c>
      <c r="D49" s="76">
        <f>' PENY 80% No Print'!D49</f>
        <v>1</v>
      </c>
      <c r="E49" s="873" t="str">
        <f>' PENY 80% No Print'!E49</f>
        <v>DWNV</v>
      </c>
      <c r="F49" s="873" t="str">
        <f>' PENY 80% No Print'!F49</f>
        <v>SUTM</v>
      </c>
      <c r="G49" s="76">
        <f>' PENY 80% No Print'!G49</f>
        <v>240</v>
      </c>
      <c r="H49" s="77">
        <f>' PENY 80% No Print'!Y49</f>
        <v>270</v>
      </c>
      <c r="I49" s="78">
        <f>' PENY 80% No Print'!Z49</f>
        <v>112.5</v>
      </c>
      <c r="J49" s="77" t="str">
        <f>' PENY 80% No Print'!AA49</f>
        <v>Siang</v>
      </c>
      <c r="K49" s="79" t="str">
        <f>' PENY 80% No Print'!AB49</f>
        <v>DAWUAN TIMUR, PERUM REGENCY, KARANGJAYA, PARAKAN, BOJONGSARI, dskt</v>
      </c>
    </row>
    <row r="50" spans="1:11">
      <c r="A50" s="70">
        <v>39</v>
      </c>
      <c r="B50" s="75" t="str">
        <f>' PENY 80% No Print'!B50</f>
        <v>KARAWANG</v>
      </c>
      <c r="C50" s="75" t="str">
        <f>' PENY 80% No Print'!C50</f>
        <v>DWUAN</v>
      </c>
      <c r="D50" s="76">
        <f>' PENY 80% No Print'!D50</f>
        <v>1</v>
      </c>
      <c r="E50" s="873" t="str">
        <f>' PENY 80% No Print'!E50</f>
        <v>TMR4</v>
      </c>
      <c r="F50" s="873" t="str">
        <f>' PENY 80% No Print'!F50</f>
        <v>SUTM</v>
      </c>
      <c r="G50" s="76">
        <f>' PENY 80% No Print'!G50</f>
        <v>240</v>
      </c>
      <c r="H50" s="77">
        <f>' PENY 80% No Print'!Y50</f>
        <v>233</v>
      </c>
      <c r="I50" s="78">
        <f>' PENY 80% No Print'!Z50</f>
        <v>97.083333333333329</v>
      </c>
      <c r="J50" s="77" t="str">
        <f>' PENY 80% No Print'!AA50</f>
        <v>Malam</v>
      </c>
      <c r="K50" s="79" t="str">
        <f>' PENY 80% No Print'!AB50</f>
        <v>DAWUAN BARAT, KALIHURIP, KAMOJING, CIKAMPE PUSAKA, dskt</v>
      </c>
    </row>
    <row r="51" spans="1:11">
      <c r="A51" s="259">
        <v>40</v>
      </c>
      <c r="B51" s="75" t="str">
        <f>' PENY 80% No Print'!B51</f>
        <v>KARAWANG</v>
      </c>
      <c r="C51" s="75" t="str">
        <f>' PENY 80% No Print'!C51</f>
        <v>DWUAN</v>
      </c>
      <c r="D51" s="76">
        <f>' PENY 80% No Print'!D51</f>
        <v>2</v>
      </c>
      <c r="E51" s="873" t="str">
        <f>' PENY 80% No Print'!E51</f>
        <v>SEWU</v>
      </c>
      <c r="F51" s="873" t="str">
        <f>' PENY 80% No Print'!F51</f>
        <v>SUTM</v>
      </c>
      <c r="G51" s="76">
        <f>' PENY 80% No Print'!G51</f>
        <v>300</v>
      </c>
      <c r="H51" s="77">
        <f>' PENY 80% No Print'!Y51</f>
        <v>262</v>
      </c>
      <c r="I51" s="78">
        <f>' PENY 80% No Print'!Z51</f>
        <v>87.333333333333329</v>
      </c>
      <c r="J51" s="77" t="str">
        <f>' PENY 80% No Print'!AA51</f>
        <v>Malam</v>
      </c>
      <c r="K51" s="79" t="str">
        <f>' PENY 80% No Print'!AB51</f>
        <v>Cikampek dan sekitarnya</v>
      </c>
    </row>
    <row r="52" spans="1:11">
      <c r="A52" s="70">
        <v>41</v>
      </c>
      <c r="B52" s="75" t="str">
        <f>' PENY 80% No Print'!B52</f>
        <v>KARAWANG</v>
      </c>
      <c r="C52" s="75" t="str">
        <f>' PENY 80% No Print'!C52</f>
        <v>KSBRU</v>
      </c>
      <c r="D52" s="76">
        <f>' PENY 80% No Print'!D52</f>
        <v>6</v>
      </c>
      <c r="E52" s="873" t="str">
        <f>' PENY 80% No Print'!E52</f>
        <v>ATLK</v>
      </c>
      <c r="F52" s="873" t="str">
        <f>' PENY 80% No Print'!F52</f>
        <v>SUTM</v>
      </c>
      <c r="G52" s="76">
        <f>' PENY 80% No Print'!G52</f>
        <v>240</v>
      </c>
      <c r="H52" s="77">
        <f>' PENY 80% No Print'!Y52</f>
        <v>209</v>
      </c>
      <c r="I52" s="78">
        <f>' PENY 80% No Print'!Z52</f>
        <v>87.083333333333329</v>
      </c>
      <c r="J52" s="77" t="str">
        <f>' PENY 80% No Print'!AA52</f>
        <v>Malam</v>
      </c>
      <c r="K52" s="79" t="str">
        <f>' PENY 80% No Print'!AB52</f>
        <v>TAMELANG, PURWASARI, WARUNG KEBON, TIRTASARI, dskt</v>
      </c>
    </row>
    <row r="53" spans="1:11">
      <c r="A53" s="259">
        <v>42</v>
      </c>
      <c r="B53" s="75" t="str">
        <f>' PENY 80% No Print'!B53</f>
        <v>KARAWANG</v>
      </c>
      <c r="C53" s="75" t="str">
        <f>' PENY 80% No Print'!C53</f>
        <v>KSBRU</v>
      </c>
      <c r="D53" s="76">
        <f>' PENY 80% No Print'!D53</f>
        <v>6</v>
      </c>
      <c r="E53" s="873" t="str">
        <f>' PENY 80% No Print'!E53</f>
        <v>CPRN</v>
      </c>
      <c r="F53" s="873" t="str">
        <f>' PENY 80% No Print'!F53</f>
        <v>SUTM</v>
      </c>
      <c r="G53" s="76">
        <f>' PENY 80% No Print'!G53</f>
        <v>240</v>
      </c>
      <c r="H53" s="77">
        <f>' PENY 80% No Print'!Y53</f>
        <v>235</v>
      </c>
      <c r="I53" s="78">
        <f>' PENY 80% No Print'!Z53</f>
        <v>97.916666666666657</v>
      </c>
      <c r="J53" s="77" t="str">
        <f>' PENY 80% No Print'!AA53</f>
        <v>Malam</v>
      </c>
      <c r="K53" s="79" t="str">
        <f>' PENY 80% No Print'!AB53</f>
        <v>BELENDUNG, LEMAHMULYA, TELAGASARI, DAYEUHLUHUR, CIBADAR, dskt</v>
      </c>
    </row>
    <row r="54" spans="1:11">
      <c r="A54" s="70">
        <v>43</v>
      </c>
      <c r="B54" s="75" t="str">
        <f>' PENY 80% No Print'!B54</f>
        <v>KARAWANG</v>
      </c>
      <c r="C54" s="75" t="str">
        <f>' PENY 80% No Print'!C54</f>
        <v>MLIGI</v>
      </c>
      <c r="D54" s="76">
        <f>' PENY 80% No Print'!D54</f>
        <v>1</v>
      </c>
      <c r="E54" s="873" t="str">
        <f>' PENY 80% No Print'!E54</f>
        <v>SGBN</v>
      </c>
      <c r="F54" s="873" t="str">
        <f>' PENY 80% No Print'!F54</f>
        <v>SUTM</v>
      </c>
      <c r="G54" s="76">
        <f>' PENY 80% No Print'!G54</f>
        <v>240</v>
      </c>
      <c r="H54" s="77">
        <f>' PENY 80% No Print'!Y54</f>
        <v>192</v>
      </c>
      <c r="I54" s="78">
        <f>' PENY 80% No Print'!Z54</f>
        <v>80</v>
      </c>
      <c r="J54" s="77" t="str">
        <f>' PENY 80% No Print'!AA54</f>
        <v>Malam</v>
      </c>
      <c r="K54" s="79" t="str">
        <f>' PENY 80% No Print'!AB54</f>
        <v>CITRA KEBUN MAS, KONDANGJAYA, WARUNGBAMBU, KLARI, dskt</v>
      </c>
    </row>
    <row r="55" spans="1:11">
      <c r="A55" s="259">
        <v>44</v>
      </c>
      <c r="B55" s="75" t="str">
        <f>' PENY 80% No Print'!B55</f>
        <v>KARAWANG</v>
      </c>
      <c r="C55" s="75" t="str">
        <f>' PENY 80% No Print'!C55</f>
        <v>PRURI</v>
      </c>
      <c r="D55" s="76">
        <f>' PENY 80% No Print'!D55</f>
        <v>1</v>
      </c>
      <c r="E55" s="873" t="str">
        <f>' PENY 80% No Print'!E55</f>
        <v>DINR</v>
      </c>
      <c r="F55" s="873" t="str">
        <f>' PENY 80% No Print'!F55</f>
        <v>SUTM</v>
      </c>
      <c r="G55" s="76">
        <f>' PENY 80% No Print'!G55</f>
        <v>240</v>
      </c>
      <c r="H55" s="77">
        <f>' PENY 80% No Print'!Y55</f>
        <v>196</v>
      </c>
      <c r="I55" s="78">
        <f>' PENY 80% No Print'!Z55</f>
        <v>81.666666666666671</v>
      </c>
      <c r="J55" s="77" t="str">
        <f>' PENY 80% No Print'!AA55</f>
        <v>Siang</v>
      </c>
      <c r="K55" s="79" t="str">
        <f>' PENY 80% No Print'!AB55</f>
        <v>PERUM PERURI, GALUH MAS, ADIARSA, JOHAR, dskt</v>
      </c>
    </row>
    <row r="56" spans="1:11">
      <c r="A56" s="70">
        <v>45</v>
      </c>
      <c r="B56" s="75" t="str">
        <f>' PENY 80% No Print'!B56</f>
        <v>KARAWANG</v>
      </c>
      <c r="C56" s="75" t="str">
        <f>' PENY 80% No Print'!C56</f>
        <v>RDLOK</v>
      </c>
      <c r="D56" s="76">
        <f>' PENY 80% No Print'!D56</f>
        <v>1</v>
      </c>
      <c r="E56" s="873" t="str">
        <f>' PENY 80% No Print'!E56</f>
        <v>SPLN</v>
      </c>
      <c r="F56" s="873" t="str">
        <f>' PENY 80% No Print'!F56</f>
        <v>SUTM</v>
      </c>
      <c r="G56" s="76">
        <f>' PENY 80% No Print'!G56</f>
        <v>240</v>
      </c>
      <c r="H56" s="77">
        <f>' PENY 80% No Print'!Y56</f>
        <v>197</v>
      </c>
      <c r="I56" s="78">
        <f>' PENY 80% No Print'!Z56</f>
        <v>82.083333333333329</v>
      </c>
      <c r="J56" s="77" t="str">
        <f>' PENY 80% No Print'!AA56</f>
        <v>Siang</v>
      </c>
      <c r="K56" s="79" t="str">
        <f>' PENY 80% No Print'!AB56</f>
        <v>KUTA WALUYA, JUNTI, RAWA MERTA, dskt</v>
      </c>
    </row>
    <row r="57" spans="1:11">
      <c r="A57" s="259">
        <v>46</v>
      </c>
      <c r="B57" s="75" t="str">
        <f>' PENY 80% No Print'!B57</f>
        <v>KARAWANG</v>
      </c>
      <c r="C57" s="75" t="str">
        <f>' PENY 80% No Print'!C57</f>
        <v>RDLOK</v>
      </c>
      <c r="D57" s="76">
        <f>' PENY 80% No Print'!D57</f>
        <v>2</v>
      </c>
      <c r="E57" s="873" t="str">
        <f>' PENY 80% No Print'!E57</f>
        <v>TRJY</v>
      </c>
      <c r="F57" s="873" t="str">
        <f>' PENY 80% No Print'!F57</f>
        <v>SUTM</v>
      </c>
      <c r="G57" s="76">
        <f>' PENY 80% No Print'!G57</f>
        <v>240</v>
      </c>
      <c r="H57" s="77">
        <f>' PENY 80% No Print'!Y57</f>
        <v>201</v>
      </c>
      <c r="I57" s="78">
        <f>' PENY 80% No Print'!Z57</f>
        <v>83.75</v>
      </c>
      <c r="J57" s="77" t="str">
        <f>' PENY 80% No Print'!AA57</f>
        <v>Siang</v>
      </c>
      <c r="K57" s="79" t="str">
        <f>' PENY 80% No Print'!AB57</f>
        <v>RENGAS DENGKLOK, JAYA KERTA, dskt</v>
      </c>
    </row>
    <row r="58" spans="1:11">
      <c r="A58" s="70">
        <v>47</v>
      </c>
      <c r="B58" s="75" t="str">
        <f>' PENY 80% No Print'!B58</f>
        <v>KARAWANG</v>
      </c>
      <c r="C58" s="75" t="str">
        <f>' PENY 80% No Print'!C58</f>
        <v>RDLOK</v>
      </c>
      <c r="D58" s="76">
        <f>' PENY 80% No Print'!D58</f>
        <v>3</v>
      </c>
      <c r="E58" s="873" t="str">
        <f>' PENY 80% No Print'!E58</f>
        <v>JYMK</v>
      </c>
      <c r="F58" s="873" t="str">
        <f>' PENY 80% No Print'!F58</f>
        <v>SUTM</v>
      </c>
      <c r="G58" s="76">
        <f>' PENY 80% No Print'!G58</f>
        <v>240</v>
      </c>
      <c r="H58" s="77">
        <f>' PENY 80% No Print'!Y58</f>
        <v>253</v>
      </c>
      <c r="I58" s="78">
        <f>' PENY 80% No Print'!Z58</f>
        <v>105.41666666666667</v>
      </c>
      <c r="J58" s="77" t="str">
        <f>' PENY 80% No Print'!AA58</f>
        <v>Siang</v>
      </c>
      <c r="K58" s="79" t="str">
        <f>' PENY 80% No Print'!AB58</f>
        <v>TIRTA JAYA, CIBUAYA, PEDES, KUTA WALUYA, dskt</v>
      </c>
    </row>
    <row r="59" spans="1:11">
      <c r="A59" s="259">
        <v>48</v>
      </c>
      <c r="B59" s="75" t="str">
        <f>' PENY 80% No Print'!B59</f>
        <v>KARAWANG</v>
      </c>
      <c r="C59" s="75" t="str">
        <f>' PENY 80% No Print'!C59</f>
        <v>RDLOK</v>
      </c>
      <c r="D59" s="76">
        <f>' PENY 80% No Print'!D59</f>
        <v>3</v>
      </c>
      <c r="E59" s="873" t="str">
        <f>' PENY 80% No Print'!E59</f>
        <v>KLSI</v>
      </c>
      <c r="F59" s="873" t="str">
        <f>' PENY 80% No Print'!F59</f>
        <v>SUTM</v>
      </c>
      <c r="G59" s="76">
        <f>' PENY 80% No Print'!G59</f>
        <v>240</v>
      </c>
      <c r="H59" s="77">
        <f>' PENY 80% No Print'!Y59</f>
        <v>196</v>
      </c>
      <c r="I59" s="78">
        <f>' PENY 80% No Print'!Z59</f>
        <v>81.666666666666671</v>
      </c>
      <c r="J59" s="77" t="str">
        <f>' PENY 80% No Print'!AA59</f>
        <v>Siang</v>
      </c>
      <c r="K59" s="79" t="str">
        <f>' PENY 80% No Print'!AB59</f>
        <v>RENGAS DENGKLOK, AMANSARI, KALANGSURYA, dskt</v>
      </c>
    </row>
    <row r="60" spans="1:11">
      <c r="A60" s="70">
        <v>49</v>
      </c>
      <c r="B60" s="75" t="str">
        <f>' PENY 80% No Print'!B60</f>
        <v>KARAWANG</v>
      </c>
      <c r="C60" s="75" t="str">
        <f>' PENY 80% No Print'!C60</f>
        <v>SKMDI</v>
      </c>
      <c r="D60" s="76">
        <f>' PENY 80% No Print'!D60</f>
        <v>1</v>
      </c>
      <c r="E60" s="873" t="str">
        <f>' PENY 80% No Print'!E60</f>
        <v>RWGP</v>
      </c>
      <c r="F60" s="873" t="str">
        <f>' PENY 80% No Print'!F60</f>
        <v>SUTM</v>
      </c>
      <c r="G60" s="76">
        <f>' PENY 80% No Print'!G60</f>
        <v>240</v>
      </c>
      <c r="H60" s="77">
        <f>' PENY 80% No Print'!Y60</f>
        <v>267</v>
      </c>
      <c r="I60" s="78">
        <f>' PENY 80% No Print'!Z60</f>
        <v>111.25</v>
      </c>
      <c r="J60" s="77" t="str">
        <f>' PENY 80% No Print'!AA60</f>
        <v>Siang</v>
      </c>
      <c r="K60" s="79" t="str">
        <f>' PENY 80% No Print'!AB60</f>
        <v>Desa Cilamaya Hilir,Desa Tegal Waru,Perum Colamaya Baru ,Karasak ,Bayur,Cikalong Girang</v>
      </c>
    </row>
    <row r="61" spans="1:11">
      <c r="A61" s="259">
        <v>50</v>
      </c>
      <c r="B61" s="75" t="str">
        <f>' PENY 80% No Print'!B61</f>
        <v>KARAWANG</v>
      </c>
      <c r="C61" s="75" t="str">
        <f>' PENY 80% No Print'!C61</f>
        <v>SKMDI</v>
      </c>
      <c r="D61" s="76">
        <f>' PENY 80% No Print'!D61</f>
        <v>2</v>
      </c>
      <c r="E61" s="873" t="str">
        <f>' PENY 80% No Print'!E61</f>
        <v>KLSN</v>
      </c>
      <c r="F61" s="873" t="str">
        <f>' PENY 80% No Print'!F61</f>
        <v>SUTM</v>
      </c>
      <c r="G61" s="76">
        <f>' PENY 80% No Print'!G61</f>
        <v>240</v>
      </c>
      <c r="H61" s="77">
        <f>' PENY 80% No Print'!Y61</f>
        <v>255</v>
      </c>
      <c r="I61" s="78">
        <f>' PENY 80% No Print'!Z61</f>
        <v>106.25</v>
      </c>
      <c r="J61" s="77" t="str">
        <f>' PENY 80% No Print'!AA61</f>
        <v>Siang</v>
      </c>
      <c r="K61" s="79" t="str">
        <f>' PENY 80% No Print'!AB61</f>
        <v>CIKALONGSARI, CIREJAG, CICINDE, GEMPOL, CIPANCUH, KARASAK,BAYUR,KIARA</v>
      </c>
    </row>
    <row r="62" spans="1:11">
      <c r="A62" s="70">
        <v>51</v>
      </c>
      <c r="B62" s="75" t="str">
        <f>' PENY 80% No Print'!B62</f>
        <v>MAJALAYA</v>
      </c>
      <c r="C62" s="75" t="str">
        <f>' PENY 80% No Print'!C62</f>
        <v>BDSLN</v>
      </c>
      <c r="D62" s="76">
        <f>' PENY 80% No Print'!D62</f>
        <v>3</v>
      </c>
      <c r="E62" s="873" t="str">
        <f>' PENY 80% No Print'!E62</f>
        <v>CWDY</v>
      </c>
      <c r="F62" s="873" t="str">
        <f>' PENY 80% No Print'!F62</f>
        <v>SUTM</v>
      </c>
      <c r="G62" s="76">
        <f>' PENY 80% No Print'!G62</f>
        <v>240</v>
      </c>
      <c r="H62" s="77">
        <f>' PENY 80% No Print'!Y62</f>
        <v>207</v>
      </c>
      <c r="I62" s="78">
        <f>' PENY 80% No Print'!Z62</f>
        <v>86.25</v>
      </c>
      <c r="J62" s="77" t="str">
        <f>' PENY 80% No Print'!AA62</f>
        <v>Siang</v>
      </c>
      <c r="K62" s="79" t="str">
        <f>' PENY 80% No Print'!AB62</f>
        <v>Wilayah Ciwidey</v>
      </c>
    </row>
    <row r="63" spans="1:11">
      <c r="A63" s="259">
        <v>52</v>
      </c>
      <c r="B63" s="75" t="str">
        <f>' PENY 80% No Print'!B63</f>
        <v>PURWAKARTA</v>
      </c>
      <c r="C63" s="75" t="str">
        <f>' PENY 80% No Print'!C63</f>
        <v>CRBRU</v>
      </c>
      <c r="D63" s="76">
        <f>' PENY 80% No Print'!D63</f>
        <v>4</v>
      </c>
      <c r="E63" s="873" t="str">
        <f>' PENY 80% No Print'!E63</f>
        <v>GNAP</v>
      </c>
      <c r="F63" s="873" t="str">
        <f>' PENY 80% No Print'!F63</f>
        <v>SUTM</v>
      </c>
      <c r="G63" s="76">
        <f>' PENY 80% No Print'!G63</f>
        <v>285</v>
      </c>
      <c r="H63" s="77">
        <f>' PENY 80% No Print'!Y63</f>
        <v>254</v>
      </c>
      <c r="I63" s="78">
        <f>' PENY 80% No Print'!Z63</f>
        <v>89.122807017543863</v>
      </c>
      <c r="J63" s="77" t="str">
        <f>' PENY 80% No Print'!AA63</f>
        <v>Siang</v>
      </c>
      <c r="K63" s="79" t="str">
        <f>' PENY 80% No Print'!AB63</f>
        <v>Plered, Sukatani</v>
      </c>
    </row>
    <row r="64" spans="1:11">
      <c r="A64" s="70">
        <v>53</v>
      </c>
      <c r="B64" s="75" t="str">
        <f>' PENY 80% No Print'!B64</f>
        <v>PURWAKARTA</v>
      </c>
      <c r="C64" s="75" t="str">
        <f>' PENY 80% No Print'!C64</f>
        <v>CRBRU</v>
      </c>
      <c r="D64" s="76">
        <f>' PENY 80% No Print'!D64</f>
        <v>5</v>
      </c>
      <c r="E64" s="873" t="str">
        <f>' PENY 80% No Print'!E64</f>
        <v>LIGN</v>
      </c>
      <c r="F64" s="873" t="str">
        <f>' PENY 80% No Print'!F64</f>
        <v>SUTM</v>
      </c>
      <c r="G64" s="76">
        <f>' PENY 80% No Print'!G64</f>
        <v>285</v>
      </c>
      <c r="H64" s="77">
        <f>' PENY 80% No Print'!Y64</f>
        <v>248</v>
      </c>
      <c r="I64" s="78">
        <f>' PENY 80% No Print'!Z64</f>
        <v>87.017543859649123</v>
      </c>
      <c r="J64" s="77" t="str">
        <f>' PENY 80% No Print'!AA64</f>
        <v>Siang</v>
      </c>
      <c r="K64" s="79" t="str">
        <f>' PENY 80% No Print'!AB64</f>
        <v>Citeko, Cirata</v>
      </c>
    </row>
    <row r="65" spans="1:11">
      <c r="A65" s="259">
        <v>54</v>
      </c>
      <c r="B65" s="75" t="str">
        <f>' PENY 80% No Print'!B65</f>
        <v>PURWAKARTA</v>
      </c>
      <c r="C65" s="75" t="str">
        <f>' PENY 80% No Print'!C65</f>
        <v>CRBRU</v>
      </c>
      <c r="D65" s="76">
        <f>' PENY 80% No Print'!D65</f>
        <v>5</v>
      </c>
      <c r="E65" s="873" t="str">
        <f>' PENY 80% No Print'!E65</f>
        <v>CDMK</v>
      </c>
      <c r="F65" s="873" t="str">
        <f>' PENY 80% No Print'!F65</f>
        <v>SUTM</v>
      </c>
      <c r="G65" s="76">
        <f>' PENY 80% No Print'!G65</f>
        <v>285</v>
      </c>
      <c r="H65" s="77">
        <f>' PENY 80% No Print'!Y65</f>
        <v>256</v>
      </c>
      <c r="I65" s="78">
        <f>' PENY 80% No Print'!Z65</f>
        <v>89.824561403508767</v>
      </c>
      <c r="J65" s="77" t="str">
        <f>' PENY 80% No Print'!AA65</f>
        <v>Malam</v>
      </c>
      <c r="K65" s="79" t="str">
        <f>' PENY 80% No Print'!AB65</f>
        <v>Darangdan, Sawit, Bojong Barat</v>
      </c>
    </row>
    <row r="66" spans="1:11">
      <c r="A66" s="70">
        <v>55</v>
      </c>
      <c r="B66" s="75" t="str">
        <f>' PENY 80% No Print'!B66</f>
        <v>SUMEDANG</v>
      </c>
      <c r="C66" s="75" t="str">
        <f>' PENY 80% No Print'!C66</f>
        <v>ARJWN</v>
      </c>
      <c r="D66" s="76">
        <f>' PENY 80% No Print'!D66</f>
        <v>3</v>
      </c>
      <c r="E66" s="873" t="str">
        <f>' PENY 80% No Print'!E66</f>
        <v>LGNG</v>
      </c>
      <c r="F66" s="873" t="str">
        <f>' PENY 80% No Print'!F66</f>
        <v>SUTM</v>
      </c>
      <c r="G66" s="76">
        <f>' PENY 80% No Print'!G66</f>
        <v>300</v>
      </c>
      <c r="H66" s="77">
        <f>' PENY 80% No Print'!Y66</f>
        <v>265</v>
      </c>
      <c r="I66" s="78">
        <f>' PENY 80% No Print'!Z66</f>
        <v>88.333333333333329</v>
      </c>
      <c r="J66" s="77" t="str">
        <f>' PENY 80% No Print'!AA66</f>
        <v>Malam</v>
      </c>
      <c r="K66" s="79" t="str">
        <f>' PENY 80% No Print'!AB66</f>
        <v>Ligung, rentang, sumber, jatitujuh, kodasari</v>
      </c>
    </row>
    <row r="67" spans="1:11">
      <c r="A67" s="259">
        <v>56</v>
      </c>
      <c r="B67" s="75" t="str">
        <f>' PENY 80% No Print'!B67</f>
        <v>SUMEDANG</v>
      </c>
      <c r="C67" s="75" t="str">
        <f>' PENY 80% No Print'!C67</f>
        <v>ARJWN</v>
      </c>
      <c r="D67" s="76">
        <f>' PENY 80% No Print'!D67</f>
        <v>3</v>
      </c>
      <c r="E67" s="873" t="str">
        <f>' PENY 80% No Print'!E67</f>
        <v>PLSH</v>
      </c>
      <c r="F67" s="873" t="str">
        <f>' PENY 80% No Print'!F67</f>
        <v>SUTM</v>
      </c>
      <c r="G67" s="76">
        <f>' PENY 80% No Print'!G67</f>
        <v>300</v>
      </c>
      <c r="H67" s="77">
        <f>' PENY 80% No Print'!Y67</f>
        <v>253</v>
      </c>
      <c r="I67" s="78">
        <f>' PENY 80% No Print'!Z67</f>
        <v>84.333333333333343</v>
      </c>
      <c r="J67" s="77" t="str">
        <f>' PENY 80% No Print'!AA67</f>
        <v>Malam</v>
      </c>
      <c r="K67" s="79" t="str">
        <f>' PENY 80% No Print'!AB67</f>
        <v>Kayen, Palasah, Bongas, Ciligur</v>
      </c>
    </row>
    <row r="68" spans="1:11">
      <c r="A68" s="70">
        <v>57</v>
      </c>
      <c r="B68" s="75" t="str">
        <f>' PENY 80% No Print'!B68</f>
        <v>SUMEDANG</v>
      </c>
      <c r="C68" s="75" t="str">
        <f>' PENY 80% No Print'!C68</f>
        <v>NKDPT</v>
      </c>
      <c r="D68" s="76">
        <f>' PENY 80% No Print'!D68</f>
        <v>1</v>
      </c>
      <c r="E68" s="873" t="str">
        <f>' PENY 80% No Print'!E68</f>
        <v>TLGA</v>
      </c>
      <c r="F68" s="873" t="str">
        <f>' PENY 80% No Print'!F68</f>
        <v>SUTM</v>
      </c>
      <c r="G68" s="76">
        <f>' PENY 80% No Print'!G68</f>
        <v>300</v>
      </c>
      <c r="H68" s="77">
        <f>' PENY 80% No Print'!Y68</f>
        <v>250</v>
      </c>
      <c r="I68" s="78">
        <f>' PENY 80% No Print'!Z68</f>
        <v>83.333333333333343</v>
      </c>
      <c r="J68" s="77" t="str">
        <f>' PENY 80% No Print'!AA68</f>
        <v>Siang</v>
      </c>
      <c r="K68" s="79" t="str">
        <f>' PENY 80% No Print'!AB68</f>
        <v>Majalengka, Maja, Talaga, Bantarujeg, Kulur</v>
      </c>
    </row>
    <row r="69" spans="1:11">
      <c r="A69" s="259">
        <v>58</v>
      </c>
      <c r="B69" s="75" t="str">
        <f>' PENY 80% No Print'!B69</f>
        <v>SUMEDANG</v>
      </c>
      <c r="C69" s="75" t="str">
        <f>' PENY 80% No Print'!C69</f>
        <v>NKDPT</v>
      </c>
      <c r="D69" s="76">
        <f>' PENY 80% No Print'!D69</f>
        <v>1</v>
      </c>
      <c r="E69" s="873" t="str">
        <f>' PENY 80% No Print'!E69</f>
        <v>CLGR</v>
      </c>
      <c r="F69" s="873" t="str">
        <f>' PENY 80% No Print'!F69</f>
        <v>SUTM</v>
      </c>
      <c r="G69" s="76">
        <f>' PENY 80% No Print'!G69</f>
        <v>300</v>
      </c>
      <c r="H69" s="77">
        <f>' PENY 80% No Print'!Y69</f>
        <v>244</v>
      </c>
      <c r="I69" s="78">
        <f>' PENY 80% No Print'!Z69</f>
        <v>81.333333333333329</v>
      </c>
      <c r="J69" s="77" t="str">
        <f>' PENY 80% No Print'!AA69</f>
        <v>Malam</v>
      </c>
      <c r="K69" s="79">
        <f>' PENY 80% No Print'!AB69</f>
        <v>0</v>
      </c>
    </row>
    <row r="70" spans="1:11">
      <c r="A70" s="70">
        <v>59</v>
      </c>
      <c r="B70" s="75" t="str">
        <f>' PENY 80% No Print'!B70</f>
        <v>SUMEDANG</v>
      </c>
      <c r="C70" s="75" t="str">
        <f>' PENY 80% No Print'!C70</f>
        <v>NKDPT</v>
      </c>
      <c r="D70" s="76">
        <f>' PENY 80% No Print'!D70</f>
        <v>2</v>
      </c>
      <c r="E70" s="873" t="str">
        <f>' PENY 80% No Print'!E70</f>
        <v>CBOR</v>
      </c>
      <c r="F70" s="873" t="str">
        <f>' PENY 80% No Print'!F70</f>
        <v>SKTM</v>
      </c>
      <c r="G70" s="76">
        <f>' PENY 80% No Print'!G70</f>
        <v>300</v>
      </c>
      <c r="H70" s="77">
        <f>' PENY 80% No Print'!Y70</f>
        <v>248</v>
      </c>
      <c r="I70" s="78">
        <f>' PENY 80% No Print'!Z70</f>
        <v>82.666666666666671</v>
      </c>
      <c r="J70" s="77" t="str">
        <f>' PENY 80% No Print'!AA70</f>
        <v>Malam</v>
      </c>
      <c r="K70" s="79" t="str">
        <f>' PENY 80% No Print'!AB70</f>
        <v>Jatiwangi, Desa Besi, Gunungsari, Cibolerang (potong beban P.JTWI)</v>
      </c>
    </row>
    <row r="71" spans="1:11">
      <c r="A71" s="259">
        <v>60</v>
      </c>
      <c r="B71" s="75" t="str">
        <f>' PENY 80% No Print'!B71</f>
        <v>TASIKMALAYA</v>
      </c>
      <c r="C71" s="75" t="str">
        <f>' PENY 80% No Print'!C71</f>
        <v>BNJAR</v>
      </c>
      <c r="D71" s="76">
        <f>' PENY 80% No Print'!D71</f>
        <v>3</v>
      </c>
      <c r="E71" s="873" t="str">
        <f>' PENY 80% No Print'!E71</f>
        <v>TGSR</v>
      </c>
      <c r="F71" s="873" t="str">
        <f>' PENY 80% No Print'!F71</f>
        <v>SUTM</v>
      </c>
      <c r="G71" s="76">
        <f>' PENY 80% No Print'!G71</f>
        <v>320</v>
      </c>
      <c r="H71" s="77">
        <f>' PENY 80% No Print'!Y71</f>
        <v>272</v>
      </c>
      <c r="I71" s="78">
        <f>' PENY 80% No Print'!Z71</f>
        <v>85</v>
      </c>
      <c r="J71" s="77" t="str">
        <f>' PENY 80% No Print'!AA71</f>
        <v>Malam</v>
      </c>
      <c r="K71" s="79" t="str">
        <f>' PENY 80% No Print'!AB71</f>
        <v>Tanjungsukur , Mekarharja , Bangunharja,Tambaksari ,Rancah,selajambe , Subang ,Cilebak , Cantilan</v>
      </c>
    </row>
    <row r="72" spans="1:11">
      <c r="A72" s="70">
        <v>61</v>
      </c>
      <c r="B72" s="75" t="str">
        <f>' PENY 80% No Print'!B72</f>
        <v>TASIKMALAYA</v>
      </c>
      <c r="C72" s="75" t="str">
        <f>' PENY 80% No Print'!C72</f>
        <v>MLBNG</v>
      </c>
      <c r="D72" s="76">
        <f>' PENY 80% No Print'!D72</f>
        <v>2</v>
      </c>
      <c r="E72" s="873" t="str">
        <f>' PENY 80% No Print'!E72</f>
        <v>PNBN</v>
      </c>
      <c r="F72" s="873" t="str">
        <f>' PENY 80% No Print'!F72</f>
        <v>SUTM</v>
      </c>
      <c r="G72" s="76">
        <f>' PENY 80% No Print'!G72</f>
        <v>320</v>
      </c>
      <c r="H72" s="77">
        <f>' PENY 80% No Print'!Y72</f>
        <v>260</v>
      </c>
      <c r="I72" s="78">
        <f>' PENY 80% No Print'!Z72</f>
        <v>81.25</v>
      </c>
      <c r="J72" s="77" t="str">
        <f>' PENY 80% No Print'!AA72</f>
        <v>Siang</v>
      </c>
      <c r="K72" s="79" t="str">
        <f>' PENY 80% No Print'!AB72</f>
        <v>Ciawi, Rajapoplah</v>
      </c>
    </row>
    <row r="73" spans="1:11">
      <c r="A73" s="259">
        <v>62</v>
      </c>
      <c r="B73" s="75" t="str">
        <f>' PENY 80% No Print'!B73</f>
        <v>TASIKMALAYA</v>
      </c>
      <c r="C73" s="75" t="str">
        <f>' PENY 80% No Print'!C73</f>
        <v>TSMYA</v>
      </c>
      <c r="D73" s="76">
        <f>' PENY 80% No Print'!D73</f>
        <v>4</v>
      </c>
      <c r="E73" s="873" t="str">
        <f>' PENY 80% No Print'!E73</f>
        <v>MKBM</v>
      </c>
      <c r="F73" s="873" t="str">
        <f>' PENY 80% No Print'!F73</f>
        <v>SUTM</v>
      </c>
      <c r="G73" s="76">
        <f>' PENY 80% No Print'!G73</f>
        <v>320</v>
      </c>
      <c r="H73" s="77">
        <f>' PENY 80% No Print'!Y73</f>
        <v>275</v>
      </c>
      <c r="I73" s="78">
        <f>' PENY 80% No Print'!Z73</f>
        <v>85.9375</v>
      </c>
      <c r="J73" s="77" t="str">
        <f>' PENY 80% No Print'!AA73</f>
        <v>Siang</v>
      </c>
      <c r="K73" s="79" t="str">
        <f>' PENY 80% No Print'!AB73</f>
        <v>Cigantung, Singaparna, Karanganyar,Sukarame, Singaparna, Mangunreja, Ponpes Cipasung, Kantor Pemkab. Tasikmalaya, Polres Tasikmalaya, Cigalontang</v>
      </c>
    </row>
  </sheetData>
  <autoFilter ref="A11:V73" xr:uid="{BE16E8A2-CB05-4FC9-9E2E-8AA6C73FF77D}"/>
  <mergeCells count="13">
    <mergeCell ref="H9:J9"/>
    <mergeCell ref="K9:K11"/>
    <mergeCell ref="H10:I10"/>
    <mergeCell ref="A5:K5"/>
    <mergeCell ref="A6:K6"/>
    <mergeCell ref="A7:K7"/>
    <mergeCell ref="A9:A11"/>
    <mergeCell ref="B9:B11"/>
    <mergeCell ref="C9:C11"/>
    <mergeCell ref="D9:D11"/>
    <mergeCell ref="E9:E11"/>
    <mergeCell ref="F9:F11"/>
    <mergeCell ref="G9:G11"/>
  </mergeCells>
  <printOptions horizontalCentered="1"/>
  <pageMargins left="0" right="0" top="0" bottom="0" header="0" footer="0"/>
  <pageSetup paperSize="9" scale="69"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95565-08A4-4B84-AFB7-2B9A536CD414}">
  <sheetPr>
    <tabColor rgb="FF00FF00"/>
    <pageSetUpPr fitToPage="1"/>
  </sheetPr>
  <dimension ref="A1:BT221"/>
  <sheetViews>
    <sheetView view="pageBreakPreview" topLeftCell="A82" zoomScale="85" zoomScaleNormal="100" zoomScaleSheetLayoutView="85" workbookViewId="0">
      <selection activeCell="B10" sqref="B10:K218"/>
    </sheetView>
  </sheetViews>
  <sheetFormatPr baseColWidth="10" defaultColWidth="9.1640625" defaultRowHeight="13"/>
  <cols>
    <col min="1" max="1" width="4.6640625" customWidth="1"/>
    <col min="2" max="2" width="8.5" customWidth="1"/>
    <col min="3" max="3" width="4.83203125" customWidth="1"/>
    <col min="4" max="4" width="11.5" customWidth="1"/>
    <col min="5" max="5" width="7" customWidth="1"/>
    <col min="6" max="6" width="6.1640625" customWidth="1"/>
    <col min="7" max="7" width="6.5" customWidth="1"/>
    <col min="8" max="9" width="5.33203125" customWidth="1"/>
    <col min="10" max="10" width="4.5" customWidth="1"/>
    <col min="11" max="11" width="76.33203125" customWidth="1"/>
    <col min="13" max="13" width="8.5" customWidth="1"/>
    <col min="14" max="14" width="2.5" customWidth="1"/>
    <col min="15" max="15" width="1.5" customWidth="1"/>
    <col min="16" max="16" width="7.16406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1" spans="1:72">
      <c r="M1" s="227" t="str">
        <f>G7</f>
        <v>April</v>
      </c>
    </row>
    <row r="3" spans="1:72" ht="18">
      <c r="A3" s="962" t="s">
        <v>626</v>
      </c>
      <c r="B3" s="962"/>
      <c r="C3" s="962"/>
      <c r="D3" s="962"/>
      <c r="E3" s="962"/>
      <c r="F3" s="962"/>
      <c r="G3" s="962"/>
      <c r="H3" s="962"/>
      <c r="I3" s="962"/>
      <c r="J3" s="962"/>
      <c r="K3" s="962"/>
    </row>
    <row r="4" spans="1:72" ht="18">
      <c r="A4" s="962" t="s">
        <v>627</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1032" t="s">
        <v>6412</v>
      </c>
      <c r="B5" s="1033"/>
      <c r="C5" s="1033"/>
      <c r="D5" s="1033"/>
      <c r="E5" s="1033"/>
      <c r="F5" s="1033"/>
      <c r="G5" s="1033"/>
      <c r="H5" s="1033"/>
      <c r="I5" s="1033"/>
      <c r="J5" s="1033"/>
      <c r="K5" s="1033"/>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19" thickBot="1">
      <c r="A6" s="548"/>
      <c r="B6" s="548"/>
      <c r="C6" s="548"/>
      <c r="D6" s="548"/>
      <c r="E6" s="548"/>
      <c r="F6" s="551"/>
      <c r="G6" s="548"/>
      <c r="H6" s="74"/>
      <c r="I6" s="548"/>
      <c r="J6" s="548"/>
      <c r="K6" s="548"/>
    </row>
    <row r="7" spans="1:72" ht="14" thickTop="1">
      <c r="A7" s="980" t="s">
        <v>122</v>
      </c>
      <c r="B7" s="975" t="s">
        <v>6</v>
      </c>
      <c r="C7" s="975" t="s">
        <v>7</v>
      </c>
      <c r="D7" s="975" t="s">
        <v>123</v>
      </c>
      <c r="E7" s="975" t="s">
        <v>124</v>
      </c>
      <c r="F7" s="981" t="s">
        <v>125</v>
      </c>
      <c r="G7" s="975" t="str">
        <f>' PENY 80%  PRINT'!H9</f>
        <v>April</v>
      </c>
      <c r="H7" s="975"/>
      <c r="I7" s="975"/>
      <c r="J7" s="1000"/>
      <c r="K7" s="1030" t="s">
        <v>126</v>
      </c>
    </row>
    <row r="8" spans="1:72">
      <c r="A8" s="1025"/>
      <c r="B8" s="947"/>
      <c r="C8" s="947"/>
      <c r="D8" s="947"/>
      <c r="E8" s="947"/>
      <c r="F8" s="982"/>
      <c r="G8" s="1025" t="s">
        <v>12</v>
      </c>
      <c r="H8" s="947"/>
      <c r="I8" s="947" t="s">
        <v>13</v>
      </c>
      <c r="J8" s="984"/>
      <c r="K8" s="1031"/>
    </row>
    <row r="9" spans="1:72">
      <c r="A9" s="1034"/>
      <c r="B9" s="965"/>
      <c r="C9" s="965"/>
      <c r="D9" s="965"/>
      <c r="E9" s="965"/>
      <c r="F9" s="1035"/>
      <c r="G9" s="278" t="s">
        <v>15</v>
      </c>
      <c r="H9" s="536" t="s">
        <v>16</v>
      </c>
      <c r="I9" s="537" t="s">
        <v>15</v>
      </c>
      <c r="J9" s="538" t="s">
        <v>16</v>
      </c>
      <c r="K9" s="1031"/>
      <c r="S9" s="180"/>
    </row>
    <row r="10" spans="1:72">
      <c r="A10" s="279">
        <v>1</v>
      </c>
      <c r="B10" s="584" t="s">
        <v>144</v>
      </c>
      <c r="C10" s="585">
        <v>1</v>
      </c>
      <c r="D10" s="585" t="s">
        <v>628</v>
      </c>
      <c r="E10" s="585" t="s">
        <v>128</v>
      </c>
      <c r="F10" s="248">
        <v>292</v>
      </c>
      <c r="G10" s="247">
        <v>80</v>
      </c>
      <c r="H10" s="249">
        <v>27.397260273972602</v>
      </c>
      <c r="I10" s="247">
        <v>80</v>
      </c>
      <c r="J10" s="249">
        <v>27.397260273972602</v>
      </c>
      <c r="K10" s="250" t="s">
        <v>629</v>
      </c>
      <c r="L10" s="207"/>
      <c r="M10" s="178" t="str">
        <f t="shared" ref="M10:M73" si="0">IF(H10&gt;=80,"B","K")</f>
        <v>K</v>
      </c>
      <c r="N10" s="178" t="str">
        <f t="shared" ref="N10:N73" si="1">IF(J10&gt;=80,"B","K")</f>
        <v>K</v>
      </c>
      <c r="O10" s="178"/>
      <c r="P10" s="184">
        <f t="shared" ref="P10:P73" si="2">(G10/F10)*100</f>
        <v>27.397260273972602</v>
      </c>
      <c r="Q10" s="184">
        <f t="shared" ref="Q10:Q73" si="3">(I10/F10)*100</f>
        <v>27.397260273972602</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X10" s="280" t="s">
        <v>144</v>
      </c>
      <c r="Y10" s="281">
        <v>1</v>
      </c>
      <c r="Z10" s="281" t="s">
        <v>628</v>
      </c>
      <c r="AA10" s="282" t="s">
        <v>128</v>
      </c>
      <c r="AB10" s="281">
        <v>292</v>
      </c>
      <c r="AC10" s="283">
        <v>86</v>
      </c>
      <c r="AD10" s="284">
        <v>29.4520547945205</v>
      </c>
      <c r="AE10" s="283">
        <v>94</v>
      </c>
      <c r="AF10" s="284">
        <v>32.191780821917803</v>
      </c>
      <c r="AG10" s="280" t="s">
        <v>629</v>
      </c>
    </row>
    <row r="11" spans="1:72">
      <c r="A11" s="279">
        <v>2</v>
      </c>
      <c r="B11" s="584" t="s">
        <v>144</v>
      </c>
      <c r="C11" s="585">
        <v>1</v>
      </c>
      <c r="D11" s="585" t="s">
        <v>630</v>
      </c>
      <c r="E11" s="585" t="s">
        <v>128</v>
      </c>
      <c r="F11" s="248">
        <v>292</v>
      </c>
      <c r="G11" s="247">
        <v>46</v>
      </c>
      <c r="H11" s="249">
        <v>15.753424657534246</v>
      </c>
      <c r="I11" s="247">
        <v>46</v>
      </c>
      <c r="J11" s="249">
        <v>15.753424657534246</v>
      </c>
      <c r="K11" s="250" t="s">
        <v>631</v>
      </c>
      <c r="L11" s="207"/>
      <c r="M11" s="178" t="str">
        <f t="shared" si="0"/>
        <v>K</v>
      </c>
      <c r="N11" s="178" t="str">
        <f t="shared" si="1"/>
        <v>K</v>
      </c>
      <c r="O11" s="178"/>
      <c r="P11" s="184">
        <f t="shared" si="2"/>
        <v>15.753424657534246</v>
      </c>
      <c r="Q11" s="184">
        <f t="shared" si="3"/>
        <v>15.753424657534246</v>
      </c>
      <c r="R11" s="180"/>
      <c r="S11" s="180" t="str">
        <f t="shared" si="4"/>
        <v>BETUL</v>
      </c>
      <c r="T11" s="180" t="str">
        <f t="shared" si="5"/>
        <v>BETUL</v>
      </c>
      <c r="U11" s="180" t="str">
        <f t="shared" si="6"/>
        <v>OKE</v>
      </c>
      <c r="V11" s="180" t="str">
        <f t="shared" si="7"/>
        <v>OKE</v>
      </c>
      <c r="X11" s="280" t="s">
        <v>144</v>
      </c>
      <c r="Y11" s="281">
        <v>1</v>
      </c>
      <c r="Z11" s="281" t="s">
        <v>630</v>
      </c>
      <c r="AA11" s="282" t="s">
        <v>128</v>
      </c>
      <c r="AB11" s="281">
        <v>292</v>
      </c>
      <c r="AC11" s="283">
        <v>66</v>
      </c>
      <c r="AD11" s="284">
        <v>22.602739726027401</v>
      </c>
      <c r="AE11" s="283">
        <v>51</v>
      </c>
      <c r="AF11" s="284">
        <v>17.4657534246575</v>
      </c>
      <c r="AG11" s="280" t="s">
        <v>631</v>
      </c>
    </row>
    <row r="12" spans="1:72">
      <c r="A12" s="279">
        <v>3</v>
      </c>
      <c r="B12" s="584" t="s">
        <v>144</v>
      </c>
      <c r="C12" s="585">
        <v>1</v>
      </c>
      <c r="D12" s="585" t="s">
        <v>632</v>
      </c>
      <c r="E12" s="585" t="s">
        <v>128</v>
      </c>
      <c r="F12" s="248">
        <v>385</v>
      </c>
      <c r="G12" s="247">
        <v>139</v>
      </c>
      <c r="H12" s="249">
        <v>36.103896103896105</v>
      </c>
      <c r="I12" s="247">
        <v>139</v>
      </c>
      <c r="J12" s="249">
        <v>36.103896103896105</v>
      </c>
      <c r="K12" s="250" t="s">
        <v>633</v>
      </c>
      <c r="L12" s="207"/>
      <c r="M12" s="178" t="str">
        <f t="shared" si="0"/>
        <v>K</v>
      </c>
      <c r="N12" s="178" t="str">
        <f t="shared" si="1"/>
        <v>K</v>
      </c>
      <c r="O12" s="178"/>
      <c r="P12" s="184">
        <f t="shared" si="2"/>
        <v>36.103896103896105</v>
      </c>
      <c r="Q12" s="184">
        <f t="shared" si="3"/>
        <v>36.103896103896105</v>
      </c>
      <c r="R12" s="180"/>
      <c r="S12" s="180" t="str">
        <f t="shared" si="4"/>
        <v>BETUL</v>
      </c>
      <c r="T12" s="180" t="str">
        <f t="shared" si="5"/>
        <v>BETUL</v>
      </c>
      <c r="U12" s="180" t="str">
        <f t="shared" si="6"/>
        <v>OKE</v>
      </c>
      <c r="V12" s="180" t="str">
        <f t="shared" si="7"/>
        <v>OKE</v>
      </c>
      <c r="X12" s="280" t="s">
        <v>144</v>
      </c>
      <c r="Y12" s="281">
        <v>1</v>
      </c>
      <c r="Z12" s="281" t="s">
        <v>632</v>
      </c>
      <c r="AA12" s="282" t="s">
        <v>128</v>
      </c>
      <c r="AB12" s="281">
        <v>385</v>
      </c>
      <c r="AC12" s="283">
        <v>168</v>
      </c>
      <c r="AD12" s="284">
        <v>43.636363636363598</v>
      </c>
      <c r="AE12" s="283">
        <v>145</v>
      </c>
      <c r="AF12" s="284">
        <v>37.662337662337698</v>
      </c>
      <c r="AG12" s="280" t="s">
        <v>633</v>
      </c>
    </row>
    <row r="13" spans="1:72">
      <c r="A13" s="279">
        <v>4</v>
      </c>
      <c r="B13" s="584" t="s">
        <v>144</v>
      </c>
      <c r="C13" s="585">
        <v>1</v>
      </c>
      <c r="D13" s="585" t="s">
        <v>634</v>
      </c>
      <c r="E13" s="585" t="s">
        <v>128</v>
      </c>
      <c r="F13" s="248">
        <v>437</v>
      </c>
      <c r="G13" s="247">
        <v>10</v>
      </c>
      <c r="H13" s="249">
        <v>2.2883295194508007</v>
      </c>
      <c r="I13" s="247">
        <v>10</v>
      </c>
      <c r="J13" s="249">
        <v>2.2883295194508007</v>
      </c>
      <c r="K13" s="250" t="s">
        <v>635</v>
      </c>
      <c r="L13" s="207"/>
      <c r="M13" s="178" t="str">
        <f t="shared" si="0"/>
        <v>K</v>
      </c>
      <c r="N13" s="178" t="str">
        <f t="shared" si="1"/>
        <v>K</v>
      </c>
      <c r="O13" s="178"/>
      <c r="P13" s="184">
        <f t="shared" si="2"/>
        <v>2.2883295194508007</v>
      </c>
      <c r="Q13" s="184">
        <f t="shared" si="3"/>
        <v>2.2883295194508007</v>
      </c>
      <c r="R13" s="180"/>
      <c r="S13" s="180" t="str">
        <f t="shared" si="4"/>
        <v>BETUL</v>
      </c>
      <c r="T13" s="180" t="str">
        <f t="shared" si="5"/>
        <v>BETUL</v>
      </c>
      <c r="U13" s="180" t="str">
        <f t="shared" si="6"/>
        <v>OKE</v>
      </c>
      <c r="V13" s="180" t="str">
        <f t="shared" si="7"/>
        <v>OKE</v>
      </c>
      <c r="X13" s="280" t="s">
        <v>144</v>
      </c>
      <c r="Y13" s="281">
        <v>1</v>
      </c>
      <c r="Z13" s="281" t="s">
        <v>634</v>
      </c>
      <c r="AA13" s="281" t="s">
        <v>128</v>
      </c>
      <c r="AB13" s="281">
        <v>437</v>
      </c>
      <c r="AC13" s="283">
        <v>67</v>
      </c>
      <c r="AD13" s="284">
        <v>15.3318077803204</v>
      </c>
      <c r="AE13" s="283">
        <v>10</v>
      </c>
      <c r="AF13" s="284">
        <v>2.2883295194508002</v>
      </c>
      <c r="AG13" s="280" t="s">
        <v>635</v>
      </c>
    </row>
    <row r="14" spans="1:72">
      <c r="A14" s="279">
        <v>5</v>
      </c>
      <c r="B14" s="584" t="s">
        <v>144</v>
      </c>
      <c r="C14" s="585">
        <v>1</v>
      </c>
      <c r="D14" s="585" t="s">
        <v>636</v>
      </c>
      <c r="E14" s="585" t="s">
        <v>128</v>
      </c>
      <c r="F14" s="248">
        <v>437</v>
      </c>
      <c r="G14" s="247">
        <v>102</v>
      </c>
      <c r="H14" s="249">
        <v>23.340961098398168</v>
      </c>
      <c r="I14" s="247">
        <v>102</v>
      </c>
      <c r="J14" s="249">
        <v>23.340961098398168</v>
      </c>
      <c r="K14" s="250" t="s">
        <v>637</v>
      </c>
      <c r="L14" s="207"/>
      <c r="M14" s="178" t="str">
        <f t="shared" si="0"/>
        <v>K</v>
      </c>
      <c r="N14" s="178" t="str">
        <f t="shared" si="1"/>
        <v>K</v>
      </c>
      <c r="O14" s="178"/>
      <c r="P14" s="184">
        <f t="shared" si="2"/>
        <v>23.340961098398168</v>
      </c>
      <c r="Q14" s="184">
        <f t="shared" si="3"/>
        <v>23.340961098398168</v>
      </c>
      <c r="R14" s="180"/>
      <c r="S14" s="180" t="str">
        <f t="shared" si="4"/>
        <v>BETUL</v>
      </c>
      <c r="T14" s="180" t="str">
        <f t="shared" si="5"/>
        <v>BETUL</v>
      </c>
      <c r="U14" s="180" t="str">
        <f t="shared" si="6"/>
        <v>OKE</v>
      </c>
      <c r="V14" s="180" t="str">
        <f t="shared" si="7"/>
        <v>OKE</v>
      </c>
      <c r="X14" s="280" t="s">
        <v>144</v>
      </c>
      <c r="Y14" s="281">
        <v>1</v>
      </c>
      <c r="Z14" s="281" t="s">
        <v>636</v>
      </c>
      <c r="AA14" s="281" t="s">
        <v>128</v>
      </c>
      <c r="AB14" s="281">
        <v>437</v>
      </c>
      <c r="AC14" s="283">
        <v>250</v>
      </c>
      <c r="AD14" s="284">
        <v>57.208237986269999</v>
      </c>
      <c r="AE14" s="283">
        <v>245</v>
      </c>
      <c r="AF14" s="284">
        <v>56.0640732265446</v>
      </c>
      <c r="AG14" s="280" t="s">
        <v>637</v>
      </c>
    </row>
    <row r="15" spans="1:72">
      <c r="A15" s="279">
        <v>6</v>
      </c>
      <c r="B15" s="584" t="s">
        <v>144</v>
      </c>
      <c r="C15" s="585">
        <v>1</v>
      </c>
      <c r="D15" s="585" t="s">
        <v>638</v>
      </c>
      <c r="E15" s="585" t="s">
        <v>128</v>
      </c>
      <c r="F15" s="248">
        <v>385</v>
      </c>
      <c r="G15" s="247">
        <v>96</v>
      </c>
      <c r="H15" s="249">
        <v>24.935064935064936</v>
      </c>
      <c r="I15" s="247">
        <v>96</v>
      </c>
      <c r="J15" s="249">
        <v>24.935064935064936</v>
      </c>
      <c r="K15" s="250" t="s">
        <v>639</v>
      </c>
      <c r="L15" s="207"/>
      <c r="M15" s="178" t="str">
        <f t="shared" si="0"/>
        <v>K</v>
      </c>
      <c r="N15" s="178" t="str">
        <f t="shared" si="1"/>
        <v>K</v>
      </c>
      <c r="O15" s="178"/>
      <c r="P15" s="184">
        <f t="shared" si="2"/>
        <v>24.935064935064936</v>
      </c>
      <c r="Q15" s="184">
        <f t="shared" si="3"/>
        <v>24.935064935064936</v>
      </c>
      <c r="R15" s="180"/>
      <c r="S15" s="180" t="str">
        <f t="shared" si="4"/>
        <v>BETUL</v>
      </c>
      <c r="T15" s="180" t="str">
        <f t="shared" si="5"/>
        <v>BETUL</v>
      </c>
      <c r="U15" s="180" t="str">
        <f t="shared" si="6"/>
        <v>OKE</v>
      </c>
      <c r="V15" s="180" t="str">
        <f t="shared" si="7"/>
        <v>OKE</v>
      </c>
      <c r="X15" s="280" t="s">
        <v>144</v>
      </c>
      <c r="Y15" s="281">
        <v>1</v>
      </c>
      <c r="Z15" s="282" t="s">
        <v>638</v>
      </c>
      <c r="AA15" s="281" t="s">
        <v>128</v>
      </c>
      <c r="AB15" s="281">
        <v>385</v>
      </c>
      <c r="AC15" s="283">
        <v>45</v>
      </c>
      <c r="AD15" s="284">
        <v>11.6883116883117</v>
      </c>
      <c r="AE15" s="283">
        <v>45</v>
      </c>
      <c r="AF15" s="284">
        <v>11.6883116883117</v>
      </c>
      <c r="AG15" s="280" t="s">
        <v>5783</v>
      </c>
    </row>
    <row r="16" spans="1:72">
      <c r="A16" s="279">
        <v>7</v>
      </c>
      <c r="B16" s="584" t="s">
        <v>144</v>
      </c>
      <c r="C16" s="585">
        <v>1</v>
      </c>
      <c r="D16" s="585" t="s">
        <v>640</v>
      </c>
      <c r="E16" s="585" t="s">
        <v>128</v>
      </c>
      <c r="F16" s="248">
        <v>385</v>
      </c>
      <c r="G16" s="247">
        <v>124</v>
      </c>
      <c r="H16" s="249">
        <v>32.20779220779221</v>
      </c>
      <c r="I16" s="247">
        <v>124</v>
      </c>
      <c r="J16" s="249">
        <v>32.20779220779221</v>
      </c>
      <c r="K16" s="250" t="s">
        <v>641</v>
      </c>
      <c r="L16" s="207"/>
      <c r="M16" s="178" t="str">
        <f t="shared" si="0"/>
        <v>K</v>
      </c>
      <c r="N16" s="178" t="str">
        <f t="shared" si="1"/>
        <v>K</v>
      </c>
      <c r="O16" s="178"/>
      <c r="P16" s="184">
        <f t="shared" si="2"/>
        <v>32.20779220779221</v>
      </c>
      <c r="Q16" s="184">
        <f t="shared" si="3"/>
        <v>32.20779220779221</v>
      </c>
      <c r="R16" s="180"/>
      <c r="S16" s="180" t="str">
        <f t="shared" si="4"/>
        <v>BETUL</v>
      </c>
      <c r="T16" s="180" t="str">
        <f t="shared" si="5"/>
        <v>BETUL</v>
      </c>
      <c r="U16" s="180" t="str">
        <f t="shared" si="6"/>
        <v>OKE</v>
      </c>
      <c r="V16" s="180" t="str">
        <f t="shared" si="7"/>
        <v>OKE</v>
      </c>
      <c r="X16" s="280" t="s">
        <v>144</v>
      </c>
      <c r="Y16" s="281">
        <v>1</v>
      </c>
      <c r="Z16" s="281" t="s">
        <v>640</v>
      </c>
      <c r="AA16" s="281" t="s">
        <v>128</v>
      </c>
      <c r="AB16" s="281">
        <v>385</v>
      </c>
      <c r="AC16" s="283">
        <v>124</v>
      </c>
      <c r="AD16" s="284">
        <v>32.207792207792203</v>
      </c>
      <c r="AE16" s="283">
        <v>108</v>
      </c>
      <c r="AF16" s="284">
        <v>28.051948051947999</v>
      </c>
      <c r="AG16" s="280" t="s">
        <v>641</v>
      </c>
    </row>
    <row r="17" spans="1:33">
      <c r="A17" s="279">
        <v>8</v>
      </c>
      <c r="B17" s="584" t="s">
        <v>144</v>
      </c>
      <c r="C17" s="585">
        <v>1</v>
      </c>
      <c r="D17" s="585" t="s">
        <v>642</v>
      </c>
      <c r="E17" s="585" t="s">
        <v>128</v>
      </c>
      <c r="F17" s="248">
        <v>292</v>
      </c>
      <c r="G17" s="247">
        <v>102</v>
      </c>
      <c r="H17" s="249">
        <v>34.93150684931507</v>
      </c>
      <c r="I17" s="247">
        <v>102</v>
      </c>
      <c r="J17" s="249">
        <v>34.93150684931507</v>
      </c>
      <c r="K17" s="250" t="s">
        <v>643</v>
      </c>
      <c r="L17" s="207"/>
      <c r="M17" s="178" t="str">
        <f t="shared" si="0"/>
        <v>K</v>
      </c>
      <c r="N17" s="178" t="str">
        <f t="shared" si="1"/>
        <v>K</v>
      </c>
      <c r="O17" s="178"/>
      <c r="P17" s="184">
        <f t="shared" si="2"/>
        <v>34.93150684931507</v>
      </c>
      <c r="Q17" s="184">
        <f t="shared" si="3"/>
        <v>34.93150684931507</v>
      </c>
      <c r="R17" s="180"/>
      <c r="S17" s="180" t="str">
        <f t="shared" si="4"/>
        <v>BETUL</v>
      </c>
      <c r="T17" s="180" t="str">
        <f t="shared" si="5"/>
        <v>BETUL</v>
      </c>
      <c r="U17" s="180" t="str">
        <f t="shared" si="6"/>
        <v>OKE</v>
      </c>
      <c r="V17" s="180" t="str">
        <f t="shared" si="7"/>
        <v>OKE</v>
      </c>
      <c r="X17" s="280" t="s">
        <v>144</v>
      </c>
      <c r="Y17" s="281">
        <v>1</v>
      </c>
      <c r="Z17" s="281" t="s">
        <v>642</v>
      </c>
      <c r="AA17" s="281" t="s">
        <v>128</v>
      </c>
      <c r="AB17" s="281">
        <v>292</v>
      </c>
      <c r="AC17" s="283">
        <v>121</v>
      </c>
      <c r="AD17" s="284">
        <v>41.438356164383599</v>
      </c>
      <c r="AE17" s="283">
        <v>117</v>
      </c>
      <c r="AF17" s="284">
        <v>40.068493150684901</v>
      </c>
      <c r="AG17" s="280" t="s">
        <v>643</v>
      </c>
    </row>
    <row r="18" spans="1:33">
      <c r="A18" s="279">
        <v>9</v>
      </c>
      <c r="B18" s="584" t="s">
        <v>144</v>
      </c>
      <c r="C18" s="585">
        <v>1</v>
      </c>
      <c r="D18" s="585" t="s">
        <v>644</v>
      </c>
      <c r="E18" s="585" t="s">
        <v>131</v>
      </c>
      <c r="F18" s="248">
        <v>385</v>
      </c>
      <c r="G18" s="247">
        <v>18</v>
      </c>
      <c r="H18" s="249">
        <v>4.6753246753246751</v>
      </c>
      <c r="I18" s="247">
        <v>18</v>
      </c>
      <c r="J18" s="249">
        <v>4.6753246753246751</v>
      </c>
      <c r="K18" s="250" t="s">
        <v>645</v>
      </c>
      <c r="L18" s="207"/>
      <c r="M18" s="178" t="str">
        <f t="shared" si="0"/>
        <v>K</v>
      </c>
      <c r="N18" s="178" t="str">
        <f t="shared" si="1"/>
        <v>K</v>
      </c>
      <c r="O18" s="178"/>
      <c r="P18" s="184">
        <f t="shared" si="2"/>
        <v>4.6753246753246751</v>
      </c>
      <c r="Q18" s="184">
        <f t="shared" si="3"/>
        <v>4.6753246753246751</v>
      </c>
      <c r="R18" s="180"/>
      <c r="S18" s="180" t="str">
        <f t="shared" si="4"/>
        <v>BETUL</v>
      </c>
      <c r="T18" s="180" t="str">
        <f t="shared" si="5"/>
        <v>BETUL</v>
      </c>
      <c r="U18" s="180" t="str">
        <f t="shared" si="6"/>
        <v>OKE</v>
      </c>
      <c r="V18" s="180" t="str">
        <f t="shared" si="7"/>
        <v>OKE</v>
      </c>
      <c r="X18" s="280" t="s">
        <v>144</v>
      </c>
      <c r="Y18" s="281">
        <v>1</v>
      </c>
      <c r="Z18" s="281" t="s">
        <v>644</v>
      </c>
      <c r="AA18" s="281" t="s">
        <v>131</v>
      </c>
      <c r="AB18" s="281">
        <v>385</v>
      </c>
      <c r="AC18" s="283">
        <v>79</v>
      </c>
      <c r="AD18" s="284">
        <v>20.519480519480499</v>
      </c>
      <c r="AE18" s="283">
        <v>84</v>
      </c>
      <c r="AF18" s="284">
        <v>21.818181818181799</v>
      </c>
      <c r="AG18" s="280" t="s">
        <v>645</v>
      </c>
    </row>
    <row r="19" spans="1:33">
      <c r="A19" s="279">
        <v>10</v>
      </c>
      <c r="B19" s="584" t="s">
        <v>144</v>
      </c>
      <c r="C19" s="585">
        <v>3</v>
      </c>
      <c r="D19" s="585" t="s">
        <v>646</v>
      </c>
      <c r="E19" s="585" t="s">
        <v>128</v>
      </c>
      <c r="F19" s="248">
        <v>385</v>
      </c>
      <c r="G19" s="247">
        <v>38</v>
      </c>
      <c r="H19" s="249">
        <v>9.8701298701298708</v>
      </c>
      <c r="I19" s="247">
        <v>38</v>
      </c>
      <c r="J19" s="249">
        <v>9.8701298701298708</v>
      </c>
      <c r="K19" s="250" t="s">
        <v>647</v>
      </c>
      <c r="L19" s="207"/>
      <c r="M19" s="178" t="str">
        <f t="shared" si="0"/>
        <v>K</v>
      </c>
      <c r="N19" s="178" t="str">
        <f t="shared" si="1"/>
        <v>K</v>
      </c>
      <c r="O19" s="178"/>
      <c r="P19" s="184">
        <f t="shared" si="2"/>
        <v>9.8701298701298708</v>
      </c>
      <c r="Q19" s="184">
        <f t="shared" si="3"/>
        <v>9.8701298701298708</v>
      </c>
      <c r="R19" s="180"/>
      <c r="S19" s="180" t="str">
        <f t="shared" si="4"/>
        <v>BETUL</v>
      </c>
      <c r="T19" s="180" t="str">
        <f t="shared" si="5"/>
        <v>BETUL</v>
      </c>
      <c r="U19" s="180" t="str">
        <f t="shared" si="6"/>
        <v>OKE</v>
      </c>
      <c r="V19" s="180" t="str">
        <f t="shared" si="7"/>
        <v>OKE</v>
      </c>
      <c r="X19" s="280" t="s">
        <v>144</v>
      </c>
      <c r="Y19" s="281">
        <v>3</v>
      </c>
      <c r="Z19" s="281" t="s">
        <v>646</v>
      </c>
      <c r="AA19" s="281" t="s">
        <v>128</v>
      </c>
      <c r="AB19" s="281">
        <v>385</v>
      </c>
      <c r="AC19" s="283">
        <v>197</v>
      </c>
      <c r="AD19" s="284">
        <v>51.168831168831197</v>
      </c>
      <c r="AE19" s="283">
        <v>183</v>
      </c>
      <c r="AF19" s="284">
        <v>47.5324675324675</v>
      </c>
      <c r="AG19" s="280" t="s">
        <v>647</v>
      </c>
    </row>
    <row r="20" spans="1:33">
      <c r="A20" s="279">
        <v>11</v>
      </c>
      <c r="B20" s="584" t="s">
        <v>144</v>
      </c>
      <c r="C20" s="585">
        <v>3</v>
      </c>
      <c r="D20" s="585" t="s">
        <v>648</v>
      </c>
      <c r="E20" s="585" t="s">
        <v>128</v>
      </c>
      <c r="F20" s="248">
        <v>385</v>
      </c>
      <c r="G20" s="247">
        <v>75</v>
      </c>
      <c r="H20" s="249">
        <v>19.480519480519483</v>
      </c>
      <c r="I20" s="247">
        <v>75</v>
      </c>
      <c r="J20" s="249">
        <v>19.480519480519483</v>
      </c>
      <c r="K20" s="250" t="s">
        <v>649</v>
      </c>
      <c r="L20" s="207"/>
      <c r="M20" s="178" t="str">
        <f t="shared" si="0"/>
        <v>K</v>
      </c>
      <c r="N20" s="178" t="str">
        <f t="shared" si="1"/>
        <v>K</v>
      </c>
      <c r="O20" s="178"/>
      <c r="P20" s="184">
        <f t="shared" si="2"/>
        <v>19.480519480519483</v>
      </c>
      <c r="Q20" s="184">
        <f t="shared" si="3"/>
        <v>19.480519480519483</v>
      </c>
      <c r="R20" s="180"/>
      <c r="S20" s="180" t="str">
        <f t="shared" si="4"/>
        <v>BETUL</v>
      </c>
      <c r="T20" s="180" t="str">
        <f t="shared" si="5"/>
        <v>BETUL</v>
      </c>
      <c r="U20" s="180" t="str">
        <f t="shared" si="6"/>
        <v>OKE</v>
      </c>
      <c r="V20" s="180" t="str">
        <f t="shared" si="7"/>
        <v>OKE</v>
      </c>
      <c r="X20" s="280" t="s">
        <v>144</v>
      </c>
      <c r="Y20" s="281">
        <v>3</v>
      </c>
      <c r="Z20" s="282" t="s">
        <v>648</v>
      </c>
      <c r="AA20" s="281" t="s">
        <v>128</v>
      </c>
      <c r="AB20" s="281">
        <v>385</v>
      </c>
      <c r="AC20" s="283">
        <v>92</v>
      </c>
      <c r="AD20" s="284">
        <v>23.896103896103899</v>
      </c>
      <c r="AE20" s="283">
        <v>84</v>
      </c>
      <c r="AF20" s="284">
        <v>21.818181818181799</v>
      </c>
      <c r="AG20" s="280" t="s">
        <v>649</v>
      </c>
    </row>
    <row r="21" spans="1:33">
      <c r="A21" s="279">
        <v>12</v>
      </c>
      <c r="B21" s="584" t="s">
        <v>144</v>
      </c>
      <c r="C21" s="585">
        <v>3</v>
      </c>
      <c r="D21" s="585" t="s">
        <v>650</v>
      </c>
      <c r="E21" s="585" t="s">
        <v>128</v>
      </c>
      <c r="F21" s="248">
        <v>385</v>
      </c>
      <c r="G21" s="247">
        <v>78</v>
      </c>
      <c r="H21" s="249">
        <v>20.259740259740262</v>
      </c>
      <c r="I21" s="247">
        <v>78</v>
      </c>
      <c r="J21" s="249">
        <v>20.259740259740262</v>
      </c>
      <c r="K21" s="250" t="s">
        <v>651</v>
      </c>
      <c r="L21" s="207"/>
      <c r="M21" s="178" t="str">
        <f t="shared" si="0"/>
        <v>K</v>
      </c>
      <c r="N21" s="178" t="str">
        <f t="shared" si="1"/>
        <v>K</v>
      </c>
      <c r="O21" s="178"/>
      <c r="P21" s="184">
        <f t="shared" si="2"/>
        <v>20.259740259740262</v>
      </c>
      <c r="Q21" s="184">
        <f t="shared" si="3"/>
        <v>20.259740259740262</v>
      </c>
      <c r="R21" s="180"/>
      <c r="S21" s="180" t="str">
        <f t="shared" si="4"/>
        <v>BETUL</v>
      </c>
      <c r="T21" s="180" t="str">
        <f t="shared" si="5"/>
        <v>BETUL</v>
      </c>
      <c r="U21" s="180" t="str">
        <f t="shared" si="6"/>
        <v>OKE</v>
      </c>
      <c r="V21" s="180" t="str">
        <f t="shared" si="7"/>
        <v>OKE</v>
      </c>
      <c r="X21" s="280" t="s">
        <v>144</v>
      </c>
      <c r="Y21" s="281">
        <v>3</v>
      </c>
      <c r="Z21" s="281" t="s">
        <v>650</v>
      </c>
      <c r="AA21" s="281" t="s">
        <v>128</v>
      </c>
      <c r="AB21" s="281">
        <v>385</v>
      </c>
      <c r="AC21" s="283">
        <v>132</v>
      </c>
      <c r="AD21" s="284">
        <v>34.285714285714299</v>
      </c>
      <c r="AE21" s="283">
        <v>126</v>
      </c>
      <c r="AF21" s="284">
        <v>32.727272727272698</v>
      </c>
      <c r="AG21" s="280" t="s">
        <v>651</v>
      </c>
    </row>
    <row r="22" spans="1:33">
      <c r="A22" s="279">
        <v>13</v>
      </c>
      <c r="B22" s="584" t="s">
        <v>144</v>
      </c>
      <c r="C22" s="585">
        <v>3</v>
      </c>
      <c r="D22" s="585" t="s">
        <v>652</v>
      </c>
      <c r="E22" s="585" t="s">
        <v>128</v>
      </c>
      <c r="F22" s="248">
        <v>385</v>
      </c>
      <c r="G22" s="247">
        <v>120</v>
      </c>
      <c r="H22" s="249">
        <v>31.168831168831169</v>
      </c>
      <c r="I22" s="247">
        <v>120</v>
      </c>
      <c r="J22" s="249">
        <v>31.168831168831169</v>
      </c>
      <c r="K22" s="250" t="s">
        <v>653</v>
      </c>
      <c r="L22" s="207"/>
      <c r="M22" s="178" t="str">
        <f t="shared" si="0"/>
        <v>K</v>
      </c>
      <c r="N22" s="178" t="str">
        <f t="shared" si="1"/>
        <v>K</v>
      </c>
      <c r="O22" s="178"/>
      <c r="P22" s="184">
        <f t="shared" si="2"/>
        <v>31.168831168831169</v>
      </c>
      <c r="Q22" s="184">
        <f t="shared" si="3"/>
        <v>31.168831168831169</v>
      </c>
      <c r="R22" s="180"/>
      <c r="S22" s="180" t="str">
        <f t="shared" si="4"/>
        <v>BETUL</v>
      </c>
      <c r="T22" s="180" t="str">
        <f t="shared" si="5"/>
        <v>BETUL</v>
      </c>
      <c r="U22" s="180" t="str">
        <f t="shared" si="6"/>
        <v>OKE</v>
      </c>
      <c r="V22" s="180" t="str">
        <f t="shared" si="7"/>
        <v>OKE</v>
      </c>
      <c r="X22" s="280" t="s">
        <v>144</v>
      </c>
      <c r="Y22" s="281">
        <v>3</v>
      </c>
      <c r="Z22" s="281" t="s">
        <v>652</v>
      </c>
      <c r="AA22" s="281" t="s">
        <v>128</v>
      </c>
      <c r="AB22" s="281">
        <v>385</v>
      </c>
      <c r="AC22" s="283">
        <v>187</v>
      </c>
      <c r="AD22" s="284">
        <v>48.571428571428598</v>
      </c>
      <c r="AE22" s="283">
        <v>175</v>
      </c>
      <c r="AF22" s="284">
        <v>45.454545454545503</v>
      </c>
      <c r="AG22" s="280" t="s">
        <v>653</v>
      </c>
    </row>
    <row r="23" spans="1:33">
      <c r="A23" s="279">
        <v>14</v>
      </c>
      <c r="B23" s="584" t="s">
        <v>144</v>
      </c>
      <c r="C23" s="585">
        <v>3</v>
      </c>
      <c r="D23" s="585" t="s">
        <v>654</v>
      </c>
      <c r="E23" s="585" t="s">
        <v>128</v>
      </c>
      <c r="F23" s="248">
        <v>385</v>
      </c>
      <c r="G23" s="247">
        <v>156</v>
      </c>
      <c r="H23" s="249">
        <v>40.519480519480524</v>
      </c>
      <c r="I23" s="247">
        <v>156</v>
      </c>
      <c r="J23" s="249">
        <v>40.519480519480524</v>
      </c>
      <c r="K23" s="250" t="s">
        <v>655</v>
      </c>
      <c r="L23" s="207"/>
      <c r="M23" s="178" t="str">
        <f t="shared" si="0"/>
        <v>K</v>
      </c>
      <c r="N23" s="178" t="str">
        <f t="shared" si="1"/>
        <v>K</v>
      </c>
      <c r="O23" s="178"/>
      <c r="P23" s="184">
        <f t="shared" si="2"/>
        <v>40.519480519480524</v>
      </c>
      <c r="Q23" s="184">
        <f t="shared" si="3"/>
        <v>40.519480519480524</v>
      </c>
      <c r="R23" s="180"/>
      <c r="S23" s="180" t="str">
        <f t="shared" si="4"/>
        <v>BETUL</v>
      </c>
      <c r="T23" s="180" t="str">
        <f t="shared" si="5"/>
        <v>BETUL</v>
      </c>
      <c r="U23" s="180" t="str">
        <f t="shared" si="6"/>
        <v>OKE</v>
      </c>
      <c r="V23" s="180" t="str">
        <f t="shared" si="7"/>
        <v>OKE</v>
      </c>
      <c r="X23" s="280" t="s">
        <v>144</v>
      </c>
      <c r="Y23" s="281">
        <v>3</v>
      </c>
      <c r="Z23" s="281" t="s">
        <v>654</v>
      </c>
      <c r="AA23" s="281" t="s">
        <v>128</v>
      </c>
      <c r="AB23" s="281">
        <v>385</v>
      </c>
      <c r="AC23" s="283">
        <v>174</v>
      </c>
      <c r="AD23" s="284">
        <v>45.194805194805198</v>
      </c>
      <c r="AE23" s="283">
        <v>171</v>
      </c>
      <c r="AF23" s="284">
        <v>44.415584415584398</v>
      </c>
      <c r="AG23" s="280" t="s">
        <v>655</v>
      </c>
    </row>
    <row r="24" spans="1:33">
      <c r="A24" s="279">
        <v>15</v>
      </c>
      <c r="B24" s="584" t="s">
        <v>144</v>
      </c>
      <c r="C24" s="585">
        <v>3</v>
      </c>
      <c r="D24" s="585" t="s">
        <v>656</v>
      </c>
      <c r="E24" s="585" t="s">
        <v>128</v>
      </c>
      <c r="F24" s="248">
        <v>385</v>
      </c>
      <c r="G24" s="247">
        <v>15</v>
      </c>
      <c r="H24" s="249">
        <v>3.8961038961038961</v>
      </c>
      <c r="I24" s="247">
        <v>15</v>
      </c>
      <c r="J24" s="249">
        <v>3.8961038961038961</v>
      </c>
      <c r="K24" s="250" t="s">
        <v>657</v>
      </c>
      <c r="L24" s="207"/>
      <c r="M24" s="178" t="str">
        <f t="shared" si="0"/>
        <v>K</v>
      </c>
      <c r="N24" s="178" t="str">
        <f t="shared" si="1"/>
        <v>K</v>
      </c>
      <c r="O24" s="178"/>
      <c r="P24" s="184">
        <f t="shared" si="2"/>
        <v>3.8961038961038961</v>
      </c>
      <c r="Q24" s="184">
        <f t="shared" si="3"/>
        <v>3.8961038961038961</v>
      </c>
      <c r="R24" s="180"/>
      <c r="S24" s="180" t="str">
        <f t="shared" si="4"/>
        <v>BETUL</v>
      </c>
      <c r="T24" s="180" t="str">
        <f t="shared" si="5"/>
        <v>BETUL</v>
      </c>
      <c r="U24" s="180" t="str">
        <f t="shared" si="6"/>
        <v>OKE</v>
      </c>
      <c r="V24" s="180" t="str">
        <f t="shared" si="7"/>
        <v>OKE</v>
      </c>
      <c r="X24" s="280" t="s">
        <v>144</v>
      </c>
      <c r="Y24" s="281">
        <v>3</v>
      </c>
      <c r="Z24" s="281" t="s">
        <v>656</v>
      </c>
      <c r="AA24" s="281" t="s">
        <v>128</v>
      </c>
      <c r="AB24" s="281">
        <v>385</v>
      </c>
      <c r="AC24" s="283">
        <v>26</v>
      </c>
      <c r="AD24" s="284">
        <v>6.7532467532467502</v>
      </c>
      <c r="AE24" s="283">
        <v>15</v>
      </c>
      <c r="AF24" s="284">
        <v>3.8961038961039001</v>
      </c>
      <c r="AG24" s="280" t="s">
        <v>657</v>
      </c>
    </row>
    <row r="25" spans="1:33">
      <c r="A25" s="279">
        <v>16</v>
      </c>
      <c r="B25" s="584" t="s">
        <v>144</v>
      </c>
      <c r="C25" s="585">
        <v>3</v>
      </c>
      <c r="D25" s="585" t="s">
        <v>658</v>
      </c>
      <c r="E25" s="585" t="s">
        <v>128</v>
      </c>
      <c r="F25" s="248">
        <v>385</v>
      </c>
      <c r="G25" s="247">
        <v>76</v>
      </c>
      <c r="H25" s="249">
        <v>19.740259740259742</v>
      </c>
      <c r="I25" s="247">
        <v>76</v>
      </c>
      <c r="J25" s="249">
        <v>19.740259740259742</v>
      </c>
      <c r="K25" s="250" t="s">
        <v>659</v>
      </c>
      <c r="L25" s="207"/>
      <c r="M25" s="178" t="str">
        <f t="shared" si="0"/>
        <v>K</v>
      </c>
      <c r="N25" s="178" t="str">
        <f t="shared" si="1"/>
        <v>K</v>
      </c>
      <c r="O25" s="178"/>
      <c r="P25" s="184">
        <f t="shared" si="2"/>
        <v>19.740259740259742</v>
      </c>
      <c r="Q25" s="184">
        <f t="shared" si="3"/>
        <v>19.740259740259742</v>
      </c>
      <c r="R25" s="180"/>
      <c r="S25" s="180" t="str">
        <f t="shared" si="4"/>
        <v>BETUL</v>
      </c>
      <c r="T25" s="180" t="str">
        <f t="shared" si="5"/>
        <v>BETUL</v>
      </c>
      <c r="U25" s="180" t="str">
        <f t="shared" si="6"/>
        <v>OKE</v>
      </c>
      <c r="V25" s="180" t="str">
        <f t="shared" si="7"/>
        <v>OKE</v>
      </c>
      <c r="X25" s="280" t="s">
        <v>144</v>
      </c>
      <c r="Y25" s="281">
        <v>3</v>
      </c>
      <c r="Z25" s="281" t="s">
        <v>658</v>
      </c>
      <c r="AA25" s="281" t="s">
        <v>128</v>
      </c>
      <c r="AB25" s="281">
        <v>385</v>
      </c>
      <c r="AC25" s="283">
        <v>177</v>
      </c>
      <c r="AD25" s="284">
        <v>45.974025974025999</v>
      </c>
      <c r="AE25" s="283">
        <v>162</v>
      </c>
      <c r="AF25" s="284">
        <v>42.077922077922103</v>
      </c>
      <c r="AG25" s="280" t="s">
        <v>659</v>
      </c>
    </row>
    <row r="26" spans="1:33">
      <c r="A26" s="279">
        <v>17</v>
      </c>
      <c r="B26" s="584" t="s">
        <v>144</v>
      </c>
      <c r="C26" s="585">
        <v>3</v>
      </c>
      <c r="D26" s="585" t="s">
        <v>662</v>
      </c>
      <c r="E26" s="585" t="s">
        <v>128</v>
      </c>
      <c r="F26" s="248">
        <v>385</v>
      </c>
      <c r="G26" s="247">
        <v>140</v>
      </c>
      <c r="H26" s="249">
        <v>36.363636363636367</v>
      </c>
      <c r="I26" s="247">
        <v>140</v>
      </c>
      <c r="J26" s="249">
        <v>36.363636363636367</v>
      </c>
      <c r="K26" s="250" t="s">
        <v>663</v>
      </c>
      <c r="L26" s="207"/>
      <c r="M26" s="178" t="str">
        <f t="shared" si="0"/>
        <v>K</v>
      </c>
      <c r="N26" s="178" t="str">
        <f t="shared" si="1"/>
        <v>K</v>
      </c>
      <c r="O26" s="178"/>
      <c r="P26" s="184">
        <f t="shared" si="2"/>
        <v>36.363636363636367</v>
      </c>
      <c r="Q26" s="184">
        <f t="shared" si="3"/>
        <v>36.363636363636367</v>
      </c>
      <c r="R26" s="180"/>
      <c r="S26" s="180" t="str">
        <f t="shared" si="4"/>
        <v>BETUL</v>
      </c>
      <c r="T26" s="180" t="str">
        <f t="shared" si="5"/>
        <v>BETUL</v>
      </c>
      <c r="U26" s="180" t="str">
        <f t="shared" si="6"/>
        <v>OKE</v>
      </c>
      <c r="V26" s="180" t="str">
        <f t="shared" si="7"/>
        <v>OKE</v>
      </c>
      <c r="X26" s="280" t="s">
        <v>144</v>
      </c>
      <c r="Y26" s="281">
        <v>5</v>
      </c>
      <c r="Z26" s="281" t="s">
        <v>660</v>
      </c>
      <c r="AA26" s="281" t="s">
        <v>128</v>
      </c>
      <c r="AB26" s="281">
        <v>386</v>
      </c>
      <c r="AC26" s="283">
        <v>19</v>
      </c>
      <c r="AD26" s="284">
        <v>4.9222797927461102</v>
      </c>
      <c r="AE26" s="283">
        <v>16</v>
      </c>
      <c r="AF26" s="284">
        <v>4.14507772020725</v>
      </c>
      <c r="AG26" s="280" t="s">
        <v>661</v>
      </c>
    </row>
    <row r="27" spans="1:33">
      <c r="A27" s="279">
        <v>18</v>
      </c>
      <c r="B27" s="584" t="s">
        <v>144</v>
      </c>
      <c r="C27" s="585">
        <v>4</v>
      </c>
      <c r="D27" s="585" t="s">
        <v>664</v>
      </c>
      <c r="E27" s="585" t="s">
        <v>128</v>
      </c>
      <c r="F27" s="248">
        <v>292</v>
      </c>
      <c r="G27" s="247">
        <v>183</v>
      </c>
      <c r="H27" s="249">
        <v>62.671232876712324</v>
      </c>
      <c r="I27" s="247">
        <v>183</v>
      </c>
      <c r="J27" s="249">
        <v>62.671232876712324</v>
      </c>
      <c r="K27" s="250" t="s">
        <v>665</v>
      </c>
      <c r="L27" s="207"/>
      <c r="M27" s="178" t="str">
        <f t="shared" si="0"/>
        <v>K</v>
      </c>
      <c r="N27" s="178" t="str">
        <f t="shared" si="1"/>
        <v>K</v>
      </c>
      <c r="O27" s="178"/>
      <c r="P27" s="184">
        <f t="shared" si="2"/>
        <v>62.671232876712324</v>
      </c>
      <c r="Q27" s="184">
        <f t="shared" si="3"/>
        <v>62.671232876712324</v>
      </c>
      <c r="R27" s="180"/>
      <c r="S27" s="180" t="str">
        <f t="shared" si="4"/>
        <v>BETUL</v>
      </c>
      <c r="T27" s="180" t="str">
        <f t="shared" si="5"/>
        <v>BETUL</v>
      </c>
      <c r="U27" s="180" t="str">
        <f t="shared" si="6"/>
        <v>OKE</v>
      </c>
      <c r="V27" s="180" t="str">
        <f t="shared" si="7"/>
        <v>OKE</v>
      </c>
      <c r="X27" s="280" t="s">
        <v>144</v>
      </c>
      <c r="Y27" s="281">
        <v>3</v>
      </c>
      <c r="Z27" s="281" t="s">
        <v>662</v>
      </c>
      <c r="AA27" s="281" t="s">
        <v>128</v>
      </c>
      <c r="AB27" s="281">
        <v>385</v>
      </c>
      <c r="AC27" s="283">
        <v>143</v>
      </c>
      <c r="AD27" s="284">
        <v>37.142857142857103</v>
      </c>
      <c r="AE27" s="283">
        <v>142</v>
      </c>
      <c r="AF27" s="284">
        <v>36.883116883116898</v>
      </c>
      <c r="AG27" s="280" t="s">
        <v>663</v>
      </c>
    </row>
    <row r="28" spans="1:33">
      <c r="A28" s="279">
        <v>19</v>
      </c>
      <c r="B28" s="584" t="s">
        <v>144</v>
      </c>
      <c r="C28" s="585">
        <v>4</v>
      </c>
      <c r="D28" s="585" t="s">
        <v>666</v>
      </c>
      <c r="E28" s="585" t="s">
        <v>128</v>
      </c>
      <c r="F28" s="248">
        <v>292</v>
      </c>
      <c r="G28" s="247">
        <v>92</v>
      </c>
      <c r="H28" s="249">
        <v>31.506849315068493</v>
      </c>
      <c r="I28" s="247">
        <v>92</v>
      </c>
      <c r="J28" s="249">
        <v>31.506849315068493</v>
      </c>
      <c r="K28" s="250" t="s">
        <v>667</v>
      </c>
      <c r="L28" s="207"/>
      <c r="M28" s="178" t="str">
        <f t="shared" si="0"/>
        <v>K</v>
      </c>
      <c r="N28" s="178" t="str">
        <f t="shared" si="1"/>
        <v>K</v>
      </c>
      <c r="O28" s="178"/>
      <c r="P28" s="184">
        <f t="shared" si="2"/>
        <v>31.506849315068493</v>
      </c>
      <c r="Q28" s="184">
        <f t="shared" si="3"/>
        <v>31.506849315068493</v>
      </c>
      <c r="R28" s="180"/>
      <c r="S28" s="180" t="str">
        <f t="shared" si="4"/>
        <v>BETUL</v>
      </c>
      <c r="T28" s="180" t="str">
        <f t="shared" si="5"/>
        <v>BETUL</v>
      </c>
      <c r="U28" s="180" t="str">
        <f t="shared" si="6"/>
        <v>OKE</v>
      </c>
      <c r="V28" s="180" t="str">
        <f t="shared" si="7"/>
        <v>OKE</v>
      </c>
      <c r="X28" s="280" t="s">
        <v>144</v>
      </c>
      <c r="Y28" s="281">
        <v>4</v>
      </c>
      <c r="Z28" s="281" t="s">
        <v>664</v>
      </c>
      <c r="AA28" s="281" t="s">
        <v>128</v>
      </c>
      <c r="AB28" s="281">
        <v>292</v>
      </c>
      <c r="AC28" s="283">
        <v>205</v>
      </c>
      <c r="AD28" s="284">
        <v>70.205479452054803</v>
      </c>
      <c r="AE28" s="283">
        <v>211</v>
      </c>
      <c r="AF28" s="284">
        <v>72.260273972602704</v>
      </c>
      <c r="AG28" s="280" t="s">
        <v>665</v>
      </c>
    </row>
    <row r="29" spans="1:33">
      <c r="A29" s="279">
        <v>20</v>
      </c>
      <c r="B29" s="584" t="s">
        <v>144</v>
      </c>
      <c r="C29" s="585">
        <v>4</v>
      </c>
      <c r="D29" s="585" t="s">
        <v>668</v>
      </c>
      <c r="E29" s="585" t="s">
        <v>128</v>
      </c>
      <c r="F29" s="248">
        <v>437</v>
      </c>
      <c r="G29" s="247">
        <v>9</v>
      </c>
      <c r="H29" s="249">
        <v>2.0594965675057209</v>
      </c>
      <c r="I29" s="247">
        <v>9</v>
      </c>
      <c r="J29" s="249">
        <v>2.0594965675057209</v>
      </c>
      <c r="K29" s="250" t="s">
        <v>669</v>
      </c>
      <c r="L29" s="207"/>
      <c r="M29" s="178" t="str">
        <f t="shared" si="0"/>
        <v>K</v>
      </c>
      <c r="N29" s="178" t="str">
        <f t="shared" si="1"/>
        <v>K</v>
      </c>
      <c r="O29" s="178"/>
      <c r="P29" s="184">
        <f t="shared" si="2"/>
        <v>2.0594965675057209</v>
      </c>
      <c r="Q29" s="184">
        <f t="shared" si="3"/>
        <v>2.0594965675057209</v>
      </c>
      <c r="R29" s="180"/>
      <c r="S29" s="180" t="str">
        <f t="shared" si="4"/>
        <v>BETUL</v>
      </c>
      <c r="T29" s="180" t="str">
        <f t="shared" si="5"/>
        <v>BETUL</v>
      </c>
      <c r="U29" s="180" t="str">
        <f t="shared" si="6"/>
        <v>OKE</v>
      </c>
      <c r="V29" s="180" t="str">
        <f t="shared" si="7"/>
        <v>OKE</v>
      </c>
      <c r="X29" s="280" t="s">
        <v>144</v>
      </c>
      <c r="Y29" s="281">
        <v>4</v>
      </c>
      <c r="Z29" s="281" t="s">
        <v>666</v>
      </c>
      <c r="AA29" s="281" t="s">
        <v>128</v>
      </c>
      <c r="AB29" s="281">
        <v>292</v>
      </c>
      <c r="AC29" s="283">
        <v>106</v>
      </c>
      <c r="AD29" s="284">
        <v>36.301369863013697</v>
      </c>
      <c r="AE29" s="283">
        <v>112</v>
      </c>
      <c r="AF29" s="284">
        <v>38.356164383561598</v>
      </c>
      <c r="AG29" s="280" t="s">
        <v>667</v>
      </c>
    </row>
    <row r="30" spans="1:33">
      <c r="A30" s="279">
        <v>21</v>
      </c>
      <c r="B30" s="584" t="s">
        <v>144</v>
      </c>
      <c r="C30" s="585">
        <v>4</v>
      </c>
      <c r="D30" s="585" t="s">
        <v>670</v>
      </c>
      <c r="E30" s="585" t="s">
        <v>128</v>
      </c>
      <c r="F30" s="248">
        <v>385</v>
      </c>
      <c r="G30" s="247">
        <v>65</v>
      </c>
      <c r="H30" s="249">
        <v>16.883116883116884</v>
      </c>
      <c r="I30" s="247">
        <v>65</v>
      </c>
      <c r="J30" s="249">
        <v>16.883116883116884</v>
      </c>
      <c r="K30" s="250" t="s">
        <v>671</v>
      </c>
      <c r="L30" s="207"/>
      <c r="M30" s="178" t="str">
        <f t="shared" si="0"/>
        <v>K</v>
      </c>
      <c r="N30" s="178" t="str">
        <f t="shared" si="1"/>
        <v>K</v>
      </c>
      <c r="O30" s="178"/>
      <c r="P30" s="184">
        <f t="shared" si="2"/>
        <v>16.883116883116884</v>
      </c>
      <c r="Q30" s="184">
        <f t="shared" si="3"/>
        <v>16.883116883116884</v>
      </c>
      <c r="R30" s="180"/>
      <c r="S30" s="180" t="str">
        <f t="shared" si="4"/>
        <v>BETUL</v>
      </c>
      <c r="T30" s="180" t="str">
        <f t="shared" si="5"/>
        <v>BETUL</v>
      </c>
      <c r="U30" s="180" t="str">
        <f t="shared" si="6"/>
        <v>OKE</v>
      </c>
      <c r="V30" s="180" t="str">
        <f t="shared" si="7"/>
        <v>OKE</v>
      </c>
      <c r="X30" s="280" t="s">
        <v>144</v>
      </c>
      <c r="Y30" s="281">
        <v>4</v>
      </c>
      <c r="Z30" s="281" t="s">
        <v>668</v>
      </c>
      <c r="AA30" s="281" t="s">
        <v>128</v>
      </c>
      <c r="AB30" s="281">
        <v>437</v>
      </c>
      <c r="AC30" s="283">
        <v>9</v>
      </c>
      <c r="AD30" s="284">
        <v>2.05949656750572</v>
      </c>
      <c r="AE30" s="283">
        <v>9</v>
      </c>
      <c r="AF30" s="284">
        <v>2.05949656750572</v>
      </c>
      <c r="AG30" s="280" t="s">
        <v>669</v>
      </c>
    </row>
    <row r="31" spans="1:33">
      <c r="A31" s="279">
        <v>22</v>
      </c>
      <c r="B31" s="584" t="s">
        <v>144</v>
      </c>
      <c r="C31" s="585">
        <v>4</v>
      </c>
      <c r="D31" s="585" t="s">
        <v>672</v>
      </c>
      <c r="E31" s="585" t="s">
        <v>128</v>
      </c>
      <c r="F31" s="248">
        <v>292</v>
      </c>
      <c r="G31" s="247">
        <v>145</v>
      </c>
      <c r="H31" s="249">
        <v>49.657534246575338</v>
      </c>
      <c r="I31" s="247">
        <v>145</v>
      </c>
      <c r="J31" s="249">
        <v>49.657534246575338</v>
      </c>
      <c r="K31" s="250" t="s">
        <v>673</v>
      </c>
      <c r="L31" s="207"/>
      <c r="M31" s="178" t="str">
        <f t="shared" si="0"/>
        <v>K</v>
      </c>
      <c r="N31" s="178" t="str">
        <f t="shared" si="1"/>
        <v>K</v>
      </c>
      <c r="O31" s="178"/>
      <c r="P31" s="184">
        <f t="shared" si="2"/>
        <v>49.657534246575338</v>
      </c>
      <c r="Q31" s="184">
        <f t="shared" si="3"/>
        <v>49.657534246575338</v>
      </c>
      <c r="R31" s="180"/>
      <c r="S31" s="180" t="str">
        <f t="shared" si="4"/>
        <v>BETUL</v>
      </c>
      <c r="T31" s="180" t="str">
        <f t="shared" si="5"/>
        <v>BETUL</v>
      </c>
      <c r="U31" s="180" t="str">
        <f t="shared" si="6"/>
        <v>OKE</v>
      </c>
      <c r="V31" s="180" t="str">
        <f t="shared" si="7"/>
        <v>OKE</v>
      </c>
      <c r="X31" s="280" t="s">
        <v>144</v>
      </c>
      <c r="Y31" s="281">
        <v>4</v>
      </c>
      <c r="Z31" s="281" t="s">
        <v>670</v>
      </c>
      <c r="AA31" s="281" t="s">
        <v>128</v>
      </c>
      <c r="AB31" s="281">
        <v>385</v>
      </c>
      <c r="AC31" s="283">
        <v>121</v>
      </c>
      <c r="AD31" s="284">
        <v>31.428571428571399</v>
      </c>
      <c r="AE31" s="283">
        <v>116</v>
      </c>
      <c r="AF31" s="284">
        <v>30.129870129870099</v>
      </c>
      <c r="AG31" s="280" t="s">
        <v>671</v>
      </c>
    </row>
    <row r="32" spans="1:33">
      <c r="A32" s="279">
        <v>23</v>
      </c>
      <c r="B32" s="584" t="s">
        <v>144</v>
      </c>
      <c r="C32" s="585">
        <v>4</v>
      </c>
      <c r="D32" s="585" t="s">
        <v>674</v>
      </c>
      <c r="E32" s="585" t="s">
        <v>128</v>
      </c>
      <c r="F32" s="248">
        <v>292</v>
      </c>
      <c r="G32" s="247">
        <v>110</v>
      </c>
      <c r="H32" s="249">
        <v>37.671232876712331</v>
      </c>
      <c r="I32" s="247">
        <v>110</v>
      </c>
      <c r="J32" s="249">
        <v>37.671232876712331</v>
      </c>
      <c r="K32" s="250" t="s">
        <v>675</v>
      </c>
      <c r="L32" s="207"/>
      <c r="M32" s="178" t="str">
        <f t="shared" si="0"/>
        <v>K</v>
      </c>
      <c r="N32" s="178" t="str">
        <f t="shared" si="1"/>
        <v>K</v>
      </c>
      <c r="O32" s="178"/>
      <c r="P32" s="184">
        <f t="shared" si="2"/>
        <v>37.671232876712331</v>
      </c>
      <c r="Q32" s="184">
        <f t="shared" si="3"/>
        <v>37.671232876712331</v>
      </c>
      <c r="R32" s="180"/>
      <c r="S32" s="180" t="str">
        <f t="shared" si="4"/>
        <v>BETUL</v>
      </c>
      <c r="T32" s="180" t="str">
        <f t="shared" si="5"/>
        <v>BETUL</v>
      </c>
      <c r="U32" s="180" t="str">
        <f t="shared" si="6"/>
        <v>OKE</v>
      </c>
      <c r="V32" s="180" t="str">
        <f t="shared" si="7"/>
        <v>OKE</v>
      </c>
      <c r="X32" s="280" t="s">
        <v>144</v>
      </c>
      <c r="Y32" s="281">
        <v>4</v>
      </c>
      <c r="Z32" s="281" t="s">
        <v>672</v>
      </c>
      <c r="AA32" s="281" t="s">
        <v>128</v>
      </c>
      <c r="AB32" s="281">
        <v>292</v>
      </c>
      <c r="AC32" s="283">
        <v>135</v>
      </c>
      <c r="AD32" s="284">
        <v>46.232876712328803</v>
      </c>
      <c r="AE32" s="283">
        <v>123</v>
      </c>
      <c r="AF32" s="284">
        <v>42.123287671232902</v>
      </c>
      <c r="AG32" s="280" t="s">
        <v>673</v>
      </c>
    </row>
    <row r="33" spans="1:33">
      <c r="A33" s="279">
        <v>24</v>
      </c>
      <c r="B33" s="584" t="s">
        <v>144</v>
      </c>
      <c r="C33" s="585">
        <v>4</v>
      </c>
      <c r="D33" s="585" t="s">
        <v>676</v>
      </c>
      <c r="E33" s="585" t="s">
        <v>128</v>
      </c>
      <c r="F33" s="248">
        <v>292</v>
      </c>
      <c r="G33" s="247">
        <v>85</v>
      </c>
      <c r="H33" s="249">
        <v>29.109589041095891</v>
      </c>
      <c r="I33" s="247">
        <v>85</v>
      </c>
      <c r="J33" s="249">
        <v>29.109589041095891</v>
      </c>
      <c r="K33" s="250" t="s">
        <v>677</v>
      </c>
      <c r="L33" s="207"/>
      <c r="M33" s="178" t="str">
        <f t="shared" si="0"/>
        <v>K</v>
      </c>
      <c r="N33" s="178" t="str">
        <f t="shared" si="1"/>
        <v>K</v>
      </c>
      <c r="O33" s="178"/>
      <c r="P33" s="184">
        <f t="shared" si="2"/>
        <v>29.109589041095891</v>
      </c>
      <c r="Q33" s="184">
        <f t="shared" si="3"/>
        <v>29.109589041095891</v>
      </c>
      <c r="R33" s="180"/>
      <c r="S33" s="180" t="str">
        <f t="shared" si="4"/>
        <v>BETUL</v>
      </c>
      <c r="T33" s="180" t="str">
        <f t="shared" si="5"/>
        <v>BETUL</v>
      </c>
      <c r="U33" s="180" t="str">
        <f t="shared" si="6"/>
        <v>OKE</v>
      </c>
      <c r="V33" s="180" t="str">
        <f t="shared" si="7"/>
        <v>OKE</v>
      </c>
      <c r="X33" s="280" t="s">
        <v>144</v>
      </c>
      <c r="Y33" s="281">
        <v>4</v>
      </c>
      <c r="Z33" s="281" t="s">
        <v>674</v>
      </c>
      <c r="AA33" s="281" t="s">
        <v>128</v>
      </c>
      <c r="AB33" s="281">
        <v>292</v>
      </c>
      <c r="AC33" s="283">
        <v>111</v>
      </c>
      <c r="AD33" s="284">
        <v>38.013698630137</v>
      </c>
      <c r="AE33" s="283">
        <v>123</v>
      </c>
      <c r="AF33" s="284">
        <v>42.123287671232902</v>
      </c>
      <c r="AG33" s="280" t="s">
        <v>675</v>
      </c>
    </row>
    <row r="34" spans="1:33">
      <c r="A34" s="279">
        <v>25</v>
      </c>
      <c r="B34" s="584" t="s">
        <v>144</v>
      </c>
      <c r="C34" s="585">
        <v>4</v>
      </c>
      <c r="D34" s="585" t="s">
        <v>678</v>
      </c>
      <c r="E34" s="585" t="s">
        <v>128</v>
      </c>
      <c r="F34" s="248">
        <v>385</v>
      </c>
      <c r="G34" s="247">
        <v>92</v>
      </c>
      <c r="H34" s="249">
        <v>23.896103896103895</v>
      </c>
      <c r="I34" s="247">
        <v>92</v>
      </c>
      <c r="J34" s="249">
        <v>23.896103896103895</v>
      </c>
      <c r="K34" s="250" t="s">
        <v>679</v>
      </c>
      <c r="L34" s="207"/>
      <c r="M34" s="178" t="str">
        <f t="shared" si="0"/>
        <v>K</v>
      </c>
      <c r="N34" s="178" t="str">
        <f t="shared" si="1"/>
        <v>K</v>
      </c>
      <c r="O34" s="178"/>
      <c r="P34" s="184">
        <f t="shared" si="2"/>
        <v>23.896103896103895</v>
      </c>
      <c r="Q34" s="184">
        <f t="shared" si="3"/>
        <v>23.896103896103895</v>
      </c>
      <c r="R34" s="180"/>
      <c r="S34" s="180" t="str">
        <f t="shared" si="4"/>
        <v>BETUL</v>
      </c>
      <c r="T34" s="180" t="str">
        <f t="shared" si="5"/>
        <v>BETUL</v>
      </c>
      <c r="U34" s="180" t="str">
        <f t="shared" si="6"/>
        <v>OKE</v>
      </c>
      <c r="V34" s="180" t="str">
        <f t="shared" si="7"/>
        <v>OKE</v>
      </c>
      <c r="X34" s="280" t="s">
        <v>144</v>
      </c>
      <c r="Y34" s="281">
        <v>4</v>
      </c>
      <c r="Z34" s="281" t="s">
        <v>676</v>
      </c>
      <c r="AA34" s="281" t="s">
        <v>128</v>
      </c>
      <c r="AB34" s="281">
        <v>292</v>
      </c>
      <c r="AC34" s="283">
        <v>91</v>
      </c>
      <c r="AD34" s="284">
        <v>31.164383561643799</v>
      </c>
      <c r="AE34" s="283">
        <v>104</v>
      </c>
      <c r="AF34" s="284">
        <v>35.616438356164402</v>
      </c>
      <c r="AG34" s="280" t="s">
        <v>677</v>
      </c>
    </row>
    <row r="35" spans="1:33">
      <c r="A35" s="279">
        <v>26</v>
      </c>
      <c r="B35" s="584" t="s">
        <v>144</v>
      </c>
      <c r="C35" s="585">
        <v>4</v>
      </c>
      <c r="D35" s="585" t="s">
        <v>680</v>
      </c>
      <c r="E35" s="585" t="s">
        <v>128</v>
      </c>
      <c r="F35" s="248">
        <v>320</v>
      </c>
      <c r="G35" s="247">
        <v>25</v>
      </c>
      <c r="H35" s="249">
        <v>7.8125</v>
      </c>
      <c r="I35" s="247">
        <v>25</v>
      </c>
      <c r="J35" s="249">
        <v>7.8125</v>
      </c>
      <c r="K35" s="250" t="s">
        <v>681</v>
      </c>
      <c r="L35" s="207"/>
      <c r="M35" s="178" t="str">
        <f t="shared" si="0"/>
        <v>K</v>
      </c>
      <c r="N35" s="178" t="str">
        <f t="shared" si="1"/>
        <v>K</v>
      </c>
      <c r="O35" s="178"/>
      <c r="P35" s="184">
        <f t="shared" si="2"/>
        <v>7.8125</v>
      </c>
      <c r="Q35" s="184">
        <f t="shared" si="3"/>
        <v>7.8125</v>
      </c>
      <c r="R35" s="180"/>
      <c r="S35" s="180" t="str">
        <f t="shared" si="4"/>
        <v>BETUL</v>
      </c>
      <c r="T35" s="180" t="str">
        <f t="shared" si="5"/>
        <v>BETUL</v>
      </c>
      <c r="U35" s="180" t="str">
        <f t="shared" si="6"/>
        <v>OKE</v>
      </c>
      <c r="V35" s="180" t="str">
        <f t="shared" si="7"/>
        <v>OKE</v>
      </c>
      <c r="X35" s="280" t="s">
        <v>144</v>
      </c>
      <c r="Y35" s="281">
        <v>4</v>
      </c>
      <c r="Z35" s="281" t="s">
        <v>678</v>
      </c>
      <c r="AA35" s="281" t="s">
        <v>128</v>
      </c>
      <c r="AB35" s="281">
        <v>385</v>
      </c>
      <c r="AC35" s="283">
        <v>0</v>
      </c>
      <c r="AD35" s="284">
        <v>0</v>
      </c>
      <c r="AE35" s="283">
        <v>0</v>
      </c>
      <c r="AF35" s="284">
        <v>0</v>
      </c>
      <c r="AG35" s="280" t="s">
        <v>679</v>
      </c>
    </row>
    <row r="36" spans="1:33">
      <c r="A36" s="279">
        <v>27</v>
      </c>
      <c r="B36" s="584" t="s">
        <v>144</v>
      </c>
      <c r="C36" s="585">
        <v>4</v>
      </c>
      <c r="D36" s="585" t="s">
        <v>682</v>
      </c>
      <c r="E36" s="585" t="s">
        <v>128</v>
      </c>
      <c r="F36" s="248">
        <v>320</v>
      </c>
      <c r="G36" s="247">
        <v>51</v>
      </c>
      <c r="H36" s="249">
        <v>15.937499999999998</v>
      </c>
      <c r="I36" s="247">
        <v>51</v>
      </c>
      <c r="J36" s="249">
        <v>15.937499999999998</v>
      </c>
      <c r="K36" s="250" t="s">
        <v>683</v>
      </c>
      <c r="L36" s="207"/>
      <c r="M36" s="178" t="str">
        <f t="shared" si="0"/>
        <v>K</v>
      </c>
      <c r="N36" s="178" t="str">
        <f t="shared" si="1"/>
        <v>K</v>
      </c>
      <c r="O36" s="178"/>
      <c r="P36" s="184">
        <f t="shared" si="2"/>
        <v>15.937499999999998</v>
      </c>
      <c r="Q36" s="184">
        <f t="shared" si="3"/>
        <v>15.937499999999998</v>
      </c>
      <c r="R36" s="180"/>
      <c r="S36" s="180" t="str">
        <f t="shared" si="4"/>
        <v>BETUL</v>
      </c>
      <c r="T36" s="180" t="str">
        <f t="shared" si="5"/>
        <v>BETUL</v>
      </c>
      <c r="U36" s="180" t="str">
        <f t="shared" si="6"/>
        <v>OKE</v>
      </c>
      <c r="V36" s="180" t="str">
        <f t="shared" si="7"/>
        <v>OKE</v>
      </c>
      <c r="X36" s="280" t="s">
        <v>144</v>
      </c>
      <c r="Y36" s="281">
        <v>4</v>
      </c>
      <c r="Z36" s="281" t="s">
        <v>680</v>
      </c>
      <c r="AA36" s="281" t="s">
        <v>128</v>
      </c>
      <c r="AB36" s="281">
        <v>320</v>
      </c>
      <c r="AC36" s="283">
        <v>56</v>
      </c>
      <c r="AD36" s="284">
        <v>17.5</v>
      </c>
      <c r="AE36" s="283">
        <v>64</v>
      </c>
      <c r="AF36" s="284">
        <v>20</v>
      </c>
      <c r="AG36" s="280" t="s">
        <v>681</v>
      </c>
    </row>
    <row r="37" spans="1:33">
      <c r="A37" s="279">
        <v>28</v>
      </c>
      <c r="B37" s="584" t="s">
        <v>144</v>
      </c>
      <c r="C37" s="585">
        <v>5</v>
      </c>
      <c r="D37" s="585" t="s">
        <v>5444</v>
      </c>
      <c r="E37" s="585" t="s">
        <v>131</v>
      </c>
      <c r="F37" s="248">
        <v>320</v>
      </c>
      <c r="G37" s="247">
        <v>19</v>
      </c>
      <c r="H37" s="249">
        <v>5.9375</v>
      </c>
      <c r="I37" s="247">
        <v>27</v>
      </c>
      <c r="J37" s="249">
        <v>8.4375</v>
      </c>
      <c r="K37" s="250"/>
      <c r="L37" s="207"/>
      <c r="M37" s="178" t="str">
        <f t="shared" si="0"/>
        <v>K</v>
      </c>
      <c r="N37" s="178" t="str">
        <f t="shared" si="1"/>
        <v>K</v>
      </c>
      <c r="O37" s="178"/>
      <c r="P37" s="184">
        <f t="shared" si="2"/>
        <v>5.9375</v>
      </c>
      <c r="Q37" s="184">
        <f t="shared" si="3"/>
        <v>8.4375</v>
      </c>
      <c r="R37" s="180"/>
      <c r="S37" s="180" t="str">
        <f t="shared" si="4"/>
        <v>BETUL</v>
      </c>
      <c r="T37" s="180" t="str">
        <f t="shared" si="5"/>
        <v>BETUL</v>
      </c>
      <c r="U37" s="180" t="str">
        <f t="shared" si="6"/>
        <v>OKE</v>
      </c>
      <c r="V37" s="180" t="str">
        <f t="shared" si="7"/>
        <v>OKE</v>
      </c>
      <c r="X37" s="280" t="s">
        <v>144</v>
      </c>
      <c r="Y37" s="281">
        <v>4</v>
      </c>
      <c r="Z37" s="281" t="s">
        <v>682</v>
      </c>
      <c r="AA37" s="282" t="s">
        <v>128</v>
      </c>
      <c r="AB37" s="281">
        <v>320</v>
      </c>
      <c r="AC37" s="283">
        <v>43</v>
      </c>
      <c r="AD37" s="284">
        <v>13.4375</v>
      </c>
      <c r="AE37" s="283">
        <v>48</v>
      </c>
      <c r="AF37" s="284">
        <v>15</v>
      </c>
      <c r="AG37" s="280" t="s">
        <v>683</v>
      </c>
    </row>
    <row r="38" spans="1:33">
      <c r="A38" s="279">
        <v>29</v>
      </c>
      <c r="B38" s="584" t="s">
        <v>144</v>
      </c>
      <c r="C38" s="585">
        <v>5</v>
      </c>
      <c r="D38" s="585" t="s">
        <v>684</v>
      </c>
      <c r="E38" s="585" t="s">
        <v>128</v>
      </c>
      <c r="F38" s="248">
        <v>385</v>
      </c>
      <c r="G38" s="247">
        <v>79</v>
      </c>
      <c r="H38" s="249">
        <v>20.519480519480521</v>
      </c>
      <c r="I38" s="247">
        <v>79</v>
      </c>
      <c r="J38" s="249">
        <v>20.519480519480521</v>
      </c>
      <c r="K38" s="250" t="s">
        <v>685</v>
      </c>
      <c r="L38" s="207"/>
      <c r="M38" s="178" t="str">
        <f t="shared" si="0"/>
        <v>K</v>
      </c>
      <c r="N38" s="178" t="str">
        <f t="shared" si="1"/>
        <v>K</v>
      </c>
      <c r="O38" s="178"/>
      <c r="P38" s="184">
        <f t="shared" si="2"/>
        <v>20.519480519480521</v>
      </c>
      <c r="Q38" s="184">
        <f t="shared" si="3"/>
        <v>20.519480519480521</v>
      </c>
      <c r="R38" s="180"/>
      <c r="S38" s="180" t="str">
        <f t="shared" si="4"/>
        <v>BETUL</v>
      </c>
      <c r="T38" s="180" t="str">
        <f t="shared" si="5"/>
        <v>BETUL</v>
      </c>
      <c r="U38" s="180" t="str">
        <f t="shared" si="6"/>
        <v>OKE</v>
      </c>
      <c r="V38" s="180" t="str">
        <f t="shared" si="7"/>
        <v>OKE</v>
      </c>
      <c r="X38" s="280" t="s">
        <v>144</v>
      </c>
      <c r="Y38" s="281">
        <v>5</v>
      </c>
      <c r="Z38" s="281" t="s">
        <v>684</v>
      </c>
      <c r="AA38" s="281" t="s">
        <v>128</v>
      </c>
      <c r="AB38" s="281">
        <v>385</v>
      </c>
      <c r="AC38" s="283">
        <v>113</v>
      </c>
      <c r="AD38" s="284">
        <v>29.350649350649299</v>
      </c>
      <c r="AE38" s="283">
        <v>108</v>
      </c>
      <c r="AF38" s="284">
        <v>28.051948051947999</v>
      </c>
      <c r="AG38" s="280" t="s">
        <v>5784</v>
      </c>
    </row>
    <row r="39" spans="1:33">
      <c r="A39" s="279">
        <v>30</v>
      </c>
      <c r="B39" s="584" t="s">
        <v>144</v>
      </c>
      <c r="C39" s="585">
        <v>5</v>
      </c>
      <c r="D39" s="585" t="s">
        <v>688</v>
      </c>
      <c r="E39" s="585" t="s">
        <v>128</v>
      </c>
      <c r="F39" s="248">
        <v>385</v>
      </c>
      <c r="G39" s="247">
        <v>166</v>
      </c>
      <c r="H39" s="249">
        <v>43.116883116883116</v>
      </c>
      <c r="I39" s="247">
        <v>166</v>
      </c>
      <c r="J39" s="249">
        <v>43.116883116883116</v>
      </c>
      <c r="K39" s="250" t="s">
        <v>689</v>
      </c>
      <c r="L39" s="207"/>
      <c r="M39" s="178" t="str">
        <f t="shared" si="0"/>
        <v>K</v>
      </c>
      <c r="N39" s="178" t="str">
        <f t="shared" si="1"/>
        <v>K</v>
      </c>
      <c r="O39" s="178"/>
      <c r="P39" s="184">
        <f t="shared" si="2"/>
        <v>43.116883116883116</v>
      </c>
      <c r="Q39" s="184">
        <f t="shared" si="3"/>
        <v>43.116883116883116</v>
      </c>
      <c r="R39" s="180"/>
      <c r="S39" s="180" t="str">
        <f t="shared" si="4"/>
        <v>BETUL</v>
      </c>
      <c r="T39" s="180" t="str">
        <f t="shared" si="5"/>
        <v>BETUL</v>
      </c>
      <c r="U39" s="180" t="str">
        <f t="shared" si="6"/>
        <v>OKE</v>
      </c>
      <c r="V39" s="180" t="str">
        <f t="shared" si="7"/>
        <v>OKE</v>
      </c>
      <c r="X39" s="280" t="s">
        <v>144</v>
      </c>
      <c r="Y39" s="281">
        <v>5</v>
      </c>
      <c r="Z39" s="281" t="s">
        <v>686</v>
      </c>
      <c r="AA39" s="281" t="s">
        <v>128</v>
      </c>
      <c r="AB39" s="281">
        <v>385</v>
      </c>
      <c r="AC39" s="283">
        <v>268</v>
      </c>
      <c r="AD39" s="284">
        <v>69.610389610389603</v>
      </c>
      <c r="AE39" s="283">
        <v>210</v>
      </c>
      <c r="AF39" s="284">
        <v>54.545454545454497</v>
      </c>
      <c r="AG39" s="280" t="s">
        <v>5785</v>
      </c>
    </row>
    <row r="40" spans="1:33">
      <c r="A40" s="279">
        <v>31</v>
      </c>
      <c r="B40" s="584" t="s">
        <v>144</v>
      </c>
      <c r="C40" s="585">
        <v>5</v>
      </c>
      <c r="D40" s="585" t="s">
        <v>686</v>
      </c>
      <c r="E40" s="585" t="s">
        <v>128</v>
      </c>
      <c r="F40" s="248">
        <v>385</v>
      </c>
      <c r="G40" s="247">
        <v>40</v>
      </c>
      <c r="H40" s="249">
        <v>10.38961038961039</v>
      </c>
      <c r="I40" s="247">
        <v>40</v>
      </c>
      <c r="J40" s="249">
        <v>10.38961038961039</v>
      </c>
      <c r="K40" s="250" t="s">
        <v>687</v>
      </c>
      <c r="L40" s="207"/>
      <c r="M40" s="178" t="str">
        <f t="shared" si="0"/>
        <v>K</v>
      </c>
      <c r="N40" s="178" t="str">
        <f t="shared" si="1"/>
        <v>K</v>
      </c>
      <c r="O40" s="178"/>
      <c r="P40" s="184">
        <f t="shared" si="2"/>
        <v>10.38961038961039</v>
      </c>
      <c r="Q40" s="184">
        <f t="shared" si="3"/>
        <v>10.38961038961039</v>
      </c>
      <c r="R40" s="180"/>
      <c r="S40" s="180" t="str">
        <f t="shared" si="4"/>
        <v>BETUL</v>
      </c>
      <c r="T40" s="180" t="str">
        <f t="shared" si="5"/>
        <v>BETUL</v>
      </c>
      <c r="U40" s="180" t="str">
        <f t="shared" si="6"/>
        <v>OKE</v>
      </c>
      <c r="V40" s="180" t="str">
        <f t="shared" si="7"/>
        <v>OKE</v>
      </c>
      <c r="X40" s="280" t="s">
        <v>144</v>
      </c>
      <c r="Y40" s="281">
        <v>5</v>
      </c>
      <c r="Z40" s="281" t="s">
        <v>5786</v>
      </c>
      <c r="AA40" s="281" t="s">
        <v>131</v>
      </c>
      <c r="AB40" s="281">
        <v>385</v>
      </c>
      <c r="AC40" s="283">
        <v>20</v>
      </c>
      <c r="AD40" s="284">
        <v>5.1948051948051903</v>
      </c>
      <c r="AE40" s="283">
        <v>24</v>
      </c>
      <c r="AF40" s="284">
        <v>6.2337662337662296</v>
      </c>
      <c r="AG40" s="280" t="s">
        <v>5787</v>
      </c>
    </row>
    <row r="41" spans="1:33">
      <c r="A41" s="279">
        <v>32</v>
      </c>
      <c r="B41" s="584" t="s">
        <v>144</v>
      </c>
      <c r="C41" s="585">
        <v>5</v>
      </c>
      <c r="D41" s="586" t="s">
        <v>660</v>
      </c>
      <c r="E41" s="585" t="s">
        <v>128</v>
      </c>
      <c r="F41" s="248">
        <v>386</v>
      </c>
      <c r="G41" s="247">
        <v>8</v>
      </c>
      <c r="H41" s="249">
        <v>2.0725388601036272</v>
      </c>
      <c r="I41" s="247">
        <v>8</v>
      </c>
      <c r="J41" s="249">
        <v>2.0725388601036272</v>
      </c>
      <c r="K41" s="250" t="s">
        <v>661</v>
      </c>
      <c r="L41" s="207"/>
      <c r="M41" s="178" t="str">
        <f t="shared" si="0"/>
        <v>K</v>
      </c>
      <c r="N41" s="178" t="str">
        <f t="shared" si="1"/>
        <v>K</v>
      </c>
      <c r="O41" s="178"/>
      <c r="P41" s="184">
        <f t="shared" si="2"/>
        <v>2.0725388601036272</v>
      </c>
      <c r="Q41" s="184">
        <f t="shared" si="3"/>
        <v>2.0725388601036272</v>
      </c>
      <c r="R41" s="180"/>
      <c r="S41" s="180" t="str">
        <f t="shared" si="4"/>
        <v>BETUL</v>
      </c>
      <c r="T41" s="180" t="str">
        <f t="shared" si="5"/>
        <v>BETUL</v>
      </c>
      <c r="U41" s="180" t="str">
        <f t="shared" si="6"/>
        <v>OKE</v>
      </c>
      <c r="V41" s="180" t="str">
        <f t="shared" si="7"/>
        <v>OKE</v>
      </c>
      <c r="X41" s="280" t="s">
        <v>144</v>
      </c>
      <c r="Y41" s="281">
        <v>5</v>
      </c>
      <c r="Z41" s="281" t="s">
        <v>688</v>
      </c>
      <c r="AA41" s="281" t="s">
        <v>128</v>
      </c>
      <c r="AB41" s="281">
        <v>385</v>
      </c>
      <c r="AC41" s="283">
        <v>111</v>
      </c>
      <c r="AD41" s="284">
        <v>28.831168831168799</v>
      </c>
      <c r="AE41" s="283">
        <v>126</v>
      </c>
      <c r="AF41" s="284">
        <v>32.727272727272698</v>
      </c>
      <c r="AG41" s="280" t="s">
        <v>5788</v>
      </c>
    </row>
    <row r="42" spans="1:33">
      <c r="A42" s="279">
        <v>33</v>
      </c>
      <c r="B42" s="584" t="s">
        <v>144</v>
      </c>
      <c r="C42" s="585">
        <v>5</v>
      </c>
      <c r="D42" s="585" t="s">
        <v>690</v>
      </c>
      <c r="E42" s="585" t="s">
        <v>128</v>
      </c>
      <c r="F42" s="248">
        <v>300</v>
      </c>
      <c r="G42" s="247">
        <v>104</v>
      </c>
      <c r="H42" s="249">
        <v>34.666666666666671</v>
      </c>
      <c r="I42" s="247">
        <v>104</v>
      </c>
      <c r="J42" s="249">
        <v>34.666666666666671</v>
      </c>
      <c r="K42" s="250" t="s">
        <v>691</v>
      </c>
      <c r="L42" s="207"/>
      <c r="M42" s="178" t="str">
        <f t="shared" si="0"/>
        <v>K</v>
      </c>
      <c r="N42" s="178" t="str">
        <f t="shared" si="1"/>
        <v>K</v>
      </c>
      <c r="O42" s="178"/>
      <c r="P42" s="184">
        <f t="shared" si="2"/>
        <v>34.666666666666671</v>
      </c>
      <c r="Q42" s="184">
        <f t="shared" si="3"/>
        <v>34.666666666666671</v>
      </c>
      <c r="R42" s="180"/>
      <c r="S42" s="180" t="str">
        <f t="shared" si="4"/>
        <v>BETUL</v>
      </c>
      <c r="T42" s="180" t="str">
        <f t="shared" si="5"/>
        <v>BETUL</v>
      </c>
      <c r="U42" s="180" t="str">
        <f t="shared" si="6"/>
        <v>OKE</v>
      </c>
      <c r="V42" s="180" t="str">
        <f t="shared" si="7"/>
        <v>OKE</v>
      </c>
      <c r="X42" s="280" t="s">
        <v>144</v>
      </c>
      <c r="Y42" s="281">
        <v>5</v>
      </c>
      <c r="Z42" s="281" t="s">
        <v>690</v>
      </c>
      <c r="AA42" s="281" t="s">
        <v>128</v>
      </c>
      <c r="AB42" s="281">
        <v>300</v>
      </c>
      <c r="AC42" s="283">
        <v>0</v>
      </c>
      <c r="AD42" s="284">
        <v>0</v>
      </c>
      <c r="AE42" s="283">
        <v>0</v>
      </c>
      <c r="AF42" s="284">
        <v>0</v>
      </c>
      <c r="AG42" s="280" t="s">
        <v>691</v>
      </c>
    </row>
    <row r="43" spans="1:33">
      <c r="A43" s="279">
        <v>34</v>
      </c>
      <c r="B43" s="584" t="s">
        <v>144</v>
      </c>
      <c r="C43" s="585">
        <v>6</v>
      </c>
      <c r="D43" s="585" t="s">
        <v>692</v>
      </c>
      <c r="E43" s="585" t="s">
        <v>128</v>
      </c>
      <c r="F43" s="248">
        <v>398</v>
      </c>
      <c r="G43" s="247">
        <v>124</v>
      </c>
      <c r="H43" s="249">
        <v>31.155778894472363</v>
      </c>
      <c r="I43" s="247">
        <v>105</v>
      </c>
      <c r="J43" s="249">
        <v>26.38190954773869</v>
      </c>
      <c r="K43" s="250" t="s">
        <v>693</v>
      </c>
      <c r="L43" s="207"/>
      <c r="M43" s="178" t="str">
        <f t="shared" si="0"/>
        <v>K</v>
      </c>
      <c r="N43" s="178" t="str">
        <f t="shared" si="1"/>
        <v>K</v>
      </c>
      <c r="O43" s="178"/>
      <c r="P43" s="184">
        <f t="shared" si="2"/>
        <v>31.155778894472363</v>
      </c>
      <c r="Q43" s="184">
        <f t="shared" si="3"/>
        <v>26.38190954773869</v>
      </c>
      <c r="R43" s="180"/>
      <c r="S43" s="180" t="str">
        <f t="shared" si="4"/>
        <v>BETUL</v>
      </c>
      <c r="T43" s="180" t="str">
        <f t="shared" si="5"/>
        <v>BETUL</v>
      </c>
      <c r="U43" s="180" t="str">
        <f t="shared" si="6"/>
        <v>OKE</v>
      </c>
      <c r="V43" s="180" t="str">
        <f t="shared" si="7"/>
        <v>OKE</v>
      </c>
      <c r="X43" s="280" t="s">
        <v>398</v>
      </c>
      <c r="Y43" s="281">
        <v>2</v>
      </c>
      <c r="Z43" s="281" t="s">
        <v>694</v>
      </c>
      <c r="AA43" s="281" t="s">
        <v>128</v>
      </c>
      <c r="AB43" s="281">
        <v>292</v>
      </c>
      <c r="AC43" s="283">
        <v>114</v>
      </c>
      <c r="AD43" s="284">
        <v>39.041095890411</v>
      </c>
      <c r="AE43" s="283">
        <v>113</v>
      </c>
      <c r="AF43" s="284">
        <v>38.698630136986303</v>
      </c>
      <c r="AG43" s="280" t="s">
        <v>5789</v>
      </c>
    </row>
    <row r="44" spans="1:33">
      <c r="A44" s="279">
        <v>35</v>
      </c>
      <c r="B44" s="584" t="s">
        <v>398</v>
      </c>
      <c r="C44" s="585">
        <v>2</v>
      </c>
      <c r="D44" s="585" t="s">
        <v>694</v>
      </c>
      <c r="E44" s="585" t="s">
        <v>128</v>
      </c>
      <c r="F44" s="248">
        <v>292</v>
      </c>
      <c r="G44" s="247">
        <v>21</v>
      </c>
      <c r="H44" s="249">
        <v>7.1917808219178081</v>
      </c>
      <c r="I44" s="247">
        <v>19</v>
      </c>
      <c r="J44" s="249">
        <v>6.506849315068493</v>
      </c>
      <c r="K44" s="250" t="s">
        <v>695</v>
      </c>
      <c r="L44" s="207"/>
      <c r="M44" s="178" t="str">
        <f t="shared" si="0"/>
        <v>K</v>
      </c>
      <c r="N44" s="178" t="str">
        <f t="shared" si="1"/>
        <v>K</v>
      </c>
      <c r="O44" s="178"/>
      <c r="P44" s="184">
        <f t="shared" si="2"/>
        <v>7.1917808219178081</v>
      </c>
      <c r="Q44" s="184">
        <f t="shared" si="3"/>
        <v>6.506849315068493</v>
      </c>
      <c r="R44" s="180"/>
      <c r="S44" s="180" t="str">
        <f t="shared" si="4"/>
        <v>BETUL</v>
      </c>
      <c r="T44" s="180" t="str">
        <f t="shared" si="5"/>
        <v>BETUL</v>
      </c>
      <c r="U44" s="180" t="str">
        <f t="shared" si="6"/>
        <v>OKE</v>
      </c>
      <c r="V44" s="180" t="str">
        <f t="shared" si="7"/>
        <v>OKE</v>
      </c>
      <c r="X44" s="280" t="s">
        <v>398</v>
      </c>
      <c r="Y44" s="281">
        <v>2</v>
      </c>
      <c r="Z44" s="281" t="s">
        <v>696</v>
      </c>
      <c r="AA44" s="281" t="s">
        <v>128</v>
      </c>
      <c r="AB44" s="281">
        <v>292</v>
      </c>
      <c r="AC44" s="283">
        <v>104</v>
      </c>
      <c r="AD44" s="284">
        <v>35.616438356164402</v>
      </c>
      <c r="AE44" s="283">
        <v>113</v>
      </c>
      <c r="AF44" s="284">
        <v>38.698630136986303</v>
      </c>
      <c r="AG44" s="280" t="s">
        <v>5790</v>
      </c>
    </row>
    <row r="45" spans="1:33">
      <c r="A45" s="279">
        <v>36</v>
      </c>
      <c r="B45" s="584" t="s">
        <v>398</v>
      </c>
      <c r="C45" s="585">
        <v>2</v>
      </c>
      <c r="D45" s="585" t="s">
        <v>711</v>
      </c>
      <c r="E45" s="585" t="s">
        <v>128</v>
      </c>
      <c r="F45" s="248">
        <v>292</v>
      </c>
      <c r="G45" s="247">
        <v>98</v>
      </c>
      <c r="H45" s="249">
        <v>33.561643835616437</v>
      </c>
      <c r="I45" s="247">
        <v>77</v>
      </c>
      <c r="J45" s="249">
        <v>26.36986301369863</v>
      </c>
      <c r="K45" s="250" t="s">
        <v>712</v>
      </c>
      <c r="L45" s="207"/>
      <c r="M45" s="178" t="str">
        <f t="shared" si="0"/>
        <v>K</v>
      </c>
      <c r="N45" s="178" t="str">
        <f t="shared" si="1"/>
        <v>K</v>
      </c>
      <c r="O45" s="178"/>
      <c r="P45" s="184">
        <f t="shared" si="2"/>
        <v>33.561643835616437</v>
      </c>
      <c r="Q45" s="184">
        <f t="shared" si="3"/>
        <v>26.36986301369863</v>
      </c>
      <c r="R45" s="180"/>
      <c r="S45" s="180" t="str">
        <f t="shared" si="4"/>
        <v>BETUL</v>
      </c>
      <c r="T45" s="180" t="str">
        <f t="shared" si="5"/>
        <v>BETUL</v>
      </c>
      <c r="U45" s="180" t="str">
        <f t="shared" si="6"/>
        <v>OKE</v>
      </c>
      <c r="V45" s="180" t="str">
        <f t="shared" si="7"/>
        <v>OKE</v>
      </c>
      <c r="X45" s="280" t="s">
        <v>398</v>
      </c>
      <c r="Y45" s="281">
        <v>2</v>
      </c>
      <c r="Z45" s="281" t="s">
        <v>698</v>
      </c>
      <c r="AA45" s="281" t="s">
        <v>128</v>
      </c>
      <c r="AB45" s="281">
        <v>292</v>
      </c>
      <c r="AC45" s="283">
        <v>80</v>
      </c>
      <c r="AD45" s="284">
        <v>27.397260273972599</v>
      </c>
      <c r="AE45" s="283">
        <v>91</v>
      </c>
      <c r="AF45" s="284">
        <v>31.164383561643799</v>
      </c>
      <c r="AG45" s="280" t="s">
        <v>5791</v>
      </c>
    </row>
    <row r="46" spans="1:33">
      <c r="A46" s="279">
        <v>37</v>
      </c>
      <c r="B46" s="584" t="s">
        <v>398</v>
      </c>
      <c r="C46" s="585">
        <v>2</v>
      </c>
      <c r="D46" s="585" t="s">
        <v>696</v>
      </c>
      <c r="E46" s="585" t="s">
        <v>128</v>
      </c>
      <c r="F46" s="248">
        <v>292</v>
      </c>
      <c r="G46" s="247">
        <v>105</v>
      </c>
      <c r="H46" s="249">
        <v>35.958904109589042</v>
      </c>
      <c r="I46" s="247">
        <v>104</v>
      </c>
      <c r="J46" s="249">
        <v>35.61643835616438</v>
      </c>
      <c r="K46" s="250" t="s">
        <v>697</v>
      </c>
      <c r="L46" s="207"/>
      <c r="M46" s="178" t="str">
        <f t="shared" si="0"/>
        <v>K</v>
      </c>
      <c r="N46" s="178" t="str">
        <f t="shared" si="1"/>
        <v>K</v>
      </c>
      <c r="O46" s="178"/>
      <c r="P46" s="184">
        <f t="shared" si="2"/>
        <v>35.958904109589042</v>
      </c>
      <c r="Q46" s="184">
        <f t="shared" si="3"/>
        <v>35.61643835616438</v>
      </c>
      <c r="R46" s="180"/>
      <c r="S46" s="180" t="str">
        <f t="shared" si="4"/>
        <v>BETUL</v>
      </c>
      <c r="T46" s="180" t="str">
        <f t="shared" si="5"/>
        <v>BETUL</v>
      </c>
      <c r="U46" s="180" t="str">
        <f t="shared" si="6"/>
        <v>OKE</v>
      </c>
      <c r="V46" s="180" t="str">
        <f t="shared" si="7"/>
        <v>OKE</v>
      </c>
      <c r="X46" s="280" t="s">
        <v>398</v>
      </c>
      <c r="Y46" s="281">
        <v>2</v>
      </c>
      <c r="Z46" s="281" t="s">
        <v>700</v>
      </c>
      <c r="AA46" s="281" t="s">
        <v>128</v>
      </c>
      <c r="AB46" s="281">
        <v>437</v>
      </c>
      <c r="AC46" s="283">
        <v>273</v>
      </c>
      <c r="AD46" s="284">
        <v>62.471395881006899</v>
      </c>
      <c r="AE46" s="283">
        <v>298</v>
      </c>
      <c r="AF46" s="284">
        <v>68.192219679633894</v>
      </c>
      <c r="AG46" s="280" t="s">
        <v>5792</v>
      </c>
    </row>
    <row r="47" spans="1:33">
      <c r="A47" s="279">
        <v>38</v>
      </c>
      <c r="B47" s="584" t="s">
        <v>398</v>
      </c>
      <c r="C47" s="585">
        <v>2</v>
      </c>
      <c r="D47" s="585" t="s">
        <v>698</v>
      </c>
      <c r="E47" s="585" t="s">
        <v>128</v>
      </c>
      <c r="F47" s="248">
        <v>292</v>
      </c>
      <c r="G47" s="247">
        <v>85</v>
      </c>
      <c r="H47" s="249">
        <v>29.109589041095891</v>
      </c>
      <c r="I47" s="247">
        <v>87</v>
      </c>
      <c r="J47" s="249">
        <v>29.794520547945208</v>
      </c>
      <c r="K47" s="250" t="s">
        <v>699</v>
      </c>
      <c r="L47" s="207"/>
      <c r="M47" s="178" t="str">
        <f t="shared" si="0"/>
        <v>K</v>
      </c>
      <c r="N47" s="178" t="str">
        <f t="shared" si="1"/>
        <v>K</v>
      </c>
      <c r="O47" s="178"/>
      <c r="P47" s="184">
        <f t="shared" si="2"/>
        <v>29.109589041095891</v>
      </c>
      <c r="Q47" s="184">
        <f t="shared" si="3"/>
        <v>29.794520547945208</v>
      </c>
      <c r="R47" s="180"/>
      <c r="S47" s="180" t="str">
        <f t="shared" si="4"/>
        <v>BETUL</v>
      </c>
      <c r="T47" s="180" t="str">
        <f t="shared" si="5"/>
        <v>BETUL</v>
      </c>
      <c r="U47" s="180" t="str">
        <f t="shared" si="6"/>
        <v>OKE</v>
      </c>
      <c r="V47" s="180" t="str">
        <f t="shared" si="7"/>
        <v>OKE</v>
      </c>
      <c r="X47" s="280" t="s">
        <v>398</v>
      </c>
      <c r="Y47" s="281">
        <v>2</v>
      </c>
      <c r="Z47" s="281" t="s">
        <v>702</v>
      </c>
      <c r="AA47" s="281" t="s">
        <v>128</v>
      </c>
      <c r="AB47" s="281">
        <v>437</v>
      </c>
      <c r="AC47" s="283">
        <v>248</v>
      </c>
      <c r="AD47" s="284">
        <v>56.750572082379897</v>
      </c>
      <c r="AE47" s="283">
        <v>255</v>
      </c>
      <c r="AF47" s="284">
        <v>58.352402745995398</v>
      </c>
      <c r="AG47" s="280" t="s">
        <v>5792</v>
      </c>
    </row>
    <row r="48" spans="1:33">
      <c r="A48" s="279">
        <v>39</v>
      </c>
      <c r="B48" s="584" t="s">
        <v>398</v>
      </c>
      <c r="C48" s="585">
        <v>2</v>
      </c>
      <c r="D48" s="585" t="s">
        <v>700</v>
      </c>
      <c r="E48" s="585" t="s">
        <v>128</v>
      </c>
      <c r="F48" s="248">
        <v>437</v>
      </c>
      <c r="G48" s="247">
        <v>231</v>
      </c>
      <c r="H48" s="249">
        <v>52.860411899313497</v>
      </c>
      <c r="I48" s="247">
        <v>232</v>
      </c>
      <c r="J48" s="249">
        <v>53.089244851258577</v>
      </c>
      <c r="K48" s="250" t="s">
        <v>701</v>
      </c>
      <c r="L48" s="207"/>
      <c r="M48" s="178" t="str">
        <f t="shared" si="0"/>
        <v>K</v>
      </c>
      <c r="N48" s="178" t="str">
        <f t="shared" si="1"/>
        <v>K</v>
      </c>
      <c r="O48" s="178"/>
      <c r="P48" s="184">
        <f t="shared" si="2"/>
        <v>52.860411899313497</v>
      </c>
      <c r="Q48" s="184">
        <f t="shared" si="3"/>
        <v>53.089244851258577</v>
      </c>
      <c r="R48" s="180"/>
      <c r="S48" s="180" t="str">
        <f t="shared" si="4"/>
        <v>BETUL</v>
      </c>
      <c r="T48" s="180" t="str">
        <f t="shared" si="5"/>
        <v>BETUL</v>
      </c>
      <c r="U48" s="180" t="str">
        <f t="shared" si="6"/>
        <v>OKE</v>
      </c>
      <c r="V48" s="180" t="str">
        <f t="shared" si="7"/>
        <v>OKE</v>
      </c>
      <c r="X48" s="280" t="s">
        <v>398</v>
      </c>
      <c r="Y48" s="281">
        <v>2</v>
      </c>
      <c r="Z48" s="281" t="s">
        <v>703</v>
      </c>
      <c r="AA48" s="281" t="s">
        <v>128</v>
      </c>
      <c r="AB48" s="281">
        <v>385</v>
      </c>
      <c r="AC48" s="283">
        <v>134</v>
      </c>
      <c r="AD48" s="284">
        <v>34.805194805194802</v>
      </c>
      <c r="AE48" s="283">
        <v>215</v>
      </c>
      <c r="AF48" s="284">
        <v>55.8441558441558</v>
      </c>
      <c r="AG48" s="280" t="s">
        <v>5793</v>
      </c>
    </row>
    <row r="49" spans="1:33">
      <c r="A49" s="279">
        <v>40</v>
      </c>
      <c r="B49" s="584" t="s">
        <v>398</v>
      </c>
      <c r="C49" s="585">
        <v>2</v>
      </c>
      <c r="D49" s="585" t="s">
        <v>702</v>
      </c>
      <c r="E49" s="585" t="s">
        <v>128</v>
      </c>
      <c r="F49" s="248">
        <v>437</v>
      </c>
      <c r="G49" s="247">
        <v>136</v>
      </c>
      <c r="H49" s="249">
        <v>31.121281464530892</v>
      </c>
      <c r="I49" s="247">
        <v>133</v>
      </c>
      <c r="J49" s="249">
        <v>30.434782608695656</v>
      </c>
      <c r="K49" s="250" t="s">
        <v>701</v>
      </c>
      <c r="L49" s="207"/>
      <c r="M49" s="178" t="str">
        <f t="shared" si="0"/>
        <v>K</v>
      </c>
      <c r="N49" s="178" t="str">
        <f t="shared" si="1"/>
        <v>K</v>
      </c>
      <c r="O49" s="178"/>
      <c r="P49" s="184">
        <f t="shared" si="2"/>
        <v>31.121281464530892</v>
      </c>
      <c r="Q49" s="184">
        <f t="shared" si="3"/>
        <v>30.434782608695656</v>
      </c>
      <c r="R49" s="180"/>
      <c r="S49" s="180" t="str">
        <f t="shared" si="4"/>
        <v>BETUL</v>
      </c>
      <c r="T49" s="180" t="str">
        <f t="shared" si="5"/>
        <v>BETUL</v>
      </c>
      <c r="U49" s="180" t="str">
        <f t="shared" si="6"/>
        <v>OKE</v>
      </c>
      <c r="V49" s="180" t="str">
        <f t="shared" si="7"/>
        <v>OKE</v>
      </c>
      <c r="X49" s="280" t="s">
        <v>398</v>
      </c>
      <c r="Y49" s="281">
        <v>2</v>
      </c>
      <c r="Z49" s="281" t="s">
        <v>705</v>
      </c>
      <c r="AA49" s="281" t="s">
        <v>128</v>
      </c>
      <c r="AB49" s="281">
        <v>437</v>
      </c>
      <c r="AC49" s="283">
        <v>0</v>
      </c>
      <c r="AD49" s="284">
        <v>0</v>
      </c>
      <c r="AE49" s="283">
        <v>0</v>
      </c>
      <c r="AF49" s="284">
        <v>0</v>
      </c>
      <c r="AG49" s="280" t="s">
        <v>5794</v>
      </c>
    </row>
    <row r="50" spans="1:33">
      <c r="A50" s="279">
        <v>41</v>
      </c>
      <c r="B50" s="584" t="s">
        <v>398</v>
      </c>
      <c r="C50" s="585">
        <v>2</v>
      </c>
      <c r="D50" s="585" t="s">
        <v>703</v>
      </c>
      <c r="E50" s="585" t="s">
        <v>128</v>
      </c>
      <c r="F50" s="248">
        <v>385</v>
      </c>
      <c r="G50" s="247">
        <v>46</v>
      </c>
      <c r="H50" s="249">
        <v>11.948051948051948</v>
      </c>
      <c r="I50" s="247">
        <v>46</v>
      </c>
      <c r="J50" s="249">
        <v>11.948051948051948</v>
      </c>
      <c r="K50" s="250" t="s">
        <v>704</v>
      </c>
      <c r="L50" s="207"/>
      <c r="M50" s="178" t="str">
        <f t="shared" si="0"/>
        <v>K</v>
      </c>
      <c r="N50" s="178" t="str">
        <f t="shared" si="1"/>
        <v>K</v>
      </c>
      <c r="O50" s="178"/>
      <c r="P50" s="184">
        <f t="shared" si="2"/>
        <v>11.948051948051948</v>
      </c>
      <c r="Q50" s="184">
        <f t="shared" si="3"/>
        <v>11.948051948051948</v>
      </c>
      <c r="R50" s="180"/>
      <c r="S50" s="180" t="str">
        <f t="shared" si="4"/>
        <v>BETUL</v>
      </c>
      <c r="T50" s="180" t="str">
        <f t="shared" si="5"/>
        <v>BETUL</v>
      </c>
      <c r="U50" s="180" t="str">
        <f t="shared" si="6"/>
        <v>OKE</v>
      </c>
      <c r="V50" s="180" t="str">
        <f t="shared" si="7"/>
        <v>OKE</v>
      </c>
      <c r="X50" s="280" t="s">
        <v>398</v>
      </c>
      <c r="Y50" s="281">
        <v>2</v>
      </c>
      <c r="Z50" s="285" t="s">
        <v>707</v>
      </c>
      <c r="AA50" s="281" t="s">
        <v>131</v>
      </c>
      <c r="AB50" s="281">
        <v>385</v>
      </c>
      <c r="AC50" s="283">
        <v>96</v>
      </c>
      <c r="AD50" s="284">
        <v>24.935064935064901</v>
      </c>
      <c r="AE50" s="283">
        <v>70</v>
      </c>
      <c r="AF50" s="284">
        <v>18.181818181818201</v>
      </c>
      <c r="AG50" s="280" t="s">
        <v>5795</v>
      </c>
    </row>
    <row r="51" spans="1:33">
      <c r="A51" s="279">
        <v>42</v>
      </c>
      <c r="B51" s="584" t="s">
        <v>398</v>
      </c>
      <c r="C51" s="585">
        <v>2</v>
      </c>
      <c r="D51" s="585" t="s">
        <v>705</v>
      </c>
      <c r="E51" s="585" t="s">
        <v>128</v>
      </c>
      <c r="F51" s="248">
        <v>437</v>
      </c>
      <c r="G51" s="247">
        <v>96</v>
      </c>
      <c r="H51" s="249">
        <v>21.967963386727689</v>
      </c>
      <c r="I51" s="247">
        <v>87</v>
      </c>
      <c r="J51" s="249">
        <v>19.908466819221967</v>
      </c>
      <c r="K51" s="250" t="s">
        <v>706</v>
      </c>
      <c r="L51" s="207"/>
      <c r="M51" s="178" t="str">
        <f t="shared" si="0"/>
        <v>K</v>
      </c>
      <c r="N51" s="178" t="str">
        <f t="shared" si="1"/>
        <v>K</v>
      </c>
      <c r="O51" s="178"/>
      <c r="P51" s="184">
        <f t="shared" si="2"/>
        <v>21.967963386727689</v>
      </c>
      <c r="Q51" s="184">
        <f t="shared" si="3"/>
        <v>19.908466819221967</v>
      </c>
      <c r="R51" s="180"/>
      <c r="S51" s="180" t="str">
        <f t="shared" si="4"/>
        <v>BETUL</v>
      </c>
      <c r="T51" s="180" t="str">
        <f t="shared" si="5"/>
        <v>BETUL</v>
      </c>
      <c r="U51" s="180" t="str">
        <f t="shared" si="6"/>
        <v>OKE</v>
      </c>
      <c r="V51" s="180" t="str">
        <f t="shared" si="7"/>
        <v>OKE</v>
      </c>
      <c r="X51" s="280" t="s">
        <v>398</v>
      </c>
      <c r="Y51" s="281">
        <v>2</v>
      </c>
      <c r="Z51" s="281" t="s">
        <v>709</v>
      </c>
      <c r="AA51" s="281" t="s">
        <v>131</v>
      </c>
      <c r="AB51" s="281">
        <v>292</v>
      </c>
      <c r="AC51" s="283">
        <v>8</v>
      </c>
      <c r="AD51" s="284">
        <v>2.7397260273972601</v>
      </c>
      <c r="AE51" s="283">
        <v>12</v>
      </c>
      <c r="AF51" s="284">
        <v>4.10958904109589</v>
      </c>
      <c r="AG51" s="280" t="s">
        <v>5796</v>
      </c>
    </row>
    <row r="52" spans="1:33">
      <c r="A52" s="279">
        <v>43</v>
      </c>
      <c r="B52" s="584" t="s">
        <v>398</v>
      </c>
      <c r="C52" s="585">
        <v>2</v>
      </c>
      <c r="D52" s="585" t="s">
        <v>707</v>
      </c>
      <c r="E52" s="585" t="s">
        <v>131</v>
      </c>
      <c r="F52" s="248">
        <v>385</v>
      </c>
      <c r="G52" s="247">
        <v>49</v>
      </c>
      <c r="H52" s="249">
        <v>12.727272727272727</v>
      </c>
      <c r="I52" s="247">
        <v>49</v>
      </c>
      <c r="J52" s="249">
        <v>12.727272727272727</v>
      </c>
      <c r="K52" s="250" t="s">
        <v>708</v>
      </c>
      <c r="L52" s="207"/>
      <c r="M52" s="178" t="str">
        <f t="shared" si="0"/>
        <v>K</v>
      </c>
      <c r="N52" s="178" t="str">
        <f t="shared" si="1"/>
        <v>K</v>
      </c>
      <c r="O52" s="178"/>
      <c r="P52" s="184">
        <f t="shared" si="2"/>
        <v>12.727272727272727</v>
      </c>
      <c r="Q52" s="184">
        <f t="shared" si="3"/>
        <v>12.727272727272727</v>
      </c>
      <c r="R52" s="180"/>
      <c r="S52" s="180" t="str">
        <f t="shared" si="4"/>
        <v>BETUL</v>
      </c>
      <c r="T52" s="180" t="str">
        <f t="shared" si="5"/>
        <v>BETUL</v>
      </c>
      <c r="U52" s="180" t="str">
        <f t="shared" si="6"/>
        <v>OKE</v>
      </c>
      <c r="V52" s="180" t="str">
        <f t="shared" si="7"/>
        <v>OKE</v>
      </c>
      <c r="X52" s="280" t="s">
        <v>398</v>
      </c>
      <c r="Y52" s="281">
        <v>2</v>
      </c>
      <c r="Z52" s="281" t="s">
        <v>711</v>
      </c>
      <c r="AA52" s="281" t="s">
        <v>128</v>
      </c>
      <c r="AB52" s="281">
        <v>292</v>
      </c>
      <c r="AC52" s="283">
        <v>70</v>
      </c>
      <c r="AD52" s="284">
        <v>23.972602739726</v>
      </c>
      <c r="AE52" s="283">
        <v>73</v>
      </c>
      <c r="AF52" s="284">
        <v>25</v>
      </c>
      <c r="AG52" s="280" t="s">
        <v>5797</v>
      </c>
    </row>
    <row r="53" spans="1:33">
      <c r="A53" s="279">
        <v>44</v>
      </c>
      <c r="B53" s="584" t="s">
        <v>398</v>
      </c>
      <c r="C53" s="585">
        <v>2</v>
      </c>
      <c r="D53" s="585" t="s">
        <v>709</v>
      </c>
      <c r="E53" s="585" t="s">
        <v>131</v>
      </c>
      <c r="F53" s="248">
        <v>292</v>
      </c>
      <c r="G53" s="247">
        <v>37</v>
      </c>
      <c r="H53" s="249">
        <v>12.671232876712329</v>
      </c>
      <c r="I53" s="247">
        <v>8</v>
      </c>
      <c r="J53" s="249">
        <v>2.7397260273972601</v>
      </c>
      <c r="K53" s="250" t="s">
        <v>710</v>
      </c>
      <c r="L53" s="207"/>
      <c r="M53" s="178" t="str">
        <f t="shared" si="0"/>
        <v>K</v>
      </c>
      <c r="N53" s="178" t="str">
        <f t="shared" si="1"/>
        <v>K</v>
      </c>
      <c r="O53" s="178"/>
      <c r="P53" s="184">
        <f t="shared" si="2"/>
        <v>12.671232876712329</v>
      </c>
      <c r="Q53" s="184">
        <f t="shared" si="3"/>
        <v>2.7397260273972601</v>
      </c>
      <c r="R53" s="180"/>
      <c r="S53" s="180" t="str">
        <f t="shared" si="4"/>
        <v>BETUL</v>
      </c>
      <c r="T53" s="180" t="str">
        <f t="shared" si="5"/>
        <v>BETUL</v>
      </c>
      <c r="U53" s="180" t="str">
        <f t="shared" si="6"/>
        <v>OKE</v>
      </c>
      <c r="V53" s="180" t="str">
        <f t="shared" si="7"/>
        <v>OKE</v>
      </c>
      <c r="X53" s="280" t="s">
        <v>398</v>
      </c>
      <c r="Y53" s="281">
        <v>2</v>
      </c>
      <c r="Z53" s="281" t="s">
        <v>713</v>
      </c>
      <c r="AA53" s="281" t="s">
        <v>131</v>
      </c>
      <c r="AB53" s="281">
        <v>385</v>
      </c>
      <c r="AC53" s="283">
        <v>24</v>
      </c>
      <c r="AD53" s="284">
        <v>6.2337662337662296</v>
      </c>
      <c r="AE53" s="283">
        <v>29</v>
      </c>
      <c r="AF53" s="284">
        <v>7.5324675324675301</v>
      </c>
      <c r="AG53" s="280" t="s">
        <v>5798</v>
      </c>
    </row>
    <row r="54" spans="1:33">
      <c r="A54" s="279">
        <v>45</v>
      </c>
      <c r="B54" s="584" t="s">
        <v>398</v>
      </c>
      <c r="C54" s="585">
        <v>2</v>
      </c>
      <c r="D54" s="585" t="s">
        <v>713</v>
      </c>
      <c r="E54" s="585" t="s">
        <v>131</v>
      </c>
      <c r="F54" s="248">
        <v>385</v>
      </c>
      <c r="G54" s="247">
        <v>31</v>
      </c>
      <c r="H54" s="249">
        <v>8.0519480519480524</v>
      </c>
      <c r="I54" s="247">
        <v>31</v>
      </c>
      <c r="J54" s="249">
        <v>8.0519480519480524</v>
      </c>
      <c r="K54" s="250" t="s">
        <v>714</v>
      </c>
      <c r="L54" s="207"/>
      <c r="M54" s="178" t="str">
        <f t="shared" si="0"/>
        <v>K</v>
      </c>
      <c r="N54" s="178" t="str">
        <f t="shared" si="1"/>
        <v>K</v>
      </c>
      <c r="O54" s="178"/>
      <c r="P54" s="184">
        <f t="shared" si="2"/>
        <v>8.0519480519480524</v>
      </c>
      <c r="Q54" s="184">
        <f t="shared" si="3"/>
        <v>8.0519480519480524</v>
      </c>
      <c r="R54" s="180"/>
      <c r="S54" s="180" t="str">
        <f t="shared" si="4"/>
        <v>BETUL</v>
      </c>
      <c r="T54" s="180" t="str">
        <f t="shared" si="5"/>
        <v>BETUL</v>
      </c>
      <c r="U54" s="180" t="str">
        <f t="shared" si="6"/>
        <v>OKE</v>
      </c>
      <c r="V54" s="180" t="str">
        <f t="shared" si="7"/>
        <v>OKE</v>
      </c>
      <c r="X54" s="280" t="s">
        <v>68</v>
      </c>
      <c r="Y54" s="281">
        <v>1</v>
      </c>
      <c r="Z54" s="281" t="s">
        <v>715</v>
      </c>
      <c r="AA54" s="281" t="s">
        <v>128</v>
      </c>
      <c r="AB54" s="281">
        <v>385</v>
      </c>
      <c r="AC54" s="283">
        <v>211</v>
      </c>
      <c r="AD54" s="284">
        <v>54.805194805194802</v>
      </c>
      <c r="AE54" s="283">
        <v>82</v>
      </c>
      <c r="AF54" s="284">
        <v>21.2987012987013</v>
      </c>
      <c r="AG54" s="280" t="s">
        <v>716</v>
      </c>
    </row>
    <row r="55" spans="1:33">
      <c r="A55" s="279">
        <v>46</v>
      </c>
      <c r="B55" s="584" t="s">
        <v>68</v>
      </c>
      <c r="C55" s="585">
        <v>1</v>
      </c>
      <c r="D55" s="585" t="s">
        <v>721</v>
      </c>
      <c r="E55" s="585" t="s">
        <v>128</v>
      </c>
      <c r="F55" s="248">
        <v>385</v>
      </c>
      <c r="G55" s="247">
        <v>15</v>
      </c>
      <c r="H55" s="249">
        <v>3.8961038961038961</v>
      </c>
      <c r="I55" s="247">
        <v>10</v>
      </c>
      <c r="J55" s="249">
        <v>2.5974025974025974</v>
      </c>
      <c r="K55" s="250" t="s">
        <v>722</v>
      </c>
      <c r="L55" s="207"/>
      <c r="M55" s="178" t="str">
        <f t="shared" si="0"/>
        <v>K</v>
      </c>
      <c r="N55" s="178" t="str">
        <f t="shared" si="1"/>
        <v>K</v>
      </c>
      <c r="O55" s="178"/>
      <c r="P55" s="184">
        <f t="shared" si="2"/>
        <v>3.8961038961038961</v>
      </c>
      <c r="Q55" s="184">
        <f t="shared" si="3"/>
        <v>2.5974025974025974</v>
      </c>
      <c r="R55" s="180"/>
      <c r="S55" s="180" t="str">
        <f t="shared" si="4"/>
        <v>BETUL</v>
      </c>
      <c r="T55" s="180" t="str">
        <f t="shared" si="5"/>
        <v>BETUL</v>
      </c>
      <c r="U55" s="180" t="str">
        <f t="shared" si="6"/>
        <v>OKE</v>
      </c>
      <c r="V55" s="180" t="str">
        <f t="shared" si="7"/>
        <v>OKE</v>
      </c>
      <c r="X55" s="280" t="s">
        <v>68</v>
      </c>
      <c r="Y55" s="281">
        <v>1</v>
      </c>
      <c r="Z55" s="281" t="s">
        <v>717</v>
      </c>
      <c r="AA55" s="281" t="s">
        <v>128</v>
      </c>
      <c r="AB55" s="281">
        <v>385</v>
      </c>
      <c r="AC55" s="283">
        <v>171</v>
      </c>
      <c r="AD55" s="284">
        <v>44.415584415584398</v>
      </c>
      <c r="AE55" s="283">
        <v>156</v>
      </c>
      <c r="AF55" s="284">
        <v>40.519480519480503</v>
      </c>
      <c r="AG55" s="280" t="s">
        <v>718</v>
      </c>
    </row>
    <row r="56" spans="1:33">
      <c r="A56" s="279">
        <v>47</v>
      </c>
      <c r="B56" s="584" t="s">
        <v>68</v>
      </c>
      <c r="C56" s="585">
        <v>1</v>
      </c>
      <c r="D56" s="585" t="s">
        <v>715</v>
      </c>
      <c r="E56" s="585" t="s">
        <v>128</v>
      </c>
      <c r="F56" s="248">
        <v>385</v>
      </c>
      <c r="G56" s="247">
        <v>76</v>
      </c>
      <c r="H56" s="249">
        <v>19.740259740259742</v>
      </c>
      <c r="I56" s="247">
        <v>64</v>
      </c>
      <c r="J56" s="249">
        <v>16.623376623376622</v>
      </c>
      <c r="K56" s="250" t="s">
        <v>716</v>
      </c>
      <c r="L56" s="207"/>
      <c r="M56" s="178" t="str">
        <f t="shared" si="0"/>
        <v>K</v>
      </c>
      <c r="N56" s="178" t="str">
        <f t="shared" si="1"/>
        <v>K</v>
      </c>
      <c r="O56" s="178"/>
      <c r="P56" s="184">
        <f t="shared" si="2"/>
        <v>19.740259740259742</v>
      </c>
      <c r="Q56" s="184">
        <f t="shared" si="3"/>
        <v>16.623376623376622</v>
      </c>
      <c r="R56" s="180"/>
      <c r="S56" s="180" t="str">
        <f t="shared" si="4"/>
        <v>BETUL</v>
      </c>
      <c r="T56" s="180" t="str">
        <f t="shared" si="5"/>
        <v>BETUL</v>
      </c>
      <c r="U56" s="180" t="str">
        <f t="shared" si="6"/>
        <v>OKE</v>
      </c>
      <c r="V56" s="180" t="str">
        <f t="shared" si="7"/>
        <v>OKE</v>
      </c>
      <c r="X56" s="280" t="s">
        <v>68</v>
      </c>
      <c r="Y56" s="281">
        <v>1</v>
      </c>
      <c r="Z56" s="281" t="s">
        <v>719</v>
      </c>
      <c r="AA56" s="281" t="s">
        <v>128</v>
      </c>
      <c r="AB56" s="281">
        <v>385</v>
      </c>
      <c r="AC56" s="283">
        <v>47</v>
      </c>
      <c r="AD56" s="284">
        <v>12.207792207792201</v>
      </c>
      <c r="AE56" s="283">
        <v>38</v>
      </c>
      <c r="AF56" s="284">
        <v>9.8701298701298708</v>
      </c>
      <c r="AG56" s="280" t="s">
        <v>5799</v>
      </c>
    </row>
    <row r="57" spans="1:33">
      <c r="A57" s="279">
        <v>48</v>
      </c>
      <c r="B57" s="584" t="s">
        <v>68</v>
      </c>
      <c r="C57" s="585">
        <v>1</v>
      </c>
      <c r="D57" s="585" t="s">
        <v>723</v>
      </c>
      <c r="E57" s="585" t="s">
        <v>128</v>
      </c>
      <c r="F57" s="248">
        <v>385</v>
      </c>
      <c r="G57" s="247">
        <v>124</v>
      </c>
      <c r="H57" s="249">
        <v>32.20779220779221</v>
      </c>
      <c r="I57" s="247">
        <v>111</v>
      </c>
      <c r="J57" s="249">
        <v>28.831168831168831</v>
      </c>
      <c r="K57" s="250" t="s">
        <v>724</v>
      </c>
      <c r="L57" s="207"/>
      <c r="M57" s="178" t="str">
        <f t="shared" si="0"/>
        <v>K</v>
      </c>
      <c r="N57" s="178" t="str">
        <f t="shared" si="1"/>
        <v>K</v>
      </c>
      <c r="O57" s="178"/>
      <c r="P57" s="184">
        <f t="shared" si="2"/>
        <v>32.20779220779221</v>
      </c>
      <c r="Q57" s="184">
        <f t="shared" si="3"/>
        <v>28.831168831168831</v>
      </c>
      <c r="R57" s="180"/>
      <c r="S57" s="180" t="str">
        <f t="shared" si="4"/>
        <v>BETUL</v>
      </c>
      <c r="T57" s="180" t="str">
        <f t="shared" si="5"/>
        <v>BETUL</v>
      </c>
      <c r="U57" s="180" t="str">
        <f t="shared" si="6"/>
        <v>OKE</v>
      </c>
      <c r="V57" s="180" t="str">
        <f t="shared" si="7"/>
        <v>OKE</v>
      </c>
      <c r="X57" s="280" t="s">
        <v>68</v>
      </c>
      <c r="Y57" s="281">
        <v>1</v>
      </c>
      <c r="Z57" s="286" t="s">
        <v>721</v>
      </c>
      <c r="AA57" s="281" t="s">
        <v>128</v>
      </c>
      <c r="AB57" s="281">
        <v>385</v>
      </c>
      <c r="AC57" s="283">
        <v>13</v>
      </c>
      <c r="AD57" s="284">
        <v>3.37662337662338</v>
      </c>
      <c r="AE57" s="283">
        <v>10</v>
      </c>
      <c r="AF57" s="284">
        <v>2.5974025974026</v>
      </c>
      <c r="AG57" s="280" t="s">
        <v>722</v>
      </c>
    </row>
    <row r="58" spans="1:33">
      <c r="A58" s="279">
        <v>49</v>
      </c>
      <c r="B58" s="584" t="s">
        <v>68</v>
      </c>
      <c r="C58" s="585">
        <v>1</v>
      </c>
      <c r="D58" s="585" t="s">
        <v>719</v>
      </c>
      <c r="E58" s="585" t="s">
        <v>128</v>
      </c>
      <c r="F58" s="248">
        <v>385</v>
      </c>
      <c r="G58" s="247">
        <v>65</v>
      </c>
      <c r="H58" s="249">
        <v>16.883116883116884</v>
      </c>
      <c r="I58" s="247">
        <v>46</v>
      </c>
      <c r="J58" s="249">
        <v>11.948051948051948</v>
      </c>
      <c r="K58" s="250" t="s">
        <v>720</v>
      </c>
      <c r="L58" s="207"/>
      <c r="M58" s="178" t="str">
        <f t="shared" si="0"/>
        <v>K</v>
      </c>
      <c r="N58" s="178" t="str">
        <f t="shared" si="1"/>
        <v>K</v>
      </c>
      <c r="O58" s="178"/>
      <c r="P58" s="184">
        <f t="shared" si="2"/>
        <v>16.883116883116884</v>
      </c>
      <c r="Q58" s="184">
        <f t="shared" si="3"/>
        <v>11.948051948051948</v>
      </c>
      <c r="R58" s="180"/>
      <c r="S58" s="180" t="str">
        <f t="shared" si="4"/>
        <v>BETUL</v>
      </c>
      <c r="T58" s="180" t="str">
        <f t="shared" si="5"/>
        <v>BETUL</v>
      </c>
      <c r="U58" s="180" t="str">
        <f t="shared" si="6"/>
        <v>OKE</v>
      </c>
      <c r="V58" s="180" t="str">
        <f t="shared" si="7"/>
        <v>OKE</v>
      </c>
      <c r="X58" s="280" t="s">
        <v>68</v>
      </c>
      <c r="Y58" s="281">
        <v>1</v>
      </c>
      <c r="Z58" s="287" t="s">
        <v>723</v>
      </c>
      <c r="AA58" s="281" t="s">
        <v>128</v>
      </c>
      <c r="AB58" s="281">
        <v>385</v>
      </c>
      <c r="AC58" s="283">
        <v>135</v>
      </c>
      <c r="AD58" s="284">
        <v>35.064935064935099</v>
      </c>
      <c r="AE58" s="283">
        <v>119</v>
      </c>
      <c r="AF58" s="284">
        <v>30.909090909090899</v>
      </c>
      <c r="AG58" s="280" t="s">
        <v>5800</v>
      </c>
    </row>
    <row r="59" spans="1:33">
      <c r="A59" s="279">
        <v>50</v>
      </c>
      <c r="B59" s="584" t="s">
        <v>68</v>
      </c>
      <c r="C59" s="585">
        <v>1</v>
      </c>
      <c r="D59" s="585" t="s">
        <v>717</v>
      </c>
      <c r="E59" s="585" t="s">
        <v>128</v>
      </c>
      <c r="F59" s="248">
        <v>385</v>
      </c>
      <c r="G59" s="247">
        <v>84</v>
      </c>
      <c r="H59" s="249">
        <v>21.818181818181817</v>
      </c>
      <c r="I59" s="247">
        <v>74</v>
      </c>
      <c r="J59" s="249">
        <v>19.220779220779221</v>
      </c>
      <c r="K59" s="250" t="s">
        <v>718</v>
      </c>
      <c r="L59" s="207"/>
      <c r="M59" s="178" t="str">
        <f t="shared" si="0"/>
        <v>K</v>
      </c>
      <c r="N59" s="178" t="str">
        <f t="shared" si="1"/>
        <v>K</v>
      </c>
      <c r="O59" s="178"/>
      <c r="P59" s="184">
        <f t="shared" si="2"/>
        <v>21.818181818181817</v>
      </c>
      <c r="Q59" s="184">
        <f t="shared" si="3"/>
        <v>19.220779220779221</v>
      </c>
      <c r="R59" s="180"/>
      <c r="S59" s="180" t="str">
        <f t="shared" si="4"/>
        <v>BETUL</v>
      </c>
      <c r="T59" s="180" t="str">
        <f t="shared" si="5"/>
        <v>BETUL</v>
      </c>
      <c r="U59" s="180" t="str">
        <f t="shared" si="6"/>
        <v>OKE</v>
      </c>
      <c r="V59" s="180" t="str">
        <f t="shared" si="7"/>
        <v>OKE</v>
      </c>
      <c r="X59" s="280" t="s">
        <v>68</v>
      </c>
      <c r="Y59" s="281">
        <v>1</v>
      </c>
      <c r="Z59" s="286" t="s">
        <v>725</v>
      </c>
      <c r="AA59" s="282" t="s">
        <v>128</v>
      </c>
      <c r="AB59" s="281">
        <v>385</v>
      </c>
      <c r="AC59" s="283">
        <v>178</v>
      </c>
      <c r="AD59" s="284">
        <v>46.233766233766197</v>
      </c>
      <c r="AE59" s="283">
        <v>191</v>
      </c>
      <c r="AF59" s="284">
        <v>49.610389610389603</v>
      </c>
      <c r="AG59" s="280" t="s">
        <v>726</v>
      </c>
    </row>
    <row r="60" spans="1:33">
      <c r="A60" s="279">
        <v>51</v>
      </c>
      <c r="B60" s="584" t="s">
        <v>68</v>
      </c>
      <c r="C60" s="585">
        <v>1</v>
      </c>
      <c r="D60" s="585" t="s">
        <v>725</v>
      </c>
      <c r="E60" s="585" t="s">
        <v>128</v>
      </c>
      <c r="F60" s="248">
        <v>385</v>
      </c>
      <c r="G60" s="247">
        <v>166</v>
      </c>
      <c r="H60" s="249">
        <v>43.116883116883116</v>
      </c>
      <c r="I60" s="247">
        <v>159</v>
      </c>
      <c r="J60" s="249">
        <v>41.298701298701303</v>
      </c>
      <c r="K60" s="250" t="s">
        <v>726</v>
      </c>
      <c r="L60" s="207"/>
      <c r="M60" s="178" t="str">
        <f t="shared" si="0"/>
        <v>K</v>
      </c>
      <c r="N60" s="178" t="str">
        <f t="shared" si="1"/>
        <v>K</v>
      </c>
      <c r="O60" s="178"/>
      <c r="P60" s="184">
        <f t="shared" si="2"/>
        <v>43.116883116883116</v>
      </c>
      <c r="Q60" s="184">
        <f t="shared" si="3"/>
        <v>41.298701298701303</v>
      </c>
      <c r="R60" s="180"/>
      <c r="S60" s="180" t="str">
        <f t="shared" si="4"/>
        <v>BETUL</v>
      </c>
      <c r="T60" s="180" t="str">
        <f t="shared" si="5"/>
        <v>BETUL</v>
      </c>
      <c r="U60" s="180" t="str">
        <f t="shared" si="6"/>
        <v>OKE</v>
      </c>
      <c r="V60" s="180" t="str">
        <f t="shared" si="7"/>
        <v>OKE</v>
      </c>
      <c r="X60" s="280" t="s">
        <v>68</v>
      </c>
      <c r="Y60" s="281">
        <v>1</v>
      </c>
      <c r="Z60" s="287" t="s">
        <v>727</v>
      </c>
      <c r="AA60" s="281" t="s">
        <v>128</v>
      </c>
      <c r="AB60" s="281">
        <v>300</v>
      </c>
      <c r="AC60" s="283">
        <v>131</v>
      </c>
      <c r="AD60" s="284">
        <v>43.6666666666667</v>
      </c>
      <c r="AE60" s="283">
        <v>115</v>
      </c>
      <c r="AF60" s="284">
        <v>38.3333333333333</v>
      </c>
      <c r="AG60" s="280" t="s">
        <v>728</v>
      </c>
    </row>
    <row r="61" spans="1:33">
      <c r="A61" s="279">
        <v>52</v>
      </c>
      <c r="B61" s="584" t="s">
        <v>68</v>
      </c>
      <c r="C61" s="585">
        <v>1</v>
      </c>
      <c r="D61" s="585" t="s">
        <v>727</v>
      </c>
      <c r="E61" s="585" t="s">
        <v>128</v>
      </c>
      <c r="F61" s="248">
        <v>300</v>
      </c>
      <c r="G61" s="247">
        <v>117</v>
      </c>
      <c r="H61" s="249">
        <v>39</v>
      </c>
      <c r="I61" s="247">
        <v>89</v>
      </c>
      <c r="J61" s="249">
        <v>29.666666666666668</v>
      </c>
      <c r="K61" s="250" t="s">
        <v>728</v>
      </c>
      <c r="L61" s="207"/>
      <c r="M61" s="178" t="str">
        <f t="shared" si="0"/>
        <v>K</v>
      </c>
      <c r="N61" s="178" t="str">
        <f t="shared" si="1"/>
        <v>K</v>
      </c>
      <c r="O61" s="178"/>
      <c r="P61" s="184">
        <f t="shared" si="2"/>
        <v>39</v>
      </c>
      <c r="Q61" s="184">
        <f t="shared" si="3"/>
        <v>29.666666666666668</v>
      </c>
      <c r="R61" s="180"/>
      <c r="S61" s="180" t="str">
        <f t="shared" si="4"/>
        <v>BETUL</v>
      </c>
      <c r="T61" s="180" t="str">
        <f t="shared" si="5"/>
        <v>BETUL</v>
      </c>
      <c r="U61" s="180" t="str">
        <f t="shared" si="6"/>
        <v>OKE</v>
      </c>
      <c r="V61" s="180" t="str">
        <f t="shared" si="7"/>
        <v>OKE</v>
      </c>
      <c r="X61" s="280" t="s">
        <v>68</v>
      </c>
      <c r="Y61" s="281">
        <v>2</v>
      </c>
      <c r="Z61" s="286" t="s">
        <v>729</v>
      </c>
      <c r="AA61" s="281" t="s">
        <v>128</v>
      </c>
      <c r="AB61" s="281">
        <v>385</v>
      </c>
      <c r="AC61" s="283">
        <v>31</v>
      </c>
      <c r="AD61" s="284">
        <v>8.0519480519480506</v>
      </c>
      <c r="AE61" s="283">
        <v>28</v>
      </c>
      <c r="AF61" s="284">
        <v>7.2727272727272698</v>
      </c>
      <c r="AG61" s="280" t="s">
        <v>5801</v>
      </c>
    </row>
    <row r="62" spans="1:33">
      <c r="A62" s="279">
        <v>53</v>
      </c>
      <c r="B62" s="584" t="s">
        <v>68</v>
      </c>
      <c r="C62" s="585">
        <v>1</v>
      </c>
      <c r="D62" s="585" t="s">
        <v>730</v>
      </c>
      <c r="E62" s="585" t="s">
        <v>128</v>
      </c>
      <c r="F62" s="248">
        <v>400</v>
      </c>
      <c r="G62" s="247">
        <v>172</v>
      </c>
      <c r="H62" s="249">
        <v>43</v>
      </c>
      <c r="I62" s="247">
        <v>146</v>
      </c>
      <c r="J62" s="249">
        <v>36.5</v>
      </c>
      <c r="K62" s="250" t="s">
        <v>731</v>
      </c>
      <c r="L62" s="207"/>
      <c r="M62" s="178" t="str">
        <f t="shared" si="0"/>
        <v>K</v>
      </c>
      <c r="N62" s="178" t="str">
        <f t="shared" si="1"/>
        <v>K</v>
      </c>
      <c r="O62" s="178"/>
      <c r="P62" s="184">
        <f t="shared" si="2"/>
        <v>43</v>
      </c>
      <c r="Q62" s="184">
        <f t="shared" si="3"/>
        <v>36.5</v>
      </c>
      <c r="R62" s="180"/>
      <c r="S62" s="180" t="str">
        <f t="shared" si="4"/>
        <v>BETUL</v>
      </c>
      <c r="T62" s="180" t="str">
        <f t="shared" si="5"/>
        <v>BETUL</v>
      </c>
      <c r="U62" s="180" t="str">
        <f t="shared" si="6"/>
        <v>OKE</v>
      </c>
      <c r="V62" s="180" t="str">
        <f t="shared" si="7"/>
        <v>OKE</v>
      </c>
      <c r="X62" s="280" t="s">
        <v>68</v>
      </c>
      <c r="Y62" s="281">
        <v>2</v>
      </c>
      <c r="Z62" s="281" t="s">
        <v>732</v>
      </c>
      <c r="AA62" s="281" t="s">
        <v>128</v>
      </c>
      <c r="AB62" s="281">
        <v>385</v>
      </c>
      <c r="AC62" s="283">
        <v>78</v>
      </c>
      <c r="AD62" s="284">
        <v>20.259740259740301</v>
      </c>
      <c r="AE62" s="283">
        <v>81</v>
      </c>
      <c r="AF62" s="284">
        <v>21.038961038960998</v>
      </c>
      <c r="AG62" s="280" t="s">
        <v>733</v>
      </c>
    </row>
    <row r="63" spans="1:33">
      <c r="A63" s="279">
        <v>54</v>
      </c>
      <c r="B63" s="584" t="s">
        <v>68</v>
      </c>
      <c r="C63" s="585">
        <v>2</v>
      </c>
      <c r="D63" s="585" t="s">
        <v>743</v>
      </c>
      <c r="E63" s="585" t="s">
        <v>128</v>
      </c>
      <c r="F63" s="248">
        <v>385</v>
      </c>
      <c r="G63" s="247">
        <v>31</v>
      </c>
      <c r="H63" s="249">
        <v>8.0519480519480524</v>
      </c>
      <c r="I63" s="247">
        <v>23</v>
      </c>
      <c r="J63" s="249">
        <v>5.9740259740259738</v>
      </c>
      <c r="K63" s="250" t="s">
        <v>744</v>
      </c>
      <c r="L63" s="207"/>
      <c r="M63" s="178" t="str">
        <f t="shared" si="0"/>
        <v>K</v>
      </c>
      <c r="N63" s="178" t="str">
        <f t="shared" si="1"/>
        <v>K</v>
      </c>
      <c r="O63" s="178"/>
      <c r="P63" s="184">
        <f t="shared" si="2"/>
        <v>8.0519480519480524</v>
      </c>
      <c r="Q63" s="184">
        <f t="shared" si="3"/>
        <v>5.9740259740259738</v>
      </c>
      <c r="R63" s="180"/>
      <c r="S63" s="180" t="str">
        <f t="shared" si="4"/>
        <v>BETUL</v>
      </c>
      <c r="T63" s="180" t="str">
        <f t="shared" si="5"/>
        <v>BETUL</v>
      </c>
      <c r="U63" s="180" t="str">
        <f t="shared" si="6"/>
        <v>OKE</v>
      </c>
      <c r="V63" s="180" t="str">
        <f t="shared" si="7"/>
        <v>OKE</v>
      </c>
      <c r="X63" s="280" t="s">
        <v>68</v>
      </c>
      <c r="Y63" s="281">
        <v>2</v>
      </c>
      <c r="Z63" s="286" t="s">
        <v>735</v>
      </c>
      <c r="AA63" s="281" t="s">
        <v>128</v>
      </c>
      <c r="AB63" s="281">
        <v>385</v>
      </c>
      <c r="AC63" s="283">
        <v>69</v>
      </c>
      <c r="AD63" s="284">
        <v>17.9220779220779</v>
      </c>
      <c r="AE63" s="283">
        <v>67</v>
      </c>
      <c r="AF63" s="284">
        <v>17.402597402597401</v>
      </c>
      <c r="AG63" s="280" t="s">
        <v>736</v>
      </c>
    </row>
    <row r="64" spans="1:33">
      <c r="A64" s="279">
        <v>55</v>
      </c>
      <c r="B64" s="584" t="s">
        <v>68</v>
      </c>
      <c r="C64" s="585">
        <v>2</v>
      </c>
      <c r="D64" s="585" t="s">
        <v>739</v>
      </c>
      <c r="E64" s="585" t="s">
        <v>128</v>
      </c>
      <c r="F64" s="248">
        <v>385</v>
      </c>
      <c r="G64" s="247">
        <v>79</v>
      </c>
      <c r="H64" s="249">
        <v>20.519480519480521</v>
      </c>
      <c r="I64" s="247">
        <v>64</v>
      </c>
      <c r="J64" s="249">
        <v>16.623376623376622</v>
      </c>
      <c r="K64" s="250" t="s">
        <v>740</v>
      </c>
      <c r="L64" s="207"/>
      <c r="M64" s="178" t="str">
        <f t="shared" si="0"/>
        <v>K</v>
      </c>
      <c r="N64" s="178" t="str">
        <f t="shared" si="1"/>
        <v>K</v>
      </c>
      <c r="O64" s="178"/>
      <c r="P64" s="184">
        <f t="shared" si="2"/>
        <v>20.519480519480521</v>
      </c>
      <c r="Q64" s="184">
        <f t="shared" si="3"/>
        <v>16.623376623376622</v>
      </c>
      <c r="R64" s="180"/>
      <c r="S64" s="180" t="str">
        <f t="shared" si="4"/>
        <v>BETUL</v>
      </c>
      <c r="T64" s="180" t="str">
        <f t="shared" si="5"/>
        <v>BETUL</v>
      </c>
      <c r="U64" s="180" t="str">
        <f t="shared" si="6"/>
        <v>OKE</v>
      </c>
      <c r="V64" s="180" t="str">
        <f t="shared" si="7"/>
        <v>OKE</v>
      </c>
      <c r="X64" s="280" t="s">
        <v>68</v>
      </c>
      <c r="Y64" s="281">
        <v>2</v>
      </c>
      <c r="Z64" s="281" t="s">
        <v>737</v>
      </c>
      <c r="AA64" s="281" t="s">
        <v>128</v>
      </c>
      <c r="AB64" s="281">
        <v>385</v>
      </c>
      <c r="AC64" s="283">
        <v>86</v>
      </c>
      <c r="AD64" s="284">
        <v>22.337662337662302</v>
      </c>
      <c r="AE64" s="283">
        <v>81</v>
      </c>
      <c r="AF64" s="284">
        <v>21.038961038960998</v>
      </c>
      <c r="AG64" s="280" t="s">
        <v>738</v>
      </c>
    </row>
    <row r="65" spans="1:33">
      <c r="A65" s="279">
        <v>56</v>
      </c>
      <c r="B65" s="584" t="s">
        <v>68</v>
      </c>
      <c r="C65" s="585">
        <v>2</v>
      </c>
      <c r="D65" s="585" t="s">
        <v>737</v>
      </c>
      <c r="E65" s="585" t="s">
        <v>128</v>
      </c>
      <c r="F65" s="248">
        <v>385</v>
      </c>
      <c r="G65" s="247">
        <v>34</v>
      </c>
      <c r="H65" s="249">
        <v>8.8311688311688314</v>
      </c>
      <c r="I65" s="247">
        <v>31</v>
      </c>
      <c r="J65" s="249">
        <v>8.0519480519480524</v>
      </c>
      <c r="K65" s="250" t="s">
        <v>738</v>
      </c>
      <c r="L65" s="207"/>
      <c r="M65" s="178" t="str">
        <f t="shared" si="0"/>
        <v>K</v>
      </c>
      <c r="N65" s="178" t="str">
        <f t="shared" si="1"/>
        <v>K</v>
      </c>
      <c r="O65" s="178"/>
      <c r="P65" s="184">
        <f t="shared" si="2"/>
        <v>8.8311688311688314</v>
      </c>
      <c r="Q65" s="184">
        <f t="shared" si="3"/>
        <v>8.0519480519480524</v>
      </c>
      <c r="R65" s="180"/>
      <c r="S65" s="180" t="str">
        <f t="shared" si="4"/>
        <v>BETUL</v>
      </c>
      <c r="T65" s="180" t="str">
        <f t="shared" si="5"/>
        <v>BETUL</v>
      </c>
      <c r="U65" s="180" t="str">
        <f t="shared" si="6"/>
        <v>OKE</v>
      </c>
      <c r="V65" s="180" t="str">
        <f t="shared" si="7"/>
        <v>OKE</v>
      </c>
      <c r="X65" s="280" t="s">
        <v>68</v>
      </c>
      <c r="Y65" s="281">
        <v>2</v>
      </c>
      <c r="Z65" s="281" t="s">
        <v>739</v>
      </c>
      <c r="AA65" s="281" t="s">
        <v>128</v>
      </c>
      <c r="AB65" s="281">
        <v>385</v>
      </c>
      <c r="AC65" s="283">
        <v>119</v>
      </c>
      <c r="AD65" s="284">
        <v>30.909090909090899</v>
      </c>
      <c r="AE65" s="283">
        <v>101</v>
      </c>
      <c r="AF65" s="284">
        <v>26.2337662337662</v>
      </c>
      <c r="AG65" s="280" t="s">
        <v>740</v>
      </c>
    </row>
    <row r="66" spans="1:33">
      <c r="A66" s="279">
        <v>57</v>
      </c>
      <c r="B66" s="584" t="s">
        <v>68</v>
      </c>
      <c r="C66" s="585">
        <v>2</v>
      </c>
      <c r="D66" s="585" t="s">
        <v>741</v>
      </c>
      <c r="E66" s="585" t="s">
        <v>128</v>
      </c>
      <c r="F66" s="248">
        <v>385</v>
      </c>
      <c r="G66" s="247">
        <v>74</v>
      </c>
      <c r="H66" s="249">
        <v>19.220779220779221</v>
      </c>
      <c r="I66" s="247">
        <v>18</v>
      </c>
      <c r="J66" s="249">
        <v>4.6753246753246751</v>
      </c>
      <c r="K66" s="250" t="s">
        <v>742</v>
      </c>
      <c r="L66" s="207"/>
      <c r="M66" s="178" t="str">
        <f t="shared" si="0"/>
        <v>K</v>
      </c>
      <c r="N66" s="178" t="str">
        <f t="shared" si="1"/>
        <v>K</v>
      </c>
      <c r="O66" s="178"/>
      <c r="P66" s="184">
        <f t="shared" si="2"/>
        <v>19.220779220779221</v>
      </c>
      <c r="Q66" s="184">
        <f t="shared" si="3"/>
        <v>4.6753246753246751</v>
      </c>
      <c r="R66" s="180"/>
      <c r="S66" s="180" t="str">
        <f t="shared" si="4"/>
        <v>BETUL</v>
      </c>
      <c r="T66" s="180" t="str">
        <f t="shared" si="5"/>
        <v>BETUL</v>
      </c>
      <c r="U66" s="180" t="str">
        <f t="shared" si="6"/>
        <v>OKE</v>
      </c>
      <c r="V66" s="180" t="str">
        <f t="shared" si="7"/>
        <v>OKE</v>
      </c>
      <c r="X66" s="280" t="s">
        <v>68</v>
      </c>
      <c r="Y66" s="281">
        <v>2</v>
      </c>
      <c r="Z66" s="287" t="s">
        <v>741</v>
      </c>
      <c r="AA66" s="281" t="s">
        <v>128</v>
      </c>
      <c r="AB66" s="281">
        <v>385</v>
      </c>
      <c r="AC66" s="283">
        <v>162</v>
      </c>
      <c r="AD66" s="284">
        <v>42.077922077922103</v>
      </c>
      <c r="AE66" s="283">
        <v>49</v>
      </c>
      <c r="AF66" s="284">
        <v>12.7272727272727</v>
      </c>
      <c r="AG66" s="280" t="s">
        <v>742</v>
      </c>
    </row>
    <row r="67" spans="1:33">
      <c r="A67" s="279">
        <v>58</v>
      </c>
      <c r="B67" s="584" t="s">
        <v>68</v>
      </c>
      <c r="C67" s="585">
        <v>2</v>
      </c>
      <c r="D67" s="585" t="s">
        <v>745</v>
      </c>
      <c r="E67" s="585" t="s">
        <v>128</v>
      </c>
      <c r="F67" s="248">
        <v>385</v>
      </c>
      <c r="G67" s="247">
        <v>170</v>
      </c>
      <c r="H67" s="249">
        <v>44.155844155844157</v>
      </c>
      <c r="I67" s="247">
        <v>139</v>
      </c>
      <c r="J67" s="249">
        <v>36.103896103896105</v>
      </c>
      <c r="K67" s="250" t="s">
        <v>746</v>
      </c>
      <c r="L67" s="207"/>
      <c r="M67" s="178" t="str">
        <f t="shared" si="0"/>
        <v>K</v>
      </c>
      <c r="N67" s="178" t="str">
        <f t="shared" si="1"/>
        <v>K</v>
      </c>
      <c r="O67" s="178"/>
      <c r="P67" s="184">
        <f t="shared" si="2"/>
        <v>44.155844155844157</v>
      </c>
      <c r="Q67" s="184">
        <f t="shared" si="3"/>
        <v>36.103896103896105</v>
      </c>
      <c r="R67" s="180"/>
      <c r="S67" s="180" t="str">
        <f t="shared" si="4"/>
        <v>BETUL</v>
      </c>
      <c r="T67" s="180" t="str">
        <f t="shared" si="5"/>
        <v>BETUL</v>
      </c>
      <c r="U67" s="180" t="str">
        <f t="shared" si="6"/>
        <v>OKE</v>
      </c>
      <c r="V67" s="180" t="str">
        <f t="shared" si="7"/>
        <v>OKE</v>
      </c>
      <c r="X67" s="280" t="s">
        <v>68</v>
      </c>
      <c r="Y67" s="281">
        <v>2</v>
      </c>
      <c r="Z67" s="286" t="s">
        <v>743</v>
      </c>
      <c r="AA67" s="281" t="s">
        <v>128</v>
      </c>
      <c r="AB67" s="281">
        <v>385</v>
      </c>
      <c r="AC67" s="283">
        <v>103</v>
      </c>
      <c r="AD67" s="284">
        <v>26.7532467532467</v>
      </c>
      <c r="AE67" s="283">
        <v>94</v>
      </c>
      <c r="AF67" s="284">
        <v>24.415584415584402</v>
      </c>
      <c r="AG67" s="280" t="s">
        <v>744</v>
      </c>
    </row>
    <row r="68" spans="1:33">
      <c r="A68" s="279">
        <v>59</v>
      </c>
      <c r="B68" s="584" t="s">
        <v>68</v>
      </c>
      <c r="C68" s="585">
        <v>2</v>
      </c>
      <c r="D68" s="585" t="s">
        <v>729</v>
      </c>
      <c r="E68" s="585" t="s">
        <v>128</v>
      </c>
      <c r="F68" s="248">
        <v>385</v>
      </c>
      <c r="G68" s="247">
        <v>106</v>
      </c>
      <c r="H68" s="249">
        <v>27.532467532467532</v>
      </c>
      <c r="I68" s="247">
        <v>97</v>
      </c>
      <c r="J68" s="249">
        <v>25.194805194805191</v>
      </c>
      <c r="K68" s="250" t="s">
        <v>734</v>
      </c>
      <c r="L68" s="207"/>
      <c r="M68" s="178" t="str">
        <f t="shared" si="0"/>
        <v>K</v>
      </c>
      <c r="N68" s="178" t="str">
        <f t="shared" si="1"/>
        <v>K</v>
      </c>
      <c r="O68" s="178"/>
      <c r="P68" s="184">
        <f t="shared" si="2"/>
        <v>27.532467532467532</v>
      </c>
      <c r="Q68" s="184">
        <f t="shared" si="3"/>
        <v>25.194805194805191</v>
      </c>
      <c r="R68" s="180"/>
      <c r="S68" s="180" t="str">
        <f t="shared" si="4"/>
        <v>BETUL</v>
      </c>
      <c r="T68" s="180" t="str">
        <f t="shared" si="5"/>
        <v>BETUL</v>
      </c>
      <c r="U68" s="180" t="str">
        <f t="shared" si="6"/>
        <v>OKE</v>
      </c>
      <c r="V68" s="180" t="str">
        <f t="shared" si="7"/>
        <v>OKE</v>
      </c>
      <c r="X68" s="280" t="s">
        <v>68</v>
      </c>
      <c r="Y68" s="281">
        <v>2</v>
      </c>
      <c r="Z68" s="286" t="s">
        <v>745</v>
      </c>
      <c r="AA68" s="282" t="s">
        <v>128</v>
      </c>
      <c r="AB68" s="281">
        <v>385</v>
      </c>
      <c r="AC68" s="283">
        <v>168</v>
      </c>
      <c r="AD68" s="284">
        <v>43.636363636363598</v>
      </c>
      <c r="AE68" s="283">
        <v>125</v>
      </c>
      <c r="AF68" s="284">
        <v>32.4675324675325</v>
      </c>
      <c r="AG68" s="280" t="s">
        <v>746</v>
      </c>
    </row>
    <row r="69" spans="1:33">
      <c r="A69" s="279">
        <v>60</v>
      </c>
      <c r="B69" s="584" t="s">
        <v>68</v>
      </c>
      <c r="C69" s="585">
        <v>2</v>
      </c>
      <c r="D69" s="585" t="s">
        <v>735</v>
      </c>
      <c r="E69" s="585" t="s">
        <v>128</v>
      </c>
      <c r="F69" s="248">
        <v>385</v>
      </c>
      <c r="G69" s="247">
        <v>69</v>
      </c>
      <c r="H69" s="249">
        <v>17.922077922077921</v>
      </c>
      <c r="I69" s="247">
        <v>64</v>
      </c>
      <c r="J69" s="249">
        <v>16.623376623376622</v>
      </c>
      <c r="K69" s="250" t="s">
        <v>736</v>
      </c>
      <c r="L69" s="207"/>
      <c r="M69" s="178" t="str">
        <f t="shared" si="0"/>
        <v>K</v>
      </c>
      <c r="N69" s="178" t="str">
        <f t="shared" si="1"/>
        <v>K</v>
      </c>
      <c r="O69" s="178"/>
      <c r="P69" s="184">
        <f t="shared" si="2"/>
        <v>17.922077922077921</v>
      </c>
      <c r="Q69" s="184">
        <f t="shared" si="3"/>
        <v>16.623376623376622</v>
      </c>
      <c r="R69" s="180"/>
      <c r="S69" s="180" t="str">
        <f t="shared" si="4"/>
        <v>BETUL</v>
      </c>
      <c r="T69" s="180" t="str">
        <f t="shared" si="5"/>
        <v>BETUL</v>
      </c>
      <c r="U69" s="180" t="str">
        <f t="shared" si="6"/>
        <v>OKE</v>
      </c>
      <c r="V69" s="180" t="str">
        <f t="shared" si="7"/>
        <v>OKE</v>
      </c>
      <c r="X69" s="280" t="s">
        <v>149</v>
      </c>
      <c r="Y69" s="281">
        <v>1</v>
      </c>
      <c r="Z69" s="286" t="s">
        <v>747</v>
      </c>
      <c r="AA69" s="282" t="s">
        <v>128</v>
      </c>
      <c r="AB69" s="281">
        <v>385</v>
      </c>
      <c r="AC69" s="283">
        <v>117</v>
      </c>
      <c r="AD69" s="284">
        <v>30.3896103896104</v>
      </c>
      <c r="AE69" s="283">
        <v>78</v>
      </c>
      <c r="AF69" s="284">
        <v>20.259740259740301</v>
      </c>
      <c r="AG69" s="280" t="s">
        <v>748</v>
      </c>
    </row>
    <row r="70" spans="1:33">
      <c r="A70" s="279">
        <v>61</v>
      </c>
      <c r="B70" s="584" t="s">
        <v>68</v>
      </c>
      <c r="C70" s="585">
        <v>2</v>
      </c>
      <c r="D70" s="585" t="s">
        <v>732</v>
      </c>
      <c r="E70" s="585" t="s">
        <v>128</v>
      </c>
      <c r="F70" s="248">
        <v>385</v>
      </c>
      <c r="G70" s="247">
        <v>71</v>
      </c>
      <c r="H70" s="249">
        <v>18.441558441558442</v>
      </c>
      <c r="I70" s="247">
        <v>67</v>
      </c>
      <c r="J70" s="249">
        <v>17.402597402597404</v>
      </c>
      <c r="K70" s="250" t="s">
        <v>733</v>
      </c>
      <c r="L70" s="207"/>
      <c r="M70" s="178" t="str">
        <f t="shared" si="0"/>
        <v>K</v>
      </c>
      <c r="N70" s="178" t="str">
        <f t="shared" si="1"/>
        <v>K</v>
      </c>
      <c r="O70" s="178"/>
      <c r="P70" s="184">
        <f t="shared" si="2"/>
        <v>18.441558441558442</v>
      </c>
      <c r="Q70" s="184">
        <f t="shared" si="3"/>
        <v>17.402597402597404</v>
      </c>
      <c r="R70" s="180"/>
      <c r="S70" s="180" t="str">
        <f t="shared" si="4"/>
        <v>BETUL</v>
      </c>
      <c r="T70" s="180" t="str">
        <f t="shared" si="5"/>
        <v>BETUL</v>
      </c>
      <c r="U70" s="180" t="str">
        <f t="shared" si="6"/>
        <v>OKE</v>
      </c>
      <c r="V70" s="180" t="str">
        <f t="shared" si="7"/>
        <v>OKE</v>
      </c>
      <c r="X70" s="280" t="s">
        <v>149</v>
      </c>
      <c r="Y70" s="281">
        <v>3</v>
      </c>
      <c r="Z70" s="287" t="s">
        <v>749</v>
      </c>
      <c r="AA70" s="281" t="s">
        <v>128</v>
      </c>
      <c r="AB70" s="281">
        <v>292</v>
      </c>
      <c r="AC70" s="283">
        <v>72</v>
      </c>
      <c r="AD70" s="284">
        <v>24.657534246575299</v>
      </c>
      <c r="AE70" s="283">
        <v>72</v>
      </c>
      <c r="AF70" s="284">
        <v>24.657534246575299</v>
      </c>
      <c r="AG70" s="280" t="s">
        <v>750</v>
      </c>
    </row>
    <row r="71" spans="1:33">
      <c r="A71" s="279">
        <v>62</v>
      </c>
      <c r="B71" s="584" t="s">
        <v>149</v>
      </c>
      <c r="C71" s="585">
        <v>1</v>
      </c>
      <c r="D71" s="585" t="s">
        <v>747</v>
      </c>
      <c r="E71" s="585" t="s">
        <v>128</v>
      </c>
      <c r="F71" s="248">
        <v>385</v>
      </c>
      <c r="G71" s="247">
        <v>120</v>
      </c>
      <c r="H71" s="249">
        <v>31.168831168831169</v>
      </c>
      <c r="I71" s="247">
        <v>57</v>
      </c>
      <c r="J71" s="249">
        <v>14.805194805194805</v>
      </c>
      <c r="K71" s="250" t="s">
        <v>748</v>
      </c>
      <c r="L71" s="207"/>
      <c r="M71" s="178" t="str">
        <f t="shared" si="0"/>
        <v>K</v>
      </c>
      <c r="N71" s="178" t="str">
        <f t="shared" si="1"/>
        <v>K</v>
      </c>
      <c r="O71" s="178"/>
      <c r="P71" s="184">
        <f t="shared" si="2"/>
        <v>31.168831168831169</v>
      </c>
      <c r="Q71" s="184">
        <f t="shared" si="3"/>
        <v>14.805194805194805</v>
      </c>
      <c r="R71" s="180"/>
      <c r="S71" s="180" t="str">
        <f t="shared" si="4"/>
        <v>BETUL</v>
      </c>
      <c r="T71" s="180" t="str">
        <f t="shared" si="5"/>
        <v>BETUL</v>
      </c>
      <c r="U71" s="180" t="str">
        <f t="shared" si="6"/>
        <v>OKE</v>
      </c>
      <c r="V71" s="180" t="str">
        <f t="shared" si="7"/>
        <v>OKE</v>
      </c>
      <c r="X71" s="280" t="s">
        <v>149</v>
      </c>
      <c r="Y71" s="281">
        <v>3</v>
      </c>
      <c r="Z71" s="281" t="s">
        <v>751</v>
      </c>
      <c r="AA71" s="282" t="s">
        <v>128</v>
      </c>
      <c r="AB71" s="281">
        <v>292</v>
      </c>
      <c r="AC71" s="283">
        <v>99</v>
      </c>
      <c r="AD71" s="284">
        <v>33.904109589041099</v>
      </c>
      <c r="AE71" s="283">
        <v>78</v>
      </c>
      <c r="AF71" s="284">
        <v>26.712328767123299</v>
      </c>
      <c r="AG71" s="280" t="s">
        <v>748</v>
      </c>
    </row>
    <row r="72" spans="1:33">
      <c r="A72" s="279">
        <v>63</v>
      </c>
      <c r="B72" s="584" t="s">
        <v>149</v>
      </c>
      <c r="C72" s="585">
        <v>3</v>
      </c>
      <c r="D72" s="585" t="s">
        <v>749</v>
      </c>
      <c r="E72" s="585" t="s">
        <v>128</v>
      </c>
      <c r="F72" s="248">
        <v>292</v>
      </c>
      <c r="G72" s="247">
        <v>111</v>
      </c>
      <c r="H72" s="249">
        <v>38.013698630136986</v>
      </c>
      <c r="I72" s="247">
        <v>99</v>
      </c>
      <c r="J72" s="249">
        <v>33.904109589041099</v>
      </c>
      <c r="K72" s="250" t="s">
        <v>750</v>
      </c>
      <c r="L72" s="207"/>
      <c r="M72" s="178" t="str">
        <f t="shared" si="0"/>
        <v>K</v>
      </c>
      <c r="N72" s="178" t="str">
        <f t="shared" si="1"/>
        <v>K</v>
      </c>
      <c r="O72" s="178"/>
      <c r="P72" s="184">
        <f t="shared" si="2"/>
        <v>38.013698630136986</v>
      </c>
      <c r="Q72" s="184">
        <f t="shared" si="3"/>
        <v>33.904109589041099</v>
      </c>
      <c r="R72" s="180"/>
      <c r="S72" s="180" t="str">
        <f t="shared" si="4"/>
        <v>BETUL</v>
      </c>
      <c r="T72" s="180" t="str">
        <f t="shared" si="5"/>
        <v>BETUL</v>
      </c>
      <c r="U72" s="180" t="str">
        <f t="shared" si="6"/>
        <v>OKE</v>
      </c>
      <c r="V72" s="180" t="str">
        <f t="shared" si="7"/>
        <v>OKE</v>
      </c>
      <c r="X72" s="280" t="s">
        <v>149</v>
      </c>
      <c r="Y72" s="281">
        <v>3</v>
      </c>
      <c r="Z72" s="281" t="s">
        <v>752</v>
      </c>
      <c r="AA72" s="281" t="s">
        <v>128</v>
      </c>
      <c r="AB72" s="281">
        <v>385</v>
      </c>
      <c r="AC72" s="283">
        <v>63</v>
      </c>
      <c r="AD72" s="284">
        <v>16.363636363636399</v>
      </c>
      <c r="AE72" s="283">
        <v>59</v>
      </c>
      <c r="AF72" s="284">
        <v>15.324675324675299</v>
      </c>
      <c r="AG72" s="280" t="s">
        <v>753</v>
      </c>
    </row>
    <row r="73" spans="1:33" ht="14">
      <c r="A73" s="279">
        <v>64</v>
      </c>
      <c r="B73" s="584" t="s">
        <v>149</v>
      </c>
      <c r="C73" s="585">
        <v>3</v>
      </c>
      <c r="D73" s="585" t="s">
        <v>751</v>
      </c>
      <c r="E73" s="585" t="s">
        <v>128</v>
      </c>
      <c r="F73" s="248">
        <v>292</v>
      </c>
      <c r="G73" s="247">
        <v>82</v>
      </c>
      <c r="H73" s="249">
        <v>28.082191780821919</v>
      </c>
      <c r="I73" s="247">
        <v>45</v>
      </c>
      <c r="J73" s="249">
        <v>15.41095890410959</v>
      </c>
      <c r="K73" s="250" t="s">
        <v>748</v>
      </c>
      <c r="L73" s="207"/>
      <c r="M73" s="178" t="str">
        <f t="shared" si="0"/>
        <v>K</v>
      </c>
      <c r="N73" s="178" t="str">
        <f t="shared" si="1"/>
        <v>K</v>
      </c>
      <c r="O73" s="178"/>
      <c r="P73" s="184">
        <f t="shared" si="2"/>
        <v>28.082191780821919</v>
      </c>
      <c r="Q73" s="184">
        <f t="shared" si="3"/>
        <v>15.41095890410959</v>
      </c>
      <c r="R73" s="180"/>
      <c r="S73" s="180" t="str">
        <f t="shared" si="4"/>
        <v>BETUL</v>
      </c>
      <c r="T73" s="180" t="str">
        <f t="shared" si="5"/>
        <v>BETUL</v>
      </c>
      <c r="U73" s="180" t="str">
        <f t="shared" si="6"/>
        <v>OKE</v>
      </c>
      <c r="V73" s="180" t="str">
        <f t="shared" si="7"/>
        <v>OKE</v>
      </c>
      <c r="X73" s="280" t="s">
        <v>37</v>
      </c>
      <c r="Y73" s="281">
        <v>1</v>
      </c>
      <c r="Z73" s="281" t="s">
        <v>754</v>
      </c>
      <c r="AA73" s="281" t="s">
        <v>128</v>
      </c>
      <c r="AB73" s="281">
        <v>385</v>
      </c>
      <c r="AC73" s="283">
        <v>0</v>
      </c>
      <c r="AD73" s="284">
        <v>0</v>
      </c>
      <c r="AE73" s="283">
        <v>25</v>
      </c>
      <c r="AF73" s="284">
        <v>6.4935064935064899</v>
      </c>
      <c r="AG73" s="288" t="s">
        <v>5802</v>
      </c>
    </row>
    <row r="74" spans="1:33" ht="14">
      <c r="A74" s="279">
        <v>65</v>
      </c>
      <c r="B74" s="584" t="s">
        <v>149</v>
      </c>
      <c r="C74" s="585">
        <v>3</v>
      </c>
      <c r="D74" s="585" t="s">
        <v>752</v>
      </c>
      <c r="E74" s="585" t="s">
        <v>128</v>
      </c>
      <c r="F74" s="248">
        <v>385</v>
      </c>
      <c r="G74" s="247">
        <v>34</v>
      </c>
      <c r="H74" s="249">
        <v>8.8311688311688314</v>
      </c>
      <c r="I74" s="247">
        <v>29</v>
      </c>
      <c r="J74" s="249">
        <v>7.5324675324675319</v>
      </c>
      <c r="K74" s="250" t="s">
        <v>753</v>
      </c>
      <c r="L74" s="207"/>
      <c r="M74" s="178" t="str">
        <f t="shared" ref="M74:M137" si="8">IF(H74&gt;=80,"B","K")</f>
        <v>K</v>
      </c>
      <c r="N74" s="178" t="str">
        <f t="shared" ref="N74:N137" si="9">IF(J74&gt;=80,"B","K")</f>
        <v>K</v>
      </c>
      <c r="O74" s="178"/>
      <c r="P74" s="184">
        <f t="shared" ref="P74:P137" si="10">(G74/F74)*100</f>
        <v>8.8311688311688314</v>
      </c>
      <c r="Q74" s="184">
        <f t="shared" ref="Q74:Q137" si="11">(I74/F74)*100</f>
        <v>7.5324675324675319</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X74" s="280" t="s">
        <v>37</v>
      </c>
      <c r="Y74" s="281">
        <v>1</v>
      </c>
      <c r="Z74" s="281" t="s">
        <v>755</v>
      </c>
      <c r="AA74" s="281" t="s">
        <v>128</v>
      </c>
      <c r="AB74" s="281">
        <v>272</v>
      </c>
      <c r="AC74" s="283">
        <v>0</v>
      </c>
      <c r="AD74" s="284">
        <v>0</v>
      </c>
      <c r="AE74" s="283">
        <v>0</v>
      </c>
      <c r="AF74" s="284">
        <v>0</v>
      </c>
      <c r="AG74" s="288" t="s">
        <v>756</v>
      </c>
    </row>
    <row r="75" spans="1:33">
      <c r="A75" s="279">
        <v>66</v>
      </c>
      <c r="B75" s="584" t="s">
        <v>37</v>
      </c>
      <c r="C75" s="585">
        <v>1</v>
      </c>
      <c r="D75" s="585" t="s">
        <v>754</v>
      </c>
      <c r="E75" s="585" t="s">
        <v>128</v>
      </c>
      <c r="F75" s="248">
        <v>385</v>
      </c>
      <c r="G75" s="247">
        <v>55</v>
      </c>
      <c r="H75" s="249">
        <v>14.285714285714285</v>
      </c>
      <c r="I75" s="247">
        <v>32</v>
      </c>
      <c r="J75" s="249">
        <v>8.3116883116883109</v>
      </c>
      <c r="K75" s="250" t="s">
        <v>756</v>
      </c>
      <c r="L75" s="207"/>
      <c r="M75" s="178" t="str">
        <f t="shared" si="8"/>
        <v>K</v>
      </c>
      <c r="N75" s="178" t="str">
        <f t="shared" si="9"/>
        <v>K</v>
      </c>
      <c r="O75" s="178"/>
      <c r="P75" s="184">
        <f t="shared" si="10"/>
        <v>14.285714285714285</v>
      </c>
      <c r="Q75" s="184">
        <f t="shared" si="11"/>
        <v>8.3116883116883109</v>
      </c>
      <c r="R75" s="180"/>
      <c r="S75" s="180" t="str">
        <f t="shared" si="12"/>
        <v>BETUL</v>
      </c>
      <c r="T75" s="180" t="str">
        <f t="shared" si="13"/>
        <v>BETUL</v>
      </c>
      <c r="U75" s="180" t="str">
        <f t="shared" si="14"/>
        <v>OKE</v>
      </c>
      <c r="V75" s="180" t="str">
        <f t="shared" si="15"/>
        <v>OKE</v>
      </c>
      <c r="X75" s="280" t="s">
        <v>37</v>
      </c>
      <c r="Y75" s="281">
        <v>1</v>
      </c>
      <c r="Z75" s="281" t="s">
        <v>757</v>
      </c>
      <c r="AA75" s="281" t="s">
        <v>128</v>
      </c>
      <c r="AB75" s="281">
        <v>437</v>
      </c>
      <c r="AC75" s="283">
        <v>193</v>
      </c>
      <c r="AD75" s="284">
        <v>44.164759725400501</v>
      </c>
      <c r="AE75" s="283">
        <v>179</v>
      </c>
      <c r="AF75" s="284">
        <v>40.961098398169298</v>
      </c>
      <c r="AG75" s="280" t="s">
        <v>758</v>
      </c>
    </row>
    <row r="76" spans="1:33" ht="14">
      <c r="A76" s="279">
        <v>67</v>
      </c>
      <c r="B76" s="584" t="s">
        <v>37</v>
      </c>
      <c r="C76" s="585">
        <v>1</v>
      </c>
      <c r="D76" s="585" t="s">
        <v>755</v>
      </c>
      <c r="E76" s="585" t="s">
        <v>128</v>
      </c>
      <c r="F76" s="248">
        <v>272</v>
      </c>
      <c r="G76" s="247">
        <v>68</v>
      </c>
      <c r="H76" s="249">
        <v>25</v>
      </c>
      <c r="I76" s="247">
        <v>53</v>
      </c>
      <c r="J76" s="249">
        <v>19.485294117647058</v>
      </c>
      <c r="K76" s="250" t="s">
        <v>756</v>
      </c>
      <c r="L76" s="207"/>
      <c r="M76" s="178" t="str">
        <f t="shared" si="8"/>
        <v>K</v>
      </c>
      <c r="N76" s="178" t="str">
        <f t="shared" si="9"/>
        <v>K</v>
      </c>
      <c r="O76" s="178"/>
      <c r="P76" s="184">
        <f t="shared" si="10"/>
        <v>25</v>
      </c>
      <c r="Q76" s="184">
        <f t="shared" si="11"/>
        <v>19.485294117647058</v>
      </c>
      <c r="R76" s="180"/>
      <c r="S76" s="180" t="str">
        <f t="shared" si="12"/>
        <v>BETUL</v>
      </c>
      <c r="T76" s="180" t="str">
        <f t="shared" si="13"/>
        <v>BETUL</v>
      </c>
      <c r="U76" s="180" t="str">
        <f t="shared" si="14"/>
        <v>OKE</v>
      </c>
      <c r="V76" s="180" t="str">
        <f t="shared" si="15"/>
        <v>OKE</v>
      </c>
      <c r="X76" s="280" t="s">
        <v>37</v>
      </c>
      <c r="Y76" s="281">
        <v>1</v>
      </c>
      <c r="Z76" s="281" t="s">
        <v>759</v>
      </c>
      <c r="AA76" s="281" t="s">
        <v>128</v>
      </c>
      <c r="AB76" s="281">
        <v>385</v>
      </c>
      <c r="AC76" s="283">
        <v>292</v>
      </c>
      <c r="AD76" s="284">
        <v>75.844155844155793</v>
      </c>
      <c r="AE76" s="283">
        <v>215</v>
      </c>
      <c r="AF76" s="284">
        <v>55.8441558441558</v>
      </c>
      <c r="AG76" s="288" t="s">
        <v>760</v>
      </c>
    </row>
    <row r="77" spans="1:33" ht="14">
      <c r="A77" s="279">
        <v>68</v>
      </c>
      <c r="B77" s="584" t="s">
        <v>37</v>
      </c>
      <c r="C77" s="585">
        <v>1</v>
      </c>
      <c r="D77" s="585" t="s">
        <v>757</v>
      </c>
      <c r="E77" s="585" t="s">
        <v>128</v>
      </c>
      <c r="F77" s="248">
        <v>437</v>
      </c>
      <c r="G77" s="247">
        <v>91</v>
      </c>
      <c r="H77" s="249">
        <v>20.823798627002287</v>
      </c>
      <c r="I77" s="247">
        <v>78</v>
      </c>
      <c r="J77" s="249">
        <v>17.848970251716249</v>
      </c>
      <c r="K77" s="250" t="s">
        <v>758</v>
      </c>
      <c r="L77" s="207"/>
      <c r="M77" s="178" t="str">
        <f t="shared" si="8"/>
        <v>K</v>
      </c>
      <c r="N77" s="178" t="str">
        <f t="shared" si="9"/>
        <v>K</v>
      </c>
      <c r="O77" s="178"/>
      <c r="P77" s="184">
        <f t="shared" si="10"/>
        <v>20.823798627002287</v>
      </c>
      <c r="Q77" s="184">
        <f t="shared" si="11"/>
        <v>17.848970251716249</v>
      </c>
      <c r="R77" s="180"/>
      <c r="S77" s="180" t="str">
        <f t="shared" si="12"/>
        <v>BETUL</v>
      </c>
      <c r="T77" s="180" t="str">
        <f t="shared" si="13"/>
        <v>BETUL</v>
      </c>
      <c r="U77" s="180" t="str">
        <f t="shared" si="14"/>
        <v>OKE</v>
      </c>
      <c r="V77" s="180" t="str">
        <f t="shared" si="15"/>
        <v>OKE</v>
      </c>
      <c r="X77" s="280" t="s">
        <v>37</v>
      </c>
      <c r="Y77" s="281">
        <v>1</v>
      </c>
      <c r="Z77" s="287" t="s">
        <v>761</v>
      </c>
      <c r="AA77" s="281" t="s">
        <v>128</v>
      </c>
      <c r="AB77" s="281">
        <v>385</v>
      </c>
      <c r="AC77" s="283">
        <v>123</v>
      </c>
      <c r="AD77" s="284">
        <v>31.948051948051901</v>
      </c>
      <c r="AE77" s="283">
        <v>125</v>
      </c>
      <c r="AF77" s="284">
        <v>32.4675324675325</v>
      </c>
      <c r="AG77" s="288" t="s">
        <v>5803</v>
      </c>
    </row>
    <row r="78" spans="1:33" ht="14">
      <c r="A78" s="279">
        <v>69</v>
      </c>
      <c r="B78" s="584" t="s">
        <v>37</v>
      </c>
      <c r="C78" s="585">
        <v>1</v>
      </c>
      <c r="D78" s="585" t="s">
        <v>759</v>
      </c>
      <c r="E78" s="585" t="s">
        <v>128</v>
      </c>
      <c r="F78" s="248">
        <v>385</v>
      </c>
      <c r="G78" s="247">
        <v>195</v>
      </c>
      <c r="H78" s="249">
        <v>50.649350649350644</v>
      </c>
      <c r="I78" s="247">
        <v>126</v>
      </c>
      <c r="J78" s="249">
        <v>32.727272727272727</v>
      </c>
      <c r="K78" s="250" t="s">
        <v>760</v>
      </c>
      <c r="L78" s="207"/>
      <c r="M78" s="178" t="str">
        <f t="shared" si="8"/>
        <v>K</v>
      </c>
      <c r="N78" s="178" t="str">
        <f t="shared" si="9"/>
        <v>K</v>
      </c>
      <c r="O78" s="178"/>
      <c r="P78" s="184">
        <f t="shared" si="10"/>
        <v>50.649350649350644</v>
      </c>
      <c r="Q78" s="184">
        <f t="shared" si="11"/>
        <v>32.727272727272727</v>
      </c>
      <c r="R78" s="180"/>
      <c r="S78" s="180" t="str">
        <f t="shared" si="12"/>
        <v>BETUL</v>
      </c>
      <c r="T78" s="180" t="str">
        <f t="shared" si="13"/>
        <v>BETUL</v>
      </c>
      <c r="U78" s="180" t="str">
        <f t="shared" si="14"/>
        <v>OKE</v>
      </c>
      <c r="V78" s="180" t="str">
        <f t="shared" si="15"/>
        <v>OKE</v>
      </c>
      <c r="X78" s="280" t="s">
        <v>37</v>
      </c>
      <c r="Y78" s="281">
        <v>1</v>
      </c>
      <c r="Z78" s="281" t="s">
        <v>762</v>
      </c>
      <c r="AA78" s="281" t="s">
        <v>131</v>
      </c>
      <c r="AB78" s="281">
        <v>292</v>
      </c>
      <c r="AC78" s="283">
        <v>176</v>
      </c>
      <c r="AD78" s="284">
        <v>60.273972602739697</v>
      </c>
      <c r="AE78" s="283">
        <v>145</v>
      </c>
      <c r="AF78" s="284">
        <v>49.657534246575302</v>
      </c>
      <c r="AG78" s="288" t="s">
        <v>763</v>
      </c>
    </row>
    <row r="79" spans="1:33" ht="14">
      <c r="A79" s="279">
        <v>70</v>
      </c>
      <c r="B79" s="584" t="s">
        <v>37</v>
      </c>
      <c r="C79" s="585">
        <v>1</v>
      </c>
      <c r="D79" s="585" t="s">
        <v>761</v>
      </c>
      <c r="E79" s="585" t="s">
        <v>128</v>
      </c>
      <c r="F79" s="248">
        <v>385</v>
      </c>
      <c r="G79" s="247">
        <v>109</v>
      </c>
      <c r="H79" s="249">
        <v>28.311688311688311</v>
      </c>
      <c r="I79" s="247">
        <v>101</v>
      </c>
      <c r="J79" s="249">
        <v>26.233766233766232</v>
      </c>
      <c r="K79" s="250" t="s">
        <v>764</v>
      </c>
      <c r="L79" s="207"/>
      <c r="M79" s="178" t="str">
        <f t="shared" si="8"/>
        <v>K</v>
      </c>
      <c r="N79" s="178" t="str">
        <f t="shared" si="9"/>
        <v>K</v>
      </c>
      <c r="O79" s="178"/>
      <c r="P79" s="184">
        <f t="shared" si="10"/>
        <v>28.311688311688311</v>
      </c>
      <c r="Q79" s="184">
        <f t="shared" si="11"/>
        <v>26.233766233766232</v>
      </c>
      <c r="R79" s="180"/>
      <c r="S79" s="180" t="str">
        <f t="shared" si="12"/>
        <v>BETUL</v>
      </c>
      <c r="T79" s="180" t="str">
        <f t="shared" si="13"/>
        <v>BETUL</v>
      </c>
      <c r="U79" s="180" t="str">
        <f t="shared" si="14"/>
        <v>OKE</v>
      </c>
      <c r="V79" s="180" t="str">
        <f t="shared" si="15"/>
        <v>OKE</v>
      </c>
      <c r="X79" s="280" t="s">
        <v>37</v>
      </c>
      <c r="Y79" s="281">
        <v>1</v>
      </c>
      <c r="Z79" s="281" t="s">
        <v>765</v>
      </c>
      <c r="AA79" s="281" t="s">
        <v>128</v>
      </c>
      <c r="AB79" s="281">
        <v>292</v>
      </c>
      <c r="AC79" s="283">
        <v>121</v>
      </c>
      <c r="AD79" s="284">
        <v>41.438356164383599</v>
      </c>
      <c r="AE79" s="283">
        <v>116</v>
      </c>
      <c r="AF79" s="284">
        <v>39.726027397260303</v>
      </c>
      <c r="AG79" s="288" t="s">
        <v>766</v>
      </c>
    </row>
    <row r="80" spans="1:33" ht="14">
      <c r="A80" s="279">
        <v>71</v>
      </c>
      <c r="B80" s="584" t="s">
        <v>37</v>
      </c>
      <c r="C80" s="585">
        <v>1</v>
      </c>
      <c r="D80" s="585" t="s">
        <v>762</v>
      </c>
      <c r="E80" s="585" t="s">
        <v>131</v>
      </c>
      <c r="F80" s="248">
        <v>292</v>
      </c>
      <c r="G80" s="247">
        <v>168</v>
      </c>
      <c r="H80" s="249">
        <v>57.534246575342465</v>
      </c>
      <c r="I80" s="247">
        <v>136</v>
      </c>
      <c r="J80" s="249">
        <v>46.575342465753423</v>
      </c>
      <c r="K80" s="250" t="s">
        <v>763</v>
      </c>
      <c r="L80" s="207"/>
      <c r="M80" s="178" t="str">
        <f t="shared" si="8"/>
        <v>K</v>
      </c>
      <c r="N80" s="178" t="str">
        <f t="shared" si="9"/>
        <v>K</v>
      </c>
      <c r="O80" s="178"/>
      <c r="P80" s="184">
        <f t="shared" si="10"/>
        <v>57.534246575342465</v>
      </c>
      <c r="Q80" s="184">
        <f t="shared" si="11"/>
        <v>46.575342465753423</v>
      </c>
      <c r="R80" s="180"/>
      <c r="S80" s="180" t="str">
        <f t="shared" si="12"/>
        <v>BETUL</v>
      </c>
      <c r="T80" s="180" t="str">
        <f t="shared" si="13"/>
        <v>BETUL</v>
      </c>
      <c r="U80" s="180" t="str">
        <f t="shared" si="14"/>
        <v>OKE</v>
      </c>
      <c r="V80" s="180" t="str">
        <f t="shared" si="15"/>
        <v>OKE</v>
      </c>
      <c r="X80" s="280" t="s">
        <v>37</v>
      </c>
      <c r="Y80" s="281">
        <v>1</v>
      </c>
      <c r="Z80" s="281" t="s">
        <v>767</v>
      </c>
      <c r="AA80" s="281" t="s">
        <v>128</v>
      </c>
      <c r="AB80" s="281">
        <v>292</v>
      </c>
      <c r="AC80" s="283">
        <v>110</v>
      </c>
      <c r="AD80" s="284">
        <v>37.671232876712303</v>
      </c>
      <c r="AE80" s="283">
        <v>100</v>
      </c>
      <c r="AF80" s="284">
        <v>34.246575342465803</v>
      </c>
      <c r="AG80" s="288" t="s">
        <v>768</v>
      </c>
    </row>
    <row r="81" spans="1:33">
      <c r="A81" s="279">
        <v>72</v>
      </c>
      <c r="B81" s="584" t="s">
        <v>37</v>
      </c>
      <c r="C81" s="585">
        <v>1</v>
      </c>
      <c r="D81" s="585" t="s">
        <v>765</v>
      </c>
      <c r="E81" s="585" t="s">
        <v>128</v>
      </c>
      <c r="F81" s="248">
        <v>292</v>
      </c>
      <c r="G81" s="247">
        <v>91</v>
      </c>
      <c r="H81" s="249">
        <v>31.164383561643838</v>
      </c>
      <c r="I81" s="247">
        <v>88</v>
      </c>
      <c r="J81" s="249">
        <v>30.136986301369863</v>
      </c>
      <c r="K81" s="250" t="s">
        <v>766</v>
      </c>
      <c r="L81" s="207"/>
      <c r="M81" s="178" t="str">
        <f t="shared" si="8"/>
        <v>K</v>
      </c>
      <c r="N81" s="178" t="str">
        <f t="shared" si="9"/>
        <v>K</v>
      </c>
      <c r="O81" s="178"/>
      <c r="P81" s="184">
        <f t="shared" si="10"/>
        <v>31.164383561643838</v>
      </c>
      <c r="Q81" s="184">
        <f t="shared" si="11"/>
        <v>30.136986301369863</v>
      </c>
      <c r="R81" s="180"/>
      <c r="S81" s="180" t="str">
        <f t="shared" si="12"/>
        <v>BETUL</v>
      </c>
      <c r="T81" s="180" t="str">
        <f t="shared" si="13"/>
        <v>BETUL</v>
      </c>
      <c r="U81" s="180" t="str">
        <f t="shared" si="14"/>
        <v>OKE</v>
      </c>
      <c r="V81" s="180" t="str">
        <f t="shared" si="15"/>
        <v>OKE</v>
      </c>
      <c r="X81" s="280" t="s">
        <v>37</v>
      </c>
      <c r="Y81" s="281">
        <v>1</v>
      </c>
      <c r="Z81" s="281" t="s">
        <v>769</v>
      </c>
      <c r="AA81" s="281" t="s">
        <v>128</v>
      </c>
      <c r="AB81" s="281">
        <v>385</v>
      </c>
      <c r="AC81" s="283">
        <v>151</v>
      </c>
      <c r="AD81" s="284">
        <v>39.2207792207792</v>
      </c>
      <c r="AE81" s="283">
        <v>133</v>
      </c>
      <c r="AF81" s="284">
        <v>34.545454545454497</v>
      </c>
      <c r="AG81" s="280" t="s">
        <v>5804</v>
      </c>
    </row>
    <row r="82" spans="1:33">
      <c r="A82" s="279">
        <v>73</v>
      </c>
      <c r="B82" s="584" t="s">
        <v>37</v>
      </c>
      <c r="C82" s="585">
        <v>1</v>
      </c>
      <c r="D82" s="585" t="s">
        <v>767</v>
      </c>
      <c r="E82" s="585" t="s">
        <v>128</v>
      </c>
      <c r="F82" s="248">
        <v>292</v>
      </c>
      <c r="G82" s="247">
        <v>91</v>
      </c>
      <c r="H82" s="249">
        <v>31.164383561643838</v>
      </c>
      <c r="I82" s="247">
        <v>82</v>
      </c>
      <c r="J82" s="249">
        <v>28.082191780821919</v>
      </c>
      <c r="K82" s="250" t="s">
        <v>768</v>
      </c>
      <c r="L82" s="207"/>
      <c r="M82" s="178" t="str">
        <f t="shared" si="8"/>
        <v>K</v>
      </c>
      <c r="N82" s="178" t="str">
        <f t="shared" si="9"/>
        <v>K</v>
      </c>
      <c r="O82" s="178"/>
      <c r="P82" s="184">
        <f t="shared" si="10"/>
        <v>31.164383561643838</v>
      </c>
      <c r="Q82" s="184">
        <f t="shared" si="11"/>
        <v>28.082191780821919</v>
      </c>
      <c r="R82" s="180"/>
      <c r="S82" s="180" t="str">
        <f t="shared" si="12"/>
        <v>BETUL</v>
      </c>
      <c r="T82" s="180" t="str">
        <f t="shared" si="13"/>
        <v>BETUL</v>
      </c>
      <c r="U82" s="180" t="str">
        <f t="shared" si="14"/>
        <v>OKE</v>
      </c>
      <c r="V82" s="180" t="str">
        <f t="shared" si="15"/>
        <v>OKE</v>
      </c>
      <c r="X82" s="280" t="s">
        <v>37</v>
      </c>
      <c r="Y82" s="281">
        <v>2</v>
      </c>
      <c r="Z82" s="281" t="s">
        <v>770</v>
      </c>
      <c r="AA82" s="281" t="s">
        <v>131</v>
      </c>
      <c r="AB82" s="281">
        <v>385</v>
      </c>
      <c r="AC82" s="283">
        <v>230</v>
      </c>
      <c r="AD82" s="284">
        <v>59.740259740259702</v>
      </c>
      <c r="AE82" s="283">
        <v>196</v>
      </c>
      <c r="AF82" s="284">
        <v>50.909090909090899</v>
      </c>
      <c r="AG82" s="280" t="s">
        <v>5805</v>
      </c>
    </row>
    <row r="83" spans="1:33">
      <c r="A83" s="279">
        <v>74</v>
      </c>
      <c r="B83" s="584" t="s">
        <v>37</v>
      </c>
      <c r="C83" s="585">
        <v>1</v>
      </c>
      <c r="D83" s="585" t="s">
        <v>769</v>
      </c>
      <c r="E83" s="585" t="s">
        <v>128</v>
      </c>
      <c r="F83" s="248">
        <v>385</v>
      </c>
      <c r="G83" s="247">
        <v>195</v>
      </c>
      <c r="H83" s="249">
        <v>50.649350649350644</v>
      </c>
      <c r="I83" s="247">
        <v>178</v>
      </c>
      <c r="J83" s="249">
        <v>46.233766233766232</v>
      </c>
      <c r="K83" s="250" t="s">
        <v>768</v>
      </c>
      <c r="L83" s="207"/>
      <c r="M83" s="178" t="str">
        <f t="shared" si="8"/>
        <v>K</v>
      </c>
      <c r="N83" s="178" t="str">
        <f t="shared" si="9"/>
        <v>K</v>
      </c>
      <c r="O83" s="178"/>
      <c r="P83" s="184">
        <f t="shared" si="10"/>
        <v>50.649350649350644</v>
      </c>
      <c r="Q83" s="184">
        <f t="shared" si="11"/>
        <v>46.233766233766232</v>
      </c>
      <c r="R83" s="180"/>
      <c r="S83" s="180" t="str">
        <f t="shared" si="12"/>
        <v>BETUL</v>
      </c>
      <c r="T83" s="180" t="str">
        <f t="shared" si="13"/>
        <v>BETUL</v>
      </c>
      <c r="U83" s="180" t="str">
        <f t="shared" si="14"/>
        <v>OKE</v>
      </c>
      <c r="V83" s="180" t="str">
        <f t="shared" si="15"/>
        <v>OKE</v>
      </c>
      <c r="X83" s="280" t="s">
        <v>37</v>
      </c>
      <c r="Y83" s="281">
        <v>2</v>
      </c>
      <c r="Z83" s="281" t="s">
        <v>771</v>
      </c>
      <c r="AA83" s="281" t="s">
        <v>128</v>
      </c>
      <c r="AB83" s="281">
        <v>292</v>
      </c>
      <c r="AC83" s="283">
        <v>106</v>
      </c>
      <c r="AD83" s="284">
        <v>36.301369863013697</v>
      </c>
      <c r="AE83" s="283">
        <v>48</v>
      </c>
      <c r="AF83" s="284">
        <v>16.438356164383599</v>
      </c>
      <c r="AG83" s="280" t="s">
        <v>772</v>
      </c>
    </row>
    <row r="84" spans="1:33">
      <c r="A84" s="279">
        <v>75</v>
      </c>
      <c r="B84" s="584" t="s">
        <v>37</v>
      </c>
      <c r="C84" s="585">
        <v>2</v>
      </c>
      <c r="D84" s="585" t="s">
        <v>770</v>
      </c>
      <c r="E84" s="585" t="s">
        <v>131</v>
      </c>
      <c r="F84" s="248">
        <v>385</v>
      </c>
      <c r="G84" s="247">
        <v>134</v>
      </c>
      <c r="H84" s="249">
        <v>34.805194805194809</v>
      </c>
      <c r="I84" s="247">
        <v>118</v>
      </c>
      <c r="J84" s="249">
        <v>30.649350649350648</v>
      </c>
      <c r="K84" s="250" t="s">
        <v>773</v>
      </c>
      <c r="L84" s="207"/>
      <c r="M84" s="178" t="str">
        <f t="shared" si="8"/>
        <v>K</v>
      </c>
      <c r="N84" s="178" t="str">
        <f t="shared" si="9"/>
        <v>K</v>
      </c>
      <c r="O84" s="178"/>
      <c r="P84" s="184">
        <f t="shared" si="10"/>
        <v>34.805194805194809</v>
      </c>
      <c r="Q84" s="184">
        <f t="shared" si="11"/>
        <v>30.649350649350648</v>
      </c>
      <c r="R84" s="180"/>
      <c r="S84" s="180" t="str">
        <f t="shared" si="12"/>
        <v>BETUL</v>
      </c>
      <c r="T84" s="180" t="str">
        <f t="shared" si="13"/>
        <v>BETUL</v>
      </c>
      <c r="U84" s="180" t="str">
        <f t="shared" si="14"/>
        <v>OKE</v>
      </c>
      <c r="V84" s="180" t="str">
        <f t="shared" si="15"/>
        <v>OKE</v>
      </c>
      <c r="X84" s="280" t="s">
        <v>37</v>
      </c>
      <c r="Y84" s="281">
        <v>2</v>
      </c>
      <c r="Z84" s="281" t="s">
        <v>774</v>
      </c>
      <c r="AA84" s="281" t="s">
        <v>128</v>
      </c>
      <c r="AB84" s="281">
        <v>292</v>
      </c>
      <c r="AC84" s="283">
        <v>154</v>
      </c>
      <c r="AD84" s="284">
        <v>52.739726027397303</v>
      </c>
      <c r="AE84" s="283">
        <v>139</v>
      </c>
      <c r="AF84" s="284">
        <v>47.602739726027401</v>
      </c>
      <c r="AG84" s="280" t="s">
        <v>775</v>
      </c>
    </row>
    <row r="85" spans="1:33">
      <c r="A85" s="279">
        <v>76</v>
      </c>
      <c r="B85" s="584" t="s">
        <v>37</v>
      </c>
      <c r="C85" s="585">
        <v>2</v>
      </c>
      <c r="D85" s="585" t="s">
        <v>771</v>
      </c>
      <c r="E85" s="585" t="s">
        <v>128</v>
      </c>
      <c r="F85" s="248">
        <v>292</v>
      </c>
      <c r="G85" s="247">
        <v>128</v>
      </c>
      <c r="H85" s="249">
        <v>43.835616438356162</v>
      </c>
      <c r="I85" s="247">
        <v>51</v>
      </c>
      <c r="J85" s="249">
        <v>17.465753424657535</v>
      </c>
      <c r="K85" s="250" t="s">
        <v>772</v>
      </c>
      <c r="L85" s="207"/>
      <c r="M85" s="178" t="str">
        <f t="shared" si="8"/>
        <v>K</v>
      </c>
      <c r="N85" s="178" t="str">
        <f t="shared" si="9"/>
        <v>K</v>
      </c>
      <c r="O85" s="178"/>
      <c r="P85" s="184">
        <f t="shared" si="10"/>
        <v>43.835616438356162</v>
      </c>
      <c r="Q85" s="184">
        <f t="shared" si="11"/>
        <v>17.465753424657535</v>
      </c>
      <c r="R85" s="180"/>
      <c r="S85" s="180" t="str">
        <f t="shared" si="12"/>
        <v>BETUL</v>
      </c>
      <c r="T85" s="180" t="str">
        <f t="shared" si="13"/>
        <v>BETUL</v>
      </c>
      <c r="U85" s="180" t="str">
        <f t="shared" si="14"/>
        <v>OKE</v>
      </c>
      <c r="V85" s="180" t="str">
        <f t="shared" si="15"/>
        <v>OKE</v>
      </c>
      <c r="X85" s="280" t="s">
        <v>37</v>
      </c>
      <c r="Y85" s="281">
        <v>2</v>
      </c>
      <c r="Z85" s="281" t="s">
        <v>776</v>
      </c>
      <c r="AA85" s="281" t="s">
        <v>128</v>
      </c>
      <c r="AB85" s="281">
        <v>385</v>
      </c>
      <c r="AC85" s="283">
        <v>189</v>
      </c>
      <c r="AD85" s="284">
        <v>49.090909090909101</v>
      </c>
      <c r="AE85" s="283">
        <v>107</v>
      </c>
      <c r="AF85" s="284">
        <v>27.792207792207801</v>
      </c>
      <c r="AG85" s="280" t="s">
        <v>777</v>
      </c>
    </row>
    <row r="86" spans="1:33">
      <c r="A86" s="279">
        <v>77</v>
      </c>
      <c r="B86" s="584" t="s">
        <v>37</v>
      </c>
      <c r="C86" s="585">
        <v>2</v>
      </c>
      <c r="D86" s="585" t="s">
        <v>774</v>
      </c>
      <c r="E86" s="585" t="s">
        <v>128</v>
      </c>
      <c r="F86" s="248">
        <v>292</v>
      </c>
      <c r="G86" s="247">
        <v>145</v>
      </c>
      <c r="H86" s="249">
        <v>49.657534246575338</v>
      </c>
      <c r="I86" s="247">
        <v>124</v>
      </c>
      <c r="J86" s="249">
        <v>42.465753424657535</v>
      </c>
      <c r="K86" s="250" t="s">
        <v>775</v>
      </c>
      <c r="L86" s="207"/>
      <c r="M86" s="178" t="str">
        <f t="shared" si="8"/>
        <v>K</v>
      </c>
      <c r="N86" s="178" t="str">
        <f t="shared" si="9"/>
        <v>K</v>
      </c>
      <c r="O86" s="178"/>
      <c r="P86" s="184">
        <f t="shared" si="10"/>
        <v>49.657534246575338</v>
      </c>
      <c r="Q86" s="184">
        <f t="shared" si="11"/>
        <v>42.465753424657535</v>
      </c>
      <c r="R86" s="180"/>
      <c r="S86" s="180" t="str">
        <f t="shared" si="12"/>
        <v>BETUL</v>
      </c>
      <c r="T86" s="180" t="str">
        <f t="shared" si="13"/>
        <v>BETUL</v>
      </c>
      <c r="U86" s="180" t="str">
        <f t="shared" si="14"/>
        <v>OKE</v>
      </c>
      <c r="V86" s="180" t="str">
        <f t="shared" si="15"/>
        <v>OKE</v>
      </c>
      <c r="X86" s="280" t="s">
        <v>37</v>
      </c>
      <c r="Y86" s="281">
        <v>2</v>
      </c>
      <c r="Z86" s="281" t="s">
        <v>778</v>
      </c>
      <c r="AA86" s="281" t="s">
        <v>128</v>
      </c>
      <c r="AB86" s="281">
        <v>292</v>
      </c>
      <c r="AC86" s="283">
        <v>20</v>
      </c>
      <c r="AD86" s="284">
        <v>6.8493150684931496</v>
      </c>
      <c r="AE86" s="283">
        <v>11</v>
      </c>
      <c r="AF86" s="284">
        <v>3.7671232876712302</v>
      </c>
      <c r="AG86" s="280" t="s">
        <v>766</v>
      </c>
    </row>
    <row r="87" spans="1:33" ht="12" customHeight="1">
      <c r="A87" s="279">
        <v>78</v>
      </c>
      <c r="B87" s="584" t="s">
        <v>37</v>
      </c>
      <c r="C87" s="585">
        <v>2</v>
      </c>
      <c r="D87" s="585" t="s">
        <v>776</v>
      </c>
      <c r="E87" s="585" t="s">
        <v>128</v>
      </c>
      <c r="F87" s="248">
        <v>385</v>
      </c>
      <c r="G87" s="247">
        <v>214</v>
      </c>
      <c r="H87" s="249">
        <v>55.584415584415581</v>
      </c>
      <c r="I87" s="247">
        <v>79</v>
      </c>
      <c r="J87" s="249">
        <v>20.519480519480521</v>
      </c>
      <c r="K87" s="250" t="s">
        <v>777</v>
      </c>
      <c r="L87" s="207"/>
      <c r="M87" s="178" t="str">
        <f t="shared" si="8"/>
        <v>K</v>
      </c>
      <c r="N87" s="178" t="str">
        <f t="shared" si="9"/>
        <v>K</v>
      </c>
      <c r="O87" s="178"/>
      <c r="P87" s="184">
        <f t="shared" si="10"/>
        <v>55.584415584415581</v>
      </c>
      <c r="Q87" s="184">
        <f t="shared" si="11"/>
        <v>20.519480519480521</v>
      </c>
      <c r="R87" s="180"/>
      <c r="S87" s="180" t="str">
        <f t="shared" si="12"/>
        <v>BETUL</v>
      </c>
      <c r="T87" s="180" t="str">
        <f t="shared" si="13"/>
        <v>BETUL</v>
      </c>
      <c r="U87" s="180" t="str">
        <f t="shared" si="14"/>
        <v>OKE</v>
      </c>
      <c r="V87" s="180" t="str">
        <f t="shared" si="15"/>
        <v>OKE</v>
      </c>
      <c r="X87" s="280" t="s">
        <v>37</v>
      </c>
      <c r="Y87" s="281">
        <v>2</v>
      </c>
      <c r="Z87" s="281" t="s">
        <v>779</v>
      </c>
      <c r="AA87" s="281" t="s">
        <v>128</v>
      </c>
      <c r="AB87" s="281">
        <v>292</v>
      </c>
      <c r="AC87" s="283">
        <v>167</v>
      </c>
      <c r="AD87" s="284">
        <v>57.191780821917803</v>
      </c>
      <c r="AE87" s="283">
        <v>151</v>
      </c>
      <c r="AF87" s="284">
        <v>51.712328767123303</v>
      </c>
      <c r="AG87" s="280" t="s">
        <v>780</v>
      </c>
    </row>
    <row r="88" spans="1:33">
      <c r="A88" s="279">
        <v>79</v>
      </c>
      <c r="B88" s="584" t="s">
        <v>37</v>
      </c>
      <c r="C88" s="585">
        <v>2</v>
      </c>
      <c r="D88" s="585" t="s">
        <v>778</v>
      </c>
      <c r="E88" s="585" t="s">
        <v>128</v>
      </c>
      <c r="F88" s="248">
        <v>292</v>
      </c>
      <c r="G88" s="247">
        <v>0</v>
      </c>
      <c r="H88" s="249">
        <v>0</v>
      </c>
      <c r="I88" s="247">
        <v>0</v>
      </c>
      <c r="J88" s="249">
        <v>0</v>
      </c>
      <c r="K88" s="250" t="s">
        <v>766</v>
      </c>
      <c r="L88" s="207"/>
      <c r="M88" s="178" t="str">
        <f t="shared" si="8"/>
        <v>K</v>
      </c>
      <c r="N88" s="178" t="str">
        <f t="shared" si="9"/>
        <v>K</v>
      </c>
      <c r="O88" s="178"/>
      <c r="P88" s="184">
        <f t="shared" si="10"/>
        <v>0</v>
      </c>
      <c r="Q88" s="184">
        <f t="shared" si="11"/>
        <v>0</v>
      </c>
      <c r="R88" s="180"/>
      <c r="S88" s="180" t="str">
        <f t="shared" si="12"/>
        <v>BETUL</v>
      </c>
      <c r="T88" s="180" t="str">
        <f t="shared" si="13"/>
        <v>BETUL</v>
      </c>
      <c r="U88" s="180" t="str">
        <f t="shared" si="14"/>
        <v>OKE</v>
      </c>
      <c r="V88" s="180" t="str">
        <f t="shared" si="15"/>
        <v>OKE</v>
      </c>
      <c r="X88" s="280" t="s">
        <v>37</v>
      </c>
      <c r="Y88" s="281">
        <v>2</v>
      </c>
      <c r="Z88" s="281" t="s">
        <v>781</v>
      </c>
      <c r="AA88" s="281" t="s">
        <v>128</v>
      </c>
      <c r="AB88" s="281">
        <v>292</v>
      </c>
      <c r="AC88" s="283">
        <v>134</v>
      </c>
      <c r="AD88" s="284">
        <v>45.890410958904098</v>
      </c>
      <c r="AE88" s="283">
        <v>123</v>
      </c>
      <c r="AF88" s="284">
        <v>42.123287671232902</v>
      </c>
      <c r="AG88" s="280" t="s">
        <v>782</v>
      </c>
    </row>
    <row r="89" spans="1:33">
      <c r="A89" s="279">
        <v>80</v>
      </c>
      <c r="B89" s="584" t="s">
        <v>37</v>
      </c>
      <c r="C89" s="585">
        <v>2</v>
      </c>
      <c r="D89" s="585" t="s">
        <v>779</v>
      </c>
      <c r="E89" s="585" t="s">
        <v>128</v>
      </c>
      <c r="F89" s="248">
        <v>292</v>
      </c>
      <c r="G89" s="247">
        <v>148</v>
      </c>
      <c r="H89" s="249">
        <v>50.684931506849317</v>
      </c>
      <c r="I89" s="247">
        <v>120</v>
      </c>
      <c r="J89" s="249">
        <v>41.095890410958901</v>
      </c>
      <c r="K89" s="250" t="s">
        <v>780</v>
      </c>
      <c r="L89" s="207"/>
      <c r="M89" s="178" t="str">
        <f t="shared" si="8"/>
        <v>K</v>
      </c>
      <c r="N89" s="178" t="str">
        <f t="shared" si="9"/>
        <v>K</v>
      </c>
      <c r="O89" s="178"/>
      <c r="P89" s="184">
        <f t="shared" si="10"/>
        <v>50.684931506849317</v>
      </c>
      <c r="Q89" s="184">
        <f t="shared" si="11"/>
        <v>41.095890410958901</v>
      </c>
      <c r="R89" s="180"/>
      <c r="S89" s="180" t="str">
        <f t="shared" si="12"/>
        <v>BETUL</v>
      </c>
      <c r="T89" s="180" t="str">
        <f t="shared" si="13"/>
        <v>BETUL</v>
      </c>
      <c r="U89" s="180" t="str">
        <f t="shared" si="14"/>
        <v>OKE</v>
      </c>
      <c r="V89" s="180" t="str">
        <f t="shared" si="15"/>
        <v>OKE</v>
      </c>
      <c r="X89" s="280" t="s">
        <v>37</v>
      </c>
      <c r="Y89" s="281">
        <v>2</v>
      </c>
      <c r="Z89" s="287" t="s">
        <v>783</v>
      </c>
      <c r="AA89" s="281" t="s">
        <v>128</v>
      </c>
      <c r="AB89" s="281">
        <v>400</v>
      </c>
      <c r="AC89" s="283">
        <v>153</v>
      </c>
      <c r="AD89" s="284">
        <v>38.25</v>
      </c>
      <c r="AE89" s="283">
        <v>162</v>
      </c>
      <c r="AF89" s="284">
        <v>40.5</v>
      </c>
      <c r="AG89" s="280" t="s">
        <v>784</v>
      </c>
    </row>
    <row r="90" spans="1:33">
      <c r="A90" s="279">
        <v>81</v>
      </c>
      <c r="B90" s="584" t="s">
        <v>37</v>
      </c>
      <c r="C90" s="585">
        <v>2</v>
      </c>
      <c r="D90" s="585" t="s">
        <v>781</v>
      </c>
      <c r="E90" s="585" t="s">
        <v>128</v>
      </c>
      <c r="F90" s="248">
        <v>292</v>
      </c>
      <c r="G90" s="247">
        <v>55</v>
      </c>
      <c r="H90" s="249">
        <v>18.835616438356166</v>
      </c>
      <c r="I90" s="247">
        <v>45</v>
      </c>
      <c r="J90" s="249">
        <v>15.41095890410959</v>
      </c>
      <c r="K90" s="250" t="s">
        <v>782</v>
      </c>
      <c r="L90" s="207"/>
      <c r="M90" s="178" t="str">
        <f t="shared" si="8"/>
        <v>K</v>
      </c>
      <c r="N90" s="178" t="str">
        <f t="shared" si="9"/>
        <v>K</v>
      </c>
      <c r="O90" s="178"/>
      <c r="P90" s="184">
        <f t="shared" si="10"/>
        <v>18.835616438356166</v>
      </c>
      <c r="Q90" s="184">
        <f t="shared" si="11"/>
        <v>15.41095890410959</v>
      </c>
      <c r="R90" s="180"/>
      <c r="S90" s="180" t="str">
        <f t="shared" si="12"/>
        <v>BETUL</v>
      </c>
      <c r="T90" s="180" t="str">
        <f t="shared" si="13"/>
        <v>BETUL</v>
      </c>
      <c r="U90" s="180" t="str">
        <f t="shared" si="14"/>
        <v>OKE</v>
      </c>
      <c r="V90" s="180" t="str">
        <f t="shared" si="15"/>
        <v>OKE</v>
      </c>
      <c r="X90" s="280" t="s">
        <v>37</v>
      </c>
      <c r="Y90" s="281">
        <v>2</v>
      </c>
      <c r="Z90" s="281" t="s">
        <v>785</v>
      </c>
      <c r="AA90" s="281" t="s">
        <v>128</v>
      </c>
      <c r="AB90" s="281">
        <v>400</v>
      </c>
      <c r="AC90" s="283">
        <v>70</v>
      </c>
      <c r="AD90" s="284">
        <v>17.5</v>
      </c>
      <c r="AE90" s="283">
        <v>0</v>
      </c>
      <c r="AF90" s="284">
        <v>0</v>
      </c>
      <c r="AG90" s="280" t="s">
        <v>786</v>
      </c>
    </row>
    <row r="91" spans="1:33">
      <c r="A91" s="279">
        <v>82</v>
      </c>
      <c r="B91" s="584" t="s">
        <v>37</v>
      </c>
      <c r="C91" s="585">
        <v>2</v>
      </c>
      <c r="D91" s="585" t="s">
        <v>783</v>
      </c>
      <c r="E91" s="585" t="s">
        <v>128</v>
      </c>
      <c r="F91" s="248">
        <v>400</v>
      </c>
      <c r="G91" s="247">
        <v>202</v>
      </c>
      <c r="H91" s="249">
        <v>50.5</v>
      </c>
      <c r="I91" s="247">
        <v>204</v>
      </c>
      <c r="J91" s="249">
        <v>51</v>
      </c>
      <c r="K91" s="250" t="s">
        <v>784</v>
      </c>
      <c r="L91" s="207"/>
      <c r="M91" s="178" t="str">
        <f t="shared" si="8"/>
        <v>K</v>
      </c>
      <c r="N91" s="178" t="str">
        <f t="shared" si="9"/>
        <v>K</v>
      </c>
      <c r="O91" s="178"/>
      <c r="P91" s="184">
        <f t="shared" si="10"/>
        <v>50.5</v>
      </c>
      <c r="Q91" s="184">
        <f t="shared" si="11"/>
        <v>51</v>
      </c>
      <c r="R91" s="180"/>
      <c r="S91" s="180" t="str">
        <f t="shared" si="12"/>
        <v>BETUL</v>
      </c>
      <c r="T91" s="180" t="str">
        <f t="shared" si="13"/>
        <v>BETUL</v>
      </c>
      <c r="U91" s="180" t="str">
        <f t="shared" si="14"/>
        <v>OKE</v>
      </c>
      <c r="V91" s="180" t="str">
        <f t="shared" si="15"/>
        <v>OKE</v>
      </c>
      <c r="X91" s="280" t="s">
        <v>21</v>
      </c>
      <c r="Y91" s="281">
        <v>6</v>
      </c>
      <c r="Z91" s="286" t="s">
        <v>787</v>
      </c>
      <c r="AA91" s="281" t="s">
        <v>128</v>
      </c>
      <c r="AB91" s="281">
        <v>437</v>
      </c>
      <c r="AC91" s="283">
        <v>119</v>
      </c>
      <c r="AD91" s="284">
        <v>27.2311212814645</v>
      </c>
      <c r="AE91" s="283">
        <v>97</v>
      </c>
      <c r="AF91" s="284">
        <v>22.196796338672801</v>
      </c>
      <c r="AG91" s="280" t="s">
        <v>788</v>
      </c>
    </row>
    <row r="92" spans="1:33">
      <c r="A92" s="279">
        <v>83</v>
      </c>
      <c r="B92" s="584" t="s">
        <v>37</v>
      </c>
      <c r="C92" s="585">
        <v>2</v>
      </c>
      <c r="D92" s="585" t="s">
        <v>785</v>
      </c>
      <c r="E92" s="585" t="s">
        <v>128</v>
      </c>
      <c r="F92" s="248">
        <v>400</v>
      </c>
      <c r="G92" s="247">
        <v>96</v>
      </c>
      <c r="H92" s="249">
        <v>24</v>
      </c>
      <c r="I92" s="247">
        <v>82</v>
      </c>
      <c r="J92" s="249">
        <v>20.5</v>
      </c>
      <c r="K92" s="250" t="s">
        <v>786</v>
      </c>
      <c r="L92" s="207"/>
      <c r="M92" s="178" t="str">
        <f t="shared" si="8"/>
        <v>K</v>
      </c>
      <c r="N92" s="178" t="str">
        <f t="shared" si="9"/>
        <v>K</v>
      </c>
      <c r="O92" s="178"/>
      <c r="P92" s="184">
        <f t="shared" si="10"/>
        <v>24</v>
      </c>
      <c r="Q92" s="184">
        <f t="shared" si="11"/>
        <v>20.5</v>
      </c>
      <c r="R92" s="180"/>
      <c r="S92" s="180" t="str">
        <f t="shared" si="12"/>
        <v>BETUL</v>
      </c>
      <c r="T92" s="180" t="str">
        <f t="shared" si="13"/>
        <v>BETUL</v>
      </c>
      <c r="U92" s="180" t="str">
        <f t="shared" si="14"/>
        <v>OKE</v>
      </c>
      <c r="V92" s="180" t="str">
        <f t="shared" si="15"/>
        <v>OKE</v>
      </c>
      <c r="X92" s="280" t="s">
        <v>21</v>
      </c>
      <c r="Y92" s="281">
        <v>6</v>
      </c>
      <c r="Z92" s="281" t="s">
        <v>789</v>
      </c>
      <c r="AA92" s="281" t="s">
        <v>128</v>
      </c>
      <c r="AB92" s="281">
        <v>385</v>
      </c>
      <c r="AC92" s="283">
        <v>8</v>
      </c>
      <c r="AD92" s="284">
        <v>2.0779220779220799</v>
      </c>
      <c r="AE92" s="283">
        <v>8</v>
      </c>
      <c r="AF92" s="284">
        <v>2.0779220779220799</v>
      </c>
      <c r="AG92" s="280" t="s">
        <v>790</v>
      </c>
    </row>
    <row r="93" spans="1:33">
      <c r="A93" s="279">
        <v>84</v>
      </c>
      <c r="B93" s="584" t="s">
        <v>37</v>
      </c>
      <c r="C93" s="169">
        <v>3</v>
      </c>
      <c r="D93" s="169" t="s">
        <v>5514</v>
      </c>
      <c r="E93" s="585" t="s">
        <v>128</v>
      </c>
      <c r="F93" s="248">
        <v>300</v>
      </c>
      <c r="G93" s="247">
        <v>145</v>
      </c>
      <c r="H93" s="249">
        <v>48.333333333333336</v>
      </c>
      <c r="I93" s="247">
        <v>145</v>
      </c>
      <c r="J93" s="249">
        <v>48.333333333333336</v>
      </c>
      <c r="K93" s="170"/>
      <c r="L93" s="207"/>
      <c r="M93" s="178" t="str">
        <f t="shared" si="8"/>
        <v>K</v>
      </c>
      <c r="N93" s="178" t="str">
        <f t="shared" si="9"/>
        <v>K</v>
      </c>
      <c r="O93" s="178"/>
      <c r="P93" s="184">
        <f t="shared" si="10"/>
        <v>48.333333333333336</v>
      </c>
      <c r="Q93" s="184">
        <f t="shared" si="11"/>
        <v>48.333333333333336</v>
      </c>
      <c r="R93" s="180"/>
      <c r="S93" s="180" t="str">
        <f t="shared" si="12"/>
        <v>BETUL</v>
      </c>
      <c r="T93" s="180" t="str">
        <f t="shared" si="13"/>
        <v>BETUL</v>
      </c>
      <c r="U93" s="180" t="str">
        <f t="shared" si="14"/>
        <v>OKE</v>
      </c>
      <c r="V93" s="180" t="str">
        <f t="shared" si="15"/>
        <v>OKE</v>
      </c>
      <c r="X93" s="280" t="s">
        <v>21</v>
      </c>
      <c r="Y93" s="281">
        <v>6</v>
      </c>
      <c r="Z93" s="281" t="s">
        <v>791</v>
      </c>
      <c r="AA93" s="281" t="s">
        <v>128</v>
      </c>
      <c r="AB93" s="281">
        <v>437</v>
      </c>
      <c r="AC93" s="283">
        <v>0</v>
      </c>
      <c r="AD93" s="284">
        <v>0</v>
      </c>
      <c r="AE93" s="283">
        <v>0</v>
      </c>
      <c r="AF93" s="284">
        <v>0</v>
      </c>
      <c r="AG93" s="280" t="s">
        <v>792</v>
      </c>
    </row>
    <row r="94" spans="1:33">
      <c r="A94" s="279">
        <v>85</v>
      </c>
      <c r="B94" s="584" t="s">
        <v>21</v>
      </c>
      <c r="C94" s="585">
        <v>6</v>
      </c>
      <c r="D94" s="585" t="s">
        <v>787</v>
      </c>
      <c r="E94" s="585" t="s">
        <v>128</v>
      </c>
      <c r="F94" s="248">
        <v>437</v>
      </c>
      <c r="G94" s="247">
        <v>100</v>
      </c>
      <c r="H94" s="249">
        <v>22.883295194508012</v>
      </c>
      <c r="I94" s="247">
        <v>85</v>
      </c>
      <c r="J94" s="249">
        <v>19.450800915331808</v>
      </c>
      <c r="K94" s="250" t="s">
        <v>788</v>
      </c>
      <c r="L94" s="207"/>
      <c r="M94" s="178" t="str">
        <f t="shared" si="8"/>
        <v>K</v>
      </c>
      <c r="N94" s="178" t="str">
        <f t="shared" si="9"/>
        <v>K</v>
      </c>
      <c r="O94" s="178"/>
      <c r="P94" s="184">
        <f t="shared" si="10"/>
        <v>22.883295194508012</v>
      </c>
      <c r="Q94" s="184">
        <f t="shared" si="11"/>
        <v>19.450800915331808</v>
      </c>
      <c r="R94" s="180"/>
      <c r="S94" s="180" t="str">
        <f t="shared" si="12"/>
        <v>BETUL</v>
      </c>
      <c r="T94" s="180" t="str">
        <f t="shared" si="13"/>
        <v>BETUL</v>
      </c>
      <c r="U94" s="180" t="str">
        <f t="shared" si="14"/>
        <v>OKE</v>
      </c>
      <c r="V94" s="180" t="str">
        <f t="shared" si="15"/>
        <v>OKE</v>
      </c>
      <c r="X94" s="280" t="s">
        <v>21</v>
      </c>
      <c r="Y94" s="281">
        <v>6</v>
      </c>
      <c r="Z94" s="281" t="s">
        <v>793</v>
      </c>
      <c r="AA94" s="281" t="s">
        <v>128</v>
      </c>
      <c r="AB94" s="281">
        <v>385</v>
      </c>
      <c r="AC94" s="283">
        <v>102</v>
      </c>
      <c r="AD94" s="284">
        <v>26.493506493506501</v>
      </c>
      <c r="AE94" s="283">
        <v>91</v>
      </c>
      <c r="AF94" s="284">
        <v>23.636363636363601</v>
      </c>
      <c r="AG94" s="280" t="s">
        <v>794</v>
      </c>
    </row>
    <row r="95" spans="1:33">
      <c r="A95" s="279">
        <v>86</v>
      </c>
      <c r="B95" s="584" t="s">
        <v>21</v>
      </c>
      <c r="C95" s="585">
        <v>6</v>
      </c>
      <c r="D95" s="585" t="s">
        <v>789</v>
      </c>
      <c r="E95" s="585" t="s">
        <v>128</v>
      </c>
      <c r="F95" s="248">
        <v>385</v>
      </c>
      <c r="G95" s="247">
        <v>8</v>
      </c>
      <c r="H95" s="249">
        <v>2.0779220779220777</v>
      </c>
      <c r="I95" s="247">
        <v>8</v>
      </c>
      <c r="J95" s="249">
        <v>2.0779220779220777</v>
      </c>
      <c r="K95" s="250" t="s">
        <v>790</v>
      </c>
      <c r="L95" s="207"/>
      <c r="M95" s="178" t="str">
        <f t="shared" si="8"/>
        <v>K</v>
      </c>
      <c r="N95" s="178" t="str">
        <f t="shared" si="9"/>
        <v>K</v>
      </c>
      <c r="O95" s="178"/>
      <c r="P95" s="184">
        <f t="shared" si="10"/>
        <v>2.0779220779220777</v>
      </c>
      <c r="Q95" s="184">
        <f t="shared" si="11"/>
        <v>2.0779220779220777</v>
      </c>
      <c r="R95" s="180"/>
      <c r="S95" s="180" t="str">
        <f t="shared" si="12"/>
        <v>BETUL</v>
      </c>
      <c r="T95" s="180" t="str">
        <f t="shared" si="13"/>
        <v>BETUL</v>
      </c>
      <c r="U95" s="180" t="str">
        <f t="shared" si="14"/>
        <v>OKE</v>
      </c>
      <c r="V95" s="180" t="str">
        <f t="shared" si="15"/>
        <v>OKE</v>
      </c>
      <c r="X95" s="280" t="s">
        <v>21</v>
      </c>
      <c r="Y95" s="281">
        <v>6</v>
      </c>
      <c r="Z95" s="281" t="s">
        <v>795</v>
      </c>
      <c r="AA95" s="282" t="s">
        <v>128</v>
      </c>
      <c r="AB95" s="281">
        <v>385</v>
      </c>
      <c r="AC95" s="283">
        <v>191</v>
      </c>
      <c r="AD95" s="284">
        <v>49.610389610389603</v>
      </c>
      <c r="AE95" s="283">
        <v>175</v>
      </c>
      <c r="AF95" s="284">
        <v>45.454545454545503</v>
      </c>
      <c r="AG95" s="280" t="s">
        <v>796</v>
      </c>
    </row>
    <row r="96" spans="1:33">
      <c r="A96" s="279">
        <v>87</v>
      </c>
      <c r="B96" s="584" t="s">
        <v>21</v>
      </c>
      <c r="C96" s="585">
        <v>6</v>
      </c>
      <c r="D96" s="585" t="s">
        <v>791</v>
      </c>
      <c r="E96" s="585" t="s">
        <v>128</v>
      </c>
      <c r="F96" s="248">
        <v>437</v>
      </c>
      <c r="G96" s="247">
        <v>74</v>
      </c>
      <c r="H96" s="249">
        <v>16.933638443935926</v>
      </c>
      <c r="I96" s="247">
        <v>54</v>
      </c>
      <c r="J96" s="249">
        <v>12.356979405034325</v>
      </c>
      <c r="K96" s="250" t="s">
        <v>792</v>
      </c>
      <c r="L96" s="207"/>
      <c r="M96" s="178" t="str">
        <f t="shared" si="8"/>
        <v>K</v>
      </c>
      <c r="N96" s="178" t="str">
        <f t="shared" si="9"/>
        <v>K</v>
      </c>
      <c r="O96" s="178"/>
      <c r="P96" s="184">
        <f t="shared" si="10"/>
        <v>16.933638443935926</v>
      </c>
      <c r="Q96" s="184">
        <f t="shared" si="11"/>
        <v>12.356979405034325</v>
      </c>
      <c r="R96" s="180"/>
      <c r="S96" s="180" t="str">
        <f t="shared" si="12"/>
        <v>BETUL</v>
      </c>
      <c r="T96" s="180" t="str">
        <f t="shared" si="13"/>
        <v>BETUL</v>
      </c>
      <c r="U96" s="180" t="str">
        <f t="shared" si="14"/>
        <v>OKE</v>
      </c>
      <c r="V96" s="180" t="str">
        <f t="shared" si="15"/>
        <v>OKE</v>
      </c>
      <c r="X96" s="280" t="s">
        <v>21</v>
      </c>
      <c r="Y96" s="281">
        <v>6</v>
      </c>
      <c r="Z96" s="281" t="s">
        <v>797</v>
      </c>
      <c r="AA96" s="281" t="s">
        <v>128</v>
      </c>
      <c r="AB96" s="281">
        <v>385</v>
      </c>
      <c r="AC96" s="283">
        <v>8</v>
      </c>
      <c r="AD96" s="284">
        <v>2.0779220779220799</v>
      </c>
      <c r="AE96" s="283">
        <v>8</v>
      </c>
      <c r="AF96" s="284">
        <v>2.0779220779220799</v>
      </c>
      <c r="AG96" s="280" t="s">
        <v>798</v>
      </c>
    </row>
    <row r="97" spans="1:33">
      <c r="A97" s="279">
        <v>88</v>
      </c>
      <c r="B97" s="584" t="s">
        <v>21</v>
      </c>
      <c r="C97" s="585">
        <v>6</v>
      </c>
      <c r="D97" s="585" t="s">
        <v>793</v>
      </c>
      <c r="E97" s="585" t="s">
        <v>128</v>
      </c>
      <c r="F97" s="248">
        <v>385</v>
      </c>
      <c r="G97" s="247">
        <v>75</v>
      </c>
      <c r="H97" s="249">
        <v>19.480519480519483</v>
      </c>
      <c r="I97" s="247">
        <v>56</v>
      </c>
      <c r="J97" s="249">
        <v>14.545454545454545</v>
      </c>
      <c r="K97" s="250" t="s">
        <v>794</v>
      </c>
      <c r="L97" s="207"/>
      <c r="M97" s="178" t="str">
        <f t="shared" si="8"/>
        <v>K</v>
      </c>
      <c r="N97" s="178" t="str">
        <f t="shared" si="9"/>
        <v>K</v>
      </c>
      <c r="O97" s="178"/>
      <c r="P97" s="184">
        <f t="shared" si="10"/>
        <v>19.480519480519483</v>
      </c>
      <c r="Q97" s="184">
        <f t="shared" si="11"/>
        <v>14.545454545454545</v>
      </c>
      <c r="R97" s="180"/>
      <c r="S97" s="180" t="str">
        <f t="shared" si="12"/>
        <v>BETUL</v>
      </c>
      <c r="T97" s="180" t="str">
        <f t="shared" si="13"/>
        <v>BETUL</v>
      </c>
      <c r="U97" s="180" t="str">
        <f t="shared" si="14"/>
        <v>OKE</v>
      </c>
      <c r="V97" s="180" t="str">
        <f t="shared" si="15"/>
        <v>OKE</v>
      </c>
      <c r="X97" s="280" t="s">
        <v>21</v>
      </c>
      <c r="Y97" s="281">
        <v>6</v>
      </c>
      <c r="Z97" s="281" t="s">
        <v>799</v>
      </c>
      <c r="AA97" s="281" t="s">
        <v>128</v>
      </c>
      <c r="AB97" s="281">
        <v>385</v>
      </c>
      <c r="AC97" s="283">
        <v>116</v>
      </c>
      <c r="AD97" s="284">
        <v>30.129870129870099</v>
      </c>
      <c r="AE97" s="283">
        <v>90</v>
      </c>
      <c r="AF97" s="284">
        <v>23.3766233766234</v>
      </c>
      <c r="AG97" s="280" t="s">
        <v>800</v>
      </c>
    </row>
    <row r="98" spans="1:33">
      <c r="A98" s="279">
        <v>89</v>
      </c>
      <c r="B98" s="584" t="s">
        <v>21</v>
      </c>
      <c r="C98" s="585">
        <v>6</v>
      </c>
      <c r="D98" s="585" t="s">
        <v>795</v>
      </c>
      <c r="E98" s="585" t="s">
        <v>128</v>
      </c>
      <c r="F98" s="248">
        <v>385</v>
      </c>
      <c r="G98" s="247">
        <v>83</v>
      </c>
      <c r="H98" s="249">
        <v>21.558441558441558</v>
      </c>
      <c r="I98" s="247">
        <v>71</v>
      </c>
      <c r="J98" s="249">
        <v>18.441558441558442</v>
      </c>
      <c r="K98" s="250" t="s">
        <v>796</v>
      </c>
      <c r="L98" s="207"/>
      <c r="M98" s="178" t="str">
        <f t="shared" si="8"/>
        <v>K</v>
      </c>
      <c r="N98" s="178" t="str">
        <f t="shared" si="9"/>
        <v>K</v>
      </c>
      <c r="O98" s="178"/>
      <c r="P98" s="184">
        <f t="shared" si="10"/>
        <v>21.558441558441558</v>
      </c>
      <c r="Q98" s="184">
        <f t="shared" si="11"/>
        <v>18.441558441558442</v>
      </c>
      <c r="R98" s="180"/>
      <c r="S98" s="180" t="str">
        <f t="shared" si="12"/>
        <v>BETUL</v>
      </c>
      <c r="T98" s="180" t="str">
        <f t="shared" si="13"/>
        <v>BETUL</v>
      </c>
      <c r="U98" s="180" t="str">
        <f t="shared" si="14"/>
        <v>OKE</v>
      </c>
      <c r="V98" s="180" t="str">
        <f t="shared" si="15"/>
        <v>OKE</v>
      </c>
      <c r="X98" s="280" t="s">
        <v>21</v>
      </c>
      <c r="Y98" s="281">
        <v>6</v>
      </c>
      <c r="Z98" s="281" t="s">
        <v>801</v>
      </c>
      <c r="AA98" s="281" t="s">
        <v>131</v>
      </c>
      <c r="AB98" s="281">
        <v>385</v>
      </c>
      <c r="AC98" s="283">
        <v>147</v>
      </c>
      <c r="AD98" s="284">
        <v>38.181818181818201</v>
      </c>
      <c r="AE98" s="283">
        <v>124</v>
      </c>
      <c r="AF98" s="284">
        <v>32.207792207792203</v>
      </c>
      <c r="AG98" s="280" t="s">
        <v>802</v>
      </c>
    </row>
    <row r="99" spans="1:33">
      <c r="A99" s="279">
        <v>90</v>
      </c>
      <c r="B99" s="584" t="s">
        <v>21</v>
      </c>
      <c r="C99" s="585">
        <v>6</v>
      </c>
      <c r="D99" s="585" t="s">
        <v>797</v>
      </c>
      <c r="E99" s="585" t="s">
        <v>128</v>
      </c>
      <c r="F99" s="248">
        <v>385</v>
      </c>
      <c r="G99" s="247">
        <v>0</v>
      </c>
      <c r="H99" s="249">
        <v>0</v>
      </c>
      <c r="I99" s="247">
        <v>11</v>
      </c>
      <c r="J99" s="249">
        <v>2.8571428571428572</v>
      </c>
      <c r="K99" s="250" t="s">
        <v>798</v>
      </c>
      <c r="L99" s="207"/>
      <c r="M99" s="178" t="str">
        <f t="shared" si="8"/>
        <v>K</v>
      </c>
      <c r="N99" s="178" t="str">
        <f t="shared" si="9"/>
        <v>K</v>
      </c>
      <c r="O99" s="178"/>
      <c r="P99" s="184">
        <f t="shared" si="10"/>
        <v>0</v>
      </c>
      <c r="Q99" s="184">
        <f t="shared" si="11"/>
        <v>2.8571428571428572</v>
      </c>
      <c r="R99" s="180"/>
      <c r="S99" s="180" t="str">
        <f t="shared" si="12"/>
        <v>BETUL</v>
      </c>
      <c r="T99" s="180" t="str">
        <f t="shared" si="13"/>
        <v>BETUL</v>
      </c>
      <c r="U99" s="180" t="str">
        <f t="shared" si="14"/>
        <v>OKE</v>
      </c>
      <c r="V99" s="180" t="str">
        <f t="shared" si="15"/>
        <v>OKE</v>
      </c>
      <c r="X99" s="280" t="s">
        <v>21</v>
      </c>
      <c r="Y99" s="281">
        <v>6</v>
      </c>
      <c r="Z99" s="281" t="s">
        <v>803</v>
      </c>
      <c r="AA99" s="282" t="s">
        <v>131</v>
      </c>
      <c r="AB99" s="281">
        <v>385</v>
      </c>
      <c r="AC99" s="283">
        <v>204</v>
      </c>
      <c r="AD99" s="284">
        <v>52.987012987013003</v>
      </c>
      <c r="AE99" s="283">
        <v>181</v>
      </c>
      <c r="AF99" s="284">
        <v>47.012987012986997</v>
      </c>
      <c r="AG99" s="280" t="s">
        <v>804</v>
      </c>
    </row>
    <row r="100" spans="1:33">
      <c r="A100" s="279">
        <v>91</v>
      </c>
      <c r="B100" s="584" t="s">
        <v>21</v>
      </c>
      <c r="C100" s="585">
        <v>6</v>
      </c>
      <c r="D100" s="585" t="s">
        <v>799</v>
      </c>
      <c r="E100" s="585" t="s">
        <v>128</v>
      </c>
      <c r="F100" s="248">
        <v>385</v>
      </c>
      <c r="G100" s="247">
        <v>86</v>
      </c>
      <c r="H100" s="249">
        <v>22.337662337662337</v>
      </c>
      <c r="I100" s="247">
        <v>75</v>
      </c>
      <c r="J100" s="249">
        <v>19.480519480519483</v>
      </c>
      <c r="K100" s="250" t="s">
        <v>800</v>
      </c>
      <c r="L100" s="207"/>
      <c r="M100" s="178" t="str">
        <f t="shared" si="8"/>
        <v>K</v>
      </c>
      <c r="N100" s="178" t="str">
        <f t="shared" si="9"/>
        <v>K</v>
      </c>
      <c r="O100" s="178"/>
      <c r="P100" s="184">
        <f t="shared" si="10"/>
        <v>22.337662337662337</v>
      </c>
      <c r="Q100" s="184">
        <f t="shared" si="11"/>
        <v>19.480519480519483</v>
      </c>
      <c r="R100" s="180"/>
      <c r="S100" s="180" t="str">
        <f t="shared" si="12"/>
        <v>BETUL</v>
      </c>
      <c r="T100" s="180" t="str">
        <f t="shared" si="13"/>
        <v>BETUL</v>
      </c>
      <c r="U100" s="180" t="str">
        <f t="shared" si="14"/>
        <v>OKE</v>
      </c>
      <c r="V100" s="180" t="str">
        <f t="shared" si="15"/>
        <v>OKE</v>
      </c>
      <c r="X100" s="280" t="s">
        <v>21</v>
      </c>
      <c r="Y100" s="281">
        <v>6</v>
      </c>
      <c r="Z100" s="281" t="s">
        <v>805</v>
      </c>
      <c r="AA100" s="281" t="s">
        <v>128</v>
      </c>
      <c r="AB100" s="281">
        <v>385</v>
      </c>
      <c r="AC100" s="283">
        <v>224</v>
      </c>
      <c r="AD100" s="284">
        <v>58.181818181818201</v>
      </c>
      <c r="AE100" s="283">
        <v>184</v>
      </c>
      <c r="AF100" s="284">
        <v>47.792207792207797</v>
      </c>
      <c r="AG100" s="280" t="s">
        <v>5806</v>
      </c>
    </row>
    <row r="101" spans="1:33">
      <c r="A101" s="279">
        <v>92</v>
      </c>
      <c r="B101" s="584" t="s">
        <v>21</v>
      </c>
      <c r="C101" s="585">
        <v>6</v>
      </c>
      <c r="D101" s="585" t="s">
        <v>801</v>
      </c>
      <c r="E101" s="585" t="s">
        <v>131</v>
      </c>
      <c r="F101" s="248">
        <v>385</v>
      </c>
      <c r="G101" s="247">
        <v>131</v>
      </c>
      <c r="H101" s="249">
        <v>34.025974025974023</v>
      </c>
      <c r="I101" s="247">
        <v>113</v>
      </c>
      <c r="J101" s="249">
        <v>29.350649350649348</v>
      </c>
      <c r="K101" s="250" t="s">
        <v>802</v>
      </c>
      <c r="L101" s="207"/>
      <c r="M101" s="178" t="str">
        <f t="shared" si="8"/>
        <v>K</v>
      </c>
      <c r="N101" s="178" t="str">
        <f t="shared" si="9"/>
        <v>K</v>
      </c>
      <c r="O101" s="178"/>
      <c r="P101" s="184">
        <f t="shared" si="10"/>
        <v>34.025974025974023</v>
      </c>
      <c r="Q101" s="184">
        <f t="shared" si="11"/>
        <v>29.350649350649348</v>
      </c>
      <c r="R101" s="180"/>
      <c r="S101" s="180" t="str">
        <f t="shared" si="12"/>
        <v>BETUL</v>
      </c>
      <c r="T101" s="180" t="str">
        <f t="shared" si="13"/>
        <v>BETUL</v>
      </c>
      <c r="U101" s="180" t="str">
        <f t="shared" si="14"/>
        <v>OKE</v>
      </c>
      <c r="V101" s="180" t="str">
        <f t="shared" si="15"/>
        <v>OKE</v>
      </c>
      <c r="X101" s="280" t="s">
        <v>21</v>
      </c>
      <c r="Y101" s="281">
        <v>6</v>
      </c>
      <c r="Z101" s="281" t="s">
        <v>806</v>
      </c>
      <c r="AA101" s="281" t="s">
        <v>128</v>
      </c>
      <c r="AB101" s="281">
        <v>292</v>
      </c>
      <c r="AC101" s="283">
        <v>142</v>
      </c>
      <c r="AD101" s="284">
        <v>48.630136986301402</v>
      </c>
      <c r="AE101" s="283">
        <v>130</v>
      </c>
      <c r="AF101" s="284">
        <v>44.5205479452055</v>
      </c>
      <c r="AG101" s="280" t="s">
        <v>807</v>
      </c>
    </row>
    <row r="102" spans="1:33">
      <c r="A102" s="279">
        <v>93</v>
      </c>
      <c r="B102" s="584" t="s">
        <v>21</v>
      </c>
      <c r="C102" s="585">
        <v>6</v>
      </c>
      <c r="D102" s="585" t="s">
        <v>803</v>
      </c>
      <c r="E102" s="585" t="s">
        <v>131</v>
      </c>
      <c r="F102" s="248">
        <v>385</v>
      </c>
      <c r="G102" s="247">
        <v>187</v>
      </c>
      <c r="H102" s="249">
        <v>48.571428571428569</v>
      </c>
      <c r="I102" s="247">
        <v>144</v>
      </c>
      <c r="J102" s="249">
        <v>37.402597402597401</v>
      </c>
      <c r="K102" s="250" t="s">
        <v>804</v>
      </c>
      <c r="L102" s="207"/>
      <c r="M102" s="178" t="str">
        <f t="shared" si="8"/>
        <v>K</v>
      </c>
      <c r="N102" s="178" t="str">
        <f t="shared" si="9"/>
        <v>K</v>
      </c>
      <c r="O102" s="178"/>
      <c r="P102" s="184">
        <f t="shared" si="10"/>
        <v>48.571428571428569</v>
      </c>
      <c r="Q102" s="184">
        <f t="shared" si="11"/>
        <v>37.402597402597401</v>
      </c>
      <c r="R102" s="180"/>
      <c r="S102" s="180" t="str">
        <f t="shared" si="12"/>
        <v>BETUL</v>
      </c>
      <c r="T102" s="180" t="str">
        <f t="shared" si="13"/>
        <v>BETUL</v>
      </c>
      <c r="U102" s="180" t="str">
        <f t="shared" si="14"/>
        <v>OKE</v>
      </c>
      <c r="V102" s="180" t="str">
        <f t="shared" si="15"/>
        <v>OKE</v>
      </c>
      <c r="X102" s="280" t="s">
        <v>21</v>
      </c>
      <c r="Y102" s="281">
        <v>7</v>
      </c>
      <c r="Z102" s="281" t="s">
        <v>809</v>
      </c>
      <c r="AA102" s="281" t="s">
        <v>128</v>
      </c>
      <c r="AB102" s="281">
        <v>292</v>
      </c>
      <c r="AC102" s="283">
        <v>127</v>
      </c>
      <c r="AD102" s="284">
        <v>43.4931506849315</v>
      </c>
      <c r="AE102" s="283">
        <v>95</v>
      </c>
      <c r="AF102" s="284">
        <v>32.5342465753425</v>
      </c>
      <c r="AG102" s="280" t="s">
        <v>810</v>
      </c>
    </row>
    <row r="103" spans="1:33">
      <c r="A103" s="279">
        <v>94</v>
      </c>
      <c r="B103" s="584" t="s">
        <v>21</v>
      </c>
      <c r="C103" s="585">
        <v>6</v>
      </c>
      <c r="D103" s="585" t="s">
        <v>805</v>
      </c>
      <c r="E103" s="585" t="s">
        <v>128</v>
      </c>
      <c r="F103" s="248">
        <v>385</v>
      </c>
      <c r="G103" s="247">
        <v>183</v>
      </c>
      <c r="H103" s="249">
        <v>47.532467532467528</v>
      </c>
      <c r="I103" s="247">
        <v>160</v>
      </c>
      <c r="J103" s="249">
        <v>41.558441558441558</v>
      </c>
      <c r="K103" s="250" t="s">
        <v>808</v>
      </c>
      <c r="L103" s="207"/>
      <c r="M103" s="178" t="str">
        <f t="shared" si="8"/>
        <v>K</v>
      </c>
      <c r="N103" s="178" t="str">
        <f t="shared" si="9"/>
        <v>K</v>
      </c>
      <c r="O103" s="178"/>
      <c r="P103" s="184">
        <f t="shared" si="10"/>
        <v>47.532467532467528</v>
      </c>
      <c r="Q103" s="184">
        <f t="shared" si="11"/>
        <v>41.558441558441558</v>
      </c>
      <c r="R103" s="180"/>
      <c r="S103" s="180" t="str">
        <f t="shared" si="12"/>
        <v>BETUL</v>
      </c>
      <c r="T103" s="180" t="str">
        <f t="shared" si="13"/>
        <v>BETUL</v>
      </c>
      <c r="U103" s="180" t="str">
        <f t="shared" si="14"/>
        <v>OKE</v>
      </c>
      <c r="V103" s="180" t="str">
        <f t="shared" si="15"/>
        <v>OKE</v>
      </c>
      <c r="X103" s="280" t="s">
        <v>21</v>
      </c>
      <c r="Y103" s="281">
        <v>7</v>
      </c>
      <c r="Z103" s="281" t="s">
        <v>811</v>
      </c>
      <c r="AA103" s="281" t="s">
        <v>128</v>
      </c>
      <c r="AB103" s="281">
        <v>385</v>
      </c>
      <c r="AC103" s="283">
        <v>91</v>
      </c>
      <c r="AD103" s="284">
        <v>23.636363636363601</v>
      </c>
      <c r="AE103" s="283">
        <v>89</v>
      </c>
      <c r="AF103" s="284">
        <v>23.116883116883098</v>
      </c>
      <c r="AG103" s="280" t="s">
        <v>812</v>
      </c>
    </row>
    <row r="104" spans="1:33">
      <c r="A104" s="279">
        <v>95</v>
      </c>
      <c r="B104" s="584" t="s">
        <v>21</v>
      </c>
      <c r="C104" s="585">
        <v>6</v>
      </c>
      <c r="D104" s="585" t="s">
        <v>806</v>
      </c>
      <c r="E104" s="585" t="s">
        <v>128</v>
      </c>
      <c r="F104" s="248">
        <v>292</v>
      </c>
      <c r="G104" s="247">
        <v>147</v>
      </c>
      <c r="H104" s="249">
        <v>50.342465753424662</v>
      </c>
      <c r="I104" s="247">
        <v>128</v>
      </c>
      <c r="J104" s="249">
        <v>43.835616438356162</v>
      </c>
      <c r="K104" s="250" t="s">
        <v>807</v>
      </c>
      <c r="L104" s="207"/>
      <c r="M104" s="178" t="str">
        <f t="shared" si="8"/>
        <v>K</v>
      </c>
      <c r="N104" s="178" t="str">
        <f t="shared" si="9"/>
        <v>K</v>
      </c>
      <c r="O104" s="178"/>
      <c r="P104" s="184">
        <f t="shared" si="10"/>
        <v>50.342465753424662</v>
      </c>
      <c r="Q104" s="184">
        <f t="shared" si="11"/>
        <v>43.835616438356162</v>
      </c>
      <c r="R104" s="180"/>
      <c r="S104" s="180" t="str">
        <f t="shared" si="12"/>
        <v>BETUL</v>
      </c>
      <c r="T104" s="180" t="str">
        <f t="shared" si="13"/>
        <v>BETUL</v>
      </c>
      <c r="U104" s="180" t="str">
        <f t="shared" si="14"/>
        <v>OKE</v>
      </c>
      <c r="V104" s="180" t="str">
        <f t="shared" si="15"/>
        <v>OKE</v>
      </c>
      <c r="X104" s="280" t="s">
        <v>21</v>
      </c>
      <c r="Y104" s="281">
        <v>7</v>
      </c>
      <c r="Z104" s="281" t="s">
        <v>815</v>
      </c>
      <c r="AA104" s="281" t="s">
        <v>128</v>
      </c>
      <c r="AB104" s="281">
        <v>292</v>
      </c>
      <c r="AC104" s="283">
        <v>3</v>
      </c>
      <c r="AD104" s="284">
        <v>1.02739726027397</v>
      </c>
      <c r="AE104" s="283">
        <v>2</v>
      </c>
      <c r="AF104" s="284">
        <v>0.68493150684931503</v>
      </c>
      <c r="AG104" s="280" t="s">
        <v>816</v>
      </c>
    </row>
    <row r="105" spans="1:33" ht="14">
      <c r="A105" s="279">
        <v>96</v>
      </c>
      <c r="B105" s="584" t="s">
        <v>21</v>
      </c>
      <c r="C105" s="585">
        <v>6</v>
      </c>
      <c r="D105" s="585" t="s">
        <v>813</v>
      </c>
      <c r="E105" s="585" t="s">
        <v>128</v>
      </c>
      <c r="F105" s="248">
        <v>320</v>
      </c>
      <c r="G105" s="247">
        <v>77</v>
      </c>
      <c r="H105" s="249">
        <v>24.0625</v>
      </c>
      <c r="I105" s="247">
        <v>79</v>
      </c>
      <c r="J105" s="249">
        <v>24.6875</v>
      </c>
      <c r="K105" s="587" t="s">
        <v>814</v>
      </c>
      <c r="L105" s="207"/>
      <c r="M105" s="178" t="str">
        <f t="shared" si="8"/>
        <v>K</v>
      </c>
      <c r="N105" s="178" t="str">
        <f t="shared" si="9"/>
        <v>K</v>
      </c>
      <c r="O105" s="178"/>
      <c r="P105" s="184">
        <f t="shared" si="10"/>
        <v>24.0625</v>
      </c>
      <c r="Q105" s="184">
        <f t="shared" si="11"/>
        <v>24.6875</v>
      </c>
      <c r="R105" s="180"/>
      <c r="S105" s="180" t="str">
        <f t="shared" si="12"/>
        <v>BETUL</v>
      </c>
      <c r="T105" s="180" t="str">
        <f t="shared" si="13"/>
        <v>BETUL</v>
      </c>
      <c r="U105" s="180" t="str">
        <f t="shared" si="14"/>
        <v>OKE</v>
      </c>
      <c r="V105" s="180" t="str">
        <f t="shared" si="15"/>
        <v>OKE</v>
      </c>
      <c r="X105" s="280" t="s">
        <v>21</v>
      </c>
      <c r="Y105" s="281">
        <v>7</v>
      </c>
      <c r="Z105" s="281" t="s">
        <v>817</v>
      </c>
      <c r="AA105" s="281" t="s">
        <v>128</v>
      </c>
      <c r="AB105" s="281">
        <v>292</v>
      </c>
      <c r="AC105" s="283">
        <v>106</v>
      </c>
      <c r="AD105" s="284">
        <v>36.301369863013697</v>
      </c>
      <c r="AE105" s="283">
        <v>79</v>
      </c>
      <c r="AF105" s="284">
        <v>27.054794520547901</v>
      </c>
      <c r="AG105" s="280" t="s">
        <v>5807</v>
      </c>
    </row>
    <row r="106" spans="1:33">
      <c r="A106" s="279">
        <v>97</v>
      </c>
      <c r="B106" s="584" t="s">
        <v>21</v>
      </c>
      <c r="C106" s="585">
        <v>7</v>
      </c>
      <c r="D106" s="585" t="s">
        <v>809</v>
      </c>
      <c r="E106" s="585" t="s">
        <v>128</v>
      </c>
      <c r="F106" s="248">
        <v>292</v>
      </c>
      <c r="G106" s="247">
        <v>79</v>
      </c>
      <c r="H106" s="249">
        <v>27.054794520547947</v>
      </c>
      <c r="I106" s="247">
        <v>77</v>
      </c>
      <c r="J106" s="249">
        <v>26.36986301369863</v>
      </c>
      <c r="K106" s="250" t="s">
        <v>810</v>
      </c>
      <c r="L106" s="207"/>
      <c r="M106" s="178" t="str">
        <f t="shared" si="8"/>
        <v>K</v>
      </c>
      <c r="N106" s="178" t="str">
        <f t="shared" si="9"/>
        <v>K</v>
      </c>
      <c r="O106" s="178"/>
      <c r="P106" s="184">
        <f t="shared" si="10"/>
        <v>27.054794520547947</v>
      </c>
      <c r="Q106" s="184">
        <f t="shared" si="11"/>
        <v>26.36986301369863</v>
      </c>
      <c r="R106" s="180"/>
      <c r="S106" s="180" t="str">
        <f t="shared" si="12"/>
        <v>BETUL</v>
      </c>
      <c r="T106" s="180" t="str">
        <f t="shared" si="13"/>
        <v>BETUL</v>
      </c>
      <c r="U106" s="180" t="str">
        <f t="shared" si="14"/>
        <v>OKE</v>
      </c>
      <c r="V106" s="180" t="str">
        <f t="shared" si="15"/>
        <v>OKE</v>
      </c>
      <c r="X106" s="280" t="s">
        <v>21</v>
      </c>
      <c r="Y106" s="281">
        <v>7</v>
      </c>
      <c r="Z106" s="281" t="s">
        <v>818</v>
      </c>
      <c r="AA106" s="281" t="s">
        <v>128</v>
      </c>
      <c r="AB106" s="281">
        <v>385</v>
      </c>
      <c r="AC106" s="283">
        <v>4</v>
      </c>
      <c r="AD106" s="284">
        <v>1.03896103896104</v>
      </c>
      <c r="AE106" s="283">
        <v>4</v>
      </c>
      <c r="AF106" s="284">
        <v>1.03896103896104</v>
      </c>
      <c r="AG106" s="280" t="s">
        <v>819</v>
      </c>
    </row>
    <row r="107" spans="1:33">
      <c r="A107" s="279">
        <v>98</v>
      </c>
      <c r="B107" s="584" t="s">
        <v>21</v>
      </c>
      <c r="C107" s="585">
        <v>7</v>
      </c>
      <c r="D107" s="585" t="s">
        <v>811</v>
      </c>
      <c r="E107" s="585" t="s">
        <v>128</v>
      </c>
      <c r="F107" s="248">
        <v>385</v>
      </c>
      <c r="G107" s="247">
        <v>122</v>
      </c>
      <c r="H107" s="249">
        <v>31.688311688311689</v>
      </c>
      <c r="I107" s="247">
        <v>114</v>
      </c>
      <c r="J107" s="249">
        <v>29.61038961038961</v>
      </c>
      <c r="K107" s="250" t="s">
        <v>812</v>
      </c>
      <c r="L107" s="207"/>
      <c r="M107" s="178" t="str">
        <f t="shared" si="8"/>
        <v>K</v>
      </c>
      <c r="N107" s="178" t="str">
        <f t="shared" si="9"/>
        <v>K</v>
      </c>
      <c r="O107" s="178"/>
      <c r="P107" s="184">
        <f t="shared" si="10"/>
        <v>31.688311688311689</v>
      </c>
      <c r="Q107" s="184">
        <f t="shared" si="11"/>
        <v>29.61038961038961</v>
      </c>
      <c r="R107" s="180"/>
      <c r="S107" s="180" t="str">
        <f t="shared" si="12"/>
        <v>BETUL</v>
      </c>
      <c r="T107" s="180" t="str">
        <f t="shared" si="13"/>
        <v>BETUL</v>
      </c>
      <c r="U107" s="180" t="str">
        <f t="shared" si="14"/>
        <v>OKE</v>
      </c>
      <c r="V107" s="180" t="str">
        <f t="shared" si="15"/>
        <v>OKE</v>
      </c>
      <c r="X107" s="280" t="s">
        <v>21</v>
      </c>
      <c r="Y107" s="281">
        <v>7</v>
      </c>
      <c r="Z107" s="286" t="s">
        <v>820</v>
      </c>
      <c r="AA107" s="281" t="s">
        <v>131</v>
      </c>
      <c r="AB107" s="281">
        <v>385</v>
      </c>
      <c r="AC107" s="283">
        <v>184</v>
      </c>
      <c r="AD107" s="284">
        <v>47.792207792207797</v>
      </c>
      <c r="AE107" s="283">
        <v>196</v>
      </c>
      <c r="AF107" s="284">
        <v>50.909090909090899</v>
      </c>
      <c r="AG107" s="280" t="s">
        <v>821</v>
      </c>
    </row>
    <row r="108" spans="1:33">
      <c r="A108" s="279">
        <v>99</v>
      </c>
      <c r="B108" s="584" t="s">
        <v>21</v>
      </c>
      <c r="C108" s="585">
        <v>7</v>
      </c>
      <c r="D108" s="585" t="s">
        <v>815</v>
      </c>
      <c r="E108" s="585" t="s">
        <v>128</v>
      </c>
      <c r="F108" s="248">
        <v>292</v>
      </c>
      <c r="G108" s="247">
        <v>0</v>
      </c>
      <c r="H108" s="249">
        <v>0</v>
      </c>
      <c r="I108" s="247">
        <v>0</v>
      </c>
      <c r="J108" s="249">
        <v>0</v>
      </c>
      <c r="K108" s="250" t="s">
        <v>816</v>
      </c>
      <c r="L108" s="207"/>
      <c r="M108" s="178" t="str">
        <f t="shared" si="8"/>
        <v>K</v>
      </c>
      <c r="N108" s="178" t="str">
        <f t="shared" si="9"/>
        <v>K</v>
      </c>
      <c r="O108" s="178"/>
      <c r="P108" s="184">
        <f t="shared" si="10"/>
        <v>0</v>
      </c>
      <c r="Q108" s="184">
        <f t="shared" si="11"/>
        <v>0</v>
      </c>
      <c r="R108" s="180"/>
      <c r="S108" s="180" t="str">
        <f t="shared" si="12"/>
        <v>BETUL</v>
      </c>
      <c r="T108" s="180" t="str">
        <f t="shared" si="13"/>
        <v>BETUL</v>
      </c>
      <c r="U108" s="180" t="str">
        <f t="shared" si="14"/>
        <v>OKE</v>
      </c>
      <c r="V108" s="180" t="str">
        <f t="shared" si="15"/>
        <v>OKE</v>
      </c>
      <c r="X108" s="280" t="s">
        <v>21</v>
      </c>
      <c r="Y108" s="281">
        <v>7</v>
      </c>
      <c r="Z108" s="281" t="s">
        <v>823</v>
      </c>
      <c r="AA108" s="281" t="s">
        <v>131</v>
      </c>
      <c r="AB108" s="281">
        <v>292</v>
      </c>
      <c r="AC108" s="283">
        <v>206</v>
      </c>
      <c r="AD108" s="284">
        <v>70.547945205479493</v>
      </c>
      <c r="AE108" s="283">
        <v>169</v>
      </c>
      <c r="AF108" s="284">
        <v>57.876712328767098</v>
      </c>
      <c r="AG108" s="280" t="s">
        <v>824</v>
      </c>
    </row>
    <row r="109" spans="1:33">
      <c r="A109" s="279">
        <v>100</v>
      </c>
      <c r="B109" s="584" t="s">
        <v>21</v>
      </c>
      <c r="C109" s="585">
        <v>7</v>
      </c>
      <c r="D109" s="585" t="s">
        <v>817</v>
      </c>
      <c r="E109" s="585" t="s">
        <v>128</v>
      </c>
      <c r="F109" s="248">
        <v>292</v>
      </c>
      <c r="G109" s="247">
        <v>81</v>
      </c>
      <c r="H109" s="249">
        <v>27.739726027397261</v>
      </c>
      <c r="I109" s="247">
        <v>64</v>
      </c>
      <c r="J109" s="249">
        <v>21.917808219178081</v>
      </c>
      <c r="K109" s="250" t="s">
        <v>822</v>
      </c>
      <c r="L109" s="207"/>
      <c r="M109" s="178" t="str">
        <f t="shared" si="8"/>
        <v>K</v>
      </c>
      <c r="N109" s="178" t="str">
        <f t="shared" si="9"/>
        <v>K</v>
      </c>
      <c r="O109" s="178"/>
      <c r="P109" s="184">
        <f t="shared" si="10"/>
        <v>27.739726027397261</v>
      </c>
      <c r="Q109" s="184">
        <f t="shared" si="11"/>
        <v>21.917808219178081</v>
      </c>
      <c r="R109" s="180"/>
      <c r="S109" s="180" t="str">
        <f t="shared" si="12"/>
        <v>BETUL</v>
      </c>
      <c r="T109" s="180" t="str">
        <f t="shared" si="13"/>
        <v>BETUL</v>
      </c>
      <c r="U109" s="180" t="str">
        <f t="shared" si="14"/>
        <v>OKE</v>
      </c>
      <c r="V109" s="180" t="str">
        <f t="shared" si="15"/>
        <v>OKE</v>
      </c>
      <c r="X109" s="280" t="s">
        <v>21</v>
      </c>
      <c r="Y109" s="281">
        <v>7</v>
      </c>
      <c r="Z109" s="281" t="s">
        <v>825</v>
      </c>
      <c r="AA109" s="281" t="s">
        <v>128</v>
      </c>
      <c r="AB109" s="281">
        <v>385</v>
      </c>
      <c r="AC109" s="283">
        <v>138</v>
      </c>
      <c r="AD109" s="284">
        <v>35.8441558441558</v>
      </c>
      <c r="AE109" s="283">
        <v>125</v>
      </c>
      <c r="AF109" s="284">
        <v>32.4675324675325</v>
      </c>
      <c r="AG109" s="280" t="s">
        <v>826</v>
      </c>
    </row>
    <row r="110" spans="1:33">
      <c r="A110" s="279">
        <v>101</v>
      </c>
      <c r="B110" s="584" t="s">
        <v>21</v>
      </c>
      <c r="C110" s="585">
        <v>7</v>
      </c>
      <c r="D110" s="585" t="s">
        <v>818</v>
      </c>
      <c r="E110" s="585" t="s">
        <v>128</v>
      </c>
      <c r="F110" s="248">
        <v>385</v>
      </c>
      <c r="G110" s="247">
        <v>120</v>
      </c>
      <c r="H110" s="249">
        <v>31.168831168831169</v>
      </c>
      <c r="I110" s="247">
        <v>0</v>
      </c>
      <c r="J110" s="249">
        <v>0</v>
      </c>
      <c r="K110" s="250" t="s">
        <v>819</v>
      </c>
      <c r="L110" s="207"/>
      <c r="M110" s="178" t="str">
        <f t="shared" si="8"/>
        <v>K</v>
      </c>
      <c r="N110" s="178" t="str">
        <f t="shared" si="9"/>
        <v>K</v>
      </c>
      <c r="O110" s="178"/>
      <c r="P110" s="184">
        <f t="shared" si="10"/>
        <v>31.168831168831169</v>
      </c>
      <c r="Q110" s="184">
        <f t="shared" si="11"/>
        <v>0</v>
      </c>
      <c r="R110" s="180"/>
      <c r="S110" s="180" t="str">
        <f t="shared" si="12"/>
        <v>BETUL</v>
      </c>
      <c r="T110" s="180" t="str">
        <f t="shared" si="13"/>
        <v>BETUL</v>
      </c>
      <c r="U110" s="180" t="str">
        <f t="shared" si="14"/>
        <v>OKE</v>
      </c>
      <c r="V110" s="180" t="str">
        <f t="shared" si="15"/>
        <v>OKE</v>
      </c>
      <c r="X110" s="280" t="s">
        <v>21</v>
      </c>
      <c r="Y110" s="281">
        <v>7</v>
      </c>
      <c r="Z110" s="281" t="s">
        <v>827</v>
      </c>
      <c r="AA110" s="281" t="s">
        <v>128</v>
      </c>
      <c r="AB110" s="281">
        <v>385</v>
      </c>
      <c r="AC110" s="283">
        <v>137</v>
      </c>
      <c r="AD110" s="284">
        <v>35.584415584415602</v>
      </c>
      <c r="AE110" s="283">
        <v>125</v>
      </c>
      <c r="AF110" s="284">
        <v>32.4675324675325</v>
      </c>
      <c r="AG110" s="280" t="s">
        <v>826</v>
      </c>
    </row>
    <row r="111" spans="1:33">
      <c r="A111" s="279">
        <v>102</v>
      </c>
      <c r="B111" s="584" t="s">
        <v>21</v>
      </c>
      <c r="C111" s="585">
        <v>7</v>
      </c>
      <c r="D111" s="585" t="s">
        <v>820</v>
      </c>
      <c r="E111" s="585" t="s">
        <v>131</v>
      </c>
      <c r="F111" s="248">
        <v>385</v>
      </c>
      <c r="G111" s="247">
        <v>132</v>
      </c>
      <c r="H111" s="249">
        <v>34.285714285714285</v>
      </c>
      <c r="I111" s="247">
        <v>129</v>
      </c>
      <c r="J111" s="249">
        <v>33.506493506493506</v>
      </c>
      <c r="K111" s="250" t="s">
        <v>821</v>
      </c>
      <c r="L111" s="207"/>
      <c r="M111" s="178" t="str">
        <f t="shared" si="8"/>
        <v>K</v>
      </c>
      <c r="N111" s="178" t="str">
        <f t="shared" si="9"/>
        <v>K</v>
      </c>
      <c r="O111" s="178"/>
      <c r="P111" s="184">
        <f t="shared" si="10"/>
        <v>34.285714285714285</v>
      </c>
      <c r="Q111" s="184">
        <f t="shared" si="11"/>
        <v>33.506493506493506</v>
      </c>
      <c r="R111" s="180"/>
      <c r="S111" s="180" t="str">
        <f t="shared" si="12"/>
        <v>BETUL</v>
      </c>
      <c r="T111" s="180" t="str">
        <f t="shared" si="13"/>
        <v>BETUL</v>
      </c>
      <c r="U111" s="180" t="str">
        <f t="shared" si="14"/>
        <v>OKE</v>
      </c>
      <c r="V111" s="180" t="str">
        <f t="shared" si="15"/>
        <v>OKE</v>
      </c>
      <c r="X111" s="280" t="s">
        <v>21</v>
      </c>
      <c r="Y111" s="281">
        <v>7</v>
      </c>
      <c r="Z111" s="281" t="s">
        <v>828</v>
      </c>
      <c r="AA111" s="281" t="s">
        <v>128</v>
      </c>
      <c r="AB111" s="281">
        <v>385</v>
      </c>
      <c r="AC111" s="283">
        <v>139</v>
      </c>
      <c r="AD111" s="284">
        <v>36.103896103896098</v>
      </c>
      <c r="AE111" s="283">
        <v>126</v>
      </c>
      <c r="AF111" s="284">
        <v>32.727272727272698</v>
      </c>
      <c r="AG111" s="280" t="s">
        <v>826</v>
      </c>
    </row>
    <row r="112" spans="1:33">
      <c r="A112" s="279">
        <v>103</v>
      </c>
      <c r="B112" s="584" t="s">
        <v>21</v>
      </c>
      <c r="C112" s="585">
        <v>7</v>
      </c>
      <c r="D112" s="585" t="s">
        <v>823</v>
      </c>
      <c r="E112" s="585" t="s">
        <v>131</v>
      </c>
      <c r="F112" s="248">
        <v>292</v>
      </c>
      <c r="G112" s="247">
        <v>185</v>
      </c>
      <c r="H112" s="249">
        <v>63.356164383561641</v>
      </c>
      <c r="I112" s="247">
        <v>164</v>
      </c>
      <c r="J112" s="249">
        <v>56.164383561643838</v>
      </c>
      <c r="K112" s="250" t="s">
        <v>824</v>
      </c>
      <c r="L112" s="207"/>
      <c r="M112" s="178" t="str">
        <f t="shared" si="8"/>
        <v>K</v>
      </c>
      <c r="N112" s="178" t="str">
        <f t="shared" si="9"/>
        <v>K</v>
      </c>
      <c r="O112" s="178"/>
      <c r="P112" s="184">
        <f t="shared" si="10"/>
        <v>63.356164383561641</v>
      </c>
      <c r="Q112" s="184">
        <f t="shared" si="11"/>
        <v>56.164383561643838</v>
      </c>
      <c r="R112" s="180"/>
      <c r="S112" s="180" t="str">
        <f t="shared" si="12"/>
        <v>BETUL</v>
      </c>
      <c r="T112" s="180" t="str">
        <f t="shared" si="13"/>
        <v>BETUL</v>
      </c>
      <c r="U112" s="180" t="str">
        <f t="shared" si="14"/>
        <v>OKE</v>
      </c>
      <c r="V112" s="180" t="str">
        <f t="shared" si="15"/>
        <v>OKE</v>
      </c>
      <c r="X112" s="280" t="s">
        <v>21</v>
      </c>
      <c r="Y112" s="281">
        <v>7</v>
      </c>
      <c r="Z112" s="281" t="s">
        <v>829</v>
      </c>
      <c r="AA112" s="281" t="s">
        <v>128</v>
      </c>
      <c r="AB112" s="281">
        <v>385</v>
      </c>
      <c r="AC112" s="283">
        <v>163</v>
      </c>
      <c r="AD112" s="284">
        <v>42.337662337662302</v>
      </c>
      <c r="AE112" s="283">
        <v>100</v>
      </c>
      <c r="AF112" s="284">
        <v>25.974025974025999</v>
      </c>
      <c r="AG112" s="280" t="s">
        <v>830</v>
      </c>
    </row>
    <row r="113" spans="1:33">
      <c r="A113" s="279">
        <v>104</v>
      </c>
      <c r="B113" s="584" t="s">
        <v>21</v>
      </c>
      <c r="C113" s="585">
        <v>7</v>
      </c>
      <c r="D113" s="585" t="s">
        <v>825</v>
      </c>
      <c r="E113" s="585" t="s">
        <v>128</v>
      </c>
      <c r="F113" s="248">
        <v>385</v>
      </c>
      <c r="G113" s="247">
        <v>55</v>
      </c>
      <c r="H113" s="249">
        <v>14.285714285714285</v>
      </c>
      <c r="I113" s="247">
        <v>51</v>
      </c>
      <c r="J113" s="249">
        <v>13.246753246753245</v>
      </c>
      <c r="K113" s="250" t="s">
        <v>826</v>
      </c>
      <c r="L113" s="207"/>
      <c r="M113" s="178" t="str">
        <f t="shared" si="8"/>
        <v>K</v>
      </c>
      <c r="N113" s="178" t="str">
        <f t="shared" si="9"/>
        <v>K</v>
      </c>
      <c r="O113" s="178"/>
      <c r="P113" s="184">
        <f t="shared" si="10"/>
        <v>14.285714285714285</v>
      </c>
      <c r="Q113" s="184">
        <f t="shared" si="11"/>
        <v>13.246753246753245</v>
      </c>
      <c r="R113" s="180"/>
      <c r="S113" s="180" t="str">
        <f t="shared" si="12"/>
        <v>BETUL</v>
      </c>
      <c r="T113" s="180" t="str">
        <f t="shared" si="13"/>
        <v>BETUL</v>
      </c>
      <c r="U113" s="180" t="str">
        <f t="shared" si="14"/>
        <v>OKE</v>
      </c>
      <c r="V113" s="180" t="str">
        <f t="shared" si="15"/>
        <v>OKE</v>
      </c>
      <c r="X113" s="280" t="s">
        <v>21</v>
      </c>
      <c r="Y113" s="281">
        <v>7</v>
      </c>
      <c r="Z113" s="281" t="s">
        <v>831</v>
      </c>
      <c r="AA113" s="282" t="s">
        <v>128</v>
      </c>
      <c r="AB113" s="281">
        <v>385</v>
      </c>
      <c r="AC113" s="283">
        <v>7</v>
      </c>
      <c r="AD113" s="284">
        <v>1.8181818181818199</v>
      </c>
      <c r="AE113" s="283">
        <v>5</v>
      </c>
      <c r="AF113" s="284">
        <v>1.2987012987013</v>
      </c>
      <c r="AG113" s="280" t="s">
        <v>832</v>
      </c>
    </row>
    <row r="114" spans="1:33">
      <c r="A114" s="279">
        <v>105</v>
      </c>
      <c r="B114" s="584" t="s">
        <v>21</v>
      </c>
      <c r="C114" s="585">
        <v>7</v>
      </c>
      <c r="D114" s="585" t="s">
        <v>827</v>
      </c>
      <c r="E114" s="585" t="s">
        <v>128</v>
      </c>
      <c r="F114" s="248">
        <v>385</v>
      </c>
      <c r="G114" s="247">
        <v>79</v>
      </c>
      <c r="H114" s="249">
        <v>20.519480519480521</v>
      </c>
      <c r="I114" s="247">
        <v>75</v>
      </c>
      <c r="J114" s="249">
        <v>19.480519480519483</v>
      </c>
      <c r="K114" s="250" t="s">
        <v>826</v>
      </c>
      <c r="L114" s="207"/>
      <c r="M114" s="178" t="str">
        <f t="shared" si="8"/>
        <v>K</v>
      </c>
      <c r="N114" s="178" t="str">
        <f t="shared" si="9"/>
        <v>K</v>
      </c>
      <c r="O114" s="178"/>
      <c r="P114" s="184">
        <f t="shared" si="10"/>
        <v>20.519480519480521</v>
      </c>
      <c r="Q114" s="184">
        <f t="shared" si="11"/>
        <v>19.480519480519483</v>
      </c>
      <c r="R114" s="180"/>
      <c r="S114" s="180" t="str">
        <f t="shared" si="12"/>
        <v>BETUL</v>
      </c>
      <c r="T114" s="180" t="str">
        <f t="shared" si="13"/>
        <v>BETUL</v>
      </c>
      <c r="U114" s="180" t="str">
        <f t="shared" si="14"/>
        <v>OKE</v>
      </c>
      <c r="V114" s="180" t="str">
        <f t="shared" si="15"/>
        <v>OKE</v>
      </c>
      <c r="X114" s="280" t="s">
        <v>21</v>
      </c>
      <c r="Y114" s="281">
        <v>7</v>
      </c>
      <c r="Z114" s="281" t="s">
        <v>833</v>
      </c>
      <c r="AA114" s="282" t="s">
        <v>128</v>
      </c>
      <c r="AB114" s="281">
        <v>292</v>
      </c>
      <c r="AC114" s="283">
        <v>123</v>
      </c>
      <c r="AD114" s="284">
        <v>42.123287671232902</v>
      </c>
      <c r="AE114" s="283">
        <v>120</v>
      </c>
      <c r="AF114" s="284">
        <v>41.095890410958901</v>
      </c>
      <c r="AG114" s="280" t="s">
        <v>834</v>
      </c>
    </row>
    <row r="115" spans="1:33">
      <c r="A115" s="279">
        <v>106</v>
      </c>
      <c r="B115" s="584" t="s">
        <v>21</v>
      </c>
      <c r="C115" s="585">
        <v>7</v>
      </c>
      <c r="D115" s="585" t="s">
        <v>828</v>
      </c>
      <c r="E115" s="585" t="s">
        <v>128</v>
      </c>
      <c r="F115" s="248">
        <v>385</v>
      </c>
      <c r="G115" s="247">
        <v>64</v>
      </c>
      <c r="H115" s="249">
        <v>16.623376623376622</v>
      </c>
      <c r="I115" s="247">
        <v>61</v>
      </c>
      <c r="J115" s="249">
        <v>15.844155844155845</v>
      </c>
      <c r="K115" s="250" t="s">
        <v>826</v>
      </c>
      <c r="L115" s="207"/>
      <c r="M115" s="178" t="str">
        <f t="shared" si="8"/>
        <v>K</v>
      </c>
      <c r="N115" s="178" t="str">
        <f t="shared" si="9"/>
        <v>K</v>
      </c>
      <c r="O115" s="178"/>
      <c r="P115" s="184">
        <f t="shared" si="10"/>
        <v>16.623376623376622</v>
      </c>
      <c r="Q115" s="184">
        <f t="shared" si="11"/>
        <v>15.844155844155845</v>
      </c>
      <c r="R115" s="180"/>
      <c r="S115" s="180" t="str">
        <f t="shared" si="12"/>
        <v>BETUL</v>
      </c>
      <c r="T115" s="180" t="str">
        <f t="shared" si="13"/>
        <v>BETUL</v>
      </c>
      <c r="U115" s="180" t="str">
        <f t="shared" si="14"/>
        <v>OKE</v>
      </c>
      <c r="V115" s="180" t="str">
        <f t="shared" si="15"/>
        <v>OKE</v>
      </c>
      <c r="X115" s="280" t="s">
        <v>21</v>
      </c>
      <c r="Y115" s="281">
        <v>7</v>
      </c>
      <c r="Z115" s="281" t="s">
        <v>835</v>
      </c>
      <c r="AA115" s="281" t="s">
        <v>128</v>
      </c>
      <c r="AB115" s="281">
        <v>292</v>
      </c>
      <c r="AC115" s="283">
        <v>127</v>
      </c>
      <c r="AD115" s="284">
        <v>43.4931506849315</v>
      </c>
      <c r="AE115" s="283">
        <v>130</v>
      </c>
      <c r="AF115" s="284">
        <v>44.5205479452055</v>
      </c>
      <c r="AG115" s="280" t="s">
        <v>836</v>
      </c>
    </row>
    <row r="116" spans="1:33">
      <c r="A116" s="279">
        <v>107</v>
      </c>
      <c r="B116" s="584" t="s">
        <v>21</v>
      </c>
      <c r="C116" s="585">
        <v>7</v>
      </c>
      <c r="D116" s="585" t="s">
        <v>829</v>
      </c>
      <c r="E116" s="585" t="s">
        <v>128</v>
      </c>
      <c r="F116" s="248">
        <v>385</v>
      </c>
      <c r="G116" s="247">
        <v>138</v>
      </c>
      <c r="H116" s="249">
        <v>35.844155844155843</v>
      </c>
      <c r="I116" s="247">
        <v>125</v>
      </c>
      <c r="J116" s="249">
        <v>32.467532467532465</v>
      </c>
      <c r="K116" s="250" t="s">
        <v>830</v>
      </c>
      <c r="L116" s="207"/>
      <c r="M116" s="178" t="str">
        <f t="shared" si="8"/>
        <v>K</v>
      </c>
      <c r="N116" s="178" t="str">
        <f t="shared" si="9"/>
        <v>K</v>
      </c>
      <c r="O116" s="178"/>
      <c r="P116" s="184">
        <f t="shared" si="10"/>
        <v>35.844155844155843</v>
      </c>
      <c r="Q116" s="184">
        <f t="shared" si="11"/>
        <v>32.467532467532465</v>
      </c>
      <c r="R116" s="180"/>
      <c r="S116" s="180" t="str">
        <f t="shared" si="12"/>
        <v>BETUL</v>
      </c>
      <c r="T116" s="180" t="str">
        <f t="shared" si="13"/>
        <v>BETUL</v>
      </c>
      <c r="U116" s="180" t="str">
        <f t="shared" si="14"/>
        <v>OKE</v>
      </c>
      <c r="V116" s="180" t="str">
        <f t="shared" si="15"/>
        <v>OKE</v>
      </c>
      <c r="X116" s="280" t="s">
        <v>21</v>
      </c>
      <c r="Y116" s="281">
        <v>9</v>
      </c>
      <c r="Z116" s="281" t="s">
        <v>837</v>
      </c>
      <c r="AA116" s="281" t="s">
        <v>128</v>
      </c>
      <c r="AB116" s="281">
        <v>292</v>
      </c>
      <c r="AC116" s="283">
        <v>6</v>
      </c>
      <c r="AD116" s="284">
        <v>2.0547945205479401</v>
      </c>
      <c r="AE116" s="283">
        <v>6</v>
      </c>
      <c r="AF116" s="284">
        <v>2.0547945205479401</v>
      </c>
      <c r="AG116" s="280" t="s">
        <v>792</v>
      </c>
    </row>
    <row r="117" spans="1:33">
      <c r="A117" s="279">
        <v>108</v>
      </c>
      <c r="B117" s="584" t="s">
        <v>21</v>
      </c>
      <c r="C117" s="585">
        <v>7</v>
      </c>
      <c r="D117" s="585" t="s">
        <v>831</v>
      </c>
      <c r="E117" s="585" t="s">
        <v>128</v>
      </c>
      <c r="F117" s="248">
        <v>385</v>
      </c>
      <c r="G117" s="247">
        <v>9</v>
      </c>
      <c r="H117" s="249">
        <v>2.3376623376623376</v>
      </c>
      <c r="I117" s="247">
        <v>9</v>
      </c>
      <c r="J117" s="249">
        <v>2.3376623376623376</v>
      </c>
      <c r="K117" s="250" t="s">
        <v>832</v>
      </c>
      <c r="L117" s="207"/>
      <c r="M117" s="178" t="str">
        <f t="shared" si="8"/>
        <v>K</v>
      </c>
      <c r="N117" s="178" t="str">
        <f t="shared" si="9"/>
        <v>K</v>
      </c>
      <c r="O117" s="178"/>
      <c r="P117" s="184">
        <f t="shared" si="10"/>
        <v>2.3376623376623376</v>
      </c>
      <c r="Q117" s="184">
        <f t="shared" si="11"/>
        <v>2.3376623376623376</v>
      </c>
      <c r="R117" s="180"/>
      <c r="S117" s="180" t="str">
        <f t="shared" si="12"/>
        <v>BETUL</v>
      </c>
      <c r="T117" s="180" t="str">
        <f t="shared" si="13"/>
        <v>BETUL</v>
      </c>
      <c r="U117" s="180" t="str">
        <f t="shared" si="14"/>
        <v>OKE</v>
      </c>
      <c r="V117" s="180" t="str">
        <f t="shared" si="15"/>
        <v>OKE</v>
      </c>
      <c r="X117" s="280" t="s">
        <v>21</v>
      </c>
      <c r="Y117" s="281">
        <v>9</v>
      </c>
      <c r="Z117" s="281" t="s">
        <v>838</v>
      </c>
      <c r="AA117" s="281" t="s">
        <v>128</v>
      </c>
      <c r="AB117" s="281">
        <v>292</v>
      </c>
      <c r="AC117" s="283">
        <v>104</v>
      </c>
      <c r="AD117" s="284">
        <v>35.616438356164402</v>
      </c>
      <c r="AE117" s="283">
        <v>103</v>
      </c>
      <c r="AF117" s="284">
        <v>35.273972602739697</v>
      </c>
      <c r="AG117" s="280" t="s">
        <v>839</v>
      </c>
    </row>
    <row r="118" spans="1:33">
      <c r="A118" s="279">
        <v>109</v>
      </c>
      <c r="B118" s="584" t="s">
        <v>21</v>
      </c>
      <c r="C118" s="585">
        <v>7</v>
      </c>
      <c r="D118" s="585" t="s">
        <v>833</v>
      </c>
      <c r="E118" s="585" t="s">
        <v>128</v>
      </c>
      <c r="F118" s="248">
        <v>292</v>
      </c>
      <c r="G118" s="247">
        <v>158</v>
      </c>
      <c r="H118" s="249">
        <v>54.109589041095894</v>
      </c>
      <c r="I118" s="247">
        <v>151</v>
      </c>
      <c r="J118" s="249">
        <v>51.712328767123282</v>
      </c>
      <c r="K118" s="250" t="s">
        <v>834</v>
      </c>
      <c r="L118" s="207"/>
      <c r="M118" s="178" t="str">
        <f t="shared" si="8"/>
        <v>K</v>
      </c>
      <c r="N118" s="178" t="str">
        <f t="shared" si="9"/>
        <v>K</v>
      </c>
      <c r="O118" s="178"/>
      <c r="P118" s="184">
        <f t="shared" si="10"/>
        <v>54.109589041095894</v>
      </c>
      <c r="Q118" s="184">
        <f t="shared" si="11"/>
        <v>51.712328767123282</v>
      </c>
      <c r="R118" s="180"/>
      <c r="S118" s="180" t="str">
        <f t="shared" si="12"/>
        <v>BETUL</v>
      </c>
      <c r="T118" s="180" t="str">
        <f t="shared" si="13"/>
        <v>BETUL</v>
      </c>
      <c r="U118" s="180" t="str">
        <f t="shared" si="14"/>
        <v>OKE</v>
      </c>
      <c r="V118" s="180" t="str">
        <f t="shared" si="15"/>
        <v>OKE</v>
      </c>
      <c r="X118" s="280" t="s">
        <v>21</v>
      </c>
      <c r="Y118" s="281">
        <v>9</v>
      </c>
      <c r="Z118" s="281" t="s">
        <v>840</v>
      </c>
      <c r="AA118" s="281" t="s">
        <v>128</v>
      </c>
      <c r="AB118" s="281">
        <v>292</v>
      </c>
      <c r="AC118" s="283">
        <v>20</v>
      </c>
      <c r="AD118" s="284">
        <v>6.8493150684931496</v>
      </c>
      <c r="AE118" s="283">
        <v>20</v>
      </c>
      <c r="AF118" s="284">
        <v>6.8493150684931496</v>
      </c>
      <c r="AG118" s="280" t="s">
        <v>841</v>
      </c>
    </row>
    <row r="119" spans="1:33">
      <c r="A119" s="279">
        <v>110</v>
      </c>
      <c r="B119" s="584" t="s">
        <v>21</v>
      </c>
      <c r="C119" s="585">
        <v>7</v>
      </c>
      <c r="D119" s="585" t="s">
        <v>835</v>
      </c>
      <c r="E119" s="585" t="s">
        <v>128</v>
      </c>
      <c r="F119" s="248">
        <v>292</v>
      </c>
      <c r="G119" s="247">
        <v>130</v>
      </c>
      <c r="H119" s="249">
        <v>44.520547945205479</v>
      </c>
      <c r="I119" s="247">
        <v>130</v>
      </c>
      <c r="J119" s="249">
        <v>44.520547945205479</v>
      </c>
      <c r="K119" s="250" t="s">
        <v>836</v>
      </c>
      <c r="L119" s="207"/>
      <c r="M119" s="178" t="str">
        <f t="shared" si="8"/>
        <v>K</v>
      </c>
      <c r="N119" s="178" t="str">
        <f t="shared" si="9"/>
        <v>K</v>
      </c>
      <c r="O119" s="178"/>
      <c r="P119" s="184">
        <f t="shared" si="10"/>
        <v>44.520547945205479</v>
      </c>
      <c r="Q119" s="184">
        <f t="shared" si="11"/>
        <v>44.520547945205479</v>
      </c>
      <c r="R119" s="180"/>
      <c r="S119" s="180" t="str">
        <f t="shared" si="12"/>
        <v>BETUL</v>
      </c>
      <c r="T119" s="180" t="str">
        <f t="shared" si="13"/>
        <v>BETUL</v>
      </c>
      <c r="U119" s="180" t="str">
        <f t="shared" si="14"/>
        <v>OKE</v>
      </c>
      <c r="V119" s="180" t="str">
        <f t="shared" si="15"/>
        <v>OKE</v>
      </c>
      <c r="X119" s="280" t="s">
        <v>21</v>
      </c>
      <c r="Y119" s="281">
        <v>9</v>
      </c>
      <c r="Z119" s="281" t="s">
        <v>843</v>
      </c>
      <c r="AA119" s="281" t="s">
        <v>128</v>
      </c>
      <c r="AB119" s="281">
        <v>292</v>
      </c>
      <c r="AC119" s="283">
        <v>192</v>
      </c>
      <c r="AD119" s="284">
        <v>65.753424657534197</v>
      </c>
      <c r="AE119" s="283">
        <v>160</v>
      </c>
      <c r="AF119" s="284">
        <v>54.794520547945197</v>
      </c>
      <c r="AG119" s="280" t="s">
        <v>844</v>
      </c>
    </row>
    <row r="120" spans="1:33">
      <c r="A120" s="279">
        <v>111</v>
      </c>
      <c r="B120" s="584" t="s">
        <v>21</v>
      </c>
      <c r="C120" s="585">
        <v>9</v>
      </c>
      <c r="D120" s="585" t="s">
        <v>837</v>
      </c>
      <c r="E120" s="585" t="s">
        <v>128</v>
      </c>
      <c r="F120" s="248">
        <v>292</v>
      </c>
      <c r="G120" s="247">
        <v>113</v>
      </c>
      <c r="H120" s="249">
        <v>38.698630136986303</v>
      </c>
      <c r="I120" s="247">
        <v>93</v>
      </c>
      <c r="J120" s="249">
        <v>31.849315068493151</v>
      </c>
      <c r="K120" s="250" t="s">
        <v>842</v>
      </c>
      <c r="L120" s="207"/>
      <c r="M120" s="178" t="str">
        <f t="shared" si="8"/>
        <v>K</v>
      </c>
      <c r="N120" s="178" t="str">
        <f t="shared" si="9"/>
        <v>K</v>
      </c>
      <c r="O120" s="178"/>
      <c r="P120" s="184">
        <f t="shared" si="10"/>
        <v>38.698630136986303</v>
      </c>
      <c r="Q120" s="184">
        <f t="shared" si="11"/>
        <v>31.849315068493151</v>
      </c>
      <c r="R120" s="180"/>
      <c r="S120" s="180" t="str">
        <f t="shared" si="12"/>
        <v>BETUL</v>
      </c>
      <c r="T120" s="180" t="str">
        <f t="shared" si="13"/>
        <v>BETUL</v>
      </c>
      <c r="U120" s="180" t="str">
        <f t="shared" si="14"/>
        <v>OKE</v>
      </c>
      <c r="V120" s="180" t="str">
        <f t="shared" si="15"/>
        <v>OKE</v>
      </c>
      <c r="X120" s="280" t="s">
        <v>21</v>
      </c>
      <c r="Y120" s="281">
        <v>9</v>
      </c>
      <c r="Z120" s="281" t="s">
        <v>845</v>
      </c>
      <c r="AA120" s="281" t="s">
        <v>128</v>
      </c>
      <c r="AB120" s="281">
        <v>292</v>
      </c>
      <c r="AC120" s="283">
        <v>163</v>
      </c>
      <c r="AD120" s="284">
        <v>55.821917808219197</v>
      </c>
      <c r="AE120" s="283">
        <v>152</v>
      </c>
      <c r="AF120" s="284">
        <v>52.054794520547901</v>
      </c>
      <c r="AG120" s="280" t="s">
        <v>846</v>
      </c>
    </row>
    <row r="121" spans="1:33">
      <c r="A121" s="279">
        <v>112</v>
      </c>
      <c r="B121" s="584" t="s">
        <v>21</v>
      </c>
      <c r="C121" s="585">
        <v>9</v>
      </c>
      <c r="D121" s="585" t="s">
        <v>838</v>
      </c>
      <c r="E121" s="585" t="s">
        <v>128</v>
      </c>
      <c r="F121" s="248">
        <v>292</v>
      </c>
      <c r="G121" s="247">
        <v>104</v>
      </c>
      <c r="H121" s="249">
        <v>35.61643835616438</v>
      </c>
      <c r="I121" s="247">
        <v>92</v>
      </c>
      <c r="J121" s="249">
        <v>31.506849315068493</v>
      </c>
      <c r="K121" s="250" t="s">
        <v>839</v>
      </c>
      <c r="L121" s="207"/>
      <c r="M121" s="178" t="str">
        <f t="shared" si="8"/>
        <v>K</v>
      </c>
      <c r="N121" s="178" t="str">
        <f t="shared" si="9"/>
        <v>K</v>
      </c>
      <c r="O121" s="178"/>
      <c r="P121" s="184">
        <f t="shared" si="10"/>
        <v>35.61643835616438</v>
      </c>
      <c r="Q121" s="184">
        <f t="shared" si="11"/>
        <v>31.506849315068493</v>
      </c>
      <c r="R121" s="180"/>
      <c r="S121" s="180" t="str">
        <f t="shared" si="12"/>
        <v>BETUL</v>
      </c>
      <c r="T121" s="180" t="str">
        <f t="shared" si="13"/>
        <v>BETUL</v>
      </c>
      <c r="U121" s="180" t="str">
        <f t="shared" si="14"/>
        <v>OKE</v>
      </c>
      <c r="V121" s="180" t="str">
        <f t="shared" si="15"/>
        <v>OKE</v>
      </c>
      <c r="X121" s="280" t="s">
        <v>21</v>
      </c>
      <c r="Y121" s="281">
        <v>9</v>
      </c>
      <c r="Z121" s="281" t="s">
        <v>847</v>
      </c>
      <c r="AA121" s="281" t="s">
        <v>128</v>
      </c>
      <c r="AB121" s="281">
        <v>385</v>
      </c>
      <c r="AC121" s="283">
        <v>239</v>
      </c>
      <c r="AD121" s="284">
        <v>62.077922077922103</v>
      </c>
      <c r="AE121" s="283">
        <v>238</v>
      </c>
      <c r="AF121" s="284">
        <v>61.818181818181799</v>
      </c>
      <c r="AG121" s="280" t="s">
        <v>848</v>
      </c>
    </row>
    <row r="122" spans="1:33">
      <c r="A122" s="279">
        <v>113</v>
      </c>
      <c r="B122" s="584" t="s">
        <v>21</v>
      </c>
      <c r="C122" s="585">
        <v>9</v>
      </c>
      <c r="D122" s="585" t="s">
        <v>840</v>
      </c>
      <c r="E122" s="585" t="s">
        <v>128</v>
      </c>
      <c r="F122" s="248">
        <v>292</v>
      </c>
      <c r="G122" s="247">
        <v>32</v>
      </c>
      <c r="H122" s="249">
        <v>10.95890410958904</v>
      </c>
      <c r="I122" s="247">
        <v>31</v>
      </c>
      <c r="J122" s="249">
        <v>10.616438356164384</v>
      </c>
      <c r="K122" s="250" t="s">
        <v>841</v>
      </c>
      <c r="L122" s="207"/>
      <c r="M122" s="178" t="str">
        <f t="shared" si="8"/>
        <v>K</v>
      </c>
      <c r="N122" s="178" t="str">
        <f t="shared" si="9"/>
        <v>K</v>
      </c>
      <c r="O122" s="178"/>
      <c r="P122" s="184">
        <f t="shared" si="10"/>
        <v>10.95890410958904</v>
      </c>
      <c r="Q122" s="184">
        <f t="shared" si="11"/>
        <v>10.616438356164384</v>
      </c>
      <c r="R122" s="180"/>
      <c r="S122" s="180" t="str">
        <f t="shared" si="12"/>
        <v>BETUL</v>
      </c>
      <c r="T122" s="180" t="str">
        <f t="shared" si="13"/>
        <v>BETUL</v>
      </c>
      <c r="U122" s="180" t="str">
        <f t="shared" si="14"/>
        <v>OKE</v>
      </c>
      <c r="V122" s="180" t="str">
        <f t="shared" si="15"/>
        <v>OKE</v>
      </c>
      <c r="X122" s="280" t="s">
        <v>21</v>
      </c>
      <c r="Y122" s="281">
        <v>9</v>
      </c>
      <c r="Z122" s="281" t="s">
        <v>849</v>
      </c>
      <c r="AA122" s="282" t="s">
        <v>128</v>
      </c>
      <c r="AB122" s="281">
        <v>292</v>
      </c>
      <c r="AC122" s="283">
        <v>206</v>
      </c>
      <c r="AD122" s="284">
        <v>70.547945205479493</v>
      </c>
      <c r="AE122" s="283">
        <v>181</v>
      </c>
      <c r="AF122" s="284">
        <v>61.986301369863</v>
      </c>
      <c r="AG122" s="280" t="s">
        <v>5808</v>
      </c>
    </row>
    <row r="123" spans="1:33">
      <c r="A123" s="279">
        <v>114</v>
      </c>
      <c r="B123" s="584" t="s">
        <v>21</v>
      </c>
      <c r="C123" s="585">
        <v>9</v>
      </c>
      <c r="D123" s="585" t="s">
        <v>843</v>
      </c>
      <c r="E123" s="585" t="s">
        <v>128</v>
      </c>
      <c r="F123" s="248">
        <v>292</v>
      </c>
      <c r="G123" s="247">
        <v>138</v>
      </c>
      <c r="H123" s="249">
        <v>47.260273972602739</v>
      </c>
      <c r="I123" s="247">
        <v>94</v>
      </c>
      <c r="J123" s="249">
        <v>32.19178082191781</v>
      </c>
      <c r="K123" s="250" t="s">
        <v>844</v>
      </c>
      <c r="L123" s="207"/>
      <c r="M123" s="178" t="str">
        <f t="shared" si="8"/>
        <v>K</v>
      </c>
      <c r="N123" s="178" t="str">
        <f t="shared" si="9"/>
        <v>K</v>
      </c>
      <c r="O123" s="178"/>
      <c r="P123" s="184">
        <f t="shared" si="10"/>
        <v>47.260273972602739</v>
      </c>
      <c r="Q123" s="184">
        <f t="shared" si="11"/>
        <v>32.19178082191781</v>
      </c>
      <c r="R123" s="180"/>
      <c r="S123" s="180" t="str">
        <f t="shared" si="12"/>
        <v>BETUL</v>
      </c>
      <c r="T123" s="180" t="str">
        <f t="shared" si="13"/>
        <v>BETUL</v>
      </c>
      <c r="U123" s="180" t="str">
        <f t="shared" si="14"/>
        <v>OKE</v>
      </c>
      <c r="V123" s="180" t="str">
        <f t="shared" si="15"/>
        <v>OKE</v>
      </c>
      <c r="X123" s="280" t="s">
        <v>21</v>
      </c>
      <c r="Y123" s="281">
        <v>9</v>
      </c>
      <c r="Z123" s="281" t="s">
        <v>850</v>
      </c>
      <c r="AA123" s="282" t="s">
        <v>128</v>
      </c>
      <c r="AB123" s="281">
        <v>385</v>
      </c>
      <c r="AC123" s="283">
        <v>137</v>
      </c>
      <c r="AD123" s="284">
        <v>35.584415584415602</v>
      </c>
      <c r="AE123" s="283">
        <v>139</v>
      </c>
      <c r="AF123" s="284">
        <v>36.103896103896098</v>
      </c>
      <c r="AG123" s="280" t="s">
        <v>851</v>
      </c>
    </row>
    <row r="124" spans="1:33">
      <c r="A124" s="279">
        <v>115</v>
      </c>
      <c r="B124" s="584" t="s">
        <v>21</v>
      </c>
      <c r="C124" s="585">
        <v>9</v>
      </c>
      <c r="D124" s="585" t="s">
        <v>845</v>
      </c>
      <c r="E124" s="585" t="s">
        <v>128</v>
      </c>
      <c r="F124" s="248">
        <v>292</v>
      </c>
      <c r="G124" s="247">
        <v>169</v>
      </c>
      <c r="H124" s="249">
        <v>57.87671232876712</v>
      </c>
      <c r="I124" s="247">
        <v>151</v>
      </c>
      <c r="J124" s="249">
        <v>51.712328767123282</v>
      </c>
      <c r="K124" s="250" t="s">
        <v>846</v>
      </c>
      <c r="L124" s="207"/>
      <c r="M124" s="178" t="str">
        <f t="shared" si="8"/>
        <v>K</v>
      </c>
      <c r="N124" s="178" t="str">
        <f t="shared" si="9"/>
        <v>K</v>
      </c>
      <c r="O124" s="178"/>
      <c r="P124" s="184">
        <f t="shared" si="10"/>
        <v>57.87671232876712</v>
      </c>
      <c r="Q124" s="184">
        <f t="shared" si="11"/>
        <v>51.712328767123282</v>
      </c>
      <c r="R124" s="180"/>
      <c r="S124" s="180" t="str">
        <f t="shared" si="12"/>
        <v>BETUL</v>
      </c>
      <c r="T124" s="180" t="str">
        <f t="shared" si="13"/>
        <v>BETUL</v>
      </c>
      <c r="U124" s="180" t="str">
        <f t="shared" si="14"/>
        <v>OKE</v>
      </c>
      <c r="V124" s="180" t="str">
        <f t="shared" si="15"/>
        <v>OKE</v>
      </c>
      <c r="X124" s="280" t="s">
        <v>21</v>
      </c>
      <c r="Y124" s="281">
        <v>9</v>
      </c>
      <c r="Z124" s="281" t="s">
        <v>852</v>
      </c>
      <c r="AA124" s="281" t="s">
        <v>128</v>
      </c>
      <c r="AB124" s="281">
        <v>292</v>
      </c>
      <c r="AC124" s="283">
        <v>104</v>
      </c>
      <c r="AD124" s="284">
        <v>35.616438356164402</v>
      </c>
      <c r="AE124" s="283">
        <v>5</v>
      </c>
      <c r="AF124" s="284">
        <v>1.7123287671232901</v>
      </c>
      <c r="AG124" s="280" t="s">
        <v>853</v>
      </c>
    </row>
    <row r="125" spans="1:33">
      <c r="A125" s="279">
        <v>116</v>
      </c>
      <c r="B125" s="584" t="s">
        <v>21</v>
      </c>
      <c r="C125" s="585">
        <v>9</v>
      </c>
      <c r="D125" s="585" t="s">
        <v>847</v>
      </c>
      <c r="E125" s="585" t="s">
        <v>128</v>
      </c>
      <c r="F125" s="248">
        <v>385</v>
      </c>
      <c r="G125" s="247">
        <v>109</v>
      </c>
      <c r="H125" s="249">
        <v>28.311688311688311</v>
      </c>
      <c r="I125" s="247">
        <v>101</v>
      </c>
      <c r="J125" s="249">
        <v>26.233766233766232</v>
      </c>
      <c r="K125" s="250" t="s">
        <v>848</v>
      </c>
      <c r="L125" s="207"/>
      <c r="M125" s="178" t="str">
        <f t="shared" si="8"/>
        <v>K</v>
      </c>
      <c r="N125" s="178" t="str">
        <f t="shared" si="9"/>
        <v>K</v>
      </c>
      <c r="O125" s="178"/>
      <c r="P125" s="184">
        <f t="shared" si="10"/>
        <v>28.311688311688311</v>
      </c>
      <c r="Q125" s="184">
        <f t="shared" si="11"/>
        <v>26.233766233766232</v>
      </c>
      <c r="R125" s="180"/>
      <c r="S125" s="180" t="str">
        <f t="shared" si="12"/>
        <v>BETUL</v>
      </c>
      <c r="T125" s="180" t="str">
        <f t="shared" si="13"/>
        <v>BETUL</v>
      </c>
      <c r="U125" s="180" t="str">
        <f t="shared" si="14"/>
        <v>OKE</v>
      </c>
      <c r="V125" s="180" t="str">
        <f t="shared" si="15"/>
        <v>OKE</v>
      </c>
      <c r="X125" s="280" t="s">
        <v>21</v>
      </c>
      <c r="Y125" s="281">
        <v>9</v>
      </c>
      <c r="Z125" s="281" t="s">
        <v>855</v>
      </c>
      <c r="AA125" s="281" t="s">
        <v>128</v>
      </c>
      <c r="AB125" s="281">
        <v>437</v>
      </c>
      <c r="AC125" s="283">
        <v>143</v>
      </c>
      <c r="AD125" s="284">
        <v>32.723112128146497</v>
      </c>
      <c r="AE125" s="283">
        <v>80</v>
      </c>
      <c r="AF125" s="284">
        <v>18.306636155606402</v>
      </c>
      <c r="AG125" s="280" t="s">
        <v>856</v>
      </c>
    </row>
    <row r="126" spans="1:33">
      <c r="A126" s="279">
        <v>117</v>
      </c>
      <c r="B126" s="584" t="s">
        <v>21</v>
      </c>
      <c r="C126" s="585">
        <v>9</v>
      </c>
      <c r="D126" s="585" t="s">
        <v>849</v>
      </c>
      <c r="E126" s="585" t="s">
        <v>128</v>
      </c>
      <c r="F126" s="248">
        <v>292</v>
      </c>
      <c r="G126" s="247">
        <v>168</v>
      </c>
      <c r="H126" s="249">
        <v>57.534246575342465</v>
      </c>
      <c r="I126" s="247">
        <v>144</v>
      </c>
      <c r="J126" s="249">
        <v>49.315068493150683</v>
      </c>
      <c r="K126" s="250" t="s">
        <v>854</v>
      </c>
      <c r="L126" s="207"/>
      <c r="M126" s="178" t="str">
        <f t="shared" si="8"/>
        <v>K</v>
      </c>
      <c r="N126" s="178" t="str">
        <f t="shared" si="9"/>
        <v>K</v>
      </c>
      <c r="O126" s="178"/>
      <c r="P126" s="184">
        <f t="shared" si="10"/>
        <v>57.534246575342465</v>
      </c>
      <c r="Q126" s="184">
        <f t="shared" si="11"/>
        <v>49.315068493150683</v>
      </c>
      <c r="R126" s="180"/>
      <c r="S126" s="180" t="str">
        <f t="shared" si="12"/>
        <v>BETUL</v>
      </c>
      <c r="T126" s="180" t="str">
        <f t="shared" si="13"/>
        <v>BETUL</v>
      </c>
      <c r="U126" s="180" t="str">
        <f t="shared" si="14"/>
        <v>OKE</v>
      </c>
      <c r="V126" s="180" t="str">
        <f t="shared" si="15"/>
        <v>OKE</v>
      </c>
      <c r="X126" s="280" t="s">
        <v>21</v>
      </c>
      <c r="Y126" s="281">
        <v>9</v>
      </c>
      <c r="Z126" s="281" t="s">
        <v>857</v>
      </c>
      <c r="AA126" s="281" t="s">
        <v>128</v>
      </c>
      <c r="AB126" s="281">
        <v>385</v>
      </c>
      <c r="AC126" s="283">
        <v>7</v>
      </c>
      <c r="AD126" s="284">
        <v>1.8181818181818199</v>
      </c>
      <c r="AE126" s="283">
        <v>5</v>
      </c>
      <c r="AF126" s="284">
        <v>1.2987012987013</v>
      </c>
      <c r="AG126" s="280" t="s">
        <v>832</v>
      </c>
    </row>
    <row r="127" spans="1:33">
      <c r="A127" s="279">
        <v>118</v>
      </c>
      <c r="B127" s="584" t="s">
        <v>21</v>
      </c>
      <c r="C127" s="585">
        <v>9</v>
      </c>
      <c r="D127" s="585" t="s">
        <v>850</v>
      </c>
      <c r="E127" s="585" t="s">
        <v>128</v>
      </c>
      <c r="F127" s="248">
        <v>385</v>
      </c>
      <c r="G127" s="247">
        <v>127</v>
      </c>
      <c r="H127" s="249">
        <v>32.987012987012989</v>
      </c>
      <c r="I127" s="247">
        <v>123</v>
      </c>
      <c r="J127" s="249">
        <v>31.948051948051948</v>
      </c>
      <c r="K127" s="250" t="s">
        <v>851</v>
      </c>
      <c r="L127" s="207"/>
      <c r="M127" s="178" t="str">
        <f t="shared" si="8"/>
        <v>K</v>
      </c>
      <c r="N127" s="178" t="str">
        <f t="shared" si="9"/>
        <v>K</v>
      </c>
      <c r="O127" s="178"/>
      <c r="P127" s="184">
        <f t="shared" si="10"/>
        <v>32.987012987012989</v>
      </c>
      <c r="Q127" s="184">
        <f t="shared" si="11"/>
        <v>31.948051948051948</v>
      </c>
      <c r="R127" s="180"/>
      <c r="S127" s="180" t="str">
        <f t="shared" si="12"/>
        <v>BETUL</v>
      </c>
      <c r="T127" s="180" t="str">
        <f t="shared" si="13"/>
        <v>BETUL</v>
      </c>
      <c r="U127" s="180" t="str">
        <f t="shared" si="14"/>
        <v>OKE</v>
      </c>
      <c r="V127" s="180" t="str">
        <f t="shared" si="15"/>
        <v>OKE</v>
      </c>
      <c r="X127" s="280" t="s">
        <v>21</v>
      </c>
      <c r="Y127" s="281">
        <v>9</v>
      </c>
      <c r="Z127" s="281" t="s">
        <v>858</v>
      </c>
      <c r="AA127" s="281" t="s">
        <v>131</v>
      </c>
      <c r="AB127" s="281">
        <v>385</v>
      </c>
      <c r="AC127" s="283">
        <v>140</v>
      </c>
      <c r="AD127" s="284">
        <v>36.363636363636402</v>
      </c>
      <c r="AE127" s="283">
        <v>147</v>
      </c>
      <c r="AF127" s="284">
        <v>38.181818181818201</v>
      </c>
      <c r="AG127" s="280" t="s">
        <v>859</v>
      </c>
    </row>
    <row r="128" spans="1:33">
      <c r="A128" s="279">
        <v>119</v>
      </c>
      <c r="B128" s="584" t="s">
        <v>21</v>
      </c>
      <c r="C128" s="585">
        <v>9</v>
      </c>
      <c r="D128" s="585" t="s">
        <v>852</v>
      </c>
      <c r="E128" s="585" t="s">
        <v>128</v>
      </c>
      <c r="F128" s="248">
        <v>292</v>
      </c>
      <c r="G128" s="247">
        <v>99</v>
      </c>
      <c r="H128" s="249">
        <v>33.904109589041099</v>
      </c>
      <c r="I128" s="247">
        <v>85</v>
      </c>
      <c r="J128" s="249">
        <v>29.109589041095891</v>
      </c>
      <c r="K128" s="250" t="s">
        <v>853</v>
      </c>
      <c r="L128" s="207"/>
      <c r="M128" s="178" t="str">
        <f t="shared" si="8"/>
        <v>K</v>
      </c>
      <c r="N128" s="178" t="str">
        <f t="shared" si="9"/>
        <v>K</v>
      </c>
      <c r="O128" s="178"/>
      <c r="P128" s="184">
        <f t="shared" si="10"/>
        <v>33.904109589041099</v>
      </c>
      <c r="Q128" s="184">
        <f t="shared" si="11"/>
        <v>29.109589041095891</v>
      </c>
      <c r="R128" s="180"/>
      <c r="S128" s="180" t="str">
        <f t="shared" si="12"/>
        <v>BETUL</v>
      </c>
      <c r="T128" s="180" t="str">
        <f t="shared" si="13"/>
        <v>BETUL</v>
      </c>
      <c r="U128" s="180" t="str">
        <f t="shared" si="14"/>
        <v>OKE</v>
      </c>
      <c r="V128" s="180" t="str">
        <f t="shared" si="15"/>
        <v>OKE</v>
      </c>
      <c r="X128" s="280" t="s">
        <v>21</v>
      </c>
      <c r="Y128" s="281">
        <v>9</v>
      </c>
      <c r="Z128" s="281" t="s">
        <v>860</v>
      </c>
      <c r="AA128" s="281" t="s">
        <v>128</v>
      </c>
      <c r="AB128" s="281">
        <v>385</v>
      </c>
      <c r="AC128" s="283">
        <v>0</v>
      </c>
      <c r="AD128" s="284">
        <v>0</v>
      </c>
      <c r="AE128" s="283">
        <v>0</v>
      </c>
      <c r="AF128" s="284">
        <v>0</v>
      </c>
      <c r="AG128" s="280" t="s">
        <v>861</v>
      </c>
    </row>
    <row r="129" spans="1:33">
      <c r="A129" s="279">
        <v>120</v>
      </c>
      <c r="B129" s="584" t="s">
        <v>21</v>
      </c>
      <c r="C129" s="585">
        <v>9</v>
      </c>
      <c r="D129" s="585" t="s">
        <v>855</v>
      </c>
      <c r="E129" s="585" t="s">
        <v>128</v>
      </c>
      <c r="F129" s="248">
        <v>437</v>
      </c>
      <c r="G129" s="247">
        <v>31</v>
      </c>
      <c r="H129" s="249">
        <v>7.0938215102974826</v>
      </c>
      <c r="I129" s="247">
        <v>29</v>
      </c>
      <c r="J129" s="249">
        <v>6.6361556064073222</v>
      </c>
      <c r="K129" s="250" t="s">
        <v>856</v>
      </c>
      <c r="L129" s="207"/>
      <c r="M129" s="178" t="str">
        <f t="shared" si="8"/>
        <v>K</v>
      </c>
      <c r="N129" s="178" t="str">
        <f t="shared" si="9"/>
        <v>K</v>
      </c>
      <c r="O129" s="178"/>
      <c r="P129" s="184">
        <f t="shared" si="10"/>
        <v>7.0938215102974826</v>
      </c>
      <c r="Q129" s="184">
        <f t="shared" si="11"/>
        <v>6.6361556064073222</v>
      </c>
      <c r="R129" s="180"/>
      <c r="S129" s="180" t="str">
        <f t="shared" si="12"/>
        <v>BETUL</v>
      </c>
      <c r="T129" s="180" t="str">
        <f t="shared" si="13"/>
        <v>BETUL</v>
      </c>
      <c r="U129" s="180" t="str">
        <f t="shared" si="14"/>
        <v>OKE</v>
      </c>
      <c r="V129" s="180" t="str">
        <f t="shared" si="15"/>
        <v>OKE</v>
      </c>
      <c r="X129" s="280" t="s">
        <v>21</v>
      </c>
      <c r="Y129" s="281">
        <v>10</v>
      </c>
      <c r="Z129" s="281" t="s">
        <v>862</v>
      </c>
      <c r="AA129" s="281" t="s">
        <v>128</v>
      </c>
      <c r="AB129" s="281">
        <v>437</v>
      </c>
      <c r="AC129" s="283">
        <v>118</v>
      </c>
      <c r="AD129" s="284">
        <v>27.002288329519502</v>
      </c>
      <c r="AE129" s="283">
        <v>103</v>
      </c>
      <c r="AF129" s="284">
        <v>23.569794050343202</v>
      </c>
      <c r="AG129" s="280" t="s">
        <v>5809</v>
      </c>
    </row>
    <row r="130" spans="1:33">
      <c r="A130" s="279">
        <v>121</v>
      </c>
      <c r="B130" s="584" t="s">
        <v>21</v>
      </c>
      <c r="C130" s="585">
        <v>9</v>
      </c>
      <c r="D130" s="585" t="s">
        <v>857</v>
      </c>
      <c r="E130" s="585" t="s">
        <v>128</v>
      </c>
      <c r="F130" s="248">
        <v>385</v>
      </c>
      <c r="G130" s="247">
        <v>0</v>
      </c>
      <c r="H130" s="249">
        <v>0</v>
      </c>
      <c r="I130" s="247">
        <v>0</v>
      </c>
      <c r="J130" s="249">
        <v>0</v>
      </c>
      <c r="K130" s="250" t="s">
        <v>832</v>
      </c>
      <c r="L130" s="207"/>
      <c r="M130" s="178" t="str">
        <f t="shared" si="8"/>
        <v>K</v>
      </c>
      <c r="N130" s="178" t="str">
        <f t="shared" si="9"/>
        <v>K</v>
      </c>
      <c r="O130" s="178"/>
      <c r="P130" s="184">
        <f t="shared" si="10"/>
        <v>0</v>
      </c>
      <c r="Q130" s="184">
        <f t="shared" si="11"/>
        <v>0</v>
      </c>
      <c r="R130" s="180"/>
      <c r="S130" s="180" t="str">
        <f t="shared" si="12"/>
        <v>BETUL</v>
      </c>
      <c r="T130" s="180" t="str">
        <f t="shared" si="13"/>
        <v>BETUL</v>
      </c>
      <c r="U130" s="180" t="str">
        <f t="shared" si="14"/>
        <v>OKE</v>
      </c>
      <c r="V130" s="180" t="str">
        <f t="shared" si="15"/>
        <v>OKE</v>
      </c>
      <c r="X130" s="280" t="s">
        <v>21</v>
      </c>
      <c r="Y130" s="281">
        <v>10</v>
      </c>
      <c r="Z130" s="281" t="s">
        <v>863</v>
      </c>
      <c r="AA130" s="281" t="s">
        <v>128</v>
      </c>
      <c r="AB130" s="281">
        <v>437</v>
      </c>
      <c r="AC130" s="283">
        <v>140</v>
      </c>
      <c r="AD130" s="284">
        <v>32.0366132723112</v>
      </c>
      <c r="AE130" s="283">
        <v>130</v>
      </c>
      <c r="AF130" s="284">
        <v>29.748283752860399</v>
      </c>
      <c r="AG130" s="280" t="s">
        <v>864</v>
      </c>
    </row>
    <row r="131" spans="1:33">
      <c r="A131" s="279">
        <v>122</v>
      </c>
      <c r="B131" s="584" t="s">
        <v>21</v>
      </c>
      <c r="C131" s="585">
        <v>9</v>
      </c>
      <c r="D131" s="585" t="s">
        <v>858</v>
      </c>
      <c r="E131" s="585" t="s">
        <v>131</v>
      </c>
      <c r="F131" s="248">
        <v>385</v>
      </c>
      <c r="G131" s="247">
        <v>180</v>
      </c>
      <c r="H131" s="249">
        <v>46.753246753246749</v>
      </c>
      <c r="I131" s="247">
        <v>160</v>
      </c>
      <c r="J131" s="249">
        <v>41.558441558441558</v>
      </c>
      <c r="K131" s="250" t="s">
        <v>859</v>
      </c>
      <c r="L131" s="207"/>
      <c r="M131" s="178" t="str">
        <f t="shared" si="8"/>
        <v>K</v>
      </c>
      <c r="N131" s="178" t="str">
        <f t="shared" si="9"/>
        <v>K</v>
      </c>
      <c r="O131" s="178"/>
      <c r="P131" s="184">
        <f t="shared" si="10"/>
        <v>46.753246753246749</v>
      </c>
      <c r="Q131" s="184">
        <f t="shared" si="11"/>
        <v>41.558441558441558</v>
      </c>
      <c r="R131" s="180"/>
      <c r="S131" s="180" t="str">
        <f t="shared" si="12"/>
        <v>BETUL</v>
      </c>
      <c r="T131" s="180" t="str">
        <f t="shared" si="13"/>
        <v>BETUL</v>
      </c>
      <c r="U131" s="180" t="str">
        <f t="shared" si="14"/>
        <v>OKE</v>
      </c>
      <c r="V131" s="180" t="str">
        <f t="shared" si="15"/>
        <v>OKE</v>
      </c>
      <c r="X131" s="280" t="s">
        <v>21</v>
      </c>
      <c r="Y131" s="281">
        <v>10</v>
      </c>
      <c r="Z131" s="281" t="s">
        <v>865</v>
      </c>
      <c r="AA131" s="281" t="s">
        <v>128</v>
      </c>
      <c r="AB131" s="281">
        <v>437</v>
      </c>
      <c r="AC131" s="283">
        <v>29</v>
      </c>
      <c r="AD131" s="284">
        <v>6.6361556064073204</v>
      </c>
      <c r="AE131" s="283">
        <v>24</v>
      </c>
      <c r="AF131" s="284">
        <v>5.4919908466819196</v>
      </c>
      <c r="AG131" s="280" t="s">
        <v>5810</v>
      </c>
    </row>
    <row r="132" spans="1:33">
      <c r="A132" s="279">
        <v>123</v>
      </c>
      <c r="B132" s="584" t="s">
        <v>21</v>
      </c>
      <c r="C132" s="585">
        <v>9</v>
      </c>
      <c r="D132" s="585" t="s">
        <v>860</v>
      </c>
      <c r="E132" s="585" t="s">
        <v>128</v>
      </c>
      <c r="F132" s="248">
        <v>385</v>
      </c>
      <c r="G132" s="247">
        <v>145</v>
      </c>
      <c r="H132" s="249">
        <v>37.662337662337663</v>
      </c>
      <c r="I132" s="247">
        <v>113</v>
      </c>
      <c r="J132" s="249">
        <v>29.350649350649348</v>
      </c>
      <c r="K132" s="250" t="s">
        <v>861</v>
      </c>
      <c r="L132" s="207"/>
      <c r="M132" s="178" t="str">
        <f t="shared" si="8"/>
        <v>K</v>
      </c>
      <c r="N132" s="178" t="str">
        <f t="shared" si="9"/>
        <v>K</v>
      </c>
      <c r="O132" s="178"/>
      <c r="P132" s="184">
        <f t="shared" si="10"/>
        <v>37.662337662337663</v>
      </c>
      <c r="Q132" s="184">
        <f t="shared" si="11"/>
        <v>29.350649350649348</v>
      </c>
      <c r="R132" s="180"/>
      <c r="S132" s="180" t="str">
        <f t="shared" si="12"/>
        <v>BETUL</v>
      </c>
      <c r="T132" s="180" t="str">
        <f t="shared" si="13"/>
        <v>BETUL</v>
      </c>
      <c r="U132" s="180" t="str">
        <f t="shared" si="14"/>
        <v>OKE</v>
      </c>
      <c r="V132" s="180" t="str">
        <f t="shared" si="15"/>
        <v>OKE</v>
      </c>
      <c r="X132" s="280" t="s">
        <v>21</v>
      </c>
      <c r="Y132" s="281">
        <v>10</v>
      </c>
      <c r="Z132" s="281" t="s">
        <v>867</v>
      </c>
      <c r="AA132" s="281" t="s">
        <v>128</v>
      </c>
      <c r="AB132" s="281">
        <v>437</v>
      </c>
      <c r="AC132" s="283">
        <v>219</v>
      </c>
      <c r="AD132" s="284">
        <v>50.114416475972497</v>
      </c>
      <c r="AE132" s="283">
        <v>203</v>
      </c>
      <c r="AF132" s="284">
        <v>46.453089244851299</v>
      </c>
      <c r="AG132" s="280" t="s">
        <v>5811</v>
      </c>
    </row>
    <row r="133" spans="1:33">
      <c r="A133" s="279">
        <v>124</v>
      </c>
      <c r="B133" s="584" t="s">
        <v>21</v>
      </c>
      <c r="C133" s="585">
        <v>10</v>
      </c>
      <c r="D133" s="585" t="s">
        <v>862</v>
      </c>
      <c r="E133" s="585" t="s">
        <v>128</v>
      </c>
      <c r="F133" s="248">
        <v>437</v>
      </c>
      <c r="G133" s="247">
        <v>123</v>
      </c>
      <c r="H133" s="249">
        <v>28.146453089244851</v>
      </c>
      <c r="I133" s="247">
        <v>108</v>
      </c>
      <c r="J133" s="249">
        <v>24.71395881006865</v>
      </c>
      <c r="K133" s="250" t="s">
        <v>866</v>
      </c>
      <c r="L133" s="207"/>
      <c r="M133" s="178" t="str">
        <f t="shared" si="8"/>
        <v>K</v>
      </c>
      <c r="N133" s="178" t="str">
        <f t="shared" si="9"/>
        <v>K</v>
      </c>
      <c r="O133" s="178"/>
      <c r="P133" s="184">
        <f t="shared" si="10"/>
        <v>28.146453089244851</v>
      </c>
      <c r="Q133" s="184">
        <f t="shared" si="11"/>
        <v>24.71395881006865</v>
      </c>
      <c r="R133" s="180"/>
      <c r="S133" s="180" t="str">
        <f t="shared" si="12"/>
        <v>BETUL</v>
      </c>
      <c r="T133" s="180" t="str">
        <f t="shared" si="13"/>
        <v>BETUL</v>
      </c>
      <c r="U133" s="180" t="str">
        <f t="shared" si="14"/>
        <v>OKE</v>
      </c>
      <c r="V133" s="180" t="str">
        <f t="shared" si="15"/>
        <v>OKE</v>
      </c>
      <c r="X133" s="280" t="s">
        <v>21</v>
      </c>
      <c r="Y133" s="281">
        <v>10</v>
      </c>
      <c r="Z133" s="281" t="s">
        <v>868</v>
      </c>
      <c r="AA133" s="281" t="s">
        <v>128</v>
      </c>
      <c r="AB133" s="281">
        <v>385</v>
      </c>
      <c r="AC133" s="283">
        <v>224</v>
      </c>
      <c r="AD133" s="284">
        <v>58.181818181818201</v>
      </c>
      <c r="AE133" s="283">
        <v>193</v>
      </c>
      <c r="AF133" s="284">
        <v>50.129870129870099</v>
      </c>
      <c r="AG133" s="280" t="s">
        <v>5812</v>
      </c>
    </row>
    <row r="134" spans="1:33">
      <c r="A134" s="279">
        <v>125</v>
      </c>
      <c r="B134" s="584" t="s">
        <v>21</v>
      </c>
      <c r="C134" s="585">
        <v>10</v>
      </c>
      <c r="D134" s="585" t="s">
        <v>870</v>
      </c>
      <c r="E134" s="585" t="s">
        <v>128</v>
      </c>
      <c r="F134" s="248">
        <v>385</v>
      </c>
      <c r="G134" s="247">
        <v>189</v>
      </c>
      <c r="H134" s="249">
        <v>49.090909090909093</v>
      </c>
      <c r="I134" s="247">
        <v>179</v>
      </c>
      <c r="J134" s="249">
        <v>46.493506493506494</v>
      </c>
      <c r="K134" s="250" t="s">
        <v>871</v>
      </c>
      <c r="L134" s="207"/>
      <c r="M134" s="178" t="str">
        <f t="shared" si="8"/>
        <v>K</v>
      </c>
      <c r="N134" s="178" t="str">
        <f t="shared" si="9"/>
        <v>K</v>
      </c>
      <c r="O134" s="178"/>
      <c r="P134" s="184">
        <f t="shared" si="10"/>
        <v>49.090909090909093</v>
      </c>
      <c r="Q134" s="184">
        <f t="shared" si="11"/>
        <v>46.493506493506494</v>
      </c>
      <c r="R134" s="180"/>
      <c r="S134" s="180" t="str">
        <f t="shared" si="12"/>
        <v>BETUL</v>
      </c>
      <c r="T134" s="180" t="str">
        <f t="shared" si="13"/>
        <v>BETUL</v>
      </c>
      <c r="U134" s="180" t="str">
        <f t="shared" si="14"/>
        <v>OKE</v>
      </c>
      <c r="V134" s="180" t="str">
        <f t="shared" si="15"/>
        <v>OKE</v>
      </c>
      <c r="X134" s="280" t="s">
        <v>21</v>
      </c>
      <c r="Y134" s="281">
        <v>10</v>
      </c>
      <c r="Z134" s="281" t="s">
        <v>870</v>
      </c>
      <c r="AA134" s="281" t="s">
        <v>128</v>
      </c>
      <c r="AB134" s="281">
        <v>385</v>
      </c>
      <c r="AC134" s="283">
        <v>235</v>
      </c>
      <c r="AD134" s="284">
        <v>61.038961038960998</v>
      </c>
      <c r="AE134" s="283">
        <v>224</v>
      </c>
      <c r="AF134" s="284">
        <v>58.181818181818201</v>
      </c>
      <c r="AG134" s="280" t="s">
        <v>871</v>
      </c>
    </row>
    <row r="135" spans="1:33">
      <c r="A135" s="279">
        <v>126</v>
      </c>
      <c r="B135" s="584" t="s">
        <v>21</v>
      </c>
      <c r="C135" s="585">
        <v>10</v>
      </c>
      <c r="D135" s="585" t="s">
        <v>867</v>
      </c>
      <c r="E135" s="585" t="s">
        <v>128</v>
      </c>
      <c r="F135" s="248">
        <v>437</v>
      </c>
      <c r="G135" s="247">
        <v>194</v>
      </c>
      <c r="H135" s="249">
        <v>44.393592677345538</v>
      </c>
      <c r="I135" s="247">
        <v>178</v>
      </c>
      <c r="J135" s="249">
        <v>40.732265446224261</v>
      </c>
      <c r="K135" s="250" t="s">
        <v>872</v>
      </c>
      <c r="L135" s="207"/>
      <c r="M135" s="178" t="str">
        <f t="shared" si="8"/>
        <v>K</v>
      </c>
      <c r="N135" s="178" t="str">
        <f t="shared" si="9"/>
        <v>K</v>
      </c>
      <c r="O135" s="178"/>
      <c r="P135" s="184">
        <f t="shared" si="10"/>
        <v>44.393592677345538</v>
      </c>
      <c r="Q135" s="184">
        <f t="shared" si="11"/>
        <v>40.732265446224261</v>
      </c>
      <c r="R135" s="180"/>
      <c r="S135" s="180" t="str">
        <f t="shared" si="12"/>
        <v>BETUL</v>
      </c>
      <c r="T135" s="180" t="str">
        <f t="shared" si="13"/>
        <v>BETUL</v>
      </c>
      <c r="U135" s="180" t="str">
        <f t="shared" si="14"/>
        <v>OKE</v>
      </c>
      <c r="V135" s="180" t="str">
        <f t="shared" si="15"/>
        <v>OKE</v>
      </c>
      <c r="X135" s="280" t="s">
        <v>21</v>
      </c>
      <c r="Y135" s="281">
        <v>10</v>
      </c>
      <c r="Z135" s="281" t="s">
        <v>873</v>
      </c>
      <c r="AA135" s="281" t="s">
        <v>128</v>
      </c>
      <c r="AB135" s="281">
        <v>385</v>
      </c>
      <c r="AC135" s="283">
        <v>212</v>
      </c>
      <c r="AD135" s="284">
        <v>55.064935064935099</v>
      </c>
      <c r="AE135" s="283">
        <v>161</v>
      </c>
      <c r="AF135" s="284">
        <v>41.818181818181799</v>
      </c>
      <c r="AG135" s="280" t="s">
        <v>5813</v>
      </c>
    </row>
    <row r="136" spans="1:33">
      <c r="A136" s="279">
        <v>127</v>
      </c>
      <c r="B136" s="584" t="s">
        <v>21</v>
      </c>
      <c r="C136" s="585">
        <v>10</v>
      </c>
      <c r="D136" s="585" t="s">
        <v>868</v>
      </c>
      <c r="E136" s="585" t="s">
        <v>128</v>
      </c>
      <c r="F136" s="248">
        <v>385</v>
      </c>
      <c r="G136" s="247">
        <v>254</v>
      </c>
      <c r="H136" s="249">
        <v>65.974025974025977</v>
      </c>
      <c r="I136" s="247">
        <v>225</v>
      </c>
      <c r="J136" s="249">
        <v>58.441558441558442</v>
      </c>
      <c r="K136" s="250" t="s">
        <v>874</v>
      </c>
      <c r="L136" s="207"/>
      <c r="M136" s="178" t="str">
        <f t="shared" si="8"/>
        <v>K</v>
      </c>
      <c r="N136" s="178" t="str">
        <f t="shared" si="9"/>
        <v>K</v>
      </c>
      <c r="O136" s="178"/>
      <c r="P136" s="184">
        <f t="shared" si="10"/>
        <v>65.974025974025977</v>
      </c>
      <c r="Q136" s="184">
        <f t="shared" si="11"/>
        <v>58.441558441558442</v>
      </c>
      <c r="R136" s="180"/>
      <c r="S136" s="180" t="str">
        <f t="shared" si="12"/>
        <v>BETUL</v>
      </c>
      <c r="T136" s="180" t="str">
        <f t="shared" si="13"/>
        <v>BETUL</v>
      </c>
      <c r="U136" s="180" t="str">
        <f t="shared" si="14"/>
        <v>OKE</v>
      </c>
      <c r="V136" s="180" t="str">
        <f t="shared" si="15"/>
        <v>OKE</v>
      </c>
      <c r="X136" s="280" t="s">
        <v>21</v>
      </c>
      <c r="Y136" s="281">
        <v>10</v>
      </c>
      <c r="Z136" s="281" t="s">
        <v>875</v>
      </c>
      <c r="AA136" s="281" t="s">
        <v>128</v>
      </c>
      <c r="AB136" s="281">
        <v>385</v>
      </c>
      <c r="AC136" s="283">
        <v>246</v>
      </c>
      <c r="AD136" s="284">
        <v>63.896103896103902</v>
      </c>
      <c r="AE136" s="283">
        <v>257</v>
      </c>
      <c r="AF136" s="284">
        <v>66.753246753246799</v>
      </c>
      <c r="AG136" s="280" t="s">
        <v>5814</v>
      </c>
    </row>
    <row r="137" spans="1:33">
      <c r="A137" s="279">
        <v>128</v>
      </c>
      <c r="B137" s="584" t="s">
        <v>21</v>
      </c>
      <c r="C137" s="585">
        <v>10</v>
      </c>
      <c r="D137" s="585" t="s">
        <v>875</v>
      </c>
      <c r="E137" s="585" t="s">
        <v>128</v>
      </c>
      <c r="F137" s="248">
        <v>385</v>
      </c>
      <c r="G137" s="247">
        <v>249</v>
      </c>
      <c r="H137" s="249">
        <v>64.675324675324674</v>
      </c>
      <c r="I137" s="247">
        <v>244</v>
      </c>
      <c r="J137" s="249">
        <v>63.376623376623378</v>
      </c>
      <c r="K137" s="250" t="s">
        <v>879</v>
      </c>
      <c r="L137" s="207"/>
      <c r="M137" s="178" t="str">
        <f t="shared" si="8"/>
        <v>K</v>
      </c>
      <c r="N137" s="178" t="str">
        <f t="shared" si="9"/>
        <v>K</v>
      </c>
      <c r="O137" s="178"/>
      <c r="P137" s="184">
        <f t="shared" si="10"/>
        <v>64.675324675324674</v>
      </c>
      <c r="Q137" s="184">
        <f t="shared" si="11"/>
        <v>63.376623376623378</v>
      </c>
      <c r="R137" s="180"/>
      <c r="S137" s="180" t="str">
        <f t="shared" si="12"/>
        <v>BETUL</v>
      </c>
      <c r="T137" s="180" t="str">
        <f t="shared" si="13"/>
        <v>BETUL</v>
      </c>
      <c r="U137" s="180" t="str">
        <f t="shared" si="14"/>
        <v>OKE</v>
      </c>
      <c r="V137" s="180" t="str">
        <f t="shared" si="15"/>
        <v>OKE</v>
      </c>
      <c r="X137" s="280" t="s">
        <v>69</v>
      </c>
      <c r="Y137" s="281">
        <v>1</v>
      </c>
      <c r="Z137" s="281" t="s">
        <v>876</v>
      </c>
      <c r="AA137" s="281" t="s">
        <v>128</v>
      </c>
      <c r="AB137" s="281">
        <v>437</v>
      </c>
      <c r="AC137" s="283">
        <v>279</v>
      </c>
      <c r="AD137" s="284">
        <v>63.844393592677299</v>
      </c>
      <c r="AE137" s="283">
        <v>298</v>
      </c>
      <c r="AF137" s="284">
        <v>68.192219679633894</v>
      </c>
      <c r="AG137" s="280" t="s">
        <v>5815</v>
      </c>
    </row>
    <row r="138" spans="1:33">
      <c r="A138" s="279">
        <v>129</v>
      </c>
      <c r="B138" s="584" t="s">
        <v>21</v>
      </c>
      <c r="C138" s="585">
        <v>10</v>
      </c>
      <c r="D138" s="585" t="s">
        <v>873</v>
      </c>
      <c r="E138" s="585" t="s">
        <v>128</v>
      </c>
      <c r="F138" s="248">
        <v>385</v>
      </c>
      <c r="G138" s="247">
        <v>122</v>
      </c>
      <c r="H138" s="249">
        <v>31.688311688311689</v>
      </c>
      <c r="I138" s="247">
        <v>97</v>
      </c>
      <c r="J138" s="249">
        <v>25.194805194805191</v>
      </c>
      <c r="K138" s="250" t="s">
        <v>877</v>
      </c>
      <c r="L138" s="207"/>
      <c r="M138" s="178" t="str">
        <f t="shared" ref="M138:M201" si="16">IF(H138&gt;=80,"B","K")</f>
        <v>K</v>
      </c>
      <c r="N138" s="178" t="str">
        <f t="shared" ref="N138:N201" si="17">IF(J138&gt;=80,"B","K")</f>
        <v>K</v>
      </c>
      <c r="O138" s="178"/>
      <c r="P138" s="184">
        <f t="shared" ref="P138:P201" si="18">(G138/F138)*100</f>
        <v>31.688311688311689</v>
      </c>
      <c r="Q138" s="184">
        <f t="shared" ref="Q138:Q201" si="19">(I138/F138)*100</f>
        <v>25.194805194805191</v>
      </c>
      <c r="R138" s="180"/>
      <c r="S138" s="180" t="str">
        <f t="shared" ref="S138:S201" si="20">IF(P138=H138,"BETUL","salah")</f>
        <v>BETUL</v>
      </c>
      <c r="T138" s="180" t="str">
        <f t="shared" ref="T138:T201" si="21">IF(Q138=J138,"BETUL","salah")</f>
        <v>BETUL</v>
      </c>
      <c r="U138" s="180" t="str">
        <f t="shared" ref="U138:U201" si="22">IF(H138&gt;100,"CEK KEMBALI","OKE")</f>
        <v>OKE</v>
      </c>
      <c r="V138" s="180" t="str">
        <f t="shared" ref="V138:V201" si="23">IF(J138&gt;100,"CEK KEMBALI","OKE")</f>
        <v>OKE</v>
      </c>
      <c r="X138" s="280" t="s">
        <v>69</v>
      </c>
      <c r="Y138" s="281">
        <v>1</v>
      </c>
      <c r="Z138" s="281" t="s">
        <v>878</v>
      </c>
      <c r="AA138" s="281" t="s">
        <v>128</v>
      </c>
      <c r="AB138" s="281">
        <v>437</v>
      </c>
      <c r="AC138" s="283">
        <v>138</v>
      </c>
      <c r="AD138" s="284">
        <v>31.578947368421101</v>
      </c>
      <c r="AE138" s="283">
        <v>137</v>
      </c>
      <c r="AF138" s="284">
        <v>31.350114416476</v>
      </c>
      <c r="AG138" s="280" t="s">
        <v>5816</v>
      </c>
    </row>
    <row r="139" spans="1:33">
      <c r="A139" s="279">
        <v>130</v>
      </c>
      <c r="B139" s="584" t="s">
        <v>21</v>
      </c>
      <c r="C139" s="585">
        <v>10</v>
      </c>
      <c r="D139" s="585" t="s">
        <v>863</v>
      </c>
      <c r="E139" s="585" t="s">
        <v>128</v>
      </c>
      <c r="F139" s="248">
        <v>437</v>
      </c>
      <c r="G139" s="247">
        <v>139</v>
      </c>
      <c r="H139" s="249">
        <v>31.807780320366131</v>
      </c>
      <c r="I139" s="247">
        <v>114</v>
      </c>
      <c r="J139" s="249">
        <v>26.086956521739129</v>
      </c>
      <c r="K139" s="250" t="s">
        <v>864</v>
      </c>
      <c r="L139" s="207"/>
      <c r="M139" s="178" t="str">
        <f t="shared" si="16"/>
        <v>K</v>
      </c>
      <c r="N139" s="178" t="str">
        <f t="shared" si="17"/>
        <v>K</v>
      </c>
      <c r="O139" s="178"/>
      <c r="P139" s="184">
        <f t="shared" si="18"/>
        <v>31.807780320366131</v>
      </c>
      <c r="Q139" s="184">
        <f t="shared" si="19"/>
        <v>26.086956521739129</v>
      </c>
      <c r="R139" s="180"/>
      <c r="S139" s="180" t="str">
        <f t="shared" si="20"/>
        <v>BETUL</v>
      </c>
      <c r="T139" s="180" t="str">
        <f t="shared" si="21"/>
        <v>BETUL</v>
      </c>
      <c r="U139" s="180" t="str">
        <f t="shared" si="22"/>
        <v>OKE</v>
      </c>
      <c r="V139" s="180" t="str">
        <f t="shared" si="23"/>
        <v>OKE</v>
      </c>
      <c r="X139" s="280" t="s">
        <v>69</v>
      </c>
      <c r="Y139" s="281">
        <v>2</v>
      </c>
      <c r="Z139" s="281" t="s">
        <v>880</v>
      </c>
      <c r="AA139" s="281" t="s">
        <v>128</v>
      </c>
      <c r="AB139" s="281">
        <v>437</v>
      </c>
      <c r="AC139" s="283">
        <v>244</v>
      </c>
      <c r="AD139" s="284">
        <v>55.835240274599499</v>
      </c>
      <c r="AE139" s="283">
        <v>251</v>
      </c>
      <c r="AF139" s="284">
        <v>57.437070938215101</v>
      </c>
      <c r="AG139" s="280" t="s">
        <v>5817</v>
      </c>
    </row>
    <row r="140" spans="1:33">
      <c r="A140" s="279">
        <v>131</v>
      </c>
      <c r="B140" s="584" t="s">
        <v>21</v>
      </c>
      <c r="C140" s="585">
        <v>10</v>
      </c>
      <c r="D140" s="585" t="s">
        <v>865</v>
      </c>
      <c r="E140" s="585" t="s">
        <v>128</v>
      </c>
      <c r="F140" s="248">
        <v>437</v>
      </c>
      <c r="G140" s="247">
        <v>68</v>
      </c>
      <c r="H140" s="249">
        <v>15.560640732265446</v>
      </c>
      <c r="I140" s="247">
        <v>24</v>
      </c>
      <c r="J140" s="249">
        <v>5.4919908466819223</v>
      </c>
      <c r="K140" s="250" t="s">
        <v>869</v>
      </c>
      <c r="L140" s="207"/>
      <c r="M140" s="178" t="str">
        <f t="shared" si="16"/>
        <v>K</v>
      </c>
      <c r="N140" s="178" t="str">
        <f t="shared" si="17"/>
        <v>K</v>
      </c>
      <c r="O140" s="178"/>
      <c r="P140" s="184">
        <f t="shared" si="18"/>
        <v>15.560640732265446</v>
      </c>
      <c r="Q140" s="184">
        <f t="shared" si="19"/>
        <v>5.4919908466819223</v>
      </c>
      <c r="R140" s="180"/>
      <c r="S140" s="180" t="str">
        <f t="shared" si="20"/>
        <v>BETUL</v>
      </c>
      <c r="T140" s="180" t="str">
        <f t="shared" si="21"/>
        <v>BETUL</v>
      </c>
      <c r="U140" s="180" t="str">
        <f t="shared" si="22"/>
        <v>OKE</v>
      </c>
      <c r="V140" s="180" t="str">
        <f t="shared" si="23"/>
        <v>OKE</v>
      </c>
      <c r="X140" s="280" t="s">
        <v>69</v>
      </c>
      <c r="Y140" s="281">
        <v>2</v>
      </c>
      <c r="Z140" s="281" t="s">
        <v>882</v>
      </c>
      <c r="AA140" s="281" t="s">
        <v>131</v>
      </c>
      <c r="AB140" s="281">
        <v>385</v>
      </c>
      <c r="AC140" s="283">
        <v>100</v>
      </c>
      <c r="AD140" s="284">
        <v>25.974025974025999</v>
      </c>
      <c r="AE140" s="283">
        <v>105</v>
      </c>
      <c r="AF140" s="284">
        <v>27.272727272727298</v>
      </c>
      <c r="AG140" s="280" t="s">
        <v>5818</v>
      </c>
    </row>
    <row r="141" spans="1:33">
      <c r="A141" s="279">
        <v>132</v>
      </c>
      <c r="B141" s="584" t="s">
        <v>69</v>
      </c>
      <c r="C141" s="585">
        <v>1</v>
      </c>
      <c r="D141" s="585" t="s">
        <v>876</v>
      </c>
      <c r="E141" s="585" t="s">
        <v>128</v>
      </c>
      <c r="F141" s="248">
        <v>437</v>
      </c>
      <c r="G141" s="247">
        <v>234</v>
      </c>
      <c r="H141" s="249">
        <v>53.546910755148744</v>
      </c>
      <c r="I141" s="247">
        <v>236</v>
      </c>
      <c r="J141" s="249">
        <v>54.004576659038904</v>
      </c>
      <c r="K141" s="250" t="s">
        <v>881</v>
      </c>
      <c r="L141" s="207"/>
      <c r="M141" s="178" t="str">
        <f t="shared" si="16"/>
        <v>K</v>
      </c>
      <c r="N141" s="178" t="str">
        <f t="shared" si="17"/>
        <v>K</v>
      </c>
      <c r="O141" s="178"/>
      <c r="P141" s="184">
        <f t="shared" si="18"/>
        <v>53.546910755148744</v>
      </c>
      <c r="Q141" s="184">
        <f t="shared" si="19"/>
        <v>54.004576659038904</v>
      </c>
      <c r="R141" s="180"/>
      <c r="S141" s="180" t="str">
        <f t="shared" si="20"/>
        <v>BETUL</v>
      </c>
      <c r="T141" s="180" t="str">
        <f t="shared" si="21"/>
        <v>BETUL</v>
      </c>
      <c r="U141" s="180" t="str">
        <f t="shared" si="22"/>
        <v>OKE</v>
      </c>
      <c r="V141" s="180" t="str">
        <f t="shared" si="23"/>
        <v>OKE</v>
      </c>
      <c r="X141" s="280" t="s">
        <v>69</v>
      </c>
      <c r="Y141" s="281">
        <v>2</v>
      </c>
      <c r="Z141" s="281" t="s">
        <v>884</v>
      </c>
      <c r="AA141" s="281" t="s">
        <v>131</v>
      </c>
      <c r="AB141" s="281">
        <v>385</v>
      </c>
      <c r="AC141" s="283">
        <v>200</v>
      </c>
      <c r="AD141" s="284">
        <v>51.948051948051898</v>
      </c>
      <c r="AE141" s="283">
        <v>217</v>
      </c>
      <c r="AF141" s="284">
        <v>56.363636363636402</v>
      </c>
      <c r="AG141" s="280" t="s">
        <v>5819</v>
      </c>
    </row>
    <row r="142" spans="1:33">
      <c r="A142" s="279">
        <v>133</v>
      </c>
      <c r="B142" s="584" t="s">
        <v>69</v>
      </c>
      <c r="C142" s="585">
        <v>1</v>
      </c>
      <c r="D142" s="585" t="s">
        <v>878</v>
      </c>
      <c r="E142" s="585" t="s">
        <v>128</v>
      </c>
      <c r="F142" s="248">
        <v>437</v>
      </c>
      <c r="G142" s="247">
        <v>151</v>
      </c>
      <c r="H142" s="249">
        <v>34.553775743707092</v>
      </c>
      <c r="I142" s="247">
        <v>147</v>
      </c>
      <c r="J142" s="249">
        <v>33.638443935926773</v>
      </c>
      <c r="K142" s="250" t="s">
        <v>883</v>
      </c>
      <c r="L142" s="207"/>
      <c r="M142" s="178" t="str">
        <f t="shared" si="16"/>
        <v>K</v>
      </c>
      <c r="N142" s="178" t="str">
        <f t="shared" si="17"/>
        <v>K</v>
      </c>
      <c r="O142" s="178"/>
      <c r="P142" s="184">
        <f t="shared" si="18"/>
        <v>34.553775743707092</v>
      </c>
      <c r="Q142" s="184">
        <f t="shared" si="19"/>
        <v>33.638443935926773</v>
      </c>
      <c r="R142" s="180"/>
      <c r="S142" s="180" t="str">
        <f t="shared" si="20"/>
        <v>BETUL</v>
      </c>
      <c r="T142" s="180" t="str">
        <f t="shared" si="21"/>
        <v>BETUL</v>
      </c>
      <c r="U142" s="180" t="str">
        <f t="shared" si="22"/>
        <v>OKE</v>
      </c>
      <c r="V142" s="180" t="str">
        <f t="shared" si="23"/>
        <v>OKE</v>
      </c>
      <c r="X142" s="280" t="s">
        <v>69</v>
      </c>
      <c r="Y142" s="281">
        <v>2</v>
      </c>
      <c r="Z142" s="281" t="s">
        <v>886</v>
      </c>
      <c r="AA142" s="282" t="s">
        <v>128</v>
      </c>
      <c r="AB142" s="281">
        <v>437</v>
      </c>
      <c r="AC142" s="283">
        <v>206</v>
      </c>
      <c r="AD142" s="284">
        <v>47.139588100686503</v>
      </c>
      <c r="AE142" s="283">
        <v>162</v>
      </c>
      <c r="AF142" s="284">
        <v>37.070938215102998</v>
      </c>
      <c r="AG142" s="280" t="s">
        <v>5820</v>
      </c>
    </row>
    <row r="143" spans="1:33">
      <c r="A143" s="279">
        <v>134</v>
      </c>
      <c r="B143" s="584" t="s">
        <v>69</v>
      </c>
      <c r="C143" s="585">
        <v>2</v>
      </c>
      <c r="D143" s="585" t="s">
        <v>880</v>
      </c>
      <c r="E143" s="585" t="s">
        <v>128</v>
      </c>
      <c r="F143" s="248">
        <v>437</v>
      </c>
      <c r="G143" s="247">
        <v>133</v>
      </c>
      <c r="H143" s="249">
        <v>30.434782608695656</v>
      </c>
      <c r="I143" s="247">
        <v>129</v>
      </c>
      <c r="J143" s="249">
        <v>29.51945080091533</v>
      </c>
      <c r="K143" s="250" t="s">
        <v>885</v>
      </c>
      <c r="L143" s="207"/>
      <c r="M143" s="178" t="str">
        <f t="shared" si="16"/>
        <v>K</v>
      </c>
      <c r="N143" s="178" t="str">
        <f t="shared" si="17"/>
        <v>K</v>
      </c>
      <c r="O143" s="178"/>
      <c r="P143" s="184">
        <f t="shared" si="18"/>
        <v>30.434782608695656</v>
      </c>
      <c r="Q143" s="184">
        <f t="shared" si="19"/>
        <v>29.51945080091533</v>
      </c>
      <c r="R143" s="180"/>
      <c r="S143" s="180" t="str">
        <f t="shared" si="20"/>
        <v>BETUL</v>
      </c>
      <c r="T143" s="180" t="str">
        <f t="shared" si="21"/>
        <v>BETUL</v>
      </c>
      <c r="U143" s="180" t="str">
        <f t="shared" si="22"/>
        <v>OKE</v>
      </c>
      <c r="V143" s="180" t="str">
        <f t="shared" si="23"/>
        <v>OKE</v>
      </c>
      <c r="X143" s="280" t="s">
        <v>69</v>
      </c>
      <c r="Y143" s="281">
        <v>2</v>
      </c>
      <c r="Z143" s="281" t="s">
        <v>888</v>
      </c>
      <c r="AA143" s="281" t="s">
        <v>131</v>
      </c>
      <c r="AB143" s="281">
        <v>385</v>
      </c>
      <c r="AC143" s="283">
        <v>143</v>
      </c>
      <c r="AD143" s="284">
        <v>37.142857142857103</v>
      </c>
      <c r="AE143" s="283">
        <v>160</v>
      </c>
      <c r="AF143" s="284">
        <v>41.558441558441601</v>
      </c>
      <c r="AG143" s="280" t="s">
        <v>5821</v>
      </c>
    </row>
    <row r="144" spans="1:33">
      <c r="A144" s="279">
        <v>135</v>
      </c>
      <c r="B144" s="584" t="s">
        <v>69</v>
      </c>
      <c r="C144" s="585">
        <v>2</v>
      </c>
      <c r="D144" s="585" t="s">
        <v>884</v>
      </c>
      <c r="E144" s="585" t="s">
        <v>131</v>
      </c>
      <c r="F144" s="248">
        <v>385</v>
      </c>
      <c r="G144" s="247">
        <v>56</v>
      </c>
      <c r="H144" s="249">
        <v>14.545454545454545</v>
      </c>
      <c r="I144" s="247">
        <v>55</v>
      </c>
      <c r="J144" s="249">
        <v>14.285714285714285</v>
      </c>
      <c r="K144" s="250" t="s">
        <v>889</v>
      </c>
      <c r="L144" s="207"/>
      <c r="M144" s="178" t="str">
        <f t="shared" si="16"/>
        <v>K</v>
      </c>
      <c r="N144" s="178" t="str">
        <f t="shared" si="17"/>
        <v>K</v>
      </c>
      <c r="O144" s="178"/>
      <c r="P144" s="184">
        <f t="shared" si="18"/>
        <v>14.545454545454545</v>
      </c>
      <c r="Q144" s="184">
        <f t="shared" si="19"/>
        <v>14.285714285714285</v>
      </c>
      <c r="R144" s="180"/>
      <c r="S144" s="180" t="str">
        <f t="shared" si="20"/>
        <v>BETUL</v>
      </c>
      <c r="T144" s="180" t="str">
        <f t="shared" si="21"/>
        <v>BETUL</v>
      </c>
      <c r="U144" s="180" t="str">
        <f t="shared" si="22"/>
        <v>OKE</v>
      </c>
      <c r="V144" s="180" t="str">
        <f t="shared" si="23"/>
        <v>OKE</v>
      </c>
      <c r="X144" s="280" t="s">
        <v>405</v>
      </c>
      <c r="Y144" s="281">
        <v>1</v>
      </c>
      <c r="Z144" s="281" t="s">
        <v>890</v>
      </c>
      <c r="AA144" s="281" t="s">
        <v>131</v>
      </c>
      <c r="AB144" s="281">
        <v>385</v>
      </c>
      <c r="AC144" s="283">
        <v>91</v>
      </c>
      <c r="AD144" s="284">
        <v>23.636363636363601</v>
      </c>
      <c r="AE144" s="283">
        <v>104</v>
      </c>
      <c r="AF144" s="284">
        <v>27.012987012987001</v>
      </c>
      <c r="AG144" s="280" t="s">
        <v>891</v>
      </c>
    </row>
    <row r="145" spans="1:33">
      <c r="A145" s="279">
        <v>136</v>
      </c>
      <c r="B145" s="584" t="s">
        <v>69</v>
      </c>
      <c r="C145" s="585">
        <v>2</v>
      </c>
      <c r="D145" s="585" t="s">
        <v>888</v>
      </c>
      <c r="E145" s="585" t="s">
        <v>131</v>
      </c>
      <c r="F145" s="248">
        <v>385</v>
      </c>
      <c r="G145" s="247">
        <v>151</v>
      </c>
      <c r="H145" s="249">
        <v>39.220779220779221</v>
      </c>
      <c r="I145" s="247">
        <v>147</v>
      </c>
      <c r="J145" s="249">
        <v>38.181818181818187</v>
      </c>
      <c r="K145" s="250" t="s">
        <v>895</v>
      </c>
      <c r="L145" s="207"/>
      <c r="M145" s="178" t="str">
        <f t="shared" si="16"/>
        <v>K</v>
      </c>
      <c r="N145" s="178" t="str">
        <f t="shared" si="17"/>
        <v>K</v>
      </c>
      <c r="O145" s="178"/>
      <c r="P145" s="184">
        <f t="shared" si="18"/>
        <v>39.220779220779221</v>
      </c>
      <c r="Q145" s="184">
        <f t="shared" si="19"/>
        <v>38.181818181818187</v>
      </c>
      <c r="R145" s="180"/>
      <c r="S145" s="180" t="str">
        <f t="shared" si="20"/>
        <v>BETUL</v>
      </c>
      <c r="T145" s="180" t="str">
        <f t="shared" si="21"/>
        <v>BETUL</v>
      </c>
      <c r="U145" s="180" t="str">
        <f t="shared" si="22"/>
        <v>OKE</v>
      </c>
      <c r="V145" s="180" t="str">
        <f t="shared" si="23"/>
        <v>OKE</v>
      </c>
      <c r="X145" s="280" t="s">
        <v>405</v>
      </c>
      <c r="Y145" s="281">
        <v>1</v>
      </c>
      <c r="Z145" s="281" t="s">
        <v>893</v>
      </c>
      <c r="AA145" s="281" t="s">
        <v>128</v>
      </c>
      <c r="AB145" s="281">
        <v>385</v>
      </c>
      <c r="AC145" s="283">
        <v>212</v>
      </c>
      <c r="AD145" s="284">
        <v>55.064935064935099</v>
      </c>
      <c r="AE145" s="283">
        <v>215</v>
      </c>
      <c r="AF145" s="284">
        <v>55.8441558441558</v>
      </c>
      <c r="AG145" s="280" t="s">
        <v>894</v>
      </c>
    </row>
    <row r="146" spans="1:33">
      <c r="A146" s="279">
        <v>137</v>
      </c>
      <c r="B146" s="584" t="s">
        <v>69</v>
      </c>
      <c r="C146" s="585">
        <v>2</v>
      </c>
      <c r="D146" s="585" t="s">
        <v>882</v>
      </c>
      <c r="E146" s="585" t="s">
        <v>131</v>
      </c>
      <c r="F146" s="248">
        <v>385</v>
      </c>
      <c r="G146" s="247">
        <v>180</v>
      </c>
      <c r="H146" s="249">
        <v>46.753246753246749</v>
      </c>
      <c r="I146" s="247">
        <v>179</v>
      </c>
      <c r="J146" s="249">
        <v>46.493506493506494</v>
      </c>
      <c r="K146" s="250" t="s">
        <v>887</v>
      </c>
      <c r="L146" s="207"/>
      <c r="M146" s="178" t="str">
        <f t="shared" si="16"/>
        <v>K</v>
      </c>
      <c r="N146" s="178" t="str">
        <f t="shared" si="17"/>
        <v>K</v>
      </c>
      <c r="O146" s="178"/>
      <c r="P146" s="184">
        <f t="shared" si="18"/>
        <v>46.753246753246749</v>
      </c>
      <c r="Q146" s="184">
        <f t="shared" si="19"/>
        <v>46.493506493506494</v>
      </c>
      <c r="R146" s="180"/>
      <c r="S146" s="180" t="str">
        <f t="shared" si="20"/>
        <v>BETUL</v>
      </c>
      <c r="T146" s="180" t="str">
        <f t="shared" si="21"/>
        <v>BETUL</v>
      </c>
      <c r="U146" s="180" t="str">
        <f t="shared" si="22"/>
        <v>OKE</v>
      </c>
      <c r="V146" s="180" t="str">
        <f t="shared" si="23"/>
        <v>OKE</v>
      </c>
      <c r="X146" s="280" t="s">
        <v>405</v>
      </c>
      <c r="Y146" s="281">
        <v>1</v>
      </c>
      <c r="Z146" s="282" t="s">
        <v>896</v>
      </c>
      <c r="AA146" s="281" t="s">
        <v>128</v>
      </c>
      <c r="AB146" s="281">
        <v>385</v>
      </c>
      <c r="AC146" s="283">
        <v>254</v>
      </c>
      <c r="AD146" s="284">
        <v>65.974025974026006</v>
      </c>
      <c r="AE146" s="283">
        <v>211</v>
      </c>
      <c r="AF146" s="284">
        <v>54.805194805194802</v>
      </c>
      <c r="AG146" s="280" t="s">
        <v>897</v>
      </c>
    </row>
    <row r="147" spans="1:33">
      <c r="A147" s="279">
        <v>138</v>
      </c>
      <c r="B147" s="584" t="s">
        <v>69</v>
      </c>
      <c r="C147" s="585">
        <v>2</v>
      </c>
      <c r="D147" s="585" t="s">
        <v>886</v>
      </c>
      <c r="E147" s="585" t="s">
        <v>128</v>
      </c>
      <c r="F147" s="248">
        <v>437</v>
      </c>
      <c r="G147" s="247">
        <v>149</v>
      </c>
      <c r="H147" s="249">
        <v>34.096109839816933</v>
      </c>
      <c r="I147" s="247">
        <v>110</v>
      </c>
      <c r="J147" s="249">
        <v>25.171624713958813</v>
      </c>
      <c r="K147" s="250" t="s">
        <v>892</v>
      </c>
      <c r="L147" s="207"/>
      <c r="M147" s="178" t="str">
        <f t="shared" si="16"/>
        <v>K</v>
      </c>
      <c r="N147" s="178" t="str">
        <f t="shared" si="17"/>
        <v>K</v>
      </c>
      <c r="O147" s="178"/>
      <c r="P147" s="184">
        <f t="shared" si="18"/>
        <v>34.096109839816933</v>
      </c>
      <c r="Q147" s="184">
        <f t="shared" si="19"/>
        <v>25.171624713958813</v>
      </c>
      <c r="R147" s="180"/>
      <c r="S147" s="180" t="str">
        <f t="shared" si="20"/>
        <v>BETUL</v>
      </c>
      <c r="T147" s="180" t="str">
        <f t="shared" si="21"/>
        <v>BETUL</v>
      </c>
      <c r="U147" s="180" t="str">
        <f t="shared" si="22"/>
        <v>OKE</v>
      </c>
      <c r="V147" s="180" t="str">
        <f t="shared" si="23"/>
        <v>OKE</v>
      </c>
      <c r="X147" s="280" t="s">
        <v>405</v>
      </c>
      <c r="Y147" s="281">
        <v>1</v>
      </c>
      <c r="Z147" s="281" t="s">
        <v>898</v>
      </c>
      <c r="AA147" s="281" t="s">
        <v>128</v>
      </c>
      <c r="AB147" s="281">
        <v>292</v>
      </c>
      <c r="AC147" s="283">
        <v>150</v>
      </c>
      <c r="AD147" s="284">
        <v>51.369863013698598</v>
      </c>
      <c r="AE147" s="283">
        <v>152</v>
      </c>
      <c r="AF147" s="284">
        <v>52.054794520547901</v>
      </c>
      <c r="AG147" s="280" t="s">
        <v>5822</v>
      </c>
    </row>
    <row r="148" spans="1:33">
      <c r="A148" s="279">
        <v>139</v>
      </c>
      <c r="B148" s="584" t="s">
        <v>405</v>
      </c>
      <c r="C148" s="585">
        <v>1</v>
      </c>
      <c r="D148" s="585" t="s">
        <v>890</v>
      </c>
      <c r="E148" s="585" t="s">
        <v>131</v>
      </c>
      <c r="F148" s="248">
        <v>385</v>
      </c>
      <c r="G148" s="247">
        <v>106</v>
      </c>
      <c r="H148" s="249">
        <v>27.532467532467532</v>
      </c>
      <c r="I148" s="247">
        <v>104</v>
      </c>
      <c r="J148" s="249">
        <v>27.012987012987011</v>
      </c>
      <c r="K148" s="250" t="s">
        <v>891</v>
      </c>
      <c r="L148" s="207"/>
      <c r="M148" s="178" t="str">
        <f t="shared" si="16"/>
        <v>K</v>
      </c>
      <c r="N148" s="178" t="str">
        <f t="shared" si="17"/>
        <v>K</v>
      </c>
      <c r="O148" s="178"/>
      <c r="P148" s="184">
        <f t="shared" si="18"/>
        <v>27.532467532467532</v>
      </c>
      <c r="Q148" s="184">
        <f t="shared" si="19"/>
        <v>27.012987012987011</v>
      </c>
      <c r="R148" s="180"/>
      <c r="S148" s="180" t="str">
        <f t="shared" si="20"/>
        <v>BETUL</v>
      </c>
      <c r="T148" s="180" t="str">
        <f t="shared" si="21"/>
        <v>BETUL</v>
      </c>
      <c r="U148" s="180" t="str">
        <f t="shared" si="22"/>
        <v>OKE</v>
      </c>
      <c r="V148" s="180" t="str">
        <f t="shared" si="23"/>
        <v>OKE</v>
      </c>
      <c r="X148" s="280" t="s">
        <v>405</v>
      </c>
      <c r="Y148" s="281">
        <v>1</v>
      </c>
      <c r="Z148" s="281" t="s">
        <v>899</v>
      </c>
      <c r="AA148" s="281" t="s">
        <v>128</v>
      </c>
      <c r="AB148" s="281">
        <v>292</v>
      </c>
      <c r="AC148" s="283">
        <v>38</v>
      </c>
      <c r="AD148" s="284">
        <v>13.013698630137</v>
      </c>
      <c r="AE148" s="283">
        <v>40</v>
      </c>
      <c r="AF148" s="284">
        <v>13.698630136986299</v>
      </c>
      <c r="AG148" s="280" t="s">
        <v>900</v>
      </c>
    </row>
    <row r="149" spans="1:33">
      <c r="A149" s="279">
        <v>140</v>
      </c>
      <c r="B149" s="584" t="s">
        <v>405</v>
      </c>
      <c r="C149" s="585">
        <v>1</v>
      </c>
      <c r="D149" s="585" t="s">
        <v>893</v>
      </c>
      <c r="E149" s="585" t="s">
        <v>128</v>
      </c>
      <c r="F149" s="248">
        <v>385</v>
      </c>
      <c r="G149" s="247">
        <v>196</v>
      </c>
      <c r="H149" s="249">
        <v>50.909090909090907</v>
      </c>
      <c r="I149" s="247">
        <v>192</v>
      </c>
      <c r="J149" s="249">
        <v>49.870129870129873</v>
      </c>
      <c r="K149" s="250" t="s">
        <v>894</v>
      </c>
      <c r="L149" s="207"/>
      <c r="M149" s="178" t="str">
        <f t="shared" si="16"/>
        <v>K</v>
      </c>
      <c r="N149" s="178" t="str">
        <f t="shared" si="17"/>
        <v>K</v>
      </c>
      <c r="O149" s="178"/>
      <c r="P149" s="184">
        <f t="shared" si="18"/>
        <v>50.909090909090907</v>
      </c>
      <c r="Q149" s="184">
        <f t="shared" si="19"/>
        <v>49.870129870129873</v>
      </c>
      <c r="R149" s="180"/>
      <c r="S149" s="180" t="str">
        <f t="shared" si="20"/>
        <v>BETUL</v>
      </c>
      <c r="T149" s="180" t="str">
        <f t="shared" si="21"/>
        <v>BETUL</v>
      </c>
      <c r="U149" s="180" t="str">
        <f t="shared" si="22"/>
        <v>OKE</v>
      </c>
      <c r="V149" s="180" t="str">
        <f t="shared" si="23"/>
        <v>OKE</v>
      </c>
      <c r="X149" s="280" t="s">
        <v>405</v>
      </c>
      <c r="Y149" s="281">
        <v>1</v>
      </c>
      <c r="Z149" s="282" t="s">
        <v>901</v>
      </c>
      <c r="AA149" s="281" t="s">
        <v>128</v>
      </c>
      <c r="AB149" s="281">
        <v>292</v>
      </c>
      <c r="AC149" s="283">
        <v>223</v>
      </c>
      <c r="AD149" s="284">
        <v>76.369863013698605</v>
      </c>
      <c r="AE149" s="283">
        <v>82</v>
      </c>
      <c r="AF149" s="284">
        <v>28.082191780821901</v>
      </c>
      <c r="AG149" s="280" t="s">
        <v>902</v>
      </c>
    </row>
    <row r="150" spans="1:33">
      <c r="A150" s="279">
        <v>141</v>
      </c>
      <c r="B150" s="584" t="s">
        <v>405</v>
      </c>
      <c r="C150" s="585">
        <v>1</v>
      </c>
      <c r="D150" s="585" t="s">
        <v>896</v>
      </c>
      <c r="E150" s="585" t="s">
        <v>128</v>
      </c>
      <c r="F150" s="248">
        <v>385</v>
      </c>
      <c r="G150" s="247">
        <v>126</v>
      </c>
      <c r="H150" s="249">
        <v>32.727272727272727</v>
      </c>
      <c r="I150" s="247">
        <v>106</v>
      </c>
      <c r="J150" s="249">
        <v>27.532467532467532</v>
      </c>
      <c r="K150" s="250" t="s">
        <v>897</v>
      </c>
      <c r="L150" s="207"/>
      <c r="M150" s="178" t="str">
        <f t="shared" si="16"/>
        <v>K</v>
      </c>
      <c r="N150" s="178" t="str">
        <f t="shared" si="17"/>
        <v>K</v>
      </c>
      <c r="O150" s="178"/>
      <c r="P150" s="184">
        <f t="shared" si="18"/>
        <v>32.727272727272727</v>
      </c>
      <c r="Q150" s="184">
        <f t="shared" si="19"/>
        <v>27.532467532467532</v>
      </c>
      <c r="R150" s="180"/>
      <c r="S150" s="180" t="str">
        <f t="shared" si="20"/>
        <v>BETUL</v>
      </c>
      <c r="T150" s="180" t="str">
        <f t="shared" si="21"/>
        <v>BETUL</v>
      </c>
      <c r="U150" s="180" t="str">
        <f t="shared" si="22"/>
        <v>OKE</v>
      </c>
      <c r="V150" s="180" t="str">
        <f t="shared" si="23"/>
        <v>OKE</v>
      </c>
      <c r="X150" s="280" t="s">
        <v>405</v>
      </c>
      <c r="Y150" s="281">
        <v>1</v>
      </c>
      <c r="Z150" s="282" t="s">
        <v>904</v>
      </c>
      <c r="AA150" s="281" t="s">
        <v>128</v>
      </c>
      <c r="AB150" s="281">
        <v>385</v>
      </c>
      <c r="AC150" s="283">
        <v>120</v>
      </c>
      <c r="AD150" s="284">
        <v>31.168831168831201</v>
      </c>
      <c r="AE150" s="283">
        <v>100</v>
      </c>
      <c r="AF150" s="284">
        <v>25.974025974025999</v>
      </c>
      <c r="AG150" s="280" t="s">
        <v>905</v>
      </c>
    </row>
    <row r="151" spans="1:33">
      <c r="A151" s="279">
        <v>142</v>
      </c>
      <c r="B151" s="584" t="s">
        <v>405</v>
      </c>
      <c r="C151" s="585">
        <v>1</v>
      </c>
      <c r="D151" s="585" t="s">
        <v>898</v>
      </c>
      <c r="E151" s="585" t="s">
        <v>128</v>
      </c>
      <c r="F151" s="248">
        <v>292</v>
      </c>
      <c r="G151" s="247">
        <v>148</v>
      </c>
      <c r="H151" s="249">
        <v>50.684931506849317</v>
      </c>
      <c r="I151" s="247">
        <v>143</v>
      </c>
      <c r="J151" s="249">
        <v>48.972602739726028</v>
      </c>
      <c r="K151" s="250" t="s">
        <v>903</v>
      </c>
      <c r="L151" s="207"/>
      <c r="M151" s="178" t="str">
        <f t="shared" si="16"/>
        <v>K</v>
      </c>
      <c r="N151" s="178" t="str">
        <f t="shared" si="17"/>
        <v>K</v>
      </c>
      <c r="O151" s="178"/>
      <c r="P151" s="184">
        <f t="shared" si="18"/>
        <v>50.684931506849317</v>
      </c>
      <c r="Q151" s="184">
        <f t="shared" si="19"/>
        <v>48.972602739726028</v>
      </c>
      <c r="R151" s="180"/>
      <c r="S151" s="180" t="str">
        <f t="shared" si="20"/>
        <v>BETUL</v>
      </c>
      <c r="T151" s="180" t="str">
        <f t="shared" si="21"/>
        <v>BETUL</v>
      </c>
      <c r="U151" s="180" t="str">
        <f t="shared" si="22"/>
        <v>OKE</v>
      </c>
      <c r="V151" s="180" t="str">
        <f t="shared" si="23"/>
        <v>OKE</v>
      </c>
      <c r="X151" s="280" t="s">
        <v>405</v>
      </c>
      <c r="Y151" s="281">
        <v>1</v>
      </c>
      <c r="Z151" s="281" t="s">
        <v>906</v>
      </c>
      <c r="AA151" s="281" t="s">
        <v>131</v>
      </c>
      <c r="AB151" s="281">
        <v>437</v>
      </c>
      <c r="AC151" s="283">
        <v>221</v>
      </c>
      <c r="AD151" s="284">
        <v>50.572082379862699</v>
      </c>
      <c r="AE151" s="283">
        <v>250</v>
      </c>
      <c r="AF151" s="284">
        <v>57.208237986269999</v>
      </c>
      <c r="AG151" s="280" t="s">
        <v>907</v>
      </c>
    </row>
    <row r="152" spans="1:33">
      <c r="A152" s="279">
        <v>143</v>
      </c>
      <c r="B152" s="584" t="s">
        <v>405</v>
      </c>
      <c r="C152" s="585">
        <v>1</v>
      </c>
      <c r="D152" s="585" t="s">
        <v>899</v>
      </c>
      <c r="E152" s="585" t="s">
        <v>128</v>
      </c>
      <c r="F152" s="248">
        <v>292</v>
      </c>
      <c r="G152" s="247">
        <v>53</v>
      </c>
      <c r="H152" s="249">
        <v>18.150684931506849</v>
      </c>
      <c r="I152" s="247">
        <v>49</v>
      </c>
      <c r="J152" s="249">
        <v>16.780821917808218</v>
      </c>
      <c r="K152" s="250" t="s">
        <v>900</v>
      </c>
      <c r="L152" s="207"/>
      <c r="M152" s="178" t="str">
        <f t="shared" si="16"/>
        <v>K</v>
      </c>
      <c r="N152" s="178" t="str">
        <f t="shared" si="17"/>
        <v>K</v>
      </c>
      <c r="O152" s="178"/>
      <c r="P152" s="184">
        <f t="shared" si="18"/>
        <v>18.150684931506849</v>
      </c>
      <c r="Q152" s="184">
        <f t="shared" si="19"/>
        <v>16.780821917808218</v>
      </c>
      <c r="R152" s="180"/>
      <c r="S152" s="180" t="str">
        <f t="shared" si="20"/>
        <v>BETUL</v>
      </c>
      <c r="T152" s="180" t="str">
        <f t="shared" si="21"/>
        <v>BETUL</v>
      </c>
      <c r="U152" s="180" t="str">
        <f t="shared" si="22"/>
        <v>OKE</v>
      </c>
      <c r="V152" s="180" t="str">
        <f t="shared" si="23"/>
        <v>OKE</v>
      </c>
      <c r="X152" s="280" t="s">
        <v>405</v>
      </c>
      <c r="Y152" s="281">
        <v>1</v>
      </c>
      <c r="Z152" s="281" t="s">
        <v>908</v>
      </c>
      <c r="AA152" s="281" t="s">
        <v>128</v>
      </c>
      <c r="AB152" s="281">
        <v>292</v>
      </c>
      <c r="AC152" s="283">
        <v>0</v>
      </c>
      <c r="AD152" s="284">
        <v>0</v>
      </c>
      <c r="AE152" s="283">
        <v>0</v>
      </c>
      <c r="AF152" s="284">
        <v>0</v>
      </c>
      <c r="AG152" s="280" t="s">
        <v>909</v>
      </c>
    </row>
    <row r="153" spans="1:33">
      <c r="A153" s="279">
        <v>144</v>
      </c>
      <c r="B153" s="584" t="s">
        <v>405</v>
      </c>
      <c r="C153" s="585">
        <v>1</v>
      </c>
      <c r="D153" s="585" t="s">
        <v>901</v>
      </c>
      <c r="E153" s="585" t="s">
        <v>128</v>
      </c>
      <c r="F153" s="248">
        <v>292</v>
      </c>
      <c r="G153" s="247">
        <v>72</v>
      </c>
      <c r="H153" s="249">
        <v>24.657534246575342</v>
      </c>
      <c r="I153" s="247">
        <v>68</v>
      </c>
      <c r="J153" s="249">
        <v>23.287671232876711</v>
      </c>
      <c r="K153" s="250" t="s">
        <v>902</v>
      </c>
      <c r="L153" s="207"/>
      <c r="M153" s="178" t="str">
        <f t="shared" si="16"/>
        <v>K</v>
      </c>
      <c r="N153" s="178" t="str">
        <f t="shared" si="17"/>
        <v>K</v>
      </c>
      <c r="O153" s="178"/>
      <c r="P153" s="184">
        <f t="shared" si="18"/>
        <v>24.657534246575342</v>
      </c>
      <c r="Q153" s="184">
        <f t="shared" si="19"/>
        <v>23.287671232876711</v>
      </c>
      <c r="R153" s="180"/>
      <c r="S153" s="180" t="str">
        <f t="shared" si="20"/>
        <v>BETUL</v>
      </c>
      <c r="T153" s="180" t="str">
        <f t="shared" si="21"/>
        <v>BETUL</v>
      </c>
      <c r="U153" s="180" t="str">
        <f t="shared" si="22"/>
        <v>OKE</v>
      </c>
      <c r="V153" s="180" t="str">
        <f t="shared" si="23"/>
        <v>OKE</v>
      </c>
      <c r="X153" s="280" t="s">
        <v>405</v>
      </c>
      <c r="Y153" s="281">
        <v>2</v>
      </c>
      <c r="Z153" s="281" t="s">
        <v>910</v>
      </c>
      <c r="AA153" s="281" t="s">
        <v>128</v>
      </c>
      <c r="AB153" s="281">
        <v>292</v>
      </c>
      <c r="AC153" s="283">
        <v>120</v>
      </c>
      <c r="AD153" s="284">
        <v>41.095890410958901</v>
      </c>
      <c r="AE153" s="283">
        <v>128</v>
      </c>
      <c r="AF153" s="284">
        <v>43.835616438356197</v>
      </c>
      <c r="AG153" s="280" t="s">
        <v>903</v>
      </c>
    </row>
    <row r="154" spans="1:33">
      <c r="A154" s="279">
        <v>145</v>
      </c>
      <c r="B154" s="584" t="s">
        <v>405</v>
      </c>
      <c r="C154" s="585">
        <v>1</v>
      </c>
      <c r="D154" s="585" t="s">
        <v>904</v>
      </c>
      <c r="E154" s="585" t="s">
        <v>128</v>
      </c>
      <c r="F154" s="248">
        <v>385</v>
      </c>
      <c r="G154" s="247">
        <v>57</v>
      </c>
      <c r="H154" s="249">
        <v>14.805194805194805</v>
      </c>
      <c r="I154" s="247">
        <v>45</v>
      </c>
      <c r="J154" s="249">
        <v>11.688311688311687</v>
      </c>
      <c r="K154" s="250" t="s">
        <v>905</v>
      </c>
      <c r="L154" s="207"/>
      <c r="M154" s="178" t="str">
        <f t="shared" si="16"/>
        <v>K</v>
      </c>
      <c r="N154" s="178" t="str">
        <f t="shared" si="17"/>
        <v>K</v>
      </c>
      <c r="O154" s="178"/>
      <c r="P154" s="184">
        <f t="shared" si="18"/>
        <v>14.805194805194805</v>
      </c>
      <c r="Q154" s="184">
        <f t="shared" si="19"/>
        <v>11.688311688311687</v>
      </c>
      <c r="R154" s="180"/>
      <c r="S154" s="180" t="str">
        <f t="shared" si="20"/>
        <v>BETUL</v>
      </c>
      <c r="T154" s="180" t="str">
        <f t="shared" si="21"/>
        <v>BETUL</v>
      </c>
      <c r="U154" s="180" t="str">
        <f t="shared" si="22"/>
        <v>OKE</v>
      </c>
      <c r="V154" s="180" t="str">
        <f t="shared" si="23"/>
        <v>OKE</v>
      </c>
      <c r="X154" s="280" t="s">
        <v>405</v>
      </c>
      <c r="Y154" s="281">
        <v>2</v>
      </c>
      <c r="Z154" s="281" t="s">
        <v>911</v>
      </c>
      <c r="AA154" s="281" t="s">
        <v>128</v>
      </c>
      <c r="AB154" s="281">
        <v>292</v>
      </c>
      <c r="AC154" s="283">
        <v>155</v>
      </c>
      <c r="AD154" s="284">
        <v>53.082191780821901</v>
      </c>
      <c r="AE154" s="283">
        <v>145</v>
      </c>
      <c r="AF154" s="284">
        <v>49.657534246575302</v>
      </c>
      <c r="AG154" s="280" t="s">
        <v>912</v>
      </c>
    </row>
    <row r="155" spans="1:33">
      <c r="A155" s="279">
        <v>146</v>
      </c>
      <c r="B155" s="584" t="s">
        <v>405</v>
      </c>
      <c r="C155" s="585">
        <v>1</v>
      </c>
      <c r="D155" s="585" t="s">
        <v>906</v>
      </c>
      <c r="E155" s="585" t="s">
        <v>131</v>
      </c>
      <c r="F155" s="248">
        <v>437</v>
      </c>
      <c r="G155" s="247">
        <v>136</v>
      </c>
      <c r="H155" s="249">
        <v>31.121281464530892</v>
      </c>
      <c r="I155" s="247">
        <v>134</v>
      </c>
      <c r="J155" s="249">
        <v>30.663615560640732</v>
      </c>
      <c r="K155" s="250" t="s">
        <v>907</v>
      </c>
      <c r="L155" s="207"/>
      <c r="M155" s="178" t="str">
        <f t="shared" si="16"/>
        <v>K</v>
      </c>
      <c r="N155" s="178" t="str">
        <f t="shared" si="17"/>
        <v>K</v>
      </c>
      <c r="O155" s="178"/>
      <c r="P155" s="184">
        <f t="shared" si="18"/>
        <v>31.121281464530892</v>
      </c>
      <c r="Q155" s="184">
        <f t="shared" si="19"/>
        <v>30.663615560640732</v>
      </c>
      <c r="R155" s="180"/>
      <c r="S155" s="180" t="str">
        <f t="shared" si="20"/>
        <v>BETUL</v>
      </c>
      <c r="T155" s="180" t="str">
        <f t="shared" si="21"/>
        <v>BETUL</v>
      </c>
      <c r="U155" s="180" t="str">
        <f t="shared" si="22"/>
        <v>OKE</v>
      </c>
      <c r="V155" s="180" t="str">
        <f t="shared" si="23"/>
        <v>OKE</v>
      </c>
      <c r="X155" s="280" t="s">
        <v>405</v>
      </c>
      <c r="Y155" s="281">
        <v>2</v>
      </c>
      <c r="Z155" s="281" t="s">
        <v>913</v>
      </c>
      <c r="AA155" s="282" t="s">
        <v>131</v>
      </c>
      <c r="AB155" s="281">
        <v>385</v>
      </c>
      <c r="AC155" s="283">
        <v>190</v>
      </c>
      <c r="AD155" s="284">
        <v>49.350649350649299</v>
      </c>
      <c r="AE155" s="283">
        <v>206</v>
      </c>
      <c r="AF155" s="284">
        <v>53.506493506493499</v>
      </c>
      <c r="AG155" s="280" t="s">
        <v>5823</v>
      </c>
    </row>
    <row r="156" spans="1:33">
      <c r="A156" s="279">
        <v>147</v>
      </c>
      <c r="B156" s="584" t="s">
        <v>405</v>
      </c>
      <c r="C156" s="585">
        <v>1</v>
      </c>
      <c r="D156" s="585" t="s">
        <v>908</v>
      </c>
      <c r="E156" s="585" t="s">
        <v>128</v>
      </c>
      <c r="F156" s="248">
        <v>292</v>
      </c>
      <c r="G156" s="247">
        <v>51</v>
      </c>
      <c r="H156" s="249">
        <v>17.465753424657535</v>
      </c>
      <c r="I156" s="247">
        <v>0</v>
      </c>
      <c r="J156" s="249">
        <v>0</v>
      </c>
      <c r="K156" s="250" t="s">
        <v>909</v>
      </c>
      <c r="L156" s="207"/>
      <c r="M156" s="178" t="str">
        <f t="shared" si="16"/>
        <v>K</v>
      </c>
      <c r="N156" s="178" t="str">
        <f t="shared" si="17"/>
        <v>K</v>
      </c>
      <c r="O156" s="178"/>
      <c r="P156" s="184">
        <f t="shared" si="18"/>
        <v>17.465753424657535</v>
      </c>
      <c r="Q156" s="184">
        <f t="shared" si="19"/>
        <v>0</v>
      </c>
      <c r="R156" s="180"/>
      <c r="S156" s="180" t="str">
        <f t="shared" si="20"/>
        <v>BETUL</v>
      </c>
      <c r="T156" s="180" t="str">
        <f t="shared" si="21"/>
        <v>BETUL</v>
      </c>
      <c r="U156" s="180" t="str">
        <f t="shared" si="22"/>
        <v>OKE</v>
      </c>
      <c r="V156" s="180" t="str">
        <f t="shared" si="23"/>
        <v>OKE</v>
      </c>
      <c r="X156" s="280" t="s">
        <v>405</v>
      </c>
      <c r="Y156" s="281">
        <v>2</v>
      </c>
      <c r="Z156" s="281" t="s">
        <v>914</v>
      </c>
      <c r="AA156" s="282" t="s">
        <v>128</v>
      </c>
      <c r="AB156" s="281">
        <v>385</v>
      </c>
      <c r="AC156" s="283">
        <v>129</v>
      </c>
      <c r="AD156" s="284">
        <v>33.506493506493499</v>
      </c>
      <c r="AE156" s="283">
        <v>70</v>
      </c>
      <c r="AF156" s="284">
        <v>18.181818181818201</v>
      </c>
      <c r="AG156" s="280" t="s">
        <v>915</v>
      </c>
    </row>
    <row r="157" spans="1:33">
      <c r="A157" s="279">
        <v>148</v>
      </c>
      <c r="B157" s="584" t="s">
        <v>405</v>
      </c>
      <c r="C157" s="585">
        <v>2</v>
      </c>
      <c r="D157" s="585" t="s">
        <v>910</v>
      </c>
      <c r="E157" s="585" t="s">
        <v>128</v>
      </c>
      <c r="F157" s="248">
        <v>292</v>
      </c>
      <c r="G157" s="247">
        <v>104</v>
      </c>
      <c r="H157" s="249">
        <v>35.61643835616438</v>
      </c>
      <c r="I157" s="247">
        <v>104</v>
      </c>
      <c r="J157" s="249">
        <v>35.61643835616438</v>
      </c>
      <c r="K157" s="250" t="s">
        <v>903</v>
      </c>
      <c r="L157" s="207"/>
      <c r="M157" s="178" t="str">
        <f t="shared" si="16"/>
        <v>K</v>
      </c>
      <c r="N157" s="178" t="str">
        <f t="shared" si="17"/>
        <v>K</v>
      </c>
      <c r="O157" s="178"/>
      <c r="P157" s="184">
        <f t="shared" si="18"/>
        <v>35.61643835616438</v>
      </c>
      <c r="Q157" s="184">
        <f t="shared" si="19"/>
        <v>35.61643835616438</v>
      </c>
      <c r="R157" s="180"/>
      <c r="S157" s="180" t="str">
        <f t="shared" si="20"/>
        <v>BETUL</v>
      </c>
      <c r="T157" s="180" t="str">
        <f t="shared" si="21"/>
        <v>BETUL</v>
      </c>
      <c r="U157" s="180" t="str">
        <f t="shared" si="22"/>
        <v>OKE</v>
      </c>
      <c r="V157" s="180" t="str">
        <f t="shared" si="23"/>
        <v>OKE</v>
      </c>
      <c r="X157" s="280" t="s">
        <v>405</v>
      </c>
      <c r="Y157" s="281">
        <v>2</v>
      </c>
      <c r="Z157" s="281" t="s">
        <v>916</v>
      </c>
      <c r="AA157" s="281" t="s">
        <v>128</v>
      </c>
      <c r="AB157" s="281">
        <v>292</v>
      </c>
      <c r="AC157" s="283">
        <v>0</v>
      </c>
      <c r="AD157" s="284">
        <v>0</v>
      </c>
      <c r="AE157" s="283">
        <v>0</v>
      </c>
      <c r="AF157" s="284">
        <v>0</v>
      </c>
      <c r="AG157" s="280" t="s">
        <v>842</v>
      </c>
    </row>
    <row r="158" spans="1:33">
      <c r="A158" s="279">
        <v>149</v>
      </c>
      <c r="B158" s="584" t="s">
        <v>405</v>
      </c>
      <c r="C158" s="585">
        <v>2</v>
      </c>
      <c r="D158" s="585" t="s">
        <v>911</v>
      </c>
      <c r="E158" s="585" t="s">
        <v>128</v>
      </c>
      <c r="F158" s="248">
        <v>292</v>
      </c>
      <c r="G158" s="247">
        <v>136</v>
      </c>
      <c r="H158" s="249">
        <v>46.575342465753423</v>
      </c>
      <c r="I158" s="247">
        <v>126</v>
      </c>
      <c r="J158" s="249">
        <v>43.150684931506852</v>
      </c>
      <c r="K158" s="250" t="s">
        <v>912</v>
      </c>
      <c r="L158" s="207"/>
      <c r="M158" s="178" t="str">
        <f t="shared" si="16"/>
        <v>K</v>
      </c>
      <c r="N158" s="178" t="str">
        <f t="shared" si="17"/>
        <v>K</v>
      </c>
      <c r="O158" s="178"/>
      <c r="P158" s="184">
        <f t="shared" si="18"/>
        <v>46.575342465753423</v>
      </c>
      <c r="Q158" s="184">
        <f t="shared" si="19"/>
        <v>43.150684931506852</v>
      </c>
      <c r="R158" s="180"/>
      <c r="S158" s="180" t="str">
        <f t="shared" si="20"/>
        <v>BETUL</v>
      </c>
      <c r="T158" s="180" t="str">
        <f t="shared" si="21"/>
        <v>BETUL</v>
      </c>
      <c r="U158" s="180" t="str">
        <f t="shared" si="22"/>
        <v>OKE</v>
      </c>
      <c r="V158" s="180" t="str">
        <f t="shared" si="23"/>
        <v>OKE</v>
      </c>
      <c r="X158" s="280" t="s">
        <v>405</v>
      </c>
      <c r="Y158" s="281">
        <v>2</v>
      </c>
      <c r="Z158" s="281" t="s">
        <v>918</v>
      </c>
      <c r="AA158" s="282" t="s">
        <v>128</v>
      </c>
      <c r="AB158" s="281">
        <v>385</v>
      </c>
      <c r="AC158" s="283">
        <v>36</v>
      </c>
      <c r="AD158" s="284">
        <v>9.3506493506493502</v>
      </c>
      <c r="AE158" s="283">
        <v>36</v>
      </c>
      <c r="AF158" s="284">
        <v>9.3506493506493502</v>
      </c>
      <c r="AG158" s="280" t="s">
        <v>919</v>
      </c>
    </row>
    <row r="159" spans="1:33">
      <c r="A159" s="279">
        <v>150</v>
      </c>
      <c r="B159" s="584" t="s">
        <v>405</v>
      </c>
      <c r="C159" s="585">
        <v>2</v>
      </c>
      <c r="D159" s="585" t="s">
        <v>916</v>
      </c>
      <c r="E159" s="585" t="s">
        <v>128</v>
      </c>
      <c r="F159" s="248">
        <v>292</v>
      </c>
      <c r="G159" s="247">
        <v>101</v>
      </c>
      <c r="H159" s="249">
        <v>34.589041095890408</v>
      </c>
      <c r="I159" s="247">
        <v>0</v>
      </c>
      <c r="J159" s="249">
        <v>0</v>
      </c>
      <c r="K159" s="250" t="s">
        <v>842</v>
      </c>
      <c r="L159" s="207"/>
      <c r="M159" s="178" t="str">
        <f t="shared" si="16"/>
        <v>K</v>
      </c>
      <c r="N159" s="178" t="str">
        <f t="shared" si="17"/>
        <v>K</v>
      </c>
      <c r="O159" s="178"/>
      <c r="P159" s="184">
        <f t="shared" si="18"/>
        <v>34.589041095890408</v>
      </c>
      <c r="Q159" s="184">
        <f t="shared" si="19"/>
        <v>0</v>
      </c>
      <c r="R159" s="180"/>
      <c r="S159" s="180" t="str">
        <f t="shared" si="20"/>
        <v>BETUL</v>
      </c>
      <c r="T159" s="180" t="str">
        <f t="shared" si="21"/>
        <v>BETUL</v>
      </c>
      <c r="U159" s="180" t="str">
        <f t="shared" si="22"/>
        <v>OKE</v>
      </c>
      <c r="V159" s="180" t="str">
        <f t="shared" si="23"/>
        <v>OKE</v>
      </c>
      <c r="X159" s="280" t="s">
        <v>405</v>
      </c>
      <c r="Y159" s="281">
        <v>2</v>
      </c>
      <c r="Z159" s="281" t="s">
        <v>920</v>
      </c>
      <c r="AA159" s="282" t="s">
        <v>131</v>
      </c>
      <c r="AB159" s="281">
        <v>437</v>
      </c>
      <c r="AC159" s="283">
        <v>146</v>
      </c>
      <c r="AD159" s="284">
        <v>33.4096109839817</v>
      </c>
      <c r="AE159" s="283">
        <v>161</v>
      </c>
      <c r="AF159" s="284">
        <v>36.842105263157897</v>
      </c>
      <c r="AG159" s="280" t="s">
        <v>921</v>
      </c>
    </row>
    <row r="160" spans="1:33">
      <c r="A160" s="279">
        <v>151</v>
      </c>
      <c r="B160" s="584" t="s">
        <v>405</v>
      </c>
      <c r="C160" s="585">
        <v>2</v>
      </c>
      <c r="D160" s="585" t="s">
        <v>918</v>
      </c>
      <c r="E160" s="585" t="s">
        <v>128</v>
      </c>
      <c r="F160" s="248">
        <v>385</v>
      </c>
      <c r="G160" s="247">
        <v>19</v>
      </c>
      <c r="H160" s="249">
        <v>4.9350649350649354</v>
      </c>
      <c r="I160" s="247">
        <v>17</v>
      </c>
      <c r="J160" s="249">
        <v>4.4155844155844157</v>
      </c>
      <c r="K160" s="250" t="s">
        <v>919</v>
      </c>
      <c r="L160" s="207"/>
      <c r="M160" s="178" t="str">
        <f t="shared" si="16"/>
        <v>K</v>
      </c>
      <c r="N160" s="178" t="str">
        <f t="shared" si="17"/>
        <v>K</v>
      </c>
      <c r="O160" s="178"/>
      <c r="P160" s="184">
        <f t="shared" si="18"/>
        <v>4.9350649350649354</v>
      </c>
      <c r="Q160" s="184">
        <f t="shared" si="19"/>
        <v>4.4155844155844157</v>
      </c>
      <c r="R160" s="180"/>
      <c r="S160" s="180" t="str">
        <f t="shared" si="20"/>
        <v>BETUL</v>
      </c>
      <c r="T160" s="180" t="str">
        <f t="shared" si="21"/>
        <v>BETUL</v>
      </c>
      <c r="U160" s="180" t="str">
        <f t="shared" si="22"/>
        <v>OKE</v>
      </c>
      <c r="V160" s="180" t="str">
        <f t="shared" si="23"/>
        <v>OKE</v>
      </c>
      <c r="X160" s="280" t="s">
        <v>405</v>
      </c>
      <c r="Y160" s="281">
        <v>2</v>
      </c>
      <c r="Z160" s="281" t="s">
        <v>922</v>
      </c>
      <c r="AA160" s="281" t="s">
        <v>128</v>
      </c>
      <c r="AB160" s="281">
        <v>437</v>
      </c>
      <c r="AC160" s="283">
        <v>28</v>
      </c>
      <c r="AD160" s="284">
        <v>6.4073226544622397</v>
      </c>
      <c r="AE160" s="283">
        <v>28</v>
      </c>
      <c r="AF160" s="284">
        <v>6.4073226544622397</v>
      </c>
      <c r="AG160" s="280" t="s">
        <v>923</v>
      </c>
    </row>
    <row r="161" spans="1:33">
      <c r="A161" s="279">
        <v>152</v>
      </c>
      <c r="B161" s="584" t="s">
        <v>405</v>
      </c>
      <c r="C161" s="585">
        <v>2</v>
      </c>
      <c r="D161" s="585" t="s">
        <v>920</v>
      </c>
      <c r="E161" s="585" t="s">
        <v>131</v>
      </c>
      <c r="F161" s="248">
        <v>437</v>
      </c>
      <c r="G161" s="247">
        <v>212</v>
      </c>
      <c r="H161" s="249">
        <v>48.512585812356981</v>
      </c>
      <c r="I161" s="247">
        <v>189</v>
      </c>
      <c r="J161" s="249">
        <v>43.249427917620139</v>
      </c>
      <c r="K161" s="250" t="s">
        <v>921</v>
      </c>
      <c r="L161" s="207"/>
      <c r="M161" s="178" t="str">
        <f t="shared" si="16"/>
        <v>K</v>
      </c>
      <c r="N161" s="178" t="str">
        <f t="shared" si="17"/>
        <v>K</v>
      </c>
      <c r="O161" s="178"/>
      <c r="P161" s="184">
        <f t="shared" si="18"/>
        <v>48.512585812356981</v>
      </c>
      <c r="Q161" s="184">
        <f t="shared" si="19"/>
        <v>43.249427917620139</v>
      </c>
      <c r="R161" s="180"/>
      <c r="S161" s="180" t="str">
        <f t="shared" si="20"/>
        <v>BETUL</v>
      </c>
      <c r="T161" s="180" t="str">
        <f t="shared" si="21"/>
        <v>BETUL</v>
      </c>
      <c r="U161" s="180" t="str">
        <f t="shared" si="22"/>
        <v>OKE</v>
      </c>
      <c r="V161" s="180" t="str">
        <f t="shared" si="23"/>
        <v>OKE</v>
      </c>
      <c r="X161" s="280" t="s">
        <v>405</v>
      </c>
      <c r="Y161" s="281">
        <v>2</v>
      </c>
      <c r="Z161" s="281" t="s">
        <v>924</v>
      </c>
      <c r="AA161" s="281" t="s">
        <v>128</v>
      </c>
      <c r="AB161" s="281">
        <v>437</v>
      </c>
      <c r="AC161" s="283">
        <v>266</v>
      </c>
      <c r="AD161" s="284">
        <v>60.869565217391298</v>
      </c>
      <c r="AE161" s="283">
        <v>253</v>
      </c>
      <c r="AF161" s="284">
        <v>57.894736842105303</v>
      </c>
      <c r="AG161" s="280" t="s">
        <v>923</v>
      </c>
    </row>
    <row r="162" spans="1:33">
      <c r="A162" s="279">
        <v>153</v>
      </c>
      <c r="B162" s="584" t="s">
        <v>405</v>
      </c>
      <c r="C162" s="585">
        <v>2</v>
      </c>
      <c r="D162" s="585" t="s">
        <v>922</v>
      </c>
      <c r="E162" s="585" t="s">
        <v>128</v>
      </c>
      <c r="F162" s="248">
        <v>437</v>
      </c>
      <c r="G162" s="247">
        <v>28</v>
      </c>
      <c r="H162" s="249">
        <v>6.4073226544622424</v>
      </c>
      <c r="I162" s="247">
        <v>26</v>
      </c>
      <c r="J162" s="249">
        <v>5.9496567505720828</v>
      </c>
      <c r="K162" s="250" t="s">
        <v>923</v>
      </c>
      <c r="L162" s="207"/>
      <c r="M162" s="178" t="str">
        <f t="shared" si="16"/>
        <v>K</v>
      </c>
      <c r="N162" s="178" t="str">
        <f t="shared" si="17"/>
        <v>K</v>
      </c>
      <c r="O162" s="178"/>
      <c r="P162" s="184">
        <f t="shared" si="18"/>
        <v>6.4073226544622424</v>
      </c>
      <c r="Q162" s="184">
        <f t="shared" si="19"/>
        <v>5.9496567505720828</v>
      </c>
      <c r="R162" s="180"/>
      <c r="S162" s="180" t="str">
        <f t="shared" si="20"/>
        <v>BETUL</v>
      </c>
      <c r="T162" s="180" t="str">
        <f t="shared" si="21"/>
        <v>BETUL</v>
      </c>
      <c r="U162" s="180" t="str">
        <f t="shared" si="22"/>
        <v>OKE</v>
      </c>
      <c r="V162" s="180" t="str">
        <f t="shared" si="23"/>
        <v>OKE</v>
      </c>
      <c r="X162" s="280" t="s">
        <v>405</v>
      </c>
      <c r="Y162" s="281">
        <v>2</v>
      </c>
      <c r="Z162" s="281" t="s">
        <v>925</v>
      </c>
      <c r="AA162" s="281" t="s">
        <v>128</v>
      </c>
      <c r="AB162" s="281">
        <v>437</v>
      </c>
      <c r="AC162" s="283">
        <v>232</v>
      </c>
      <c r="AD162" s="284">
        <v>53.089244851258599</v>
      </c>
      <c r="AE162" s="283">
        <v>122</v>
      </c>
      <c r="AF162" s="284">
        <v>27.917620137299799</v>
      </c>
      <c r="AG162" s="280" t="s">
        <v>926</v>
      </c>
    </row>
    <row r="163" spans="1:33">
      <c r="A163" s="279">
        <v>154</v>
      </c>
      <c r="B163" s="584" t="s">
        <v>405</v>
      </c>
      <c r="C163" s="585">
        <v>2</v>
      </c>
      <c r="D163" s="585" t="s">
        <v>924</v>
      </c>
      <c r="E163" s="585" t="s">
        <v>128</v>
      </c>
      <c r="F163" s="248">
        <v>437</v>
      </c>
      <c r="G163" s="247">
        <v>204</v>
      </c>
      <c r="H163" s="249">
        <v>46.681922196796336</v>
      </c>
      <c r="I163" s="247">
        <v>168</v>
      </c>
      <c r="J163" s="249">
        <v>38.443935926773456</v>
      </c>
      <c r="K163" s="250" t="s">
        <v>923</v>
      </c>
      <c r="L163" s="207"/>
      <c r="M163" s="178" t="str">
        <f t="shared" si="16"/>
        <v>K</v>
      </c>
      <c r="N163" s="178" t="str">
        <f t="shared" si="17"/>
        <v>K</v>
      </c>
      <c r="O163" s="178"/>
      <c r="P163" s="184">
        <f t="shared" si="18"/>
        <v>46.681922196796336</v>
      </c>
      <c r="Q163" s="184">
        <f t="shared" si="19"/>
        <v>38.443935926773456</v>
      </c>
      <c r="R163" s="180"/>
      <c r="S163" s="180" t="str">
        <f t="shared" si="20"/>
        <v>BETUL</v>
      </c>
      <c r="T163" s="180" t="str">
        <f t="shared" si="21"/>
        <v>BETUL</v>
      </c>
      <c r="U163" s="180" t="str">
        <f t="shared" si="22"/>
        <v>OKE</v>
      </c>
      <c r="V163" s="180" t="str">
        <f t="shared" si="23"/>
        <v>OKE</v>
      </c>
      <c r="X163" s="280" t="s">
        <v>405</v>
      </c>
      <c r="Y163" s="281">
        <v>2</v>
      </c>
      <c r="Z163" s="281" t="s">
        <v>927</v>
      </c>
      <c r="AA163" s="281" t="s">
        <v>128</v>
      </c>
      <c r="AB163" s="281">
        <v>437</v>
      </c>
      <c r="AC163" s="283">
        <v>189</v>
      </c>
      <c r="AD163" s="284">
        <v>43.249427917620103</v>
      </c>
      <c r="AE163" s="283">
        <v>129</v>
      </c>
      <c r="AF163" s="284">
        <v>29.519450800915301</v>
      </c>
      <c r="AG163" s="280" t="s">
        <v>928</v>
      </c>
    </row>
    <row r="164" spans="1:33">
      <c r="A164" s="279">
        <v>155</v>
      </c>
      <c r="B164" s="584" t="s">
        <v>405</v>
      </c>
      <c r="C164" s="585">
        <v>2</v>
      </c>
      <c r="D164" s="585" t="s">
        <v>925</v>
      </c>
      <c r="E164" s="585" t="s">
        <v>128</v>
      </c>
      <c r="F164" s="248">
        <v>437</v>
      </c>
      <c r="G164" s="247">
        <v>113</v>
      </c>
      <c r="H164" s="249">
        <v>25.858123569794049</v>
      </c>
      <c r="I164" s="247">
        <v>80</v>
      </c>
      <c r="J164" s="249">
        <v>18.306636155606405</v>
      </c>
      <c r="K164" s="250" t="s">
        <v>926</v>
      </c>
      <c r="L164" s="207"/>
      <c r="M164" s="178" t="str">
        <f t="shared" si="16"/>
        <v>K</v>
      </c>
      <c r="N164" s="178" t="str">
        <f t="shared" si="17"/>
        <v>K</v>
      </c>
      <c r="O164" s="178"/>
      <c r="P164" s="184">
        <f t="shared" si="18"/>
        <v>25.858123569794049</v>
      </c>
      <c r="Q164" s="184">
        <f t="shared" si="19"/>
        <v>18.306636155606405</v>
      </c>
      <c r="R164" s="180"/>
      <c r="S164" s="180" t="str">
        <f t="shared" si="20"/>
        <v>BETUL</v>
      </c>
      <c r="T164" s="180" t="str">
        <f t="shared" si="21"/>
        <v>BETUL</v>
      </c>
      <c r="U164" s="180" t="str">
        <f t="shared" si="22"/>
        <v>OKE</v>
      </c>
      <c r="V164" s="180" t="str">
        <f t="shared" si="23"/>
        <v>OKE</v>
      </c>
      <c r="X164" s="280" t="s">
        <v>405</v>
      </c>
      <c r="Y164" s="281">
        <v>2</v>
      </c>
      <c r="Z164" s="281" t="s">
        <v>929</v>
      </c>
      <c r="AA164" s="281" t="s">
        <v>128</v>
      </c>
      <c r="AB164" s="281">
        <v>292</v>
      </c>
      <c r="AC164" s="283">
        <v>133</v>
      </c>
      <c r="AD164" s="284">
        <v>45.5479452054795</v>
      </c>
      <c r="AE164" s="283">
        <v>113</v>
      </c>
      <c r="AF164" s="284">
        <v>38.698630136986303</v>
      </c>
      <c r="AG164" s="280" t="s">
        <v>930</v>
      </c>
    </row>
    <row r="165" spans="1:33">
      <c r="A165" s="279">
        <v>156</v>
      </c>
      <c r="B165" s="584" t="s">
        <v>405</v>
      </c>
      <c r="C165" s="585">
        <v>2</v>
      </c>
      <c r="D165" s="585" t="s">
        <v>927</v>
      </c>
      <c r="E165" s="585" t="s">
        <v>128</v>
      </c>
      <c r="F165" s="248">
        <v>437</v>
      </c>
      <c r="G165" s="247">
        <v>152</v>
      </c>
      <c r="H165" s="249">
        <v>34.782608695652172</v>
      </c>
      <c r="I165" s="247">
        <v>42</v>
      </c>
      <c r="J165" s="249">
        <v>9.610983981693364</v>
      </c>
      <c r="K165" s="250" t="s">
        <v>928</v>
      </c>
      <c r="L165" s="207"/>
      <c r="M165" s="178" t="str">
        <f t="shared" si="16"/>
        <v>K</v>
      </c>
      <c r="N165" s="178" t="str">
        <f t="shared" si="17"/>
        <v>K</v>
      </c>
      <c r="O165" s="178"/>
      <c r="P165" s="184">
        <f t="shared" si="18"/>
        <v>34.782608695652172</v>
      </c>
      <c r="Q165" s="184">
        <f t="shared" si="19"/>
        <v>9.610983981693364</v>
      </c>
      <c r="R165" s="180"/>
      <c r="S165" s="180" t="str">
        <f t="shared" si="20"/>
        <v>BETUL</v>
      </c>
      <c r="T165" s="180" t="str">
        <f t="shared" si="21"/>
        <v>BETUL</v>
      </c>
      <c r="U165" s="180" t="str">
        <f t="shared" si="22"/>
        <v>OKE</v>
      </c>
      <c r="V165" s="180" t="str">
        <f t="shared" si="23"/>
        <v>OKE</v>
      </c>
      <c r="X165" s="280" t="s">
        <v>405</v>
      </c>
      <c r="Y165" s="281">
        <v>3</v>
      </c>
      <c r="Z165" s="281" t="s">
        <v>931</v>
      </c>
      <c r="AA165" s="281" t="s">
        <v>128</v>
      </c>
      <c r="AB165" s="281">
        <v>292</v>
      </c>
      <c r="AC165" s="283">
        <v>108</v>
      </c>
      <c r="AD165" s="284">
        <v>36.986301369863</v>
      </c>
      <c r="AE165" s="283">
        <v>116</v>
      </c>
      <c r="AF165" s="284">
        <v>39.726027397260303</v>
      </c>
      <c r="AG165" s="280" t="s">
        <v>5824</v>
      </c>
    </row>
    <row r="166" spans="1:33">
      <c r="A166" s="279">
        <v>157</v>
      </c>
      <c r="B166" s="584" t="s">
        <v>405</v>
      </c>
      <c r="C166" s="585">
        <v>2</v>
      </c>
      <c r="D166" s="585" t="s">
        <v>929</v>
      </c>
      <c r="E166" s="585" t="s">
        <v>128</v>
      </c>
      <c r="F166" s="248">
        <v>292</v>
      </c>
      <c r="G166" s="247">
        <v>93</v>
      </c>
      <c r="H166" s="249">
        <v>31.849315068493151</v>
      </c>
      <c r="I166" s="247">
        <v>37</v>
      </c>
      <c r="J166" s="249">
        <v>12.671232876712329</v>
      </c>
      <c r="K166" s="250" t="s">
        <v>930</v>
      </c>
      <c r="L166" s="207"/>
      <c r="M166" s="178" t="str">
        <f t="shared" si="16"/>
        <v>K</v>
      </c>
      <c r="N166" s="178" t="str">
        <f t="shared" si="17"/>
        <v>K</v>
      </c>
      <c r="O166" s="178"/>
      <c r="P166" s="184">
        <f t="shared" si="18"/>
        <v>31.849315068493151</v>
      </c>
      <c r="Q166" s="184">
        <f t="shared" si="19"/>
        <v>12.671232876712329</v>
      </c>
      <c r="R166" s="180"/>
      <c r="S166" s="180" t="str">
        <f t="shared" si="20"/>
        <v>BETUL</v>
      </c>
      <c r="T166" s="180" t="str">
        <f t="shared" si="21"/>
        <v>BETUL</v>
      </c>
      <c r="U166" s="180" t="str">
        <f t="shared" si="22"/>
        <v>OKE</v>
      </c>
      <c r="V166" s="180" t="str">
        <f t="shared" si="23"/>
        <v>OKE</v>
      </c>
      <c r="X166" s="280" t="s">
        <v>405</v>
      </c>
      <c r="Y166" s="281">
        <v>3</v>
      </c>
      <c r="Z166" s="281" t="s">
        <v>932</v>
      </c>
      <c r="AA166" s="282" t="s">
        <v>128</v>
      </c>
      <c r="AB166" s="281">
        <v>437</v>
      </c>
      <c r="AC166" s="283">
        <v>194</v>
      </c>
      <c r="AD166" s="284">
        <v>44.393592677345502</v>
      </c>
      <c r="AE166" s="283">
        <v>158</v>
      </c>
      <c r="AF166" s="284">
        <v>36.155606407322701</v>
      </c>
      <c r="AG166" s="280" t="s">
        <v>933</v>
      </c>
    </row>
    <row r="167" spans="1:33">
      <c r="A167" s="279">
        <v>158</v>
      </c>
      <c r="B167" s="584" t="s">
        <v>405</v>
      </c>
      <c r="C167" s="585">
        <v>2</v>
      </c>
      <c r="D167" s="585" t="s">
        <v>913</v>
      </c>
      <c r="E167" s="585" t="s">
        <v>131</v>
      </c>
      <c r="F167" s="248">
        <v>385</v>
      </c>
      <c r="G167" s="247">
        <v>140</v>
      </c>
      <c r="H167" s="249">
        <v>36.363636363636367</v>
      </c>
      <c r="I167" s="247">
        <v>136</v>
      </c>
      <c r="J167" s="249">
        <v>35.324675324675326</v>
      </c>
      <c r="K167" s="250" t="s">
        <v>917</v>
      </c>
      <c r="L167" s="207"/>
      <c r="M167" s="178" t="str">
        <f t="shared" si="16"/>
        <v>K</v>
      </c>
      <c r="N167" s="178" t="str">
        <f t="shared" si="17"/>
        <v>K</v>
      </c>
      <c r="O167" s="178"/>
      <c r="P167" s="184">
        <f t="shared" si="18"/>
        <v>36.363636363636367</v>
      </c>
      <c r="Q167" s="184">
        <f t="shared" si="19"/>
        <v>35.324675324675326</v>
      </c>
      <c r="R167" s="180"/>
      <c r="S167" s="180" t="str">
        <f t="shared" si="20"/>
        <v>BETUL</v>
      </c>
      <c r="T167" s="180" t="str">
        <f t="shared" si="21"/>
        <v>BETUL</v>
      </c>
      <c r="U167" s="180" t="str">
        <f t="shared" si="22"/>
        <v>OKE</v>
      </c>
      <c r="V167" s="180" t="str">
        <f t="shared" si="23"/>
        <v>OKE</v>
      </c>
      <c r="X167" s="280" t="s">
        <v>405</v>
      </c>
      <c r="Y167" s="281">
        <v>3</v>
      </c>
      <c r="Z167" s="281" t="s">
        <v>934</v>
      </c>
      <c r="AA167" s="281" t="s">
        <v>128</v>
      </c>
      <c r="AB167" s="281">
        <v>437</v>
      </c>
      <c r="AC167" s="283">
        <v>168</v>
      </c>
      <c r="AD167" s="284">
        <v>38.443935926773499</v>
      </c>
      <c r="AE167" s="283">
        <v>129</v>
      </c>
      <c r="AF167" s="284">
        <v>29.519450800915301</v>
      </c>
      <c r="AG167" s="280" t="s">
        <v>935</v>
      </c>
    </row>
    <row r="168" spans="1:33">
      <c r="A168" s="279">
        <v>159</v>
      </c>
      <c r="B168" s="584" t="s">
        <v>405</v>
      </c>
      <c r="C168" s="585">
        <v>2</v>
      </c>
      <c r="D168" s="585" t="s">
        <v>914</v>
      </c>
      <c r="E168" s="585" t="s">
        <v>128</v>
      </c>
      <c r="F168" s="248">
        <v>385</v>
      </c>
      <c r="G168" s="247">
        <v>56</v>
      </c>
      <c r="H168" s="249">
        <v>14.545454545454545</v>
      </c>
      <c r="I168" s="247">
        <v>56</v>
      </c>
      <c r="J168" s="249">
        <v>14.545454545454545</v>
      </c>
      <c r="K168" s="250" t="s">
        <v>915</v>
      </c>
      <c r="L168" s="207"/>
      <c r="M168" s="178" t="str">
        <f t="shared" si="16"/>
        <v>K</v>
      </c>
      <c r="N168" s="178" t="str">
        <f t="shared" si="17"/>
        <v>K</v>
      </c>
      <c r="O168" s="178"/>
      <c r="P168" s="184">
        <f t="shared" si="18"/>
        <v>14.545454545454545</v>
      </c>
      <c r="Q168" s="184">
        <f t="shared" si="19"/>
        <v>14.545454545454545</v>
      </c>
      <c r="R168" s="180"/>
      <c r="S168" s="180" t="str">
        <f t="shared" si="20"/>
        <v>BETUL</v>
      </c>
      <c r="T168" s="180" t="str">
        <f t="shared" si="21"/>
        <v>BETUL</v>
      </c>
      <c r="U168" s="180" t="str">
        <f t="shared" si="22"/>
        <v>OKE</v>
      </c>
      <c r="V168" s="180" t="str">
        <f t="shared" si="23"/>
        <v>OKE</v>
      </c>
      <c r="X168" s="280" t="s">
        <v>405</v>
      </c>
      <c r="Y168" s="281">
        <v>3</v>
      </c>
      <c r="Z168" s="281" t="s">
        <v>937</v>
      </c>
      <c r="AA168" s="281" t="s">
        <v>131</v>
      </c>
      <c r="AB168" s="281">
        <v>292</v>
      </c>
      <c r="AC168" s="283">
        <v>165</v>
      </c>
      <c r="AD168" s="284">
        <v>56.5068493150685</v>
      </c>
      <c r="AE168" s="283">
        <v>186</v>
      </c>
      <c r="AF168" s="284">
        <v>63.698630136986303</v>
      </c>
      <c r="AG168" s="280" t="s">
        <v>938</v>
      </c>
    </row>
    <row r="169" spans="1:33">
      <c r="A169" s="279">
        <v>160</v>
      </c>
      <c r="B169" s="584" t="s">
        <v>405</v>
      </c>
      <c r="C169" s="585">
        <v>3</v>
      </c>
      <c r="D169" s="585" t="s">
        <v>931</v>
      </c>
      <c r="E169" s="585" t="s">
        <v>128</v>
      </c>
      <c r="F169" s="248">
        <v>292</v>
      </c>
      <c r="G169" s="247">
        <v>117</v>
      </c>
      <c r="H169" s="249">
        <v>40.06849315068493</v>
      </c>
      <c r="I169" s="247">
        <v>117</v>
      </c>
      <c r="J169" s="249">
        <v>40.06849315068493</v>
      </c>
      <c r="K169" s="250" t="s">
        <v>936</v>
      </c>
      <c r="L169" s="207"/>
      <c r="M169" s="178" t="str">
        <f t="shared" si="16"/>
        <v>K</v>
      </c>
      <c r="N169" s="178" t="str">
        <f t="shared" si="17"/>
        <v>K</v>
      </c>
      <c r="O169" s="178"/>
      <c r="P169" s="184">
        <f t="shared" si="18"/>
        <v>40.06849315068493</v>
      </c>
      <c r="Q169" s="184">
        <f t="shared" si="19"/>
        <v>40.06849315068493</v>
      </c>
      <c r="R169" s="180"/>
      <c r="S169" s="180" t="str">
        <f t="shared" si="20"/>
        <v>BETUL</v>
      </c>
      <c r="T169" s="180" t="str">
        <f t="shared" si="21"/>
        <v>BETUL</v>
      </c>
      <c r="U169" s="180" t="str">
        <f t="shared" si="22"/>
        <v>OKE</v>
      </c>
      <c r="V169" s="180" t="str">
        <f t="shared" si="23"/>
        <v>OKE</v>
      </c>
      <c r="X169" s="280" t="s">
        <v>405</v>
      </c>
      <c r="Y169" s="281">
        <v>3</v>
      </c>
      <c r="Z169" s="281" t="s">
        <v>939</v>
      </c>
      <c r="AA169" s="281" t="s">
        <v>128</v>
      </c>
      <c r="AB169" s="281">
        <v>385</v>
      </c>
      <c r="AC169" s="283">
        <v>135</v>
      </c>
      <c r="AD169" s="284">
        <v>35.064935064935099</v>
      </c>
      <c r="AE169" s="283">
        <v>121</v>
      </c>
      <c r="AF169" s="284">
        <v>31.428571428571399</v>
      </c>
      <c r="AG169" s="280" t="s">
        <v>940</v>
      </c>
    </row>
    <row r="170" spans="1:33">
      <c r="A170" s="279">
        <v>161</v>
      </c>
      <c r="B170" s="584" t="s">
        <v>405</v>
      </c>
      <c r="C170" s="585">
        <v>3</v>
      </c>
      <c r="D170" s="585" t="s">
        <v>932</v>
      </c>
      <c r="E170" s="585" t="s">
        <v>128</v>
      </c>
      <c r="F170" s="248">
        <v>437</v>
      </c>
      <c r="G170" s="247">
        <v>176</v>
      </c>
      <c r="H170" s="249">
        <v>40.274599542334094</v>
      </c>
      <c r="I170" s="247">
        <v>176</v>
      </c>
      <c r="J170" s="249">
        <v>40.274599542334094</v>
      </c>
      <c r="K170" s="250" t="s">
        <v>933</v>
      </c>
      <c r="L170" s="207"/>
      <c r="M170" s="178" t="str">
        <f t="shared" si="16"/>
        <v>K</v>
      </c>
      <c r="N170" s="178" t="str">
        <f t="shared" si="17"/>
        <v>K</v>
      </c>
      <c r="O170" s="178"/>
      <c r="P170" s="184">
        <f t="shared" si="18"/>
        <v>40.274599542334094</v>
      </c>
      <c r="Q170" s="184">
        <f t="shared" si="19"/>
        <v>40.274599542334094</v>
      </c>
      <c r="R170" s="180"/>
      <c r="S170" s="180" t="str">
        <f t="shared" si="20"/>
        <v>BETUL</v>
      </c>
      <c r="T170" s="180" t="str">
        <f t="shared" si="21"/>
        <v>BETUL</v>
      </c>
      <c r="U170" s="180" t="str">
        <f t="shared" si="22"/>
        <v>OKE</v>
      </c>
      <c r="V170" s="180" t="str">
        <f t="shared" si="23"/>
        <v>OKE</v>
      </c>
      <c r="X170" s="280" t="s">
        <v>405</v>
      </c>
      <c r="Y170" s="281">
        <v>3</v>
      </c>
      <c r="Z170" s="281" t="s">
        <v>941</v>
      </c>
      <c r="AA170" s="282" t="s">
        <v>128</v>
      </c>
      <c r="AB170" s="289">
        <v>385</v>
      </c>
      <c r="AC170" s="283">
        <v>25</v>
      </c>
      <c r="AD170" s="284">
        <v>6.4935064935064899</v>
      </c>
      <c r="AE170" s="283">
        <v>24</v>
      </c>
      <c r="AF170" s="284">
        <v>6.2337662337662296</v>
      </c>
      <c r="AG170" s="280" t="s">
        <v>942</v>
      </c>
    </row>
    <row r="171" spans="1:33">
      <c r="A171" s="279">
        <v>162</v>
      </c>
      <c r="B171" s="584" t="s">
        <v>405</v>
      </c>
      <c r="C171" s="585">
        <v>3</v>
      </c>
      <c r="D171" s="585" t="s">
        <v>934</v>
      </c>
      <c r="E171" s="585" t="s">
        <v>128</v>
      </c>
      <c r="F171" s="248">
        <v>437</v>
      </c>
      <c r="G171" s="247">
        <v>170</v>
      </c>
      <c r="H171" s="249">
        <v>38.901601830663616</v>
      </c>
      <c r="I171" s="247">
        <v>170</v>
      </c>
      <c r="J171" s="249">
        <v>38.901601830663616</v>
      </c>
      <c r="K171" s="250" t="s">
        <v>935</v>
      </c>
      <c r="L171" s="207"/>
      <c r="M171" s="178" t="str">
        <f t="shared" si="16"/>
        <v>K</v>
      </c>
      <c r="N171" s="178" t="str">
        <f t="shared" si="17"/>
        <v>K</v>
      </c>
      <c r="O171" s="178"/>
      <c r="P171" s="184">
        <f t="shared" si="18"/>
        <v>38.901601830663616</v>
      </c>
      <c r="Q171" s="184">
        <f t="shared" si="19"/>
        <v>38.901601830663616</v>
      </c>
      <c r="R171" s="180"/>
      <c r="S171" s="180" t="str">
        <f t="shared" si="20"/>
        <v>BETUL</v>
      </c>
      <c r="T171" s="180" t="str">
        <f t="shared" si="21"/>
        <v>BETUL</v>
      </c>
      <c r="U171" s="180" t="str">
        <f t="shared" si="22"/>
        <v>OKE</v>
      </c>
      <c r="V171" s="180" t="str">
        <f t="shared" si="23"/>
        <v>OKE</v>
      </c>
      <c r="X171" s="280" t="s">
        <v>405</v>
      </c>
      <c r="Y171" s="281">
        <v>3</v>
      </c>
      <c r="Z171" s="281" t="s">
        <v>943</v>
      </c>
      <c r="AA171" s="281" t="s">
        <v>128</v>
      </c>
      <c r="AB171" s="289">
        <v>385</v>
      </c>
      <c r="AC171" s="283">
        <v>195</v>
      </c>
      <c r="AD171" s="284">
        <v>50.649350649350602</v>
      </c>
      <c r="AE171" s="283">
        <v>202</v>
      </c>
      <c r="AF171" s="284">
        <v>52.4675324675325</v>
      </c>
      <c r="AG171" s="280" t="s">
        <v>5825</v>
      </c>
    </row>
    <row r="172" spans="1:33">
      <c r="A172" s="279">
        <v>163</v>
      </c>
      <c r="B172" s="584" t="s">
        <v>405</v>
      </c>
      <c r="C172" s="585">
        <v>3</v>
      </c>
      <c r="D172" s="585" t="s">
        <v>937</v>
      </c>
      <c r="E172" s="585" t="s">
        <v>131</v>
      </c>
      <c r="F172" s="248">
        <v>292</v>
      </c>
      <c r="G172" s="247">
        <v>171</v>
      </c>
      <c r="H172" s="249">
        <v>58.561643835616437</v>
      </c>
      <c r="I172" s="247">
        <v>171</v>
      </c>
      <c r="J172" s="249">
        <v>58.561643835616437</v>
      </c>
      <c r="K172" s="250" t="s">
        <v>938</v>
      </c>
      <c r="L172" s="207"/>
      <c r="M172" s="178" t="str">
        <f t="shared" si="16"/>
        <v>K</v>
      </c>
      <c r="N172" s="178" t="str">
        <f t="shared" si="17"/>
        <v>K</v>
      </c>
      <c r="O172" s="178"/>
      <c r="P172" s="184">
        <f t="shared" si="18"/>
        <v>58.561643835616437</v>
      </c>
      <c r="Q172" s="184">
        <f t="shared" si="19"/>
        <v>58.561643835616437</v>
      </c>
      <c r="R172" s="180"/>
      <c r="S172" s="180" t="str">
        <f t="shared" si="20"/>
        <v>BETUL</v>
      </c>
      <c r="T172" s="180" t="str">
        <f t="shared" si="21"/>
        <v>BETUL</v>
      </c>
      <c r="U172" s="180" t="str">
        <f t="shared" si="22"/>
        <v>OKE</v>
      </c>
      <c r="V172" s="180" t="str">
        <f t="shared" si="23"/>
        <v>OKE</v>
      </c>
      <c r="X172" s="280" t="s">
        <v>405</v>
      </c>
      <c r="Y172" s="281">
        <v>3</v>
      </c>
      <c r="Z172" s="281" t="s">
        <v>944</v>
      </c>
      <c r="AA172" s="281" t="s">
        <v>128</v>
      </c>
      <c r="AB172" s="281">
        <v>437</v>
      </c>
      <c r="AC172" s="283">
        <v>218</v>
      </c>
      <c r="AD172" s="284">
        <v>49.885583524027503</v>
      </c>
      <c r="AE172" s="283">
        <v>222</v>
      </c>
      <c r="AF172" s="284">
        <v>50.800915331807801</v>
      </c>
      <c r="AG172" s="280" t="s">
        <v>5826</v>
      </c>
    </row>
    <row r="173" spans="1:33">
      <c r="A173" s="279">
        <v>164</v>
      </c>
      <c r="B173" s="584" t="s">
        <v>405</v>
      </c>
      <c r="C173" s="585">
        <v>3</v>
      </c>
      <c r="D173" s="585" t="s">
        <v>939</v>
      </c>
      <c r="E173" s="585" t="s">
        <v>128</v>
      </c>
      <c r="F173" s="248">
        <v>385</v>
      </c>
      <c r="G173" s="247">
        <v>15</v>
      </c>
      <c r="H173" s="249">
        <v>3.8961038961038961</v>
      </c>
      <c r="I173" s="247">
        <v>15</v>
      </c>
      <c r="J173" s="249">
        <v>3.8961038961038961</v>
      </c>
      <c r="K173" s="250" t="s">
        <v>940</v>
      </c>
      <c r="L173" s="207"/>
      <c r="M173" s="178" t="str">
        <f t="shared" si="16"/>
        <v>K</v>
      </c>
      <c r="N173" s="178" t="str">
        <f t="shared" si="17"/>
        <v>K</v>
      </c>
      <c r="O173" s="178"/>
      <c r="P173" s="184">
        <f t="shared" si="18"/>
        <v>3.8961038961038961</v>
      </c>
      <c r="Q173" s="184">
        <f t="shared" si="19"/>
        <v>3.8961038961038961</v>
      </c>
      <c r="R173" s="180"/>
      <c r="S173" s="180" t="str">
        <f t="shared" si="20"/>
        <v>BETUL</v>
      </c>
      <c r="T173" s="180" t="str">
        <f t="shared" si="21"/>
        <v>BETUL</v>
      </c>
      <c r="U173" s="180" t="str">
        <f t="shared" si="22"/>
        <v>OKE</v>
      </c>
      <c r="V173" s="180" t="str">
        <f t="shared" si="23"/>
        <v>OKE</v>
      </c>
      <c r="X173" s="280" t="s">
        <v>405</v>
      </c>
      <c r="Y173" s="281">
        <v>3</v>
      </c>
      <c r="Z173" s="281" t="s">
        <v>945</v>
      </c>
      <c r="AA173" s="281" t="s">
        <v>128</v>
      </c>
      <c r="AB173" s="281">
        <v>385</v>
      </c>
      <c r="AC173" s="283">
        <v>178</v>
      </c>
      <c r="AD173" s="284">
        <v>46.233766233766197</v>
      </c>
      <c r="AE173" s="283">
        <v>196</v>
      </c>
      <c r="AF173" s="284">
        <v>50.909090909090899</v>
      </c>
      <c r="AG173" s="280" t="s">
        <v>946</v>
      </c>
    </row>
    <row r="174" spans="1:33">
      <c r="A174" s="279">
        <v>165</v>
      </c>
      <c r="B174" s="584" t="s">
        <v>405</v>
      </c>
      <c r="C174" s="585">
        <v>3</v>
      </c>
      <c r="D174" s="585" t="s">
        <v>941</v>
      </c>
      <c r="E174" s="585" t="s">
        <v>128</v>
      </c>
      <c r="F174" s="248">
        <v>385</v>
      </c>
      <c r="G174" s="247">
        <v>163</v>
      </c>
      <c r="H174" s="249">
        <v>42.337662337662337</v>
      </c>
      <c r="I174" s="247">
        <v>163</v>
      </c>
      <c r="J174" s="249">
        <v>42.337662337662337</v>
      </c>
      <c r="K174" s="250" t="s">
        <v>942</v>
      </c>
      <c r="L174" s="207"/>
      <c r="M174" s="178" t="str">
        <f t="shared" si="16"/>
        <v>K</v>
      </c>
      <c r="N174" s="178" t="str">
        <f t="shared" si="17"/>
        <v>K</v>
      </c>
      <c r="O174" s="178"/>
      <c r="P174" s="184">
        <f t="shared" si="18"/>
        <v>42.337662337662337</v>
      </c>
      <c r="Q174" s="184">
        <f t="shared" si="19"/>
        <v>42.337662337662337</v>
      </c>
      <c r="R174" s="180"/>
      <c r="S174" s="180" t="str">
        <f t="shared" si="20"/>
        <v>BETUL</v>
      </c>
      <c r="T174" s="180" t="str">
        <f t="shared" si="21"/>
        <v>BETUL</v>
      </c>
      <c r="U174" s="180" t="str">
        <f t="shared" si="22"/>
        <v>OKE</v>
      </c>
      <c r="V174" s="180" t="str">
        <f t="shared" si="23"/>
        <v>OKE</v>
      </c>
      <c r="X174" s="280" t="s">
        <v>405</v>
      </c>
      <c r="Y174" s="281">
        <v>3</v>
      </c>
      <c r="Z174" s="281" t="s">
        <v>948</v>
      </c>
      <c r="AA174" s="282" t="s">
        <v>128</v>
      </c>
      <c r="AB174" s="281">
        <v>385</v>
      </c>
      <c r="AC174" s="283">
        <v>229</v>
      </c>
      <c r="AD174" s="284">
        <v>59.480519480519497</v>
      </c>
      <c r="AE174" s="283">
        <v>226</v>
      </c>
      <c r="AF174" s="284">
        <v>58.701298701298697</v>
      </c>
      <c r="AG174" s="280" t="s">
        <v>949</v>
      </c>
    </row>
    <row r="175" spans="1:33">
      <c r="A175" s="279">
        <v>166</v>
      </c>
      <c r="B175" s="584" t="s">
        <v>405</v>
      </c>
      <c r="C175" s="585">
        <v>3</v>
      </c>
      <c r="D175" s="585" t="s">
        <v>948</v>
      </c>
      <c r="E175" s="585" t="s">
        <v>128</v>
      </c>
      <c r="F175" s="248">
        <v>385</v>
      </c>
      <c r="G175" s="247">
        <v>147</v>
      </c>
      <c r="H175" s="249">
        <v>38.181818181818187</v>
      </c>
      <c r="I175" s="247">
        <v>147</v>
      </c>
      <c r="J175" s="249">
        <v>38.181818181818187</v>
      </c>
      <c r="K175" s="250" t="s">
        <v>949</v>
      </c>
      <c r="L175" s="207"/>
      <c r="M175" s="178" t="str">
        <f t="shared" si="16"/>
        <v>K</v>
      </c>
      <c r="N175" s="178" t="str">
        <f t="shared" si="17"/>
        <v>K</v>
      </c>
      <c r="O175" s="178"/>
      <c r="P175" s="184">
        <f t="shared" si="18"/>
        <v>38.181818181818187</v>
      </c>
      <c r="Q175" s="184">
        <f t="shared" si="19"/>
        <v>38.181818181818187</v>
      </c>
      <c r="R175" s="180"/>
      <c r="S175" s="180" t="str">
        <f t="shared" si="20"/>
        <v>BETUL</v>
      </c>
      <c r="T175" s="180" t="str">
        <f t="shared" si="21"/>
        <v>BETUL</v>
      </c>
      <c r="U175" s="180" t="str">
        <f t="shared" si="22"/>
        <v>OKE</v>
      </c>
      <c r="V175" s="180" t="str">
        <f t="shared" si="23"/>
        <v>OKE</v>
      </c>
      <c r="X175" s="280" t="s">
        <v>405</v>
      </c>
      <c r="Y175" s="281">
        <v>3</v>
      </c>
      <c r="Z175" s="281" t="s">
        <v>951</v>
      </c>
      <c r="AA175" s="281" t="s">
        <v>128</v>
      </c>
      <c r="AB175" s="281">
        <v>385</v>
      </c>
      <c r="AC175" s="283">
        <v>166</v>
      </c>
      <c r="AD175" s="284">
        <v>43.116883116883102</v>
      </c>
      <c r="AE175" s="283">
        <v>157</v>
      </c>
      <c r="AF175" s="284">
        <v>40.7792207792208</v>
      </c>
      <c r="AG175" s="280" t="s">
        <v>952</v>
      </c>
    </row>
    <row r="176" spans="1:33">
      <c r="A176" s="279">
        <v>167</v>
      </c>
      <c r="B176" s="584" t="s">
        <v>405</v>
      </c>
      <c r="C176" s="585">
        <v>3</v>
      </c>
      <c r="D176" s="585" t="s">
        <v>943</v>
      </c>
      <c r="E176" s="585" t="s">
        <v>128</v>
      </c>
      <c r="F176" s="248">
        <v>385</v>
      </c>
      <c r="G176" s="247">
        <v>184</v>
      </c>
      <c r="H176" s="249">
        <v>47.79220779220779</v>
      </c>
      <c r="I176" s="247">
        <v>184</v>
      </c>
      <c r="J176" s="249">
        <v>47.79220779220779</v>
      </c>
      <c r="K176" s="250" t="s">
        <v>947</v>
      </c>
      <c r="L176" s="207"/>
      <c r="M176" s="178" t="str">
        <f t="shared" si="16"/>
        <v>K</v>
      </c>
      <c r="N176" s="178" t="str">
        <f t="shared" si="17"/>
        <v>K</v>
      </c>
      <c r="O176" s="178"/>
      <c r="P176" s="184">
        <f t="shared" si="18"/>
        <v>47.79220779220779</v>
      </c>
      <c r="Q176" s="184">
        <f t="shared" si="19"/>
        <v>47.79220779220779</v>
      </c>
      <c r="R176" s="180"/>
      <c r="S176" s="180" t="str">
        <f t="shared" si="20"/>
        <v>BETUL</v>
      </c>
      <c r="T176" s="180" t="str">
        <f t="shared" si="21"/>
        <v>BETUL</v>
      </c>
      <c r="U176" s="180" t="str">
        <f t="shared" si="22"/>
        <v>OKE</v>
      </c>
      <c r="V176" s="180" t="str">
        <f t="shared" si="23"/>
        <v>OKE</v>
      </c>
      <c r="X176" s="280" t="s">
        <v>405</v>
      </c>
      <c r="Y176" s="281">
        <v>3</v>
      </c>
      <c r="Z176" s="281" t="s">
        <v>953</v>
      </c>
      <c r="AA176" s="281" t="s">
        <v>128</v>
      </c>
      <c r="AB176" s="281">
        <v>385</v>
      </c>
      <c r="AC176" s="283">
        <v>153</v>
      </c>
      <c r="AD176" s="284">
        <v>39.740259740259702</v>
      </c>
      <c r="AE176" s="283">
        <v>153</v>
      </c>
      <c r="AF176" s="284">
        <v>39.740259740259702</v>
      </c>
      <c r="AG176" s="280" t="s">
        <v>954</v>
      </c>
    </row>
    <row r="177" spans="1:33">
      <c r="A177" s="279">
        <v>168</v>
      </c>
      <c r="B177" s="584" t="s">
        <v>405</v>
      </c>
      <c r="C177" s="585">
        <v>3</v>
      </c>
      <c r="D177" s="585" t="s">
        <v>944</v>
      </c>
      <c r="E177" s="585" t="s">
        <v>128</v>
      </c>
      <c r="F177" s="248">
        <v>437</v>
      </c>
      <c r="G177" s="247">
        <v>155</v>
      </c>
      <c r="H177" s="249">
        <v>35.469107551487419</v>
      </c>
      <c r="I177" s="247">
        <v>155</v>
      </c>
      <c r="J177" s="249">
        <v>35.469107551487419</v>
      </c>
      <c r="K177" s="250" t="s">
        <v>950</v>
      </c>
      <c r="L177" s="207"/>
      <c r="M177" s="178" t="str">
        <f t="shared" si="16"/>
        <v>K</v>
      </c>
      <c r="N177" s="178" t="str">
        <f t="shared" si="17"/>
        <v>K</v>
      </c>
      <c r="O177" s="178"/>
      <c r="P177" s="184">
        <f t="shared" si="18"/>
        <v>35.469107551487419</v>
      </c>
      <c r="Q177" s="184">
        <f t="shared" si="19"/>
        <v>35.469107551487419</v>
      </c>
      <c r="R177" s="180"/>
      <c r="S177" s="180" t="str">
        <f t="shared" si="20"/>
        <v>BETUL</v>
      </c>
      <c r="T177" s="180" t="str">
        <f t="shared" si="21"/>
        <v>BETUL</v>
      </c>
      <c r="U177" s="180" t="str">
        <f t="shared" si="22"/>
        <v>OKE</v>
      </c>
      <c r="V177" s="180" t="str">
        <f t="shared" si="23"/>
        <v>OKE</v>
      </c>
      <c r="X177" s="280" t="s">
        <v>85</v>
      </c>
      <c r="Y177" s="281">
        <v>2</v>
      </c>
      <c r="Z177" s="281" t="s">
        <v>955</v>
      </c>
      <c r="AA177" s="281" t="s">
        <v>128</v>
      </c>
      <c r="AB177" s="281">
        <v>385</v>
      </c>
      <c r="AC177" s="283">
        <v>157</v>
      </c>
      <c r="AD177" s="284">
        <v>40.7792207792208</v>
      </c>
      <c r="AE177" s="283">
        <v>133</v>
      </c>
      <c r="AF177" s="284">
        <v>34.545454545454497</v>
      </c>
      <c r="AG177" s="280" t="s">
        <v>956</v>
      </c>
    </row>
    <row r="178" spans="1:33">
      <c r="A178" s="279">
        <v>169</v>
      </c>
      <c r="B178" s="584" t="s">
        <v>405</v>
      </c>
      <c r="C178" s="585">
        <v>3</v>
      </c>
      <c r="D178" s="585" t="s">
        <v>945</v>
      </c>
      <c r="E178" s="585" t="s">
        <v>128</v>
      </c>
      <c r="F178" s="248">
        <v>385</v>
      </c>
      <c r="G178" s="247">
        <v>194</v>
      </c>
      <c r="H178" s="249">
        <v>50.389610389610382</v>
      </c>
      <c r="I178" s="247">
        <v>194</v>
      </c>
      <c r="J178" s="249">
        <v>50.389610389610382</v>
      </c>
      <c r="K178" s="250" t="s">
        <v>946</v>
      </c>
      <c r="L178" s="207"/>
      <c r="M178" s="178" t="str">
        <f t="shared" si="16"/>
        <v>K</v>
      </c>
      <c r="N178" s="178" t="str">
        <f t="shared" si="17"/>
        <v>K</v>
      </c>
      <c r="O178" s="178"/>
      <c r="P178" s="184">
        <f t="shared" si="18"/>
        <v>50.389610389610382</v>
      </c>
      <c r="Q178" s="184">
        <f t="shared" si="19"/>
        <v>50.389610389610382</v>
      </c>
      <c r="R178" s="180"/>
      <c r="S178" s="180" t="str">
        <f t="shared" si="20"/>
        <v>BETUL</v>
      </c>
      <c r="T178" s="180" t="str">
        <f t="shared" si="21"/>
        <v>BETUL</v>
      </c>
      <c r="U178" s="180" t="str">
        <f t="shared" si="22"/>
        <v>OKE</v>
      </c>
      <c r="V178" s="180" t="str">
        <f t="shared" si="23"/>
        <v>OKE</v>
      </c>
      <c r="X178" s="280" t="s">
        <v>85</v>
      </c>
      <c r="Y178" s="281">
        <v>2</v>
      </c>
      <c r="Z178" s="281" t="s">
        <v>957</v>
      </c>
      <c r="AA178" s="281" t="s">
        <v>128</v>
      </c>
      <c r="AB178" s="281">
        <v>385</v>
      </c>
      <c r="AC178" s="283">
        <v>156</v>
      </c>
      <c r="AD178" s="284">
        <v>40.519480519480503</v>
      </c>
      <c r="AE178" s="283">
        <v>131</v>
      </c>
      <c r="AF178" s="284">
        <v>34.025974025974001</v>
      </c>
      <c r="AG178" s="280" t="s">
        <v>956</v>
      </c>
    </row>
    <row r="179" spans="1:33">
      <c r="A179" s="279">
        <v>170</v>
      </c>
      <c r="B179" s="584" t="s">
        <v>405</v>
      </c>
      <c r="C179" s="585">
        <v>3</v>
      </c>
      <c r="D179" s="585" t="s">
        <v>951</v>
      </c>
      <c r="E179" s="585" t="s">
        <v>128</v>
      </c>
      <c r="F179" s="248">
        <v>385</v>
      </c>
      <c r="G179" s="247">
        <v>150</v>
      </c>
      <c r="H179" s="249">
        <v>38.961038961038966</v>
      </c>
      <c r="I179" s="247">
        <v>150</v>
      </c>
      <c r="J179" s="249">
        <v>38.961038961038966</v>
      </c>
      <c r="K179" s="250" t="s">
        <v>952</v>
      </c>
      <c r="L179" s="207"/>
      <c r="M179" s="178" t="str">
        <f t="shared" si="16"/>
        <v>K</v>
      </c>
      <c r="N179" s="178" t="str">
        <f t="shared" si="17"/>
        <v>K</v>
      </c>
      <c r="O179" s="178"/>
      <c r="P179" s="184">
        <f t="shared" si="18"/>
        <v>38.961038961038966</v>
      </c>
      <c r="Q179" s="184">
        <f t="shared" si="19"/>
        <v>38.961038961038966</v>
      </c>
      <c r="R179" s="180"/>
      <c r="S179" s="180" t="str">
        <f t="shared" si="20"/>
        <v>BETUL</v>
      </c>
      <c r="T179" s="180" t="str">
        <f t="shared" si="21"/>
        <v>BETUL</v>
      </c>
      <c r="U179" s="180" t="str">
        <f t="shared" si="22"/>
        <v>OKE</v>
      </c>
      <c r="V179" s="180" t="str">
        <f t="shared" si="23"/>
        <v>OKE</v>
      </c>
      <c r="X179" s="280" t="s">
        <v>85</v>
      </c>
      <c r="Y179" s="281">
        <v>4</v>
      </c>
      <c r="Z179" s="281" t="s">
        <v>958</v>
      </c>
      <c r="AA179" s="281" t="s">
        <v>128</v>
      </c>
      <c r="AB179" s="281">
        <v>385</v>
      </c>
      <c r="AC179" s="283">
        <v>114</v>
      </c>
      <c r="AD179" s="284">
        <v>29.6103896103896</v>
      </c>
      <c r="AE179" s="283">
        <v>111</v>
      </c>
      <c r="AF179" s="284">
        <v>28.831168831168799</v>
      </c>
      <c r="AG179" s="280" t="s">
        <v>959</v>
      </c>
    </row>
    <row r="180" spans="1:33">
      <c r="A180" s="279">
        <v>171</v>
      </c>
      <c r="B180" s="584" t="s">
        <v>405</v>
      </c>
      <c r="C180" s="585">
        <v>3</v>
      </c>
      <c r="D180" s="585" t="s">
        <v>953</v>
      </c>
      <c r="E180" s="585" t="s">
        <v>128</v>
      </c>
      <c r="F180" s="248">
        <v>385</v>
      </c>
      <c r="G180" s="247">
        <v>213</v>
      </c>
      <c r="H180" s="249">
        <v>55.324675324675319</v>
      </c>
      <c r="I180" s="247">
        <v>213</v>
      </c>
      <c r="J180" s="249">
        <v>55.324675324675319</v>
      </c>
      <c r="K180" s="250" t="s">
        <v>954</v>
      </c>
      <c r="L180" s="207"/>
      <c r="M180" s="178" t="str">
        <f t="shared" si="16"/>
        <v>K</v>
      </c>
      <c r="N180" s="178" t="str">
        <f t="shared" si="17"/>
        <v>K</v>
      </c>
      <c r="O180" s="178"/>
      <c r="P180" s="184">
        <f t="shared" si="18"/>
        <v>55.324675324675319</v>
      </c>
      <c r="Q180" s="184">
        <f t="shared" si="19"/>
        <v>55.324675324675319</v>
      </c>
      <c r="R180" s="180"/>
      <c r="S180" s="180" t="str">
        <f t="shared" si="20"/>
        <v>BETUL</v>
      </c>
      <c r="T180" s="180" t="str">
        <f t="shared" si="21"/>
        <v>BETUL</v>
      </c>
      <c r="U180" s="180" t="str">
        <f t="shared" si="22"/>
        <v>OKE</v>
      </c>
      <c r="V180" s="180" t="str">
        <f t="shared" si="23"/>
        <v>OKE</v>
      </c>
      <c r="X180" s="280" t="s">
        <v>560</v>
      </c>
      <c r="Y180" s="281">
        <v>1</v>
      </c>
      <c r="Z180" s="281" t="s">
        <v>962</v>
      </c>
      <c r="AA180" s="281" t="s">
        <v>128</v>
      </c>
      <c r="AB180" s="281">
        <v>385</v>
      </c>
      <c r="AC180" s="283">
        <v>273</v>
      </c>
      <c r="AD180" s="284">
        <v>70.909090909090907</v>
      </c>
      <c r="AE180" s="283">
        <v>270</v>
      </c>
      <c r="AF180" s="284">
        <v>70.129870129870099</v>
      </c>
      <c r="AG180" s="280" t="s">
        <v>963</v>
      </c>
    </row>
    <row r="181" spans="1:33">
      <c r="A181" s="279">
        <v>172</v>
      </c>
      <c r="B181" s="584" t="s">
        <v>405</v>
      </c>
      <c r="C181" s="585">
        <v>3</v>
      </c>
      <c r="D181" s="585" t="s">
        <v>960</v>
      </c>
      <c r="E181" s="585" t="s">
        <v>131</v>
      </c>
      <c r="F181" s="248">
        <v>420</v>
      </c>
      <c r="G181" s="247">
        <v>175</v>
      </c>
      <c r="H181" s="249">
        <v>41.666666666666671</v>
      </c>
      <c r="I181" s="247">
        <v>180</v>
      </c>
      <c r="J181" s="249">
        <v>42.857142857142854</v>
      </c>
      <c r="K181" s="250" t="s">
        <v>961</v>
      </c>
      <c r="L181" s="207"/>
      <c r="M181" s="178" t="str">
        <f t="shared" si="16"/>
        <v>K</v>
      </c>
      <c r="N181" s="178" t="str">
        <f t="shared" si="17"/>
        <v>K</v>
      </c>
      <c r="O181" s="178"/>
      <c r="P181" s="184">
        <f t="shared" si="18"/>
        <v>41.666666666666671</v>
      </c>
      <c r="Q181" s="184">
        <f t="shared" si="19"/>
        <v>42.857142857142854</v>
      </c>
      <c r="R181" s="180"/>
      <c r="S181" s="180" t="str">
        <f t="shared" si="20"/>
        <v>BETUL</v>
      </c>
      <c r="T181" s="180" t="str">
        <f t="shared" si="21"/>
        <v>BETUL</v>
      </c>
      <c r="U181" s="180" t="str">
        <f t="shared" si="22"/>
        <v>OKE</v>
      </c>
      <c r="V181" s="180" t="str">
        <f t="shared" si="23"/>
        <v>OKE</v>
      </c>
      <c r="X181" s="280" t="s">
        <v>560</v>
      </c>
      <c r="Y181" s="281">
        <v>1</v>
      </c>
      <c r="Z181" s="281" t="s">
        <v>966</v>
      </c>
      <c r="AA181" s="281" t="s">
        <v>128</v>
      </c>
      <c r="AB181" s="281">
        <v>385</v>
      </c>
      <c r="AC181" s="283">
        <v>23</v>
      </c>
      <c r="AD181" s="284">
        <v>5.9740259740259702</v>
      </c>
      <c r="AE181" s="283">
        <v>23</v>
      </c>
      <c r="AF181" s="284">
        <v>5.9740259740259702</v>
      </c>
      <c r="AG181" s="280" t="s">
        <v>967</v>
      </c>
    </row>
    <row r="182" spans="1:33">
      <c r="A182" s="279">
        <v>173</v>
      </c>
      <c r="B182" s="584" t="s">
        <v>71</v>
      </c>
      <c r="C182" s="585">
        <v>1</v>
      </c>
      <c r="D182" s="585" t="s">
        <v>964</v>
      </c>
      <c r="E182" s="585" t="s">
        <v>128</v>
      </c>
      <c r="F182" s="248">
        <v>420</v>
      </c>
      <c r="G182" s="247">
        <v>166</v>
      </c>
      <c r="H182" s="249">
        <v>39.523809523809526</v>
      </c>
      <c r="I182" s="247">
        <v>162</v>
      </c>
      <c r="J182" s="249">
        <v>38.571428571428577</v>
      </c>
      <c r="K182" s="250" t="s">
        <v>965</v>
      </c>
      <c r="L182" s="207"/>
      <c r="M182" s="178" t="str">
        <f t="shared" si="16"/>
        <v>K</v>
      </c>
      <c r="N182" s="178" t="str">
        <f t="shared" si="17"/>
        <v>K</v>
      </c>
      <c r="O182" s="178"/>
      <c r="P182" s="184">
        <f t="shared" si="18"/>
        <v>39.523809523809526</v>
      </c>
      <c r="Q182" s="184">
        <f t="shared" si="19"/>
        <v>38.571428571428577</v>
      </c>
      <c r="R182" s="180"/>
      <c r="S182" s="180" t="str">
        <f t="shared" si="20"/>
        <v>BETUL</v>
      </c>
      <c r="T182" s="180" t="str">
        <f t="shared" si="21"/>
        <v>BETUL</v>
      </c>
      <c r="U182" s="180" t="str">
        <f t="shared" si="22"/>
        <v>OKE</v>
      </c>
      <c r="V182" s="180" t="str">
        <f t="shared" si="23"/>
        <v>OKE</v>
      </c>
      <c r="X182" s="280" t="s">
        <v>560</v>
      </c>
      <c r="Y182" s="281">
        <v>1</v>
      </c>
      <c r="Z182" s="281" t="s">
        <v>970</v>
      </c>
      <c r="AA182" s="281" t="s">
        <v>128</v>
      </c>
      <c r="AB182" s="281">
        <v>385</v>
      </c>
      <c r="AC182" s="283">
        <v>72</v>
      </c>
      <c r="AD182" s="284">
        <v>18.7012987012987</v>
      </c>
      <c r="AE182" s="283">
        <v>68</v>
      </c>
      <c r="AF182" s="284">
        <v>17.662337662337698</v>
      </c>
      <c r="AG182" s="280" t="s">
        <v>971</v>
      </c>
    </row>
    <row r="183" spans="1:33">
      <c r="A183" s="279">
        <v>174</v>
      </c>
      <c r="B183" s="584" t="s">
        <v>71</v>
      </c>
      <c r="C183" s="585">
        <v>1</v>
      </c>
      <c r="D183" s="585" t="s">
        <v>968</v>
      </c>
      <c r="E183" s="585" t="s">
        <v>128</v>
      </c>
      <c r="F183" s="248">
        <v>420</v>
      </c>
      <c r="G183" s="247">
        <v>85</v>
      </c>
      <c r="H183" s="249">
        <v>20.238095238095237</v>
      </c>
      <c r="I183" s="247">
        <v>75</v>
      </c>
      <c r="J183" s="249">
        <v>17.857142857142858</v>
      </c>
      <c r="K183" s="250" t="s">
        <v>969</v>
      </c>
      <c r="L183" s="207"/>
      <c r="M183" s="178" t="str">
        <f t="shared" si="16"/>
        <v>K</v>
      </c>
      <c r="N183" s="178" t="str">
        <f t="shared" si="17"/>
        <v>K</v>
      </c>
      <c r="O183" s="178"/>
      <c r="P183" s="184">
        <f t="shared" si="18"/>
        <v>20.238095238095237</v>
      </c>
      <c r="Q183" s="184">
        <f t="shared" si="19"/>
        <v>17.857142857142858</v>
      </c>
      <c r="R183" s="180"/>
      <c r="S183" s="180" t="str">
        <f t="shared" si="20"/>
        <v>BETUL</v>
      </c>
      <c r="T183" s="180" t="str">
        <f t="shared" si="21"/>
        <v>BETUL</v>
      </c>
      <c r="U183" s="180" t="str">
        <f t="shared" si="22"/>
        <v>OKE</v>
      </c>
      <c r="V183" s="180" t="str">
        <f t="shared" si="23"/>
        <v>OKE</v>
      </c>
      <c r="X183" s="280" t="s">
        <v>560</v>
      </c>
      <c r="Y183" s="281">
        <v>1</v>
      </c>
      <c r="Z183" s="281" t="s">
        <v>974</v>
      </c>
      <c r="AA183" s="282" t="s">
        <v>128</v>
      </c>
      <c r="AB183" s="281">
        <v>385</v>
      </c>
      <c r="AC183" s="283">
        <v>68</v>
      </c>
      <c r="AD183" s="284">
        <v>17.662337662337698</v>
      </c>
      <c r="AE183" s="283">
        <v>68</v>
      </c>
      <c r="AF183" s="284">
        <v>17.662337662337698</v>
      </c>
      <c r="AG183" s="280" t="s">
        <v>971</v>
      </c>
    </row>
    <row r="184" spans="1:33">
      <c r="A184" s="279">
        <v>175</v>
      </c>
      <c r="B184" s="584" t="s">
        <v>71</v>
      </c>
      <c r="C184" s="585">
        <v>1</v>
      </c>
      <c r="D184" s="585" t="s">
        <v>972</v>
      </c>
      <c r="E184" s="585" t="s">
        <v>131</v>
      </c>
      <c r="F184" s="248">
        <v>420</v>
      </c>
      <c r="G184" s="247">
        <v>60</v>
      </c>
      <c r="H184" s="249">
        <v>14.285714285714285</v>
      </c>
      <c r="I184" s="247">
        <v>57</v>
      </c>
      <c r="J184" s="249">
        <v>13.571428571428571</v>
      </c>
      <c r="K184" s="250" t="s">
        <v>973</v>
      </c>
      <c r="L184" s="207"/>
      <c r="M184" s="178" t="str">
        <f t="shared" si="16"/>
        <v>K</v>
      </c>
      <c r="N184" s="178" t="str">
        <f t="shared" si="17"/>
        <v>K</v>
      </c>
      <c r="O184" s="178"/>
      <c r="P184" s="184">
        <f t="shared" si="18"/>
        <v>14.285714285714285</v>
      </c>
      <c r="Q184" s="184">
        <f t="shared" si="19"/>
        <v>13.571428571428571</v>
      </c>
      <c r="R184" s="180"/>
      <c r="S184" s="180" t="str">
        <f t="shared" si="20"/>
        <v>BETUL</v>
      </c>
      <c r="T184" s="180" t="str">
        <f t="shared" si="21"/>
        <v>BETUL</v>
      </c>
      <c r="U184" s="180" t="str">
        <f t="shared" si="22"/>
        <v>OKE</v>
      </c>
      <c r="V184" s="180" t="str">
        <f t="shared" si="23"/>
        <v>OKE</v>
      </c>
      <c r="X184" s="280" t="s">
        <v>70</v>
      </c>
      <c r="Y184" s="281">
        <v>3</v>
      </c>
      <c r="Z184" s="281" t="s">
        <v>977</v>
      </c>
      <c r="AA184" s="281" t="s">
        <v>131</v>
      </c>
      <c r="AB184" s="281">
        <v>385</v>
      </c>
      <c r="AC184" s="283">
        <v>156</v>
      </c>
      <c r="AD184" s="284">
        <v>40.519480519480503</v>
      </c>
      <c r="AE184" s="283">
        <v>176</v>
      </c>
      <c r="AF184" s="284">
        <v>45.714285714285701</v>
      </c>
      <c r="AG184" s="280" t="s">
        <v>5827</v>
      </c>
    </row>
    <row r="185" spans="1:33">
      <c r="A185" s="279">
        <v>176</v>
      </c>
      <c r="B185" s="584" t="s">
        <v>71</v>
      </c>
      <c r="C185" s="585">
        <v>1</v>
      </c>
      <c r="D185" s="585" t="s">
        <v>975</v>
      </c>
      <c r="E185" s="585" t="s">
        <v>128</v>
      </c>
      <c r="F185" s="248">
        <v>600</v>
      </c>
      <c r="G185" s="247">
        <v>27</v>
      </c>
      <c r="H185" s="249">
        <v>4.5</v>
      </c>
      <c r="I185" s="247">
        <v>27</v>
      </c>
      <c r="J185" s="249">
        <v>4.5</v>
      </c>
      <c r="K185" s="250" t="s">
        <v>976</v>
      </c>
      <c r="L185" s="207"/>
      <c r="M185" s="178" t="str">
        <f t="shared" si="16"/>
        <v>K</v>
      </c>
      <c r="N185" s="178" t="str">
        <f t="shared" si="17"/>
        <v>K</v>
      </c>
      <c r="O185" s="178"/>
      <c r="P185" s="184">
        <f t="shared" si="18"/>
        <v>4.5</v>
      </c>
      <c r="Q185" s="184">
        <f t="shared" si="19"/>
        <v>4.5</v>
      </c>
      <c r="R185" s="180"/>
      <c r="S185" s="180" t="str">
        <f t="shared" si="20"/>
        <v>BETUL</v>
      </c>
      <c r="T185" s="180" t="str">
        <f t="shared" si="21"/>
        <v>BETUL</v>
      </c>
      <c r="U185" s="180" t="str">
        <f t="shared" si="22"/>
        <v>OKE</v>
      </c>
      <c r="V185" s="180" t="str">
        <f t="shared" si="23"/>
        <v>OKE</v>
      </c>
      <c r="X185" s="280" t="s">
        <v>70</v>
      </c>
      <c r="Y185" s="281">
        <v>3</v>
      </c>
      <c r="Z185" s="281" t="s">
        <v>980</v>
      </c>
      <c r="AA185" s="281" t="s">
        <v>131</v>
      </c>
      <c r="AB185" s="281">
        <v>385</v>
      </c>
      <c r="AC185" s="283">
        <v>126</v>
      </c>
      <c r="AD185" s="284">
        <v>32.727272727272698</v>
      </c>
      <c r="AE185" s="283">
        <v>136</v>
      </c>
      <c r="AF185" s="284">
        <v>35.324675324675297</v>
      </c>
      <c r="AG185" s="280" t="s">
        <v>981</v>
      </c>
    </row>
    <row r="186" spans="1:33">
      <c r="A186" s="279">
        <v>177</v>
      </c>
      <c r="B186" s="584" t="s">
        <v>71</v>
      </c>
      <c r="C186" s="585">
        <v>2</v>
      </c>
      <c r="D186" s="585" t="s">
        <v>982</v>
      </c>
      <c r="E186" s="585" t="s">
        <v>128</v>
      </c>
      <c r="F186" s="248">
        <v>420</v>
      </c>
      <c r="G186" s="247">
        <v>236</v>
      </c>
      <c r="H186" s="249">
        <v>56.19047619047619</v>
      </c>
      <c r="I186" s="247">
        <v>230</v>
      </c>
      <c r="J186" s="249">
        <v>54.761904761904766</v>
      </c>
      <c r="K186" s="250" t="s">
        <v>983</v>
      </c>
      <c r="L186" s="207"/>
      <c r="M186" s="178" t="str">
        <f t="shared" si="16"/>
        <v>K</v>
      </c>
      <c r="N186" s="178" t="str">
        <f t="shared" si="17"/>
        <v>K</v>
      </c>
      <c r="O186" s="178"/>
      <c r="P186" s="184">
        <f t="shared" si="18"/>
        <v>56.19047619047619</v>
      </c>
      <c r="Q186" s="184">
        <f t="shared" si="19"/>
        <v>54.761904761904766</v>
      </c>
      <c r="R186" s="180"/>
      <c r="S186" s="180" t="str">
        <f t="shared" si="20"/>
        <v>BETUL</v>
      </c>
      <c r="T186" s="180" t="str">
        <f t="shared" si="21"/>
        <v>BETUL</v>
      </c>
      <c r="U186" s="180" t="str">
        <f t="shared" si="22"/>
        <v>OKE</v>
      </c>
      <c r="V186" s="180" t="str">
        <f t="shared" si="23"/>
        <v>OKE</v>
      </c>
      <c r="X186" s="280" t="s">
        <v>70</v>
      </c>
      <c r="Y186" s="281">
        <v>3</v>
      </c>
      <c r="Z186" s="281" t="s">
        <v>984</v>
      </c>
      <c r="AA186" s="281" t="s">
        <v>131</v>
      </c>
      <c r="AB186" s="281">
        <v>385</v>
      </c>
      <c r="AC186" s="283">
        <v>202</v>
      </c>
      <c r="AD186" s="284">
        <v>52.4675324675325</v>
      </c>
      <c r="AE186" s="283">
        <v>225</v>
      </c>
      <c r="AF186" s="284">
        <v>58.441558441558399</v>
      </c>
      <c r="AG186" s="280" t="s">
        <v>5828</v>
      </c>
    </row>
    <row r="187" spans="1:33">
      <c r="A187" s="279">
        <v>178</v>
      </c>
      <c r="B187" s="584" t="s">
        <v>71</v>
      </c>
      <c r="C187" s="585">
        <v>2</v>
      </c>
      <c r="D187" s="585" t="s">
        <v>985</v>
      </c>
      <c r="E187" s="585" t="s">
        <v>128</v>
      </c>
      <c r="F187" s="248">
        <v>600</v>
      </c>
      <c r="G187" s="247">
        <v>0</v>
      </c>
      <c r="H187" s="249">
        <v>0</v>
      </c>
      <c r="I187" s="247">
        <v>0</v>
      </c>
      <c r="J187" s="249">
        <v>0</v>
      </c>
      <c r="K187" s="250" t="s">
        <v>976</v>
      </c>
      <c r="L187" s="207"/>
      <c r="M187" s="178" t="str">
        <f t="shared" si="16"/>
        <v>K</v>
      </c>
      <c r="N187" s="178" t="str">
        <f t="shared" si="17"/>
        <v>K</v>
      </c>
      <c r="O187" s="178"/>
      <c r="P187" s="184">
        <f t="shared" si="18"/>
        <v>0</v>
      </c>
      <c r="Q187" s="184">
        <f t="shared" si="19"/>
        <v>0</v>
      </c>
      <c r="R187" s="180"/>
      <c r="S187" s="180" t="str">
        <f t="shared" si="20"/>
        <v>BETUL</v>
      </c>
      <c r="T187" s="180" t="str">
        <f t="shared" si="21"/>
        <v>BETUL</v>
      </c>
      <c r="U187" s="180" t="str">
        <f t="shared" si="22"/>
        <v>OKE</v>
      </c>
      <c r="V187" s="180" t="str">
        <f t="shared" si="23"/>
        <v>OKE</v>
      </c>
      <c r="X187" s="280" t="s">
        <v>70</v>
      </c>
      <c r="Y187" s="281">
        <v>3</v>
      </c>
      <c r="Z187" s="281" t="s">
        <v>986</v>
      </c>
      <c r="AA187" s="281" t="s">
        <v>128</v>
      </c>
      <c r="AB187" s="281">
        <v>385</v>
      </c>
      <c r="AC187" s="283">
        <v>148</v>
      </c>
      <c r="AD187" s="284">
        <v>38.441558441558399</v>
      </c>
      <c r="AE187" s="283">
        <v>143</v>
      </c>
      <c r="AF187" s="284">
        <v>37.142857142857103</v>
      </c>
      <c r="AG187" s="280" t="s">
        <v>987</v>
      </c>
    </row>
    <row r="188" spans="1:33">
      <c r="A188" s="279">
        <v>179</v>
      </c>
      <c r="B188" s="584" t="s">
        <v>71</v>
      </c>
      <c r="C188" s="585">
        <v>2</v>
      </c>
      <c r="D188" s="585" t="s">
        <v>978</v>
      </c>
      <c r="E188" s="585" t="s">
        <v>128</v>
      </c>
      <c r="F188" s="248">
        <v>400</v>
      </c>
      <c r="G188" s="247">
        <v>0</v>
      </c>
      <c r="H188" s="249">
        <v>0</v>
      </c>
      <c r="I188" s="247">
        <v>0</v>
      </c>
      <c r="J188" s="249">
        <v>0</v>
      </c>
      <c r="K188" s="250" t="s">
        <v>979</v>
      </c>
      <c r="L188" s="207"/>
      <c r="M188" s="178" t="str">
        <f t="shared" si="16"/>
        <v>K</v>
      </c>
      <c r="N188" s="178" t="str">
        <f t="shared" si="17"/>
        <v>K</v>
      </c>
      <c r="O188" s="178"/>
      <c r="P188" s="184">
        <f t="shared" si="18"/>
        <v>0</v>
      </c>
      <c r="Q188" s="184">
        <f t="shared" si="19"/>
        <v>0</v>
      </c>
      <c r="R188" s="180"/>
      <c r="S188" s="180" t="str">
        <f t="shared" si="20"/>
        <v>BETUL</v>
      </c>
      <c r="T188" s="180" t="str">
        <f t="shared" si="21"/>
        <v>BETUL</v>
      </c>
      <c r="U188" s="180" t="str">
        <f t="shared" si="22"/>
        <v>OKE</v>
      </c>
      <c r="V188" s="180" t="str">
        <f t="shared" si="23"/>
        <v>OKE</v>
      </c>
      <c r="X188" s="280" t="s">
        <v>70</v>
      </c>
      <c r="Y188" s="281">
        <v>3</v>
      </c>
      <c r="Z188" s="281" t="s">
        <v>988</v>
      </c>
      <c r="AA188" s="281" t="s">
        <v>128</v>
      </c>
      <c r="AB188" s="281">
        <v>385</v>
      </c>
      <c r="AC188" s="283">
        <v>235</v>
      </c>
      <c r="AD188" s="284">
        <v>61.038961038960998</v>
      </c>
      <c r="AE188" s="283">
        <v>238</v>
      </c>
      <c r="AF188" s="284">
        <v>61.818181818181799</v>
      </c>
      <c r="AG188" s="280" t="s">
        <v>989</v>
      </c>
    </row>
    <row r="189" spans="1:33">
      <c r="A189" s="279">
        <v>180</v>
      </c>
      <c r="B189" s="584" t="s">
        <v>85</v>
      </c>
      <c r="C189" s="585">
        <v>2</v>
      </c>
      <c r="D189" s="585" t="s">
        <v>955</v>
      </c>
      <c r="E189" s="585" t="s">
        <v>128</v>
      </c>
      <c r="F189" s="248">
        <v>385</v>
      </c>
      <c r="G189" s="247">
        <v>42</v>
      </c>
      <c r="H189" s="249">
        <v>10.909090909090908</v>
      </c>
      <c r="I189" s="247">
        <v>38</v>
      </c>
      <c r="J189" s="249">
        <v>9.8701298701298708</v>
      </c>
      <c r="K189" s="250" t="s">
        <v>956</v>
      </c>
      <c r="L189" s="207"/>
      <c r="M189" s="178" t="str">
        <f t="shared" si="16"/>
        <v>K</v>
      </c>
      <c r="N189" s="178" t="str">
        <f t="shared" si="17"/>
        <v>K</v>
      </c>
      <c r="O189" s="178"/>
      <c r="P189" s="184">
        <f t="shared" si="18"/>
        <v>10.909090909090908</v>
      </c>
      <c r="Q189" s="184">
        <f t="shared" si="19"/>
        <v>9.8701298701298708</v>
      </c>
      <c r="R189" s="180"/>
      <c r="S189" s="180" t="str">
        <f t="shared" si="20"/>
        <v>BETUL</v>
      </c>
      <c r="T189" s="180" t="str">
        <f t="shared" si="21"/>
        <v>BETUL</v>
      </c>
      <c r="U189" s="180" t="str">
        <f t="shared" si="22"/>
        <v>OKE</v>
      </c>
      <c r="V189" s="180" t="str">
        <f t="shared" si="23"/>
        <v>OKE</v>
      </c>
      <c r="X189" s="280" t="s">
        <v>70</v>
      </c>
      <c r="Y189" s="281">
        <v>3</v>
      </c>
      <c r="Z189" s="281" t="s">
        <v>990</v>
      </c>
      <c r="AA189" s="281" t="s">
        <v>128</v>
      </c>
      <c r="AB189" s="281">
        <v>437</v>
      </c>
      <c r="AC189" s="283">
        <v>66</v>
      </c>
      <c r="AD189" s="284">
        <v>15.1029748283753</v>
      </c>
      <c r="AE189" s="283">
        <v>74</v>
      </c>
      <c r="AF189" s="284">
        <v>16.933638443935902</v>
      </c>
      <c r="AG189" s="280" t="s">
        <v>991</v>
      </c>
    </row>
    <row r="190" spans="1:33">
      <c r="A190" s="279">
        <v>181</v>
      </c>
      <c r="B190" s="584" t="s">
        <v>85</v>
      </c>
      <c r="C190" s="585">
        <v>2</v>
      </c>
      <c r="D190" s="585" t="s">
        <v>957</v>
      </c>
      <c r="E190" s="585" t="s">
        <v>128</v>
      </c>
      <c r="F190" s="248">
        <v>385</v>
      </c>
      <c r="G190" s="247">
        <v>42</v>
      </c>
      <c r="H190" s="249">
        <v>10.909090909090908</v>
      </c>
      <c r="I190" s="247">
        <v>45</v>
      </c>
      <c r="J190" s="249">
        <v>11.688311688311687</v>
      </c>
      <c r="K190" s="250" t="s">
        <v>956</v>
      </c>
      <c r="L190" s="207"/>
      <c r="M190" s="178" t="str">
        <f t="shared" si="16"/>
        <v>K</v>
      </c>
      <c r="N190" s="178" t="str">
        <f t="shared" si="17"/>
        <v>K</v>
      </c>
      <c r="O190" s="178"/>
      <c r="P190" s="184">
        <f t="shared" si="18"/>
        <v>10.909090909090908</v>
      </c>
      <c r="Q190" s="184">
        <f t="shared" si="19"/>
        <v>11.688311688311687</v>
      </c>
      <c r="R190" s="180"/>
      <c r="S190" s="180" t="str">
        <f t="shared" si="20"/>
        <v>BETUL</v>
      </c>
      <c r="T190" s="180" t="str">
        <f t="shared" si="21"/>
        <v>BETUL</v>
      </c>
      <c r="U190" s="180" t="str">
        <f t="shared" si="22"/>
        <v>OKE</v>
      </c>
      <c r="V190" s="180" t="str">
        <f t="shared" si="23"/>
        <v>OKE</v>
      </c>
      <c r="X190" s="280" t="s">
        <v>70</v>
      </c>
      <c r="Y190" s="281">
        <v>3</v>
      </c>
      <c r="Z190" s="281" t="s">
        <v>993</v>
      </c>
      <c r="AA190" s="281" t="s">
        <v>128</v>
      </c>
      <c r="AB190" s="281">
        <v>385</v>
      </c>
      <c r="AC190" s="283">
        <v>229</v>
      </c>
      <c r="AD190" s="284">
        <v>59.480519480519497</v>
      </c>
      <c r="AE190" s="283">
        <v>222</v>
      </c>
      <c r="AF190" s="284">
        <v>57.662337662337698</v>
      </c>
      <c r="AG190" s="280" t="s">
        <v>994</v>
      </c>
    </row>
    <row r="191" spans="1:33">
      <c r="A191" s="279">
        <v>182</v>
      </c>
      <c r="B191" s="584" t="s">
        <v>85</v>
      </c>
      <c r="C191" s="585">
        <v>4</v>
      </c>
      <c r="D191" s="585" t="s">
        <v>958</v>
      </c>
      <c r="E191" s="585" t="s">
        <v>128</v>
      </c>
      <c r="F191" s="248">
        <v>385</v>
      </c>
      <c r="G191" s="247">
        <v>121</v>
      </c>
      <c r="H191" s="249">
        <v>31.428571428571427</v>
      </c>
      <c r="I191" s="247">
        <v>115</v>
      </c>
      <c r="J191" s="249">
        <v>29.870129870129869</v>
      </c>
      <c r="K191" s="250" t="s">
        <v>992</v>
      </c>
      <c r="L191" s="207"/>
      <c r="M191" s="178" t="str">
        <f t="shared" si="16"/>
        <v>K</v>
      </c>
      <c r="N191" s="178" t="str">
        <f t="shared" si="17"/>
        <v>K</v>
      </c>
      <c r="O191" s="178"/>
      <c r="P191" s="184">
        <f t="shared" si="18"/>
        <v>31.428571428571427</v>
      </c>
      <c r="Q191" s="184">
        <f t="shared" si="19"/>
        <v>29.870129870129869</v>
      </c>
      <c r="R191" s="180"/>
      <c r="S191" s="180" t="str">
        <f t="shared" si="20"/>
        <v>BETUL</v>
      </c>
      <c r="T191" s="180" t="str">
        <f t="shared" si="21"/>
        <v>BETUL</v>
      </c>
      <c r="U191" s="180" t="str">
        <f t="shared" si="22"/>
        <v>OKE</v>
      </c>
      <c r="V191" s="180" t="str">
        <f t="shared" si="23"/>
        <v>OKE</v>
      </c>
      <c r="X191" s="280" t="s">
        <v>70</v>
      </c>
      <c r="Y191" s="281">
        <v>4</v>
      </c>
      <c r="Z191" s="281" t="s">
        <v>995</v>
      </c>
      <c r="AA191" s="281" t="s">
        <v>128</v>
      </c>
      <c r="AB191" s="281">
        <v>292</v>
      </c>
      <c r="AC191" s="283">
        <v>100</v>
      </c>
      <c r="AD191" s="284">
        <v>34.246575342465803</v>
      </c>
      <c r="AE191" s="283">
        <v>74</v>
      </c>
      <c r="AF191" s="284">
        <v>25.342465753424701</v>
      </c>
      <c r="AG191" s="280" t="s">
        <v>897</v>
      </c>
    </row>
    <row r="192" spans="1:33">
      <c r="A192" s="279">
        <v>183</v>
      </c>
      <c r="B192" s="584" t="s">
        <v>560</v>
      </c>
      <c r="C192" s="585">
        <v>1</v>
      </c>
      <c r="D192" s="585" t="s">
        <v>962</v>
      </c>
      <c r="E192" s="585" t="s">
        <v>128</v>
      </c>
      <c r="F192" s="248">
        <v>385</v>
      </c>
      <c r="G192" s="247">
        <v>138</v>
      </c>
      <c r="H192" s="249">
        <v>35.844155844155843</v>
      </c>
      <c r="I192" s="247">
        <v>138</v>
      </c>
      <c r="J192" s="249">
        <v>35.844155844155843</v>
      </c>
      <c r="K192" s="250" t="s">
        <v>963</v>
      </c>
      <c r="L192" s="207"/>
      <c r="M192" s="178" t="str">
        <f t="shared" si="16"/>
        <v>K</v>
      </c>
      <c r="N192" s="178" t="str">
        <f t="shared" si="17"/>
        <v>K</v>
      </c>
      <c r="O192" s="178"/>
      <c r="P192" s="184">
        <f t="shared" si="18"/>
        <v>35.844155844155843</v>
      </c>
      <c r="Q192" s="184">
        <f t="shared" si="19"/>
        <v>35.844155844155843</v>
      </c>
      <c r="R192" s="180"/>
      <c r="S192" s="180" t="str">
        <f t="shared" si="20"/>
        <v>BETUL</v>
      </c>
      <c r="T192" s="180" t="str">
        <f t="shared" si="21"/>
        <v>BETUL</v>
      </c>
      <c r="U192" s="180" t="str">
        <f t="shared" si="22"/>
        <v>OKE</v>
      </c>
      <c r="V192" s="180" t="str">
        <f t="shared" si="23"/>
        <v>OKE</v>
      </c>
      <c r="X192" s="280" t="s">
        <v>70</v>
      </c>
      <c r="Y192" s="281">
        <v>4</v>
      </c>
      <c r="Z192" s="281" t="s">
        <v>996</v>
      </c>
      <c r="AA192" s="281" t="s">
        <v>131</v>
      </c>
      <c r="AB192" s="281">
        <v>292</v>
      </c>
      <c r="AC192" s="283">
        <v>199</v>
      </c>
      <c r="AD192" s="284">
        <v>68.150684931506802</v>
      </c>
      <c r="AE192" s="283">
        <v>219</v>
      </c>
      <c r="AF192" s="284">
        <v>75</v>
      </c>
      <c r="AG192" s="280" t="s">
        <v>5829</v>
      </c>
    </row>
    <row r="193" spans="1:33">
      <c r="A193" s="279">
        <v>184</v>
      </c>
      <c r="B193" s="584" t="s">
        <v>560</v>
      </c>
      <c r="C193" s="585">
        <v>1</v>
      </c>
      <c r="D193" s="585" t="s">
        <v>966</v>
      </c>
      <c r="E193" s="585" t="s">
        <v>128</v>
      </c>
      <c r="F193" s="248">
        <v>385</v>
      </c>
      <c r="G193" s="247">
        <v>261</v>
      </c>
      <c r="H193" s="249">
        <v>67.79220779220779</v>
      </c>
      <c r="I193" s="247">
        <v>258</v>
      </c>
      <c r="J193" s="249">
        <v>67.012987012987011</v>
      </c>
      <c r="K193" s="250" t="s">
        <v>967</v>
      </c>
      <c r="L193" s="207"/>
      <c r="M193" s="178" t="str">
        <f t="shared" si="16"/>
        <v>K</v>
      </c>
      <c r="N193" s="178" t="str">
        <f t="shared" si="17"/>
        <v>K</v>
      </c>
      <c r="O193" s="178"/>
      <c r="P193" s="184">
        <f t="shared" si="18"/>
        <v>67.79220779220779</v>
      </c>
      <c r="Q193" s="184">
        <f t="shared" si="19"/>
        <v>67.012987012987011</v>
      </c>
      <c r="R193" s="180"/>
      <c r="S193" s="180" t="str">
        <f t="shared" si="20"/>
        <v>BETUL</v>
      </c>
      <c r="T193" s="180" t="str">
        <f t="shared" si="21"/>
        <v>BETUL</v>
      </c>
      <c r="U193" s="180" t="str">
        <f t="shared" si="22"/>
        <v>OKE</v>
      </c>
      <c r="V193" s="180" t="str">
        <f t="shared" si="23"/>
        <v>OKE</v>
      </c>
      <c r="X193" s="280" t="s">
        <v>70</v>
      </c>
      <c r="Y193" s="281">
        <v>4</v>
      </c>
      <c r="Z193" s="281" t="s">
        <v>997</v>
      </c>
      <c r="AA193" s="281" t="s">
        <v>128</v>
      </c>
      <c r="AB193" s="281">
        <v>292</v>
      </c>
      <c r="AC193" s="283">
        <v>171</v>
      </c>
      <c r="AD193" s="284">
        <v>58.561643835616401</v>
      </c>
      <c r="AE193" s="283">
        <v>184</v>
      </c>
      <c r="AF193" s="284">
        <v>63.013698630137</v>
      </c>
      <c r="AG193" s="280" t="s">
        <v>998</v>
      </c>
    </row>
    <row r="194" spans="1:33">
      <c r="A194" s="279">
        <v>185</v>
      </c>
      <c r="B194" s="584" t="s">
        <v>560</v>
      </c>
      <c r="C194" s="585">
        <v>1</v>
      </c>
      <c r="D194" s="585" t="s">
        <v>970</v>
      </c>
      <c r="E194" s="585" t="s">
        <v>128</v>
      </c>
      <c r="F194" s="248">
        <v>385</v>
      </c>
      <c r="G194" s="247">
        <v>32</v>
      </c>
      <c r="H194" s="249">
        <v>8.3116883116883109</v>
      </c>
      <c r="I194" s="247">
        <v>32</v>
      </c>
      <c r="J194" s="249">
        <v>8.3116883116883109</v>
      </c>
      <c r="K194" s="250" t="s">
        <v>971</v>
      </c>
      <c r="L194" s="207"/>
      <c r="M194" s="178" t="str">
        <f t="shared" si="16"/>
        <v>K</v>
      </c>
      <c r="N194" s="178" t="str">
        <f t="shared" si="17"/>
        <v>K</v>
      </c>
      <c r="O194" s="178"/>
      <c r="P194" s="184">
        <f t="shared" si="18"/>
        <v>8.3116883116883109</v>
      </c>
      <c r="Q194" s="184">
        <f t="shared" si="19"/>
        <v>8.3116883116883109</v>
      </c>
      <c r="R194" s="180"/>
      <c r="S194" s="180" t="str">
        <f t="shared" si="20"/>
        <v>BETUL</v>
      </c>
      <c r="T194" s="180" t="str">
        <f t="shared" si="21"/>
        <v>BETUL</v>
      </c>
      <c r="U194" s="180" t="str">
        <f t="shared" si="22"/>
        <v>OKE</v>
      </c>
      <c r="V194" s="180" t="str">
        <f t="shared" si="23"/>
        <v>OKE</v>
      </c>
      <c r="X194" s="280" t="s">
        <v>70</v>
      </c>
      <c r="Y194" s="281">
        <v>4</v>
      </c>
      <c r="Z194" s="281" t="s">
        <v>999</v>
      </c>
      <c r="AA194" s="281" t="s">
        <v>128</v>
      </c>
      <c r="AB194" s="281">
        <v>292</v>
      </c>
      <c r="AC194" s="283">
        <v>0</v>
      </c>
      <c r="AD194" s="284">
        <v>0</v>
      </c>
      <c r="AE194" s="283">
        <v>0</v>
      </c>
      <c r="AF194" s="284">
        <v>0</v>
      </c>
      <c r="AG194" s="280" t="s">
        <v>5829</v>
      </c>
    </row>
    <row r="195" spans="1:33">
      <c r="A195" s="279">
        <v>186</v>
      </c>
      <c r="B195" s="584" t="s">
        <v>560</v>
      </c>
      <c r="C195" s="585">
        <v>1</v>
      </c>
      <c r="D195" s="585" t="s">
        <v>974</v>
      </c>
      <c r="E195" s="585" t="s">
        <v>128</v>
      </c>
      <c r="F195" s="248">
        <v>385</v>
      </c>
      <c r="G195" s="247">
        <v>72</v>
      </c>
      <c r="H195" s="249">
        <v>18.7012987012987</v>
      </c>
      <c r="I195" s="247">
        <v>32</v>
      </c>
      <c r="J195" s="249">
        <v>8.3116883116883109</v>
      </c>
      <c r="K195" s="250" t="s">
        <v>971</v>
      </c>
      <c r="L195" s="207"/>
      <c r="M195" s="178" t="str">
        <f t="shared" si="16"/>
        <v>K</v>
      </c>
      <c r="N195" s="178" t="str">
        <f t="shared" si="17"/>
        <v>K</v>
      </c>
      <c r="O195" s="178"/>
      <c r="P195" s="184">
        <f t="shared" si="18"/>
        <v>18.7012987012987</v>
      </c>
      <c r="Q195" s="184">
        <f t="shared" si="19"/>
        <v>8.3116883116883109</v>
      </c>
      <c r="R195" s="180"/>
      <c r="S195" s="180" t="str">
        <f t="shared" si="20"/>
        <v>BETUL</v>
      </c>
      <c r="T195" s="180" t="str">
        <f t="shared" si="21"/>
        <v>BETUL</v>
      </c>
      <c r="U195" s="180" t="str">
        <f t="shared" si="22"/>
        <v>OKE</v>
      </c>
      <c r="V195" s="180" t="str">
        <f t="shared" si="23"/>
        <v>OKE</v>
      </c>
      <c r="X195" s="280" t="s">
        <v>70</v>
      </c>
      <c r="Y195" s="281">
        <v>4</v>
      </c>
      <c r="Z195" s="281" t="s">
        <v>127</v>
      </c>
      <c r="AA195" s="281" t="s">
        <v>128</v>
      </c>
      <c r="AB195" s="281">
        <v>300</v>
      </c>
      <c r="AC195" s="283">
        <v>251</v>
      </c>
      <c r="AD195" s="284">
        <v>83.6666666666667</v>
      </c>
      <c r="AE195" s="283">
        <v>151</v>
      </c>
      <c r="AF195" s="284">
        <v>50.3333333333333</v>
      </c>
      <c r="AG195" s="280" t="s">
        <v>129</v>
      </c>
    </row>
    <row r="196" spans="1:33">
      <c r="A196" s="279">
        <v>187</v>
      </c>
      <c r="B196" s="584" t="s">
        <v>70</v>
      </c>
      <c r="C196" s="585">
        <v>3</v>
      </c>
      <c r="D196" s="585" t="s">
        <v>977</v>
      </c>
      <c r="E196" s="585" t="s">
        <v>131</v>
      </c>
      <c r="F196" s="248">
        <v>385</v>
      </c>
      <c r="G196" s="247">
        <v>155</v>
      </c>
      <c r="H196" s="249">
        <v>40.259740259740262</v>
      </c>
      <c r="I196" s="247">
        <v>146</v>
      </c>
      <c r="J196" s="249">
        <v>37.922077922077925</v>
      </c>
      <c r="K196" s="250" t="s">
        <v>1000</v>
      </c>
      <c r="L196" s="207"/>
      <c r="M196" s="178" t="str">
        <f t="shared" si="16"/>
        <v>K</v>
      </c>
      <c r="N196" s="178" t="str">
        <f t="shared" si="17"/>
        <v>K</v>
      </c>
      <c r="O196" s="178"/>
      <c r="P196" s="184">
        <f t="shared" si="18"/>
        <v>40.259740259740262</v>
      </c>
      <c r="Q196" s="184">
        <f t="shared" si="19"/>
        <v>37.922077922077925</v>
      </c>
      <c r="R196" s="180"/>
      <c r="S196" s="180" t="str">
        <f t="shared" si="20"/>
        <v>BETUL</v>
      </c>
      <c r="T196" s="180" t="str">
        <f t="shared" si="21"/>
        <v>BETUL</v>
      </c>
      <c r="U196" s="180" t="str">
        <f t="shared" si="22"/>
        <v>OKE</v>
      </c>
      <c r="V196" s="180" t="str">
        <f t="shared" si="23"/>
        <v>OKE</v>
      </c>
      <c r="X196" s="280" t="s">
        <v>70</v>
      </c>
      <c r="Y196" s="281">
        <v>4</v>
      </c>
      <c r="Z196" s="281" t="s">
        <v>133</v>
      </c>
      <c r="AA196" s="281" t="s">
        <v>128</v>
      </c>
      <c r="AB196" s="281">
        <v>300</v>
      </c>
      <c r="AC196" s="283">
        <v>236</v>
      </c>
      <c r="AD196" s="284">
        <v>78.6666666666667</v>
      </c>
      <c r="AE196" s="283">
        <v>242</v>
      </c>
      <c r="AF196" s="284">
        <v>80.6666666666667</v>
      </c>
      <c r="AG196" s="280" t="s">
        <v>134</v>
      </c>
    </row>
    <row r="197" spans="1:33">
      <c r="A197" s="279">
        <v>188</v>
      </c>
      <c r="B197" s="584" t="s">
        <v>70</v>
      </c>
      <c r="C197" s="585">
        <v>3</v>
      </c>
      <c r="D197" s="585" t="s">
        <v>980</v>
      </c>
      <c r="E197" s="585" t="s">
        <v>131</v>
      </c>
      <c r="F197" s="248">
        <v>385</v>
      </c>
      <c r="G197" s="247">
        <v>153</v>
      </c>
      <c r="H197" s="249">
        <v>39.740259740259745</v>
      </c>
      <c r="I197" s="247">
        <v>148</v>
      </c>
      <c r="J197" s="249">
        <v>38.441558441558442</v>
      </c>
      <c r="K197" s="250" t="s">
        <v>981</v>
      </c>
      <c r="L197" s="207"/>
      <c r="M197" s="178" t="str">
        <f t="shared" si="16"/>
        <v>K</v>
      </c>
      <c r="N197" s="178" t="str">
        <f t="shared" si="17"/>
        <v>K</v>
      </c>
      <c r="O197" s="178"/>
      <c r="P197" s="184">
        <f t="shared" si="18"/>
        <v>39.740259740259745</v>
      </c>
      <c r="Q197" s="184">
        <f t="shared" si="19"/>
        <v>38.441558441558442</v>
      </c>
      <c r="R197" s="180"/>
      <c r="S197" s="180" t="str">
        <f t="shared" si="20"/>
        <v>BETUL</v>
      </c>
      <c r="T197" s="180" t="str">
        <f t="shared" si="21"/>
        <v>BETUL</v>
      </c>
      <c r="U197" s="180" t="str">
        <f t="shared" si="22"/>
        <v>OKE</v>
      </c>
      <c r="V197" s="180" t="str">
        <f t="shared" si="23"/>
        <v>OKE</v>
      </c>
      <c r="X197" s="280" t="s">
        <v>70</v>
      </c>
      <c r="Y197" s="281">
        <v>5</v>
      </c>
      <c r="Z197" s="281" t="s">
        <v>1002</v>
      </c>
      <c r="AA197" s="282" t="s">
        <v>128</v>
      </c>
      <c r="AB197" s="281">
        <v>385</v>
      </c>
      <c r="AC197" s="283">
        <v>52</v>
      </c>
      <c r="AD197" s="284">
        <v>13.5064935064935</v>
      </c>
      <c r="AE197" s="283">
        <v>54</v>
      </c>
      <c r="AF197" s="284">
        <v>14.025974025974</v>
      </c>
      <c r="AG197" s="280" t="s">
        <v>5830</v>
      </c>
    </row>
    <row r="198" spans="1:33">
      <c r="A198" s="279">
        <v>189</v>
      </c>
      <c r="B198" s="584" t="s">
        <v>70</v>
      </c>
      <c r="C198" s="585">
        <v>3</v>
      </c>
      <c r="D198" s="585" t="s">
        <v>984</v>
      </c>
      <c r="E198" s="585" t="s">
        <v>131</v>
      </c>
      <c r="F198" s="248">
        <v>385</v>
      </c>
      <c r="G198" s="247">
        <v>17</v>
      </c>
      <c r="H198" s="249">
        <v>4.4155844155844157</v>
      </c>
      <c r="I198" s="247">
        <v>0</v>
      </c>
      <c r="J198" s="249">
        <v>0</v>
      </c>
      <c r="K198" s="250" t="s">
        <v>1001</v>
      </c>
      <c r="L198" s="207"/>
      <c r="M198" s="178" t="str">
        <f t="shared" si="16"/>
        <v>K</v>
      </c>
      <c r="N198" s="178" t="str">
        <f t="shared" si="17"/>
        <v>K</v>
      </c>
      <c r="O198" s="178"/>
      <c r="P198" s="184">
        <f t="shared" si="18"/>
        <v>4.4155844155844157</v>
      </c>
      <c r="Q198" s="184">
        <f t="shared" si="19"/>
        <v>0</v>
      </c>
      <c r="R198" s="180"/>
      <c r="S198" s="180" t="str">
        <f t="shared" si="20"/>
        <v>BETUL</v>
      </c>
      <c r="T198" s="180" t="str">
        <f t="shared" si="21"/>
        <v>BETUL</v>
      </c>
      <c r="U198" s="180" t="str">
        <f t="shared" si="22"/>
        <v>OKE</v>
      </c>
      <c r="V198" s="180" t="str">
        <f t="shared" si="23"/>
        <v>OKE</v>
      </c>
      <c r="X198" s="280" t="s">
        <v>70</v>
      </c>
      <c r="Y198" s="281">
        <v>5</v>
      </c>
      <c r="Z198" s="281" t="s">
        <v>1003</v>
      </c>
      <c r="AA198" s="282" t="s">
        <v>128</v>
      </c>
      <c r="AB198" s="281">
        <v>292</v>
      </c>
      <c r="AC198" s="283">
        <v>144</v>
      </c>
      <c r="AD198" s="284">
        <v>49.315068493150697</v>
      </c>
      <c r="AE198" s="283">
        <v>133</v>
      </c>
      <c r="AF198" s="284">
        <v>45.5479452054795</v>
      </c>
      <c r="AG198" s="280" t="s">
        <v>1004</v>
      </c>
    </row>
    <row r="199" spans="1:33">
      <c r="A199" s="279">
        <v>190</v>
      </c>
      <c r="B199" s="584" t="s">
        <v>70</v>
      </c>
      <c r="C199" s="585">
        <v>3</v>
      </c>
      <c r="D199" s="585" t="s">
        <v>986</v>
      </c>
      <c r="E199" s="585" t="s">
        <v>128</v>
      </c>
      <c r="F199" s="248">
        <v>385</v>
      </c>
      <c r="G199" s="247">
        <v>85</v>
      </c>
      <c r="H199" s="249">
        <v>22.077922077922079</v>
      </c>
      <c r="I199" s="247">
        <v>69</v>
      </c>
      <c r="J199" s="249">
        <v>17.922077922077921</v>
      </c>
      <c r="K199" s="250" t="s">
        <v>987</v>
      </c>
      <c r="L199" s="207"/>
      <c r="M199" s="178" t="str">
        <f t="shared" si="16"/>
        <v>K</v>
      </c>
      <c r="N199" s="178" t="str">
        <f t="shared" si="17"/>
        <v>K</v>
      </c>
      <c r="O199" s="178"/>
      <c r="P199" s="184">
        <f t="shared" si="18"/>
        <v>22.077922077922079</v>
      </c>
      <c r="Q199" s="184">
        <f t="shared" si="19"/>
        <v>17.922077922077921</v>
      </c>
      <c r="R199" s="180"/>
      <c r="S199" s="180" t="str">
        <f t="shared" si="20"/>
        <v>BETUL</v>
      </c>
      <c r="T199" s="180" t="str">
        <f t="shared" si="21"/>
        <v>BETUL</v>
      </c>
      <c r="U199" s="180" t="str">
        <f t="shared" si="22"/>
        <v>OKE</v>
      </c>
      <c r="V199" s="180" t="str">
        <f t="shared" si="23"/>
        <v>OKE</v>
      </c>
      <c r="X199" s="280" t="s">
        <v>70</v>
      </c>
      <c r="Y199" s="281">
        <v>5</v>
      </c>
      <c r="Z199" s="281" t="s">
        <v>1005</v>
      </c>
      <c r="AA199" s="282" t="s">
        <v>128</v>
      </c>
      <c r="AB199" s="281">
        <v>385</v>
      </c>
      <c r="AC199" s="283">
        <v>0</v>
      </c>
      <c r="AD199" s="284">
        <v>0</v>
      </c>
      <c r="AE199" s="283">
        <v>0</v>
      </c>
      <c r="AF199" s="284">
        <v>0</v>
      </c>
      <c r="AG199" s="280" t="s">
        <v>1006</v>
      </c>
    </row>
    <row r="200" spans="1:33">
      <c r="A200" s="279">
        <v>191</v>
      </c>
      <c r="B200" s="584" t="s">
        <v>70</v>
      </c>
      <c r="C200" s="585">
        <v>3</v>
      </c>
      <c r="D200" s="585" t="s">
        <v>988</v>
      </c>
      <c r="E200" s="585" t="s">
        <v>128</v>
      </c>
      <c r="F200" s="248">
        <v>385</v>
      </c>
      <c r="G200" s="247">
        <v>17</v>
      </c>
      <c r="H200" s="249">
        <v>4.4155844155844157</v>
      </c>
      <c r="I200" s="247">
        <v>16</v>
      </c>
      <c r="J200" s="249">
        <v>4.1558441558441555</v>
      </c>
      <c r="K200" s="250" t="s">
        <v>989</v>
      </c>
      <c r="L200" s="207"/>
      <c r="M200" s="178" t="str">
        <f t="shared" si="16"/>
        <v>K</v>
      </c>
      <c r="N200" s="178" t="str">
        <f t="shared" si="17"/>
        <v>K</v>
      </c>
      <c r="O200" s="178"/>
      <c r="P200" s="184">
        <f t="shared" si="18"/>
        <v>4.4155844155844157</v>
      </c>
      <c r="Q200" s="184">
        <f t="shared" si="19"/>
        <v>4.1558441558441555</v>
      </c>
      <c r="R200" s="180"/>
      <c r="S200" s="180" t="str">
        <f t="shared" si="20"/>
        <v>BETUL</v>
      </c>
      <c r="T200" s="180" t="str">
        <f t="shared" si="21"/>
        <v>BETUL</v>
      </c>
      <c r="U200" s="180" t="str">
        <f t="shared" si="22"/>
        <v>OKE</v>
      </c>
      <c r="V200" s="180" t="str">
        <f t="shared" si="23"/>
        <v>OKE</v>
      </c>
      <c r="X200" s="280" t="s">
        <v>70</v>
      </c>
      <c r="Y200" s="281">
        <v>5</v>
      </c>
      <c r="Z200" s="281" t="s">
        <v>1007</v>
      </c>
      <c r="AA200" s="281" t="s">
        <v>128</v>
      </c>
      <c r="AB200" s="281">
        <v>385</v>
      </c>
      <c r="AC200" s="283">
        <v>128</v>
      </c>
      <c r="AD200" s="284">
        <v>33.246753246753201</v>
      </c>
      <c r="AE200" s="283">
        <v>78</v>
      </c>
      <c r="AF200" s="284">
        <v>20.259740259740301</v>
      </c>
      <c r="AG200" s="280" t="s">
        <v>1008</v>
      </c>
    </row>
    <row r="201" spans="1:33">
      <c r="A201" s="279">
        <v>192</v>
      </c>
      <c r="B201" s="584" t="s">
        <v>70</v>
      </c>
      <c r="C201" s="585">
        <v>3</v>
      </c>
      <c r="D201" s="585" t="s">
        <v>990</v>
      </c>
      <c r="E201" s="585" t="s">
        <v>128</v>
      </c>
      <c r="F201" s="248">
        <v>437</v>
      </c>
      <c r="G201" s="247">
        <v>90</v>
      </c>
      <c r="H201" s="249">
        <v>20.59496567505721</v>
      </c>
      <c r="I201" s="247">
        <v>88</v>
      </c>
      <c r="J201" s="249">
        <v>20.137299771167047</v>
      </c>
      <c r="K201" s="250" t="s">
        <v>991</v>
      </c>
      <c r="L201" s="207"/>
      <c r="M201" s="178" t="str">
        <f t="shared" si="16"/>
        <v>K</v>
      </c>
      <c r="N201" s="178" t="str">
        <f t="shared" si="17"/>
        <v>K</v>
      </c>
      <c r="O201" s="178"/>
      <c r="P201" s="184">
        <f t="shared" si="18"/>
        <v>20.59496567505721</v>
      </c>
      <c r="Q201" s="184">
        <f t="shared" si="19"/>
        <v>20.137299771167047</v>
      </c>
      <c r="R201" s="180"/>
      <c r="S201" s="180" t="str">
        <f t="shared" si="20"/>
        <v>BETUL</v>
      </c>
      <c r="T201" s="180" t="str">
        <f t="shared" si="21"/>
        <v>BETUL</v>
      </c>
      <c r="U201" s="180" t="str">
        <f t="shared" si="22"/>
        <v>OKE</v>
      </c>
      <c r="V201" s="180" t="str">
        <f t="shared" si="23"/>
        <v>OKE</v>
      </c>
      <c r="X201" s="280" t="s">
        <v>70</v>
      </c>
      <c r="Y201" s="281">
        <v>5</v>
      </c>
      <c r="Z201" s="281" t="s">
        <v>1009</v>
      </c>
      <c r="AA201" s="281" t="s">
        <v>128</v>
      </c>
      <c r="AB201" s="281">
        <v>400</v>
      </c>
      <c r="AC201" s="283">
        <v>180</v>
      </c>
      <c r="AD201" s="284">
        <v>45</v>
      </c>
      <c r="AE201" s="283">
        <v>51</v>
      </c>
      <c r="AF201" s="284">
        <v>12.75</v>
      </c>
      <c r="AG201" s="280" t="s">
        <v>1010</v>
      </c>
    </row>
    <row r="202" spans="1:33">
      <c r="A202" s="279">
        <v>193</v>
      </c>
      <c r="B202" s="584" t="s">
        <v>70</v>
      </c>
      <c r="C202" s="585">
        <v>3</v>
      </c>
      <c r="D202" s="585" t="s">
        <v>993</v>
      </c>
      <c r="E202" s="585" t="s">
        <v>128</v>
      </c>
      <c r="F202" s="248">
        <v>385</v>
      </c>
      <c r="G202" s="247">
        <v>145</v>
      </c>
      <c r="H202" s="249">
        <v>37.662337662337663</v>
      </c>
      <c r="I202" s="247">
        <v>126</v>
      </c>
      <c r="J202" s="249">
        <v>32.727272727272727</v>
      </c>
      <c r="K202" s="250" t="s">
        <v>994</v>
      </c>
      <c r="L202" s="207"/>
      <c r="M202" s="178" t="str">
        <f t="shared" ref="M202:M218" si="24">IF(H202&gt;=80,"B","K")</f>
        <v>K</v>
      </c>
      <c r="N202" s="178" t="str">
        <f t="shared" ref="N202:N218" si="25">IF(J202&gt;=80,"B","K")</f>
        <v>K</v>
      </c>
      <c r="O202" s="178"/>
      <c r="P202" s="184">
        <f t="shared" ref="P202:P218" si="26">(G202/F202)*100</f>
        <v>37.662337662337663</v>
      </c>
      <c r="Q202" s="184">
        <f t="shared" ref="Q202:Q218" si="27">(I202/F202)*100</f>
        <v>32.727272727272727</v>
      </c>
      <c r="R202" s="180"/>
      <c r="S202" s="180" t="str">
        <f t="shared" ref="S202:S218" si="28">IF(P202=H202,"BETUL","salah")</f>
        <v>BETUL</v>
      </c>
      <c r="T202" s="180" t="str">
        <f t="shared" ref="T202:T218" si="29">IF(Q202=J202,"BETUL","salah")</f>
        <v>BETUL</v>
      </c>
      <c r="U202" s="180" t="str">
        <f t="shared" ref="U202:U218" si="30">IF(H202&gt;100,"CEK KEMBALI","OKE")</f>
        <v>OKE</v>
      </c>
      <c r="V202" s="180" t="str">
        <f t="shared" ref="V202:V218" si="31">IF(J202&gt;100,"CEK KEMBALI","OKE")</f>
        <v>OKE</v>
      </c>
      <c r="X202" s="280" t="s">
        <v>70</v>
      </c>
      <c r="Y202" s="281">
        <v>6</v>
      </c>
      <c r="Z202" s="281" t="s">
        <v>1011</v>
      </c>
      <c r="AA202" s="281" t="s">
        <v>128</v>
      </c>
      <c r="AB202" s="281">
        <v>292</v>
      </c>
      <c r="AC202" s="283">
        <v>26</v>
      </c>
      <c r="AD202" s="284">
        <v>8.9041095890411004</v>
      </c>
      <c r="AE202" s="283">
        <v>24</v>
      </c>
      <c r="AF202" s="284">
        <v>8.2191780821917799</v>
      </c>
      <c r="AG202" s="280" t="s">
        <v>1012</v>
      </c>
    </row>
    <row r="203" spans="1:33">
      <c r="A203" s="279">
        <v>194</v>
      </c>
      <c r="B203" s="584" t="s">
        <v>70</v>
      </c>
      <c r="C203" s="585">
        <v>4</v>
      </c>
      <c r="D203" s="585" t="s">
        <v>995</v>
      </c>
      <c r="E203" s="585" t="s">
        <v>128</v>
      </c>
      <c r="F203" s="248">
        <v>292</v>
      </c>
      <c r="G203" s="247">
        <v>70</v>
      </c>
      <c r="H203" s="249">
        <v>23.972602739726025</v>
      </c>
      <c r="I203" s="247">
        <v>42</v>
      </c>
      <c r="J203" s="249">
        <v>14.383561643835616</v>
      </c>
      <c r="K203" s="250" t="s">
        <v>897</v>
      </c>
      <c r="L203" s="207"/>
      <c r="M203" s="178" t="str">
        <f t="shared" si="24"/>
        <v>K</v>
      </c>
      <c r="N203" s="178" t="str">
        <f t="shared" si="25"/>
        <v>K</v>
      </c>
      <c r="O203" s="178"/>
      <c r="P203" s="184">
        <f t="shared" si="26"/>
        <v>23.972602739726025</v>
      </c>
      <c r="Q203" s="184">
        <f t="shared" si="27"/>
        <v>14.383561643835616</v>
      </c>
      <c r="R203" s="180"/>
      <c r="S203" s="180" t="str">
        <f t="shared" si="28"/>
        <v>BETUL</v>
      </c>
      <c r="T203" s="180" t="str">
        <f t="shared" si="29"/>
        <v>BETUL</v>
      </c>
      <c r="U203" s="180" t="str">
        <f t="shared" si="30"/>
        <v>OKE</v>
      </c>
      <c r="V203" s="180" t="str">
        <f t="shared" si="31"/>
        <v>OKE</v>
      </c>
      <c r="X203" s="280" t="s">
        <v>70</v>
      </c>
      <c r="Y203" s="281">
        <v>6</v>
      </c>
      <c r="Z203" s="281" t="s">
        <v>1014</v>
      </c>
      <c r="AA203" s="281" t="s">
        <v>128</v>
      </c>
      <c r="AB203" s="281">
        <v>292</v>
      </c>
      <c r="AC203" s="283">
        <v>224</v>
      </c>
      <c r="AD203" s="284">
        <v>76.712328767123296</v>
      </c>
      <c r="AE203" s="283">
        <v>226</v>
      </c>
      <c r="AF203" s="284">
        <v>77.397260273972606</v>
      </c>
      <c r="AG203" s="280" t="s">
        <v>1015</v>
      </c>
    </row>
    <row r="204" spans="1:33">
      <c r="A204" s="279">
        <v>195</v>
      </c>
      <c r="B204" s="584" t="s">
        <v>70</v>
      </c>
      <c r="C204" s="585">
        <v>4</v>
      </c>
      <c r="D204" s="585" t="s">
        <v>996</v>
      </c>
      <c r="E204" s="585" t="s">
        <v>131</v>
      </c>
      <c r="F204" s="248">
        <v>292</v>
      </c>
      <c r="G204" s="247">
        <v>90</v>
      </c>
      <c r="H204" s="249">
        <v>30.82191780821918</v>
      </c>
      <c r="I204" s="247">
        <v>87</v>
      </c>
      <c r="J204" s="249">
        <v>29.794520547945208</v>
      </c>
      <c r="K204" s="250" t="s">
        <v>1013</v>
      </c>
      <c r="L204" s="207"/>
      <c r="M204" s="178" t="str">
        <f t="shared" si="24"/>
        <v>K</v>
      </c>
      <c r="N204" s="178" t="str">
        <f t="shared" si="25"/>
        <v>K</v>
      </c>
      <c r="O204" s="178"/>
      <c r="P204" s="184">
        <f t="shared" si="26"/>
        <v>30.82191780821918</v>
      </c>
      <c r="Q204" s="184">
        <f t="shared" si="27"/>
        <v>29.794520547945208</v>
      </c>
      <c r="R204" s="180"/>
      <c r="S204" s="180" t="str">
        <f t="shared" si="28"/>
        <v>BETUL</v>
      </c>
      <c r="T204" s="180" t="str">
        <f t="shared" si="29"/>
        <v>BETUL</v>
      </c>
      <c r="U204" s="180" t="str">
        <f t="shared" si="30"/>
        <v>OKE</v>
      </c>
      <c r="V204" s="180" t="str">
        <f t="shared" si="31"/>
        <v>OKE</v>
      </c>
      <c r="X204" s="280" t="s">
        <v>70</v>
      </c>
      <c r="Y204" s="281">
        <v>6</v>
      </c>
      <c r="Z204" s="281" t="s">
        <v>1016</v>
      </c>
      <c r="AA204" s="281" t="s">
        <v>131</v>
      </c>
      <c r="AB204" s="281">
        <v>385</v>
      </c>
      <c r="AC204" s="283">
        <v>159</v>
      </c>
      <c r="AD204" s="284">
        <v>41.298701298701303</v>
      </c>
      <c r="AE204" s="283">
        <v>178</v>
      </c>
      <c r="AF204" s="284">
        <v>46.233766233766197</v>
      </c>
      <c r="AG204" s="280" t="s">
        <v>5831</v>
      </c>
    </row>
    <row r="205" spans="1:33">
      <c r="A205" s="279">
        <v>196</v>
      </c>
      <c r="B205" s="584" t="s">
        <v>70</v>
      </c>
      <c r="C205" s="585">
        <v>4</v>
      </c>
      <c r="D205" s="585" t="s">
        <v>997</v>
      </c>
      <c r="E205" s="585" t="s">
        <v>128</v>
      </c>
      <c r="F205" s="248">
        <v>292</v>
      </c>
      <c r="G205" s="247">
        <v>184</v>
      </c>
      <c r="H205" s="249">
        <v>63.013698630136986</v>
      </c>
      <c r="I205" s="247">
        <v>181</v>
      </c>
      <c r="J205" s="249">
        <v>61.986301369863014</v>
      </c>
      <c r="K205" s="250" t="s">
        <v>998</v>
      </c>
      <c r="L205" s="207"/>
      <c r="M205" s="178" t="str">
        <f t="shared" si="24"/>
        <v>K</v>
      </c>
      <c r="N205" s="178" t="str">
        <f t="shared" si="25"/>
        <v>K</v>
      </c>
      <c r="O205" s="178"/>
      <c r="P205" s="184">
        <f t="shared" si="26"/>
        <v>63.013698630136986</v>
      </c>
      <c r="Q205" s="184">
        <f t="shared" si="27"/>
        <v>61.986301369863014</v>
      </c>
      <c r="R205" s="180"/>
      <c r="S205" s="180" t="str">
        <f t="shared" si="28"/>
        <v>BETUL</v>
      </c>
      <c r="T205" s="180" t="str">
        <f t="shared" si="29"/>
        <v>BETUL</v>
      </c>
      <c r="U205" s="180" t="str">
        <f t="shared" si="30"/>
        <v>OKE</v>
      </c>
      <c r="V205" s="180" t="str">
        <f t="shared" si="31"/>
        <v>OKE</v>
      </c>
      <c r="X205" s="280" t="s">
        <v>70</v>
      </c>
      <c r="Y205" s="281">
        <v>6</v>
      </c>
      <c r="Z205" s="281" t="s">
        <v>1018</v>
      </c>
      <c r="AA205" s="281" t="s">
        <v>128</v>
      </c>
      <c r="AB205" s="281">
        <v>292</v>
      </c>
      <c r="AC205" s="284">
        <v>192</v>
      </c>
      <c r="AD205" s="284">
        <v>65.753424657534197</v>
      </c>
      <c r="AE205" s="284">
        <v>154</v>
      </c>
      <c r="AF205" s="284">
        <v>52.739726027397303</v>
      </c>
      <c r="AG205" s="280" t="s">
        <v>1019</v>
      </c>
    </row>
    <row r="206" spans="1:33">
      <c r="A206" s="279">
        <v>197</v>
      </c>
      <c r="B206" s="584" t="s">
        <v>70</v>
      </c>
      <c r="C206" s="585">
        <v>4</v>
      </c>
      <c r="D206" s="585" t="s">
        <v>999</v>
      </c>
      <c r="E206" s="585" t="s">
        <v>128</v>
      </c>
      <c r="F206" s="248">
        <v>292</v>
      </c>
      <c r="G206" s="247">
        <v>93</v>
      </c>
      <c r="H206" s="249">
        <v>31.849315068493151</v>
      </c>
      <c r="I206" s="247">
        <v>87</v>
      </c>
      <c r="J206" s="249">
        <v>29.794520547945208</v>
      </c>
      <c r="K206" s="250" t="s">
        <v>1017</v>
      </c>
      <c r="L206" s="207"/>
      <c r="M206" s="178" t="str">
        <f t="shared" si="24"/>
        <v>K</v>
      </c>
      <c r="N206" s="178" t="str">
        <f t="shared" si="25"/>
        <v>K</v>
      </c>
      <c r="O206" s="178"/>
      <c r="P206" s="184">
        <f t="shared" si="26"/>
        <v>31.849315068493151</v>
      </c>
      <c r="Q206" s="184">
        <f t="shared" si="27"/>
        <v>29.794520547945208</v>
      </c>
      <c r="R206" s="180"/>
      <c r="S206" s="180" t="str">
        <f t="shared" si="28"/>
        <v>BETUL</v>
      </c>
      <c r="T206" s="180" t="str">
        <f t="shared" si="29"/>
        <v>BETUL</v>
      </c>
      <c r="U206" s="180" t="str">
        <f t="shared" si="30"/>
        <v>OKE</v>
      </c>
      <c r="V206" s="180" t="str">
        <f t="shared" si="31"/>
        <v>OKE</v>
      </c>
      <c r="X206" s="280" t="s">
        <v>70</v>
      </c>
      <c r="Y206" s="281">
        <v>6</v>
      </c>
      <c r="Z206" s="281" t="s">
        <v>1020</v>
      </c>
      <c r="AA206" s="281" t="s">
        <v>128</v>
      </c>
      <c r="AB206" s="281">
        <v>400</v>
      </c>
      <c r="AC206" s="284">
        <v>55</v>
      </c>
      <c r="AD206" s="284">
        <v>13.75</v>
      </c>
      <c r="AE206" s="284">
        <v>39</v>
      </c>
      <c r="AF206" s="284">
        <v>9.75</v>
      </c>
      <c r="AG206" s="280" t="s">
        <v>1010</v>
      </c>
    </row>
    <row r="207" spans="1:33">
      <c r="A207" s="279">
        <v>198</v>
      </c>
      <c r="B207" s="584" t="s">
        <v>70</v>
      </c>
      <c r="C207" s="585">
        <v>4</v>
      </c>
      <c r="D207" s="585" t="s">
        <v>127</v>
      </c>
      <c r="E207" s="585" t="s">
        <v>128</v>
      </c>
      <c r="F207" s="248">
        <v>300</v>
      </c>
      <c r="G207" s="247">
        <v>153</v>
      </c>
      <c r="H207" s="249">
        <v>51</v>
      </c>
      <c r="I207" s="247">
        <v>156</v>
      </c>
      <c r="J207" s="249">
        <v>52</v>
      </c>
      <c r="K207" s="250" t="s">
        <v>129</v>
      </c>
      <c r="L207" s="207"/>
      <c r="M207" s="178" t="str">
        <f t="shared" si="24"/>
        <v>K</v>
      </c>
      <c r="N207" s="178" t="str">
        <f t="shared" si="25"/>
        <v>K</v>
      </c>
      <c r="O207" s="178"/>
      <c r="P207" s="184">
        <f t="shared" si="26"/>
        <v>51</v>
      </c>
      <c r="Q207" s="184">
        <f t="shared" si="27"/>
        <v>52</v>
      </c>
      <c r="R207" s="180"/>
      <c r="S207" s="180" t="str">
        <f t="shared" si="28"/>
        <v>BETUL</v>
      </c>
      <c r="T207" s="180" t="str">
        <f t="shared" si="29"/>
        <v>BETUL</v>
      </c>
      <c r="U207" s="180" t="str">
        <f t="shared" si="30"/>
        <v>OKE</v>
      </c>
      <c r="V207" s="180" t="str">
        <f t="shared" si="31"/>
        <v>OKE</v>
      </c>
    </row>
    <row r="208" spans="1:33">
      <c r="A208" s="279">
        <v>199</v>
      </c>
      <c r="B208" s="584" t="s">
        <v>70</v>
      </c>
      <c r="C208" s="585">
        <v>4</v>
      </c>
      <c r="D208" s="585" t="s">
        <v>133</v>
      </c>
      <c r="E208" s="585" t="s">
        <v>128</v>
      </c>
      <c r="F208" s="248">
        <v>300</v>
      </c>
      <c r="G208" s="247">
        <v>175</v>
      </c>
      <c r="H208" s="249">
        <v>58.333333333333336</v>
      </c>
      <c r="I208" s="247">
        <v>180</v>
      </c>
      <c r="J208" s="249">
        <v>60</v>
      </c>
      <c r="K208" s="250" t="s">
        <v>134</v>
      </c>
      <c r="L208" s="207"/>
      <c r="M208" s="178" t="str">
        <f t="shared" si="24"/>
        <v>K</v>
      </c>
      <c r="N208" s="178" t="str">
        <f t="shared" si="25"/>
        <v>K</v>
      </c>
      <c r="O208" s="178"/>
      <c r="P208" s="184">
        <f t="shared" si="26"/>
        <v>58.333333333333336</v>
      </c>
      <c r="Q208" s="184">
        <f t="shared" si="27"/>
        <v>60</v>
      </c>
      <c r="R208" s="180"/>
      <c r="S208" s="180" t="str">
        <f t="shared" si="28"/>
        <v>BETUL</v>
      </c>
      <c r="T208" s="180" t="str">
        <f t="shared" si="29"/>
        <v>BETUL</v>
      </c>
      <c r="U208" s="180" t="str">
        <f t="shared" si="30"/>
        <v>OKE</v>
      </c>
      <c r="V208" s="180" t="str">
        <f t="shared" si="31"/>
        <v>OKE</v>
      </c>
    </row>
    <row r="209" spans="1:22">
      <c r="A209" s="279">
        <v>200</v>
      </c>
      <c r="B209" s="584" t="s">
        <v>70</v>
      </c>
      <c r="C209" s="585">
        <v>5</v>
      </c>
      <c r="D209" s="585" t="s">
        <v>1003</v>
      </c>
      <c r="E209" s="585" t="s">
        <v>128</v>
      </c>
      <c r="F209" s="248">
        <v>292</v>
      </c>
      <c r="G209" s="247">
        <v>46</v>
      </c>
      <c r="H209" s="249">
        <v>15.753424657534246</v>
      </c>
      <c r="I209" s="247">
        <v>46</v>
      </c>
      <c r="J209" s="249">
        <v>15.753424657534246</v>
      </c>
      <c r="K209" s="250" t="s">
        <v>1004</v>
      </c>
      <c r="L209" s="207"/>
      <c r="M209" s="178" t="str">
        <f t="shared" si="24"/>
        <v>K</v>
      </c>
      <c r="N209" s="178" t="str">
        <f t="shared" si="25"/>
        <v>K</v>
      </c>
      <c r="O209" s="178"/>
      <c r="P209" s="184">
        <f t="shared" si="26"/>
        <v>15.753424657534246</v>
      </c>
      <c r="Q209" s="184">
        <f t="shared" si="27"/>
        <v>15.753424657534246</v>
      </c>
      <c r="R209" s="180"/>
      <c r="S209" s="180" t="str">
        <f t="shared" si="28"/>
        <v>BETUL</v>
      </c>
      <c r="T209" s="180" t="str">
        <f t="shared" si="29"/>
        <v>BETUL</v>
      </c>
      <c r="U209" s="180" t="str">
        <f t="shared" si="30"/>
        <v>OKE</v>
      </c>
      <c r="V209" s="180" t="str">
        <f t="shared" si="31"/>
        <v>OKE</v>
      </c>
    </row>
    <row r="210" spans="1:22">
      <c r="A210" s="279">
        <v>201</v>
      </c>
      <c r="B210" s="584" t="s">
        <v>70</v>
      </c>
      <c r="C210" s="585">
        <v>5</v>
      </c>
      <c r="D210" s="585" t="s">
        <v>1005</v>
      </c>
      <c r="E210" s="585" t="s">
        <v>128</v>
      </c>
      <c r="F210" s="248">
        <v>385</v>
      </c>
      <c r="G210" s="247">
        <v>0</v>
      </c>
      <c r="H210" s="249">
        <v>0</v>
      </c>
      <c r="I210" s="247">
        <v>0</v>
      </c>
      <c r="J210" s="249">
        <v>0</v>
      </c>
      <c r="K210" s="250" t="s">
        <v>1006</v>
      </c>
      <c r="L210" s="207"/>
      <c r="M210" s="178" t="str">
        <f t="shared" si="24"/>
        <v>K</v>
      </c>
      <c r="N210" s="178" t="str">
        <f t="shared" si="25"/>
        <v>K</v>
      </c>
      <c r="O210" s="178"/>
      <c r="P210" s="184">
        <f t="shared" si="26"/>
        <v>0</v>
      </c>
      <c r="Q210" s="184">
        <f t="shared" si="27"/>
        <v>0</v>
      </c>
      <c r="R210" s="180"/>
      <c r="S210" s="180" t="str">
        <f t="shared" si="28"/>
        <v>BETUL</v>
      </c>
      <c r="T210" s="180" t="str">
        <f t="shared" si="29"/>
        <v>BETUL</v>
      </c>
      <c r="U210" s="180" t="str">
        <f t="shared" si="30"/>
        <v>OKE</v>
      </c>
      <c r="V210" s="180" t="str">
        <f t="shared" si="31"/>
        <v>OKE</v>
      </c>
    </row>
    <row r="211" spans="1:22">
      <c r="A211" s="279">
        <v>202</v>
      </c>
      <c r="B211" s="584" t="s">
        <v>70</v>
      </c>
      <c r="C211" s="585">
        <v>5</v>
      </c>
      <c r="D211" s="585" t="s">
        <v>1007</v>
      </c>
      <c r="E211" s="585" t="s">
        <v>128</v>
      </c>
      <c r="F211" s="248">
        <v>385</v>
      </c>
      <c r="G211" s="247">
        <v>139</v>
      </c>
      <c r="H211" s="249">
        <v>36.103896103896105</v>
      </c>
      <c r="I211" s="247">
        <v>101</v>
      </c>
      <c r="J211" s="249">
        <v>26.233766233766232</v>
      </c>
      <c r="K211" s="250" t="s">
        <v>1008</v>
      </c>
      <c r="L211" s="207"/>
      <c r="M211" s="178" t="str">
        <f t="shared" si="24"/>
        <v>K</v>
      </c>
      <c r="N211" s="178" t="str">
        <f t="shared" si="25"/>
        <v>K</v>
      </c>
      <c r="O211" s="178"/>
      <c r="P211" s="184">
        <f t="shared" si="26"/>
        <v>36.103896103896105</v>
      </c>
      <c r="Q211" s="184">
        <f t="shared" si="27"/>
        <v>26.233766233766232</v>
      </c>
      <c r="R211" s="180"/>
      <c r="S211" s="180" t="str">
        <f t="shared" si="28"/>
        <v>BETUL</v>
      </c>
      <c r="T211" s="180" t="str">
        <f t="shared" si="29"/>
        <v>BETUL</v>
      </c>
      <c r="U211" s="180" t="str">
        <f t="shared" si="30"/>
        <v>OKE</v>
      </c>
      <c r="V211" s="180" t="str">
        <f t="shared" si="31"/>
        <v>OKE</v>
      </c>
    </row>
    <row r="212" spans="1:22">
      <c r="A212" s="279">
        <v>203</v>
      </c>
      <c r="B212" s="584" t="s">
        <v>70</v>
      </c>
      <c r="C212" s="585">
        <v>5</v>
      </c>
      <c r="D212" s="585" t="s">
        <v>1002</v>
      </c>
      <c r="E212" s="585" t="s">
        <v>128</v>
      </c>
      <c r="F212" s="248">
        <v>385</v>
      </c>
      <c r="G212" s="247">
        <v>69</v>
      </c>
      <c r="H212" s="249">
        <v>17.922077922077921</v>
      </c>
      <c r="I212" s="247">
        <v>65</v>
      </c>
      <c r="J212" s="249">
        <v>16.883116883116884</v>
      </c>
      <c r="K212" s="250" t="s">
        <v>1021</v>
      </c>
      <c r="L212" s="207"/>
      <c r="M212" s="178" t="str">
        <f t="shared" si="24"/>
        <v>K</v>
      </c>
      <c r="N212" s="178" t="str">
        <f t="shared" si="25"/>
        <v>K</v>
      </c>
      <c r="O212" s="178"/>
      <c r="P212" s="184">
        <f t="shared" si="26"/>
        <v>17.922077922077921</v>
      </c>
      <c r="Q212" s="184">
        <f t="shared" si="27"/>
        <v>16.883116883116884</v>
      </c>
      <c r="R212" s="180"/>
      <c r="S212" s="180" t="str">
        <f t="shared" si="28"/>
        <v>BETUL</v>
      </c>
      <c r="T212" s="180" t="str">
        <f t="shared" si="29"/>
        <v>BETUL</v>
      </c>
      <c r="U212" s="180" t="str">
        <f t="shared" si="30"/>
        <v>OKE</v>
      </c>
      <c r="V212" s="180" t="str">
        <f t="shared" si="31"/>
        <v>OKE</v>
      </c>
    </row>
    <row r="213" spans="1:22">
      <c r="A213" s="279">
        <v>204</v>
      </c>
      <c r="B213" s="584" t="s">
        <v>70</v>
      </c>
      <c r="C213" s="585">
        <v>5</v>
      </c>
      <c r="D213" s="585" t="s">
        <v>1009</v>
      </c>
      <c r="E213" s="585" t="s">
        <v>128</v>
      </c>
      <c r="F213" s="248">
        <v>400</v>
      </c>
      <c r="G213" s="247">
        <v>130</v>
      </c>
      <c r="H213" s="249">
        <v>32.5</v>
      </c>
      <c r="I213" s="247">
        <v>136</v>
      </c>
      <c r="J213" s="249">
        <v>34</v>
      </c>
      <c r="K213" s="250" t="s">
        <v>1010</v>
      </c>
      <c r="L213" s="207"/>
      <c r="M213" s="178" t="str">
        <f t="shared" si="24"/>
        <v>K</v>
      </c>
      <c r="N213" s="178" t="str">
        <f t="shared" si="25"/>
        <v>K</v>
      </c>
      <c r="O213" s="178"/>
      <c r="P213" s="184">
        <f t="shared" si="26"/>
        <v>32.5</v>
      </c>
      <c r="Q213" s="184">
        <f t="shared" si="27"/>
        <v>34</v>
      </c>
      <c r="R213" s="180"/>
      <c r="S213" s="180" t="str">
        <f t="shared" si="28"/>
        <v>BETUL</v>
      </c>
      <c r="T213" s="180" t="str">
        <f t="shared" si="29"/>
        <v>BETUL</v>
      </c>
      <c r="U213" s="180" t="str">
        <f t="shared" si="30"/>
        <v>OKE</v>
      </c>
      <c r="V213" s="180" t="str">
        <f t="shared" si="31"/>
        <v>OKE</v>
      </c>
    </row>
    <row r="214" spans="1:22">
      <c r="A214" s="279">
        <v>205</v>
      </c>
      <c r="B214" s="584" t="s">
        <v>70</v>
      </c>
      <c r="C214" s="585">
        <v>6</v>
      </c>
      <c r="D214" s="585" t="s">
        <v>1011</v>
      </c>
      <c r="E214" s="585" t="s">
        <v>128</v>
      </c>
      <c r="F214" s="248">
        <v>292</v>
      </c>
      <c r="G214" s="247">
        <v>60</v>
      </c>
      <c r="H214" s="249">
        <v>20.547945205479451</v>
      </c>
      <c r="I214" s="247">
        <v>53</v>
      </c>
      <c r="J214" s="249">
        <v>18.150684931506849</v>
      </c>
      <c r="K214" s="250" t="s">
        <v>1012</v>
      </c>
      <c r="L214" s="207"/>
      <c r="M214" s="178" t="str">
        <f t="shared" si="24"/>
        <v>K</v>
      </c>
      <c r="N214" s="178" t="str">
        <f t="shared" si="25"/>
        <v>K</v>
      </c>
      <c r="O214" s="178"/>
      <c r="P214" s="184">
        <f t="shared" si="26"/>
        <v>20.547945205479451</v>
      </c>
      <c r="Q214" s="184">
        <f t="shared" si="27"/>
        <v>18.150684931506849</v>
      </c>
      <c r="R214" s="180"/>
      <c r="S214" s="180" t="str">
        <f t="shared" si="28"/>
        <v>BETUL</v>
      </c>
      <c r="T214" s="180" t="str">
        <f t="shared" si="29"/>
        <v>BETUL</v>
      </c>
      <c r="U214" s="180" t="str">
        <f t="shared" si="30"/>
        <v>OKE</v>
      </c>
      <c r="V214" s="180" t="str">
        <f t="shared" si="31"/>
        <v>OKE</v>
      </c>
    </row>
    <row r="215" spans="1:22">
      <c r="A215" s="279">
        <v>206</v>
      </c>
      <c r="B215" s="584" t="s">
        <v>70</v>
      </c>
      <c r="C215" s="585">
        <v>6</v>
      </c>
      <c r="D215" s="585" t="s">
        <v>1014</v>
      </c>
      <c r="E215" s="585" t="s">
        <v>128</v>
      </c>
      <c r="F215" s="248">
        <v>292</v>
      </c>
      <c r="G215" s="247">
        <v>61</v>
      </c>
      <c r="H215" s="249">
        <v>20.890410958904109</v>
      </c>
      <c r="I215" s="247">
        <v>59</v>
      </c>
      <c r="J215" s="249">
        <v>20.205479452054796</v>
      </c>
      <c r="K215" s="250" t="s">
        <v>1015</v>
      </c>
      <c r="L215" s="207"/>
      <c r="M215" s="178" t="str">
        <f t="shared" si="24"/>
        <v>K</v>
      </c>
      <c r="N215" s="178" t="str">
        <f t="shared" si="25"/>
        <v>K</v>
      </c>
      <c r="O215" s="178"/>
      <c r="P215" s="184">
        <f t="shared" si="26"/>
        <v>20.890410958904109</v>
      </c>
      <c r="Q215" s="184">
        <f t="shared" si="27"/>
        <v>20.205479452054796</v>
      </c>
      <c r="R215" s="180"/>
      <c r="S215" s="180" t="str">
        <f t="shared" si="28"/>
        <v>BETUL</v>
      </c>
      <c r="T215" s="180" t="str">
        <f t="shared" si="29"/>
        <v>BETUL</v>
      </c>
      <c r="U215" s="180" t="str">
        <f t="shared" si="30"/>
        <v>OKE</v>
      </c>
      <c r="V215" s="180" t="str">
        <f t="shared" si="31"/>
        <v>OKE</v>
      </c>
    </row>
    <row r="216" spans="1:22">
      <c r="A216" s="279">
        <v>207</v>
      </c>
      <c r="B216" s="584" t="s">
        <v>70</v>
      </c>
      <c r="C216" s="585">
        <v>6</v>
      </c>
      <c r="D216" s="585" t="s">
        <v>1016</v>
      </c>
      <c r="E216" s="585" t="s">
        <v>131</v>
      </c>
      <c r="F216" s="248">
        <v>385</v>
      </c>
      <c r="G216" s="247">
        <v>194</v>
      </c>
      <c r="H216" s="249">
        <v>50.389610389610382</v>
      </c>
      <c r="I216" s="247">
        <v>189</v>
      </c>
      <c r="J216" s="249">
        <v>49.090909090909093</v>
      </c>
      <c r="K216" s="250" t="s">
        <v>1022</v>
      </c>
      <c r="L216" s="207"/>
      <c r="M216" s="178" t="str">
        <f t="shared" si="24"/>
        <v>K</v>
      </c>
      <c r="N216" s="178" t="str">
        <f t="shared" si="25"/>
        <v>K</v>
      </c>
      <c r="O216" s="178"/>
      <c r="P216" s="184">
        <f t="shared" si="26"/>
        <v>50.389610389610382</v>
      </c>
      <c r="Q216" s="184">
        <f t="shared" si="27"/>
        <v>49.090909090909093</v>
      </c>
      <c r="R216" s="180"/>
      <c r="S216" s="180" t="str">
        <f t="shared" si="28"/>
        <v>BETUL</v>
      </c>
      <c r="T216" s="180" t="str">
        <f t="shared" si="29"/>
        <v>BETUL</v>
      </c>
      <c r="U216" s="180" t="str">
        <f t="shared" si="30"/>
        <v>OKE</v>
      </c>
      <c r="V216" s="180" t="str">
        <f t="shared" si="31"/>
        <v>OKE</v>
      </c>
    </row>
    <row r="217" spans="1:22">
      <c r="A217" s="236">
        <v>208</v>
      </c>
      <c r="B217" s="584" t="s">
        <v>70</v>
      </c>
      <c r="C217" s="585">
        <v>6</v>
      </c>
      <c r="D217" s="585" t="s">
        <v>1018</v>
      </c>
      <c r="E217" s="585" t="s">
        <v>128</v>
      </c>
      <c r="F217" s="248">
        <v>292</v>
      </c>
      <c r="G217" s="247">
        <v>169</v>
      </c>
      <c r="H217" s="249">
        <v>57.87671232876712</v>
      </c>
      <c r="I217" s="247">
        <v>128</v>
      </c>
      <c r="J217" s="249">
        <v>43.835616438356162</v>
      </c>
      <c r="K217" s="250" t="s">
        <v>1019</v>
      </c>
      <c r="L217" s="207"/>
      <c r="M217" s="178" t="str">
        <f t="shared" si="24"/>
        <v>K</v>
      </c>
      <c r="N217" s="178" t="str">
        <f t="shared" si="25"/>
        <v>K</v>
      </c>
      <c r="O217" s="178"/>
      <c r="P217" s="184">
        <f t="shared" si="26"/>
        <v>57.87671232876712</v>
      </c>
      <c r="Q217" s="184">
        <f t="shared" si="27"/>
        <v>43.835616438356162</v>
      </c>
      <c r="R217" s="180"/>
      <c r="S217" s="180" t="str">
        <f t="shared" si="28"/>
        <v>BETUL</v>
      </c>
      <c r="T217" s="180" t="str">
        <f t="shared" si="29"/>
        <v>BETUL</v>
      </c>
      <c r="U217" s="180" t="str">
        <f t="shared" si="30"/>
        <v>OKE</v>
      </c>
      <c r="V217" s="180" t="str">
        <f t="shared" si="31"/>
        <v>OKE</v>
      </c>
    </row>
    <row r="218" spans="1:22">
      <c r="A218" s="236">
        <v>209</v>
      </c>
      <c r="B218" s="584" t="s">
        <v>70</v>
      </c>
      <c r="C218" s="585">
        <v>6</v>
      </c>
      <c r="D218" s="585" t="s">
        <v>1020</v>
      </c>
      <c r="E218" s="585" t="s">
        <v>128</v>
      </c>
      <c r="F218" s="248">
        <v>400</v>
      </c>
      <c r="G218" s="247">
        <v>0</v>
      </c>
      <c r="H218" s="249">
        <v>0</v>
      </c>
      <c r="I218" s="247">
        <v>0</v>
      </c>
      <c r="J218" s="249">
        <v>0</v>
      </c>
      <c r="K218" s="250" t="s">
        <v>1010</v>
      </c>
      <c r="L218" s="207"/>
      <c r="M218" s="178" t="str">
        <f t="shared" si="24"/>
        <v>K</v>
      </c>
      <c r="N218" s="178" t="str">
        <f t="shared" si="25"/>
        <v>K</v>
      </c>
      <c r="O218" s="178"/>
      <c r="P218" s="184">
        <f t="shared" si="26"/>
        <v>0</v>
      </c>
      <c r="Q218" s="184">
        <f t="shared" si="27"/>
        <v>0</v>
      </c>
      <c r="R218" s="180"/>
      <c r="S218" s="180" t="str">
        <f t="shared" si="28"/>
        <v>BETUL</v>
      </c>
      <c r="T218" s="180" t="str">
        <f t="shared" si="29"/>
        <v>BETUL</v>
      </c>
      <c r="U218" s="180" t="str">
        <f t="shared" si="30"/>
        <v>OKE</v>
      </c>
      <c r="V218" s="180" t="str">
        <f t="shared" si="31"/>
        <v>OKE</v>
      </c>
    </row>
    <row r="221" spans="1:22">
      <c r="F221" s="73">
        <v>7</v>
      </c>
    </row>
  </sheetData>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05">
    <cfRule type="containsText" dxfId="124" priority="1" operator="containsText" text="RENCANA">
      <formula>NOT(ISERROR(SEARCH("RENCANA",K105)))</formula>
    </cfRule>
  </conditionalFormatting>
  <printOptions horizontalCentered="1"/>
  <pageMargins left="0" right="0" top="0" bottom="0" header="0" footer="0"/>
  <pageSetup paperSize="9" scale="66" fitToHeight="0" orientation="portrait" r:id="rId1"/>
  <headerFooter alignWithMargins="0"/>
  <rowBreaks count="2" manualBreakCount="2">
    <brk id="82" max="10" man="1"/>
    <brk id="155" max="10"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D4FF8-784D-4250-ABB9-14BBFE7FC2E0}">
  <sheetPr>
    <tabColor rgb="FF00FF00"/>
  </sheetPr>
  <dimension ref="A3:BQ172"/>
  <sheetViews>
    <sheetView view="pageBreakPreview" zoomScale="85" zoomScaleNormal="100" zoomScaleSheetLayoutView="85" workbookViewId="0">
      <selection activeCell="B10" sqref="B10:K172"/>
    </sheetView>
  </sheetViews>
  <sheetFormatPr baseColWidth="10" defaultColWidth="9.1640625" defaultRowHeight="13"/>
  <cols>
    <col min="1" max="1" width="4.1640625" customWidth="1"/>
    <col min="2" max="2" width="8.33203125" customWidth="1"/>
    <col min="3" max="3" width="5" customWidth="1"/>
    <col min="4" max="4" width="13.5" customWidth="1"/>
    <col min="5" max="5" width="6.33203125" customWidth="1"/>
    <col min="6" max="6" width="4.83203125" customWidth="1"/>
    <col min="7" max="7" width="5.5" customWidth="1"/>
    <col min="8" max="8" width="4.5" customWidth="1"/>
    <col min="9" max="9" width="5.5" customWidth="1"/>
    <col min="10" max="10" width="4.6640625" customWidth="1"/>
    <col min="11" max="11" width="50.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69" ht="18">
      <c r="A3" s="962" t="s">
        <v>626</v>
      </c>
      <c r="B3" s="962"/>
      <c r="C3" s="962"/>
      <c r="D3" s="962"/>
      <c r="E3" s="962"/>
      <c r="F3" s="962"/>
      <c r="G3" s="962"/>
      <c r="H3" s="962"/>
      <c r="I3" s="962"/>
      <c r="J3" s="962"/>
      <c r="K3" s="962"/>
    </row>
    <row r="4" spans="1:69" ht="18">
      <c r="A4" s="962" t="s">
        <v>1827</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row>
    <row r="5" spans="1:69"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row>
    <row r="7" spans="1:69" ht="14" thickTop="1">
      <c r="A7" s="980" t="s">
        <v>122</v>
      </c>
      <c r="B7" s="975" t="s">
        <v>6</v>
      </c>
      <c r="C7" s="975" t="s">
        <v>7</v>
      </c>
      <c r="D7" s="975" t="s">
        <v>123</v>
      </c>
      <c r="E7" s="975" t="s">
        <v>124</v>
      </c>
      <c r="F7" s="990" t="s">
        <v>125</v>
      </c>
      <c r="G7" s="1039" t="str">
        <f>' PENY 80%  PRINT'!H9</f>
        <v>April</v>
      </c>
      <c r="H7" s="1040"/>
      <c r="I7" s="1040"/>
      <c r="J7" s="1041"/>
      <c r="K7" s="951" t="s">
        <v>126</v>
      </c>
    </row>
    <row r="8" spans="1:69">
      <c r="A8" s="1025"/>
      <c r="B8" s="947"/>
      <c r="C8" s="947"/>
      <c r="D8" s="947"/>
      <c r="E8" s="947"/>
      <c r="F8" s="1038"/>
      <c r="G8" s="1036" t="s">
        <v>12</v>
      </c>
      <c r="H8" s="995"/>
      <c r="I8" s="995" t="s">
        <v>13</v>
      </c>
      <c r="J8" s="1037"/>
      <c r="K8" s="952"/>
    </row>
    <row r="9" spans="1:69">
      <c r="A9" s="1034"/>
      <c r="B9" s="965"/>
      <c r="C9" s="965"/>
      <c r="D9" s="965"/>
      <c r="E9" s="965"/>
      <c r="F9" s="1038"/>
      <c r="G9" s="290" t="s">
        <v>15</v>
      </c>
      <c r="H9" s="532" t="s">
        <v>16</v>
      </c>
      <c r="I9" s="532" t="s">
        <v>15</v>
      </c>
      <c r="J9" s="268" t="s">
        <v>16</v>
      </c>
      <c r="K9" s="953"/>
      <c r="L9" s="227" t="s">
        <v>5</v>
      </c>
    </row>
    <row r="10" spans="1:69">
      <c r="A10" s="291">
        <v>1</v>
      </c>
      <c r="B10" s="584" t="s">
        <v>72</v>
      </c>
      <c r="C10" s="585">
        <v>1</v>
      </c>
      <c r="D10" s="585" t="s">
        <v>1834</v>
      </c>
      <c r="E10" s="585" t="s">
        <v>128</v>
      </c>
      <c r="F10" s="248">
        <v>292</v>
      </c>
      <c r="G10" s="247">
        <v>120</v>
      </c>
      <c r="H10" s="249">
        <v>41.095890410958901</v>
      </c>
      <c r="I10" s="247">
        <v>170</v>
      </c>
      <c r="J10" s="249">
        <v>58.219178082191782</v>
      </c>
      <c r="K10" s="250" t="s">
        <v>1835</v>
      </c>
      <c r="L10" s="227" t="e">
        <f>VLOOKUP(D10,#REF!,2,0)</f>
        <v>#REF!</v>
      </c>
      <c r="M10" s="178" t="str">
        <f t="shared" ref="M10:M73" si="0">IF(H10&gt;=80,"B","K")</f>
        <v>K</v>
      </c>
      <c r="N10" s="178" t="str">
        <f t="shared" ref="N10:N73" si="1">IF(J10&gt;=80,"B","K")</f>
        <v>K</v>
      </c>
      <c r="O10" s="178"/>
      <c r="P10" s="184">
        <f t="shared" ref="P10:P73" si="2">(G10/F10)*100</f>
        <v>41.095890410958901</v>
      </c>
      <c r="Q10" s="184">
        <f t="shared" ref="Q10:Q73" si="3">(I10/F10)*100</f>
        <v>58.219178082191782</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X10" s="292" t="s">
        <v>72</v>
      </c>
      <c r="Y10" s="293">
        <v>1</v>
      </c>
      <c r="Z10" s="293" t="s">
        <v>1828</v>
      </c>
      <c r="AA10" s="293" t="s">
        <v>128</v>
      </c>
      <c r="AB10" s="248">
        <v>292</v>
      </c>
      <c r="AC10" s="294">
        <v>130</v>
      </c>
      <c r="AD10" s="294">
        <v>44.5205479452055</v>
      </c>
      <c r="AE10" s="294">
        <v>155</v>
      </c>
      <c r="AF10" s="294">
        <v>53.082191780821901</v>
      </c>
      <c r="AG10" s="247" t="s">
        <v>1829</v>
      </c>
    </row>
    <row r="11" spans="1:69">
      <c r="A11" s="291">
        <v>2</v>
      </c>
      <c r="B11" s="584" t="s">
        <v>72</v>
      </c>
      <c r="C11" s="585">
        <v>1</v>
      </c>
      <c r="D11" s="585" t="s">
        <v>1838</v>
      </c>
      <c r="E11" s="585" t="s">
        <v>131</v>
      </c>
      <c r="F11" s="248">
        <v>292</v>
      </c>
      <c r="G11" s="247">
        <v>155</v>
      </c>
      <c r="H11" s="249">
        <v>53.082191780821915</v>
      </c>
      <c r="I11" s="247">
        <v>210</v>
      </c>
      <c r="J11" s="249">
        <v>71.917808219178085</v>
      </c>
      <c r="K11" s="250" t="s">
        <v>1839</v>
      </c>
      <c r="L11" s="227" t="e">
        <f>VLOOKUP(D11,#REF!,2,0)</f>
        <v>#REF!</v>
      </c>
      <c r="M11" s="178" t="str">
        <f t="shared" si="0"/>
        <v>K</v>
      </c>
      <c r="N11" s="178" t="str">
        <f t="shared" si="1"/>
        <v>K</v>
      </c>
      <c r="O11" s="178"/>
      <c r="P11" s="184">
        <f t="shared" si="2"/>
        <v>53.082191780821915</v>
      </c>
      <c r="Q11" s="184">
        <f t="shared" si="3"/>
        <v>71.917808219178085</v>
      </c>
      <c r="R11" s="180"/>
      <c r="S11" s="180" t="str">
        <f t="shared" si="4"/>
        <v>BETUL</v>
      </c>
      <c r="T11" s="180" t="str">
        <f t="shared" si="5"/>
        <v>BETUL</v>
      </c>
      <c r="U11" s="180" t="str">
        <f t="shared" si="6"/>
        <v>OKE</v>
      </c>
      <c r="V11" s="180" t="str">
        <f t="shared" si="7"/>
        <v>OKE</v>
      </c>
      <c r="X11" s="292" t="s">
        <v>72</v>
      </c>
      <c r="Y11" s="293">
        <v>1</v>
      </c>
      <c r="Z11" s="293" t="s">
        <v>1830</v>
      </c>
      <c r="AA11" s="293" t="s">
        <v>128</v>
      </c>
      <c r="AB11" s="248">
        <v>292</v>
      </c>
      <c r="AC11" s="294">
        <v>184</v>
      </c>
      <c r="AD11" s="294">
        <v>63.013698630137</v>
      </c>
      <c r="AE11" s="294">
        <v>160</v>
      </c>
      <c r="AF11" s="294">
        <v>54.794520547945197</v>
      </c>
      <c r="AG11" s="247" t="s">
        <v>1831</v>
      </c>
    </row>
    <row r="12" spans="1:69">
      <c r="A12" s="291">
        <v>3</v>
      </c>
      <c r="B12" s="584" t="s">
        <v>72</v>
      </c>
      <c r="C12" s="585">
        <v>1</v>
      </c>
      <c r="D12" s="585" t="s">
        <v>1842</v>
      </c>
      <c r="E12" s="585" t="s">
        <v>131</v>
      </c>
      <c r="F12" s="248">
        <v>292</v>
      </c>
      <c r="G12" s="247">
        <v>85</v>
      </c>
      <c r="H12" s="249">
        <v>29.109589041095891</v>
      </c>
      <c r="I12" s="247">
        <v>110</v>
      </c>
      <c r="J12" s="249">
        <v>37.671232876712331</v>
      </c>
      <c r="K12" s="250" t="s">
        <v>1843</v>
      </c>
      <c r="L12" s="227" t="e">
        <f>VLOOKUP(D12,#REF!,2,0)</f>
        <v>#REF!</v>
      </c>
      <c r="M12" s="178" t="str">
        <f t="shared" si="0"/>
        <v>K</v>
      </c>
      <c r="N12" s="178" t="str">
        <f t="shared" si="1"/>
        <v>K</v>
      </c>
      <c r="O12" s="178"/>
      <c r="P12" s="184">
        <f t="shared" si="2"/>
        <v>29.109589041095891</v>
      </c>
      <c r="Q12" s="184">
        <f t="shared" si="3"/>
        <v>37.671232876712331</v>
      </c>
      <c r="R12" s="180"/>
      <c r="S12" s="180" t="str">
        <f t="shared" si="4"/>
        <v>BETUL</v>
      </c>
      <c r="T12" s="180" t="str">
        <f t="shared" si="5"/>
        <v>BETUL</v>
      </c>
      <c r="U12" s="180" t="str">
        <f t="shared" si="6"/>
        <v>OKE</v>
      </c>
      <c r="V12" s="180" t="str">
        <f t="shared" si="7"/>
        <v>OKE</v>
      </c>
      <c r="X12" s="292" t="s">
        <v>72</v>
      </c>
      <c r="Y12" s="293">
        <v>1</v>
      </c>
      <c r="Z12" s="293" t="s">
        <v>1832</v>
      </c>
      <c r="AA12" s="293" t="s">
        <v>131</v>
      </c>
      <c r="AB12" s="248">
        <v>292</v>
      </c>
      <c r="AC12" s="294">
        <v>192</v>
      </c>
      <c r="AD12" s="294">
        <v>65.753424657534197</v>
      </c>
      <c r="AE12" s="294">
        <v>202</v>
      </c>
      <c r="AF12" s="294">
        <v>69.178082191780803</v>
      </c>
      <c r="AG12" s="247" t="s">
        <v>1833</v>
      </c>
    </row>
    <row r="13" spans="1:69">
      <c r="A13" s="291">
        <v>4</v>
      </c>
      <c r="B13" s="584" t="s">
        <v>72</v>
      </c>
      <c r="C13" s="585">
        <v>1</v>
      </c>
      <c r="D13" s="585" t="s">
        <v>1836</v>
      </c>
      <c r="E13" s="585" t="s">
        <v>131</v>
      </c>
      <c r="F13" s="248">
        <v>292</v>
      </c>
      <c r="G13" s="247">
        <v>150</v>
      </c>
      <c r="H13" s="249">
        <v>51.369863013698634</v>
      </c>
      <c r="I13" s="247">
        <v>175</v>
      </c>
      <c r="J13" s="249">
        <v>59.931506849315063</v>
      </c>
      <c r="K13" s="250" t="s">
        <v>1837</v>
      </c>
      <c r="L13" s="227" t="e">
        <f>VLOOKUP(D13,#REF!,2,0)</f>
        <v>#REF!</v>
      </c>
      <c r="M13" s="178" t="str">
        <f t="shared" si="0"/>
        <v>K</v>
      </c>
      <c r="N13" s="178" t="str">
        <f t="shared" si="1"/>
        <v>K</v>
      </c>
      <c r="O13" s="178"/>
      <c r="P13" s="184">
        <f t="shared" si="2"/>
        <v>51.369863013698634</v>
      </c>
      <c r="Q13" s="184">
        <f t="shared" si="3"/>
        <v>59.931506849315063</v>
      </c>
      <c r="R13" s="180"/>
      <c r="S13" s="180" t="str">
        <f t="shared" si="4"/>
        <v>BETUL</v>
      </c>
      <c r="T13" s="180" t="str">
        <f t="shared" si="5"/>
        <v>BETUL</v>
      </c>
      <c r="U13" s="180" t="str">
        <f t="shared" si="6"/>
        <v>OKE</v>
      </c>
      <c r="V13" s="180" t="str">
        <f t="shared" si="7"/>
        <v>OKE</v>
      </c>
      <c r="X13" s="292" t="s">
        <v>72</v>
      </c>
      <c r="Y13" s="293">
        <v>1</v>
      </c>
      <c r="Z13" s="293" t="s">
        <v>1834</v>
      </c>
      <c r="AA13" s="293" t="s">
        <v>128</v>
      </c>
      <c r="AB13" s="248">
        <v>292</v>
      </c>
      <c r="AC13" s="294">
        <v>100</v>
      </c>
      <c r="AD13" s="294">
        <v>34.246575342465803</v>
      </c>
      <c r="AE13" s="294">
        <v>140</v>
      </c>
      <c r="AF13" s="294">
        <v>47.945205479452</v>
      </c>
      <c r="AG13" s="247" t="s">
        <v>1835</v>
      </c>
    </row>
    <row r="14" spans="1:69">
      <c r="A14" s="291">
        <v>5</v>
      </c>
      <c r="B14" s="584" t="s">
        <v>72</v>
      </c>
      <c r="C14" s="585">
        <v>1</v>
      </c>
      <c r="D14" s="585" t="s">
        <v>1844</v>
      </c>
      <c r="E14" s="585" t="s">
        <v>128</v>
      </c>
      <c r="F14" s="248">
        <v>400</v>
      </c>
      <c r="G14" s="247">
        <v>120</v>
      </c>
      <c r="H14" s="249">
        <v>30</v>
      </c>
      <c r="I14" s="247">
        <v>55</v>
      </c>
      <c r="J14" s="249">
        <v>13.750000000000002</v>
      </c>
      <c r="K14" s="250" t="s">
        <v>1845</v>
      </c>
      <c r="L14" s="227" t="e">
        <f>VLOOKUP(D14,#REF!,2,0)</f>
        <v>#REF!</v>
      </c>
      <c r="M14" s="178" t="str">
        <f t="shared" si="0"/>
        <v>K</v>
      </c>
      <c r="N14" s="178" t="str">
        <f t="shared" si="1"/>
        <v>K</v>
      </c>
      <c r="O14" s="178"/>
      <c r="P14" s="184">
        <f t="shared" si="2"/>
        <v>30</v>
      </c>
      <c r="Q14" s="184">
        <f t="shared" si="3"/>
        <v>13.750000000000002</v>
      </c>
      <c r="R14" s="180"/>
      <c r="S14" s="180" t="str">
        <f t="shared" si="4"/>
        <v>BETUL</v>
      </c>
      <c r="T14" s="180" t="str">
        <f t="shared" si="5"/>
        <v>BETUL</v>
      </c>
      <c r="U14" s="180" t="str">
        <f t="shared" si="6"/>
        <v>OKE</v>
      </c>
      <c r="V14" s="180" t="str">
        <f t="shared" si="7"/>
        <v>OKE</v>
      </c>
      <c r="X14" s="292" t="s">
        <v>72</v>
      </c>
      <c r="Y14" s="293">
        <v>1</v>
      </c>
      <c r="Z14" s="293" t="s">
        <v>1836</v>
      </c>
      <c r="AA14" s="293" t="s">
        <v>131</v>
      </c>
      <c r="AB14" s="248">
        <v>292</v>
      </c>
      <c r="AC14" s="294">
        <v>51</v>
      </c>
      <c r="AD14" s="294">
        <v>17.4657534246575</v>
      </c>
      <c r="AE14" s="294">
        <v>64</v>
      </c>
      <c r="AF14" s="294">
        <v>21.917808219178099</v>
      </c>
      <c r="AG14" s="247" t="s">
        <v>1837</v>
      </c>
    </row>
    <row r="15" spans="1:69">
      <c r="A15" s="291">
        <v>6</v>
      </c>
      <c r="B15" s="584" t="s">
        <v>72</v>
      </c>
      <c r="C15" s="585">
        <v>1</v>
      </c>
      <c r="D15" s="585" t="s">
        <v>1854</v>
      </c>
      <c r="E15" s="585" t="s">
        <v>128</v>
      </c>
      <c r="F15" s="248">
        <v>292</v>
      </c>
      <c r="G15" s="247">
        <v>160</v>
      </c>
      <c r="H15" s="249">
        <v>54.794520547945204</v>
      </c>
      <c r="I15" s="247">
        <v>160</v>
      </c>
      <c r="J15" s="249">
        <v>54.794520547945204</v>
      </c>
      <c r="K15" s="250" t="s">
        <v>1856</v>
      </c>
      <c r="L15" s="227" t="e">
        <f>VLOOKUP(D15,#REF!,2,0)</f>
        <v>#REF!</v>
      </c>
      <c r="M15" s="178" t="str">
        <f t="shared" si="0"/>
        <v>K</v>
      </c>
      <c r="N15" s="178" t="str">
        <f t="shared" si="1"/>
        <v>K</v>
      </c>
      <c r="O15" s="178"/>
      <c r="P15" s="184">
        <f t="shared" si="2"/>
        <v>54.794520547945204</v>
      </c>
      <c r="Q15" s="184">
        <f t="shared" si="3"/>
        <v>54.794520547945204</v>
      </c>
      <c r="R15" s="180"/>
      <c r="S15" s="180" t="str">
        <f t="shared" si="4"/>
        <v>BETUL</v>
      </c>
      <c r="T15" s="180" t="str">
        <f t="shared" si="5"/>
        <v>BETUL</v>
      </c>
      <c r="U15" s="180" t="str">
        <f t="shared" si="6"/>
        <v>OKE</v>
      </c>
      <c r="V15" s="180" t="str">
        <f t="shared" si="7"/>
        <v>OKE</v>
      </c>
      <c r="X15" s="292" t="s">
        <v>72</v>
      </c>
      <c r="Y15" s="293">
        <v>1</v>
      </c>
      <c r="Z15" s="293" t="s">
        <v>1838</v>
      </c>
      <c r="AA15" s="293" t="s">
        <v>131</v>
      </c>
      <c r="AB15" s="248">
        <v>292</v>
      </c>
      <c r="AC15" s="294">
        <v>135</v>
      </c>
      <c r="AD15" s="294">
        <v>46.232876712328803</v>
      </c>
      <c r="AE15" s="294">
        <v>180</v>
      </c>
      <c r="AF15" s="294">
        <v>61.643835616438402</v>
      </c>
      <c r="AG15" s="247" t="s">
        <v>1839</v>
      </c>
    </row>
    <row r="16" spans="1:69">
      <c r="A16" s="291">
        <v>7</v>
      </c>
      <c r="B16" s="584" t="s">
        <v>72</v>
      </c>
      <c r="C16" s="585">
        <v>1</v>
      </c>
      <c r="D16" s="585" t="s">
        <v>1857</v>
      </c>
      <c r="E16" s="585" t="s">
        <v>128</v>
      </c>
      <c r="F16" s="248">
        <v>292</v>
      </c>
      <c r="G16" s="247">
        <v>138</v>
      </c>
      <c r="H16" s="249">
        <v>47.260273972602739</v>
      </c>
      <c r="I16" s="247">
        <v>138</v>
      </c>
      <c r="J16" s="249">
        <v>47.260273972602739</v>
      </c>
      <c r="K16" s="250" t="s">
        <v>1856</v>
      </c>
      <c r="L16" s="227" t="e">
        <f>VLOOKUP(D16,#REF!,2,0)</f>
        <v>#REF!</v>
      </c>
      <c r="M16" s="178" t="str">
        <f t="shared" si="0"/>
        <v>K</v>
      </c>
      <c r="N16" s="178" t="str">
        <f t="shared" si="1"/>
        <v>K</v>
      </c>
      <c r="O16" s="178"/>
      <c r="P16" s="184">
        <f t="shared" si="2"/>
        <v>47.260273972602739</v>
      </c>
      <c r="Q16" s="184">
        <f t="shared" si="3"/>
        <v>47.260273972602739</v>
      </c>
      <c r="R16" s="180"/>
      <c r="S16" s="180" t="str">
        <f t="shared" si="4"/>
        <v>BETUL</v>
      </c>
      <c r="T16" s="180" t="str">
        <f t="shared" si="5"/>
        <v>BETUL</v>
      </c>
      <c r="U16" s="180" t="str">
        <f t="shared" si="6"/>
        <v>OKE</v>
      </c>
      <c r="V16" s="180" t="str">
        <f t="shared" si="7"/>
        <v>OKE</v>
      </c>
      <c r="X16" s="292" t="s">
        <v>72</v>
      </c>
      <c r="Y16" s="293">
        <v>1</v>
      </c>
      <c r="Z16" s="293" t="s">
        <v>1840</v>
      </c>
      <c r="AA16" s="293" t="s">
        <v>131</v>
      </c>
      <c r="AB16" s="248">
        <v>292</v>
      </c>
      <c r="AC16" s="294">
        <v>158</v>
      </c>
      <c r="AD16" s="294">
        <v>54.109589041095902</v>
      </c>
      <c r="AE16" s="294">
        <v>163</v>
      </c>
      <c r="AF16" s="294">
        <v>55.821917808219197</v>
      </c>
      <c r="AG16" s="247" t="s">
        <v>1841</v>
      </c>
    </row>
    <row r="17" spans="1:33">
      <c r="A17" s="291">
        <v>8</v>
      </c>
      <c r="B17" s="584" t="s">
        <v>72</v>
      </c>
      <c r="C17" s="585">
        <v>1</v>
      </c>
      <c r="D17" s="585" t="s">
        <v>1858</v>
      </c>
      <c r="E17" s="585" t="s">
        <v>128</v>
      </c>
      <c r="F17" s="248">
        <v>358</v>
      </c>
      <c r="G17" s="247">
        <v>0</v>
      </c>
      <c r="H17" s="249">
        <v>0</v>
      </c>
      <c r="I17" s="247">
        <v>0</v>
      </c>
      <c r="J17" s="249">
        <v>0</v>
      </c>
      <c r="K17" s="250" t="s">
        <v>1855</v>
      </c>
      <c r="L17" s="227" t="e">
        <f>VLOOKUP(D17,#REF!,2,0)</f>
        <v>#REF!</v>
      </c>
      <c r="M17" s="178" t="str">
        <f t="shared" si="0"/>
        <v>K</v>
      </c>
      <c r="N17" s="178" t="str">
        <f t="shared" si="1"/>
        <v>K</v>
      </c>
      <c r="O17" s="178"/>
      <c r="P17" s="184">
        <f t="shared" si="2"/>
        <v>0</v>
      </c>
      <c r="Q17" s="184">
        <f t="shared" si="3"/>
        <v>0</v>
      </c>
      <c r="R17" s="180"/>
      <c r="S17" s="180" t="str">
        <f t="shared" si="4"/>
        <v>BETUL</v>
      </c>
      <c r="T17" s="180" t="str">
        <f t="shared" si="5"/>
        <v>BETUL</v>
      </c>
      <c r="U17" s="180" t="str">
        <f t="shared" si="6"/>
        <v>OKE</v>
      </c>
      <c r="V17" s="180" t="str">
        <f t="shared" si="7"/>
        <v>OKE</v>
      </c>
      <c r="X17" s="292" t="s">
        <v>72</v>
      </c>
      <c r="Y17" s="293">
        <v>1</v>
      </c>
      <c r="Z17" s="293" t="s">
        <v>1842</v>
      </c>
      <c r="AA17" s="293" t="s">
        <v>128</v>
      </c>
      <c r="AB17" s="248">
        <v>292</v>
      </c>
      <c r="AC17" s="294">
        <v>140</v>
      </c>
      <c r="AD17" s="294">
        <v>47.945205479452</v>
      </c>
      <c r="AE17" s="294">
        <v>175</v>
      </c>
      <c r="AF17" s="294">
        <v>59.931506849315099</v>
      </c>
      <c r="AG17" s="247" t="s">
        <v>1843</v>
      </c>
    </row>
    <row r="18" spans="1:33">
      <c r="A18" s="291">
        <v>9</v>
      </c>
      <c r="B18" s="584" t="s">
        <v>72</v>
      </c>
      <c r="C18" s="585">
        <v>1</v>
      </c>
      <c r="D18" s="585" t="s">
        <v>1848</v>
      </c>
      <c r="E18" s="585" t="s">
        <v>128</v>
      </c>
      <c r="F18" s="248">
        <v>358</v>
      </c>
      <c r="G18" s="247">
        <v>0</v>
      </c>
      <c r="H18" s="249">
        <v>0</v>
      </c>
      <c r="I18" s="247">
        <v>0</v>
      </c>
      <c r="J18" s="249">
        <v>0</v>
      </c>
      <c r="K18" s="250" t="s">
        <v>1847</v>
      </c>
      <c r="L18" s="227" t="e">
        <f>VLOOKUP(D18,#REF!,2,0)</f>
        <v>#REF!</v>
      </c>
      <c r="M18" s="178" t="str">
        <f t="shared" si="0"/>
        <v>K</v>
      </c>
      <c r="N18" s="178" t="str">
        <f t="shared" si="1"/>
        <v>K</v>
      </c>
      <c r="O18" s="178"/>
      <c r="P18" s="184">
        <f t="shared" si="2"/>
        <v>0</v>
      </c>
      <c r="Q18" s="184">
        <f t="shared" si="3"/>
        <v>0</v>
      </c>
      <c r="R18" s="180"/>
      <c r="S18" s="180" t="str">
        <f t="shared" si="4"/>
        <v>BETUL</v>
      </c>
      <c r="T18" s="180" t="str">
        <f t="shared" si="5"/>
        <v>BETUL</v>
      </c>
      <c r="U18" s="180" t="str">
        <f t="shared" si="6"/>
        <v>OKE</v>
      </c>
      <c r="V18" s="180" t="str">
        <f t="shared" si="7"/>
        <v>OKE</v>
      </c>
      <c r="X18" s="292" t="s">
        <v>72</v>
      </c>
      <c r="Y18" s="293">
        <v>2</v>
      </c>
      <c r="Z18" s="293" t="s">
        <v>1846</v>
      </c>
      <c r="AA18" s="293" t="s">
        <v>131</v>
      </c>
      <c r="AB18" s="248">
        <v>292</v>
      </c>
      <c r="AC18" s="294">
        <v>113</v>
      </c>
      <c r="AD18" s="294">
        <v>38.698630136986303</v>
      </c>
      <c r="AE18" s="294">
        <v>134</v>
      </c>
      <c r="AF18" s="294">
        <v>45.890410958904098</v>
      </c>
      <c r="AG18" s="247" t="s">
        <v>1847</v>
      </c>
    </row>
    <row r="19" spans="1:33">
      <c r="A19" s="291">
        <v>10</v>
      </c>
      <c r="B19" s="584" t="s">
        <v>72</v>
      </c>
      <c r="C19" s="585">
        <v>2</v>
      </c>
      <c r="D19" s="585" t="s">
        <v>1846</v>
      </c>
      <c r="E19" s="585" t="s">
        <v>131</v>
      </c>
      <c r="F19" s="248">
        <v>292</v>
      </c>
      <c r="G19" s="247">
        <v>216</v>
      </c>
      <c r="H19" s="249">
        <v>73.972602739726028</v>
      </c>
      <c r="I19" s="247">
        <v>229</v>
      </c>
      <c r="J19" s="249">
        <v>78.424657534246577</v>
      </c>
      <c r="K19" s="250" t="s">
        <v>1847</v>
      </c>
      <c r="L19" s="227" t="e">
        <f>VLOOKUP(D19,#REF!,2,0)</f>
        <v>#REF!</v>
      </c>
      <c r="M19" s="178" t="str">
        <f t="shared" si="0"/>
        <v>K</v>
      </c>
      <c r="N19" s="178" t="str">
        <f t="shared" si="1"/>
        <v>K</v>
      </c>
      <c r="O19" s="178"/>
      <c r="P19" s="184">
        <f t="shared" si="2"/>
        <v>73.972602739726028</v>
      </c>
      <c r="Q19" s="184">
        <f t="shared" si="3"/>
        <v>78.424657534246577</v>
      </c>
      <c r="R19" s="180"/>
      <c r="S19" s="180" t="str">
        <f t="shared" si="4"/>
        <v>BETUL</v>
      </c>
      <c r="T19" s="180" t="str">
        <f t="shared" si="5"/>
        <v>BETUL</v>
      </c>
      <c r="U19" s="180" t="str">
        <f t="shared" si="6"/>
        <v>OKE</v>
      </c>
      <c r="V19" s="180" t="str">
        <f t="shared" si="7"/>
        <v>OKE</v>
      </c>
      <c r="X19" s="292" t="s">
        <v>72</v>
      </c>
      <c r="Y19" s="293">
        <v>2</v>
      </c>
      <c r="Z19" s="293" t="s">
        <v>1848</v>
      </c>
      <c r="AA19" s="293" t="s">
        <v>128</v>
      </c>
      <c r="AB19" s="248">
        <v>358</v>
      </c>
      <c r="AC19" s="294">
        <v>180</v>
      </c>
      <c r="AD19" s="294">
        <v>50.279329608938603</v>
      </c>
      <c r="AE19" s="294">
        <v>185</v>
      </c>
      <c r="AF19" s="294">
        <v>51.6759776536313</v>
      </c>
      <c r="AG19" s="247" t="s">
        <v>1849</v>
      </c>
    </row>
    <row r="20" spans="1:33">
      <c r="A20" s="291">
        <v>11</v>
      </c>
      <c r="B20" s="584" t="s">
        <v>72</v>
      </c>
      <c r="C20" s="585">
        <v>2</v>
      </c>
      <c r="D20" s="585" t="s">
        <v>1850</v>
      </c>
      <c r="E20" s="585" t="s">
        <v>128</v>
      </c>
      <c r="F20" s="248">
        <v>292</v>
      </c>
      <c r="G20" s="247">
        <v>206</v>
      </c>
      <c r="H20" s="249">
        <v>70.547945205479451</v>
      </c>
      <c r="I20" s="247">
        <v>182</v>
      </c>
      <c r="J20" s="249">
        <v>62.328767123287676</v>
      </c>
      <c r="K20" s="250" t="s">
        <v>1851</v>
      </c>
      <c r="L20" s="227" t="e">
        <f>VLOOKUP(D20,#REF!,2,0)</f>
        <v>#REF!</v>
      </c>
      <c r="M20" s="178" t="str">
        <f t="shared" si="0"/>
        <v>K</v>
      </c>
      <c r="N20" s="178" t="str">
        <f t="shared" si="1"/>
        <v>K</v>
      </c>
      <c r="O20" s="178"/>
      <c r="P20" s="184">
        <f t="shared" si="2"/>
        <v>70.547945205479451</v>
      </c>
      <c r="Q20" s="184">
        <f t="shared" si="3"/>
        <v>62.328767123287676</v>
      </c>
      <c r="R20" s="180"/>
      <c r="S20" s="180" t="str">
        <f t="shared" si="4"/>
        <v>BETUL</v>
      </c>
      <c r="T20" s="180" t="str">
        <f t="shared" si="5"/>
        <v>BETUL</v>
      </c>
      <c r="U20" s="180" t="str">
        <f t="shared" si="6"/>
        <v>OKE</v>
      </c>
      <c r="V20" s="180" t="str">
        <f t="shared" si="7"/>
        <v>OKE</v>
      </c>
      <c r="X20" s="292" t="s">
        <v>72</v>
      </c>
      <c r="Y20" s="293">
        <v>2</v>
      </c>
      <c r="Z20" s="293" t="s">
        <v>1850</v>
      </c>
      <c r="AA20" s="293" t="s">
        <v>128</v>
      </c>
      <c r="AB20" s="248">
        <v>292</v>
      </c>
      <c r="AC20" s="294">
        <v>184</v>
      </c>
      <c r="AD20" s="294">
        <v>63.013698630137</v>
      </c>
      <c r="AE20" s="294">
        <v>183</v>
      </c>
      <c r="AF20" s="294">
        <v>62.671232876712303</v>
      </c>
      <c r="AG20" s="247" t="s">
        <v>1851</v>
      </c>
    </row>
    <row r="21" spans="1:33">
      <c r="A21" s="291">
        <v>12</v>
      </c>
      <c r="B21" s="584" t="s">
        <v>72</v>
      </c>
      <c r="C21" s="585">
        <v>2</v>
      </c>
      <c r="D21" s="585" t="s">
        <v>1852</v>
      </c>
      <c r="E21" s="585" t="s">
        <v>128</v>
      </c>
      <c r="F21" s="248">
        <v>358</v>
      </c>
      <c r="G21" s="247">
        <v>49</v>
      </c>
      <c r="H21" s="249">
        <v>13.687150837988826</v>
      </c>
      <c r="I21" s="247">
        <v>50</v>
      </c>
      <c r="J21" s="249">
        <v>13.966480446927374</v>
      </c>
      <c r="K21" s="250" t="s">
        <v>1853</v>
      </c>
      <c r="L21" s="227" t="e">
        <f>VLOOKUP(D21,#REF!,2,0)</f>
        <v>#REF!</v>
      </c>
      <c r="M21" s="178" t="str">
        <f t="shared" si="0"/>
        <v>K</v>
      </c>
      <c r="N21" s="178" t="str">
        <f t="shared" si="1"/>
        <v>K</v>
      </c>
      <c r="O21" s="178"/>
      <c r="P21" s="184">
        <f t="shared" si="2"/>
        <v>13.687150837988826</v>
      </c>
      <c r="Q21" s="184">
        <f t="shared" si="3"/>
        <v>13.966480446927374</v>
      </c>
      <c r="R21" s="180"/>
      <c r="S21" s="180" t="str">
        <f t="shared" si="4"/>
        <v>BETUL</v>
      </c>
      <c r="T21" s="180" t="str">
        <f t="shared" si="5"/>
        <v>BETUL</v>
      </c>
      <c r="U21" s="180" t="str">
        <f t="shared" si="6"/>
        <v>OKE</v>
      </c>
      <c r="V21" s="180" t="str">
        <f t="shared" si="7"/>
        <v>OKE</v>
      </c>
      <c r="X21" s="292" t="s">
        <v>72</v>
      </c>
      <c r="Y21" s="293">
        <v>2</v>
      </c>
      <c r="Z21" s="293" t="s">
        <v>1852</v>
      </c>
      <c r="AA21" s="293" t="s">
        <v>128</v>
      </c>
      <c r="AB21" s="248">
        <v>358</v>
      </c>
      <c r="AC21" s="294">
        <v>35</v>
      </c>
      <c r="AD21" s="294">
        <v>9.77653631284916</v>
      </c>
      <c r="AE21" s="294">
        <v>36</v>
      </c>
      <c r="AF21" s="294">
        <v>10.055865921787699</v>
      </c>
      <c r="AG21" s="247" t="s">
        <v>187</v>
      </c>
    </row>
    <row r="22" spans="1:33">
      <c r="A22" s="291">
        <v>13</v>
      </c>
      <c r="B22" s="584" t="s">
        <v>72</v>
      </c>
      <c r="C22" s="585">
        <v>2</v>
      </c>
      <c r="D22" s="585" t="s">
        <v>1859</v>
      </c>
      <c r="E22" s="585" t="s">
        <v>128</v>
      </c>
      <c r="F22" s="248">
        <v>292</v>
      </c>
      <c r="G22" s="247">
        <v>208</v>
      </c>
      <c r="H22" s="249">
        <v>71.232876712328761</v>
      </c>
      <c r="I22" s="247">
        <v>191</v>
      </c>
      <c r="J22" s="249">
        <v>65.410958904109577</v>
      </c>
      <c r="K22" s="250" t="s">
        <v>1860</v>
      </c>
      <c r="L22" s="227" t="e">
        <f>VLOOKUP(D22,#REF!,2,0)</f>
        <v>#REF!</v>
      </c>
      <c r="M22" s="178" t="str">
        <f t="shared" si="0"/>
        <v>K</v>
      </c>
      <c r="N22" s="178" t="str">
        <f t="shared" si="1"/>
        <v>K</v>
      </c>
      <c r="O22" s="178"/>
      <c r="P22" s="184">
        <f t="shared" si="2"/>
        <v>71.232876712328761</v>
      </c>
      <c r="Q22" s="184">
        <f t="shared" si="3"/>
        <v>65.410958904109577</v>
      </c>
      <c r="R22" s="180"/>
      <c r="S22" s="180" t="str">
        <f t="shared" si="4"/>
        <v>BETUL</v>
      </c>
      <c r="T22" s="180" t="str">
        <f t="shared" si="5"/>
        <v>BETUL</v>
      </c>
      <c r="U22" s="180" t="str">
        <f t="shared" si="6"/>
        <v>OKE</v>
      </c>
      <c r="V22" s="180" t="str">
        <f t="shared" si="7"/>
        <v>OKE</v>
      </c>
      <c r="X22" s="292" t="s">
        <v>72</v>
      </c>
      <c r="Y22" s="293">
        <v>2</v>
      </c>
      <c r="Z22" s="293" t="s">
        <v>1854</v>
      </c>
      <c r="AA22" s="293" t="s">
        <v>128</v>
      </c>
      <c r="AB22" s="248">
        <v>292</v>
      </c>
      <c r="AC22" s="294">
        <v>163</v>
      </c>
      <c r="AD22" s="294">
        <v>55.821917808219197</v>
      </c>
      <c r="AE22" s="294">
        <v>160</v>
      </c>
      <c r="AF22" s="294">
        <v>54.794520547945197</v>
      </c>
      <c r="AG22" s="247" t="s">
        <v>1855</v>
      </c>
    </row>
    <row r="23" spans="1:33">
      <c r="A23" s="291">
        <v>14</v>
      </c>
      <c r="B23" s="584" t="s">
        <v>72</v>
      </c>
      <c r="C23" s="585">
        <v>3</v>
      </c>
      <c r="D23" s="585" t="s">
        <v>1862</v>
      </c>
      <c r="E23" s="585" t="s">
        <v>131</v>
      </c>
      <c r="F23" s="248">
        <v>358</v>
      </c>
      <c r="G23" s="247">
        <v>206</v>
      </c>
      <c r="H23" s="249">
        <v>57.541899441340782</v>
      </c>
      <c r="I23" s="247">
        <v>200</v>
      </c>
      <c r="J23" s="249">
        <v>55.865921787709496</v>
      </c>
      <c r="K23" s="250" t="s">
        <v>1863</v>
      </c>
      <c r="L23" s="227" t="e">
        <f>VLOOKUP(D23,#REF!,2,0)</f>
        <v>#REF!</v>
      </c>
      <c r="M23" s="178" t="str">
        <f t="shared" si="0"/>
        <v>K</v>
      </c>
      <c r="N23" s="178" t="str">
        <f t="shared" si="1"/>
        <v>K</v>
      </c>
      <c r="O23" s="178"/>
      <c r="P23" s="184">
        <f t="shared" si="2"/>
        <v>57.541899441340782</v>
      </c>
      <c r="Q23" s="184">
        <f t="shared" si="3"/>
        <v>55.865921787709496</v>
      </c>
      <c r="R23" s="180"/>
      <c r="S23" s="180" t="str">
        <f t="shared" si="4"/>
        <v>BETUL</v>
      </c>
      <c r="T23" s="180" t="str">
        <f t="shared" si="5"/>
        <v>BETUL</v>
      </c>
      <c r="U23" s="180" t="str">
        <f t="shared" si="6"/>
        <v>OKE</v>
      </c>
      <c r="V23" s="180" t="str">
        <f t="shared" si="7"/>
        <v>OKE</v>
      </c>
      <c r="X23" s="292" t="s">
        <v>72</v>
      </c>
      <c r="Y23" s="293">
        <v>2</v>
      </c>
      <c r="Z23" s="293" t="s">
        <v>1857</v>
      </c>
      <c r="AA23" s="293" t="s">
        <v>128</v>
      </c>
      <c r="AB23" s="248">
        <v>292</v>
      </c>
      <c r="AC23" s="294">
        <v>166</v>
      </c>
      <c r="AD23" s="294">
        <v>56.849315068493198</v>
      </c>
      <c r="AE23" s="294">
        <v>164</v>
      </c>
      <c r="AF23" s="294">
        <v>56.164383561643803</v>
      </c>
      <c r="AG23" s="247" t="s">
        <v>1856</v>
      </c>
    </row>
    <row r="24" spans="1:33">
      <c r="A24" s="291">
        <v>15</v>
      </c>
      <c r="B24" s="584" t="s">
        <v>72</v>
      </c>
      <c r="C24" s="585">
        <v>3</v>
      </c>
      <c r="D24" s="585" t="s">
        <v>1864</v>
      </c>
      <c r="E24" s="585" t="s">
        <v>128</v>
      </c>
      <c r="F24" s="248">
        <v>358</v>
      </c>
      <c r="G24" s="247">
        <v>0</v>
      </c>
      <c r="H24" s="249">
        <v>0</v>
      </c>
      <c r="I24" s="247">
        <v>0</v>
      </c>
      <c r="J24" s="249">
        <v>0</v>
      </c>
      <c r="K24" s="250" t="s">
        <v>1865</v>
      </c>
      <c r="L24" s="227" t="e">
        <f>VLOOKUP(D24,#REF!,2,0)</f>
        <v>#REF!</v>
      </c>
      <c r="M24" s="178" t="str">
        <f t="shared" si="0"/>
        <v>K</v>
      </c>
      <c r="N24" s="178" t="str">
        <f t="shared" si="1"/>
        <v>K</v>
      </c>
      <c r="O24" s="178"/>
      <c r="P24" s="184">
        <f t="shared" si="2"/>
        <v>0</v>
      </c>
      <c r="Q24" s="184">
        <f t="shared" si="3"/>
        <v>0</v>
      </c>
      <c r="R24" s="180"/>
      <c r="S24" s="180" t="str">
        <f t="shared" si="4"/>
        <v>BETUL</v>
      </c>
      <c r="T24" s="180" t="str">
        <f t="shared" si="5"/>
        <v>BETUL</v>
      </c>
      <c r="U24" s="180" t="str">
        <f t="shared" si="6"/>
        <v>OKE</v>
      </c>
      <c r="V24" s="180" t="str">
        <f t="shared" si="7"/>
        <v>OKE</v>
      </c>
      <c r="X24" s="292" t="s">
        <v>72</v>
      </c>
      <c r="Y24" s="293">
        <v>2</v>
      </c>
      <c r="Z24" s="293" t="s">
        <v>1858</v>
      </c>
      <c r="AA24" s="293" t="s">
        <v>128</v>
      </c>
      <c r="AB24" s="248">
        <v>358</v>
      </c>
      <c r="AC24" s="294">
        <v>2</v>
      </c>
      <c r="AD24" s="294">
        <v>0.55865921787709505</v>
      </c>
      <c r="AE24" s="294">
        <v>2</v>
      </c>
      <c r="AF24" s="294">
        <v>0.55865921787709505</v>
      </c>
      <c r="AG24" s="247" t="s">
        <v>1856</v>
      </c>
    </row>
    <row r="25" spans="1:33">
      <c r="A25" s="291">
        <v>16</v>
      </c>
      <c r="B25" s="584" t="s">
        <v>72</v>
      </c>
      <c r="C25" s="585">
        <v>3</v>
      </c>
      <c r="D25" s="585" t="s">
        <v>1866</v>
      </c>
      <c r="E25" s="585" t="s">
        <v>128</v>
      </c>
      <c r="F25" s="248">
        <v>358</v>
      </c>
      <c r="G25" s="247">
        <v>35</v>
      </c>
      <c r="H25" s="249">
        <v>9.7765363128491618</v>
      </c>
      <c r="I25" s="247">
        <v>26</v>
      </c>
      <c r="J25" s="249">
        <v>7.2625698324022352</v>
      </c>
      <c r="K25" s="250" t="s">
        <v>1867</v>
      </c>
      <c r="L25" s="227" t="e">
        <f>VLOOKUP(D25,#REF!,2,0)</f>
        <v>#REF!</v>
      </c>
      <c r="M25" s="178" t="str">
        <f t="shared" si="0"/>
        <v>K</v>
      </c>
      <c r="N25" s="178" t="str">
        <f t="shared" si="1"/>
        <v>K</v>
      </c>
      <c r="O25" s="178"/>
      <c r="P25" s="184">
        <f t="shared" si="2"/>
        <v>9.7765363128491618</v>
      </c>
      <c r="Q25" s="184">
        <f t="shared" si="3"/>
        <v>7.2625698324022352</v>
      </c>
      <c r="R25" s="180"/>
      <c r="S25" s="180" t="str">
        <f t="shared" si="4"/>
        <v>BETUL</v>
      </c>
      <c r="T25" s="180" t="str">
        <f t="shared" si="5"/>
        <v>BETUL</v>
      </c>
      <c r="U25" s="180" t="str">
        <f t="shared" si="6"/>
        <v>OKE</v>
      </c>
      <c r="V25" s="180" t="str">
        <f t="shared" si="7"/>
        <v>OKE</v>
      </c>
      <c r="X25" s="292" t="s">
        <v>72</v>
      </c>
      <c r="Y25" s="293">
        <v>2</v>
      </c>
      <c r="Z25" s="293" t="s">
        <v>1859</v>
      </c>
      <c r="AA25" s="293" t="s">
        <v>128</v>
      </c>
      <c r="AB25" s="248">
        <v>292</v>
      </c>
      <c r="AC25" s="294">
        <v>171</v>
      </c>
      <c r="AD25" s="294">
        <v>58.561643835616401</v>
      </c>
      <c r="AE25" s="294">
        <v>169</v>
      </c>
      <c r="AF25" s="294">
        <v>57.876712328767098</v>
      </c>
      <c r="AG25" s="247" t="s">
        <v>1860</v>
      </c>
    </row>
    <row r="26" spans="1:33">
      <c r="A26" s="291">
        <v>17</v>
      </c>
      <c r="B26" s="584" t="s">
        <v>72</v>
      </c>
      <c r="C26" s="585">
        <v>3</v>
      </c>
      <c r="D26" s="585" t="s">
        <v>1868</v>
      </c>
      <c r="E26" s="585" t="s">
        <v>128</v>
      </c>
      <c r="F26" s="248">
        <v>358</v>
      </c>
      <c r="G26" s="247">
        <v>120</v>
      </c>
      <c r="H26" s="249">
        <v>33.519553072625698</v>
      </c>
      <c r="I26" s="247">
        <v>135</v>
      </c>
      <c r="J26" s="249">
        <v>37.709497206703915</v>
      </c>
      <c r="K26" s="250" t="s">
        <v>1869</v>
      </c>
      <c r="L26" s="227" t="e">
        <f>VLOOKUP(D26,#REF!,2,0)</f>
        <v>#REF!</v>
      </c>
      <c r="M26" s="178" t="str">
        <f t="shared" si="0"/>
        <v>K</v>
      </c>
      <c r="N26" s="178" t="str">
        <f t="shared" si="1"/>
        <v>K</v>
      </c>
      <c r="O26" s="178"/>
      <c r="P26" s="184">
        <f t="shared" si="2"/>
        <v>33.519553072625698</v>
      </c>
      <c r="Q26" s="184">
        <f t="shared" si="3"/>
        <v>37.709497206703915</v>
      </c>
      <c r="R26" s="180"/>
      <c r="S26" s="180" t="str">
        <f t="shared" si="4"/>
        <v>BETUL</v>
      </c>
      <c r="T26" s="180" t="str">
        <f t="shared" si="5"/>
        <v>BETUL</v>
      </c>
      <c r="U26" s="180" t="str">
        <f t="shared" si="6"/>
        <v>OKE</v>
      </c>
      <c r="V26" s="180" t="str">
        <f t="shared" si="7"/>
        <v>OKE</v>
      </c>
      <c r="X26" s="292" t="s">
        <v>72</v>
      </c>
      <c r="Y26" s="293">
        <v>2</v>
      </c>
      <c r="Z26" s="293" t="s">
        <v>1861</v>
      </c>
      <c r="AA26" s="293" t="s">
        <v>131</v>
      </c>
      <c r="AB26" s="248">
        <v>358</v>
      </c>
      <c r="AC26" s="294">
        <v>0</v>
      </c>
      <c r="AD26" s="294">
        <v>0</v>
      </c>
      <c r="AE26" s="294">
        <v>0</v>
      </c>
      <c r="AF26" s="294">
        <v>0</v>
      </c>
      <c r="AG26" s="247" t="s">
        <v>1851</v>
      </c>
    </row>
    <row r="27" spans="1:33">
      <c r="A27" s="291">
        <v>18</v>
      </c>
      <c r="B27" s="584" t="s">
        <v>72</v>
      </c>
      <c r="C27" s="585">
        <v>3</v>
      </c>
      <c r="D27" s="585" t="s">
        <v>1870</v>
      </c>
      <c r="E27" s="585" t="s">
        <v>128</v>
      </c>
      <c r="F27" s="248">
        <v>358</v>
      </c>
      <c r="G27" s="247">
        <v>88</v>
      </c>
      <c r="H27" s="249">
        <v>24.581005586592177</v>
      </c>
      <c r="I27" s="247">
        <v>42</v>
      </c>
      <c r="J27" s="249">
        <v>11.731843575418994</v>
      </c>
      <c r="K27" s="250" t="s">
        <v>1871</v>
      </c>
      <c r="L27" s="227" t="e">
        <f>VLOOKUP(D27,#REF!,2,0)</f>
        <v>#REF!</v>
      </c>
      <c r="M27" s="178" t="str">
        <f t="shared" si="0"/>
        <v>K</v>
      </c>
      <c r="N27" s="178" t="str">
        <f t="shared" si="1"/>
        <v>K</v>
      </c>
      <c r="O27" s="178"/>
      <c r="P27" s="184">
        <f t="shared" si="2"/>
        <v>24.581005586592177</v>
      </c>
      <c r="Q27" s="184">
        <f t="shared" si="3"/>
        <v>11.731843575418994</v>
      </c>
      <c r="R27" s="180"/>
      <c r="S27" s="180" t="str">
        <f t="shared" si="4"/>
        <v>BETUL</v>
      </c>
      <c r="T27" s="180" t="str">
        <f t="shared" si="5"/>
        <v>BETUL</v>
      </c>
      <c r="U27" s="180" t="str">
        <f t="shared" si="6"/>
        <v>OKE</v>
      </c>
      <c r="V27" s="180" t="str">
        <f t="shared" si="7"/>
        <v>OKE</v>
      </c>
      <c r="X27" s="292" t="s">
        <v>72</v>
      </c>
      <c r="Y27" s="293">
        <v>3</v>
      </c>
      <c r="Z27" s="293" t="s">
        <v>1862</v>
      </c>
      <c r="AA27" s="293" t="s">
        <v>131</v>
      </c>
      <c r="AB27" s="248">
        <v>358</v>
      </c>
      <c r="AC27" s="294">
        <v>216</v>
      </c>
      <c r="AD27" s="294">
        <v>60.335195530726303</v>
      </c>
      <c r="AE27" s="294">
        <v>238</v>
      </c>
      <c r="AF27" s="294">
        <v>66.480446927374302</v>
      </c>
      <c r="AG27" s="247" t="s">
        <v>1863</v>
      </c>
    </row>
    <row r="28" spans="1:33">
      <c r="A28" s="291">
        <v>19</v>
      </c>
      <c r="B28" s="584" t="s">
        <v>72</v>
      </c>
      <c r="C28" s="585">
        <v>3</v>
      </c>
      <c r="D28" s="585" t="s">
        <v>1872</v>
      </c>
      <c r="E28" s="585" t="s">
        <v>128</v>
      </c>
      <c r="F28" s="248">
        <v>358</v>
      </c>
      <c r="G28" s="247">
        <v>143</v>
      </c>
      <c r="H28" s="249">
        <v>39.944134078212286</v>
      </c>
      <c r="I28" s="247">
        <v>174</v>
      </c>
      <c r="J28" s="249">
        <v>48.603351955307261</v>
      </c>
      <c r="K28" s="250" t="s">
        <v>1873</v>
      </c>
      <c r="L28" s="227" t="e">
        <f>VLOOKUP(D28,#REF!,2,0)</f>
        <v>#REF!</v>
      </c>
      <c r="M28" s="178" t="str">
        <f t="shared" si="0"/>
        <v>K</v>
      </c>
      <c r="N28" s="178" t="str">
        <f t="shared" si="1"/>
        <v>K</v>
      </c>
      <c r="O28" s="178"/>
      <c r="P28" s="184">
        <f t="shared" si="2"/>
        <v>39.944134078212286</v>
      </c>
      <c r="Q28" s="184">
        <f t="shared" si="3"/>
        <v>48.603351955307261</v>
      </c>
      <c r="R28" s="180"/>
      <c r="S28" s="180" t="str">
        <f t="shared" si="4"/>
        <v>BETUL</v>
      </c>
      <c r="T28" s="180" t="str">
        <f t="shared" si="5"/>
        <v>BETUL</v>
      </c>
      <c r="U28" s="180" t="str">
        <f t="shared" si="6"/>
        <v>OKE</v>
      </c>
      <c r="V28" s="180" t="str">
        <f t="shared" si="7"/>
        <v>OKE</v>
      </c>
      <c r="X28" s="292" t="s">
        <v>72</v>
      </c>
      <c r="Y28" s="293">
        <v>3</v>
      </c>
      <c r="Z28" s="293" t="s">
        <v>1864</v>
      </c>
      <c r="AA28" s="293" t="s">
        <v>128</v>
      </c>
      <c r="AB28" s="248">
        <v>358</v>
      </c>
      <c r="AC28" s="294">
        <v>179</v>
      </c>
      <c r="AD28" s="294">
        <v>50</v>
      </c>
      <c r="AE28" s="294">
        <v>169</v>
      </c>
      <c r="AF28" s="294">
        <v>47.2067039106145</v>
      </c>
      <c r="AG28" s="247" t="s">
        <v>1865</v>
      </c>
    </row>
    <row r="29" spans="1:33">
      <c r="A29" s="291">
        <v>20</v>
      </c>
      <c r="B29" s="584" t="s">
        <v>72</v>
      </c>
      <c r="C29" s="585">
        <v>3</v>
      </c>
      <c r="D29" s="585" t="s">
        <v>1874</v>
      </c>
      <c r="E29" s="585" t="s">
        <v>128</v>
      </c>
      <c r="F29" s="248">
        <v>358</v>
      </c>
      <c r="G29" s="247">
        <v>115</v>
      </c>
      <c r="H29" s="249">
        <v>32.122905027932966</v>
      </c>
      <c r="I29" s="247">
        <v>158</v>
      </c>
      <c r="J29" s="249">
        <v>44.134078212290504</v>
      </c>
      <c r="K29" s="250" t="s">
        <v>1876</v>
      </c>
      <c r="L29" s="227" t="e">
        <f>VLOOKUP(D29,#REF!,2,0)</f>
        <v>#REF!</v>
      </c>
      <c r="M29" s="178" t="str">
        <f t="shared" si="0"/>
        <v>K</v>
      </c>
      <c r="N29" s="178" t="str">
        <f t="shared" si="1"/>
        <v>K</v>
      </c>
      <c r="O29" s="178"/>
      <c r="P29" s="184">
        <f t="shared" si="2"/>
        <v>32.122905027932966</v>
      </c>
      <c r="Q29" s="184">
        <f t="shared" si="3"/>
        <v>44.134078212290504</v>
      </c>
      <c r="R29" s="180"/>
      <c r="S29" s="180" t="str">
        <f t="shared" si="4"/>
        <v>BETUL</v>
      </c>
      <c r="T29" s="180" t="str">
        <f t="shared" si="5"/>
        <v>BETUL</v>
      </c>
      <c r="U29" s="180" t="str">
        <f t="shared" si="6"/>
        <v>OKE</v>
      </c>
      <c r="V29" s="180" t="str">
        <f t="shared" si="7"/>
        <v>OKE</v>
      </c>
      <c r="X29" s="292" t="s">
        <v>72</v>
      </c>
      <c r="Y29" s="293">
        <v>3</v>
      </c>
      <c r="Z29" s="293" t="s">
        <v>1866</v>
      </c>
      <c r="AA29" s="293" t="s">
        <v>128</v>
      </c>
      <c r="AB29" s="248">
        <v>358</v>
      </c>
      <c r="AC29" s="294">
        <v>145</v>
      </c>
      <c r="AD29" s="294">
        <v>40.502793296089401</v>
      </c>
      <c r="AE29" s="294">
        <v>120</v>
      </c>
      <c r="AF29" s="294">
        <v>33.519553072625698</v>
      </c>
      <c r="AG29" s="247" t="s">
        <v>1867</v>
      </c>
    </row>
    <row r="30" spans="1:33">
      <c r="A30" s="291">
        <v>21</v>
      </c>
      <c r="B30" s="584" t="s">
        <v>72</v>
      </c>
      <c r="C30" s="585">
        <v>3</v>
      </c>
      <c r="D30" s="585" t="s">
        <v>1877</v>
      </c>
      <c r="E30" s="585" t="s">
        <v>128</v>
      </c>
      <c r="F30" s="248">
        <v>358</v>
      </c>
      <c r="G30" s="247">
        <v>171</v>
      </c>
      <c r="H30" s="249">
        <v>47.765363128491622</v>
      </c>
      <c r="I30" s="247">
        <v>176</v>
      </c>
      <c r="J30" s="249">
        <v>49.162011173184354</v>
      </c>
      <c r="K30" s="250" t="s">
        <v>1878</v>
      </c>
      <c r="L30" s="227" t="e">
        <f>VLOOKUP(D30,#REF!,2,0)</f>
        <v>#REF!</v>
      </c>
      <c r="M30" s="178" t="str">
        <f t="shared" si="0"/>
        <v>K</v>
      </c>
      <c r="N30" s="178" t="str">
        <f t="shared" si="1"/>
        <v>K</v>
      </c>
      <c r="O30" s="178"/>
      <c r="P30" s="184">
        <f t="shared" si="2"/>
        <v>47.765363128491622</v>
      </c>
      <c r="Q30" s="184">
        <f t="shared" si="3"/>
        <v>49.162011173184354</v>
      </c>
      <c r="R30" s="180"/>
      <c r="S30" s="180" t="str">
        <f t="shared" si="4"/>
        <v>BETUL</v>
      </c>
      <c r="T30" s="180" t="str">
        <f t="shared" si="5"/>
        <v>BETUL</v>
      </c>
      <c r="U30" s="180" t="str">
        <f t="shared" si="6"/>
        <v>OKE</v>
      </c>
      <c r="V30" s="180" t="str">
        <f t="shared" si="7"/>
        <v>OKE</v>
      </c>
      <c r="X30" s="292" t="s">
        <v>72</v>
      </c>
      <c r="Y30" s="293">
        <v>3</v>
      </c>
      <c r="Z30" s="293" t="s">
        <v>1868</v>
      </c>
      <c r="AA30" s="293" t="s">
        <v>128</v>
      </c>
      <c r="AB30" s="248">
        <v>358</v>
      </c>
      <c r="AC30" s="294">
        <v>131</v>
      </c>
      <c r="AD30" s="294">
        <v>36.592178770949701</v>
      </c>
      <c r="AE30" s="294">
        <v>122</v>
      </c>
      <c r="AF30" s="294">
        <v>34.078212290502798</v>
      </c>
      <c r="AG30" s="247" t="s">
        <v>1869</v>
      </c>
    </row>
    <row r="31" spans="1:33">
      <c r="A31" s="291">
        <v>22</v>
      </c>
      <c r="B31" s="584" t="s">
        <v>72</v>
      </c>
      <c r="C31" s="585">
        <v>3</v>
      </c>
      <c r="D31" s="585" t="s">
        <v>1879</v>
      </c>
      <c r="E31" s="585" t="s">
        <v>128</v>
      </c>
      <c r="F31" s="248">
        <v>358</v>
      </c>
      <c r="G31" s="247">
        <v>0</v>
      </c>
      <c r="H31" s="249">
        <v>0</v>
      </c>
      <c r="I31" s="247">
        <v>0</v>
      </c>
      <c r="J31" s="249">
        <v>0</v>
      </c>
      <c r="K31" s="250" t="s">
        <v>1880</v>
      </c>
      <c r="L31" s="227" t="e">
        <f>VLOOKUP(D31,#REF!,2,0)</f>
        <v>#REF!</v>
      </c>
      <c r="M31" s="178" t="str">
        <f t="shared" si="0"/>
        <v>K</v>
      </c>
      <c r="N31" s="178" t="str">
        <f t="shared" si="1"/>
        <v>K</v>
      </c>
      <c r="O31" s="178"/>
      <c r="P31" s="184">
        <f t="shared" si="2"/>
        <v>0</v>
      </c>
      <c r="Q31" s="184">
        <f t="shared" si="3"/>
        <v>0</v>
      </c>
      <c r="R31" s="180"/>
      <c r="S31" s="180" t="str">
        <f t="shared" si="4"/>
        <v>BETUL</v>
      </c>
      <c r="T31" s="180" t="str">
        <f t="shared" si="5"/>
        <v>BETUL</v>
      </c>
      <c r="U31" s="180" t="str">
        <f t="shared" si="6"/>
        <v>OKE</v>
      </c>
      <c r="V31" s="180" t="str">
        <f t="shared" si="7"/>
        <v>OKE</v>
      </c>
      <c r="X31" s="292" t="s">
        <v>72</v>
      </c>
      <c r="Y31" s="293">
        <v>3</v>
      </c>
      <c r="Z31" s="293" t="s">
        <v>1870</v>
      </c>
      <c r="AA31" s="293" t="s">
        <v>128</v>
      </c>
      <c r="AB31" s="248">
        <v>358</v>
      </c>
      <c r="AC31" s="294">
        <v>190</v>
      </c>
      <c r="AD31" s="294">
        <v>53.072625698324003</v>
      </c>
      <c r="AE31" s="294">
        <v>108</v>
      </c>
      <c r="AF31" s="294">
        <v>30.167597765363102</v>
      </c>
      <c r="AG31" s="247" t="s">
        <v>1871</v>
      </c>
    </row>
    <row r="32" spans="1:33">
      <c r="A32" s="291">
        <v>23</v>
      </c>
      <c r="B32" s="584" t="s">
        <v>72</v>
      </c>
      <c r="C32" s="585">
        <v>4</v>
      </c>
      <c r="D32" s="585" t="s">
        <v>1881</v>
      </c>
      <c r="E32" s="585" t="s">
        <v>128</v>
      </c>
      <c r="F32" s="248">
        <v>358</v>
      </c>
      <c r="G32" s="247">
        <v>29</v>
      </c>
      <c r="H32" s="249">
        <v>8.1005586592178762</v>
      </c>
      <c r="I32" s="247">
        <v>34</v>
      </c>
      <c r="J32" s="249">
        <v>9.4972067039106136</v>
      </c>
      <c r="K32" s="250" t="s">
        <v>1882</v>
      </c>
      <c r="L32" s="227" t="e">
        <f>VLOOKUP(D32,#REF!,2,0)</f>
        <v>#REF!</v>
      </c>
      <c r="M32" s="178" t="str">
        <f t="shared" si="0"/>
        <v>K</v>
      </c>
      <c r="N32" s="178" t="str">
        <f t="shared" si="1"/>
        <v>K</v>
      </c>
      <c r="O32" s="178"/>
      <c r="P32" s="184">
        <f t="shared" si="2"/>
        <v>8.1005586592178762</v>
      </c>
      <c r="Q32" s="184">
        <f t="shared" si="3"/>
        <v>9.4972067039106136</v>
      </c>
      <c r="R32" s="180"/>
      <c r="S32" s="180" t="str">
        <f t="shared" si="4"/>
        <v>BETUL</v>
      </c>
      <c r="T32" s="180" t="str">
        <f t="shared" si="5"/>
        <v>BETUL</v>
      </c>
      <c r="U32" s="180" t="str">
        <f t="shared" si="6"/>
        <v>OKE</v>
      </c>
      <c r="V32" s="180" t="str">
        <f t="shared" si="7"/>
        <v>OKE</v>
      </c>
      <c r="X32" s="292" t="s">
        <v>72</v>
      </c>
      <c r="Y32" s="293">
        <v>3</v>
      </c>
      <c r="Z32" s="293" t="s">
        <v>1872</v>
      </c>
      <c r="AA32" s="293" t="s">
        <v>128</v>
      </c>
      <c r="AB32" s="248">
        <v>358</v>
      </c>
      <c r="AC32" s="294">
        <v>182</v>
      </c>
      <c r="AD32" s="294">
        <v>50.837988826815597</v>
      </c>
      <c r="AE32" s="294">
        <v>202</v>
      </c>
      <c r="AF32" s="294">
        <v>56.424581005586603</v>
      </c>
      <c r="AG32" s="247" t="s">
        <v>1873</v>
      </c>
    </row>
    <row r="33" spans="1:33">
      <c r="A33" s="291">
        <v>24</v>
      </c>
      <c r="B33" s="584" t="s">
        <v>72</v>
      </c>
      <c r="C33" s="585">
        <v>4</v>
      </c>
      <c r="D33" s="585" t="s">
        <v>1883</v>
      </c>
      <c r="E33" s="585" t="s">
        <v>131</v>
      </c>
      <c r="F33" s="248">
        <v>358</v>
      </c>
      <c r="G33" s="247">
        <v>202</v>
      </c>
      <c r="H33" s="249">
        <v>56.424581005586596</v>
      </c>
      <c r="I33" s="247">
        <v>210</v>
      </c>
      <c r="J33" s="249">
        <v>58.659217877094974</v>
      </c>
      <c r="K33" s="250" t="s">
        <v>1885</v>
      </c>
      <c r="L33" s="227" t="e">
        <f>VLOOKUP(D33,#REF!,2,0)</f>
        <v>#REF!</v>
      </c>
      <c r="M33" s="178" t="str">
        <f t="shared" si="0"/>
        <v>K</v>
      </c>
      <c r="N33" s="178" t="str">
        <f t="shared" si="1"/>
        <v>K</v>
      </c>
      <c r="O33" s="178"/>
      <c r="P33" s="184">
        <f t="shared" si="2"/>
        <v>56.424581005586596</v>
      </c>
      <c r="Q33" s="184">
        <f t="shared" si="3"/>
        <v>58.659217877094974</v>
      </c>
      <c r="R33" s="180"/>
      <c r="S33" s="180" t="str">
        <f t="shared" si="4"/>
        <v>BETUL</v>
      </c>
      <c r="T33" s="180" t="str">
        <f t="shared" si="5"/>
        <v>BETUL</v>
      </c>
      <c r="U33" s="180" t="str">
        <f t="shared" si="6"/>
        <v>OKE</v>
      </c>
      <c r="V33" s="180" t="str">
        <f t="shared" si="7"/>
        <v>OKE</v>
      </c>
      <c r="X33" s="292" t="s">
        <v>72</v>
      </c>
      <c r="Y33" s="293">
        <v>3</v>
      </c>
      <c r="Z33" s="293" t="s">
        <v>1874</v>
      </c>
      <c r="AA33" s="293" t="s">
        <v>128</v>
      </c>
      <c r="AB33" s="248">
        <v>358</v>
      </c>
      <c r="AC33" s="294">
        <v>173</v>
      </c>
      <c r="AD33" s="294">
        <v>48.3240223463687</v>
      </c>
      <c r="AE33" s="294">
        <v>183</v>
      </c>
      <c r="AF33" s="294">
        <v>51.1173184357542</v>
      </c>
      <c r="AG33" s="247" t="s">
        <v>1875</v>
      </c>
    </row>
    <row r="34" spans="1:33">
      <c r="A34" s="291">
        <v>25</v>
      </c>
      <c r="B34" s="584" t="s">
        <v>72</v>
      </c>
      <c r="C34" s="585">
        <v>4</v>
      </c>
      <c r="D34" s="585" t="s">
        <v>1886</v>
      </c>
      <c r="E34" s="585" t="s">
        <v>131</v>
      </c>
      <c r="F34" s="248">
        <v>292</v>
      </c>
      <c r="G34" s="247">
        <v>42</v>
      </c>
      <c r="H34" s="249">
        <v>14.383561643835616</v>
      </c>
      <c r="I34" s="247">
        <v>34</v>
      </c>
      <c r="J34" s="249">
        <v>11.643835616438356</v>
      </c>
      <c r="K34" s="250" t="s">
        <v>1888</v>
      </c>
      <c r="L34" s="227" t="e">
        <f>VLOOKUP(D34,#REF!,2,0)</f>
        <v>#REF!</v>
      </c>
      <c r="M34" s="178" t="str">
        <f t="shared" si="0"/>
        <v>K</v>
      </c>
      <c r="N34" s="178" t="str">
        <f t="shared" si="1"/>
        <v>K</v>
      </c>
      <c r="O34" s="178"/>
      <c r="P34" s="184">
        <f t="shared" si="2"/>
        <v>14.383561643835616</v>
      </c>
      <c r="Q34" s="184">
        <f t="shared" si="3"/>
        <v>11.643835616438356</v>
      </c>
      <c r="R34" s="180"/>
      <c r="S34" s="180" t="str">
        <f t="shared" si="4"/>
        <v>BETUL</v>
      </c>
      <c r="T34" s="180" t="str">
        <f t="shared" si="5"/>
        <v>BETUL</v>
      </c>
      <c r="U34" s="180" t="str">
        <f t="shared" si="6"/>
        <v>OKE</v>
      </c>
      <c r="V34" s="180" t="str">
        <f t="shared" si="7"/>
        <v>OKE</v>
      </c>
      <c r="X34" s="292" t="s">
        <v>72</v>
      </c>
      <c r="Y34" s="293">
        <v>3</v>
      </c>
      <c r="Z34" s="293" t="s">
        <v>1877</v>
      </c>
      <c r="AA34" s="293" t="s">
        <v>128</v>
      </c>
      <c r="AB34" s="248">
        <v>358</v>
      </c>
      <c r="AC34" s="294">
        <v>227</v>
      </c>
      <c r="AD34" s="294">
        <v>63.407821229050299</v>
      </c>
      <c r="AE34" s="294">
        <v>203</v>
      </c>
      <c r="AF34" s="294">
        <v>56.7039106145251</v>
      </c>
      <c r="AG34" s="247" t="s">
        <v>1878</v>
      </c>
    </row>
    <row r="35" spans="1:33">
      <c r="A35" s="291">
        <v>26</v>
      </c>
      <c r="B35" s="584" t="s">
        <v>72</v>
      </c>
      <c r="C35" s="585">
        <v>4</v>
      </c>
      <c r="D35" s="585" t="s">
        <v>1889</v>
      </c>
      <c r="E35" s="585" t="s">
        <v>128</v>
      </c>
      <c r="F35" s="248">
        <v>421</v>
      </c>
      <c r="G35" s="247">
        <v>204</v>
      </c>
      <c r="H35" s="249">
        <v>48.456057007125892</v>
      </c>
      <c r="I35" s="247">
        <v>210</v>
      </c>
      <c r="J35" s="249">
        <v>49.881235154394297</v>
      </c>
      <c r="K35" s="250" t="s">
        <v>1890</v>
      </c>
      <c r="L35" s="227" t="e">
        <f>VLOOKUP(D35,#REF!,2,0)</f>
        <v>#REF!</v>
      </c>
      <c r="M35" s="178" t="str">
        <f t="shared" si="0"/>
        <v>K</v>
      </c>
      <c r="N35" s="178" t="str">
        <f t="shared" si="1"/>
        <v>K</v>
      </c>
      <c r="O35" s="178"/>
      <c r="P35" s="184">
        <f t="shared" si="2"/>
        <v>48.456057007125892</v>
      </c>
      <c r="Q35" s="184">
        <f t="shared" si="3"/>
        <v>49.881235154394297</v>
      </c>
      <c r="R35" s="180"/>
      <c r="S35" s="180" t="str">
        <f t="shared" si="4"/>
        <v>BETUL</v>
      </c>
      <c r="T35" s="180" t="str">
        <f t="shared" si="5"/>
        <v>BETUL</v>
      </c>
      <c r="U35" s="180" t="str">
        <f t="shared" si="6"/>
        <v>OKE</v>
      </c>
      <c r="V35" s="180" t="str">
        <f t="shared" si="7"/>
        <v>OKE</v>
      </c>
      <c r="X35" s="292" t="s">
        <v>72</v>
      </c>
      <c r="Y35" s="293">
        <v>3</v>
      </c>
      <c r="Z35" s="293" t="s">
        <v>1879</v>
      </c>
      <c r="AA35" s="293" t="s">
        <v>128</v>
      </c>
      <c r="AB35" s="248">
        <v>358</v>
      </c>
      <c r="AC35" s="294">
        <v>212</v>
      </c>
      <c r="AD35" s="294">
        <v>59.217877094972103</v>
      </c>
      <c r="AE35" s="294">
        <v>194</v>
      </c>
      <c r="AF35" s="294">
        <v>54.189944134078203</v>
      </c>
      <c r="AG35" s="247" t="s">
        <v>1880</v>
      </c>
    </row>
    <row r="36" spans="1:33">
      <c r="A36" s="291">
        <v>27</v>
      </c>
      <c r="B36" s="584" t="s">
        <v>72</v>
      </c>
      <c r="C36" s="585">
        <v>4</v>
      </c>
      <c r="D36" s="585" t="s">
        <v>1891</v>
      </c>
      <c r="E36" s="585" t="s">
        <v>128</v>
      </c>
      <c r="F36" s="248">
        <v>421</v>
      </c>
      <c r="G36" s="247">
        <v>103</v>
      </c>
      <c r="H36" s="249">
        <v>24.465558194774349</v>
      </c>
      <c r="I36" s="247">
        <v>103</v>
      </c>
      <c r="J36" s="249">
        <v>24.465558194774349</v>
      </c>
      <c r="K36" s="250" t="s">
        <v>1892</v>
      </c>
      <c r="L36" s="227" t="e">
        <f>VLOOKUP(D36,#REF!,2,0)</f>
        <v>#REF!</v>
      </c>
      <c r="M36" s="178" t="str">
        <f t="shared" si="0"/>
        <v>K</v>
      </c>
      <c r="N36" s="178" t="str">
        <f t="shared" si="1"/>
        <v>K</v>
      </c>
      <c r="O36" s="178"/>
      <c r="P36" s="184">
        <f t="shared" si="2"/>
        <v>24.465558194774349</v>
      </c>
      <c r="Q36" s="184">
        <f t="shared" si="3"/>
        <v>24.465558194774349</v>
      </c>
      <c r="R36" s="180"/>
      <c r="S36" s="180" t="str">
        <f t="shared" si="4"/>
        <v>BETUL</v>
      </c>
      <c r="T36" s="180" t="str">
        <f t="shared" si="5"/>
        <v>BETUL</v>
      </c>
      <c r="U36" s="180" t="str">
        <f t="shared" si="6"/>
        <v>OKE</v>
      </c>
      <c r="V36" s="180" t="str">
        <f t="shared" si="7"/>
        <v>OKE</v>
      </c>
      <c r="X36" s="292" t="s">
        <v>72</v>
      </c>
      <c r="Y36" s="293">
        <v>4</v>
      </c>
      <c r="Z36" s="293" t="s">
        <v>1881</v>
      </c>
      <c r="AA36" s="293" t="s">
        <v>128</v>
      </c>
      <c r="AB36" s="248">
        <v>358</v>
      </c>
      <c r="AC36" s="294">
        <v>24</v>
      </c>
      <c r="AD36" s="294">
        <v>6.7039106145251397</v>
      </c>
      <c r="AE36" s="294">
        <v>29</v>
      </c>
      <c r="AF36" s="294">
        <v>8.1005586592178798</v>
      </c>
      <c r="AG36" s="247" t="s">
        <v>1882</v>
      </c>
    </row>
    <row r="37" spans="1:33">
      <c r="A37" s="291">
        <v>28</v>
      </c>
      <c r="B37" s="584" t="s">
        <v>72</v>
      </c>
      <c r="C37" s="585">
        <v>4</v>
      </c>
      <c r="D37" s="585" t="s">
        <v>1893</v>
      </c>
      <c r="E37" s="585" t="s">
        <v>131</v>
      </c>
      <c r="F37" s="248">
        <v>358</v>
      </c>
      <c r="G37" s="247">
        <v>218</v>
      </c>
      <c r="H37" s="249">
        <v>60.893854748603346</v>
      </c>
      <c r="I37" s="247">
        <v>220</v>
      </c>
      <c r="J37" s="249">
        <v>61.452513966480446</v>
      </c>
      <c r="K37" s="250" t="s">
        <v>1894</v>
      </c>
      <c r="L37" s="227" t="e">
        <f>VLOOKUP(D37,#REF!,2,0)</f>
        <v>#REF!</v>
      </c>
      <c r="M37" s="178" t="str">
        <f t="shared" si="0"/>
        <v>K</v>
      </c>
      <c r="N37" s="178" t="str">
        <f t="shared" si="1"/>
        <v>K</v>
      </c>
      <c r="O37" s="178"/>
      <c r="P37" s="184">
        <f t="shared" si="2"/>
        <v>60.893854748603346</v>
      </c>
      <c r="Q37" s="184">
        <f t="shared" si="3"/>
        <v>61.452513966480446</v>
      </c>
      <c r="R37" s="180"/>
      <c r="S37" s="180" t="str">
        <f t="shared" si="4"/>
        <v>BETUL</v>
      </c>
      <c r="T37" s="180" t="str">
        <f t="shared" si="5"/>
        <v>BETUL</v>
      </c>
      <c r="U37" s="180" t="str">
        <f t="shared" si="6"/>
        <v>OKE</v>
      </c>
      <c r="V37" s="180" t="str">
        <f t="shared" si="7"/>
        <v>OKE</v>
      </c>
      <c r="X37" s="292" t="s">
        <v>72</v>
      </c>
      <c r="Y37" s="293">
        <v>4</v>
      </c>
      <c r="Z37" s="293" t="s">
        <v>1883</v>
      </c>
      <c r="AA37" s="293" t="s">
        <v>131</v>
      </c>
      <c r="AB37" s="248">
        <v>358</v>
      </c>
      <c r="AC37" s="294">
        <v>186</v>
      </c>
      <c r="AD37" s="294">
        <v>51.955307262569796</v>
      </c>
      <c r="AE37" s="294">
        <v>93</v>
      </c>
      <c r="AF37" s="294">
        <v>25.977653631284898</v>
      </c>
      <c r="AG37" s="247" t="s">
        <v>1884</v>
      </c>
    </row>
    <row r="38" spans="1:33">
      <c r="A38" s="291">
        <v>29</v>
      </c>
      <c r="B38" s="584" t="s">
        <v>72</v>
      </c>
      <c r="C38" s="585">
        <v>4</v>
      </c>
      <c r="D38" s="585" t="s">
        <v>1895</v>
      </c>
      <c r="E38" s="585" t="s">
        <v>128</v>
      </c>
      <c r="F38" s="248">
        <v>358</v>
      </c>
      <c r="G38" s="247">
        <v>141</v>
      </c>
      <c r="H38" s="249">
        <v>39.385474860335194</v>
      </c>
      <c r="I38" s="247">
        <v>125</v>
      </c>
      <c r="J38" s="249">
        <v>34.916201117318437</v>
      </c>
      <c r="K38" s="250" t="s">
        <v>1896</v>
      </c>
      <c r="L38" s="227" t="e">
        <f>VLOOKUP(D38,#REF!,2,0)</f>
        <v>#REF!</v>
      </c>
      <c r="M38" s="178" t="str">
        <f t="shared" si="0"/>
        <v>K</v>
      </c>
      <c r="N38" s="178" t="str">
        <f t="shared" si="1"/>
        <v>K</v>
      </c>
      <c r="O38" s="178"/>
      <c r="P38" s="184">
        <f t="shared" si="2"/>
        <v>39.385474860335194</v>
      </c>
      <c r="Q38" s="184">
        <f t="shared" si="3"/>
        <v>34.916201117318437</v>
      </c>
      <c r="R38" s="180"/>
      <c r="S38" s="180" t="str">
        <f t="shared" si="4"/>
        <v>BETUL</v>
      </c>
      <c r="T38" s="180" t="str">
        <f t="shared" si="5"/>
        <v>BETUL</v>
      </c>
      <c r="U38" s="180" t="str">
        <f t="shared" si="6"/>
        <v>OKE</v>
      </c>
      <c r="V38" s="180" t="str">
        <f t="shared" si="7"/>
        <v>OKE</v>
      </c>
      <c r="X38" s="292" t="s">
        <v>72</v>
      </c>
      <c r="Y38" s="293">
        <v>4</v>
      </c>
      <c r="Z38" s="293" t="s">
        <v>1886</v>
      </c>
      <c r="AA38" s="293" t="s">
        <v>131</v>
      </c>
      <c r="AB38" s="248">
        <v>292</v>
      </c>
      <c r="AC38" s="294">
        <v>34</v>
      </c>
      <c r="AD38" s="294">
        <v>11.6438356164384</v>
      </c>
      <c r="AE38" s="294">
        <v>34</v>
      </c>
      <c r="AF38" s="294">
        <v>11.6438356164384</v>
      </c>
      <c r="AG38" s="247" t="s">
        <v>1887</v>
      </c>
    </row>
    <row r="39" spans="1:33">
      <c r="A39" s="291">
        <v>30</v>
      </c>
      <c r="B39" s="584" t="s">
        <v>72</v>
      </c>
      <c r="C39" s="585">
        <v>4</v>
      </c>
      <c r="D39" s="585" t="s">
        <v>1897</v>
      </c>
      <c r="E39" s="585" t="s">
        <v>128</v>
      </c>
      <c r="F39" s="248">
        <v>358</v>
      </c>
      <c r="G39" s="247">
        <v>100</v>
      </c>
      <c r="H39" s="249">
        <v>27.932960893854748</v>
      </c>
      <c r="I39" s="247">
        <v>114</v>
      </c>
      <c r="J39" s="249">
        <v>31.843575418994412</v>
      </c>
      <c r="K39" s="250" t="s">
        <v>1898</v>
      </c>
      <c r="L39" s="227" t="e">
        <f>VLOOKUP(D39,#REF!,2,0)</f>
        <v>#REF!</v>
      </c>
      <c r="M39" s="178" t="str">
        <f t="shared" si="0"/>
        <v>K</v>
      </c>
      <c r="N39" s="178" t="str">
        <f t="shared" si="1"/>
        <v>K</v>
      </c>
      <c r="O39" s="178"/>
      <c r="P39" s="184">
        <f t="shared" si="2"/>
        <v>27.932960893854748</v>
      </c>
      <c r="Q39" s="184">
        <f t="shared" si="3"/>
        <v>31.843575418994412</v>
      </c>
      <c r="R39" s="180"/>
      <c r="S39" s="180" t="str">
        <f t="shared" si="4"/>
        <v>BETUL</v>
      </c>
      <c r="T39" s="180" t="str">
        <f t="shared" si="5"/>
        <v>BETUL</v>
      </c>
      <c r="U39" s="180" t="str">
        <f t="shared" si="6"/>
        <v>OKE</v>
      </c>
      <c r="V39" s="180" t="str">
        <f t="shared" si="7"/>
        <v>OKE</v>
      </c>
      <c r="X39" s="292" t="s">
        <v>72</v>
      </c>
      <c r="Y39" s="293">
        <v>4</v>
      </c>
      <c r="Z39" s="293" t="s">
        <v>1889</v>
      </c>
      <c r="AA39" s="293" t="s">
        <v>128</v>
      </c>
      <c r="AB39" s="248">
        <v>421</v>
      </c>
      <c r="AC39" s="294">
        <v>193</v>
      </c>
      <c r="AD39" s="294">
        <v>45.843230403800497</v>
      </c>
      <c r="AE39" s="294">
        <v>102</v>
      </c>
      <c r="AF39" s="294">
        <v>24.2280285035629</v>
      </c>
      <c r="AG39" s="247" t="s">
        <v>1890</v>
      </c>
    </row>
    <row r="40" spans="1:33">
      <c r="A40" s="291">
        <v>31</v>
      </c>
      <c r="B40" s="584" t="s">
        <v>72</v>
      </c>
      <c r="C40" s="585">
        <v>5</v>
      </c>
      <c r="D40" s="585" t="s">
        <v>1899</v>
      </c>
      <c r="E40" s="585" t="s">
        <v>131</v>
      </c>
      <c r="F40" s="248">
        <v>400</v>
      </c>
      <c r="G40" s="247">
        <v>207</v>
      </c>
      <c r="H40" s="249">
        <v>51.749999999999993</v>
      </c>
      <c r="I40" s="247">
        <v>210</v>
      </c>
      <c r="J40" s="249">
        <v>52.5</v>
      </c>
      <c r="K40" s="250" t="s">
        <v>1900</v>
      </c>
      <c r="L40" s="227" t="e">
        <f>VLOOKUP(D40,#REF!,2,0)</f>
        <v>#REF!</v>
      </c>
      <c r="M40" s="178" t="str">
        <f t="shared" si="0"/>
        <v>K</v>
      </c>
      <c r="N40" s="178" t="str">
        <f t="shared" si="1"/>
        <v>K</v>
      </c>
      <c r="O40" s="178"/>
      <c r="P40" s="184">
        <f t="shared" si="2"/>
        <v>51.749999999999993</v>
      </c>
      <c r="Q40" s="184">
        <f t="shared" si="3"/>
        <v>52.5</v>
      </c>
      <c r="R40" s="180"/>
      <c r="S40" s="180" t="str">
        <f t="shared" si="4"/>
        <v>BETUL</v>
      </c>
      <c r="T40" s="180" t="str">
        <f t="shared" si="5"/>
        <v>BETUL</v>
      </c>
      <c r="U40" s="180" t="str">
        <f t="shared" si="6"/>
        <v>OKE</v>
      </c>
      <c r="V40" s="180" t="str">
        <f t="shared" si="7"/>
        <v>OKE</v>
      </c>
      <c r="X40" s="292" t="s">
        <v>72</v>
      </c>
      <c r="Y40" s="293">
        <v>4</v>
      </c>
      <c r="Z40" s="293" t="s">
        <v>1891</v>
      </c>
      <c r="AA40" s="293" t="s">
        <v>128</v>
      </c>
      <c r="AB40" s="248">
        <v>421</v>
      </c>
      <c r="AC40" s="294">
        <v>91</v>
      </c>
      <c r="AD40" s="294">
        <v>21.615201900237501</v>
      </c>
      <c r="AE40" s="294">
        <v>103</v>
      </c>
      <c r="AF40" s="294">
        <v>24.465558194774299</v>
      </c>
      <c r="AG40" s="247" t="s">
        <v>1892</v>
      </c>
    </row>
    <row r="41" spans="1:33">
      <c r="A41" s="291">
        <v>32</v>
      </c>
      <c r="B41" s="584" t="s">
        <v>72</v>
      </c>
      <c r="C41" s="585">
        <v>5</v>
      </c>
      <c r="D41" s="585" t="s">
        <v>1828</v>
      </c>
      <c r="E41" s="585" t="s">
        <v>128</v>
      </c>
      <c r="F41" s="248">
        <v>292</v>
      </c>
      <c r="G41" s="247">
        <v>182</v>
      </c>
      <c r="H41" s="249">
        <v>62.328767123287676</v>
      </c>
      <c r="I41" s="247">
        <v>189</v>
      </c>
      <c r="J41" s="249">
        <v>64.726027397260282</v>
      </c>
      <c r="K41" s="250" t="s">
        <v>1829</v>
      </c>
      <c r="L41" s="227" t="e">
        <f>VLOOKUP(D41,#REF!,2,0)</f>
        <v>#REF!</v>
      </c>
      <c r="M41" s="178" t="str">
        <f t="shared" si="0"/>
        <v>K</v>
      </c>
      <c r="N41" s="178" t="str">
        <f t="shared" si="1"/>
        <v>K</v>
      </c>
      <c r="O41" s="178"/>
      <c r="P41" s="184">
        <f t="shared" si="2"/>
        <v>62.328767123287676</v>
      </c>
      <c r="Q41" s="184">
        <f t="shared" si="3"/>
        <v>64.726027397260282</v>
      </c>
      <c r="R41" s="180"/>
      <c r="S41" s="180" t="str">
        <f t="shared" si="4"/>
        <v>BETUL</v>
      </c>
      <c r="T41" s="180" t="str">
        <f t="shared" si="5"/>
        <v>BETUL</v>
      </c>
      <c r="U41" s="180" t="str">
        <f t="shared" si="6"/>
        <v>OKE</v>
      </c>
      <c r="V41" s="180" t="str">
        <f t="shared" si="7"/>
        <v>OKE</v>
      </c>
      <c r="X41" s="292" t="s">
        <v>72</v>
      </c>
      <c r="Y41" s="293">
        <v>4</v>
      </c>
      <c r="Z41" s="293" t="s">
        <v>1893</v>
      </c>
      <c r="AA41" s="293" t="s">
        <v>128</v>
      </c>
      <c r="AB41" s="248">
        <v>358</v>
      </c>
      <c r="AC41" s="294">
        <v>180</v>
      </c>
      <c r="AD41" s="294">
        <v>50.279329608938603</v>
      </c>
      <c r="AE41" s="294">
        <v>207</v>
      </c>
      <c r="AF41" s="294">
        <v>57.8212290502793</v>
      </c>
      <c r="AG41" s="247" t="s">
        <v>1894</v>
      </c>
    </row>
    <row r="42" spans="1:33">
      <c r="A42" s="291">
        <v>33</v>
      </c>
      <c r="B42" s="584" t="s">
        <v>72</v>
      </c>
      <c r="C42" s="585">
        <v>5</v>
      </c>
      <c r="D42" s="585" t="s">
        <v>1830</v>
      </c>
      <c r="E42" s="585" t="s">
        <v>128</v>
      </c>
      <c r="F42" s="248">
        <v>292</v>
      </c>
      <c r="G42" s="247">
        <v>72</v>
      </c>
      <c r="H42" s="249">
        <v>24.657534246575342</v>
      </c>
      <c r="I42" s="247">
        <v>55</v>
      </c>
      <c r="J42" s="249">
        <v>18.835616438356166</v>
      </c>
      <c r="K42" s="250" t="s">
        <v>1831</v>
      </c>
      <c r="L42" s="227" t="e">
        <f>VLOOKUP(D42,#REF!,2,0)</f>
        <v>#REF!</v>
      </c>
      <c r="M42" s="178" t="str">
        <f t="shared" si="0"/>
        <v>K</v>
      </c>
      <c r="N42" s="178" t="str">
        <f t="shared" si="1"/>
        <v>K</v>
      </c>
      <c r="O42" s="178"/>
      <c r="P42" s="184">
        <f t="shared" si="2"/>
        <v>24.657534246575342</v>
      </c>
      <c r="Q42" s="184">
        <f t="shared" si="3"/>
        <v>18.835616438356166</v>
      </c>
      <c r="R42" s="180"/>
      <c r="S42" s="180" t="str">
        <f t="shared" si="4"/>
        <v>BETUL</v>
      </c>
      <c r="T42" s="180" t="str">
        <f t="shared" si="5"/>
        <v>BETUL</v>
      </c>
      <c r="U42" s="180" t="str">
        <f t="shared" si="6"/>
        <v>OKE</v>
      </c>
      <c r="V42" s="180" t="str">
        <f t="shared" si="7"/>
        <v>OKE</v>
      </c>
      <c r="X42" s="292" t="s">
        <v>72</v>
      </c>
      <c r="Y42" s="293">
        <v>4</v>
      </c>
      <c r="Z42" s="293" t="s">
        <v>1895</v>
      </c>
      <c r="AA42" s="293" t="s">
        <v>128</v>
      </c>
      <c r="AB42" s="248">
        <v>358</v>
      </c>
      <c r="AC42" s="294">
        <v>164</v>
      </c>
      <c r="AD42" s="294">
        <v>45.810055865921797</v>
      </c>
      <c r="AE42" s="294">
        <v>147</v>
      </c>
      <c r="AF42" s="294">
        <v>41.061452513966501</v>
      </c>
      <c r="AG42" s="247" t="s">
        <v>1896</v>
      </c>
    </row>
    <row r="43" spans="1:33">
      <c r="A43" s="291">
        <v>34</v>
      </c>
      <c r="B43" s="584" t="s">
        <v>72</v>
      </c>
      <c r="C43" s="585">
        <v>5</v>
      </c>
      <c r="D43" s="585" t="s">
        <v>1832</v>
      </c>
      <c r="E43" s="585" t="s">
        <v>131</v>
      </c>
      <c r="F43" s="248">
        <v>292</v>
      </c>
      <c r="G43" s="247">
        <v>206</v>
      </c>
      <c r="H43" s="249">
        <v>70.547945205479451</v>
      </c>
      <c r="I43" s="247">
        <v>241</v>
      </c>
      <c r="J43" s="249">
        <v>82.534246575342465</v>
      </c>
      <c r="K43" s="250" t="s">
        <v>1833</v>
      </c>
      <c r="L43" s="227" t="e">
        <f>VLOOKUP(D43,#REF!,2,0)</f>
        <v>#REF!</v>
      </c>
      <c r="M43" s="178" t="str">
        <f t="shared" si="0"/>
        <v>K</v>
      </c>
      <c r="N43" s="178" t="str">
        <f t="shared" si="1"/>
        <v>B</v>
      </c>
      <c r="O43" s="178"/>
      <c r="P43" s="184">
        <f t="shared" si="2"/>
        <v>70.547945205479451</v>
      </c>
      <c r="Q43" s="184">
        <f t="shared" si="3"/>
        <v>82.534246575342465</v>
      </c>
      <c r="R43" s="180"/>
      <c r="S43" s="180" t="str">
        <f t="shared" si="4"/>
        <v>BETUL</v>
      </c>
      <c r="T43" s="180" t="str">
        <f t="shared" si="5"/>
        <v>BETUL</v>
      </c>
      <c r="U43" s="180" t="str">
        <f t="shared" si="6"/>
        <v>OKE</v>
      </c>
      <c r="V43" s="180" t="str">
        <f t="shared" si="7"/>
        <v>OKE</v>
      </c>
      <c r="X43" s="292" t="s">
        <v>72</v>
      </c>
      <c r="Y43" s="293">
        <v>4</v>
      </c>
      <c r="Z43" s="293" t="s">
        <v>1897</v>
      </c>
      <c r="AA43" s="293" t="s">
        <v>128</v>
      </c>
      <c r="AB43" s="248">
        <v>358</v>
      </c>
      <c r="AC43" s="294">
        <v>176</v>
      </c>
      <c r="AD43" s="294">
        <v>49.162011173184403</v>
      </c>
      <c r="AE43" s="294">
        <v>197</v>
      </c>
      <c r="AF43" s="294">
        <v>55.027932960893899</v>
      </c>
      <c r="AG43" s="247" t="s">
        <v>1898</v>
      </c>
    </row>
    <row r="44" spans="1:33">
      <c r="A44" s="291">
        <v>35</v>
      </c>
      <c r="B44" s="584" t="s">
        <v>72</v>
      </c>
      <c r="C44" s="585">
        <v>5</v>
      </c>
      <c r="D44" s="585" t="s">
        <v>1840</v>
      </c>
      <c r="E44" s="585" t="s">
        <v>128</v>
      </c>
      <c r="F44" s="248">
        <v>292</v>
      </c>
      <c r="G44" s="247">
        <v>23</v>
      </c>
      <c r="H44" s="249">
        <v>7.8767123287671232</v>
      </c>
      <c r="I44" s="247">
        <v>23</v>
      </c>
      <c r="J44" s="249">
        <v>7.8767123287671232</v>
      </c>
      <c r="K44" s="250" t="s">
        <v>1841</v>
      </c>
      <c r="L44" s="227" t="e">
        <f>VLOOKUP(D44,#REF!,2,0)</f>
        <v>#REF!</v>
      </c>
      <c r="M44" s="178" t="str">
        <f t="shared" si="0"/>
        <v>K</v>
      </c>
      <c r="N44" s="178" t="str">
        <f t="shared" si="1"/>
        <v>K</v>
      </c>
      <c r="O44" s="178"/>
      <c r="P44" s="184">
        <f t="shared" si="2"/>
        <v>7.8767123287671232</v>
      </c>
      <c r="Q44" s="184">
        <f t="shared" si="3"/>
        <v>7.8767123287671232</v>
      </c>
      <c r="R44" s="180"/>
      <c r="S44" s="180" t="str">
        <f t="shared" si="4"/>
        <v>BETUL</v>
      </c>
      <c r="T44" s="180" t="str">
        <f t="shared" si="5"/>
        <v>BETUL</v>
      </c>
      <c r="U44" s="180" t="str">
        <f t="shared" si="6"/>
        <v>OKE</v>
      </c>
      <c r="V44" s="180" t="str">
        <f t="shared" si="7"/>
        <v>OKE</v>
      </c>
      <c r="X44" s="292" t="s">
        <v>72</v>
      </c>
      <c r="Y44" s="293">
        <v>5</v>
      </c>
      <c r="Z44" s="293" t="s">
        <v>1899</v>
      </c>
      <c r="AA44" s="293" t="s">
        <v>128</v>
      </c>
      <c r="AB44" s="248">
        <v>400</v>
      </c>
      <c r="AC44" s="294">
        <v>163</v>
      </c>
      <c r="AD44" s="294">
        <v>40.75</v>
      </c>
      <c r="AE44" s="294">
        <v>182</v>
      </c>
      <c r="AF44" s="294">
        <v>45.5</v>
      </c>
      <c r="AG44" s="247" t="s">
        <v>1900</v>
      </c>
    </row>
    <row r="45" spans="1:33">
      <c r="A45" s="291">
        <v>36</v>
      </c>
      <c r="B45" s="584" t="s">
        <v>72</v>
      </c>
      <c r="C45" s="585">
        <v>5</v>
      </c>
      <c r="D45" s="585" t="s">
        <v>1861</v>
      </c>
      <c r="E45" s="585" t="s">
        <v>128</v>
      </c>
      <c r="F45" s="248">
        <v>358</v>
      </c>
      <c r="G45" s="247">
        <v>153</v>
      </c>
      <c r="H45" s="249">
        <v>42.737430167597765</v>
      </c>
      <c r="I45" s="247">
        <v>138</v>
      </c>
      <c r="J45" s="249">
        <v>38.547486033519554</v>
      </c>
      <c r="K45" s="250" t="s">
        <v>1851</v>
      </c>
      <c r="L45" s="227" t="e">
        <f>VLOOKUP(D45,#REF!,2,0)</f>
        <v>#REF!</v>
      </c>
      <c r="M45" s="178" t="str">
        <f t="shared" si="0"/>
        <v>K</v>
      </c>
      <c r="N45" s="178" t="str">
        <f t="shared" si="1"/>
        <v>K</v>
      </c>
      <c r="O45" s="178"/>
      <c r="P45" s="184">
        <f t="shared" si="2"/>
        <v>42.737430167597765</v>
      </c>
      <c r="Q45" s="184">
        <f t="shared" si="3"/>
        <v>38.547486033519554</v>
      </c>
      <c r="R45" s="180"/>
      <c r="S45" s="180" t="str">
        <f t="shared" si="4"/>
        <v>BETUL</v>
      </c>
      <c r="T45" s="180" t="str">
        <f t="shared" si="5"/>
        <v>BETUL</v>
      </c>
      <c r="U45" s="180" t="str">
        <f t="shared" si="6"/>
        <v>OKE</v>
      </c>
      <c r="V45" s="180" t="str">
        <f t="shared" si="7"/>
        <v>OKE</v>
      </c>
      <c r="X45" s="292" t="s">
        <v>419</v>
      </c>
      <c r="Y45" s="293">
        <v>1</v>
      </c>
      <c r="Z45" s="293" t="s">
        <v>1901</v>
      </c>
      <c r="AA45" s="293" t="s">
        <v>128</v>
      </c>
      <c r="AB45" s="248">
        <v>358</v>
      </c>
      <c r="AC45" s="294">
        <v>126</v>
      </c>
      <c r="AD45" s="294">
        <v>35.195530726256997</v>
      </c>
      <c r="AE45" s="294">
        <v>99</v>
      </c>
      <c r="AF45" s="294">
        <v>27.653631284916202</v>
      </c>
      <c r="AG45" s="247" t="s">
        <v>1902</v>
      </c>
    </row>
    <row r="46" spans="1:33">
      <c r="A46" s="291">
        <v>37</v>
      </c>
      <c r="B46" s="584" t="s">
        <v>73</v>
      </c>
      <c r="C46" s="585">
        <v>3</v>
      </c>
      <c r="D46" s="585" t="s">
        <v>1903</v>
      </c>
      <c r="E46" s="585" t="s">
        <v>131</v>
      </c>
      <c r="F46" s="248">
        <v>292</v>
      </c>
      <c r="G46" s="247">
        <v>195</v>
      </c>
      <c r="H46" s="249">
        <v>66.780821917808225</v>
      </c>
      <c r="I46" s="247">
        <v>230</v>
      </c>
      <c r="J46" s="249">
        <v>78.767123287671239</v>
      </c>
      <c r="K46" s="250" t="s">
        <v>1904</v>
      </c>
      <c r="L46" s="227" t="e">
        <f>VLOOKUP(D46,#REF!,2,0)</f>
        <v>#REF!</v>
      </c>
      <c r="M46" s="178" t="str">
        <f t="shared" si="0"/>
        <v>K</v>
      </c>
      <c r="N46" s="178" t="str">
        <f t="shared" si="1"/>
        <v>K</v>
      </c>
      <c r="O46" s="178"/>
      <c r="P46" s="184">
        <f t="shared" si="2"/>
        <v>66.780821917808225</v>
      </c>
      <c r="Q46" s="184">
        <f t="shared" si="3"/>
        <v>78.767123287671239</v>
      </c>
      <c r="R46" s="180"/>
      <c r="S46" s="180" t="str">
        <f t="shared" si="4"/>
        <v>BETUL</v>
      </c>
      <c r="T46" s="180" t="str">
        <f t="shared" si="5"/>
        <v>BETUL</v>
      </c>
      <c r="U46" s="180" t="str">
        <f t="shared" si="6"/>
        <v>OKE</v>
      </c>
      <c r="V46" s="180" t="str">
        <f t="shared" si="7"/>
        <v>OKE</v>
      </c>
      <c r="X46" s="292" t="s">
        <v>73</v>
      </c>
      <c r="Y46" s="293">
        <v>3</v>
      </c>
      <c r="Z46" s="293" t="s">
        <v>1905</v>
      </c>
      <c r="AA46" s="293" t="s">
        <v>128</v>
      </c>
      <c r="AB46" s="248">
        <v>292</v>
      </c>
      <c r="AC46" s="294">
        <v>17</v>
      </c>
      <c r="AD46" s="294">
        <v>5.8219178082191796</v>
      </c>
      <c r="AE46" s="294">
        <v>15</v>
      </c>
      <c r="AF46" s="294">
        <v>5.13698630136986</v>
      </c>
      <c r="AG46" s="247" t="s">
        <v>1906</v>
      </c>
    </row>
    <row r="47" spans="1:33">
      <c r="A47" s="291">
        <v>38</v>
      </c>
      <c r="B47" s="584" t="s">
        <v>25</v>
      </c>
      <c r="C47" s="585">
        <v>1</v>
      </c>
      <c r="D47" s="585" t="s">
        <v>4724</v>
      </c>
      <c r="E47" s="585" t="s">
        <v>128</v>
      </c>
      <c r="F47" s="248">
        <v>358</v>
      </c>
      <c r="G47" s="247">
        <v>22</v>
      </c>
      <c r="H47" s="249">
        <v>6.1452513966480442</v>
      </c>
      <c r="I47" s="247">
        <v>19</v>
      </c>
      <c r="J47" s="249">
        <v>5.3072625698324023</v>
      </c>
      <c r="K47" s="250" t="s">
        <v>4758</v>
      </c>
      <c r="L47" s="227" t="e">
        <f>VLOOKUP(D47,#REF!,2,0)</f>
        <v>#REF!</v>
      </c>
      <c r="M47" s="178" t="str">
        <f t="shared" si="0"/>
        <v>K</v>
      </c>
      <c r="N47" s="178" t="str">
        <f t="shared" si="1"/>
        <v>K</v>
      </c>
      <c r="O47" s="178"/>
      <c r="P47" s="184">
        <f t="shared" si="2"/>
        <v>6.1452513966480442</v>
      </c>
      <c r="Q47" s="184">
        <f t="shared" si="3"/>
        <v>5.3072625698324023</v>
      </c>
      <c r="R47" s="180"/>
      <c r="S47" s="180" t="str">
        <f t="shared" si="4"/>
        <v>BETUL</v>
      </c>
      <c r="T47" s="180" t="str">
        <f t="shared" si="5"/>
        <v>BETUL</v>
      </c>
      <c r="U47" s="180" t="str">
        <f t="shared" si="6"/>
        <v>OKE</v>
      </c>
      <c r="V47" s="180" t="str">
        <f t="shared" si="7"/>
        <v>OKE</v>
      </c>
      <c r="X47" s="292" t="s">
        <v>25</v>
      </c>
      <c r="Y47" s="293">
        <v>2</v>
      </c>
      <c r="Z47" s="293" t="s">
        <v>1909</v>
      </c>
      <c r="AA47" s="293" t="s">
        <v>128</v>
      </c>
      <c r="AB47" s="248">
        <v>358</v>
      </c>
      <c r="AC47" s="294">
        <v>91</v>
      </c>
      <c r="AD47" s="294">
        <v>25.418994413407798</v>
      </c>
      <c r="AE47" s="294">
        <v>99</v>
      </c>
      <c r="AF47" s="294">
        <v>27.653631284916202</v>
      </c>
      <c r="AG47" s="247" t="s">
        <v>1910</v>
      </c>
    </row>
    <row r="48" spans="1:33">
      <c r="A48" s="291">
        <v>39</v>
      </c>
      <c r="B48" s="584" t="s">
        <v>25</v>
      </c>
      <c r="C48" s="585">
        <v>2</v>
      </c>
      <c r="D48" s="585" t="s">
        <v>1907</v>
      </c>
      <c r="E48" s="585" t="s">
        <v>131</v>
      </c>
      <c r="F48" s="248">
        <v>358</v>
      </c>
      <c r="G48" s="247">
        <v>219</v>
      </c>
      <c r="H48" s="249">
        <v>61.173184357541899</v>
      </c>
      <c r="I48" s="247">
        <v>190</v>
      </c>
      <c r="J48" s="249">
        <v>53.072625698324025</v>
      </c>
      <c r="K48" s="250" t="s">
        <v>1908</v>
      </c>
      <c r="L48" s="227" t="e">
        <f>VLOOKUP(D48,#REF!,2,0)</f>
        <v>#REF!</v>
      </c>
      <c r="M48" s="178" t="str">
        <f t="shared" si="0"/>
        <v>K</v>
      </c>
      <c r="N48" s="178" t="str">
        <f t="shared" si="1"/>
        <v>K</v>
      </c>
      <c r="O48" s="178"/>
      <c r="P48" s="184">
        <f t="shared" si="2"/>
        <v>61.173184357541899</v>
      </c>
      <c r="Q48" s="184">
        <f t="shared" si="3"/>
        <v>53.072625698324025</v>
      </c>
      <c r="R48" s="180"/>
      <c r="S48" s="180" t="str">
        <f t="shared" si="4"/>
        <v>BETUL</v>
      </c>
      <c r="T48" s="180" t="str">
        <f t="shared" si="5"/>
        <v>BETUL</v>
      </c>
      <c r="U48" s="180" t="str">
        <f t="shared" si="6"/>
        <v>OKE</v>
      </c>
      <c r="V48" s="180" t="str">
        <f t="shared" si="7"/>
        <v>OKE</v>
      </c>
      <c r="X48" s="292" t="s">
        <v>25</v>
      </c>
      <c r="Y48" s="293">
        <v>3</v>
      </c>
      <c r="Z48" s="293" t="s">
        <v>1913</v>
      </c>
      <c r="AA48" s="293" t="s">
        <v>128</v>
      </c>
      <c r="AB48" s="248">
        <v>358</v>
      </c>
      <c r="AC48" s="294">
        <v>125</v>
      </c>
      <c r="AD48" s="294">
        <v>34.916201117318401</v>
      </c>
      <c r="AE48" s="294">
        <v>110</v>
      </c>
      <c r="AF48" s="294">
        <v>30.726256983240201</v>
      </c>
      <c r="AG48" s="247" t="s">
        <v>1914</v>
      </c>
    </row>
    <row r="49" spans="1:33">
      <c r="A49" s="291">
        <v>40</v>
      </c>
      <c r="B49" s="584" t="s">
        <v>25</v>
      </c>
      <c r="C49" s="585">
        <v>4</v>
      </c>
      <c r="D49" s="585" t="s">
        <v>1915</v>
      </c>
      <c r="E49" s="585" t="s">
        <v>131</v>
      </c>
      <c r="F49" s="248">
        <v>358</v>
      </c>
      <c r="G49" s="247">
        <v>200</v>
      </c>
      <c r="H49" s="249">
        <v>55.865921787709496</v>
      </c>
      <c r="I49" s="247">
        <v>210</v>
      </c>
      <c r="J49" s="249">
        <v>58.659217877094974</v>
      </c>
      <c r="K49" s="250" t="s">
        <v>1916</v>
      </c>
      <c r="L49" s="227" t="e">
        <f>VLOOKUP(D49,#REF!,2,0)</f>
        <v>#REF!</v>
      </c>
      <c r="M49" s="178" t="str">
        <f t="shared" si="0"/>
        <v>K</v>
      </c>
      <c r="N49" s="178" t="str">
        <f t="shared" si="1"/>
        <v>K</v>
      </c>
      <c r="O49" s="178"/>
      <c r="P49" s="184">
        <f t="shared" si="2"/>
        <v>55.865921787709496</v>
      </c>
      <c r="Q49" s="184">
        <f t="shared" si="3"/>
        <v>58.659217877094974</v>
      </c>
      <c r="R49" s="180"/>
      <c r="S49" s="180" t="str">
        <f t="shared" si="4"/>
        <v>BETUL</v>
      </c>
      <c r="T49" s="180" t="str">
        <f t="shared" si="5"/>
        <v>BETUL</v>
      </c>
      <c r="U49" s="180" t="str">
        <f t="shared" si="6"/>
        <v>OKE</v>
      </c>
      <c r="V49" s="180" t="str">
        <f t="shared" si="7"/>
        <v>OKE</v>
      </c>
      <c r="X49" s="292" t="s">
        <v>25</v>
      </c>
      <c r="Y49" s="293">
        <v>3</v>
      </c>
      <c r="Z49" s="293" t="s">
        <v>1917</v>
      </c>
      <c r="AA49" s="293" t="s">
        <v>128</v>
      </c>
      <c r="AB49" s="248">
        <v>358</v>
      </c>
      <c r="AC49" s="294">
        <v>0</v>
      </c>
      <c r="AD49" s="294">
        <v>0</v>
      </c>
      <c r="AE49" s="294">
        <v>0</v>
      </c>
      <c r="AF49" s="294">
        <v>0</v>
      </c>
      <c r="AG49" s="247" t="s">
        <v>1918</v>
      </c>
    </row>
    <row r="50" spans="1:33">
      <c r="A50" s="291">
        <v>41</v>
      </c>
      <c r="B50" s="584" t="s">
        <v>77</v>
      </c>
      <c r="C50" s="585">
        <v>4</v>
      </c>
      <c r="D50" s="585" t="s">
        <v>1919</v>
      </c>
      <c r="E50" s="585" t="s">
        <v>131</v>
      </c>
      <c r="F50" s="248">
        <v>358</v>
      </c>
      <c r="G50" s="247">
        <v>225</v>
      </c>
      <c r="H50" s="249">
        <v>62.849162011173185</v>
      </c>
      <c r="I50" s="247">
        <v>207</v>
      </c>
      <c r="J50" s="249">
        <v>57.821229050279335</v>
      </c>
      <c r="K50" s="250" t="s">
        <v>1920</v>
      </c>
      <c r="L50" s="227" t="e">
        <f>VLOOKUP(D50,#REF!,2,0)</f>
        <v>#REF!</v>
      </c>
      <c r="M50" s="178" t="str">
        <f t="shared" si="0"/>
        <v>K</v>
      </c>
      <c r="N50" s="178" t="str">
        <f t="shared" si="1"/>
        <v>K</v>
      </c>
      <c r="O50" s="178"/>
      <c r="P50" s="184">
        <f t="shared" si="2"/>
        <v>62.849162011173185</v>
      </c>
      <c r="Q50" s="184">
        <f t="shared" si="3"/>
        <v>57.821229050279335</v>
      </c>
      <c r="R50" s="180"/>
      <c r="S50" s="180" t="str">
        <f t="shared" si="4"/>
        <v>BETUL</v>
      </c>
      <c r="T50" s="180" t="str">
        <f t="shared" si="5"/>
        <v>BETUL</v>
      </c>
      <c r="U50" s="180" t="str">
        <f t="shared" si="6"/>
        <v>OKE</v>
      </c>
      <c r="V50" s="180" t="str">
        <f t="shared" si="7"/>
        <v>OKE</v>
      </c>
      <c r="X50" s="292" t="s">
        <v>27</v>
      </c>
      <c r="Y50" s="293">
        <v>1</v>
      </c>
      <c r="Z50" s="293" t="s">
        <v>1921</v>
      </c>
      <c r="AA50" s="293" t="s">
        <v>128</v>
      </c>
      <c r="AB50" s="248">
        <v>421</v>
      </c>
      <c r="AC50" s="294">
        <v>126</v>
      </c>
      <c r="AD50" s="294">
        <v>29.928741092636599</v>
      </c>
      <c r="AE50" s="294">
        <v>143</v>
      </c>
      <c r="AF50" s="294">
        <v>33.966745843230399</v>
      </c>
      <c r="AG50" s="247" t="s">
        <v>187</v>
      </c>
    </row>
    <row r="51" spans="1:33">
      <c r="A51" s="291">
        <v>42</v>
      </c>
      <c r="B51" s="584" t="s">
        <v>176</v>
      </c>
      <c r="C51" s="585">
        <v>1</v>
      </c>
      <c r="D51" s="585" t="s">
        <v>1922</v>
      </c>
      <c r="E51" s="585" t="s">
        <v>128</v>
      </c>
      <c r="F51" s="248">
        <v>358</v>
      </c>
      <c r="G51" s="247">
        <v>179</v>
      </c>
      <c r="H51" s="249">
        <v>50</v>
      </c>
      <c r="I51" s="247">
        <v>184</v>
      </c>
      <c r="J51" s="249">
        <v>51.396648044692739</v>
      </c>
      <c r="K51" s="250" t="s">
        <v>1923</v>
      </c>
      <c r="L51" s="227" t="e">
        <f>VLOOKUP(D51,#REF!,2,0)</f>
        <v>#REF!</v>
      </c>
      <c r="M51" s="178" t="str">
        <f t="shared" si="0"/>
        <v>K</v>
      </c>
      <c r="N51" s="178" t="str">
        <f t="shared" si="1"/>
        <v>K</v>
      </c>
      <c r="O51" s="178"/>
      <c r="P51" s="184">
        <f t="shared" si="2"/>
        <v>50</v>
      </c>
      <c r="Q51" s="184">
        <f t="shared" si="3"/>
        <v>51.396648044692739</v>
      </c>
      <c r="R51" s="180"/>
      <c r="S51" s="180" t="str">
        <f t="shared" si="4"/>
        <v>BETUL</v>
      </c>
      <c r="T51" s="180" t="str">
        <f t="shared" si="5"/>
        <v>BETUL</v>
      </c>
      <c r="U51" s="180" t="str">
        <f t="shared" si="6"/>
        <v>OKE</v>
      </c>
      <c r="V51" s="180" t="str">
        <f t="shared" si="7"/>
        <v>OKE</v>
      </c>
      <c r="X51" s="292" t="s">
        <v>27</v>
      </c>
      <c r="Y51" s="293">
        <v>1</v>
      </c>
      <c r="Z51" s="293" t="s">
        <v>213</v>
      </c>
      <c r="AA51" s="293" t="s">
        <v>128</v>
      </c>
      <c r="AB51" s="248">
        <v>292</v>
      </c>
      <c r="AC51" s="294">
        <v>254</v>
      </c>
      <c r="AD51" s="294">
        <v>86.986301369863</v>
      </c>
      <c r="AE51" s="294">
        <v>200</v>
      </c>
      <c r="AF51" s="294">
        <v>68.493150684931507</v>
      </c>
      <c r="AG51" s="247" t="s">
        <v>214</v>
      </c>
    </row>
    <row r="52" spans="1:33">
      <c r="A52" s="291">
        <v>43</v>
      </c>
      <c r="B52" s="584" t="s">
        <v>176</v>
      </c>
      <c r="C52" s="585">
        <v>1</v>
      </c>
      <c r="D52" s="585" t="s">
        <v>1924</v>
      </c>
      <c r="E52" s="585" t="s">
        <v>128</v>
      </c>
      <c r="F52" s="248">
        <v>292</v>
      </c>
      <c r="G52" s="247">
        <v>172</v>
      </c>
      <c r="H52" s="249">
        <v>58.904109589041099</v>
      </c>
      <c r="I52" s="247">
        <v>148</v>
      </c>
      <c r="J52" s="249">
        <v>50.684931506849317</v>
      </c>
      <c r="K52" s="250" t="s">
        <v>1925</v>
      </c>
      <c r="L52" s="227" t="e">
        <f>VLOOKUP(D52,#REF!,2,0)</f>
        <v>#REF!</v>
      </c>
      <c r="M52" s="178" t="str">
        <f t="shared" si="0"/>
        <v>K</v>
      </c>
      <c r="N52" s="178" t="str">
        <f t="shared" si="1"/>
        <v>K</v>
      </c>
      <c r="O52" s="178"/>
      <c r="P52" s="184">
        <f t="shared" si="2"/>
        <v>58.904109589041099</v>
      </c>
      <c r="Q52" s="184">
        <f t="shared" si="3"/>
        <v>50.684931506849317</v>
      </c>
      <c r="R52" s="180"/>
      <c r="S52" s="180" t="str">
        <f t="shared" si="4"/>
        <v>BETUL</v>
      </c>
      <c r="T52" s="180" t="str">
        <f t="shared" si="5"/>
        <v>BETUL</v>
      </c>
      <c r="U52" s="180" t="str">
        <f t="shared" si="6"/>
        <v>OKE</v>
      </c>
      <c r="V52" s="180" t="str">
        <f t="shared" si="7"/>
        <v>OKE</v>
      </c>
      <c r="X52" s="292" t="s">
        <v>27</v>
      </c>
      <c r="Y52" s="293">
        <v>1</v>
      </c>
      <c r="Z52" s="293" t="s">
        <v>1926</v>
      </c>
      <c r="AA52" s="293" t="s">
        <v>131</v>
      </c>
      <c r="AB52" s="248">
        <v>358</v>
      </c>
      <c r="AC52" s="294">
        <v>133</v>
      </c>
      <c r="AD52" s="294">
        <v>37.150837988826801</v>
      </c>
      <c r="AE52" s="294">
        <v>139</v>
      </c>
      <c r="AF52" s="294">
        <v>38.826815642458101</v>
      </c>
      <c r="AG52" s="247" t="s">
        <v>1927</v>
      </c>
    </row>
    <row r="53" spans="1:33">
      <c r="A53" s="291">
        <v>44</v>
      </c>
      <c r="B53" s="584" t="s">
        <v>176</v>
      </c>
      <c r="C53" s="585">
        <v>1</v>
      </c>
      <c r="D53" s="585" t="s">
        <v>1928</v>
      </c>
      <c r="E53" s="585" t="s">
        <v>131</v>
      </c>
      <c r="F53" s="248">
        <v>292</v>
      </c>
      <c r="G53" s="247">
        <v>130</v>
      </c>
      <c r="H53" s="249">
        <v>44.520547945205479</v>
      </c>
      <c r="I53" s="247">
        <v>135</v>
      </c>
      <c r="J53" s="249">
        <v>46.232876712328768</v>
      </c>
      <c r="K53" s="250" t="s">
        <v>1929</v>
      </c>
      <c r="L53" s="227" t="e">
        <f>VLOOKUP(D53,#REF!,2,0)</f>
        <v>#REF!</v>
      </c>
      <c r="M53" s="178" t="str">
        <f t="shared" si="0"/>
        <v>K</v>
      </c>
      <c r="N53" s="178" t="str">
        <f t="shared" si="1"/>
        <v>K</v>
      </c>
      <c r="O53" s="178"/>
      <c r="P53" s="184">
        <f t="shared" si="2"/>
        <v>44.520547945205479</v>
      </c>
      <c r="Q53" s="184">
        <f t="shared" si="3"/>
        <v>46.232876712328768</v>
      </c>
      <c r="R53" s="180"/>
      <c r="S53" s="180" t="str">
        <f t="shared" si="4"/>
        <v>BETUL</v>
      </c>
      <c r="T53" s="180" t="str">
        <f t="shared" si="5"/>
        <v>BETUL</v>
      </c>
      <c r="U53" s="180" t="str">
        <f t="shared" si="6"/>
        <v>OKE</v>
      </c>
      <c r="V53" s="180" t="str">
        <f t="shared" si="7"/>
        <v>OKE</v>
      </c>
      <c r="X53" s="292" t="s">
        <v>27</v>
      </c>
      <c r="Y53" s="293">
        <v>2</v>
      </c>
      <c r="Z53" s="293" t="s">
        <v>1930</v>
      </c>
      <c r="AA53" s="293" t="s">
        <v>128</v>
      </c>
      <c r="AB53" s="248">
        <v>358</v>
      </c>
      <c r="AC53" s="294">
        <v>157</v>
      </c>
      <c r="AD53" s="294">
        <v>43.854748603352</v>
      </c>
      <c r="AE53" s="294">
        <v>157</v>
      </c>
      <c r="AF53" s="294">
        <v>43.854748603352</v>
      </c>
      <c r="AG53" s="247" t="s">
        <v>1931</v>
      </c>
    </row>
    <row r="54" spans="1:33">
      <c r="A54" s="291">
        <v>45</v>
      </c>
      <c r="B54" s="584" t="s">
        <v>176</v>
      </c>
      <c r="C54" s="585">
        <v>1</v>
      </c>
      <c r="D54" s="585" t="s">
        <v>1936</v>
      </c>
      <c r="E54" s="585" t="s">
        <v>128</v>
      </c>
      <c r="F54" s="248">
        <v>421</v>
      </c>
      <c r="G54" s="247">
        <v>110</v>
      </c>
      <c r="H54" s="249">
        <v>26.128266033254157</v>
      </c>
      <c r="I54" s="247">
        <v>91</v>
      </c>
      <c r="J54" s="249">
        <v>21.61520190023753</v>
      </c>
      <c r="K54" s="250" t="s">
        <v>1937</v>
      </c>
      <c r="L54" s="227" t="e">
        <f>VLOOKUP(D54,#REF!,2,0)</f>
        <v>#REF!</v>
      </c>
      <c r="M54" s="178" t="str">
        <f t="shared" si="0"/>
        <v>K</v>
      </c>
      <c r="N54" s="178" t="str">
        <f t="shared" si="1"/>
        <v>K</v>
      </c>
      <c r="O54" s="178"/>
      <c r="P54" s="184">
        <f t="shared" si="2"/>
        <v>26.128266033254157</v>
      </c>
      <c r="Q54" s="184">
        <f t="shared" si="3"/>
        <v>21.61520190023753</v>
      </c>
      <c r="R54" s="180"/>
      <c r="S54" s="180" t="str">
        <f t="shared" si="4"/>
        <v>BETUL</v>
      </c>
      <c r="T54" s="180" t="str">
        <f t="shared" si="5"/>
        <v>BETUL</v>
      </c>
      <c r="U54" s="180" t="str">
        <f t="shared" si="6"/>
        <v>OKE</v>
      </c>
      <c r="V54" s="180" t="str">
        <f t="shared" si="7"/>
        <v>OKE</v>
      </c>
      <c r="X54" s="292" t="s">
        <v>27</v>
      </c>
      <c r="Y54" s="293">
        <v>2</v>
      </c>
      <c r="Z54" s="293" t="s">
        <v>1934</v>
      </c>
      <c r="AA54" s="293" t="s">
        <v>128</v>
      </c>
      <c r="AB54" s="248">
        <v>292</v>
      </c>
      <c r="AC54" s="294">
        <v>230</v>
      </c>
      <c r="AD54" s="294">
        <v>78.767123287671197</v>
      </c>
      <c r="AE54" s="294">
        <v>188</v>
      </c>
      <c r="AF54" s="294">
        <v>64.383561643835606</v>
      </c>
      <c r="AG54" s="247" t="s">
        <v>1935</v>
      </c>
    </row>
    <row r="55" spans="1:33">
      <c r="A55" s="291">
        <v>46</v>
      </c>
      <c r="B55" s="584" t="s">
        <v>176</v>
      </c>
      <c r="C55" s="585">
        <v>1</v>
      </c>
      <c r="D55" s="585" t="s">
        <v>1921</v>
      </c>
      <c r="E55" s="585" t="s">
        <v>128</v>
      </c>
      <c r="F55" s="248">
        <v>421</v>
      </c>
      <c r="G55" s="247">
        <v>204</v>
      </c>
      <c r="H55" s="249">
        <v>48.456057007125892</v>
      </c>
      <c r="I55" s="247">
        <v>216</v>
      </c>
      <c r="J55" s="249">
        <v>51.306413301662715</v>
      </c>
      <c r="K55" s="250" t="s">
        <v>187</v>
      </c>
      <c r="L55" s="227" t="e">
        <f>VLOOKUP(D55,#REF!,2,0)</f>
        <v>#REF!</v>
      </c>
      <c r="M55" s="178" t="str">
        <f t="shared" si="0"/>
        <v>K</v>
      </c>
      <c r="N55" s="178" t="str">
        <f t="shared" si="1"/>
        <v>K</v>
      </c>
      <c r="O55" s="178"/>
      <c r="P55" s="184">
        <f t="shared" si="2"/>
        <v>48.456057007125892</v>
      </c>
      <c r="Q55" s="184">
        <f t="shared" si="3"/>
        <v>51.306413301662715</v>
      </c>
      <c r="R55" s="180"/>
      <c r="S55" s="180" t="str">
        <f t="shared" si="4"/>
        <v>BETUL</v>
      </c>
      <c r="T55" s="180" t="str">
        <f t="shared" si="5"/>
        <v>BETUL</v>
      </c>
      <c r="U55" s="180" t="str">
        <f t="shared" si="6"/>
        <v>OKE</v>
      </c>
      <c r="V55" s="180" t="str">
        <f t="shared" si="7"/>
        <v>OKE</v>
      </c>
      <c r="X55" s="292" t="s">
        <v>27</v>
      </c>
      <c r="Y55" s="293">
        <v>2</v>
      </c>
      <c r="Z55" s="293" t="s">
        <v>1938</v>
      </c>
      <c r="AA55" s="293" t="s">
        <v>128</v>
      </c>
      <c r="AB55" s="248">
        <v>358</v>
      </c>
      <c r="AC55" s="294">
        <v>116</v>
      </c>
      <c r="AD55" s="294">
        <v>32.402234636871498</v>
      </c>
      <c r="AE55" s="294">
        <v>139</v>
      </c>
      <c r="AF55" s="294">
        <v>38.826815642458101</v>
      </c>
      <c r="AG55" s="247" t="s">
        <v>1939</v>
      </c>
    </row>
    <row r="56" spans="1:33">
      <c r="A56" s="291">
        <v>47</v>
      </c>
      <c r="B56" s="584" t="s">
        <v>176</v>
      </c>
      <c r="C56" s="585">
        <v>1</v>
      </c>
      <c r="D56" s="585" t="s">
        <v>1942</v>
      </c>
      <c r="E56" s="585" t="s">
        <v>131</v>
      </c>
      <c r="F56" s="248">
        <v>292</v>
      </c>
      <c r="G56" s="247">
        <v>163</v>
      </c>
      <c r="H56" s="249">
        <v>55.821917808219176</v>
      </c>
      <c r="I56" s="247">
        <v>156</v>
      </c>
      <c r="J56" s="249">
        <v>53.424657534246577</v>
      </c>
      <c r="K56" s="250" t="s">
        <v>1943</v>
      </c>
      <c r="L56" s="227" t="e">
        <f>VLOOKUP(D56,#REF!,2,0)</f>
        <v>#REF!</v>
      </c>
      <c r="M56" s="178" t="str">
        <f t="shared" si="0"/>
        <v>K</v>
      </c>
      <c r="N56" s="178" t="str">
        <f t="shared" si="1"/>
        <v>K</v>
      </c>
      <c r="O56" s="178"/>
      <c r="P56" s="184">
        <f t="shared" si="2"/>
        <v>55.821917808219176</v>
      </c>
      <c r="Q56" s="184">
        <f t="shared" si="3"/>
        <v>53.424657534246577</v>
      </c>
      <c r="R56" s="180"/>
      <c r="S56" s="180" t="str">
        <f t="shared" si="4"/>
        <v>BETUL</v>
      </c>
      <c r="T56" s="180" t="str">
        <f t="shared" si="5"/>
        <v>BETUL</v>
      </c>
      <c r="U56" s="180" t="str">
        <f t="shared" si="6"/>
        <v>OKE</v>
      </c>
      <c r="V56" s="180" t="str">
        <f t="shared" si="7"/>
        <v>OKE</v>
      </c>
      <c r="X56" s="292" t="s">
        <v>27</v>
      </c>
      <c r="Y56" s="293">
        <v>2</v>
      </c>
      <c r="Z56" s="293" t="s">
        <v>1940</v>
      </c>
      <c r="AA56" s="293" t="s">
        <v>128</v>
      </c>
      <c r="AB56" s="248">
        <v>292</v>
      </c>
      <c r="AC56" s="294">
        <v>126</v>
      </c>
      <c r="AD56" s="294">
        <v>43.150684931506902</v>
      </c>
      <c r="AE56" s="294">
        <v>112</v>
      </c>
      <c r="AF56" s="294">
        <v>38.356164383561598</v>
      </c>
      <c r="AG56" s="247" t="s">
        <v>1941</v>
      </c>
    </row>
    <row r="57" spans="1:33">
      <c r="A57" s="291">
        <v>48</v>
      </c>
      <c r="B57" s="584" t="s">
        <v>176</v>
      </c>
      <c r="C57" s="585">
        <v>1</v>
      </c>
      <c r="D57" s="585" t="s">
        <v>1946</v>
      </c>
      <c r="E57" s="585" t="s">
        <v>128</v>
      </c>
      <c r="F57" s="248">
        <v>358</v>
      </c>
      <c r="G57" s="247">
        <v>156</v>
      </c>
      <c r="H57" s="249">
        <v>43.575418994413404</v>
      </c>
      <c r="I57" s="247">
        <v>152</v>
      </c>
      <c r="J57" s="249">
        <v>42.458100558659218</v>
      </c>
      <c r="K57" s="250" t="s">
        <v>1947</v>
      </c>
      <c r="L57" s="227" t="e">
        <f>VLOOKUP(D57,#REF!,2,0)</f>
        <v>#REF!</v>
      </c>
      <c r="M57" s="178" t="str">
        <f t="shared" si="0"/>
        <v>K</v>
      </c>
      <c r="N57" s="178" t="str">
        <f t="shared" si="1"/>
        <v>K</v>
      </c>
      <c r="O57" s="178"/>
      <c r="P57" s="184">
        <f t="shared" si="2"/>
        <v>43.575418994413404</v>
      </c>
      <c r="Q57" s="184">
        <f t="shared" si="3"/>
        <v>42.458100558659218</v>
      </c>
      <c r="R57" s="180"/>
      <c r="S57" s="180" t="str">
        <f t="shared" si="4"/>
        <v>BETUL</v>
      </c>
      <c r="T57" s="180" t="str">
        <f t="shared" si="5"/>
        <v>BETUL</v>
      </c>
      <c r="U57" s="180" t="str">
        <f t="shared" si="6"/>
        <v>OKE</v>
      </c>
      <c r="V57" s="180" t="str">
        <f t="shared" si="7"/>
        <v>OKE</v>
      </c>
      <c r="X57" s="292" t="s">
        <v>27</v>
      </c>
      <c r="Y57" s="293">
        <v>2</v>
      </c>
      <c r="Z57" s="293" t="s">
        <v>1944</v>
      </c>
      <c r="AA57" s="293" t="s">
        <v>128</v>
      </c>
      <c r="AB57" s="248">
        <v>358</v>
      </c>
      <c r="AC57" s="294">
        <v>165</v>
      </c>
      <c r="AD57" s="294">
        <v>46.0893854748603</v>
      </c>
      <c r="AE57" s="294">
        <v>133</v>
      </c>
      <c r="AF57" s="294">
        <v>37.150837988826801</v>
      </c>
      <c r="AG57" s="247" t="s">
        <v>1945</v>
      </c>
    </row>
    <row r="58" spans="1:33">
      <c r="A58" s="291">
        <v>49</v>
      </c>
      <c r="B58" s="584" t="s">
        <v>176</v>
      </c>
      <c r="C58" s="585">
        <v>1</v>
      </c>
      <c r="D58" s="585" t="s">
        <v>213</v>
      </c>
      <c r="E58" s="585" t="s">
        <v>128</v>
      </c>
      <c r="F58" s="248">
        <v>292</v>
      </c>
      <c r="G58" s="247">
        <v>164</v>
      </c>
      <c r="H58" s="249">
        <v>56.164383561643838</v>
      </c>
      <c r="I58" s="247">
        <v>139</v>
      </c>
      <c r="J58" s="249">
        <v>47.602739726027401</v>
      </c>
      <c r="K58" s="250" t="s">
        <v>214</v>
      </c>
      <c r="L58" s="227" t="e">
        <f>VLOOKUP(D58,#REF!,2,0)</f>
        <v>#REF!</v>
      </c>
      <c r="M58" s="178" t="str">
        <f t="shared" si="0"/>
        <v>K</v>
      </c>
      <c r="N58" s="178" t="str">
        <f t="shared" si="1"/>
        <v>K</v>
      </c>
      <c r="O58" s="178"/>
      <c r="P58" s="184">
        <f t="shared" si="2"/>
        <v>56.164383561643838</v>
      </c>
      <c r="Q58" s="184">
        <f t="shared" si="3"/>
        <v>47.602739726027401</v>
      </c>
      <c r="R58" s="180"/>
      <c r="S58" s="180" t="str">
        <f t="shared" si="4"/>
        <v>BETUL</v>
      </c>
      <c r="T58" s="180" t="str">
        <f t="shared" si="5"/>
        <v>BETUL</v>
      </c>
      <c r="U58" s="180" t="str">
        <f t="shared" si="6"/>
        <v>OKE</v>
      </c>
      <c r="V58" s="180" t="str">
        <f t="shared" si="7"/>
        <v>OKE</v>
      </c>
      <c r="X58" s="292" t="s">
        <v>27</v>
      </c>
      <c r="Y58" s="293">
        <v>2</v>
      </c>
      <c r="Z58" s="293" t="s">
        <v>1948</v>
      </c>
      <c r="AA58" s="293" t="s">
        <v>128</v>
      </c>
      <c r="AB58" s="248">
        <v>292</v>
      </c>
      <c r="AC58" s="294">
        <v>102</v>
      </c>
      <c r="AD58" s="294">
        <v>34.931506849315099</v>
      </c>
      <c r="AE58" s="294">
        <v>111</v>
      </c>
      <c r="AF58" s="294">
        <v>38.013698630137</v>
      </c>
      <c r="AG58" s="247" t="s">
        <v>1949</v>
      </c>
    </row>
    <row r="59" spans="1:33">
      <c r="A59" s="291">
        <v>50</v>
      </c>
      <c r="B59" s="584" t="s">
        <v>176</v>
      </c>
      <c r="C59" s="585">
        <v>1</v>
      </c>
      <c r="D59" s="585" t="s">
        <v>177</v>
      </c>
      <c r="E59" s="585" t="s">
        <v>128</v>
      </c>
      <c r="F59" s="248">
        <v>292</v>
      </c>
      <c r="G59" s="247">
        <v>167</v>
      </c>
      <c r="H59" s="249">
        <v>57.191780821917803</v>
      </c>
      <c r="I59" s="247">
        <v>216</v>
      </c>
      <c r="J59" s="249">
        <v>73.972602739726028</v>
      </c>
      <c r="K59" s="250" t="s">
        <v>178</v>
      </c>
      <c r="L59" s="227" t="e">
        <f>VLOOKUP(D59,#REF!,2,0)</f>
        <v>#REF!</v>
      </c>
      <c r="M59" s="178" t="str">
        <f t="shared" si="0"/>
        <v>K</v>
      </c>
      <c r="N59" s="178" t="str">
        <f t="shared" si="1"/>
        <v>K</v>
      </c>
      <c r="O59" s="178"/>
      <c r="P59" s="184">
        <f t="shared" si="2"/>
        <v>57.191780821917803</v>
      </c>
      <c r="Q59" s="184">
        <f t="shared" si="3"/>
        <v>73.972602739726028</v>
      </c>
      <c r="R59" s="180"/>
      <c r="S59" s="180" t="str">
        <f t="shared" si="4"/>
        <v>BETUL</v>
      </c>
      <c r="T59" s="180" t="str">
        <f t="shared" si="5"/>
        <v>BETUL</v>
      </c>
      <c r="U59" s="180" t="str">
        <f t="shared" si="6"/>
        <v>OKE</v>
      </c>
      <c r="V59" s="180" t="str">
        <f t="shared" si="7"/>
        <v>OKE</v>
      </c>
      <c r="X59" s="292" t="s">
        <v>27</v>
      </c>
      <c r="Y59" s="293">
        <v>2</v>
      </c>
      <c r="Z59" s="293" t="s">
        <v>1950</v>
      </c>
      <c r="AA59" s="293" t="s">
        <v>128</v>
      </c>
      <c r="AB59" s="248">
        <v>292</v>
      </c>
      <c r="AC59" s="294">
        <v>118</v>
      </c>
      <c r="AD59" s="294">
        <v>40.410958904109599</v>
      </c>
      <c r="AE59" s="294">
        <v>130</v>
      </c>
      <c r="AF59" s="294">
        <v>44.5205479452055</v>
      </c>
      <c r="AG59" s="247" t="s">
        <v>1951</v>
      </c>
    </row>
    <row r="60" spans="1:33">
      <c r="A60" s="291">
        <v>51</v>
      </c>
      <c r="B60" s="584" t="s">
        <v>176</v>
      </c>
      <c r="C60" s="585">
        <v>2</v>
      </c>
      <c r="D60" s="585" t="s">
        <v>1930</v>
      </c>
      <c r="E60" s="585" t="s">
        <v>128</v>
      </c>
      <c r="F60" s="248">
        <v>358</v>
      </c>
      <c r="G60" s="247">
        <v>131</v>
      </c>
      <c r="H60" s="249">
        <v>36.592178770949715</v>
      </c>
      <c r="I60" s="247">
        <v>127</v>
      </c>
      <c r="J60" s="249">
        <v>35.47486033519553</v>
      </c>
      <c r="K60" s="250" t="s">
        <v>1931</v>
      </c>
      <c r="L60" s="227" t="e">
        <f>VLOOKUP(D60,#REF!,2,0)</f>
        <v>#REF!</v>
      </c>
      <c r="M60" s="178" t="str">
        <f t="shared" si="0"/>
        <v>K</v>
      </c>
      <c r="N60" s="178" t="str">
        <f t="shared" si="1"/>
        <v>K</v>
      </c>
      <c r="O60" s="178"/>
      <c r="P60" s="184">
        <f t="shared" si="2"/>
        <v>36.592178770949715</v>
      </c>
      <c r="Q60" s="184">
        <f t="shared" si="3"/>
        <v>35.47486033519553</v>
      </c>
      <c r="R60" s="180"/>
      <c r="S60" s="180" t="str">
        <f t="shared" si="4"/>
        <v>BETUL</v>
      </c>
      <c r="T60" s="180" t="str">
        <f t="shared" si="5"/>
        <v>BETUL</v>
      </c>
      <c r="U60" s="180" t="str">
        <f t="shared" si="6"/>
        <v>OKE</v>
      </c>
      <c r="V60" s="180" t="str">
        <f t="shared" si="7"/>
        <v>OKE</v>
      </c>
      <c r="X60" s="292" t="s">
        <v>27</v>
      </c>
      <c r="Y60" s="293">
        <v>2</v>
      </c>
      <c r="Z60" s="293" t="s">
        <v>1952</v>
      </c>
      <c r="AA60" s="293" t="s">
        <v>128</v>
      </c>
      <c r="AB60" s="248">
        <v>292</v>
      </c>
      <c r="AC60" s="294">
        <v>116</v>
      </c>
      <c r="AD60" s="294">
        <v>39.726027397260303</v>
      </c>
      <c r="AE60" s="294">
        <v>129</v>
      </c>
      <c r="AF60" s="294">
        <v>44.178082191780803</v>
      </c>
      <c r="AG60" s="247" t="s">
        <v>1953</v>
      </c>
    </row>
    <row r="61" spans="1:33">
      <c r="A61" s="291">
        <v>52</v>
      </c>
      <c r="B61" s="584" t="s">
        <v>176</v>
      </c>
      <c r="C61" s="585">
        <v>2</v>
      </c>
      <c r="D61" s="585" t="s">
        <v>1957</v>
      </c>
      <c r="E61" s="585" t="s">
        <v>128</v>
      </c>
      <c r="F61" s="248">
        <v>292</v>
      </c>
      <c r="G61" s="247">
        <v>0</v>
      </c>
      <c r="H61" s="249">
        <v>0</v>
      </c>
      <c r="I61" s="247">
        <v>0</v>
      </c>
      <c r="J61" s="249">
        <v>0</v>
      </c>
      <c r="K61" s="250" t="s">
        <v>1958</v>
      </c>
      <c r="L61" s="227" t="e">
        <f>VLOOKUP(D61,#REF!,2,0)</f>
        <v>#REF!</v>
      </c>
      <c r="M61" s="178" t="str">
        <f t="shared" si="0"/>
        <v>K</v>
      </c>
      <c r="N61" s="178" t="str">
        <f t="shared" si="1"/>
        <v>K</v>
      </c>
      <c r="O61" s="178"/>
      <c r="P61" s="184">
        <f t="shared" si="2"/>
        <v>0</v>
      </c>
      <c r="Q61" s="184">
        <f t="shared" si="3"/>
        <v>0</v>
      </c>
      <c r="R61" s="180"/>
      <c r="S61" s="180" t="str">
        <f t="shared" si="4"/>
        <v>BETUL</v>
      </c>
      <c r="T61" s="180" t="str">
        <f t="shared" si="5"/>
        <v>BETUL</v>
      </c>
      <c r="U61" s="180" t="str">
        <f t="shared" si="6"/>
        <v>OKE</v>
      </c>
      <c r="V61" s="180" t="str">
        <f t="shared" si="7"/>
        <v>OKE</v>
      </c>
      <c r="X61" s="292" t="s">
        <v>27</v>
      </c>
      <c r="Y61" s="293">
        <v>3</v>
      </c>
      <c r="Z61" s="293" t="s">
        <v>1954</v>
      </c>
      <c r="AA61" s="293" t="s">
        <v>128</v>
      </c>
      <c r="AB61" s="248">
        <v>358</v>
      </c>
      <c r="AC61" s="294">
        <v>177</v>
      </c>
      <c r="AD61" s="294">
        <v>49.4413407821229</v>
      </c>
      <c r="AE61" s="294">
        <v>197</v>
      </c>
      <c r="AF61" s="294">
        <v>55.027932960893899</v>
      </c>
      <c r="AG61" s="247" t="s">
        <v>1898</v>
      </c>
    </row>
    <row r="62" spans="1:33">
      <c r="A62" s="291">
        <v>53</v>
      </c>
      <c r="B62" s="584" t="s">
        <v>176</v>
      </c>
      <c r="C62" s="585">
        <v>2</v>
      </c>
      <c r="D62" s="585" t="s">
        <v>1934</v>
      </c>
      <c r="E62" s="585" t="s">
        <v>128</v>
      </c>
      <c r="F62" s="248">
        <v>292</v>
      </c>
      <c r="G62" s="247">
        <v>202</v>
      </c>
      <c r="H62" s="249">
        <v>69.178082191780817</v>
      </c>
      <c r="I62" s="247">
        <v>189</v>
      </c>
      <c r="J62" s="249">
        <v>64.726027397260282</v>
      </c>
      <c r="K62" s="250" t="s">
        <v>1935</v>
      </c>
      <c r="L62" s="227" t="e">
        <f>VLOOKUP(D62,#REF!,2,0)</f>
        <v>#REF!</v>
      </c>
      <c r="M62" s="178" t="str">
        <f t="shared" si="0"/>
        <v>K</v>
      </c>
      <c r="N62" s="178" t="str">
        <f t="shared" si="1"/>
        <v>K</v>
      </c>
      <c r="O62" s="178"/>
      <c r="P62" s="184">
        <f t="shared" si="2"/>
        <v>69.178082191780817</v>
      </c>
      <c r="Q62" s="184">
        <f t="shared" si="3"/>
        <v>64.726027397260282</v>
      </c>
      <c r="R62" s="180"/>
      <c r="S62" s="180" t="str">
        <f t="shared" si="4"/>
        <v>BETUL</v>
      </c>
      <c r="T62" s="180" t="str">
        <f t="shared" si="5"/>
        <v>BETUL</v>
      </c>
      <c r="U62" s="180" t="str">
        <f t="shared" si="6"/>
        <v>OKE</v>
      </c>
      <c r="V62" s="180" t="str">
        <f t="shared" si="7"/>
        <v>OKE</v>
      </c>
      <c r="X62" s="292" t="s">
        <v>27</v>
      </c>
      <c r="Y62" s="293">
        <v>4</v>
      </c>
      <c r="Z62" s="293" t="s">
        <v>1955</v>
      </c>
      <c r="AA62" s="293" t="s">
        <v>128</v>
      </c>
      <c r="AB62" s="248">
        <v>358</v>
      </c>
      <c r="AC62" s="294">
        <v>103</v>
      </c>
      <c r="AD62" s="294">
        <v>28.770949720670401</v>
      </c>
      <c r="AE62" s="294">
        <v>171</v>
      </c>
      <c r="AF62" s="294">
        <v>47.7653631284916</v>
      </c>
      <c r="AG62" s="247" t="s">
        <v>1956</v>
      </c>
    </row>
    <row r="63" spans="1:33">
      <c r="A63" s="291">
        <v>54</v>
      </c>
      <c r="B63" s="584" t="s">
        <v>176</v>
      </c>
      <c r="C63" s="585">
        <v>2</v>
      </c>
      <c r="D63" s="585" t="s">
        <v>1938</v>
      </c>
      <c r="E63" s="585" t="s">
        <v>128</v>
      </c>
      <c r="F63" s="248">
        <v>358</v>
      </c>
      <c r="G63" s="247">
        <v>177</v>
      </c>
      <c r="H63" s="249">
        <v>49.441340782122907</v>
      </c>
      <c r="I63" s="247">
        <v>204</v>
      </c>
      <c r="J63" s="249">
        <v>56.983240223463682</v>
      </c>
      <c r="K63" s="250" t="s">
        <v>1939</v>
      </c>
      <c r="L63" s="227" t="e">
        <f>VLOOKUP(D63,#REF!,2,0)</f>
        <v>#REF!</v>
      </c>
      <c r="M63" s="178" t="str">
        <f t="shared" si="0"/>
        <v>K</v>
      </c>
      <c r="N63" s="178" t="str">
        <f t="shared" si="1"/>
        <v>K</v>
      </c>
      <c r="O63" s="178"/>
      <c r="P63" s="184">
        <f t="shared" si="2"/>
        <v>49.441340782122907</v>
      </c>
      <c r="Q63" s="184">
        <f t="shared" si="3"/>
        <v>56.983240223463682</v>
      </c>
      <c r="R63" s="180"/>
      <c r="S63" s="180" t="str">
        <f t="shared" si="4"/>
        <v>BETUL</v>
      </c>
      <c r="T63" s="180" t="str">
        <f t="shared" si="5"/>
        <v>BETUL</v>
      </c>
      <c r="U63" s="180" t="str">
        <f t="shared" si="6"/>
        <v>OKE</v>
      </c>
      <c r="V63" s="180" t="str">
        <f t="shared" si="7"/>
        <v>OKE</v>
      </c>
      <c r="X63" s="292" t="s">
        <v>27</v>
      </c>
      <c r="Y63" s="293">
        <v>3</v>
      </c>
      <c r="Z63" s="293" t="s">
        <v>1959</v>
      </c>
      <c r="AA63" s="293" t="s">
        <v>128</v>
      </c>
      <c r="AB63" s="248">
        <v>358</v>
      </c>
      <c r="AC63" s="294">
        <v>3</v>
      </c>
      <c r="AD63" s="294">
        <v>0.83798882681564202</v>
      </c>
      <c r="AE63" s="294">
        <v>3</v>
      </c>
      <c r="AF63" s="294">
        <v>0.83798882681564202</v>
      </c>
      <c r="AG63" s="247" t="s">
        <v>1931</v>
      </c>
    </row>
    <row r="64" spans="1:33">
      <c r="A64" s="291">
        <v>55</v>
      </c>
      <c r="B64" s="584" t="s">
        <v>176</v>
      </c>
      <c r="C64" s="585">
        <v>2</v>
      </c>
      <c r="D64" s="585" t="s">
        <v>1940</v>
      </c>
      <c r="E64" s="585" t="s">
        <v>128</v>
      </c>
      <c r="F64" s="248">
        <v>292</v>
      </c>
      <c r="G64" s="247">
        <v>15</v>
      </c>
      <c r="H64" s="249">
        <v>5.1369863013698627</v>
      </c>
      <c r="I64" s="247">
        <v>17</v>
      </c>
      <c r="J64" s="249">
        <v>5.8219178082191778</v>
      </c>
      <c r="K64" s="250" t="s">
        <v>1941</v>
      </c>
      <c r="L64" s="227" t="e">
        <f>VLOOKUP(D64,#REF!,2,0)</f>
        <v>#REF!</v>
      </c>
      <c r="M64" s="178" t="str">
        <f t="shared" si="0"/>
        <v>K</v>
      </c>
      <c r="N64" s="178" t="str">
        <f t="shared" si="1"/>
        <v>K</v>
      </c>
      <c r="O64" s="178"/>
      <c r="P64" s="184">
        <f t="shared" si="2"/>
        <v>5.1369863013698627</v>
      </c>
      <c r="Q64" s="184">
        <f t="shared" si="3"/>
        <v>5.8219178082191778</v>
      </c>
      <c r="R64" s="180"/>
      <c r="S64" s="180" t="str">
        <f t="shared" si="4"/>
        <v>BETUL</v>
      </c>
      <c r="T64" s="180" t="str">
        <f t="shared" si="5"/>
        <v>BETUL</v>
      </c>
      <c r="U64" s="180" t="str">
        <f t="shared" si="6"/>
        <v>OKE</v>
      </c>
      <c r="V64" s="180" t="str">
        <f t="shared" si="7"/>
        <v>OKE</v>
      </c>
      <c r="X64" s="292" t="s">
        <v>27</v>
      </c>
      <c r="Y64" s="293">
        <v>3</v>
      </c>
      <c r="Z64" s="293" t="s">
        <v>1960</v>
      </c>
      <c r="AA64" s="293" t="s">
        <v>128</v>
      </c>
      <c r="AB64" s="248">
        <v>358</v>
      </c>
      <c r="AC64" s="294">
        <v>4</v>
      </c>
      <c r="AD64" s="294">
        <v>1.1173184357541901</v>
      </c>
      <c r="AE64" s="294">
        <v>4</v>
      </c>
      <c r="AF64" s="294">
        <v>1.1173184357541901</v>
      </c>
      <c r="AG64" s="247" t="s">
        <v>1961</v>
      </c>
    </row>
    <row r="65" spans="1:33">
      <c r="A65" s="291">
        <v>56</v>
      </c>
      <c r="B65" s="584" t="s">
        <v>176</v>
      </c>
      <c r="C65" s="585">
        <v>2</v>
      </c>
      <c r="D65" s="585" t="s">
        <v>1944</v>
      </c>
      <c r="E65" s="585" t="s">
        <v>128</v>
      </c>
      <c r="F65" s="248">
        <v>358</v>
      </c>
      <c r="G65" s="247">
        <v>137</v>
      </c>
      <c r="H65" s="249">
        <v>38.268156424581008</v>
      </c>
      <c r="I65" s="247">
        <v>99</v>
      </c>
      <c r="J65" s="249">
        <v>27.653631284916202</v>
      </c>
      <c r="K65" s="250" t="s">
        <v>1965</v>
      </c>
      <c r="L65" s="227" t="e">
        <f>VLOOKUP(D65,#REF!,2,0)</f>
        <v>#REF!</v>
      </c>
      <c r="M65" s="178" t="str">
        <f t="shared" si="0"/>
        <v>K</v>
      </c>
      <c r="N65" s="178" t="str">
        <f t="shared" si="1"/>
        <v>K</v>
      </c>
      <c r="O65" s="178"/>
      <c r="P65" s="184">
        <f t="shared" si="2"/>
        <v>38.268156424581008</v>
      </c>
      <c r="Q65" s="184">
        <f t="shared" si="3"/>
        <v>27.653631284916202</v>
      </c>
      <c r="R65" s="180"/>
      <c r="S65" s="180" t="str">
        <f t="shared" si="4"/>
        <v>BETUL</v>
      </c>
      <c r="T65" s="180" t="str">
        <f t="shared" si="5"/>
        <v>BETUL</v>
      </c>
      <c r="U65" s="180" t="str">
        <f t="shared" si="6"/>
        <v>OKE</v>
      </c>
      <c r="V65" s="180" t="str">
        <f t="shared" si="7"/>
        <v>OKE</v>
      </c>
      <c r="X65" s="292" t="s">
        <v>27</v>
      </c>
      <c r="Y65" s="293">
        <v>3</v>
      </c>
      <c r="Z65" s="293" t="s">
        <v>1962</v>
      </c>
      <c r="AA65" s="293" t="s">
        <v>128</v>
      </c>
      <c r="AB65" s="248">
        <v>358</v>
      </c>
      <c r="AC65" s="294">
        <v>187</v>
      </c>
      <c r="AD65" s="294">
        <v>52.2346368715084</v>
      </c>
      <c r="AE65" s="294">
        <v>99</v>
      </c>
      <c r="AF65" s="294">
        <v>27.653631284916202</v>
      </c>
      <c r="AG65" s="247" t="s">
        <v>1963</v>
      </c>
    </row>
    <row r="66" spans="1:33">
      <c r="A66" s="291">
        <v>57</v>
      </c>
      <c r="B66" s="584" t="s">
        <v>176</v>
      </c>
      <c r="C66" s="585">
        <v>2</v>
      </c>
      <c r="D66" s="585" t="s">
        <v>1950</v>
      </c>
      <c r="E66" s="585" t="s">
        <v>128</v>
      </c>
      <c r="F66" s="248">
        <v>292</v>
      </c>
      <c r="G66" s="247">
        <v>121</v>
      </c>
      <c r="H66" s="249">
        <v>41.438356164383563</v>
      </c>
      <c r="I66" s="247">
        <v>127</v>
      </c>
      <c r="J66" s="249">
        <v>43.493150684931507</v>
      </c>
      <c r="K66" s="250" t="s">
        <v>1951</v>
      </c>
      <c r="L66" s="227" t="e">
        <f>VLOOKUP(D66,#REF!,2,0)</f>
        <v>#REF!</v>
      </c>
      <c r="M66" s="178" t="str">
        <f t="shared" si="0"/>
        <v>K</v>
      </c>
      <c r="N66" s="178" t="str">
        <f t="shared" si="1"/>
        <v>K</v>
      </c>
      <c r="O66" s="178"/>
      <c r="P66" s="184">
        <f t="shared" si="2"/>
        <v>41.438356164383563</v>
      </c>
      <c r="Q66" s="184">
        <f t="shared" si="3"/>
        <v>43.493150684931507</v>
      </c>
      <c r="R66" s="180"/>
      <c r="S66" s="180" t="str">
        <f t="shared" si="4"/>
        <v>BETUL</v>
      </c>
      <c r="T66" s="180" t="str">
        <f t="shared" si="5"/>
        <v>BETUL</v>
      </c>
      <c r="U66" s="180" t="str">
        <f t="shared" si="6"/>
        <v>OKE</v>
      </c>
      <c r="V66" s="180" t="str">
        <f t="shared" si="7"/>
        <v>OKE</v>
      </c>
      <c r="X66" s="292" t="s">
        <v>27</v>
      </c>
      <c r="Y66" s="293">
        <v>4</v>
      </c>
      <c r="Z66" s="293" t="s">
        <v>1964</v>
      </c>
      <c r="AA66" s="293" t="s">
        <v>128</v>
      </c>
      <c r="AB66" s="248">
        <v>358</v>
      </c>
      <c r="AC66" s="294">
        <v>6</v>
      </c>
      <c r="AD66" s="294">
        <v>1.67597765363128</v>
      </c>
      <c r="AE66" s="294">
        <v>6</v>
      </c>
      <c r="AF66" s="294">
        <v>1.67597765363128</v>
      </c>
      <c r="AG66" s="247" t="s">
        <v>1956</v>
      </c>
    </row>
    <row r="67" spans="1:33">
      <c r="A67" s="291">
        <v>58</v>
      </c>
      <c r="B67" s="584" t="s">
        <v>176</v>
      </c>
      <c r="C67" s="585">
        <v>2</v>
      </c>
      <c r="D67" s="585" t="s">
        <v>1948</v>
      </c>
      <c r="E67" s="585" t="s">
        <v>128</v>
      </c>
      <c r="F67" s="248">
        <v>292</v>
      </c>
      <c r="G67" s="247">
        <v>104</v>
      </c>
      <c r="H67" s="249">
        <v>35.61643835616438</v>
      </c>
      <c r="I67" s="247">
        <v>119</v>
      </c>
      <c r="J67" s="249">
        <v>40.753424657534246</v>
      </c>
      <c r="K67" s="250" t="s">
        <v>1949</v>
      </c>
      <c r="L67" s="227" t="e">
        <f>VLOOKUP(D67,#REF!,2,0)</f>
        <v>#REF!</v>
      </c>
      <c r="M67" s="178" t="str">
        <f t="shared" si="0"/>
        <v>K</v>
      </c>
      <c r="N67" s="178" t="str">
        <f t="shared" si="1"/>
        <v>K</v>
      </c>
      <c r="O67" s="178"/>
      <c r="P67" s="184">
        <f t="shared" si="2"/>
        <v>35.61643835616438</v>
      </c>
      <c r="Q67" s="184">
        <f t="shared" si="3"/>
        <v>40.753424657534246</v>
      </c>
      <c r="R67" s="180"/>
      <c r="S67" s="180" t="str">
        <f t="shared" si="4"/>
        <v>BETUL</v>
      </c>
      <c r="T67" s="180" t="str">
        <f t="shared" si="5"/>
        <v>BETUL</v>
      </c>
      <c r="U67" s="180" t="str">
        <f t="shared" si="6"/>
        <v>OKE</v>
      </c>
      <c r="V67" s="180" t="str">
        <f t="shared" si="7"/>
        <v>OKE</v>
      </c>
      <c r="X67" s="292" t="s">
        <v>27</v>
      </c>
      <c r="Y67" s="293">
        <v>3</v>
      </c>
      <c r="Z67" s="293" t="s">
        <v>1966</v>
      </c>
      <c r="AA67" s="293" t="s">
        <v>128</v>
      </c>
      <c r="AB67" s="248">
        <v>358</v>
      </c>
      <c r="AC67" s="294">
        <v>2</v>
      </c>
      <c r="AD67" s="294">
        <v>0.55865921787709505</v>
      </c>
      <c r="AE67" s="294">
        <v>2</v>
      </c>
      <c r="AF67" s="294">
        <v>0.55865921787709505</v>
      </c>
      <c r="AG67" s="247" t="s">
        <v>218</v>
      </c>
    </row>
    <row r="68" spans="1:33">
      <c r="A68" s="291">
        <v>59</v>
      </c>
      <c r="B68" s="584" t="s">
        <v>176</v>
      </c>
      <c r="C68" s="585">
        <v>2</v>
      </c>
      <c r="D68" s="585" t="s">
        <v>1969</v>
      </c>
      <c r="E68" s="585" t="s">
        <v>128</v>
      </c>
      <c r="F68" s="248">
        <v>358</v>
      </c>
      <c r="G68" s="247">
        <v>39</v>
      </c>
      <c r="H68" s="249">
        <v>10.893854748603351</v>
      </c>
      <c r="I68" s="247">
        <v>32</v>
      </c>
      <c r="J68" s="249">
        <v>8.938547486033519</v>
      </c>
      <c r="K68" s="250" t="s">
        <v>1970</v>
      </c>
      <c r="L68" s="227" t="e">
        <f>VLOOKUP(D68,#REF!,2,0)</f>
        <v>#REF!</v>
      </c>
      <c r="M68" s="178" t="str">
        <f t="shared" si="0"/>
        <v>K</v>
      </c>
      <c r="N68" s="178" t="str">
        <f t="shared" si="1"/>
        <v>K</v>
      </c>
      <c r="O68" s="178"/>
      <c r="P68" s="184">
        <f t="shared" si="2"/>
        <v>10.893854748603351</v>
      </c>
      <c r="Q68" s="184">
        <f t="shared" si="3"/>
        <v>8.938547486033519</v>
      </c>
      <c r="R68" s="180"/>
      <c r="S68" s="180" t="str">
        <f t="shared" si="4"/>
        <v>BETUL</v>
      </c>
      <c r="T68" s="180" t="str">
        <f t="shared" si="5"/>
        <v>BETUL</v>
      </c>
      <c r="U68" s="180" t="str">
        <f t="shared" si="6"/>
        <v>OKE</v>
      </c>
      <c r="V68" s="180" t="str">
        <f t="shared" si="7"/>
        <v>OKE</v>
      </c>
      <c r="X68" s="292" t="s">
        <v>27</v>
      </c>
      <c r="Y68" s="293">
        <v>3</v>
      </c>
      <c r="Z68" s="293" t="s">
        <v>217</v>
      </c>
      <c r="AA68" s="293" t="s">
        <v>128</v>
      </c>
      <c r="AB68" s="248">
        <v>358</v>
      </c>
      <c r="AC68" s="294">
        <v>242</v>
      </c>
      <c r="AD68" s="294">
        <v>67.597765363128502</v>
      </c>
      <c r="AE68" s="294">
        <v>289</v>
      </c>
      <c r="AF68" s="294">
        <v>80.726256983240205</v>
      </c>
      <c r="AG68" s="247" t="s">
        <v>218</v>
      </c>
    </row>
    <row r="69" spans="1:33">
      <c r="A69" s="291">
        <v>60</v>
      </c>
      <c r="B69" s="584" t="s">
        <v>176</v>
      </c>
      <c r="C69" s="585">
        <v>2</v>
      </c>
      <c r="D69" s="585" t="s">
        <v>1952</v>
      </c>
      <c r="E69" s="585" t="s">
        <v>128</v>
      </c>
      <c r="F69" s="248">
        <v>292</v>
      </c>
      <c r="G69" s="247">
        <v>186</v>
      </c>
      <c r="H69" s="249">
        <v>63.698630136986303</v>
      </c>
      <c r="I69" s="247">
        <v>191</v>
      </c>
      <c r="J69" s="249">
        <v>65.410958904109577</v>
      </c>
      <c r="K69" s="250" t="s">
        <v>1953</v>
      </c>
      <c r="L69" s="227" t="e">
        <f>VLOOKUP(D69,#REF!,2,0)</f>
        <v>#REF!</v>
      </c>
      <c r="M69" s="178" t="str">
        <f t="shared" si="0"/>
        <v>K</v>
      </c>
      <c r="N69" s="178" t="str">
        <f t="shared" si="1"/>
        <v>K</v>
      </c>
      <c r="O69" s="178"/>
      <c r="P69" s="184">
        <f t="shared" si="2"/>
        <v>63.698630136986303</v>
      </c>
      <c r="Q69" s="184">
        <f t="shared" si="3"/>
        <v>65.410958904109577</v>
      </c>
      <c r="R69" s="180"/>
      <c r="S69" s="180" t="str">
        <f t="shared" si="4"/>
        <v>BETUL</v>
      </c>
      <c r="T69" s="180" t="str">
        <f t="shared" si="5"/>
        <v>BETUL</v>
      </c>
      <c r="U69" s="180" t="str">
        <f t="shared" si="6"/>
        <v>OKE</v>
      </c>
      <c r="V69" s="180" t="str">
        <f t="shared" si="7"/>
        <v>OKE</v>
      </c>
      <c r="X69" s="292" t="s">
        <v>27</v>
      </c>
      <c r="Y69" s="293">
        <v>4</v>
      </c>
      <c r="Z69" s="293" t="s">
        <v>1967</v>
      </c>
      <c r="AA69" s="293" t="s">
        <v>128</v>
      </c>
      <c r="AB69" s="248">
        <v>358</v>
      </c>
      <c r="AC69" s="294">
        <v>139</v>
      </c>
      <c r="AD69" s="294">
        <v>38.826815642458101</v>
      </c>
      <c r="AE69" s="294">
        <v>156</v>
      </c>
      <c r="AF69" s="294">
        <v>43.575418994413397</v>
      </c>
      <c r="AG69" s="247" t="s">
        <v>1968</v>
      </c>
    </row>
    <row r="70" spans="1:33">
      <c r="A70" s="291">
        <v>61</v>
      </c>
      <c r="B70" s="584" t="s">
        <v>176</v>
      </c>
      <c r="C70" s="585">
        <v>3</v>
      </c>
      <c r="D70" s="585" t="s">
        <v>1960</v>
      </c>
      <c r="E70" s="585" t="s">
        <v>128</v>
      </c>
      <c r="F70" s="248">
        <v>358</v>
      </c>
      <c r="G70" s="247">
        <v>27</v>
      </c>
      <c r="H70" s="249">
        <v>7.5418994413407825</v>
      </c>
      <c r="I70" s="247">
        <v>17</v>
      </c>
      <c r="J70" s="249">
        <v>4.7486033519553068</v>
      </c>
      <c r="K70" s="250" t="s">
        <v>1983</v>
      </c>
      <c r="L70" s="227" t="e">
        <f>VLOOKUP(D70,#REF!,2,0)</f>
        <v>#REF!</v>
      </c>
      <c r="M70" s="178" t="str">
        <f t="shared" si="0"/>
        <v>K</v>
      </c>
      <c r="N70" s="178" t="str">
        <f t="shared" si="1"/>
        <v>K</v>
      </c>
      <c r="O70" s="178"/>
      <c r="P70" s="184">
        <f t="shared" si="2"/>
        <v>7.5418994413407825</v>
      </c>
      <c r="Q70" s="184">
        <f t="shared" si="3"/>
        <v>4.7486033519553068</v>
      </c>
      <c r="R70" s="180"/>
      <c r="S70" s="180" t="str">
        <f t="shared" si="4"/>
        <v>BETUL</v>
      </c>
      <c r="T70" s="180" t="str">
        <f t="shared" si="5"/>
        <v>BETUL</v>
      </c>
      <c r="U70" s="180" t="str">
        <f t="shared" si="6"/>
        <v>OKE</v>
      </c>
      <c r="V70" s="180" t="str">
        <f t="shared" si="7"/>
        <v>OKE</v>
      </c>
      <c r="X70" s="292" t="s">
        <v>27</v>
      </c>
      <c r="Y70" s="293">
        <v>3</v>
      </c>
      <c r="Z70" s="293" t="s">
        <v>1971</v>
      </c>
      <c r="AA70" s="293" t="s">
        <v>128</v>
      </c>
      <c r="AB70" s="248">
        <v>358</v>
      </c>
      <c r="AC70" s="294">
        <v>10</v>
      </c>
      <c r="AD70" s="294">
        <v>2.7932960893854699</v>
      </c>
      <c r="AE70" s="294">
        <v>10</v>
      </c>
      <c r="AF70" s="294">
        <v>2.7932960893854699</v>
      </c>
      <c r="AG70" s="247" t="s">
        <v>1972</v>
      </c>
    </row>
    <row r="71" spans="1:33">
      <c r="A71" s="291">
        <v>62</v>
      </c>
      <c r="B71" s="584" t="s">
        <v>176</v>
      </c>
      <c r="C71" s="585">
        <v>3</v>
      </c>
      <c r="D71" s="585" t="s">
        <v>1962</v>
      </c>
      <c r="E71" s="585" t="s">
        <v>128</v>
      </c>
      <c r="F71" s="248">
        <v>358</v>
      </c>
      <c r="G71" s="247">
        <v>0</v>
      </c>
      <c r="H71" s="249">
        <v>0</v>
      </c>
      <c r="I71" s="247">
        <v>0</v>
      </c>
      <c r="J71" s="249">
        <v>0</v>
      </c>
      <c r="K71" s="250" t="s">
        <v>1986</v>
      </c>
      <c r="L71" s="227" t="e">
        <f>VLOOKUP(D71,#REF!,2,0)</f>
        <v>#REF!</v>
      </c>
      <c r="M71" s="178" t="str">
        <f t="shared" si="0"/>
        <v>K</v>
      </c>
      <c r="N71" s="178" t="str">
        <f t="shared" si="1"/>
        <v>K</v>
      </c>
      <c r="O71" s="178"/>
      <c r="P71" s="184">
        <f t="shared" si="2"/>
        <v>0</v>
      </c>
      <c r="Q71" s="184">
        <f t="shared" si="3"/>
        <v>0</v>
      </c>
      <c r="R71" s="180"/>
      <c r="S71" s="180" t="str">
        <f t="shared" si="4"/>
        <v>BETUL</v>
      </c>
      <c r="T71" s="180" t="str">
        <f t="shared" si="5"/>
        <v>BETUL</v>
      </c>
      <c r="U71" s="180" t="str">
        <f t="shared" si="6"/>
        <v>OKE</v>
      </c>
      <c r="V71" s="180" t="str">
        <f t="shared" si="7"/>
        <v>OKE</v>
      </c>
      <c r="X71" s="292" t="s">
        <v>27</v>
      </c>
      <c r="Y71" s="293">
        <v>3</v>
      </c>
      <c r="Z71" s="293" t="s">
        <v>1973</v>
      </c>
      <c r="AA71" s="293" t="s">
        <v>128</v>
      </c>
      <c r="AB71" s="248">
        <v>358</v>
      </c>
      <c r="AC71" s="294">
        <v>179</v>
      </c>
      <c r="AD71" s="294">
        <v>50</v>
      </c>
      <c r="AE71" s="294">
        <v>207</v>
      </c>
      <c r="AF71" s="294">
        <v>57.8212290502793</v>
      </c>
      <c r="AG71" s="247" t="s">
        <v>1953</v>
      </c>
    </row>
    <row r="72" spans="1:33">
      <c r="A72" s="291">
        <v>63</v>
      </c>
      <c r="B72" s="584" t="s">
        <v>176</v>
      </c>
      <c r="C72" s="585">
        <v>3</v>
      </c>
      <c r="D72" s="585" t="s">
        <v>1966</v>
      </c>
      <c r="E72" s="588" t="s">
        <v>128</v>
      </c>
      <c r="F72" s="248">
        <v>358</v>
      </c>
      <c r="G72" s="247">
        <v>0</v>
      </c>
      <c r="H72" s="249">
        <v>0</v>
      </c>
      <c r="I72" s="247">
        <v>0</v>
      </c>
      <c r="J72" s="249">
        <v>0</v>
      </c>
      <c r="K72" s="250" t="s">
        <v>1991</v>
      </c>
      <c r="L72" s="227" t="e">
        <f>VLOOKUP(D72,#REF!,2,0)</f>
        <v>#REF!</v>
      </c>
      <c r="M72" s="178" t="str">
        <f t="shared" si="0"/>
        <v>K</v>
      </c>
      <c r="N72" s="178" t="str">
        <f t="shared" si="1"/>
        <v>K</v>
      </c>
      <c r="O72" s="178"/>
      <c r="P72" s="184">
        <f t="shared" si="2"/>
        <v>0</v>
      </c>
      <c r="Q72" s="184">
        <f t="shared" si="3"/>
        <v>0</v>
      </c>
      <c r="R72" s="180"/>
      <c r="S72" s="180" t="str">
        <f t="shared" si="4"/>
        <v>BETUL</v>
      </c>
      <c r="T72" s="180" t="str">
        <f t="shared" si="5"/>
        <v>BETUL</v>
      </c>
      <c r="U72" s="180" t="str">
        <f t="shared" si="6"/>
        <v>OKE</v>
      </c>
      <c r="V72" s="180" t="str">
        <f t="shared" si="7"/>
        <v>OKE</v>
      </c>
      <c r="X72" s="292" t="s">
        <v>27</v>
      </c>
      <c r="Y72" s="293">
        <v>4</v>
      </c>
      <c r="Z72" s="293" t="s">
        <v>1975</v>
      </c>
      <c r="AA72" s="293" t="s">
        <v>128</v>
      </c>
      <c r="AB72" s="248">
        <v>358</v>
      </c>
      <c r="AC72" s="294">
        <v>126</v>
      </c>
      <c r="AD72" s="294">
        <v>35.195530726256997</v>
      </c>
      <c r="AE72" s="294">
        <v>120</v>
      </c>
      <c r="AF72" s="294">
        <v>33.519553072625698</v>
      </c>
      <c r="AG72" s="247" t="s">
        <v>1976</v>
      </c>
    </row>
    <row r="73" spans="1:33">
      <c r="A73" s="291">
        <v>64</v>
      </c>
      <c r="B73" s="584" t="s">
        <v>176</v>
      </c>
      <c r="C73" s="585">
        <v>3</v>
      </c>
      <c r="D73" s="585" t="s">
        <v>217</v>
      </c>
      <c r="E73" s="585" t="s">
        <v>128</v>
      </c>
      <c r="F73" s="248">
        <v>358</v>
      </c>
      <c r="G73" s="247">
        <v>138</v>
      </c>
      <c r="H73" s="249">
        <v>38.547486033519554</v>
      </c>
      <c r="I73" s="247">
        <v>147</v>
      </c>
      <c r="J73" s="249">
        <v>41.061452513966479</v>
      </c>
      <c r="K73" s="250" t="s">
        <v>1993</v>
      </c>
      <c r="L73" s="227" t="e">
        <f>VLOOKUP(D73,#REF!,2,0)</f>
        <v>#REF!</v>
      </c>
      <c r="M73" s="178" t="str">
        <f t="shared" si="0"/>
        <v>K</v>
      </c>
      <c r="N73" s="178" t="str">
        <f t="shared" si="1"/>
        <v>K</v>
      </c>
      <c r="O73" s="178"/>
      <c r="P73" s="184">
        <f t="shared" si="2"/>
        <v>38.547486033519554</v>
      </c>
      <c r="Q73" s="184">
        <f t="shared" si="3"/>
        <v>41.061452513966479</v>
      </c>
      <c r="R73" s="180"/>
      <c r="S73" s="180" t="str">
        <f t="shared" si="4"/>
        <v>BETUL</v>
      </c>
      <c r="T73" s="180" t="str">
        <f t="shared" si="5"/>
        <v>BETUL</v>
      </c>
      <c r="U73" s="180" t="str">
        <f t="shared" si="6"/>
        <v>OKE</v>
      </c>
      <c r="V73" s="180" t="str">
        <f t="shared" si="7"/>
        <v>OKE</v>
      </c>
      <c r="X73" s="292" t="s">
        <v>27</v>
      </c>
      <c r="Y73" s="293">
        <v>4</v>
      </c>
      <c r="Z73" s="293" t="s">
        <v>1978</v>
      </c>
      <c r="AA73" s="293" t="s">
        <v>128</v>
      </c>
      <c r="AB73" s="248">
        <v>358</v>
      </c>
      <c r="AC73" s="294">
        <v>150</v>
      </c>
      <c r="AD73" s="294">
        <v>41.899441340782097</v>
      </c>
      <c r="AE73" s="294">
        <v>145</v>
      </c>
      <c r="AF73" s="294">
        <v>40.502793296089401</v>
      </c>
      <c r="AG73" s="247" t="s">
        <v>1979</v>
      </c>
    </row>
    <row r="74" spans="1:33">
      <c r="A74" s="291">
        <v>65</v>
      </c>
      <c r="B74" s="584" t="s">
        <v>176</v>
      </c>
      <c r="C74" s="585">
        <v>3</v>
      </c>
      <c r="D74" s="585" t="s">
        <v>1959</v>
      </c>
      <c r="E74" s="585" t="s">
        <v>128</v>
      </c>
      <c r="F74" s="248">
        <v>358</v>
      </c>
      <c r="G74" s="247">
        <v>120</v>
      </c>
      <c r="H74" s="249">
        <v>33.519553072625698</v>
      </c>
      <c r="I74" s="247">
        <v>0</v>
      </c>
      <c r="J74" s="249">
        <v>0</v>
      </c>
      <c r="K74" s="250" t="s">
        <v>1980</v>
      </c>
      <c r="L74" s="227" t="e">
        <f>VLOOKUP(D74,#REF!,2,0)</f>
        <v>#REF!</v>
      </c>
      <c r="M74" s="178" t="str">
        <f t="shared" ref="M74:M137" si="8">IF(H74&gt;=80,"B","K")</f>
        <v>K</v>
      </c>
      <c r="N74" s="178" t="str">
        <f t="shared" ref="N74:N137" si="9">IF(J74&gt;=80,"B","K")</f>
        <v>K</v>
      </c>
      <c r="O74" s="178"/>
      <c r="P74" s="184">
        <f t="shared" ref="P74:P137" si="10">(G74/F74)*100</f>
        <v>33.519553072625698</v>
      </c>
      <c r="Q74" s="184">
        <f t="shared" ref="Q74:Q137" si="11">(I74/F74)*100</f>
        <v>0</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X74" s="292" t="s">
        <v>27</v>
      </c>
      <c r="Y74" s="293">
        <v>3</v>
      </c>
      <c r="Z74" s="293" t="s">
        <v>1981</v>
      </c>
      <c r="AA74" s="293" t="s">
        <v>128</v>
      </c>
      <c r="AB74" s="248">
        <v>358</v>
      </c>
      <c r="AC74" s="294">
        <v>148</v>
      </c>
      <c r="AD74" s="294">
        <v>41.340782122904997</v>
      </c>
      <c r="AE74" s="294">
        <v>165</v>
      </c>
      <c r="AF74" s="294">
        <v>46.0893854748603</v>
      </c>
      <c r="AG74" s="247" t="s">
        <v>1982</v>
      </c>
    </row>
    <row r="75" spans="1:33">
      <c r="A75" s="291">
        <v>66</v>
      </c>
      <c r="B75" s="584" t="s">
        <v>176</v>
      </c>
      <c r="C75" s="585">
        <v>3</v>
      </c>
      <c r="D75" s="585" t="s">
        <v>1954</v>
      </c>
      <c r="E75" s="585" t="s">
        <v>128</v>
      </c>
      <c r="F75" s="248">
        <v>358</v>
      </c>
      <c r="G75" s="247">
        <v>182</v>
      </c>
      <c r="H75" s="249">
        <v>50.837988826815639</v>
      </c>
      <c r="I75" s="247">
        <v>218</v>
      </c>
      <c r="J75" s="249">
        <v>60.893854748603346</v>
      </c>
      <c r="K75" s="250" t="s">
        <v>1974</v>
      </c>
      <c r="L75" s="227" t="e">
        <f>VLOOKUP(D75,#REF!,2,0)</f>
        <v>#REF!</v>
      </c>
      <c r="M75" s="178" t="str">
        <f t="shared" si="8"/>
        <v>K</v>
      </c>
      <c r="N75" s="178" t="str">
        <f t="shared" si="9"/>
        <v>K</v>
      </c>
      <c r="O75" s="178"/>
      <c r="P75" s="184">
        <f t="shared" si="10"/>
        <v>50.837988826815639</v>
      </c>
      <c r="Q75" s="184">
        <f t="shared" si="11"/>
        <v>60.893854748603346</v>
      </c>
      <c r="R75" s="180"/>
      <c r="S75" s="180" t="str">
        <f t="shared" si="12"/>
        <v>BETUL</v>
      </c>
      <c r="T75" s="180" t="str">
        <f t="shared" si="13"/>
        <v>BETUL</v>
      </c>
      <c r="U75" s="180" t="str">
        <f t="shared" si="14"/>
        <v>OKE</v>
      </c>
      <c r="V75" s="180" t="str">
        <f t="shared" si="15"/>
        <v>OKE</v>
      </c>
      <c r="X75" s="292" t="s">
        <v>27</v>
      </c>
      <c r="Y75" s="293">
        <v>3</v>
      </c>
      <c r="Z75" s="293" t="s">
        <v>1984</v>
      </c>
      <c r="AA75" s="293" t="s">
        <v>128</v>
      </c>
      <c r="AB75" s="248">
        <v>358</v>
      </c>
      <c r="AC75" s="294">
        <v>166</v>
      </c>
      <c r="AD75" s="294">
        <v>46.368715083798897</v>
      </c>
      <c r="AE75" s="294">
        <v>188</v>
      </c>
      <c r="AF75" s="294">
        <v>52.513966480446904</v>
      </c>
      <c r="AG75" s="247" t="s">
        <v>1985</v>
      </c>
    </row>
    <row r="76" spans="1:33">
      <c r="A76" s="291">
        <v>67</v>
      </c>
      <c r="B76" s="584" t="s">
        <v>176</v>
      </c>
      <c r="C76" s="585">
        <v>3</v>
      </c>
      <c r="D76" s="585" t="s">
        <v>1981</v>
      </c>
      <c r="E76" s="585" t="s">
        <v>128</v>
      </c>
      <c r="F76" s="248">
        <v>358</v>
      </c>
      <c r="G76" s="247">
        <v>143</v>
      </c>
      <c r="H76" s="249">
        <v>39.944134078212286</v>
      </c>
      <c r="I76" s="247">
        <v>172</v>
      </c>
      <c r="J76" s="249">
        <v>48.044692737430168</v>
      </c>
      <c r="K76" s="250" t="s">
        <v>1982</v>
      </c>
      <c r="L76" s="227" t="e">
        <f>VLOOKUP(D76,#REF!,2,0)</f>
        <v>#REF!</v>
      </c>
      <c r="M76" s="178" t="str">
        <f t="shared" si="8"/>
        <v>K</v>
      </c>
      <c r="N76" s="178" t="str">
        <f t="shared" si="9"/>
        <v>K</v>
      </c>
      <c r="O76" s="178"/>
      <c r="P76" s="184">
        <f t="shared" si="10"/>
        <v>39.944134078212286</v>
      </c>
      <c r="Q76" s="184">
        <f t="shared" si="11"/>
        <v>48.044692737430168</v>
      </c>
      <c r="R76" s="180"/>
      <c r="S76" s="180" t="str">
        <f t="shared" si="12"/>
        <v>BETUL</v>
      </c>
      <c r="T76" s="180" t="str">
        <f t="shared" si="13"/>
        <v>BETUL</v>
      </c>
      <c r="U76" s="180" t="str">
        <f t="shared" si="14"/>
        <v>OKE</v>
      </c>
      <c r="V76" s="180" t="str">
        <f t="shared" si="15"/>
        <v>OKE</v>
      </c>
      <c r="X76" s="292" t="s">
        <v>27</v>
      </c>
      <c r="Y76" s="293">
        <v>4</v>
      </c>
      <c r="Z76" s="293" t="s">
        <v>1987</v>
      </c>
      <c r="AA76" s="293" t="s">
        <v>128</v>
      </c>
      <c r="AB76" s="248">
        <v>358</v>
      </c>
      <c r="AC76" s="294">
        <v>149</v>
      </c>
      <c r="AD76" s="294">
        <v>41.6201117318436</v>
      </c>
      <c r="AE76" s="294">
        <v>169</v>
      </c>
      <c r="AF76" s="294">
        <v>47.2067039106145</v>
      </c>
      <c r="AG76" s="247" t="s">
        <v>1988</v>
      </c>
    </row>
    <row r="77" spans="1:33">
      <c r="A77" s="291">
        <v>68</v>
      </c>
      <c r="B77" s="584" t="s">
        <v>176</v>
      </c>
      <c r="C77" s="585">
        <v>3</v>
      </c>
      <c r="D77" s="585" t="s">
        <v>1971</v>
      </c>
      <c r="E77" s="585" t="s">
        <v>128</v>
      </c>
      <c r="F77" s="248">
        <v>358</v>
      </c>
      <c r="G77" s="247">
        <v>91</v>
      </c>
      <c r="H77" s="249">
        <v>25.41899441340782</v>
      </c>
      <c r="I77" s="247">
        <v>91</v>
      </c>
      <c r="J77" s="249">
        <v>25.41899441340782</v>
      </c>
      <c r="K77" s="250" t="s">
        <v>1972</v>
      </c>
      <c r="L77" s="227" t="e">
        <f>VLOOKUP(D77,#REF!,2,0)</f>
        <v>#REF!</v>
      </c>
      <c r="M77" s="178" t="str">
        <f t="shared" si="8"/>
        <v>K</v>
      </c>
      <c r="N77" s="178" t="str">
        <f t="shared" si="9"/>
        <v>K</v>
      </c>
      <c r="O77" s="178"/>
      <c r="P77" s="184">
        <f t="shared" si="10"/>
        <v>25.41899441340782</v>
      </c>
      <c r="Q77" s="184">
        <f t="shared" si="11"/>
        <v>25.41899441340782</v>
      </c>
      <c r="R77" s="180"/>
      <c r="S77" s="180" t="str">
        <f t="shared" si="12"/>
        <v>BETUL</v>
      </c>
      <c r="T77" s="180" t="str">
        <f t="shared" si="13"/>
        <v>BETUL</v>
      </c>
      <c r="U77" s="180" t="str">
        <f t="shared" si="14"/>
        <v>OKE</v>
      </c>
      <c r="V77" s="180" t="str">
        <f t="shared" si="15"/>
        <v>OKE</v>
      </c>
      <c r="X77" s="292" t="s">
        <v>27</v>
      </c>
      <c r="Y77" s="293">
        <v>3</v>
      </c>
      <c r="Z77" s="293" t="s">
        <v>1989</v>
      </c>
      <c r="AA77" s="293" t="s">
        <v>128</v>
      </c>
      <c r="AB77" s="248">
        <v>358</v>
      </c>
      <c r="AC77" s="294">
        <v>80</v>
      </c>
      <c r="AD77" s="294">
        <v>22.346368715083798</v>
      </c>
      <c r="AE77" s="294">
        <v>77</v>
      </c>
      <c r="AF77" s="294">
        <v>21.508379888268198</v>
      </c>
      <c r="AG77" s="247" t="s">
        <v>1990</v>
      </c>
    </row>
    <row r="78" spans="1:33">
      <c r="A78" s="291">
        <v>69</v>
      </c>
      <c r="B78" s="584" t="s">
        <v>176</v>
      </c>
      <c r="C78" s="585">
        <v>3</v>
      </c>
      <c r="D78" s="585" t="s">
        <v>1989</v>
      </c>
      <c r="E78" s="585" t="s">
        <v>128</v>
      </c>
      <c r="F78" s="248">
        <v>358</v>
      </c>
      <c r="G78" s="247">
        <v>122</v>
      </c>
      <c r="H78" s="249">
        <v>34.07821229050279</v>
      </c>
      <c r="I78" s="247">
        <v>120</v>
      </c>
      <c r="J78" s="249">
        <v>33.519553072625698</v>
      </c>
      <c r="K78" s="250" t="s">
        <v>2011</v>
      </c>
      <c r="L78" s="227" t="e">
        <f>VLOOKUP(D78,#REF!,2,0)</f>
        <v>#REF!</v>
      </c>
      <c r="M78" s="178" t="str">
        <f t="shared" si="8"/>
        <v>K</v>
      </c>
      <c r="N78" s="178" t="str">
        <f t="shared" si="9"/>
        <v>K</v>
      </c>
      <c r="O78" s="178"/>
      <c r="P78" s="184">
        <f t="shared" si="10"/>
        <v>34.07821229050279</v>
      </c>
      <c r="Q78" s="184">
        <f t="shared" si="11"/>
        <v>33.519553072625698</v>
      </c>
      <c r="R78" s="180"/>
      <c r="S78" s="180" t="str">
        <f t="shared" si="12"/>
        <v>BETUL</v>
      </c>
      <c r="T78" s="180" t="str">
        <f t="shared" si="13"/>
        <v>BETUL</v>
      </c>
      <c r="U78" s="180" t="str">
        <f t="shared" si="14"/>
        <v>OKE</v>
      </c>
      <c r="V78" s="180" t="str">
        <f t="shared" si="15"/>
        <v>OKE</v>
      </c>
      <c r="X78" s="292" t="s">
        <v>27</v>
      </c>
      <c r="Y78" s="293">
        <v>4</v>
      </c>
      <c r="Z78" s="293" t="s">
        <v>1992</v>
      </c>
      <c r="AA78" s="293" t="s">
        <v>128</v>
      </c>
      <c r="AB78" s="248">
        <v>358</v>
      </c>
      <c r="AC78" s="294">
        <v>0</v>
      </c>
      <c r="AD78" s="294">
        <v>0</v>
      </c>
      <c r="AE78" s="294">
        <v>0</v>
      </c>
      <c r="AF78" s="294">
        <v>0</v>
      </c>
      <c r="AG78" s="247" t="s">
        <v>1982</v>
      </c>
    </row>
    <row r="79" spans="1:33">
      <c r="A79" s="291">
        <v>70</v>
      </c>
      <c r="B79" s="584" t="s">
        <v>176</v>
      </c>
      <c r="C79" s="585">
        <v>3</v>
      </c>
      <c r="D79" s="585" t="s">
        <v>1999</v>
      </c>
      <c r="E79" s="585" t="s">
        <v>128</v>
      </c>
      <c r="F79" s="248">
        <v>358</v>
      </c>
      <c r="G79" s="247">
        <v>124</v>
      </c>
      <c r="H79" s="249">
        <v>34.63687150837989</v>
      </c>
      <c r="I79" s="247">
        <v>128</v>
      </c>
      <c r="J79" s="249">
        <v>35.754189944134076</v>
      </c>
      <c r="K79" s="250" t="s">
        <v>2021</v>
      </c>
      <c r="L79" s="227" t="e">
        <f>VLOOKUP(D79,#REF!,2,0)</f>
        <v>#REF!</v>
      </c>
      <c r="M79" s="178" t="str">
        <f t="shared" si="8"/>
        <v>K</v>
      </c>
      <c r="N79" s="178" t="str">
        <f t="shared" si="9"/>
        <v>K</v>
      </c>
      <c r="O79" s="178"/>
      <c r="P79" s="184">
        <f t="shared" si="10"/>
        <v>34.63687150837989</v>
      </c>
      <c r="Q79" s="184">
        <f t="shared" si="11"/>
        <v>35.754189944134076</v>
      </c>
      <c r="R79" s="180"/>
      <c r="S79" s="180" t="str">
        <f t="shared" si="12"/>
        <v>BETUL</v>
      </c>
      <c r="T79" s="180" t="str">
        <f t="shared" si="13"/>
        <v>BETUL</v>
      </c>
      <c r="U79" s="180" t="str">
        <f t="shared" si="14"/>
        <v>OKE</v>
      </c>
      <c r="V79" s="180" t="str">
        <f t="shared" si="15"/>
        <v>OKE</v>
      </c>
      <c r="X79" s="292" t="s">
        <v>27</v>
      </c>
      <c r="Y79" s="293">
        <v>4</v>
      </c>
      <c r="Z79" s="293" t="s">
        <v>1994</v>
      </c>
      <c r="AA79" s="293" t="s">
        <v>128</v>
      </c>
      <c r="AB79" s="248">
        <v>358</v>
      </c>
      <c r="AC79" s="294">
        <v>228</v>
      </c>
      <c r="AD79" s="294">
        <v>63.687150837988803</v>
      </c>
      <c r="AE79" s="294">
        <v>251</v>
      </c>
      <c r="AF79" s="294">
        <v>70.111731843575399</v>
      </c>
      <c r="AG79" s="247" t="s">
        <v>1995</v>
      </c>
    </row>
    <row r="80" spans="1:33">
      <c r="A80" s="291">
        <v>71</v>
      </c>
      <c r="B80" s="584" t="s">
        <v>176</v>
      </c>
      <c r="C80" s="585">
        <v>3</v>
      </c>
      <c r="D80" s="585" t="s">
        <v>1973</v>
      </c>
      <c r="E80" s="585" t="s">
        <v>128</v>
      </c>
      <c r="F80" s="248">
        <v>358</v>
      </c>
      <c r="G80" s="247">
        <v>211</v>
      </c>
      <c r="H80" s="249">
        <v>58.938547486033521</v>
      </c>
      <c r="I80" s="247">
        <v>234</v>
      </c>
      <c r="J80" s="249">
        <v>65.363128491620117</v>
      </c>
      <c r="K80" s="250" t="s">
        <v>1953</v>
      </c>
      <c r="L80" s="227" t="e">
        <f>VLOOKUP(D80,#REF!,2,0)</f>
        <v>#REF!</v>
      </c>
      <c r="M80" s="178" t="str">
        <f t="shared" si="8"/>
        <v>K</v>
      </c>
      <c r="N80" s="178" t="str">
        <f t="shared" si="9"/>
        <v>K</v>
      </c>
      <c r="O80" s="178"/>
      <c r="P80" s="184">
        <f t="shared" si="10"/>
        <v>58.938547486033521</v>
      </c>
      <c r="Q80" s="184">
        <f t="shared" si="11"/>
        <v>65.363128491620117</v>
      </c>
      <c r="R80" s="180"/>
      <c r="S80" s="180" t="str">
        <f t="shared" si="12"/>
        <v>BETUL</v>
      </c>
      <c r="T80" s="180" t="str">
        <f t="shared" si="13"/>
        <v>BETUL</v>
      </c>
      <c r="U80" s="180" t="str">
        <f t="shared" si="14"/>
        <v>OKE</v>
      </c>
      <c r="V80" s="180" t="str">
        <f t="shared" si="15"/>
        <v>OKE</v>
      </c>
      <c r="X80" s="292" t="s">
        <v>27</v>
      </c>
      <c r="Y80" s="293">
        <v>4</v>
      </c>
      <c r="Z80" s="293" t="s">
        <v>1996</v>
      </c>
      <c r="AA80" s="293" t="s">
        <v>128</v>
      </c>
      <c r="AB80" s="248">
        <v>358</v>
      </c>
      <c r="AC80" s="294">
        <v>129</v>
      </c>
      <c r="AD80" s="294">
        <v>36.033519553072601</v>
      </c>
      <c r="AE80" s="294">
        <v>91</v>
      </c>
      <c r="AF80" s="294">
        <v>25.418994413407798</v>
      </c>
      <c r="AG80" s="247" t="s">
        <v>1997</v>
      </c>
    </row>
    <row r="81" spans="1:33">
      <c r="A81" s="291">
        <v>72</v>
      </c>
      <c r="B81" s="584" t="s">
        <v>176</v>
      </c>
      <c r="C81" s="585">
        <v>4</v>
      </c>
      <c r="D81" s="585" t="s">
        <v>1975</v>
      </c>
      <c r="E81" s="585" t="s">
        <v>128</v>
      </c>
      <c r="F81" s="248">
        <v>358</v>
      </c>
      <c r="G81" s="247">
        <v>55</v>
      </c>
      <c r="H81" s="249">
        <v>15.363128491620111</v>
      </c>
      <c r="I81" s="247">
        <v>32</v>
      </c>
      <c r="J81" s="249">
        <v>8.938547486033519</v>
      </c>
      <c r="K81" s="250" t="s">
        <v>2000</v>
      </c>
      <c r="L81" s="227" t="e">
        <f>VLOOKUP(D81,#REF!,2,0)</f>
        <v>#REF!</v>
      </c>
      <c r="M81" s="178" t="str">
        <f t="shared" si="8"/>
        <v>K</v>
      </c>
      <c r="N81" s="178" t="str">
        <f t="shared" si="9"/>
        <v>K</v>
      </c>
      <c r="O81" s="178"/>
      <c r="P81" s="184">
        <f t="shared" si="10"/>
        <v>15.363128491620111</v>
      </c>
      <c r="Q81" s="184">
        <f t="shared" si="11"/>
        <v>8.938547486033519</v>
      </c>
      <c r="R81" s="180"/>
      <c r="S81" s="180" t="str">
        <f t="shared" si="12"/>
        <v>BETUL</v>
      </c>
      <c r="T81" s="180" t="str">
        <f t="shared" si="13"/>
        <v>BETUL</v>
      </c>
      <c r="U81" s="180" t="str">
        <f t="shared" si="14"/>
        <v>OKE</v>
      </c>
      <c r="V81" s="180" t="str">
        <f t="shared" si="15"/>
        <v>OKE</v>
      </c>
      <c r="X81" s="292" t="s">
        <v>27</v>
      </c>
      <c r="Y81" s="293">
        <v>4</v>
      </c>
      <c r="Z81" s="293" t="s">
        <v>1998</v>
      </c>
      <c r="AA81" s="293" t="s">
        <v>128</v>
      </c>
      <c r="AB81" s="248">
        <v>300</v>
      </c>
      <c r="AC81" s="294">
        <v>167</v>
      </c>
      <c r="AD81" s="294">
        <v>55.6666666666667</v>
      </c>
      <c r="AE81" s="294">
        <v>178</v>
      </c>
      <c r="AF81" s="294">
        <v>59.3333333333333</v>
      </c>
      <c r="AG81" s="247" t="s">
        <v>183</v>
      </c>
    </row>
    <row r="82" spans="1:33">
      <c r="A82" s="291">
        <v>73</v>
      </c>
      <c r="B82" s="584" t="s">
        <v>176</v>
      </c>
      <c r="C82" s="585">
        <v>4</v>
      </c>
      <c r="D82" s="585" t="s">
        <v>1978</v>
      </c>
      <c r="E82" s="585" t="s">
        <v>128</v>
      </c>
      <c r="F82" s="248">
        <v>358</v>
      </c>
      <c r="G82" s="247">
        <v>134</v>
      </c>
      <c r="H82" s="249">
        <v>37.430167597765362</v>
      </c>
      <c r="I82" s="247">
        <v>132</v>
      </c>
      <c r="J82" s="249">
        <v>36.871508379888269</v>
      </c>
      <c r="K82" s="250" t="s">
        <v>2003</v>
      </c>
      <c r="L82" s="227" t="e">
        <f>VLOOKUP(D82,#REF!,2,0)</f>
        <v>#REF!</v>
      </c>
      <c r="M82" s="178" t="str">
        <f t="shared" si="8"/>
        <v>K</v>
      </c>
      <c r="N82" s="178" t="str">
        <f t="shared" si="9"/>
        <v>K</v>
      </c>
      <c r="O82" s="178"/>
      <c r="P82" s="184">
        <f t="shared" si="10"/>
        <v>37.430167597765362</v>
      </c>
      <c r="Q82" s="184">
        <f t="shared" si="11"/>
        <v>36.871508379888269</v>
      </c>
      <c r="R82" s="180"/>
      <c r="S82" s="180" t="str">
        <f t="shared" si="12"/>
        <v>BETUL</v>
      </c>
      <c r="T82" s="180" t="str">
        <f t="shared" si="13"/>
        <v>BETUL</v>
      </c>
      <c r="U82" s="180" t="str">
        <f t="shared" si="14"/>
        <v>OKE</v>
      </c>
      <c r="V82" s="180" t="str">
        <f t="shared" si="15"/>
        <v>OKE</v>
      </c>
      <c r="X82" s="292" t="s">
        <v>27</v>
      </c>
      <c r="Y82" s="293">
        <v>3</v>
      </c>
      <c r="Z82" s="293" t="s">
        <v>1999</v>
      </c>
      <c r="AA82" s="293" t="s">
        <v>128</v>
      </c>
      <c r="AB82" s="248">
        <v>358</v>
      </c>
      <c r="AC82" s="294">
        <v>191</v>
      </c>
      <c r="AD82" s="294">
        <v>53.3519553072626</v>
      </c>
      <c r="AE82" s="294">
        <v>193</v>
      </c>
      <c r="AF82" s="294">
        <v>53.9106145251397</v>
      </c>
      <c r="AG82" s="247" t="s">
        <v>1997</v>
      </c>
    </row>
    <row r="83" spans="1:33">
      <c r="A83" s="291">
        <v>74</v>
      </c>
      <c r="B83" s="584" t="s">
        <v>176</v>
      </c>
      <c r="C83" s="585">
        <v>4</v>
      </c>
      <c r="D83" s="585" t="s">
        <v>1964</v>
      </c>
      <c r="E83" s="585" t="s">
        <v>128</v>
      </c>
      <c r="F83" s="248">
        <v>358</v>
      </c>
      <c r="G83" s="247">
        <v>0</v>
      </c>
      <c r="H83" s="249">
        <v>0</v>
      </c>
      <c r="I83" s="247">
        <v>0</v>
      </c>
      <c r="J83" s="249">
        <v>0</v>
      </c>
      <c r="K83" s="250" t="s">
        <v>1956</v>
      </c>
      <c r="L83" s="227" t="e">
        <f>VLOOKUP(D83,#REF!,2,0)</f>
        <v>#REF!</v>
      </c>
      <c r="M83" s="178" t="str">
        <f t="shared" si="8"/>
        <v>K</v>
      </c>
      <c r="N83" s="178" t="str">
        <f t="shared" si="9"/>
        <v>K</v>
      </c>
      <c r="O83" s="178"/>
      <c r="P83" s="184">
        <f t="shared" si="10"/>
        <v>0</v>
      </c>
      <c r="Q83" s="184">
        <f t="shared" si="11"/>
        <v>0</v>
      </c>
      <c r="R83" s="180"/>
      <c r="S83" s="180" t="str">
        <f t="shared" si="12"/>
        <v>BETUL</v>
      </c>
      <c r="T83" s="180" t="str">
        <f t="shared" si="13"/>
        <v>BETUL</v>
      </c>
      <c r="U83" s="180" t="str">
        <f t="shared" si="14"/>
        <v>OKE</v>
      </c>
      <c r="V83" s="180" t="str">
        <f t="shared" si="15"/>
        <v>OKE</v>
      </c>
      <c r="X83" s="292" t="s">
        <v>27</v>
      </c>
      <c r="Y83" s="293">
        <v>4</v>
      </c>
      <c r="Z83" s="293" t="s">
        <v>2001</v>
      </c>
      <c r="AA83" s="293" t="s">
        <v>128</v>
      </c>
      <c r="AB83" s="248">
        <v>400</v>
      </c>
      <c r="AC83" s="294">
        <v>52</v>
      </c>
      <c r="AD83" s="294">
        <v>13</v>
      </c>
      <c r="AE83" s="294">
        <v>56</v>
      </c>
      <c r="AF83" s="294">
        <v>14</v>
      </c>
      <c r="AG83" s="247" t="s">
        <v>2002</v>
      </c>
    </row>
    <row r="84" spans="1:33">
      <c r="A84" s="291">
        <v>75</v>
      </c>
      <c r="B84" s="584" t="s">
        <v>176</v>
      </c>
      <c r="C84" s="585">
        <v>4</v>
      </c>
      <c r="D84" s="585" t="s">
        <v>1955</v>
      </c>
      <c r="E84" s="585" t="s">
        <v>128</v>
      </c>
      <c r="F84" s="248">
        <v>358</v>
      </c>
      <c r="G84" s="247">
        <v>62</v>
      </c>
      <c r="H84" s="249">
        <v>17.318435754189945</v>
      </c>
      <c r="I84" s="247">
        <v>65</v>
      </c>
      <c r="J84" s="249">
        <v>18.156424581005588</v>
      </c>
      <c r="K84" s="250" t="s">
        <v>1977</v>
      </c>
      <c r="L84" s="227" t="e">
        <f>VLOOKUP(D84,#REF!,2,0)</f>
        <v>#REF!</v>
      </c>
      <c r="M84" s="178" t="str">
        <f t="shared" si="8"/>
        <v>K</v>
      </c>
      <c r="N84" s="178" t="str">
        <f t="shared" si="9"/>
        <v>K</v>
      </c>
      <c r="O84" s="178"/>
      <c r="P84" s="184">
        <f t="shared" si="10"/>
        <v>17.318435754189945</v>
      </c>
      <c r="Q84" s="184">
        <f t="shared" si="11"/>
        <v>18.156424581005588</v>
      </c>
      <c r="R84" s="180"/>
      <c r="S84" s="180" t="str">
        <f t="shared" si="12"/>
        <v>BETUL</v>
      </c>
      <c r="T84" s="180" t="str">
        <f t="shared" si="13"/>
        <v>BETUL</v>
      </c>
      <c r="U84" s="180" t="str">
        <f t="shared" si="14"/>
        <v>OKE</v>
      </c>
      <c r="V84" s="180" t="str">
        <f t="shared" si="15"/>
        <v>OKE</v>
      </c>
      <c r="X84" s="292" t="s">
        <v>27</v>
      </c>
      <c r="Y84" s="293">
        <v>4</v>
      </c>
      <c r="Z84" s="293" t="s">
        <v>2004</v>
      </c>
      <c r="AA84" s="293" t="s">
        <v>128</v>
      </c>
      <c r="AB84" s="248">
        <v>400</v>
      </c>
      <c r="AC84" s="294">
        <v>115</v>
      </c>
      <c r="AD84" s="294">
        <v>28.75</v>
      </c>
      <c r="AE84" s="294">
        <v>160</v>
      </c>
      <c r="AF84" s="294">
        <v>40</v>
      </c>
      <c r="AG84" s="247" t="s">
        <v>2005</v>
      </c>
    </row>
    <row r="85" spans="1:33">
      <c r="A85" s="291">
        <v>76</v>
      </c>
      <c r="B85" s="584" t="s">
        <v>176</v>
      </c>
      <c r="C85" s="585">
        <v>4</v>
      </c>
      <c r="D85" s="585" t="s">
        <v>1996</v>
      </c>
      <c r="E85" s="585" t="s">
        <v>128</v>
      </c>
      <c r="F85" s="248">
        <v>358</v>
      </c>
      <c r="G85" s="247">
        <v>69</v>
      </c>
      <c r="H85" s="249">
        <v>19.273743016759777</v>
      </c>
      <c r="I85" s="247">
        <v>46</v>
      </c>
      <c r="J85" s="249">
        <v>12.849162011173185</v>
      </c>
      <c r="K85" s="250" t="s">
        <v>1997</v>
      </c>
      <c r="L85" s="227" t="e">
        <f>VLOOKUP(D85,#REF!,2,0)</f>
        <v>#REF!</v>
      </c>
      <c r="M85" s="178" t="str">
        <f t="shared" si="8"/>
        <v>K</v>
      </c>
      <c r="N85" s="178" t="str">
        <f t="shared" si="9"/>
        <v>K</v>
      </c>
      <c r="O85" s="178"/>
      <c r="P85" s="184">
        <f t="shared" si="10"/>
        <v>19.273743016759777</v>
      </c>
      <c r="Q85" s="184">
        <f t="shared" si="11"/>
        <v>12.849162011173185</v>
      </c>
      <c r="R85" s="180"/>
      <c r="S85" s="180" t="str">
        <f t="shared" si="12"/>
        <v>BETUL</v>
      </c>
      <c r="T85" s="180" t="str">
        <f t="shared" si="13"/>
        <v>BETUL</v>
      </c>
      <c r="U85" s="180" t="str">
        <f t="shared" si="14"/>
        <v>OKE</v>
      </c>
      <c r="V85" s="180" t="str">
        <f t="shared" si="15"/>
        <v>OKE</v>
      </c>
      <c r="X85" s="292" t="s">
        <v>181</v>
      </c>
      <c r="Y85" s="293">
        <v>2</v>
      </c>
      <c r="Z85" s="293" t="s">
        <v>182</v>
      </c>
      <c r="AA85" s="293" t="s">
        <v>128</v>
      </c>
      <c r="AB85" s="248">
        <v>292</v>
      </c>
      <c r="AC85" s="294">
        <v>140</v>
      </c>
      <c r="AD85" s="294">
        <v>47.945205479452</v>
      </c>
      <c r="AE85" s="294">
        <v>185</v>
      </c>
      <c r="AF85" s="294">
        <v>63.356164383561598</v>
      </c>
      <c r="AG85" s="247" t="s">
        <v>2006</v>
      </c>
    </row>
    <row r="86" spans="1:33">
      <c r="A86" s="291">
        <v>77</v>
      </c>
      <c r="B86" s="584" t="s">
        <v>176</v>
      </c>
      <c r="C86" s="585">
        <v>4</v>
      </c>
      <c r="D86" s="585" t="s">
        <v>1987</v>
      </c>
      <c r="E86" s="585" t="s">
        <v>128</v>
      </c>
      <c r="F86" s="248">
        <v>358</v>
      </c>
      <c r="G86" s="247">
        <v>142</v>
      </c>
      <c r="H86" s="249">
        <v>39.664804469273747</v>
      </c>
      <c r="I86" s="247">
        <v>168</v>
      </c>
      <c r="J86" s="249">
        <v>46.927374301675975</v>
      </c>
      <c r="K86" s="250" t="s">
        <v>1988</v>
      </c>
      <c r="L86" s="227" t="e">
        <f>VLOOKUP(D86,#REF!,2,0)</f>
        <v>#REF!</v>
      </c>
      <c r="M86" s="178" t="str">
        <f t="shared" si="8"/>
        <v>K</v>
      </c>
      <c r="N86" s="178" t="str">
        <f t="shared" si="9"/>
        <v>K</v>
      </c>
      <c r="O86" s="178"/>
      <c r="P86" s="184">
        <f t="shared" si="10"/>
        <v>39.664804469273747</v>
      </c>
      <c r="Q86" s="184">
        <f t="shared" si="11"/>
        <v>46.927374301675975</v>
      </c>
      <c r="R86" s="180"/>
      <c r="S86" s="180" t="str">
        <f t="shared" si="12"/>
        <v>BETUL</v>
      </c>
      <c r="T86" s="180" t="str">
        <f t="shared" si="13"/>
        <v>BETUL</v>
      </c>
      <c r="U86" s="180" t="str">
        <f t="shared" si="14"/>
        <v>OKE</v>
      </c>
      <c r="V86" s="180" t="str">
        <f t="shared" si="15"/>
        <v>OKE</v>
      </c>
      <c r="X86" s="292" t="s">
        <v>181</v>
      </c>
      <c r="Y86" s="293">
        <v>2</v>
      </c>
      <c r="Z86" s="293" t="s">
        <v>2008</v>
      </c>
      <c r="AA86" s="293" t="s">
        <v>128</v>
      </c>
      <c r="AB86" s="248">
        <v>358</v>
      </c>
      <c r="AC86" s="294">
        <v>85</v>
      </c>
      <c r="AD86" s="294">
        <v>23.743016759776499</v>
      </c>
      <c r="AE86" s="294">
        <v>80</v>
      </c>
      <c r="AF86" s="294">
        <v>22.346368715083798</v>
      </c>
      <c r="AG86" s="247" t="s">
        <v>2009</v>
      </c>
    </row>
    <row r="87" spans="1:33">
      <c r="A87" s="291">
        <v>78</v>
      </c>
      <c r="B87" s="584" t="s">
        <v>176</v>
      </c>
      <c r="C87" s="585">
        <v>4</v>
      </c>
      <c r="D87" s="585" t="s">
        <v>1967</v>
      </c>
      <c r="E87" s="585" t="s">
        <v>128</v>
      </c>
      <c r="F87" s="248">
        <v>358</v>
      </c>
      <c r="G87" s="247">
        <v>95</v>
      </c>
      <c r="H87" s="249">
        <v>26.536312849162012</v>
      </c>
      <c r="I87" s="247">
        <v>108</v>
      </c>
      <c r="J87" s="249">
        <v>30.16759776536313</v>
      </c>
      <c r="K87" s="250" t="s">
        <v>1968</v>
      </c>
      <c r="L87" s="227" t="e">
        <f>VLOOKUP(D87,#REF!,2,0)</f>
        <v>#REF!</v>
      </c>
      <c r="M87" s="178" t="str">
        <f t="shared" si="8"/>
        <v>K</v>
      </c>
      <c r="N87" s="178" t="str">
        <f t="shared" si="9"/>
        <v>K</v>
      </c>
      <c r="O87" s="178"/>
      <c r="P87" s="184">
        <f t="shared" si="10"/>
        <v>26.536312849162012</v>
      </c>
      <c r="Q87" s="184">
        <f t="shared" si="11"/>
        <v>30.16759776536313</v>
      </c>
      <c r="R87" s="180"/>
      <c r="S87" s="180" t="str">
        <f t="shared" si="12"/>
        <v>BETUL</v>
      </c>
      <c r="T87" s="180" t="str">
        <f t="shared" si="13"/>
        <v>BETUL</v>
      </c>
      <c r="U87" s="180" t="str">
        <f t="shared" si="14"/>
        <v>OKE</v>
      </c>
      <c r="V87" s="180" t="str">
        <f t="shared" si="15"/>
        <v>OKE</v>
      </c>
      <c r="X87" s="292" t="s">
        <v>181</v>
      </c>
      <c r="Y87" s="293">
        <v>2</v>
      </c>
      <c r="Z87" s="293" t="s">
        <v>2010</v>
      </c>
      <c r="AA87" s="293" t="s">
        <v>128</v>
      </c>
      <c r="AB87" s="248">
        <v>292</v>
      </c>
      <c r="AC87" s="294">
        <v>100</v>
      </c>
      <c r="AD87" s="294">
        <v>34.246575342465803</v>
      </c>
      <c r="AE87" s="294">
        <v>90</v>
      </c>
      <c r="AF87" s="294">
        <v>30.821917808219201</v>
      </c>
      <c r="AG87" s="247" t="s">
        <v>1993</v>
      </c>
    </row>
    <row r="88" spans="1:33">
      <c r="A88" s="291">
        <v>79</v>
      </c>
      <c r="B88" s="584" t="s">
        <v>176</v>
      </c>
      <c r="C88" s="585">
        <v>4</v>
      </c>
      <c r="D88" s="585" t="s">
        <v>1992</v>
      </c>
      <c r="E88" s="585" t="s">
        <v>128</v>
      </c>
      <c r="F88" s="248">
        <v>358</v>
      </c>
      <c r="G88" s="247">
        <v>139</v>
      </c>
      <c r="H88" s="249">
        <v>38.826815642458101</v>
      </c>
      <c r="I88" s="247">
        <v>205</v>
      </c>
      <c r="J88" s="249">
        <v>57.262569832402235</v>
      </c>
      <c r="K88" s="250" t="s">
        <v>1982</v>
      </c>
      <c r="L88" s="227" t="e">
        <f>VLOOKUP(D88,#REF!,2,0)</f>
        <v>#REF!</v>
      </c>
      <c r="M88" s="178" t="str">
        <f t="shared" si="8"/>
        <v>K</v>
      </c>
      <c r="N88" s="178" t="str">
        <f t="shared" si="9"/>
        <v>K</v>
      </c>
      <c r="O88" s="178"/>
      <c r="P88" s="184">
        <f t="shared" si="10"/>
        <v>38.826815642458101</v>
      </c>
      <c r="Q88" s="184">
        <f t="shared" si="11"/>
        <v>57.262569832402235</v>
      </c>
      <c r="R88" s="180"/>
      <c r="S88" s="180" t="str">
        <f t="shared" si="12"/>
        <v>BETUL</v>
      </c>
      <c r="T88" s="180" t="str">
        <f t="shared" si="13"/>
        <v>BETUL</v>
      </c>
      <c r="U88" s="180" t="str">
        <f t="shared" si="14"/>
        <v>OKE</v>
      </c>
      <c r="V88" s="180" t="str">
        <f t="shared" si="15"/>
        <v>OKE</v>
      </c>
      <c r="X88" s="292" t="s">
        <v>181</v>
      </c>
      <c r="Y88" s="293">
        <v>2</v>
      </c>
      <c r="Z88" s="293" t="s">
        <v>2012</v>
      </c>
      <c r="AA88" s="293" t="s">
        <v>131</v>
      </c>
      <c r="AB88" s="248">
        <v>293</v>
      </c>
      <c r="AC88" s="294">
        <v>80</v>
      </c>
      <c r="AD88" s="294">
        <v>27.303754266211602</v>
      </c>
      <c r="AE88" s="294">
        <v>90</v>
      </c>
      <c r="AF88" s="294">
        <v>30.716723549488101</v>
      </c>
      <c r="AG88" s="247" t="s">
        <v>2013</v>
      </c>
    </row>
    <row r="89" spans="1:33">
      <c r="A89" s="291">
        <v>80</v>
      </c>
      <c r="B89" s="584" t="s">
        <v>176</v>
      </c>
      <c r="C89" s="585">
        <v>4</v>
      </c>
      <c r="D89" s="585" t="s">
        <v>1994</v>
      </c>
      <c r="E89" s="585" t="s">
        <v>131</v>
      </c>
      <c r="F89" s="248">
        <v>358</v>
      </c>
      <c r="G89" s="247">
        <v>180</v>
      </c>
      <c r="H89" s="249">
        <v>50.279329608938554</v>
      </c>
      <c r="I89" s="247">
        <v>170</v>
      </c>
      <c r="J89" s="249">
        <v>47.486033519553075</v>
      </c>
      <c r="K89" s="250" t="s">
        <v>1995</v>
      </c>
      <c r="L89" s="227" t="e">
        <f>VLOOKUP(D89,#REF!,2,0)</f>
        <v>#REF!</v>
      </c>
      <c r="M89" s="178" t="str">
        <f t="shared" si="8"/>
        <v>K</v>
      </c>
      <c r="N89" s="178" t="str">
        <f t="shared" si="9"/>
        <v>K</v>
      </c>
      <c r="O89" s="178"/>
      <c r="P89" s="184">
        <f t="shared" si="10"/>
        <v>50.279329608938554</v>
      </c>
      <c r="Q89" s="184">
        <f t="shared" si="11"/>
        <v>47.486033519553075</v>
      </c>
      <c r="R89" s="180"/>
      <c r="S89" s="180" t="str">
        <f t="shared" si="12"/>
        <v>BETUL</v>
      </c>
      <c r="T89" s="180" t="str">
        <f t="shared" si="13"/>
        <v>BETUL</v>
      </c>
      <c r="U89" s="180" t="str">
        <f t="shared" si="14"/>
        <v>OKE</v>
      </c>
      <c r="V89" s="180" t="str">
        <f t="shared" si="15"/>
        <v>OKE</v>
      </c>
      <c r="X89" s="292" t="s">
        <v>181</v>
      </c>
      <c r="Y89" s="293">
        <v>2</v>
      </c>
      <c r="Z89" s="293" t="s">
        <v>2014</v>
      </c>
      <c r="AA89" s="293" t="s">
        <v>128</v>
      </c>
      <c r="AB89" s="248">
        <v>292</v>
      </c>
      <c r="AC89" s="294">
        <v>180</v>
      </c>
      <c r="AD89" s="294">
        <v>61.643835616438402</v>
      </c>
      <c r="AE89" s="294">
        <v>145</v>
      </c>
      <c r="AF89" s="294">
        <v>49.657534246575302</v>
      </c>
      <c r="AG89" s="247" t="s">
        <v>2007</v>
      </c>
    </row>
    <row r="90" spans="1:33">
      <c r="A90" s="291">
        <v>81</v>
      </c>
      <c r="B90" s="584" t="s">
        <v>176</v>
      </c>
      <c r="C90" s="585">
        <v>4</v>
      </c>
      <c r="D90" s="585" t="s">
        <v>1998</v>
      </c>
      <c r="E90" s="585" t="s">
        <v>128</v>
      </c>
      <c r="F90" s="248">
        <v>300</v>
      </c>
      <c r="G90" s="247">
        <v>62</v>
      </c>
      <c r="H90" s="249">
        <v>20.666666666666668</v>
      </c>
      <c r="I90" s="247">
        <v>64</v>
      </c>
      <c r="J90" s="249">
        <v>21.333333333333336</v>
      </c>
      <c r="K90" s="250" t="s">
        <v>183</v>
      </c>
      <c r="L90" s="227" t="e">
        <f>VLOOKUP(D90,#REF!,2,0)</f>
        <v>#REF!</v>
      </c>
      <c r="M90" s="178" t="str">
        <f t="shared" si="8"/>
        <v>K</v>
      </c>
      <c r="N90" s="178" t="str">
        <f t="shared" si="9"/>
        <v>K</v>
      </c>
      <c r="O90" s="178"/>
      <c r="P90" s="184">
        <f t="shared" si="10"/>
        <v>20.666666666666668</v>
      </c>
      <c r="Q90" s="184">
        <f t="shared" si="11"/>
        <v>21.333333333333336</v>
      </c>
      <c r="R90" s="180"/>
      <c r="S90" s="180" t="str">
        <f t="shared" si="12"/>
        <v>BETUL</v>
      </c>
      <c r="T90" s="180" t="str">
        <f t="shared" si="13"/>
        <v>BETUL</v>
      </c>
      <c r="U90" s="180" t="str">
        <f t="shared" si="14"/>
        <v>OKE</v>
      </c>
      <c r="V90" s="180" t="str">
        <f t="shared" si="15"/>
        <v>OKE</v>
      </c>
      <c r="X90" s="292" t="s">
        <v>181</v>
      </c>
      <c r="Y90" s="293">
        <v>2</v>
      </c>
      <c r="Z90" s="293" t="s">
        <v>2015</v>
      </c>
      <c r="AA90" s="293" t="s">
        <v>128</v>
      </c>
      <c r="AB90" s="248">
        <v>292</v>
      </c>
      <c r="AC90" s="294">
        <v>180</v>
      </c>
      <c r="AD90" s="294">
        <v>61.643835616438402</v>
      </c>
      <c r="AE90" s="294">
        <v>195</v>
      </c>
      <c r="AF90" s="294">
        <v>66.780821917808197</v>
      </c>
      <c r="AG90" s="247" t="s">
        <v>2016</v>
      </c>
    </row>
    <row r="91" spans="1:33">
      <c r="A91" s="291">
        <v>82</v>
      </c>
      <c r="B91" s="584" t="s">
        <v>176</v>
      </c>
      <c r="C91" s="585">
        <v>4</v>
      </c>
      <c r="D91" s="585" t="s">
        <v>2001</v>
      </c>
      <c r="E91" s="585" t="s">
        <v>128</v>
      </c>
      <c r="F91" s="248">
        <v>400</v>
      </c>
      <c r="G91" s="247">
        <v>191</v>
      </c>
      <c r="H91" s="249">
        <v>47.75</v>
      </c>
      <c r="I91" s="247">
        <v>217</v>
      </c>
      <c r="J91" s="249">
        <v>54.25</v>
      </c>
      <c r="K91" s="250" t="s">
        <v>2002</v>
      </c>
      <c r="L91" s="227" t="e">
        <f>VLOOKUP(D91,#REF!,2,0)</f>
        <v>#REF!</v>
      </c>
      <c r="M91" s="178" t="str">
        <f t="shared" si="8"/>
        <v>K</v>
      </c>
      <c r="N91" s="178" t="str">
        <f t="shared" si="9"/>
        <v>K</v>
      </c>
      <c r="O91" s="178"/>
      <c r="P91" s="184">
        <f t="shared" si="10"/>
        <v>47.75</v>
      </c>
      <c r="Q91" s="184">
        <f t="shared" si="11"/>
        <v>54.25</v>
      </c>
      <c r="R91" s="180"/>
      <c r="S91" s="180" t="str">
        <f t="shared" si="12"/>
        <v>BETUL</v>
      </c>
      <c r="T91" s="180" t="str">
        <f t="shared" si="13"/>
        <v>BETUL</v>
      </c>
      <c r="U91" s="180" t="str">
        <f t="shared" si="14"/>
        <v>OKE</v>
      </c>
      <c r="V91" s="180" t="str">
        <f t="shared" si="15"/>
        <v>OKE</v>
      </c>
      <c r="X91" s="292" t="s">
        <v>181</v>
      </c>
      <c r="Y91" s="293">
        <v>2</v>
      </c>
      <c r="Z91" s="293" t="s">
        <v>2017</v>
      </c>
      <c r="AA91" s="293" t="s">
        <v>128</v>
      </c>
      <c r="AB91" s="248">
        <v>292</v>
      </c>
      <c r="AC91" s="294">
        <v>85</v>
      </c>
      <c r="AD91" s="294">
        <v>29.109589041095902</v>
      </c>
      <c r="AE91" s="294">
        <v>100</v>
      </c>
      <c r="AF91" s="294">
        <v>34.246575342465803</v>
      </c>
      <c r="AG91" s="247" t="s">
        <v>2018</v>
      </c>
    </row>
    <row r="92" spans="1:33">
      <c r="A92" s="291">
        <v>83</v>
      </c>
      <c r="B92" s="584" t="s">
        <v>176</v>
      </c>
      <c r="C92" s="585">
        <v>4</v>
      </c>
      <c r="D92" s="585" t="s">
        <v>2026</v>
      </c>
      <c r="E92" s="585" t="s">
        <v>128</v>
      </c>
      <c r="F92" s="248">
        <v>400</v>
      </c>
      <c r="G92" s="247">
        <v>15</v>
      </c>
      <c r="H92" s="249">
        <v>3.75</v>
      </c>
      <c r="I92" s="247">
        <v>15</v>
      </c>
      <c r="J92" s="249">
        <v>3.75</v>
      </c>
      <c r="K92" s="250" t="s">
        <v>2027</v>
      </c>
      <c r="L92" s="227" t="e">
        <f>VLOOKUP(D92,#REF!,2,0)</f>
        <v>#REF!</v>
      </c>
      <c r="M92" s="178" t="str">
        <f t="shared" si="8"/>
        <v>K</v>
      </c>
      <c r="N92" s="178" t="str">
        <f t="shared" si="9"/>
        <v>K</v>
      </c>
      <c r="O92" s="178"/>
      <c r="P92" s="184">
        <f t="shared" si="10"/>
        <v>3.75</v>
      </c>
      <c r="Q92" s="184">
        <f t="shared" si="11"/>
        <v>3.75</v>
      </c>
      <c r="R92" s="180"/>
      <c r="S92" s="180" t="str">
        <f t="shared" si="12"/>
        <v>BETUL</v>
      </c>
      <c r="T92" s="180" t="str">
        <f t="shared" si="13"/>
        <v>BETUL</v>
      </c>
      <c r="U92" s="180" t="str">
        <f t="shared" si="14"/>
        <v>OKE</v>
      </c>
      <c r="V92" s="180" t="str">
        <f t="shared" si="15"/>
        <v>OKE</v>
      </c>
      <c r="X92" s="292" t="s">
        <v>181</v>
      </c>
      <c r="Y92" s="293">
        <v>2</v>
      </c>
      <c r="Z92" s="293" t="s">
        <v>2019</v>
      </c>
      <c r="AA92" s="293" t="s">
        <v>128</v>
      </c>
      <c r="AB92" s="248">
        <v>292</v>
      </c>
      <c r="AC92" s="294">
        <v>55</v>
      </c>
      <c r="AD92" s="294">
        <v>18.835616438356201</v>
      </c>
      <c r="AE92" s="294">
        <v>50</v>
      </c>
      <c r="AF92" s="294">
        <v>17.123287671232902</v>
      </c>
      <c r="AG92" s="247" t="s">
        <v>2020</v>
      </c>
    </row>
    <row r="93" spans="1:33">
      <c r="A93" s="291">
        <v>84</v>
      </c>
      <c r="B93" s="584" t="s">
        <v>176</v>
      </c>
      <c r="C93" s="585">
        <v>5</v>
      </c>
      <c r="D93" s="585" t="s">
        <v>2030</v>
      </c>
      <c r="E93" s="585" t="s">
        <v>128</v>
      </c>
      <c r="F93" s="248">
        <v>400</v>
      </c>
      <c r="G93" s="247">
        <v>0</v>
      </c>
      <c r="H93" s="249">
        <v>0</v>
      </c>
      <c r="I93" s="247">
        <v>0</v>
      </c>
      <c r="J93" s="249">
        <v>0</v>
      </c>
      <c r="K93" s="250" t="s">
        <v>2031</v>
      </c>
      <c r="L93" s="227" t="e">
        <f>VLOOKUP(D93,#REF!,2,0)</f>
        <v>#REF!</v>
      </c>
      <c r="M93" s="178" t="str">
        <f t="shared" si="8"/>
        <v>K</v>
      </c>
      <c r="N93" s="178" t="str">
        <f t="shared" si="9"/>
        <v>K</v>
      </c>
      <c r="O93" s="178"/>
      <c r="P93" s="184">
        <f t="shared" si="10"/>
        <v>0</v>
      </c>
      <c r="Q93" s="184">
        <f t="shared" si="11"/>
        <v>0</v>
      </c>
      <c r="R93" s="180"/>
      <c r="S93" s="180" t="str">
        <f t="shared" si="12"/>
        <v>BETUL</v>
      </c>
      <c r="T93" s="180" t="str">
        <f t="shared" si="13"/>
        <v>BETUL</v>
      </c>
      <c r="U93" s="180" t="str">
        <f t="shared" si="14"/>
        <v>OKE</v>
      </c>
      <c r="V93" s="180" t="str">
        <f t="shared" si="15"/>
        <v>OKE</v>
      </c>
      <c r="X93" s="292" t="s">
        <v>181</v>
      </c>
      <c r="Y93" s="293">
        <v>3</v>
      </c>
      <c r="Z93" s="293" t="s">
        <v>2022</v>
      </c>
      <c r="AA93" s="293" t="s">
        <v>128</v>
      </c>
      <c r="AB93" s="248">
        <v>292</v>
      </c>
      <c r="AC93" s="294">
        <v>120</v>
      </c>
      <c r="AD93" s="294">
        <v>41.095890410958901</v>
      </c>
      <c r="AE93" s="294">
        <v>30</v>
      </c>
      <c r="AF93" s="294">
        <v>10.2739726027397</v>
      </c>
      <c r="AG93" s="247" t="s">
        <v>2023</v>
      </c>
    </row>
    <row r="94" spans="1:33">
      <c r="A94" s="291">
        <v>85</v>
      </c>
      <c r="B94" s="584" t="s">
        <v>176</v>
      </c>
      <c r="C94" s="585">
        <v>5</v>
      </c>
      <c r="D94" s="585" t="s">
        <v>2035</v>
      </c>
      <c r="E94" s="585" t="s">
        <v>131</v>
      </c>
      <c r="F94" s="248">
        <v>300</v>
      </c>
      <c r="G94" s="247">
        <v>105</v>
      </c>
      <c r="H94" s="249">
        <v>35</v>
      </c>
      <c r="I94" s="247">
        <v>95</v>
      </c>
      <c r="J94" s="249">
        <v>31.666666666666664</v>
      </c>
      <c r="K94" s="250" t="s">
        <v>2036</v>
      </c>
      <c r="L94" s="227" t="e">
        <f>VLOOKUP(D94,#REF!,2,0)</f>
        <v>#REF!</v>
      </c>
      <c r="M94" s="178" t="str">
        <f t="shared" si="8"/>
        <v>K</v>
      </c>
      <c r="N94" s="178" t="str">
        <f t="shared" si="9"/>
        <v>K</v>
      </c>
      <c r="O94" s="178"/>
      <c r="P94" s="184">
        <f t="shared" si="10"/>
        <v>35</v>
      </c>
      <c r="Q94" s="184">
        <f t="shared" si="11"/>
        <v>31.666666666666664</v>
      </c>
      <c r="R94" s="180"/>
      <c r="S94" s="180" t="str">
        <f t="shared" si="12"/>
        <v>BETUL</v>
      </c>
      <c r="T94" s="180" t="str">
        <f t="shared" si="13"/>
        <v>BETUL</v>
      </c>
      <c r="U94" s="180" t="str">
        <f t="shared" si="14"/>
        <v>OKE</v>
      </c>
      <c r="V94" s="180" t="str">
        <f t="shared" si="15"/>
        <v>OKE</v>
      </c>
      <c r="X94" s="292" t="s">
        <v>181</v>
      </c>
      <c r="Y94" s="293">
        <v>3</v>
      </c>
      <c r="Z94" s="293" t="s">
        <v>2024</v>
      </c>
      <c r="AA94" s="293" t="s">
        <v>128</v>
      </c>
      <c r="AB94" s="248">
        <v>292</v>
      </c>
      <c r="AC94" s="294">
        <v>0</v>
      </c>
      <c r="AD94" s="294">
        <v>0</v>
      </c>
      <c r="AE94" s="294">
        <v>0</v>
      </c>
      <c r="AF94" s="294">
        <v>0</v>
      </c>
      <c r="AG94" s="247" t="s">
        <v>2025</v>
      </c>
    </row>
    <row r="95" spans="1:33">
      <c r="A95" s="291">
        <v>86</v>
      </c>
      <c r="B95" s="584" t="s">
        <v>176</v>
      </c>
      <c r="C95" s="585">
        <v>5</v>
      </c>
      <c r="D95" s="585" t="s">
        <v>2039</v>
      </c>
      <c r="E95" s="585" t="s">
        <v>128</v>
      </c>
      <c r="F95" s="248">
        <v>400</v>
      </c>
      <c r="G95" s="247">
        <v>130</v>
      </c>
      <c r="H95" s="249">
        <v>32.5</v>
      </c>
      <c r="I95" s="247">
        <v>90</v>
      </c>
      <c r="J95" s="249">
        <v>22.5</v>
      </c>
      <c r="K95" s="250" t="s">
        <v>2040</v>
      </c>
      <c r="L95" s="227" t="e">
        <f>VLOOKUP(D95,#REF!,2,0)</f>
        <v>#REF!</v>
      </c>
      <c r="M95" s="178" t="str">
        <f t="shared" si="8"/>
        <v>K</v>
      </c>
      <c r="N95" s="178" t="str">
        <f t="shared" si="9"/>
        <v>K</v>
      </c>
      <c r="O95" s="178"/>
      <c r="P95" s="184">
        <f t="shared" si="10"/>
        <v>32.5</v>
      </c>
      <c r="Q95" s="184">
        <f t="shared" si="11"/>
        <v>22.5</v>
      </c>
      <c r="R95" s="180"/>
      <c r="S95" s="180" t="str">
        <f t="shared" si="12"/>
        <v>BETUL</v>
      </c>
      <c r="T95" s="180" t="str">
        <f t="shared" si="13"/>
        <v>BETUL</v>
      </c>
      <c r="U95" s="180" t="str">
        <f t="shared" si="14"/>
        <v>OKE</v>
      </c>
      <c r="V95" s="180" t="str">
        <f t="shared" si="15"/>
        <v>OKE</v>
      </c>
      <c r="X95" s="292" t="s">
        <v>181</v>
      </c>
      <c r="Y95" s="293">
        <v>3</v>
      </c>
      <c r="Z95" s="293" t="s">
        <v>2028</v>
      </c>
      <c r="AA95" s="293" t="s">
        <v>131</v>
      </c>
      <c r="AB95" s="248">
        <v>292</v>
      </c>
      <c r="AC95" s="294">
        <v>0</v>
      </c>
      <c r="AD95" s="294">
        <v>0</v>
      </c>
      <c r="AE95" s="294">
        <v>0</v>
      </c>
      <c r="AF95" s="294">
        <v>0</v>
      </c>
      <c r="AG95" s="247" t="s">
        <v>2007</v>
      </c>
    </row>
    <row r="96" spans="1:33">
      <c r="A96" s="291">
        <v>87</v>
      </c>
      <c r="B96" s="584" t="s">
        <v>176</v>
      </c>
      <c r="C96" s="585">
        <v>5</v>
      </c>
      <c r="D96" s="585" t="s">
        <v>2043</v>
      </c>
      <c r="E96" s="585" t="s">
        <v>131</v>
      </c>
      <c r="F96" s="248">
        <v>400</v>
      </c>
      <c r="G96" s="247">
        <v>105</v>
      </c>
      <c r="H96" s="249">
        <v>26.25</v>
      </c>
      <c r="I96" s="247">
        <v>115</v>
      </c>
      <c r="J96" s="249">
        <v>28.749999999999996</v>
      </c>
      <c r="K96" s="250" t="s">
        <v>2044</v>
      </c>
      <c r="L96" s="227" t="e">
        <f>VLOOKUP(D96,#REF!,2,0)</f>
        <v>#REF!</v>
      </c>
      <c r="M96" s="178" t="str">
        <f t="shared" si="8"/>
        <v>K</v>
      </c>
      <c r="N96" s="178" t="str">
        <f t="shared" si="9"/>
        <v>K</v>
      </c>
      <c r="O96" s="178"/>
      <c r="P96" s="184">
        <f t="shared" si="10"/>
        <v>26.25</v>
      </c>
      <c r="Q96" s="184">
        <f t="shared" si="11"/>
        <v>28.749999999999996</v>
      </c>
      <c r="R96" s="180"/>
      <c r="S96" s="180" t="str">
        <f t="shared" si="12"/>
        <v>BETUL</v>
      </c>
      <c r="T96" s="180" t="str">
        <f t="shared" si="13"/>
        <v>BETUL</v>
      </c>
      <c r="U96" s="180" t="str">
        <f t="shared" si="14"/>
        <v>OKE</v>
      </c>
      <c r="V96" s="180" t="str">
        <f t="shared" si="15"/>
        <v>OKE</v>
      </c>
      <c r="X96" s="292" t="s">
        <v>181</v>
      </c>
      <c r="Y96" s="293">
        <v>1</v>
      </c>
      <c r="Z96" s="293" t="s">
        <v>2029</v>
      </c>
      <c r="AA96" s="293" t="s">
        <v>128</v>
      </c>
      <c r="AB96" s="248">
        <v>292</v>
      </c>
      <c r="AC96" s="294">
        <v>135</v>
      </c>
      <c r="AD96" s="294">
        <v>46.232876712328803</v>
      </c>
      <c r="AE96" s="294">
        <v>170</v>
      </c>
      <c r="AF96" s="294">
        <v>58.219178082191803</v>
      </c>
      <c r="AG96" s="247" t="s">
        <v>1983</v>
      </c>
    </row>
    <row r="97" spans="1:33">
      <c r="A97" s="291">
        <v>88</v>
      </c>
      <c r="B97" s="584" t="s">
        <v>176</v>
      </c>
      <c r="C97" s="585">
        <v>5</v>
      </c>
      <c r="D97" s="585" t="s">
        <v>2047</v>
      </c>
      <c r="E97" s="585" t="s">
        <v>128</v>
      </c>
      <c r="F97" s="248">
        <v>400</v>
      </c>
      <c r="G97" s="247">
        <v>60</v>
      </c>
      <c r="H97" s="249">
        <v>15</v>
      </c>
      <c r="I97" s="247">
        <v>40</v>
      </c>
      <c r="J97" s="249">
        <v>10</v>
      </c>
      <c r="K97" s="250" t="s">
        <v>2048</v>
      </c>
      <c r="L97" s="227" t="e">
        <f>VLOOKUP(D97,#REF!,2,0)</f>
        <v>#REF!</v>
      </c>
      <c r="M97" s="178" t="str">
        <f t="shared" si="8"/>
        <v>K</v>
      </c>
      <c r="N97" s="178" t="str">
        <f t="shared" si="9"/>
        <v>K</v>
      </c>
      <c r="O97" s="178"/>
      <c r="P97" s="184">
        <f t="shared" si="10"/>
        <v>15</v>
      </c>
      <c r="Q97" s="184">
        <f t="shared" si="11"/>
        <v>10</v>
      </c>
      <c r="R97" s="180"/>
      <c r="S97" s="180" t="str">
        <f t="shared" si="12"/>
        <v>BETUL</v>
      </c>
      <c r="T97" s="180" t="str">
        <f t="shared" si="13"/>
        <v>BETUL</v>
      </c>
      <c r="U97" s="180" t="str">
        <f t="shared" si="14"/>
        <v>OKE</v>
      </c>
      <c r="V97" s="180" t="str">
        <f t="shared" si="15"/>
        <v>OKE</v>
      </c>
      <c r="X97" s="292" t="s">
        <v>2032</v>
      </c>
      <c r="Y97" s="293">
        <v>3</v>
      </c>
      <c r="Z97" s="293" t="s">
        <v>2033</v>
      </c>
      <c r="AA97" s="293" t="s">
        <v>128</v>
      </c>
      <c r="AB97" s="248">
        <v>358</v>
      </c>
      <c r="AC97" s="294">
        <v>0</v>
      </c>
      <c r="AD97" s="294">
        <v>0</v>
      </c>
      <c r="AE97" s="294">
        <v>0</v>
      </c>
      <c r="AF97" s="294">
        <v>0</v>
      </c>
      <c r="AG97" s="247" t="s">
        <v>2034</v>
      </c>
    </row>
    <row r="98" spans="1:33">
      <c r="A98" s="291">
        <v>89</v>
      </c>
      <c r="B98" s="584" t="s">
        <v>176</v>
      </c>
      <c r="C98" s="585">
        <v>5</v>
      </c>
      <c r="D98" s="585" t="s">
        <v>2050</v>
      </c>
      <c r="E98" s="585" t="s">
        <v>128</v>
      </c>
      <c r="F98" s="248">
        <v>400</v>
      </c>
      <c r="G98" s="247">
        <v>70</v>
      </c>
      <c r="H98" s="249">
        <v>17.5</v>
      </c>
      <c r="I98" s="247">
        <v>40</v>
      </c>
      <c r="J98" s="249">
        <v>10</v>
      </c>
      <c r="K98" s="250" t="s">
        <v>2048</v>
      </c>
      <c r="L98" s="227" t="e">
        <f>VLOOKUP(D98,#REF!,2,0)</f>
        <v>#REF!</v>
      </c>
      <c r="M98" s="178" t="str">
        <f t="shared" si="8"/>
        <v>K</v>
      </c>
      <c r="N98" s="178" t="str">
        <f t="shared" si="9"/>
        <v>K</v>
      </c>
      <c r="O98" s="178"/>
      <c r="P98" s="184">
        <f t="shared" si="10"/>
        <v>17.5</v>
      </c>
      <c r="Q98" s="184">
        <f t="shared" si="11"/>
        <v>10</v>
      </c>
      <c r="R98" s="180"/>
      <c r="S98" s="180" t="str">
        <f t="shared" si="12"/>
        <v>BETUL</v>
      </c>
      <c r="T98" s="180" t="str">
        <f t="shared" si="13"/>
        <v>BETUL</v>
      </c>
      <c r="U98" s="180" t="str">
        <f t="shared" si="14"/>
        <v>OKE</v>
      </c>
      <c r="V98" s="180" t="str">
        <f t="shared" si="15"/>
        <v>OKE</v>
      </c>
      <c r="X98" s="292" t="s">
        <v>2032</v>
      </c>
      <c r="Y98" s="293">
        <v>3</v>
      </c>
      <c r="Z98" s="293" t="s">
        <v>2037</v>
      </c>
      <c r="AA98" s="293" t="s">
        <v>128</v>
      </c>
      <c r="AB98" s="248">
        <v>292</v>
      </c>
      <c r="AC98" s="294">
        <v>0</v>
      </c>
      <c r="AD98" s="294">
        <v>0</v>
      </c>
      <c r="AE98" s="294">
        <v>0</v>
      </c>
      <c r="AF98" s="294">
        <v>0</v>
      </c>
      <c r="AG98" s="247" t="s">
        <v>2038</v>
      </c>
    </row>
    <row r="99" spans="1:33">
      <c r="A99" s="291">
        <v>90</v>
      </c>
      <c r="B99" s="584" t="s">
        <v>176</v>
      </c>
      <c r="C99" s="585">
        <v>5</v>
      </c>
      <c r="D99" s="585" t="s">
        <v>2053</v>
      </c>
      <c r="E99" s="585" t="s">
        <v>128</v>
      </c>
      <c r="F99" s="248">
        <v>400</v>
      </c>
      <c r="G99" s="247">
        <v>80</v>
      </c>
      <c r="H99" s="249">
        <v>20</v>
      </c>
      <c r="I99" s="247">
        <v>75</v>
      </c>
      <c r="J99" s="249">
        <v>18.75</v>
      </c>
      <c r="K99" s="250" t="s">
        <v>2054</v>
      </c>
      <c r="L99" s="227" t="e">
        <f>VLOOKUP(D99,#REF!,2,0)</f>
        <v>#REF!</v>
      </c>
      <c r="M99" s="178" t="str">
        <f t="shared" si="8"/>
        <v>K</v>
      </c>
      <c r="N99" s="178" t="str">
        <f t="shared" si="9"/>
        <v>K</v>
      </c>
      <c r="O99" s="178"/>
      <c r="P99" s="184">
        <f t="shared" si="10"/>
        <v>20</v>
      </c>
      <c r="Q99" s="184">
        <f t="shared" si="11"/>
        <v>18.75</v>
      </c>
      <c r="R99" s="180"/>
      <c r="S99" s="180" t="str">
        <f t="shared" si="12"/>
        <v>BETUL</v>
      </c>
      <c r="T99" s="180" t="str">
        <f t="shared" si="13"/>
        <v>BETUL</v>
      </c>
      <c r="U99" s="180" t="str">
        <f t="shared" si="14"/>
        <v>OKE</v>
      </c>
      <c r="V99" s="180" t="str">
        <f t="shared" si="15"/>
        <v>OKE</v>
      </c>
      <c r="X99" s="292" t="s">
        <v>2032</v>
      </c>
      <c r="Y99" s="293">
        <v>3</v>
      </c>
      <c r="Z99" s="293" t="s">
        <v>2041</v>
      </c>
      <c r="AA99" s="293" t="s">
        <v>128</v>
      </c>
      <c r="AB99" s="248">
        <v>292</v>
      </c>
      <c r="AC99" s="294">
        <v>15</v>
      </c>
      <c r="AD99" s="294">
        <v>5.13698630136986</v>
      </c>
      <c r="AE99" s="294">
        <v>17</v>
      </c>
      <c r="AF99" s="294">
        <v>5.8219178082191796</v>
      </c>
      <c r="AG99" s="247" t="s">
        <v>2042</v>
      </c>
    </row>
    <row r="100" spans="1:33">
      <c r="A100" s="291">
        <v>91</v>
      </c>
      <c r="B100" s="584" t="s">
        <v>176</v>
      </c>
      <c r="C100" s="585">
        <v>5</v>
      </c>
      <c r="D100" s="585" t="s">
        <v>2056</v>
      </c>
      <c r="E100" s="585" t="s">
        <v>128</v>
      </c>
      <c r="F100" s="248">
        <v>400</v>
      </c>
      <c r="G100" s="247">
        <v>10</v>
      </c>
      <c r="H100" s="249">
        <v>2.5</v>
      </c>
      <c r="I100" s="247">
        <v>10</v>
      </c>
      <c r="J100" s="249">
        <v>2.5</v>
      </c>
      <c r="K100" s="250"/>
      <c r="L100" s="227" t="e">
        <f>VLOOKUP(D100,#REF!,2,0)</f>
        <v>#REF!</v>
      </c>
      <c r="M100" s="178" t="str">
        <f t="shared" si="8"/>
        <v>K</v>
      </c>
      <c r="N100" s="178" t="str">
        <f t="shared" si="9"/>
        <v>K</v>
      </c>
      <c r="O100" s="178"/>
      <c r="P100" s="184">
        <f t="shared" si="10"/>
        <v>2.5</v>
      </c>
      <c r="Q100" s="184">
        <f t="shared" si="11"/>
        <v>2.5</v>
      </c>
      <c r="R100" s="180"/>
      <c r="S100" s="180" t="str">
        <f t="shared" si="12"/>
        <v>BETUL</v>
      </c>
      <c r="T100" s="180" t="str">
        <f t="shared" si="13"/>
        <v>BETUL</v>
      </c>
      <c r="U100" s="180" t="str">
        <f t="shared" si="14"/>
        <v>OKE</v>
      </c>
      <c r="V100" s="180" t="str">
        <f t="shared" si="15"/>
        <v>OKE</v>
      </c>
      <c r="X100" s="292" t="s">
        <v>2032</v>
      </c>
      <c r="Y100" s="293">
        <v>3</v>
      </c>
      <c r="Z100" s="293" t="s">
        <v>2045</v>
      </c>
      <c r="AA100" s="293" t="s">
        <v>128</v>
      </c>
      <c r="AB100" s="248">
        <v>292</v>
      </c>
      <c r="AC100" s="294">
        <v>0</v>
      </c>
      <c r="AD100" s="294">
        <v>0</v>
      </c>
      <c r="AE100" s="294">
        <v>0</v>
      </c>
      <c r="AF100" s="294">
        <v>0</v>
      </c>
      <c r="AG100" s="247" t="s">
        <v>2046</v>
      </c>
    </row>
    <row r="101" spans="1:33">
      <c r="A101" s="291">
        <v>92</v>
      </c>
      <c r="B101" s="584" t="s">
        <v>176</v>
      </c>
      <c r="C101" s="585">
        <v>5</v>
      </c>
      <c r="D101" s="585" t="s">
        <v>2058</v>
      </c>
      <c r="E101" s="585" t="s">
        <v>128</v>
      </c>
      <c r="F101" s="248">
        <v>400</v>
      </c>
      <c r="G101" s="247">
        <v>0</v>
      </c>
      <c r="H101" s="249">
        <v>0</v>
      </c>
      <c r="I101" s="247">
        <v>0</v>
      </c>
      <c r="J101" s="249">
        <v>0</v>
      </c>
      <c r="K101" s="250"/>
      <c r="L101" s="227" t="e">
        <f>VLOOKUP(D101,#REF!,2,0)</f>
        <v>#REF!</v>
      </c>
      <c r="M101" s="178" t="str">
        <f t="shared" si="8"/>
        <v>K</v>
      </c>
      <c r="N101" s="178" t="str">
        <f t="shared" si="9"/>
        <v>K</v>
      </c>
      <c r="O101" s="178"/>
      <c r="P101" s="184">
        <f t="shared" si="10"/>
        <v>0</v>
      </c>
      <c r="Q101" s="184">
        <f t="shared" si="11"/>
        <v>0</v>
      </c>
      <c r="R101" s="180"/>
      <c r="S101" s="180" t="str">
        <f t="shared" si="12"/>
        <v>BETUL</v>
      </c>
      <c r="T101" s="180" t="str">
        <f t="shared" si="13"/>
        <v>BETUL</v>
      </c>
      <c r="U101" s="180" t="str">
        <f t="shared" si="14"/>
        <v>OKE</v>
      </c>
      <c r="V101" s="180" t="str">
        <f t="shared" si="15"/>
        <v>OKE</v>
      </c>
      <c r="X101" s="292" t="s">
        <v>2032</v>
      </c>
      <c r="Y101" s="293">
        <v>3</v>
      </c>
      <c r="Z101" s="293" t="s">
        <v>2049</v>
      </c>
      <c r="AA101" s="293" t="s">
        <v>131</v>
      </c>
      <c r="AB101" s="248">
        <v>292</v>
      </c>
      <c r="AC101" s="294">
        <v>0</v>
      </c>
      <c r="AD101" s="294">
        <v>0</v>
      </c>
      <c r="AE101" s="294">
        <v>0</v>
      </c>
      <c r="AF101" s="294">
        <v>0</v>
      </c>
      <c r="AG101" s="247" t="s">
        <v>187</v>
      </c>
    </row>
    <row r="102" spans="1:33">
      <c r="A102" s="291">
        <v>93</v>
      </c>
      <c r="B102" s="584" t="s">
        <v>176</v>
      </c>
      <c r="C102" s="585">
        <v>5</v>
      </c>
      <c r="D102" s="585" t="s">
        <v>5452</v>
      </c>
      <c r="E102" s="585" t="s">
        <v>128</v>
      </c>
      <c r="F102" s="248">
        <v>420</v>
      </c>
      <c r="G102" s="247">
        <v>0</v>
      </c>
      <c r="H102" s="249">
        <v>0</v>
      </c>
      <c r="I102" s="247">
        <v>0</v>
      </c>
      <c r="J102" s="249">
        <v>0</v>
      </c>
      <c r="K102" s="250"/>
      <c r="L102" s="227" t="e">
        <f>VLOOKUP(D102,#REF!,2,0)</f>
        <v>#REF!</v>
      </c>
      <c r="M102" s="178" t="str">
        <f t="shared" si="8"/>
        <v>K</v>
      </c>
      <c r="N102" s="178" t="str">
        <f t="shared" si="9"/>
        <v>K</v>
      </c>
      <c r="O102" s="178"/>
      <c r="P102" s="184">
        <f t="shared" si="10"/>
        <v>0</v>
      </c>
      <c r="Q102" s="184">
        <f t="shared" si="11"/>
        <v>0</v>
      </c>
      <c r="R102" s="180"/>
      <c r="S102" s="180" t="str">
        <f t="shared" si="12"/>
        <v>BETUL</v>
      </c>
      <c r="T102" s="180" t="str">
        <f t="shared" si="13"/>
        <v>BETUL</v>
      </c>
      <c r="U102" s="180" t="str">
        <f t="shared" si="14"/>
        <v>OKE</v>
      </c>
      <c r="V102" s="180" t="str">
        <f t="shared" si="15"/>
        <v>OKE</v>
      </c>
      <c r="X102" s="292" t="s">
        <v>2032</v>
      </c>
      <c r="Y102" s="293">
        <v>3</v>
      </c>
      <c r="Z102" s="293" t="s">
        <v>2051</v>
      </c>
      <c r="AA102" s="293" t="s">
        <v>131</v>
      </c>
      <c r="AB102" s="248">
        <v>292</v>
      </c>
      <c r="AC102" s="294">
        <v>0</v>
      </c>
      <c r="AD102" s="294">
        <v>0</v>
      </c>
      <c r="AE102" s="294">
        <v>0</v>
      </c>
      <c r="AF102" s="294">
        <v>0</v>
      </c>
      <c r="AG102" s="247" t="s">
        <v>2052</v>
      </c>
    </row>
    <row r="103" spans="1:33">
      <c r="A103" s="291">
        <v>94</v>
      </c>
      <c r="B103" s="584" t="s">
        <v>181</v>
      </c>
      <c r="C103" s="585">
        <v>1</v>
      </c>
      <c r="D103" s="585" t="s">
        <v>2029</v>
      </c>
      <c r="E103" s="585" t="s">
        <v>128</v>
      </c>
      <c r="F103" s="248">
        <v>292</v>
      </c>
      <c r="G103" s="247">
        <v>165</v>
      </c>
      <c r="H103" s="249">
        <v>56.5068493150685</v>
      </c>
      <c r="I103" s="247">
        <v>185</v>
      </c>
      <c r="J103" s="249">
        <v>63.356164383561641</v>
      </c>
      <c r="K103" s="250" t="s">
        <v>2089</v>
      </c>
      <c r="L103" s="227" t="e">
        <f>VLOOKUP(D103,#REF!,2,0)</f>
        <v>#REF!</v>
      </c>
      <c r="M103" s="178" t="str">
        <f t="shared" si="8"/>
        <v>K</v>
      </c>
      <c r="N103" s="178" t="str">
        <f t="shared" si="9"/>
        <v>K</v>
      </c>
      <c r="O103" s="178"/>
      <c r="P103" s="184">
        <f t="shared" si="10"/>
        <v>56.5068493150685</v>
      </c>
      <c r="Q103" s="184">
        <f t="shared" si="11"/>
        <v>63.356164383561641</v>
      </c>
      <c r="R103" s="180"/>
      <c r="S103" s="180" t="str">
        <f t="shared" si="12"/>
        <v>BETUL</v>
      </c>
      <c r="T103" s="180" t="str">
        <f t="shared" si="13"/>
        <v>BETUL</v>
      </c>
      <c r="U103" s="180" t="str">
        <f t="shared" si="14"/>
        <v>OKE</v>
      </c>
      <c r="V103" s="180" t="str">
        <f t="shared" si="15"/>
        <v>OKE</v>
      </c>
      <c r="X103" s="292" t="s">
        <v>2032</v>
      </c>
      <c r="Y103" s="293">
        <v>3</v>
      </c>
      <c r="Z103" s="293" t="s">
        <v>2055</v>
      </c>
      <c r="AA103" s="293" t="s">
        <v>128</v>
      </c>
      <c r="AB103" s="248">
        <v>292</v>
      </c>
      <c r="AC103" s="294">
        <v>0</v>
      </c>
      <c r="AD103" s="294">
        <v>0</v>
      </c>
      <c r="AE103" s="294">
        <v>0</v>
      </c>
      <c r="AF103" s="294">
        <v>0</v>
      </c>
      <c r="AG103" s="247" t="s">
        <v>1890</v>
      </c>
    </row>
    <row r="104" spans="1:33">
      <c r="A104" s="291">
        <v>95</v>
      </c>
      <c r="B104" s="584" t="s">
        <v>181</v>
      </c>
      <c r="C104" s="585">
        <v>2</v>
      </c>
      <c r="D104" s="585" t="s">
        <v>182</v>
      </c>
      <c r="E104" s="585" t="s">
        <v>128</v>
      </c>
      <c r="F104" s="248">
        <v>292</v>
      </c>
      <c r="G104" s="247">
        <v>230</v>
      </c>
      <c r="H104" s="249">
        <v>78.767123287671239</v>
      </c>
      <c r="I104" s="247">
        <v>280</v>
      </c>
      <c r="J104" s="249">
        <v>95.890410958904098</v>
      </c>
      <c r="K104" s="250" t="s">
        <v>183</v>
      </c>
      <c r="L104" s="227" t="e">
        <f>VLOOKUP(D104,#REF!,2,0)</f>
        <v>#REF!</v>
      </c>
      <c r="M104" s="178" t="str">
        <f t="shared" si="8"/>
        <v>K</v>
      </c>
      <c r="N104" s="178" t="str">
        <f t="shared" si="9"/>
        <v>B</v>
      </c>
      <c r="O104" s="178"/>
      <c r="P104" s="184">
        <f t="shared" si="10"/>
        <v>78.767123287671239</v>
      </c>
      <c r="Q104" s="184">
        <f t="shared" si="11"/>
        <v>95.890410958904098</v>
      </c>
      <c r="R104" s="180"/>
      <c r="S104" s="180" t="str">
        <f t="shared" si="12"/>
        <v>BETUL</v>
      </c>
      <c r="T104" s="180" t="str">
        <f t="shared" si="13"/>
        <v>BETUL</v>
      </c>
      <c r="U104" s="180" t="str">
        <f t="shared" si="14"/>
        <v>OKE</v>
      </c>
      <c r="V104" s="180" t="str">
        <f t="shared" si="15"/>
        <v>OKE</v>
      </c>
      <c r="X104" s="292" t="s">
        <v>2032</v>
      </c>
      <c r="Y104" s="293">
        <v>3</v>
      </c>
      <c r="Z104" s="293" t="s">
        <v>2057</v>
      </c>
      <c r="AA104" s="293" t="s">
        <v>128</v>
      </c>
      <c r="AB104" s="248">
        <v>292</v>
      </c>
      <c r="AC104" s="294">
        <v>174</v>
      </c>
      <c r="AD104" s="294">
        <v>59.589041095890401</v>
      </c>
      <c r="AE104" s="294">
        <v>148</v>
      </c>
      <c r="AF104" s="294">
        <v>50.684931506849303</v>
      </c>
      <c r="AG104" s="247" t="s">
        <v>1933</v>
      </c>
    </row>
    <row r="105" spans="1:33" ht="14">
      <c r="A105" s="291">
        <v>96</v>
      </c>
      <c r="B105" s="584" t="s">
        <v>181</v>
      </c>
      <c r="C105" s="585">
        <v>2</v>
      </c>
      <c r="D105" s="585" t="s">
        <v>2010</v>
      </c>
      <c r="E105" s="585" t="s">
        <v>128</v>
      </c>
      <c r="F105" s="248">
        <v>292</v>
      </c>
      <c r="G105" s="247">
        <v>100</v>
      </c>
      <c r="H105" s="249">
        <v>34.246575342465754</v>
      </c>
      <c r="I105" s="247">
        <v>95</v>
      </c>
      <c r="J105" s="249">
        <v>32.534246575342465</v>
      </c>
      <c r="K105" s="587" t="s">
        <v>2066</v>
      </c>
      <c r="L105" s="227" t="e">
        <f>VLOOKUP(D105,#REF!,2,0)</f>
        <v>#REF!</v>
      </c>
      <c r="M105" s="178" t="str">
        <f t="shared" si="8"/>
        <v>K</v>
      </c>
      <c r="N105" s="178" t="str">
        <f t="shared" si="9"/>
        <v>K</v>
      </c>
      <c r="O105" s="178"/>
      <c r="P105" s="184">
        <f t="shared" si="10"/>
        <v>34.246575342465754</v>
      </c>
      <c r="Q105" s="184">
        <f t="shared" si="11"/>
        <v>32.534246575342465</v>
      </c>
      <c r="R105" s="180"/>
      <c r="S105" s="180" t="str">
        <f t="shared" si="12"/>
        <v>BETUL</v>
      </c>
      <c r="T105" s="180" t="str">
        <f t="shared" si="13"/>
        <v>BETUL</v>
      </c>
      <c r="U105" s="180" t="str">
        <f t="shared" si="14"/>
        <v>OKE</v>
      </c>
      <c r="V105" s="180" t="str">
        <f t="shared" si="15"/>
        <v>OKE</v>
      </c>
      <c r="X105" s="292" t="s">
        <v>2032</v>
      </c>
      <c r="Y105" s="293">
        <v>3</v>
      </c>
      <c r="Z105" s="293" t="s">
        <v>2059</v>
      </c>
      <c r="AA105" s="293" t="s">
        <v>128</v>
      </c>
      <c r="AB105" s="248">
        <v>292</v>
      </c>
      <c r="AC105" s="294">
        <v>100</v>
      </c>
      <c r="AD105" s="294">
        <v>34.246575342465803</v>
      </c>
      <c r="AE105" s="294">
        <v>21</v>
      </c>
      <c r="AF105" s="294">
        <v>7.1917808219178099</v>
      </c>
      <c r="AG105" s="247" t="s">
        <v>2060</v>
      </c>
    </row>
    <row r="106" spans="1:33">
      <c r="A106" s="291">
        <v>97</v>
      </c>
      <c r="B106" s="584" t="s">
        <v>181</v>
      </c>
      <c r="C106" s="585">
        <v>2</v>
      </c>
      <c r="D106" s="585" t="s">
        <v>2008</v>
      </c>
      <c r="E106" s="585" t="s">
        <v>128</v>
      </c>
      <c r="F106" s="248">
        <v>358</v>
      </c>
      <c r="G106" s="247">
        <v>110</v>
      </c>
      <c r="H106" s="249">
        <v>30.726256983240223</v>
      </c>
      <c r="I106" s="247">
        <v>115</v>
      </c>
      <c r="J106" s="249">
        <v>32.122905027932966</v>
      </c>
      <c r="K106" s="250" t="s">
        <v>2063</v>
      </c>
      <c r="L106" s="227" t="e">
        <f>VLOOKUP(D106,#REF!,2,0)</f>
        <v>#REF!</v>
      </c>
      <c r="M106" s="178" t="str">
        <f t="shared" si="8"/>
        <v>K</v>
      </c>
      <c r="N106" s="178" t="str">
        <f t="shared" si="9"/>
        <v>K</v>
      </c>
      <c r="O106" s="178"/>
      <c r="P106" s="184">
        <f t="shared" si="10"/>
        <v>30.726256983240223</v>
      </c>
      <c r="Q106" s="184">
        <f t="shared" si="11"/>
        <v>32.122905027932966</v>
      </c>
      <c r="R106" s="180"/>
      <c r="S106" s="180" t="str">
        <f t="shared" si="12"/>
        <v>BETUL</v>
      </c>
      <c r="T106" s="180" t="str">
        <f t="shared" si="13"/>
        <v>BETUL</v>
      </c>
      <c r="U106" s="180" t="str">
        <f t="shared" si="14"/>
        <v>OKE</v>
      </c>
      <c r="V106" s="180" t="str">
        <f t="shared" si="15"/>
        <v>OKE</v>
      </c>
      <c r="X106" s="292" t="s">
        <v>51</v>
      </c>
      <c r="Y106" s="293">
        <v>1</v>
      </c>
      <c r="Z106" s="293" t="s">
        <v>2061</v>
      </c>
      <c r="AA106" s="293" t="s">
        <v>131</v>
      </c>
      <c r="AB106" s="248">
        <v>358</v>
      </c>
      <c r="AC106" s="294">
        <v>214</v>
      </c>
      <c r="AD106" s="294">
        <v>59.776536312849203</v>
      </c>
      <c r="AE106" s="294">
        <v>204</v>
      </c>
      <c r="AF106" s="294">
        <v>56.983240223463703</v>
      </c>
      <c r="AG106" s="247" t="s">
        <v>2062</v>
      </c>
    </row>
    <row r="107" spans="1:33">
      <c r="A107" s="291">
        <v>98</v>
      </c>
      <c r="B107" s="584" t="s">
        <v>181</v>
      </c>
      <c r="C107" s="585">
        <v>2</v>
      </c>
      <c r="D107" s="585" t="s">
        <v>2014</v>
      </c>
      <c r="E107" s="585" t="s">
        <v>128</v>
      </c>
      <c r="F107" s="248">
        <v>292</v>
      </c>
      <c r="G107" s="247">
        <v>0</v>
      </c>
      <c r="H107" s="249">
        <v>0</v>
      </c>
      <c r="I107" s="247">
        <v>0</v>
      </c>
      <c r="J107" s="249">
        <v>0</v>
      </c>
      <c r="K107" s="250" t="s">
        <v>2070</v>
      </c>
      <c r="L107" s="227" t="e">
        <f>VLOOKUP(D107,#REF!,2,0)</f>
        <v>#REF!</v>
      </c>
      <c r="M107" s="178" t="str">
        <f t="shared" si="8"/>
        <v>K</v>
      </c>
      <c r="N107" s="178" t="str">
        <f t="shared" si="9"/>
        <v>K</v>
      </c>
      <c r="O107" s="178"/>
      <c r="P107" s="184">
        <f t="shared" si="10"/>
        <v>0</v>
      </c>
      <c r="Q107" s="184">
        <f t="shared" si="11"/>
        <v>0</v>
      </c>
      <c r="R107" s="180"/>
      <c r="S107" s="180" t="str">
        <f t="shared" si="12"/>
        <v>BETUL</v>
      </c>
      <c r="T107" s="180" t="str">
        <f t="shared" si="13"/>
        <v>BETUL</v>
      </c>
      <c r="U107" s="180" t="str">
        <f t="shared" si="14"/>
        <v>OKE</v>
      </c>
      <c r="V107" s="180" t="str">
        <f t="shared" si="15"/>
        <v>OKE</v>
      </c>
      <c r="X107" s="292" t="s">
        <v>51</v>
      </c>
      <c r="Y107" s="293">
        <v>4</v>
      </c>
      <c r="Z107" s="293" t="s">
        <v>2064</v>
      </c>
      <c r="AA107" s="293" t="s">
        <v>128</v>
      </c>
      <c r="AB107" s="248">
        <v>358</v>
      </c>
      <c r="AC107" s="294">
        <v>18</v>
      </c>
      <c r="AD107" s="294">
        <v>5.0279329608938497</v>
      </c>
      <c r="AE107" s="294">
        <v>20</v>
      </c>
      <c r="AF107" s="294">
        <v>5.5865921787709496</v>
      </c>
      <c r="AG107" s="247" t="s">
        <v>2065</v>
      </c>
    </row>
    <row r="108" spans="1:33">
      <c r="A108" s="291">
        <v>99</v>
      </c>
      <c r="B108" s="584" t="s">
        <v>181</v>
      </c>
      <c r="C108" s="585">
        <v>2</v>
      </c>
      <c r="D108" s="585" t="s">
        <v>2015</v>
      </c>
      <c r="E108" s="585" t="s">
        <v>128</v>
      </c>
      <c r="F108" s="248">
        <v>292</v>
      </c>
      <c r="G108" s="247">
        <v>170</v>
      </c>
      <c r="H108" s="249">
        <v>58.219178082191782</v>
      </c>
      <c r="I108" s="247">
        <v>180</v>
      </c>
      <c r="J108" s="249">
        <v>61.643835616438359</v>
      </c>
      <c r="K108" s="250" t="s">
        <v>2073</v>
      </c>
      <c r="L108" s="227" t="e">
        <f>VLOOKUP(D108,#REF!,2,0)</f>
        <v>#REF!</v>
      </c>
      <c r="M108" s="178" t="str">
        <f t="shared" si="8"/>
        <v>K</v>
      </c>
      <c r="N108" s="178" t="str">
        <f t="shared" si="9"/>
        <v>K</v>
      </c>
      <c r="O108" s="178"/>
      <c r="P108" s="184">
        <f t="shared" si="10"/>
        <v>58.219178082191782</v>
      </c>
      <c r="Q108" s="184">
        <f t="shared" si="11"/>
        <v>61.643835616438359</v>
      </c>
      <c r="R108" s="180"/>
      <c r="S108" s="180" t="str">
        <f t="shared" si="12"/>
        <v>BETUL</v>
      </c>
      <c r="T108" s="180" t="str">
        <f t="shared" si="13"/>
        <v>BETUL</v>
      </c>
      <c r="U108" s="180" t="str">
        <f t="shared" si="14"/>
        <v>OKE</v>
      </c>
      <c r="V108" s="180" t="str">
        <f t="shared" si="15"/>
        <v>OKE</v>
      </c>
      <c r="X108" s="292" t="s">
        <v>53</v>
      </c>
      <c r="Y108" s="293">
        <v>1</v>
      </c>
      <c r="Z108" s="293" t="s">
        <v>2067</v>
      </c>
      <c r="AA108" s="293" t="s">
        <v>128</v>
      </c>
      <c r="AB108" s="248">
        <v>421</v>
      </c>
      <c r="AC108" s="294">
        <v>190</v>
      </c>
      <c r="AD108" s="294">
        <v>45.130641330166299</v>
      </c>
      <c r="AE108" s="294">
        <v>191</v>
      </c>
      <c r="AF108" s="294">
        <v>45.368171021377698</v>
      </c>
      <c r="AG108" s="247" t="s">
        <v>2068</v>
      </c>
    </row>
    <row r="109" spans="1:33">
      <c r="A109" s="291">
        <v>100</v>
      </c>
      <c r="B109" s="584" t="s">
        <v>181</v>
      </c>
      <c r="C109" s="585">
        <v>2</v>
      </c>
      <c r="D109" s="585" t="s">
        <v>2017</v>
      </c>
      <c r="E109" s="585" t="s">
        <v>128</v>
      </c>
      <c r="F109" s="248">
        <v>292</v>
      </c>
      <c r="G109" s="247">
        <v>0</v>
      </c>
      <c r="H109" s="249">
        <v>0</v>
      </c>
      <c r="I109" s="247">
        <v>0</v>
      </c>
      <c r="J109" s="249">
        <v>0</v>
      </c>
      <c r="K109" s="250" t="s">
        <v>2076</v>
      </c>
      <c r="L109" s="227" t="e">
        <f>VLOOKUP(D109,#REF!,2,0)</f>
        <v>#REF!</v>
      </c>
      <c r="M109" s="178" t="str">
        <f t="shared" si="8"/>
        <v>K</v>
      </c>
      <c r="N109" s="178" t="str">
        <f t="shared" si="9"/>
        <v>K</v>
      </c>
      <c r="O109" s="178"/>
      <c r="P109" s="184">
        <f t="shared" si="10"/>
        <v>0</v>
      </c>
      <c r="Q109" s="184">
        <f t="shared" si="11"/>
        <v>0</v>
      </c>
      <c r="R109" s="180"/>
      <c r="S109" s="180" t="str">
        <f t="shared" si="12"/>
        <v>BETUL</v>
      </c>
      <c r="T109" s="180" t="str">
        <f t="shared" si="13"/>
        <v>BETUL</v>
      </c>
      <c r="U109" s="180" t="str">
        <f t="shared" si="14"/>
        <v>OKE</v>
      </c>
      <c r="V109" s="180" t="str">
        <f t="shared" si="15"/>
        <v>OKE</v>
      </c>
      <c r="X109" s="292" t="s">
        <v>53</v>
      </c>
      <c r="Y109" s="293">
        <v>1</v>
      </c>
      <c r="Z109" s="293" t="s">
        <v>2069</v>
      </c>
      <c r="AA109" s="293" t="s">
        <v>128</v>
      </c>
      <c r="AB109" s="248">
        <v>421</v>
      </c>
      <c r="AC109" s="294">
        <v>186</v>
      </c>
      <c r="AD109" s="294">
        <v>44.1805225653207</v>
      </c>
      <c r="AE109" s="294">
        <v>188</v>
      </c>
      <c r="AF109" s="294">
        <v>44.655581947743499</v>
      </c>
      <c r="AG109" s="247" t="s">
        <v>2068</v>
      </c>
    </row>
    <row r="110" spans="1:33">
      <c r="A110" s="291">
        <v>101</v>
      </c>
      <c r="B110" s="584" t="s">
        <v>181</v>
      </c>
      <c r="C110" s="585">
        <v>2</v>
      </c>
      <c r="D110" s="585" t="s">
        <v>2019</v>
      </c>
      <c r="E110" s="585" t="s">
        <v>128</v>
      </c>
      <c r="F110" s="248">
        <v>292</v>
      </c>
      <c r="G110" s="247">
        <v>0</v>
      </c>
      <c r="H110" s="249">
        <v>0</v>
      </c>
      <c r="I110" s="247">
        <v>0</v>
      </c>
      <c r="J110" s="249">
        <v>0</v>
      </c>
      <c r="K110" s="250" t="s">
        <v>2079</v>
      </c>
      <c r="L110" s="227" t="e">
        <f>VLOOKUP(D110,#REF!,2,0)</f>
        <v>#REF!</v>
      </c>
      <c r="M110" s="178" t="str">
        <f t="shared" si="8"/>
        <v>K</v>
      </c>
      <c r="N110" s="178" t="str">
        <f t="shared" si="9"/>
        <v>K</v>
      </c>
      <c r="O110" s="178"/>
      <c r="P110" s="184">
        <f t="shared" si="10"/>
        <v>0</v>
      </c>
      <c r="Q110" s="184">
        <f t="shared" si="11"/>
        <v>0</v>
      </c>
      <c r="R110" s="180"/>
      <c r="S110" s="180" t="str">
        <f t="shared" si="12"/>
        <v>BETUL</v>
      </c>
      <c r="T110" s="180" t="str">
        <f t="shared" si="13"/>
        <v>BETUL</v>
      </c>
      <c r="U110" s="180" t="str">
        <f t="shared" si="14"/>
        <v>OKE</v>
      </c>
      <c r="V110" s="180" t="str">
        <f t="shared" si="15"/>
        <v>OKE</v>
      </c>
      <c r="X110" s="292" t="s">
        <v>53</v>
      </c>
      <c r="Y110" s="293">
        <v>1</v>
      </c>
      <c r="Z110" s="293" t="s">
        <v>2071</v>
      </c>
      <c r="AA110" s="293" t="s">
        <v>131</v>
      </c>
      <c r="AB110" s="248">
        <v>292</v>
      </c>
      <c r="AC110" s="294">
        <v>159</v>
      </c>
      <c r="AD110" s="294">
        <v>54.4520547945205</v>
      </c>
      <c r="AE110" s="294">
        <v>190</v>
      </c>
      <c r="AF110" s="294">
        <v>65.068493150684901</v>
      </c>
      <c r="AG110" s="247" t="s">
        <v>2072</v>
      </c>
    </row>
    <row r="111" spans="1:33">
      <c r="A111" s="291">
        <v>102</v>
      </c>
      <c r="B111" s="584" t="s">
        <v>181</v>
      </c>
      <c r="C111" s="585">
        <v>3</v>
      </c>
      <c r="D111" s="585" t="s">
        <v>2028</v>
      </c>
      <c r="E111" s="585" t="s">
        <v>131</v>
      </c>
      <c r="F111" s="248">
        <v>292</v>
      </c>
      <c r="G111" s="247">
        <v>40</v>
      </c>
      <c r="H111" s="249">
        <v>13.698630136986301</v>
      </c>
      <c r="I111" s="247">
        <v>45</v>
      </c>
      <c r="J111" s="249">
        <v>15.41095890410959</v>
      </c>
      <c r="K111" s="250" t="s">
        <v>2087</v>
      </c>
      <c r="L111" s="227" t="e">
        <f>VLOOKUP(D111,#REF!,2,0)</f>
        <v>#REF!</v>
      </c>
      <c r="M111" s="178" t="str">
        <f t="shared" si="8"/>
        <v>K</v>
      </c>
      <c r="N111" s="178" t="str">
        <f t="shared" si="9"/>
        <v>K</v>
      </c>
      <c r="O111" s="178"/>
      <c r="P111" s="184">
        <f t="shared" si="10"/>
        <v>13.698630136986301</v>
      </c>
      <c r="Q111" s="184">
        <f t="shared" si="11"/>
        <v>15.41095890410959</v>
      </c>
      <c r="R111" s="180"/>
      <c r="S111" s="180" t="str">
        <f t="shared" si="12"/>
        <v>BETUL</v>
      </c>
      <c r="T111" s="180" t="str">
        <f t="shared" si="13"/>
        <v>BETUL</v>
      </c>
      <c r="U111" s="180" t="str">
        <f t="shared" si="14"/>
        <v>OKE</v>
      </c>
      <c r="V111" s="180" t="str">
        <f t="shared" si="15"/>
        <v>OKE</v>
      </c>
      <c r="X111" s="292" t="s">
        <v>53</v>
      </c>
      <c r="Y111" s="293">
        <v>2</v>
      </c>
      <c r="Z111" s="293" t="s">
        <v>2074</v>
      </c>
      <c r="AA111" s="293" t="s">
        <v>128</v>
      </c>
      <c r="AB111" s="248">
        <v>425</v>
      </c>
      <c r="AC111" s="294">
        <v>0</v>
      </c>
      <c r="AD111" s="294">
        <v>0</v>
      </c>
      <c r="AE111" s="294">
        <v>0</v>
      </c>
      <c r="AF111" s="294">
        <v>0</v>
      </c>
      <c r="AG111" s="247" t="s">
        <v>2075</v>
      </c>
    </row>
    <row r="112" spans="1:33">
      <c r="A112" s="291">
        <v>103</v>
      </c>
      <c r="B112" s="584" t="s">
        <v>181</v>
      </c>
      <c r="C112" s="585">
        <v>3</v>
      </c>
      <c r="D112" s="585" t="s">
        <v>2022</v>
      </c>
      <c r="E112" s="585" t="s">
        <v>128</v>
      </c>
      <c r="F112" s="248">
        <v>292</v>
      </c>
      <c r="G112" s="247">
        <v>95</v>
      </c>
      <c r="H112" s="249">
        <v>32.534246575342465</v>
      </c>
      <c r="I112" s="247">
        <v>110</v>
      </c>
      <c r="J112" s="249">
        <v>37.671232876712331</v>
      </c>
      <c r="K112" s="250" t="s">
        <v>2081</v>
      </c>
      <c r="L112" s="227" t="e">
        <f>VLOOKUP(D112,#REF!,2,0)</f>
        <v>#REF!</v>
      </c>
      <c r="M112" s="178" t="str">
        <f t="shared" si="8"/>
        <v>K</v>
      </c>
      <c r="N112" s="178" t="str">
        <f t="shared" si="9"/>
        <v>K</v>
      </c>
      <c r="O112" s="178"/>
      <c r="P112" s="184">
        <f t="shared" si="10"/>
        <v>32.534246575342465</v>
      </c>
      <c r="Q112" s="184">
        <f t="shared" si="11"/>
        <v>37.671232876712331</v>
      </c>
      <c r="R112" s="180"/>
      <c r="S112" s="180" t="str">
        <f t="shared" si="12"/>
        <v>BETUL</v>
      </c>
      <c r="T112" s="180" t="str">
        <f t="shared" si="13"/>
        <v>BETUL</v>
      </c>
      <c r="U112" s="180" t="str">
        <f t="shared" si="14"/>
        <v>OKE</v>
      </c>
      <c r="V112" s="180" t="str">
        <f t="shared" si="15"/>
        <v>OKE</v>
      </c>
      <c r="X112" s="292" t="s">
        <v>28</v>
      </c>
      <c r="Y112" s="293">
        <v>1</v>
      </c>
      <c r="Z112" s="293" t="s">
        <v>2077</v>
      </c>
      <c r="AA112" s="293" t="s">
        <v>131</v>
      </c>
      <c r="AB112" s="248">
        <v>292</v>
      </c>
      <c r="AC112" s="294">
        <v>139</v>
      </c>
      <c r="AD112" s="294">
        <v>47.602739726027401</v>
      </c>
      <c r="AE112" s="294">
        <v>158</v>
      </c>
      <c r="AF112" s="294">
        <v>54.109589041095902</v>
      </c>
      <c r="AG112" s="247" t="s">
        <v>2078</v>
      </c>
    </row>
    <row r="113" spans="1:33">
      <c r="A113" s="291">
        <v>104</v>
      </c>
      <c r="B113" s="584" t="s">
        <v>181</v>
      </c>
      <c r="C113" s="585">
        <v>3</v>
      </c>
      <c r="D113" s="585" t="s">
        <v>2024</v>
      </c>
      <c r="E113" s="585" t="s">
        <v>128</v>
      </c>
      <c r="F113" s="248">
        <v>292</v>
      </c>
      <c r="G113" s="247">
        <v>130</v>
      </c>
      <c r="H113" s="249">
        <v>44.520547945205479</v>
      </c>
      <c r="I113" s="247">
        <v>135</v>
      </c>
      <c r="J113" s="249">
        <v>46.232876712328768</v>
      </c>
      <c r="K113" s="250" t="s">
        <v>2084</v>
      </c>
      <c r="L113" s="227" t="e">
        <f>VLOOKUP(D113,#REF!,2,0)</f>
        <v>#REF!</v>
      </c>
      <c r="M113" s="178" t="str">
        <f t="shared" si="8"/>
        <v>K</v>
      </c>
      <c r="N113" s="178" t="str">
        <f t="shared" si="9"/>
        <v>K</v>
      </c>
      <c r="O113" s="178"/>
      <c r="P113" s="184">
        <f t="shared" si="10"/>
        <v>44.520547945205479</v>
      </c>
      <c r="Q113" s="184">
        <f t="shared" si="11"/>
        <v>46.232876712328768</v>
      </c>
      <c r="R113" s="180"/>
      <c r="S113" s="180" t="str">
        <f t="shared" si="12"/>
        <v>BETUL</v>
      </c>
      <c r="T113" s="180" t="str">
        <f t="shared" si="13"/>
        <v>BETUL</v>
      </c>
      <c r="U113" s="180" t="str">
        <f t="shared" si="14"/>
        <v>OKE</v>
      </c>
      <c r="V113" s="180" t="str">
        <f t="shared" si="15"/>
        <v>OKE</v>
      </c>
      <c r="X113" s="292" t="s">
        <v>28</v>
      </c>
      <c r="Y113" s="293">
        <v>1</v>
      </c>
      <c r="Z113" s="293" t="s">
        <v>2080</v>
      </c>
      <c r="AA113" s="293" t="s">
        <v>128</v>
      </c>
      <c r="AB113" s="248">
        <v>358</v>
      </c>
      <c r="AC113" s="294">
        <v>211</v>
      </c>
      <c r="AD113" s="294">
        <v>58.938547486033499</v>
      </c>
      <c r="AE113" s="294">
        <v>175</v>
      </c>
      <c r="AF113" s="294">
        <v>48.8826815642458</v>
      </c>
      <c r="AG113" s="247" t="s">
        <v>187</v>
      </c>
    </row>
    <row r="114" spans="1:33">
      <c r="A114" s="291">
        <v>105</v>
      </c>
      <c r="B114" s="584" t="s">
        <v>51</v>
      </c>
      <c r="C114" s="585">
        <v>1</v>
      </c>
      <c r="D114" s="585" t="s">
        <v>2061</v>
      </c>
      <c r="E114" s="585" t="s">
        <v>131</v>
      </c>
      <c r="F114" s="248">
        <v>358</v>
      </c>
      <c r="G114" s="247">
        <v>270</v>
      </c>
      <c r="H114" s="249">
        <v>75.41899441340783</v>
      </c>
      <c r="I114" s="247">
        <v>270</v>
      </c>
      <c r="J114" s="249">
        <v>75.41899441340783</v>
      </c>
      <c r="K114" s="250" t="s">
        <v>2091</v>
      </c>
      <c r="L114" s="227" t="e">
        <v>#REF!</v>
      </c>
      <c r="M114" s="178" t="str">
        <f t="shared" si="8"/>
        <v>K</v>
      </c>
      <c r="N114" s="178" t="str">
        <f t="shared" si="9"/>
        <v>K</v>
      </c>
      <c r="O114" s="178"/>
      <c r="P114" s="184">
        <f t="shared" si="10"/>
        <v>75.41899441340783</v>
      </c>
      <c r="Q114" s="184">
        <f t="shared" si="11"/>
        <v>75.41899441340783</v>
      </c>
      <c r="R114" s="180"/>
      <c r="S114" s="180" t="str">
        <f t="shared" si="12"/>
        <v>BETUL</v>
      </c>
      <c r="T114" s="180" t="str">
        <f t="shared" si="13"/>
        <v>BETUL</v>
      </c>
      <c r="U114" s="180" t="str">
        <f t="shared" si="14"/>
        <v>OKE</v>
      </c>
      <c r="V114" s="180" t="str">
        <f t="shared" si="15"/>
        <v>OKE</v>
      </c>
      <c r="X114" s="292" t="s">
        <v>28</v>
      </c>
      <c r="Y114" s="293">
        <v>1</v>
      </c>
      <c r="Z114" s="293" t="s">
        <v>2082</v>
      </c>
      <c r="AA114" s="293" t="s">
        <v>128</v>
      </c>
      <c r="AB114" s="248">
        <v>358</v>
      </c>
      <c r="AC114" s="294">
        <v>112</v>
      </c>
      <c r="AD114" s="294">
        <v>31.284916201117301</v>
      </c>
      <c r="AE114" s="294">
        <v>118</v>
      </c>
      <c r="AF114" s="294">
        <v>32.960893854748598</v>
      </c>
      <c r="AG114" s="247" t="s">
        <v>2083</v>
      </c>
    </row>
    <row r="115" spans="1:33">
      <c r="A115" s="291">
        <v>106</v>
      </c>
      <c r="B115" s="584" t="s">
        <v>28</v>
      </c>
      <c r="C115" s="585">
        <v>1</v>
      </c>
      <c r="D115" s="585" t="s">
        <v>2104</v>
      </c>
      <c r="E115" s="585" t="s">
        <v>128</v>
      </c>
      <c r="F115" s="248">
        <v>292</v>
      </c>
      <c r="G115" s="247">
        <v>60</v>
      </c>
      <c r="H115" s="249">
        <v>20.547945205479451</v>
      </c>
      <c r="I115" s="247">
        <v>45</v>
      </c>
      <c r="J115" s="249">
        <v>15.41095890410959</v>
      </c>
      <c r="K115" s="250" t="s">
        <v>187</v>
      </c>
      <c r="L115" s="227" t="e">
        <f>VLOOKUP(D115,#REF!,2,0)</f>
        <v>#REF!</v>
      </c>
      <c r="M115" s="178" t="str">
        <f t="shared" si="8"/>
        <v>K</v>
      </c>
      <c r="N115" s="178" t="str">
        <f t="shared" si="9"/>
        <v>K</v>
      </c>
      <c r="O115" s="178"/>
      <c r="P115" s="184">
        <f t="shared" si="10"/>
        <v>20.547945205479451</v>
      </c>
      <c r="Q115" s="184">
        <f t="shared" si="11"/>
        <v>15.41095890410959</v>
      </c>
      <c r="R115" s="180"/>
      <c r="S115" s="180" t="str">
        <f t="shared" si="12"/>
        <v>BETUL</v>
      </c>
      <c r="T115" s="180" t="str">
        <f t="shared" si="13"/>
        <v>BETUL</v>
      </c>
      <c r="U115" s="180" t="str">
        <f t="shared" si="14"/>
        <v>OKE</v>
      </c>
      <c r="V115" s="180" t="str">
        <f t="shared" si="15"/>
        <v>OKE</v>
      </c>
      <c r="X115" s="292" t="s">
        <v>28</v>
      </c>
      <c r="Y115" s="293">
        <v>2</v>
      </c>
      <c r="Z115" s="293" t="s">
        <v>2085</v>
      </c>
      <c r="AA115" s="293" t="s">
        <v>131</v>
      </c>
      <c r="AB115" s="248">
        <v>358</v>
      </c>
      <c r="AC115" s="294">
        <v>157</v>
      </c>
      <c r="AD115" s="294">
        <v>43.854748603352</v>
      </c>
      <c r="AE115" s="294">
        <v>146</v>
      </c>
      <c r="AF115" s="294">
        <v>40.782122905027897</v>
      </c>
      <c r="AG115" s="247" t="s">
        <v>2086</v>
      </c>
    </row>
    <row r="116" spans="1:33">
      <c r="A116" s="291">
        <v>107</v>
      </c>
      <c r="B116" s="584" t="s">
        <v>28</v>
      </c>
      <c r="C116" s="585">
        <v>1</v>
      </c>
      <c r="D116" s="585" t="s">
        <v>2106</v>
      </c>
      <c r="E116" s="585" t="s">
        <v>131</v>
      </c>
      <c r="F116" s="248">
        <v>358</v>
      </c>
      <c r="G116" s="247">
        <v>122</v>
      </c>
      <c r="H116" s="249">
        <v>34.07821229050279</v>
      </c>
      <c r="I116" s="247">
        <v>111</v>
      </c>
      <c r="J116" s="249">
        <v>31.005586592178769</v>
      </c>
      <c r="K116" s="250" t="s">
        <v>2107</v>
      </c>
      <c r="L116" s="227" t="e">
        <f>VLOOKUP(D116,#REF!,2,0)</f>
        <v>#REF!</v>
      </c>
      <c r="M116" s="178" t="str">
        <f t="shared" si="8"/>
        <v>K</v>
      </c>
      <c r="N116" s="178" t="str">
        <f t="shared" si="9"/>
        <v>K</v>
      </c>
      <c r="O116" s="178"/>
      <c r="P116" s="184">
        <f t="shared" si="10"/>
        <v>34.07821229050279</v>
      </c>
      <c r="Q116" s="184">
        <f t="shared" si="11"/>
        <v>31.005586592178769</v>
      </c>
      <c r="R116" s="180"/>
      <c r="S116" s="180" t="str">
        <f t="shared" si="12"/>
        <v>BETUL</v>
      </c>
      <c r="T116" s="180" t="str">
        <f t="shared" si="13"/>
        <v>BETUL</v>
      </c>
      <c r="U116" s="180" t="str">
        <f t="shared" si="14"/>
        <v>OKE</v>
      </c>
      <c r="V116" s="180" t="str">
        <f t="shared" si="15"/>
        <v>OKE</v>
      </c>
      <c r="X116" s="292" t="s">
        <v>28</v>
      </c>
      <c r="Y116" s="293">
        <v>2</v>
      </c>
      <c r="Z116" s="293" t="s">
        <v>2088</v>
      </c>
      <c r="AA116" s="293" t="s">
        <v>128</v>
      </c>
      <c r="AB116" s="248">
        <v>358</v>
      </c>
      <c r="AC116" s="294">
        <v>58</v>
      </c>
      <c r="AD116" s="294">
        <v>16.201117318435799</v>
      </c>
      <c r="AE116" s="294">
        <v>68</v>
      </c>
      <c r="AF116" s="294">
        <v>18.994413407821199</v>
      </c>
      <c r="AG116" s="247" t="s">
        <v>187</v>
      </c>
    </row>
    <row r="117" spans="1:33">
      <c r="A117" s="291">
        <v>108</v>
      </c>
      <c r="B117" s="584" t="s">
        <v>28</v>
      </c>
      <c r="C117" s="585">
        <v>1</v>
      </c>
      <c r="D117" s="585" t="s">
        <v>186</v>
      </c>
      <c r="E117" s="585" t="s">
        <v>131</v>
      </c>
      <c r="F117" s="248">
        <v>292</v>
      </c>
      <c r="G117" s="247">
        <v>271</v>
      </c>
      <c r="H117" s="249">
        <v>92.808219178082197</v>
      </c>
      <c r="I117" s="247">
        <v>285</v>
      </c>
      <c r="J117" s="249">
        <v>97.602739726027394</v>
      </c>
      <c r="K117" s="250" t="s">
        <v>187</v>
      </c>
      <c r="L117" s="227" t="e">
        <f>VLOOKUP(D117,#REF!,2,0)</f>
        <v>#REF!</v>
      </c>
      <c r="M117" s="178" t="str">
        <f t="shared" si="8"/>
        <v>B</v>
      </c>
      <c r="N117" s="178" t="str">
        <f t="shared" si="9"/>
        <v>B</v>
      </c>
      <c r="O117" s="178"/>
      <c r="P117" s="184">
        <f t="shared" si="10"/>
        <v>92.808219178082197</v>
      </c>
      <c r="Q117" s="184">
        <f t="shared" si="11"/>
        <v>97.602739726027394</v>
      </c>
      <c r="R117" s="180"/>
      <c r="S117" s="180" t="str">
        <f t="shared" si="12"/>
        <v>BETUL</v>
      </c>
      <c r="T117" s="180" t="str">
        <f t="shared" si="13"/>
        <v>BETUL</v>
      </c>
      <c r="U117" s="180" t="str">
        <f t="shared" si="14"/>
        <v>OKE</v>
      </c>
      <c r="V117" s="180" t="str">
        <f t="shared" si="15"/>
        <v>OKE</v>
      </c>
      <c r="X117" s="292" t="s">
        <v>28</v>
      </c>
      <c r="Y117" s="293">
        <v>2</v>
      </c>
      <c r="Z117" s="293" t="s">
        <v>2090</v>
      </c>
      <c r="AA117" s="293" t="s">
        <v>128</v>
      </c>
      <c r="AB117" s="248">
        <v>358</v>
      </c>
      <c r="AC117" s="294">
        <v>0</v>
      </c>
      <c r="AD117" s="294">
        <v>0</v>
      </c>
      <c r="AE117" s="294">
        <v>0</v>
      </c>
      <c r="AF117" s="294">
        <v>0</v>
      </c>
      <c r="AG117" s="247" t="s">
        <v>2083</v>
      </c>
    </row>
    <row r="118" spans="1:33">
      <c r="A118" s="291">
        <v>109</v>
      </c>
      <c r="B118" s="584" t="s">
        <v>28</v>
      </c>
      <c r="C118" s="585">
        <v>1</v>
      </c>
      <c r="D118" s="585" t="s">
        <v>2113</v>
      </c>
      <c r="E118" s="585" t="s">
        <v>128</v>
      </c>
      <c r="F118" s="248">
        <v>292</v>
      </c>
      <c r="G118" s="247">
        <v>118</v>
      </c>
      <c r="H118" s="249">
        <v>40.410958904109592</v>
      </c>
      <c r="I118" s="247">
        <v>137</v>
      </c>
      <c r="J118" s="249">
        <v>46.917808219178085</v>
      </c>
      <c r="K118" s="250" t="s">
        <v>2083</v>
      </c>
      <c r="L118" s="227" t="e">
        <f>VLOOKUP(D118,#REF!,2,0)</f>
        <v>#REF!</v>
      </c>
      <c r="M118" s="178" t="str">
        <f t="shared" si="8"/>
        <v>K</v>
      </c>
      <c r="N118" s="178" t="str">
        <f t="shared" si="9"/>
        <v>K</v>
      </c>
      <c r="O118" s="178"/>
      <c r="P118" s="184">
        <f t="shared" si="10"/>
        <v>40.410958904109592</v>
      </c>
      <c r="Q118" s="184">
        <f t="shared" si="11"/>
        <v>46.917808219178085</v>
      </c>
      <c r="R118" s="180"/>
      <c r="S118" s="180" t="str">
        <f t="shared" si="12"/>
        <v>BETUL</v>
      </c>
      <c r="T118" s="180" t="str">
        <f t="shared" si="13"/>
        <v>BETUL</v>
      </c>
      <c r="U118" s="180" t="str">
        <f t="shared" si="14"/>
        <v>OKE</v>
      </c>
      <c r="V118" s="180" t="str">
        <f t="shared" si="15"/>
        <v>OKE</v>
      </c>
      <c r="X118" s="292" t="s">
        <v>28</v>
      </c>
      <c r="Y118" s="293">
        <v>2</v>
      </c>
      <c r="Z118" s="293" t="s">
        <v>2092</v>
      </c>
      <c r="AA118" s="293" t="s">
        <v>128</v>
      </c>
      <c r="AB118" s="248">
        <v>358</v>
      </c>
      <c r="AC118" s="294">
        <v>77</v>
      </c>
      <c r="AD118" s="294">
        <v>21.508379888268198</v>
      </c>
      <c r="AE118" s="294">
        <v>82</v>
      </c>
      <c r="AF118" s="294">
        <v>22.905027932960898</v>
      </c>
      <c r="AG118" s="247" t="s">
        <v>2093</v>
      </c>
    </row>
    <row r="119" spans="1:33">
      <c r="A119" s="291">
        <v>110</v>
      </c>
      <c r="B119" s="584" t="s">
        <v>28</v>
      </c>
      <c r="C119" s="585">
        <v>1</v>
      </c>
      <c r="D119" s="585" t="s">
        <v>2082</v>
      </c>
      <c r="E119" s="585" t="s">
        <v>128</v>
      </c>
      <c r="F119" s="248">
        <v>358</v>
      </c>
      <c r="G119" s="247">
        <v>65</v>
      </c>
      <c r="H119" s="249">
        <v>18.156424581005588</v>
      </c>
      <c r="I119" s="247">
        <v>66</v>
      </c>
      <c r="J119" s="249">
        <v>18.435754189944134</v>
      </c>
      <c r="K119" s="250" t="s">
        <v>2093</v>
      </c>
      <c r="L119" s="227" t="e">
        <f>VLOOKUP(D119,#REF!,2,0)</f>
        <v>#REF!</v>
      </c>
      <c r="M119" s="178" t="str">
        <f t="shared" si="8"/>
        <v>K</v>
      </c>
      <c r="N119" s="178" t="str">
        <f t="shared" si="9"/>
        <v>K</v>
      </c>
      <c r="O119" s="178"/>
      <c r="P119" s="184">
        <f t="shared" si="10"/>
        <v>18.156424581005588</v>
      </c>
      <c r="Q119" s="184">
        <f t="shared" si="11"/>
        <v>18.435754189944134</v>
      </c>
      <c r="R119" s="180"/>
      <c r="S119" s="180" t="str">
        <f t="shared" si="12"/>
        <v>BETUL</v>
      </c>
      <c r="T119" s="180" t="str">
        <f t="shared" si="13"/>
        <v>BETUL</v>
      </c>
      <c r="U119" s="180" t="str">
        <f t="shared" si="14"/>
        <v>OKE</v>
      </c>
      <c r="V119" s="180" t="str">
        <f t="shared" si="15"/>
        <v>OKE</v>
      </c>
      <c r="X119" s="292" t="s">
        <v>28</v>
      </c>
      <c r="Y119" s="293">
        <v>2</v>
      </c>
      <c r="Z119" s="293" t="s">
        <v>2095</v>
      </c>
      <c r="AA119" s="293" t="s">
        <v>131</v>
      </c>
      <c r="AB119" s="248">
        <v>358</v>
      </c>
      <c r="AC119" s="294">
        <v>183</v>
      </c>
      <c r="AD119" s="294">
        <v>51.1173184357542</v>
      </c>
      <c r="AE119" s="294">
        <v>111</v>
      </c>
      <c r="AF119" s="294">
        <v>31.005586592178801</v>
      </c>
      <c r="AG119" s="247" t="s">
        <v>2096</v>
      </c>
    </row>
    <row r="120" spans="1:33">
      <c r="A120" s="291">
        <v>111</v>
      </c>
      <c r="B120" s="584" t="s">
        <v>28</v>
      </c>
      <c r="C120" s="585">
        <v>2</v>
      </c>
      <c r="D120" s="585" t="s">
        <v>2085</v>
      </c>
      <c r="E120" s="585" t="s">
        <v>131</v>
      </c>
      <c r="F120" s="248">
        <v>358</v>
      </c>
      <c r="G120" s="247">
        <v>239</v>
      </c>
      <c r="H120" s="249">
        <v>66.759776536312856</v>
      </c>
      <c r="I120" s="247">
        <v>247</v>
      </c>
      <c r="J120" s="249">
        <v>68.994413407821227</v>
      </c>
      <c r="K120" s="250" t="s">
        <v>2096</v>
      </c>
      <c r="L120" s="227" t="e">
        <f>VLOOKUP(D120,#REF!,2,0)</f>
        <v>#REF!</v>
      </c>
      <c r="M120" s="178" t="str">
        <f t="shared" si="8"/>
        <v>K</v>
      </c>
      <c r="N120" s="178" t="str">
        <f t="shared" si="9"/>
        <v>K</v>
      </c>
      <c r="O120" s="178"/>
      <c r="P120" s="184">
        <f t="shared" si="10"/>
        <v>66.759776536312856</v>
      </c>
      <c r="Q120" s="184">
        <f t="shared" si="11"/>
        <v>68.994413407821227</v>
      </c>
      <c r="R120" s="180"/>
      <c r="S120" s="180" t="str">
        <f t="shared" si="12"/>
        <v>BETUL</v>
      </c>
      <c r="T120" s="180" t="str">
        <f t="shared" si="13"/>
        <v>BETUL</v>
      </c>
      <c r="U120" s="180" t="str">
        <f t="shared" si="14"/>
        <v>OKE</v>
      </c>
      <c r="V120" s="180" t="str">
        <f t="shared" si="15"/>
        <v>OKE</v>
      </c>
      <c r="X120" s="292" t="s">
        <v>28</v>
      </c>
      <c r="Y120" s="293">
        <v>2</v>
      </c>
      <c r="Z120" s="293" t="s">
        <v>2099</v>
      </c>
      <c r="AA120" s="293" t="s">
        <v>128</v>
      </c>
      <c r="AB120" s="248">
        <v>358</v>
      </c>
      <c r="AC120" s="294">
        <v>163</v>
      </c>
      <c r="AD120" s="294">
        <v>45.530726256983201</v>
      </c>
      <c r="AE120" s="294">
        <v>145</v>
      </c>
      <c r="AF120" s="294">
        <v>40.502793296089401</v>
      </c>
      <c r="AG120" s="247" t="s">
        <v>1935</v>
      </c>
    </row>
    <row r="121" spans="1:33">
      <c r="A121" s="291">
        <v>112</v>
      </c>
      <c r="B121" s="584" t="s">
        <v>28</v>
      </c>
      <c r="C121" s="585">
        <v>2</v>
      </c>
      <c r="D121" s="585" t="s">
        <v>2090</v>
      </c>
      <c r="E121" s="585" t="s">
        <v>128</v>
      </c>
      <c r="F121" s="248">
        <v>358</v>
      </c>
      <c r="G121" s="247">
        <v>111</v>
      </c>
      <c r="H121" s="249">
        <v>31.005586592178769</v>
      </c>
      <c r="I121" s="247">
        <v>111</v>
      </c>
      <c r="J121" s="249">
        <v>31.005586592178769</v>
      </c>
      <c r="K121" s="250" t="s">
        <v>1935</v>
      </c>
      <c r="L121" s="227" t="e">
        <f>VLOOKUP(D121,#REF!,2,0)</f>
        <v>#REF!</v>
      </c>
      <c r="M121" s="178" t="str">
        <f t="shared" si="8"/>
        <v>K</v>
      </c>
      <c r="N121" s="178" t="str">
        <f t="shared" si="9"/>
        <v>K</v>
      </c>
      <c r="O121" s="178"/>
      <c r="P121" s="184">
        <f t="shared" si="10"/>
        <v>31.005586592178769</v>
      </c>
      <c r="Q121" s="184">
        <f t="shared" si="11"/>
        <v>31.005586592178769</v>
      </c>
      <c r="R121" s="180"/>
      <c r="S121" s="180" t="str">
        <f t="shared" si="12"/>
        <v>BETUL</v>
      </c>
      <c r="T121" s="180" t="str">
        <f t="shared" si="13"/>
        <v>BETUL</v>
      </c>
      <c r="U121" s="180" t="str">
        <f t="shared" si="14"/>
        <v>OKE</v>
      </c>
      <c r="V121" s="180" t="str">
        <f t="shared" si="15"/>
        <v>OKE</v>
      </c>
      <c r="X121" s="292" t="s">
        <v>28</v>
      </c>
      <c r="Y121" s="293">
        <v>2</v>
      </c>
      <c r="Z121" s="293" t="s">
        <v>2102</v>
      </c>
      <c r="AA121" s="293" t="s">
        <v>128</v>
      </c>
      <c r="AB121" s="248">
        <v>358</v>
      </c>
      <c r="AC121" s="294">
        <v>209</v>
      </c>
      <c r="AD121" s="294">
        <v>58.3798882681564</v>
      </c>
      <c r="AE121" s="294">
        <v>243</v>
      </c>
      <c r="AF121" s="294">
        <v>67.877094972066999</v>
      </c>
      <c r="AG121" s="247" t="s">
        <v>2103</v>
      </c>
    </row>
    <row r="122" spans="1:33" ht="14">
      <c r="A122" s="291">
        <v>113</v>
      </c>
      <c r="B122" s="584" t="s">
        <v>28</v>
      </c>
      <c r="C122" s="585">
        <v>2</v>
      </c>
      <c r="D122" s="585" t="s">
        <v>2092</v>
      </c>
      <c r="E122" s="585" t="s">
        <v>128</v>
      </c>
      <c r="F122" s="248">
        <v>358</v>
      </c>
      <c r="G122" s="247">
        <v>107</v>
      </c>
      <c r="H122" s="249">
        <v>29.88826815642458</v>
      </c>
      <c r="I122" s="247">
        <v>115</v>
      </c>
      <c r="J122" s="249">
        <v>32.122905027932966</v>
      </c>
      <c r="K122" s="587" t="s">
        <v>1935</v>
      </c>
      <c r="L122" s="227" t="e">
        <f>VLOOKUP(D122,#REF!,2,0)</f>
        <v>#REF!</v>
      </c>
      <c r="M122" s="178" t="str">
        <f t="shared" si="8"/>
        <v>K</v>
      </c>
      <c r="N122" s="178" t="str">
        <f t="shared" si="9"/>
        <v>K</v>
      </c>
      <c r="O122" s="178"/>
      <c r="P122" s="184">
        <f t="shared" si="10"/>
        <v>29.88826815642458</v>
      </c>
      <c r="Q122" s="184">
        <f t="shared" si="11"/>
        <v>32.122905027932966</v>
      </c>
      <c r="R122" s="180"/>
      <c r="S122" s="180" t="str">
        <f t="shared" si="12"/>
        <v>BETUL</v>
      </c>
      <c r="T122" s="180" t="str">
        <f t="shared" si="13"/>
        <v>BETUL</v>
      </c>
      <c r="U122" s="180" t="str">
        <f t="shared" si="14"/>
        <v>OKE</v>
      </c>
      <c r="V122" s="180" t="str">
        <f t="shared" si="15"/>
        <v>OKE</v>
      </c>
      <c r="X122" s="292" t="s">
        <v>28</v>
      </c>
      <c r="Y122" s="293">
        <v>2</v>
      </c>
      <c r="Z122" s="293" t="s">
        <v>2105</v>
      </c>
      <c r="AA122" s="293" t="s">
        <v>128</v>
      </c>
      <c r="AB122" s="248">
        <v>358</v>
      </c>
      <c r="AC122" s="294">
        <v>148</v>
      </c>
      <c r="AD122" s="294">
        <v>41.340782122904997</v>
      </c>
      <c r="AE122" s="294">
        <v>120</v>
      </c>
      <c r="AF122" s="294">
        <v>33.519553072625698</v>
      </c>
      <c r="AG122" s="247" t="s">
        <v>1935</v>
      </c>
    </row>
    <row r="123" spans="1:33">
      <c r="A123" s="291">
        <v>114</v>
      </c>
      <c r="B123" s="584" t="s">
        <v>28</v>
      </c>
      <c r="C123" s="585">
        <v>2</v>
      </c>
      <c r="D123" s="585" t="s">
        <v>2095</v>
      </c>
      <c r="E123" s="585" t="s">
        <v>131</v>
      </c>
      <c r="F123" s="248">
        <v>358</v>
      </c>
      <c r="G123" s="247">
        <v>212</v>
      </c>
      <c r="H123" s="249">
        <v>59.217877094972074</v>
      </c>
      <c r="I123" s="247">
        <v>148</v>
      </c>
      <c r="J123" s="249">
        <v>41.340782122905026</v>
      </c>
      <c r="K123" s="250" t="s">
        <v>2123</v>
      </c>
      <c r="L123" s="227" t="e">
        <f>VLOOKUP(D123,#REF!,2,0)</f>
        <v>#REF!</v>
      </c>
      <c r="M123" s="178" t="str">
        <f t="shared" si="8"/>
        <v>K</v>
      </c>
      <c r="N123" s="178" t="str">
        <f t="shared" si="9"/>
        <v>K</v>
      </c>
      <c r="O123" s="178"/>
      <c r="P123" s="184">
        <f t="shared" si="10"/>
        <v>59.217877094972074</v>
      </c>
      <c r="Q123" s="184">
        <f t="shared" si="11"/>
        <v>41.340782122905026</v>
      </c>
      <c r="R123" s="180"/>
      <c r="S123" s="180" t="str">
        <f t="shared" si="12"/>
        <v>BETUL</v>
      </c>
      <c r="T123" s="180" t="str">
        <f t="shared" si="13"/>
        <v>BETUL</v>
      </c>
      <c r="U123" s="180" t="str">
        <f t="shared" si="14"/>
        <v>OKE</v>
      </c>
      <c r="V123" s="180" t="str">
        <f t="shared" si="15"/>
        <v>OKE</v>
      </c>
      <c r="X123" s="292" t="s">
        <v>28</v>
      </c>
      <c r="Y123" s="293">
        <v>2</v>
      </c>
      <c r="Z123" s="293" t="s">
        <v>2108</v>
      </c>
      <c r="AA123" s="293" t="s">
        <v>128</v>
      </c>
      <c r="AB123" s="248">
        <v>358</v>
      </c>
      <c r="AC123" s="294">
        <v>211</v>
      </c>
      <c r="AD123" s="294">
        <v>58.938547486033499</v>
      </c>
      <c r="AE123" s="294">
        <v>231</v>
      </c>
      <c r="AF123" s="294">
        <v>64.525139664804499</v>
      </c>
      <c r="AG123" s="247" t="s">
        <v>2109</v>
      </c>
    </row>
    <row r="124" spans="1:33">
      <c r="A124" s="291">
        <v>115</v>
      </c>
      <c r="B124" s="584" t="s">
        <v>28</v>
      </c>
      <c r="C124" s="585">
        <v>2</v>
      </c>
      <c r="D124" s="585" t="s">
        <v>2126</v>
      </c>
      <c r="E124" s="585" t="s">
        <v>131</v>
      </c>
      <c r="F124" s="248">
        <v>358</v>
      </c>
      <c r="G124" s="247">
        <v>253</v>
      </c>
      <c r="H124" s="249">
        <v>70.670391061452506</v>
      </c>
      <c r="I124" s="247">
        <v>172</v>
      </c>
      <c r="J124" s="249">
        <v>48.044692737430168</v>
      </c>
      <c r="K124" s="250" t="s">
        <v>2127</v>
      </c>
      <c r="L124" s="227" t="e">
        <f>VLOOKUP(D124,#REF!,2,0)</f>
        <v>#REF!</v>
      </c>
      <c r="M124" s="178" t="str">
        <f t="shared" si="8"/>
        <v>K</v>
      </c>
      <c r="N124" s="178" t="str">
        <f t="shared" si="9"/>
        <v>K</v>
      </c>
      <c r="O124" s="178"/>
      <c r="P124" s="184">
        <f t="shared" si="10"/>
        <v>70.670391061452506</v>
      </c>
      <c r="Q124" s="184">
        <f t="shared" si="11"/>
        <v>48.044692737430168</v>
      </c>
      <c r="R124" s="180"/>
      <c r="S124" s="180" t="str">
        <f t="shared" si="12"/>
        <v>BETUL</v>
      </c>
      <c r="T124" s="180" t="str">
        <f t="shared" si="13"/>
        <v>BETUL</v>
      </c>
      <c r="U124" s="180" t="str">
        <f t="shared" si="14"/>
        <v>OKE</v>
      </c>
      <c r="V124" s="180" t="str">
        <f t="shared" si="15"/>
        <v>OKE</v>
      </c>
      <c r="X124" s="292" t="s">
        <v>28</v>
      </c>
      <c r="Y124" s="293">
        <v>2</v>
      </c>
      <c r="Z124" s="293" t="s">
        <v>2110</v>
      </c>
      <c r="AA124" s="293" t="s">
        <v>128</v>
      </c>
      <c r="AB124" s="248">
        <v>358</v>
      </c>
      <c r="AC124" s="294">
        <v>64</v>
      </c>
      <c r="AD124" s="294">
        <v>17.877094972066999</v>
      </c>
      <c r="AE124" s="294">
        <v>54</v>
      </c>
      <c r="AF124" s="294">
        <v>15.083798882681601</v>
      </c>
      <c r="AG124" s="247" t="s">
        <v>2111</v>
      </c>
    </row>
    <row r="125" spans="1:33">
      <c r="A125" s="291">
        <v>116</v>
      </c>
      <c r="B125" s="584" t="s">
        <v>28</v>
      </c>
      <c r="C125" s="585">
        <v>2</v>
      </c>
      <c r="D125" s="585" t="s">
        <v>2105</v>
      </c>
      <c r="E125" s="585" t="s">
        <v>128</v>
      </c>
      <c r="F125" s="248">
        <v>358</v>
      </c>
      <c r="G125" s="247">
        <v>109</v>
      </c>
      <c r="H125" s="249">
        <v>30.446927374301673</v>
      </c>
      <c r="I125" s="247">
        <v>72</v>
      </c>
      <c r="J125" s="249">
        <v>20.11173184357542</v>
      </c>
      <c r="K125" s="250" t="s">
        <v>2133</v>
      </c>
      <c r="L125" s="227" t="e">
        <f>VLOOKUP(D125,#REF!,2,0)</f>
        <v>#REF!</v>
      </c>
      <c r="M125" s="178" t="str">
        <f t="shared" si="8"/>
        <v>K</v>
      </c>
      <c r="N125" s="178" t="str">
        <f t="shared" si="9"/>
        <v>K</v>
      </c>
      <c r="O125" s="178"/>
      <c r="P125" s="184">
        <f t="shared" si="10"/>
        <v>30.446927374301673</v>
      </c>
      <c r="Q125" s="184">
        <f t="shared" si="11"/>
        <v>20.11173184357542</v>
      </c>
      <c r="R125" s="180"/>
      <c r="S125" s="180" t="str">
        <f t="shared" si="12"/>
        <v>BETUL</v>
      </c>
      <c r="T125" s="180" t="str">
        <f t="shared" si="13"/>
        <v>BETUL</v>
      </c>
      <c r="U125" s="180" t="str">
        <f t="shared" si="14"/>
        <v>OKE</v>
      </c>
      <c r="V125" s="180" t="str">
        <f t="shared" si="15"/>
        <v>OKE</v>
      </c>
      <c r="X125" s="292" t="s">
        <v>28</v>
      </c>
      <c r="Y125" s="293">
        <v>3</v>
      </c>
      <c r="Z125" s="293" t="s">
        <v>2112</v>
      </c>
      <c r="AA125" s="293" t="s">
        <v>128</v>
      </c>
      <c r="AB125" s="248">
        <v>358</v>
      </c>
      <c r="AC125" s="294">
        <v>192</v>
      </c>
      <c r="AD125" s="294">
        <v>53.631284916201103</v>
      </c>
      <c r="AE125" s="294">
        <v>160</v>
      </c>
      <c r="AF125" s="294">
        <v>44.692737430167597</v>
      </c>
      <c r="AG125" s="247" t="s">
        <v>2007</v>
      </c>
    </row>
    <row r="126" spans="1:33">
      <c r="A126" s="291">
        <v>117</v>
      </c>
      <c r="B126" s="584" t="s">
        <v>28</v>
      </c>
      <c r="C126" s="585">
        <v>2</v>
      </c>
      <c r="D126" s="585" t="s">
        <v>2108</v>
      </c>
      <c r="E126" s="585" t="s">
        <v>128</v>
      </c>
      <c r="F126" s="248">
        <v>358</v>
      </c>
      <c r="G126" s="247">
        <v>93</v>
      </c>
      <c r="H126" s="249">
        <v>25.977653631284912</v>
      </c>
      <c r="I126" s="247">
        <v>111</v>
      </c>
      <c r="J126" s="249">
        <v>31.005586592178769</v>
      </c>
      <c r="K126" s="250" t="s">
        <v>2136</v>
      </c>
      <c r="L126" s="227" t="e">
        <f>VLOOKUP(D126,#REF!,2,0)</f>
        <v>#REF!</v>
      </c>
      <c r="M126" s="178" t="str">
        <f t="shared" si="8"/>
        <v>K</v>
      </c>
      <c r="N126" s="178" t="str">
        <f t="shared" si="9"/>
        <v>K</v>
      </c>
      <c r="O126" s="178"/>
      <c r="P126" s="184">
        <f t="shared" si="10"/>
        <v>25.977653631284912</v>
      </c>
      <c r="Q126" s="184">
        <f t="shared" si="11"/>
        <v>31.005586592178769</v>
      </c>
      <c r="R126" s="180"/>
      <c r="S126" s="180" t="str">
        <f t="shared" si="12"/>
        <v>BETUL</v>
      </c>
      <c r="T126" s="180" t="str">
        <f t="shared" si="13"/>
        <v>BETUL</v>
      </c>
      <c r="U126" s="180" t="str">
        <f t="shared" si="14"/>
        <v>OKE</v>
      </c>
      <c r="V126" s="180" t="str">
        <f t="shared" si="15"/>
        <v>OKE</v>
      </c>
      <c r="X126" s="292" t="s">
        <v>28</v>
      </c>
      <c r="Y126" s="293">
        <v>3</v>
      </c>
      <c r="Z126" s="293" t="s">
        <v>2114</v>
      </c>
      <c r="AA126" s="293" t="s">
        <v>128</v>
      </c>
      <c r="AB126" s="248">
        <v>358</v>
      </c>
      <c r="AC126" s="294">
        <v>172</v>
      </c>
      <c r="AD126" s="294">
        <v>48.044692737430204</v>
      </c>
      <c r="AE126" s="294">
        <v>204</v>
      </c>
      <c r="AF126" s="294">
        <v>56.983240223463703</v>
      </c>
      <c r="AG126" s="247" t="s">
        <v>2094</v>
      </c>
    </row>
    <row r="127" spans="1:33">
      <c r="A127" s="291">
        <v>118</v>
      </c>
      <c r="B127" s="584" t="s">
        <v>28</v>
      </c>
      <c r="C127" s="585">
        <v>2</v>
      </c>
      <c r="D127" s="585" t="s">
        <v>2110</v>
      </c>
      <c r="E127" s="585" t="s">
        <v>128</v>
      </c>
      <c r="F127" s="248">
        <v>358</v>
      </c>
      <c r="G127" s="247">
        <v>84</v>
      </c>
      <c r="H127" s="249">
        <v>23.463687150837988</v>
      </c>
      <c r="I127" s="247">
        <v>47</v>
      </c>
      <c r="J127" s="249">
        <v>13.128491620111731</v>
      </c>
      <c r="K127" s="250" t="s">
        <v>2139</v>
      </c>
      <c r="L127" s="227" t="e">
        <f>VLOOKUP(D127,#REF!,2,0)</f>
        <v>#REF!</v>
      </c>
      <c r="M127" s="178" t="str">
        <f t="shared" si="8"/>
        <v>K</v>
      </c>
      <c r="N127" s="178" t="str">
        <f t="shared" si="9"/>
        <v>K</v>
      </c>
      <c r="O127" s="178"/>
      <c r="P127" s="184">
        <f t="shared" si="10"/>
        <v>23.463687150837988</v>
      </c>
      <c r="Q127" s="184">
        <f t="shared" si="11"/>
        <v>13.128491620111731</v>
      </c>
      <c r="R127" s="180"/>
      <c r="S127" s="180" t="str">
        <f t="shared" si="12"/>
        <v>BETUL</v>
      </c>
      <c r="T127" s="180" t="str">
        <f t="shared" si="13"/>
        <v>BETUL</v>
      </c>
      <c r="U127" s="180" t="str">
        <f t="shared" si="14"/>
        <v>OKE</v>
      </c>
      <c r="V127" s="180" t="str">
        <f t="shared" si="15"/>
        <v>OKE</v>
      </c>
      <c r="X127" s="292" t="s">
        <v>28</v>
      </c>
      <c r="Y127" s="293">
        <v>3</v>
      </c>
      <c r="Z127" s="293" t="s">
        <v>2115</v>
      </c>
      <c r="AA127" s="293" t="s">
        <v>128</v>
      </c>
      <c r="AB127" s="248">
        <v>292</v>
      </c>
      <c r="AC127" s="294">
        <v>70</v>
      </c>
      <c r="AD127" s="294">
        <v>23.972602739726</v>
      </c>
      <c r="AE127" s="294">
        <v>80</v>
      </c>
      <c r="AF127" s="294">
        <v>27.397260273972599</v>
      </c>
      <c r="AG127" s="247" t="s">
        <v>2116</v>
      </c>
    </row>
    <row r="128" spans="1:33">
      <c r="A128" s="291">
        <v>119</v>
      </c>
      <c r="B128" s="584" t="s">
        <v>28</v>
      </c>
      <c r="C128" s="585">
        <v>2</v>
      </c>
      <c r="D128" s="585" t="s">
        <v>2144</v>
      </c>
      <c r="E128" s="585" t="s">
        <v>131</v>
      </c>
      <c r="F128" s="248">
        <v>358</v>
      </c>
      <c r="G128" s="247">
        <v>216</v>
      </c>
      <c r="H128" s="249">
        <v>60.33519553072626</v>
      </c>
      <c r="I128" s="247">
        <v>192</v>
      </c>
      <c r="J128" s="249">
        <v>53.631284916201118</v>
      </c>
      <c r="K128" s="250" t="s">
        <v>2170</v>
      </c>
      <c r="L128" s="227" t="e">
        <f>VLOOKUP(D128,#REF!,2,0)</f>
        <v>#REF!</v>
      </c>
      <c r="M128" s="178" t="str">
        <f t="shared" si="8"/>
        <v>K</v>
      </c>
      <c r="N128" s="178" t="str">
        <f t="shared" si="9"/>
        <v>K</v>
      </c>
      <c r="O128" s="178"/>
      <c r="P128" s="184">
        <f t="shared" si="10"/>
        <v>60.33519553072626</v>
      </c>
      <c r="Q128" s="184">
        <f t="shared" si="11"/>
        <v>53.631284916201118</v>
      </c>
      <c r="R128" s="180"/>
      <c r="S128" s="180" t="str">
        <f t="shared" si="12"/>
        <v>BETUL</v>
      </c>
      <c r="T128" s="180" t="str">
        <f t="shared" si="13"/>
        <v>BETUL</v>
      </c>
      <c r="U128" s="180" t="str">
        <f t="shared" si="14"/>
        <v>OKE</v>
      </c>
      <c r="V128" s="180" t="str">
        <f t="shared" si="15"/>
        <v>OKE</v>
      </c>
      <c r="X128" s="292" t="s">
        <v>28</v>
      </c>
      <c r="Y128" s="293">
        <v>3</v>
      </c>
      <c r="Z128" s="293" t="s">
        <v>2117</v>
      </c>
      <c r="AA128" s="293" t="s">
        <v>128</v>
      </c>
      <c r="AB128" s="248">
        <v>358</v>
      </c>
      <c r="AC128" s="294">
        <v>169</v>
      </c>
      <c r="AD128" s="294">
        <v>47.2067039106145</v>
      </c>
      <c r="AE128" s="294">
        <v>136</v>
      </c>
      <c r="AF128" s="294">
        <v>37.988826815642497</v>
      </c>
      <c r="AG128" s="247" t="s">
        <v>2118</v>
      </c>
    </row>
    <row r="129" spans="1:33">
      <c r="A129" s="291">
        <v>120</v>
      </c>
      <c r="B129" s="584" t="s">
        <v>28</v>
      </c>
      <c r="C129" s="585">
        <v>3</v>
      </c>
      <c r="D129" s="585" t="s">
        <v>2142</v>
      </c>
      <c r="E129" s="585" t="s">
        <v>131</v>
      </c>
      <c r="F129" s="248">
        <v>358</v>
      </c>
      <c r="G129" s="247">
        <v>252</v>
      </c>
      <c r="H129" s="249">
        <v>70.391061452513966</v>
      </c>
      <c r="I129" s="247">
        <v>269</v>
      </c>
      <c r="J129" s="249">
        <v>75.139664804469277</v>
      </c>
      <c r="K129" s="250" t="s">
        <v>2143</v>
      </c>
      <c r="L129" s="227" t="e">
        <f>VLOOKUP(D129,#REF!,2,0)</f>
        <v>#REF!</v>
      </c>
      <c r="M129" s="178" t="str">
        <f t="shared" si="8"/>
        <v>K</v>
      </c>
      <c r="N129" s="178" t="str">
        <f t="shared" si="9"/>
        <v>K</v>
      </c>
      <c r="O129" s="178"/>
      <c r="P129" s="184">
        <f t="shared" si="10"/>
        <v>70.391061452513966</v>
      </c>
      <c r="Q129" s="184">
        <f t="shared" si="11"/>
        <v>75.139664804469277</v>
      </c>
      <c r="R129" s="180"/>
      <c r="S129" s="180" t="str">
        <f t="shared" si="12"/>
        <v>BETUL</v>
      </c>
      <c r="T129" s="180" t="str">
        <f t="shared" si="13"/>
        <v>BETUL</v>
      </c>
      <c r="U129" s="180" t="str">
        <f t="shared" si="14"/>
        <v>OKE</v>
      </c>
      <c r="V129" s="180" t="str">
        <f t="shared" si="15"/>
        <v>OKE</v>
      </c>
      <c r="X129" s="292" t="s">
        <v>28</v>
      </c>
      <c r="Y129" s="293">
        <v>3</v>
      </c>
      <c r="Z129" s="293" t="s">
        <v>2119</v>
      </c>
      <c r="AA129" s="293" t="s">
        <v>128</v>
      </c>
      <c r="AB129" s="248">
        <v>292</v>
      </c>
      <c r="AC129" s="294">
        <v>137</v>
      </c>
      <c r="AD129" s="294">
        <v>46.917808219178099</v>
      </c>
      <c r="AE129" s="294">
        <v>134</v>
      </c>
      <c r="AF129" s="294">
        <v>45.890410958904098</v>
      </c>
      <c r="AG129" s="247" t="s">
        <v>2120</v>
      </c>
    </row>
    <row r="130" spans="1:33">
      <c r="A130" s="291">
        <v>121</v>
      </c>
      <c r="B130" s="584" t="s">
        <v>28</v>
      </c>
      <c r="C130" s="585">
        <v>3</v>
      </c>
      <c r="D130" s="585" t="s">
        <v>2112</v>
      </c>
      <c r="E130" s="585" t="s">
        <v>128</v>
      </c>
      <c r="F130" s="248">
        <v>358</v>
      </c>
      <c r="G130" s="247">
        <v>190</v>
      </c>
      <c r="H130" s="249">
        <v>53.072625698324025</v>
      </c>
      <c r="I130" s="247">
        <v>145</v>
      </c>
      <c r="J130" s="249">
        <v>40.502793296089386</v>
      </c>
      <c r="K130" s="250" t="s">
        <v>2146</v>
      </c>
      <c r="L130" s="227" t="e">
        <f>VLOOKUP(D130,#REF!,2,0)</f>
        <v>#REF!</v>
      </c>
      <c r="M130" s="178" t="str">
        <f t="shared" si="8"/>
        <v>K</v>
      </c>
      <c r="N130" s="178" t="str">
        <f t="shared" si="9"/>
        <v>K</v>
      </c>
      <c r="O130" s="178"/>
      <c r="P130" s="184">
        <f t="shared" si="10"/>
        <v>53.072625698324025</v>
      </c>
      <c r="Q130" s="184">
        <f t="shared" si="11"/>
        <v>40.502793296089386</v>
      </c>
      <c r="R130" s="180"/>
      <c r="S130" s="180" t="str">
        <f t="shared" si="12"/>
        <v>BETUL</v>
      </c>
      <c r="T130" s="180" t="str">
        <f t="shared" si="13"/>
        <v>BETUL</v>
      </c>
      <c r="U130" s="180" t="str">
        <f t="shared" si="14"/>
        <v>OKE</v>
      </c>
      <c r="V130" s="180" t="str">
        <f t="shared" si="15"/>
        <v>OKE</v>
      </c>
      <c r="X130" s="292" t="s">
        <v>28</v>
      </c>
      <c r="Y130" s="293">
        <v>3</v>
      </c>
      <c r="Z130" s="293" t="s">
        <v>2121</v>
      </c>
      <c r="AA130" s="293" t="s">
        <v>128</v>
      </c>
      <c r="AB130" s="248">
        <v>421</v>
      </c>
      <c r="AC130" s="294">
        <v>295</v>
      </c>
      <c r="AD130" s="294">
        <v>70.071258907363401</v>
      </c>
      <c r="AE130" s="294">
        <v>212</v>
      </c>
      <c r="AF130" s="294">
        <v>50.356294536817103</v>
      </c>
      <c r="AG130" s="247" t="s">
        <v>2122</v>
      </c>
    </row>
    <row r="131" spans="1:33">
      <c r="A131" s="291">
        <v>122</v>
      </c>
      <c r="B131" s="584" t="s">
        <v>28</v>
      </c>
      <c r="C131" s="585">
        <v>3</v>
      </c>
      <c r="D131" s="585" t="s">
        <v>2115</v>
      </c>
      <c r="E131" s="585" t="s">
        <v>128</v>
      </c>
      <c r="F131" s="248">
        <v>292</v>
      </c>
      <c r="G131" s="247">
        <v>223</v>
      </c>
      <c r="H131" s="249">
        <v>76.369863013698634</v>
      </c>
      <c r="I131" s="247">
        <v>87</v>
      </c>
      <c r="J131" s="249">
        <v>29.794520547945208</v>
      </c>
      <c r="K131" s="250" t="s">
        <v>2116</v>
      </c>
      <c r="L131" s="227" t="e">
        <f>VLOOKUP(D131,#REF!,2,0)</f>
        <v>#REF!</v>
      </c>
      <c r="M131" s="178" t="str">
        <f t="shared" si="8"/>
        <v>K</v>
      </c>
      <c r="N131" s="178" t="str">
        <f t="shared" si="9"/>
        <v>K</v>
      </c>
      <c r="O131" s="178"/>
      <c r="P131" s="184">
        <f t="shared" si="10"/>
        <v>76.369863013698634</v>
      </c>
      <c r="Q131" s="184">
        <f t="shared" si="11"/>
        <v>29.794520547945208</v>
      </c>
      <c r="R131" s="180"/>
      <c r="S131" s="180" t="str">
        <f t="shared" si="12"/>
        <v>BETUL</v>
      </c>
      <c r="T131" s="180" t="str">
        <f t="shared" si="13"/>
        <v>BETUL</v>
      </c>
      <c r="U131" s="180" t="str">
        <f t="shared" si="14"/>
        <v>OKE</v>
      </c>
      <c r="V131" s="180" t="str">
        <f t="shared" si="15"/>
        <v>OKE</v>
      </c>
      <c r="X131" s="292" t="s">
        <v>28</v>
      </c>
      <c r="Y131" s="293">
        <v>5</v>
      </c>
      <c r="Z131" s="293" t="s">
        <v>2124</v>
      </c>
      <c r="AA131" s="293" t="s">
        <v>128</v>
      </c>
      <c r="AB131" s="248">
        <v>358</v>
      </c>
      <c r="AC131" s="294">
        <v>192</v>
      </c>
      <c r="AD131" s="294">
        <v>53.631284916201103</v>
      </c>
      <c r="AE131" s="294">
        <v>202</v>
      </c>
      <c r="AF131" s="294">
        <v>56.424581005586603</v>
      </c>
      <c r="AG131" s="247" t="s">
        <v>2125</v>
      </c>
    </row>
    <row r="132" spans="1:33">
      <c r="A132" s="291">
        <v>123</v>
      </c>
      <c r="B132" s="584" t="s">
        <v>28</v>
      </c>
      <c r="C132" s="585">
        <v>3</v>
      </c>
      <c r="D132" s="585" t="s">
        <v>2117</v>
      </c>
      <c r="E132" s="585" t="s">
        <v>128</v>
      </c>
      <c r="F132" s="248">
        <v>358</v>
      </c>
      <c r="G132" s="247">
        <v>163</v>
      </c>
      <c r="H132" s="249">
        <v>45.530726256983236</v>
      </c>
      <c r="I132" s="247">
        <v>140</v>
      </c>
      <c r="J132" s="249">
        <v>39.106145251396647</v>
      </c>
      <c r="K132" s="250" t="s">
        <v>2118</v>
      </c>
      <c r="L132" s="227" t="e">
        <f>VLOOKUP(D132,#REF!,2,0)</f>
        <v>#REF!</v>
      </c>
      <c r="M132" s="178" t="str">
        <f t="shared" si="8"/>
        <v>K</v>
      </c>
      <c r="N132" s="178" t="str">
        <f t="shared" si="9"/>
        <v>K</v>
      </c>
      <c r="O132" s="178"/>
      <c r="P132" s="184">
        <f t="shared" si="10"/>
        <v>45.530726256983236</v>
      </c>
      <c r="Q132" s="184">
        <f t="shared" si="11"/>
        <v>39.106145251396647</v>
      </c>
      <c r="R132" s="180"/>
      <c r="S132" s="180" t="str">
        <f t="shared" si="12"/>
        <v>BETUL</v>
      </c>
      <c r="T132" s="180" t="str">
        <f t="shared" si="13"/>
        <v>BETUL</v>
      </c>
      <c r="U132" s="180" t="str">
        <f t="shared" si="14"/>
        <v>OKE</v>
      </c>
      <c r="V132" s="180" t="str">
        <f t="shared" si="15"/>
        <v>OKE</v>
      </c>
      <c r="X132" s="292" t="s">
        <v>28</v>
      </c>
      <c r="Y132" s="293">
        <v>5</v>
      </c>
      <c r="Z132" s="293" t="s">
        <v>2128</v>
      </c>
      <c r="AA132" s="293" t="s">
        <v>128</v>
      </c>
      <c r="AB132" s="248">
        <v>358</v>
      </c>
      <c r="AC132" s="294">
        <v>188</v>
      </c>
      <c r="AD132" s="294">
        <v>52.513966480446904</v>
      </c>
      <c r="AE132" s="294">
        <v>167</v>
      </c>
      <c r="AF132" s="294">
        <v>46.6480446927374</v>
      </c>
      <c r="AG132" s="247" t="s">
        <v>2129</v>
      </c>
    </row>
    <row r="133" spans="1:33">
      <c r="A133" s="291">
        <v>124</v>
      </c>
      <c r="B133" s="584" t="s">
        <v>28</v>
      </c>
      <c r="C133" s="585">
        <v>3</v>
      </c>
      <c r="D133" s="585" t="s">
        <v>2119</v>
      </c>
      <c r="E133" s="585" t="s">
        <v>128</v>
      </c>
      <c r="F133" s="248">
        <v>292</v>
      </c>
      <c r="G133" s="247">
        <v>68</v>
      </c>
      <c r="H133" s="249">
        <v>23.287671232876711</v>
      </c>
      <c r="I133" s="247">
        <v>66</v>
      </c>
      <c r="J133" s="249">
        <v>22.602739726027394</v>
      </c>
      <c r="K133" s="250" t="s">
        <v>2120</v>
      </c>
      <c r="L133" s="227" t="e">
        <f>VLOOKUP(D133,#REF!,2,0)</f>
        <v>#REF!</v>
      </c>
      <c r="M133" s="178" t="str">
        <f t="shared" si="8"/>
        <v>K</v>
      </c>
      <c r="N133" s="178" t="str">
        <f t="shared" si="9"/>
        <v>K</v>
      </c>
      <c r="O133" s="178"/>
      <c r="P133" s="184">
        <f t="shared" si="10"/>
        <v>23.287671232876711</v>
      </c>
      <c r="Q133" s="184">
        <f t="shared" si="11"/>
        <v>22.602739726027394</v>
      </c>
      <c r="R133" s="180"/>
      <c r="S133" s="180" t="str">
        <f t="shared" si="12"/>
        <v>BETUL</v>
      </c>
      <c r="T133" s="180" t="str">
        <f t="shared" si="13"/>
        <v>BETUL</v>
      </c>
      <c r="U133" s="180" t="str">
        <f t="shared" si="14"/>
        <v>OKE</v>
      </c>
      <c r="V133" s="180" t="str">
        <f t="shared" si="15"/>
        <v>OKE</v>
      </c>
      <c r="X133" s="292" t="s">
        <v>28</v>
      </c>
      <c r="Y133" s="293">
        <v>5</v>
      </c>
      <c r="Z133" s="293" t="s">
        <v>2131</v>
      </c>
      <c r="AA133" s="293" t="s">
        <v>131</v>
      </c>
      <c r="AB133" s="248">
        <v>385</v>
      </c>
      <c r="AC133" s="294">
        <v>230</v>
      </c>
      <c r="AD133" s="294">
        <v>59.740259740259702</v>
      </c>
      <c r="AE133" s="294">
        <v>208</v>
      </c>
      <c r="AF133" s="294">
        <v>54.025974025974001</v>
      </c>
      <c r="AG133" s="247" t="s">
        <v>2132</v>
      </c>
    </row>
    <row r="134" spans="1:33">
      <c r="A134" s="291">
        <v>125</v>
      </c>
      <c r="B134" s="584" t="s">
        <v>28</v>
      </c>
      <c r="C134" s="585">
        <v>3</v>
      </c>
      <c r="D134" s="585" t="s">
        <v>2121</v>
      </c>
      <c r="E134" s="585" t="s">
        <v>128</v>
      </c>
      <c r="F134" s="248">
        <v>421</v>
      </c>
      <c r="G134" s="247">
        <v>87</v>
      </c>
      <c r="H134" s="249">
        <v>20.665083135391924</v>
      </c>
      <c r="I134" s="247">
        <v>14</v>
      </c>
      <c r="J134" s="249">
        <v>3.3254156769596199</v>
      </c>
      <c r="K134" s="250" t="s">
        <v>2122</v>
      </c>
      <c r="L134" s="227" t="e">
        <f>VLOOKUP(D134,#REF!,2,0)</f>
        <v>#REF!</v>
      </c>
      <c r="M134" s="178" t="str">
        <f t="shared" si="8"/>
        <v>K</v>
      </c>
      <c r="N134" s="178" t="str">
        <f t="shared" si="9"/>
        <v>K</v>
      </c>
      <c r="O134" s="178"/>
      <c r="P134" s="184">
        <f t="shared" si="10"/>
        <v>20.665083135391924</v>
      </c>
      <c r="Q134" s="184">
        <f t="shared" si="11"/>
        <v>3.3254156769596199</v>
      </c>
      <c r="R134" s="180"/>
      <c r="S134" s="180" t="str">
        <f t="shared" si="12"/>
        <v>BETUL</v>
      </c>
      <c r="T134" s="180" t="str">
        <f t="shared" si="13"/>
        <v>BETUL</v>
      </c>
      <c r="U134" s="180" t="str">
        <f t="shared" si="14"/>
        <v>OKE</v>
      </c>
      <c r="V134" s="180" t="str">
        <f t="shared" si="15"/>
        <v>OKE</v>
      </c>
      <c r="X134" s="292" t="s">
        <v>28</v>
      </c>
      <c r="Y134" s="293">
        <v>5</v>
      </c>
      <c r="Z134" s="293" t="s">
        <v>2134</v>
      </c>
      <c r="AA134" s="293" t="s">
        <v>128</v>
      </c>
      <c r="AB134" s="248">
        <v>358</v>
      </c>
      <c r="AC134" s="294">
        <v>217</v>
      </c>
      <c r="AD134" s="294">
        <v>60.614525139664799</v>
      </c>
      <c r="AE134" s="294">
        <v>225</v>
      </c>
      <c r="AF134" s="294">
        <v>62.849162011173199</v>
      </c>
      <c r="AG134" s="247" t="s">
        <v>2135</v>
      </c>
    </row>
    <row r="135" spans="1:33">
      <c r="A135" s="291">
        <v>126</v>
      </c>
      <c r="B135" s="584" t="s">
        <v>28</v>
      </c>
      <c r="C135" s="585">
        <v>3</v>
      </c>
      <c r="D135" s="585" t="s">
        <v>2134</v>
      </c>
      <c r="E135" s="585" t="s">
        <v>131</v>
      </c>
      <c r="F135" s="248">
        <v>358</v>
      </c>
      <c r="G135" s="247">
        <v>245</v>
      </c>
      <c r="H135" s="249">
        <v>68.435754189944134</v>
      </c>
      <c r="I135" s="247">
        <v>175</v>
      </c>
      <c r="J135" s="249">
        <v>48.882681564245814</v>
      </c>
      <c r="K135" s="250" t="s">
        <v>2135</v>
      </c>
      <c r="L135" s="227" t="e">
        <f>VLOOKUP(D135,#REF!,2,0)</f>
        <v>#REF!</v>
      </c>
      <c r="M135" s="178" t="str">
        <f t="shared" si="8"/>
        <v>K</v>
      </c>
      <c r="N135" s="178" t="str">
        <f t="shared" si="9"/>
        <v>K</v>
      </c>
      <c r="O135" s="178"/>
      <c r="P135" s="184">
        <f t="shared" si="10"/>
        <v>68.435754189944134</v>
      </c>
      <c r="Q135" s="184">
        <f t="shared" si="11"/>
        <v>48.882681564245814</v>
      </c>
      <c r="R135" s="180"/>
      <c r="S135" s="180" t="str">
        <f t="shared" si="12"/>
        <v>BETUL</v>
      </c>
      <c r="T135" s="180" t="str">
        <f t="shared" si="13"/>
        <v>BETUL</v>
      </c>
      <c r="U135" s="180" t="str">
        <f t="shared" si="14"/>
        <v>OKE</v>
      </c>
      <c r="V135" s="180" t="str">
        <f t="shared" si="15"/>
        <v>OKE</v>
      </c>
      <c r="X135" s="292" t="s">
        <v>28</v>
      </c>
      <c r="Y135" s="293">
        <v>5</v>
      </c>
      <c r="Z135" s="293" t="s">
        <v>2137</v>
      </c>
      <c r="AA135" s="293" t="s">
        <v>128</v>
      </c>
      <c r="AB135" s="248">
        <v>358</v>
      </c>
      <c r="AC135" s="294">
        <v>184</v>
      </c>
      <c r="AD135" s="294">
        <v>51.396648044692697</v>
      </c>
      <c r="AE135" s="294">
        <v>139</v>
      </c>
      <c r="AF135" s="294">
        <v>38.826815642458101</v>
      </c>
      <c r="AG135" s="247" t="s">
        <v>2138</v>
      </c>
    </row>
    <row r="136" spans="1:33">
      <c r="A136" s="291">
        <v>127</v>
      </c>
      <c r="B136" s="584" t="s">
        <v>28</v>
      </c>
      <c r="C136" s="585">
        <v>3</v>
      </c>
      <c r="D136" s="585" t="s">
        <v>225</v>
      </c>
      <c r="E136" s="585" t="s">
        <v>131</v>
      </c>
      <c r="F136" s="248">
        <v>300</v>
      </c>
      <c r="G136" s="247">
        <v>245</v>
      </c>
      <c r="H136" s="249">
        <v>81.666666666666671</v>
      </c>
      <c r="I136" s="247">
        <v>204</v>
      </c>
      <c r="J136" s="249">
        <v>68</v>
      </c>
      <c r="K136" s="250" t="s">
        <v>226</v>
      </c>
      <c r="L136" s="227" t="e">
        <f>VLOOKUP(D136,#REF!,2,0)</f>
        <v>#REF!</v>
      </c>
      <c r="M136" s="178" t="str">
        <f t="shared" si="8"/>
        <v>B</v>
      </c>
      <c r="N136" s="178" t="str">
        <f t="shared" si="9"/>
        <v>K</v>
      </c>
      <c r="O136" s="178"/>
      <c r="P136" s="184">
        <f t="shared" si="10"/>
        <v>81.666666666666671</v>
      </c>
      <c r="Q136" s="184">
        <f t="shared" si="11"/>
        <v>68</v>
      </c>
      <c r="R136" s="180"/>
      <c r="S136" s="180" t="str">
        <f t="shared" si="12"/>
        <v>BETUL</v>
      </c>
      <c r="T136" s="180" t="str">
        <f t="shared" si="13"/>
        <v>BETUL</v>
      </c>
      <c r="U136" s="180" t="str">
        <f t="shared" si="14"/>
        <v>OKE</v>
      </c>
      <c r="V136" s="180" t="str">
        <f t="shared" si="15"/>
        <v>OKE</v>
      </c>
      <c r="X136" s="292" t="s">
        <v>28</v>
      </c>
      <c r="Y136" s="293">
        <v>5</v>
      </c>
      <c r="Z136" s="293" t="s">
        <v>2140</v>
      </c>
      <c r="AA136" s="293" t="s">
        <v>128</v>
      </c>
      <c r="AB136" s="248">
        <v>358</v>
      </c>
      <c r="AC136" s="294">
        <v>148</v>
      </c>
      <c r="AD136" s="294">
        <v>41.340782122904997</v>
      </c>
      <c r="AE136" s="294">
        <v>139</v>
      </c>
      <c r="AF136" s="294">
        <v>38.826815642458101</v>
      </c>
      <c r="AG136" s="247" t="s">
        <v>2141</v>
      </c>
    </row>
    <row r="137" spans="1:33">
      <c r="A137" s="291">
        <v>128</v>
      </c>
      <c r="B137" s="584" t="s">
        <v>28</v>
      </c>
      <c r="C137" s="585">
        <v>5</v>
      </c>
      <c r="D137" s="585" t="s">
        <v>2128</v>
      </c>
      <c r="E137" s="585" t="s">
        <v>131</v>
      </c>
      <c r="F137" s="248">
        <v>358</v>
      </c>
      <c r="G137" s="247">
        <v>192</v>
      </c>
      <c r="H137" s="249">
        <v>53.631284916201118</v>
      </c>
      <c r="I137" s="247">
        <v>191</v>
      </c>
      <c r="J137" s="249">
        <v>53.351955307262564</v>
      </c>
      <c r="K137" s="250" t="s">
        <v>2158</v>
      </c>
      <c r="L137" s="227" t="e">
        <f>VLOOKUP(D137,#REF!,2,0)</f>
        <v>#REF!</v>
      </c>
      <c r="M137" s="178" t="str">
        <f t="shared" si="8"/>
        <v>K</v>
      </c>
      <c r="N137" s="178" t="str">
        <f t="shared" si="9"/>
        <v>K</v>
      </c>
      <c r="O137" s="178"/>
      <c r="P137" s="184">
        <f t="shared" si="10"/>
        <v>53.631284916201118</v>
      </c>
      <c r="Q137" s="184">
        <f t="shared" si="11"/>
        <v>53.351955307262564</v>
      </c>
      <c r="R137" s="180"/>
      <c r="S137" s="180" t="str">
        <f t="shared" si="12"/>
        <v>BETUL</v>
      </c>
      <c r="T137" s="180" t="str">
        <f t="shared" si="13"/>
        <v>BETUL</v>
      </c>
      <c r="U137" s="180" t="str">
        <f t="shared" si="14"/>
        <v>OKE</v>
      </c>
      <c r="V137" s="180" t="str">
        <f t="shared" si="15"/>
        <v>OKE</v>
      </c>
      <c r="X137" s="292" t="s">
        <v>28</v>
      </c>
      <c r="Y137" s="293">
        <v>2</v>
      </c>
      <c r="Z137" s="293" t="s">
        <v>2144</v>
      </c>
      <c r="AA137" s="293" t="s">
        <v>128</v>
      </c>
      <c r="AB137" s="248">
        <v>358</v>
      </c>
      <c r="AC137" s="294">
        <v>118</v>
      </c>
      <c r="AD137" s="294">
        <v>32.960893854748598</v>
      </c>
      <c r="AE137" s="294">
        <v>104</v>
      </c>
      <c r="AF137" s="294">
        <v>29.050279329608902</v>
      </c>
      <c r="AG137" s="247" t="s">
        <v>2145</v>
      </c>
    </row>
    <row r="138" spans="1:33">
      <c r="A138" s="291">
        <v>129</v>
      </c>
      <c r="B138" s="584" t="s">
        <v>28</v>
      </c>
      <c r="C138" s="585">
        <v>5</v>
      </c>
      <c r="D138" s="585" t="s">
        <v>2147</v>
      </c>
      <c r="E138" s="585" t="s">
        <v>128</v>
      </c>
      <c r="F138" s="248">
        <v>358</v>
      </c>
      <c r="G138" s="247">
        <v>196</v>
      </c>
      <c r="H138" s="249">
        <v>54.748603351955303</v>
      </c>
      <c r="I138" s="247">
        <v>191</v>
      </c>
      <c r="J138" s="249">
        <v>53.351955307262564</v>
      </c>
      <c r="K138" s="250" t="s">
        <v>2158</v>
      </c>
      <c r="L138" s="227" t="e">
        <f>VLOOKUP(D138,#REF!,2,0)</f>
        <v>#REF!</v>
      </c>
      <c r="M138" s="178" t="str">
        <f t="shared" ref="M138:M172" si="16">IF(H138&gt;=80,"B","K")</f>
        <v>K</v>
      </c>
      <c r="N138" s="178" t="str">
        <f t="shared" ref="N138:N172" si="17">IF(J138&gt;=80,"B","K")</f>
        <v>K</v>
      </c>
      <c r="O138" s="178"/>
      <c r="P138" s="184">
        <f t="shared" ref="P138:P172" si="18">(G138/F138)*100</f>
        <v>54.748603351955303</v>
      </c>
      <c r="Q138" s="184">
        <f t="shared" ref="Q138:Q172" si="19">(I138/F138)*100</f>
        <v>53.351955307262564</v>
      </c>
      <c r="R138" s="180"/>
      <c r="S138" s="180" t="str">
        <f t="shared" ref="S138:S172" si="20">IF(P138=H138,"BETUL","salah")</f>
        <v>BETUL</v>
      </c>
      <c r="T138" s="180" t="str">
        <f t="shared" ref="T138:T172" si="21">IF(Q138=J138,"BETUL","salah")</f>
        <v>BETUL</v>
      </c>
      <c r="U138" s="180" t="str">
        <f t="shared" ref="U138:U172" si="22">IF(H138&gt;100,"CEK KEMBALI","OKE")</f>
        <v>OKE</v>
      </c>
      <c r="V138" s="180" t="str">
        <f t="shared" ref="V138:V172" si="23">IF(J138&gt;100,"CEK KEMBALI","OKE")</f>
        <v>OKE</v>
      </c>
      <c r="X138" s="292" t="s">
        <v>28</v>
      </c>
      <c r="Y138" s="293">
        <v>5</v>
      </c>
      <c r="Z138" s="293" t="s">
        <v>2147</v>
      </c>
      <c r="AA138" s="293" t="s">
        <v>128</v>
      </c>
      <c r="AB138" s="248">
        <v>358</v>
      </c>
      <c r="AC138" s="294">
        <v>192</v>
      </c>
      <c r="AD138" s="294">
        <v>53.631284916201103</v>
      </c>
      <c r="AE138" s="294">
        <v>167</v>
      </c>
      <c r="AF138" s="294">
        <v>46.6480446927374</v>
      </c>
      <c r="AG138" s="247" t="s">
        <v>2148</v>
      </c>
    </row>
    <row r="139" spans="1:33">
      <c r="A139" s="291">
        <v>130</v>
      </c>
      <c r="B139" s="584" t="s">
        <v>28</v>
      </c>
      <c r="C139" s="585">
        <v>5</v>
      </c>
      <c r="D139" s="585" t="s">
        <v>2137</v>
      </c>
      <c r="E139" s="585" t="s">
        <v>131</v>
      </c>
      <c r="F139" s="248">
        <v>358</v>
      </c>
      <c r="G139" s="247">
        <v>154</v>
      </c>
      <c r="H139" s="249">
        <v>43.016759776536311</v>
      </c>
      <c r="I139" s="247">
        <v>120</v>
      </c>
      <c r="J139" s="249">
        <v>33.519553072625698</v>
      </c>
      <c r="K139" s="250" t="s">
        <v>2169</v>
      </c>
      <c r="L139" s="227" t="e">
        <f>VLOOKUP(D139,#REF!,2,0)</f>
        <v>#REF!</v>
      </c>
      <c r="M139" s="178" t="str">
        <f t="shared" si="16"/>
        <v>K</v>
      </c>
      <c r="N139" s="178" t="str">
        <f t="shared" si="17"/>
        <v>K</v>
      </c>
      <c r="O139" s="178"/>
      <c r="P139" s="184">
        <f t="shared" si="18"/>
        <v>43.016759776536311</v>
      </c>
      <c r="Q139" s="184">
        <f t="shared" si="19"/>
        <v>33.519553072625698</v>
      </c>
      <c r="R139" s="180"/>
      <c r="S139" s="180" t="str">
        <f t="shared" si="20"/>
        <v>BETUL</v>
      </c>
      <c r="T139" s="180" t="str">
        <f t="shared" si="21"/>
        <v>BETUL</v>
      </c>
      <c r="U139" s="180" t="str">
        <f t="shared" si="22"/>
        <v>OKE</v>
      </c>
      <c r="V139" s="180" t="str">
        <f t="shared" si="23"/>
        <v>OKE</v>
      </c>
      <c r="X139" s="292" t="s">
        <v>28</v>
      </c>
      <c r="Y139" s="293">
        <v>5</v>
      </c>
      <c r="Z139" s="293" t="s">
        <v>190</v>
      </c>
      <c r="AA139" s="293" t="s">
        <v>128</v>
      </c>
      <c r="AB139" s="248">
        <v>320</v>
      </c>
      <c r="AC139" s="294">
        <v>250</v>
      </c>
      <c r="AD139" s="294">
        <v>78.125</v>
      </c>
      <c r="AE139" s="294">
        <v>265</v>
      </c>
      <c r="AF139" s="294">
        <v>82.8125</v>
      </c>
      <c r="AG139" s="247" t="s">
        <v>191</v>
      </c>
    </row>
    <row r="140" spans="1:33">
      <c r="A140" s="291">
        <v>131</v>
      </c>
      <c r="B140" s="584" t="s">
        <v>28</v>
      </c>
      <c r="C140" s="585">
        <v>5</v>
      </c>
      <c r="D140" s="585" t="s">
        <v>2131</v>
      </c>
      <c r="E140" s="585" t="s">
        <v>131</v>
      </c>
      <c r="F140" s="248">
        <v>385</v>
      </c>
      <c r="G140" s="247">
        <v>169</v>
      </c>
      <c r="H140" s="249">
        <v>43.896103896103895</v>
      </c>
      <c r="I140" s="247">
        <v>150</v>
      </c>
      <c r="J140" s="249">
        <v>38.961038961038966</v>
      </c>
      <c r="K140" s="250" t="s">
        <v>2163</v>
      </c>
      <c r="L140" s="227" t="e">
        <f>VLOOKUP(D140,#REF!,2,0)</f>
        <v>#REF!</v>
      </c>
      <c r="M140" s="178" t="str">
        <f t="shared" si="16"/>
        <v>K</v>
      </c>
      <c r="N140" s="178" t="str">
        <f t="shared" si="17"/>
        <v>K</v>
      </c>
      <c r="O140" s="178"/>
      <c r="P140" s="184">
        <f t="shared" si="18"/>
        <v>43.896103896103895</v>
      </c>
      <c r="Q140" s="184">
        <f t="shared" si="19"/>
        <v>38.961038961038966</v>
      </c>
      <c r="R140" s="180"/>
      <c r="S140" s="180" t="str">
        <f t="shared" si="20"/>
        <v>BETUL</v>
      </c>
      <c r="T140" s="180" t="str">
        <f t="shared" si="21"/>
        <v>BETUL</v>
      </c>
      <c r="U140" s="180" t="str">
        <f t="shared" si="22"/>
        <v>OKE</v>
      </c>
      <c r="V140" s="180" t="str">
        <f t="shared" si="23"/>
        <v>OKE</v>
      </c>
      <c r="X140" s="292" t="s">
        <v>28</v>
      </c>
      <c r="Y140" s="293">
        <v>5</v>
      </c>
      <c r="Z140" s="293" t="s">
        <v>2149</v>
      </c>
      <c r="AA140" s="293" t="s">
        <v>128</v>
      </c>
      <c r="AB140" s="248">
        <v>300</v>
      </c>
      <c r="AC140" s="294">
        <v>106</v>
      </c>
      <c r="AD140" s="294">
        <v>35.3333333333333</v>
      </c>
      <c r="AE140" s="294">
        <v>88</v>
      </c>
      <c r="AF140" s="294">
        <v>29.3333333333333</v>
      </c>
      <c r="AG140" s="247" t="s">
        <v>2150</v>
      </c>
    </row>
    <row r="141" spans="1:33">
      <c r="A141" s="291">
        <v>132</v>
      </c>
      <c r="B141" s="584" t="s">
        <v>28</v>
      </c>
      <c r="C141" s="585">
        <v>5</v>
      </c>
      <c r="D141" s="585" t="s">
        <v>2124</v>
      </c>
      <c r="E141" s="585" t="s">
        <v>131</v>
      </c>
      <c r="F141" s="248">
        <v>358</v>
      </c>
      <c r="G141" s="247">
        <v>166</v>
      </c>
      <c r="H141" s="249">
        <v>46.368715083798882</v>
      </c>
      <c r="I141" s="247">
        <v>177</v>
      </c>
      <c r="J141" s="249">
        <v>49.441340782122907</v>
      </c>
      <c r="K141" s="250" t="s">
        <v>2125</v>
      </c>
      <c r="L141" s="227" t="e">
        <f>VLOOKUP(D141,#REF!,2,0)</f>
        <v>#REF!</v>
      </c>
      <c r="M141" s="178" t="str">
        <f t="shared" si="16"/>
        <v>K</v>
      </c>
      <c r="N141" s="178" t="str">
        <f t="shared" si="17"/>
        <v>K</v>
      </c>
      <c r="O141" s="178"/>
      <c r="P141" s="184">
        <f t="shared" si="18"/>
        <v>46.368715083798882</v>
      </c>
      <c r="Q141" s="184">
        <f t="shared" si="19"/>
        <v>49.441340782122907</v>
      </c>
      <c r="R141" s="180"/>
      <c r="S141" s="180" t="str">
        <f t="shared" si="20"/>
        <v>BETUL</v>
      </c>
      <c r="T141" s="180" t="str">
        <f t="shared" si="21"/>
        <v>BETUL</v>
      </c>
      <c r="U141" s="180" t="str">
        <f t="shared" si="22"/>
        <v>OKE</v>
      </c>
      <c r="V141" s="180" t="str">
        <f t="shared" si="23"/>
        <v>OKE</v>
      </c>
      <c r="X141" s="292" t="s">
        <v>28</v>
      </c>
      <c r="Y141" s="293">
        <v>5</v>
      </c>
      <c r="Z141" s="293" t="s">
        <v>2151</v>
      </c>
      <c r="AA141" s="293" t="s">
        <v>128</v>
      </c>
      <c r="AB141" s="248">
        <v>300</v>
      </c>
      <c r="AC141" s="294">
        <v>145</v>
      </c>
      <c r="AD141" s="294">
        <v>48.3333333333333</v>
      </c>
      <c r="AE141" s="294">
        <v>100</v>
      </c>
      <c r="AF141" s="294">
        <v>33.3333333333333</v>
      </c>
      <c r="AG141" s="247" t="s">
        <v>2152</v>
      </c>
    </row>
    <row r="142" spans="1:33">
      <c r="A142" s="291">
        <v>133</v>
      </c>
      <c r="B142" s="584" t="s">
        <v>28</v>
      </c>
      <c r="C142" s="585">
        <v>5</v>
      </c>
      <c r="D142" s="585" t="s">
        <v>190</v>
      </c>
      <c r="E142" s="585" t="s">
        <v>128</v>
      </c>
      <c r="F142" s="248">
        <v>320</v>
      </c>
      <c r="G142" s="247">
        <v>152</v>
      </c>
      <c r="H142" s="249">
        <v>47.5</v>
      </c>
      <c r="I142" s="247">
        <v>178</v>
      </c>
      <c r="J142" s="249">
        <v>55.625</v>
      </c>
      <c r="K142" s="250" t="s">
        <v>191</v>
      </c>
      <c r="L142" s="227" t="e">
        <f>VLOOKUP(D142,#REF!,2,0)</f>
        <v>#REF!</v>
      </c>
      <c r="M142" s="178" t="str">
        <f t="shared" si="16"/>
        <v>K</v>
      </c>
      <c r="N142" s="178" t="str">
        <f t="shared" si="17"/>
        <v>K</v>
      </c>
      <c r="O142" s="178"/>
      <c r="P142" s="184">
        <f t="shared" si="18"/>
        <v>47.5</v>
      </c>
      <c r="Q142" s="184">
        <f t="shared" si="19"/>
        <v>55.625</v>
      </c>
      <c r="R142" s="180"/>
      <c r="S142" s="180" t="str">
        <f t="shared" si="20"/>
        <v>BETUL</v>
      </c>
      <c r="T142" s="180" t="str">
        <f t="shared" si="21"/>
        <v>BETUL</v>
      </c>
      <c r="U142" s="180" t="str">
        <f t="shared" si="22"/>
        <v>OKE</v>
      </c>
      <c r="V142" s="180" t="str">
        <f t="shared" si="23"/>
        <v>OKE</v>
      </c>
      <c r="X142" s="292" t="s">
        <v>28</v>
      </c>
      <c r="Y142" s="293">
        <v>5</v>
      </c>
      <c r="Z142" s="293" t="s">
        <v>2153</v>
      </c>
      <c r="AA142" s="293" t="s">
        <v>128</v>
      </c>
      <c r="AB142" s="248">
        <v>420</v>
      </c>
      <c r="AC142" s="294">
        <v>12</v>
      </c>
      <c r="AD142" s="294">
        <v>2.8571428571428599</v>
      </c>
      <c r="AE142" s="294">
        <v>12</v>
      </c>
      <c r="AF142" s="294">
        <v>2.8571428571428599</v>
      </c>
      <c r="AG142" s="247" t="s">
        <v>2154</v>
      </c>
    </row>
    <row r="143" spans="1:33">
      <c r="A143" s="291">
        <v>134</v>
      </c>
      <c r="B143" s="584" t="s">
        <v>28</v>
      </c>
      <c r="C143" s="585">
        <v>5</v>
      </c>
      <c r="D143" s="585" t="s">
        <v>2159</v>
      </c>
      <c r="E143" s="585" t="s">
        <v>128</v>
      </c>
      <c r="F143" s="248">
        <v>385</v>
      </c>
      <c r="G143" s="247">
        <v>144</v>
      </c>
      <c r="H143" s="249">
        <v>37.402597402597401</v>
      </c>
      <c r="I143" s="247">
        <v>163</v>
      </c>
      <c r="J143" s="249">
        <v>42.337662337662337</v>
      </c>
      <c r="K143" s="250" t="s">
        <v>2160</v>
      </c>
      <c r="L143" s="227" t="e">
        <f>VLOOKUP(D143,#REF!,2,0)</f>
        <v>#REF!</v>
      </c>
      <c r="M143" s="178" t="str">
        <f t="shared" si="16"/>
        <v>K</v>
      </c>
      <c r="N143" s="178" t="str">
        <f t="shared" si="17"/>
        <v>K</v>
      </c>
      <c r="O143" s="178"/>
      <c r="P143" s="184">
        <f t="shared" si="18"/>
        <v>37.402597402597401</v>
      </c>
      <c r="Q143" s="184">
        <f t="shared" si="19"/>
        <v>42.337662337662337</v>
      </c>
      <c r="R143" s="180"/>
      <c r="S143" s="180" t="str">
        <f t="shared" si="20"/>
        <v>BETUL</v>
      </c>
      <c r="T143" s="180" t="str">
        <f t="shared" si="21"/>
        <v>BETUL</v>
      </c>
      <c r="U143" s="180" t="str">
        <f t="shared" si="22"/>
        <v>OKE</v>
      </c>
      <c r="V143" s="180" t="str">
        <f t="shared" si="23"/>
        <v>OKE</v>
      </c>
      <c r="X143" s="292" t="s">
        <v>2155</v>
      </c>
      <c r="Y143" s="293">
        <v>2</v>
      </c>
      <c r="Z143" s="293" t="s">
        <v>2156</v>
      </c>
      <c r="AA143" s="293" t="s">
        <v>131</v>
      </c>
      <c r="AB143" s="248">
        <v>300</v>
      </c>
      <c r="AC143" s="294">
        <v>130</v>
      </c>
      <c r="AD143" s="294">
        <v>43.3333333333333</v>
      </c>
      <c r="AE143" s="294">
        <v>140</v>
      </c>
      <c r="AF143" s="294">
        <v>46.6666666666667</v>
      </c>
      <c r="AG143" s="247" t="s">
        <v>2157</v>
      </c>
    </row>
    <row r="144" spans="1:33">
      <c r="A144" s="291">
        <v>135</v>
      </c>
      <c r="B144" s="584" t="s">
        <v>28</v>
      </c>
      <c r="C144" s="585">
        <v>5</v>
      </c>
      <c r="D144" s="585" t="s">
        <v>2149</v>
      </c>
      <c r="E144" s="585" t="s">
        <v>128</v>
      </c>
      <c r="F144" s="248">
        <v>300</v>
      </c>
      <c r="G144" s="247">
        <v>106</v>
      </c>
      <c r="H144" s="249">
        <v>35.333333333333336</v>
      </c>
      <c r="I144" s="247">
        <v>104</v>
      </c>
      <c r="J144" s="249">
        <v>34.666666666666671</v>
      </c>
      <c r="K144" s="250" t="s">
        <v>2150</v>
      </c>
      <c r="L144" s="227" t="e">
        <f>VLOOKUP(D144,#REF!,2,0)</f>
        <v>#REF!</v>
      </c>
      <c r="M144" s="178" t="str">
        <f t="shared" si="16"/>
        <v>K</v>
      </c>
      <c r="N144" s="178" t="str">
        <f t="shared" si="17"/>
        <v>K</v>
      </c>
      <c r="O144" s="178"/>
      <c r="P144" s="184">
        <f t="shared" si="18"/>
        <v>35.333333333333336</v>
      </c>
      <c r="Q144" s="184">
        <f t="shared" si="19"/>
        <v>34.666666666666671</v>
      </c>
      <c r="R144" s="180"/>
      <c r="S144" s="180" t="str">
        <f t="shared" si="20"/>
        <v>BETUL</v>
      </c>
      <c r="T144" s="180" t="str">
        <f t="shared" si="21"/>
        <v>BETUL</v>
      </c>
      <c r="U144" s="180" t="str">
        <f t="shared" si="22"/>
        <v>OKE</v>
      </c>
      <c r="V144" s="180" t="str">
        <f t="shared" si="23"/>
        <v>OKE</v>
      </c>
      <c r="X144" s="292" t="s">
        <v>2155</v>
      </c>
      <c r="Y144" s="293">
        <v>2</v>
      </c>
      <c r="Z144" s="293" t="s">
        <v>194</v>
      </c>
      <c r="AA144" s="293" t="s">
        <v>131</v>
      </c>
      <c r="AB144" s="248">
        <v>300</v>
      </c>
      <c r="AC144" s="294">
        <v>155</v>
      </c>
      <c r="AD144" s="294">
        <v>51.6666666666667</v>
      </c>
      <c r="AE144" s="294">
        <v>155</v>
      </c>
      <c r="AF144" s="294">
        <v>51.6666666666667</v>
      </c>
      <c r="AG144" s="247" t="s">
        <v>195</v>
      </c>
    </row>
    <row r="145" spans="1:33">
      <c r="A145" s="291">
        <v>136</v>
      </c>
      <c r="B145" s="584" t="s">
        <v>28</v>
      </c>
      <c r="C145" s="585">
        <v>5</v>
      </c>
      <c r="D145" s="585" t="s">
        <v>2151</v>
      </c>
      <c r="E145" s="585" t="s">
        <v>128</v>
      </c>
      <c r="F145" s="248">
        <v>300</v>
      </c>
      <c r="G145" s="247">
        <v>45</v>
      </c>
      <c r="H145" s="249">
        <v>15</v>
      </c>
      <c r="I145" s="247">
        <v>50</v>
      </c>
      <c r="J145" s="249">
        <v>16.666666666666664</v>
      </c>
      <c r="K145" s="250" t="s">
        <v>2152</v>
      </c>
      <c r="L145" s="227" t="e">
        <f>VLOOKUP(D145,#REF!,2,0)</f>
        <v>#REF!</v>
      </c>
      <c r="M145" s="178" t="str">
        <f t="shared" si="16"/>
        <v>K</v>
      </c>
      <c r="N145" s="178" t="str">
        <f t="shared" si="17"/>
        <v>K</v>
      </c>
      <c r="O145" s="178"/>
      <c r="P145" s="184">
        <f t="shared" si="18"/>
        <v>15</v>
      </c>
      <c r="Q145" s="184">
        <f t="shared" si="19"/>
        <v>16.666666666666664</v>
      </c>
      <c r="R145" s="180"/>
      <c r="S145" s="180" t="str">
        <f t="shared" si="20"/>
        <v>BETUL</v>
      </c>
      <c r="T145" s="180" t="str">
        <f t="shared" si="21"/>
        <v>BETUL</v>
      </c>
      <c r="U145" s="180" t="str">
        <f t="shared" si="22"/>
        <v>OKE</v>
      </c>
      <c r="V145" s="180" t="str">
        <f t="shared" si="23"/>
        <v>OKE</v>
      </c>
      <c r="X145" s="292" t="s">
        <v>2155</v>
      </c>
      <c r="Y145" s="293">
        <v>2</v>
      </c>
      <c r="Z145" s="293" t="s">
        <v>2161</v>
      </c>
      <c r="AA145" s="293" t="s">
        <v>128</v>
      </c>
      <c r="AB145" s="248">
        <v>400</v>
      </c>
      <c r="AC145" s="294">
        <v>10</v>
      </c>
      <c r="AD145" s="294">
        <v>2.5</v>
      </c>
      <c r="AE145" s="294">
        <v>10</v>
      </c>
      <c r="AF145" s="294">
        <v>2.5</v>
      </c>
      <c r="AG145" s="247" t="s">
        <v>2162</v>
      </c>
    </row>
    <row r="146" spans="1:33">
      <c r="A146" s="291">
        <v>137</v>
      </c>
      <c r="B146" s="584" t="s">
        <v>28</v>
      </c>
      <c r="C146" s="585">
        <v>5</v>
      </c>
      <c r="D146" s="585" t="s">
        <v>2153</v>
      </c>
      <c r="E146" s="585" t="s">
        <v>128</v>
      </c>
      <c r="F146" s="248">
        <v>420</v>
      </c>
      <c r="G146" s="247">
        <v>60</v>
      </c>
      <c r="H146" s="249">
        <v>14.285714285714285</v>
      </c>
      <c r="I146" s="247">
        <v>30</v>
      </c>
      <c r="J146" s="249">
        <v>7.1428571428571423</v>
      </c>
      <c r="K146" s="250" t="s">
        <v>2154</v>
      </c>
      <c r="L146" s="227" t="e">
        <f>VLOOKUP(D146,#REF!,2,0)</f>
        <v>#REF!</v>
      </c>
      <c r="M146" s="178" t="str">
        <f t="shared" si="16"/>
        <v>K</v>
      </c>
      <c r="N146" s="178" t="str">
        <f t="shared" si="17"/>
        <v>K</v>
      </c>
      <c r="O146" s="178"/>
      <c r="P146" s="184">
        <f t="shared" si="18"/>
        <v>14.285714285714285</v>
      </c>
      <c r="Q146" s="184">
        <f t="shared" si="19"/>
        <v>7.1428571428571423</v>
      </c>
      <c r="R146" s="180"/>
      <c r="S146" s="180" t="str">
        <f t="shared" si="20"/>
        <v>BETUL</v>
      </c>
      <c r="T146" s="180" t="str">
        <f t="shared" si="21"/>
        <v>BETUL</v>
      </c>
      <c r="U146" s="180" t="str">
        <f t="shared" si="22"/>
        <v>OKE</v>
      </c>
      <c r="V146" s="180" t="str">
        <f t="shared" si="23"/>
        <v>OKE</v>
      </c>
      <c r="X146" s="292" t="s">
        <v>2155</v>
      </c>
      <c r="Y146" s="293">
        <v>2</v>
      </c>
      <c r="Z146" s="293" t="s">
        <v>2164</v>
      </c>
      <c r="AA146" s="293" t="s">
        <v>128</v>
      </c>
      <c r="AB146" s="248">
        <v>400</v>
      </c>
      <c r="AC146" s="294">
        <v>145</v>
      </c>
      <c r="AD146" s="294">
        <v>36.25</v>
      </c>
      <c r="AE146" s="294">
        <v>135</v>
      </c>
      <c r="AF146" s="294">
        <v>33.75</v>
      </c>
      <c r="AG146" s="247" t="s">
        <v>2165</v>
      </c>
    </row>
    <row r="147" spans="1:33">
      <c r="A147" s="291">
        <v>138</v>
      </c>
      <c r="B147" s="584" t="s">
        <v>78</v>
      </c>
      <c r="C147" s="585">
        <v>2</v>
      </c>
      <c r="D147" s="585" t="s">
        <v>2177</v>
      </c>
      <c r="E147" s="585" t="s">
        <v>131</v>
      </c>
      <c r="F147" s="248">
        <v>300</v>
      </c>
      <c r="G147" s="247">
        <v>135</v>
      </c>
      <c r="H147" s="249">
        <v>45</v>
      </c>
      <c r="I147" s="247">
        <v>140</v>
      </c>
      <c r="J147" s="249">
        <v>46.666666666666664</v>
      </c>
      <c r="K147" s="250"/>
      <c r="L147" s="227" t="e">
        <f>VLOOKUP(D147,#REF!,2,0)</f>
        <v>#REF!</v>
      </c>
      <c r="M147" s="178" t="str">
        <f t="shared" si="16"/>
        <v>K</v>
      </c>
      <c r="N147" s="178" t="str">
        <f t="shared" si="17"/>
        <v>K</v>
      </c>
      <c r="O147" s="178"/>
      <c r="P147" s="184">
        <f t="shared" si="18"/>
        <v>45</v>
      </c>
      <c r="Q147" s="184">
        <f t="shared" si="19"/>
        <v>46.666666666666664</v>
      </c>
      <c r="R147" s="180"/>
      <c r="S147" s="180" t="str">
        <f t="shared" si="20"/>
        <v>BETUL</v>
      </c>
      <c r="T147" s="180" t="str">
        <f t="shared" si="21"/>
        <v>BETUL</v>
      </c>
      <c r="U147" s="180" t="str">
        <f t="shared" si="22"/>
        <v>OKE</v>
      </c>
      <c r="V147" s="180" t="str">
        <f t="shared" si="23"/>
        <v>OKE</v>
      </c>
      <c r="X147" s="292" t="s">
        <v>2166</v>
      </c>
      <c r="Y147" s="293">
        <v>1</v>
      </c>
      <c r="Z147" s="293" t="s">
        <v>2167</v>
      </c>
      <c r="AA147" s="293" t="s">
        <v>128</v>
      </c>
      <c r="AB147" s="248">
        <v>300</v>
      </c>
      <c r="AC147" s="294">
        <v>140</v>
      </c>
      <c r="AD147" s="294">
        <v>46.6666666666667</v>
      </c>
      <c r="AE147" s="294">
        <v>166</v>
      </c>
      <c r="AF147" s="294">
        <v>55.3333333333333</v>
      </c>
      <c r="AG147" s="247" t="s">
        <v>2168</v>
      </c>
    </row>
    <row r="148" spans="1:33">
      <c r="A148" s="291">
        <v>139</v>
      </c>
      <c r="B148" s="584" t="s">
        <v>78</v>
      </c>
      <c r="C148" s="585">
        <v>1</v>
      </c>
      <c r="D148" s="585" t="s">
        <v>2179</v>
      </c>
      <c r="E148" s="585" t="s">
        <v>131</v>
      </c>
      <c r="F148" s="248">
        <v>300</v>
      </c>
      <c r="G148" s="247">
        <v>20</v>
      </c>
      <c r="H148" s="249">
        <v>6.666666666666667</v>
      </c>
      <c r="I148" s="247">
        <v>20</v>
      </c>
      <c r="J148" s="249">
        <v>6.666666666666667</v>
      </c>
      <c r="K148" s="250"/>
      <c r="L148" s="227" t="e">
        <f>VLOOKUP(D148,#REF!,2,0)</f>
        <v>#REF!</v>
      </c>
      <c r="M148" s="178" t="str">
        <f t="shared" si="16"/>
        <v>K</v>
      </c>
      <c r="N148" s="178" t="str">
        <f t="shared" si="17"/>
        <v>K</v>
      </c>
      <c r="O148" s="178"/>
      <c r="P148" s="184">
        <f t="shared" si="18"/>
        <v>6.666666666666667</v>
      </c>
      <c r="Q148" s="184">
        <f t="shared" si="19"/>
        <v>6.666666666666667</v>
      </c>
      <c r="R148" s="180"/>
      <c r="S148" s="180" t="str">
        <f t="shared" si="20"/>
        <v>BETUL</v>
      </c>
      <c r="T148" s="180" t="str">
        <f t="shared" si="21"/>
        <v>BETUL</v>
      </c>
      <c r="U148" s="180" t="str">
        <f t="shared" si="22"/>
        <v>OKE</v>
      </c>
      <c r="V148" s="180" t="str">
        <f t="shared" si="23"/>
        <v>OKE</v>
      </c>
      <c r="X148" s="292" t="s">
        <v>2166</v>
      </c>
      <c r="Y148" s="293">
        <v>1</v>
      </c>
      <c r="Z148" s="293" t="s">
        <v>198</v>
      </c>
      <c r="AA148" s="293" t="s">
        <v>128</v>
      </c>
      <c r="AB148" s="248">
        <v>300</v>
      </c>
      <c r="AC148" s="294">
        <v>193</v>
      </c>
      <c r="AD148" s="294">
        <v>64.3333333333333</v>
      </c>
      <c r="AE148" s="294">
        <v>224</v>
      </c>
      <c r="AF148" s="294">
        <v>74.6666666666667</v>
      </c>
      <c r="AG148" s="247" t="s">
        <v>199</v>
      </c>
    </row>
    <row r="149" spans="1:33">
      <c r="A149" s="291">
        <v>140</v>
      </c>
      <c r="B149" s="584" t="s">
        <v>78</v>
      </c>
      <c r="C149" s="585">
        <v>2</v>
      </c>
      <c r="D149" s="585" t="s">
        <v>2178</v>
      </c>
      <c r="E149" s="585" t="s">
        <v>131</v>
      </c>
      <c r="F149" s="248">
        <v>300</v>
      </c>
      <c r="G149" s="247">
        <v>170</v>
      </c>
      <c r="H149" s="249">
        <v>56.666666666666664</v>
      </c>
      <c r="I149" s="247">
        <v>135</v>
      </c>
      <c r="J149" s="249">
        <v>45</v>
      </c>
      <c r="K149" s="250"/>
      <c r="L149" s="227" t="e">
        <f>VLOOKUP(D149,#REF!,2,0)</f>
        <v>#REF!</v>
      </c>
      <c r="M149" s="178" t="str">
        <f t="shared" si="16"/>
        <v>K</v>
      </c>
      <c r="N149" s="178" t="str">
        <f t="shared" si="17"/>
        <v>K</v>
      </c>
      <c r="O149" s="178"/>
      <c r="P149" s="184">
        <f t="shared" si="18"/>
        <v>56.666666666666664</v>
      </c>
      <c r="Q149" s="184">
        <f t="shared" si="19"/>
        <v>45</v>
      </c>
      <c r="R149" s="180"/>
      <c r="S149" s="180" t="str">
        <f t="shared" si="20"/>
        <v>BETUL</v>
      </c>
      <c r="T149" s="180" t="str">
        <f t="shared" si="21"/>
        <v>BETUL</v>
      </c>
      <c r="U149" s="180" t="str">
        <f t="shared" si="22"/>
        <v>OKE</v>
      </c>
      <c r="V149" s="180" t="str">
        <f t="shared" si="23"/>
        <v>OKE</v>
      </c>
      <c r="X149" s="292" t="s">
        <v>2166</v>
      </c>
      <c r="Y149" s="293">
        <v>1</v>
      </c>
      <c r="Z149" s="293" t="s">
        <v>2171</v>
      </c>
      <c r="AA149" s="293" t="s">
        <v>128</v>
      </c>
      <c r="AB149" s="248">
        <v>300</v>
      </c>
      <c r="AC149" s="294">
        <v>102</v>
      </c>
      <c r="AD149" s="294">
        <v>34</v>
      </c>
      <c r="AE149" s="294">
        <v>103</v>
      </c>
      <c r="AF149" s="294">
        <v>34.3333333333333</v>
      </c>
      <c r="AG149" s="247" t="s">
        <v>2172</v>
      </c>
    </row>
    <row r="150" spans="1:33">
      <c r="A150" s="291">
        <v>141</v>
      </c>
      <c r="B150" s="584" t="s">
        <v>78</v>
      </c>
      <c r="C150" s="585">
        <v>2</v>
      </c>
      <c r="D150" s="585" t="s">
        <v>2180</v>
      </c>
      <c r="E150" s="585" t="s">
        <v>131</v>
      </c>
      <c r="F150" s="248">
        <v>300</v>
      </c>
      <c r="G150" s="247">
        <v>185</v>
      </c>
      <c r="H150" s="249">
        <v>61.666666666666671</v>
      </c>
      <c r="I150" s="247">
        <v>185</v>
      </c>
      <c r="J150" s="249">
        <v>61.666666666666671</v>
      </c>
      <c r="K150" s="250"/>
      <c r="L150" s="227" t="e">
        <f>VLOOKUP(D150,#REF!,2,0)</f>
        <v>#REF!</v>
      </c>
      <c r="M150" s="178" t="str">
        <f t="shared" si="16"/>
        <v>K</v>
      </c>
      <c r="N150" s="178" t="str">
        <f t="shared" si="17"/>
        <v>K</v>
      </c>
      <c r="O150" s="178"/>
      <c r="P150" s="184">
        <f t="shared" si="18"/>
        <v>61.666666666666671</v>
      </c>
      <c r="Q150" s="184">
        <f t="shared" si="19"/>
        <v>61.666666666666671</v>
      </c>
      <c r="R150" s="180"/>
      <c r="S150" s="180" t="str">
        <f t="shared" si="20"/>
        <v>BETUL</v>
      </c>
      <c r="T150" s="180" t="str">
        <f t="shared" si="21"/>
        <v>BETUL</v>
      </c>
      <c r="U150" s="180" t="str">
        <f t="shared" si="22"/>
        <v>OKE</v>
      </c>
      <c r="V150" s="180" t="str">
        <f t="shared" si="23"/>
        <v>OKE</v>
      </c>
      <c r="X150" s="292" t="s">
        <v>2166</v>
      </c>
      <c r="Y150" s="293">
        <v>1</v>
      </c>
      <c r="Z150" s="293" t="s">
        <v>2173</v>
      </c>
      <c r="AA150" s="293" t="s">
        <v>128</v>
      </c>
      <c r="AB150" s="248">
        <v>300</v>
      </c>
      <c r="AC150" s="294">
        <v>134</v>
      </c>
      <c r="AD150" s="294">
        <v>44.6666666666667</v>
      </c>
      <c r="AE150" s="294">
        <v>132</v>
      </c>
      <c r="AF150" s="294">
        <v>44</v>
      </c>
      <c r="AG150" s="247" t="s">
        <v>2174</v>
      </c>
    </row>
    <row r="151" spans="1:33">
      <c r="A151" s="291">
        <v>142</v>
      </c>
      <c r="B151" s="584" t="s">
        <v>78</v>
      </c>
      <c r="C151" s="585">
        <v>2</v>
      </c>
      <c r="D151" s="585" t="s">
        <v>5453</v>
      </c>
      <c r="E151" s="585" t="s">
        <v>131</v>
      </c>
      <c r="F151" s="248">
        <v>300</v>
      </c>
      <c r="G151" s="247">
        <v>110</v>
      </c>
      <c r="H151" s="249">
        <v>36.666666666666664</v>
      </c>
      <c r="I151" s="247">
        <v>135</v>
      </c>
      <c r="J151" s="249">
        <v>45</v>
      </c>
      <c r="K151" s="250"/>
      <c r="L151" s="227" t="e">
        <f>VLOOKUP(D151,#REF!,2,0)</f>
        <v>#REF!</v>
      </c>
      <c r="M151" s="178" t="str">
        <f t="shared" si="16"/>
        <v>K</v>
      </c>
      <c r="N151" s="178" t="str">
        <f t="shared" si="17"/>
        <v>K</v>
      </c>
      <c r="O151" s="178"/>
      <c r="P151" s="184">
        <f t="shared" si="18"/>
        <v>36.666666666666664</v>
      </c>
      <c r="Q151" s="184">
        <f t="shared" si="19"/>
        <v>45</v>
      </c>
      <c r="R151" s="180"/>
      <c r="S151" s="180" t="str">
        <f t="shared" si="20"/>
        <v>BETUL</v>
      </c>
      <c r="T151" s="180" t="str">
        <f t="shared" si="21"/>
        <v>BETUL</v>
      </c>
      <c r="U151" s="180" t="str">
        <f t="shared" si="22"/>
        <v>OKE</v>
      </c>
      <c r="V151" s="180" t="str">
        <f t="shared" si="23"/>
        <v>OKE</v>
      </c>
      <c r="X151" s="292" t="s">
        <v>2166</v>
      </c>
      <c r="Y151" s="293">
        <v>1</v>
      </c>
      <c r="Z151" s="293" t="s">
        <v>2175</v>
      </c>
      <c r="AA151" s="293" t="s">
        <v>128</v>
      </c>
      <c r="AB151" s="248">
        <v>300</v>
      </c>
      <c r="AC151" s="294">
        <v>113</v>
      </c>
      <c r="AD151" s="294">
        <v>37.6666666666667</v>
      </c>
      <c r="AE151" s="294">
        <v>129</v>
      </c>
      <c r="AF151" s="294">
        <v>43</v>
      </c>
      <c r="AG151" s="247" t="s">
        <v>2176</v>
      </c>
    </row>
    <row r="152" spans="1:33">
      <c r="A152" s="291">
        <v>143</v>
      </c>
      <c r="B152" s="584" t="s">
        <v>78</v>
      </c>
      <c r="C152" s="585">
        <v>2</v>
      </c>
      <c r="D152" s="585" t="s">
        <v>5523</v>
      </c>
      <c r="E152" s="585" t="s">
        <v>131</v>
      </c>
      <c r="F152" s="248">
        <v>300</v>
      </c>
      <c r="G152" s="247">
        <v>200</v>
      </c>
      <c r="H152" s="249">
        <v>66.666666666666657</v>
      </c>
      <c r="I152" s="247">
        <v>205</v>
      </c>
      <c r="J152" s="249">
        <v>68.333333333333329</v>
      </c>
      <c r="K152" s="250"/>
      <c r="L152" s="227" t="e">
        <f>VLOOKUP(D152,#REF!,2,0)</f>
        <v>#REF!</v>
      </c>
      <c r="M152" s="178" t="str">
        <f t="shared" si="16"/>
        <v>K</v>
      </c>
      <c r="N152" s="178" t="str">
        <f t="shared" si="17"/>
        <v>K</v>
      </c>
      <c r="O152" s="178"/>
      <c r="P152" s="184">
        <f t="shared" si="18"/>
        <v>66.666666666666657</v>
      </c>
      <c r="Q152" s="184">
        <f t="shared" si="19"/>
        <v>68.333333333333329</v>
      </c>
      <c r="R152" s="180"/>
      <c r="S152" s="180" t="str">
        <f t="shared" si="20"/>
        <v>BETUL</v>
      </c>
      <c r="T152" s="180" t="str">
        <f t="shared" si="21"/>
        <v>BETUL</v>
      </c>
      <c r="U152" s="180" t="str">
        <f t="shared" si="22"/>
        <v>OKE</v>
      </c>
      <c r="V152" s="180" t="str">
        <f t="shared" si="23"/>
        <v>OKE</v>
      </c>
    </row>
    <row r="153" spans="1:33">
      <c r="A153" s="291">
        <v>144</v>
      </c>
      <c r="B153" s="584" t="s">
        <v>78</v>
      </c>
      <c r="C153" s="585">
        <v>1</v>
      </c>
      <c r="D153" s="585" t="s">
        <v>5584</v>
      </c>
      <c r="E153" s="585" t="s">
        <v>131</v>
      </c>
      <c r="F153" s="248">
        <v>300</v>
      </c>
      <c r="G153" s="247">
        <v>30</v>
      </c>
      <c r="H153" s="249">
        <v>10</v>
      </c>
      <c r="I153" s="247">
        <v>35</v>
      </c>
      <c r="J153" s="249">
        <v>11.666666666666666</v>
      </c>
      <c r="K153" s="250"/>
      <c r="L153" s="227" t="e">
        <f>VLOOKUP(D153,#REF!,2,0)</f>
        <v>#REF!</v>
      </c>
      <c r="M153" s="178" t="str">
        <f t="shared" si="16"/>
        <v>K</v>
      </c>
      <c r="N153" s="178" t="str">
        <f t="shared" si="17"/>
        <v>K</v>
      </c>
      <c r="O153" s="178"/>
      <c r="P153" s="184">
        <f t="shared" si="18"/>
        <v>10</v>
      </c>
      <c r="Q153" s="184">
        <f t="shared" si="19"/>
        <v>11.666666666666666</v>
      </c>
      <c r="R153" s="180"/>
      <c r="S153" s="180" t="str">
        <f t="shared" si="20"/>
        <v>BETUL</v>
      </c>
      <c r="T153" s="180" t="str">
        <f t="shared" si="21"/>
        <v>BETUL</v>
      </c>
      <c r="U153" s="180" t="str">
        <f t="shared" si="22"/>
        <v>OKE</v>
      </c>
      <c r="V153" s="180" t="str">
        <f t="shared" si="23"/>
        <v>OKE</v>
      </c>
    </row>
    <row r="154" spans="1:33">
      <c r="A154" s="291">
        <v>145</v>
      </c>
      <c r="B154" s="584" t="s">
        <v>193</v>
      </c>
      <c r="C154" s="585">
        <v>1</v>
      </c>
      <c r="D154" s="585" t="s">
        <v>2181</v>
      </c>
      <c r="E154" s="585" t="s">
        <v>128</v>
      </c>
      <c r="F154" s="248">
        <v>400</v>
      </c>
      <c r="G154" s="247">
        <v>45</v>
      </c>
      <c r="H154" s="249">
        <v>11.25</v>
      </c>
      <c r="I154" s="247">
        <v>80</v>
      </c>
      <c r="J154" s="249">
        <v>20</v>
      </c>
      <c r="K154" s="250" t="s">
        <v>2182</v>
      </c>
      <c r="L154" s="227" t="e">
        <f>VLOOKUP(D154,#REF!,2,0)</f>
        <v>#REF!</v>
      </c>
      <c r="M154" s="178" t="str">
        <f t="shared" si="16"/>
        <v>K</v>
      </c>
      <c r="N154" s="178" t="str">
        <f t="shared" si="17"/>
        <v>K</v>
      </c>
      <c r="O154" s="178"/>
      <c r="P154" s="184">
        <f t="shared" si="18"/>
        <v>11.25</v>
      </c>
      <c r="Q154" s="184">
        <f t="shared" si="19"/>
        <v>20</v>
      </c>
      <c r="R154" s="180"/>
      <c r="S154" s="180" t="str">
        <f t="shared" si="20"/>
        <v>BETUL</v>
      </c>
      <c r="T154" s="180" t="str">
        <f t="shared" si="21"/>
        <v>BETUL</v>
      </c>
      <c r="U154" s="180" t="str">
        <f t="shared" si="22"/>
        <v>OKE</v>
      </c>
      <c r="V154" s="180" t="str">
        <f t="shared" si="23"/>
        <v>OKE</v>
      </c>
    </row>
    <row r="155" spans="1:33">
      <c r="A155" s="291">
        <v>146</v>
      </c>
      <c r="B155" s="584" t="s">
        <v>193</v>
      </c>
      <c r="C155" s="585">
        <v>2</v>
      </c>
      <c r="D155" s="585" t="s">
        <v>2156</v>
      </c>
      <c r="E155" s="585" t="s">
        <v>131</v>
      </c>
      <c r="F155" s="248">
        <v>300</v>
      </c>
      <c r="G155" s="247">
        <v>180</v>
      </c>
      <c r="H155" s="249">
        <v>60</v>
      </c>
      <c r="I155" s="247">
        <v>225</v>
      </c>
      <c r="J155" s="249">
        <v>75</v>
      </c>
      <c r="K155" s="250" t="s">
        <v>2157</v>
      </c>
      <c r="L155" s="227" t="e">
        <f>VLOOKUP(D155,#REF!,2,0)</f>
        <v>#REF!</v>
      </c>
      <c r="M155" s="178" t="str">
        <f t="shared" si="16"/>
        <v>K</v>
      </c>
      <c r="N155" s="178" t="str">
        <f t="shared" si="17"/>
        <v>K</v>
      </c>
      <c r="O155" s="178"/>
      <c r="P155" s="184">
        <f t="shared" si="18"/>
        <v>60</v>
      </c>
      <c r="Q155" s="184">
        <f t="shared" si="19"/>
        <v>75</v>
      </c>
      <c r="R155" s="180"/>
      <c r="S155" s="180" t="str">
        <f t="shared" si="20"/>
        <v>BETUL</v>
      </c>
      <c r="T155" s="180" t="str">
        <f t="shared" si="21"/>
        <v>BETUL</v>
      </c>
      <c r="U155" s="180" t="str">
        <f t="shared" si="22"/>
        <v>OKE</v>
      </c>
      <c r="V155" s="180" t="str">
        <f t="shared" si="23"/>
        <v>OKE</v>
      </c>
    </row>
    <row r="156" spans="1:33">
      <c r="A156" s="291">
        <v>147</v>
      </c>
      <c r="B156" s="584" t="s">
        <v>193</v>
      </c>
      <c r="C156" s="585">
        <v>2</v>
      </c>
      <c r="D156" s="585" t="s">
        <v>194</v>
      </c>
      <c r="E156" s="585" t="s">
        <v>131</v>
      </c>
      <c r="F156" s="248">
        <v>300</v>
      </c>
      <c r="G156" s="247">
        <v>195</v>
      </c>
      <c r="H156" s="249">
        <v>65</v>
      </c>
      <c r="I156" s="247">
        <v>240</v>
      </c>
      <c r="J156" s="249">
        <v>80</v>
      </c>
      <c r="K156" s="250" t="s">
        <v>195</v>
      </c>
      <c r="L156" s="227" t="e">
        <f>VLOOKUP(D156,#REF!,2,0)</f>
        <v>#REF!</v>
      </c>
      <c r="M156" s="178" t="str">
        <f t="shared" si="16"/>
        <v>K</v>
      </c>
      <c r="N156" s="178" t="str">
        <f t="shared" si="17"/>
        <v>B</v>
      </c>
      <c r="O156" s="178"/>
      <c r="P156" s="184">
        <f t="shared" si="18"/>
        <v>65</v>
      </c>
      <c r="Q156" s="184">
        <f t="shared" si="19"/>
        <v>80</v>
      </c>
      <c r="R156" s="180"/>
      <c r="S156" s="180" t="str">
        <f t="shared" si="20"/>
        <v>BETUL</v>
      </c>
      <c r="T156" s="180" t="str">
        <f t="shared" si="21"/>
        <v>BETUL</v>
      </c>
      <c r="U156" s="180" t="str">
        <f t="shared" si="22"/>
        <v>OKE</v>
      </c>
      <c r="V156" s="180" t="str">
        <f t="shared" si="23"/>
        <v>OKE</v>
      </c>
    </row>
    <row r="157" spans="1:33">
      <c r="A157" s="291">
        <v>148</v>
      </c>
      <c r="B157" s="584" t="s">
        <v>193</v>
      </c>
      <c r="C157" s="585">
        <v>2</v>
      </c>
      <c r="D157" s="585" t="s">
        <v>2161</v>
      </c>
      <c r="E157" s="585" t="s">
        <v>128</v>
      </c>
      <c r="F157" s="248">
        <v>400</v>
      </c>
      <c r="G157" s="247">
        <v>25</v>
      </c>
      <c r="H157" s="249">
        <v>6.25</v>
      </c>
      <c r="I157" s="247">
        <v>25</v>
      </c>
      <c r="J157" s="249">
        <v>6.25</v>
      </c>
      <c r="K157" s="250" t="s">
        <v>2162</v>
      </c>
      <c r="L157" s="227" t="e">
        <f>VLOOKUP(D157,#REF!,2,0)</f>
        <v>#REF!</v>
      </c>
      <c r="M157" s="178" t="str">
        <f t="shared" si="16"/>
        <v>K</v>
      </c>
      <c r="N157" s="178" t="str">
        <f t="shared" si="17"/>
        <v>K</v>
      </c>
      <c r="O157" s="178"/>
      <c r="P157" s="184">
        <f t="shared" si="18"/>
        <v>6.25</v>
      </c>
      <c r="Q157" s="184">
        <f t="shared" si="19"/>
        <v>6.25</v>
      </c>
      <c r="R157" s="180"/>
      <c r="S157" s="180" t="str">
        <f t="shared" si="20"/>
        <v>BETUL</v>
      </c>
      <c r="T157" s="180" t="str">
        <f t="shared" si="21"/>
        <v>BETUL</v>
      </c>
      <c r="U157" s="180" t="str">
        <f t="shared" si="22"/>
        <v>OKE</v>
      </c>
      <c r="V157" s="180" t="str">
        <f t="shared" si="23"/>
        <v>OKE</v>
      </c>
    </row>
    <row r="158" spans="1:33">
      <c r="A158" s="291">
        <v>149</v>
      </c>
      <c r="B158" s="584" t="s">
        <v>193</v>
      </c>
      <c r="C158" s="585">
        <v>2</v>
      </c>
      <c r="D158" s="585" t="s">
        <v>2164</v>
      </c>
      <c r="E158" s="585" t="s">
        <v>128</v>
      </c>
      <c r="F158" s="248">
        <v>400</v>
      </c>
      <c r="G158" s="247">
        <v>80</v>
      </c>
      <c r="H158" s="249">
        <v>20</v>
      </c>
      <c r="I158" s="247">
        <v>40</v>
      </c>
      <c r="J158" s="249">
        <v>10</v>
      </c>
      <c r="K158" s="250" t="s">
        <v>2165</v>
      </c>
      <c r="L158" s="227" t="e">
        <f>VLOOKUP(D158,#REF!,2,0)</f>
        <v>#REF!</v>
      </c>
      <c r="M158" s="178" t="str">
        <f t="shared" si="16"/>
        <v>K</v>
      </c>
      <c r="N158" s="178" t="str">
        <f t="shared" si="17"/>
        <v>K</v>
      </c>
      <c r="O158" s="178"/>
      <c r="P158" s="184">
        <f t="shared" si="18"/>
        <v>20</v>
      </c>
      <c r="Q158" s="184">
        <f t="shared" si="19"/>
        <v>10</v>
      </c>
      <c r="R158" s="180"/>
      <c r="S158" s="180" t="str">
        <f t="shared" si="20"/>
        <v>BETUL</v>
      </c>
      <c r="T158" s="180" t="str">
        <f t="shared" si="21"/>
        <v>BETUL</v>
      </c>
      <c r="U158" s="180" t="str">
        <f t="shared" si="22"/>
        <v>OKE</v>
      </c>
      <c r="V158" s="180" t="str">
        <f t="shared" si="23"/>
        <v>OKE</v>
      </c>
    </row>
    <row r="159" spans="1:33">
      <c r="A159" s="291">
        <v>150</v>
      </c>
      <c r="B159" s="584" t="s">
        <v>193</v>
      </c>
      <c r="C159" s="585">
        <v>3</v>
      </c>
      <c r="D159" s="585" t="s">
        <v>2183</v>
      </c>
      <c r="E159" s="585" t="s">
        <v>128</v>
      </c>
      <c r="F159" s="248">
        <v>400</v>
      </c>
      <c r="G159" s="247">
        <v>85</v>
      </c>
      <c r="H159" s="249">
        <v>21.25</v>
      </c>
      <c r="I159" s="247">
        <v>85</v>
      </c>
      <c r="J159" s="249">
        <v>21.25</v>
      </c>
      <c r="K159" s="250" t="s">
        <v>2184</v>
      </c>
      <c r="L159" s="227" t="e">
        <f>VLOOKUP(D159,#REF!,2,0)</f>
        <v>#REF!</v>
      </c>
      <c r="M159" s="178" t="str">
        <f t="shared" si="16"/>
        <v>K</v>
      </c>
      <c r="N159" s="178" t="str">
        <f t="shared" si="17"/>
        <v>K</v>
      </c>
      <c r="O159" s="178"/>
      <c r="P159" s="184">
        <f t="shared" si="18"/>
        <v>21.25</v>
      </c>
      <c r="Q159" s="184">
        <f t="shared" si="19"/>
        <v>21.25</v>
      </c>
      <c r="R159" s="180"/>
      <c r="S159" s="180" t="str">
        <f t="shared" si="20"/>
        <v>BETUL</v>
      </c>
      <c r="T159" s="180" t="str">
        <f t="shared" si="21"/>
        <v>BETUL</v>
      </c>
      <c r="U159" s="180" t="str">
        <f t="shared" si="22"/>
        <v>OKE</v>
      </c>
      <c r="V159" s="180" t="str">
        <f t="shared" si="23"/>
        <v>OKE</v>
      </c>
    </row>
    <row r="160" spans="1:33">
      <c r="A160" s="291">
        <v>151</v>
      </c>
      <c r="B160" s="584" t="s">
        <v>193</v>
      </c>
      <c r="C160" s="585">
        <v>3</v>
      </c>
      <c r="D160" s="585" t="s">
        <v>2185</v>
      </c>
      <c r="E160" s="585" t="s">
        <v>128</v>
      </c>
      <c r="F160" s="248">
        <v>400</v>
      </c>
      <c r="G160" s="247">
        <v>90</v>
      </c>
      <c r="H160" s="249">
        <v>22.5</v>
      </c>
      <c r="I160" s="247">
        <v>85</v>
      </c>
      <c r="J160" s="249">
        <v>21.25</v>
      </c>
      <c r="K160" s="250" t="s">
        <v>2186</v>
      </c>
      <c r="L160" s="227" t="e">
        <f>VLOOKUP(D160,#REF!,2,0)</f>
        <v>#REF!</v>
      </c>
      <c r="M160" s="178" t="str">
        <f t="shared" si="16"/>
        <v>K</v>
      </c>
      <c r="N160" s="178" t="str">
        <f t="shared" si="17"/>
        <v>K</v>
      </c>
      <c r="O160" s="178"/>
      <c r="P160" s="184">
        <f t="shared" si="18"/>
        <v>22.5</v>
      </c>
      <c r="Q160" s="184">
        <f t="shared" si="19"/>
        <v>21.25</v>
      </c>
      <c r="R160" s="180"/>
      <c r="S160" s="180" t="str">
        <f t="shared" si="20"/>
        <v>BETUL</v>
      </c>
      <c r="T160" s="180" t="str">
        <f t="shared" si="21"/>
        <v>BETUL</v>
      </c>
      <c r="U160" s="180" t="str">
        <f t="shared" si="22"/>
        <v>OKE</v>
      </c>
      <c r="V160" s="180" t="str">
        <f t="shared" si="23"/>
        <v>OKE</v>
      </c>
    </row>
    <row r="161" spans="1:22">
      <c r="A161" s="291">
        <v>152</v>
      </c>
      <c r="B161" s="584" t="s">
        <v>80</v>
      </c>
      <c r="C161" s="585">
        <v>1</v>
      </c>
      <c r="D161" s="585" t="s">
        <v>5503</v>
      </c>
      <c r="E161" s="585" t="s">
        <v>128</v>
      </c>
      <c r="F161" s="248">
        <v>400</v>
      </c>
      <c r="G161" s="247">
        <v>90</v>
      </c>
      <c r="H161" s="249">
        <v>22.5</v>
      </c>
      <c r="I161" s="247">
        <v>95</v>
      </c>
      <c r="J161" s="249">
        <v>23.75</v>
      </c>
      <c r="K161" s="250"/>
      <c r="L161" s="227" t="e">
        <f>VLOOKUP(D161,#REF!,2,0)</f>
        <v>#REF!</v>
      </c>
      <c r="M161" s="178" t="str">
        <f t="shared" si="16"/>
        <v>K</v>
      </c>
      <c r="N161" s="178" t="str">
        <f t="shared" si="17"/>
        <v>K</v>
      </c>
      <c r="O161" s="178"/>
      <c r="P161" s="184">
        <f t="shared" si="18"/>
        <v>22.5</v>
      </c>
      <c r="Q161" s="184">
        <f t="shared" si="19"/>
        <v>23.75</v>
      </c>
      <c r="R161" s="180"/>
      <c r="S161" s="180" t="str">
        <f t="shared" si="20"/>
        <v>BETUL</v>
      </c>
      <c r="T161" s="180" t="str">
        <f t="shared" si="21"/>
        <v>BETUL</v>
      </c>
      <c r="U161" s="180" t="str">
        <f t="shared" si="22"/>
        <v>OKE</v>
      </c>
      <c r="V161" s="180" t="str">
        <f t="shared" si="23"/>
        <v>OKE</v>
      </c>
    </row>
    <row r="162" spans="1:22">
      <c r="A162" s="291">
        <v>153</v>
      </c>
      <c r="B162" s="584" t="s">
        <v>81</v>
      </c>
      <c r="C162" s="585">
        <v>1</v>
      </c>
      <c r="D162" s="585" t="s">
        <v>2187</v>
      </c>
      <c r="E162" s="585" t="s">
        <v>128</v>
      </c>
      <c r="F162" s="248">
        <v>420</v>
      </c>
      <c r="G162" s="247">
        <v>105</v>
      </c>
      <c r="H162" s="249">
        <v>25</v>
      </c>
      <c r="I162" s="247">
        <v>150</v>
      </c>
      <c r="J162" s="249">
        <v>35.714285714285715</v>
      </c>
      <c r="K162" s="250" t="s">
        <v>2188</v>
      </c>
      <c r="L162" s="227" t="e">
        <f>VLOOKUP(D162,#REF!,2,0)</f>
        <v>#REF!</v>
      </c>
      <c r="M162" s="178" t="str">
        <f t="shared" si="16"/>
        <v>K</v>
      </c>
      <c r="N162" s="178" t="str">
        <f t="shared" si="17"/>
        <v>K</v>
      </c>
      <c r="O162" s="178"/>
      <c r="P162" s="184">
        <f t="shared" si="18"/>
        <v>25</v>
      </c>
      <c r="Q162" s="184">
        <f t="shared" si="19"/>
        <v>35.714285714285715</v>
      </c>
      <c r="R162" s="180"/>
      <c r="S162" s="180" t="str">
        <f t="shared" si="20"/>
        <v>BETUL</v>
      </c>
      <c r="T162" s="180" t="str">
        <f t="shared" si="21"/>
        <v>BETUL</v>
      </c>
      <c r="U162" s="180" t="str">
        <f t="shared" si="22"/>
        <v>OKE</v>
      </c>
      <c r="V162" s="180" t="str">
        <f t="shared" si="23"/>
        <v>OKE</v>
      </c>
    </row>
    <row r="163" spans="1:22">
      <c r="A163" s="291">
        <v>154</v>
      </c>
      <c r="B163" s="584" t="s">
        <v>81</v>
      </c>
      <c r="C163" s="585">
        <v>1</v>
      </c>
      <c r="D163" s="585" t="s">
        <v>2189</v>
      </c>
      <c r="E163" s="585" t="s">
        <v>131</v>
      </c>
      <c r="F163" s="248">
        <v>300</v>
      </c>
      <c r="G163" s="247">
        <v>80</v>
      </c>
      <c r="H163" s="249">
        <v>26.666666666666668</v>
      </c>
      <c r="I163" s="247">
        <v>100</v>
      </c>
      <c r="J163" s="249">
        <v>33.333333333333329</v>
      </c>
      <c r="K163" s="250" t="s">
        <v>2190</v>
      </c>
      <c r="L163" s="227" t="e">
        <f>VLOOKUP(D163,#REF!,2,0)</f>
        <v>#REF!</v>
      </c>
      <c r="M163" s="178" t="str">
        <f t="shared" si="16"/>
        <v>K</v>
      </c>
      <c r="N163" s="178" t="str">
        <f t="shared" si="17"/>
        <v>K</v>
      </c>
      <c r="O163" s="178"/>
      <c r="P163" s="184">
        <f t="shared" si="18"/>
        <v>26.666666666666668</v>
      </c>
      <c r="Q163" s="184">
        <f t="shared" si="19"/>
        <v>33.333333333333329</v>
      </c>
      <c r="R163" s="180"/>
      <c r="S163" s="180" t="str">
        <f t="shared" si="20"/>
        <v>BETUL</v>
      </c>
      <c r="T163" s="180" t="str">
        <f t="shared" si="21"/>
        <v>BETUL</v>
      </c>
      <c r="U163" s="180" t="str">
        <f t="shared" si="22"/>
        <v>OKE</v>
      </c>
      <c r="V163" s="180" t="str">
        <f t="shared" si="23"/>
        <v>OKE</v>
      </c>
    </row>
    <row r="164" spans="1:22">
      <c r="A164" s="291">
        <v>155</v>
      </c>
      <c r="B164" s="584" t="s">
        <v>81</v>
      </c>
      <c r="C164" s="585">
        <v>1</v>
      </c>
      <c r="D164" s="585" t="s">
        <v>2191</v>
      </c>
      <c r="E164" s="585" t="s">
        <v>128</v>
      </c>
      <c r="F164" s="248">
        <v>400</v>
      </c>
      <c r="G164" s="247">
        <v>45</v>
      </c>
      <c r="H164" s="249">
        <v>11.25</v>
      </c>
      <c r="I164" s="247">
        <v>45</v>
      </c>
      <c r="J164" s="249">
        <v>11.25</v>
      </c>
      <c r="K164" s="250" t="s">
        <v>2192</v>
      </c>
      <c r="L164" s="227" t="e">
        <f>VLOOKUP(D164,#REF!,2,0)</f>
        <v>#REF!</v>
      </c>
      <c r="M164" s="178" t="str">
        <f t="shared" si="16"/>
        <v>K</v>
      </c>
      <c r="N164" s="178" t="str">
        <f t="shared" si="17"/>
        <v>K</v>
      </c>
      <c r="O164" s="178"/>
      <c r="P164" s="184">
        <f t="shared" si="18"/>
        <v>11.25</v>
      </c>
      <c r="Q164" s="184">
        <f t="shared" si="19"/>
        <v>11.25</v>
      </c>
      <c r="R164" s="180"/>
      <c r="S164" s="180" t="str">
        <f t="shared" si="20"/>
        <v>BETUL</v>
      </c>
      <c r="T164" s="180" t="str">
        <f t="shared" si="21"/>
        <v>BETUL</v>
      </c>
      <c r="U164" s="180" t="str">
        <f t="shared" si="22"/>
        <v>OKE</v>
      </c>
      <c r="V164" s="180" t="str">
        <f t="shared" si="23"/>
        <v>OKE</v>
      </c>
    </row>
    <row r="165" spans="1:22">
      <c r="A165" s="291">
        <v>156</v>
      </c>
      <c r="B165" s="584" t="s">
        <v>81</v>
      </c>
      <c r="C165" s="585">
        <v>1</v>
      </c>
      <c r="D165" s="585" t="s">
        <v>2193</v>
      </c>
      <c r="E165" s="585" t="s">
        <v>128</v>
      </c>
      <c r="F165" s="248">
        <v>400</v>
      </c>
      <c r="G165" s="247">
        <v>20</v>
      </c>
      <c r="H165" s="249">
        <v>5</v>
      </c>
      <c r="I165" s="247">
        <v>20</v>
      </c>
      <c r="J165" s="249">
        <v>5</v>
      </c>
      <c r="K165" s="250" t="s">
        <v>2192</v>
      </c>
      <c r="L165" s="227" t="e">
        <f>VLOOKUP(D165,#REF!,2,0)</f>
        <v>#REF!</v>
      </c>
      <c r="M165" s="178" t="str">
        <f t="shared" si="16"/>
        <v>K</v>
      </c>
      <c r="N165" s="178" t="str">
        <f t="shared" si="17"/>
        <v>K</v>
      </c>
      <c r="O165" s="178"/>
      <c r="P165" s="184">
        <f t="shared" si="18"/>
        <v>5</v>
      </c>
      <c r="Q165" s="184">
        <f t="shared" si="19"/>
        <v>5</v>
      </c>
      <c r="R165" s="180"/>
      <c r="S165" s="180" t="str">
        <f t="shared" si="20"/>
        <v>BETUL</v>
      </c>
      <c r="T165" s="180" t="str">
        <f t="shared" si="21"/>
        <v>BETUL</v>
      </c>
      <c r="U165" s="180" t="str">
        <f t="shared" si="22"/>
        <v>OKE</v>
      </c>
      <c r="V165" s="180" t="str">
        <f t="shared" si="23"/>
        <v>OKE</v>
      </c>
    </row>
    <row r="166" spans="1:22">
      <c r="A166" s="291">
        <v>157</v>
      </c>
      <c r="B166" s="584" t="s">
        <v>81</v>
      </c>
      <c r="C166" s="585">
        <v>1</v>
      </c>
      <c r="D166" s="585" t="s">
        <v>5454</v>
      </c>
      <c r="E166" s="585" t="s">
        <v>128</v>
      </c>
      <c r="F166" s="248">
        <v>420</v>
      </c>
      <c r="G166" s="247">
        <v>70</v>
      </c>
      <c r="H166" s="249">
        <v>16.666666666666664</v>
      </c>
      <c r="I166" s="247">
        <v>100</v>
      </c>
      <c r="J166" s="249">
        <v>23.809523809523807</v>
      </c>
      <c r="K166" s="250"/>
      <c r="L166" s="227" t="e">
        <f>VLOOKUP(D166,#REF!,2,0)</f>
        <v>#REF!</v>
      </c>
      <c r="M166" s="178" t="str">
        <f t="shared" si="16"/>
        <v>K</v>
      </c>
      <c r="N166" s="178" t="str">
        <f t="shared" si="17"/>
        <v>K</v>
      </c>
      <c r="O166" s="178"/>
      <c r="P166" s="184">
        <f t="shared" si="18"/>
        <v>16.666666666666664</v>
      </c>
      <c r="Q166" s="184">
        <f t="shared" si="19"/>
        <v>23.809523809523807</v>
      </c>
      <c r="R166" s="180"/>
      <c r="S166" s="180" t="str">
        <f t="shared" si="20"/>
        <v>BETUL</v>
      </c>
      <c r="T166" s="180" t="str">
        <f t="shared" si="21"/>
        <v>BETUL</v>
      </c>
      <c r="U166" s="180" t="str">
        <f t="shared" si="22"/>
        <v>OKE</v>
      </c>
      <c r="V166" s="180" t="str">
        <f t="shared" si="23"/>
        <v>OKE</v>
      </c>
    </row>
    <row r="167" spans="1:22">
      <c r="A167" s="236">
        <v>158</v>
      </c>
      <c r="B167" s="584" t="s">
        <v>81</v>
      </c>
      <c r="C167" s="585">
        <v>1</v>
      </c>
      <c r="D167" s="585" t="s">
        <v>2194</v>
      </c>
      <c r="E167" s="585" t="s">
        <v>128</v>
      </c>
      <c r="F167" s="248">
        <v>400</v>
      </c>
      <c r="G167" s="247">
        <v>5</v>
      </c>
      <c r="H167" s="249">
        <v>1.25</v>
      </c>
      <c r="I167" s="247">
        <v>10</v>
      </c>
      <c r="J167" s="249">
        <v>2.5</v>
      </c>
      <c r="K167" s="250" t="s">
        <v>2195</v>
      </c>
      <c r="L167" s="227" t="e">
        <f>VLOOKUP(D167,#REF!,2,0)</f>
        <v>#REF!</v>
      </c>
      <c r="M167" s="178" t="str">
        <f t="shared" si="16"/>
        <v>K</v>
      </c>
      <c r="N167" s="178" t="str">
        <f t="shared" si="17"/>
        <v>K</v>
      </c>
      <c r="O167" s="178"/>
      <c r="P167" s="184">
        <f t="shared" si="18"/>
        <v>1.25</v>
      </c>
      <c r="Q167" s="184">
        <f t="shared" si="19"/>
        <v>2.5</v>
      </c>
      <c r="R167" s="180"/>
      <c r="S167" s="180" t="str">
        <f t="shared" si="20"/>
        <v>BETUL</v>
      </c>
      <c r="T167" s="180" t="str">
        <f t="shared" si="21"/>
        <v>BETUL</v>
      </c>
      <c r="U167" s="180" t="str">
        <f t="shared" si="22"/>
        <v>OKE</v>
      </c>
      <c r="V167" s="180" t="str">
        <f t="shared" si="23"/>
        <v>OKE</v>
      </c>
    </row>
    <row r="168" spans="1:22">
      <c r="A168" s="236">
        <v>159</v>
      </c>
      <c r="B168" s="584" t="s">
        <v>81</v>
      </c>
      <c r="C168" s="585">
        <v>1</v>
      </c>
      <c r="D168" s="585" t="s">
        <v>2196</v>
      </c>
      <c r="E168" s="585" t="s">
        <v>128</v>
      </c>
      <c r="F168" s="248">
        <v>400</v>
      </c>
      <c r="G168" s="247">
        <v>100</v>
      </c>
      <c r="H168" s="249">
        <v>25</v>
      </c>
      <c r="I168" s="247">
        <v>200</v>
      </c>
      <c r="J168" s="249">
        <v>50</v>
      </c>
      <c r="K168" s="250" t="s">
        <v>2197</v>
      </c>
      <c r="L168" s="227" t="e">
        <f>VLOOKUP(D168,#REF!,2,0)</f>
        <v>#REF!</v>
      </c>
      <c r="M168" s="178" t="str">
        <f t="shared" si="16"/>
        <v>K</v>
      </c>
      <c r="N168" s="178" t="str">
        <f t="shared" si="17"/>
        <v>K</v>
      </c>
      <c r="O168" s="178"/>
      <c r="P168" s="184">
        <f t="shared" si="18"/>
        <v>25</v>
      </c>
      <c r="Q168" s="184">
        <f t="shared" si="19"/>
        <v>50</v>
      </c>
      <c r="R168" s="180"/>
      <c r="S168" s="180" t="str">
        <f t="shared" si="20"/>
        <v>BETUL</v>
      </c>
      <c r="T168" s="180" t="str">
        <f t="shared" si="21"/>
        <v>BETUL</v>
      </c>
      <c r="U168" s="180" t="str">
        <f t="shared" si="22"/>
        <v>OKE</v>
      </c>
      <c r="V168" s="180" t="str">
        <f t="shared" si="23"/>
        <v>OKE</v>
      </c>
    </row>
    <row r="169" spans="1:22">
      <c r="A169" s="236">
        <v>160</v>
      </c>
      <c r="B169" s="584" t="s">
        <v>81</v>
      </c>
      <c r="C169" s="585">
        <v>1</v>
      </c>
      <c r="D169" s="585" t="s">
        <v>2198</v>
      </c>
      <c r="E169" s="585" t="s">
        <v>128</v>
      </c>
      <c r="F169" s="248">
        <v>300</v>
      </c>
      <c r="G169" s="247">
        <v>70</v>
      </c>
      <c r="H169" s="249">
        <v>23.333333333333332</v>
      </c>
      <c r="I169" s="247">
        <v>105</v>
      </c>
      <c r="J169" s="249">
        <v>35</v>
      </c>
      <c r="K169" s="250" t="s">
        <v>2199</v>
      </c>
      <c r="L169" s="227" t="e">
        <f>VLOOKUP(D169,#REF!,2,0)</f>
        <v>#REF!</v>
      </c>
      <c r="M169" s="178" t="str">
        <f t="shared" si="16"/>
        <v>K</v>
      </c>
      <c r="N169" s="178" t="str">
        <f t="shared" si="17"/>
        <v>K</v>
      </c>
      <c r="O169" s="178"/>
      <c r="P169" s="184">
        <f t="shared" si="18"/>
        <v>23.333333333333332</v>
      </c>
      <c r="Q169" s="184">
        <f t="shared" si="19"/>
        <v>35</v>
      </c>
      <c r="R169" s="180"/>
      <c r="S169" s="180" t="str">
        <f t="shared" si="20"/>
        <v>BETUL</v>
      </c>
      <c r="T169" s="180" t="str">
        <f t="shared" si="21"/>
        <v>BETUL</v>
      </c>
      <c r="U169" s="180" t="str">
        <f t="shared" si="22"/>
        <v>OKE</v>
      </c>
      <c r="V169" s="180" t="str">
        <f t="shared" si="23"/>
        <v>OKE</v>
      </c>
    </row>
    <row r="170" spans="1:22">
      <c r="A170" s="236">
        <v>161</v>
      </c>
      <c r="B170" s="584" t="s">
        <v>81</v>
      </c>
      <c r="C170" s="585">
        <v>2</v>
      </c>
      <c r="D170" s="585" t="s">
        <v>5455</v>
      </c>
      <c r="E170" s="585" t="s">
        <v>128</v>
      </c>
      <c r="F170" s="248">
        <v>420</v>
      </c>
      <c r="G170" s="247">
        <v>30</v>
      </c>
      <c r="H170" s="249">
        <v>7.1428571428571423</v>
      </c>
      <c r="I170" s="247">
        <v>45</v>
      </c>
      <c r="J170" s="249">
        <v>10.714285714285714</v>
      </c>
      <c r="K170" s="250"/>
      <c r="L170" s="227" t="e">
        <f>VLOOKUP(D170,#REF!,2,0)</f>
        <v>#REF!</v>
      </c>
      <c r="M170" s="178" t="str">
        <f t="shared" si="16"/>
        <v>K</v>
      </c>
      <c r="N170" s="178" t="str">
        <f t="shared" si="17"/>
        <v>K</v>
      </c>
      <c r="O170" s="178"/>
      <c r="P170" s="184">
        <f t="shared" si="18"/>
        <v>7.1428571428571423</v>
      </c>
      <c r="Q170" s="184">
        <f t="shared" si="19"/>
        <v>10.714285714285714</v>
      </c>
      <c r="R170" s="180"/>
      <c r="S170" s="180" t="str">
        <f t="shared" si="20"/>
        <v>BETUL</v>
      </c>
      <c r="T170" s="180" t="str">
        <f t="shared" si="21"/>
        <v>BETUL</v>
      </c>
      <c r="U170" s="180" t="str">
        <f t="shared" si="22"/>
        <v>OKE</v>
      </c>
      <c r="V170" s="180" t="str">
        <f t="shared" si="23"/>
        <v>OKE</v>
      </c>
    </row>
    <row r="171" spans="1:22">
      <c r="A171" s="236">
        <v>162</v>
      </c>
      <c r="B171" s="584" t="s">
        <v>81</v>
      </c>
      <c r="C171" s="585">
        <v>2</v>
      </c>
      <c r="D171" s="585" t="s">
        <v>5456</v>
      </c>
      <c r="E171" s="585" t="s">
        <v>128</v>
      </c>
      <c r="F171" s="248">
        <v>420</v>
      </c>
      <c r="G171" s="247">
        <v>5</v>
      </c>
      <c r="H171" s="249">
        <v>1.1904761904761905</v>
      </c>
      <c r="I171" s="247">
        <v>5</v>
      </c>
      <c r="J171" s="249">
        <v>1.1904761904761905</v>
      </c>
      <c r="K171" s="250"/>
      <c r="L171" s="227" t="e">
        <f>VLOOKUP(D171,#REF!,2,0)</f>
        <v>#REF!</v>
      </c>
      <c r="M171" s="178" t="str">
        <f t="shared" si="16"/>
        <v>K</v>
      </c>
      <c r="N171" s="178" t="str">
        <f t="shared" si="17"/>
        <v>K</v>
      </c>
      <c r="O171" s="178"/>
      <c r="P171" s="184">
        <f t="shared" si="18"/>
        <v>1.1904761904761905</v>
      </c>
      <c r="Q171" s="184">
        <f t="shared" si="19"/>
        <v>1.1904761904761905</v>
      </c>
      <c r="R171" s="180"/>
      <c r="S171" s="180" t="str">
        <f t="shared" si="20"/>
        <v>BETUL</v>
      </c>
      <c r="T171" s="180" t="str">
        <f t="shared" si="21"/>
        <v>BETUL</v>
      </c>
      <c r="U171" s="180" t="str">
        <f t="shared" si="22"/>
        <v>OKE</v>
      </c>
      <c r="V171" s="180" t="str">
        <f t="shared" si="23"/>
        <v>OKE</v>
      </c>
    </row>
    <row r="172" spans="1:22">
      <c r="A172" s="236">
        <v>163</v>
      </c>
      <c r="B172" s="584" t="s">
        <v>81</v>
      </c>
      <c r="C172" s="585">
        <v>2</v>
      </c>
      <c r="D172" s="585" t="s">
        <v>5482</v>
      </c>
      <c r="E172" s="585" t="s">
        <v>128</v>
      </c>
      <c r="F172" s="248">
        <v>400</v>
      </c>
      <c r="G172" s="247">
        <v>100</v>
      </c>
      <c r="H172" s="249">
        <v>25</v>
      </c>
      <c r="I172" s="247">
        <v>125</v>
      </c>
      <c r="J172" s="249">
        <v>31.25</v>
      </c>
      <c r="K172" s="250"/>
      <c r="L172" s="227" t="e">
        <f>VLOOKUP(D172,#REF!,2,0)</f>
        <v>#REF!</v>
      </c>
      <c r="M172" s="178" t="str">
        <f t="shared" si="16"/>
        <v>K</v>
      </c>
      <c r="N172" s="178" t="str">
        <f t="shared" si="17"/>
        <v>K</v>
      </c>
      <c r="O172" s="178"/>
      <c r="P172" s="184">
        <f t="shared" si="18"/>
        <v>25</v>
      </c>
      <c r="Q172" s="184">
        <f t="shared" si="19"/>
        <v>31.25</v>
      </c>
      <c r="R172" s="180"/>
      <c r="S172" s="180" t="str">
        <f t="shared" si="20"/>
        <v>BETUL</v>
      </c>
      <c r="T172" s="180" t="str">
        <f t="shared" si="21"/>
        <v>BETUL</v>
      </c>
      <c r="U172" s="180" t="str">
        <f t="shared" si="22"/>
        <v>OKE</v>
      </c>
      <c r="V172" s="180" t="str">
        <f t="shared" si="23"/>
        <v>OKE</v>
      </c>
    </row>
  </sheetData>
  <autoFilter ref="L9:L153" xr:uid="{00000000-0009-0000-0000-00000C000000}"/>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05">
    <cfRule type="containsText" dxfId="123" priority="1" operator="containsText" text="RENCANA">
      <formula>NOT(ISERROR(SEARCH("RENCANA",K105)))</formula>
    </cfRule>
  </conditionalFormatting>
  <conditionalFormatting sqref="K122">
    <cfRule type="containsText" dxfId="122" priority="2" operator="containsText" text="RENCANA">
      <formula>NOT(ISERROR(SEARCH("RENCANA",K122)))</formula>
    </cfRule>
  </conditionalFormatting>
  <printOptions horizontalCentered="1"/>
  <pageMargins left="0" right="0" top="0" bottom="0" header="0" footer="0"/>
  <pageSetup paperSize="9" scale="82" firstPageNumber="12" fitToHeight="0" orientation="portrait" useFirstPageNumber="1" r:id="rId1"/>
  <headerFooter alignWithMargins="0"/>
  <rowBreaks count="2" manualBreakCount="2">
    <brk id="69" max="10" man="1"/>
    <brk id="129"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9F2AF-38FE-472F-8320-498851BFDFD2}">
  <sheetPr>
    <tabColor rgb="FF00FF00"/>
    <pageSetUpPr fitToPage="1"/>
  </sheetPr>
  <dimension ref="A3:BT267"/>
  <sheetViews>
    <sheetView tabSelected="1" view="pageBreakPreview" topLeftCell="AB3" zoomScale="85" zoomScaleNormal="100" zoomScaleSheetLayoutView="85" workbookViewId="0">
      <selection activeCell="B10" sqref="B10:K193"/>
    </sheetView>
  </sheetViews>
  <sheetFormatPr baseColWidth="10" defaultColWidth="9.1640625" defaultRowHeight="13"/>
  <cols>
    <col min="1" max="1" width="4" customWidth="1"/>
    <col min="2" max="2" width="7.5" customWidth="1"/>
    <col min="3" max="3" width="4.6640625" style="589" customWidth="1"/>
    <col min="4" max="4" width="12.33203125" style="589" customWidth="1"/>
    <col min="5" max="5" width="6.33203125" customWidth="1"/>
    <col min="6" max="6" width="5.1640625" customWidth="1"/>
    <col min="7" max="7" width="5.5" customWidth="1"/>
    <col min="8" max="8" width="4.5" customWidth="1"/>
    <col min="9" max="9" width="5.5" customWidth="1"/>
    <col min="10" max="10" width="4.6640625" customWidth="1"/>
    <col min="11" max="11" width="57.1640625" customWidth="1"/>
    <col min="13" max="13" width="3.5" customWidth="1"/>
    <col min="14" max="14" width="2.5" customWidth="1"/>
    <col min="15" max="15" width="1.5" customWidth="1"/>
    <col min="16" max="16" width="7.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2200</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row>
    <row r="10" spans="1:72">
      <c r="A10" s="295">
        <v>1</v>
      </c>
      <c r="B10" s="584" t="s">
        <v>30</v>
      </c>
      <c r="C10" s="585">
        <v>3</v>
      </c>
      <c r="D10" s="585" t="s">
        <v>2204</v>
      </c>
      <c r="E10" s="585" t="s">
        <v>128</v>
      </c>
      <c r="F10" s="248">
        <v>255</v>
      </c>
      <c r="G10" s="247">
        <v>78</v>
      </c>
      <c r="H10" s="249">
        <v>30.588235294117649</v>
      </c>
      <c r="I10" s="247">
        <v>72</v>
      </c>
      <c r="J10" s="249">
        <v>28.235294117647058</v>
      </c>
      <c r="K10" s="250" t="s">
        <v>2205</v>
      </c>
      <c r="M10" s="178" t="str">
        <f t="shared" ref="M10:M73" si="0">IF(H10&gt;=80,"B","K")</f>
        <v>K</v>
      </c>
      <c r="N10" s="178" t="str">
        <f t="shared" ref="N10:N73" si="1">IF(J10&gt;=80,"B","K")</f>
        <v>K</v>
      </c>
      <c r="O10" s="178"/>
      <c r="P10" s="184">
        <f t="shared" ref="P10:P73" si="2">(G10/F10)*100</f>
        <v>30.588235294117649</v>
      </c>
      <c r="Q10" s="184">
        <f t="shared" ref="Q10:Q73" si="3">(I10/F10)*100</f>
        <v>28.235294117647058</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Z10" s="296" t="s">
        <v>30</v>
      </c>
      <c r="AA10" s="297">
        <v>3</v>
      </c>
      <c r="AB10" s="297" t="s">
        <v>2201</v>
      </c>
      <c r="AC10" s="297" t="s">
        <v>128</v>
      </c>
      <c r="AD10" s="248">
        <v>358</v>
      </c>
      <c r="AE10" s="298">
        <v>130</v>
      </c>
      <c r="AF10" s="298">
        <v>36.312849162011197</v>
      </c>
      <c r="AG10" s="298">
        <v>126</v>
      </c>
      <c r="AH10" s="298">
        <v>35.195530726256997</v>
      </c>
      <c r="AI10" s="247" t="s">
        <v>2203</v>
      </c>
    </row>
    <row r="11" spans="1:72">
      <c r="A11" s="295">
        <v>2</v>
      </c>
      <c r="B11" s="584" t="s">
        <v>30</v>
      </c>
      <c r="C11" s="585">
        <v>3</v>
      </c>
      <c r="D11" s="585" t="s">
        <v>2207</v>
      </c>
      <c r="E11" s="585" t="s">
        <v>131</v>
      </c>
      <c r="F11" s="248">
        <v>292</v>
      </c>
      <c r="G11" s="247">
        <v>45</v>
      </c>
      <c r="H11" s="249">
        <v>15.41095890410959</v>
      </c>
      <c r="I11" s="247">
        <v>45</v>
      </c>
      <c r="J11" s="249">
        <v>15.41095890410959</v>
      </c>
      <c r="K11" s="250" t="s">
        <v>2208</v>
      </c>
      <c r="M11" s="178" t="str">
        <f t="shared" si="0"/>
        <v>K</v>
      </c>
      <c r="N11" s="178" t="str">
        <f t="shared" si="1"/>
        <v>K</v>
      </c>
      <c r="O11" s="203"/>
      <c r="P11" s="184">
        <f t="shared" si="2"/>
        <v>15.41095890410959</v>
      </c>
      <c r="Q11" s="184">
        <f t="shared" si="3"/>
        <v>15.41095890410959</v>
      </c>
      <c r="R11" s="180"/>
      <c r="S11" s="180" t="str">
        <f t="shared" si="4"/>
        <v>BETUL</v>
      </c>
      <c r="T11" s="180" t="str">
        <f t="shared" si="5"/>
        <v>BETUL</v>
      </c>
      <c r="U11" s="180" t="str">
        <f t="shared" si="6"/>
        <v>OKE</v>
      </c>
      <c r="V11" s="180" t="str">
        <f t="shared" si="7"/>
        <v>OKE</v>
      </c>
      <c r="Z11" s="296" t="s">
        <v>30</v>
      </c>
      <c r="AA11" s="297">
        <v>3</v>
      </c>
      <c r="AB11" s="297" t="s">
        <v>2204</v>
      </c>
      <c r="AC11" s="297" t="s">
        <v>128</v>
      </c>
      <c r="AD11" s="248">
        <v>255</v>
      </c>
      <c r="AE11" s="298">
        <v>55</v>
      </c>
      <c r="AF11" s="298">
        <v>21.568627450980401</v>
      </c>
      <c r="AG11" s="298">
        <v>55</v>
      </c>
      <c r="AH11" s="298">
        <v>21.568627450980401</v>
      </c>
      <c r="AI11" s="247" t="s">
        <v>2206</v>
      </c>
    </row>
    <row r="12" spans="1:72">
      <c r="A12" s="295">
        <v>3</v>
      </c>
      <c r="B12" s="584" t="s">
        <v>30</v>
      </c>
      <c r="C12" s="585">
        <v>3</v>
      </c>
      <c r="D12" s="585" t="s">
        <v>2210</v>
      </c>
      <c r="E12" s="585" t="s">
        <v>131</v>
      </c>
      <c r="F12" s="248">
        <v>255</v>
      </c>
      <c r="G12" s="247">
        <v>55</v>
      </c>
      <c r="H12" s="249">
        <v>21.568627450980394</v>
      </c>
      <c r="I12" s="247">
        <v>55</v>
      </c>
      <c r="J12" s="249">
        <v>21.568627450980394</v>
      </c>
      <c r="K12" s="250" t="s">
        <v>2211</v>
      </c>
      <c r="M12" s="178" t="str">
        <f t="shared" si="0"/>
        <v>K</v>
      </c>
      <c r="N12" s="178" t="str">
        <f t="shared" si="1"/>
        <v>K</v>
      </c>
      <c r="O12" s="178"/>
      <c r="P12" s="184">
        <f t="shared" si="2"/>
        <v>21.568627450980394</v>
      </c>
      <c r="Q12" s="184">
        <f t="shared" si="3"/>
        <v>21.568627450980394</v>
      </c>
      <c r="R12" s="180"/>
      <c r="S12" s="180" t="str">
        <f t="shared" si="4"/>
        <v>BETUL</v>
      </c>
      <c r="T12" s="180" t="str">
        <f t="shared" si="5"/>
        <v>BETUL</v>
      </c>
      <c r="U12" s="180" t="str">
        <f t="shared" si="6"/>
        <v>OKE</v>
      </c>
      <c r="V12" s="180" t="str">
        <f t="shared" si="7"/>
        <v>OKE</v>
      </c>
      <c r="Z12" s="296" t="s">
        <v>30</v>
      </c>
      <c r="AA12" s="297">
        <v>3</v>
      </c>
      <c r="AB12" s="297" t="s">
        <v>2207</v>
      </c>
      <c r="AC12" s="297" t="s">
        <v>131</v>
      </c>
      <c r="AD12" s="248">
        <v>292</v>
      </c>
      <c r="AE12" s="298">
        <v>82</v>
      </c>
      <c r="AF12" s="298">
        <v>28.082191780821901</v>
      </c>
      <c r="AG12" s="298">
        <v>93</v>
      </c>
      <c r="AH12" s="298">
        <v>31.849315068493201</v>
      </c>
      <c r="AI12" s="247" t="s">
        <v>2209</v>
      </c>
    </row>
    <row r="13" spans="1:72">
      <c r="A13" s="295">
        <v>4</v>
      </c>
      <c r="B13" s="584" t="s">
        <v>30</v>
      </c>
      <c r="C13" s="585">
        <v>3</v>
      </c>
      <c r="D13" s="585" t="s">
        <v>202</v>
      </c>
      <c r="E13" s="585" t="s">
        <v>128</v>
      </c>
      <c r="F13" s="248">
        <v>292</v>
      </c>
      <c r="G13" s="247">
        <v>87</v>
      </c>
      <c r="H13" s="249">
        <v>29.794520547945208</v>
      </c>
      <c r="I13" s="247">
        <v>106</v>
      </c>
      <c r="J13" s="249">
        <v>36.301369863013697</v>
      </c>
      <c r="K13" s="250" t="s">
        <v>203</v>
      </c>
      <c r="M13" s="178" t="str">
        <f t="shared" si="0"/>
        <v>K</v>
      </c>
      <c r="N13" s="178" t="str">
        <f t="shared" si="1"/>
        <v>K</v>
      </c>
      <c r="O13" s="178"/>
      <c r="P13" s="184">
        <f t="shared" si="2"/>
        <v>29.794520547945208</v>
      </c>
      <c r="Q13" s="184">
        <f t="shared" si="3"/>
        <v>36.301369863013697</v>
      </c>
      <c r="R13" s="180"/>
      <c r="S13" s="180" t="str">
        <f t="shared" si="4"/>
        <v>BETUL</v>
      </c>
      <c r="T13" s="180" t="str">
        <f t="shared" si="5"/>
        <v>BETUL</v>
      </c>
      <c r="U13" s="180" t="str">
        <f t="shared" si="6"/>
        <v>OKE</v>
      </c>
      <c r="V13" s="180" t="str">
        <f t="shared" si="7"/>
        <v>OKE</v>
      </c>
      <c r="Z13" s="296" t="s">
        <v>30</v>
      </c>
      <c r="AA13" s="297">
        <v>3</v>
      </c>
      <c r="AB13" s="297" t="s">
        <v>2210</v>
      </c>
      <c r="AC13" s="297" t="s">
        <v>131</v>
      </c>
      <c r="AD13" s="248">
        <v>255</v>
      </c>
      <c r="AE13" s="298">
        <v>153</v>
      </c>
      <c r="AF13" s="298">
        <v>60</v>
      </c>
      <c r="AG13" s="298">
        <v>139</v>
      </c>
      <c r="AH13" s="298">
        <v>54.509803921568597</v>
      </c>
      <c r="AI13" s="247" t="s">
        <v>2208</v>
      </c>
    </row>
    <row r="14" spans="1:72">
      <c r="A14" s="295">
        <v>5</v>
      </c>
      <c r="B14" s="584" t="s">
        <v>30</v>
      </c>
      <c r="C14" s="585">
        <v>3</v>
      </c>
      <c r="D14" s="585" t="s">
        <v>2220</v>
      </c>
      <c r="E14" s="585" t="s">
        <v>128</v>
      </c>
      <c r="F14" s="248">
        <v>385</v>
      </c>
      <c r="G14" s="247">
        <v>12</v>
      </c>
      <c r="H14" s="249">
        <v>3.116883116883117</v>
      </c>
      <c r="I14" s="247">
        <v>12</v>
      </c>
      <c r="J14" s="249">
        <v>3.116883116883117</v>
      </c>
      <c r="K14" s="250" t="s">
        <v>2221</v>
      </c>
      <c r="M14" s="178" t="str">
        <f t="shared" si="0"/>
        <v>K</v>
      </c>
      <c r="N14" s="178" t="str">
        <f t="shared" si="1"/>
        <v>K</v>
      </c>
      <c r="O14" s="178"/>
      <c r="P14" s="184">
        <f t="shared" si="2"/>
        <v>3.116883116883117</v>
      </c>
      <c r="Q14" s="184">
        <f t="shared" si="3"/>
        <v>3.116883116883117</v>
      </c>
      <c r="R14" s="180"/>
      <c r="S14" s="180" t="str">
        <f t="shared" si="4"/>
        <v>BETUL</v>
      </c>
      <c r="T14" s="180" t="str">
        <f t="shared" si="5"/>
        <v>BETUL</v>
      </c>
      <c r="U14" s="180" t="str">
        <f t="shared" si="6"/>
        <v>OKE</v>
      </c>
      <c r="V14" s="180" t="str">
        <f t="shared" si="7"/>
        <v>OKE</v>
      </c>
      <c r="Z14" s="296" t="s">
        <v>30</v>
      </c>
      <c r="AA14" s="297">
        <v>6</v>
      </c>
      <c r="AB14" s="297" t="s">
        <v>2212</v>
      </c>
      <c r="AC14" s="297" t="s">
        <v>128</v>
      </c>
      <c r="AD14" s="248">
        <v>358</v>
      </c>
      <c r="AE14" s="298">
        <v>158</v>
      </c>
      <c r="AF14" s="298">
        <v>44.134078212290497</v>
      </c>
      <c r="AG14" s="298">
        <v>188</v>
      </c>
      <c r="AH14" s="298">
        <v>52.513966480446904</v>
      </c>
      <c r="AI14" s="247" t="s">
        <v>2214</v>
      </c>
    </row>
    <row r="15" spans="1:72">
      <c r="A15" s="295">
        <v>6</v>
      </c>
      <c r="B15" s="584" t="s">
        <v>30</v>
      </c>
      <c r="C15" s="585">
        <v>3</v>
      </c>
      <c r="D15" s="585" t="s">
        <v>2218</v>
      </c>
      <c r="E15" s="585" t="s">
        <v>128</v>
      </c>
      <c r="F15" s="248">
        <v>358</v>
      </c>
      <c r="G15" s="247">
        <v>32</v>
      </c>
      <c r="H15" s="249">
        <v>8.938547486033519</v>
      </c>
      <c r="I15" s="247">
        <v>32</v>
      </c>
      <c r="J15" s="249">
        <v>8.938547486033519</v>
      </c>
      <c r="K15" s="250" t="s">
        <v>2219</v>
      </c>
      <c r="M15" s="178" t="str">
        <f t="shared" si="0"/>
        <v>K</v>
      </c>
      <c r="N15" s="178" t="str">
        <f t="shared" si="1"/>
        <v>K</v>
      </c>
      <c r="O15" s="178"/>
      <c r="P15" s="184">
        <f t="shared" si="2"/>
        <v>8.938547486033519</v>
      </c>
      <c r="Q15" s="184">
        <f t="shared" si="3"/>
        <v>8.938547486033519</v>
      </c>
      <c r="R15" s="180"/>
      <c r="S15" s="180" t="str">
        <f t="shared" si="4"/>
        <v>BETUL</v>
      </c>
      <c r="T15" s="180" t="str">
        <f t="shared" si="5"/>
        <v>BETUL</v>
      </c>
      <c r="U15" s="180" t="str">
        <f t="shared" si="6"/>
        <v>OKE</v>
      </c>
      <c r="V15" s="180" t="str">
        <f t="shared" si="7"/>
        <v>OKE</v>
      </c>
      <c r="Z15" s="296" t="s">
        <v>30</v>
      </c>
      <c r="AA15" s="297">
        <v>6</v>
      </c>
      <c r="AB15" s="297" t="s">
        <v>2215</v>
      </c>
      <c r="AC15" s="297" t="s">
        <v>128</v>
      </c>
      <c r="AD15" s="248">
        <v>358</v>
      </c>
      <c r="AE15" s="298">
        <v>106</v>
      </c>
      <c r="AF15" s="298">
        <v>29.608938547486002</v>
      </c>
      <c r="AG15" s="298">
        <v>106</v>
      </c>
      <c r="AH15" s="298">
        <v>29.608938547486002</v>
      </c>
      <c r="AI15" s="247" t="s">
        <v>2217</v>
      </c>
    </row>
    <row r="16" spans="1:72">
      <c r="A16" s="295">
        <v>7</v>
      </c>
      <c r="B16" s="584" t="s">
        <v>30</v>
      </c>
      <c r="C16" s="585">
        <v>3</v>
      </c>
      <c r="D16" s="585" t="s">
        <v>2201</v>
      </c>
      <c r="E16" s="585" t="s">
        <v>128</v>
      </c>
      <c r="F16" s="248">
        <v>358</v>
      </c>
      <c r="G16" s="247">
        <v>111</v>
      </c>
      <c r="H16" s="249">
        <v>31.005586592178769</v>
      </c>
      <c r="I16" s="247">
        <v>99</v>
      </c>
      <c r="J16" s="249">
        <v>27.653631284916202</v>
      </c>
      <c r="K16" s="250" t="s">
        <v>2202</v>
      </c>
      <c r="M16" s="178" t="str">
        <f t="shared" si="0"/>
        <v>K</v>
      </c>
      <c r="N16" s="178" t="str">
        <f t="shared" si="1"/>
        <v>K</v>
      </c>
      <c r="O16" s="178"/>
      <c r="P16" s="184">
        <f t="shared" si="2"/>
        <v>31.005586592178769</v>
      </c>
      <c r="Q16" s="184">
        <f t="shared" si="3"/>
        <v>27.653631284916202</v>
      </c>
      <c r="R16" s="180"/>
      <c r="S16" s="180" t="str">
        <f t="shared" si="4"/>
        <v>BETUL</v>
      </c>
      <c r="T16" s="180" t="str">
        <f t="shared" si="5"/>
        <v>BETUL</v>
      </c>
      <c r="U16" s="180" t="str">
        <f t="shared" si="6"/>
        <v>OKE</v>
      </c>
      <c r="V16" s="180" t="str">
        <f t="shared" si="7"/>
        <v>OKE</v>
      </c>
      <c r="Z16" s="296" t="s">
        <v>30</v>
      </c>
      <c r="AA16" s="297">
        <v>3</v>
      </c>
      <c r="AB16" s="297" t="s">
        <v>202</v>
      </c>
      <c r="AC16" s="297" t="s">
        <v>128</v>
      </c>
      <c r="AD16" s="248">
        <v>292</v>
      </c>
      <c r="AE16" s="298">
        <v>202</v>
      </c>
      <c r="AF16" s="298">
        <v>69.178082191780803</v>
      </c>
      <c r="AG16" s="298">
        <v>229</v>
      </c>
      <c r="AH16" s="298">
        <v>78.424657534246606</v>
      </c>
      <c r="AI16" s="247" t="s">
        <v>2211</v>
      </c>
    </row>
    <row r="17" spans="1:72">
      <c r="A17" s="295">
        <v>8</v>
      </c>
      <c r="B17" s="584" t="s">
        <v>30</v>
      </c>
      <c r="C17" s="585">
        <v>3</v>
      </c>
      <c r="D17" s="585" t="s">
        <v>2223</v>
      </c>
      <c r="E17" s="585" t="s">
        <v>128</v>
      </c>
      <c r="F17" s="248">
        <v>300</v>
      </c>
      <c r="G17" s="247">
        <v>5</v>
      </c>
      <c r="H17" s="249">
        <v>1.6666666666666667</v>
      </c>
      <c r="I17" s="247">
        <v>5</v>
      </c>
      <c r="J17" s="249">
        <v>1.6666666666666667</v>
      </c>
      <c r="K17" s="250" t="s">
        <v>2224</v>
      </c>
      <c r="M17" s="178" t="str">
        <f t="shared" si="0"/>
        <v>K</v>
      </c>
      <c r="N17" s="178" t="str">
        <f t="shared" si="1"/>
        <v>K</v>
      </c>
      <c r="O17" s="178"/>
      <c r="P17" s="184">
        <f t="shared" si="2"/>
        <v>1.6666666666666667</v>
      </c>
      <c r="Q17" s="184">
        <f t="shared" si="3"/>
        <v>1.6666666666666667</v>
      </c>
      <c r="R17" s="180"/>
      <c r="S17" s="180" t="str">
        <f t="shared" si="4"/>
        <v>BETUL</v>
      </c>
      <c r="T17" s="180" t="str">
        <f t="shared" si="5"/>
        <v>BETUL</v>
      </c>
      <c r="U17" s="180" t="str">
        <f t="shared" si="6"/>
        <v>OKE</v>
      </c>
      <c r="V17" s="180" t="str">
        <f t="shared" si="7"/>
        <v>OKE</v>
      </c>
      <c r="Z17" s="296" t="s">
        <v>30</v>
      </c>
      <c r="AA17" s="297">
        <v>3</v>
      </c>
      <c r="AB17" s="297" t="s">
        <v>2218</v>
      </c>
      <c r="AC17" s="297" t="s">
        <v>128</v>
      </c>
      <c r="AD17" s="248">
        <v>358</v>
      </c>
      <c r="AE17" s="298">
        <v>169</v>
      </c>
      <c r="AF17" s="298">
        <v>47.2067039106145</v>
      </c>
      <c r="AG17" s="298">
        <v>64</v>
      </c>
      <c r="AH17" s="298">
        <v>17.877094972066999</v>
      </c>
      <c r="AI17" s="247" t="s">
        <v>2219</v>
      </c>
    </row>
    <row r="18" spans="1:72">
      <c r="A18" s="295">
        <v>9</v>
      </c>
      <c r="B18" s="584" t="s">
        <v>30</v>
      </c>
      <c r="C18" s="585">
        <v>3</v>
      </c>
      <c r="D18" s="585" t="s">
        <v>2280</v>
      </c>
      <c r="E18" s="585" t="s">
        <v>128</v>
      </c>
      <c r="F18" s="248">
        <v>255</v>
      </c>
      <c r="G18" s="247">
        <v>32</v>
      </c>
      <c r="H18" s="249">
        <v>12.549019607843137</v>
      </c>
      <c r="I18" s="247">
        <v>0</v>
      </c>
      <c r="J18" s="249">
        <v>0</v>
      </c>
      <c r="K18" s="250" t="s">
        <v>2281</v>
      </c>
      <c r="M18" s="178" t="str">
        <f t="shared" si="0"/>
        <v>K</v>
      </c>
      <c r="N18" s="178" t="str">
        <f t="shared" si="1"/>
        <v>K</v>
      </c>
      <c r="O18" s="178"/>
      <c r="P18" s="184">
        <f t="shared" si="2"/>
        <v>12.549019607843137</v>
      </c>
      <c r="Q18" s="184">
        <f t="shared" si="3"/>
        <v>0</v>
      </c>
      <c r="R18" s="180"/>
      <c r="S18" s="180" t="str">
        <f t="shared" si="4"/>
        <v>BETUL</v>
      </c>
      <c r="T18" s="180" t="str">
        <f t="shared" si="5"/>
        <v>BETUL</v>
      </c>
      <c r="U18" s="180" t="str">
        <f t="shared" si="6"/>
        <v>OKE</v>
      </c>
      <c r="V18" s="180" t="str">
        <f t="shared" si="7"/>
        <v>OKE</v>
      </c>
      <c r="Z18" s="296" t="s">
        <v>30</v>
      </c>
      <c r="AA18" s="297">
        <v>3</v>
      </c>
      <c r="AB18" s="297" t="s">
        <v>2220</v>
      </c>
      <c r="AC18" s="297" t="s">
        <v>128</v>
      </c>
      <c r="AD18" s="248">
        <v>385</v>
      </c>
      <c r="AE18" s="298">
        <v>8</v>
      </c>
      <c r="AF18" s="298">
        <v>2.0779220779220799</v>
      </c>
      <c r="AG18" s="298">
        <v>8</v>
      </c>
      <c r="AH18" s="298">
        <v>2.0779220779220799</v>
      </c>
      <c r="AI18" s="247" t="s">
        <v>2222</v>
      </c>
    </row>
    <row r="19" spans="1:72">
      <c r="A19" s="295">
        <v>10</v>
      </c>
      <c r="B19" s="584" t="s">
        <v>30</v>
      </c>
      <c r="C19" s="585">
        <v>3</v>
      </c>
      <c r="D19" s="585" t="s">
        <v>2225</v>
      </c>
      <c r="E19" s="585" t="s">
        <v>128</v>
      </c>
      <c r="F19" s="248">
        <v>420</v>
      </c>
      <c r="G19" s="247">
        <v>30</v>
      </c>
      <c r="H19" s="249">
        <v>7.1428571428571423</v>
      </c>
      <c r="I19" s="247">
        <v>30</v>
      </c>
      <c r="J19" s="249">
        <v>7.1428571428571423</v>
      </c>
      <c r="K19" s="250" t="s">
        <v>2226</v>
      </c>
      <c r="M19" s="178" t="str">
        <f t="shared" si="0"/>
        <v>K</v>
      </c>
      <c r="N19" s="178" t="str">
        <f t="shared" si="1"/>
        <v>K</v>
      </c>
      <c r="O19" s="178"/>
      <c r="P19" s="184">
        <f t="shared" si="2"/>
        <v>7.1428571428571423</v>
      </c>
      <c r="Q19" s="184">
        <f t="shared" si="3"/>
        <v>7.1428571428571423</v>
      </c>
      <c r="R19" s="180"/>
      <c r="S19" s="180" t="str">
        <f t="shared" si="4"/>
        <v>BETUL</v>
      </c>
      <c r="T19" s="180" t="str">
        <f t="shared" si="5"/>
        <v>BETUL</v>
      </c>
      <c r="U19" s="180" t="str">
        <f t="shared" si="6"/>
        <v>OKE</v>
      </c>
      <c r="V19" s="180" t="str">
        <f t="shared" si="7"/>
        <v>OKE</v>
      </c>
      <c r="Z19" s="296" t="s">
        <v>30</v>
      </c>
      <c r="AA19" s="297">
        <v>3</v>
      </c>
      <c r="AB19" s="297" t="s">
        <v>2223</v>
      </c>
      <c r="AC19" s="297" t="s">
        <v>128</v>
      </c>
      <c r="AD19" s="248">
        <v>300</v>
      </c>
      <c r="AE19" s="298">
        <v>5</v>
      </c>
      <c r="AF19" s="298">
        <v>1.6666666666666701</v>
      </c>
      <c r="AG19" s="298">
        <v>5</v>
      </c>
      <c r="AH19" s="298">
        <v>1.6666666666666701</v>
      </c>
      <c r="AI19" s="247" t="s">
        <v>2224</v>
      </c>
    </row>
    <row r="20" spans="1:72">
      <c r="A20" s="295">
        <v>11</v>
      </c>
      <c r="B20" s="584" t="s">
        <v>30</v>
      </c>
      <c r="C20" s="585">
        <v>3</v>
      </c>
      <c r="D20" s="585" t="s">
        <v>2265</v>
      </c>
      <c r="E20" s="585" t="s">
        <v>128</v>
      </c>
      <c r="F20" s="248">
        <v>398</v>
      </c>
      <c r="G20" s="247">
        <v>286</v>
      </c>
      <c r="H20" s="249">
        <v>71.859296482412063</v>
      </c>
      <c r="I20" s="247">
        <v>270</v>
      </c>
      <c r="J20" s="249">
        <v>67.8391959798995</v>
      </c>
      <c r="K20" s="250" t="s">
        <v>2266</v>
      </c>
      <c r="M20" s="178" t="str">
        <f t="shared" si="0"/>
        <v>K</v>
      </c>
      <c r="N20" s="178" t="str">
        <f t="shared" si="1"/>
        <v>K</v>
      </c>
      <c r="O20" s="178"/>
      <c r="P20" s="184">
        <f t="shared" si="2"/>
        <v>71.859296482412063</v>
      </c>
      <c r="Q20" s="184">
        <f t="shared" si="3"/>
        <v>67.8391959798995</v>
      </c>
      <c r="R20" s="180"/>
      <c r="S20" s="180" t="str">
        <f t="shared" si="4"/>
        <v>BETUL</v>
      </c>
      <c r="T20" s="180" t="str">
        <f t="shared" si="5"/>
        <v>BETUL</v>
      </c>
      <c r="U20" s="180" t="str">
        <f t="shared" si="6"/>
        <v>OKE</v>
      </c>
      <c r="V20" s="180" t="str">
        <f t="shared" si="7"/>
        <v>OKE</v>
      </c>
      <c r="Z20" s="296" t="s">
        <v>30</v>
      </c>
      <c r="AA20" s="297">
        <v>4</v>
      </c>
      <c r="AB20" s="297" t="s">
        <v>2227</v>
      </c>
      <c r="AC20" s="297" t="s">
        <v>131</v>
      </c>
      <c r="AD20" s="248">
        <v>255</v>
      </c>
      <c r="AE20" s="298">
        <v>22</v>
      </c>
      <c r="AF20" s="298">
        <v>8.62745098039216</v>
      </c>
      <c r="AG20" s="298">
        <v>22</v>
      </c>
      <c r="AH20" s="298">
        <v>8.62745098039216</v>
      </c>
      <c r="AI20" s="247" t="s">
        <v>2228</v>
      </c>
    </row>
    <row r="21" spans="1:72">
      <c r="A21" s="295">
        <v>12</v>
      </c>
      <c r="B21" s="584" t="s">
        <v>30</v>
      </c>
      <c r="C21" s="585">
        <v>4</v>
      </c>
      <c r="D21" s="585" t="s">
        <v>2227</v>
      </c>
      <c r="E21" s="585" t="s">
        <v>131</v>
      </c>
      <c r="F21" s="248">
        <v>255</v>
      </c>
      <c r="G21" s="247">
        <v>147</v>
      </c>
      <c r="H21" s="249">
        <v>57.647058823529406</v>
      </c>
      <c r="I21" s="247">
        <v>147</v>
      </c>
      <c r="J21" s="249">
        <v>57.647058823529406</v>
      </c>
      <c r="K21" s="250" t="s">
        <v>2229</v>
      </c>
      <c r="M21" s="178" t="str">
        <f t="shared" si="0"/>
        <v>K</v>
      </c>
      <c r="N21" s="178" t="str">
        <f t="shared" si="1"/>
        <v>K</v>
      </c>
      <c r="O21" s="178"/>
      <c r="P21" s="184">
        <f t="shared" si="2"/>
        <v>57.647058823529406</v>
      </c>
      <c r="Q21" s="184">
        <f t="shared" si="3"/>
        <v>57.647058823529406</v>
      </c>
      <c r="R21" s="180"/>
      <c r="S21" s="180" t="str">
        <f t="shared" si="4"/>
        <v>BETUL</v>
      </c>
      <c r="T21" s="180" t="str">
        <f t="shared" si="5"/>
        <v>BETUL</v>
      </c>
      <c r="U21" s="180" t="str">
        <f t="shared" si="6"/>
        <v>OKE</v>
      </c>
      <c r="V21" s="180" t="str">
        <f t="shared" si="7"/>
        <v>OKE</v>
      </c>
      <c r="Z21" s="296" t="s">
        <v>30</v>
      </c>
      <c r="AA21" s="297">
        <v>4</v>
      </c>
      <c r="AB21" s="297" t="s">
        <v>2230</v>
      </c>
      <c r="AC21" s="297" t="s">
        <v>131</v>
      </c>
      <c r="AD21" s="248">
        <v>255</v>
      </c>
      <c r="AE21" s="298">
        <v>166</v>
      </c>
      <c r="AF21" s="298">
        <v>65.098039215686299</v>
      </c>
      <c r="AG21" s="298">
        <v>145</v>
      </c>
      <c r="AH21" s="298">
        <v>56.862745098039198</v>
      </c>
      <c r="AI21" s="247" t="s">
        <v>2231</v>
      </c>
    </row>
    <row r="22" spans="1:72">
      <c r="A22" s="295">
        <v>13</v>
      </c>
      <c r="B22" s="584" t="s">
        <v>30</v>
      </c>
      <c r="C22" s="585">
        <v>4</v>
      </c>
      <c r="D22" s="585" t="s">
        <v>2230</v>
      </c>
      <c r="E22" s="585" t="s">
        <v>131</v>
      </c>
      <c r="F22" s="248">
        <v>255</v>
      </c>
      <c r="G22" s="247">
        <v>68</v>
      </c>
      <c r="H22" s="249">
        <v>26.666666666666668</v>
      </c>
      <c r="I22" s="247">
        <v>72</v>
      </c>
      <c r="J22" s="249">
        <v>28.235294117647058</v>
      </c>
      <c r="K22" s="250" t="s">
        <v>2232</v>
      </c>
      <c r="M22" s="178" t="str">
        <f t="shared" si="0"/>
        <v>K</v>
      </c>
      <c r="N22" s="178" t="str">
        <f t="shared" si="1"/>
        <v>K</v>
      </c>
      <c r="O22" s="178"/>
      <c r="P22" s="184">
        <f t="shared" si="2"/>
        <v>26.666666666666668</v>
      </c>
      <c r="Q22" s="184">
        <f t="shared" si="3"/>
        <v>28.235294117647058</v>
      </c>
      <c r="R22" s="180"/>
      <c r="S22" s="180" t="str">
        <f t="shared" si="4"/>
        <v>BETUL</v>
      </c>
      <c r="T22" s="180" t="str">
        <f t="shared" si="5"/>
        <v>BETUL</v>
      </c>
      <c r="U22" s="180" t="str">
        <f t="shared" si="6"/>
        <v>OKE</v>
      </c>
      <c r="V22" s="180" t="str">
        <f t="shared" si="7"/>
        <v>OKE</v>
      </c>
      <c r="Z22" s="296" t="s">
        <v>30</v>
      </c>
      <c r="AA22" s="297">
        <v>4</v>
      </c>
      <c r="AB22" s="297" t="s">
        <v>2233</v>
      </c>
      <c r="AC22" s="297" t="s">
        <v>128</v>
      </c>
      <c r="AD22" s="248">
        <v>255</v>
      </c>
      <c r="AE22" s="298">
        <v>75</v>
      </c>
      <c r="AF22" s="298">
        <v>29.411764705882401</v>
      </c>
      <c r="AG22" s="298">
        <v>88</v>
      </c>
      <c r="AH22" s="298">
        <v>34.509803921568597</v>
      </c>
      <c r="AI22" s="247" t="s">
        <v>2221</v>
      </c>
    </row>
    <row r="23" spans="1:72">
      <c r="A23" s="295">
        <v>14</v>
      </c>
      <c r="B23" s="584" t="s">
        <v>30</v>
      </c>
      <c r="C23" s="585">
        <v>4</v>
      </c>
      <c r="D23" s="585" t="s">
        <v>2233</v>
      </c>
      <c r="E23" s="585" t="s">
        <v>128</v>
      </c>
      <c r="F23" s="248">
        <v>255</v>
      </c>
      <c r="G23" s="247">
        <v>75</v>
      </c>
      <c r="H23" s="249">
        <v>29.411764705882355</v>
      </c>
      <c r="I23" s="247">
        <v>78</v>
      </c>
      <c r="J23" s="249">
        <v>30.588235294117649</v>
      </c>
      <c r="K23" s="250" t="s">
        <v>2234</v>
      </c>
      <c r="M23" s="178" t="str">
        <f t="shared" si="0"/>
        <v>K</v>
      </c>
      <c r="N23" s="178" t="str">
        <f t="shared" si="1"/>
        <v>K</v>
      </c>
      <c r="O23" s="178"/>
      <c r="P23" s="184">
        <f t="shared" si="2"/>
        <v>29.411764705882355</v>
      </c>
      <c r="Q23" s="184">
        <f t="shared" si="3"/>
        <v>30.588235294117649</v>
      </c>
      <c r="R23" s="180"/>
      <c r="S23" s="180" t="str">
        <f t="shared" si="4"/>
        <v>BETUL</v>
      </c>
      <c r="T23" s="180" t="str">
        <f t="shared" si="5"/>
        <v>BETUL</v>
      </c>
      <c r="U23" s="180" t="str">
        <f t="shared" si="6"/>
        <v>OKE</v>
      </c>
      <c r="V23" s="180" t="str">
        <f t="shared" si="7"/>
        <v>OKE</v>
      </c>
      <c r="Z23" s="296" t="s">
        <v>30</v>
      </c>
      <c r="AA23" s="297">
        <v>4</v>
      </c>
      <c r="AB23" s="297" t="s">
        <v>2235</v>
      </c>
      <c r="AC23" s="297" t="s">
        <v>131</v>
      </c>
      <c r="AD23" s="248">
        <v>292</v>
      </c>
      <c r="AE23" s="298">
        <v>130</v>
      </c>
      <c r="AF23" s="298">
        <v>44.5205479452055</v>
      </c>
      <c r="AG23" s="298">
        <v>153</v>
      </c>
      <c r="AH23" s="298">
        <v>52.397260273972599</v>
      </c>
      <c r="AI23" s="247" t="s">
        <v>2236</v>
      </c>
    </row>
    <row r="24" spans="1:72">
      <c r="A24" s="295">
        <v>15</v>
      </c>
      <c r="B24" s="584" t="s">
        <v>30</v>
      </c>
      <c r="C24" s="585">
        <v>4</v>
      </c>
      <c r="D24" s="585" t="s">
        <v>2235</v>
      </c>
      <c r="E24" s="585" t="s">
        <v>131</v>
      </c>
      <c r="F24" s="248">
        <v>292</v>
      </c>
      <c r="G24" s="247">
        <v>120</v>
      </c>
      <c r="H24" s="249">
        <v>41.095890410958901</v>
      </c>
      <c r="I24" s="247">
        <v>146</v>
      </c>
      <c r="J24" s="249">
        <v>50</v>
      </c>
      <c r="K24" s="250" t="s">
        <v>2237</v>
      </c>
      <c r="M24" s="178" t="str">
        <f t="shared" si="0"/>
        <v>K</v>
      </c>
      <c r="N24" s="178" t="str">
        <f t="shared" si="1"/>
        <v>K</v>
      </c>
      <c r="O24" s="178"/>
      <c r="P24" s="184">
        <f t="shared" si="2"/>
        <v>41.095890410958901</v>
      </c>
      <c r="Q24" s="184">
        <f t="shared" si="3"/>
        <v>50</v>
      </c>
      <c r="R24" s="180"/>
      <c r="S24" s="180" t="str">
        <f t="shared" si="4"/>
        <v>BETUL</v>
      </c>
      <c r="T24" s="180" t="str">
        <f t="shared" si="5"/>
        <v>BETUL</v>
      </c>
      <c r="U24" s="180" t="str">
        <f t="shared" si="6"/>
        <v>OKE</v>
      </c>
      <c r="V24" s="180" t="str">
        <f t="shared" si="7"/>
        <v>OKE</v>
      </c>
      <c r="Z24" s="296" t="s">
        <v>30</v>
      </c>
      <c r="AA24" s="297">
        <v>4</v>
      </c>
      <c r="AB24" s="297" t="s">
        <v>228</v>
      </c>
      <c r="AC24" s="297" t="s">
        <v>131</v>
      </c>
      <c r="AD24" s="248">
        <v>255</v>
      </c>
      <c r="AE24" s="298">
        <v>237</v>
      </c>
      <c r="AF24" s="298">
        <v>92.941176470588204</v>
      </c>
      <c r="AG24" s="298">
        <v>126</v>
      </c>
      <c r="AH24" s="298">
        <v>49.411764705882398</v>
      </c>
      <c r="AI24" s="247" t="s">
        <v>229</v>
      </c>
    </row>
    <row r="25" spans="1:72">
      <c r="A25" s="295">
        <v>16</v>
      </c>
      <c r="B25" s="584" t="s">
        <v>30</v>
      </c>
      <c r="C25" s="585">
        <v>4</v>
      </c>
      <c r="D25" s="585" t="s">
        <v>228</v>
      </c>
      <c r="E25" s="585" t="s">
        <v>131</v>
      </c>
      <c r="F25" s="248">
        <v>255</v>
      </c>
      <c r="G25" s="247">
        <v>177</v>
      </c>
      <c r="H25" s="249">
        <v>69.411764705882348</v>
      </c>
      <c r="I25" s="247">
        <v>180</v>
      </c>
      <c r="J25" s="249">
        <v>70.588235294117652</v>
      </c>
      <c r="K25" s="250" t="s">
        <v>2238</v>
      </c>
      <c r="L25" s="227"/>
      <c r="M25" s="178" t="str">
        <f t="shared" si="0"/>
        <v>K</v>
      </c>
      <c r="N25" s="178" t="str">
        <f t="shared" si="1"/>
        <v>K</v>
      </c>
      <c r="O25" s="203"/>
      <c r="P25" s="184">
        <f t="shared" si="2"/>
        <v>69.411764705882348</v>
      </c>
      <c r="Q25" s="184">
        <f t="shared" si="3"/>
        <v>70.588235294117652</v>
      </c>
      <c r="R25" s="180"/>
      <c r="S25" s="180" t="str">
        <f t="shared" si="4"/>
        <v>BETUL</v>
      </c>
      <c r="T25" s="180" t="str">
        <f t="shared" si="5"/>
        <v>BETUL</v>
      </c>
      <c r="U25" s="180" t="str">
        <f t="shared" si="6"/>
        <v>OKE</v>
      </c>
      <c r="V25" s="180" t="str">
        <f t="shared" si="7"/>
        <v>OKE</v>
      </c>
      <c r="W25" s="227"/>
      <c r="X25" s="227"/>
      <c r="Y25" s="227"/>
      <c r="Z25" s="296" t="s">
        <v>30</v>
      </c>
      <c r="AA25" s="297">
        <v>4</v>
      </c>
      <c r="AB25" s="297" t="s">
        <v>2239</v>
      </c>
      <c r="AC25" s="297" t="s">
        <v>131</v>
      </c>
      <c r="AD25" s="248">
        <v>385</v>
      </c>
      <c r="AE25" s="298">
        <v>187</v>
      </c>
      <c r="AF25" s="298">
        <v>48.571428571428598</v>
      </c>
      <c r="AG25" s="298">
        <v>172</v>
      </c>
      <c r="AH25" s="298">
        <v>44.675324675324703</v>
      </c>
      <c r="AI25" s="247" t="s">
        <v>2234</v>
      </c>
      <c r="AJ25" s="227"/>
      <c r="AK25" s="227"/>
      <c r="AL25" s="227"/>
      <c r="AM25" s="227"/>
      <c r="AN25" s="227"/>
      <c r="AO25" s="227"/>
      <c r="AP25" s="227"/>
      <c r="AQ25" s="227"/>
      <c r="AR25" s="227"/>
      <c r="AS25" s="227"/>
      <c r="AT25" s="227"/>
      <c r="AU25" s="227"/>
      <c r="AV25" s="227"/>
      <c r="AW25" s="227"/>
      <c r="AX25" s="227"/>
      <c r="AY25" s="227"/>
      <c r="AZ25" s="227"/>
      <c r="BA25" s="227"/>
      <c r="BB25" s="227"/>
      <c r="BC25" s="227"/>
      <c r="BD25" s="227"/>
      <c r="BE25" s="227"/>
      <c r="BF25" s="227"/>
      <c r="BG25" s="227"/>
      <c r="BH25" s="227"/>
      <c r="BI25" s="227"/>
      <c r="BJ25" s="227"/>
      <c r="BK25" s="227"/>
      <c r="BL25" s="227"/>
      <c r="BM25" s="227"/>
      <c r="BN25" s="227"/>
      <c r="BO25" s="227"/>
      <c r="BP25" s="227"/>
      <c r="BQ25" s="227"/>
      <c r="BR25" s="227"/>
      <c r="BS25" s="227"/>
      <c r="BT25" s="227"/>
    </row>
    <row r="26" spans="1:72">
      <c r="A26" s="295">
        <v>17</v>
      </c>
      <c r="B26" s="584" t="s">
        <v>30</v>
      </c>
      <c r="C26" s="585">
        <v>4</v>
      </c>
      <c r="D26" s="585" t="s">
        <v>2239</v>
      </c>
      <c r="E26" s="585" t="s">
        <v>131</v>
      </c>
      <c r="F26" s="248">
        <v>385</v>
      </c>
      <c r="G26" s="247">
        <v>45</v>
      </c>
      <c r="H26" s="249">
        <v>11.688311688311687</v>
      </c>
      <c r="I26" s="247">
        <v>39</v>
      </c>
      <c r="J26" s="249">
        <v>10.129870129870131</v>
      </c>
      <c r="K26" s="250" t="s">
        <v>2240</v>
      </c>
      <c r="L26" s="72"/>
      <c r="M26" s="208" t="str">
        <f t="shared" si="0"/>
        <v>K</v>
      </c>
      <c r="N26" s="208" t="str">
        <f t="shared" si="1"/>
        <v>K</v>
      </c>
      <c r="O26" s="208"/>
      <c r="P26" s="209">
        <f t="shared" si="2"/>
        <v>11.688311688311687</v>
      </c>
      <c r="Q26" s="209">
        <f t="shared" si="3"/>
        <v>10.129870129870131</v>
      </c>
      <c r="R26" s="210"/>
      <c r="S26" s="210" t="str">
        <f t="shared" si="4"/>
        <v>BETUL</v>
      </c>
      <c r="T26" s="210" t="str">
        <f t="shared" si="5"/>
        <v>BETUL</v>
      </c>
      <c r="U26" s="210" t="str">
        <f t="shared" si="6"/>
        <v>OKE</v>
      </c>
      <c r="V26" s="210" t="str">
        <f t="shared" si="7"/>
        <v>OKE</v>
      </c>
      <c r="W26" s="72"/>
      <c r="X26" s="72"/>
      <c r="Y26" s="72"/>
      <c r="Z26" s="296" t="s">
        <v>30</v>
      </c>
      <c r="AA26" s="297">
        <v>4</v>
      </c>
      <c r="AB26" s="297" t="s">
        <v>2241</v>
      </c>
      <c r="AC26" s="297" t="s">
        <v>128</v>
      </c>
      <c r="AD26" s="248">
        <v>255</v>
      </c>
      <c r="AE26" s="298">
        <v>55</v>
      </c>
      <c r="AF26" s="298">
        <v>21.568627450980401</v>
      </c>
      <c r="AG26" s="298">
        <v>45</v>
      </c>
      <c r="AH26" s="298">
        <v>17.647058823529399</v>
      </c>
      <c r="AI26" s="247" t="s">
        <v>2242</v>
      </c>
      <c r="AJ26" s="72"/>
      <c r="AK26" s="72"/>
      <c r="AL26" s="72"/>
      <c r="AM26" s="72"/>
      <c r="AN26" s="72"/>
      <c r="AO26" s="72"/>
      <c r="AP26" s="72"/>
      <c r="AQ26" s="72"/>
      <c r="AR26" s="72"/>
      <c r="AS26" s="72"/>
      <c r="AT26" s="72"/>
      <c r="AU26" s="72"/>
      <c r="AV26" s="72"/>
      <c r="AW26" s="72"/>
      <c r="AX26" s="72"/>
      <c r="AY26" s="72"/>
      <c r="AZ26" s="72"/>
      <c r="BA26" s="72"/>
      <c r="BB26" s="72"/>
      <c r="BC26" s="72"/>
      <c r="BD26" s="72"/>
      <c r="BE26" s="72"/>
      <c r="BF26" s="72"/>
      <c r="BG26" s="72"/>
      <c r="BH26" s="72"/>
      <c r="BI26" s="72"/>
      <c r="BJ26" s="72"/>
      <c r="BK26" s="72"/>
      <c r="BL26" s="72"/>
      <c r="BM26" s="72"/>
      <c r="BN26" s="72"/>
      <c r="BO26" s="72"/>
      <c r="BP26" s="72"/>
      <c r="BQ26" s="72"/>
      <c r="BR26" s="72"/>
      <c r="BS26" s="72"/>
      <c r="BT26" s="72"/>
    </row>
    <row r="27" spans="1:72">
      <c r="A27" s="295">
        <v>18</v>
      </c>
      <c r="B27" s="584" t="s">
        <v>30</v>
      </c>
      <c r="C27" s="585">
        <v>4</v>
      </c>
      <c r="D27" s="585" t="s">
        <v>2241</v>
      </c>
      <c r="E27" s="585" t="s">
        <v>128</v>
      </c>
      <c r="F27" s="248">
        <v>255</v>
      </c>
      <c r="G27" s="247">
        <v>0</v>
      </c>
      <c r="H27" s="249">
        <v>0</v>
      </c>
      <c r="I27" s="247">
        <v>0</v>
      </c>
      <c r="J27" s="249">
        <v>0</v>
      </c>
      <c r="K27" s="250" t="s">
        <v>2243</v>
      </c>
      <c r="M27" s="178" t="str">
        <f t="shared" si="0"/>
        <v>K</v>
      </c>
      <c r="N27" s="178" t="str">
        <f t="shared" si="1"/>
        <v>K</v>
      </c>
      <c r="O27" s="178"/>
      <c r="P27" s="184">
        <f t="shared" si="2"/>
        <v>0</v>
      </c>
      <c r="Q27" s="184">
        <f t="shared" si="3"/>
        <v>0</v>
      </c>
      <c r="R27" s="180"/>
      <c r="S27" s="180" t="str">
        <f t="shared" si="4"/>
        <v>BETUL</v>
      </c>
      <c r="T27" s="180" t="str">
        <f t="shared" si="5"/>
        <v>BETUL</v>
      </c>
      <c r="U27" s="180" t="str">
        <f t="shared" si="6"/>
        <v>OKE</v>
      </c>
      <c r="V27" s="180" t="str">
        <f t="shared" si="7"/>
        <v>OKE</v>
      </c>
      <c r="Z27" s="296" t="s">
        <v>30</v>
      </c>
      <c r="AA27" s="297">
        <v>4</v>
      </c>
      <c r="AB27" s="297" t="s">
        <v>2244</v>
      </c>
      <c r="AC27" s="297" t="s">
        <v>128</v>
      </c>
      <c r="AD27" s="248">
        <v>385</v>
      </c>
      <c r="AE27" s="298">
        <v>200</v>
      </c>
      <c r="AF27" s="298">
        <v>51.948051948051898</v>
      </c>
      <c r="AG27" s="298">
        <v>189</v>
      </c>
      <c r="AH27" s="298">
        <v>49.090909090909101</v>
      </c>
      <c r="AI27" s="247" t="s">
        <v>2245</v>
      </c>
    </row>
    <row r="28" spans="1:72">
      <c r="A28" s="295">
        <v>19</v>
      </c>
      <c r="B28" s="584" t="s">
        <v>30</v>
      </c>
      <c r="C28" s="585">
        <v>4</v>
      </c>
      <c r="D28" s="585" t="s">
        <v>2244</v>
      </c>
      <c r="E28" s="585" t="s">
        <v>128</v>
      </c>
      <c r="F28" s="248">
        <v>385</v>
      </c>
      <c r="G28" s="247">
        <v>148</v>
      </c>
      <c r="H28" s="249">
        <v>38.441558441558442</v>
      </c>
      <c r="I28" s="247">
        <v>139</v>
      </c>
      <c r="J28" s="249">
        <v>36.103896103896105</v>
      </c>
      <c r="K28" s="250" t="s">
        <v>2246</v>
      </c>
      <c r="M28" s="178" t="str">
        <f t="shared" si="0"/>
        <v>K</v>
      </c>
      <c r="N28" s="178" t="str">
        <f t="shared" si="1"/>
        <v>K</v>
      </c>
      <c r="O28" s="178"/>
      <c r="P28" s="184">
        <f t="shared" si="2"/>
        <v>38.441558441558442</v>
      </c>
      <c r="Q28" s="184">
        <f t="shared" si="3"/>
        <v>36.103896103896105</v>
      </c>
      <c r="R28" s="180"/>
      <c r="S28" s="180" t="str">
        <f t="shared" si="4"/>
        <v>BETUL</v>
      </c>
      <c r="T28" s="180" t="str">
        <f t="shared" si="5"/>
        <v>BETUL</v>
      </c>
      <c r="U28" s="180" t="str">
        <f t="shared" si="6"/>
        <v>OKE</v>
      </c>
      <c r="V28" s="180" t="str">
        <f t="shared" si="7"/>
        <v>OKE</v>
      </c>
      <c r="Z28" s="296" t="s">
        <v>30</v>
      </c>
      <c r="AA28" s="297">
        <v>4</v>
      </c>
      <c r="AB28" s="297" t="s">
        <v>2247</v>
      </c>
      <c r="AC28" s="297" t="s">
        <v>128</v>
      </c>
      <c r="AD28" s="248">
        <v>255</v>
      </c>
      <c r="AE28" s="298">
        <v>72</v>
      </c>
      <c r="AF28" s="298">
        <v>28.235294117647101</v>
      </c>
      <c r="AG28" s="298">
        <v>72</v>
      </c>
      <c r="AH28" s="298">
        <v>28.235294117647101</v>
      </c>
      <c r="AI28" s="247" t="s">
        <v>2248</v>
      </c>
    </row>
    <row r="29" spans="1:72">
      <c r="A29" s="295">
        <v>20</v>
      </c>
      <c r="B29" s="584" t="s">
        <v>30</v>
      </c>
      <c r="C29" s="585">
        <v>4</v>
      </c>
      <c r="D29" s="585" t="s">
        <v>2247</v>
      </c>
      <c r="E29" s="585" t="s">
        <v>128</v>
      </c>
      <c r="F29" s="248">
        <v>255</v>
      </c>
      <c r="G29" s="247">
        <v>75</v>
      </c>
      <c r="H29" s="249">
        <v>29.411764705882355</v>
      </c>
      <c r="I29" s="247">
        <v>78</v>
      </c>
      <c r="J29" s="249">
        <v>30.588235294117649</v>
      </c>
      <c r="K29" s="250" t="s">
        <v>2249</v>
      </c>
      <c r="M29" s="178" t="str">
        <f t="shared" si="0"/>
        <v>K</v>
      </c>
      <c r="N29" s="178" t="str">
        <f t="shared" si="1"/>
        <v>K</v>
      </c>
      <c r="O29" s="178"/>
      <c r="P29" s="184">
        <f t="shared" si="2"/>
        <v>29.411764705882355</v>
      </c>
      <c r="Q29" s="184">
        <f t="shared" si="3"/>
        <v>30.588235294117649</v>
      </c>
      <c r="R29" s="180"/>
      <c r="S29" s="180" t="str">
        <f t="shared" si="4"/>
        <v>BETUL</v>
      </c>
      <c r="T29" s="180" t="str">
        <f t="shared" si="5"/>
        <v>BETUL</v>
      </c>
      <c r="U29" s="180" t="str">
        <f t="shared" si="6"/>
        <v>OKE</v>
      </c>
      <c r="V29" s="180" t="str">
        <f t="shared" si="7"/>
        <v>OKE</v>
      </c>
      <c r="Z29" s="296" t="s">
        <v>30</v>
      </c>
      <c r="AA29" s="297">
        <v>4</v>
      </c>
      <c r="AB29" s="297" t="s">
        <v>2250</v>
      </c>
      <c r="AC29" s="297" t="s">
        <v>128</v>
      </c>
      <c r="AD29" s="248">
        <v>255</v>
      </c>
      <c r="AE29" s="298">
        <v>39</v>
      </c>
      <c r="AF29" s="298">
        <v>15.294117647058799</v>
      </c>
      <c r="AG29" s="298">
        <v>32</v>
      </c>
      <c r="AH29" s="298">
        <v>12.5490196078431</v>
      </c>
      <c r="AI29" s="247" t="s">
        <v>2243</v>
      </c>
    </row>
    <row r="30" spans="1:72">
      <c r="A30" s="295">
        <v>21</v>
      </c>
      <c r="B30" s="584" t="s">
        <v>30</v>
      </c>
      <c r="C30" s="585">
        <v>4</v>
      </c>
      <c r="D30" s="585" t="s">
        <v>2250</v>
      </c>
      <c r="E30" s="585" t="s">
        <v>128</v>
      </c>
      <c r="F30" s="248">
        <v>255</v>
      </c>
      <c r="G30" s="247">
        <v>51</v>
      </c>
      <c r="H30" s="249">
        <v>20</v>
      </c>
      <c r="I30" s="247">
        <v>32</v>
      </c>
      <c r="J30" s="249">
        <v>12.549019607843137</v>
      </c>
      <c r="K30" s="250" t="s">
        <v>2251</v>
      </c>
      <c r="M30" s="178" t="str">
        <f t="shared" si="0"/>
        <v>K</v>
      </c>
      <c r="N30" s="178" t="str">
        <f t="shared" si="1"/>
        <v>K</v>
      </c>
      <c r="O30" s="178"/>
      <c r="P30" s="184">
        <f t="shared" si="2"/>
        <v>20</v>
      </c>
      <c r="Q30" s="184">
        <f t="shared" si="3"/>
        <v>12.549019607843137</v>
      </c>
      <c r="R30" s="180"/>
      <c r="S30" s="180" t="str">
        <f t="shared" si="4"/>
        <v>BETUL</v>
      </c>
      <c r="T30" s="180" t="str">
        <f t="shared" si="5"/>
        <v>BETUL</v>
      </c>
      <c r="U30" s="180" t="str">
        <f t="shared" si="6"/>
        <v>OKE</v>
      </c>
      <c r="V30" s="180" t="str">
        <f t="shared" si="7"/>
        <v>OKE</v>
      </c>
      <c r="Z30" s="296" t="s">
        <v>30</v>
      </c>
      <c r="AA30" s="297">
        <v>4</v>
      </c>
      <c r="AB30" s="297" t="s">
        <v>2252</v>
      </c>
      <c r="AC30" s="297" t="s">
        <v>128</v>
      </c>
      <c r="AD30" s="248">
        <v>255</v>
      </c>
      <c r="AE30" s="298">
        <v>51</v>
      </c>
      <c r="AF30" s="298">
        <v>20</v>
      </c>
      <c r="AG30" s="298">
        <v>45</v>
      </c>
      <c r="AH30" s="298">
        <v>17.647058823529399</v>
      </c>
      <c r="AI30" s="247" t="s">
        <v>2246</v>
      </c>
    </row>
    <row r="31" spans="1:72">
      <c r="A31" s="295">
        <v>22</v>
      </c>
      <c r="B31" s="584" t="s">
        <v>30</v>
      </c>
      <c r="C31" s="585">
        <v>4</v>
      </c>
      <c r="D31" s="585" t="s">
        <v>2252</v>
      </c>
      <c r="E31" s="585" t="s">
        <v>128</v>
      </c>
      <c r="F31" s="248">
        <v>255</v>
      </c>
      <c r="G31" s="247">
        <v>60</v>
      </c>
      <c r="H31" s="249">
        <v>23.52941176470588</v>
      </c>
      <c r="I31" s="247">
        <v>55</v>
      </c>
      <c r="J31" s="249">
        <v>21.568627450980394</v>
      </c>
      <c r="K31" s="250" t="s">
        <v>2253</v>
      </c>
      <c r="M31" s="178" t="str">
        <f t="shared" si="0"/>
        <v>K</v>
      </c>
      <c r="N31" s="178" t="str">
        <f t="shared" si="1"/>
        <v>K</v>
      </c>
      <c r="O31" s="178"/>
      <c r="P31" s="184">
        <f t="shared" si="2"/>
        <v>23.52941176470588</v>
      </c>
      <c r="Q31" s="184">
        <f t="shared" si="3"/>
        <v>21.568627450980394</v>
      </c>
      <c r="R31" s="180"/>
      <c r="S31" s="180" t="str">
        <f t="shared" si="4"/>
        <v>BETUL</v>
      </c>
      <c r="T31" s="180" t="str">
        <f t="shared" si="5"/>
        <v>BETUL</v>
      </c>
      <c r="U31" s="180" t="str">
        <f t="shared" si="6"/>
        <v>OKE</v>
      </c>
      <c r="V31" s="180" t="str">
        <f t="shared" si="7"/>
        <v>OKE</v>
      </c>
      <c r="Z31" s="296" t="s">
        <v>30</v>
      </c>
      <c r="AA31" s="297">
        <v>4</v>
      </c>
      <c r="AB31" s="297" t="s">
        <v>2254</v>
      </c>
      <c r="AC31" s="297" t="s">
        <v>128</v>
      </c>
      <c r="AD31" s="248">
        <v>255</v>
      </c>
      <c r="AE31" s="298">
        <v>32</v>
      </c>
      <c r="AF31" s="298">
        <v>12.5490196078431</v>
      </c>
      <c r="AG31" s="298">
        <v>32</v>
      </c>
      <c r="AH31" s="298">
        <v>12.5490196078431</v>
      </c>
      <c r="AI31" s="247" t="s">
        <v>2249</v>
      </c>
    </row>
    <row r="32" spans="1:72">
      <c r="A32" s="295">
        <v>23</v>
      </c>
      <c r="B32" s="584" t="s">
        <v>30</v>
      </c>
      <c r="C32" s="585">
        <v>4</v>
      </c>
      <c r="D32" s="585" t="s">
        <v>2254</v>
      </c>
      <c r="E32" s="585" t="s">
        <v>128</v>
      </c>
      <c r="F32" s="248">
        <v>255</v>
      </c>
      <c r="G32" s="247">
        <v>68</v>
      </c>
      <c r="H32" s="249">
        <v>26.666666666666668</v>
      </c>
      <c r="I32" s="247">
        <v>55</v>
      </c>
      <c r="J32" s="249">
        <v>21.568627450980394</v>
      </c>
      <c r="K32" s="250" t="s">
        <v>2255</v>
      </c>
      <c r="M32" s="178" t="str">
        <f t="shared" si="0"/>
        <v>K</v>
      </c>
      <c r="N32" s="178" t="str">
        <f t="shared" si="1"/>
        <v>K</v>
      </c>
      <c r="O32" s="178"/>
      <c r="P32" s="184">
        <f t="shared" si="2"/>
        <v>26.666666666666668</v>
      </c>
      <c r="Q32" s="184">
        <f t="shared" si="3"/>
        <v>21.568627450980394</v>
      </c>
      <c r="R32" s="180"/>
      <c r="S32" s="180" t="str">
        <f t="shared" si="4"/>
        <v>BETUL</v>
      </c>
      <c r="T32" s="180" t="str">
        <f t="shared" si="5"/>
        <v>BETUL</v>
      </c>
      <c r="U32" s="180" t="str">
        <f t="shared" si="6"/>
        <v>OKE</v>
      </c>
      <c r="V32" s="180" t="str">
        <f t="shared" si="7"/>
        <v>OKE</v>
      </c>
      <c r="Z32" s="296" t="s">
        <v>30</v>
      </c>
      <c r="AA32" s="297">
        <v>4</v>
      </c>
      <c r="AB32" s="297" t="s">
        <v>2256</v>
      </c>
      <c r="AC32" s="297" t="s">
        <v>128</v>
      </c>
      <c r="AD32" s="248">
        <v>255</v>
      </c>
      <c r="AE32" s="298">
        <v>75</v>
      </c>
      <c r="AF32" s="298">
        <v>29.411764705882401</v>
      </c>
      <c r="AG32" s="298">
        <v>85</v>
      </c>
      <c r="AH32" s="298">
        <v>33.3333333333333</v>
      </c>
      <c r="AI32" s="247" t="s">
        <v>2257</v>
      </c>
    </row>
    <row r="33" spans="1:35">
      <c r="A33" s="295">
        <v>24</v>
      </c>
      <c r="B33" s="584" t="s">
        <v>30</v>
      </c>
      <c r="C33" s="585">
        <v>4</v>
      </c>
      <c r="D33" s="585" t="s">
        <v>2256</v>
      </c>
      <c r="E33" s="585" t="s">
        <v>128</v>
      </c>
      <c r="F33" s="248">
        <v>255</v>
      </c>
      <c r="G33" s="247">
        <v>88</v>
      </c>
      <c r="H33" s="249">
        <v>34.509803921568626</v>
      </c>
      <c r="I33" s="247">
        <v>88</v>
      </c>
      <c r="J33" s="249">
        <v>34.509803921568626</v>
      </c>
      <c r="K33" s="250" t="s">
        <v>2258</v>
      </c>
      <c r="M33" s="178" t="str">
        <f t="shared" si="0"/>
        <v>K</v>
      </c>
      <c r="N33" s="178" t="str">
        <f t="shared" si="1"/>
        <v>K</v>
      </c>
      <c r="O33" s="178"/>
      <c r="P33" s="184">
        <f t="shared" si="2"/>
        <v>34.509803921568626</v>
      </c>
      <c r="Q33" s="184">
        <f t="shared" si="3"/>
        <v>34.509803921568626</v>
      </c>
      <c r="R33" s="180"/>
      <c r="S33" s="180" t="str">
        <f t="shared" si="4"/>
        <v>BETUL</v>
      </c>
      <c r="T33" s="180" t="str">
        <f t="shared" si="5"/>
        <v>BETUL</v>
      </c>
      <c r="U33" s="180" t="str">
        <f t="shared" si="6"/>
        <v>OKE</v>
      </c>
      <c r="V33" s="180" t="str">
        <f t="shared" si="7"/>
        <v>OKE</v>
      </c>
      <c r="Z33" s="296" t="s">
        <v>30</v>
      </c>
      <c r="AA33" s="297">
        <v>5</v>
      </c>
      <c r="AB33" s="297" t="s">
        <v>2259</v>
      </c>
      <c r="AC33" s="297" t="s">
        <v>131</v>
      </c>
      <c r="AD33" s="248">
        <v>255</v>
      </c>
      <c r="AE33" s="298">
        <v>60</v>
      </c>
      <c r="AF33" s="298">
        <v>23.529411764705898</v>
      </c>
      <c r="AG33" s="298">
        <v>60</v>
      </c>
      <c r="AH33" s="298">
        <v>23.529411764705898</v>
      </c>
      <c r="AI33" s="247" t="s">
        <v>2253</v>
      </c>
    </row>
    <row r="34" spans="1:35">
      <c r="A34" s="295">
        <v>25</v>
      </c>
      <c r="B34" s="584" t="s">
        <v>30</v>
      </c>
      <c r="C34" s="585">
        <v>5</v>
      </c>
      <c r="D34" s="585" t="s">
        <v>2259</v>
      </c>
      <c r="E34" s="585" t="s">
        <v>131</v>
      </c>
      <c r="F34" s="248">
        <v>255</v>
      </c>
      <c r="G34" s="247">
        <v>0</v>
      </c>
      <c r="H34" s="249">
        <v>0</v>
      </c>
      <c r="I34" s="247">
        <v>0</v>
      </c>
      <c r="J34" s="249">
        <v>0</v>
      </c>
      <c r="K34" s="250" t="s">
        <v>2260</v>
      </c>
      <c r="M34" s="178" t="str">
        <f t="shared" si="0"/>
        <v>K</v>
      </c>
      <c r="N34" s="178" t="str">
        <f t="shared" si="1"/>
        <v>K</v>
      </c>
      <c r="O34" s="178"/>
      <c r="P34" s="184">
        <f t="shared" si="2"/>
        <v>0</v>
      </c>
      <c r="Q34" s="184">
        <f t="shared" si="3"/>
        <v>0</v>
      </c>
      <c r="R34" s="180"/>
      <c r="S34" s="180" t="str">
        <f t="shared" si="4"/>
        <v>BETUL</v>
      </c>
      <c r="T34" s="180" t="str">
        <f t="shared" si="5"/>
        <v>BETUL</v>
      </c>
      <c r="U34" s="180" t="str">
        <f t="shared" si="6"/>
        <v>OKE</v>
      </c>
      <c r="V34" s="180" t="str">
        <f t="shared" si="7"/>
        <v>OKE</v>
      </c>
      <c r="Z34" s="296" t="s">
        <v>30</v>
      </c>
      <c r="AA34" s="297">
        <v>5</v>
      </c>
      <c r="AB34" s="297" t="s">
        <v>2261</v>
      </c>
      <c r="AC34" s="297" t="s">
        <v>131</v>
      </c>
      <c r="AD34" s="248">
        <v>255</v>
      </c>
      <c r="AE34" s="298">
        <v>55</v>
      </c>
      <c r="AF34" s="298">
        <v>21.568627450980401</v>
      </c>
      <c r="AG34" s="298">
        <v>23</v>
      </c>
      <c r="AH34" s="298">
        <v>9.0196078431372495</v>
      </c>
      <c r="AI34" s="247" t="s">
        <v>2255</v>
      </c>
    </row>
    <row r="35" spans="1:35">
      <c r="A35" s="295">
        <v>26</v>
      </c>
      <c r="B35" s="584" t="s">
        <v>30</v>
      </c>
      <c r="C35" s="585">
        <v>5</v>
      </c>
      <c r="D35" s="585" t="s">
        <v>2263</v>
      </c>
      <c r="E35" s="585" t="s">
        <v>128</v>
      </c>
      <c r="F35" s="248">
        <v>292</v>
      </c>
      <c r="G35" s="247">
        <v>126</v>
      </c>
      <c r="H35" s="249">
        <v>43.150684931506852</v>
      </c>
      <c r="I35" s="247">
        <v>120</v>
      </c>
      <c r="J35" s="249">
        <v>41.095890410958901</v>
      </c>
      <c r="K35" s="250" t="s">
        <v>2264</v>
      </c>
      <c r="M35" s="178" t="str">
        <f t="shared" si="0"/>
        <v>K</v>
      </c>
      <c r="N35" s="178" t="str">
        <f t="shared" si="1"/>
        <v>K</v>
      </c>
      <c r="O35" s="178"/>
      <c r="P35" s="184">
        <f t="shared" si="2"/>
        <v>43.150684931506852</v>
      </c>
      <c r="Q35" s="184">
        <f t="shared" si="3"/>
        <v>41.095890410958901</v>
      </c>
      <c r="R35" s="180"/>
      <c r="S35" s="180" t="str">
        <f t="shared" si="4"/>
        <v>BETUL</v>
      </c>
      <c r="T35" s="180" t="str">
        <f t="shared" si="5"/>
        <v>BETUL</v>
      </c>
      <c r="U35" s="180" t="str">
        <f t="shared" si="6"/>
        <v>OKE</v>
      </c>
      <c r="V35" s="180" t="str">
        <f t="shared" si="7"/>
        <v>OKE</v>
      </c>
      <c r="Z35" s="296" t="s">
        <v>30</v>
      </c>
      <c r="AA35" s="297">
        <v>5</v>
      </c>
      <c r="AB35" s="297" t="s">
        <v>2263</v>
      </c>
      <c r="AC35" s="297" t="s">
        <v>128</v>
      </c>
      <c r="AD35" s="248">
        <v>292</v>
      </c>
      <c r="AE35" s="298">
        <v>139</v>
      </c>
      <c r="AF35" s="298">
        <v>47.602739726027401</v>
      </c>
      <c r="AG35" s="298">
        <v>136</v>
      </c>
      <c r="AH35" s="298">
        <v>46.575342465753401</v>
      </c>
      <c r="AI35" s="247" t="s">
        <v>2258</v>
      </c>
    </row>
    <row r="36" spans="1:35">
      <c r="A36" s="295">
        <v>27</v>
      </c>
      <c r="B36" s="584" t="s">
        <v>30</v>
      </c>
      <c r="C36" s="585">
        <v>5</v>
      </c>
      <c r="D36" s="585" t="s">
        <v>2267</v>
      </c>
      <c r="E36" s="585" t="s">
        <v>128</v>
      </c>
      <c r="F36" s="248">
        <v>292</v>
      </c>
      <c r="G36" s="247">
        <v>91</v>
      </c>
      <c r="H36" s="249">
        <v>31.164383561643838</v>
      </c>
      <c r="I36" s="247">
        <v>68</v>
      </c>
      <c r="J36" s="249">
        <v>23.287671232876711</v>
      </c>
      <c r="K36" s="250" t="s">
        <v>2268</v>
      </c>
      <c r="M36" s="178" t="str">
        <f t="shared" si="0"/>
        <v>K</v>
      </c>
      <c r="N36" s="178" t="str">
        <f t="shared" si="1"/>
        <v>K</v>
      </c>
      <c r="O36" s="178"/>
      <c r="P36" s="184">
        <f t="shared" si="2"/>
        <v>31.164383561643838</v>
      </c>
      <c r="Q36" s="184">
        <f t="shared" si="3"/>
        <v>23.287671232876711</v>
      </c>
      <c r="R36" s="180"/>
      <c r="S36" s="180" t="str">
        <f t="shared" si="4"/>
        <v>BETUL</v>
      </c>
      <c r="T36" s="180" t="str">
        <f t="shared" si="5"/>
        <v>BETUL</v>
      </c>
      <c r="U36" s="180" t="str">
        <f t="shared" si="6"/>
        <v>OKE</v>
      </c>
      <c r="V36" s="180" t="str">
        <f t="shared" si="7"/>
        <v>OKE</v>
      </c>
      <c r="Z36" s="296" t="s">
        <v>30</v>
      </c>
      <c r="AA36" s="297">
        <v>3</v>
      </c>
      <c r="AB36" s="297" t="s">
        <v>2265</v>
      </c>
      <c r="AC36" s="297" t="s">
        <v>128</v>
      </c>
      <c r="AD36" s="248">
        <v>398</v>
      </c>
      <c r="AE36" s="298">
        <v>295</v>
      </c>
      <c r="AF36" s="298">
        <v>74.120603015075403</v>
      </c>
      <c r="AG36" s="298">
        <v>273</v>
      </c>
      <c r="AH36" s="298">
        <v>68.5929648241206</v>
      </c>
      <c r="AI36" s="247" t="s">
        <v>2260</v>
      </c>
    </row>
    <row r="37" spans="1:35">
      <c r="A37" s="295">
        <v>28</v>
      </c>
      <c r="B37" s="584" t="s">
        <v>30</v>
      </c>
      <c r="C37" s="585">
        <v>5</v>
      </c>
      <c r="D37" s="585" t="s">
        <v>2269</v>
      </c>
      <c r="E37" s="585" t="s">
        <v>128</v>
      </c>
      <c r="F37" s="248">
        <v>255</v>
      </c>
      <c r="G37" s="247">
        <v>12</v>
      </c>
      <c r="H37" s="249">
        <v>4.7058823529411766</v>
      </c>
      <c r="I37" s="247">
        <v>10</v>
      </c>
      <c r="J37" s="249">
        <v>3.9215686274509802</v>
      </c>
      <c r="K37" s="250" t="s">
        <v>2271</v>
      </c>
      <c r="M37" s="178" t="str">
        <f t="shared" si="0"/>
        <v>K</v>
      </c>
      <c r="N37" s="178" t="str">
        <f t="shared" si="1"/>
        <v>K</v>
      </c>
      <c r="O37" s="178"/>
      <c r="P37" s="184">
        <f t="shared" si="2"/>
        <v>4.7058823529411766</v>
      </c>
      <c r="Q37" s="184">
        <f t="shared" si="3"/>
        <v>3.9215686274509802</v>
      </c>
      <c r="R37" s="180"/>
      <c r="S37" s="180" t="str">
        <f t="shared" si="4"/>
        <v>BETUL</v>
      </c>
      <c r="T37" s="180" t="str">
        <f t="shared" si="5"/>
        <v>BETUL</v>
      </c>
      <c r="U37" s="180" t="str">
        <f t="shared" si="6"/>
        <v>OKE</v>
      </c>
      <c r="V37" s="180" t="str">
        <f t="shared" si="7"/>
        <v>OKE</v>
      </c>
      <c r="Z37" s="296" t="s">
        <v>30</v>
      </c>
      <c r="AA37" s="297">
        <v>5</v>
      </c>
      <c r="AB37" s="297" t="s">
        <v>2267</v>
      </c>
      <c r="AC37" s="297" t="s">
        <v>128</v>
      </c>
      <c r="AD37" s="248">
        <v>292</v>
      </c>
      <c r="AE37" s="298">
        <v>72</v>
      </c>
      <c r="AF37" s="298">
        <v>24.657534246575299</v>
      </c>
      <c r="AG37" s="298">
        <v>64</v>
      </c>
      <c r="AH37" s="298">
        <v>21.917808219178099</v>
      </c>
      <c r="AI37" s="247" t="s">
        <v>2262</v>
      </c>
    </row>
    <row r="38" spans="1:35">
      <c r="A38" s="295">
        <v>29</v>
      </c>
      <c r="B38" s="584" t="s">
        <v>30</v>
      </c>
      <c r="C38" s="585">
        <v>5</v>
      </c>
      <c r="D38" s="585" t="s">
        <v>2272</v>
      </c>
      <c r="E38" s="585" t="s">
        <v>128</v>
      </c>
      <c r="F38" s="248">
        <v>255</v>
      </c>
      <c r="G38" s="247">
        <v>68</v>
      </c>
      <c r="H38" s="249">
        <v>26.666666666666668</v>
      </c>
      <c r="I38" s="247">
        <v>51</v>
      </c>
      <c r="J38" s="249">
        <v>20</v>
      </c>
      <c r="K38" s="250" t="s">
        <v>233</v>
      </c>
      <c r="M38" s="178" t="str">
        <f t="shared" si="0"/>
        <v>K</v>
      </c>
      <c r="N38" s="178" t="str">
        <f t="shared" si="1"/>
        <v>K</v>
      </c>
      <c r="O38" s="178"/>
      <c r="P38" s="184">
        <f t="shared" si="2"/>
        <v>26.666666666666668</v>
      </c>
      <c r="Q38" s="184">
        <f t="shared" si="3"/>
        <v>20</v>
      </c>
      <c r="R38" s="180"/>
      <c r="S38" s="180" t="str">
        <f t="shared" si="4"/>
        <v>BETUL</v>
      </c>
      <c r="T38" s="180" t="str">
        <f t="shared" si="5"/>
        <v>BETUL</v>
      </c>
      <c r="U38" s="180" t="str">
        <f t="shared" si="6"/>
        <v>OKE</v>
      </c>
      <c r="V38" s="180" t="str">
        <f t="shared" si="7"/>
        <v>OKE</v>
      </c>
      <c r="Z38" s="296" t="s">
        <v>30</v>
      </c>
      <c r="AA38" s="297">
        <v>5</v>
      </c>
      <c r="AB38" s="297" t="s">
        <v>2269</v>
      </c>
      <c r="AC38" s="297" t="s">
        <v>128</v>
      </c>
      <c r="AD38" s="248">
        <v>255</v>
      </c>
      <c r="AE38" s="298">
        <v>11</v>
      </c>
      <c r="AF38" s="298">
        <v>4.31372549019608</v>
      </c>
      <c r="AG38" s="298">
        <v>6</v>
      </c>
      <c r="AH38" s="298">
        <v>2.3529411764705901</v>
      </c>
      <c r="AI38" s="247" t="s">
        <v>2270</v>
      </c>
    </row>
    <row r="39" spans="1:35">
      <c r="A39" s="295">
        <v>30</v>
      </c>
      <c r="B39" s="584" t="s">
        <v>30</v>
      </c>
      <c r="C39" s="585">
        <v>5</v>
      </c>
      <c r="D39" s="585" t="s">
        <v>2273</v>
      </c>
      <c r="E39" s="585" t="s">
        <v>128</v>
      </c>
      <c r="F39" s="248">
        <v>255</v>
      </c>
      <c r="G39" s="247">
        <v>138</v>
      </c>
      <c r="H39" s="249">
        <v>54.117647058823529</v>
      </c>
      <c r="I39" s="247">
        <v>106</v>
      </c>
      <c r="J39" s="249">
        <v>41.568627450980394</v>
      </c>
      <c r="K39" s="250" t="s">
        <v>2275</v>
      </c>
      <c r="M39" s="178" t="str">
        <f t="shared" si="0"/>
        <v>K</v>
      </c>
      <c r="N39" s="178" t="str">
        <f t="shared" si="1"/>
        <v>K</v>
      </c>
      <c r="O39" s="178"/>
      <c r="P39" s="184">
        <f t="shared" si="2"/>
        <v>54.117647058823529</v>
      </c>
      <c r="Q39" s="184">
        <f t="shared" si="3"/>
        <v>41.568627450980394</v>
      </c>
      <c r="R39" s="180"/>
      <c r="S39" s="180" t="str">
        <f t="shared" si="4"/>
        <v>BETUL</v>
      </c>
      <c r="T39" s="180" t="str">
        <f t="shared" si="5"/>
        <v>BETUL</v>
      </c>
      <c r="U39" s="180" t="str">
        <f t="shared" si="6"/>
        <v>OKE</v>
      </c>
      <c r="V39" s="180" t="str">
        <f t="shared" si="7"/>
        <v>OKE</v>
      </c>
      <c r="Z39" s="296" t="s">
        <v>30</v>
      </c>
      <c r="AA39" s="297">
        <v>5</v>
      </c>
      <c r="AB39" s="297" t="s">
        <v>2272</v>
      </c>
      <c r="AC39" s="297" t="s">
        <v>128</v>
      </c>
      <c r="AD39" s="248">
        <v>255</v>
      </c>
      <c r="AE39" s="298">
        <v>187</v>
      </c>
      <c r="AF39" s="298">
        <v>73.3333333333333</v>
      </c>
      <c r="AG39" s="298">
        <v>115</v>
      </c>
      <c r="AH39" s="298">
        <v>45.098039215686299</v>
      </c>
      <c r="AI39" s="247" t="s">
        <v>2264</v>
      </c>
    </row>
    <row r="40" spans="1:35">
      <c r="A40" s="295">
        <v>31</v>
      </c>
      <c r="B40" s="584" t="s">
        <v>30</v>
      </c>
      <c r="C40" s="585">
        <v>5</v>
      </c>
      <c r="D40" s="585" t="s">
        <v>2276</v>
      </c>
      <c r="E40" s="585" t="s">
        <v>128</v>
      </c>
      <c r="F40" s="248">
        <v>255</v>
      </c>
      <c r="G40" s="247">
        <v>103</v>
      </c>
      <c r="H40" s="249">
        <v>40.392156862745097</v>
      </c>
      <c r="I40" s="247">
        <v>105</v>
      </c>
      <c r="J40" s="249">
        <v>41.17647058823529</v>
      </c>
      <c r="K40" s="250" t="s">
        <v>2278</v>
      </c>
      <c r="M40" s="178" t="str">
        <f t="shared" si="0"/>
        <v>K</v>
      </c>
      <c r="N40" s="178" t="str">
        <f t="shared" si="1"/>
        <v>K</v>
      </c>
      <c r="O40" s="178"/>
      <c r="P40" s="184">
        <f t="shared" si="2"/>
        <v>40.392156862745097</v>
      </c>
      <c r="Q40" s="184">
        <f t="shared" si="3"/>
        <v>41.17647058823529</v>
      </c>
      <c r="R40" s="180"/>
      <c r="S40" s="180" t="str">
        <f t="shared" si="4"/>
        <v>BETUL</v>
      </c>
      <c r="T40" s="180" t="str">
        <f t="shared" si="5"/>
        <v>BETUL</v>
      </c>
      <c r="U40" s="180" t="str">
        <f t="shared" si="6"/>
        <v>OKE</v>
      </c>
      <c r="V40" s="180" t="str">
        <f t="shared" si="7"/>
        <v>OKE</v>
      </c>
      <c r="Z40" s="296" t="s">
        <v>30</v>
      </c>
      <c r="AA40" s="297">
        <v>5</v>
      </c>
      <c r="AB40" s="297" t="s">
        <v>2273</v>
      </c>
      <c r="AC40" s="297" t="s">
        <v>128</v>
      </c>
      <c r="AD40" s="248">
        <v>255</v>
      </c>
      <c r="AE40" s="298">
        <v>139</v>
      </c>
      <c r="AF40" s="298">
        <v>54.509803921568597</v>
      </c>
      <c r="AG40" s="298">
        <v>113</v>
      </c>
      <c r="AH40" s="298">
        <v>44.313725490196099</v>
      </c>
      <c r="AI40" s="247" t="s">
        <v>2274</v>
      </c>
    </row>
    <row r="41" spans="1:35">
      <c r="A41" s="295">
        <v>32</v>
      </c>
      <c r="B41" s="584" t="s">
        <v>30</v>
      </c>
      <c r="C41" s="585">
        <v>5</v>
      </c>
      <c r="D41" s="585" t="s">
        <v>232</v>
      </c>
      <c r="E41" s="585" t="s">
        <v>131</v>
      </c>
      <c r="F41" s="248">
        <v>255</v>
      </c>
      <c r="G41" s="247">
        <v>192</v>
      </c>
      <c r="H41" s="249">
        <v>75.294117647058826</v>
      </c>
      <c r="I41" s="247">
        <v>195</v>
      </c>
      <c r="J41" s="249">
        <v>76.470588235294116</v>
      </c>
      <c r="K41" s="250" t="s">
        <v>2279</v>
      </c>
      <c r="M41" s="178" t="str">
        <f t="shared" si="0"/>
        <v>K</v>
      </c>
      <c r="N41" s="178" t="str">
        <f t="shared" si="1"/>
        <v>K</v>
      </c>
      <c r="O41" s="178"/>
      <c r="P41" s="184">
        <f t="shared" si="2"/>
        <v>75.294117647058826</v>
      </c>
      <c r="Q41" s="184">
        <f t="shared" si="3"/>
        <v>76.470588235294116</v>
      </c>
      <c r="R41" s="180"/>
      <c r="S41" s="180" t="str">
        <f t="shared" si="4"/>
        <v>BETUL</v>
      </c>
      <c r="T41" s="180" t="str">
        <f t="shared" si="5"/>
        <v>BETUL</v>
      </c>
      <c r="U41" s="180" t="str">
        <f t="shared" si="6"/>
        <v>OKE</v>
      </c>
      <c r="V41" s="180" t="str">
        <f t="shared" si="7"/>
        <v>OKE</v>
      </c>
      <c r="Z41" s="296" t="s">
        <v>30</v>
      </c>
      <c r="AA41" s="297">
        <v>5</v>
      </c>
      <c r="AB41" s="297" t="s">
        <v>2276</v>
      </c>
      <c r="AC41" s="297" t="s">
        <v>128</v>
      </c>
      <c r="AD41" s="248">
        <v>255</v>
      </c>
      <c r="AE41" s="298">
        <v>72</v>
      </c>
      <c r="AF41" s="298">
        <v>28.235294117647101</v>
      </c>
      <c r="AG41" s="298">
        <v>81</v>
      </c>
      <c r="AH41" s="298">
        <v>31.764705882352899</v>
      </c>
      <c r="AI41" s="247" t="s">
        <v>2277</v>
      </c>
    </row>
    <row r="42" spans="1:35">
      <c r="A42" s="295">
        <v>33</v>
      </c>
      <c r="B42" s="584" t="s">
        <v>30</v>
      </c>
      <c r="C42" s="585">
        <v>5</v>
      </c>
      <c r="D42" s="585" t="s">
        <v>2285</v>
      </c>
      <c r="E42" s="585" t="s">
        <v>131</v>
      </c>
      <c r="F42" s="248">
        <v>255</v>
      </c>
      <c r="G42" s="247">
        <v>32</v>
      </c>
      <c r="H42" s="249">
        <v>12.549019607843137</v>
      </c>
      <c r="I42" s="247">
        <v>39</v>
      </c>
      <c r="J42" s="249">
        <v>15.294117647058824</v>
      </c>
      <c r="K42" s="250" t="s">
        <v>2286</v>
      </c>
      <c r="M42" s="178" t="str">
        <f t="shared" si="0"/>
        <v>K</v>
      </c>
      <c r="N42" s="178" t="str">
        <f t="shared" si="1"/>
        <v>K</v>
      </c>
      <c r="O42" s="178"/>
      <c r="P42" s="184">
        <f t="shared" si="2"/>
        <v>12.549019607843137</v>
      </c>
      <c r="Q42" s="184">
        <f t="shared" si="3"/>
        <v>15.294117647058824</v>
      </c>
      <c r="R42" s="180"/>
      <c r="S42" s="180" t="str">
        <f t="shared" si="4"/>
        <v>BETUL</v>
      </c>
      <c r="T42" s="180" t="str">
        <f t="shared" si="5"/>
        <v>BETUL</v>
      </c>
      <c r="U42" s="180" t="str">
        <f t="shared" si="6"/>
        <v>OKE</v>
      </c>
      <c r="V42" s="180" t="str">
        <f t="shared" si="7"/>
        <v>OKE</v>
      </c>
      <c r="Z42" s="296" t="s">
        <v>30</v>
      </c>
      <c r="AA42" s="297">
        <v>5</v>
      </c>
      <c r="AB42" s="297" t="s">
        <v>232</v>
      </c>
      <c r="AC42" s="297" t="s">
        <v>131</v>
      </c>
      <c r="AD42" s="248">
        <v>255</v>
      </c>
      <c r="AE42" s="298">
        <v>199</v>
      </c>
      <c r="AF42" s="298">
        <v>78.039215686274503</v>
      </c>
      <c r="AG42" s="298">
        <v>219</v>
      </c>
      <c r="AH42" s="298">
        <v>85.882352941176507</v>
      </c>
      <c r="AI42" s="247" t="s">
        <v>233</v>
      </c>
    </row>
    <row r="43" spans="1:35">
      <c r="A43" s="295">
        <v>34</v>
      </c>
      <c r="B43" s="584" t="s">
        <v>30</v>
      </c>
      <c r="C43" s="585">
        <v>5</v>
      </c>
      <c r="D43" s="585" t="s">
        <v>2287</v>
      </c>
      <c r="E43" s="585" t="s">
        <v>128</v>
      </c>
      <c r="F43" s="248">
        <v>255</v>
      </c>
      <c r="G43" s="247">
        <v>80</v>
      </c>
      <c r="H43" s="249">
        <v>31.372549019607842</v>
      </c>
      <c r="I43" s="247">
        <v>83</v>
      </c>
      <c r="J43" s="249">
        <v>32.549019607843135</v>
      </c>
      <c r="K43" s="250" t="s">
        <v>2288</v>
      </c>
      <c r="M43" s="178" t="str">
        <f t="shared" si="0"/>
        <v>K</v>
      </c>
      <c r="N43" s="178" t="str">
        <f t="shared" si="1"/>
        <v>K</v>
      </c>
      <c r="O43" s="178"/>
      <c r="P43" s="184">
        <f t="shared" si="2"/>
        <v>31.372549019607842</v>
      </c>
      <c r="Q43" s="184">
        <f t="shared" si="3"/>
        <v>32.549019607843135</v>
      </c>
      <c r="R43" s="180"/>
      <c r="S43" s="180" t="str">
        <f t="shared" si="4"/>
        <v>BETUL</v>
      </c>
      <c r="T43" s="180" t="str">
        <f t="shared" si="5"/>
        <v>BETUL</v>
      </c>
      <c r="U43" s="180" t="str">
        <f t="shared" si="6"/>
        <v>OKE</v>
      </c>
      <c r="V43" s="180" t="str">
        <f t="shared" si="7"/>
        <v>OKE</v>
      </c>
      <c r="Z43" s="296" t="s">
        <v>30</v>
      </c>
      <c r="AA43" s="297">
        <v>3</v>
      </c>
      <c r="AB43" s="297" t="s">
        <v>2280</v>
      </c>
      <c r="AC43" s="297" t="s">
        <v>128</v>
      </c>
      <c r="AD43" s="248">
        <v>255</v>
      </c>
      <c r="AE43" s="298">
        <v>39</v>
      </c>
      <c r="AF43" s="298">
        <v>15.294117647058799</v>
      </c>
      <c r="AG43" s="298">
        <v>0</v>
      </c>
      <c r="AH43" s="298">
        <v>0</v>
      </c>
      <c r="AI43" s="247" t="s">
        <v>2275</v>
      </c>
    </row>
    <row r="44" spans="1:35">
      <c r="A44" s="295">
        <v>35</v>
      </c>
      <c r="B44" s="584" t="s">
        <v>30</v>
      </c>
      <c r="C44" s="585">
        <v>5</v>
      </c>
      <c r="D44" s="585" t="s">
        <v>2292</v>
      </c>
      <c r="E44" s="585" t="s">
        <v>128</v>
      </c>
      <c r="F44" s="248">
        <v>255</v>
      </c>
      <c r="G44" s="247">
        <v>175</v>
      </c>
      <c r="H44" s="249">
        <v>68.627450980392155</v>
      </c>
      <c r="I44" s="247">
        <v>64</v>
      </c>
      <c r="J44" s="249">
        <v>25.098039215686274</v>
      </c>
      <c r="K44" s="250" t="s">
        <v>2294</v>
      </c>
      <c r="M44" s="178" t="str">
        <f t="shared" si="0"/>
        <v>K</v>
      </c>
      <c r="N44" s="178" t="str">
        <f t="shared" si="1"/>
        <v>K</v>
      </c>
      <c r="O44" s="178"/>
      <c r="P44" s="184">
        <f t="shared" si="2"/>
        <v>68.627450980392155</v>
      </c>
      <c r="Q44" s="184">
        <f t="shared" si="3"/>
        <v>25.098039215686274</v>
      </c>
      <c r="R44" s="180"/>
      <c r="S44" s="180" t="str">
        <f t="shared" si="4"/>
        <v>BETUL</v>
      </c>
      <c r="T44" s="180" t="str">
        <f t="shared" si="5"/>
        <v>BETUL</v>
      </c>
      <c r="U44" s="180" t="str">
        <f t="shared" si="6"/>
        <v>OKE</v>
      </c>
      <c r="V44" s="180" t="str">
        <f t="shared" si="7"/>
        <v>OKE</v>
      </c>
      <c r="Z44" s="296" t="s">
        <v>30</v>
      </c>
      <c r="AA44" s="297">
        <v>5</v>
      </c>
      <c r="AB44" s="297" t="s">
        <v>2282</v>
      </c>
      <c r="AC44" s="297" t="s">
        <v>131</v>
      </c>
      <c r="AD44" s="248">
        <v>292</v>
      </c>
      <c r="AE44" s="298">
        <v>160</v>
      </c>
      <c r="AF44" s="298">
        <v>54.794520547945197</v>
      </c>
      <c r="AG44" s="298">
        <v>180</v>
      </c>
      <c r="AH44" s="298">
        <v>61.643835616438402</v>
      </c>
      <c r="AI44" s="247" t="s">
        <v>2283</v>
      </c>
    </row>
    <row r="45" spans="1:35">
      <c r="A45" s="295">
        <v>36</v>
      </c>
      <c r="B45" s="584" t="s">
        <v>30</v>
      </c>
      <c r="C45" s="585">
        <v>5</v>
      </c>
      <c r="D45" s="585" t="s">
        <v>2261</v>
      </c>
      <c r="E45" s="585" t="s">
        <v>131</v>
      </c>
      <c r="F45" s="248">
        <v>255</v>
      </c>
      <c r="G45" s="247">
        <v>0</v>
      </c>
      <c r="H45" s="249">
        <v>0</v>
      </c>
      <c r="I45" s="247">
        <v>0</v>
      </c>
      <c r="J45" s="249">
        <v>0</v>
      </c>
      <c r="K45" s="250" t="s">
        <v>2262</v>
      </c>
      <c r="M45" s="178" t="str">
        <f t="shared" si="0"/>
        <v>K</v>
      </c>
      <c r="N45" s="178" t="str">
        <f t="shared" si="1"/>
        <v>K</v>
      </c>
      <c r="O45" s="178"/>
      <c r="P45" s="184">
        <f t="shared" si="2"/>
        <v>0</v>
      </c>
      <c r="Q45" s="184">
        <f t="shared" si="3"/>
        <v>0</v>
      </c>
      <c r="R45" s="180"/>
      <c r="S45" s="180" t="str">
        <f t="shared" si="4"/>
        <v>BETUL</v>
      </c>
      <c r="T45" s="180" t="str">
        <f t="shared" si="5"/>
        <v>BETUL</v>
      </c>
      <c r="U45" s="180" t="str">
        <f t="shared" si="6"/>
        <v>OKE</v>
      </c>
      <c r="V45" s="180" t="str">
        <f t="shared" si="7"/>
        <v>OKE</v>
      </c>
      <c r="Z45" s="296" t="s">
        <v>30</v>
      </c>
      <c r="AA45" s="297">
        <v>5</v>
      </c>
      <c r="AB45" s="297" t="s">
        <v>2285</v>
      </c>
      <c r="AC45" s="297" t="s">
        <v>131</v>
      </c>
      <c r="AD45" s="248">
        <v>255</v>
      </c>
      <c r="AE45" s="298">
        <v>118</v>
      </c>
      <c r="AF45" s="298">
        <v>46.274509803921603</v>
      </c>
      <c r="AG45" s="298">
        <v>139</v>
      </c>
      <c r="AH45" s="298">
        <v>54.509803921568597</v>
      </c>
      <c r="AI45" s="247" t="s">
        <v>2279</v>
      </c>
    </row>
    <row r="46" spans="1:35">
      <c r="A46" s="295">
        <v>37</v>
      </c>
      <c r="B46" s="584" t="s">
        <v>30</v>
      </c>
      <c r="C46" s="585">
        <v>5</v>
      </c>
      <c r="D46" s="585" t="s">
        <v>2282</v>
      </c>
      <c r="E46" s="585" t="s">
        <v>131</v>
      </c>
      <c r="F46" s="248">
        <v>292</v>
      </c>
      <c r="G46" s="247">
        <v>88</v>
      </c>
      <c r="H46" s="249">
        <v>30.136986301369863</v>
      </c>
      <c r="I46" s="247">
        <v>91</v>
      </c>
      <c r="J46" s="249">
        <v>31.164383561643838</v>
      </c>
      <c r="K46" s="250" t="s">
        <v>2284</v>
      </c>
      <c r="M46" s="178" t="str">
        <f t="shared" si="0"/>
        <v>K</v>
      </c>
      <c r="N46" s="178" t="str">
        <f t="shared" si="1"/>
        <v>K</v>
      </c>
      <c r="O46" s="178"/>
      <c r="P46" s="184">
        <f t="shared" si="2"/>
        <v>30.136986301369863</v>
      </c>
      <c r="Q46" s="184">
        <f t="shared" si="3"/>
        <v>31.164383561643838</v>
      </c>
      <c r="R46" s="180"/>
      <c r="S46" s="180" t="str">
        <f t="shared" si="4"/>
        <v>BETUL</v>
      </c>
      <c r="T46" s="180" t="str">
        <f t="shared" si="5"/>
        <v>BETUL</v>
      </c>
      <c r="U46" s="180" t="str">
        <f t="shared" si="6"/>
        <v>OKE</v>
      </c>
      <c r="V46" s="180" t="str">
        <f t="shared" si="7"/>
        <v>OKE</v>
      </c>
      <c r="Z46" s="296" t="s">
        <v>30</v>
      </c>
      <c r="AA46" s="297">
        <v>5</v>
      </c>
      <c r="AB46" s="297" t="s">
        <v>2287</v>
      </c>
      <c r="AC46" s="297" t="s">
        <v>128</v>
      </c>
      <c r="AD46" s="248">
        <v>255</v>
      </c>
      <c r="AE46" s="298">
        <v>100</v>
      </c>
      <c r="AF46" s="298">
        <v>39.2156862745098</v>
      </c>
      <c r="AG46" s="298">
        <v>74</v>
      </c>
      <c r="AH46" s="298">
        <v>29.019607843137301</v>
      </c>
      <c r="AI46" s="247" t="s">
        <v>2281</v>
      </c>
    </row>
    <row r="47" spans="1:35">
      <c r="A47" s="295">
        <v>38</v>
      </c>
      <c r="B47" s="584" t="s">
        <v>30</v>
      </c>
      <c r="C47" s="585">
        <v>5</v>
      </c>
      <c r="D47" s="585" t="s">
        <v>2289</v>
      </c>
      <c r="E47" s="585" t="s">
        <v>128</v>
      </c>
      <c r="F47" s="248">
        <v>385</v>
      </c>
      <c r="G47" s="247">
        <v>80</v>
      </c>
      <c r="H47" s="249">
        <v>20.779220779220779</v>
      </c>
      <c r="I47" s="247">
        <v>69</v>
      </c>
      <c r="J47" s="249">
        <v>17.922077922077921</v>
      </c>
      <c r="K47" s="250" t="s">
        <v>2291</v>
      </c>
      <c r="M47" s="178" t="str">
        <f t="shared" si="0"/>
        <v>K</v>
      </c>
      <c r="N47" s="178" t="str">
        <f t="shared" si="1"/>
        <v>K</v>
      </c>
      <c r="O47" s="178"/>
      <c r="P47" s="184">
        <f t="shared" si="2"/>
        <v>20.779220779220779</v>
      </c>
      <c r="Q47" s="184">
        <f t="shared" si="3"/>
        <v>17.922077922077921</v>
      </c>
      <c r="R47" s="180"/>
      <c r="S47" s="180" t="str">
        <f t="shared" si="4"/>
        <v>BETUL</v>
      </c>
      <c r="T47" s="180" t="str">
        <f t="shared" si="5"/>
        <v>BETUL</v>
      </c>
      <c r="U47" s="180" t="str">
        <f t="shared" si="6"/>
        <v>OKE</v>
      </c>
      <c r="V47" s="180" t="str">
        <f t="shared" si="7"/>
        <v>OKE</v>
      </c>
      <c r="Z47" s="296" t="s">
        <v>30</v>
      </c>
      <c r="AA47" s="297">
        <v>5</v>
      </c>
      <c r="AB47" s="297" t="s">
        <v>2289</v>
      </c>
      <c r="AC47" s="297" t="s">
        <v>128</v>
      </c>
      <c r="AD47" s="248">
        <v>385</v>
      </c>
      <c r="AE47" s="298">
        <v>213</v>
      </c>
      <c r="AF47" s="298">
        <v>55.324675324675297</v>
      </c>
      <c r="AG47" s="298">
        <v>249</v>
      </c>
      <c r="AH47" s="298">
        <v>64.675324675324703</v>
      </c>
      <c r="AI47" s="247" t="s">
        <v>2290</v>
      </c>
    </row>
    <row r="48" spans="1:35">
      <c r="A48" s="295">
        <v>39</v>
      </c>
      <c r="B48" s="584" t="s">
        <v>30</v>
      </c>
      <c r="C48" s="585">
        <v>6</v>
      </c>
      <c r="D48" s="585" t="s">
        <v>2298</v>
      </c>
      <c r="E48" s="585" t="s">
        <v>128</v>
      </c>
      <c r="F48" s="248">
        <v>255</v>
      </c>
      <c r="G48" s="247">
        <v>91</v>
      </c>
      <c r="H48" s="249">
        <v>35.686274509803923</v>
      </c>
      <c r="I48" s="247">
        <v>93</v>
      </c>
      <c r="J48" s="249">
        <v>36.470588235294116</v>
      </c>
      <c r="K48" s="250" t="s">
        <v>2299</v>
      </c>
      <c r="M48" s="178" t="str">
        <f t="shared" si="0"/>
        <v>K</v>
      </c>
      <c r="N48" s="178" t="str">
        <f t="shared" si="1"/>
        <v>K</v>
      </c>
      <c r="O48" s="178"/>
      <c r="P48" s="184">
        <f t="shared" si="2"/>
        <v>35.686274509803923</v>
      </c>
      <c r="Q48" s="184">
        <f t="shared" si="3"/>
        <v>36.470588235294116</v>
      </c>
      <c r="R48" s="180"/>
      <c r="S48" s="180" t="str">
        <f t="shared" si="4"/>
        <v>BETUL</v>
      </c>
      <c r="T48" s="180" t="str">
        <f t="shared" si="5"/>
        <v>BETUL</v>
      </c>
      <c r="U48" s="180" t="str">
        <f t="shared" si="6"/>
        <v>OKE</v>
      </c>
      <c r="V48" s="180" t="str">
        <f t="shared" si="7"/>
        <v>OKE</v>
      </c>
      <c r="Z48" s="296" t="s">
        <v>30</v>
      </c>
      <c r="AA48" s="297">
        <v>5</v>
      </c>
      <c r="AB48" s="297" t="s">
        <v>2292</v>
      </c>
      <c r="AC48" s="297" t="s">
        <v>128</v>
      </c>
      <c r="AD48" s="248">
        <v>255</v>
      </c>
      <c r="AE48" s="298">
        <v>51</v>
      </c>
      <c r="AF48" s="298">
        <v>20</v>
      </c>
      <c r="AG48" s="298">
        <v>45</v>
      </c>
      <c r="AH48" s="298">
        <v>17.647058823529399</v>
      </c>
      <c r="AI48" s="247" t="s">
        <v>2293</v>
      </c>
    </row>
    <row r="49" spans="1:35">
      <c r="A49" s="295">
        <v>40</v>
      </c>
      <c r="B49" s="584" t="s">
        <v>30</v>
      </c>
      <c r="C49" s="585">
        <v>6</v>
      </c>
      <c r="D49" s="585" t="s">
        <v>2300</v>
      </c>
      <c r="E49" s="585" t="s">
        <v>128</v>
      </c>
      <c r="F49" s="248">
        <v>385</v>
      </c>
      <c r="G49" s="247">
        <v>54</v>
      </c>
      <c r="H49" s="249">
        <v>14.025974025974024</v>
      </c>
      <c r="I49" s="247">
        <v>56</v>
      </c>
      <c r="J49" s="249">
        <v>14.545454545454545</v>
      </c>
      <c r="K49" s="250" t="s">
        <v>2302</v>
      </c>
      <c r="M49" s="178" t="str">
        <f t="shared" si="0"/>
        <v>K</v>
      </c>
      <c r="N49" s="178" t="str">
        <f t="shared" si="1"/>
        <v>K</v>
      </c>
      <c r="O49" s="178"/>
      <c r="P49" s="184">
        <f t="shared" si="2"/>
        <v>14.025974025974024</v>
      </c>
      <c r="Q49" s="184">
        <f t="shared" si="3"/>
        <v>14.545454545454545</v>
      </c>
      <c r="R49" s="180"/>
      <c r="S49" s="180" t="str">
        <f t="shared" si="4"/>
        <v>BETUL</v>
      </c>
      <c r="T49" s="180" t="str">
        <f t="shared" si="5"/>
        <v>BETUL</v>
      </c>
      <c r="U49" s="180" t="str">
        <f t="shared" si="6"/>
        <v>OKE</v>
      </c>
      <c r="V49" s="180" t="str">
        <f t="shared" si="7"/>
        <v>OKE</v>
      </c>
      <c r="Z49" s="296" t="s">
        <v>30</v>
      </c>
      <c r="AA49" s="297">
        <v>6</v>
      </c>
      <c r="AB49" s="297" t="s">
        <v>2295</v>
      </c>
      <c r="AC49" s="297" t="s">
        <v>128</v>
      </c>
      <c r="AD49" s="248">
        <v>385</v>
      </c>
      <c r="AE49" s="298">
        <v>82</v>
      </c>
      <c r="AF49" s="298">
        <v>21.2987012987013</v>
      </c>
      <c r="AG49" s="298">
        <v>75</v>
      </c>
      <c r="AH49" s="298">
        <v>19.480519480519501</v>
      </c>
      <c r="AI49" s="247" t="s">
        <v>2296</v>
      </c>
    </row>
    <row r="50" spans="1:35">
      <c r="A50" s="295">
        <v>41</v>
      </c>
      <c r="B50" s="584" t="s">
        <v>30</v>
      </c>
      <c r="C50" s="585">
        <v>6</v>
      </c>
      <c r="D50" s="585" t="s">
        <v>2309</v>
      </c>
      <c r="E50" s="585" t="s">
        <v>131</v>
      </c>
      <c r="F50" s="248">
        <v>292</v>
      </c>
      <c r="G50" s="247">
        <v>162</v>
      </c>
      <c r="H50" s="249">
        <v>55.479452054794521</v>
      </c>
      <c r="I50" s="247">
        <v>171</v>
      </c>
      <c r="J50" s="249">
        <v>58.561643835616437</v>
      </c>
      <c r="K50" s="250" t="s">
        <v>2310</v>
      </c>
      <c r="M50" s="178" t="str">
        <f t="shared" si="0"/>
        <v>K</v>
      </c>
      <c r="N50" s="178" t="str">
        <f t="shared" si="1"/>
        <v>K</v>
      </c>
      <c r="O50" s="178"/>
      <c r="P50" s="184">
        <f t="shared" si="2"/>
        <v>55.479452054794521</v>
      </c>
      <c r="Q50" s="184">
        <f t="shared" si="3"/>
        <v>58.561643835616437</v>
      </c>
      <c r="R50" s="180"/>
      <c r="S50" s="180" t="str">
        <f t="shared" si="4"/>
        <v>BETUL</v>
      </c>
      <c r="T50" s="180" t="str">
        <f t="shared" si="5"/>
        <v>BETUL</v>
      </c>
      <c r="U50" s="180" t="str">
        <f t="shared" si="6"/>
        <v>OKE</v>
      </c>
      <c r="V50" s="180" t="str">
        <f t="shared" si="7"/>
        <v>OKE</v>
      </c>
      <c r="Z50" s="296" t="s">
        <v>30</v>
      </c>
      <c r="AA50" s="297">
        <v>6</v>
      </c>
      <c r="AB50" s="297" t="s">
        <v>2298</v>
      </c>
      <c r="AC50" s="297" t="s">
        <v>128</v>
      </c>
      <c r="AD50" s="248">
        <v>255</v>
      </c>
      <c r="AE50" s="298">
        <v>65</v>
      </c>
      <c r="AF50" s="298">
        <v>25.490196078431399</v>
      </c>
      <c r="AG50" s="298">
        <v>76</v>
      </c>
      <c r="AH50" s="298">
        <v>29.803921568627501</v>
      </c>
      <c r="AI50" s="247" t="s">
        <v>2288</v>
      </c>
    </row>
    <row r="51" spans="1:35">
      <c r="A51" s="295">
        <v>42</v>
      </c>
      <c r="B51" s="584" t="s">
        <v>30</v>
      </c>
      <c r="C51" s="585">
        <v>6</v>
      </c>
      <c r="D51" s="585" t="s">
        <v>2314</v>
      </c>
      <c r="E51" s="585" t="s">
        <v>131</v>
      </c>
      <c r="F51" s="248">
        <v>292</v>
      </c>
      <c r="G51" s="247">
        <v>101</v>
      </c>
      <c r="H51" s="249">
        <v>34.589041095890408</v>
      </c>
      <c r="I51" s="247">
        <v>106</v>
      </c>
      <c r="J51" s="249">
        <v>36.301369863013697</v>
      </c>
      <c r="K51" s="250" t="s">
        <v>2316</v>
      </c>
      <c r="M51" s="178" t="str">
        <f t="shared" si="0"/>
        <v>K</v>
      </c>
      <c r="N51" s="178" t="str">
        <f t="shared" si="1"/>
        <v>K</v>
      </c>
      <c r="O51" s="178"/>
      <c r="P51" s="184">
        <f t="shared" si="2"/>
        <v>34.589041095890408</v>
      </c>
      <c r="Q51" s="184">
        <f t="shared" si="3"/>
        <v>36.301369863013697</v>
      </c>
      <c r="R51" s="180"/>
      <c r="S51" s="180" t="str">
        <f t="shared" si="4"/>
        <v>BETUL</v>
      </c>
      <c r="T51" s="180" t="str">
        <f t="shared" si="5"/>
        <v>BETUL</v>
      </c>
      <c r="U51" s="180" t="str">
        <f t="shared" si="6"/>
        <v>OKE</v>
      </c>
      <c r="V51" s="180" t="str">
        <f t="shared" si="7"/>
        <v>OKE</v>
      </c>
      <c r="Z51" s="296" t="s">
        <v>30</v>
      </c>
      <c r="AA51" s="297">
        <v>6</v>
      </c>
      <c r="AB51" s="297" t="s">
        <v>2300</v>
      </c>
      <c r="AC51" s="297" t="s">
        <v>128</v>
      </c>
      <c r="AD51" s="248">
        <v>385</v>
      </c>
      <c r="AE51" s="298">
        <v>134</v>
      </c>
      <c r="AF51" s="298">
        <v>34.805194805194802</v>
      </c>
      <c r="AG51" s="298">
        <v>130</v>
      </c>
      <c r="AH51" s="298">
        <v>33.766233766233803</v>
      </c>
      <c r="AI51" s="247" t="s">
        <v>2301</v>
      </c>
    </row>
    <row r="52" spans="1:35">
      <c r="A52" s="295">
        <v>43</v>
      </c>
      <c r="B52" s="584" t="s">
        <v>30</v>
      </c>
      <c r="C52" s="585">
        <v>6</v>
      </c>
      <c r="D52" s="585" t="s">
        <v>2317</v>
      </c>
      <c r="E52" s="585" t="s">
        <v>128</v>
      </c>
      <c r="F52" s="248">
        <v>292</v>
      </c>
      <c r="G52" s="247">
        <v>75</v>
      </c>
      <c r="H52" s="249">
        <v>25.684931506849317</v>
      </c>
      <c r="I52" s="247">
        <v>80</v>
      </c>
      <c r="J52" s="249">
        <v>27.397260273972602</v>
      </c>
      <c r="K52" s="250" t="s">
        <v>237</v>
      </c>
      <c r="M52" s="178" t="str">
        <f t="shared" si="0"/>
        <v>K</v>
      </c>
      <c r="N52" s="178" t="str">
        <f t="shared" si="1"/>
        <v>K</v>
      </c>
      <c r="O52" s="178"/>
      <c r="P52" s="184">
        <f t="shared" si="2"/>
        <v>25.684931506849317</v>
      </c>
      <c r="Q52" s="184">
        <f t="shared" si="3"/>
        <v>27.397260273972602</v>
      </c>
      <c r="R52" s="180"/>
      <c r="S52" s="180" t="str">
        <f t="shared" si="4"/>
        <v>BETUL</v>
      </c>
      <c r="T52" s="180" t="str">
        <f t="shared" si="5"/>
        <v>BETUL</v>
      </c>
      <c r="U52" s="180" t="str">
        <f t="shared" si="6"/>
        <v>OKE</v>
      </c>
      <c r="V52" s="180" t="str">
        <f t="shared" si="7"/>
        <v>OKE</v>
      </c>
      <c r="Z52" s="296" t="s">
        <v>30</v>
      </c>
      <c r="AA52" s="297">
        <v>6</v>
      </c>
      <c r="AB52" s="297" t="s">
        <v>2303</v>
      </c>
      <c r="AC52" s="297" t="s">
        <v>128</v>
      </c>
      <c r="AD52" s="248">
        <v>385</v>
      </c>
      <c r="AE52" s="298">
        <v>106</v>
      </c>
      <c r="AF52" s="298">
        <v>27.5324675324675</v>
      </c>
      <c r="AG52" s="298">
        <v>106</v>
      </c>
      <c r="AH52" s="298">
        <v>27.5324675324675</v>
      </c>
      <c r="AI52" s="247" t="s">
        <v>2304</v>
      </c>
    </row>
    <row r="53" spans="1:35">
      <c r="A53" s="295">
        <v>44</v>
      </c>
      <c r="B53" s="584" t="s">
        <v>30</v>
      </c>
      <c r="C53" s="585">
        <v>6</v>
      </c>
      <c r="D53" s="585" t="s">
        <v>2322</v>
      </c>
      <c r="E53" s="585" t="s">
        <v>128</v>
      </c>
      <c r="F53" s="248">
        <v>255</v>
      </c>
      <c r="G53" s="247">
        <v>122</v>
      </c>
      <c r="H53" s="249">
        <v>47.843137254901961</v>
      </c>
      <c r="I53" s="247">
        <v>106</v>
      </c>
      <c r="J53" s="249">
        <v>41.568627450980394</v>
      </c>
      <c r="K53" s="250" t="s">
        <v>2222</v>
      </c>
      <c r="M53" s="178" t="str">
        <f t="shared" si="0"/>
        <v>K</v>
      </c>
      <c r="N53" s="178" t="str">
        <f t="shared" si="1"/>
        <v>K</v>
      </c>
      <c r="O53" s="178"/>
      <c r="P53" s="184">
        <f t="shared" si="2"/>
        <v>47.843137254901961</v>
      </c>
      <c r="Q53" s="184">
        <f t="shared" si="3"/>
        <v>41.568627450980394</v>
      </c>
      <c r="R53" s="180"/>
      <c r="S53" s="180" t="str">
        <f t="shared" si="4"/>
        <v>BETUL</v>
      </c>
      <c r="T53" s="180" t="str">
        <f t="shared" si="5"/>
        <v>BETUL</v>
      </c>
      <c r="U53" s="180" t="str">
        <f t="shared" si="6"/>
        <v>OKE</v>
      </c>
      <c r="V53" s="180" t="str">
        <f t="shared" si="7"/>
        <v>OKE</v>
      </c>
      <c r="Z53" s="296" t="s">
        <v>30</v>
      </c>
      <c r="AA53" s="297">
        <v>6</v>
      </c>
      <c r="AB53" s="297" t="s">
        <v>2306</v>
      </c>
      <c r="AC53" s="297" t="s">
        <v>128</v>
      </c>
      <c r="AD53" s="248">
        <v>385</v>
      </c>
      <c r="AE53" s="298">
        <v>158</v>
      </c>
      <c r="AF53" s="298">
        <v>41.038961038960998</v>
      </c>
      <c r="AG53" s="298">
        <v>188</v>
      </c>
      <c r="AH53" s="298">
        <v>48.831168831168803</v>
      </c>
      <c r="AI53" s="247" t="s">
        <v>2307</v>
      </c>
    </row>
    <row r="54" spans="1:35">
      <c r="A54" s="295">
        <v>45</v>
      </c>
      <c r="B54" s="584" t="s">
        <v>30</v>
      </c>
      <c r="C54" s="585">
        <v>6</v>
      </c>
      <c r="D54" s="585" t="s">
        <v>236</v>
      </c>
      <c r="E54" s="585" t="s">
        <v>131</v>
      </c>
      <c r="F54" s="248">
        <v>255</v>
      </c>
      <c r="G54" s="247">
        <v>153</v>
      </c>
      <c r="H54" s="249">
        <v>60</v>
      </c>
      <c r="I54" s="247">
        <v>115</v>
      </c>
      <c r="J54" s="249">
        <v>45.098039215686278</v>
      </c>
      <c r="K54" s="250" t="s">
        <v>2326</v>
      </c>
      <c r="M54" s="178" t="str">
        <f t="shared" si="0"/>
        <v>K</v>
      </c>
      <c r="N54" s="178" t="str">
        <f t="shared" si="1"/>
        <v>K</v>
      </c>
      <c r="O54" s="178"/>
      <c r="P54" s="184">
        <f t="shared" si="2"/>
        <v>60</v>
      </c>
      <c r="Q54" s="184">
        <f t="shared" si="3"/>
        <v>45.098039215686278</v>
      </c>
      <c r="R54" s="180"/>
      <c r="S54" s="180" t="str">
        <f t="shared" si="4"/>
        <v>BETUL</v>
      </c>
      <c r="T54" s="180" t="str">
        <f t="shared" si="5"/>
        <v>BETUL</v>
      </c>
      <c r="U54" s="180" t="str">
        <f t="shared" si="6"/>
        <v>OKE</v>
      </c>
      <c r="V54" s="180" t="str">
        <f t="shared" si="7"/>
        <v>OKE</v>
      </c>
      <c r="Z54" s="296" t="s">
        <v>30</v>
      </c>
      <c r="AA54" s="297">
        <v>6</v>
      </c>
      <c r="AB54" s="297" t="s">
        <v>2309</v>
      </c>
      <c r="AC54" s="297" t="s">
        <v>131</v>
      </c>
      <c r="AD54" s="248">
        <v>292</v>
      </c>
      <c r="AE54" s="298">
        <v>167</v>
      </c>
      <c r="AF54" s="298">
        <v>57.191780821917803</v>
      </c>
      <c r="AG54" s="298">
        <v>182</v>
      </c>
      <c r="AH54" s="298">
        <v>62.328767123287697</v>
      </c>
      <c r="AI54" s="247" t="s">
        <v>2294</v>
      </c>
    </row>
    <row r="55" spans="1:35">
      <c r="A55" s="295">
        <v>46</v>
      </c>
      <c r="B55" s="584" t="s">
        <v>30</v>
      </c>
      <c r="C55" s="585">
        <v>6</v>
      </c>
      <c r="D55" s="585" t="s">
        <v>2327</v>
      </c>
      <c r="E55" s="585" t="s">
        <v>128</v>
      </c>
      <c r="F55" s="248">
        <v>385</v>
      </c>
      <c r="G55" s="247">
        <v>200</v>
      </c>
      <c r="H55" s="249">
        <v>51.94805194805194</v>
      </c>
      <c r="I55" s="247">
        <v>195</v>
      </c>
      <c r="J55" s="249">
        <v>50.649350649350644</v>
      </c>
      <c r="K55" s="250" t="s">
        <v>2328</v>
      </c>
      <c r="M55" s="178" t="str">
        <f t="shared" si="0"/>
        <v>K</v>
      </c>
      <c r="N55" s="178" t="str">
        <f t="shared" si="1"/>
        <v>K</v>
      </c>
      <c r="O55" s="178"/>
      <c r="P55" s="184">
        <f t="shared" si="2"/>
        <v>51.94805194805194</v>
      </c>
      <c r="Q55" s="184">
        <f t="shared" si="3"/>
        <v>50.649350649350644</v>
      </c>
      <c r="R55" s="180"/>
      <c r="S55" s="180" t="str">
        <f t="shared" si="4"/>
        <v>BETUL</v>
      </c>
      <c r="T55" s="180" t="str">
        <f t="shared" si="5"/>
        <v>BETUL</v>
      </c>
      <c r="U55" s="180" t="str">
        <f t="shared" si="6"/>
        <v>OKE</v>
      </c>
      <c r="V55" s="180" t="str">
        <f t="shared" si="7"/>
        <v>OKE</v>
      </c>
      <c r="Z55" s="296" t="s">
        <v>30</v>
      </c>
      <c r="AA55" s="297">
        <v>6</v>
      </c>
      <c r="AB55" s="297" t="s">
        <v>2311</v>
      </c>
      <c r="AC55" s="297" t="s">
        <v>128</v>
      </c>
      <c r="AD55" s="248">
        <v>385</v>
      </c>
      <c r="AE55" s="298">
        <v>168</v>
      </c>
      <c r="AF55" s="298">
        <v>43.636363636363598</v>
      </c>
      <c r="AG55" s="298">
        <v>193</v>
      </c>
      <c r="AH55" s="298">
        <v>50.129870129870099</v>
      </c>
      <c r="AI55" s="247" t="s">
        <v>2312</v>
      </c>
    </row>
    <row r="56" spans="1:35">
      <c r="A56" s="295">
        <v>47</v>
      </c>
      <c r="B56" s="584" t="s">
        <v>30</v>
      </c>
      <c r="C56" s="585">
        <v>6</v>
      </c>
      <c r="D56" s="585" t="s">
        <v>2329</v>
      </c>
      <c r="E56" s="585" t="s">
        <v>128</v>
      </c>
      <c r="F56" s="248">
        <v>385</v>
      </c>
      <c r="G56" s="247">
        <v>51</v>
      </c>
      <c r="H56" s="249">
        <v>13.246753246753245</v>
      </c>
      <c r="I56" s="247">
        <v>23</v>
      </c>
      <c r="J56" s="249">
        <v>5.9740259740259738</v>
      </c>
      <c r="K56" s="250" t="s">
        <v>2330</v>
      </c>
      <c r="M56" s="178" t="str">
        <f t="shared" si="0"/>
        <v>K</v>
      </c>
      <c r="N56" s="178" t="str">
        <f t="shared" si="1"/>
        <v>K</v>
      </c>
      <c r="O56" s="178"/>
      <c r="P56" s="184">
        <f t="shared" si="2"/>
        <v>13.246753246753245</v>
      </c>
      <c r="Q56" s="184">
        <f t="shared" si="3"/>
        <v>5.9740259740259738</v>
      </c>
      <c r="R56" s="180"/>
      <c r="S56" s="180" t="str">
        <f t="shared" si="4"/>
        <v>BETUL</v>
      </c>
      <c r="T56" s="180" t="str">
        <f t="shared" si="5"/>
        <v>BETUL</v>
      </c>
      <c r="U56" s="180" t="str">
        <f t="shared" si="6"/>
        <v>OKE</v>
      </c>
      <c r="V56" s="180" t="str">
        <f t="shared" si="7"/>
        <v>OKE</v>
      </c>
      <c r="Z56" s="296" t="s">
        <v>30</v>
      </c>
      <c r="AA56" s="297">
        <v>6</v>
      </c>
      <c r="AB56" s="297" t="s">
        <v>2314</v>
      </c>
      <c r="AC56" s="297" t="s">
        <v>131</v>
      </c>
      <c r="AD56" s="248">
        <v>292</v>
      </c>
      <c r="AE56" s="298">
        <v>126</v>
      </c>
      <c r="AF56" s="298">
        <v>43.150684931506902</v>
      </c>
      <c r="AG56" s="298">
        <v>212</v>
      </c>
      <c r="AH56" s="298">
        <v>72.602739726027394</v>
      </c>
      <c r="AI56" s="247" t="s">
        <v>2315</v>
      </c>
    </row>
    <row r="57" spans="1:35">
      <c r="A57" s="295">
        <v>48</v>
      </c>
      <c r="B57" s="584" t="s">
        <v>30</v>
      </c>
      <c r="C57" s="585">
        <v>6</v>
      </c>
      <c r="D57" s="585" t="s">
        <v>2295</v>
      </c>
      <c r="E57" s="585" t="s">
        <v>128</v>
      </c>
      <c r="F57" s="248">
        <v>385</v>
      </c>
      <c r="G57" s="247">
        <v>93</v>
      </c>
      <c r="H57" s="249">
        <v>24.155844155844157</v>
      </c>
      <c r="I57" s="247">
        <v>88</v>
      </c>
      <c r="J57" s="249">
        <v>22.857142857142858</v>
      </c>
      <c r="K57" s="250" t="s">
        <v>2297</v>
      </c>
      <c r="M57" s="178" t="str">
        <f t="shared" si="0"/>
        <v>K</v>
      </c>
      <c r="N57" s="178" t="str">
        <f t="shared" si="1"/>
        <v>K</v>
      </c>
      <c r="O57" s="178"/>
      <c r="P57" s="184">
        <f t="shared" si="2"/>
        <v>24.155844155844157</v>
      </c>
      <c r="Q57" s="184">
        <f t="shared" si="3"/>
        <v>22.857142857142858</v>
      </c>
      <c r="R57" s="180"/>
      <c r="S57" s="180" t="str">
        <f t="shared" si="4"/>
        <v>BETUL</v>
      </c>
      <c r="T57" s="180" t="str">
        <f t="shared" si="5"/>
        <v>BETUL</v>
      </c>
      <c r="U57" s="180" t="str">
        <f t="shared" si="6"/>
        <v>OKE</v>
      </c>
      <c r="V57" s="180" t="str">
        <f t="shared" si="7"/>
        <v>OKE</v>
      </c>
      <c r="Z57" s="296" t="s">
        <v>30</v>
      </c>
      <c r="AA57" s="297">
        <v>6</v>
      </c>
      <c r="AB57" s="297" t="s">
        <v>2317</v>
      </c>
      <c r="AC57" s="297" t="s">
        <v>128</v>
      </c>
      <c r="AD57" s="248">
        <v>292</v>
      </c>
      <c r="AE57" s="298">
        <v>70</v>
      </c>
      <c r="AF57" s="298">
        <v>23.972602739726</v>
      </c>
      <c r="AG57" s="298">
        <v>79</v>
      </c>
      <c r="AH57" s="298">
        <v>27.054794520547901</v>
      </c>
      <c r="AI57" s="247" t="s">
        <v>2318</v>
      </c>
    </row>
    <row r="58" spans="1:35">
      <c r="A58" s="295">
        <v>49</v>
      </c>
      <c r="B58" s="584" t="s">
        <v>30</v>
      </c>
      <c r="C58" s="585">
        <v>6</v>
      </c>
      <c r="D58" s="585" t="s">
        <v>2311</v>
      </c>
      <c r="E58" s="585" t="s">
        <v>131</v>
      </c>
      <c r="F58" s="248">
        <v>385</v>
      </c>
      <c r="G58" s="247">
        <v>147</v>
      </c>
      <c r="H58" s="249">
        <v>38.181818181818187</v>
      </c>
      <c r="I58" s="247">
        <v>111</v>
      </c>
      <c r="J58" s="249">
        <v>28.831168831168831</v>
      </c>
      <c r="K58" s="250" t="s">
        <v>2313</v>
      </c>
      <c r="M58" s="178" t="str">
        <f t="shared" si="0"/>
        <v>K</v>
      </c>
      <c r="N58" s="178" t="str">
        <f t="shared" si="1"/>
        <v>K</v>
      </c>
      <c r="O58" s="178"/>
      <c r="P58" s="184">
        <f t="shared" si="2"/>
        <v>38.181818181818187</v>
      </c>
      <c r="Q58" s="184">
        <f t="shared" si="3"/>
        <v>28.831168831168831</v>
      </c>
      <c r="R58" s="180"/>
      <c r="S58" s="180" t="str">
        <f t="shared" si="4"/>
        <v>BETUL</v>
      </c>
      <c r="T58" s="180" t="str">
        <f t="shared" si="5"/>
        <v>BETUL</v>
      </c>
      <c r="U58" s="180" t="str">
        <f t="shared" si="6"/>
        <v>OKE</v>
      </c>
      <c r="V58" s="180" t="str">
        <f t="shared" si="7"/>
        <v>OKE</v>
      </c>
      <c r="Z58" s="296" t="s">
        <v>30</v>
      </c>
      <c r="AA58" s="297">
        <v>6</v>
      </c>
      <c r="AB58" s="297" t="s">
        <v>2319</v>
      </c>
      <c r="AC58" s="297" t="s">
        <v>128</v>
      </c>
      <c r="AD58" s="248">
        <v>385</v>
      </c>
      <c r="AE58" s="298">
        <v>78</v>
      </c>
      <c r="AF58" s="298">
        <v>20.259740259740301</v>
      </c>
      <c r="AG58" s="298">
        <v>72</v>
      </c>
      <c r="AH58" s="298">
        <v>18.7012987012987</v>
      </c>
      <c r="AI58" s="247" t="s">
        <v>2320</v>
      </c>
    </row>
    <row r="59" spans="1:35">
      <c r="A59" s="295">
        <v>50</v>
      </c>
      <c r="B59" s="584" t="s">
        <v>30</v>
      </c>
      <c r="C59" s="585">
        <v>6</v>
      </c>
      <c r="D59" s="585" t="s">
        <v>2319</v>
      </c>
      <c r="E59" s="585" t="s">
        <v>128</v>
      </c>
      <c r="F59" s="248">
        <v>385</v>
      </c>
      <c r="G59" s="247">
        <v>72</v>
      </c>
      <c r="H59" s="249">
        <v>18.7012987012987</v>
      </c>
      <c r="I59" s="247">
        <v>64</v>
      </c>
      <c r="J59" s="249">
        <v>16.623376623376622</v>
      </c>
      <c r="K59" s="250" t="s">
        <v>2321</v>
      </c>
      <c r="M59" s="178" t="str">
        <f t="shared" si="0"/>
        <v>K</v>
      </c>
      <c r="N59" s="178" t="str">
        <f t="shared" si="1"/>
        <v>K</v>
      </c>
      <c r="O59" s="178"/>
      <c r="P59" s="184">
        <f t="shared" si="2"/>
        <v>18.7012987012987</v>
      </c>
      <c r="Q59" s="184">
        <f t="shared" si="3"/>
        <v>16.623376623376622</v>
      </c>
      <c r="R59" s="180"/>
      <c r="S59" s="180" t="str">
        <f t="shared" si="4"/>
        <v>BETUL</v>
      </c>
      <c r="T59" s="180" t="str">
        <f t="shared" si="5"/>
        <v>BETUL</v>
      </c>
      <c r="U59" s="180" t="str">
        <f t="shared" si="6"/>
        <v>OKE</v>
      </c>
      <c r="V59" s="180" t="str">
        <f t="shared" si="7"/>
        <v>OKE</v>
      </c>
      <c r="Z59" s="296" t="s">
        <v>30</v>
      </c>
      <c r="AA59" s="297">
        <v>6</v>
      </c>
      <c r="AB59" s="297" t="s">
        <v>2322</v>
      </c>
      <c r="AC59" s="297" t="s">
        <v>128</v>
      </c>
      <c r="AD59" s="248">
        <v>255</v>
      </c>
      <c r="AE59" s="298">
        <v>159</v>
      </c>
      <c r="AF59" s="298">
        <v>62.352941176470601</v>
      </c>
      <c r="AG59" s="298">
        <v>123</v>
      </c>
      <c r="AH59" s="298">
        <v>48.235294117647101</v>
      </c>
      <c r="AI59" s="247" t="s">
        <v>2323</v>
      </c>
    </row>
    <row r="60" spans="1:35">
      <c r="A60" s="295">
        <v>51</v>
      </c>
      <c r="B60" s="584" t="s">
        <v>30</v>
      </c>
      <c r="C60" s="585">
        <v>6</v>
      </c>
      <c r="D60" s="585" t="s">
        <v>2212</v>
      </c>
      <c r="E60" s="585" t="s">
        <v>128</v>
      </c>
      <c r="F60" s="248">
        <v>358</v>
      </c>
      <c r="G60" s="247">
        <v>226</v>
      </c>
      <c r="H60" s="249">
        <v>63.128491620111724</v>
      </c>
      <c r="I60" s="247">
        <v>226</v>
      </c>
      <c r="J60" s="249">
        <v>63.128491620111724</v>
      </c>
      <c r="K60" s="250" t="s">
        <v>2213</v>
      </c>
      <c r="M60" s="178" t="str">
        <f t="shared" si="0"/>
        <v>K</v>
      </c>
      <c r="N60" s="178" t="str">
        <f t="shared" si="1"/>
        <v>K</v>
      </c>
      <c r="O60" s="178"/>
      <c r="P60" s="184">
        <f t="shared" si="2"/>
        <v>63.128491620111724</v>
      </c>
      <c r="Q60" s="184">
        <f t="shared" si="3"/>
        <v>63.128491620111724</v>
      </c>
      <c r="R60" s="180"/>
      <c r="S60" s="180" t="str">
        <f t="shared" si="4"/>
        <v>BETUL</v>
      </c>
      <c r="T60" s="180" t="str">
        <f t="shared" si="5"/>
        <v>BETUL</v>
      </c>
      <c r="U60" s="180" t="str">
        <f t="shared" si="6"/>
        <v>OKE</v>
      </c>
      <c r="V60" s="180" t="str">
        <f t="shared" si="7"/>
        <v>OKE</v>
      </c>
      <c r="Z60" s="296" t="s">
        <v>30</v>
      </c>
      <c r="AA60" s="297">
        <v>6</v>
      </c>
      <c r="AB60" s="297" t="s">
        <v>2324</v>
      </c>
      <c r="AC60" s="297" t="s">
        <v>128</v>
      </c>
      <c r="AD60" s="248">
        <v>385</v>
      </c>
      <c r="AE60" s="298">
        <v>217</v>
      </c>
      <c r="AF60" s="298">
        <v>56.363636363636402</v>
      </c>
      <c r="AG60" s="298">
        <v>229</v>
      </c>
      <c r="AH60" s="298">
        <v>59.480519480519497</v>
      </c>
      <c r="AI60" s="247" t="s">
        <v>2325</v>
      </c>
    </row>
    <row r="61" spans="1:35">
      <c r="A61" s="295">
        <v>52</v>
      </c>
      <c r="B61" s="584" t="s">
        <v>30</v>
      </c>
      <c r="C61" s="585">
        <v>6</v>
      </c>
      <c r="D61" s="585" t="s">
        <v>2215</v>
      </c>
      <c r="E61" s="585" t="s">
        <v>128</v>
      </c>
      <c r="F61" s="248">
        <v>358</v>
      </c>
      <c r="G61" s="247">
        <v>101</v>
      </c>
      <c r="H61" s="249">
        <v>28.212290502793298</v>
      </c>
      <c r="I61" s="247">
        <v>99</v>
      </c>
      <c r="J61" s="249">
        <v>27.653631284916202</v>
      </c>
      <c r="K61" s="250" t="s">
        <v>2216</v>
      </c>
      <c r="M61" s="178" t="str">
        <f t="shared" si="0"/>
        <v>K</v>
      </c>
      <c r="N61" s="178" t="str">
        <f t="shared" si="1"/>
        <v>K</v>
      </c>
      <c r="O61" s="178"/>
      <c r="P61" s="184">
        <f t="shared" si="2"/>
        <v>28.212290502793298</v>
      </c>
      <c r="Q61" s="184">
        <f t="shared" si="3"/>
        <v>27.653631284916202</v>
      </c>
      <c r="R61" s="180"/>
      <c r="S61" s="180" t="str">
        <f t="shared" si="4"/>
        <v>BETUL</v>
      </c>
      <c r="T61" s="180" t="str">
        <f t="shared" si="5"/>
        <v>BETUL</v>
      </c>
      <c r="U61" s="180" t="str">
        <f t="shared" si="6"/>
        <v>OKE</v>
      </c>
      <c r="V61" s="180" t="str">
        <f t="shared" si="7"/>
        <v>OKE</v>
      </c>
      <c r="Z61" s="296" t="s">
        <v>30</v>
      </c>
      <c r="AA61" s="297">
        <v>6</v>
      </c>
      <c r="AB61" s="297" t="s">
        <v>2327</v>
      </c>
      <c r="AC61" s="297" t="s">
        <v>128</v>
      </c>
      <c r="AD61" s="248">
        <v>385</v>
      </c>
      <c r="AE61" s="298">
        <v>9</v>
      </c>
      <c r="AF61" s="298">
        <v>2.3376623376623402</v>
      </c>
      <c r="AG61" s="298">
        <v>9</v>
      </c>
      <c r="AH61" s="298">
        <v>2.3376623376623402</v>
      </c>
      <c r="AI61" s="247" t="s">
        <v>2328</v>
      </c>
    </row>
    <row r="62" spans="1:35">
      <c r="A62" s="295">
        <v>53</v>
      </c>
      <c r="B62" s="584" t="s">
        <v>30</v>
      </c>
      <c r="C62" s="585">
        <v>6</v>
      </c>
      <c r="D62" s="585" t="s">
        <v>2303</v>
      </c>
      <c r="E62" s="585" t="s">
        <v>128</v>
      </c>
      <c r="F62" s="248">
        <v>385</v>
      </c>
      <c r="G62" s="247">
        <v>101</v>
      </c>
      <c r="H62" s="249">
        <v>26.233766233766232</v>
      </c>
      <c r="I62" s="247">
        <v>99</v>
      </c>
      <c r="J62" s="249">
        <v>25.714285714285712</v>
      </c>
      <c r="K62" s="250" t="s">
        <v>2305</v>
      </c>
      <c r="M62" s="178" t="str">
        <f t="shared" si="0"/>
        <v>K</v>
      </c>
      <c r="N62" s="178" t="str">
        <f t="shared" si="1"/>
        <v>K</v>
      </c>
      <c r="O62" s="178"/>
      <c r="P62" s="184">
        <f t="shared" si="2"/>
        <v>26.233766233766232</v>
      </c>
      <c r="Q62" s="184">
        <f t="shared" si="3"/>
        <v>25.714285714285712</v>
      </c>
      <c r="R62" s="180"/>
      <c r="S62" s="180" t="str">
        <f t="shared" si="4"/>
        <v>BETUL</v>
      </c>
      <c r="T62" s="180" t="str">
        <f t="shared" si="5"/>
        <v>BETUL</v>
      </c>
      <c r="U62" s="180" t="str">
        <f t="shared" si="6"/>
        <v>OKE</v>
      </c>
      <c r="V62" s="180" t="str">
        <f t="shared" si="7"/>
        <v>OKE</v>
      </c>
      <c r="Z62" s="296" t="s">
        <v>30</v>
      </c>
      <c r="AA62" s="297">
        <v>6</v>
      </c>
      <c r="AB62" s="297" t="s">
        <v>236</v>
      </c>
      <c r="AC62" s="297" t="s">
        <v>131</v>
      </c>
      <c r="AD62" s="248">
        <v>255</v>
      </c>
      <c r="AE62" s="298">
        <v>205</v>
      </c>
      <c r="AF62" s="298">
        <v>80.392156862745097</v>
      </c>
      <c r="AG62" s="298">
        <v>163</v>
      </c>
      <c r="AH62" s="298">
        <v>63.921568627451002</v>
      </c>
      <c r="AI62" s="247" t="s">
        <v>237</v>
      </c>
    </row>
    <row r="63" spans="1:35">
      <c r="A63" s="295">
        <v>54</v>
      </c>
      <c r="B63" s="584" t="s">
        <v>30</v>
      </c>
      <c r="C63" s="585">
        <v>6</v>
      </c>
      <c r="D63" s="585" t="s">
        <v>2306</v>
      </c>
      <c r="E63" s="585" t="s">
        <v>131</v>
      </c>
      <c r="F63" s="248">
        <v>385</v>
      </c>
      <c r="G63" s="247">
        <v>226</v>
      </c>
      <c r="H63" s="249">
        <v>58.701298701298697</v>
      </c>
      <c r="I63" s="247">
        <v>226</v>
      </c>
      <c r="J63" s="249">
        <v>58.701298701298697</v>
      </c>
      <c r="K63" s="250" t="s">
        <v>2308</v>
      </c>
      <c r="M63" s="178" t="str">
        <f t="shared" si="0"/>
        <v>K</v>
      </c>
      <c r="N63" s="178" t="str">
        <f t="shared" si="1"/>
        <v>K</v>
      </c>
      <c r="O63" s="178"/>
      <c r="P63" s="184">
        <f t="shared" si="2"/>
        <v>58.701298701298697</v>
      </c>
      <c r="Q63" s="184">
        <f t="shared" si="3"/>
        <v>58.701298701298697</v>
      </c>
      <c r="R63" s="180"/>
      <c r="S63" s="180" t="str">
        <f t="shared" si="4"/>
        <v>BETUL</v>
      </c>
      <c r="T63" s="180" t="str">
        <f t="shared" si="5"/>
        <v>BETUL</v>
      </c>
      <c r="U63" s="180" t="str">
        <f t="shared" si="6"/>
        <v>OKE</v>
      </c>
      <c r="V63" s="180" t="str">
        <f t="shared" si="7"/>
        <v>OKE</v>
      </c>
      <c r="Z63" s="296" t="s">
        <v>30</v>
      </c>
      <c r="AA63" s="297">
        <v>6</v>
      </c>
      <c r="AB63" s="297" t="s">
        <v>2329</v>
      </c>
      <c r="AC63" s="297" t="s">
        <v>128</v>
      </c>
      <c r="AD63" s="248">
        <v>385</v>
      </c>
      <c r="AE63" s="298">
        <v>104</v>
      </c>
      <c r="AF63" s="298">
        <v>27.012987012987001</v>
      </c>
      <c r="AG63" s="298">
        <v>55</v>
      </c>
      <c r="AH63" s="298">
        <v>14.285714285714301</v>
      </c>
      <c r="AI63" s="247" t="s">
        <v>2330</v>
      </c>
    </row>
    <row r="64" spans="1:35">
      <c r="A64" s="295">
        <v>55</v>
      </c>
      <c r="B64" s="584" t="s">
        <v>30</v>
      </c>
      <c r="C64" s="585">
        <v>6</v>
      </c>
      <c r="D64" s="585" t="s">
        <v>2324</v>
      </c>
      <c r="E64" s="585" t="s">
        <v>128</v>
      </c>
      <c r="F64" s="248">
        <v>385</v>
      </c>
      <c r="G64" s="247">
        <v>159</v>
      </c>
      <c r="H64" s="249">
        <v>41.298701298701303</v>
      </c>
      <c r="I64" s="247">
        <v>162</v>
      </c>
      <c r="J64" s="249">
        <v>42.077922077922075</v>
      </c>
      <c r="K64" s="250" t="s">
        <v>2326</v>
      </c>
      <c r="M64" s="178" t="str">
        <f t="shared" si="0"/>
        <v>K</v>
      </c>
      <c r="N64" s="178" t="str">
        <f t="shared" si="1"/>
        <v>K</v>
      </c>
      <c r="O64" s="178"/>
      <c r="P64" s="184">
        <f t="shared" si="2"/>
        <v>41.298701298701303</v>
      </c>
      <c r="Q64" s="184">
        <f t="shared" si="3"/>
        <v>42.077922077922075</v>
      </c>
      <c r="R64" s="180"/>
      <c r="S64" s="180" t="str">
        <f t="shared" si="4"/>
        <v>BETUL</v>
      </c>
      <c r="T64" s="180" t="str">
        <f t="shared" si="5"/>
        <v>BETUL</v>
      </c>
      <c r="U64" s="180" t="str">
        <f t="shared" si="6"/>
        <v>OKE</v>
      </c>
      <c r="V64" s="180" t="str">
        <f t="shared" si="7"/>
        <v>OKE</v>
      </c>
      <c r="Z64" s="296" t="s">
        <v>450</v>
      </c>
      <c r="AA64" s="297">
        <v>1</v>
      </c>
      <c r="AB64" s="297" t="s">
        <v>2331</v>
      </c>
      <c r="AC64" s="297" t="s">
        <v>131</v>
      </c>
      <c r="AD64" s="248">
        <v>255</v>
      </c>
      <c r="AE64" s="298">
        <v>134</v>
      </c>
      <c r="AF64" s="298">
        <v>52.5490196078431</v>
      </c>
      <c r="AG64" s="298">
        <v>152</v>
      </c>
      <c r="AH64" s="298">
        <v>59.607843137254903</v>
      </c>
      <c r="AI64" s="247" t="s">
        <v>2332</v>
      </c>
    </row>
    <row r="65" spans="1:35">
      <c r="A65" s="295">
        <v>56</v>
      </c>
      <c r="B65" s="584" t="s">
        <v>5442</v>
      </c>
      <c r="C65" s="585">
        <v>1</v>
      </c>
      <c r="D65" s="585" t="s">
        <v>5457</v>
      </c>
      <c r="E65" s="585" t="s">
        <v>128</v>
      </c>
      <c r="F65" s="248">
        <v>420</v>
      </c>
      <c r="G65" s="247">
        <v>128</v>
      </c>
      <c r="H65" s="249">
        <v>30.476190476190478</v>
      </c>
      <c r="I65" s="247">
        <v>152</v>
      </c>
      <c r="J65" s="249">
        <v>36.19047619047619</v>
      </c>
      <c r="K65" s="250"/>
      <c r="M65" s="178" t="str">
        <f t="shared" si="0"/>
        <v>K</v>
      </c>
      <c r="N65" s="178" t="str">
        <f t="shared" si="1"/>
        <v>K</v>
      </c>
      <c r="O65" s="178"/>
      <c r="P65" s="184">
        <f t="shared" si="2"/>
        <v>30.476190476190478</v>
      </c>
      <c r="Q65" s="184">
        <f t="shared" si="3"/>
        <v>36.19047619047619</v>
      </c>
      <c r="R65" s="180"/>
      <c r="S65" s="180" t="str">
        <f t="shared" si="4"/>
        <v>BETUL</v>
      </c>
      <c r="T65" s="180" t="str">
        <f t="shared" si="5"/>
        <v>BETUL</v>
      </c>
      <c r="U65" s="180" t="str">
        <f t="shared" si="6"/>
        <v>OKE</v>
      </c>
      <c r="V65" s="180" t="str">
        <f t="shared" si="7"/>
        <v>OKE</v>
      </c>
      <c r="Z65" s="296" t="s">
        <v>450</v>
      </c>
      <c r="AA65" s="297">
        <v>1</v>
      </c>
      <c r="AB65" s="297" t="s">
        <v>2334</v>
      </c>
      <c r="AC65" s="297" t="s">
        <v>131</v>
      </c>
      <c r="AD65" s="248">
        <v>385</v>
      </c>
      <c r="AE65" s="298">
        <v>172</v>
      </c>
      <c r="AF65" s="298">
        <v>44.675324675324703</v>
      </c>
      <c r="AG65" s="298">
        <v>176</v>
      </c>
      <c r="AH65" s="298">
        <v>45.714285714285701</v>
      </c>
      <c r="AI65" s="247" t="s">
        <v>2335</v>
      </c>
    </row>
    <row r="66" spans="1:35">
      <c r="A66" s="295">
        <v>57</v>
      </c>
      <c r="B66" s="584" t="s">
        <v>5442</v>
      </c>
      <c r="C66" s="585">
        <v>1</v>
      </c>
      <c r="D66" s="585" t="s">
        <v>5458</v>
      </c>
      <c r="E66" s="585" t="s">
        <v>128</v>
      </c>
      <c r="F66" s="248">
        <v>420</v>
      </c>
      <c r="G66" s="247">
        <v>150</v>
      </c>
      <c r="H66" s="249">
        <v>35.714285714285715</v>
      </c>
      <c r="I66" s="247">
        <v>177</v>
      </c>
      <c r="J66" s="249">
        <v>42.142857142857146</v>
      </c>
      <c r="K66" s="250"/>
      <c r="M66" s="178" t="str">
        <f t="shared" si="0"/>
        <v>K</v>
      </c>
      <c r="N66" s="178" t="str">
        <f t="shared" si="1"/>
        <v>K</v>
      </c>
      <c r="O66" s="178"/>
      <c r="P66" s="184">
        <f t="shared" si="2"/>
        <v>35.714285714285715</v>
      </c>
      <c r="Q66" s="184">
        <f t="shared" si="3"/>
        <v>42.142857142857146</v>
      </c>
      <c r="R66" s="180"/>
      <c r="S66" s="180" t="str">
        <f t="shared" si="4"/>
        <v>BETUL</v>
      </c>
      <c r="T66" s="180" t="str">
        <f t="shared" si="5"/>
        <v>BETUL</v>
      </c>
      <c r="U66" s="180" t="str">
        <f t="shared" si="6"/>
        <v>OKE</v>
      </c>
      <c r="V66" s="180" t="str">
        <f t="shared" si="7"/>
        <v>OKE</v>
      </c>
      <c r="Z66" s="296" t="s">
        <v>450</v>
      </c>
      <c r="AA66" s="297">
        <v>1</v>
      </c>
      <c r="AB66" s="297" t="s">
        <v>2337</v>
      </c>
      <c r="AC66" s="297" t="s">
        <v>131</v>
      </c>
      <c r="AD66" s="248">
        <v>255</v>
      </c>
      <c r="AE66" s="298">
        <v>50</v>
      </c>
      <c r="AF66" s="298">
        <v>19.6078431372549</v>
      </c>
      <c r="AG66" s="298">
        <v>56</v>
      </c>
      <c r="AH66" s="298">
        <v>21.960784313725501</v>
      </c>
      <c r="AI66" s="247" t="s">
        <v>2338</v>
      </c>
    </row>
    <row r="67" spans="1:35">
      <c r="A67" s="295">
        <v>58</v>
      </c>
      <c r="B67" s="584" t="s">
        <v>5442</v>
      </c>
      <c r="C67" s="585">
        <v>2</v>
      </c>
      <c r="D67" s="585" t="s">
        <v>5459</v>
      </c>
      <c r="E67" s="585" t="s">
        <v>128</v>
      </c>
      <c r="F67" s="248">
        <v>420</v>
      </c>
      <c r="G67" s="247">
        <v>64</v>
      </c>
      <c r="H67" s="249">
        <v>15.238095238095239</v>
      </c>
      <c r="I67" s="247">
        <v>79</v>
      </c>
      <c r="J67" s="249">
        <v>18.80952380952381</v>
      </c>
      <c r="K67" s="250"/>
      <c r="M67" s="178" t="str">
        <f t="shared" si="0"/>
        <v>K</v>
      </c>
      <c r="N67" s="178" t="str">
        <f t="shared" si="1"/>
        <v>K</v>
      </c>
      <c r="O67" s="178"/>
      <c r="P67" s="184">
        <f t="shared" si="2"/>
        <v>15.238095238095239</v>
      </c>
      <c r="Q67" s="184">
        <f t="shared" si="3"/>
        <v>18.80952380952381</v>
      </c>
      <c r="R67" s="180"/>
      <c r="S67" s="180" t="str">
        <f t="shared" si="4"/>
        <v>BETUL</v>
      </c>
      <c r="T67" s="180" t="str">
        <f t="shared" si="5"/>
        <v>BETUL</v>
      </c>
      <c r="U67" s="180" t="str">
        <f t="shared" si="6"/>
        <v>OKE</v>
      </c>
      <c r="V67" s="180" t="str">
        <f t="shared" si="7"/>
        <v>OKE</v>
      </c>
      <c r="Z67" s="296" t="s">
        <v>450</v>
      </c>
      <c r="AA67" s="297">
        <v>1</v>
      </c>
      <c r="AB67" s="297" t="s">
        <v>2340</v>
      </c>
      <c r="AC67" s="297" t="s">
        <v>131</v>
      </c>
      <c r="AD67" s="248">
        <v>255</v>
      </c>
      <c r="AE67" s="298">
        <v>133</v>
      </c>
      <c r="AF67" s="298">
        <v>52.156862745098003</v>
      </c>
      <c r="AG67" s="298">
        <v>166</v>
      </c>
      <c r="AH67" s="298">
        <v>65.098039215686299</v>
      </c>
      <c r="AI67" s="247" t="s">
        <v>2341</v>
      </c>
    </row>
    <row r="68" spans="1:35">
      <c r="A68" s="295">
        <v>59</v>
      </c>
      <c r="B68" s="584" t="s">
        <v>5442</v>
      </c>
      <c r="C68" s="585">
        <v>1</v>
      </c>
      <c r="D68" s="585" t="s">
        <v>5460</v>
      </c>
      <c r="E68" s="585" t="s">
        <v>128</v>
      </c>
      <c r="F68" s="248">
        <v>420</v>
      </c>
      <c r="G68" s="247">
        <v>7</v>
      </c>
      <c r="H68" s="249">
        <v>1.6666666666666667</v>
      </c>
      <c r="I68" s="247">
        <v>7</v>
      </c>
      <c r="J68" s="249">
        <v>1.6666666666666667</v>
      </c>
      <c r="K68" s="250"/>
      <c r="M68" s="178" t="str">
        <f t="shared" si="0"/>
        <v>K</v>
      </c>
      <c r="N68" s="178" t="str">
        <f t="shared" si="1"/>
        <v>K</v>
      </c>
      <c r="O68" s="178"/>
      <c r="P68" s="184">
        <f t="shared" si="2"/>
        <v>1.6666666666666667</v>
      </c>
      <c r="Q68" s="184">
        <f t="shared" si="3"/>
        <v>1.6666666666666667</v>
      </c>
      <c r="R68" s="180"/>
      <c r="S68" s="180" t="str">
        <f t="shared" si="4"/>
        <v>BETUL</v>
      </c>
      <c r="T68" s="180" t="str">
        <f t="shared" si="5"/>
        <v>BETUL</v>
      </c>
      <c r="U68" s="180" t="str">
        <f t="shared" si="6"/>
        <v>OKE</v>
      </c>
      <c r="V68" s="180" t="str">
        <f t="shared" si="7"/>
        <v>OKE</v>
      </c>
      <c r="Z68" s="296" t="s">
        <v>450</v>
      </c>
      <c r="AA68" s="297">
        <v>1</v>
      </c>
      <c r="AB68" s="297" t="s">
        <v>2342</v>
      </c>
      <c r="AC68" s="297" t="s">
        <v>131</v>
      </c>
      <c r="AD68" s="248">
        <v>385</v>
      </c>
      <c r="AE68" s="298">
        <v>128</v>
      </c>
      <c r="AF68" s="298">
        <v>33.246753246753201</v>
      </c>
      <c r="AG68" s="298">
        <v>146</v>
      </c>
      <c r="AH68" s="298">
        <v>37.922077922077897</v>
      </c>
      <c r="AI68" s="247" t="s">
        <v>2343</v>
      </c>
    </row>
    <row r="69" spans="1:35">
      <c r="A69" s="295">
        <v>60</v>
      </c>
      <c r="B69" s="584" t="s">
        <v>5442</v>
      </c>
      <c r="C69" s="585">
        <v>1</v>
      </c>
      <c r="D69" s="585" t="s">
        <v>5461</v>
      </c>
      <c r="E69" s="585" t="s">
        <v>128</v>
      </c>
      <c r="F69" s="248">
        <v>420</v>
      </c>
      <c r="G69" s="247">
        <v>165</v>
      </c>
      <c r="H69" s="249">
        <v>39.285714285714285</v>
      </c>
      <c r="I69" s="247">
        <v>189</v>
      </c>
      <c r="J69" s="249">
        <v>45</v>
      </c>
      <c r="K69" s="250"/>
      <c r="M69" s="178" t="str">
        <f t="shared" si="0"/>
        <v>K</v>
      </c>
      <c r="N69" s="178" t="str">
        <f t="shared" si="1"/>
        <v>K</v>
      </c>
      <c r="O69" s="178"/>
      <c r="P69" s="184">
        <f t="shared" si="2"/>
        <v>39.285714285714285</v>
      </c>
      <c r="Q69" s="184">
        <f t="shared" si="3"/>
        <v>45</v>
      </c>
      <c r="R69" s="180"/>
      <c r="S69" s="180" t="str">
        <f t="shared" si="4"/>
        <v>BETUL</v>
      </c>
      <c r="T69" s="180" t="str">
        <f t="shared" si="5"/>
        <v>BETUL</v>
      </c>
      <c r="U69" s="180" t="str">
        <f t="shared" si="6"/>
        <v>OKE</v>
      </c>
      <c r="V69" s="180" t="str">
        <f t="shared" si="7"/>
        <v>OKE</v>
      </c>
      <c r="Z69" s="296" t="s">
        <v>450</v>
      </c>
      <c r="AA69" s="297">
        <v>2</v>
      </c>
      <c r="AB69" s="297" t="s">
        <v>2344</v>
      </c>
      <c r="AC69" s="297" t="s">
        <v>128</v>
      </c>
      <c r="AD69" s="248">
        <v>385</v>
      </c>
      <c r="AE69" s="298">
        <v>218</v>
      </c>
      <c r="AF69" s="298">
        <v>56.6233766233766</v>
      </c>
      <c r="AG69" s="298">
        <v>161</v>
      </c>
      <c r="AH69" s="298">
        <v>41.818181818181799</v>
      </c>
      <c r="AI69" s="247" t="s">
        <v>2345</v>
      </c>
    </row>
    <row r="70" spans="1:35">
      <c r="A70" s="295">
        <v>61</v>
      </c>
      <c r="B70" s="584" t="s">
        <v>5442</v>
      </c>
      <c r="C70" s="585">
        <v>2</v>
      </c>
      <c r="D70" s="585" t="s">
        <v>5462</v>
      </c>
      <c r="E70" s="585" t="s">
        <v>128</v>
      </c>
      <c r="F70" s="248">
        <v>420</v>
      </c>
      <c r="G70" s="247">
        <v>161</v>
      </c>
      <c r="H70" s="249">
        <v>38.333333333333336</v>
      </c>
      <c r="I70" s="247">
        <v>173</v>
      </c>
      <c r="J70" s="249">
        <v>41.19047619047619</v>
      </c>
      <c r="K70" s="250"/>
      <c r="M70" s="178" t="str">
        <f t="shared" si="0"/>
        <v>K</v>
      </c>
      <c r="N70" s="178" t="str">
        <f t="shared" si="1"/>
        <v>K</v>
      </c>
      <c r="O70" s="178"/>
      <c r="P70" s="184">
        <f t="shared" si="2"/>
        <v>38.333333333333336</v>
      </c>
      <c r="Q70" s="184">
        <f t="shared" si="3"/>
        <v>41.19047619047619</v>
      </c>
      <c r="R70" s="180"/>
      <c r="S70" s="180" t="str">
        <f t="shared" si="4"/>
        <v>BETUL</v>
      </c>
      <c r="T70" s="180" t="str">
        <f t="shared" si="5"/>
        <v>BETUL</v>
      </c>
      <c r="U70" s="180" t="str">
        <f t="shared" si="6"/>
        <v>OKE</v>
      </c>
      <c r="V70" s="180" t="str">
        <f t="shared" si="7"/>
        <v>OKE</v>
      </c>
      <c r="Z70" s="296" t="s">
        <v>450</v>
      </c>
      <c r="AA70" s="297">
        <v>2</v>
      </c>
      <c r="AB70" s="297" t="s">
        <v>2348</v>
      </c>
      <c r="AC70" s="297" t="s">
        <v>131</v>
      </c>
      <c r="AD70" s="248">
        <v>255</v>
      </c>
      <c r="AE70" s="298">
        <v>140</v>
      </c>
      <c r="AF70" s="298">
        <v>54.901960784313701</v>
      </c>
      <c r="AG70" s="298">
        <v>139</v>
      </c>
      <c r="AH70" s="298">
        <v>54.509803921568597</v>
      </c>
      <c r="AI70" s="247" t="s">
        <v>2349</v>
      </c>
    </row>
    <row r="71" spans="1:35">
      <c r="A71" s="295">
        <v>62</v>
      </c>
      <c r="B71" s="584" t="s">
        <v>5442</v>
      </c>
      <c r="C71" s="585">
        <v>1</v>
      </c>
      <c r="D71" s="585" t="s">
        <v>5463</v>
      </c>
      <c r="E71" s="585" t="s">
        <v>128</v>
      </c>
      <c r="F71" s="248">
        <v>420</v>
      </c>
      <c r="G71" s="247">
        <v>146</v>
      </c>
      <c r="H71" s="249">
        <v>34.761904761904759</v>
      </c>
      <c r="I71" s="247">
        <v>156</v>
      </c>
      <c r="J71" s="249">
        <v>37.142857142857146</v>
      </c>
      <c r="K71" s="250"/>
      <c r="M71" s="178" t="str">
        <f t="shared" si="0"/>
        <v>K</v>
      </c>
      <c r="N71" s="178" t="str">
        <f t="shared" si="1"/>
        <v>K</v>
      </c>
      <c r="O71" s="178"/>
      <c r="P71" s="184">
        <f t="shared" si="2"/>
        <v>34.761904761904759</v>
      </c>
      <c r="Q71" s="184">
        <f t="shared" si="3"/>
        <v>37.142857142857146</v>
      </c>
      <c r="R71" s="180"/>
      <c r="S71" s="180" t="str">
        <f t="shared" si="4"/>
        <v>BETUL</v>
      </c>
      <c r="T71" s="180" t="str">
        <f t="shared" si="5"/>
        <v>BETUL</v>
      </c>
      <c r="U71" s="180" t="str">
        <f t="shared" si="6"/>
        <v>OKE</v>
      </c>
      <c r="V71" s="180" t="str">
        <f t="shared" si="7"/>
        <v>OKE</v>
      </c>
      <c r="Z71" s="296" t="s">
        <v>450</v>
      </c>
      <c r="AA71" s="297">
        <v>2</v>
      </c>
      <c r="AB71" s="297" t="s">
        <v>2351</v>
      </c>
      <c r="AC71" s="297" t="s">
        <v>131</v>
      </c>
      <c r="AD71" s="248">
        <v>255</v>
      </c>
      <c r="AE71" s="298">
        <v>154</v>
      </c>
      <c r="AF71" s="298">
        <v>60.392156862745097</v>
      </c>
      <c r="AG71" s="298">
        <v>176</v>
      </c>
      <c r="AH71" s="298">
        <v>69.019607843137294</v>
      </c>
      <c r="AI71" s="247" t="s">
        <v>2352</v>
      </c>
    </row>
    <row r="72" spans="1:35">
      <c r="A72" s="295">
        <v>63</v>
      </c>
      <c r="B72" s="584" t="s">
        <v>5442</v>
      </c>
      <c r="C72" s="585">
        <v>2</v>
      </c>
      <c r="D72" s="585" t="s">
        <v>5524</v>
      </c>
      <c r="E72" s="585" t="s">
        <v>128</v>
      </c>
      <c r="F72" s="248">
        <v>420</v>
      </c>
      <c r="G72" s="247">
        <v>120</v>
      </c>
      <c r="H72" s="249">
        <v>28.571428571428569</v>
      </c>
      <c r="I72" s="247">
        <v>132</v>
      </c>
      <c r="J72" s="249">
        <v>31.428571428571427</v>
      </c>
      <c r="K72" s="250"/>
      <c r="M72" s="178" t="str">
        <f t="shared" si="0"/>
        <v>K</v>
      </c>
      <c r="N72" s="178" t="str">
        <f t="shared" si="1"/>
        <v>K</v>
      </c>
      <c r="O72" s="178"/>
      <c r="P72" s="184">
        <f t="shared" si="2"/>
        <v>28.571428571428569</v>
      </c>
      <c r="Q72" s="184">
        <f t="shared" si="3"/>
        <v>31.428571428571427</v>
      </c>
      <c r="R72" s="180"/>
      <c r="S72" s="180" t="str">
        <f t="shared" si="4"/>
        <v>BETUL</v>
      </c>
      <c r="T72" s="180" t="str">
        <f t="shared" si="5"/>
        <v>BETUL</v>
      </c>
      <c r="U72" s="180" t="str">
        <f t="shared" si="6"/>
        <v>OKE</v>
      </c>
      <c r="V72" s="180" t="str">
        <f t="shared" si="7"/>
        <v>OKE</v>
      </c>
      <c r="Z72" s="296" t="s">
        <v>450</v>
      </c>
      <c r="AA72" s="297">
        <v>2</v>
      </c>
      <c r="AB72" s="297" t="s">
        <v>2354</v>
      </c>
      <c r="AC72" s="297" t="s">
        <v>128</v>
      </c>
      <c r="AD72" s="248">
        <v>385</v>
      </c>
      <c r="AE72" s="298">
        <v>265</v>
      </c>
      <c r="AF72" s="298">
        <v>68.831168831168796</v>
      </c>
      <c r="AG72" s="298">
        <v>288</v>
      </c>
      <c r="AH72" s="298">
        <v>74.805194805194802</v>
      </c>
      <c r="AI72" s="247" t="s">
        <v>2355</v>
      </c>
    </row>
    <row r="73" spans="1:35">
      <c r="A73" s="295">
        <v>64</v>
      </c>
      <c r="B73" s="584" t="s">
        <v>450</v>
      </c>
      <c r="C73" s="585">
        <v>1</v>
      </c>
      <c r="D73" s="585" t="s">
        <v>2331</v>
      </c>
      <c r="E73" s="585" t="s">
        <v>131</v>
      </c>
      <c r="F73" s="248">
        <v>255</v>
      </c>
      <c r="G73" s="247">
        <v>138</v>
      </c>
      <c r="H73" s="249">
        <v>54.117647058823529</v>
      </c>
      <c r="I73" s="247">
        <v>173</v>
      </c>
      <c r="J73" s="249">
        <v>67.843137254901961</v>
      </c>
      <c r="K73" s="250" t="s">
        <v>2333</v>
      </c>
      <c r="M73" s="178" t="str">
        <f t="shared" si="0"/>
        <v>K</v>
      </c>
      <c r="N73" s="178" t="str">
        <f t="shared" si="1"/>
        <v>K</v>
      </c>
      <c r="O73" s="178"/>
      <c r="P73" s="184">
        <f t="shared" si="2"/>
        <v>54.117647058823529</v>
      </c>
      <c r="Q73" s="184">
        <f t="shared" si="3"/>
        <v>67.843137254901961</v>
      </c>
      <c r="R73" s="180"/>
      <c r="S73" s="180" t="str">
        <f t="shared" si="4"/>
        <v>BETUL</v>
      </c>
      <c r="T73" s="180" t="str">
        <f t="shared" si="5"/>
        <v>BETUL</v>
      </c>
      <c r="U73" s="180" t="str">
        <f t="shared" si="6"/>
        <v>OKE</v>
      </c>
      <c r="V73" s="180" t="str">
        <f t="shared" si="7"/>
        <v>OKE</v>
      </c>
      <c r="Z73" s="296" t="s">
        <v>450</v>
      </c>
      <c r="AA73" s="297">
        <v>2</v>
      </c>
      <c r="AB73" s="297" t="s">
        <v>2357</v>
      </c>
      <c r="AC73" s="297" t="s">
        <v>131</v>
      </c>
      <c r="AD73" s="248">
        <v>255</v>
      </c>
      <c r="AE73" s="298">
        <v>92</v>
      </c>
      <c r="AF73" s="298">
        <v>36.078431372548998</v>
      </c>
      <c r="AG73" s="298">
        <v>63</v>
      </c>
      <c r="AH73" s="298">
        <v>24.705882352941199</v>
      </c>
      <c r="AI73" s="247" t="s">
        <v>2358</v>
      </c>
    </row>
    <row r="74" spans="1:35">
      <c r="A74" s="295">
        <v>65</v>
      </c>
      <c r="B74" s="584" t="s">
        <v>450</v>
      </c>
      <c r="C74" s="585">
        <v>1</v>
      </c>
      <c r="D74" s="585" t="s">
        <v>2334</v>
      </c>
      <c r="E74" s="585" t="s">
        <v>131</v>
      </c>
      <c r="F74" s="248">
        <v>385</v>
      </c>
      <c r="G74" s="247">
        <v>215</v>
      </c>
      <c r="H74" s="249">
        <v>55.844155844155843</v>
      </c>
      <c r="I74" s="247">
        <v>219</v>
      </c>
      <c r="J74" s="249">
        <v>56.883116883116877</v>
      </c>
      <c r="K74" s="250" t="s">
        <v>2336</v>
      </c>
      <c r="M74" s="178" t="str">
        <f t="shared" ref="M74:M137" si="8">IF(H74&gt;=80,"B","K")</f>
        <v>K</v>
      </c>
      <c r="N74" s="178" t="str">
        <f t="shared" ref="N74:N137" si="9">IF(J74&gt;=80,"B","K")</f>
        <v>K</v>
      </c>
      <c r="O74" s="178"/>
      <c r="P74" s="184">
        <f t="shared" ref="P74:P137" si="10">(G74/F74)*100</f>
        <v>55.844155844155843</v>
      </c>
      <c r="Q74" s="184">
        <f t="shared" ref="Q74:Q137" si="11">(I74/F74)*100</f>
        <v>56.883116883116877</v>
      </c>
      <c r="R74" s="180"/>
      <c r="S74" s="180" t="str">
        <f t="shared" ref="S74:S137" si="12">IF(P74=H74,"BETUL","salah")</f>
        <v>BETUL</v>
      </c>
      <c r="T74" s="180" t="str">
        <f t="shared" ref="T74:T137" si="13">IF(Q74=J74,"BETUL","salah")</f>
        <v>BETUL</v>
      </c>
      <c r="U74" s="180" t="str">
        <f t="shared" ref="U74:U137" si="14">IF(H74&gt;100,"CEK KEMBALI","OKE")</f>
        <v>OKE</v>
      </c>
      <c r="V74" s="180" t="str">
        <f t="shared" ref="V74:V102" si="15">IF(J74&gt;100,"CEK KEMBALI","OKE")</f>
        <v>OKE</v>
      </c>
      <c r="Z74" s="296" t="s">
        <v>450</v>
      </c>
      <c r="AA74" s="297">
        <v>2</v>
      </c>
      <c r="AB74" s="297" t="s">
        <v>2359</v>
      </c>
      <c r="AC74" s="297" t="s">
        <v>131</v>
      </c>
      <c r="AD74" s="248">
        <v>255</v>
      </c>
      <c r="AE74" s="298">
        <v>76</v>
      </c>
      <c r="AF74" s="298">
        <v>29.803921568627501</v>
      </c>
      <c r="AG74" s="298">
        <v>79</v>
      </c>
      <c r="AH74" s="298">
        <v>30.980392156862699</v>
      </c>
      <c r="AI74" s="247" t="s">
        <v>2360</v>
      </c>
    </row>
    <row r="75" spans="1:35">
      <c r="A75" s="295">
        <v>66</v>
      </c>
      <c r="B75" s="584" t="s">
        <v>450</v>
      </c>
      <c r="C75" s="585">
        <v>1</v>
      </c>
      <c r="D75" s="585" t="s">
        <v>2337</v>
      </c>
      <c r="E75" s="585" t="s">
        <v>131</v>
      </c>
      <c r="F75" s="248">
        <v>255</v>
      </c>
      <c r="G75" s="247">
        <v>84</v>
      </c>
      <c r="H75" s="249">
        <v>32.941176470588232</v>
      </c>
      <c r="I75" s="247">
        <v>100</v>
      </c>
      <c r="J75" s="249">
        <v>39.215686274509807</v>
      </c>
      <c r="K75" s="250" t="s">
        <v>2339</v>
      </c>
      <c r="M75" s="178" t="str">
        <f t="shared" si="8"/>
        <v>K</v>
      </c>
      <c r="N75" s="178" t="str">
        <f t="shared" si="9"/>
        <v>K</v>
      </c>
      <c r="O75" s="178"/>
      <c r="P75" s="184">
        <f t="shared" si="10"/>
        <v>32.941176470588232</v>
      </c>
      <c r="Q75" s="184">
        <f t="shared" si="11"/>
        <v>39.215686274509807</v>
      </c>
      <c r="R75" s="180"/>
      <c r="S75" s="180" t="str">
        <f t="shared" si="12"/>
        <v>BETUL</v>
      </c>
      <c r="T75" s="180" t="str">
        <f t="shared" si="13"/>
        <v>BETUL</v>
      </c>
      <c r="U75" s="180" t="str">
        <f t="shared" si="14"/>
        <v>OKE</v>
      </c>
      <c r="V75" s="180" t="str">
        <f t="shared" si="15"/>
        <v>OKE</v>
      </c>
      <c r="Z75" s="296" t="s">
        <v>206</v>
      </c>
      <c r="AA75" s="297">
        <v>3</v>
      </c>
      <c r="AB75" s="297" t="s">
        <v>241</v>
      </c>
      <c r="AC75" s="297" t="s">
        <v>131</v>
      </c>
      <c r="AD75" s="248">
        <v>225</v>
      </c>
      <c r="AE75" s="298">
        <v>206</v>
      </c>
      <c r="AF75" s="298">
        <v>91.5555555555556</v>
      </c>
      <c r="AG75" s="298">
        <v>180</v>
      </c>
      <c r="AH75" s="298">
        <v>80</v>
      </c>
      <c r="AI75" s="247" t="s">
        <v>242</v>
      </c>
    </row>
    <row r="76" spans="1:35">
      <c r="A76" s="295">
        <v>67</v>
      </c>
      <c r="B76" s="584" t="s">
        <v>450</v>
      </c>
      <c r="C76" s="585">
        <v>1</v>
      </c>
      <c r="D76" s="585" t="s">
        <v>2340</v>
      </c>
      <c r="E76" s="585" t="s">
        <v>131</v>
      </c>
      <c r="F76" s="248">
        <v>255</v>
      </c>
      <c r="G76" s="247">
        <v>178</v>
      </c>
      <c r="H76" s="249">
        <v>69.803921568627445</v>
      </c>
      <c r="I76" s="247">
        <v>182</v>
      </c>
      <c r="J76" s="249">
        <v>71.372549019607845</v>
      </c>
      <c r="K76" s="250" t="s">
        <v>2341</v>
      </c>
      <c r="M76" s="178" t="str">
        <f t="shared" si="8"/>
        <v>K</v>
      </c>
      <c r="N76" s="178" t="str">
        <f t="shared" si="9"/>
        <v>K</v>
      </c>
      <c r="O76" s="178"/>
      <c r="P76" s="184">
        <f t="shared" si="10"/>
        <v>69.803921568627445</v>
      </c>
      <c r="Q76" s="184">
        <f t="shared" si="11"/>
        <v>71.372549019607845</v>
      </c>
      <c r="R76" s="180"/>
      <c r="S76" s="180" t="str">
        <f t="shared" si="12"/>
        <v>BETUL</v>
      </c>
      <c r="T76" s="180" t="str">
        <f t="shared" si="13"/>
        <v>BETUL</v>
      </c>
      <c r="U76" s="180" t="str">
        <f t="shared" si="14"/>
        <v>OKE</v>
      </c>
      <c r="V76" s="180" t="str">
        <f t="shared" si="15"/>
        <v>OKE</v>
      </c>
      <c r="Z76" s="296" t="s">
        <v>206</v>
      </c>
      <c r="AA76" s="297">
        <v>3</v>
      </c>
      <c r="AB76" s="297" t="s">
        <v>2361</v>
      </c>
      <c r="AC76" s="297" t="s">
        <v>131</v>
      </c>
      <c r="AD76" s="248">
        <v>255</v>
      </c>
      <c r="AE76" s="298">
        <v>92</v>
      </c>
      <c r="AF76" s="298">
        <v>36.078431372548998</v>
      </c>
      <c r="AG76" s="298">
        <v>92</v>
      </c>
      <c r="AH76" s="298">
        <v>36.078431372548998</v>
      </c>
      <c r="AI76" s="247" t="s">
        <v>2362</v>
      </c>
    </row>
    <row r="77" spans="1:35">
      <c r="A77" s="295">
        <v>68</v>
      </c>
      <c r="B77" s="584" t="s">
        <v>450</v>
      </c>
      <c r="C77" s="585">
        <v>1</v>
      </c>
      <c r="D77" s="585" t="s">
        <v>2342</v>
      </c>
      <c r="E77" s="585" t="s">
        <v>131</v>
      </c>
      <c r="F77" s="248">
        <v>385</v>
      </c>
      <c r="G77" s="247">
        <v>131</v>
      </c>
      <c r="H77" s="249">
        <v>34.025974025974023</v>
      </c>
      <c r="I77" s="247">
        <v>149</v>
      </c>
      <c r="J77" s="249">
        <v>38.701298701298704</v>
      </c>
      <c r="K77" s="250" t="s">
        <v>2343</v>
      </c>
      <c r="M77" s="178" t="str">
        <f t="shared" si="8"/>
        <v>K</v>
      </c>
      <c r="N77" s="178" t="str">
        <f t="shared" si="9"/>
        <v>K</v>
      </c>
      <c r="O77" s="178"/>
      <c r="P77" s="184">
        <f t="shared" si="10"/>
        <v>34.025974025974023</v>
      </c>
      <c r="Q77" s="184">
        <f t="shared" si="11"/>
        <v>38.701298701298704</v>
      </c>
      <c r="R77" s="180"/>
      <c r="S77" s="180" t="str">
        <f t="shared" si="12"/>
        <v>BETUL</v>
      </c>
      <c r="T77" s="180" t="str">
        <f t="shared" si="13"/>
        <v>BETUL</v>
      </c>
      <c r="U77" s="180" t="str">
        <f t="shared" si="14"/>
        <v>OKE</v>
      </c>
      <c r="V77" s="180" t="str">
        <f t="shared" si="15"/>
        <v>OKE</v>
      </c>
      <c r="Z77" s="296" t="s">
        <v>206</v>
      </c>
      <c r="AA77" s="297">
        <v>2</v>
      </c>
      <c r="AB77" s="297" t="s">
        <v>2363</v>
      </c>
      <c r="AC77" s="297" t="s">
        <v>131</v>
      </c>
      <c r="AD77" s="248">
        <v>292</v>
      </c>
      <c r="AE77" s="298">
        <v>78</v>
      </c>
      <c r="AF77" s="298">
        <v>26.712328767123299</v>
      </c>
      <c r="AG77" s="298">
        <v>82</v>
      </c>
      <c r="AH77" s="298">
        <v>28.082191780821901</v>
      </c>
      <c r="AI77" s="247" t="s">
        <v>2364</v>
      </c>
    </row>
    <row r="78" spans="1:35">
      <c r="A78" s="295">
        <v>69</v>
      </c>
      <c r="B78" s="584" t="s">
        <v>450</v>
      </c>
      <c r="C78" s="585">
        <v>1</v>
      </c>
      <c r="D78" s="585" t="s">
        <v>2346</v>
      </c>
      <c r="E78" s="585" t="s">
        <v>128</v>
      </c>
      <c r="F78" s="248">
        <v>358</v>
      </c>
      <c r="G78" s="247">
        <v>17</v>
      </c>
      <c r="H78" s="249">
        <v>4.7486033519553068</v>
      </c>
      <c r="I78" s="247">
        <v>17</v>
      </c>
      <c r="J78" s="249">
        <v>4.7486033519553068</v>
      </c>
      <c r="K78" s="250" t="s">
        <v>2347</v>
      </c>
      <c r="M78" s="178" t="str">
        <f t="shared" si="8"/>
        <v>K</v>
      </c>
      <c r="N78" s="178" t="str">
        <f t="shared" si="9"/>
        <v>K</v>
      </c>
      <c r="O78" s="178"/>
      <c r="P78" s="184">
        <f t="shared" si="10"/>
        <v>4.7486033519553068</v>
      </c>
      <c r="Q78" s="184">
        <f t="shared" si="11"/>
        <v>4.7486033519553068</v>
      </c>
      <c r="R78" s="180"/>
      <c r="S78" s="180" t="str">
        <f t="shared" si="12"/>
        <v>BETUL</v>
      </c>
      <c r="T78" s="180" t="str">
        <f t="shared" si="13"/>
        <v>BETUL</v>
      </c>
      <c r="U78" s="180" t="str">
        <f t="shared" si="14"/>
        <v>OKE</v>
      </c>
      <c r="V78" s="180" t="str">
        <f t="shared" si="15"/>
        <v>OKE</v>
      </c>
      <c r="Z78" s="296" t="s">
        <v>206</v>
      </c>
      <c r="AA78" s="297">
        <v>1</v>
      </c>
      <c r="AB78" s="297" t="s">
        <v>2365</v>
      </c>
      <c r="AC78" s="297" t="s">
        <v>128</v>
      </c>
      <c r="AD78" s="248">
        <v>292</v>
      </c>
      <c r="AE78" s="298">
        <v>72</v>
      </c>
      <c r="AF78" s="298">
        <v>24.657534246575299</v>
      </c>
      <c r="AG78" s="298">
        <v>85</v>
      </c>
      <c r="AH78" s="298">
        <v>29.109589041095902</v>
      </c>
      <c r="AI78" s="247" t="s">
        <v>2366</v>
      </c>
    </row>
    <row r="79" spans="1:35">
      <c r="A79" s="295">
        <v>70</v>
      </c>
      <c r="B79" s="584" t="s">
        <v>450</v>
      </c>
      <c r="C79" s="585">
        <v>2</v>
      </c>
      <c r="D79" s="585" t="s">
        <v>2344</v>
      </c>
      <c r="E79" s="585" t="s">
        <v>128</v>
      </c>
      <c r="F79" s="248">
        <v>385</v>
      </c>
      <c r="G79" s="247">
        <v>212</v>
      </c>
      <c r="H79" s="249">
        <v>55.064935064935064</v>
      </c>
      <c r="I79" s="247">
        <v>184</v>
      </c>
      <c r="J79" s="249">
        <v>47.79220779220779</v>
      </c>
      <c r="K79" s="250" t="s">
        <v>2350</v>
      </c>
      <c r="M79" s="178" t="str">
        <f t="shared" si="8"/>
        <v>K</v>
      </c>
      <c r="N79" s="178" t="str">
        <f t="shared" si="9"/>
        <v>K</v>
      </c>
      <c r="O79" s="178"/>
      <c r="P79" s="184">
        <f t="shared" si="10"/>
        <v>55.064935064935064</v>
      </c>
      <c r="Q79" s="184">
        <f t="shared" si="11"/>
        <v>47.79220779220779</v>
      </c>
      <c r="R79" s="180"/>
      <c r="S79" s="180" t="str">
        <f t="shared" si="12"/>
        <v>BETUL</v>
      </c>
      <c r="T79" s="180" t="str">
        <f t="shared" si="13"/>
        <v>BETUL</v>
      </c>
      <c r="U79" s="180" t="str">
        <f t="shared" si="14"/>
        <v>OKE</v>
      </c>
      <c r="V79" s="180" t="str">
        <f t="shared" si="15"/>
        <v>OKE</v>
      </c>
      <c r="Z79" s="296" t="s">
        <v>206</v>
      </c>
      <c r="AA79" s="297">
        <v>1</v>
      </c>
      <c r="AB79" s="297" t="s">
        <v>2369</v>
      </c>
      <c r="AC79" s="297" t="s">
        <v>128</v>
      </c>
      <c r="AD79" s="248">
        <v>385</v>
      </c>
      <c r="AE79" s="298">
        <v>134</v>
      </c>
      <c r="AF79" s="298">
        <v>34.805194805194802</v>
      </c>
      <c r="AG79" s="298">
        <v>139</v>
      </c>
      <c r="AH79" s="298">
        <v>36.103896103896098</v>
      </c>
      <c r="AI79" s="247" t="s">
        <v>2370</v>
      </c>
    </row>
    <row r="80" spans="1:35">
      <c r="A80" s="295">
        <v>71</v>
      </c>
      <c r="B80" s="584" t="s">
        <v>450</v>
      </c>
      <c r="C80" s="585">
        <v>2</v>
      </c>
      <c r="D80" s="585" t="s">
        <v>2348</v>
      </c>
      <c r="E80" s="585" t="s">
        <v>131</v>
      </c>
      <c r="F80" s="248">
        <v>255</v>
      </c>
      <c r="G80" s="247">
        <v>121</v>
      </c>
      <c r="H80" s="249">
        <v>47.450980392156858</v>
      </c>
      <c r="I80" s="247">
        <v>118</v>
      </c>
      <c r="J80" s="249">
        <v>46.274509803921568</v>
      </c>
      <c r="K80" s="250" t="s">
        <v>2353</v>
      </c>
      <c r="M80" s="178" t="str">
        <f t="shared" si="8"/>
        <v>K</v>
      </c>
      <c r="N80" s="178" t="str">
        <f t="shared" si="9"/>
        <v>K</v>
      </c>
      <c r="O80" s="178"/>
      <c r="P80" s="184">
        <f t="shared" si="10"/>
        <v>47.450980392156858</v>
      </c>
      <c r="Q80" s="184">
        <f t="shared" si="11"/>
        <v>46.274509803921568</v>
      </c>
      <c r="R80" s="180"/>
      <c r="S80" s="180" t="str">
        <f t="shared" si="12"/>
        <v>BETUL</v>
      </c>
      <c r="T80" s="180" t="str">
        <f t="shared" si="13"/>
        <v>BETUL</v>
      </c>
      <c r="U80" s="180" t="str">
        <f t="shared" si="14"/>
        <v>OKE</v>
      </c>
      <c r="V80" s="180" t="str">
        <f t="shared" si="15"/>
        <v>OKE</v>
      </c>
      <c r="Z80" s="296" t="s">
        <v>206</v>
      </c>
      <c r="AA80" s="297">
        <v>1</v>
      </c>
      <c r="AB80" s="297" t="s">
        <v>2372</v>
      </c>
      <c r="AC80" s="297" t="s">
        <v>131</v>
      </c>
      <c r="AD80" s="248">
        <v>292</v>
      </c>
      <c r="AE80" s="298">
        <v>177</v>
      </c>
      <c r="AF80" s="298">
        <v>60.616438356164402</v>
      </c>
      <c r="AG80" s="298">
        <v>101</v>
      </c>
      <c r="AH80" s="298">
        <v>34.589041095890401</v>
      </c>
      <c r="AI80" s="247" t="s">
        <v>2373</v>
      </c>
    </row>
    <row r="81" spans="1:35">
      <c r="A81" s="295">
        <v>72</v>
      </c>
      <c r="B81" s="584" t="s">
        <v>450</v>
      </c>
      <c r="C81" s="585">
        <v>2</v>
      </c>
      <c r="D81" s="585" t="s">
        <v>2351</v>
      </c>
      <c r="E81" s="585" t="s">
        <v>131</v>
      </c>
      <c r="F81" s="248">
        <v>255</v>
      </c>
      <c r="G81" s="247">
        <v>170</v>
      </c>
      <c r="H81" s="249">
        <v>66.666666666666657</v>
      </c>
      <c r="I81" s="247">
        <v>213</v>
      </c>
      <c r="J81" s="249">
        <v>83.529411764705884</v>
      </c>
      <c r="K81" s="250" t="s">
        <v>2356</v>
      </c>
      <c r="M81" s="178" t="str">
        <f t="shared" si="8"/>
        <v>K</v>
      </c>
      <c r="N81" s="178" t="str">
        <f t="shared" si="9"/>
        <v>B</v>
      </c>
      <c r="O81" s="178"/>
      <c r="P81" s="184">
        <f t="shared" si="10"/>
        <v>66.666666666666657</v>
      </c>
      <c r="Q81" s="184">
        <f t="shared" si="11"/>
        <v>83.529411764705884</v>
      </c>
      <c r="R81" s="180"/>
      <c r="S81" s="180" t="str">
        <f t="shared" si="12"/>
        <v>BETUL</v>
      </c>
      <c r="T81" s="180" t="str">
        <f t="shared" si="13"/>
        <v>BETUL</v>
      </c>
      <c r="U81" s="180" t="str">
        <f t="shared" si="14"/>
        <v>OKE</v>
      </c>
      <c r="V81" s="180" t="str">
        <f t="shared" si="15"/>
        <v>OKE</v>
      </c>
      <c r="Z81" s="296" t="s">
        <v>206</v>
      </c>
      <c r="AA81" s="297">
        <v>1</v>
      </c>
      <c r="AB81" s="297" t="s">
        <v>2375</v>
      </c>
      <c r="AC81" s="297" t="s">
        <v>131</v>
      </c>
      <c r="AD81" s="248">
        <v>292</v>
      </c>
      <c r="AE81" s="298">
        <v>104</v>
      </c>
      <c r="AF81" s="298">
        <v>35.616438356164402</v>
      </c>
      <c r="AG81" s="298">
        <v>93</v>
      </c>
      <c r="AH81" s="298">
        <v>31.849315068493201</v>
      </c>
      <c r="AI81" s="247" t="s">
        <v>2376</v>
      </c>
    </row>
    <row r="82" spans="1:35">
      <c r="A82" s="295">
        <v>73</v>
      </c>
      <c r="B82" s="584" t="s">
        <v>450</v>
      </c>
      <c r="C82" s="585">
        <v>2</v>
      </c>
      <c r="D82" s="585" t="s">
        <v>2354</v>
      </c>
      <c r="E82" s="585" t="s">
        <v>128</v>
      </c>
      <c r="F82" s="248">
        <v>385</v>
      </c>
      <c r="G82" s="247">
        <v>150</v>
      </c>
      <c r="H82" s="249">
        <v>38.961038961038966</v>
      </c>
      <c r="I82" s="247">
        <v>159</v>
      </c>
      <c r="J82" s="249">
        <v>41.298701298701303</v>
      </c>
      <c r="K82" s="250" t="s">
        <v>2353</v>
      </c>
      <c r="M82" s="178" t="str">
        <f t="shared" si="8"/>
        <v>K</v>
      </c>
      <c r="N82" s="178" t="str">
        <f t="shared" si="9"/>
        <v>K</v>
      </c>
      <c r="O82" s="178"/>
      <c r="P82" s="184">
        <f t="shared" si="10"/>
        <v>38.961038961038966</v>
      </c>
      <c r="Q82" s="184">
        <f t="shared" si="11"/>
        <v>41.298701298701303</v>
      </c>
      <c r="R82" s="180"/>
      <c r="S82" s="180" t="str">
        <f t="shared" si="12"/>
        <v>BETUL</v>
      </c>
      <c r="T82" s="180" t="str">
        <f t="shared" si="13"/>
        <v>BETUL</v>
      </c>
      <c r="U82" s="180" t="str">
        <f t="shared" si="14"/>
        <v>OKE</v>
      </c>
      <c r="V82" s="180" t="str">
        <f t="shared" si="15"/>
        <v>OKE</v>
      </c>
      <c r="Z82" s="296" t="s">
        <v>206</v>
      </c>
      <c r="AA82" s="297">
        <v>1</v>
      </c>
      <c r="AB82" s="297" t="s">
        <v>2378</v>
      </c>
      <c r="AC82" s="297" t="s">
        <v>128</v>
      </c>
      <c r="AD82" s="248">
        <v>225</v>
      </c>
      <c r="AE82" s="298">
        <v>96</v>
      </c>
      <c r="AF82" s="298">
        <v>42.6666666666667</v>
      </c>
      <c r="AG82" s="298">
        <v>88</v>
      </c>
      <c r="AH82" s="298">
        <v>39.1111111111111</v>
      </c>
      <c r="AI82" s="247" t="s">
        <v>2379</v>
      </c>
    </row>
    <row r="83" spans="1:35">
      <c r="A83" s="295">
        <v>74</v>
      </c>
      <c r="B83" s="584" t="s">
        <v>450</v>
      </c>
      <c r="C83" s="585">
        <v>2</v>
      </c>
      <c r="D83" s="585" t="s">
        <v>2357</v>
      </c>
      <c r="E83" s="585" t="s">
        <v>131</v>
      </c>
      <c r="F83" s="248">
        <v>255</v>
      </c>
      <c r="G83" s="247">
        <v>119</v>
      </c>
      <c r="H83" s="249">
        <v>46.666666666666664</v>
      </c>
      <c r="I83" s="247">
        <v>29</v>
      </c>
      <c r="J83" s="249">
        <v>11.372549019607844</v>
      </c>
      <c r="K83" s="250" t="s">
        <v>2358</v>
      </c>
      <c r="M83" s="178" t="str">
        <f t="shared" si="8"/>
        <v>K</v>
      </c>
      <c r="N83" s="178" t="str">
        <f t="shared" si="9"/>
        <v>K</v>
      </c>
      <c r="O83" s="178"/>
      <c r="P83" s="184">
        <f t="shared" si="10"/>
        <v>46.666666666666664</v>
      </c>
      <c r="Q83" s="184">
        <f t="shared" si="11"/>
        <v>11.372549019607844</v>
      </c>
      <c r="R83" s="180"/>
      <c r="S83" s="180" t="str">
        <f t="shared" si="12"/>
        <v>BETUL</v>
      </c>
      <c r="T83" s="180" t="str">
        <f t="shared" si="13"/>
        <v>BETUL</v>
      </c>
      <c r="U83" s="180" t="str">
        <f t="shared" si="14"/>
        <v>OKE</v>
      </c>
      <c r="V83" s="180" t="str">
        <f t="shared" si="15"/>
        <v>OKE</v>
      </c>
      <c r="Z83" s="296" t="s">
        <v>206</v>
      </c>
      <c r="AA83" s="297">
        <v>1</v>
      </c>
      <c r="AB83" s="297" t="s">
        <v>2381</v>
      </c>
      <c r="AC83" s="297" t="s">
        <v>128</v>
      </c>
      <c r="AD83" s="248">
        <v>385</v>
      </c>
      <c r="AE83" s="298">
        <v>184</v>
      </c>
      <c r="AF83" s="298">
        <v>47.792207792207797</v>
      </c>
      <c r="AG83" s="298">
        <v>192</v>
      </c>
      <c r="AH83" s="298">
        <v>49.870129870129901</v>
      </c>
      <c r="AI83" s="247" t="s">
        <v>2382</v>
      </c>
    </row>
    <row r="84" spans="1:35">
      <c r="A84" s="295">
        <v>75</v>
      </c>
      <c r="B84" s="584" t="s">
        <v>450</v>
      </c>
      <c r="C84" s="585">
        <v>2</v>
      </c>
      <c r="D84" s="585" t="s">
        <v>2359</v>
      </c>
      <c r="E84" s="585" t="s">
        <v>131</v>
      </c>
      <c r="F84" s="248">
        <v>255</v>
      </c>
      <c r="G84" s="247">
        <v>0</v>
      </c>
      <c r="H84" s="249">
        <v>0</v>
      </c>
      <c r="I84" s="247">
        <v>0</v>
      </c>
      <c r="J84" s="249">
        <v>0</v>
      </c>
      <c r="K84" s="250" t="s">
        <v>2360</v>
      </c>
      <c r="M84" s="178" t="str">
        <f t="shared" si="8"/>
        <v>K</v>
      </c>
      <c r="N84" s="178" t="str">
        <f t="shared" si="9"/>
        <v>K</v>
      </c>
      <c r="O84" s="178"/>
      <c r="P84" s="184">
        <f t="shared" si="10"/>
        <v>0</v>
      </c>
      <c r="Q84" s="184">
        <f t="shared" si="11"/>
        <v>0</v>
      </c>
      <c r="R84" s="180"/>
      <c r="S84" s="180" t="str">
        <f t="shared" si="12"/>
        <v>BETUL</v>
      </c>
      <c r="T84" s="180" t="str">
        <f t="shared" si="13"/>
        <v>BETUL</v>
      </c>
      <c r="U84" s="180" t="str">
        <f t="shared" si="14"/>
        <v>OKE</v>
      </c>
      <c r="V84" s="180" t="str">
        <f t="shared" si="15"/>
        <v>OKE</v>
      </c>
      <c r="Z84" s="296" t="s">
        <v>206</v>
      </c>
      <c r="AA84" s="297">
        <v>1</v>
      </c>
      <c r="AB84" s="297" t="s">
        <v>2384</v>
      </c>
      <c r="AC84" s="297" t="s">
        <v>131</v>
      </c>
      <c r="AD84" s="248">
        <v>255</v>
      </c>
      <c r="AE84" s="298">
        <v>99</v>
      </c>
      <c r="AF84" s="298">
        <v>38.823529411764703</v>
      </c>
      <c r="AG84" s="298">
        <v>109</v>
      </c>
      <c r="AH84" s="298">
        <v>42.745098039215698</v>
      </c>
      <c r="AI84" s="247" t="s">
        <v>2385</v>
      </c>
    </row>
    <row r="85" spans="1:35">
      <c r="A85" s="295">
        <v>76</v>
      </c>
      <c r="B85" s="584" t="s">
        <v>450</v>
      </c>
      <c r="C85" s="585">
        <v>2</v>
      </c>
      <c r="D85" s="585" t="s">
        <v>4094</v>
      </c>
      <c r="E85" s="585" t="s">
        <v>128</v>
      </c>
      <c r="F85" s="248">
        <v>358</v>
      </c>
      <c r="G85" s="247">
        <v>73</v>
      </c>
      <c r="H85" s="249">
        <v>20.391061452513966</v>
      </c>
      <c r="I85" s="247">
        <v>94</v>
      </c>
      <c r="J85" s="249">
        <v>26.256983240223462</v>
      </c>
      <c r="K85" s="250" t="s">
        <v>4095</v>
      </c>
      <c r="M85" s="178" t="str">
        <f t="shared" si="8"/>
        <v>K</v>
      </c>
      <c r="N85" s="178" t="str">
        <f t="shared" si="9"/>
        <v>K</v>
      </c>
      <c r="O85" s="178"/>
      <c r="P85" s="184">
        <f t="shared" si="10"/>
        <v>20.391061452513966</v>
      </c>
      <c r="Q85" s="184">
        <f t="shared" si="11"/>
        <v>26.256983240223462</v>
      </c>
      <c r="R85" s="180"/>
      <c r="S85" s="180" t="str">
        <f t="shared" si="12"/>
        <v>BETUL</v>
      </c>
      <c r="T85" s="180" t="str">
        <f t="shared" si="13"/>
        <v>BETUL</v>
      </c>
      <c r="U85" s="180" t="str">
        <f t="shared" si="14"/>
        <v>OKE</v>
      </c>
      <c r="V85" s="180" t="str">
        <f t="shared" si="15"/>
        <v>OKE</v>
      </c>
      <c r="Z85" s="296" t="s">
        <v>206</v>
      </c>
      <c r="AA85" s="297">
        <v>1</v>
      </c>
      <c r="AB85" s="297" t="s">
        <v>2387</v>
      </c>
      <c r="AC85" s="297" t="s">
        <v>131</v>
      </c>
      <c r="AD85" s="248">
        <v>292</v>
      </c>
      <c r="AE85" s="298">
        <v>81</v>
      </c>
      <c r="AF85" s="298">
        <v>27.7397260273973</v>
      </c>
      <c r="AG85" s="298">
        <v>90</v>
      </c>
      <c r="AH85" s="298">
        <v>30.821917808219201</v>
      </c>
      <c r="AI85" s="247" t="s">
        <v>2388</v>
      </c>
    </row>
    <row r="86" spans="1:35">
      <c r="A86" s="295">
        <v>77</v>
      </c>
      <c r="B86" s="584" t="s">
        <v>206</v>
      </c>
      <c r="C86" s="585">
        <v>1</v>
      </c>
      <c r="D86" s="585" t="s">
        <v>2365</v>
      </c>
      <c r="E86" s="585" t="s">
        <v>128</v>
      </c>
      <c r="F86" s="248">
        <v>292</v>
      </c>
      <c r="G86" s="247">
        <v>75</v>
      </c>
      <c r="H86" s="249">
        <v>25.684931506849317</v>
      </c>
      <c r="I86" s="247">
        <v>75</v>
      </c>
      <c r="J86" s="249">
        <v>25.684931506849317</v>
      </c>
      <c r="K86" s="250" t="s">
        <v>2374</v>
      </c>
      <c r="M86" s="178" t="str">
        <f t="shared" si="8"/>
        <v>K</v>
      </c>
      <c r="N86" s="178" t="str">
        <f t="shared" si="9"/>
        <v>K</v>
      </c>
      <c r="O86" s="178"/>
      <c r="P86" s="184">
        <f t="shared" si="10"/>
        <v>25.684931506849317</v>
      </c>
      <c r="Q86" s="184">
        <f t="shared" si="11"/>
        <v>25.684931506849317</v>
      </c>
      <c r="R86" s="180"/>
      <c r="S86" s="180" t="str">
        <f t="shared" si="12"/>
        <v>BETUL</v>
      </c>
      <c r="T86" s="180" t="str">
        <f t="shared" si="13"/>
        <v>BETUL</v>
      </c>
      <c r="U86" s="180" t="str">
        <f t="shared" si="14"/>
        <v>OKE</v>
      </c>
      <c r="V86" s="180" t="str">
        <f t="shared" si="15"/>
        <v>OKE</v>
      </c>
      <c r="Z86" s="296" t="s">
        <v>206</v>
      </c>
      <c r="AA86" s="297">
        <v>1</v>
      </c>
      <c r="AB86" s="297" t="s">
        <v>2390</v>
      </c>
      <c r="AC86" s="297" t="s">
        <v>131</v>
      </c>
      <c r="AD86" s="248">
        <v>225</v>
      </c>
      <c r="AE86" s="298">
        <v>117</v>
      </c>
      <c r="AF86" s="298">
        <v>52</v>
      </c>
      <c r="AG86" s="298">
        <v>141</v>
      </c>
      <c r="AH86" s="298">
        <v>62.6666666666667</v>
      </c>
      <c r="AI86" s="247" t="s">
        <v>2391</v>
      </c>
    </row>
    <row r="87" spans="1:35">
      <c r="A87" s="295">
        <v>78</v>
      </c>
      <c r="B87" s="584" t="s">
        <v>206</v>
      </c>
      <c r="C87" s="585">
        <v>1</v>
      </c>
      <c r="D87" s="585" t="s">
        <v>2372</v>
      </c>
      <c r="E87" s="585" t="s">
        <v>131</v>
      </c>
      <c r="F87" s="248">
        <v>292</v>
      </c>
      <c r="G87" s="247">
        <v>191</v>
      </c>
      <c r="H87" s="249">
        <v>65.410958904109577</v>
      </c>
      <c r="I87" s="247">
        <v>104</v>
      </c>
      <c r="J87" s="249">
        <v>35.61643835616438</v>
      </c>
      <c r="K87" s="250" t="s">
        <v>2380</v>
      </c>
      <c r="M87" s="178" t="str">
        <f t="shared" si="8"/>
        <v>K</v>
      </c>
      <c r="N87" s="178" t="str">
        <f t="shared" si="9"/>
        <v>K</v>
      </c>
      <c r="O87" s="178"/>
      <c r="P87" s="184">
        <f t="shared" si="10"/>
        <v>65.410958904109577</v>
      </c>
      <c r="Q87" s="184">
        <f t="shared" si="11"/>
        <v>35.61643835616438</v>
      </c>
      <c r="R87" s="180"/>
      <c r="S87" s="180" t="str">
        <f t="shared" si="12"/>
        <v>BETUL</v>
      </c>
      <c r="T87" s="180" t="str">
        <f t="shared" si="13"/>
        <v>BETUL</v>
      </c>
      <c r="U87" s="180" t="str">
        <f t="shared" si="14"/>
        <v>OKE</v>
      </c>
      <c r="V87" s="180" t="str">
        <f t="shared" si="15"/>
        <v>OKE</v>
      </c>
      <c r="Z87" s="296" t="s">
        <v>206</v>
      </c>
      <c r="AA87" s="297">
        <v>3</v>
      </c>
      <c r="AB87" s="297" t="s">
        <v>2393</v>
      </c>
      <c r="AC87" s="297" t="s">
        <v>128</v>
      </c>
      <c r="AD87" s="248">
        <v>292</v>
      </c>
      <c r="AE87" s="298">
        <v>110</v>
      </c>
      <c r="AF87" s="298">
        <v>37.671232876712303</v>
      </c>
      <c r="AG87" s="298">
        <v>125</v>
      </c>
      <c r="AH87" s="298">
        <v>42.808219178082197</v>
      </c>
      <c r="AI87" s="247" t="s">
        <v>2394</v>
      </c>
    </row>
    <row r="88" spans="1:35">
      <c r="A88" s="295">
        <v>79</v>
      </c>
      <c r="B88" s="584" t="s">
        <v>206</v>
      </c>
      <c r="C88" s="585">
        <v>1</v>
      </c>
      <c r="D88" s="585" t="s">
        <v>2375</v>
      </c>
      <c r="E88" s="585" t="s">
        <v>131</v>
      </c>
      <c r="F88" s="248">
        <v>292</v>
      </c>
      <c r="G88" s="247">
        <v>32</v>
      </c>
      <c r="H88" s="249">
        <v>10.95890410958904</v>
      </c>
      <c r="I88" s="247">
        <v>32</v>
      </c>
      <c r="J88" s="249">
        <v>10.95890410958904</v>
      </c>
      <c r="K88" s="250" t="s">
        <v>2383</v>
      </c>
      <c r="M88" s="178" t="str">
        <f t="shared" si="8"/>
        <v>K</v>
      </c>
      <c r="N88" s="178" t="str">
        <f t="shared" si="9"/>
        <v>K</v>
      </c>
      <c r="O88" s="178"/>
      <c r="P88" s="184">
        <f t="shared" si="10"/>
        <v>10.95890410958904</v>
      </c>
      <c r="Q88" s="184">
        <f t="shared" si="11"/>
        <v>10.95890410958904</v>
      </c>
      <c r="R88" s="180"/>
      <c r="S88" s="180" t="str">
        <f t="shared" si="12"/>
        <v>BETUL</v>
      </c>
      <c r="T88" s="180" t="str">
        <f t="shared" si="13"/>
        <v>BETUL</v>
      </c>
      <c r="U88" s="180" t="str">
        <f t="shared" si="14"/>
        <v>OKE</v>
      </c>
      <c r="V88" s="180" t="str">
        <f t="shared" si="15"/>
        <v>OKE</v>
      </c>
      <c r="Z88" s="296" t="s">
        <v>206</v>
      </c>
      <c r="AA88" s="297">
        <v>1</v>
      </c>
      <c r="AB88" s="297" t="s">
        <v>2395</v>
      </c>
      <c r="AC88" s="297" t="s">
        <v>131</v>
      </c>
      <c r="AD88" s="248">
        <v>292</v>
      </c>
      <c r="AE88" s="298">
        <v>23</v>
      </c>
      <c r="AF88" s="298">
        <v>7.8767123287671197</v>
      </c>
      <c r="AG88" s="298">
        <v>32</v>
      </c>
      <c r="AH88" s="298">
        <v>10.958904109589</v>
      </c>
      <c r="AI88" s="247" t="s">
        <v>2396</v>
      </c>
    </row>
    <row r="89" spans="1:35">
      <c r="A89" s="295">
        <v>80</v>
      </c>
      <c r="B89" s="584" t="s">
        <v>206</v>
      </c>
      <c r="C89" s="585">
        <v>1</v>
      </c>
      <c r="D89" s="585" t="s">
        <v>2378</v>
      </c>
      <c r="E89" s="585" t="s">
        <v>128</v>
      </c>
      <c r="F89" s="248">
        <v>225</v>
      </c>
      <c r="G89" s="247">
        <v>68</v>
      </c>
      <c r="H89" s="249">
        <v>30.222222222222221</v>
      </c>
      <c r="I89" s="247">
        <v>60</v>
      </c>
      <c r="J89" s="249">
        <v>26.666666666666668</v>
      </c>
      <c r="K89" s="250" t="s">
        <v>2386</v>
      </c>
      <c r="M89" s="178" t="str">
        <f t="shared" si="8"/>
        <v>K</v>
      </c>
      <c r="N89" s="178" t="str">
        <f t="shared" si="9"/>
        <v>K</v>
      </c>
      <c r="O89" s="178"/>
      <c r="P89" s="184">
        <f t="shared" si="10"/>
        <v>30.222222222222221</v>
      </c>
      <c r="Q89" s="184">
        <f t="shared" si="11"/>
        <v>26.666666666666668</v>
      </c>
      <c r="R89" s="180"/>
      <c r="S89" s="180" t="str">
        <f t="shared" si="12"/>
        <v>BETUL</v>
      </c>
      <c r="T89" s="180" t="str">
        <f t="shared" si="13"/>
        <v>BETUL</v>
      </c>
      <c r="U89" s="180" t="str">
        <f t="shared" si="14"/>
        <v>OKE</v>
      </c>
      <c r="V89" s="180" t="str">
        <f t="shared" si="15"/>
        <v>OKE</v>
      </c>
      <c r="Z89" s="296" t="s">
        <v>206</v>
      </c>
      <c r="AA89" s="297">
        <v>2</v>
      </c>
      <c r="AB89" s="297" t="s">
        <v>2397</v>
      </c>
      <c r="AC89" s="297" t="s">
        <v>131</v>
      </c>
      <c r="AD89" s="248">
        <v>292</v>
      </c>
      <c r="AE89" s="298">
        <v>210</v>
      </c>
      <c r="AF89" s="298">
        <v>71.917808219178099</v>
      </c>
      <c r="AG89" s="298">
        <v>218</v>
      </c>
      <c r="AH89" s="298">
        <v>74.657534246575295</v>
      </c>
      <c r="AI89" s="247" t="s">
        <v>2398</v>
      </c>
    </row>
    <row r="90" spans="1:35">
      <c r="A90" s="295">
        <v>81</v>
      </c>
      <c r="B90" s="584" t="s">
        <v>206</v>
      </c>
      <c r="C90" s="585">
        <v>1</v>
      </c>
      <c r="D90" s="585" t="s">
        <v>2381</v>
      </c>
      <c r="E90" s="585" t="s">
        <v>128</v>
      </c>
      <c r="F90" s="248">
        <v>385</v>
      </c>
      <c r="G90" s="247">
        <v>0</v>
      </c>
      <c r="H90" s="249">
        <v>0</v>
      </c>
      <c r="I90" s="247">
        <v>0</v>
      </c>
      <c r="J90" s="249">
        <v>0</v>
      </c>
      <c r="K90" s="250" t="s">
        <v>2389</v>
      </c>
      <c r="M90" s="178" t="str">
        <f t="shared" si="8"/>
        <v>K</v>
      </c>
      <c r="N90" s="178" t="str">
        <f t="shared" si="9"/>
        <v>K</v>
      </c>
      <c r="O90" s="178"/>
      <c r="P90" s="184">
        <f t="shared" si="10"/>
        <v>0</v>
      </c>
      <c r="Q90" s="184">
        <f t="shared" si="11"/>
        <v>0</v>
      </c>
      <c r="R90" s="180"/>
      <c r="S90" s="180" t="str">
        <f t="shared" si="12"/>
        <v>BETUL</v>
      </c>
      <c r="T90" s="180" t="str">
        <f t="shared" si="13"/>
        <v>BETUL</v>
      </c>
      <c r="U90" s="180" t="str">
        <f t="shared" si="14"/>
        <v>OKE</v>
      </c>
      <c r="V90" s="180" t="str">
        <f t="shared" si="15"/>
        <v>OKE</v>
      </c>
      <c r="Z90" s="296" t="s">
        <v>206</v>
      </c>
      <c r="AA90" s="297">
        <v>2</v>
      </c>
      <c r="AB90" s="297" t="s">
        <v>2399</v>
      </c>
      <c r="AC90" s="297" t="s">
        <v>131</v>
      </c>
      <c r="AD90" s="248">
        <v>292</v>
      </c>
      <c r="AE90" s="298">
        <v>99</v>
      </c>
      <c r="AF90" s="298">
        <v>33.904109589041099</v>
      </c>
      <c r="AG90" s="298">
        <v>109</v>
      </c>
      <c r="AH90" s="298">
        <v>37.328767123287697</v>
      </c>
      <c r="AI90" s="247" t="s">
        <v>2400</v>
      </c>
    </row>
    <row r="91" spans="1:35">
      <c r="A91" s="295">
        <v>82</v>
      </c>
      <c r="B91" s="584" t="s">
        <v>206</v>
      </c>
      <c r="C91" s="585">
        <v>1</v>
      </c>
      <c r="D91" s="585" t="s">
        <v>2384</v>
      </c>
      <c r="E91" s="585" t="s">
        <v>131</v>
      </c>
      <c r="F91" s="248">
        <v>255</v>
      </c>
      <c r="G91" s="247">
        <v>109</v>
      </c>
      <c r="H91" s="249">
        <v>42.745098039215684</v>
      </c>
      <c r="I91" s="247">
        <v>106</v>
      </c>
      <c r="J91" s="249">
        <v>41.568627450980394</v>
      </c>
      <c r="K91" s="250" t="s">
        <v>2392</v>
      </c>
      <c r="M91" s="178" t="str">
        <f t="shared" si="8"/>
        <v>K</v>
      </c>
      <c r="N91" s="178" t="str">
        <f t="shared" si="9"/>
        <v>K</v>
      </c>
      <c r="O91" s="178"/>
      <c r="P91" s="184">
        <f t="shared" si="10"/>
        <v>42.745098039215684</v>
      </c>
      <c r="Q91" s="184">
        <f t="shared" si="11"/>
        <v>41.568627450980394</v>
      </c>
      <c r="R91" s="180"/>
      <c r="S91" s="180" t="str">
        <f t="shared" si="12"/>
        <v>BETUL</v>
      </c>
      <c r="T91" s="180" t="str">
        <f t="shared" si="13"/>
        <v>BETUL</v>
      </c>
      <c r="U91" s="180" t="str">
        <f t="shared" si="14"/>
        <v>OKE</v>
      </c>
      <c r="V91" s="180" t="str">
        <f t="shared" si="15"/>
        <v>OKE</v>
      </c>
      <c r="Z91" s="296" t="s">
        <v>206</v>
      </c>
      <c r="AA91" s="297">
        <v>2</v>
      </c>
      <c r="AB91" s="297" t="s">
        <v>2402</v>
      </c>
      <c r="AC91" s="297" t="s">
        <v>128</v>
      </c>
      <c r="AD91" s="248">
        <v>385</v>
      </c>
      <c r="AE91" s="298">
        <v>120</v>
      </c>
      <c r="AF91" s="298">
        <v>31.168831168831201</v>
      </c>
      <c r="AG91" s="298">
        <v>68</v>
      </c>
      <c r="AH91" s="298">
        <v>17.662337662337698</v>
      </c>
      <c r="AI91" s="247" t="s">
        <v>2403</v>
      </c>
    </row>
    <row r="92" spans="1:35">
      <c r="A92" s="295">
        <v>83</v>
      </c>
      <c r="B92" s="584" t="s">
        <v>206</v>
      </c>
      <c r="C92" s="585">
        <v>1</v>
      </c>
      <c r="D92" s="585" t="s">
        <v>2387</v>
      </c>
      <c r="E92" s="585" t="s">
        <v>131</v>
      </c>
      <c r="F92" s="248">
        <v>292</v>
      </c>
      <c r="G92" s="247">
        <v>91</v>
      </c>
      <c r="H92" s="249">
        <v>31.164383561643838</v>
      </c>
      <c r="I92" s="247">
        <v>103</v>
      </c>
      <c r="J92" s="249">
        <v>35.273972602739725</v>
      </c>
      <c r="K92" s="250" t="s">
        <v>2388</v>
      </c>
      <c r="M92" s="178" t="str">
        <f t="shared" si="8"/>
        <v>K</v>
      </c>
      <c r="N92" s="178" t="str">
        <f t="shared" si="9"/>
        <v>K</v>
      </c>
      <c r="O92" s="178"/>
      <c r="P92" s="184">
        <f t="shared" si="10"/>
        <v>31.164383561643838</v>
      </c>
      <c r="Q92" s="184">
        <f t="shared" si="11"/>
        <v>35.273972602739725</v>
      </c>
      <c r="R92" s="180"/>
      <c r="S92" s="180" t="str">
        <f t="shared" si="12"/>
        <v>BETUL</v>
      </c>
      <c r="T92" s="180" t="str">
        <f t="shared" si="13"/>
        <v>BETUL</v>
      </c>
      <c r="U92" s="180" t="str">
        <f t="shared" si="14"/>
        <v>OKE</v>
      </c>
      <c r="V92" s="180" t="str">
        <f t="shared" si="15"/>
        <v>OKE</v>
      </c>
      <c r="Z92" s="296" t="s">
        <v>206</v>
      </c>
      <c r="AA92" s="297">
        <v>2</v>
      </c>
      <c r="AB92" s="297" t="s">
        <v>2406</v>
      </c>
      <c r="AC92" s="297" t="s">
        <v>131</v>
      </c>
      <c r="AD92" s="248">
        <v>292</v>
      </c>
      <c r="AE92" s="298">
        <v>157</v>
      </c>
      <c r="AF92" s="298">
        <v>53.767123287671197</v>
      </c>
      <c r="AG92" s="298">
        <v>178</v>
      </c>
      <c r="AH92" s="298">
        <v>60.958904109589</v>
      </c>
      <c r="AI92" s="247" t="s">
        <v>2407</v>
      </c>
    </row>
    <row r="93" spans="1:35">
      <c r="A93" s="295">
        <v>84</v>
      </c>
      <c r="B93" s="584" t="s">
        <v>206</v>
      </c>
      <c r="C93" s="585">
        <v>1</v>
      </c>
      <c r="D93" s="585" t="s">
        <v>2390</v>
      </c>
      <c r="E93" s="585" t="s">
        <v>131</v>
      </c>
      <c r="F93" s="248">
        <v>225</v>
      </c>
      <c r="G93" s="247">
        <v>148</v>
      </c>
      <c r="H93" s="249">
        <v>65.777777777777786</v>
      </c>
      <c r="I93" s="247">
        <v>155</v>
      </c>
      <c r="J93" s="249">
        <v>68.888888888888886</v>
      </c>
      <c r="K93" s="250" t="s">
        <v>2391</v>
      </c>
      <c r="M93" s="178" t="str">
        <f t="shared" si="8"/>
        <v>K</v>
      </c>
      <c r="N93" s="178" t="str">
        <f t="shared" si="9"/>
        <v>K</v>
      </c>
      <c r="O93" s="178"/>
      <c r="P93" s="184">
        <f t="shared" si="10"/>
        <v>65.777777777777786</v>
      </c>
      <c r="Q93" s="184">
        <f t="shared" si="11"/>
        <v>68.888888888888886</v>
      </c>
      <c r="R93" s="180"/>
      <c r="S93" s="180" t="str">
        <f t="shared" si="12"/>
        <v>BETUL</v>
      </c>
      <c r="T93" s="180" t="str">
        <f t="shared" si="13"/>
        <v>BETUL</v>
      </c>
      <c r="U93" s="180" t="str">
        <f t="shared" si="14"/>
        <v>OKE</v>
      </c>
      <c r="V93" s="180" t="str">
        <f t="shared" si="15"/>
        <v>OKE</v>
      </c>
      <c r="Z93" s="296" t="s">
        <v>206</v>
      </c>
      <c r="AA93" s="297">
        <v>2</v>
      </c>
      <c r="AB93" s="297" t="s">
        <v>2409</v>
      </c>
      <c r="AC93" s="297" t="s">
        <v>128</v>
      </c>
      <c r="AD93" s="248">
        <v>292</v>
      </c>
      <c r="AE93" s="298">
        <v>105</v>
      </c>
      <c r="AF93" s="298">
        <v>35.958904109589</v>
      </c>
      <c r="AG93" s="298">
        <v>83</v>
      </c>
      <c r="AH93" s="298">
        <v>28.424657534246599</v>
      </c>
      <c r="AI93" s="247" t="s">
        <v>2410</v>
      </c>
    </row>
    <row r="94" spans="1:35">
      <c r="A94" s="295">
        <v>85</v>
      </c>
      <c r="B94" s="584" t="s">
        <v>206</v>
      </c>
      <c r="C94" s="585">
        <v>1</v>
      </c>
      <c r="D94" s="585" t="s">
        <v>2395</v>
      </c>
      <c r="E94" s="585" t="s">
        <v>131</v>
      </c>
      <c r="F94" s="248">
        <v>292</v>
      </c>
      <c r="G94" s="247">
        <v>19</v>
      </c>
      <c r="H94" s="249">
        <v>6.506849315068493</v>
      </c>
      <c r="I94" s="247">
        <v>26</v>
      </c>
      <c r="J94" s="249">
        <v>8.9041095890410951</v>
      </c>
      <c r="K94" s="250" t="s">
        <v>2401</v>
      </c>
      <c r="M94" s="178" t="str">
        <f t="shared" si="8"/>
        <v>K</v>
      </c>
      <c r="N94" s="178" t="str">
        <f t="shared" si="9"/>
        <v>K</v>
      </c>
      <c r="O94" s="178"/>
      <c r="P94" s="184">
        <f t="shared" si="10"/>
        <v>6.506849315068493</v>
      </c>
      <c r="Q94" s="184">
        <f t="shared" si="11"/>
        <v>8.9041095890410951</v>
      </c>
      <c r="R94" s="180"/>
      <c r="S94" s="180" t="str">
        <f t="shared" si="12"/>
        <v>BETUL</v>
      </c>
      <c r="T94" s="180" t="str">
        <f t="shared" si="13"/>
        <v>BETUL</v>
      </c>
      <c r="U94" s="180" t="str">
        <f t="shared" si="14"/>
        <v>OKE</v>
      </c>
      <c r="V94" s="180" t="str">
        <f t="shared" si="15"/>
        <v>OKE</v>
      </c>
      <c r="Z94" s="296" t="s">
        <v>206</v>
      </c>
      <c r="AA94" s="297">
        <v>2</v>
      </c>
      <c r="AB94" s="297" t="s">
        <v>2413</v>
      </c>
      <c r="AC94" s="297" t="s">
        <v>128</v>
      </c>
      <c r="AD94" s="248">
        <v>225</v>
      </c>
      <c r="AE94" s="298">
        <v>0</v>
      </c>
      <c r="AF94" s="298">
        <v>0</v>
      </c>
      <c r="AG94" s="298">
        <v>0</v>
      </c>
      <c r="AH94" s="298">
        <v>0</v>
      </c>
      <c r="AI94" s="247" t="s">
        <v>2414</v>
      </c>
    </row>
    <row r="95" spans="1:35">
      <c r="A95" s="295">
        <v>86</v>
      </c>
      <c r="B95" s="584" t="s">
        <v>206</v>
      </c>
      <c r="C95" s="585">
        <v>1</v>
      </c>
      <c r="D95" s="585" t="s">
        <v>2369</v>
      </c>
      <c r="E95" s="585" t="s">
        <v>128</v>
      </c>
      <c r="F95" s="248">
        <v>385</v>
      </c>
      <c r="G95" s="247">
        <v>139</v>
      </c>
      <c r="H95" s="249">
        <v>36.103896103896105</v>
      </c>
      <c r="I95" s="247">
        <v>139</v>
      </c>
      <c r="J95" s="249">
        <v>36.103896103896105</v>
      </c>
      <c r="K95" s="250" t="s">
        <v>2377</v>
      </c>
      <c r="M95" s="178" t="str">
        <f t="shared" si="8"/>
        <v>K</v>
      </c>
      <c r="N95" s="178" t="str">
        <f t="shared" si="9"/>
        <v>K</v>
      </c>
      <c r="O95" s="178"/>
      <c r="P95" s="184">
        <f t="shared" si="10"/>
        <v>36.103896103896105</v>
      </c>
      <c r="Q95" s="184">
        <f t="shared" si="11"/>
        <v>36.103896103896105</v>
      </c>
      <c r="R95" s="180"/>
      <c r="S95" s="180" t="str">
        <f t="shared" si="12"/>
        <v>BETUL</v>
      </c>
      <c r="T95" s="180" t="str">
        <f t="shared" si="13"/>
        <v>BETUL</v>
      </c>
      <c r="U95" s="180" t="str">
        <f t="shared" si="14"/>
        <v>OKE</v>
      </c>
      <c r="V95" s="180" t="str">
        <f t="shared" si="15"/>
        <v>OKE</v>
      </c>
      <c r="Z95" s="296" t="s">
        <v>206</v>
      </c>
      <c r="AA95" s="297">
        <v>2</v>
      </c>
      <c r="AB95" s="297" t="s">
        <v>2417</v>
      </c>
      <c r="AC95" s="297" t="s">
        <v>131</v>
      </c>
      <c r="AD95" s="248">
        <v>292</v>
      </c>
      <c r="AE95" s="298">
        <v>93</v>
      </c>
      <c r="AF95" s="298">
        <v>31.849315068493201</v>
      </c>
      <c r="AG95" s="298">
        <v>113</v>
      </c>
      <c r="AH95" s="298">
        <v>38.698630136986303</v>
      </c>
      <c r="AI95" s="247" t="s">
        <v>2418</v>
      </c>
    </row>
    <row r="96" spans="1:35">
      <c r="A96" s="295">
        <v>87</v>
      </c>
      <c r="B96" s="584" t="s">
        <v>206</v>
      </c>
      <c r="C96" s="585">
        <v>1</v>
      </c>
      <c r="D96" s="585" t="s">
        <v>2408</v>
      </c>
      <c r="E96" s="585" t="s">
        <v>128</v>
      </c>
      <c r="F96" s="248">
        <v>420</v>
      </c>
      <c r="G96" s="247">
        <v>11</v>
      </c>
      <c r="H96" s="249">
        <v>2.6190476190476191</v>
      </c>
      <c r="I96" s="247">
        <v>11</v>
      </c>
      <c r="J96" s="249">
        <v>2.6190476190476191</v>
      </c>
      <c r="K96" s="250" t="s">
        <v>2405</v>
      </c>
      <c r="M96" s="178" t="str">
        <f t="shared" si="8"/>
        <v>K</v>
      </c>
      <c r="N96" s="178" t="str">
        <f t="shared" si="9"/>
        <v>K</v>
      </c>
      <c r="O96" s="178"/>
      <c r="P96" s="184">
        <f t="shared" si="10"/>
        <v>2.6190476190476191</v>
      </c>
      <c r="Q96" s="184">
        <f t="shared" si="11"/>
        <v>2.6190476190476191</v>
      </c>
      <c r="R96" s="180"/>
      <c r="S96" s="180" t="str">
        <f t="shared" si="12"/>
        <v>BETUL</v>
      </c>
      <c r="T96" s="180" t="str">
        <f t="shared" si="13"/>
        <v>BETUL</v>
      </c>
      <c r="U96" s="180" t="str">
        <f t="shared" si="14"/>
        <v>OKE</v>
      </c>
      <c r="V96" s="180" t="str">
        <f t="shared" si="15"/>
        <v>OKE</v>
      </c>
      <c r="Z96" s="296" t="s">
        <v>206</v>
      </c>
      <c r="AA96" s="297">
        <v>2</v>
      </c>
      <c r="AB96" s="297" t="s">
        <v>2419</v>
      </c>
      <c r="AC96" s="297" t="s">
        <v>131</v>
      </c>
      <c r="AD96" s="248">
        <v>292</v>
      </c>
      <c r="AE96" s="298">
        <v>162</v>
      </c>
      <c r="AF96" s="298">
        <v>55.4794520547945</v>
      </c>
      <c r="AG96" s="298">
        <v>153</v>
      </c>
      <c r="AH96" s="298">
        <v>52.397260273972599</v>
      </c>
      <c r="AI96" s="247" t="s">
        <v>2373</v>
      </c>
    </row>
    <row r="97" spans="1:72">
      <c r="A97" s="295">
        <v>88</v>
      </c>
      <c r="B97" s="584" t="s">
        <v>206</v>
      </c>
      <c r="C97" s="585">
        <v>1</v>
      </c>
      <c r="D97" s="585" t="s">
        <v>2404</v>
      </c>
      <c r="E97" s="585" t="s">
        <v>128</v>
      </c>
      <c r="F97" s="248">
        <v>300</v>
      </c>
      <c r="G97" s="247">
        <v>90</v>
      </c>
      <c r="H97" s="249">
        <v>30</v>
      </c>
      <c r="I97" s="247">
        <v>96</v>
      </c>
      <c r="J97" s="249">
        <v>32</v>
      </c>
      <c r="K97" s="250" t="s">
        <v>2405</v>
      </c>
      <c r="M97" s="178" t="str">
        <f t="shared" si="8"/>
        <v>K</v>
      </c>
      <c r="N97" s="178" t="str">
        <f t="shared" si="9"/>
        <v>K</v>
      </c>
      <c r="O97" s="178"/>
      <c r="P97" s="184">
        <f t="shared" si="10"/>
        <v>30</v>
      </c>
      <c r="Q97" s="184">
        <f t="shared" si="11"/>
        <v>32</v>
      </c>
      <c r="R97" s="180"/>
      <c r="S97" s="180" t="str">
        <f t="shared" si="12"/>
        <v>BETUL</v>
      </c>
      <c r="T97" s="180" t="str">
        <f t="shared" si="13"/>
        <v>BETUL</v>
      </c>
      <c r="U97" s="180" t="str">
        <f t="shared" si="14"/>
        <v>OKE</v>
      </c>
      <c r="V97" s="180" t="str">
        <f t="shared" si="15"/>
        <v>OKE</v>
      </c>
      <c r="Z97" s="296" t="s">
        <v>206</v>
      </c>
      <c r="AA97" s="297">
        <v>2</v>
      </c>
      <c r="AB97" s="297" t="s">
        <v>2421</v>
      </c>
      <c r="AC97" s="297" t="s">
        <v>131</v>
      </c>
      <c r="AD97" s="248">
        <v>292</v>
      </c>
      <c r="AE97" s="298">
        <v>199</v>
      </c>
      <c r="AF97" s="298">
        <v>68.150684931506802</v>
      </c>
      <c r="AG97" s="298">
        <v>230</v>
      </c>
      <c r="AH97" s="298">
        <v>78.767123287671197</v>
      </c>
      <c r="AI97" s="247" t="s">
        <v>2422</v>
      </c>
    </row>
    <row r="98" spans="1:72">
      <c r="A98" s="295">
        <v>89</v>
      </c>
      <c r="B98" s="584" t="s">
        <v>206</v>
      </c>
      <c r="C98" s="585">
        <v>1</v>
      </c>
      <c r="D98" s="585" t="s">
        <v>2411</v>
      </c>
      <c r="E98" s="585" t="s">
        <v>131</v>
      </c>
      <c r="F98" s="248">
        <v>300</v>
      </c>
      <c r="G98" s="247">
        <v>31</v>
      </c>
      <c r="H98" s="249">
        <v>10.333333333333334</v>
      </c>
      <c r="I98" s="247">
        <v>29</v>
      </c>
      <c r="J98" s="249">
        <v>9.6666666666666661</v>
      </c>
      <c r="K98" s="250" t="s">
        <v>2412</v>
      </c>
      <c r="M98" s="178" t="str">
        <f t="shared" si="8"/>
        <v>K</v>
      </c>
      <c r="N98" s="178" t="str">
        <f t="shared" si="9"/>
        <v>K</v>
      </c>
      <c r="O98" s="178"/>
      <c r="P98" s="184">
        <f t="shared" si="10"/>
        <v>10.333333333333334</v>
      </c>
      <c r="Q98" s="184">
        <f t="shared" si="11"/>
        <v>9.6666666666666661</v>
      </c>
      <c r="R98" s="180"/>
      <c r="S98" s="180" t="str">
        <f t="shared" si="12"/>
        <v>BETUL</v>
      </c>
      <c r="T98" s="180" t="str">
        <f t="shared" si="13"/>
        <v>BETUL</v>
      </c>
      <c r="U98" s="180" t="str">
        <f t="shared" si="14"/>
        <v>OKE</v>
      </c>
      <c r="V98" s="180" t="str">
        <f t="shared" si="15"/>
        <v>OKE</v>
      </c>
      <c r="Z98" s="296" t="s">
        <v>206</v>
      </c>
      <c r="AA98" s="297">
        <v>2</v>
      </c>
      <c r="AB98" s="297" t="s">
        <v>2424</v>
      </c>
      <c r="AC98" s="297" t="s">
        <v>128</v>
      </c>
      <c r="AD98" s="248">
        <v>292</v>
      </c>
      <c r="AE98" s="298">
        <v>85</v>
      </c>
      <c r="AF98" s="298">
        <v>29.109589041095902</v>
      </c>
      <c r="AG98" s="298">
        <v>96</v>
      </c>
      <c r="AH98" s="298">
        <v>32.876712328767098</v>
      </c>
      <c r="AI98" s="247" t="s">
        <v>2425</v>
      </c>
    </row>
    <row r="99" spans="1:72">
      <c r="A99" s="295">
        <v>90</v>
      </c>
      <c r="B99" s="584" t="s">
        <v>206</v>
      </c>
      <c r="C99" s="585">
        <v>1</v>
      </c>
      <c r="D99" s="585" t="s">
        <v>2415</v>
      </c>
      <c r="E99" s="585" t="s">
        <v>131</v>
      </c>
      <c r="F99" s="248">
        <v>398</v>
      </c>
      <c r="G99" s="247">
        <v>151</v>
      </c>
      <c r="H99" s="249">
        <v>37.939698492462313</v>
      </c>
      <c r="I99" s="247">
        <v>181</v>
      </c>
      <c r="J99" s="249">
        <v>45.477386934673369</v>
      </c>
      <c r="K99" s="250" t="s">
        <v>2416</v>
      </c>
      <c r="L99" s="227"/>
      <c r="M99" s="178" t="str">
        <f t="shared" si="8"/>
        <v>K</v>
      </c>
      <c r="N99" s="178" t="str">
        <f t="shared" si="9"/>
        <v>K</v>
      </c>
      <c r="O99" s="178"/>
      <c r="P99" s="184">
        <f t="shared" si="10"/>
        <v>37.939698492462313</v>
      </c>
      <c r="Q99" s="184">
        <f t="shared" si="11"/>
        <v>45.477386934673369</v>
      </c>
      <c r="R99" s="180"/>
      <c r="S99" s="180" t="str">
        <f t="shared" si="12"/>
        <v>BETUL</v>
      </c>
      <c r="T99" s="180" t="str">
        <f t="shared" si="13"/>
        <v>BETUL</v>
      </c>
      <c r="U99" s="180" t="str">
        <f t="shared" si="14"/>
        <v>OKE</v>
      </c>
      <c r="V99" s="180" t="str">
        <f t="shared" si="15"/>
        <v>OKE</v>
      </c>
      <c r="W99" s="227"/>
      <c r="X99" s="227"/>
      <c r="Y99" s="227"/>
      <c r="Z99" s="296" t="s">
        <v>206</v>
      </c>
      <c r="AA99" s="297">
        <v>2</v>
      </c>
      <c r="AB99" s="297" t="s">
        <v>2426</v>
      </c>
      <c r="AC99" s="297" t="s">
        <v>128</v>
      </c>
      <c r="AD99" s="248">
        <v>385</v>
      </c>
      <c r="AE99" s="298">
        <v>124</v>
      </c>
      <c r="AF99" s="298">
        <v>32.207792207792203</v>
      </c>
      <c r="AG99" s="298">
        <v>134</v>
      </c>
      <c r="AH99" s="298">
        <v>34.805194805194802</v>
      </c>
      <c r="AI99" s="247" t="s">
        <v>2382</v>
      </c>
      <c r="AJ99" s="227"/>
      <c r="AK99" s="227"/>
      <c r="AL99" s="227"/>
      <c r="AM99" s="227"/>
      <c r="AN99" s="227"/>
      <c r="AO99" s="227"/>
      <c r="AP99" s="227"/>
      <c r="AQ99" s="227"/>
      <c r="AR99" s="227"/>
      <c r="AS99" s="227"/>
      <c r="AT99" s="227"/>
      <c r="AU99" s="227"/>
      <c r="AV99" s="227"/>
      <c r="AW99" s="227"/>
      <c r="AX99" s="227"/>
      <c r="AY99" s="227"/>
      <c r="AZ99" s="227"/>
      <c r="BA99" s="227"/>
      <c r="BB99" s="227"/>
      <c r="BC99" s="227"/>
      <c r="BD99" s="227"/>
      <c r="BE99" s="227"/>
      <c r="BF99" s="227"/>
      <c r="BG99" s="227"/>
      <c r="BH99" s="227"/>
      <c r="BI99" s="227"/>
      <c r="BJ99" s="227"/>
      <c r="BK99" s="227"/>
      <c r="BL99" s="227"/>
      <c r="BM99" s="227"/>
      <c r="BN99" s="227"/>
      <c r="BO99" s="227"/>
      <c r="BP99" s="227"/>
      <c r="BQ99" s="227"/>
      <c r="BR99" s="227"/>
      <c r="BS99" s="227"/>
      <c r="BT99" s="227"/>
    </row>
    <row r="100" spans="1:72">
      <c r="A100" s="295">
        <v>91</v>
      </c>
      <c r="B100" s="584" t="s">
        <v>206</v>
      </c>
      <c r="C100" s="585">
        <v>1</v>
      </c>
      <c r="D100" s="585" t="s">
        <v>2430</v>
      </c>
      <c r="E100" s="585" t="s">
        <v>131</v>
      </c>
      <c r="F100" s="248">
        <v>292</v>
      </c>
      <c r="G100" s="247">
        <v>46</v>
      </c>
      <c r="H100" s="249">
        <v>15.753424657534246</v>
      </c>
      <c r="I100" s="247">
        <v>46</v>
      </c>
      <c r="J100" s="249">
        <v>15.753424657534246</v>
      </c>
      <c r="K100" s="250" t="s">
        <v>2442</v>
      </c>
      <c r="M100" s="178" t="str">
        <f t="shared" si="8"/>
        <v>K</v>
      </c>
      <c r="N100" s="178" t="str">
        <f t="shared" si="9"/>
        <v>K</v>
      </c>
      <c r="O100" s="178"/>
      <c r="P100" s="184">
        <f t="shared" si="10"/>
        <v>15.753424657534246</v>
      </c>
      <c r="Q100" s="184">
        <f t="shared" si="11"/>
        <v>15.753424657534246</v>
      </c>
      <c r="R100" s="180"/>
      <c r="S100" s="180" t="str">
        <f t="shared" si="12"/>
        <v>BETUL</v>
      </c>
      <c r="T100" s="180" t="str">
        <f t="shared" si="13"/>
        <v>BETUL</v>
      </c>
      <c r="U100" s="180" t="str">
        <f t="shared" si="14"/>
        <v>OKE</v>
      </c>
      <c r="V100" s="180" t="str">
        <f t="shared" si="15"/>
        <v>OKE</v>
      </c>
      <c r="Z100" s="296" t="s">
        <v>206</v>
      </c>
      <c r="AA100" s="297">
        <v>2</v>
      </c>
      <c r="AB100" s="297" t="s">
        <v>2427</v>
      </c>
      <c r="AC100" s="297" t="s">
        <v>131</v>
      </c>
      <c r="AD100" s="248">
        <v>292</v>
      </c>
      <c r="AE100" s="298">
        <v>188</v>
      </c>
      <c r="AF100" s="298">
        <v>64.383561643835606</v>
      </c>
      <c r="AG100" s="298">
        <v>152</v>
      </c>
      <c r="AH100" s="298">
        <v>52.054794520547901</v>
      </c>
      <c r="AI100" s="247" t="s">
        <v>2428</v>
      </c>
    </row>
    <row r="101" spans="1:72">
      <c r="A101" s="295">
        <v>92</v>
      </c>
      <c r="B101" s="584" t="s">
        <v>206</v>
      </c>
      <c r="C101" s="585">
        <v>2</v>
      </c>
      <c r="D101" s="585" t="s">
        <v>2397</v>
      </c>
      <c r="E101" s="585" t="s">
        <v>131</v>
      </c>
      <c r="F101" s="248">
        <v>292</v>
      </c>
      <c r="G101" s="247">
        <v>0</v>
      </c>
      <c r="H101" s="249">
        <v>0</v>
      </c>
      <c r="I101" s="247">
        <v>0</v>
      </c>
      <c r="J101" s="249">
        <v>0</v>
      </c>
      <c r="K101" s="250" t="s">
        <v>2398</v>
      </c>
      <c r="M101" s="178" t="str">
        <f t="shared" si="8"/>
        <v>K</v>
      </c>
      <c r="N101" s="178" t="str">
        <f t="shared" si="9"/>
        <v>K</v>
      </c>
      <c r="O101" s="178"/>
      <c r="P101" s="184">
        <f t="shared" si="10"/>
        <v>0</v>
      </c>
      <c r="Q101" s="184">
        <f t="shared" si="11"/>
        <v>0</v>
      </c>
      <c r="R101" s="180"/>
      <c r="S101" s="180" t="str">
        <f t="shared" si="12"/>
        <v>BETUL</v>
      </c>
      <c r="T101" s="180" t="str">
        <f t="shared" si="13"/>
        <v>BETUL</v>
      </c>
      <c r="U101" s="180" t="str">
        <f t="shared" si="14"/>
        <v>OKE</v>
      </c>
      <c r="V101" s="180" t="str">
        <f t="shared" si="15"/>
        <v>OKE</v>
      </c>
      <c r="Z101" s="296" t="s">
        <v>206</v>
      </c>
      <c r="AA101" s="297">
        <v>2</v>
      </c>
      <c r="AB101" s="297" t="s">
        <v>2430</v>
      </c>
      <c r="AC101" s="297" t="s">
        <v>131</v>
      </c>
      <c r="AD101" s="248">
        <v>292</v>
      </c>
      <c r="AE101" s="298">
        <v>42</v>
      </c>
      <c r="AF101" s="298">
        <v>14.3835616438356</v>
      </c>
      <c r="AG101" s="298">
        <v>38</v>
      </c>
      <c r="AH101" s="298">
        <v>13.013698630137</v>
      </c>
      <c r="AI101" s="247" t="s">
        <v>2431</v>
      </c>
    </row>
    <row r="102" spans="1:72">
      <c r="A102" s="295">
        <v>93</v>
      </c>
      <c r="B102" s="584" t="s">
        <v>206</v>
      </c>
      <c r="C102" s="585">
        <v>2</v>
      </c>
      <c r="D102" s="585" t="s">
        <v>2402</v>
      </c>
      <c r="E102" s="585" t="s">
        <v>128</v>
      </c>
      <c r="F102" s="248">
        <v>385</v>
      </c>
      <c r="G102" s="247">
        <v>64</v>
      </c>
      <c r="H102" s="249">
        <v>16.623376623376622</v>
      </c>
      <c r="I102" s="247">
        <v>32</v>
      </c>
      <c r="J102" s="249">
        <v>8.3116883116883109</v>
      </c>
      <c r="K102" s="250" t="s">
        <v>2423</v>
      </c>
      <c r="M102" s="178" t="str">
        <f t="shared" si="8"/>
        <v>K</v>
      </c>
      <c r="N102" s="178" t="str">
        <f t="shared" si="9"/>
        <v>K</v>
      </c>
      <c r="O102" s="178"/>
      <c r="P102" s="184">
        <f t="shared" si="10"/>
        <v>16.623376623376622</v>
      </c>
      <c r="Q102" s="184">
        <f t="shared" si="11"/>
        <v>8.3116883116883109</v>
      </c>
      <c r="R102" s="180"/>
      <c r="S102" s="180" t="str">
        <f t="shared" si="12"/>
        <v>BETUL</v>
      </c>
      <c r="T102" s="180" t="str">
        <f t="shared" si="13"/>
        <v>BETUL</v>
      </c>
      <c r="U102" s="180" t="str">
        <f t="shared" si="14"/>
        <v>OKE</v>
      </c>
      <c r="V102" s="180" t="str">
        <f t="shared" si="15"/>
        <v>OKE</v>
      </c>
      <c r="Z102" s="296" t="s">
        <v>206</v>
      </c>
      <c r="AA102" s="297">
        <v>2</v>
      </c>
      <c r="AB102" s="297" t="s">
        <v>2432</v>
      </c>
      <c r="AC102" s="297" t="s">
        <v>131</v>
      </c>
      <c r="AD102" s="248">
        <v>292</v>
      </c>
      <c r="AE102" s="298">
        <v>193</v>
      </c>
      <c r="AF102" s="298">
        <v>66.095890410958901</v>
      </c>
      <c r="AG102" s="298">
        <v>68</v>
      </c>
      <c r="AH102" s="298">
        <v>23.287671232876701</v>
      </c>
      <c r="AI102" s="247" t="s">
        <v>2433</v>
      </c>
    </row>
    <row r="103" spans="1:72">
      <c r="A103" s="295">
        <v>94</v>
      </c>
      <c r="B103" s="584" t="s">
        <v>206</v>
      </c>
      <c r="C103" s="585">
        <v>2</v>
      </c>
      <c r="D103" s="585" t="s">
        <v>2409</v>
      </c>
      <c r="E103" s="585" t="s">
        <v>128</v>
      </c>
      <c r="F103" s="248">
        <v>292</v>
      </c>
      <c r="G103" s="247">
        <v>32</v>
      </c>
      <c r="H103" s="249">
        <v>10.95890410958904</v>
      </c>
      <c r="I103" s="247">
        <v>25</v>
      </c>
      <c r="J103" s="249">
        <v>8.5616438356164384</v>
      </c>
      <c r="K103" s="250" t="s">
        <v>2410</v>
      </c>
      <c r="M103" s="178" t="str">
        <f t="shared" si="8"/>
        <v>K</v>
      </c>
      <c r="N103" s="178" t="str">
        <f t="shared" si="9"/>
        <v>K</v>
      </c>
      <c r="O103" s="178"/>
      <c r="P103" s="184">
        <f t="shared" si="10"/>
        <v>10.95890410958904</v>
      </c>
      <c r="Q103" s="184">
        <f t="shared" si="11"/>
        <v>8.5616438356164384</v>
      </c>
      <c r="R103" s="180"/>
      <c r="S103" s="180" t="str">
        <f t="shared" si="12"/>
        <v>BETUL</v>
      </c>
      <c r="T103" s="180" t="str">
        <f t="shared" si="13"/>
        <v>BETUL</v>
      </c>
      <c r="U103" s="180" t="str">
        <f t="shared" si="14"/>
        <v>OKE</v>
      </c>
      <c r="V103" s="180"/>
      <c r="Z103" s="296" t="s">
        <v>206</v>
      </c>
      <c r="AA103" s="297">
        <v>2</v>
      </c>
      <c r="AB103" s="297" t="s">
        <v>2434</v>
      </c>
      <c r="AC103" s="297" t="s">
        <v>128</v>
      </c>
      <c r="AD103" s="248">
        <v>292</v>
      </c>
      <c r="AE103" s="298">
        <v>29</v>
      </c>
      <c r="AF103" s="298">
        <v>9.9315068493150704</v>
      </c>
      <c r="AG103" s="298">
        <v>38</v>
      </c>
      <c r="AH103" s="298">
        <v>13.013698630137</v>
      </c>
      <c r="AI103" s="247" t="s">
        <v>2435</v>
      </c>
    </row>
    <row r="104" spans="1:72">
      <c r="A104" s="295">
        <v>95</v>
      </c>
      <c r="B104" s="584" t="s">
        <v>206</v>
      </c>
      <c r="C104" s="585">
        <v>2</v>
      </c>
      <c r="D104" s="585" t="s">
        <v>2419</v>
      </c>
      <c r="E104" s="585" t="s">
        <v>131</v>
      </c>
      <c r="F104" s="248">
        <v>292</v>
      </c>
      <c r="G104" s="247">
        <v>284</v>
      </c>
      <c r="H104" s="249">
        <v>97.260273972602747</v>
      </c>
      <c r="I104" s="247">
        <v>272</v>
      </c>
      <c r="J104" s="249">
        <v>93.150684931506845</v>
      </c>
      <c r="K104" s="250" t="s">
        <v>2373</v>
      </c>
      <c r="M104" s="178" t="str">
        <f t="shared" si="8"/>
        <v>B</v>
      </c>
      <c r="N104" s="178" t="str">
        <f t="shared" si="9"/>
        <v>B</v>
      </c>
      <c r="O104" s="178"/>
      <c r="P104" s="184">
        <f t="shared" si="10"/>
        <v>97.260273972602747</v>
      </c>
      <c r="Q104" s="184">
        <f t="shared" si="11"/>
        <v>93.150684931506845</v>
      </c>
      <c r="R104" s="180"/>
      <c r="S104" s="180" t="str">
        <f t="shared" si="12"/>
        <v>BETUL</v>
      </c>
      <c r="T104" s="180" t="str">
        <f t="shared" si="13"/>
        <v>BETUL</v>
      </c>
      <c r="U104" s="180" t="str">
        <f t="shared" si="14"/>
        <v>OKE</v>
      </c>
      <c r="V104" s="180"/>
      <c r="Z104" s="296" t="s">
        <v>206</v>
      </c>
      <c r="AA104" s="297">
        <v>2</v>
      </c>
      <c r="AB104" s="297" t="s">
        <v>2437</v>
      </c>
      <c r="AC104" s="297" t="s">
        <v>128</v>
      </c>
      <c r="AD104" s="248">
        <v>311</v>
      </c>
      <c r="AE104" s="298">
        <v>39</v>
      </c>
      <c r="AF104" s="298">
        <v>12.540192926045</v>
      </c>
      <c r="AG104" s="298">
        <v>32</v>
      </c>
      <c r="AH104" s="298">
        <v>10.2893890675241</v>
      </c>
      <c r="AI104" s="247" t="s">
        <v>208</v>
      </c>
    </row>
    <row r="105" spans="1:72">
      <c r="A105" s="295">
        <v>96</v>
      </c>
      <c r="B105" s="584" t="s">
        <v>206</v>
      </c>
      <c r="C105" s="585">
        <v>2</v>
      </c>
      <c r="D105" s="585" t="s">
        <v>2424</v>
      </c>
      <c r="E105" s="585" t="s">
        <v>128</v>
      </c>
      <c r="F105" s="248">
        <v>292</v>
      </c>
      <c r="G105" s="247">
        <v>70</v>
      </c>
      <c r="H105" s="249">
        <v>23.972602739726025</v>
      </c>
      <c r="I105" s="247">
        <v>70</v>
      </c>
      <c r="J105" s="249">
        <v>23.972602739726025</v>
      </c>
      <c r="K105" s="250" t="s">
        <v>2425</v>
      </c>
      <c r="M105" s="178" t="str">
        <f t="shared" si="8"/>
        <v>K</v>
      </c>
      <c r="N105" s="178" t="str">
        <f t="shared" si="9"/>
        <v>K</v>
      </c>
      <c r="O105" s="178"/>
      <c r="P105" s="184">
        <f t="shared" si="10"/>
        <v>23.972602739726025</v>
      </c>
      <c r="Q105" s="184">
        <f t="shared" si="11"/>
        <v>23.972602739726025</v>
      </c>
      <c r="R105" s="180"/>
      <c r="S105" s="180" t="str">
        <f t="shared" si="12"/>
        <v>BETUL</v>
      </c>
      <c r="T105" s="180" t="str">
        <f t="shared" si="13"/>
        <v>BETUL</v>
      </c>
      <c r="U105" s="180" t="str">
        <f t="shared" si="14"/>
        <v>OKE</v>
      </c>
      <c r="V105" s="180" t="str">
        <f>IF(J105&gt;100,"CEK KEMBALI","OKE")</f>
        <v>OKE</v>
      </c>
      <c r="Z105" s="296" t="s">
        <v>206</v>
      </c>
      <c r="AA105" s="297">
        <v>3</v>
      </c>
      <c r="AB105" s="297" t="s">
        <v>207</v>
      </c>
      <c r="AC105" s="297" t="s">
        <v>128</v>
      </c>
      <c r="AD105" s="248">
        <v>311</v>
      </c>
      <c r="AE105" s="298">
        <v>183</v>
      </c>
      <c r="AF105" s="298">
        <v>58.842443729903501</v>
      </c>
      <c r="AG105" s="298">
        <v>179</v>
      </c>
      <c r="AH105" s="298">
        <v>57.556270096463003</v>
      </c>
      <c r="AI105" s="247" t="s">
        <v>208</v>
      </c>
    </row>
    <row r="106" spans="1:72">
      <c r="A106" s="295">
        <v>97</v>
      </c>
      <c r="B106" s="584" t="s">
        <v>206</v>
      </c>
      <c r="C106" s="585">
        <v>2</v>
      </c>
      <c r="D106" s="585" t="s">
        <v>2426</v>
      </c>
      <c r="E106" s="585" t="s">
        <v>128</v>
      </c>
      <c r="F106" s="248">
        <v>385</v>
      </c>
      <c r="G106" s="247">
        <v>130</v>
      </c>
      <c r="H106" s="249">
        <v>33.766233766233768</v>
      </c>
      <c r="I106" s="247">
        <v>122</v>
      </c>
      <c r="J106" s="249">
        <v>31.688311688311689</v>
      </c>
      <c r="K106" s="250" t="s">
        <v>2382</v>
      </c>
      <c r="M106" s="178" t="str">
        <f t="shared" si="8"/>
        <v>K</v>
      </c>
      <c r="N106" s="178" t="str">
        <f t="shared" si="9"/>
        <v>K</v>
      </c>
      <c r="O106" s="178"/>
      <c r="P106" s="184">
        <f t="shared" si="10"/>
        <v>33.766233766233768</v>
      </c>
      <c r="Q106" s="184">
        <f t="shared" si="11"/>
        <v>31.688311688311689</v>
      </c>
      <c r="R106" s="180"/>
      <c r="S106" s="180" t="str">
        <f t="shared" si="12"/>
        <v>BETUL</v>
      </c>
      <c r="T106" s="180" t="str">
        <f t="shared" si="13"/>
        <v>BETUL</v>
      </c>
      <c r="U106" s="180" t="str">
        <f t="shared" si="14"/>
        <v>OKE</v>
      </c>
      <c r="V106" s="180"/>
      <c r="Z106" s="296" t="s">
        <v>48</v>
      </c>
      <c r="AA106" s="297">
        <v>2</v>
      </c>
      <c r="AB106" s="297" t="s">
        <v>2438</v>
      </c>
      <c r="AC106" s="297" t="s">
        <v>128</v>
      </c>
      <c r="AD106" s="248">
        <v>385</v>
      </c>
      <c r="AE106" s="298">
        <v>88</v>
      </c>
      <c r="AF106" s="298">
        <v>22.8571428571429</v>
      </c>
      <c r="AG106" s="298">
        <v>75</v>
      </c>
      <c r="AH106" s="298">
        <v>19.480519480519501</v>
      </c>
      <c r="AI106" s="247" t="s">
        <v>2439</v>
      </c>
    </row>
    <row r="107" spans="1:72">
      <c r="A107" s="295">
        <v>98</v>
      </c>
      <c r="B107" s="584" t="s">
        <v>206</v>
      </c>
      <c r="C107" s="585">
        <v>2</v>
      </c>
      <c r="D107" s="585" t="s">
        <v>2427</v>
      </c>
      <c r="E107" s="585" t="s">
        <v>131</v>
      </c>
      <c r="F107" s="248">
        <v>292</v>
      </c>
      <c r="G107" s="247">
        <v>180</v>
      </c>
      <c r="H107" s="249">
        <v>61.643835616438359</v>
      </c>
      <c r="I107" s="247">
        <v>182</v>
      </c>
      <c r="J107" s="249">
        <v>62.328767123287676</v>
      </c>
      <c r="K107" s="250" t="s">
        <v>2428</v>
      </c>
      <c r="M107" s="178" t="str">
        <f t="shared" si="8"/>
        <v>K</v>
      </c>
      <c r="N107" s="178" t="str">
        <f t="shared" si="9"/>
        <v>K</v>
      </c>
      <c r="O107" s="178"/>
      <c r="P107" s="184">
        <f t="shared" si="10"/>
        <v>61.643835616438359</v>
      </c>
      <c r="Q107" s="184">
        <f t="shared" si="11"/>
        <v>62.328767123287676</v>
      </c>
      <c r="R107" s="180"/>
      <c r="S107" s="180" t="str">
        <f t="shared" si="12"/>
        <v>BETUL</v>
      </c>
      <c r="T107" s="180" t="str">
        <f t="shared" si="13"/>
        <v>BETUL</v>
      </c>
      <c r="U107" s="180" t="str">
        <f t="shared" si="14"/>
        <v>OKE</v>
      </c>
      <c r="V107" s="180"/>
      <c r="Z107" s="296" t="s">
        <v>31</v>
      </c>
      <c r="AA107" s="297">
        <v>1</v>
      </c>
      <c r="AB107" s="297" t="s">
        <v>2440</v>
      </c>
      <c r="AC107" s="297" t="s">
        <v>128</v>
      </c>
      <c r="AD107" s="248">
        <v>292</v>
      </c>
      <c r="AE107" s="298">
        <v>97</v>
      </c>
      <c r="AF107" s="298">
        <v>33.219178082191803</v>
      </c>
      <c r="AG107" s="298">
        <v>100</v>
      </c>
      <c r="AH107" s="298">
        <v>34.246575342465803</v>
      </c>
      <c r="AI107" s="247" t="s">
        <v>2441</v>
      </c>
    </row>
    <row r="108" spans="1:72">
      <c r="A108" s="295">
        <v>99</v>
      </c>
      <c r="B108" s="584" t="s">
        <v>206</v>
      </c>
      <c r="C108" s="585">
        <v>2</v>
      </c>
      <c r="D108" s="585" t="s">
        <v>2434</v>
      </c>
      <c r="E108" s="585" t="s">
        <v>128</v>
      </c>
      <c r="F108" s="248">
        <v>292</v>
      </c>
      <c r="G108" s="247">
        <v>31</v>
      </c>
      <c r="H108" s="249">
        <v>10.616438356164384</v>
      </c>
      <c r="I108" s="247">
        <v>39</v>
      </c>
      <c r="J108" s="249">
        <v>13.356164383561644</v>
      </c>
      <c r="K108" s="250" t="s">
        <v>2435</v>
      </c>
      <c r="M108" s="178" t="str">
        <f t="shared" si="8"/>
        <v>K</v>
      </c>
      <c r="N108" s="178" t="str">
        <f t="shared" si="9"/>
        <v>K</v>
      </c>
      <c r="O108" s="178"/>
      <c r="P108" s="184">
        <f t="shared" si="10"/>
        <v>10.616438356164384</v>
      </c>
      <c r="Q108" s="184">
        <f t="shared" si="11"/>
        <v>13.356164383561644</v>
      </c>
      <c r="R108" s="180"/>
      <c r="S108" s="180" t="str">
        <f t="shared" si="12"/>
        <v>BETUL</v>
      </c>
      <c r="T108" s="180" t="str">
        <f t="shared" si="13"/>
        <v>BETUL</v>
      </c>
      <c r="U108" s="180" t="str">
        <f t="shared" si="14"/>
        <v>OKE</v>
      </c>
      <c r="V108" s="180"/>
      <c r="Z108" s="296" t="s">
        <v>31</v>
      </c>
      <c r="AA108" s="297">
        <v>1</v>
      </c>
      <c r="AB108" s="297" t="s">
        <v>2443</v>
      </c>
      <c r="AC108" s="297" t="s">
        <v>128</v>
      </c>
      <c r="AD108" s="248">
        <v>292</v>
      </c>
      <c r="AE108" s="298">
        <v>218</v>
      </c>
      <c r="AF108" s="298">
        <v>74.657534246575295</v>
      </c>
      <c r="AG108" s="298">
        <v>201</v>
      </c>
      <c r="AH108" s="298">
        <v>68.835616438356197</v>
      </c>
      <c r="AI108" s="247" t="s">
        <v>2444</v>
      </c>
    </row>
    <row r="109" spans="1:72">
      <c r="A109" s="295">
        <v>100</v>
      </c>
      <c r="B109" s="584" t="s">
        <v>206</v>
      </c>
      <c r="C109" s="585">
        <v>2</v>
      </c>
      <c r="D109" s="585" t="s">
        <v>2437</v>
      </c>
      <c r="E109" s="585" t="s">
        <v>128</v>
      </c>
      <c r="F109" s="248">
        <v>311</v>
      </c>
      <c r="G109" s="247">
        <v>99</v>
      </c>
      <c r="H109" s="249">
        <v>31.832797427652732</v>
      </c>
      <c r="I109" s="247">
        <v>99</v>
      </c>
      <c r="J109" s="249">
        <v>31.832797427652732</v>
      </c>
      <c r="K109" s="250" t="s">
        <v>208</v>
      </c>
      <c r="L109" s="227"/>
      <c r="M109" s="178" t="str">
        <f t="shared" si="8"/>
        <v>K</v>
      </c>
      <c r="N109" s="178" t="str">
        <f t="shared" si="9"/>
        <v>K</v>
      </c>
      <c r="O109" s="178"/>
      <c r="P109" s="184">
        <f t="shared" si="10"/>
        <v>31.832797427652732</v>
      </c>
      <c r="Q109" s="184">
        <f t="shared" si="11"/>
        <v>31.832797427652732</v>
      </c>
      <c r="R109" s="180"/>
      <c r="S109" s="180" t="str">
        <f t="shared" si="12"/>
        <v>BETUL</v>
      </c>
      <c r="T109" s="180" t="str">
        <f t="shared" si="13"/>
        <v>BETUL</v>
      </c>
      <c r="U109" s="180" t="str">
        <f t="shared" si="14"/>
        <v>OKE</v>
      </c>
      <c r="V109" s="180" t="str">
        <f>IF(J109&gt;100,"CEK KEMBALI","OKE")</f>
        <v>OKE</v>
      </c>
      <c r="W109" s="227"/>
      <c r="X109" s="227"/>
      <c r="Y109" s="227"/>
      <c r="Z109" s="296" t="s">
        <v>31</v>
      </c>
      <c r="AA109" s="297">
        <v>1</v>
      </c>
      <c r="AB109" s="297" t="s">
        <v>2446</v>
      </c>
      <c r="AC109" s="297" t="s">
        <v>128</v>
      </c>
      <c r="AD109" s="248">
        <v>385</v>
      </c>
      <c r="AE109" s="298">
        <v>54</v>
      </c>
      <c r="AF109" s="298">
        <v>14.025974025974</v>
      </c>
      <c r="AG109" s="298">
        <v>61</v>
      </c>
      <c r="AH109" s="298">
        <v>15.8441558441558</v>
      </c>
      <c r="AI109" s="247" t="s">
        <v>2447</v>
      </c>
      <c r="AJ109" s="227"/>
      <c r="AK109" s="227"/>
      <c r="AL109" s="227"/>
      <c r="AM109" s="227"/>
      <c r="AN109" s="227"/>
      <c r="AO109" s="227"/>
      <c r="AP109" s="227"/>
      <c r="AQ109" s="227"/>
      <c r="AR109" s="227"/>
      <c r="AS109" s="227"/>
      <c r="AT109" s="227"/>
      <c r="AU109" s="227"/>
      <c r="AV109" s="227"/>
      <c r="AW109" s="227"/>
      <c r="AX109" s="227"/>
      <c r="AY109" s="227"/>
      <c r="AZ109" s="227"/>
      <c r="BA109" s="227"/>
      <c r="BB109" s="227"/>
      <c r="BC109" s="227"/>
      <c r="BD109" s="227"/>
      <c r="BE109" s="227"/>
      <c r="BF109" s="227"/>
      <c r="BG109" s="227"/>
      <c r="BH109" s="227"/>
      <c r="BI109" s="227"/>
      <c r="BJ109" s="227"/>
      <c r="BK109" s="227"/>
      <c r="BL109" s="227"/>
      <c r="BM109" s="227"/>
      <c r="BN109" s="227"/>
      <c r="BO109" s="227"/>
      <c r="BP109" s="227"/>
      <c r="BQ109" s="227"/>
      <c r="BR109" s="227"/>
      <c r="BS109" s="227"/>
      <c r="BT109" s="227"/>
    </row>
    <row r="110" spans="1:72">
      <c r="A110" s="295">
        <v>101</v>
      </c>
      <c r="B110" s="584" t="s">
        <v>206</v>
      </c>
      <c r="C110" s="585">
        <v>2</v>
      </c>
      <c r="D110" s="585" t="s">
        <v>2363</v>
      </c>
      <c r="E110" s="585" t="s">
        <v>131</v>
      </c>
      <c r="F110" s="248">
        <v>292</v>
      </c>
      <c r="G110" s="247">
        <v>82</v>
      </c>
      <c r="H110" s="249">
        <v>28.082191780821919</v>
      </c>
      <c r="I110" s="247">
        <v>75</v>
      </c>
      <c r="J110" s="249">
        <v>25.684931506849317</v>
      </c>
      <c r="K110" s="250" t="s">
        <v>2371</v>
      </c>
      <c r="L110" s="227"/>
      <c r="M110" s="178" t="str">
        <f t="shared" si="8"/>
        <v>K</v>
      </c>
      <c r="N110" s="178" t="str">
        <f t="shared" si="9"/>
        <v>K</v>
      </c>
      <c r="O110" s="178"/>
      <c r="P110" s="184">
        <f t="shared" si="10"/>
        <v>28.082191780821919</v>
      </c>
      <c r="Q110" s="184">
        <f t="shared" si="11"/>
        <v>25.684931506849317</v>
      </c>
      <c r="R110" s="180"/>
      <c r="S110" s="180" t="str">
        <f t="shared" si="12"/>
        <v>BETUL</v>
      </c>
      <c r="T110" s="180" t="str">
        <f t="shared" si="13"/>
        <v>BETUL</v>
      </c>
      <c r="U110" s="180" t="str">
        <f t="shared" si="14"/>
        <v>OKE</v>
      </c>
      <c r="V110" s="180"/>
      <c r="W110" s="227"/>
      <c r="X110" s="227"/>
      <c r="Y110" s="227"/>
      <c r="Z110" s="296" t="s">
        <v>31</v>
      </c>
      <c r="AA110" s="297">
        <v>1</v>
      </c>
      <c r="AB110" s="297" t="s">
        <v>2448</v>
      </c>
      <c r="AC110" s="297" t="s">
        <v>128</v>
      </c>
      <c r="AD110" s="248">
        <v>385</v>
      </c>
      <c r="AE110" s="298">
        <v>159</v>
      </c>
      <c r="AF110" s="298">
        <v>41.298701298701303</v>
      </c>
      <c r="AG110" s="298">
        <v>113</v>
      </c>
      <c r="AH110" s="298">
        <v>29.350649350649299</v>
      </c>
      <c r="AI110" s="247" t="s">
        <v>2449</v>
      </c>
      <c r="AJ110" s="227"/>
      <c r="AK110" s="227"/>
      <c r="AL110" s="227"/>
      <c r="AM110" s="227"/>
      <c r="AN110" s="227"/>
      <c r="AO110" s="227"/>
      <c r="AP110" s="227"/>
      <c r="AQ110" s="227"/>
      <c r="AR110" s="227"/>
      <c r="AS110" s="227"/>
      <c r="AT110" s="227"/>
      <c r="AU110" s="227"/>
      <c r="AV110" s="227"/>
      <c r="AW110" s="227"/>
      <c r="AX110" s="227"/>
      <c r="AY110" s="227"/>
      <c r="AZ110" s="227"/>
      <c r="BA110" s="227"/>
      <c r="BB110" s="227"/>
      <c r="BC110" s="227"/>
      <c r="BD110" s="227"/>
      <c r="BE110" s="227"/>
      <c r="BF110" s="227"/>
      <c r="BG110" s="227"/>
      <c r="BH110" s="227"/>
      <c r="BI110" s="227"/>
      <c r="BJ110" s="227"/>
      <c r="BK110" s="227"/>
      <c r="BL110" s="227"/>
      <c r="BM110" s="227"/>
      <c r="BN110" s="227"/>
      <c r="BO110" s="227"/>
      <c r="BP110" s="227"/>
      <c r="BQ110" s="227"/>
      <c r="BR110" s="227"/>
      <c r="BS110" s="227"/>
      <c r="BT110" s="227"/>
    </row>
    <row r="111" spans="1:72">
      <c r="A111" s="295">
        <v>102</v>
      </c>
      <c r="B111" s="584" t="s">
        <v>206</v>
      </c>
      <c r="C111" s="585">
        <v>3</v>
      </c>
      <c r="D111" s="585" t="s">
        <v>207</v>
      </c>
      <c r="E111" s="585" t="s">
        <v>128</v>
      </c>
      <c r="F111" s="248">
        <v>311</v>
      </c>
      <c r="G111" s="247">
        <v>244</v>
      </c>
      <c r="H111" s="249">
        <v>78.456591639871391</v>
      </c>
      <c r="I111" s="247">
        <v>248</v>
      </c>
      <c r="J111" s="249">
        <v>79.742765273311903</v>
      </c>
      <c r="K111" s="250" t="s">
        <v>208</v>
      </c>
      <c r="L111" s="72"/>
      <c r="M111" s="178" t="str">
        <f t="shared" si="8"/>
        <v>K</v>
      </c>
      <c r="N111" s="178" t="str">
        <f t="shared" si="9"/>
        <v>K</v>
      </c>
      <c r="O111" s="178"/>
      <c r="P111" s="184">
        <f t="shared" si="10"/>
        <v>78.456591639871391</v>
      </c>
      <c r="Q111" s="184">
        <f t="shared" si="11"/>
        <v>79.742765273311903</v>
      </c>
      <c r="R111" s="180"/>
      <c r="S111" s="180" t="str">
        <f t="shared" si="12"/>
        <v>BETUL</v>
      </c>
      <c r="T111" s="180" t="str">
        <f t="shared" si="13"/>
        <v>BETUL</v>
      </c>
      <c r="U111" s="180" t="str">
        <f t="shared" si="14"/>
        <v>OKE</v>
      </c>
      <c r="V111" s="210" t="str">
        <f>IF(J111&gt;100,"CEK KEMBALI","OKE")</f>
        <v>OKE</v>
      </c>
      <c r="W111" s="72"/>
      <c r="X111" s="72"/>
      <c r="Y111" s="72"/>
      <c r="Z111" s="296" t="s">
        <v>31</v>
      </c>
      <c r="AA111" s="297">
        <v>1</v>
      </c>
      <c r="AB111" s="297" t="s">
        <v>2450</v>
      </c>
      <c r="AC111" s="297" t="s">
        <v>131</v>
      </c>
      <c r="AD111" s="248">
        <v>292</v>
      </c>
      <c r="AE111" s="298">
        <v>165</v>
      </c>
      <c r="AF111" s="298">
        <v>56.5068493150685</v>
      </c>
      <c r="AG111" s="298">
        <v>186</v>
      </c>
      <c r="AH111" s="298">
        <v>63.698630136986303</v>
      </c>
      <c r="AI111" s="247" t="s">
        <v>2451</v>
      </c>
      <c r="AJ111" s="72"/>
      <c r="AK111" s="72"/>
      <c r="AL111" s="72"/>
      <c r="AM111" s="72"/>
      <c r="AN111" s="72"/>
      <c r="AO111" s="72"/>
      <c r="AP111" s="72"/>
      <c r="AQ111" s="72"/>
      <c r="AR111" s="72"/>
      <c r="AS111" s="72"/>
      <c r="AT111" s="72"/>
      <c r="AU111" s="72"/>
      <c r="AV111" s="72"/>
      <c r="AW111" s="72"/>
      <c r="AX111" s="72"/>
      <c r="AY111" s="72"/>
      <c r="AZ111" s="72"/>
      <c r="BA111" s="72"/>
      <c r="BB111" s="72"/>
      <c r="BC111" s="72"/>
      <c r="BD111" s="72"/>
      <c r="BE111" s="72"/>
      <c r="BF111" s="72"/>
      <c r="BG111" s="72"/>
      <c r="BH111" s="72"/>
      <c r="BI111" s="72"/>
      <c r="BJ111" s="72"/>
      <c r="BK111" s="72"/>
      <c r="BL111" s="72"/>
      <c r="BM111" s="72"/>
      <c r="BN111" s="72"/>
      <c r="BO111" s="72"/>
      <c r="BP111" s="72"/>
      <c r="BQ111" s="72"/>
      <c r="BR111" s="72"/>
      <c r="BS111" s="72"/>
      <c r="BT111" s="72"/>
    </row>
    <row r="112" spans="1:72">
      <c r="A112" s="295">
        <v>103</v>
      </c>
      <c r="B112" s="584" t="s">
        <v>206</v>
      </c>
      <c r="C112" s="585">
        <v>3</v>
      </c>
      <c r="D112" s="585" t="s">
        <v>241</v>
      </c>
      <c r="E112" s="585" t="s">
        <v>131</v>
      </c>
      <c r="F112" s="248">
        <v>225</v>
      </c>
      <c r="G112" s="247">
        <v>100</v>
      </c>
      <c r="H112" s="249">
        <v>44.444444444444443</v>
      </c>
      <c r="I112" s="247">
        <v>76</v>
      </c>
      <c r="J112" s="249">
        <v>33.777777777777779</v>
      </c>
      <c r="K112" s="250" t="s">
        <v>242</v>
      </c>
      <c r="M112" s="178" t="str">
        <f t="shared" si="8"/>
        <v>K</v>
      </c>
      <c r="N112" s="178" t="str">
        <f t="shared" si="9"/>
        <v>K</v>
      </c>
      <c r="O112" s="178"/>
      <c r="P112" s="184">
        <f t="shared" si="10"/>
        <v>44.444444444444443</v>
      </c>
      <c r="Q112" s="184">
        <f t="shared" si="11"/>
        <v>33.777777777777779</v>
      </c>
      <c r="R112" s="180"/>
      <c r="S112" s="180" t="str">
        <f t="shared" si="12"/>
        <v>BETUL</v>
      </c>
      <c r="T112" s="180" t="str">
        <f t="shared" si="13"/>
        <v>BETUL</v>
      </c>
      <c r="U112" s="180" t="str">
        <f t="shared" si="14"/>
        <v>OKE</v>
      </c>
      <c r="V112" s="180" t="str">
        <f>IF(J112&gt;100,"CEK KEMBALI","OKE")</f>
        <v>OKE</v>
      </c>
      <c r="Z112" s="296" t="s">
        <v>31</v>
      </c>
      <c r="AA112" s="297">
        <v>1</v>
      </c>
      <c r="AB112" s="297" t="s">
        <v>2452</v>
      </c>
      <c r="AC112" s="297" t="s">
        <v>128</v>
      </c>
      <c r="AD112" s="248">
        <v>385</v>
      </c>
      <c r="AE112" s="298">
        <v>105</v>
      </c>
      <c r="AF112" s="298">
        <v>27.272727272727298</v>
      </c>
      <c r="AG112" s="298">
        <v>113</v>
      </c>
      <c r="AH112" s="298">
        <v>29.350649350649299</v>
      </c>
      <c r="AI112" s="247" t="s">
        <v>2453</v>
      </c>
    </row>
    <row r="113" spans="1:72">
      <c r="A113" s="295">
        <v>104</v>
      </c>
      <c r="B113" s="584" t="s">
        <v>206</v>
      </c>
      <c r="C113" s="585">
        <v>3</v>
      </c>
      <c r="D113" s="585" t="s">
        <v>2361</v>
      </c>
      <c r="E113" s="585" t="s">
        <v>131</v>
      </c>
      <c r="F113" s="248">
        <v>255</v>
      </c>
      <c r="G113" s="247">
        <v>95</v>
      </c>
      <c r="H113" s="249">
        <v>37.254901960784316</v>
      </c>
      <c r="I113" s="247">
        <v>95</v>
      </c>
      <c r="J113" s="249">
        <v>37.254901960784316</v>
      </c>
      <c r="K113" s="250" t="s">
        <v>2362</v>
      </c>
      <c r="M113" s="178" t="str">
        <f t="shared" si="8"/>
        <v>K</v>
      </c>
      <c r="N113" s="178" t="str">
        <f t="shared" si="9"/>
        <v>K</v>
      </c>
      <c r="O113" s="178"/>
      <c r="P113" s="184">
        <f t="shared" si="10"/>
        <v>37.254901960784316</v>
      </c>
      <c r="Q113" s="184">
        <f t="shared" si="11"/>
        <v>37.254901960784316</v>
      </c>
      <c r="R113" s="180"/>
      <c r="S113" s="180" t="str">
        <f t="shared" si="12"/>
        <v>BETUL</v>
      </c>
      <c r="T113" s="180" t="str">
        <f t="shared" si="13"/>
        <v>BETUL</v>
      </c>
      <c r="U113" s="180" t="str">
        <f t="shared" si="14"/>
        <v>OKE</v>
      </c>
      <c r="V113" s="180"/>
      <c r="Z113" s="296" t="s">
        <v>31</v>
      </c>
      <c r="AA113" s="297">
        <v>2</v>
      </c>
      <c r="AB113" s="297" t="s">
        <v>2456</v>
      </c>
      <c r="AC113" s="297" t="s">
        <v>128</v>
      </c>
      <c r="AD113" s="248">
        <v>385</v>
      </c>
      <c r="AE113" s="298">
        <v>203</v>
      </c>
      <c r="AF113" s="298">
        <v>52.727272727272698</v>
      </c>
      <c r="AG113" s="298">
        <v>235</v>
      </c>
      <c r="AH113" s="298">
        <v>61.038961038960998</v>
      </c>
      <c r="AI113" s="247" t="s">
        <v>2457</v>
      </c>
    </row>
    <row r="114" spans="1:72">
      <c r="A114" s="295">
        <v>105</v>
      </c>
      <c r="B114" s="584" t="s">
        <v>206</v>
      </c>
      <c r="C114" s="585">
        <v>3</v>
      </c>
      <c r="D114" s="585" t="s">
        <v>2393</v>
      </c>
      <c r="E114" s="585" t="s">
        <v>131</v>
      </c>
      <c r="F114" s="248">
        <v>292</v>
      </c>
      <c r="G114" s="247">
        <v>125</v>
      </c>
      <c r="H114" s="249">
        <v>42.80821917808219</v>
      </c>
      <c r="I114" s="247">
        <v>125</v>
      </c>
      <c r="J114" s="249">
        <v>42.80821917808219</v>
      </c>
      <c r="K114" s="250" t="s">
        <v>2394</v>
      </c>
      <c r="M114" s="178" t="str">
        <f t="shared" si="8"/>
        <v>K</v>
      </c>
      <c r="N114" s="178" t="str">
        <f t="shared" si="9"/>
        <v>K</v>
      </c>
      <c r="O114" s="178"/>
      <c r="P114" s="184">
        <f t="shared" si="10"/>
        <v>42.80821917808219</v>
      </c>
      <c r="Q114" s="184">
        <f t="shared" si="11"/>
        <v>42.80821917808219</v>
      </c>
      <c r="R114" s="180"/>
      <c r="S114" s="180" t="str">
        <f t="shared" si="12"/>
        <v>BETUL</v>
      </c>
      <c r="T114" s="180" t="str">
        <f t="shared" si="13"/>
        <v>BETUL</v>
      </c>
      <c r="U114" s="180" t="str">
        <f t="shared" si="14"/>
        <v>OKE</v>
      </c>
      <c r="V114" s="180"/>
      <c r="Z114" s="296" t="s">
        <v>31</v>
      </c>
      <c r="AA114" s="297">
        <v>2</v>
      </c>
      <c r="AB114" s="297" t="s">
        <v>2458</v>
      </c>
      <c r="AC114" s="297" t="s">
        <v>128</v>
      </c>
      <c r="AD114" s="248">
        <v>292</v>
      </c>
      <c r="AE114" s="298">
        <v>122</v>
      </c>
      <c r="AF114" s="298">
        <v>41.780821917808197</v>
      </c>
      <c r="AG114" s="298">
        <v>0</v>
      </c>
      <c r="AH114" s="298">
        <v>0</v>
      </c>
      <c r="AI114" s="247" t="s">
        <v>2459</v>
      </c>
    </row>
    <row r="115" spans="1:72">
      <c r="A115" s="295">
        <v>106</v>
      </c>
      <c r="B115" s="584" t="s">
        <v>206</v>
      </c>
      <c r="C115" s="585">
        <v>3</v>
      </c>
      <c r="D115" s="585" t="s">
        <v>2454</v>
      </c>
      <c r="E115" s="585" t="s">
        <v>128</v>
      </c>
      <c r="F115" s="248">
        <v>400</v>
      </c>
      <c r="G115" s="247">
        <v>85</v>
      </c>
      <c r="H115" s="249">
        <v>21.25</v>
      </c>
      <c r="I115" s="247">
        <v>90</v>
      </c>
      <c r="J115" s="249">
        <v>22.5</v>
      </c>
      <c r="K115" s="250" t="s">
        <v>2455</v>
      </c>
      <c r="L115" s="72"/>
      <c r="M115" s="178" t="str">
        <f t="shared" si="8"/>
        <v>K</v>
      </c>
      <c r="N115" s="178" t="str">
        <f t="shared" si="9"/>
        <v>K</v>
      </c>
      <c r="O115" s="178"/>
      <c r="P115" s="184">
        <f t="shared" si="10"/>
        <v>21.25</v>
      </c>
      <c r="Q115" s="184">
        <f t="shared" si="11"/>
        <v>22.5</v>
      </c>
      <c r="R115" s="180"/>
      <c r="S115" s="180" t="str">
        <f t="shared" si="12"/>
        <v>BETUL</v>
      </c>
      <c r="T115" s="180" t="str">
        <f t="shared" si="13"/>
        <v>BETUL</v>
      </c>
      <c r="U115" s="180" t="str">
        <f t="shared" si="14"/>
        <v>OKE</v>
      </c>
      <c r="V115" s="210"/>
      <c r="W115" s="72"/>
      <c r="X115" s="72"/>
      <c r="Y115" s="72"/>
      <c r="Z115" s="296" t="s">
        <v>31</v>
      </c>
      <c r="AA115" s="297">
        <v>2</v>
      </c>
      <c r="AB115" s="297" t="s">
        <v>2460</v>
      </c>
      <c r="AC115" s="297" t="s">
        <v>128</v>
      </c>
      <c r="AD115" s="248">
        <v>292</v>
      </c>
      <c r="AE115" s="298">
        <v>70</v>
      </c>
      <c r="AF115" s="298">
        <v>23.972602739726</v>
      </c>
      <c r="AG115" s="298">
        <v>48</v>
      </c>
      <c r="AH115" s="298">
        <v>16.438356164383599</v>
      </c>
      <c r="AI115" s="247" t="s">
        <v>2461</v>
      </c>
      <c r="AJ115" s="72"/>
      <c r="AK115" s="72"/>
      <c r="AL115" s="72"/>
      <c r="AM115" s="72"/>
      <c r="AN115" s="72"/>
      <c r="AO115" s="72"/>
      <c r="AP115" s="72"/>
      <c r="AQ115" s="72"/>
      <c r="AR115" s="72"/>
      <c r="AS115" s="72"/>
      <c r="AT115" s="72"/>
      <c r="AU115" s="72"/>
      <c r="AV115" s="72"/>
      <c r="AW115" s="72"/>
      <c r="AX115" s="72"/>
      <c r="AY115" s="72"/>
      <c r="AZ115" s="72"/>
      <c r="BA115" s="72"/>
      <c r="BB115" s="72"/>
      <c r="BC115" s="72"/>
      <c r="BD115" s="72"/>
      <c r="BE115" s="72"/>
      <c r="BF115" s="72"/>
      <c r="BG115" s="72"/>
      <c r="BH115" s="72"/>
      <c r="BI115" s="72"/>
      <c r="BJ115" s="72"/>
      <c r="BK115" s="72"/>
      <c r="BL115" s="72"/>
      <c r="BM115" s="72"/>
      <c r="BN115" s="72"/>
      <c r="BO115" s="72"/>
      <c r="BP115" s="72"/>
      <c r="BQ115" s="72"/>
      <c r="BR115" s="72"/>
      <c r="BS115" s="72"/>
      <c r="BT115" s="72"/>
    </row>
    <row r="116" spans="1:72">
      <c r="A116" s="295">
        <v>107</v>
      </c>
      <c r="B116" s="584" t="s">
        <v>206</v>
      </c>
      <c r="C116" s="585">
        <v>3</v>
      </c>
      <c r="D116" s="585" t="s">
        <v>2367</v>
      </c>
      <c r="E116" s="585" t="s">
        <v>128</v>
      </c>
      <c r="F116" s="248">
        <v>400</v>
      </c>
      <c r="G116" s="247">
        <v>61</v>
      </c>
      <c r="H116" s="249">
        <v>15.25</v>
      </c>
      <c r="I116" s="247">
        <v>75</v>
      </c>
      <c r="J116" s="249">
        <v>18.75</v>
      </c>
      <c r="K116" s="250" t="s">
        <v>2368</v>
      </c>
      <c r="M116" s="178" t="str">
        <f t="shared" si="8"/>
        <v>K</v>
      </c>
      <c r="N116" s="178" t="str">
        <f t="shared" si="9"/>
        <v>K</v>
      </c>
      <c r="O116" s="178"/>
      <c r="P116" s="184">
        <f t="shared" si="10"/>
        <v>15.25</v>
      </c>
      <c r="Q116" s="184">
        <f t="shared" si="11"/>
        <v>18.75</v>
      </c>
      <c r="R116" s="180"/>
      <c r="S116" s="180" t="str">
        <f t="shared" si="12"/>
        <v>BETUL</v>
      </c>
      <c r="T116" s="180" t="str">
        <f t="shared" si="13"/>
        <v>BETUL</v>
      </c>
      <c r="U116" s="180" t="str">
        <f t="shared" si="14"/>
        <v>OKE</v>
      </c>
      <c r="V116" s="180"/>
      <c r="Z116" s="296" t="s">
        <v>31</v>
      </c>
      <c r="AA116" s="297">
        <v>2</v>
      </c>
      <c r="AB116" s="297" t="s">
        <v>2463</v>
      </c>
      <c r="AC116" s="297" t="s">
        <v>128</v>
      </c>
      <c r="AD116" s="248">
        <v>292</v>
      </c>
      <c r="AE116" s="298">
        <v>134</v>
      </c>
      <c r="AF116" s="298">
        <v>45.890410958904098</v>
      </c>
      <c r="AG116" s="298">
        <v>168</v>
      </c>
      <c r="AH116" s="298">
        <v>57.5342465753425</v>
      </c>
      <c r="AI116" s="247" t="s">
        <v>2464</v>
      </c>
    </row>
    <row r="117" spans="1:72">
      <c r="A117" s="295">
        <v>108</v>
      </c>
      <c r="B117" s="584" t="s">
        <v>206</v>
      </c>
      <c r="C117" s="585">
        <v>4</v>
      </c>
      <c r="D117" s="585" t="s">
        <v>2413</v>
      </c>
      <c r="E117" s="585" t="s">
        <v>128</v>
      </c>
      <c r="F117" s="248">
        <v>225</v>
      </c>
      <c r="G117" s="247">
        <v>46</v>
      </c>
      <c r="H117" s="249">
        <v>20.444444444444446</v>
      </c>
      <c r="I117" s="247">
        <v>48</v>
      </c>
      <c r="J117" s="249">
        <v>21.333333333333336</v>
      </c>
      <c r="K117" s="250" t="s">
        <v>2429</v>
      </c>
      <c r="L117" s="227"/>
      <c r="M117" s="178" t="str">
        <f t="shared" si="8"/>
        <v>K</v>
      </c>
      <c r="N117" s="178" t="str">
        <f t="shared" si="9"/>
        <v>K</v>
      </c>
      <c r="O117" s="178"/>
      <c r="P117" s="184">
        <f t="shared" si="10"/>
        <v>20.444444444444446</v>
      </c>
      <c r="Q117" s="184">
        <f t="shared" si="11"/>
        <v>21.333333333333336</v>
      </c>
      <c r="R117" s="180"/>
      <c r="S117" s="180" t="str">
        <f t="shared" si="12"/>
        <v>BETUL</v>
      </c>
      <c r="T117" s="180" t="str">
        <f t="shared" si="13"/>
        <v>BETUL</v>
      </c>
      <c r="U117" s="180" t="str">
        <f t="shared" si="14"/>
        <v>OKE</v>
      </c>
      <c r="V117" s="180"/>
      <c r="W117" s="227"/>
      <c r="X117" s="227"/>
      <c r="Y117" s="227"/>
      <c r="Z117" s="296" t="s">
        <v>31</v>
      </c>
      <c r="AA117" s="297">
        <v>1</v>
      </c>
      <c r="AB117" s="297" t="s">
        <v>2465</v>
      </c>
      <c r="AC117" s="297" t="s">
        <v>128</v>
      </c>
      <c r="AD117" s="248">
        <v>385</v>
      </c>
      <c r="AE117" s="298">
        <v>166</v>
      </c>
      <c r="AF117" s="298">
        <v>43.116883116883102</v>
      </c>
      <c r="AG117" s="298">
        <v>196</v>
      </c>
      <c r="AH117" s="298">
        <v>50.909090909090899</v>
      </c>
      <c r="AI117" s="247" t="s">
        <v>2466</v>
      </c>
      <c r="AJ117" s="227"/>
      <c r="AK117" s="227"/>
      <c r="AL117" s="227"/>
      <c r="AM117" s="227"/>
      <c r="AN117" s="227"/>
      <c r="AO117" s="227"/>
      <c r="AP117" s="227"/>
      <c r="AQ117" s="227"/>
      <c r="AR117" s="227"/>
      <c r="AS117" s="227"/>
      <c r="AT117" s="227"/>
      <c r="AU117" s="227"/>
      <c r="AV117" s="227"/>
      <c r="AW117" s="227"/>
      <c r="AX117" s="227"/>
      <c r="AY117" s="227"/>
      <c r="AZ117" s="227"/>
      <c r="BA117" s="227"/>
      <c r="BB117" s="227"/>
      <c r="BC117" s="227"/>
      <c r="BD117" s="227"/>
      <c r="BE117" s="227"/>
      <c r="BF117" s="227"/>
      <c r="BG117" s="227"/>
      <c r="BH117" s="227"/>
      <c r="BI117" s="227"/>
      <c r="BJ117" s="227"/>
      <c r="BK117" s="227"/>
      <c r="BL117" s="227"/>
      <c r="BM117" s="227"/>
      <c r="BN117" s="227"/>
      <c r="BO117" s="227"/>
      <c r="BP117" s="227"/>
      <c r="BQ117" s="227"/>
      <c r="BR117" s="227"/>
      <c r="BS117" s="227"/>
      <c r="BT117" s="227"/>
    </row>
    <row r="118" spans="1:72">
      <c r="A118" s="295">
        <v>109</v>
      </c>
      <c r="B118" s="584" t="s">
        <v>206</v>
      </c>
      <c r="C118" s="585">
        <v>4</v>
      </c>
      <c r="D118" s="585" t="s">
        <v>2406</v>
      </c>
      <c r="E118" s="585" t="s">
        <v>131</v>
      </c>
      <c r="F118" s="248">
        <v>292</v>
      </c>
      <c r="G118" s="247">
        <v>150</v>
      </c>
      <c r="H118" s="249">
        <v>51.369863013698634</v>
      </c>
      <c r="I118" s="247">
        <v>169</v>
      </c>
      <c r="J118" s="249">
        <v>57.87671232876712</v>
      </c>
      <c r="K118" s="250" t="s">
        <v>2407</v>
      </c>
      <c r="M118" s="178" t="str">
        <f t="shared" si="8"/>
        <v>K</v>
      </c>
      <c r="N118" s="178" t="str">
        <f t="shared" si="9"/>
        <v>K</v>
      </c>
      <c r="O118" s="178"/>
      <c r="P118" s="184">
        <f t="shared" si="10"/>
        <v>51.369863013698634</v>
      </c>
      <c r="Q118" s="184">
        <f t="shared" si="11"/>
        <v>57.87671232876712</v>
      </c>
      <c r="R118" s="180"/>
      <c r="S118" s="180" t="str">
        <f t="shared" si="12"/>
        <v>BETUL</v>
      </c>
      <c r="T118" s="180" t="str">
        <f t="shared" si="13"/>
        <v>BETUL</v>
      </c>
      <c r="U118" s="180" t="str">
        <f t="shared" si="14"/>
        <v>OKE</v>
      </c>
      <c r="V118" s="180" t="str">
        <f>IF(J118&gt;100,"CEK KEMBALI","OKE")</f>
        <v>OKE</v>
      </c>
      <c r="Z118" s="296" t="s">
        <v>31</v>
      </c>
      <c r="AA118" s="297">
        <v>2</v>
      </c>
      <c r="AB118" s="297" t="s">
        <v>2467</v>
      </c>
      <c r="AC118" s="297" t="s">
        <v>128</v>
      </c>
      <c r="AD118" s="248">
        <v>292</v>
      </c>
      <c r="AE118" s="298">
        <v>45</v>
      </c>
      <c r="AF118" s="298">
        <v>15.4109589041096</v>
      </c>
      <c r="AG118" s="298">
        <v>51</v>
      </c>
      <c r="AH118" s="298">
        <v>17.4657534246575</v>
      </c>
      <c r="AI118" s="247" t="s">
        <v>2468</v>
      </c>
    </row>
    <row r="119" spans="1:72">
      <c r="A119" s="295">
        <v>110</v>
      </c>
      <c r="B119" s="584" t="s">
        <v>206</v>
      </c>
      <c r="C119" s="585">
        <v>4</v>
      </c>
      <c r="D119" s="585" t="s">
        <v>2417</v>
      </c>
      <c r="E119" s="585" t="s">
        <v>131</v>
      </c>
      <c r="F119" s="248">
        <v>292</v>
      </c>
      <c r="G119" s="247">
        <v>88</v>
      </c>
      <c r="H119" s="249">
        <v>30.136986301369863</v>
      </c>
      <c r="I119" s="247">
        <v>106</v>
      </c>
      <c r="J119" s="249">
        <v>36.301369863013697</v>
      </c>
      <c r="K119" s="250" t="s">
        <v>2418</v>
      </c>
      <c r="M119" s="178" t="str">
        <f t="shared" si="8"/>
        <v>K</v>
      </c>
      <c r="N119" s="178" t="str">
        <f t="shared" si="9"/>
        <v>K</v>
      </c>
      <c r="O119" s="178"/>
      <c r="P119" s="184">
        <f t="shared" si="10"/>
        <v>30.136986301369863</v>
      </c>
      <c r="Q119" s="184">
        <f t="shared" si="11"/>
        <v>36.301369863013697</v>
      </c>
      <c r="R119" s="180"/>
      <c r="S119" s="180" t="str">
        <f t="shared" si="12"/>
        <v>BETUL</v>
      </c>
      <c r="T119" s="180" t="str">
        <f t="shared" si="13"/>
        <v>BETUL</v>
      </c>
      <c r="U119" s="180" t="str">
        <f t="shared" si="14"/>
        <v>OKE</v>
      </c>
      <c r="V119" s="180"/>
      <c r="Z119" s="296" t="s">
        <v>31</v>
      </c>
      <c r="AA119" s="297">
        <v>2</v>
      </c>
      <c r="AB119" s="297" t="s">
        <v>2469</v>
      </c>
      <c r="AC119" s="297" t="s">
        <v>128</v>
      </c>
      <c r="AD119" s="248">
        <v>385</v>
      </c>
      <c r="AE119" s="298">
        <v>11</v>
      </c>
      <c r="AF119" s="298">
        <v>2.8571428571428599</v>
      </c>
      <c r="AG119" s="298">
        <v>10</v>
      </c>
      <c r="AH119" s="298">
        <v>2.5974025974026</v>
      </c>
      <c r="AI119" s="247" t="s">
        <v>2470</v>
      </c>
    </row>
    <row r="120" spans="1:72">
      <c r="A120" s="295">
        <v>111</v>
      </c>
      <c r="B120" s="584" t="s">
        <v>206</v>
      </c>
      <c r="C120" s="585">
        <v>4</v>
      </c>
      <c r="D120" s="585" t="s">
        <v>2399</v>
      </c>
      <c r="E120" s="585" t="s">
        <v>131</v>
      </c>
      <c r="F120" s="248">
        <v>292</v>
      </c>
      <c r="G120" s="247">
        <v>125</v>
      </c>
      <c r="H120" s="249">
        <v>42.80821917808219</v>
      </c>
      <c r="I120" s="247">
        <v>120</v>
      </c>
      <c r="J120" s="249">
        <v>41.095890410958901</v>
      </c>
      <c r="K120" s="250" t="s">
        <v>2420</v>
      </c>
      <c r="L120" s="72"/>
      <c r="M120" s="178" t="str">
        <f t="shared" si="8"/>
        <v>K</v>
      </c>
      <c r="N120" s="178" t="str">
        <f t="shared" si="9"/>
        <v>K</v>
      </c>
      <c r="O120" s="178"/>
      <c r="P120" s="184">
        <f t="shared" si="10"/>
        <v>42.80821917808219</v>
      </c>
      <c r="Q120" s="184">
        <f t="shared" si="11"/>
        <v>41.095890410958901</v>
      </c>
      <c r="R120" s="180"/>
      <c r="S120" s="180" t="str">
        <f t="shared" si="12"/>
        <v>BETUL</v>
      </c>
      <c r="T120" s="180" t="str">
        <f t="shared" si="13"/>
        <v>BETUL</v>
      </c>
      <c r="U120" s="180" t="str">
        <f t="shared" si="14"/>
        <v>OKE</v>
      </c>
      <c r="V120" s="210"/>
      <c r="W120" s="72"/>
      <c r="X120" s="72"/>
      <c r="Y120" s="72"/>
      <c r="Z120" s="296" t="s">
        <v>31</v>
      </c>
      <c r="AA120" s="297">
        <v>2</v>
      </c>
      <c r="AB120" s="297" t="s">
        <v>2471</v>
      </c>
      <c r="AC120" s="297" t="s">
        <v>131</v>
      </c>
      <c r="AD120" s="248">
        <v>385</v>
      </c>
      <c r="AE120" s="298">
        <v>120</v>
      </c>
      <c r="AF120" s="298">
        <v>31.168831168831201</v>
      </c>
      <c r="AG120" s="298">
        <v>139</v>
      </c>
      <c r="AH120" s="298">
        <v>36.103896103896098</v>
      </c>
      <c r="AI120" s="247" t="s">
        <v>2472</v>
      </c>
      <c r="AJ120" s="72"/>
      <c r="AK120" s="72"/>
      <c r="AL120" s="72"/>
      <c r="AM120" s="72"/>
      <c r="AN120" s="72"/>
      <c r="AO120" s="72"/>
      <c r="AP120" s="72"/>
      <c r="AQ120" s="72"/>
      <c r="AR120" s="72"/>
      <c r="AS120" s="72"/>
      <c r="AT120" s="72"/>
      <c r="AU120" s="72"/>
      <c r="AV120" s="72"/>
      <c r="AW120" s="72"/>
      <c r="AX120" s="72"/>
      <c r="AY120" s="72"/>
      <c r="AZ120" s="72"/>
      <c r="BA120" s="72"/>
      <c r="BB120" s="72"/>
      <c r="BC120" s="72"/>
      <c r="BD120" s="72"/>
      <c r="BE120" s="72"/>
      <c r="BF120" s="72"/>
      <c r="BG120" s="72"/>
      <c r="BH120" s="72"/>
      <c r="BI120" s="72"/>
      <c r="BJ120" s="72"/>
      <c r="BK120" s="72"/>
      <c r="BL120" s="72"/>
      <c r="BM120" s="72"/>
      <c r="BN120" s="72"/>
      <c r="BO120" s="72"/>
      <c r="BP120" s="72"/>
      <c r="BQ120" s="72"/>
      <c r="BR120" s="72"/>
      <c r="BS120" s="72"/>
      <c r="BT120" s="72"/>
    </row>
    <row r="121" spans="1:72">
      <c r="A121" s="295">
        <v>112</v>
      </c>
      <c r="B121" s="584" t="s">
        <v>206</v>
      </c>
      <c r="C121" s="585">
        <v>4</v>
      </c>
      <c r="D121" s="585" t="s">
        <v>2421</v>
      </c>
      <c r="E121" s="585" t="s">
        <v>131</v>
      </c>
      <c r="F121" s="248">
        <v>292</v>
      </c>
      <c r="G121" s="247">
        <v>138</v>
      </c>
      <c r="H121" s="249">
        <v>47.260273972602739</v>
      </c>
      <c r="I121" s="247">
        <v>167</v>
      </c>
      <c r="J121" s="249">
        <v>57.191780821917803</v>
      </c>
      <c r="K121" s="250" t="s">
        <v>2436</v>
      </c>
      <c r="M121" s="178" t="str">
        <f t="shared" si="8"/>
        <v>K</v>
      </c>
      <c r="N121" s="178" t="str">
        <f t="shared" si="9"/>
        <v>K</v>
      </c>
      <c r="O121" s="178"/>
      <c r="P121" s="184">
        <f t="shared" si="10"/>
        <v>47.260273972602739</v>
      </c>
      <c r="Q121" s="184">
        <f t="shared" si="11"/>
        <v>57.191780821917803</v>
      </c>
      <c r="R121" s="180"/>
      <c r="S121" s="180" t="str">
        <f t="shared" si="12"/>
        <v>BETUL</v>
      </c>
      <c r="T121" s="180" t="str">
        <f t="shared" si="13"/>
        <v>BETUL</v>
      </c>
      <c r="U121" s="180" t="str">
        <f t="shared" si="14"/>
        <v>OKE</v>
      </c>
      <c r="V121" s="180"/>
      <c r="Z121" s="296" t="s">
        <v>31</v>
      </c>
      <c r="AA121" s="297">
        <v>2</v>
      </c>
      <c r="AB121" s="297" t="s">
        <v>2473</v>
      </c>
      <c r="AC121" s="297" t="s">
        <v>128</v>
      </c>
      <c r="AD121" s="248">
        <v>292</v>
      </c>
      <c r="AE121" s="298">
        <v>59</v>
      </c>
      <c r="AF121" s="298">
        <v>20.205479452054799</v>
      </c>
      <c r="AG121" s="298">
        <v>66</v>
      </c>
      <c r="AH121" s="298">
        <v>22.602739726027401</v>
      </c>
      <c r="AI121" s="247" t="s">
        <v>2474</v>
      </c>
    </row>
    <row r="122" spans="1:72">
      <c r="A122" s="295">
        <v>113</v>
      </c>
      <c r="B122" s="584" t="s">
        <v>206</v>
      </c>
      <c r="C122" s="585">
        <v>4</v>
      </c>
      <c r="D122" s="585" t="s">
        <v>2432</v>
      </c>
      <c r="E122" s="585" t="s">
        <v>131</v>
      </c>
      <c r="F122" s="248">
        <v>292</v>
      </c>
      <c r="G122" s="247">
        <v>82</v>
      </c>
      <c r="H122" s="249">
        <v>28.082191780821919</v>
      </c>
      <c r="I122" s="247">
        <v>77</v>
      </c>
      <c r="J122" s="249">
        <v>26.36986301369863</v>
      </c>
      <c r="K122" s="250" t="s">
        <v>2445</v>
      </c>
      <c r="M122" s="178" t="str">
        <f t="shared" si="8"/>
        <v>K</v>
      </c>
      <c r="N122" s="178" t="str">
        <f t="shared" si="9"/>
        <v>K</v>
      </c>
      <c r="O122" s="178"/>
      <c r="P122" s="184">
        <f t="shared" si="10"/>
        <v>28.082191780821919</v>
      </c>
      <c r="Q122" s="184">
        <f t="shared" si="11"/>
        <v>26.36986301369863</v>
      </c>
      <c r="R122" s="180"/>
      <c r="S122" s="180" t="str">
        <f t="shared" si="12"/>
        <v>BETUL</v>
      </c>
      <c r="T122" s="180" t="str">
        <f t="shared" si="13"/>
        <v>BETUL</v>
      </c>
      <c r="U122" s="180" t="str">
        <f t="shared" si="14"/>
        <v>OKE</v>
      </c>
      <c r="V122" s="180"/>
      <c r="Z122" s="296" t="s">
        <v>31</v>
      </c>
      <c r="AA122" s="297">
        <v>2</v>
      </c>
      <c r="AB122" s="297" t="s">
        <v>2475</v>
      </c>
      <c r="AC122" s="297" t="s">
        <v>128</v>
      </c>
      <c r="AD122" s="248">
        <v>385</v>
      </c>
      <c r="AE122" s="298">
        <v>62</v>
      </c>
      <c r="AF122" s="298">
        <v>16.103896103896101</v>
      </c>
      <c r="AG122" s="298">
        <v>71</v>
      </c>
      <c r="AH122" s="298">
        <v>18.441558441558399</v>
      </c>
      <c r="AI122" s="247" t="s">
        <v>2476</v>
      </c>
    </row>
    <row r="123" spans="1:72">
      <c r="A123" s="295">
        <v>114</v>
      </c>
      <c r="B123" s="584" t="s">
        <v>48</v>
      </c>
      <c r="C123" s="585">
        <v>2</v>
      </c>
      <c r="D123" s="585" t="s">
        <v>2438</v>
      </c>
      <c r="E123" s="585" t="s">
        <v>128</v>
      </c>
      <c r="F123" s="248">
        <v>385</v>
      </c>
      <c r="G123" s="247">
        <v>165</v>
      </c>
      <c r="H123" s="249">
        <v>42.857142857142854</v>
      </c>
      <c r="I123" s="247">
        <v>150</v>
      </c>
      <c r="J123" s="249">
        <v>38.961038961038966</v>
      </c>
      <c r="K123" s="250" t="s">
        <v>2439</v>
      </c>
      <c r="M123" s="178" t="str">
        <f t="shared" si="8"/>
        <v>K</v>
      </c>
      <c r="N123" s="178" t="str">
        <f t="shared" si="9"/>
        <v>K</v>
      </c>
      <c r="O123" s="178"/>
      <c r="P123" s="184">
        <f t="shared" si="10"/>
        <v>42.857142857142854</v>
      </c>
      <c r="Q123" s="184">
        <f t="shared" si="11"/>
        <v>38.961038961038966</v>
      </c>
      <c r="R123" s="180"/>
      <c r="S123" s="180" t="str">
        <f t="shared" si="12"/>
        <v>BETUL</v>
      </c>
      <c r="T123" s="180" t="str">
        <f t="shared" si="13"/>
        <v>BETUL</v>
      </c>
      <c r="U123" s="180" t="str">
        <f t="shared" si="14"/>
        <v>OKE</v>
      </c>
      <c r="V123" s="180"/>
      <c r="Z123" s="296" t="s">
        <v>31</v>
      </c>
      <c r="AA123" s="297">
        <v>2</v>
      </c>
      <c r="AB123" s="297" t="s">
        <v>2477</v>
      </c>
      <c r="AC123" s="297" t="s">
        <v>131</v>
      </c>
      <c r="AD123" s="248">
        <v>385</v>
      </c>
      <c r="AE123" s="298">
        <v>0</v>
      </c>
      <c r="AF123" s="298">
        <v>0</v>
      </c>
      <c r="AG123" s="298">
        <v>0</v>
      </c>
      <c r="AH123" s="298">
        <v>0</v>
      </c>
      <c r="AI123" s="247" t="s">
        <v>2478</v>
      </c>
    </row>
    <row r="124" spans="1:72">
      <c r="A124" s="295">
        <v>115</v>
      </c>
      <c r="B124" s="584" t="s">
        <v>31</v>
      </c>
      <c r="C124" s="585">
        <v>1</v>
      </c>
      <c r="D124" s="585" t="s">
        <v>2443</v>
      </c>
      <c r="E124" s="585" t="s">
        <v>128</v>
      </c>
      <c r="F124" s="248">
        <v>292</v>
      </c>
      <c r="G124" s="247">
        <v>213</v>
      </c>
      <c r="H124" s="249">
        <v>72.945205479452056</v>
      </c>
      <c r="I124" s="247">
        <v>207</v>
      </c>
      <c r="J124" s="249">
        <v>70.890410958904098</v>
      </c>
      <c r="K124" s="250" t="s">
        <v>2462</v>
      </c>
      <c r="M124" s="178" t="str">
        <f t="shared" si="8"/>
        <v>K</v>
      </c>
      <c r="N124" s="178" t="str">
        <f t="shared" si="9"/>
        <v>K</v>
      </c>
      <c r="O124" s="178"/>
      <c r="P124" s="184">
        <f t="shared" si="10"/>
        <v>72.945205479452056</v>
      </c>
      <c r="Q124" s="184">
        <f t="shared" si="11"/>
        <v>70.890410958904098</v>
      </c>
      <c r="R124" s="180"/>
      <c r="S124" s="180" t="str">
        <f t="shared" si="12"/>
        <v>BETUL</v>
      </c>
      <c r="T124" s="180" t="str">
        <f t="shared" si="13"/>
        <v>BETUL</v>
      </c>
      <c r="U124" s="180" t="str">
        <f t="shared" si="14"/>
        <v>OKE</v>
      </c>
      <c r="V124" s="180"/>
      <c r="Z124" s="296" t="s">
        <v>31</v>
      </c>
      <c r="AA124" s="297">
        <v>2</v>
      </c>
      <c r="AB124" s="297" t="s">
        <v>2479</v>
      </c>
      <c r="AC124" s="297" t="s">
        <v>131</v>
      </c>
      <c r="AD124" s="248">
        <v>385</v>
      </c>
      <c r="AE124" s="298">
        <v>196</v>
      </c>
      <c r="AF124" s="298">
        <v>50.909090909090899</v>
      </c>
      <c r="AG124" s="298">
        <v>213</v>
      </c>
      <c r="AH124" s="298">
        <v>55.324675324675297</v>
      </c>
      <c r="AI124" s="247" t="s">
        <v>2480</v>
      </c>
    </row>
    <row r="125" spans="1:72">
      <c r="A125" s="295">
        <v>116</v>
      </c>
      <c r="B125" s="584" t="s">
        <v>31</v>
      </c>
      <c r="C125" s="585">
        <v>1</v>
      </c>
      <c r="D125" s="585" t="s">
        <v>2440</v>
      </c>
      <c r="E125" s="585" t="s">
        <v>128</v>
      </c>
      <c r="F125" s="248">
        <v>292</v>
      </c>
      <c r="G125" s="247">
        <v>113</v>
      </c>
      <c r="H125" s="249">
        <v>38.698630136986303</v>
      </c>
      <c r="I125" s="247">
        <v>110</v>
      </c>
      <c r="J125" s="249">
        <v>37.671232876712331</v>
      </c>
      <c r="K125" s="250" t="s">
        <v>2441</v>
      </c>
      <c r="M125" s="178" t="str">
        <f t="shared" si="8"/>
        <v>K</v>
      </c>
      <c r="N125" s="178" t="str">
        <f t="shared" si="9"/>
        <v>K</v>
      </c>
      <c r="O125" s="178"/>
      <c r="P125" s="184">
        <f t="shared" si="10"/>
        <v>38.698630136986303</v>
      </c>
      <c r="Q125" s="184">
        <f t="shared" si="11"/>
        <v>37.671232876712331</v>
      </c>
      <c r="R125" s="180"/>
      <c r="S125" s="180" t="str">
        <f t="shared" si="12"/>
        <v>BETUL</v>
      </c>
      <c r="T125" s="180" t="str">
        <f t="shared" si="13"/>
        <v>BETUL</v>
      </c>
      <c r="U125" s="180" t="str">
        <f t="shared" si="14"/>
        <v>OKE</v>
      </c>
      <c r="V125" s="180"/>
      <c r="Z125" s="296" t="s">
        <v>31</v>
      </c>
      <c r="AA125" s="297">
        <v>2</v>
      </c>
      <c r="AB125" s="297" t="s">
        <v>2482</v>
      </c>
      <c r="AC125" s="297" t="s">
        <v>128</v>
      </c>
      <c r="AD125" s="248">
        <v>385</v>
      </c>
      <c r="AE125" s="298">
        <v>80</v>
      </c>
      <c r="AF125" s="298">
        <v>20.7792207792208</v>
      </c>
      <c r="AG125" s="298">
        <v>91</v>
      </c>
      <c r="AH125" s="298">
        <v>23.636363636363601</v>
      </c>
      <c r="AI125" s="247" t="s">
        <v>2483</v>
      </c>
    </row>
    <row r="126" spans="1:72">
      <c r="A126" s="295">
        <v>117</v>
      </c>
      <c r="B126" s="584" t="s">
        <v>31</v>
      </c>
      <c r="C126" s="585">
        <v>1</v>
      </c>
      <c r="D126" s="585" t="s">
        <v>2446</v>
      </c>
      <c r="E126" s="585" t="s">
        <v>128</v>
      </c>
      <c r="F126" s="248">
        <v>385</v>
      </c>
      <c r="G126" s="247">
        <v>176</v>
      </c>
      <c r="H126" s="249">
        <v>45.714285714285715</v>
      </c>
      <c r="I126" s="247">
        <v>180</v>
      </c>
      <c r="J126" s="249">
        <v>46.753246753246749</v>
      </c>
      <c r="K126" s="250" t="s">
        <v>2447</v>
      </c>
      <c r="M126" s="178" t="str">
        <f t="shared" si="8"/>
        <v>K</v>
      </c>
      <c r="N126" s="178" t="str">
        <f t="shared" si="9"/>
        <v>K</v>
      </c>
      <c r="O126" s="178"/>
      <c r="P126" s="184">
        <f t="shared" si="10"/>
        <v>45.714285714285715</v>
      </c>
      <c r="Q126" s="184">
        <f t="shared" si="11"/>
        <v>46.753246753246749</v>
      </c>
      <c r="R126" s="180"/>
      <c r="S126" s="180" t="str">
        <f t="shared" si="12"/>
        <v>BETUL</v>
      </c>
      <c r="T126" s="180" t="str">
        <f t="shared" si="13"/>
        <v>BETUL</v>
      </c>
      <c r="U126" s="180" t="str">
        <f t="shared" si="14"/>
        <v>OKE</v>
      </c>
      <c r="V126" s="180"/>
      <c r="Z126" s="296" t="s">
        <v>31</v>
      </c>
      <c r="AA126" s="297">
        <v>1</v>
      </c>
      <c r="AB126" s="297" t="s">
        <v>2485</v>
      </c>
      <c r="AC126" s="297" t="s">
        <v>131</v>
      </c>
      <c r="AD126" s="248">
        <v>292</v>
      </c>
      <c r="AE126" s="298">
        <v>99</v>
      </c>
      <c r="AF126" s="298">
        <v>33.904109589041099</v>
      </c>
      <c r="AG126" s="298">
        <v>91</v>
      </c>
      <c r="AH126" s="298">
        <v>31.164383561643799</v>
      </c>
      <c r="AI126" s="247" t="s">
        <v>2486</v>
      </c>
    </row>
    <row r="127" spans="1:72">
      <c r="A127" s="295">
        <v>118</v>
      </c>
      <c r="B127" s="584" t="s">
        <v>31</v>
      </c>
      <c r="C127" s="585">
        <v>1</v>
      </c>
      <c r="D127" s="585" t="s">
        <v>2448</v>
      </c>
      <c r="E127" s="585" t="s">
        <v>128</v>
      </c>
      <c r="F127" s="248">
        <v>385</v>
      </c>
      <c r="G127" s="247">
        <v>0</v>
      </c>
      <c r="H127" s="249">
        <v>0</v>
      </c>
      <c r="I127" s="247">
        <v>0</v>
      </c>
      <c r="J127" s="249">
        <v>0</v>
      </c>
      <c r="K127" s="250" t="s">
        <v>2449</v>
      </c>
      <c r="M127" s="178" t="str">
        <f t="shared" si="8"/>
        <v>K</v>
      </c>
      <c r="N127" s="178" t="str">
        <f t="shared" si="9"/>
        <v>K</v>
      </c>
      <c r="O127" s="178"/>
      <c r="P127" s="184">
        <f t="shared" si="10"/>
        <v>0</v>
      </c>
      <c r="Q127" s="184">
        <f t="shared" si="11"/>
        <v>0</v>
      </c>
      <c r="R127" s="180"/>
      <c r="S127" s="180" t="str">
        <f t="shared" si="12"/>
        <v>BETUL</v>
      </c>
      <c r="T127" s="180" t="str">
        <f t="shared" si="13"/>
        <v>BETUL</v>
      </c>
      <c r="U127" s="180" t="str">
        <f t="shared" si="14"/>
        <v>OKE</v>
      </c>
      <c r="V127" s="180"/>
      <c r="Z127" s="296" t="s">
        <v>31</v>
      </c>
      <c r="AA127" s="297">
        <v>2</v>
      </c>
      <c r="AB127" s="297" t="s">
        <v>211</v>
      </c>
      <c r="AC127" s="297" t="s">
        <v>128</v>
      </c>
      <c r="AD127" s="248">
        <v>292</v>
      </c>
      <c r="AE127" s="298">
        <v>163</v>
      </c>
      <c r="AF127" s="298">
        <v>55.821917808219197</v>
      </c>
      <c r="AG127" s="298">
        <v>160</v>
      </c>
      <c r="AH127" s="298">
        <v>54.794520547945197</v>
      </c>
      <c r="AI127" s="247" t="s">
        <v>2488</v>
      </c>
    </row>
    <row r="128" spans="1:72">
      <c r="A128" s="295">
        <v>119</v>
      </c>
      <c r="B128" s="584" t="s">
        <v>31</v>
      </c>
      <c r="C128" s="585">
        <v>1</v>
      </c>
      <c r="D128" s="585" t="s">
        <v>2452</v>
      </c>
      <c r="E128" s="585" t="s">
        <v>128</v>
      </c>
      <c r="F128" s="248">
        <v>385</v>
      </c>
      <c r="G128" s="247">
        <v>125</v>
      </c>
      <c r="H128" s="249">
        <v>32.467532467532465</v>
      </c>
      <c r="I128" s="247">
        <v>121</v>
      </c>
      <c r="J128" s="249">
        <v>31.428571428571427</v>
      </c>
      <c r="K128" s="250" t="s">
        <v>2453</v>
      </c>
      <c r="L128" s="72"/>
      <c r="M128" s="178" t="str">
        <f t="shared" si="8"/>
        <v>K</v>
      </c>
      <c r="N128" s="178" t="str">
        <f t="shared" si="9"/>
        <v>K</v>
      </c>
      <c r="O128" s="178"/>
      <c r="P128" s="184">
        <f t="shared" si="10"/>
        <v>32.467532467532465</v>
      </c>
      <c r="Q128" s="184">
        <f t="shared" si="11"/>
        <v>31.428571428571427</v>
      </c>
      <c r="R128" s="180"/>
      <c r="S128" s="180" t="str">
        <f t="shared" si="12"/>
        <v>BETUL</v>
      </c>
      <c r="T128" s="180" t="str">
        <f t="shared" si="13"/>
        <v>BETUL</v>
      </c>
      <c r="U128" s="180" t="str">
        <f t="shared" si="14"/>
        <v>OKE</v>
      </c>
      <c r="V128" s="210"/>
      <c r="W128" s="72"/>
      <c r="X128" s="72"/>
      <c r="Y128" s="72"/>
      <c r="Z128" s="296" t="s">
        <v>31</v>
      </c>
      <c r="AA128" s="297">
        <v>2</v>
      </c>
      <c r="AB128" s="297" t="s">
        <v>2490</v>
      </c>
      <c r="AC128" s="297" t="s">
        <v>128</v>
      </c>
      <c r="AD128" s="248">
        <v>292</v>
      </c>
      <c r="AE128" s="298">
        <v>83</v>
      </c>
      <c r="AF128" s="298">
        <v>28.424657534246599</v>
      </c>
      <c r="AG128" s="298">
        <v>56</v>
      </c>
      <c r="AH128" s="298">
        <v>19.178082191780799</v>
      </c>
      <c r="AI128" s="247" t="s">
        <v>2491</v>
      </c>
      <c r="AJ128" s="72"/>
      <c r="AK128" s="72"/>
      <c r="AL128" s="72"/>
      <c r="AM128" s="72"/>
      <c r="AN128" s="72"/>
      <c r="AO128" s="72"/>
      <c r="AP128" s="72"/>
      <c r="AQ128" s="72"/>
      <c r="AR128" s="72"/>
      <c r="AS128" s="72"/>
      <c r="AT128" s="72"/>
      <c r="AU128" s="72"/>
      <c r="AV128" s="72"/>
      <c r="AW128" s="72"/>
      <c r="AX128" s="72"/>
      <c r="AY128" s="72"/>
      <c r="AZ128" s="72"/>
      <c r="BA128" s="72"/>
      <c r="BB128" s="72"/>
      <c r="BC128" s="72"/>
      <c r="BD128" s="72"/>
      <c r="BE128" s="72"/>
      <c r="BF128" s="72"/>
      <c r="BG128" s="72"/>
      <c r="BH128" s="72"/>
      <c r="BI128" s="72"/>
      <c r="BJ128" s="72"/>
      <c r="BK128" s="72"/>
      <c r="BL128" s="72"/>
      <c r="BM128" s="72"/>
      <c r="BN128" s="72"/>
      <c r="BO128" s="72"/>
      <c r="BP128" s="72"/>
      <c r="BQ128" s="72"/>
      <c r="BR128" s="72"/>
      <c r="BS128" s="72"/>
      <c r="BT128" s="72"/>
    </row>
    <row r="129" spans="1:35">
      <c r="A129" s="295">
        <v>120</v>
      </c>
      <c r="B129" s="584" t="s">
        <v>31</v>
      </c>
      <c r="C129" s="585">
        <v>1</v>
      </c>
      <c r="D129" s="585" t="s">
        <v>2465</v>
      </c>
      <c r="E129" s="585" t="s">
        <v>128</v>
      </c>
      <c r="F129" s="248">
        <v>385</v>
      </c>
      <c r="G129" s="247">
        <v>166</v>
      </c>
      <c r="H129" s="249">
        <v>43.116883116883116</v>
      </c>
      <c r="I129" s="247">
        <v>168</v>
      </c>
      <c r="J129" s="249">
        <v>43.636363636363633</v>
      </c>
      <c r="K129" s="250" t="s">
        <v>2481</v>
      </c>
      <c r="M129" s="178" t="str">
        <f t="shared" si="8"/>
        <v>K</v>
      </c>
      <c r="N129" s="178" t="str">
        <f t="shared" si="9"/>
        <v>K</v>
      </c>
      <c r="O129" s="178"/>
      <c r="P129" s="184">
        <f t="shared" si="10"/>
        <v>43.116883116883116</v>
      </c>
      <c r="Q129" s="184">
        <f t="shared" si="11"/>
        <v>43.636363636363633</v>
      </c>
      <c r="R129" s="180"/>
      <c r="S129" s="180" t="str">
        <f t="shared" si="12"/>
        <v>BETUL</v>
      </c>
      <c r="T129" s="180" t="str">
        <f t="shared" si="13"/>
        <v>BETUL</v>
      </c>
      <c r="U129" s="180" t="str">
        <f t="shared" si="14"/>
        <v>OKE</v>
      </c>
      <c r="V129" s="180"/>
      <c r="Z129" s="296" t="s">
        <v>31</v>
      </c>
      <c r="AA129" s="297">
        <v>2</v>
      </c>
      <c r="AB129" s="297" t="s">
        <v>2493</v>
      </c>
      <c r="AC129" s="297" t="s">
        <v>128</v>
      </c>
      <c r="AD129" s="248">
        <v>385</v>
      </c>
      <c r="AE129" s="298">
        <v>45</v>
      </c>
      <c r="AF129" s="298">
        <v>11.6883116883117</v>
      </c>
      <c r="AG129" s="298">
        <v>39</v>
      </c>
      <c r="AH129" s="298">
        <v>10.129870129870101</v>
      </c>
      <c r="AI129" s="247" t="s">
        <v>2494</v>
      </c>
    </row>
    <row r="130" spans="1:35">
      <c r="A130" s="295">
        <v>121</v>
      </c>
      <c r="B130" s="584" t="s">
        <v>31</v>
      </c>
      <c r="C130" s="585">
        <v>1</v>
      </c>
      <c r="D130" s="585" t="s">
        <v>2458</v>
      </c>
      <c r="E130" s="585" t="s">
        <v>128</v>
      </c>
      <c r="F130" s="248">
        <v>292</v>
      </c>
      <c r="G130" s="247">
        <v>23</v>
      </c>
      <c r="H130" s="249">
        <v>7.8767123287671232</v>
      </c>
      <c r="I130" s="247">
        <v>0</v>
      </c>
      <c r="J130" s="249">
        <v>0</v>
      </c>
      <c r="K130" s="250" t="s">
        <v>2459</v>
      </c>
      <c r="M130" s="178" t="str">
        <f t="shared" si="8"/>
        <v>K</v>
      </c>
      <c r="N130" s="178" t="str">
        <f t="shared" si="9"/>
        <v>K</v>
      </c>
      <c r="O130" s="178"/>
      <c r="P130" s="184">
        <f t="shared" si="10"/>
        <v>7.8767123287671232</v>
      </c>
      <c r="Q130" s="184">
        <f t="shared" si="11"/>
        <v>0</v>
      </c>
      <c r="R130" s="180"/>
      <c r="S130" s="180" t="str">
        <f t="shared" si="12"/>
        <v>BETUL</v>
      </c>
      <c r="T130" s="180" t="str">
        <f t="shared" si="13"/>
        <v>BETUL</v>
      </c>
      <c r="U130" s="180" t="str">
        <f t="shared" si="14"/>
        <v>OKE</v>
      </c>
      <c r="V130" s="180"/>
      <c r="Z130" s="296" t="s">
        <v>31</v>
      </c>
      <c r="AA130" s="297">
        <v>2</v>
      </c>
      <c r="AB130" s="297" t="s">
        <v>2496</v>
      </c>
      <c r="AC130" s="297" t="s">
        <v>128</v>
      </c>
      <c r="AD130" s="248">
        <v>292</v>
      </c>
      <c r="AE130" s="298">
        <v>96</v>
      </c>
      <c r="AF130" s="298">
        <v>32.876712328767098</v>
      </c>
      <c r="AG130" s="298">
        <v>78</v>
      </c>
      <c r="AH130" s="298">
        <v>26.712328767123299</v>
      </c>
      <c r="AI130" s="247" t="s">
        <v>2497</v>
      </c>
    </row>
    <row r="131" spans="1:35">
      <c r="A131" s="295">
        <v>122</v>
      </c>
      <c r="B131" s="584" t="s">
        <v>31</v>
      </c>
      <c r="C131" s="585">
        <v>1</v>
      </c>
      <c r="D131" s="585" t="s">
        <v>211</v>
      </c>
      <c r="E131" s="585" t="s">
        <v>128</v>
      </c>
      <c r="F131" s="248">
        <v>292</v>
      </c>
      <c r="G131" s="247">
        <v>216</v>
      </c>
      <c r="H131" s="249">
        <v>73.972602739726028</v>
      </c>
      <c r="I131" s="247">
        <v>216</v>
      </c>
      <c r="J131" s="249">
        <v>73.972602739726028</v>
      </c>
      <c r="K131" s="250" t="s">
        <v>212</v>
      </c>
      <c r="M131" s="178" t="str">
        <f t="shared" si="8"/>
        <v>K</v>
      </c>
      <c r="N131" s="178" t="str">
        <f t="shared" si="9"/>
        <v>K</v>
      </c>
      <c r="O131" s="178"/>
      <c r="P131" s="184">
        <f t="shared" si="10"/>
        <v>73.972602739726028</v>
      </c>
      <c r="Q131" s="184">
        <f t="shared" si="11"/>
        <v>73.972602739726028</v>
      </c>
      <c r="R131" s="180"/>
      <c r="S131" s="180" t="str">
        <f t="shared" si="12"/>
        <v>BETUL</v>
      </c>
      <c r="T131" s="180" t="str">
        <f t="shared" si="13"/>
        <v>BETUL</v>
      </c>
      <c r="U131" s="180" t="str">
        <f t="shared" si="14"/>
        <v>OKE</v>
      </c>
      <c r="V131" s="180"/>
      <c r="Z131" s="296" t="s">
        <v>31</v>
      </c>
      <c r="AA131" s="297">
        <v>2</v>
      </c>
      <c r="AB131" s="297" t="s">
        <v>2499</v>
      </c>
      <c r="AC131" s="297" t="s">
        <v>128</v>
      </c>
      <c r="AD131" s="248">
        <v>292</v>
      </c>
      <c r="AE131" s="298">
        <v>48</v>
      </c>
      <c r="AF131" s="298">
        <v>16.438356164383599</v>
      </c>
      <c r="AG131" s="298">
        <v>56</v>
      </c>
      <c r="AH131" s="298">
        <v>19.178082191780799</v>
      </c>
      <c r="AI131" s="247" t="s">
        <v>2500</v>
      </c>
    </row>
    <row r="132" spans="1:35">
      <c r="A132" s="295">
        <v>123</v>
      </c>
      <c r="B132" s="584" t="s">
        <v>31</v>
      </c>
      <c r="C132" s="585">
        <v>1</v>
      </c>
      <c r="D132" s="585" t="s">
        <v>2493</v>
      </c>
      <c r="E132" s="585" t="s">
        <v>128</v>
      </c>
      <c r="F132" s="248">
        <v>385</v>
      </c>
      <c r="G132" s="247">
        <v>39</v>
      </c>
      <c r="H132" s="249">
        <v>10.129870129870131</v>
      </c>
      <c r="I132" s="247">
        <v>39</v>
      </c>
      <c r="J132" s="249">
        <v>10.129870129870131</v>
      </c>
      <c r="K132" s="250" t="s">
        <v>2511</v>
      </c>
      <c r="M132" s="178" t="str">
        <f t="shared" si="8"/>
        <v>K</v>
      </c>
      <c r="N132" s="178" t="str">
        <f t="shared" si="9"/>
        <v>K</v>
      </c>
      <c r="O132" s="178"/>
      <c r="P132" s="184">
        <f t="shared" si="10"/>
        <v>10.129870129870131</v>
      </c>
      <c r="Q132" s="184">
        <f t="shared" si="11"/>
        <v>10.129870129870131</v>
      </c>
      <c r="R132" s="180"/>
      <c r="S132" s="180" t="str">
        <f t="shared" si="12"/>
        <v>BETUL</v>
      </c>
      <c r="T132" s="180" t="str">
        <f t="shared" si="13"/>
        <v>BETUL</v>
      </c>
      <c r="U132" s="180" t="str">
        <f t="shared" si="14"/>
        <v>OKE</v>
      </c>
      <c r="V132" s="180"/>
      <c r="Z132" s="296" t="s">
        <v>31</v>
      </c>
      <c r="AA132" s="297">
        <v>2</v>
      </c>
      <c r="AB132" s="297" t="s">
        <v>2502</v>
      </c>
      <c r="AC132" s="297" t="s">
        <v>131</v>
      </c>
      <c r="AD132" s="248">
        <v>292</v>
      </c>
      <c r="AE132" s="298">
        <v>103</v>
      </c>
      <c r="AF132" s="298">
        <v>35.273972602739697</v>
      </c>
      <c r="AG132" s="298">
        <v>118</v>
      </c>
      <c r="AH132" s="298">
        <v>40.410958904109599</v>
      </c>
      <c r="AI132" s="247" t="s">
        <v>2503</v>
      </c>
    </row>
    <row r="133" spans="1:35">
      <c r="A133" s="295">
        <v>124</v>
      </c>
      <c r="B133" s="584" t="s">
        <v>31</v>
      </c>
      <c r="C133" s="585">
        <v>1</v>
      </c>
      <c r="D133" s="585" t="s">
        <v>2469</v>
      </c>
      <c r="E133" s="585" t="s">
        <v>128</v>
      </c>
      <c r="F133" s="248">
        <v>385</v>
      </c>
      <c r="G133" s="247">
        <v>231</v>
      </c>
      <c r="H133" s="249">
        <v>60</v>
      </c>
      <c r="I133" s="247">
        <v>229</v>
      </c>
      <c r="J133" s="249">
        <v>59.480519480519476</v>
      </c>
      <c r="K133" s="250" t="s">
        <v>2487</v>
      </c>
      <c r="M133" s="178" t="str">
        <f t="shared" si="8"/>
        <v>K</v>
      </c>
      <c r="N133" s="178" t="str">
        <f t="shared" si="9"/>
        <v>K</v>
      </c>
      <c r="O133" s="178"/>
      <c r="P133" s="184">
        <f t="shared" si="10"/>
        <v>60</v>
      </c>
      <c r="Q133" s="184">
        <f t="shared" si="11"/>
        <v>59.480519480519476</v>
      </c>
      <c r="R133" s="180"/>
      <c r="S133" s="180" t="str">
        <f t="shared" si="12"/>
        <v>BETUL</v>
      </c>
      <c r="T133" s="180" t="str">
        <f t="shared" si="13"/>
        <v>BETUL</v>
      </c>
      <c r="U133" s="180" t="str">
        <f t="shared" si="14"/>
        <v>OKE</v>
      </c>
      <c r="V133" s="180"/>
      <c r="Z133" s="296" t="s">
        <v>31</v>
      </c>
      <c r="AA133" s="297">
        <v>2</v>
      </c>
      <c r="AB133" s="297" t="s">
        <v>2505</v>
      </c>
      <c r="AC133" s="297" t="s">
        <v>131</v>
      </c>
      <c r="AD133" s="248">
        <v>282</v>
      </c>
      <c r="AE133" s="298">
        <v>90</v>
      </c>
      <c r="AF133" s="298">
        <v>31.914893617021299</v>
      </c>
      <c r="AG133" s="298">
        <v>87</v>
      </c>
      <c r="AH133" s="298">
        <v>30.851063829787201</v>
      </c>
      <c r="AI133" s="247" t="s">
        <v>2506</v>
      </c>
    </row>
    <row r="134" spans="1:35">
      <c r="A134" s="295">
        <v>125</v>
      </c>
      <c r="B134" s="584" t="s">
        <v>31</v>
      </c>
      <c r="C134" s="585">
        <v>1</v>
      </c>
      <c r="D134" s="585" t="s">
        <v>2475</v>
      </c>
      <c r="E134" s="585" t="s">
        <v>128</v>
      </c>
      <c r="F134" s="248">
        <v>385</v>
      </c>
      <c r="G134" s="247">
        <v>77</v>
      </c>
      <c r="H134" s="249">
        <v>20</v>
      </c>
      <c r="I134" s="247">
        <v>83</v>
      </c>
      <c r="J134" s="249">
        <v>21.558441558441558</v>
      </c>
      <c r="K134" s="250" t="s">
        <v>2495</v>
      </c>
      <c r="M134" s="178" t="str">
        <f t="shared" si="8"/>
        <v>K</v>
      </c>
      <c r="N134" s="178" t="str">
        <f t="shared" si="9"/>
        <v>K</v>
      </c>
      <c r="O134" s="178"/>
      <c r="P134" s="184">
        <f t="shared" si="10"/>
        <v>20</v>
      </c>
      <c r="Q134" s="184">
        <f t="shared" si="11"/>
        <v>21.558441558441558</v>
      </c>
      <c r="R134" s="180"/>
      <c r="S134" s="180" t="str">
        <f t="shared" si="12"/>
        <v>BETUL</v>
      </c>
      <c r="T134" s="180" t="str">
        <f t="shared" si="13"/>
        <v>BETUL</v>
      </c>
      <c r="U134" s="180" t="str">
        <f t="shared" si="14"/>
        <v>OKE</v>
      </c>
      <c r="V134" s="180"/>
      <c r="Z134" s="296" t="s">
        <v>31</v>
      </c>
      <c r="AA134" s="297">
        <v>2</v>
      </c>
      <c r="AB134" s="297" t="s">
        <v>2508</v>
      </c>
      <c r="AC134" s="297" t="s">
        <v>128</v>
      </c>
      <c r="AD134" s="248">
        <v>286</v>
      </c>
      <c r="AE134" s="298">
        <v>0</v>
      </c>
      <c r="AF134" s="298">
        <v>0</v>
      </c>
      <c r="AG134" s="298">
        <v>0</v>
      </c>
      <c r="AH134" s="298">
        <v>0</v>
      </c>
      <c r="AI134" s="247" t="s">
        <v>2271</v>
      </c>
    </row>
    <row r="135" spans="1:35">
      <c r="A135" s="295">
        <v>126</v>
      </c>
      <c r="B135" s="584" t="s">
        <v>31</v>
      </c>
      <c r="C135" s="585">
        <v>1</v>
      </c>
      <c r="D135" s="585" t="s">
        <v>2450</v>
      </c>
      <c r="E135" s="585" t="s">
        <v>131</v>
      </c>
      <c r="F135" s="248">
        <v>292</v>
      </c>
      <c r="G135" s="247">
        <v>186</v>
      </c>
      <c r="H135" s="249">
        <v>63.698630136986303</v>
      </c>
      <c r="I135" s="247">
        <v>197</v>
      </c>
      <c r="J135" s="249">
        <v>67.465753424657535</v>
      </c>
      <c r="K135" s="250" t="s">
        <v>2451</v>
      </c>
      <c r="M135" s="178" t="str">
        <f t="shared" si="8"/>
        <v>K</v>
      </c>
      <c r="N135" s="178" t="str">
        <f t="shared" si="9"/>
        <v>K</v>
      </c>
      <c r="O135" s="178"/>
      <c r="P135" s="184">
        <f t="shared" si="10"/>
        <v>63.698630136986303</v>
      </c>
      <c r="Q135" s="184">
        <f t="shared" si="11"/>
        <v>67.465753424657535</v>
      </c>
      <c r="R135" s="180"/>
      <c r="S135" s="180" t="str">
        <f t="shared" si="12"/>
        <v>BETUL</v>
      </c>
      <c r="T135" s="180" t="str">
        <f t="shared" si="13"/>
        <v>BETUL</v>
      </c>
      <c r="U135" s="180" t="str">
        <f t="shared" si="14"/>
        <v>OKE</v>
      </c>
      <c r="V135" s="180"/>
      <c r="Z135" s="296" t="s">
        <v>32</v>
      </c>
      <c r="AA135" s="297">
        <v>1</v>
      </c>
      <c r="AB135" s="297" t="s">
        <v>215</v>
      </c>
      <c r="AC135" s="297" t="s">
        <v>131</v>
      </c>
      <c r="AD135" s="248">
        <v>255</v>
      </c>
      <c r="AE135" s="298">
        <v>199</v>
      </c>
      <c r="AF135" s="298">
        <v>78.039215686274503</v>
      </c>
      <c r="AG135" s="298">
        <v>226</v>
      </c>
      <c r="AH135" s="298">
        <v>88.627450980392197</v>
      </c>
      <c r="AI135" s="247" t="s">
        <v>216</v>
      </c>
    </row>
    <row r="136" spans="1:35">
      <c r="A136" s="295">
        <v>127</v>
      </c>
      <c r="B136" s="584" t="s">
        <v>31</v>
      </c>
      <c r="C136" s="585">
        <v>1</v>
      </c>
      <c r="D136" s="585" t="s">
        <v>2485</v>
      </c>
      <c r="E136" s="585" t="s">
        <v>131</v>
      </c>
      <c r="F136" s="248">
        <v>292</v>
      </c>
      <c r="G136" s="247">
        <v>88</v>
      </c>
      <c r="H136" s="249">
        <v>30.136986301369863</v>
      </c>
      <c r="I136" s="247">
        <v>80</v>
      </c>
      <c r="J136" s="249">
        <v>27.397260273972602</v>
      </c>
      <c r="K136" s="250" t="s">
        <v>2507</v>
      </c>
      <c r="M136" s="178" t="str">
        <f t="shared" si="8"/>
        <v>K</v>
      </c>
      <c r="N136" s="178" t="str">
        <f t="shared" si="9"/>
        <v>K</v>
      </c>
      <c r="O136" s="178"/>
      <c r="P136" s="184">
        <f t="shared" si="10"/>
        <v>30.136986301369863</v>
      </c>
      <c r="Q136" s="184">
        <f t="shared" si="11"/>
        <v>27.397260273972602</v>
      </c>
      <c r="R136" s="180"/>
      <c r="S136" s="180" t="str">
        <f t="shared" si="12"/>
        <v>BETUL</v>
      </c>
      <c r="T136" s="180" t="str">
        <f t="shared" si="13"/>
        <v>BETUL</v>
      </c>
      <c r="U136" s="180" t="str">
        <f t="shared" si="14"/>
        <v>OKE</v>
      </c>
      <c r="V136" s="180" t="str">
        <f>IF(J136&gt;100,"CEK KEMBALI","OKE")</f>
        <v>OKE</v>
      </c>
      <c r="Z136" s="296" t="s">
        <v>32</v>
      </c>
      <c r="AA136" s="297">
        <v>2</v>
      </c>
      <c r="AB136" s="297" t="s">
        <v>2509</v>
      </c>
      <c r="AC136" s="297" t="s">
        <v>131</v>
      </c>
      <c r="AD136" s="248">
        <v>255</v>
      </c>
      <c r="AE136" s="298">
        <v>102</v>
      </c>
      <c r="AF136" s="298">
        <v>40</v>
      </c>
      <c r="AG136" s="298">
        <v>111</v>
      </c>
      <c r="AH136" s="298">
        <v>43.529411764705898</v>
      </c>
      <c r="AI136" s="247" t="s">
        <v>2510</v>
      </c>
    </row>
    <row r="137" spans="1:35">
      <c r="A137" s="295">
        <v>128</v>
      </c>
      <c r="B137" s="584" t="s">
        <v>31</v>
      </c>
      <c r="C137" s="585">
        <v>2</v>
      </c>
      <c r="D137" s="585" t="s">
        <v>2460</v>
      </c>
      <c r="E137" s="585" t="s">
        <v>128</v>
      </c>
      <c r="F137" s="248">
        <v>292</v>
      </c>
      <c r="G137" s="247">
        <v>48</v>
      </c>
      <c r="H137" s="249">
        <v>16.43835616438356</v>
      </c>
      <c r="I137" s="247">
        <v>42</v>
      </c>
      <c r="J137" s="249">
        <v>14.383561643835616</v>
      </c>
      <c r="K137" s="250" t="s">
        <v>2461</v>
      </c>
      <c r="M137" s="178" t="str">
        <f t="shared" si="8"/>
        <v>K</v>
      </c>
      <c r="N137" s="178" t="str">
        <f t="shared" si="9"/>
        <v>K</v>
      </c>
      <c r="O137" s="178"/>
      <c r="P137" s="184">
        <f t="shared" si="10"/>
        <v>16.43835616438356</v>
      </c>
      <c r="Q137" s="184">
        <f t="shared" si="11"/>
        <v>14.383561643835616</v>
      </c>
      <c r="R137" s="180"/>
      <c r="S137" s="180" t="str">
        <f t="shared" si="12"/>
        <v>BETUL</v>
      </c>
      <c r="T137" s="180" t="str">
        <f t="shared" si="13"/>
        <v>BETUL</v>
      </c>
      <c r="U137" s="180" t="str">
        <f t="shared" si="14"/>
        <v>OKE</v>
      </c>
      <c r="V137" s="180"/>
      <c r="Z137" s="296" t="s">
        <v>32</v>
      </c>
      <c r="AA137" s="297">
        <v>2</v>
      </c>
      <c r="AB137" s="297" t="s">
        <v>2512</v>
      </c>
      <c r="AC137" s="297" t="s">
        <v>131</v>
      </c>
      <c r="AD137" s="248">
        <v>255</v>
      </c>
      <c r="AE137" s="298">
        <v>160</v>
      </c>
      <c r="AF137" s="298">
        <v>62.745098039215698</v>
      </c>
      <c r="AG137" s="298">
        <v>181</v>
      </c>
      <c r="AH137" s="298">
        <v>70.980392156862706</v>
      </c>
      <c r="AI137" s="247" t="s">
        <v>2513</v>
      </c>
    </row>
    <row r="138" spans="1:35">
      <c r="A138" s="295">
        <v>129</v>
      </c>
      <c r="B138" s="584" t="s">
        <v>31</v>
      </c>
      <c r="C138" s="585">
        <v>2</v>
      </c>
      <c r="D138" s="585" t="s">
        <v>2463</v>
      </c>
      <c r="E138" s="585" t="s">
        <v>128</v>
      </c>
      <c r="F138" s="248">
        <v>292</v>
      </c>
      <c r="G138" s="247">
        <v>211</v>
      </c>
      <c r="H138" s="249">
        <v>72.260273972602747</v>
      </c>
      <c r="I138" s="247">
        <v>224</v>
      </c>
      <c r="J138" s="249">
        <v>76.712328767123282</v>
      </c>
      <c r="K138" s="250" t="s">
        <v>2464</v>
      </c>
      <c r="M138" s="178" t="str">
        <f t="shared" ref="M138:M193" si="16">IF(H138&gt;=80,"B","K")</f>
        <v>K</v>
      </c>
      <c r="N138" s="178" t="str">
        <f t="shared" ref="N138:N193" si="17">IF(J138&gt;=80,"B","K")</f>
        <v>K</v>
      </c>
      <c r="O138" s="178"/>
      <c r="P138" s="184">
        <f t="shared" ref="P138:P193" si="18">(G138/F138)*100</f>
        <v>72.260273972602747</v>
      </c>
      <c r="Q138" s="184">
        <f t="shared" ref="Q138:Q193" si="19">(I138/F138)*100</f>
        <v>76.712328767123282</v>
      </c>
      <c r="R138" s="180"/>
      <c r="S138" s="180" t="str">
        <f t="shared" ref="S138:S193" si="20">IF(P138=H138,"BETUL","salah")</f>
        <v>BETUL</v>
      </c>
      <c r="T138" s="180" t="str">
        <f t="shared" ref="T138:T193" si="21">IF(Q138=J138,"BETUL","salah")</f>
        <v>BETUL</v>
      </c>
      <c r="U138" s="180" t="str">
        <f t="shared" ref="U138:U193" si="22">IF(H138&gt;100,"CEK KEMBALI","OKE")</f>
        <v>OKE</v>
      </c>
      <c r="V138" s="180"/>
      <c r="Z138" s="296" t="s">
        <v>462</v>
      </c>
      <c r="AA138" s="297">
        <v>1</v>
      </c>
      <c r="AB138" s="297" t="s">
        <v>2514</v>
      </c>
      <c r="AC138" s="297" t="s">
        <v>128</v>
      </c>
      <c r="AD138" s="248">
        <v>385</v>
      </c>
      <c r="AE138" s="298">
        <v>20</v>
      </c>
      <c r="AF138" s="298">
        <v>5.1948051948051903</v>
      </c>
      <c r="AG138" s="298">
        <v>20</v>
      </c>
      <c r="AH138" s="298">
        <v>5.1948051948051903</v>
      </c>
      <c r="AI138" s="247" t="s">
        <v>2515</v>
      </c>
    </row>
    <row r="139" spans="1:35">
      <c r="A139" s="295">
        <v>130</v>
      </c>
      <c r="B139" s="584" t="s">
        <v>31</v>
      </c>
      <c r="C139" s="585">
        <v>2</v>
      </c>
      <c r="D139" s="585" t="s">
        <v>2467</v>
      </c>
      <c r="E139" s="585" t="s">
        <v>128</v>
      </c>
      <c r="F139" s="248">
        <v>292</v>
      </c>
      <c r="G139" s="247">
        <v>32</v>
      </c>
      <c r="H139" s="249">
        <v>10.95890410958904</v>
      </c>
      <c r="I139" s="247">
        <v>32</v>
      </c>
      <c r="J139" s="249">
        <v>10.95890410958904</v>
      </c>
      <c r="K139" s="250" t="s">
        <v>2484</v>
      </c>
      <c r="M139" s="178" t="str">
        <f t="shared" si="16"/>
        <v>K</v>
      </c>
      <c r="N139" s="178" t="str">
        <f t="shared" si="17"/>
        <v>K</v>
      </c>
      <c r="O139" s="178"/>
      <c r="P139" s="184">
        <f t="shared" si="18"/>
        <v>10.95890410958904</v>
      </c>
      <c r="Q139" s="184">
        <f t="shared" si="19"/>
        <v>10.95890410958904</v>
      </c>
      <c r="R139" s="180"/>
      <c r="S139" s="180" t="str">
        <f t="shared" si="20"/>
        <v>BETUL</v>
      </c>
      <c r="T139" s="180" t="str">
        <f t="shared" si="21"/>
        <v>BETUL</v>
      </c>
      <c r="U139" s="180" t="str">
        <f t="shared" si="22"/>
        <v>OKE</v>
      </c>
      <c r="V139" s="180"/>
      <c r="Z139" s="296" t="s">
        <v>462</v>
      </c>
      <c r="AA139" s="297">
        <v>1</v>
      </c>
      <c r="AB139" s="297" t="s">
        <v>2516</v>
      </c>
      <c r="AC139" s="297" t="s">
        <v>128</v>
      </c>
      <c r="AD139" s="248">
        <v>385</v>
      </c>
      <c r="AE139" s="298">
        <v>110</v>
      </c>
      <c r="AF139" s="298">
        <v>28.571428571428601</v>
      </c>
      <c r="AG139" s="298">
        <v>120</v>
      </c>
      <c r="AH139" s="298">
        <v>31.168831168831201</v>
      </c>
      <c r="AI139" s="247" t="s">
        <v>2517</v>
      </c>
    </row>
    <row r="140" spans="1:35">
      <c r="A140" s="295">
        <v>131</v>
      </c>
      <c r="B140" s="584" t="s">
        <v>31</v>
      </c>
      <c r="C140" s="585">
        <v>2</v>
      </c>
      <c r="D140" s="585" t="s">
        <v>2471</v>
      </c>
      <c r="E140" s="585" t="s">
        <v>131</v>
      </c>
      <c r="F140" s="248">
        <v>385</v>
      </c>
      <c r="G140" s="247">
        <v>68</v>
      </c>
      <c r="H140" s="249">
        <v>17.662337662337663</v>
      </c>
      <c r="I140" s="247">
        <v>68</v>
      </c>
      <c r="J140" s="249">
        <v>17.662337662337663</v>
      </c>
      <c r="K140" s="250" t="s">
        <v>2489</v>
      </c>
      <c r="M140" s="178" t="str">
        <f t="shared" si="16"/>
        <v>K</v>
      </c>
      <c r="N140" s="178" t="str">
        <f t="shared" si="17"/>
        <v>K</v>
      </c>
      <c r="O140" s="178"/>
      <c r="P140" s="184">
        <f t="shared" si="18"/>
        <v>17.662337662337663</v>
      </c>
      <c r="Q140" s="184">
        <f t="shared" si="19"/>
        <v>17.662337662337663</v>
      </c>
      <c r="R140" s="180"/>
      <c r="S140" s="180" t="str">
        <f t="shared" si="20"/>
        <v>BETUL</v>
      </c>
      <c r="T140" s="180" t="str">
        <f t="shared" si="21"/>
        <v>BETUL</v>
      </c>
      <c r="U140" s="180" t="str">
        <f t="shared" si="22"/>
        <v>OKE</v>
      </c>
      <c r="V140" s="180"/>
      <c r="Z140" s="296" t="s">
        <v>462</v>
      </c>
      <c r="AA140" s="297">
        <v>3</v>
      </c>
      <c r="AB140" s="297" t="s">
        <v>2518</v>
      </c>
      <c r="AC140" s="297" t="s">
        <v>131</v>
      </c>
      <c r="AD140" s="248">
        <v>292</v>
      </c>
      <c r="AE140" s="298">
        <v>135</v>
      </c>
      <c r="AF140" s="298">
        <v>46.232876712328803</v>
      </c>
      <c r="AG140" s="298">
        <v>170</v>
      </c>
      <c r="AH140" s="298">
        <v>58.219178082191803</v>
      </c>
      <c r="AI140" s="247" t="s">
        <v>2519</v>
      </c>
    </row>
    <row r="141" spans="1:35">
      <c r="A141" s="295">
        <v>132</v>
      </c>
      <c r="B141" s="584" t="s">
        <v>31</v>
      </c>
      <c r="C141" s="585">
        <v>2</v>
      </c>
      <c r="D141" s="585" t="s">
        <v>2473</v>
      </c>
      <c r="E141" s="585" t="s">
        <v>128</v>
      </c>
      <c r="F141" s="248">
        <v>292</v>
      </c>
      <c r="G141" s="247">
        <v>90</v>
      </c>
      <c r="H141" s="249">
        <v>30.82191780821918</v>
      </c>
      <c r="I141" s="247">
        <v>88</v>
      </c>
      <c r="J141" s="249">
        <v>30.136986301369863</v>
      </c>
      <c r="K141" s="250" t="s">
        <v>2492</v>
      </c>
      <c r="M141" s="178" t="str">
        <f t="shared" si="16"/>
        <v>K</v>
      </c>
      <c r="N141" s="178" t="str">
        <f t="shared" si="17"/>
        <v>K</v>
      </c>
      <c r="O141" s="178"/>
      <c r="P141" s="184">
        <f t="shared" si="18"/>
        <v>30.82191780821918</v>
      </c>
      <c r="Q141" s="184">
        <f t="shared" si="19"/>
        <v>30.136986301369863</v>
      </c>
      <c r="R141" s="180"/>
      <c r="S141" s="180" t="str">
        <f t="shared" si="20"/>
        <v>BETUL</v>
      </c>
      <c r="T141" s="180" t="str">
        <f t="shared" si="21"/>
        <v>BETUL</v>
      </c>
      <c r="U141" s="180" t="str">
        <f t="shared" si="22"/>
        <v>OKE</v>
      </c>
      <c r="V141" s="180"/>
      <c r="Z141" s="296" t="s">
        <v>462</v>
      </c>
      <c r="AA141" s="297">
        <v>3</v>
      </c>
      <c r="AB141" s="297" t="s">
        <v>2520</v>
      </c>
      <c r="AC141" s="297" t="s">
        <v>131</v>
      </c>
      <c r="AD141" s="248">
        <v>292</v>
      </c>
      <c r="AE141" s="298">
        <v>125</v>
      </c>
      <c r="AF141" s="298">
        <v>42.808219178082197</v>
      </c>
      <c r="AG141" s="298">
        <v>125</v>
      </c>
      <c r="AH141" s="298">
        <v>42.808219178082197</v>
      </c>
      <c r="AI141" s="247" t="s">
        <v>2521</v>
      </c>
    </row>
    <row r="142" spans="1:35">
      <c r="A142" s="295">
        <v>133</v>
      </c>
      <c r="B142" s="584" t="s">
        <v>31</v>
      </c>
      <c r="C142" s="585">
        <v>2</v>
      </c>
      <c r="D142" s="585" t="s">
        <v>2456</v>
      </c>
      <c r="E142" s="585" t="s">
        <v>128</v>
      </c>
      <c r="F142" s="248">
        <v>385</v>
      </c>
      <c r="G142" s="247">
        <v>91</v>
      </c>
      <c r="H142" s="249">
        <v>23.636363636363637</v>
      </c>
      <c r="I142" s="247">
        <v>83</v>
      </c>
      <c r="J142" s="249">
        <v>21.558441558441558</v>
      </c>
      <c r="K142" s="250" t="s">
        <v>2457</v>
      </c>
      <c r="M142" s="178" t="str">
        <f t="shared" si="16"/>
        <v>K</v>
      </c>
      <c r="N142" s="178" t="str">
        <f t="shared" si="17"/>
        <v>K</v>
      </c>
      <c r="O142" s="178"/>
      <c r="P142" s="184">
        <f t="shared" si="18"/>
        <v>23.636363636363637</v>
      </c>
      <c r="Q142" s="184">
        <f t="shared" si="19"/>
        <v>21.558441558441558</v>
      </c>
      <c r="R142" s="180"/>
      <c r="S142" s="180" t="str">
        <f t="shared" si="20"/>
        <v>BETUL</v>
      </c>
      <c r="T142" s="180" t="str">
        <f t="shared" si="21"/>
        <v>BETUL</v>
      </c>
      <c r="U142" s="180" t="str">
        <f t="shared" si="22"/>
        <v>OKE</v>
      </c>
      <c r="V142" s="180"/>
      <c r="Z142" s="296" t="s">
        <v>462</v>
      </c>
      <c r="AA142" s="297">
        <v>3</v>
      </c>
      <c r="AB142" s="297" t="s">
        <v>2522</v>
      </c>
      <c r="AC142" s="297" t="s">
        <v>131</v>
      </c>
      <c r="AD142" s="248">
        <v>255</v>
      </c>
      <c r="AE142" s="298">
        <v>70</v>
      </c>
      <c r="AF142" s="298">
        <v>27.4509803921569</v>
      </c>
      <c r="AG142" s="298">
        <v>95</v>
      </c>
      <c r="AH142" s="298">
        <v>37.254901960784302</v>
      </c>
      <c r="AI142" s="247" t="s">
        <v>2523</v>
      </c>
    </row>
    <row r="143" spans="1:35">
      <c r="A143" s="295">
        <v>134</v>
      </c>
      <c r="B143" s="584" t="s">
        <v>31</v>
      </c>
      <c r="C143" s="585">
        <v>2</v>
      </c>
      <c r="D143" s="585" t="s">
        <v>2490</v>
      </c>
      <c r="E143" s="585" t="s">
        <v>128</v>
      </c>
      <c r="F143" s="248">
        <v>292</v>
      </c>
      <c r="G143" s="247">
        <v>208</v>
      </c>
      <c r="H143" s="249">
        <v>71.232876712328761</v>
      </c>
      <c r="I143" s="247">
        <v>213</v>
      </c>
      <c r="J143" s="249">
        <v>72.945205479452056</v>
      </c>
      <c r="K143" s="250" t="s">
        <v>2480</v>
      </c>
      <c r="M143" s="178" t="str">
        <f t="shared" si="16"/>
        <v>K</v>
      </c>
      <c r="N143" s="178" t="str">
        <f t="shared" si="17"/>
        <v>K</v>
      </c>
      <c r="O143" s="178"/>
      <c r="P143" s="184">
        <f t="shared" si="18"/>
        <v>71.232876712328761</v>
      </c>
      <c r="Q143" s="184">
        <f t="shared" si="19"/>
        <v>72.945205479452056</v>
      </c>
      <c r="R143" s="180"/>
      <c r="S143" s="180" t="str">
        <f t="shared" si="20"/>
        <v>BETUL</v>
      </c>
      <c r="T143" s="180" t="str">
        <f t="shared" si="21"/>
        <v>BETUL</v>
      </c>
      <c r="U143" s="180" t="str">
        <f t="shared" si="22"/>
        <v>OKE</v>
      </c>
      <c r="V143" s="180" t="str">
        <f>IF(J143&gt;100,"CEK KEMBALI","OKE")</f>
        <v>OKE</v>
      </c>
      <c r="Z143" s="296" t="s">
        <v>462</v>
      </c>
      <c r="AA143" s="297">
        <v>2</v>
      </c>
      <c r="AB143" s="297" t="s">
        <v>2524</v>
      </c>
      <c r="AC143" s="297" t="s">
        <v>131</v>
      </c>
      <c r="AD143" s="248">
        <v>292</v>
      </c>
      <c r="AE143" s="298">
        <v>145</v>
      </c>
      <c r="AF143" s="298">
        <v>49.657534246575302</v>
      </c>
      <c r="AG143" s="298">
        <v>145</v>
      </c>
      <c r="AH143" s="298">
        <v>49.657534246575302</v>
      </c>
      <c r="AI143" s="247" t="s">
        <v>2525</v>
      </c>
    </row>
    <row r="144" spans="1:35">
      <c r="A144" s="295">
        <v>135</v>
      </c>
      <c r="B144" s="584" t="s">
        <v>31</v>
      </c>
      <c r="C144" s="585">
        <v>2</v>
      </c>
      <c r="D144" s="585" t="s">
        <v>2496</v>
      </c>
      <c r="E144" s="585" t="s">
        <v>128</v>
      </c>
      <c r="F144" s="248">
        <v>292</v>
      </c>
      <c r="G144" s="247">
        <v>93</v>
      </c>
      <c r="H144" s="249">
        <v>31.849315068493151</v>
      </c>
      <c r="I144" s="247">
        <v>82</v>
      </c>
      <c r="J144" s="249">
        <v>28.082191780821919</v>
      </c>
      <c r="K144" s="250" t="s">
        <v>2503</v>
      </c>
      <c r="M144" s="178" t="str">
        <f t="shared" si="16"/>
        <v>K</v>
      </c>
      <c r="N144" s="178" t="str">
        <f t="shared" si="17"/>
        <v>K</v>
      </c>
      <c r="O144" s="178"/>
      <c r="P144" s="184">
        <f t="shared" si="18"/>
        <v>31.849315068493151</v>
      </c>
      <c r="Q144" s="184">
        <f t="shared" si="19"/>
        <v>28.082191780821919</v>
      </c>
      <c r="R144" s="180"/>
      <c r="S144" s="180" t="str">
        <f t="shared" si="20"/>
        <v>BETUL</v>
      </c>
      <c r="T144" s="180" t="str">
        <f t="shared" si="21"/>
        <v>BETUL</v>
      </c>
      <c r="U144" s="180" t="str">
        <f t="shared" si="22"/>
        <v>OKE</v>
      </c>
      <c r="V144" s="180" t="str">
        <f t="shared" ref="V144:V193" si="23">IF(J144&gt;100,"CEK KEMBALI","OKE")</f>
        <v>OKE</v>
      </c>
      <c r="Z144" s="296" t="s">
        <v>462</v>
      </c>
      <c r="AA144" s="297">
        <v>3</v>
      </c>
      <c r="AB144" s="297" t="s">
        <v>2526</v>
      </c>
      <c r="AC144" s="297" t="s">
        <v>131</v>
      </c>
      <c r="AD144" s="248">
        <v>255</v>
      </c>
      <c r="AE144" s="298">
        <v>95</v>
      </c>
      <c r="AF144" s="298">
        <v>37.254901960784302</v>
      </c>
      <c r="AG144" s="298">
        <v>90</v>
      </c>
      <c r="AH144" s="298">
        <v>35.294117647058798</v>
      </c>
      <c r="AI144" s="247" t="s">
        <v>2527</v>
      </c>
    </row>
    <row r="145" spans="1:35">
      <c r="A145" s="295">
        <v>136</v>
      </c>
      <c r="B145" s="584" t="s">
        <v>31</v>
      </c>
      <c r="C145" s="585">
        <v>2</v>
      </c>
      <c r="D145" s="585" t="s">
        <v>2499</v>
      </c>
      <c r="E145" s="585" t="s">
        <v>128</v>
      </c>
      <c r="F145" s="248">
        <v>292</v>
      </c>
      <c r="G145" s="247">
        <v>61</v>
      </c>
      <c r="H145" s="249">
        <v>20.890410958904109</v>
      </c>
      <c r="I145" s="247">
        <v>63</v>
      </c>
      <c r="J145" s="249">
        <v>21.575342465753426</v>
      </c>
      <c r="K145" s="250" t="s">
        <v>2486</v>
      </c>
      <c r="M145" s="178" t="str">
        <f t="shared" si="16"/>
        <v>K</v>
      </c>
      <c r="N145" s="178" t="str">
        <f t="shared" si="17"/>
        <v>K</v>
      </c>
      <c r="O145" s="178"/>
      <c r="P145" s="184">
        <f t="shared" si="18"/>
        <v>20.890410958904109</v>
      </c>
      <c r="Q145" s="184">
        <f t="shared" si="19"/>
        <v>21.575342465753426</v>
      </c>
      <c r="R145" s="180"/>
      <c r="S145" s="180" t="str">
        <f t="shared" si="20"/>
        <v>BETUL</v>
      </c>
      <c r="T145" s="180" t="str">
        <f t="shared" si="21"/>
        <v>BETUL</v>
      </c>
      <c r="U145" s="180" t="str">
        <f t="shared" si="22"/>
        <v>OKE</v>
      </c>
      <c r="V145" s="180" t="str">
        <f t="shared" si="23"/>
        <v>OKE</v>
      </c>
      <c r="Z145" s="296" t="s">
        <v>35</v>
      </c>
      <c r="AA145" s="297">
        <v>2</v>
      </c>
      <c r="AB145" s="297" t="s">
        <v>2528</v>
      </c>
      <c r="AC145" s="297" t="s">
        <v>131</v>
      </c>
      <c r="AD145" s="248">
        <v>255</v>
      </c>
      <c r="AE145" s="298">
        <v>197</v>
      </c>
      <c r="AF145" s="298">
        <v>77.254901960784295</v>
      </c>
      <c r="AG145" s="298">
        <v>176</v>
      </c>
      <c r="AH145" s="298">
        <v>69.019607843137294</v>
      </c>
      <c r="AI145" s="247" t="s">
        <v>2529</v>
      </c>
    </row>
    <row r="146" spans="1:35">
      <c r="A146" s="295">
        <v>137</v>
      </c>
      <c r="B146" s="584" t="s">
        <v>31</v>
      </c>
      <c r="C146" s="585">
        <v>2</v>
      </c>
      <c r="D146" s="585" t="s">
        <v>2502</v>
      </c>
      <c r="E146" s="585" t="s">
        <v>131</v>
      </c>
      <c r="F146" s="248">
        <v>292</v>
      </c>
      <c r="G146" s="247">
        <v>110</v>
      </c>
      <c r="H146" s="249">
        <v>37.671232876712331</v>
      </c>
      <c r="I146" s="247">
        <v>110</v>
      </c>
      <c r="J146" s="249">
        <v>37.671232876712331</v>
      </c>
      <c r="K146" s="250" t="s">
        <v>2497</v>
      </c>
      <c r="M146" s="178" t="str">
        <f t="shared" si="16"/>
        <v>K</v>
      </c>
      <c r="N146" s="178" t="str">
        <f t="shared" si="17"/>
        <v>K</v>
      </c>
      <c r="O146" s="178"/>
      <c r="P146" s="184">
        <f t="shared" si="18"/>
        <v>37.671232876712331</v>
      </c>
      <c r="Q146" s="184">
        <f t="shared" si="19"/>
        <v>37.671232876712331</v>
      </c>
      <c r="R146" s="180"/>
      <c r="S146" s="180" t="str">
        <f t="shared" si="20"/>
        <v>BETUL</v>
      </c>
      <c r="T146" s="180" t="str">
        <f t="shared" si="21"/>
        <v>BETUL</v>
      </c>
      <c r="U146" s="180" t="str">
        <f t="shared" si="22"/>
        <v>OKE</v>
      </c>
      <c r="V146" s="180" t="str">
        <f t="shared" si="23"/>
        <v>OKE</v>
      </c>
      <c r="Z146" s="296" t="s">
        <v>35</v>
      </c>
      <c r="AA146" s="297">
        <v>2</v>
      </c>
      <c r="AB146" s="297" t="s">
        <v>2531</v>
      </c>
      <c r="AC146" s="297" t="s">
        <v>128</v>
      </c>
      <c r="AD146" s="248">
        <v>425</v>
      </c>
      <c r="AE146" s="298">
        <v>144</v>
      </c>
      <c r="AF146" s="298">
        <v>33.882352941176499</v>
      </c>
      <c r="AG146" s="298">
        <v>51</v>
      </c>
      <c r="AH146" s="298">
        <v>12</v>
      </c>
      <c r="AI146" s="247" t="s">
        <v>2532</v>
      </c>
    </row>
    <row r="147" spans="1:35">
      <c r="A147" s="295">
        <v>138</v>
      </c>
      <c r="B147" s="584" t="s">
        <v>31</v>
      </c>
      <c r="C147" s="585">
        <v>2</v>
      </c>
      <c r="D147" s="585" t="s">
        <v>2477</v>
      </c>
      <c r="E147" s="585" t="s">
        <v>131</v>
      </c>
      <c r="F147" s="248">
        <v>385</v>
      </c>
      <c r="G147" s="247">
        <v>85</v>
      </c>
      <c r="H147" s="249">
        <v>22.077922077922079</v>
      </c>
      <c r="I147" s="247">
        <v>82</v>
      </c>
      <c r="J147" s="249">
        <v>21.298701298701296</v>
      </c>
      <c r="K147" s="250" t="s">
        <v>2498</v>
      </c>
      <c r="M147" s="178" t="str">
        <f t="shared" si="16"/>
        <v>K</v>
      </c>
      <c r="N147" s="178" t="str">
        <f t="shared" si="17"/>
        <v>K</v>
      </c>
      <c r="O147" s="178"/>
      <c r="P147" s="184">
        <f t="shared" si="18"/>
        <v>22.077922077922079</v>
      </c>
      <c r="Q147" s="184">
        <f t="shared" si="19"/>
        <v>21.298701298701296</v>
      </c>
      <c r="R147" s="180"/>
      <c r="S147" s="180" t="str">
        <f t="shared" si="20"/>
        <v>BETUL</v>
      </c>
      <c r="T147" s="180" t="str">
        <f t="shared" si="21"/>
        <v>BETUL</v>
      </c>
      <c r="U147" s="180" t="str">
        <f t="shared" si="22"/>
        <v>OKE</v>
      </c>
      <c r="V147" s="180" t="str">
        <f t="shared" si="23"/>
        <v>OKE</v>
      </c>
      <c r="Z147" s="296" t="s">
        <v>35</v>
      </c>
      <c r="AA147" s="297">
        <v>2</v>
      </c>
      <c r="AB147" s="297" t="s">
        <v>2534</v>
      </c>
      <c r="AC147" s="297" t="s">
        <v>128</v>
      </c>
      <c r="AD147" s="248">
        <v>425</v>
      </c>
      <c r="AE147" s="298">
        <v>178</v>
      </c>
      <c r="AF147" s="298">
        <v>41.882352941176499</v>
      </c>
      <c r="AG147" s="298">
        <v>107</v>
      </c>
      <c r="AH147" s="298">
        <v>25.176470588235301</v>
      </c>
      <c r="AI147" s="247" t="s">
        <v>2532</v>
      </c>
    </row>
    <row r="148" spans="1:35">
      <c r="A148" s="295">
        <v>139</v>
      </c>
      <c r="B148" s="584" t="s">
        <v>31</v>
      </c>
      <c r="C148" s="585">
        <v>2</v>
      </c>
      <c r="D148" s="585" t="s">
        <v>2508</v>
      </c>
      <c r="E148" s="585" t="s">
        <v>128</v>
      </c>
      <c r="F148" s="248">
        <v>286</v>
      </c>
      <c r="G148" s="247">
        <v>0</v>
      </c>
      <c r="H148" s="249">
        <v>0</v>
      </c>
      <c r="I148" s="247">
        <v>0</v>
      </c>
      <c r="J148" s="249">
        <v>0</v>
      </c>
      <c r="K148" s="250" t="s">
        <v>2271</v>
      </c>
      <c r="M148" s="178" t="str">
        <f t="shared" si="16"/>
        <v>K</v>
      </c>
      <c r="N148" s="178" t="str">
        <f t="shared" si="17"/>
        <v>K</v>
      </c>
      <c r="O148" s="178"/>
      <c r="P148" s="184">
        <f t="shared" si="18"/>
        <v>0</v>
      </c>
      <c r="Q148" s="184">
        <f t="shared" si="19"/>
        <v>0</v>
      </c>
      <c r="R148" s="180"/>
      <c r="S148" s="180" t="str">
        <f t="shared" si="20"/>
        <v>BETUL</v>
      </c>
      <c r="T148" s="180" t="str">
        <f t="shared" si="21"/>
        <v>BETUL</v>
      </c>
      <c r="U148" s="180" t="str">
        <f t="shared" si="22"/>
        <v>OKE</v>
      </c>
      <c r="V148" s="180" t="str">
        <f t="shared" si="23"/>
        <v>OKE</v>
      </c>
      <c r="Z148" s="296" t="s">
        <v>35</v>
      </c>
      <c r="AA148" s="297">
        <v>2</v>
      </c>
      <c r="AB148" s="297" t="s">
        <v>2536</v>
      </c>
      <c r="AC148" s="297" t="s">
        <v>128</v>
      </c>
      <c r="AD148" s="248">
        <v>425</v>
      </c>
      <c r="AE148" s="298">
        <v>251</v>
      </c>
      <c r="AF148" s="298">
        <v>59.058823529411796</v>
      </c>
      <c r="AG148" s="298">
        <v>181</v>
      </c>
      <c r="AH148" s="298">
        <v>42.588235294117702</v>
      </c>
      <c r="AI148" s="247" t="s">
        <v>2537</v>
      </c>
    </row>
    <row r="149" spans="1:35">
      <c r="A149" s="295">
        <v>140</v>
      </c>
      <c r="B149" s="584" t="s">
        <v>31</v>
      </c>
      <c r="C149" s="585">
        <v>2</v>
      </c>
      <c r="D149" s="585" t="s">
        <v>2505</v>
      </c>
      <c r="E149" s="585" t="s">
        <v>131</v>
      </c>
      <c r="F149" s="248">
        <v>282</v>
      </c>
      <c r="G149" s="247">
        <v>210</v>
      </c>
      <c r="H149" s="249">
        <v>74.468085106382972</v>
      </c>
      <c r="I149" s="247">
        <v>215</v>
      </c>
      <c r="J149" s="249">
        <v>76.24113475177306</v>
      </c>
      <c r="K149" s="250" t="s">
        <v>1927</v>
      </c>
      <c r="M149" s="178" t="str">
        <f t="shared" si="16"/>
        <v>K</v>
      </c>
      <c r="N149" s="178" t="str">
        <f t="shared" si="17"/>
        <v>K</v>
      </c>
      <c r="O149" s="178"/>
      <c r="P149" s="184">
        <f t="shared" si="18"/>
        <v>74.468085106382972</v>
      </c>
      <c r="Q149" s="184">
        <f t="shared" si="19"/>
        <v>76.24113475177306</v>
      </c>
      <c r="R149" s="180"/>
      <c r="S149" s="180" t="str">
        <f t="shared" si="20"/>
        <v>BETUL</v>
      </c>
      <c r="T149" s="180" t="str">
        <f t="shared" si="21"/>
        <v>BETUL</v>
      </c>
      <c r="U149" s="180" t="str">
        <f t="shared" si="22"/>
        <v>OKE</v>
      </c>
      <c r="V149" s="180" t="str">
        <f t="shared" si="23"/>
        <v>OKE</v>
      </c>
      <c r="Z149" s="296" t="s">
        <v>35</v>
      </c>
      <c r="AA149" s="297">
        <v>2</v>
      </c>
      <c r="AB149" s="297" t="s">
        <v>2538</v>
      </c>
      <c r="AC149" s="297" t="s">
        <v>128</v>
      </c>
      <c r="AD149" s="248">
        <v>425</v>
      </c>
      <c r="AE149" s="298">
        <v>191</v>
      </c>
      <c r="AF149" s="298">
        <v>44.941176470588204</v>
      </c>
      <c r="AG149" s="298">
        <v>152</v>
      </c>
      <c r="AH149" s="298">
        <v>35.764705882352899</v>
      </c>
      <c r="AI149" s="247" t="s">
        <v>2532</v>
      </c>
    </row>
    <row r="150" spans="1:35">
      <c r="A150" s="295">
        <v>141</v>
      </c>
      <c r="B150" s="584" t="s">
        <v>31</v>
      </c>
      <c r="C150" s="585">
        <v>3</v>
      </c>
      <c r="D150" s="585" t="s">
        <v>2479</v>
      </c>
      <c r="E150" s="585" t="s">
        <v>131</v>
      </c>
      <c r="F150" s="248">
        <v>385</v>
      </c>
      <c r="G150" s="247">
        <v>53</v>
      </c>
      <c r="H150" s="249">
        <v>13.766233766233766</v>
      </c>
      <c r="I150" s="247">
        <v>38</v>
      </c>
      <c r="J150" s="249">
        <v>9.8701298701298708</v>
      </c>
      <c r="K150" s="250" t="s">
        <v>2501</v>
      </c>
      <c r="M150" s="178" t="str">
        <f t="shared" si="16"/>
        <v>K</v>
      </c>
      <c r="N150" s="178" t="str">
        <f t="shared" si="17"/>
        <v>K</v>
      </c>
      <c r="O150" s="178"/>
      <c r="P150" s="184">
        <f t="shared" si="18"/>
        <v>13.766233766233766</v>
      </c>
      <c r="Q150" s="184">
        <f t="shared" si="19"/>
        <v>9.8701298701298708</v>
      </c>
      <c r="R150" s="180"/>
      <c r="S150" s="180" t="str">
        <f t="shared" si="20"/>
        <v>BETUL</v>
      </c>
      <c r="T150" s="180" t="str">
        <f t="shared" si="21"/>
        <v>BETUL</v>
      </c>
      <c r="U150" s="180" t="str">
        <f t="shared" si="22"/>
        <v>OKE</v>
      </c>
      <c r="V150" s="180" t="str">
        <f t="shared" si="23"/>
        <v>OKE</v>
      </c>
      <c r="Z150" s="296" t="s">
        <v>35</v>
      </c>
      <c r="AA150" s="297">
        <v>3</v>
      </c>
      <c r="AB150" s="297" t="s">
        <v>2540</v>
      </c>
      <c r="AC150" s="297" t="s">
        <v>128</v>
      </c>
      <c r="AD150" s="248">
        <v>425</v>
      </c>
      <c r="AE150" s="298">
        <v>111</v>
      </c>
      <c r="AF150" s="298">
        <v>26.117647058823501</v>
      </c>
      <c r="AG150" s="298">
        <v>88</v>
      </c>
      <c r="AH150" s="298">
        <v>20.705882352941199</v>
      </c>
      <c r="AI150" s="247" t="s">
        <v>2532</v>
      </c>
    </row>
    <row r="151" spans="1:35">
      <c r="A151" s="295">
        <v>142</v>
      </c>
      <c r="B151" s="584" t="s">
        <v>31</v>
      </c>
      <c r="C151" s="585">
        <v>3</v>
      </c>
      <c r="D151" s="585" t="s">
        <v>2482</v>
      </c>
      <c r="E151" s="585" t="s">
        <v>128</v>
      </c>
      <c r="F151" s="248">
        <v>385</v>
      </c>
      <c r="G151" s="247">
        <v>141</v>
      </c>
      <c r="H151" s="249">
        <v>36.623376623376622</v>
      </c>
      <c r="I151" s="247">
        <v>186</v>
      </c>
      <c r="J151" s="249">
        <v>48.311688311688314</v>
      </c>
      <c r="K151" s="250" t="s">
        <v>2504</v>
      </c>
      <c r="M151" s="178" t="str">
        <f t="shared" si="16"/>
        <v>K</v>
      </c>
      <c r="N151" s="178" t="str">
        <f t="shared" si="17"/>
        <v>K</v>
      </c>
      <c r="O151" s="178"/>
      <c r="P151" s="184">
        <f t="shared" si="18"/>
        <v>36.623376623376622</v>
      </c>
      <c r="Q151" s="184">
        <f t="shared" si="19"/>
        <v>48.311688311688314</v>
      </c>
      <c r="R151" s="180"/>
      <c r="S151" s="180" t="str">
        <f t="shared" si="20"/>
        <v>BETUL</v>
      </c>
      <c r="T151" s="180" t="str">
        <f t="shared" si="21"/>
        <v>BETUL</v>
      </c>
      <c r="U151" s="180" t="str">
        <f t="shared" si="22"/>
        <v>OKE</v>
      </c>
      <c r="V151" s="180" t="str">
        <f t="shared" si="23"/>
        <v>OKE</v>
      </c>
      <c r="Z151" s="296" t="s">
        <v>35</v>
      </c>
      <c r="AA151" s="297">
        <v>3</v>
      </c>
      <c r="AB151" s="297" t="s">
        <v>2542</v>
      </c>
      <c r="AC151" s="297" t="s">
        <v>128</v>
      </c>
      <c r="AD151" s="248">
        <v>425</v>
      </c>
      <c r="AE151" s="298">
        <v>241</v>
      </c>
      <c r="AF151" s="298">
        <v>56.705882352941202</v>
      </c>
      <c r="AG151" s="298">
        <v>175</v>
      </c>
      <c r="AH151" s="298">
        <v>41.176470588235297</v>
      </c>
      <c r="AI151" s="247" t="s">
        <v>2532</v>
      </c>
    </row>
    <row r="152" spans="1:35">
      <c r="A152" s="295">
        <v>143</v>
      </c>
      <c r="B152" s="584" t="s">
        <v>31</v>
      </c>
      <c r="C152" s="585">
        <v>3</v>
      </c>
      <c r="D152" s="585" t="s">
        <v>5483</v>
      </c>
      <c r="E152" s="585" t="s">
        <v>128</v>
      </c>
      <c r="F152" s="248">
        <v>300</v>
      </c>
      <c r="G152" s="247">
        <v>139</v>
      </c>
      <c r="H152" s="249">
        <v>46.333333333333329</v>
      </c>
      <c r="I152" s="247">
        <v>170</v>
      </c>
      <c r="J152" s="249">
        <v>56.666666666666664</v>
      </c>
      <c r="K152" s="250"/>
      <c r="M152" s="178" t="str">
        <f t="shared" si="16"/>
        <v>K</v>
      </c>
      <c r="N152" s="178" t="str">
        <f t="shared" si="17"/>
        <v>K</v>
      </c>
      <c r="O152" s="178"/>
      <c r="P152" s="184">
        <f t="shared" si="18"/>
        <v>46.333333333333329</v>
      </c>
      <c r="Q152" s="184">
        <f t="shared" si="19"/>
        <v>56.666666666666664</v>
      </c>
      <c r="R152" s="180"/>
      <c r="S152" s="180" t="str">
        <f t="shared" si="20"/>
        <v>BETUL</v>
      </c>
      <c r="T152" s="180" t="str">
        <f t="shared" si="21"/>
        <v>BETUL</v>
      </c>
      <c r="U152" s="180" t="str">
        <f t="shared" si="22"/>
        <v>OKE</v>
      </c>
      <c r="V152" s="180" t="str">
        <f t="shared" si="23"/>
        <v>OKE</v>
      </c>
      <c r="Z152" s="296" t="s">
        <v>35</v>
      </c>
      <c r="AA152" s="297">
        <v>3</v>
      </c>
      <c r="AB152" s="297" t="s">
        <v>2544</v>
      </c>
      <c r="AC152" s="297" t="s">
        <v>128</v>
      </c>
      <c r="AD152" s="248">
        <v>425</v>
      </c>
      <c r="AE152" s="298">
        <v>106</v>
      </c>
      <c r="AF152" s="298">
        <v>24.9411764705882</v>
      </c>
      <c r="AG152" s="298">
        <v>99</v>
      </c>
      <c r="AH152" s="298">
        <v>23.294117647058801</v>
      </c>
      <c r="AI152" s="247" t="s">
        <v>2545</v>
      </c>
    </row>
    <row r="153" spans="1:35">
      <c r="A153" s="295">
        <v>144</v>
      </c>
      <c r="B153" s="584" t="s">
        <v>31</v>
      </c>
      <c r="C153" s="585">
        <v>3</v>
      </c>
      <c r="D153" s="585" t="s">
        <v>5484</v>
      </c>
      <c r="E153" s="585" t="s">
        <v>128</v>
      </c>
      <c r="F153" s="248">
        <v>300</v>
      </c>
      <c r="G153" s="247">
        <v>2</v>
      </c>
      <c r="H153" s="249">
        <v>0.66666666666666674</v>
      </c>
      <c r="I153" s="247">
        <v>2</v>
      </c>
      <c r="J153" s="249">
        <v>0.66666666666666674</v>
      </c>
      <c r="K153" s="250"/>
      <c r="M153" s="178" t="str">
        <f t="shared" si="16"/>
        <v>K</v>
      </c>
      <c r="N153" s="178" t="str">
        <f t="shared" si="17"/>
        <v>K</v>
      </c>
      <c r="O153" s="178"/>
      <c r="P153" s="184">
        <f t="shared" si="18"/>
        <v>0.66666666666666674</v>
      </c>
      <c r="Q153" s="184">
        <f t="shared" si="19"/>
        <v>0.66666666666666674</v>
      </c>
      <c r="R153" s="180"/>
      <c r="S153" s="180" t="str">
        <f t="shared" si="20"/>
        <v>BETUL</v>
      </c>
      <c r="T153" s="180" t="str">
        <f t="shared" si="21"/>
        <v>BETUL</v>
      </c>
      <c r="U153" s="180" t="str">
        <f t="shared" si="22"/>
        <v>OKE</v>
      </c>
      <c r="V153" s="180" t="str">
        <f t="shared" si="23"/>
        <v>OKE</v>
      </c>
      <c r="Z153" s="296" t="s">
        <v>35</v>
      </c>
      <c r="AA153" s="297">
        <v>3</v>
      </c>
      <c r="AB153" s="297" t="s">
        <v>2547</v>
      </c>
      <c r="AC153" s="297" t="s">
        <v>128</v>
      </c>
      <c r="AD153" s="248">
        <v>425</v>
      </c>
      <c r="AE153" s="298">
        <v>126</v>
      </c>
      <c r="AF153" s="298">
        <v>29.647058823529399</v>
      </c>
      <c r="AG153" s="298">
        <v>147</v>
      </c>
      <c r="AH153" s="298">
        <v>34.588235294117602</v>
      </c>
      <c r="AI153" s="247" t="s">
        <v>2548</v>
      </c>
    </row>
    <row r="154" spans="1:35">
      <c r="A154" s="295">
        <v>145</v>
      </c>
      <c r="B154" s="584" t="s">
        <v>32</v>
      </c>
      <c r="C154" s="585">
        <v>1</v>
      </c>
      <c r="D154" s="585" t="s">
        <v>215</v>
      </c>
      <c r="E154" s="585" t="s">
        <v>131</v>
      </c>
      <c r="F154" s="248">
        <v>255</v>
      </c>
      <c r="G154" s="247">
        <v>197</v>
      </c>
      <c r="H154" s="249">
        <v>77.254901960784323</v>
      </c>
      <c r="I154" s="247">
        <v>195</v>
      </c>
      <c r="J154" s="249">
        <v>76.470588235294116</v>
      </c>
      <c r="K154" s="250" t="s">
        <v>216</v>
      </c>
      <c r="M154" s="178" t="str">
        <f t="shared" si="16"/>
        <v>K</v>
      </c>
      <c r="N154" s="178" t="str">
        <f t="shared" si="17"/>
        <v>K</v>
      </c>
      <c r="O154" s="178"/>
      <c r="P154" s="184">
        <f t="shared" si="18"/>
        <v>77.254901960784323</v>
      </c>
      <c r="Q154" s="184">
        <f t="shared" si="19"/>
        <v>76.470588235294116</v>
      </c>
      <c r="R154" s="180"/>
      <c r="S154" s="180" t="str">
        <f t="shared" si="20"/>
        <v>BETUL</v>
      </c>
      <c r="T154" s="180" t="str">
        <f t="shared" si="21"/>
        <v>BETUL</v>
      </c>
      <c r="U154" s="180" t="str">
        <f t="shared" si="22"/>
        <v>OKE</v>
      </c>
      <c r="V154" s="180" t="str">
        <f t="shared" si="23"/>
        <v>OKE</v>
      </c>
      <c r="Z154" s="296" t="s">
        <v>35</v>
      </c>
      <c r="AA154" s="297">
        <v>3</v>
      </c>
      <c r="AB154" s="297" t="s">
        <v>2549</v>
      </c>
      <c r="AC154" s="297" t="s">
        <v>128</v>
      </c>
      <c r="AD154" s="248">
        <v>425</v>
      </c>
      <c r="AE154" s="298">
        <v>199</v>
      </c>
      <c r="AF154" s="298">
        <v>46.823529411764703</v>
      </c>
      <c r="AG154" s="298">
        <v>128</v>
      </c>
      <c r="AH154" s="298">
        <v>30.117647058823501</v>
      </c>
      <c r="AI154" s="247" t="s">
        <v>2550</v>
      </c>
    </row>
    <row r="155" spans="1:35">
      <c r="A155" s="295">
        <v>146</v>
      </c>
      <c r="B155" s="584" t="s">
        <v>32</v>
      </c>
      <c r="C155" s="585">
        <v>2</v>
      </c>
      <c r="D155" s="585" t="s">
        <v>2509</v>
      </c>
      <c r="E155" s="585" t="s">
        <v>131</v>
      </c>
      <c r="F155" s="248">
        <v>255</v>
      </c>
      <c r="G155" s="247">
        <v>135</v>
      </c>
      <c r="H155" s="249">
        <v>52.941176470588239</v>
      </c>
      <c r="I155" s="247">
        <v>143</v>
      </c>
      <c r="J155" s="249">
        <v>56.078431372549019</v>
      </c>
      <c r="K155" s="250" t="s">
        <v>2510</v>
      </c>
      <c r="M155" s="178" t="str">
        <f t="shared" si="16"/>
        <v>K</v>
      </c>
      <c r="N155" s="178" t="str">
        <f t="shared" si="17"/>
        <v>K</v>
      </c>
      <c r="O155" s="178"/>
      <c r="P155" s="184">
        <f t="shared" si="18"/>
        <v>52.941176470588239</v>
      </c>
      <c r="Q155" s="184">
        <f t="shared" si="19"/>
        <v>56.078431372549019</v>
      </c>
      <c r="R155" s="180"/>
      <c r="S155" s="180" t="str">
        <f t="shared" si="20"/>
        <v>BETUL</v>
      </c>
      <c r="T155" s="180" t="str">
        <f t="shared" si="21"/>
        <v>BETUL</v>
      </c>
      <c r="U155" s="180" t="str">
        <f t="shared" si="22"/>
        <v>OKE</v>
      </c>
      <c r="V155" s="180" t="str">
        <f t="shared" si="23"/>
        <v>OKE</v>
      </c>
      <c r="Z155" s="296" t="s">
        <v>35</v>
      </c>
      <c r="AA155" s="297">
        <v>2</v>
      </c>
      <c r="AB155" s="297" t="s">
        <v>2551</v>
      </c>
      <c r="AC155" s="297" t="s">
        <v>128</v>
      </c>
      <c r="AD155" s="248">
        <v>425</v>
      </c>
      <c r="AE155" s="298">
        <v>180</v>
      </c>
      <c r="AF155" s="298">
        <v>42.352941176470601</v>
      </c>
      <c r="AG155" s="298">
        <v>155</v>
      </c>
      <c r="AH155" s="298">
        <v>36.470588235294102</v>
      </c>
      <c r="AI155" s="247" t="s">
        <v>2532</v>
      </c>
    </row>
    <row r="156" spans="1:35">
      <c r="A156" s="295">
        <v>147</v>
      </c>
      <c r="B156" s="584" t="s">
        <v>32</v>
      </c>
      <c r="C156" s="585">
        <v>2</v>
      </c>
      <c r="D156" s="585" t="s">
        <v>2512</v>
      </c>
      <c r="E156" s="585" t="s">
        <v>131</v>
      </c>
      <c r="F156" s="248">
        <v>255</v>
      </c>
      <c r="G156" s="247">
        <v>128</v>
      </c>
      <c r="H156" s="249">
        <v>50.196078431372548</v>
      </c>
      <c r="I156" s="247">
        <v>108</v>
      </c>
      <c r="J156" s="249">
        <v>42.352941176470587</v>
      </c>
      <c r="K156" s="250" t="s">
        <v>2513</v>
      </c>
      <c r="M156" s="178" t="str">
        <f t="shared" si="16"/>
        <v>K</v>
      </c>
      <c r="N156" s="178" t="str">
        <f t="shared" si="17"/>
        <v>K</v>
      </c>
      <c r="O156" s="178"/>
      <c r="P156" s="184">
        <f t="shared" si="18"/>
        <v>50.196078431372548</v>
      </c>
      <c r="Q156" s="184">
        <f t="shared" si="19"/>
        <v>42.352941176470587</v>
      </c>
      <c r="R156" s="180"/>
      <c r="S156" s="180" t="str">
        <f t="shared" si="20"/>
        <v>BETUL</v>
      </c>
      <c r="T156" s="180" t="str">
        <f t="shared" si="21"/>
        <v>BETUL</v>
      </c>
      <c r="U156" s="180" t="str">
        <f t="shared" si="22"/>
        <v>OKE</v>
      </c>
      <c r="V156" s="180" t="str">
        <f t="shared" si="23"/>
        <v>OKE</v>
      </c>
      <c r="Z156" s="296" t="s">
        <v>35</v>
      </c>
      <c r="AA156" s="297">
        <v>3</v>
      </c>
      <c r="AB156" s="297" t="s">
        <v>2552</v>
      </c>
      <c r="AC156" s="297" t="s">
        <v>128</v>
      </c>
      <c r="AD156" s="248">
        <v>425</v>
      </c>
      <c r="AE156" s="298">
        <v>174</v>
      </c>
      <c r="AF156" s="298">
        <v>40.941176470588204</v>
      </c>
      <c r="AG156" s="298">
        <v>145</v>
      </c>
      <c r="AH156" s="298">
        <v>34.117647058823501</v>
      </c>
      <c r="AI156" s="247" t="s">
        <v>2553</v>
      </c>
    </row>
    <row r="157" spans="1:35">
      <c r="A157" s="295">
        <v>148</v>
      </c>
      <c r="B157" s="584" t="s">
        <v>462</v>
      </c>
      <c r="C157" s="585">
        <v>1</v>
      </c>
      <c r="D157" s="585" t="s">
        <v>2514</v>
      </c>
      <c r="E157" s="585" t="s">
        <v>128</v>
      </c>
      <c r="F157" s="248">
        <v>385</v>
      </c>
      <c r="G157" s="247">
        <v>50</v>
      </c>
      <c r="H157" s="249">
        <v>12.987012987012985</v>
      </c>
      <c r="I157" s="247">
        <v>25</v>
      </c>
      <c r="J157" s="249">
        <v>6.4935064935064926</v>
      </c>
      <c r="K157" s="250" t="s">
        <v>2530</v>
      </c>
      <c r="M157" s="178" t="str">
        <f t="shared" si="16"/>
        <v>K</v>
      </c>
      <c r="N157" s="178" t="str">
        <f t="shared" si="17"/>
        <v>K</v>
      </c>
      <c r="O157" s="178"/>
      <c r="P157" s="184">
        <f t="shared" si="18"/>
        <v>12.987012987012985</v>
      </c>
      <c r="Q157" s="184">
        <f t="shared" si="19"/>
        <v>6.4935064935064926</v>
      </c>
      <c r="R157" s="180"/>
      <c r="S157" s="180" t="str">
        <f t="shared" si="20"/>
        <v>BETUL</v>
      </c>
      <c r="T157" s="180" t="str">
        <f t="shared" si="21"/>
        <v>BETUL</v>
      </c>
      <c r="U157" s="180" t="str">
        <f t="shared" si="22"/>
        <v>OKE</v>
      </c>
      <c r="V157" s="180" t="str">
        <f t="shared" si="23"/>
        <v>OKE</v>
      </c>
      <c r="Z157" s="296" t="s">
        <v>35</v>
      </c>
      <c r="AA157" s="297">
        <v>3</v>
      </c>
      <c r="AB157" s="297" t="s">
        <v>2554</v>
      </c>
      <c r="AC157" s="297" t="s">
        <v>128</v>
      </c>
      <c r="AD157" s="248">
        <v>425</v>
      </c>
      <c r="AE157" s="298">
        <v>187</v>
      </c>
      <c r="AF157" s="298">
        <v>44</v>
      </c>
      <c r="AG157" s="298">
        <v>125</v>
      </c>
      <c r="AH157" s="298">
        <v>29.411764705882401</v>
      </c>
      <c r="AI157" s="247" t="s">
        <v>2555</v>
      </c>
    </row>
    <row r="158" spans="1:35">
      <c r="A158" s="295">
        <v>149</v>
      </c>
      <c r="B158" s="584" t="s">
        <v>462</v>
      </c>
      <c r="C158" s="585">
        <v>1</v>
      </c>
      <c r="D158" s="585" t="s">
        <v>2516</v>
      </c>
      <c r="E158" s="585" t="s">
        <v>128</v>
      </c>
      <c r="F158" s="248">
        <v>385</v>
      </c>
      <c r="G158" s="247">
        <v>100</v>
      </c>
      <c r="H158" s="249">
        <v>25.97402597402597</v>
      </c>
      <c r="I158" s="247">
        <v>120</v>
      </c>
      <c r="J158" s="249">
        <v>31.168831168831169</v>
      </c>
      <c r="K158" s="250" t="s">
        <v>2533</v>
      </c>
      <c r="M158" s="178" t="str">
        <f t="shared" si="16"/>
        <v>K</v>
      </c>
      <c r="N158" s="178" t="str">
        <f t="shared" si="17"/>
        <v>K</v>
      </c>
      <c r="O158" s="178"/>
      <c r="P158" s="184">
        <f t="shared" si="18"/>
        <v>25.97402597402597</v>
      </c>
      <c r="Q158" s="184">
        <f t="shared" si="19"/>
        <v>31.168831168831169</v>
      </c>
      <c r="R158" s="180"/>
      <c r="S158" s="180" t="str">
        <f t="shared" si="20"/>
        <v>BETUL</v>
      </c>
      <c r="T158" s="180" t="str">
        <f t="shared" si="21"/>
        <v>BETUL</v>
      </c>
      <c r="U158" s="180" t="str">
        <f t="shared" si="22"/>
        <v>OKE</v>
      </c>
      <c r="V158" s="180" t="str">
        <f t="shared" si="23"/>
        <v>OKE</v>
      </c>
      <c r="Z158" s="296" t="s">
        <v>35</v>
      </c>
      <c r="AA158" s="297">
        <v>2</v>
      </c>
      <c r="AB158" s="297" t="s">
        <v>2556</v>
      </c>
      <c r="AC158" s="297" t="s">
        <v>128</v>
      </c>
      <c r="AD158" s="248">
        <v>425</v>
      </c>
      <c r="AE158" s="298">
        <v>41</v>
      </c>
      <c r="AF158" s="298">
        <v>9.6470588235294095</v>
      </c>
      <c r="AG158" s="298">
        <v>24</v>
      </c>
      <c r="AH158" s="298">
        <v>5.6470588235294104</v>
      </c>
      <c r="AI158" s="247" t="s">
        <v>2557</v>
      </c>
    </row>
    <row r="159" spans="1:35">
      <c r="A159" s="295">
        <v>150</v>
      </c>
      <c r="B159" s="584" t="s">
        <v>462</v>
      </c>
      <c r="C159" s="585">
        <v>2</v>
      </c>
      <c r="D159" s="585" t="s">
        <v>2524</v>
      </c>
      <c r="E159" s="585" t="s">
        <v>131</v>
      </c>
      <c r="F159" s="248">
        <v>292</v>
      </c>
      <c r="G159" s="247">
        <v>147</v>
      </c>
      <c r="H159" s="249">
        <v>50.342465753424662</v>
      </c>
      <c r="I159" s="247">
        <v>140</v>
      </c>
      <c r="J159" s="249">
        <v>47.945205479452049</v>
      </c>
      <c r="K159" s="250" t="s">
        <v>2541</v>
      </c>
      <c r="M159" s="178" t="str">
        <f t="shared" si="16"/>
        <v>K</v>
      </c>
      <c r="N159" s="178" t="str">
        <f t="shared" si="17"/>
        <v>K</v>
      </c>
      <c r="O159" s="178"/>
      <c r="P159" s="184">
        <f t="shared" si="18"/>
        <v>50.342465753424662</v>
      </c>
      <c r="Q159" s="184">
        <f t="shared" si="19"/>
        <v>47.945205479452049</v>
      </c>
      <c r="R159" s="180"/>
      <c r="S159" s="180" t="str">
        <f t="shared" si="20"/>
        <v>BETUL</v>
      </c>
      <c r="T159" s="180" t="str">
        <f t="shared" si="21"/>
        <v>BETUL</v>
      </c>
      <c r="U159" s="180" t="str">
        <f t="shared" si="22"/>
        <v>OKE</v>
      </c>
      <c r="V159" s="180" t="str">
        <f t="shared" si="23"/>
        <v>OKE</v>
      </c>
      <c r="Z159" s="296" t="s">
        <v>35</v>
      </c>
      <c r="AA159" s="297">
        <v>3</v>
      </c>
      <c r="AB159" s="297" t="s">
        <v>2559</v>
      </c>
      <c r="AC159" s="297" t="s">
        <v>128</v>
      </c>
      <c r="AD159" s="248">
        <v>400</v>
      </c>
      <c r="AE159" s="298">
        <v>14</v>
      </c>
      <c r="AF159" s="298">
        <v>3.5</v>
      </c>
      <c r="AG159" s="298">
        <v>14</v>
      </c>
      <c r="AH159" s="298">
        <v>3.5</v>
      </c>
      <c r="AI159" s="247" t="s">
        <v>2271</v>
      </c>
    </row>
    <row r="160" spans="1:35">
      <c r="A160" s="295">
        <v>151</v>
      </c>
      <c r="B160" s="584" t="s">
        <v>462</v>
      </c>
      <c r="C160" s="585">
        <v>3</v>
      </c>
      <c r="D160" s="585" t="s">
        <v>2518</v>
      </c>
      <c r="E160" s="585" t="s">
        <v>131</v>
      </c>
      <c r="F160" s="248">
        <v>292</v>
      </c>
      <c r="G160" s="247">
        <v>182</v>
      </c>
      <c r="H160" s="249">
        <v>62.328767123287676</v>
      </c>
      <c r="I160" s="247">
        <v>226</v>
      </c>
      <c r="J160" s="249">
        <v>77.397260273972606</v>
      </c>
      <c r="K160" s="250" t="s">
        <v>2535</v>
      </c>
      <c r="M160" s="178" t="str">
        <f t="shared" si="16"/>
        <v>K</v>
      </c>
      <c r="N160" s="178" t="str">
        <f t="shared" si="17"/>
        <v>K</v>
      </c>
      <c r="O160" s="178"/>
      <c r="P160" s="184">
        <f t="shared" si="18"/>
        <v>62.328767123287676</v>
      </c>
      <c r="Q160" s="184">
        <f t="shared" si="19"/>
        <v>77.397260273972606</v>
      </c>
      <c r="R160" s="180"/>
      <c r="S160" s="180" t="str">
        <f t="shared" si="20"/>
        <v>BETUL</v>
      </c>
      <c r="T160" s="180" t="str">
        <f t="shared" si="21"/>
        <v>BETUL</v>
      </c>
      <c r="U160" s="180" t="str">
        <f t="shared" si="22"/>
        <v>OKE</v>
      </c>
      <c r="V160" s="180" t="str">
        <f t="shared" si="23"/>
        <v>OKE</v>
      </c>
      <c r="Z160" s="296" t="s">
        <v>219</v>
      </c>
      <c r="AA160" s="297">
        <v>3</v>
      </c>
      <c r="AB160" s="297" t="s">
        <v>220</v>
      </c>
      <c r="AC160" s="297" t="s">
        <v>131</v>
      </c>
      <c r="AD160" s="248">
        <v>255</v>
      </c>
      <c r="AE160" s="298">
        <v>190</v>
      </c>
      <c r="AF160" s="298">
        <v>74.509803921568604</v>
      </c>
      <c r="AG160" s="298">
        <v>205</v>
      </c>
      <c r="AH160" s="298">
        <v>80.392156862745097</v>
      </c>
      <c r="AI160" s="247" t="s">
        <v>247</v>
      </c>
    </row>
    <row r="161" spans="1:35">
      <c r="A161" s="295">
        <v>152</v>
      </c>
      <c r="B161" s="584" t="s">
        <v>462</v>
      </c>
      <c r="C161" s="585">
        <v>3</v>
      </c>
      <c r="D161" s="585" t="s">
        <v>2522</v>
      </c>
      <c r="E161" s="585" t="s">
        <v>131</v>
      </c>
      <c r="F161" s="248">
        <v>255</v>
      </c>
      <c r="G161" s="247">
        <v>25</v>
      </c>
      <c r="H161" s="249">
        <v>9.8039215686274517</v>
      </c>
      <c r="I161" s="247">
        <v>25</v>
      </c>
      <c r="J161" s="249">
        <v>9.8039215686274517</v>
      </c>
      <c r="K161" s="250" t="s">
        <v>2539</v>
      </c>
      <c r="M161" s="178" t="str">
        <f t="shared" si="16"/>
        <v>K</v>
      </c>
      <c r="N161" s="178" t="str">
        <f t="shared" si="17"/>
        <v>K</v>
      </c>
      <c r="O161" s="178"/>
      <c r="P161" s="184">
        <f t="shared" si="18"/>
        <v>9.8039215686274517</v>
      </c>
      <c r="Q161" s="184">
        <f t="shared" si="19"/>
        <v>9.8039215686274517</v>
      </c>
      <c r="R161" s="180"/>
      <c r="S161" s="180" t="str">
        <f t="shared" si="20"/>
        <v>BETUL</v>
      </c>
      <c r="T161" s="180" t="str">
        <f t="shared" si="21"/>
        <v>BETUL</v>
      </c>
      <c r="U161" s="180" t="str">
        <f t="shared" si="22"/>
        <v>OKE</v>
      </c>
      <c r="V161" s="180" t="str">
        <f t="shared" si="23"/>
        <v>OKE</v>
      </c>
      <c r="Z161" s="296" t="s">
        <v>2561</v>
      </c>
      <c r="AA161" s="297">
        <v>3</v>
      </c>
      <c r="AB161" s="297" t="s">
        <v>2562</v>
      </c>
      <c r="AC161" s="297" t="s">
        <v>128</v>
      </c>
      <c r="AD161" s="248">
        <v>425</v>
      </c>
      <c r="AE161" s="298">
        <v>10</v>
      </c>
      <c r="AF161" s="298">
        <v>2.3529411764705901</v>
      </c>
      <c r="AG161" s="298">
        <v>10</v>
      </c>
      <c r="AH161" s="298">
        <v>2.3529411764705901</v>
      </c>
      <c r="AI161" s="247" t="s">
        <v>2563</v>
      </c>
    </row>
    <row r="162" spans="1:35">
      <c r="A162" s="295">
        <v>153</v>
      </c>
      <c r="B162" s="584" t="s">
        <v>462</v>
      </c>
      <c r="C162" s="585">
        <v>3</v>
      </c>
      <c r="D162" s="585" t="s">
        <v>2526</v>
      </c>
      <c r="E162" s="585" t="s">
        <v>131</v>
      </c>
      <c r="F162" s="248">
        <v>255</v>
      </c>
      <c r="G162" s="247">
        <v>106</v>
      </c>
      <c r="H162" s="249">
        <v>41.568627450980394</v>
      </c>
      <c r="I162" s="247">
        <v>124</v>
      </c>
      <c r="J162" s="249">
        <v>48.627450980392155</v>
      </c>
      <c r="K162" s="250" t="s">
        <v>2543</v>
      </c>
      <c r="M162" s="178" t="str">
        <f t="shared" si="16"/>
        <v>K</v>
      </c>
      <c r="N162" s="178" t="str">
        <f t="shared" si="17"/>
        <v>K</v>
      </c>
      <c r="O162" s="178"/>
      <c r="P162" s="184">
        <f t="shared" si="18"/>
        <v>41.568627450980394</v>
      </c>
      <c r="Q162" s="184">
        <f t="shared" si="19"/>
        <v>48.627450980392155</v>
      </c>
      <c r="R162" s="180"/>
      <c r="S162" s="180" t="str">
        <f t="shared" si="20"/>
        <v>BETUL</v>
      </c>
      <c r="T162" s="180" t="str">
        <f t="shared" si="21"/>
        <v>BETUL</v>
      </c>
      <c r="U162" s="180" t="str">
        <f t="shared" si="22"/>
        <v>OKE</v>
      </c>
      <c r="V162" s="180" t="str">
        <f t="shared" si="23"/>
        <v>OKE</v>
      </c>
      <c r="Z162" s="296" t="s">
        <v>2561</v>
      </c>
      <c r="AA162" s="297">
        <v>3</v>
      </c>
      <c r="AB162" s="297" t="s">
        <v>2565</v>
      </c>
      <c r="AC162" s="297" t="s">
        <v>128</v>
      </c>
      <c r="AD162" s="248">
        <v>425</v>
      </c>
      <c r="AE162" s="298">
        <v>150</v>
      </c>
      <c r="AF162" s="298">
        <v>35.294117647058798</v>
      </c>
      <c r="AG162" s="298">
        <v>190</v>
      </c>
      <c r="AH162" s="298">
        <v>44.705882352941202</v>
      </c>
      <c r="AI162" s="247" t="s">
        <v>2566</v>
      </c>
    </row>
    <row r="163" spans="1:35">
      <c r="A163" s="295">
        <v>154</v>
      </c>
      <c r="B163" s="584" t="s">
        <v>462</v>
      </c>
      <c r="C163" s="585">
        <v>4</v>
      </c>
      <c r="D163" s="585" t="s">
        <v>2520</v>
      </c>
      <c r="E163" s="585" t="s">
        <v>131</v>
      </c>
      <c r="F163" s="248">
        <v>292</v>
      </c>
      <c r="G163" s="247">
        <v>72</v>
      </c>
      <c r="H163" s="249">
        <v>24.657534246575342</v>
      </c>
      <c r="I163" s="247">
        <v>75</v>
      </c>
      <c r="J163" s="249">
        <v>25.684931506849317</v>
      </c>
      <c r="K163" s="250" t="s">
        <v>2521</v>
      </c>
      <c r="M163" s="178" t="str">
        <f t="shared" si="16"/>
        <v>K</v>
      </c>
      <c r="N163" s="178" t="str">
        <f t="shared" si="17"/>
        <v>K</v>
      </c>
      <c r="O163" s="178"/>
      <c r="P163" s="184">
        <f t="shared" si="18"/>
        <v>24.657534246575342</v>
      </c>
      <c r="Q163" s="184">
        <f t="shared" si="19"/>
        <v>25.684931506849317</v>
      </c>
      <c r="R163" s="180"/>
      <c r="S163" s="180" t="str">
        <f t="shared" si="20"/>
        <v>BETUL</v>
      </c>
      <c r="T163" s="180" t="str">
        <f t="shared" si="21"/>
        <v>BETUL</v>
      </c>
      <c r="U163" s="180" t="str">
        <f t="shared" si="22"/>
        <v>OKE</v>
      </c>
      <c r="V163" s="180" t="str">
        <f t="shared" si="23"/>
        <v>OKE</v>
      </c>
    </row>
    <row r="164" spans="1:35">
      <c r="A164" s="295">
        <v>155</v>
      </c>
      <c r="B164" s="584" t="s">
        <v>462</v>
      </c>
      <c r="C164" s="585">
        <v>4</v>
      </c>
      <c r="D164" s="585" t="s">
        <v>2546</v>
      </c>
      <c r="E164" s="585" t="s">
        <v>128</v>
      </c>
      <c r="F164" s="248">
        <v>400</v>
      </c>
      <c r="G164" s="247">
        <v>65</v>
      </c>
      <c r="H164" s="249">
        <v>16.25</v>
      </c>
      <c r="I164" s="247">
        <v>110</v>
      </c>
      <c r="J164" s="249">
        <v>27.500000000000004</v>
      </c>
      <c r="K164" s="250"/>
      <c r="M164" s="178" t="str">
        <f t="shared" si="16"/>
        <v>K</v>
      </c>
      <c r="N164" s="178" t="str">
        <f t="shared" si="17"/>
        <v>K</v>
      </c>
      <c r="O164" s="178"/>
      <c r="P164" s="184">
        <f t="shared" si="18"/>
        <v>16.25</v>
      </c>
      <c r="Q164" s="184">
        <f t="shared" si="19"/>
        <v>27.500000000000004</v>
      </c>
      <c r="R164" s="180"/>
      <c r="S164" s="180" t="str">
        <f t="shared" si="20"/>
        <v>BETUL</v>
      </c>
      <c r="T164" s="180" t="str">
        <f t="shared" si="21"/>
        <v>BETUL</v>
      </c>
      <c r="U164" s="180" t="str">
        <f t="shared" si="22"/>
        <v>OKE</v>
      </c>
      <c r="V164" s="180" t="str">
        <f t="shared" si="23"/>
        <v>OKE</v>
      </c>
    </row>
    <row r="165" spans="1:35">
      <c r="A165" s="295">
        <v>156</v>
      </c>
      <c r="B165" s="584" t="s">
        <v>35</v>
      </c>
      <c r="C165" s="585">
        <v>2</v>
      </c>
      <c r="D165" s="585" t="s">
        <v>2528</v>
      </c>
      <c r="E165" s="585" t="s">
        <v>131</v>
      </c>
      <c r="F165" s="248">
        <v>255</v>
      </c>
      <c r="G165" s="247">
        <v>128</v>
      </c>
      <c r="H165" s="249">
        <v>50.196078431372548</v>
      </c>
      <c r="I165" s="247">
        <v>138</v>
      </c>
      <c r="J165" s="249">
        <v>54.117647058823529</v>
      </c>
      <c r="K165" s="250" t="s">
        <v>2529</v>
      </c>
      <c r="M165" s="178" t="str">
        <f t="shared" si="16"/>
        <v>K</v>
      </c>
      <c r="N165" s="178" t="str">
        <f t="shared" si="17"/>
        <v>K</v>
      </c>
      <c r="O165" s="178"/>
      <c r="P165" s="184">
        <f t="shared" si="18"/>
        <v>50.196078431372548</v>
      </c>
      <c r="Q165" s="184">
        <f t="shared" si="19"/>
        <v>54.117647058823529</v>
      </c>
      <c r="R165" s="180"/>
      <c r="S165" s="180" t="str">
        <f t="shared" si="20"/>
        <v>BETUL</v>
      </c>
      <c r="T165" s="180" t="str">
        <f t="shared" si="21"/>
        <v>BETUL</v>
      </c>
      <c r="U165" s="180" t="str">
        <f t="shared" si="22"/>
        <v>OKE</v>
      </c>
      <c r="V165" s="180" t="str">
        <f t="shared" si="23"/>
        <v>OKE</v>
      </c>
    </row>
    <row r="166" spans="1:35">
      <c r="A166" s="295">
        <v>157</v>
      </c>
      <c r="B166" s="584" t="s">
        <v>35</v>
      </c>
      <c r="C166" s="585">
        <v>2</v>
      </c>
      <c r="D166" s="585" t="s">
        <v>2531</v>
      </c>
      <c r="E166" s="585" t="s">
        <v>128</v>
      </c>
      <c r="F166" s="248">
        <v>425</v>
      </c>
      <c r="G166" s="247">
        <v>152</v>
      </c>
      <c r="H166" s="249">
        <v>35.764705882352942</v>
      </c>
      <c r="I166" s="247">
        <v>126</v>
      </c>
      <c r="J166" s="249">
        <v>29.647058823529409</v>
      </c>
      <c r="K166" s="250" t="s">
        <v>2532</v>
      </c>
      <c r="M166" s="178" t="str">
        <f t="shared" si="16"/>
        <v>K</v>
      </c>
      <c r="N166" s="178" t="str">
        <f t="shared" si="17"/>
        <v>K</v>
      </c>
      <c r="O166" s="178"/>
      <c r="P166" s="184">
        <f t="shared" si="18"/>
        <v>35.764705882352942</v>
      </c>
      <c r="Q166" s="184">
        <f t="shared" si="19"/>
        <v>29.647058823529409</v>
      </c>
      <c r="R166" s="180"/>
      <c r="S166" s="180" t="str">
        <f t="shared" si="20"/>
        <v>BETUL</v>
      </c>
      <c r="T166" s="180" t="str">
        <f t="shared" si="21"/>
        <v>BETUL</v>
      </c>
      <c r="U166" s="180" t="str">
        <f t="shared" si="22"/>
        <v>OKE</v>
      </c>
      <c r="V166" s="180" t="str">
        <f t="shared" si="23"/>
        <v>OKE</v>
      </c>
    </row>
    <row r="167" spans="1:35">
      <c r="A167" s="295">
        <v>158</v>
      </c>
      <c r="B167" s="584" t="s">
        <v>35</v>
      </c>
      <c r="C167" s="585">
        <v>2</v>
      </c>
      <c r="D167" s="585" t="s">
        <v>2534</v>
      </c>
      <c r="E167" s="585" t="s">
        <v>128</v>
      </c>
      <c r="F167" s="248">
        <v>425</v>
      </c>
      <c r="G167" s="247">
        <v>176</v>
      </c>
      <c r="H167" s="249">
        <v>41.411764705882355</v>
      </c>
      <c r="I167" s="247">
        <v>157</v>
      </c>
      <c r="J167" s="249">
        <v>36.941176470588232</v>
      </c>
      <c r="K167" s="250" t="s">
        <v>2532</v>
      </c>
      <c r="M167" s="178" t="str">
        <f t="shared" si="16"/>
        <v>K</v>
      </c>
      <c r="N167" s="178" t="str">
        <f t="shared" si="17"/>
        <v>K</v>
      </c>
      <c r="O167" s="178"/>
      <c r="P167" s="184">
        <f t="shared" si="18"/>
        <v>41.411764705882355</v>
      </c>
      <c r="Q167" s="184">
        <f t="shared" si="19"/>
        <v>36.941176470588232</v>
      </c>
      <c r="R167" s="180"/>
      <c r="S167" s="180" t="str">
        <f t="shared" si="20"/>
        <v>BETUL</v>
      </c>
      <c r="T167" s="180" t="str">
        <f t="shared" si="21"/>
        <v>BETUL</v>
      </c>
      <c r="U167" s="180" t="str">
        <f t="shared" si="22"/>
        <v>OKE</v>
      </c>
      <c r="V167" s="180" t="str">
        <f t="shared" si="23"/>
        <v>OKE</v>
      </c>
    </row>
    <row r="168" spans="1:35">
      <c r="A168" s="295">
        <v>159</v>
      </c>
      <c r="B168" s="584" t="s">
        <v>35</v>
      </c>
      <c r="C168" s="585">
        <v>2</v>
      </c>
      <c r="D168" s="585" t="s">
        <v>2536</v>
      </c>
      <c r="E168" s="585" t="s">
        <v>128</v>
      </c>
      <c r="F168" s="248">
        <v>425</v>
      </c>
      <c r="G168" s="247">
        <v>165</v>
      </c>
      <c r="H168" s="249">
        <v>38.82352941176471</v>
      </c>
      <c r="I168" s="247">
        <v>141</v>
      </c>
      <c r="J168" s="249">
        <v>33.176470588235297</v>
      </c>
      <c r="K168" s="250" t="s">
        <v>2537</v>
      </c>
      <c r="M168" s="178" t="str">
        <f t="shared" si="16"/>
        <v>K</v>
      </c>
      <c r="N168" s="178" t="str">
        <f t="shared" si="17"/>
        <v>K</v>
      </c>
      <c r="O168" s="178"/>
      <c r="P168" s="184">
        <f t="shared" si="18"/>
        <v>38.82352941176471</v>
      </c>
      <c r="Q168" s="184">
        <f t="shared" si="19"/>
        <v>33.176470588235297</v>
      </c>
      <c r="R168" s="180"/>
      <c r="S168" s="180" t="str">
        <f t="shared" si="20"/>
        <v>BETUL</v>
      </c>
      <c r="T168" s="180" t="str">
        <f t="shared" si="21"/>
        <v>BETUL</v>
      </c>
      <c r="U168" s="180" t="str">
        <f t="shared" si="22"/>
        <v>OKE</v>
      </c>
      <c r="V168" s="180" t="str">
        <f t="shared" si="23"/>
        <v>OKE</v>
      </c>
    </row>
    <row r="169" spans="1:35">
      <c r="A169" s="295">
        <v>160</v>
      </c>
      <c r="B169" s="584" t="s">
        <v>35</v>
      </c>
      <c r="C169" s="585">
        <v>2</v>
      </c>
      <c r="D169" s="585" t="s">
        <v>2538</v>
      </c>
      <c r="E169" s="585" t="s">
        <v>128</v>
      </c>
      <c r="F169" s="248">
        <v>425</v>
      </c>
      <c r="G169" s="247">
        <v>153</v>
      </c>
      <c r="H169" s="249">
        <v>36</v>
      </c>
      <c r="I169" s="247">
        <v>122</v>
      </c>
      <c r="J169" s="249">
        <v>28.705882352941174</v>
      </c>
      <c r="K169" s="250" t="s">
        <v>2532</v>
      </c>
      <c r="M169" s="178" t="str">
        <f t="shared" si="16"/>
        <v>K</v>
      </c>
      <c r="N169" s="178" t="str">
        <f t="shared" si="17"/>
        <v>K</v>
      </c>
      <c r="O169" s="178"/>
      <c r="P169" s="184">
        <f t="shared" si="18"/>
        <v>36</v>
      </c>
      <c r="Q169" s="184">
        <f t="shared" si="19"/>
        <v>28.705882352941174</v>
      </c>
      <c r="R169" s="180"/>
      <c r="S169" s="180" t="str">
        <f t="shared" si="20"/>
        <v>BETUL</v>
      </c>
      <c r="T169" s="180" t="str">
        <f t="shared" si="21"/>
        <v>BETUL</v>
      </c>
      <c r="U169" s="180" t="str">
        <f t="shared" si="22"/>
        <v>OKE</v>
      </c>
      <c r="V169" s="180" t="str">
        <f t="shared" si="23"/>
        <v>OKE</v>
      </c>
    </row>
    <row r="170" spans="1:35">
      <c r="A170" s="295">
        <v>161</v>
      </c>
      <c r="B170" s="584" t="s">
        <v>35</v>
      </c>
      <c r="C170" s="585">
        <v>2</v>
      </c>
      <c r="D170" s="585" t="s">
        <v>2551</v>
      </c>
      <c r="E170" s="585" t="s">
        <v>128</v>
      </c>
      <c r="F170" s="248">
        <v>425</v>
      </c>
      <c r="G170" s="247">
        <v>174</v>
      </c>
      <c r="H170" s="249">
        <v>40.941176470588239</v>
      </c>
      <c r="I170" s="247">
        <v>132</v>
      </c>
      <c r="J170" s="249">
        <v>31.058823529411768</v>
      </c>
      <c r="K170" s="250" t="s">
        <v>2532</v>
      </c>
      <c r="M170" s="178" t="str">
        <f t="shared" si="16"/>
        <v>K</v>
      </c>
      <c r="N170" s="178" t="str">
        <f t="shared" si="17"/>
        <v>K</v>
      </c>
      <c r="O170" s="178"/>
      <c r="P170" s="184">
        <f t="shared" si="18"/>
        <v>40.941176470588239</v>
      </c>
      <c r="Q170" s="184">
        <f t="shared" si="19"/>
        <v>31.058823529411768</v>
      </c>
      <c r="R170" s="180"/>
      <c r="S170" s="180" t="str">
        <f t="shared" si="20"/>
        <v>BETUL</v>
      </c>
      <c r="T170" s="180" t="str">
        <f t="shared" si="21"/>
        <v>BETUL</v>
      </c>
      <c r="U170" s="180" t="str">
        <f t="shared" si="22"/>
        <v>OKE</v>
      </c>
      <c r="V170" s="180" t="str">
        <f t="shared" si="23"/>
        <v>OKE</v>
      </c>
    </row>
    <row r="171" spans="1:35" ht="14">
      <c r="A171" s="295">
        <v>162</v>
      </c>
      <c r="B171" s="584" t="s">
        <v>35</v>
      </c>
      <c r="C171" s="585">
        <v>2</v>
      </c>
      <c r="D171" s="585" t="s">
        <v>2556</v>
      </c>
      <c r="E171" s="585" t="s">
        <v>128</v>
      </c>
      <c r="F171" s="248">
        <v>425</v>
      </c>
      <c r="G171" s="247">
        <v>124</v>
      </c>
      <c r="H171" s="249">
        <v>29.176470588235293</v>
      </c>
      <c r="I171" s="247">
        <v>36</v>
      </c>
      <c r="J171" s="249">
        <v>8.4705882352941178</v>
      </c>
      <c r="K171" s="587" t="s">
        <v>2532</v>
      </c>
      <c r="M171" s="178" t="str">
        <f t="shared" si="16"/>
        <v>K</v>
      </c>
      <c r="N171" s="178" t="str">
        <f t="shared" si="17"/>
        <v>K</v>
      </c>
      <c r="O171" s="178"/>
      <c r="P171" s="184">
        <f t="shared" si="18"/>
        <v>29.176470588235293</v>
      </c>
      <c r="Q171" s="184">
        <f t="shared" si="19"/>
        <v>8.4705882352941178</v>
      </c>
      <c r="R171" s="180"/>
      <c r="S171" s="180" t="str">
        <f t="shared" si="20"/>
        <v>BETUL</v>
      </c>
      <c r="T171" s="180" t="str">
        <f t="shared" si="21"/>
        <v>BETUL</v>
      </c>
      <c r="U171" s="180" t="str">
        <f t="shared" si="22"/>
        <v>OKE</v>
      </c>
      <c r="V171" s="180" t="str">
        <f t="shared" si="23"/>
        <v>OKE</v>
      </c>
    </row>
    <row r="172" spans="1:35">
      <c r="A172" s="295">
        <v>163</v>
      </c>
      <c r="B172" s="584" t="s">
        <v>35</v>
      </c>
      <c r="C172" s="585">
        <v>3</v>
      </c>
      <c r="D172" s="585" t="s">
        <v>2549</v>
      </c>
      <c r="E172" s="585" t="s">
        <v>128</v>
      </c>
      <c r="F172" s="248">
        <v>425</v>
      </c>
      <c r="G172" s="247">
        <v>136</v>
      </c>
      <c r="H172" s="249">
        <v>32</v>
      </c>
      <c r="I172" s="247">
        <v>125</v>
      </c>
      <c r="J172" s="249">
        <v>29.411764705882355</v>
      </c>
      <c r="K172" s="250" t="s">
        <v>2532</v>
      </c>
      <c r="M172" s="178" t="str">
        <f t="shared" si="16"/>
        <v>K</v>
      </c>
      <c r="N172" s="178" t="str">
        <f t="shared" si="17"/>
        <v>K</v>
      </c>
      <c r="O172" s="178"/>
      <c r="P172" s="184">
        <f t="shared" si="18"/>
        <v>32</v>
      </c>
      <c r="Q172" s="184">
        <f t="shared" si="19"/>
        <v>29.411764705882355</v>
      </c>
      <c r="R172" s="180"/>
      <c r="S172" s="180" t="str">
        <f t="shared" si="20"/>
        <v>BETUL</v>
      </c>
      <c r="T172" s="180" t="str">
        <f t="shared" si="21"/>
        <v>BETUL</v>
      </c>
      <c r="U172" s="180" t="str">
        <f t="shared" si="22"/>
        <v>OKE</v>
      </c>
      <c r="V172" s="180" t="str">
        <f t="shared" si="23"/>
        <v>OKE</v>
      </c>
    </row>
    <row r="173" spans="1:35">
      <c r="A173" s="295">
        <v>164</v>
      </c>
      <c r="B173" s="584" t="s">
        <v>35</v>
      </c>
      <c r="C173" s="585">
        <v>3</v>
      </c>
      <c r="D173" s="585" t="s">
        <v>2554</v>
      </c>
      <c r="E173" s="585" t="s">
        <v>128</v>
      </c>
      <c r="F173" s="248">
        <v>425</v>
      </c>
      <c r="G173" s="247">
        <v>30</v>
      </c>
      <c r="H173" s="249">
        <v>7.0588235294117645</v>
      </c>
      <c r="I173" s="247">
        <v>27</v>
      </c>
      <c r="J173" s="249">
        <v>6.3529411764705879</v>
      </c>
      <c r="K173" s="250" t="s">
        <v>2532</v>
      </c>
      <c r="M173" s="178" t="str">
        <f t="shared" si="16"/>
        <v>K</v>
      </c>
      <c r="N173" s="178" t="str">
        <f t="shared" si="17"/>
        <v>K</v>
      </c>
      <c r="O173" s="178"/>
      <c r="P173" s="184">
        <f t="shared" si="18"/>
        <v>7.0588235294117645</v>
      </c>
      <c r="Q173" s="184">
        <f t="shared" si="19"/>
        <v>6.3529411764705879</v>
      </c>
      <c r="R173" s="180"/>
      <c r="S173" s="180" t="str">
        <f t="shared" si="20"/>
        <v>BETUL</v>
      </c>
      <c r="T173" s="180" t="str">
        <f t="shared" si="21"/>
        <v>BETUL</v>
      </c>
      <c r="U173" s="180" t="str">
        <f t="shared" si="22"/>
        <v>OKE</v>
      </c>
      <c r="V173" s="180" t="str">
        <f t="shared" si="23"/>
        <v>OKE</v>
      </c>
    </row>
    <row r="174" spans="1:35">
      <c r="A174" s="295">
        <v>165</v>
      </c>
      <c r="B174" s="584" t="s">
        <v>35</v>
      </c>
      <c r="C174" s="585">
        <v>3</v>
      </c>
      <c r="D174" s="585" t="s">
        <v>2552</v>
      </c>
      <c r="E174" s="585" t="s">
        <v>128</v>
      </c>
      <c r="F174" s="248">
        <v>425</v>
      </c>
      <c r="G174" s="247">
        <v>109</v>
      </c>
      <c r="H174" s="249">
        <v>25.647058823529413</v>
      </c>
      <c r="I174" s="247">
        <v>55</v>
      </c>
      <c r="J174" s="249">
        <v>12.941176470588237</v>
      </c>
      <c r="K174" s="250" t="s">
        <v>2532</v>
      </c>
      <c r="M174" s="178" t="str">
        <f t="shared" si="16"/>
        <v>K</v>
      </c>
      <c r="N174" s="178" t="str">
        <f t="shared" si="17"/>
        <v>K</v>
      </c>
      <c r="O174" s="178"/>
      <c r="P174" s="184">
        <f t="shared" si="18"/>
        <v>25.647058823529413</v>
      </c>
      <c r="Q174" s="184">
        <f t="shared" si="19"/>
        <v>12.941176470588237</v>
      </c>
      <c r="R174" s="180"/>
      <c r="S174" s="180" t="str">
        <f t="shared" si="20"/>
        <v>BETUL</v>
      </c>
      <c r="T174" s="180" t="str">
        <f t="shared" si="21"/>
        <v>BETUL</v>
      </c>
      <c r="U174" s="180" t="str">
        <f t="shared" si="22"/>
        <v>OKE</v>
      </c>
      <c r="V174" s="180" t="str">
        <f t="shared" si="23"/>
        <v>OKE</v>
      </c>
    </row>
    <row r="175" spans="1:35" ht="14">
      <c r="A175" s="295">
        <v>166</v>
      </c>
      <c r="B175" s="584" t="s">
        <v>35</v>
      </c>
      <c r="C175" s="585">
        <v>3</v>
      </c>
      <c r="D175" s="585" t="s">
        <v>2544</v>
      </c>
      <c r="E175" s="585" t="s">
        <v>128</v>
      </c>
      <c r="F175" s="248">
        <v>425</v>
      </c>
      <c r="G175" s="247">
        <v>96</v>
      </c>
      <c r="H175" s="249">
        <v>22.588235294117649</v>
      </c>
      <c r="I175" s="247">
        <v>91</v>
      </c>
      <c r="J175" s="249">
        <v>21.411764705882351</v>
      </c>
      <c r="K175" s="587" t="s">
        <v>2560</v>
      </c>
      <c r="M175" s="178" t="str">
        <f t="shared" si="16"/>
        <v>K</v>
      </c>
      <c r="N175" s="178" t="str">
        <f t="shared" si="17"/>
        <v>K</v>
      </c>
      <c r="O175" s="178"/>
      <c r="P175" s="184">
        <f t="shared" si="18"/>
        <v>22.588235294117649</v>
      </c>
      <c r="Q175" s="184">
        <f t="shared" si="19"/>
        <v>21.411764705882351</v>
      </c>
      <c r="R175" s="180"/>
      <c r="S175" s="180" t="str">
        <f t="shared" si="20"/>
        <v>BETUL</v>
      </c>
      <c r="T175" s="180" t="str">
        <f t="shared" si="21"/>
        <v>BETUL</v>
      </c>
      <c r="U175" s="180" t="str">
        <f t="shared" si="22"/>
        <v>OKE</v>
      </c>
      <c r="V175" s="180" t="str">
        <f t="shared" si="23"/>
        <v>OKE</v>
      </c>
    </row>
    <row r="176" spans="1:35">
      <c r="A176" s="295">
        <v>167</v>
      </c>
      <c r="B176" s="584" t="s">
        <v>35</v>
      </c>
      <c r="C176" s="585">
        <v>3</v>
      </c>
      <c r="D176" s="585" t="s">
        <v>2547</v>
      </c>
      <c r="E176" s="585" t="s">
        <v>128</v>
      </c>
      <c r="F176" s="248">
        <v>425</v>
      </c>
      <c r="G176" s="247">
        <v>60</v>
      </c>
      <c r="H176" s="249">
        <v>14.117647058823529</v>
      </c>
      <c r="I176" s="247">
        <v>64</v>
      </c>
      <c r="J176" s="249">
        <v>15.058823529411763</v>
      </c>
      <c r="K176" s="250" t="s">
        <v>2564</v>
      </c>
      <c r="M176" s="178" t="str">
        <f t="shared" si="16"/>
        <v>K</v>
      </c>
      <c r="N176" s="178" t="str">
        <f t="shared" si="17"/>
        <v>K</v>
      </c>
      <c r="O176" s="178"/>
      <c r="P176" s="184">
        <f t="shared" si="18"/>
        <v>14.117647058823529</v>
      </c>
      <c r="Q176" s="184">
        <f t="shared" si="19"/>
        <v>15.058823529411763</v>
      </c>
      <c r="R176" s="180"/>
      <c r="S176" s="180" t="str">
        <f t="shared" si="20"/>
        <v>BETUL</v>
      </c>
      <c r="T176" s="180" t="str">
        <f t="shared" si="21"/>
        <v>BETUL</v>
      </c>
      <c r="U176" s="180" t="str">
        <f t="shared" si="22"/>
        <v>OKE</v>
      </c>
      <c r="V176" s="180" t="str">
        <f t="shared" si="23"/>
        <v>OKE</v>
      </c>
    </row>
    <row r="177" spans="1:22">
      <c r="A177" s="295">
        <v>168</v>
      </c>
      <c r="B177" s="584" t="s">
        <v>35</v>
      </c>
      <c r="C177" s="585">
        <v>3</v>
      </c>
      <c r="D177" s="585" t="s">
        <v>2542</v>
      </c>
      <c r="E177" s="585" t="s">
        <v>128</v>
      </c>
      <c r="F177" s="248">
        <v>425</v>
      </c>
      <c r="G177" s="247">
        <v>256</v>
      </c>
      <c r="H177" s="249">
        <v>60.235294117647051</v>
      </c>
      <c r="I177" s="247">
        <v>177</v>
      </c>
      <c r="J177" s="249">
        <v>41.647058823529406</v>
      </c>
      <c r="K177" s="250" t="s">
        <v>2558</v>
      </c>
      <c r="M177" s="178" t="str">
        <f t="shared" si="16"/>
        <v>K</v>
      </c>
      <c r="N177" s="178" t="str">
        <f t="shared" si="17"/>
        <v>K</v>
      </c>
      <c r="O177" s="178"/>
      <c r="P177" s="184">
        <f t="shared" si="18"/>
        <v>60.235294117647051</v>
      </c>
      <c r="Q177" s="184">
        <f t="shared" si="19"/>
        <v>41.647058823529406</v>
      </c>
      <c r="R177" s="180"/>
      <c r="S177" s="180" t="str">
        <f t="shared" si="20"/>
        <v>BETUL</v>
      </c>
      <c r="T177" s="180" t="str">
        <f t="shared" si="21"/>
        <v>BETUL</v>
      </c>
      <c r="U177" s="180" t="str">
        <f t="shared" si="22"/>
        <v>OKE</v>
      </c>
      <c r="V177" s="180" t="str">
        <f t="shared" si="23"/>
        <v>OKE</v>
      </c>
    </row>
    <row r="178" spans="1:22">
      <c r="A178" s="295">
        <v>169</v>
      </c>
      <c r="B178" s="584" t="s">
        <v>35</v>
      </c>
      <c r="C178" s="585">
        <v>3</v>
      </c>
      <c r="D178" s="585" t="s">
        <v>2540</v>
      </c>
      <c r="E178" s="585" t="s">
        <v>128</v>
      </c>
      <c r="F178" s="248">
        <v>425</v>
      </c>
      <c r="G178" s="247">
        <v>160</v>
      </c>
      <c r="H178" s="249">
        <v>37.647058823529413</v>
      </c>
      <c r="I178" s="247">
        <v>141</v>
      </c>
      <c r="J178" s="249">
        <v>33.176470588235297</v>
      </c>
      <c r="K178" s="250" t="s">
        <v>2558</v>
      </c>
      <c r="M178" s="178" t="str">
        <f t="shared" si="16"/>
        <v>K</v>
      </c>
      <c r="N178" s="178" t="str">
        <f t="shared" si="17"/>
        <v>K</v>
      </c>
      <c r="O178" s="178"/>
      <c r="P178" s="184">
        <f t="shared" si="18"/>
        <v>37.647058823529413</v>
      </c>
      <c r="Q178" s="184">
        <f t="shared" si="19"/>
        <v>33.176470588235297</v>
      </c>
      <c r="R178" s="180"/>
      <c r="S178" s="180" t="str">
        <f t="shared" si="20"/>
        <v>BETUL</v>
      </c>
      <c r="T178" s="180" t="str">
        <f t="shared" si="21"/>
        <v>BETUL</v>
      </c>
      <c r="U178" s="180" t="str">
        <f t="shared" si="22"/>
        <v>OKE</v>
      </c>
      <c r="V178" s="180" t="str">
        <f t="shared" si="23"/>
        <v>OKE</v>
      </c>
    </row>
    <row r="179" spans="1:22">
      <c r="A179" s="295">
        <v>170</v>
      </c>
      <c r="B179" s="584" t="s">
        <v>35</v>
      </c>
      <c r="C179" s="585">
        <v>3</v>
      </c>
      <c r="D179" s="585" t="s">
        <v>2559</v>
      </c>
      <c r="E179" s="585" t="s">
        <v>128</v>
      </c>
      <c r="F179" s="248">
        <v>400</v>
      </c>
      <c r="G179" s="247">
        <v>14</v>
      </c>
      <c r="H179" s="249">
        <v>3.5000000000000004</v>
      </c>
      <c r="I179" s="247">
        <v>14</v>
      </c>
      <c r="J179" s="249">
        <v>3.5000000000000004</v>
      </c>
      <c r="K179" s="250" t="s">
        <v>2271</v>
      </c>
      <c r="M179" s="178" t="str">
        <f t="shared" si="16"/>
        <v>K</v>
      </c>
      <c r="N179" s="178" t="str">
        <f t="shared" si="17"/>
        <v>K</v>
      </c>
      <c r="O179" s="178"/>
      <c r="P179" s="184">
        <f t="shared" si="18"/>
        <v>3.5000000000000004</v>
      </c>
      <c r="Q179" s="184">
        <f t="shared" si="19"/>
        <v>3.5000000000000004</v>
      </c>
      <c r="R179" s="180"/>
      <c r="S179" s="180" t="str">
        <f t="shared" si="20"/>
        <v>BETUL</v>
      </c>
      <c r="T179" s="180" t="str">
        <f t="shared" si="21"/>
        <v>BETUL</v>
      </c>
      <c r="U179" s="180" t="str">
        <f t="shared" si="22"/>
        <v>OKE</v>
      </c>
      <c r="V179" s="180" t="str">
        <f t="shared" si="23"/>
        <v>OKE</v>
      </c>
    </row>
    <row r="180" spans="1:22">
      <c r="A180" s="295">
        <v>171</v>
      </c>
      <c r="B180" s="584" t="s">
        <v>35</v>
      </c>
      <c r="C180" s="585">
        <v>4</v>
      </c>
      <c r="D180" s="585" t="s">
        <v>2567</v>
      </c>
      <c r="E180" s="585" t="s">
        <v>128</v>
      </c>
      <c r="F180" s="248">
        <v>300</v>
      </c>
      <c r="G180" s="247">
        <v>59</v>
      </c>
      <c r="H180" s="249">
        <v>19.666666666666664</v>
      </c>
      <c r="I180" s="247">
        <v>54</v>
      </c>
      <c r="J180" s="249">
        <v>18</v>
      </c>
      <c r="K180" s="250" t="s">
        <v>2568</v>
      </c>
      <c r="M180" s="178" t="str">
        <f t="shared" si="16"/>
        <v>K</v>
      </c>
      <c r="N180" s="178" t="str">
        <f t="shared" si="17"/>
        <v>K</v>
      </c>
      <c r="O180" s="178"/>
      <c r="P180" s="184">
        <f t="shared" si="18"/>
        <v>19.666666666666664</v>
      </c>
      <c r="Q180" s="184">
        <f t="shared" si="19"/>
        <v>18</v>
      </c>
      <c r="R180" s="180"/>
      <c r="S180" s="180" t="str">
        <f t="shared" si="20"/>
        <v>BETUL</v>
      </c>
      <c r="T180" s="180" t="str">
        <f t="shared" si="21"/>
        <v>BETUL</v>
      </c>
      <c r="U180" s="180" t="str">
        <f t="shared" si="22"/>
        <v>OKE</v>
      </c>
      <c r="V180" s="180" t="str">
        <f t="shared" si="23"/>
        <v>OKE</v>
      </c>
    </row>
    <row r="181" spans="1:22">
      <c r="A181" s="295">
        <v>172</v>
      </c>
      <c r="B181" s="584" t="s">
        <v>35</v>
      </c>
      <c r="C181" s="585">
        <v>5</v>
      </c>
      <c r="D181" s="585" t="s">
        <v>2569</v>
      </c>
      <c r="E181" s="585" t="s">
        <v>128</v>
      </c>
      <c r="F181" s="248">
        <v>420</v>
      </c>
      <c r="G181" s="247">
        <v>98</v>
      </c>
      <c r="H181" s="249">
        <v>23.333333333333332</v>
      </c>
      <c r="I181" s="247">
        <v>87</v>
      </c>
      <c r="J181" s="249">
        <v>20.714285714285715</v>
      </c>
      <c r="K181" s="250" t="s">
        <v>2570</v>
      </c>
      <c r="M181" s="178" t="str">
        <f t="shared" si="16"/>
        <v>K</v>
      </c>
      <c r="N181" s="178" t="str">
        <f t="shared" si="17"/>
        <v>K</v>
      </c>
      <c r="O181" s="178"/>
      <c r="P181" s="184">
        <f t="shared" si="18"/>
        <v>23.333333333333332</v>
      </c>
      <c r="Q181" s="184">
        <f t="shared" si="19"/>
        <v>20.714285714285715</v>
      </c>
      <c r="R181" s="180"/>
      <c r="S181" s="180" t="str">
        <f t="shared" si="20"/>
        <v>BETUL</v>
      </c>
      <c r="T181" s="180" t="str">
        <f t="shared" si="21"/>
        <v>BETUL</v>
      </c>
      <c r="U181" s="180" t="str">
        <f t="shared" si="22"/>
        <v>OKE</v>
      </c>
      <c r="V181" s="180" t="str">
        <f t="shared" si="23"/>
        <v>OKE</v>
      </c>
    </row>
    <row r="182" spans="1:22">
      <c r="A182" s="295">
        <v>173</v>
      </c>
      <c r="B182" s="584" t="s">
        <v>35</v>
      </c>
      <c r="C182" s="585">
        <v>5</v>
      </c>
      <c r="D182" s="585" t="s">
        <v>2571</v>
      </c>
      <c r="E182" s="585" t="s">
        <v>131</v>
      </c>
      <c r="F182" s="248">
        <v>300</v>
      </c>
      <c r="G182" s="247">
        <v>100</v>
      </c>
      <c r="H182" s="249">
        <v>33.333333333333329</v>
      </c>
      <c r="I182" s="247">
        <v>84</v>
      </c>
      <c r="J182" s="249">
        <v>28.000000000000004</v>
      </c>
      <c r="K182" s="250" t="s">
        <v>2572</v>
      </c>
      <c r="M182" s="178" t="str">
        <f t="shared" si="16"/>
        <v>K</v>
      </c>
      <c r="N182" s="178" t="str">
        <f t="shared" si="17"/>
        <v>K</v>
      </c>
      <c r="O182" s="178"/>
      <c r="P182" s="184">
        <f t="shared" si="18"/>
        <v>33.333333333333329</v>
      </c>
      <c r="Q182" s="184">
        <f t="shared" si="19"/>
        <v>28.000000000000004</v>
      </c>
      <c r="R182" s="180"/>
      <c r="S182" s="180" t="str">
        <f t="shared" si="20"/>
        <v>BETUL</v>
      </c>
      <c r="T182" s="180" t="str">
        <f t="shared" si="21"/>
        <v>BETUL</v>
      </c>
      <c r="U182" s="180" t="str">
        <f t="shared" si="22"/>
        <v>OKE</v>
      </c>
      <c r="V182" s="180" t="str">
        <f t="shared" si="23"/>
        <v>OKE</v>
      </c>
    </row>
    <row r="183" spans="1:22">
      <c r="A183" s="295">
        <v>174</v>
      </c>
      <c r="B183" s="584" t="s">
        <v>83</v>
      </c>
      <c r="C183" s="585">
        <v>1</v>
      </c>
      <c r="D183" s="585" t="s">
        <v>2577</v>
      </c>
      <c r="E183" s="585" t="s">
        <v>128</v>
      </c>
      <c r="F183" s="248">
        <v>300</v>
      </c>
      <c r="G183" s="247">
        <v>97</v>
      </c>
      <c r="H183" s="249">
        <v>32.333333333333329</v>
      </c>
      <c r="I183" s="247">
        <v>113</v>
      </c>
      <c r="J183" s="249">
        <v>37.666666666666664</v>
      </c>
      <c r="K183" s="250" t="s">
        <v>2578</v>
      </c>
      <c r="M183" s="178" t="str">
        <f t="shared" si="16"/>
        <v>K</v>
      </c>
      <c r="N183" s="178" t="str">
        <f t="shared" si="17"/>
        <v>K</v>
      </c>
      <c r="O183" s="178"/>
      <c r="P183" s="184">
        <f t="shared" si="18"/>
        <v>32.333333333333329</v>
      </c>
      <c r="Q183" s="184">
        <f t="shared" si="19"/>
        <v>37.666666666666664</v>
      </c>
      <c r="R183" s="180"/>
      <c r="S183" s="180" t="str">
        <f t="shared" si="20"/>
        <v>BETUL</v>
      </c>
      <c r="T183" s="180" t="str">
        <f t="shared" si="21"/>
        <v>BETUL</v>
      </c>
      <c r="U183" s="180" t="str">
        <f t="shared" si="22"/>
        <v>OKE</v>
      </c>
      <c r="V183" s="180" t="str">
        <f t="shared" si="23"/>
        <v>OKE</v>
      </c>
    </row>
    <row r="184" spans="1:22">
      <c r="A184" s="295">
        <v>175</v>
      </c>
      <c r="B184" s="584" t="s">
        <v>83</v>
      </c>
      <c r="C184" s="585">
        <v>1</v>
      </c>
      <c r="D184" s="585" t="s">
        <v>2579</v>
      </c>
      <c r="E184" s="585" t="s">
        <v>128</v>
      </c>
      <c r="F184" s="248">
        <v>300</v>
      </c>
      <c r="G184" s="247">
        <v>7</v>
      </c>
      <c r="H184" s="249">
        <v>2.3333333333333335</v>
      </c>
      <c r="I184" s="247">
        <v>8</v>
      </c>
      <c r="J184" s="249">
        <v>2.666666666666667</v>
      </c>
      <c r="K184" s="250" t="s">
        <v>2580</v>
      </c>
      <c r="M184" s="178" t="str">
        <f t="shared" si="16"/>
        <v>K</v>
      </c>
      <c r="N184" s="178" t="str">
        <f t="shared" si="17"/>
        <v>K</v>
      </c>
      <c r="O184" s="178"/>
      <c r="P184" s="184">
        <f t="shared" si="18"/>
        <v>2.3333333333333335</v>
      </c>
      <c r="Q184" s="184">
        <f t="shared" si="19"/>
        <v>2.666666666666667</v>
      </c>
      <c r="R184" s="180"/>
      <c r="S184" s="180" t="str">
        <f t="shared" si="20"/>
        <v>BETUL</v>
      </c>
      <c r="T184" s="180" t="str">
        <f t="shared" si="21"/>
        <v>BETUL</v>
      </c>
      <c r="U184" s="180" t="str">
        <f t="shared" si="22"/>
        <v>OKE</v>
      </c>
      <c r="V184" s="180" t="str">
        <f t="shared" si="23"/>
        <v>OKE</v>
      </c>
    </row>
    <row r="185" spans="1:22">
      <c r="A185" s="295">
        <v>176</v>
      </c>
      <c r="B185" s="584" t="s">
        <v>83</v>
      </c>
      <c r="C185" s="585">
        <v>1</v>
      </c>
      <c r="D185" s="585" t="s">
        <v>2581</v>
      </c>
      <c r="E185" s="585" t="s">
        <v>128</v>
      </c>
      <c r="F185" s="248">
        <v>300</v>
      </c>
      <c r="G185" s="247">
        <v>60</v>
      </c>
      <c r="H185" s="249">
        <v>20</v>
      </c>
      <c r="I185" s="247">
        <v>61</v>
      </c>
      <c r="J185" s="249">
        <v>20.333333333333332</v>
      </c>
      <c r="K185" s="250" t="s">
        <v>2582</v>
      </c>
      <c r="M185" s="178" t="str">
        <f t="shared" si="16"/>
        <v>K</v>
      </c>
      <c r="N185" s="178" t="str">
        <f t="shared" si="17"/>
        <v>K</v>
      </c>
      <c r="O185" s="178"/>
      <c r="P185" s="184">
        <f t="shared" si="18"/>
        <v>20</v>
      </c>
      <c r="Q185" s="184">
        <f t="shared" si="19"/>
        <v>20.333333333333332</v>
      </c>
      <c r="R185" s="180"/>
      <c r="S185" s="180" t="str">
        <f t="shared" si="20"/>
        <v>BETUL</v>
      </c>
      <c r="T185" s="180" t="str">
        <f t="shared" si="21"/>
        <v>BETUL</v>
      </c>
      <c r="U185" s="180" t="str">
        <f t="shared" si="22"/>
        <v>OKE</v>
      </c>
      <c r="V185" s="180" t="str">
        <f t="shared" si="23"/>
        <v>OKE</v>
      </c>
    </row>
    <row r="186" spans="1:22">
      <c r="A186" s="295">
        <v>177</v>
      </c>
      <c r="B186" s="584" t="s">
        <v>83</v>
      </c>
      <c r="C186" s="585">
        <v>1</v>
      </c>
      <c r="D186" s="585" t="s">
        <v>2583</v>
      </c>
      <c r="E186" s="585" t="s">
        <v>131</v>
      </c>
      <c r="F186" s="248">
        <v>300</v>
      </c>
      <c r="G186" s="247">
        <v>159</v>
      </c>
      <c r="H186" s="249">
        <v>53</v>
      </c>
      <c r="I186" s="247">
        <v>193</v>
      </c>
      <c r="J186" s="249">
        <v>64.333333333333329</v>
      </c>
      <c r="K186" s="250" t="s">
        <v>2584</v>
      </c>
      <c r="M186" s="178" t="str">
        <f t="shared" si="16"/>
        <v>K</v>
      </c>
      <c r="N186" s="178" t="str">
        <f t="shared" si="17"/>
        <v>K</v>
      </c>
      <c r="O186" s="178"/>
      <c r="P186" s="184">
        <f t="shared" si="18"/>
        <v>53</v>
      </c>
      <c r="Q186" s="184">
        <f t="shared" si="19"/>
        <v>64.333333333333329</v>
      </c>
      <c r="R186" s="180"/>
      <c r="S186" s="180" t="str">
        <f t="shared" si="20"/>
        <v>BETUL</v>
      </c>
      <c r="T186" s="180" t="str">
        <f t="shared" si="21"/>
        <v>BETUL</v>
      </c>
      <c r="U186" s="180" t="str">
        <f t="shared" si="22"/>
        <v>OKE</v>
      </c>
      <c r="V186" s="180" t="str">
        <f t="shared" si="23"/>
        <v>OKE</v>
      </c>
    </row>
    <row r="187" spans="1:22">
      <c r="A187" s="295">
        <v>178</v>
      </c>
      <c r="B187" s="584" t="s">
        <v>83</v>
      </c>
      <c r="C187" s="585">
        <v>1</v>
      </c>
      <c r="D187" s="585" t="s">
        <v>2585</v>
      </c>
      <c r="E187" s="585" t="s">
        <v>128</v>
      </c>
      <c r="F187" s="248">
        <v>400</v>
      </c>
      <c r="G187" s="247">
        <v>15</v>
      </c>
      <c r="H187" s="249">
        <v>3.75</v>
      </c>
      <c r="I187" s="247">
        <v>13</v>
      </c>
      <c r="J187" s="249">
        <v>3.25</v>
      </c>
      <c r="K187" s="250" t="s">
        <v>2586</v>
      </c>
      <c r="M187" s="178" t="str">
        <f t="shared" si="16"/>
        <v>K</v>
      </c>
      <c r="N187" s="178" t="str">
        <f t="shared" si="17"/>
        <v>K</v>
      </c>
      <c r="O187" s="178"/>
      <c r="P187" s="184">
        <f t="shared" si="18"/>
        <v>3.75</v>
      </c>
      <c r="Q187" s="184">
        <f t="shared" si="19"/>
        <v>3.25</v>
      </c>
      <c r="R187" s="180"/>
      <c r="S187" s="180" t="str">
        <f t="shared" si="20"/>
        <v>BETUL</v>
      </c>
      <c r="T187" s="180" t="str">
        <f t="shared" si="21"/>
        <v>BETUL</v>
      </c>
      <c r="U187" s="180" t="str">
        <f t="shared" si="22"/>
        <v>OKE</v>
      </c>
      <c r="V187" s="180" t="str">
        <f t="shared" si="23"/>
        <v>OKE</v>
      </c>
    </row>
    <row r="188" spans="1:22">
      <c r="A188" s="295">
        <v>179</v>
      </c>
      <c r="B188" s="584" t="s">
        <v>83</v>
      </c>
      <c r="C188" s="585">
        <v>1</v>
      </c>
      <c r="D188" s="585" t="s">
        <v>2587</v>
      </c>
      <c r="E188" s="585" t="s">
        <v>131</v>
      </c>
      <c r="F188" s="248">
        <v>300</v>
      </c>
      <c r="G188" s="247">
        <v>38</v>
      </c>
      <c r="H188" s="249">
        <v>12.666666666666668</v>
      </c>
      <c r="I188" s="247">
        <v>41</v>
      </c>
      <c r="J188" s="249">
        <v>13.666666666666666</v>
      </c>
      <c r="K188" s="250" t="s">
        <v>2588</v>
      </c>
      <c r="M188" s="178" t="str">
        <f t="shared" si="16"/>
        <v>K</v>
      </c>
      <c r="N188" s="178" t="str">
        <f t="shared" si="17"/>
        <v>K</v>
      </c>
      <c r="O188" s="178"/>
      <c r="P188" s="184">
        <f t="shared" si="18"/>
        <v>12.666666666666668</v>
      </c>
      <c r="Q188" s="184">
        <f t="shared" si="19"/>
        <v>13.666666666666666</v>
      </c>
      <c r="R188" s="180"/>
      <c r="S188" s="180" t="str">
        <f t="shared" si="20"/>
        <v>BETUL</v>
      </c>
      <c r="T188" s="180" t="str">
        <f t="shared" si="21"/>
        <v>BETUL</v>
      </c>
      <c r="U188" s="180" t="str">
        <f t="shared" si="22"/>
        <v>OKE</v>
      </c>
      <c r="V188" s="180" t="str">
        <f t="shared" si="23"/>
        <v>OKE</v>
      </c>
    </row>
    <row r="189" spans="1:22">
      <c r="A189" s="295">
        <v>180</v>
      </c>
      <c r="B189" s="584" t="s">
        <v>83</v>
      </c>
      <c r="C189" s="585">
        <v>2</v>
      </c>
      <c r="D189" s="585" t="s">
        <v>2589</v>
      </c>
      <c r="E189" s="585" t="s">
        <v>131</v>
      </c>
      <c r="F189" s="248">
        <v>300</v>
      </c>
      <c r="G189" s="247">
        <v>148</v>
      </c>
      <c r="H189" s="249">
        <v>49.333333333333336</v>
      </c>
      <c r="I189" s="247">
        <v>170</v>
      </c>
      <c r="J189" s="249">
        <v>56.666666666666664</v>
      </c>
      <c r="K189" s="250" t="s">
        <v>2590</v>
      </c>
      <c r="M189" s="178" t="str">
        <f t="shared" si="16"/>
        <v>K</v>
      </c>
      <c r="N189" s="178" t="str">
        <f t="shared" si="17"/>
        <v>K</v>
      </c>
      <c r="O189" s="178"/>
      <c r="P189" s="184">
        <f t="shared" si="18"/>
        <v>49.333333333333336</v>
      </c>
      <c r="Q189" s="184">
        <f t="shared" si="19"/>
        <v>56.666666666666664</v>
      </c>
      <c r="R189" s="180"/>
      <c r="S189" s="180" t="str">
        <f t="shared" si="20"/>
        <v>BETUL</v>
      </c>
      <c r="T189" s="180" t="str">
        <f t="shared" si="21"/>
        <v>BETUL</v>
      </c>
      <c r="U189" s="180" t="str">
        <f t="shared" si="22"/>
        <v>OKE</v>
      </c>
      <c r="V189" s="180" t="str">
        <f t="shared" si="23"/>
        <v>OKE</v>
      </c>
    </row>
    <row r="190" spans="1:22">
      <c r="A190" s="295">
        <v>181</v>
      </c>
      <c r="B190" s="584" t="s">
        <v>83</v>
      </c>
      <c r="C190" s="585">
        <v>2</v>
      </c>
      <c r="D190" s="585" t="s">
        <v>2591</v>
      </c>
      <c r="E190" s="585" t="s">
        <v>131</v>
      </c>
      <c r="F190" s="248">
        <v>300</v>
      </c>
      <c r="G190" s="247">
        <v>38</v>
      </c>
      <c r="H190" s="249">
        <v>12.666666666666668</v>
      </c>
      <c r="I190" s="247">
        <v>45</v>
      </c>
      <c r="J190" s="249">
        <v>15</v>
      </c>
      <c r="K190" s="250" t="s">
        <v>2592</v>
      </c>
      <c r="M190" s="178" t="str">
        <f t="shared" si="16"/>
        <v>K</v>
      </c>
      <c r="N190" s="178" t="str">
        <f t="shared" si="17"/>
        <v>K</v>
      </c>
      <c r="O190" s="178"/>
      <c r="P190" s="184">
        <f t="shared" si="18"/>
        <v>12.666666666666668</v>
      </c>
      <c r="Q190" s="184">
        <f t="shared" si="19"/>
        <v>15</v>
      </c>
      <c r="R190" s="180"/>
      <c r="S190" s="180" t="str">
        <f t="shared" si="20"/>
        <v>BETUL</v>
      </c>
      <c r="T190" s="180" t="str">
        <f t="shared" si="21"/>
        <v>BETUL</v>
      </c>
      <c r="U190" s="180" t="str">
        <f t="shared" si="22"/>
        <v>OKE</v>
      </c>
      <c r="V190" s="180" t="str">
        <f t="shared" si="23"/>
        <v>OKE</v>
      </c>
    </row>
    <row r="191" spans="1:22">
      <c r="A191" s="234">
        <v>182</v>
      </c>
      <c r="B191" s="584" t="s">
        <v>286</v>
      </c>
      <c r="C191" s="585">
        <v>3</v>
      </c>
      <c r="D191" s="585" t="s">
        <v>220</v>
      </c>
      <c r="E191" s="585" t="s">
        <v>131</v>
      </c>
      <c r="F191" s="248">
        <v>255</v>
      </c>
      <c r="G191" s="247">
        <v>250</v>
      </c>
      <c r="H191" s="249">
        <v>98.039215686274503</v>
      </c>
      <c r="I191" s="247">
        <v>250</v>
      </c>
      <c r="J191" s="249">
        <v>98.039215686274503</v>
      </c>
      <c r="K191" s="250" t="s">
        <v>221</v>
      </c>
      <c r="M191" s="178" t="str">
        <f t="shared" si="16"/>
        <v>B</v>
      </c>
      <c r="N191" s="178" t="str">
        <f t="shared" si="17"/>
        <v>B</v>
      </c>
      <c r="O191" s="178"/>
      <c r="P191" s="184">
        <f t="shared" si="18"/>
        <v>98.039215686274503</v>
      </c>
      <c r="Q191" s="184">
        <f t="shared" si="19"/>
        <v>98.039215686274503</v>
      </c>
      <c r="R191" s="180"/>
      <c r="S191" s="180" t="str">
        <f t="shared" si="20"/>
        <v>BETUL</v>
      </c>
      <c r="T191" s="180" t="str">
        <f t="shared" si="21"/>
        <v>BETUL</v>
      </c>
      <c r="U191" s="180" t="str">
        <f t="shared" si="22"/>
        <v>OKE</v>
      </c>
      <c r="V191" s="180" t="str">
        <f t="shared" si="23"/>
        <v>OKE</v>
      </c>
    </row>
    <row r="192" spans="1:22">
      <c r="A192" s="234">
        <v>183</v>
      </c>
      <c r="B192" s="584" t="s">
        <v>2561</v>
      </c>
      <c r="C192" s="585">
        <v>3</v>
      </c>
      <c r="D192" s="585" t="s">
        <v>2565</v>
      </c>
      <c r="E192" s="585" t="s">
        <v>128</v>
      </c>
      <c r="F192" s="248">
        <v>425</v>
      </c>
      <c r="G192" s="247">
        <v>175</v>
      </c>
      <c r="H192" s="249">
        <v>41.17647058823529</v>
      </c>
      <c r="I192" s="247">
        <v>175</v>
      </c>
      <c r="J192" s="249">
        <v>41.17647058823529</v>
      </c>
      <c r="K192" s="250" t="s">
        <v>2594</v>
      </c>
      <c r="M192" s="178" t="str">
        <f t="shared" si="16"/>
        <v>K</v>
      </c>
      <c r="N192" s="178" t="str">
        <f t="shared" si="17"/>
        <v>K</v>
      </c>
      <c r="O192" s="178"/>
      <c r="P192" s="184">
        <f t="shared" si="18"/>
        <v>41.17647058823529</v>
      </c>
      <c r="Q192" s="184">
        <f t="shared" si="19"/>
        <v>41.17647058823529</v>
      </c>
      <c r="R192" s="180"/>
      <c r="S192" s="180" t="str">
        <f t="shared" si="20"/>
        <v>BETUL</v>
      </c>
      <c r="T192" s="180" t="str">
        <f t="shared" si="21"/>
        <v>BETUL</v>
      </c>
      <c r="U192" s="180" t="str">
        <f t="shared" si="22"/>
        <v>OKE</v>
      </c>
      <c r="V192" s="180" t="str">
        <f t="shared" si="23"/>
        <v>OKE</v>
      </c>
    </row>
    <row r="193" spans="1:22">
      <c r="A193" s="234">
        <v>184</v>
      </c>
      <c r="B193" s="584" t="s">
        <v>2561</v>
      </c>
      <c r="C193" s="585">
        <v>3</v>
      </c>
      <c r="D193" s="585" t="s">
        <v>2562</v>
      </c>
      <c r="E193" s="585" t="s">
        <v>128</v>
      </c>
      <c r="F193" s="248">
        <v>425</v>
      </c>
      <c r="G193" s="247">
        <v>10</v>
      </c>
      <c r="H193" s="249">
        <v>2.3529411764705883</v>
      </c>
      <c r="I193" s="247">
        <v>10</v>
      </c>
      <c r="J193" s="249">
        <v>2.3529411764705883</v>
      </c>
      <c r="K193" s="250" t="s">
        <v>2593</v>
      </c>
      <c r="M193" s="178" t="str">
        <f t="shared" si="16"/>
        <v>K</v>
      </c>
      <c r="N193" s="178" t="str">
        <f t="shared" si="17"/>
        <v>K</v>
      </c>
      <c r="O193" s="178"/>
      <c r="P193" s="184">
        <f t="shared" si="18"/>
        <v>2.3529411764705883</v>
      </c>
      <c r="Q193" s="184">
        <f t="shared" si="19"/>
        <v>2.3529411764705883</v>
      </c>
      <c r="R193" s="180"/>
      <c r="S193" s="180" t="str">
        <f t="shared" si="20"/>
        <v>BETUL</v>
      </c>
      <c r="T193" s="180" t="str">
        <f t="shared" si="21"/>
        <v>BETUL</v>
      </c>
      <c r="U193" s="180" t="str">
        <f t="shared" si="22"/>
        <v>OKE</v>
      </c>
      <c r="V193" s="180" t="str">
        <f t="shared" si="23"/>
        <v>OKE</v>
      </c>
    </row>
    <row r="194" spans="1:22">
      <c r="M194" s="178"/>
      <c r="N194" s="178"/>
      <c r="P194" s="184"/>
      <c r="Q194" s="184"/>
      <c r="S194" s="180"/>
      <c r="T194" s="180"/>
      <c r="U194" s="180"/>
      <c r="V194" s="180"/>
    </row>
    <row r="195" spans="1:22">
      <c r="M195" s="178"/>
      <c r="N195" s="178"/>
      <c r="P195" s="184"/>
      <c r="Q195" s="184"/>
      <c r="S195" s="180"/>
      <c r="T195" s="180"/>
      <c r="U195" s="180"/>
      <c r="V195" s="180"/>
    </row>
    <row r="196" spans="1:22">
      <c r="M196" s="178"/>
      <c r="N196" s="178"/>
      <c r="P196" s="184"/>
      <c r="Q196" s="184"/>
      <c r="S196" s="180"/>
      <c r="T196" s="180"/>
      <c r="U196" s="180"/>
      <c r="V196" s="180"/>
    </row>
    <row r="197" spans="1:22">
      <c r="M197" s="178"/>
      <c r="N197" s="178"/>
      <c r="P197" s="184"/>
      <c r="Q197" s="184"/>
      <c r="S197" s="180"/>
      <c r="T197" s="180"/>
      <c r="U197" s="180"/>
      <c r="V197" s="180"/>
    </row>
    <row r="198" spans="1:22">
      <c r="M198" s="178"/>
      <c r="N198" s="178"/>
      <c r="P198" s="184"/>
      <c r="Q198" s="184"/>
      <c r="S198" s="180"/>
      <c r="T198" s="180"/>
      <c r="U198" s="180"/>
      <c r="V198" s="180"/>
    </row>
    <row r="199" spans="1:22">
      <c r="M199" s="178"/>
      <c r="N199" s="178"/>
      <c r="P199" s="184"/>
      <c r="Q199" s="184"/>
      <c r="S199" s="180"/>
      <c r="T199" s="180"/>
      <c r="U199" s="180"/>
      <c r="V199" s="180"/>
    </row>
    <row r="200" spans="1:22">
      <c r="M200" s="178"/>
      <c r="N200" s="178"/>
      <c r="P200" s="184"/>
      <c r="Q200" s="184"/>
      <c r="S200" s="180"/>
      <c r="T200" s="180"/>
      <c r="U200" s="180"/>
      <c r="V200" s="180"/>
    </row>
    <row r="201" spans="1:22">
      <c r="M201" s="178"/>
      <c r="N201" s="178"/>
      <c r="P201" s="184"/>
      <c r="Q201" s="184"/>
      <c r="S201" s="180"/>
      <c r="T201" s="180"/>
      <c r="U201" s="180"/>
      <c r="V201" s="180"/>
    </row>
    <row r="202" spans="1:22">
      <c r="M202" s="178"/>
      <c r="N202" s="178"/>
      <c r="P202" s="184"/>
      <c r="Q202" s="184"/>
      <c r="S202" s="180"/>
      <c r="T202" s="180"/>
      <c r="U202" s="180"/>
      <c r="V202" s="180"/>
    </row>
    <row r="203" spans="1:22">
      <c r="M203" s="178"/>
      <c r="N203" s="178"/>
      <c r="P203" s="184"/>
      <c r="Q203" s="184"/>
      <c r="S203" s="180"/>
      <c r="T203" s="180"/>
      <c r="U203" s="180"/>
      <c r="V203" s="180"/>
    </row>
    <row r="204" spans="1:22">
      <c r="M204" s="178"/>
      <c r="N204" s="178"/>
      <c r="P204" s="184"/>
      <c r="Q204" s="184"/>
      <c r="S204" s="180"/>
      <c r="T204" s="180"/>
      <c r="U204" s="180"/>
      <c r="V204" s="180"/>
    </row>
    <row r="205" spans="1:22">
      <c r="M205" s="178"/>
      <c r="N205" s="178"/>
      <c r="P205" s="184"/>
      <c r="Q205" s="184"/>
      <c r="S205" s="180"/>
      <c r="T205" s="180"/>
      <c r="U205" s="180"/>
      <c r="V205" s="180"/>
    </row>
    <row r="206" spans="1:22">
      <c r="M206" s="178"/>
      <c r="N206" s="178"/>
      <c r="P206" s="184"/>
      <c r="Q206" s="184"/>
      <c r="S206" s="180"/>
      <c r="T206" s="180"/>
      <c r="U206" s="180"/>
      <c r="V206" s="180"/>
    </row>
    <row r="207" spans="1:22">
      <c r="M207" s="178"/>
      <c r="N207" s="178"/>
      <c r="P207" s="184"/>
      <c r="Q207" s="184"/>
      <c r="S207" s="180"/>
      <c r="T207" s="180"/>
      <c r="U207" s="180"/>
      <c r="V207" s="180"/>
    </row>
    <row r="208" spans="1:22">
      <c r="M208" s="178"/>
      <c r="N208" s="178"/>
      <c r="P208" s="184"/>
      <c r="Q208" s="184"/>
      <c r="S208" s="180"/>
      <c r="T208" s="180"/>
      <c r="U208" s="180"/>
      <c r="V208" s="180"/>
    </row>
    <row r="209" spans="13:22">
      <c r="M209" s="178"/>
      <c r="N209" s="178"/>
      <c r="P209" s="184"/>
      <c r="Q209" s="184"/>
      <c r="S209" s="180"/>
      <c r="T209" s="180"/>
      <c r="U209" s="180"/>
      <c r="V209" s="180"/>
    </row>
    <row r="210" spans="13:22">
      <c r="M210" s="178"/>
      <c r="N210" s="178"/>
      <c r="P210" s="184"/>
      <c r="Q210" s="184"/>
      <c r="S210" s="180"/>
      <c r="T210" s="180"/>
      <c r="U210" s="180"/>
      <c r="V210" s="180"/>
    </row>
    <row r="211" spans="13:22">
      <c r="M211" s="178"/>
      <c r="N211" s="178"/>
      <c r="P211" s="184"/>
      <c r="Q211" s="184"/>
      <c r="S211" s="180"/>
      <c r="T211" s="180"/>
      <c r="U211" s="180"/>
      <c r="V211" s="180"/>
    </row>
    <row r="212" spans="13:22">
      <c r="M212" s="178"/>
      <c r="N212" s="178"/>
      <c r="P212" s="184"/>
      <c r="Q212" s="184"/>
      <c r="S212" s="180"/>
      <c r="T212" s="180"/>
      <c r="U212" s="180"/>
      <c r="V212" s="180"/>
    </row>
    <row r="213" spans="13:22">
      <c r="M213" s="178"/>
      <c r="N213" s="178"/>
      <c r="P213" s="184"/>
      <c r="Q213" s="184"/>
      <c r="S213" s="180"/>
      <c r="T213" s="180"/>
      <c r="U213" s="180"/>
      <c r="V213" s="180"/>
    </row>
    <row r="214" spans="13:22">
      <c r="M214" s="178"/>
      <c r="N214" s="178"/>
      <c r="P214" s="184"/>
      <c r="Q214" s="184"/>
      <c r="S214" s="180"/>
      <c r="T214" s="180"/>
      <c r="U214" s="180"/>
      <c r="V214" s="180"/>
    </row>
    <row r="215" spans="13:22">
      <c r="M215" s="211"/>
      <c r="N215" s="211"/>
      <c r="P215" s="212"/>
      <c r="Q215" s="212"/>
      <c r="S215" s="213"/>
      <c r="T215" s="213"/>
      <c r="U215" s="213"/>
      <c r="V215" s="213"/>
    </row>
    <row r="216" spans="13:22">
      <c r="M216" s="178"/>
      <c r="N216" s="178"/>
      <c r="P216" s="184"/>
      <c r="Q216" s="184"/>
      <c r="S216" s="180"/>
      <c r="T216" s="180"/>
      <c r="U216" s="180"/>
      <c r="V216" s="180"/>
    </row>
    <row r="217" spans="13:22">
      <c r="M217" s="178"/>
      <c r="N217" s="178"/>
      <c r="P217" s="184"/>
      <c r="Q217" s="184"/>
      <c r="S217" s="180"/>
      <c r="T217" s="180"/>
      <c r="U217" s="180"/>
      <c r="V217" s="180"/>
    </row>
    <row r="218" spans="13:22">
      <c r="M218" s="178"/>
      <c r="N218" s="178"/>
      <c r="P218" s="184"/>
      <c r="Q218" s="184"/>
      <c r="S218" s="180"/>
      <c r="T218" s="180"/>
      <c r="U218" s="180"/>
      <c r="V218" s="180"/>
    </row>
    <row r="219" spans="13:22">
      <c r="M219" s="178"/>
      <c r="N219" s="178"/>
      <c r="P219" s="184"/>
      <c r="Q219" s="184"/>
      <c r="S219" s="180"/>
      <c r="T219" s="180"/>
      <c r="U219" s="180"/>
      <c r="V219" s="180"/>
    </row>
    <row r="220" spans="13:22">
      <c r="M220" s="178"/>
      <c r="N220" s="178"/>
      <c r="P220" s="184"/>
      <c r="Q220" s="184"/>
      <c r="S220" s="180"/>
      <c r="T220" s="180"/>
      <c r="U220" s="180"/>
      <c r="V220" s="180"/>
    </row>
    <row r="221" spans="13:22">
      <c r="M221" s="178"/>
      <c r="N221" s="178"/>
      <c r="P221" s="184"/>
      <c r="Q221" s="184"/>
      <c r="S221" s="180"/>
      <c r="T221" s="180"/>
      <c r="U221" s="180"/>
      <c r="V221" s="180"/>
    </row>
    <row r="222" spans="13:22">
      <c r="M222" s="178"/>
      <c r="N222" s="178"/>
      <c r="P222" s="184"/>
      <c r="Q222" s="184"/>
      <c r="S222" s="180"/>
      <c r="T222" s="180"/>
      <c r="U222" s="180"/>
      <c r="V222" s="180"/>
    </row>
    <row r="223" spans="13:22">
      <c r="M223" s="178"/>
      <c r="N223" s="178"/>
      <c r="P223" s="184"/>
      <c r="Q223" s="184"/>
      <c r="S223" s="180"/>
      <c r="T223" s="180"/>
      <c r="U223" s="180"/>
      <c r="V223" s="180"/>
    </row>
    <row r="224" spans="13:22">
      <c r="M224" s="178"/>
      <c r="N224" s="178"/>
      <c r="P224" s="184"/>
      <c r="Q224" s="184"/>
      <c r="S224" s="180"/>
      <c r="T224" s="180"/>
      <c r="U224" s="180"/>
      <c r="V224" s="180"/>
    </row>
    <row r="225" spans="13:22">
      <c r="M225" s="178"/>
      <c r="N225" s="178"/>
      <c r="P225" s="184"/>
      <c r="Q225" s="184"/>
      <c r="S225" s="180"/>
      <c r="T225" s="180"/>
      <c r="U225" s="180"/>
      <c r="V225" s="180"/>
    </row>
    <row r="226" spans="13:22">
      <c r="M226" s="178"/>
      <c r="N226" s="178"/>
      <c r="P226" s="184"/>
      <c r="Q226" s="184"/>
      <c r="S226" s="180"/>
      <c r="T226" s="180"/>
      <c r="U226" s="180"/>
      <c r="V226" s="180"/>
    </row>
    <row r="227" spans="13:22">
      <c r="M227" s="178"/>
      <c r="N227" s="178"/>
      <c r="P227" s="184"/>
      <c r="Q227" s="184"/>
      <c r="S227" s="180"/>
      <c r="T227" s="180"/>
      <c r="U227" s="180"/>
      <c r="V227" s="180"/>
    </row>
    <row r="228" spans="13:22">
      <c r="M228" s="178"/>
      <c r="N228" s="178"/>
      <c r="P228" s="184"/>
      <c r="Q228" s="184"/>
      <c r="S228" s="180"/>
      <c r="T228" s="180"/>
      <c r="U228" s="180"/>
      <c r="V228" s="180"/>
    </row>
    <row r="229" spans="13:22">
      <c r="M229" s="178"/>
      <c r="N229" s="178"/>
      <c r="P229" s="184"/>
      <c r="Q229" s="184"/>
      <c r="S229" s="180"/>
      <c r="T229" s="180"/>
      <c r="U229" s="180"/>
      <c r="V229" s="180"/>
    </row>
    <row r="230" spans="13:22">
      <c r="M230" s="178"/>
      <c r="N230" s="178"/>
      <c r="P230" s="184"/>
      <c r="Q230" s="184"/>
      <c r="S230" s="180"/>
      <c r="T230" s="180"/>
      <c r="U230" s="180"/>
      <c r="V230" s="180"/>
    </row>
    <row r="231" spans="13:22">
      <c r="M231" s="178"/>
      <c r="N231" s="178"/>
      <c r="P231" s="184"/>
      <c r="Q231" s="184"/>
      <c r="S231" s="180"/>
      <c r="T231" s="180"/>
      <c r="U231" s="180"/>
      <c r="V231" s="180"/>
    </row>
    <row r="232" spans="13:22">
      <c r="M232" s="178"/>
      <c r="N232" s="178"/>
      <c r="P232" s="184"/>
      <c r="Q232" s="184"/>
      <c r="S232" s="180"/>
      <c r="T232" s="180"/>
      <c r="U232" s="180"/>
      <c r="V232" s="180"/>
    </row>
    <row r="233" spans="13:22">
      <c r="M233" s="178"/>
      <c r="N233" s="178"/>
      <c r="P233" s="184"/>
      <c r="Q233" s="184"/>
      <c r="S233" s="180"/>
      <c r="T233" s="180"/>
      <c r="U233" s="180"/>
      <c r="V233" s="180"/>
    </row>
    <row r="234" spans="13:22">
      <c r="M234" s="178"/>
      <c r="N234" s="178"/>
      <c r="P234" s="184"/>
      <c r="Q234" s="184"/>
      <c r="S234" s="180"/>
      <c r="T234" s="180"/>
      <c r="U234" s="180"/>
      <c r="V234" s="180"/>
    </row>
    <row r="235" spans="13:22">
      <c r="M235" s="178"/>
      <c r="N235" s="178"/>
      <c r="P235" s="184"/>
      <c r="Q235" s="184"/>
      <c r="S235" s="180"/>
      <c r="T235" s="180"/>
      <c r="U235" s="180"/>
      <c r="V235" s="180"/>
    </row>
    <row r="236" spans="13:22">
      <c r="M236" s="178"/>
      <c r="N236" s="178"/>
      <c r="P236" s="184"/>
      <c r="Q236" s="184"/>
      <c r="S236" s="180"/>
      <c r="T236" s="180"/>
      <c r="U236" s="180"/>
      <c r="V236" s="180"/>
    </row>
    <row r="237" spans="13:22">
      <c r="M237" s="178"/>
      <c r="N237" s="178"/>
      <c r="P237" s="184"/>
      <c r="Q237" s="184"/>
      <c r="S237" s="180"/>
      <c r="T237" s="180"/>
      <c r="U237" s="180"/>
      <c r="V237" s="180"/>
    </row>
    <row r="238" spans="13:22">
      <c r="M238" s="178"/>
      <c r="N238" s="178"/>
      <c r="P238" s="184"/>
      <c r="Q238" s="184"/>
      <c r="S238" s="180"/>
      <c r="T238" s="180"/>
      <c r="U238" s="180"/>
      <c r="V238" s="180"/>
    </row>
    <row r="239" spans="13:22">
      <c r="M239" s="178"/>
      <c r="N239" s="178"/>
      <c r="P239" s="184"/>
      <c r="Q239" s="184"/>
      <c r="S239" s="180"/>
      <c r="T239" s="180"/>
      <c r="U239" s="180"/>
      <c r="V239" s="180"/>
    </row>
    <row r="240" spans="13:22">
      <c r="M240" s="178"/>
      <c r="N240" s="178"/>
      <c r="P240" s="184"/>
      <c r="Q240" s="184"/>
      <c r="S240" s="180"/>
      <c r="T240" s="180"/>
      <c r="U240" s="180"/>
      <c r="V240" s="180"/>
    </row>
    <row r="241" spans="13:22">
      <c r="M241" s="178"/>
      <c r="N241" s="178"/>
      <c r="P241" s="184"/>
      <c r="Q241" s="184"/>
      <c r="S241" s="180"/>
      <c r="T241" s="180"/>
      <c r="U241" s="180"/>
      <c r="V241" s="180"/>
    </row>
    <row r="242" spans="13:22">
      <c r="M242" s="178"/>
      <c r="N242" s="178"/>
      <c r="P242" s="184"/>
      <c r="Q242" s="184"/>
      <c r="S242" s="180"/>
      <c r="T242" s="180"/>
      <c r="U242" s="180"/>
      <c r="V242" s="180"/>
    </row>
    <row r="243" spans="13:22">
      <c r="M243" s="178"/>
      <c r="N243" s="178"/>
      <c r="P243" s="184"/>
      <c r="Q243" s="184"/>
      <c r="S243" s="180"/>
      <c r="T243" s="180"/>
      <c r="U243" s="180"/>
      <c r="V243" s="180"/>
    </row>
    <row r="244" spans="13:22">
      <c r="M244" s="178"/>
      <c r="N244" s="178"/>
      <c r="P244" s="184"/>
      <c r="Q244" s="184"/>
      <c r="S244" s="180"/>
      <c r="T244" s="180"/>
      <c r="U244" s="180"/>
      <c r="V244" s="180"/>
    </row>
    <row r="245" spans="13:22">
      <c r="M245" s="178"/>
      <c r="N245" s="178"/>
      <c r="P245" s="184"/>
      <c r="Q245" s="184"/>
      <c r="S245" s="180"/>
      <c r="T245" s="180"/>
      <c r="U245" s="180"/>
      <c r="V245" s="180"/>
    </row>
    <row r="246" spans="13:22">
      <c r="M246" s="178"/>
      <c r="N246" s="178"/>
      <c r="P246" s="184"/>
      <c r="Q246" s="184"/>
      <c r="S246" s="180"/>
      <c r="T246" s="180"/>
      <c r="U246" s="180"/>
      <c r="V246" s="180"/>
    </row>
    <row r="247" spans="13:22">
      <c r="M247" s="178"/>
      <c r="N247" s="178"/>
      <c r="P247" s="184"/>
      <c r="Q247" s="184"/>
      <c r="S247" s="180"/>
      <c r="T247" s="180"/>
      <c r="U247" s="180"/>
      <c r="V247" s="180"/>
    </row>
    <row r="248" spans="13:22">
      <c r="M248" s="178"/>
      <c r="N248" s="178"/>
      <c r="P248" s="184"/>
      <c r="Q248" s="184"/>
      <c r="S248" s="180"/>
      <c r="T248" s="180"/>
      <c r="U248" s="180"/>
      <c r="V248" s="180"/>
    </row>
    <row r="249" spans="13:22">
      <c r="M249" s="178"/>
      <c r="N249" s="178"/>
      <c r="P249" s="184"/>
      <c r="Q249" s="184"/>
      <c r="S249" s="180"/>
      <c r="T249" s="180"/>
      <c r="U249" s="180"/>
      <c r="V249" s="180"/>
    </row>
    <row r="250" spans="13:22">
      <c r="M250" s="178"/>
      <c r="N250" s="178"/>
      <c r="P250" s="184"/>
      <c r="Q250" s="184"/>
      <c r="S250" s="180"/>
      <c r="T250" s="180"/>
      <c r="U250" s="180"/>
      <c r="V250" s="180"/>
    </row>
    <row r="251" spans="13:22">
      <c r="M251" s="178"/>
      <c r="N251" s="178"/>
      <c r="P251" s="184"/>
      <c r="Q251" s="184"/>
      <c r="S251" s="180"/>
      <c r="T251" s="180"/>
      <c r="U251" s="180"/>
      <c r="V251" s="180"/>
    </row>
    <row r="252" spans="13:22">
      <c r="M252" s="178"/>
      <c r="N252" s="178"/>
      <c r="P252" s="184"/>
      <c r="Q252" s="184"/>
      <c r="S252" s="180"/>
      <c r="T252" s="180"/>
      <c r="U252" s="180"/>
      <c r="V252" s="180"/>
    </row>
    <row r="253" spans="13:22">
      <c r="M253" s="178"/>
      <c r="N253" s="178"/>
      <c r="P253" s="184"/>
      <c r="Q253" s="184"/>
      <c r="S253" s="180"/>
      <c r="T253" s="180"/>
      <c r="U253" s="180"/>
      <c r="V253" s="180"/>
    </row>
    <row r="254" spans="13:22">
      <c r="M254" s="178"/>
      <c r="N254" s="178"/>
      <c r="P254" s="184"/>
      <c r="Q254" s="184"/>
      <c r="S254" s="180"/>
      <c r="T254" s="180"/>
      <c r="U254" s="180"/>
      <c r="V254" s="180"/>
    </row>
    <row r="255" spans="13:22">
      <c r="M255" s="178"/>
      <c r="N255" s="178"/>
      <c r="P255" s="184"/>
      <c r="Q255" s="184"/>
      <c r="S255" s="180"/>
      <c r="T255" s="180"/>
      <c r="U255" s="180"/>
      <c r="V255" s="180"/>
    </row>
    <row r="256" spans="13:22">
      <c r="M256" s="178"/>
      <c r="N256" s="178"/>
      <c r="P256" s="184"/>
      <c r="Q256" s="184"/>
      <c r="S256" s="180"/>
      <c r="T256" s="180"/>
      <c r="U256" s="180"/>
      <c r="V256" s="180"/>
    </row>
    <row r="257" spans="13:22">
      <c r="M257" s="178"/>
      <c r="N257" s="178"/>
      <c r="P257" s="184"/>
      <c r="Q257" s="184"/>
      <c r="S257" s="180"/>
      <c r="T257" s="180"/>
      <c r="U257" s="180"/>
      <c r="V257" s="180"/>
    </row>
    <row r="258" spans="13:22">
      <c r="M258" s="178"/>
      <c r="N258" s="178"/>
      <c r="P258" s="184"/>
      <c r="Q258" s="184"/>
      <c r="S258" s="180"/>
      <c r="T258" s="180"/>
      <c r="U258" s="180"/>
      <c r="V258" s="180"/>
    </row>
    <row r="259" spans="13:22">
      <c r="M259" s="178"/>
      <c r="N259" s="178"/>
      <c r="P259" s="184"/>
      <c r="Q259" s="184"/>
      <c r="S259" s="180"/>
      <c r="T259" s="180"/>
      <c r="U259" s="180"/>
      <c r="V259" s="180"/>
    </row>
    <row r="260" spans="13:22">
      <c r="M260" s="178"/>
      <c r="N260" s="178"/>
      <c r="P260" s="184"/>
      <c r="Q260" s="184"/>
      <c r="S260" s="180"/>
      <c r="T260" s="180"/>
      <c r="U260" s="180"/>
      <c r="V260" s="180"/>
    </row>
    <row r="261" spans="13:22">
      <c r="M261" s="178"/>
      <c r="N261" s="178"/>
      <c r="P261" s="184"/>
      <c r="Q261" s="184"/>
      <c r="S261" s="180"/>
      <c r="T261" s="180"/>
      <c r="U261" s="180"/>
      <c r="V261" s="180"/>
    </row>
    <row r="262" spans="13:22">
      <c r="M262" s="178"/>
      <c r="N262" s="178"/>
      <c r="P262" s="184"/>
      <c r="Q262" s="184"/>
      <c r="S262" s="180"/>
      <c r="T262" s="180"/>
      <c r="U262" s="180"/>
      <c r="V262" s="180"/>
    </row>
    <row r="263" spans="13:22">
      <c r="M263" s="178"/>
      <c r="N263" s="178"/>
      <c r="P263" s="184"/>
      <c r="Q263" s="184"/>
      <c r="S263" s="180"/>
      <c r="T263" s="180"/>
      <c r="U263" s="180"/>
      <c r="V263" s="180"/>
    </row>
    <row r="264" spans="13:22">
      <c r="M264" s="178"/>
      <c r="N264" s="178"/>
      <c r="P264" s="184"/>
      <c r="Q264" s="184"/>
      <c r="S264" s="180"/>
      <c r="T264" s="180"/>
      <c r="U264" s="180"/>
      <c r="V264" s="180"/>
    </row>
    <row r="265" spans="13:22">
      <c r="M265" s="178"/>
      <c r="N265" s="178"/>
      <c r="P265" s="184"/>
      <c r="Q265" s="184"/>
      <c r="S265" s="180"/>
      <c r="T265" s="180"/>
      <c r="U265" s="180"/>
      <c r="V265" s="180"/>
    </row>
    <row r="266" spans="13:22">
      <c r="M266" s="178"/>
      <c r="N266" s="178"/>
      <c r="P266" s="184"/>
      <c r="Q266" s="184"/>
      <c r="S266" s="180"/>
      <c r="T266" s="180"/>
      <c r="U266" s="180"/>
      <c r="V266" s="180"/>
    </row>
    <row r="267" spans="13:22">
      <c r="M267" s="178"/>
      <c r="N267" s="178"/>
      <c r="P267" s="184"/>
      <c r="Q267" s="184"/>
      <c r="S267" s="180"/>
      <c r="T267" s="180"/>
      <c r="U267" s="180"/>
      <c r="V267" s="180"/>
    </row>
  </sheetData>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71">
    <cfRule type="containsText" dxfId="121" priority="1" operator="containsText" text="RENCANA">
      <formula>NOT(ISERROR(SEARCH("RENCANA",K171)))</formula>
    </cfRule>
  </conditionalFormatting>
  <conditionalFormatting sqref="K175">
    <cfRule type="containsText" dxfId="120" priority="2" operator="containsText" text="RENCANA">
      <formula>NOT(ISERROR(SEARCH("RENCANA",K175)))</formula>
    </cfRule>
  </conditionalFormatting>
  <printOptions horizontalCentered="1"/>
  <pageMargins left="0" right="0" top="0" bottom="0" header="0" footer="0"/>
  <pageSetup paperSize="9" scale="79" firstPageNumber="15" fitToHeight="0" orientation="portrait" useFirstPageNumber="1" r:id="rId1"/>
  <headerFooter alignWithMargins="0"/>
  <rowBreaks count="2" manualBreakCount="2">
    <brk id="72" max="10" man="1"/>
    <brk id="135" max="10"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5D9E0-E082-4775-A815-485A42AB7FF1}">
  <sheetPr>
    <tabColor rgb="FF00FF00"/>
  </sheetPr>
  <dimension ref="A3:BG83"/>
  <sheetViews>
    <sheetView view="pageBreakPreview" zoomScale="85" zoomScaleNormal="100" zoomScaleSheetLayoutView="85" workbookViewId="0">
      <selection activeCell="B10" sqref="B10:K41"/>
    </sheetView>
  </sheetViews>
  <sheetFormatPr baseColWidth="10" defaultColWidth="9.1640625" defaultRowHeight="13"/>
  <cols>
    <col min="1" max="1" width="3.83203125" customWidth="1"/>
    <col min="2" max="2" width="8.5" customWidth="1"/>
    <col min="3" max="3" width="4.83203125" customWidth="1"/>
    <col min="4" max="4" width="11.5" customWidth="1"/>
    <col min="5" max="5" width="7" customWidth="1"/>
    <col min="6" max="6" width="6.1640625" customWidth="1"/>
    <col min="7" max="10" width="5.33203125" customWidth="1"/>
    <col min="11" max="11" width="46"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59" ht="18">
      <c r="A3" s="962" t="s">
        <v>626</v>
      </c>
      <c r="B3" s="962"/>
      <c r="C3" s="962"/>
      <c r="D3" s="962"/>
      <c r="E3" s="962"/>
      <c r="F3" s="962"/>
      <c r="G3" s="962"/>
      <c r="H3" s="962"/>
      <c r="I3" s="962"/>
      <c r="J3" s="962"/>
      <c r="K3" s="962"/>
      <c r="M3" s="178"/>
      <c r="N3" s="178"/>
      <c r="P3" s="184"/>
      <c r="Q3" s="184"/>
      <c r="S3" s="180"/>
      <c r="T3" s="180"/>
      <c r="U3" s="180"/>
      <c r="V3" s="180"/>
    </row>
    <row r="4" spans="1:59" ht="18">
      <c r="A4" s="962" t="s">
        <v>1023</v>
      </c>
      <c r="B4" s="962"/>
      <c r="C4" s="962"/>
      <c r="D4" s="962"/>
      <c r="E4" s="962"/>
      <c r="F4" s="962"/>
      <c r="G4" s="962"/>
      <c r="H4" s="962"/>
      <c r="I4" s="962"/>
      <c r="J4" s="962"/>
      <c r="K4" s="962"/>
      <c r="L4" s="53"/>
      <c r="M4" s="178"/>
      <c r="N4" s="178"/>
      <c r="P4" s="184"/>
      <c r="Q4" s="184"/>
      <c r="S4" s="180"/>
      <c r="T4" s="180"/>
      <c r="U4" s="180"/>
      <c r="V4" s="180"/>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row>
    <row r="5" spans="1:59" ht="18">
      <c r="A5" s="963" t="s">
        <v>6412</v>
      </c>
      <c r="B5" s="962"/>
      <c r="C5" s="962"/>
      <c r="D5" s="962"/>
      <c r="E5" s="962"/>
      <c r="F5" s="962"/>
      <c r="G5" s="962"/>
      <c r="H5" s="962"/>
      <c r="I5" s="962"/>
      <c r="J5" s="962"/>
      <c r="K5" s="962"/>
      <c r="L5" s="53"/>
      <c r="M5" s="178"/>
      <c r="N5" s="178"/>
      <c r="P5" s="184"/>
      <c r="Q5" s="184"/>
      <c r="S5" s="180"/>
      <c r="T5" s="180"/>
      <c r="U5" s="180"/>
      <c r="V5" s="180"/>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row>
    <row r="6" spans="1:59" ht="14" thickBot="1">
      <c r="M6" s="178"/>
      <c r="N6" s="178"/>
      <c r="P6" s="184"/>
      <c r="Q6" s="184"/>
      <c r="S6" s="180"/>
      <c r="T6" s="180"/>
      <c r="U6" s="180"/>
      <c r="V6" s="180"/>
    </row>
    <row r="7" spans="1:59" ht="14" thickTop="1">
      <c r="A7" s="980" t="s">
        <v>122</v>
      </c>
      <c r="B7" s="975" t="s">
        <v>6</v>
      </c>
      <c r="C7" s="975" t="s">
        <v>7</v>
      </c>
      <c r="D7" s="975" t="s">
        <v>123</v>
      </c>
      <c r="E7" s="975" t="s">
        <v>124</v>
      </c>
      <c r="F7" s="1000" t="s">
        <v>125</v>
      </c>
      <c r="G7" s="980" t="str">
        <f>' PENY 80%  PRINT'!H9</f>
        <v>April</v>
      </c>
      <c r="H7" s="975"/>
      <c r="I7" s="975"/>
      <c r="J7" s="981"/>
      <c r="K7" s="992" t="s">
        <v>126</v>
      </c>
      <c r="M7" s="178"/>
      <c r="N7" s="178"/>
      <c r="P7" s="184"/>
      <c r="Q7" s="184"/>
      <c r="S7" s="180"/>
      <c r="T7" s="180"/>
      <c r="U7" s="180"/>
      <c r="V7" s="180"/>
    </row>
    <row r="8" spans="1:59">
      <c r="A8" s="1025"/>
      <c r="B8" s="947"/>
      <c r="C8" s="947"/>
      <c r="D8" s="947"/>
      <c r="E8" s="947"/>
      <c r="F8" s="984"/>
      <c r="G8" s="1025" t="s">
        <v>12</v>
      </c>
      <c r="H8" s="947"/>
      <c r="I8" s="947" t="s">
        <v>13</v>
      </c>
      <c r="J8" s="982"/>
      <c r="K8" s="993"/>
      <c r="M8" s="178"/>
      <c r="N8" s="178"/>
      <c r="P8" s="184"/>
      <c r="Q8" s="184"/>
      <c r="S8" s="180"/>
      <c r="T8" s="180"/>
      <c r="U8" s="180"/>
      <c r="V8" s="180"/>
    </row>
    <row r="9" spans="1:59">
      <c r="A9" s="1034"/>
      <c r="B9" s="965"/>
      <c r="C9" s="965"/>
      <c r="D9" s="965"/>
      <c r="E9" s="965"/>
      <c r="F9" s="1042"/>
      <c r="G9" s="278" t="s">
        <v>15</v>
      </c>
      <c r="H9" s="536" t="s">
        <v>16</v>
      </c>
      <c r="I9" s="537" t="s">
        <v>15</v>
      </c>
      <c r="J9" s="299" t="s">
        <v>16</v>
      </c>
      <c r="K9" s="993"/>
      <c r="M9" s="178"/>
      <c r="N9" s="178"/>
      <c r="P9" s="184"/>
      <c r="Q9" s="184"/>
      <c r="S9" s="180"/>
      <c r="T9" s="180"/>
      <c r="U9" s="180"/>
      <c r="V9" s="180"/>
    </row>
    <row r="10" spans="1:59">
      <c r="A10" s="295">
        <v>1</v>
      </c>
      <c r="B10" s="584" t="s">
        <v>139</v>
      </c>
      <c r="C10" s="585">
        <v>2</v>
      </c>
      <c r="D10" s="585" t="s">
        <v>1024</v>
      </c>
      <c r="E10" s="585" t="s">
        <v>131</v>
      </c>
      <c r="F10" s="248">
        <v>425</v>
      </c>
      <c r="G10" s="247">
        <v>104</v>
      </c>
      <c r="H10" s="249">
        <v>24.47058823529412</v>
      </c>
      <c r="I10" s="247">
        <v>115</v>
      </c>
      <c r="J10" s="249">
        <v>27.058823529411764</v>
      </c>
      <c r="K10" s="250" t="s">
        <v>1025</v>
      </c>
      <c r="M10" s="178" t="str">
        <f t="shared" ref="M10:M41" si="0">IF(H10&gt;=80,"B","K")</f>
        <v>K</v>
      </c>
      <c r="N10" s="178" t="str">
        <f t="shared" ref="N10:N41" si="1">IF(J10&gt;=80,"B","K")</f>
        <v>K</v>
      </c>
      <c r="P10" s="184">
        <f t="shared" ref="P10:P41" si="2">(G10/F10)*100</f>
        <v>24.47058823529412</v>
      </c>
      <c r="Q10" s="184">
        <f t="shared" ref="Q10:Q41" si="3">(I10/F10)*100</f>
        <v>27.058823529411764</v>
      </c>
      <c r="S10" s="180" t="str">
        <f t="shared" ref="S10:S41" si="4">IF(P10=H10,"BETUL","salah")</f>
        <v>BETUL</v>
      </c>
      <c r="T10" s="180" t="str">
        <f t="shared" ref="T10:T41" si="5">IF(Q10=J10,"BETUL","salah")</f>
        <v>BETUL</v>
      </c>
      <c r="U10" s="180" t="str">
        <f t="shared" ref="U10:U41" si="6">IF(H10&gt;100,"CEK KEMBALI","OKE")</f>
        <v>OKE</v>
      </c>
      <c r="V10" s="180" t="str">
        <f t="shared" ref="V10:V41" si="7">IF(J10&gt;100,"CEK KEMBALI","OKE")</f>
        <v>OKE</v>
      </c>
      <c r="W10" s="300" t="s">
        <v>139</v>
      </c>
      <c r="X10" s="301">
        <v>2</v>
      </c>
      <c r="Y10" s="301" t="s">
        <v>1024</v>
      </c>
      <c r="Z10" s="301" t="s">
        <v>131</v>
      </c>
      <c r="AA10" s="248">
        <v>425</v>
      </c>
      <c r="AB10" s="302">
        <v>212</v>
      </c>
      <c r="AC10" s="302">
        <v>49.882352941176499</v>
      </c>
      <c r="AD10" s="302">
        <v>191</v>
      </c>
      <c r="AE10" s="302">
        <v>44.941176470588204</v>
      </c>
      <c r="AF10" s="247" t="s">
        <v>1026</v>
      </c>
    </row>
    <row r="11" spans="1:59">
      <c r="A11" s="295">
        <v>2</v>
      </c>
      <c r="B11" s="584" t="s">
        <v>139</v>
      </c>
      <c r="C11" s="585">
        <v>2</v>
      </c>
      <c r="D11" s="585" t="s">
        <v>1027</v>
      </c>
      <c r="E11" s="585" t="s">
        <v>131</v>
      </c>
      <c r="F11" s="248">
        <v>325</v>
      </c>
      <c r="G11" s="247">
        <v>192</v>
      </c>
      <c r="H11" s="249">
        <v>59.07692307692308</v>
      </c>
      <c r="I11" s="247">
        <v>178</v>
      </c>
      <c r="J11" s="249">
        <v>54.769230769230774</v>
      </c>
      <c r="K11" s="250" t="s">
        <v>1028</v>
      </c>
      <c r="M11" s="178" t="str">
        <f t="shared" si="0"/>
        <v>K</v>
      </c>
      <c r="N11" s="178" t="str">
        <f t="shared" si="1"/>
        <v>K</v>
      </c>
      <c r="P11" s="184">
        <f t="shared" si="2"/>
        <v>59.07692307692308</v>
      </c>
      <c r="Q11" s="184">
        <f t="shared" si="3"/>
        <v>54.769230769230774</v>
      </c>
      <c r="S11" s="180" t="str">
        <f t="shared" si="4"/>
        <v>BETUL</v>
      </c>
      <c r="T11" s="180" t="str">
        <f t="shared" si="5"/>
        <v>BETUL</v>
      </c>
      <c r="U11" s="180" t="str">
        <f t="shared" si="6"/>
        <v>OKE</v>
      </c>
      <c r="V11" s="180" t="str">
        <f t="shared" si="7"/>
        <v>OKE</v>
      </c>
      <c r="W11" s="300" t="s">
        <v>139</v>
      </c>
      <c r="X11" s="301">
        <v>2</v>
      </c>
      <c r="Y11" s="301" t="s">
        <v>1027</v>
      </c>
      <c r="Z11" s="301" t="s">
        <v>131</v>
      </c>
      <c r="AA11" s="248">
        <v>325</v>
      </c>
      <c r="AB11" s="302">
        <v>201</v>
      </c>
      <c r="AC11" s="302">
        <v>61.846153846153904</v>
      </c>
      <c r="AD11" s="302">
        <v>225</v>
      </c>
      <c r="AE11" s="302">
        <v>69.230769230769198</v>
      </c>
      <c r="AF11" s="247" t="s">
        <v>1029</v>
      </c>
    </row>
    <row r="12" spans="1:59">
      <c r="A12" s="295">
        <v>3</v>
      </c>
      <c r="B12" s="584" t="s">
        <v>139</v>
      </c>
      <c r="C12" s="585">
        <v>2</v>
      </c>
      <c r="D12" s="585" t="s">
        <v>1030</v>
      </c>
      <c r="E12" s="585" t="s">
        <v>131</v>
      </c>
      <c r="F12" s="248">
        <v>325</v>
      </c>
      <c r="G12" s="247">
        <v>175</v>
      </c>
      <c r="H12" s="249">
        <v>53.846153846153847</v>
      </c>
      <c r="I12" s="247">
        <v>32</v>
      </c>
      <c r="J12" s="249">
        <v>9.8461538461538467</v>
      </c>
      <c r="K12" s="250" t="s">
        <v>1031</v>
      </c>
      <c r="M12" s="178" t="str">
        <f t="shared" si="0"/>
        <v>K</v>
      </c>
      <c r="N12" s="178" t="str">
        <f t="shared" si="1"/>
        <v>K</v>
      </c>
      <c r="P12" s="184">
        <f t="shared" si="2"/>
        <v>53.846153846153847</v>
      </c>
      <c r="Q12" s="184">
        <f t="shared" si="3"/>
        <v>9.8461538461538467</v>
      </c>
      <c r="S12" s="180" t="str">
        <f t="shared" si="4"/>
        <v>BETUL</v>
      </c>
      <c r="T12" s="180" t="str">
        <f t="shared" si="5"/>
        <v>BETUL</v>
      </c>
      <c r="U12" s="180" t="str">
        <f t="shared" si="6"/>
        <v>OKE</v>
      </c>
      <c r="V12" s="180" t="str">
        <f t="shared" si="7"/>
        <v>OKE</v>
      </c>
      <c r="W12" s="300" t="s">
        <v>139</v>
      </c>
      <c r="X12" s="301">
        <v>2</v>
      </c>
      <c r="Y12" s="301" t="s">
        <v>1030</v>
      </c>
      <c r="Z12" s="301" t="s">
        <v>131</v>
      </c>
      <c r="AA12" s="248">
        <v>325</v>
      </c>
      <c r="AB12" s="302">
        <v>180</v>
      </c>
      <c r="AC12" s="302">
        <v>55.384615384615401</v>
      </c>
      <c r="AD12" s="302">
        <v>168</v>
      </c>
      <c r="AE12" s="302">
        <v>51.692307692307701</v>
      </c>
      <c r="AF12" s="247" t="s">
        <v>1032</v>
      </c>
    </row>
    <row r="13" spans="1:59">
      <c r="A13" s="295">
        <v>4</v>
      </c>
      <c r="B13" s="584" t="s">
        <v>139</v>
      </c>
      <c r="C13" s="585">
        <v>2</v>
      </c>
      <c r="D13" s="585" t="s">
        <v>1033</v>
      </c>
      <c r="E13" s="585" t="s">
        <v>131</v>
      </c>
      <c r="F13" s="248">
        <v>425</v>
      </c>
      <c r="G13" s="247">
        <v>213</v>
      </c>
      <c r="H13" s="249">
        <v>50.117647058823536</v>
      </c>
      <c r="I13" s="247">
        <v>219</v>
      </c>
      <c r="J13" s="249">
        <v>51.529411764705877</v>
      </c>
      <c r="K13" s="250" t="s">
        <v>1034</v>
      </c>
      <c r="M13" s="178" t="str">
        <f t="shared" si="0"/>
        <v>K</v>
      </c>
      <c r="N13" s="178" t="str">
        <f t="shared" si="1"/>
        <v>K</v>
      </c>
      <c r="P13" s="184">
        <f t="shared" si="2"/>
        <v>50.117647058823536</v>
      </c>
      <c r="Q13" s="184">
        <f t="shared" si="3"/>
        <v>51.529411764705877</v>
      </c>
      <c r="S13" s="180" t="str">
        <f t="shared" si="4"/>
        <v>BETUL</v>
      </c>
      <c r="T13" s="180" t="str">
        <f t="shared" si="5"/>
        <v>BETUL</v>
      </c>
      <c r="U13" s="180" t="str">
        <f t="shared" si="6"/>
        <v>OKE</v>
      </c>
      <c r="V13" s="180" t="str">
        <f t="shared" si="7"/>
        <v>OKE</v>
      </c>
      <c r="W13" s="300" t="s">
        <v>139</v>
      </c>
      <c r="X13" s="301">
        <v>2</v>
      </c>
      <c r="Y13" s="301" t="s">
        <v>1033</v>
      </c>
      <c r="Z13" s="301" t="s">
        <v>131</v>
      </c>
      <c r="AA13" s="248">
        <v>425</v>
      </c>
      <c r="AB13" s="302">
        <v>223</v>
      </c>
      <c r="AC13" s="302">
        <v>52.470588235294102</v>
      </c>
      <c r="AD13" s="302">
        <v>237</v>
      </c>
      <c r="AE13" s="302">
        <v>55.764705882352899</v>
      </c>
      <c r="AF13" s="247" t="s">
        <v>1035</v>
      </c>
    </row>
    <row r="14" spans="1:59">
      <c r="A14" s="295">
        <v>5</v>
      </c>
      <c r="B14" s="584" t="s">
        <v>139</v>
      </c>
      <c r="C14" s="585">
        <v>2</v>
      </c>
      <c r="D14" s="585" t="s">
        <v>1036</v>
      </c>
      <c r="E14" s="585" t="s">
        <v>131</v>
      </c>
      <c r="F14" s="248">
        <v>425</v>
      </c>
      <c r="G14" s="247">
        <v>147</v>
      </c>
      <c r="H14" s="249">
        <v>34.588235294117645</v>
      </c>
      <c r="I14" s="247">
        <v>136</v>
      </c>
      <c r="J14" s="249">
        <v>32</v>
      </c>
      <c r="K14" s="250" t="s">
        <v>1037</v>
      </c>
      <c r="M14" s="178" t="str">
        <f t="shared" si="0"/>
        <v>K</v>
      </c>
      <c r="N14" s="178" t="str">
        <f t="shared" si="1"/>
        <v>K</v>
      </c>
      <c r="P14" s="184">
        <f t="shared" si="2"/>
        <v>34.588235294117645</v>
      </c>
      <c r="Q14" s="184">
        <f t="shared" si="3"/>
        <v>32</v>
      </c>
      <c r="S14" s="180" t="str">
        <f t="shared" si="4"/>
        <v>BETUL</v>
      </c>
      <c r="T14" s="180" t="str">
        <f t="shared" si="5"/>
        <v>BETUL</v>
      </c>
      <c r="U14" s="180" t="str">
        <f t="shared" si="6"/>
        <v>OKE</v>
      </c>
      <c r="V14" s="180" t="str">
        <f t="shared" si="7"/>
        <v>OKE</v>
      </c>
      <c r="W14" s="300" t="s">
        <v>139</v>
      </c>
      <c r="X14" s="301">
        <v>2</v>
      </c>
      <c r="Y14" s="301" t="s">
        <v>1036</v>
      </c>
      <c r="Z14" s="301" t="s">
        <v>131</v>
      </c>
      <c r="AA14" s="248">
        <v>425</v>
      </c>
      <c r="AB14" s="302">
        <v>174</v>
      </c>
      <c r="AC14" s="302">
        <v>40.941176470588204</v>
      </c>
      <c r="AD14" s="302">
        <v>209</v>
      </c>
      <c r="AE14" s="302">
        <v>49.176470588235297</v>
      </c>
      <c r="AF14" s="247" t="s">
        <v>1038</v>
      </c>
    </row>
    <row r="15" spans="1:59">
      <c r="A15" s="295">
        <v>6</v>
      </c>
      <c r="B15" s="584" t="s">
        <v>139</v>
      </c>
      <c r="C15" s="585">
        <v>2</v>
      </c>
      <c r="D15" s="585" t="s">
        <v>1039</v>
      </c>
      <c r="E15" s="585" t="s">
        <v>131</v>
      </c>
      <c r="F15" s="248">
        <v>425</v>
      </c>
      <c r="G15" s="247">
        <v>157</v>
      </c>
      <c r="H15" s="249">
        <v>36.941176470588232</v>
      </c>
      <c r="I15" s="247">
        <v>153</v>
      </c>
      <c r="J15" s="249">
        <v>36</v>
      </c>
      <c r="K15" s="250" t="s">
        <v>1040</v>
      </c>
      <c r="M15" s="178" t="str">
        <f t="shared" si="0"/>
        <v>K</v>
      </c>
      <c r="N15" s="178" t="str">
        <f t="shared" si="1"/>
        <v>K</v>
      </c>
      <c r="P15" s="184">
        <f t="shared" si="2"/>
        <v>36.941176470588232</v>
      </c>
      <c r="Q15" s="184">
        <f t="shared" si="3"/>
        <v>36</v>
      </c>
      <c r="S15" s="180" t="str">
        <f t="shared" si="4"/>
        <v>BETUL</v>
      </c>
      <c r="T15" s="180" t="str">
        <f t="shared" si="5"/>
        <v>BETUL</v>
      </c>
      <c r="U15" s="180" t="str">
        <f t="shared" si="6"/>
        <v>OKE</v>
      </c>
      <c r="V15" s="180" t="str">
        <f t="shared" si="7"/>
        <v>OKE</v>
      </c>
      <c r="W15" s="300" t="s">
        <v>139</v>
      </c>
      <c r="X15" s="301">
        <v>2</v>
      </c>
      <c r="Y15" s="301" t="s">
        <v>1039</v>
      </c>
      <c r="Z15" s="301" t="s">
        <v>131</v>
      </c>
      <c r="AA15" s="248">
        <v>425</v>
      </c>
      <c r="AB15" s="302">
        <v>259</v>
      </c>
      <c r="AC15" s="302">
        <v>60.941176470588204</v>
      </c>
      <c r="AD15" s="302">
        <v>247</v>
      </c>
      <c r="AE15" s="302">
        <v>58.117647058823501</v>
      </c>
      <c r="AF15" s="247" t="s">
        <v>1041</v>
      </c>
    </row>
    <row r="16" spans="1:59">
      <c r="A16" s="295">
        <v>7</v>
      </c>
      <c r="B16" s="584" t="s">
        <v>139</v>
      </c>
      <c r="C16" s="585">
        <v>2</v>
      </c>
      <c r="D16" s="585" t="s">
        <v>1042</v>
      </c>
      <c r="E16" s="585" t="s">
        <v>128</v>
      </c>
      <c r="F16" s="248">
        <v>425</v>
      </c>
      <c r="G16" s="247">
        <v>203</v>
      </c>
      <c r="H16" s="249">
        <v>47.764705882352942</v>
      </c>
      <c r="I16" s="247">
        <v>202</v>
      </c>
      <c r="J16" s="249">
        <v>47.529411764705884</v>
      </c>
      <c r="K16" s="250" t="s">
        <v>1043</v>
      </c>
      <c r="M16" s="178" t="str">
        <f t="shared" si="0"/>
        <v>K</v>
      </c>
      <c r="N16" s="178" t="str">
        <f t="shared" si="1"/>
        <v>K</v>
      </c>
      <c r="P16" s="184">
        <f t="shared" si="2"/>
        <v>47.764705882352942</v>
      </c>
      <c r="Q16" s="184">
        <f t="shared" si="3"/>
        <v>47.529411764705884</v>
      </c>
      <c r="S16" s="180" t="str">
        <f t="shared" si="4"/>
        <v>BETUL</v>
      </c>
      <c r="T16" s="180" t="str">
        <f t="shared" si="5"/>
        <v>BETUL</v>
      </c>
      <c r="U16" s="180" t="str">
        <f t="shared" si="6"/>
        <v>OKE</v>
      </c>
      <c r="V16" s="180" t="str">
        <f t="shared" si="7"/>
        <v>OKE</v>
      </c>
      <c r="W16" s="300" t="s">
        <v>139</v>
      </c>
      <c r="X16" s="301">
        <v>2</v>
      </c>
      <c r="Y16" s="301" t="s">
        <v>1042</v>
      </c>
      <c r="Z16" s="301" t="s">
        <v>128</v>
      </c>
      <c r="AA16" s="248">
        <v>425</v>
      </c>
      <c r="AB16" s="302">
        <v>201</v>
      </c>
      <c r="AC16" s="302">
        <v>47.294117647058798</v>
      </c>
      <c r="AD16" s="302">
        <v>64</v>
      </c>
      <c r="AE16" s="302">
        <v>15.0588235294118</v>
      </c>
      <c r="AF16" s="247" t="s">
        <v>1044</v>
      </c>
    </row>
    <row r="17" spans="1:32">
      <c r="A17" s="295">
        <v>8</v>
      </c>
      <c r="B17" s="584" t="s">
        <v>139</v>
      </c>
      <c r="C17" s="585">
        <v>3</v>
      </c>
      <c r="D17" s="585" t="s">
        <v>1045</v>
      </c>
      <c r="E17" s="585" t="s">
        <v>131</v>
      </c>
      <c r="F17" s="248">
        <v>325</v>
      </c>
      <c r="G17" s="247">
        <v>233</v>
      </c>
      <c r="H17" s="249">
        <v>71.692307692307693</v>
      </c>
      <c r="I17" s="247">
        <v>214</v>
      </c>
      <c r="J17" s="249">
        <v>65.84615384615384</v>
      </c>
      <c r="K17" s="250" t="s">
        <v>1046</v>
      </c>
      <c r="M17" s="178" t="str">
        <f t="shared" si="0"/>
        <v>K</v>
      </c>
      <c r="N17" s="178" t="str">
        <f t="shared" si="1"/>
        <v>K</v>
      </c>
      <c r="P17" s="184">
        <f t="shared" si="2"/>
        <v>71.692307692307693</v>
      </c>
      <c r="Q17" s="184">
        <f t="shared" si="3"/>
        <v>65.84615384615384</v>
      </c>
      <c r="S17" s="180" t="str">
        <f t="shared" si="4"/>
        <v>BETUL</v>
      </c>
      <c r="T17" s="180" t="str">
        <f t="shared" si="5"/>
        <v>BETUL</v>
      </c>
      <c r="U17" s="180" t="str">
        <f t="shared" si="6"/>
        <v>OKE</v>
      </c>
      <c r="V17" s="180" t="str">
        <f t="shared" si="7"/>
        <v>OKE</v>
      </c>
      <c r="W17" s="300" t="s">
        <v>139</v>
      </c>
      <c r="X17" s="301">
        <v>3</v>
      </c>
      <c r="Y17" s="301" t="s">
        <v>1045</v>
      </c>
      <c r="Z17" s="301" t="s">
        <v>131</v>
      </c>
      <c r="AA17" s="248">
        <v>325</v>
      </c>
      <c r="AB17" s="302">
        <v>174</v>
      </c>
      <c r="AC17" s="302">
        <v>53.538461538461497</v>
      </c>
      <c r="AD17" s="302">
        <v>184</v>
      </c>
      <c r="AE17" s="302">
        <v>56.615384615384599</v>
      </c>
      <c r="AF17" s="247" t="s">
        <v>1047</v>
      </c>
    </row>
    <row r="18" spans="1:32">
      <c r="A18" s="295">
        <v>9</v>
      </c>
      <c r="B18" s="584" t="s">
        <v>139</v>
      </c>
      <c r="C18" s="585">
        <v>3</v>
      </c>
      <c r="D18" s="585" t="s">
        <v>1048</v>
      </c>
      <c r="E18" s="585" t="s">
        <v>131</v>
      </c>
      <c r="F18" s="248">
        <v>425</v>
      </c>
      <c r="G18" s="247">
        <v>175</v>
      </c>
      <c r="H18" s="249">
        <v>41.17647058823529</v>
      </c>
      <c r="I18" s="247">
        <v>170</v>
      </c>
      <c r="J18" s="249">
        <v>40</v>
      </c>
      <c r="K18" s="250" t="s">
        <v>1049</v>
      </c>
      <c r="M18" s="178" t="str">
        <f t="shared" si="0"/>
        <v>K</v>
      </c>
      <c r="N18" s="178" t="str">
        <f t="shared" si="1"/>
        <v>K</v>
      </c>
      <c r="P18" s="184">
        <f t="shared" si="2"/>
        <v>41.17647058823529</v>
      </c>
      <c r="Q18" s="184">
        <f t="shared" si="3"/>
        <v>40</v>
      </c>
      <c r="S18" s="180" t="str">
        <f t="shared" si="4"/>
        <v>BETUL</v>
      </c>
      <c r="T18" s="180" t="str">
        <f t="shared" si="5"/>
        <v>BETUL</v>
      </c>
      <c r="U18" s="180" t="str">
        <f t="shared" si="6"/>
        <v>OKE</v>
      </c>
      <c r="V18" s="180" t="str">
        <f t="shared" si="7"/>
        <v>OKE</v>
      </c>
      <c r="W18" s="300" t="s">
        <v>139</v>
      </c>
      <c r="X18" s="301">
        <v>3</v>
      </c>
      <c r="Y18" s="301" t="s">
        <v>1048</v>
      </c>
      <c r="Z18" s="301" t="s">
        <v>131</v>
      </c>
      <c r="AA18" s="248">
        <v>425</v>
      </c>
      <c r="AB18" s="302">
        <v>80</v>
      </c>
      <c r="AC18" s="302">
        <v>18.823529411764699</v>
      </c>
      <c r="AD18" s="302">
        <v>90</v>
      </c>
      <c r="AE18" s="302">
        <v>21.176470588235301</v>
      </c>
      <c r="AF18" s="247" t="s">
        <v>1050</v>
      </c>
    </row>
    <row r="19" spans="1:32">
      <c r="A19" s="295">
        <v>10</v>
      </c>
      <c r="B19" s="584" t="s">
        <v>139</v>
      </c>
      <c r="C19" s="585">
        <v>3</v>
      </c>
      <c r="D19" s="585" t="s">
        <v>1051</v>
      </c>
      <c r="E19" s="585" t="s">
        <v>131</v>
      </c>
      <c r="F19" s="248">
        <v>425</v>
      </c>
      <c r="G19" s="247">
        <v>169</v>
      </c>
      <c r="H19" s="249">
        <v>39.764705882352942</v>
      </c>
      <c r="I19" s="247">
        <v>170</v>
      </c>
      <c r="J19" s="249">
        <v>40</v>
      </c>
      <c r="K19" s="250" t="s">
        <v>1052</v>
      </c>
      <c r="M19" s="178" t="str">
        <f t="shared" si="0"/>
        <v>K</v>
      </c>
      <c r="N19" s="178" t="str">
        <f t="shared" si="1"/>
        <v>K</v>
      </c>
      <c r="P19" s="184">
        <f t="shared" si="2"/>
        <v>39.764705882352942</v>
      </c>
      <c r="Q19" s="184">
        <f t="shared" si="3"/>
        <v>40</v>
      </c>
      <c r="S19" s="180" t="str">
        <f t="shared" si="4"/>
        <v>BETUL</v>
      </c>
      <c r="T19" s="180" t="str">
        <f t="shared" si="5"/>
        <v>BETUL</v>
      </c>
      <c r="U19" s="180" t="str">
        <f t="shared" si="6"/>
        <v>OKE</v>
      </c>
      <c r="V19" s="180" t="str">
        <f t="shared" si="7"/>
        <v>OKE</v>
      </c>
      <c r="W19" s="300" t="s">
        <v>139</v>
      </c>
      <c r="X19" s="301">
        <v>3</v>
      </c>
      <c r="Y19" s="301" t="s">
        <v>1051</v>
      </c>
      <c r="Z19" s="301" t="s">
        <v>131</v>
      </c>
      <c r="AA19" s="248">
        <v>425</v>
      </c>
      <c r="AB19" s="302">
        <v>229</v>
      </c>
      <c r="AC19" s="302">
        <v>53.882352941176499</v>
      </c>
      <c r="AD19" s="302">
        <v>238</v>
      </c>
      <c r="AE19" s="302">
        <v>56</v>
      </c>
      <c r="AF19" s="247" t="s">
        <v>1053</v>
      </c>
    </row>
    <row r="20" spans="1:32">
      <c r="A20" s="295">
        <v>11</v>
      </c>
      <c r="B20" s="584" t="s">
        <v>139</v>
      </c>
      <c r="C20" s="585">
        <v>3</v>
      </c>
      <c r="D20" s="585" t="s">
        <v>1054</v>
      </c>
      <c r="E20" s="585" t="s">
        <v>131</v>
      </c>
      <c r="F20" s="248">
        <v>425</v>
      </c>
      <c r="G20" s="247">
        <v>234</v>
      </c>
      <c r="H20" s="249">
        <v>55.058823529411761</v>
      </c>
      <c r="I20" s="247">
        <v>229</v>
      </c>
      <c r="J20" s="249">
        <v>53.882352941176471</v>
      </c>
      <c r="K20" s="250" t="s">
        <v>1055</v>
      </c>
      <c r="M20" s="178" t="str">
        <f t="shared" si="0"/>
        <v>K</v>
      </c>
      <c r="N20" s="178" t="str">
        <f t="shared" si="1"/>
        <v>K</v>
      </c>
      <c r="P20" s="184">
        <f t="shared" si="2"/>
        <v>55.058823529411761</v>
      </c>
      <c r="Q20" s="184">
        <f t="shared" si="3"/>
        <v>53.882352941176471</v>
      </c>
      <c r="S20" s="180" t="str">
        <f t="shared" si="4"/>
        <v>BETUL</v>
      </c>
      <c r="T20" s="180" t="str">
        <f t="shared" si="5"/>
        <v>BETUL</v>
      </c>
      <c r="U20" s="180" t="str">
        <f t="shared" si="6"/>
        <v>OKE</v>
      </c>
      <c r="V20" s="180" t="str">
        <f t="shared" si="7"/>
        <v>OKE</v>
      </c>
      <c r="W20" s="300" t="s">
        <v>139</v>
      </c>
      <c r="X20" s="301">
        <v>3</v>
      </c>
      <c r="Y20" s="301" t="s">
        <v>1054</v>
      </c>
      <c r="Z20" s="301" t="s">
        <v>131</v>
      </c>
      <c r="AA20" s="248">
        <v>425</v>
      </c>
      <c r="AB20" s="302">
        <v>305</v>
      </c>
      <c r="AC20" s="302">
        <v>71.764705882352899</v>
      </c>
      <c r="AD20" s="302">
        <v>236</v>
      </c>
      <c r="AE20" s="302">
        <v>55.529411764705898</v>
      </c>
      <c r="AF20" s="247" t="s">
        <v>1056</v>
      </c>
    </row>
    <row r="21" spans="1:32">
      <c r="A21" s="295">
        <v>12</v>
      </c>
      <c r="B21" s="584" t="s">
        <v>139</v>
      </c>
      <c r="C21" s="585">
        <v>3</v>
      </c>
      <c r="D21" s="585" t="s">
        <v>1057</v>
      </c>
      <c r="E21" s="585" t="s">
        <v>131</v>
      </c>
      <c r="F21" s="248">
        <v>425</v>
      </c>
      <c r="G21" s="247">
        <v>144</v>
      </c>
      <c r="H21" s="249">
        <v>33.882352941176471</v>
      </c>
      <c r="I21" s="247">
        <v>142</v>
      </c>
      <c r="J21" s="249">
        <v>33.411764705882355</v>
      </c>
      <c r="K21" s="250" t="s">
        <v>1058</v>
      </c>
      <c r="M21" s="178" t="str">
        <f t="shared" si="0"/>
        <v>K</v>
      </c>
      <c r="N21" s="178" t="str">
        <f t="shared" si="1"/>
        <v>K</v>
      </c>
      <c r="P21" s="184">
        <f t="shared" si="2"/>
        <v>33.882352941176471</v>
      </c>
      <c r="Q21" s="184">
        <f t="shared" si="3"/>
        <v>33.411764705882355</v>
      </c>
      <c r="S21" s="180" t="str">
        <f t="shared" si="4"/>
        <v>BETUL</v>
      </c>
      <c r="T21" s="180" t="str">
        <f t="shared" si="5"/>
        <v>BETUL</v>
      </c>
      <c r="U21" s="180" t="str">
        <f t="shared" si="6"/>
        <v>OKE</v>
      </c>
      <c r="V21" s="180" t="str">
        <f t="shared" si="7"/>
        <v>OKE</v>
      </c>
      <c r="W21" s="300" t="s">
        <v>139</v>
      </c>
      <c r="X21" s="301">
        <v>3</v>
      </c>
      <c r="Y21" s="301" t="s">
        <v>1057</v>
      </c>
      <c r="Z21" s="301" t="s">
        <v>131</v>
      </c>
      <c r="AA21" s="248">
        <v>425</v>
      </c>
      <c r="AB21" s="302">
        <v>225</v>
      </c>
      <c r="AC21" s="302">
        <v>52.941176470588204</v>
      </c>
      <c r="AD21" s="302">
        <v>222</v>
      </c>
      <c r="AE21" s="302">
        <v>52.235294117647101</v>
      </c>
      <c r="AF21" s="247" t="s">
        <v>1059</v>
      </c>
    </row>
    <row r="22" spans="1:32">
      <c r="A22" s="295">
        <v>13</v>
      </c>
      <c r="B22" s="584" t="s">
        <v>139</v>
      </c>
      <c r="C22" s="585">
        <v>3</v>
      </c>
      <c r="D22" s="585" t="s">
        <v>1060</v>
      </c>
      <c r="E22" s="585" t="s">
        <v>131</v>
      </c>
      <c r="F22" s="248">
        <v>425</v>
      </c>
      <c r="G22" s="247">
        <v>219</v>
      </c>
      <c r="H22" s="249">
        <v>51.529411764705877</v>
      </c>
      <c r="I22" s="247">
        <v>236</v>
      </c>
      <c r="J22" s="249">
        <v>55.529411764705884</v>
      </c>
      <c r="K22" s="250" t="s">
        <v>1061</v>
      </c>
      <c r="M22" s="178" t="str">
        <f t="shared" si="0"/>
        <v>K</v>
      </c>
      <c r="N22" s="178" t="str">
        <f t="shared" si="1"/>
        <v>K</v>
      </c>
      <c r="P22" s="184">
        <f t="shared" si="2"/>
        <v>51.529411764705877</v>
      </c>
      <c r="Q22" s="184">
        <f t="shared" si="3"/>
        <v>55.529411764705884</v>
      </c>
      <c r="S22" s="180" t="str">
        <f t="shared" si="4"/>
        <v>BETUL</v>
      </c>
      <c r="T22" s="180" t="str">
        <f t="shared" si="5"/>
        <v>BETUL</v>
      </c>
      <c r="U22" s="180" t="str">
        <f t="shared" si="6"/>
        <v>OKE</v>
      </c>
      <c r="V22" s="180" t="str">
        <f t="shared" si="7"/>
        <v>OKE</v>
      </c>
      <c r="W22" s="300" t="s">
        <v>139</v>
      </c>
      <c r="X22" s="301">
        <v>3</v>
      </c>
      <c r="Y22" s="301" t="s">
        <v>1060</v>
      </c>
      <c r="Z22" s="301" t="s">
        <v>131</v>
      </c>
      <c r="AA22" s="248">
        <v>425</v>
      </c>
      <c r="AB22" s="302">
        <v>256</v>
      </c>
      <c r="AC22" s="302">
        <v>60.235294117647101</v>
      </c>
      <c r="AD22" s="302">
        <v>255</v>
      </c>
      <c r="AE22" s="302">
        <v>60</v>
      </c>
      <c r="AF22" s="247" t="s">
        <v>1062</v>
      </c>
    </row>
    <row r="23" spans="1:32">
      <c r="A23" s="295">
        <v>14</v>
      </c>
      <c r="B23" s="584" t="s">
        <v>139</v>
      </c>
      <c r="C23" s="585">
        <v>3</v>
      </c>
      <c r="D23" s="585" t="s">
        <v>1063</v>
      </c>
      <c r="E23" s="585" t="s">
        <v>128</v>
      </c>
      <c r="F23" s="248">
        <v>400</v>
      </c>
      <c r="G23" s="247">
        <v>190</v>
      </c>
      <c r="H23" s="249">
        <v>47.5</v>
      </c>
      <c r="I23" s="247">
        <v>150</v>
      </c>
      <c r="J23" s="249">
        <v>37.5</v>
      </c>
      <c r="K23" s="250" t="s">
        <v>1064</v>
      </c>
      <c r="M23" s="178" t="str">
        <f t="shared" si="0"/>
        <v>K</v>
      </c>
      <c r="N23" s="178" t="str">
        <f t="shared" si="1"/>
        <v>K</v>
      </c>
      <c r="P23" s="184">
        <f t="shared" si="2"/>
        <v>47.5</v>
      </c>
      <c r="Q23" s="184">
        <f t="shared" si="3"/>
        <v>37.5</v>
      </c>
      <c r="S23" s="180" t="str">
        <f t="shared" si="4"/>
        <v>BETUL</v>
      </c>
      <c r="T23" s="180" t="str">
        <f t="shared" si="5"/>
        <v>BETUL</v>
      </c>
      <c r="U23" s="180" t="str">
        <f t="shared" si="6"/>
        <v>OKE</v>
      </c>
      <c r="V23" s="180" t="str">
        <f t="shared" si="7"/>
        <v>OKE</v>
      </c>
      <c r="W23" s="300" t="s">
        <v>139</v>
      </c>
      <c r="X23" s="301">
        <v>4</v>
      </c>
      <c r="Y23" s="301" t="s">
        <v>1065</v>
      </c>
      <c r="Z23" s="301" t="s">
        <v>131</v>
      </c>
      <c r="AA23" s="248">
        <v>425</v>
      </c>
      <c r="AB23" s="302">
        <v>193</v>
      </c>
      <c r="AC23" s="302">
        <v>45.411764705882298</v>
      </c>
      <c r="AD23" s="302">
        <v>202</v>
      </c>
      <c r="AE23" s="302">
        <v>47.529411764705898</v>
      </c>
      <c r="AF23" s="247" t="s">
        <v>1066</v>
      </c>
    </row>
    <row r="24" spans="1:32">
      <c r="A24" s="295">
        <v>15</v>
      </c>
      <c r="B24" s="584" t="s">
        <v>139</v>
      </c>
      <c r="C24" s="585">
        <v>4</v>
      </c>
      <c r="D24" s="585" t="s">
        <v>1065</v>
      </c>
      <c r="E24" s="585" t="s">
        <v>131</v>
      </c>
      <c r="F24" s="248">
        <v>425</v>
      </c>
      <c r="G24" s="247">
        <v>134</v>
      </c>
      <c r="H24" s="249">
        <v>31.529411764705884</v>
      </c>
      <c r="I24" s="247">
        <v>122</v>
      </c>
      <c r="J24" s="249">
        <v>28.705882352941174</v>
      </c>
      <c r="K24" s="250" t="s">
        <v>1067</v>
      </c>
      <c r="M24" s="178" t="str">
        <f t="shared" si="0"/>
        <v>K</v>
      </c>
      <c r="N24" s="178" t="str">
        <f t="shared" si="1"/>
        <v>K</v>
      </c>
      <c r="P24" s="184">
        <f t="shared" si="2"/>
        <v>31.529411764705884</v>
      </c>
      <c r="Q24" s="184">
        <f t="shared" si="3"/>
        <v>28.705882352941174</v>
      </c>
      <c r="S24" s="180" t="str">
        <f t="shared" si="4"/>
        <v>BETUL</v>
      </c>
      <c r="T24" s="180" t="str">
        <f t="shared" si="5"/>
        <v>BETUL</v>
      </c>
      <c r="U24" s="180" t="str">
        <f t="shared" si="6"/>
        <v>OKE</v>
      </c>
      <c r="V24" s="180" t="str">
        <f t="shared" si="7"/>
        <v>OKE</v>
      </c>
      <c r="W24" s="300" t="s">
        <v>139</v>
      </c>
      <c r="X24" s="301">
        <v>4</v>
      </c>
      <c r="Y24" s="301" t="s">
        <v>1068</v>
      </c>
      <c r="Z24" s="301" t="s">
        <v>131</v>
      </c>
      <c r="AA24" s="248">
        <v>570</v>
      </c>
      <c r="AB24" s="302">
        <v>187</v>
      </c>
      <c r="AC24" s="302">
        <v>32.8070175438597</v>
      </c>
      <c r="AD24" s="302">
        <v>205</v>
      </c>
      <c r="AE24" s="302">
        <v>35.964912280701803</v>
      </c>
      <c r="AF24" s="247" t="s">
        <v>1069</v>
      </c>
    </row>
    <row r="25" spans="1:32">
      <c r="A25" s="295">
        <v>16</v>
      </c>
      <c r="B25" s="584" t="s">
        <v>139</v>
      </c>
      <c r="C25" s="585">
        <v>4</v>
      </c>
      <c r="D25" s="585" t="s">
        <v>1068</v>
      </c>
      <c r="E25" s="585" t="s">
        <v>131</v>
      </c>
      <c r="F25" s="248">
        <v>570</v>
      </c>
      <c r="G25" s="247">
        <v>223</v>
      </c>
      <c r="H25" s="249">
        <v>39.122807017543856</v>
      </c>
      <c r="I25" s="247">
        <v>185</v>
      </c>
      <c r="J25" s="249">
        <v>32.456140350877192</v>
      </c>
      <c r="K25" s="250" t="s">
        <v>1070</v>
      </c>
      <c r="M25" s="178" t="str">
        <f t="shared" si="0"/>
        <v>K</v>
      </c>
      <c r="N25" s="178" t="str">
        <f t="shared" si="1"/>
        <v>K</v>
      </c>
      <c r="P25" s="184">
        <f t="shared" si="2"/>
        <v>39.122807017543856</v>
      </c>
      <c r="Q25" s="184">
        <f t="shared" si="3"/>
        <v>32.456140350877192</v>
      </c>
      <c r="S25" s="180" t="str">
        <f t="shared" si="4"/>
        <v>BETUL</v>
      </c>
      <c r="T25" s="180" t="str">
        <f t="shared" si="5"/>
        <v>BETUL</v>
      </c>
      <c r="U25" s="180" t="str">
        <f t="shared" si="6"/>
        <v>OKE</v>
      </c>
      <c r="V25" s="180" t="str">
        <f t="shared" si="7"/>
        <v>OKE</v>
      </c>
      <c r="W25" s="300" t="s">
        <v>139</v>
      </c>
      <c r="X25" s="301">
        <v>4</v>
      </c>
      <c r="Y25" s="301" t="s">
        <v>1071</v>
      </c>
      <c r="Z25" s="301" t="s">
        <v>128</v>
      </c>
      <c r="AA25" s="248">
        <v>425</v>
      </c>
      <c r="AB25" s="302">
        <v>0</v>
      </c>
      <c r="AC25" s="302">
        <v>0</v>
      </c>
      <c r="AD25" s="302">
        <v>0</v>
      </c>
      <c r="AE25" s="302">
        <v>0</v>
      </c>
      <c r="AF25" s="247" t="s">
        <v>1072</v>
      </c>
    </row>
    <row r="26" spans="1:32">
      <c r="A26" s="295">
        <v>17</v>
      </c>
      <c r="B26" s="584" t="s">
        <v>139</v>
      </c>
      <c r="C26" s="585">
        <v>4</v>
      </c>
      <c r="D26" s="585" t="s">
        <v>1071</v>
      </c>
      <c r="E26" s="585" t="s">
        <v>128</v>
      </c>
      <c r="F26" s="248">
        <v>425</v>
      </c>
      <c r="G26" s="247">
        <v>134</v>
      </c>
      <c r="H26" s="249">
        <v>31.529411764705884</v>
      </c>
      <c r="I26" s="247">
        <v>0</v>
      </c>
      <c r="J26" s="249">
        <v>0</v>
      </c>
      <c r="K26" s="250" t="s">
        <v>1073</v>
      </c>
      <c r="M26" s="178" t="str">
        <f t="shared" si="0"/>
        <v>K</v>
      </c>
      <c r="N26" s="178" t="str">
        <f t="shared" si="1"/>
        <v>K</v>
      </c>
      <c r="P26" s="184">
        <f t="shared" si="2"/>
        <v>31.529411764705884</v>
      </c>
      <c r="Q26" s="184">
        <f t="shared" si="3"/>
        <v>0</v>
      </c>
      <c r="S26" s="180" t="str">
        <f t="shared" si="4"/>
        <v>BETUL</v>
      </c>
      <c r="T26" s="180" t="str">
        <f t="shared" si="5"/>
        <v>BETUL</v>
      </c>
      <c r="U26" s="180" t="str">
        <f t="shared" si="6"/>
        <v>OKE</v>
      </c>
      <c r="V26" s="180" t="str">
        <f t="shared" si="7"/>
        <v>OKE</v>
      </c>
      <c r="W26" s="300" t="s">
        <v>139</v>
      </c>
      <c r="X26" s="301">
        <v>4</v>
      </c>
      <c r="Y26" s="301" t="s">
        <v>1074</v>
      </c>
      <c r="Z26" s="301" t="s">
        <v>131</v>
      </c>
      <c r="AA26" s="248">
        <v>425</v>
      </c>
      <c r="AB26" s="302">
        <v>245</v>
      </c>
      <c r="AC26" s="302">
        <v>57.647058823529399</v>
      </c>
      <c r="AD26" s="302">
        <v>261</v>
      </c>
      <c r="AE26" s="302">
        <v>61.411764705882398</v>
      </c>
      <c r="AF26" s="247" t="s">
        <v>1075</v>
      </c>
    </row>
    <row r="27" spans="1:32">
      <c r="A27" s="295">
        <v>18</v>
      </c>
      <c r="B27" s="584" t="s">
        <v>139</v>
      </c>
      <c r="C27" s="585">
        <v>4</v>
      </c>
      <c r="D27" s="585" t="s">
        <v>1074</v>
      </c>
      <c r="E27" s="585" t="s">
        <v>131</v>
      </c>
      <c r="F27" s="248">
        <v>425</v>
      </c>
      <c r="G27" s="247">
        <v>260</v>
      </c>
      <c r="H27" s="249">
        <v>61.176470588235297</v>
      </c>
      <c r="I27" s="247">
        <v>172</v>
      </c>
      <c r="J27" s="249">
        <v>40.470588235294116</v>
      </c>
      <c r="K27" s="250" t="s">
        <v>1076</v>
      </c>
      <c r="M27" s="178" t="str">
        <f t="shared" si="0"/>
        <v>K</v>
      </c>
      <c r="N27" s="178" t="str">
        <f t="shared" si="1"/>
        <v>K</v>
      </c>
      <c r="P27" s="184">
        <f t="shared" si="2"/>
        <v>61.176470588235297</v>
      </c>
      <c r="Q27" s="184">
        <f t="shared" si="3"/>
        <v>40.470588235294116</v>
      </c>
      <c r="S27" s="180" t="str">
        <f t="shared" si="4"/>
        <v>BETUL</v>
      </c>
      <c r="T27" s="180" t="str">
        <f t="shared" si="5"/>
        <v>BETUL</v>
      </c>
      <c r="U27" s="180" t="str">
        <f t="shared" si="6"/>
        <v>OKE</v>
      </c>
      <c r="V27" s="180" t="str">
        <f t="shared" si="7"/>
        <v>OKE</v>
      </c>
      <c r="W27" s="300" t="s">
        <v>139</v>
      </c>
      <c r="X27" s="301">
        <v>4</v>
      </c>
      <c r="Y27" s="301" t="s">
        <v>1077</v>
      </c>
      <c r="Z27" s="301" t="s">
        <v>131</v>
      </c>
      <c r="AA27" s="248">
        <v>255</v>
      </c>
      <c r="AB27" s="302">
        <v>141</v>
      </c>
      <c r="AC27" s="302">
        <v>55.294117647058798</v>
      </c>
      <c r="AD27" s="302">
        <v>174</v>
      </c>
      <c r="AE27" s="302">
        <v>68.235294117647101</v>
      </c>
      <c r="AF27" s="247" t="s">
        <v>1078</v>
      </c>
    </row>
    <row r="28" spans="1:32">
      <c r="A28" s="295">
        <v>19</v>
      </c>
      <c r="B28" s="584" t="s">
        <v>139</v>
      </c>
      <c r="C28" s="585">
        <v>4</v>
      </c>
      <c r="D28" s="585" t="s">
        <v>1077</v>
      </c>
      <c r="E28" s="585" t="s">
        <v>131</v>
      </c>
      <c r="F28" s="248">
        <v>255</v>
      </c>
      <c r="G28" s="247">
        <v>175</v>
      </c>
      <c r="H28" s="249">
        <v>68.627450980392155</v>
      </c>
      <c r="I28" s="247">
        <v>113</v>
      </c>
      <c r="J28" s="249">
        <v>44.313725490196077</v>
      </c>
      <c r="K28" s="250" t="s">
        <v>1079</v>
      </c>
      <c r="M28" s="178" t="str">
        <f t="shared" si="0"/>
        <v>K</v>
      </c>
      <c r="N28" s="178" t="str">
        <f t="shared" si="1"/>
        <v>K</v>
      </c>
      <c r="P28" s="184">
        <f t="shared" si="2"/>
        <v>68.627450980392155</v>
      </c>
      <c r="Q28" s="184">
        <f t="shared" si="3"/>
        <v>44.313725490196077</v>
      </c>
      <c r="S28" s="180" t="str">
        <f t="shared" si="4"/>
        <v>BETUL</v>
      </c>
      <c r="T28" s="180" t="str">
        <f t="shared" si="5"/>
        <v>BETUL</v>
      </c>
      <c r="U28" s="180" t="str">
        <f t="shared" si="6"/>
        <v>OKE</v>
      </c>
      <c r="V28" s="180" t="str">
        <f t="shared" si="7"/>
        <v>OKE</v>
      </c>
      <c r="W28" s="300" t="s">
        <v>139</v>
      </c>
      <c r="X28" s="301">
        <v>4</v>
      </c>
      <c r="Y28" s="301" t="s">
        <v>1080</v>
      </c>
      <c r="Z28" s="301" t="s">
        <v>131</v>
      </c>
      <c r="AA28" s="248">
        <v>425</v>
      </c>
      <c r="AB28" s="302">
        <v>152</v>
      </c>
      <c r="AC28" s="302">
        <v>35.764705882352899</v>
      </c>
      <c r="AD28" s="302">
        <v>101</v>
      </c>
      <c r="AE28" s="302">
        <v>23.764705882352899</v>
      </c>
      <c r="AF28" s="247" t="s">
        <v>1081</v>
      </c>
    </row>
    <row r="29" spans="1:32">
      <c r="A29" s="295">
        <v>20</v>
      </c>
      <c r="B29" s="584" t="s">
        <v>139</v>
      </c>
      <c r="C29" s="585">
        <v>4</v>
      </c>
      <c r="D29" s="585" t="s">
        <v>1080</v>
      </c>
      <c r="E29" s="585" t="s">
        <v>131</v>
      </c>
      <c r="F29" s="248">
        <v>425</v>
      </c>
      <c r="G29" s="247">
        <v>124</v>
      </c>
      <c r="H29" s="249">
        <v>29.176470588235293</v>
      </c>
      <c r="I29" s="247">
        <v>93</v>
      </c>
      <c r="J29" s="249">
        <v>21.882352941176471</v>
      </c>
      <c r="K29" s="250" t="s">
        <v>1082</v>
      </c>
      <c r="M29" s="178" t="str">
        <f t="shared" si="0"/>
        <v>K</v>
      </c>
      <c r="N29" s="178" t="str">
        <f t="shared" si="1"/>
        <v>K</v>
      </c>
      <c r="P29" s="184">
        <f t="shared" si="2"/>
        <v>29.176470588235293</v>
      </c>
      <c r="Q29" s="184">
        <f t="shared" si="3"/>
        <v>21.882352941176471</v>
      </c>
      <c r="S29" s="180" t="str">
        <f t="shared" si="4"/>
        <v>BETUL</v>
      </c>
      <c r="T29" s="180" t="str">
        <f t="shared" si="5"/>
        <v>BETUL</v>
      </c>
      <c r="U29" s="180" t="str">
        <f t="shared" si="6"/>
        <v>OKE</v>
      </c>
      <c r="V29" s="180" t="str">
        <f t="shared" si="7"/>
        <v>OKE</v>
      </c>
      <c r="W29" s="300" t="s">
        <v>139</v>
      </c>
      <c r="X29" s="301">
        <v>5</v>
      </c>
      <c r="Y29" s="301" t="s">
        <v>1083</v>
      </c>
      <c r="Z29" s="301" t="s">
        <v>131</v>
      </c>
      <c r="AA29" s="248">
        <v>425</v>
      </c>
      <c r="AB29" s="302">
        <v>257</v>
      </c>
      <c r="AC29" s="302">
        <v>60.470588235294102</v>
      </c>
      <c r="AD29" s="302">
        <v>168</v>
      </c>
      <c r="AE29" s="302">
        <v>39.529411764705898</v>
      </c>
      <c r="AF29" s="247" t="s">
        <v>1084</v>
      </c>
    </row>
    <row r="30" spans="1:32">
      <c r="A30" s="295">
        <v>21</v>
      </c>
      <c r="B30" s="584" t="s">
        <v>139</v>
      </c>
      <c r="C30" s="585">
        <v>4</v>
      </c>
      <c r="D30" s="585" t="s">
        <v>1085</v>
      </c>
      <c r="E30" s="585" t="s">
        <v>131</v>
      </c>
      <c r="F30" s="248">
        <v>425</v>
      </c>
      <c r="G30" s="247">
        <v>92</v>
      </c>
      <c r="H30" s="249">
        <v>21.647058823529409</v>
      </c>
      <c r="I30" s="247">
        <v>120</v>
      </c>
      <c r="J30" s="249">
        <v>28.235294117647058</v>
      </c>
      <c r="K30" s="250" t="s">
        <v>1086</v>
      </c>
      <c r="M30" s="178" t="str">
        <f t="shared" si="0"/>
        <v>K</v>
      </c>
      <c r="N30" s="178" t="str">
        <f t="shared" si="1"/>
        <v>K</v>
      </c>
      <c r="P30" s="184">
        <f t="shared" si="2"/>
        <v>21.647058823529409</v>
      </c>
      <c r="Q30" s="184">
        <f t="shared" si="3"/>
        <v>28.235294117647058</v>
      </c>
      <c r="S30" s="180" t="str">
        <f t="shared" si="4"/>
        <v>BETUL</v>
      </c>
      <c r="T30" s="180" t="str">
        <f t="shared" si="5"/>
        <v>BETUL</v>
      </c>
      <c r="U30" s="180" t="str">
        <f t="shared" si="6"/>
        <v>OKE</v>
      </c>
      <c r="V30" s="180" t="str">
        <f t="shared" si="7"/>
        <v>OKE</v>
      </c>
      <c r="W30" s="300" t="s">
        <v>139</v>
      </c>
      <c r="X30" s="301">
        <v>5</v>
      </c>
      <c r="Y30" s="301" t="s">
        <v>1087</v>
      </c>
      <c r="Z30" s="301" t="s">
        <v>131</v>
      </c>
      <c r="AA30" s="248">
        <v>300</v>
      </c>
      <c r="AB30" s="302">
        <v>104</v>
      </c>
      <c r="AC30" s="302">
        <v>34.6666666666667</v>
      </c>
      <c r="AD30" s="302">
        <v>109</v>
      </c>
      <c r="AE30" s="302">
        <v>36.3333333333333</v>
      </c>
      <c r="AF30" s="247" t="s">
        <v>1088</v>
      </c>
    </row>
    <row r="31" spans="1:32">
      <c r="A31" s="295">
        <v>22</v>
      </c>
      <c r="B31" s="584" t="s">
        <v>139</v>
      </c>
      <c r="C31" s="585">
        <v>5</v>
      </c>
      <c r="D31" s="585" t="s">
        <v>1083</v>
      </c>
      <c r="E31" s="585" t="s">
        <v>131</v>
      </c>
      <c r="F31" s="248">
        <v>425</v>
      </c>
      <c r="G31" s="247">
        <v>237</v>
      </c>
      <c r="H31" s="249">
        <v>55.764705882352942</v>
      </c>
      <c r="I31" s="247">
        <v>200</v>
      </c>
      <c r="J31" s="249">
        <v>47.058823529411761</v>
      </c>
      <c r="K31" s="250" t="s">
        <v>1089</v>
      </c>
      <c r="M31" s="178" t="str">
        <f t="shared" si="0"/>
        <v>K</v>
      </c>
      <c r="N31" s="178" t="str">
        <f t="shared" si="1"/>
        <v>K</v>
      </c>
      <c r="P31" s="184">
        <f t="shared" si="2"/>
        <v>55.764705882352942</v>
      </c>
      <c r="Q31" s="184">
        <f t="shared" si="3"/>
        <v>47.058823529411761</v>
      </c>
      <c r="S31" s="180" t="str">
        <f t="shared" si="4"/>
        <v>BETUL</v>
      </c>
      <c r="T31" s="180" t="str">
        <f t="shared" si="5"/>
        <v>BETUL</v>
      </c>
      <c r="U31" s="180" t="str">
        <f t="shared" si="6"/>
        <v>OKE</v>
      </c>
      <c r="V31" s="180" t="str">
        <f t="shared" si="7"/>
        <v>OKE</v>
      </c>
      <c r="W31" s="300" t="s">
        <v>139</v>
      </c>
      <c r="X31" s="301">
        <v>5</v>
      </c>
      <c r="Y31" s="301" t="s">
        <v>140</v>
      </c>
      <c r="Z31" s="301" t="s">
        <v>128</v>
      </c>
      <c r="AA31" s="248">
        <v>300</v>
      </c>
      <c r="AB31" s="302">
        <v>268</v>
      </c>
      <c r="AC31" s="302">
        <v>89.3333333333333</v>
      </c>
      <c r="AD31" s="302">
        <v>230</v>
      </c>
      <c r="AE31" s="302">
        <v>76.6666666666667</v>
      </c>
      <c r="AF31" s="247" t="s">
        <v>141</v>
      </c>
    </row>
    <row r="32" spans="1:32">
      <c r="A32" s="295">
        <v>23</v>
      </c>
      <c r="B32" s="584" t="s">
        <v>139</v>
      </c>
      <c r="C32" s="585">
        <v>5</v>
      </c>
      <c r="D32" s="585" t="s">
        <v>1087</v>
      </c>
      <c r="E32" s="585" t="s">
        <v>131</v>
      </c>
      <c r="F32" s="248">
        <v>300</v>
      </c>
      <c r="G32" s="247">
        <v>101</v>
      </c>
      <c r="H32" s="249">
        <v>33.666666666666664</v>
      </c>
      <c r="I32" s="247">
        <v>93</v>
      </c>
      <c r="J32" s="249">
        <v>31</v>
      </c>
      <c r="K32" s="250" t="s">
        <v>1090</v>
      </c>
      <c r="M32" s="178" t="str">
        <f t="shared" si="0"/>
        <v>K</v>
      </c>
      <c r="N32" s="178" t="str">
        <f t="shared" si="1"/>
        <v>K</v>
      </c>
      <c r="P32" s="184">
        <f t="shared" si="2"/>
        <v>33.666666666666664</v>
      </c>
      <c r="Q32" s="184">
        <f t="shared" si="3"/>
        <v>31</v>
      </c>
      <c r="S32" s="180" t="str">
        <f t="shared" si="4"/>
        <v>BETUL</v>
      </c>
      <c r="T32" s="180" t="str">
        <f t="shared" si="5"/>
        <v>BETUL</v>
      </c>
      <c r="U32" s="180" t="str">
        <f t="shared" si="6"/>
        <v>OKE</v>
      </c>
      <c r="V32" s="180" t="str">
        <f t="shared" si="7"/>
        <v>OKE</v>
      </c>
      <c r="W32" s="300" t="s">
        <v>139</v>
      </c>
      <c r="X32" s="301">
        <v>5</v>
      </c>
      <c r="Y32" s="301" t="s">
        <v>1091</v>
      </c>
      <c r="Z32" s="301" t="s">
        <v>128</v>
      </c>
      <c r="AA32" s="248">
        <v>300</v>
      </c>
      <c r="AB32" s="302">
        <v>147</v>
      </c>
      <c r="AC32" s="302">
        <v>49</v>
      </c>
      <c r="AD32" s="302">
        <v>113</v>
      </c>
      <c r="AE32" s="302">
        <v>37.6666666666667</v>
      </c>
      <c r="AF32" s="247" t="s">
        <v>1092</v>
      </c>
    </row>
    <row r="33" spans="1:32">
      <c r="A33" s="295">
        <v>24</v>
      </c>
      <c r="B33" s="584" t="s">
        <v>139</v>
      </c>
      <c r="C33" s="585">
        <v>5</v>
      </c>
      <c r="D33" s="585" t="s">
        <v>140</v>
      </c>
      <c r="E33" s="585" t="s">
        <v>128</v>
      </c>
      <c r="F33" s="248">
        <v>300</v>
      </c>
      <c r="G33" s="247">
        <v>134</v>
      </c>
      <c r="H33" s="249">
        <v>44.666666666666664</v>
      </c>
      <c r="I33" s="247">
        <v>55</v>
      </c>
      <c r="J33" s="249">
        <v>18.333333333333332</v>
      </c>
      <c r="K33" s="250" t="s">
        <v>1093</v>
      </c>
      <c r="M33" s="178" t="str">
        <f t="shared" si="0"/>
        <v>K</v>
      </c>
      <c r="N33" s="178" t="str">
        <f t="shared" si="1"/>
        <v>K</v>
      </c>
      <c r="P33" s="184">
        <f t="shared" si="2"/>
        <v>44.666666666666664</v>
      </c>
      <c r="Q33" s="184">
        <f t="shared" si="3"/>
        <v>18.333333333333332</v>
      </c>
      <c r="S33" s="180" t="str">
        <f t="shared" si="4"/>
        <v>BETUL</v>
      </c>
      <c r="T33" s="180" t="str">
        <f t="shared" si="5"/>
        <v>BETUL</v>
      </c>
      <c r="U33" s="180" t="str">
        <f t="shared" si="6"/>
        <v>OKE</v>
      </c>
      <c r="V33" s="180" t="str">
        <f t="shared" si="7"/>
        <v>OKE</v>
      </c>
      <c r="W33" s="300" t="s">
        <v>109</v>
      </c>
      <c r="X33" s="301">
        <v>1</v>
      </c>
      <c r="Y33" s="301" t="s">
        <v>1094</v>
      </c>
      <c r="Z33" s="301" t="s">
        <v>131</v>
      </c>
      <c r="AA33" s="248">
        <v>425</v>
      </c>
      <c r="AB33" s="302">
        <v>178</v>
      </c>
      <c r="AC33" s="302">
        <v>41.882352941176499</v>
      </c>
      <c r="AD33" s="302">
        <v>196</v>
      </c>
      <c r="AE33" s="302">
        <v>46.117647058823501</v>
      </c>
      <c r="AF33" s="247" t="s">
        <v>1095</v>
      </c>
    </row>
    <row r="34" spans="1:32">
      <c r="A34" s="295">
        <v>25</v>
      </c>
      <c r="B34" s="584" t="s">
        <v>139</v>
      </c>
      <c r="C34" s="585">
        <v>5</v>
      </c>
      <c r="D34" s="585" t="s">
        <v>1091</v>
      </c>
      <c r="E34" s="585" t="s">
        <v>128</v>
      </c>
      <c r="F34" s="248">
        <v>300</v>
      </c>
      <c r="G34" s="247">
        <v>120</v>
      </c>
      <c r="H34" s="249">
        <v>40</v>
      </c>
      <c r="I34" s="247">
        <v>120</v>
      </c>
      <c r="J34" s="249">
        <v>40</v>
      </c>
      <c r="K34" s="250" t="s">
        <v>1096</v>
      </c>
      <c r="M34" s="178" t="str">
        <f t="shared" si="0"/>
        <v>K</v>
      </c>
      <c r="N34" s="178" t="str">
        <f t="shared" si="1"/>
        <v>K</v>
      </c>
      <c r="P34" s="184">
        <f t="shared" si="2"/>
        <v>40</v>
      </c>
      <c r="Q34" s="184">
        <f t="shared" si="3"/>
        <v>40</v>
      </c>
      <c r="S34" s="180" t="str">
        <f t="shared" si="4"/>
        <v>BETUL</v>
      </c>
      <c r="T34" s="180" t="str">
        <f t="shared" si="5"/>
        <v>BETUL</v>
      </c>
      <c r="U34" s="180" t="str">
        <f t="shared" si="6"/>
        <v>OKE</v>
      </c>
      <c r="V34" s="180" t="str">
        <f t="shared" si="7"/>
        <v>OKE</v>
      </c>
      <c r="W34" s="300" t="s">
        <v>562</v>
      </c>
      <c r="X34" s="301">
        <v>1</v>
      </c>
      <c r="Y34" s="301" t="s">
        <v>1097</v>
      </c>
      <c r="Z34" s="301" t="s">
        <v>131</v>
      </c>
      <c r="AA34" s="248">
        <v>425</v>
      </c>
      <c r="AB34" s="302">
        <v>190</v>
      </c>
      <c r="AC34" s="302">
        <v>44.705882352941202</v>
      </c>
      <c r="AD34" s="302">
        <v>215</v>
      </c>
      <c r="AE34" s="302">
        <v>50.588235294117602</v>
      </c>
      <c r="AF34" s="247" t="s">
        <v>1098</v>
      </c>
    </row>
    <row r="35" spans="1:32">
      <c r="A35" s="295">
        <v>26</v>
      </c>
      <c r="B35" s="584" t="s">
        <v>139</v>
      </c>
      <c r="C35" s="585">
        <v>5</v>
      </c>
      <c r="D35" s="585" t="s">
        <v>1099</v>
      </c>
      <c r="E35" s="585" t="s">
        <v>128</v>
      </c>
      <c r="F35" s="248">
        <v>400</v>
      </c>
      <c r="G35" s="247">
        <v>206</v>
      </c>
      <c r="H35" s="249">
        <v>51.5</v>
      </c>
      <c r="I35" s="247">
        <v>185</v>
      </c>
      <c r="J35" s="249">
        <v>46.25</v>
      </c>
      <c r="K35" s="250" t="s">
        <v>1100</v>
      </c>
      <c r="M35" s="178" t="str">
        <f t="shared" si="0"/>
        <v>K</v>
      </c>
      <c r="N35" s="178" t="str">
        <f t="shared" si="1"/>
        <v>K</v>
      </c>
      <c r="P35" s="184">
        <f t="shared" si="2"/>
        <v>51.5</v>
      </c>
      <c r="Q35" s="184">
        <f t="shared" si="3"/>
        <v>46.25</v>
      </c>
      <c r="S35" s="180" t="str">
        <f t="shared" si="4"/>
        <v>BETUL</v>
      </c>
      <c r="T35" s="180" t="str">
        <f t="shared" si="5"/>
        <v>BETUL</v>
      </c>
      <c r="U35" s="180" t="str">
        <f t="shared" si="6"/>
        <v>OKE</v>
      </c>
      <c r="V35" s="180" t="str">
        <f t="shared" si="7"/>
        <v>OKE</v>
      </c>
      <c r="W35" s="300" t="s">
        <v>562</v>
      </c>
      <c r="X35" s="301">
        <v>1</v>
      </c>
      <c r="Y35" s="301" t="s">
        <v>1101</v>
      </c>
      <c r="Z35" s="301" t="s">
        <v>131</v>
      </c>
      <c r="AA35" s="248">
        <v>425</v>
      </c>
      <c r="AB35" s="302">
        <v>198</v>
      </c>
      <c r="AC35" s="302">
        <v>46.588235294117602</v>
      </c>
      <c r="AD35" s="302">
        <v>216</v>
      </c>
      <c r="AE35" s="302">
        <v>50.823529411764703</v>
      </c>
      <c r="AF35" s="247" t="s">
        <v>1102</v>
      </c>
    </row>
    <row r="36" spans="1:32">
      <c r="A36" s="295">
        <v>27</v>
      </c>
      <c r="B36" s="584" t="s">
        <v>139</v>
      </c>
      <c r="C36" s="585">
        <v>5</v>
      </c>
      <c r="D36" s="585" t="s">
        <v>1103</v>
      </c>
      <c r="E36" s="585" t="s">
        <v>128</v>
      </c>
      <c r="F36" s="248">
        <v>400</v>
      </c>
      <c r="G36" s="247">
        <v>152</v>
      </c>
      <c r="H36" s="249">
        <v>38</v>
      </c>
      <c r="I36" s="247">
        <v>145</v>
      </c>
      <c r="J36" s="249">
        <v>36.25</v>
      </c>
      <c r="K36" s="250" t="s">
        <v>1104</v>
      </c>
      <c r="M36" s="178" t="str">
        <f t="shared" si="0"/>
        <v>K</v>
      </c>
      <c r="N36" s="178" t="str">
        <f t="shared" si="1"/>
        <v>K</v>
      </c>
      <c r="P36" s="184">
        <f t="shared" si="2"/>
        <v>38</v>
      </c>
      <c r="Q36" s="184">
        <f t="shared" si="3"/>
        <v>36.25</v>
      </c>
      <c r="S36" s="180" t="str">
        <f t="shared" si="4"/>
        <v>BETUL</v>
      </c>
      <c r="T36" s="180" t="str">
        <f t="shared" si="5"/>
        <v>BETUL</v>
      </c>
      <c r="U36" s="180" t="str">
        <f t="shared" si="6"/>
        <v>OKE</v>
      </c>
      <c r="V36" s="180" t="str">
        <f t="shared" si="7"/>
        <v>OKE</v>
      </c>
    </row>
    <row r="37" spans="1:32">
      <c r="A37" s="295">
        <v>28</v>
      </c>
      <c r="B37" s="584" t="s">
        <v>139</v>
      </c>
      <c r="C37" s="585">
        <v>5</v>
      </c>
      <c r="D37" s="585" t="s">
        <v>1105</v>
      </c>
      <c r="E37" s="585" t="s">
        <v>128</v>
      </c>
      <c r="F37" s="248">
        <v>400</v>
      </c>
      <c r="G37" s="247">
        <v>16</v>
      </c>
      <c r="H37" s="249">
        <v>4</v>
      </c>
      <c r="I37" s="247">
        <v>16</v>
      </c>
      <c r="J37" s="249">
        <v>4</v>
      </c>
      <c r="K37" s="250" t="s">
        <v>1106</v>
      </c>
      <c r="M37" s="178" t="str">
        <f t="shared" si="0"/>
        <v>K</v>
      </c>
      <c r="N37" s="178" t="str">
        <f t="shared" si="1"/>
        <v>K</v>
      </c>
      <c r="P37" s="184">
        <f t="shared" si="2"/>
        <v>4</v>
      </c>
      <c r="Q37" s="184">
        <f t="shared" si="3"/>
        <v>4</v>
      </c>
      <c r="S37" s="180" t="str">
        <f t="shared" si="4"/>
        <v>BETUL</v>
      </c>
      <c r="T37" s="180" t="str">
        <f t="shared" si="5"/>
        <v>BETUL</v>
      </c>
      <c r="U37" s="180" t="str">
        <f t="shared" si="6"/>
        <v>OKE</v>
      </c>
      <c r="V37" s="180" t="str">
        <f t="shared" si="7"/>
        <v>OKE</v>
      </c>
    </row>
    <row r="38" spans="1:32">
      <c r="A38" s="295">
        <v>29</v>
      </c>
      <c r="B38" s="584" t="s">
        <v>139</v>
      </c>
      <c r="C38" s="585">
        <v>5</v>
      </c>
      <c r="D38" s="585" t="s">
        <v>1107</v>
      </c>
      <c r="E38" s="585" t="s">
        <v>128</v>
      </c>
      <c r="F38" s="248">
        <v>400</v>
      </c>
      <c r="G38" s="247">
        <v>172</v>
      </c>
      <c r="H38" s="249">
        <v>43</v>
      </c>
      <c r="I38" s="247">
        <v>219</v>
      </c>
      <c r="J38" s="249">
        <v>54.75</v>
      </c>
      <c r="K38" s="250" t="s">
        <v>1108</v>
      </c>
      <c r="M38" s="178" t="str">
        <f t="shared" si="0"/>
        <v>K</v>
      </c>
      <c r="N38" s="178" t="str">
        <f t="shared" si="1"/>
        <v>K</v>
      </c>
      <c r="P38" s="184">
        <f t="shared" si="2"/>
        <v>43</v>
      </c>
      <c r="Q38" s="184">
        <f t="shared" si="3"/>
        <v>54.75</v>
      </c>
      <c r="S38" s="180" t="str">
        <f t="shared" si="4"/>
        <v>BETUL</v>
      </c>
      <c r="T38" s="180" t="str">
        <f t="shared" si="5"/>
        <v>BETUL</v>
      </c>
      <c r="U38" s="180" t="str">
        <f t="shared" si="6"/>
        <v>OKE</v>
      </c>
      <c r="V38" s="180" t="str">
        <f t="shared" si="7"/>
        <v>OKE</v>
      </c>
    </row>
    <row r="39" spans="1:32">
      <c r="A39" s="295">
        <v>30</v>
      </c>
      <c r="B39" s="584" t="s">
        <v>109</v>
      </c>
      <c r="C39" s="585">
        <v>1</v>
      </c>
      <c r="D39" s="585" t="s">
        <v>1094</v>
      </c>
      <c r="E39" s="585" t="s">
        <v>131</v>
      </c>
      <c r="F39" s="248">
        <v>425</v>
      </c>
      <c r="G39" s="247">
        <v>158</v>
      </c>
      <c r="H39" s="249">
        <v>37.176470588235297</v>
      </c>
      <c r="I39" s="247">
        <v>254</v>
      </c>
      <c r="J39" s="249">
        <v>59.764705882352942</v>
      </c>
      <c r="K39" s="250" t="s">
        <v>1109</v>
      </c>
      <c r="M39" s="178" t="str">
        <f t="shared" si="0"/>
        <v>K</v>
      </c>
      <c r="N39" s="178" t="str">
        <f t="shared" si="1"/>
        <v>K</v>
      </c>
      <c r="P39" s="184">
        <f t="shared" si="2"/>
        <v>37.176470588235297</v>
      </c>
      <c r="Q39" s="184">
        <f t="shared" si="3"/>
        <v>59.764705882352942</v>
      </c>
      <c r="S39" s="180" t="str">
        <f t="shared" si="4"/>
        <v>BETUL</v>
      </c>
      <c r="T39" s="180" t="str">
        <f t="shared" si="5"/>
        <v>BETUL</v>
      </c>
      <c r="U39" s="180" t="str">
        <f t="shared" si="6"/>
        <v>OKE</v>
      </c>
      <c r="V39" s="180" t="str">
        <f t="shared" si="7"/>
        <v>OKE</v>
      </c>
    </row>
    <row r="40" spans="1:32">
      <c r="A40" s="295">
        <v>31</v>
      </c>
      <c r="B40" s="584" t="s">
        <v>562</v>
      </c>
      <c r="C40" s="585">
        <v>1</v>
      </c>
      <c r="D40" s="585" t="s">
        <v>1101</v>
      </c>
      <c r="E40" s="585" t="s">
        <v>131</v>
      </c>
      <c r="F40" s="248">
        <v>425</v>
      </c>
      <c r="G40" s="247">
        <v>217</v>
      </c>
      <c r="H40" s="249">
        <v>51.058823529411768</v>
      </c>
      <c r="I40" s="247">
        <v>220</v>
      </c>
      <c r="J40" s="249">
        <v>51.764705882352949</v>
      </c>
      <c r="K40" s="250" t="s">
        <v>1111</v>
      </c>
      <c r="M40" s="178" t="str">
        <f t="shared" si="0"/>
        <v>K</v>
      </c>
      <c r="N40" s="178" t="str">
        <f t="shared" si="1"/>
        <v>K</v>
      </c>
      <c r="P40" s="184">
        <f t="shared" si="2"/>
        <v>51.058823529411768</v>
      </c>
      <c r="Q40" s="184">
        <f t="shared" si="3"/>
        <v>51.764705882352949</v>
      </c>
      <c r="S40" s="180" t="str">
        <f t="shared" si="4"/>
        <v>BETUL</v>
      </c>
      <c r="T40" s="180" t="str">
        <f t="shared" si="5"/>
        <v>BETUL</v>
      </c>
      <c r="U40" s="180" t="str">
        <f t="shared" si="6"/>
        <v>OKE</v>
      </c>
      <c r="V40" s="180" t="str">
        <f t="shared" si="7"/>
        <v>OKE</v>
      </c>
    </row>
    <row r="41" spans="1:32">
      <c r="A41" s="295">
        <v>32</v>
      </c>
      <c r="B41" s="584" t="s">
        <v>562</v>
      </c>
      <c r="C41" s="585">
        <v>1</v>
      </c>
      <c r="D41" s="585" t="s">
        <v>1097</v>
      </c>
      <c r="E41" s="585" t="s">
        <v>131</v>
      </c>
      <c r="F41" s="248">
        <v>425</v>
      </c>
      <c r="G41" s="247">
        <v>190</v>
      </c>
      <c r="H41" s="249">
        <v>44.705882352941181</v>
      </c>
      <c r="I41" s="247">
        <v>202</v>
      </c>
      <c r="J41" s="249">
        <v>47.529411764705884</v>
      </c>
      <c r="K41" s="250" t="s">
        <v>1110</v>
      </c>
      <c r="M41" s="178" t="str">
        <f t="shared" si="0"/>
        <v>K</v>
      </c>
      <c r="N41" s="178" t="str">
        <f t="shared" si="1"/>
        <v>K</v>
      </c>
      <c r="P41" s="184">
        <f t="shared" si="2"/>
        <v>44.705882352941181</v>
      </c>
      <c r="Q41" s="184">
        <f t="shared" si="3"/>
        <v>47.529411764705884</v>
      </c>
      <c r="S41" s="180" t="str">
        <f t="shared" si="4"/>
        <v>BETUL</v>
      </c>
      <c r="T41" s="180" t="str">
        <f t="shared" si="5"/>
        <v>BETUL</v>
      </c>
      <c r="U41" s="180" t="str">
        <f t="shared" si="6"/>
        <v>OKE</v>
      </c>
      <c r="V41" s="180" t="str">
        <f t="shared" si="7"/>
        <v>OKE</v>
      </c>
    </row>
    <row r="42" spans="1:32">
      <c r="M42" s="178"/>
      <c r="N42" s="178"/>
      <c r="P42" s="184"/>
      <c r="Q42" s="184"/>
      <c r="S42" s="180"/>
      <c r="T42" s="180"/>
      <c r="U42" s="180"/>
      <c r="V42" s="180"/>
    </row>
    <row r="43" spans="1:32">
      <c r="M43" s="178"/>
      <c r="N43" s="178"/>
      <c r="P43" s="184"/>
      <c r="Q43" s="184"/>
      <c r="S43" s="180"/>
      <c r="T43" s="180"/>
      <c r="U43" s="180"/>
      <c r="V43" s="180"/>
    </row>
    <row r="44" spans="1:32">
      <c r="M44" s="178"/>
      <c r="N44" s="178"/>
      <c r="P44" s="184"/>
      <c r="Q44" s="184"/>
      <c r="S44" s="180"/>
      <c r="T44" s="180"/>
      <c r="U44" s="180"/>
      <c r="V44" s="180"/>
    </row>
    <row r="45" spans="1:32">
      <c r="M45" s="178"/>
      <c r="N45" s="178"/>
      <c r="P45" s="184"/>
      <c r="Q45" s="184"/>
      <c r="S45" s="180"/>
      <c r="T45" s="180"/>
      <c r="U45" s="180"/>
      <c r="V45" s="180"/>
    </row>
    <row r="46" spans="1:32">
      <c r="M46" s="178"/>
      <c r="N46" s="178"/>
      <c r="P46" s="184"/>
      <c r="Q46" s="184"/>
      <c r="S46" s="180"/>
      <c r="T46" s="180"/>
      <c r="U46" s="180"/>
      <c r="V46" s="180"/>
    </row>
    <row r="47" spans="1:32">
      <c r="M47" s="178"/>
      <c r="N47" s="178"/>
      <c r="P47" s="184"/>
      <c r="Q47" s="184"/>
      <c r="S47" s="180"/>
      <c r="T47" s="180"/>
      <c r="U47" s="180"/>
      <c r="V47" s="180"/>
    </row>
    <row r="48" spans="1:32">
      <c r="M48" s="178"/>
      <c r="N48" s="178"/>
      <c r="P48" s="184"/>
      <c r="Q48" s="184"/>
      <c r="S48" s="180"/>
      <c r="T48" s="180"/>
      <c r="U48" s="180"/>
      <c r="V48" s="180"/>
    </row>
    <row r="49" spans="13:22">
      <c r="M49" s="178"/>
      <c r="N49" s="178"/>
      <c r="P49" s="184"/>
      <c r="Q49" s="184"/>
      <c r="S49" s="180"/>
      <c r="T49" s="180"/>
      <c r="U49" s="180"/>
      <c r="V49" s="180"/>
    </row>
    <row r="50" spans="13:22">
      <c r="M50" s="178"/>
      <c r="N50" s="178"/>
      <c r="P50" s="184"/>
      <c r="Q50" s="184"/>
      <c r="S50" s="180"/>
      <c r="T50" s="180"/>
      <c r="U50" s="180"/>
      <c r="V50" s="180"/>
    </row>
    <row r="51" spans="13:22">
      <c r="M51" s="178"/>
      <c r="N51" s="178"/>
      <c r="P51" s="184"/>
      <c r="Q51" s="184"/>
      <c r="S51" s="180"/>
      <c r="T51" s="180"/>
      <c r="U51" s="180"/>
      <c r="V51" s="180"/>
    </row>
    <row r="52" spans="13:22">
      <c r="M52" s="178"/>
      <c r="N52" s="178"/>
      <c r="P52" s="184"/>
      <c r="Q52" s="184"/>
      <c r="S52" s="180"/>
      <c r="T52" s="180"/>
      <c r="U52" s="180"/>
      <c r="V52" s="180"/>
    </row>
    <row r="53" spans="13:22">
      <c r="M53" s="178"/>
      <c r="N53" s="178"/>
      <c r="P53" s="184"/>
      <c r="Q53" s="184"/>
      <c r="S53" s="180"/>
      <c r="T53" s="180"/>
      <c r="U53" s="180"/>
      <c r="V53" s="180"/>
    </row>
    <row r="54" spans="13:22">
      <c r="M54" s="178"/>
      <c r="N54" s="178"/>
      <c r="P54" s="184"/>
      <c r="Q54" s="184"/>
      <c r="S54" s="180"/>
      <c r="T54" s="180"/>
      <c r="U54" s="180"/>
      <c r="V54" s="180"/>
    </row>
    <row r="55" spans="13:22">
      <c r="M55" s="178"/>
      <c r="N55" s="178"/>
      <c r="P55" s="184"/>
      <c r="Q55" s="184"/>
      <c r="S55" s="180"/>
      <c r="T55" s="180"/>
      <c r="U55" s="180"/>
      <c r="V55" s="180"/>
    </row>
    <row r="56" spans="13:22">
      <c r="M56" s="178"/>
      <c r="N56" s="178"/>
      <c r="P56" s="184"/>
      <c r="Q56" s="184"/>
      <c r="S56" s="180"/>
      <c r="T56" s="180"/>
      <c r="U56" s="180"/>
      <c r="V56" s="180"/>
    </row>
    <row r="57" spans="13:22">
      <c r="M57" s="178"/>
      <c r="N57" s="178"/>
      <c r="P57" s="184"/>
      <c r="Q57" s="184"/>
      <c r="S57" s="180"/>
      <c r="T57" s="180"/>
      <c r="U57" s="180"/>
      <c r="V57" s="180"/>
    </row>
    <row r="58" spans="13:22">
      <c r="M58" s="178"/>
      <c r="N58" s="178"/>
      <c r="P58" s="184"/>
      <c r="Q58" s="184"/>
      <c r="S58" s="180"/>
      <c r="T58" s="180"/>
      <c r="U58" s="180"/>
      <c r="V58" s="180"/>
    </row>
    <row r="59" spans="13:22">
      <c r="M59" s="178"/>
      <c r="N59" s="178"/>
      <c r="P59" s="184"/>
      <c r="Q59" s="184"/>
      <c r="S59" s="180"/>
      <c r="T59" s="180"/>
      <c r="U59" s="180"/>
      <c r="V59" s="180"/>
    </row>
    <row r="60" spans="13:22">
      <c r="M60" s="178"/>
      <c r="N60" s="178"/>
      <c r="P60" s="184"/>
      <c r="Q60" s="184"/>
      <c r="S60" s="180"/>
      <c r="T60" s="180"/>
      <c r="U60" s="180"/>
      <c r="V60" s="180"/>
    </row>
    <row r="61" spans="13:22">
      <c r="M61" s="178"/>
      <c r="N61" s="178"/>
      <c r="P61" s="184"/>
      <c r="Q61" s="184"/>
      <c r="S61" s="180"/>
      <c r="T61" s="180"/>
      <c r="U61" s="180"/>
      <c r="V61" s="180"/>
    </row>
    <row r="62" spans="13:22">
      <c r="M62" s="178"/>
      <c r="N62" s="178"/>
      <c r="P62" s="184"/>
      <c r="Q62" s="184"/>
      <c r="S62" s="180"/>
      <c r="T62" s="180"/>
      <c r="U62" s="180"/>
      <c r="V62" s="180"/>
    </row>
    <row r="63" spans="13:22">
      <c r="M63" s="178"/>
      <c r="N63" s="178"/>
      <c r="P63" s="184"/>
      <c r="Q63" s="184"/>
      <c r="S63" s="180"/>
      <c r="T63" s="180"/>
      <c r="U63" s="180"/>
      <c r="V63" s="180"/>
    </row>
    <row r="64" spans="13:22">
      <c r="M64" s="178"/>
      <c r="N64" s="178"/>
      <c r="P64" s="184"/>
      <c r="Q64" s="184"/>
      <c r="S64" s="180"/>
      <c r="T64" s="180"/>
      <c r="U64" s="180"/>
      <c r="V64" s="180"/>
    </row>
    <row r="65" spans="13:22">
      <c r="M65" s="178"/>
      <c r="N65" s="178"/>
      <c r="P65" s="184"/>
      <c r="Q65" s="184"/>
      <c r="S65" s="180"/>
      <c r="T65" s="180"/>
      <c r="U65" s="180"/>
      <c r="V65" s="180"/>
    </row>
    <row r="66" spans="13:22">
      <c r="M66" s="178"/>
      <c r="N66" s="178"/>
      <c r="P66" s="184"/>
      <c r="Q66" s="184"/>
      <c r="S66" s="180"/>
      <c r="T66" s="180"/>
      <c r="U66" s="180"/>
      <c r="V66" s="180"/>
    </row>
    <row r="67" spans="13:22">
      <c r="M67" s="178"/>
      <c r="N67" s="178"/>
      <c r="P67" s="184"/>
      <c r="Q67" s="184"/>
      <c r="S67" s="180"/>
      <c r="T67" s="180"/>
      <c r="U67" s="180"/>
      <c r="V67" s="180"/>
    </row>
    <row r="68" spans="13:22">
      <c r="M68" s="178"/>
      <c r="N68" s="178"/>
      <c r="P68" s="184"/>
      <c r="Q68" s="184"/>
      <c r="S68" s="180"/>
      <c r="T68" s="180"/>
      <c r="U68" s="180"/>
      <c r="V68" s="180"/>
    </row>
    <row r="69" spans="13:22">
      <c r="M69" s="178"/>
      <c r="N69" s="178"/>
      <c r="P69" s="184"/>
      <c r="Q69" s="184"/>
      <c r="S69" s="180"/>
      <c r="T69" s="180"/>
      <c r="U69" s="180"/>
      <c r="V69" s="180"/>
    </row>
    <row r="70" spans="13:22">
      <c r="M70" s="178"/>
      <c r="N70" s="178"/>
      <c r="P70" s="184"/>
      <c r="Q70" s="184"/>
      <c r="S70" s="180"/>
      <c r="T70" s="180"/>
      <c r="U70" s="180"/>
      <c r="V70" s="180"/>
    </row>
    <row r="71" spans="13:22">
      <c r="M71" s="178"/>
      <c r="N71" s="178"/>
      <c r="P71" s="184"/>
      <c r="Q71" s="184"/>
      <c r="S71" s="180"/>
      <c r="T71" s="180"/>
      <c r="U71" s="180"/>
      <c r="V71" s="180"/>
    </row>
    <row r="72" spans="13:22">
      <c r="M72" s="178"/>
      <c r="N72" s="178"/>
      <c r="P72" s="184"/>
      <c r="Q72" s="184"/>
      <c r="S72" s="180"/>
      <c r="T72" s="180"/>
      <c r="U72" s="180"/>
      <c r="V72" s="180"/>
    </row>
    <row r="73" spans="13:22">
      <c r="M73" s="178"/>
      <c r="N73" s="178"/>
      <c r="P73" s="184"/>
      <c r="Q73" s="184"/>
      <c r="S73" s="180"/>
      <c r="T73" s="180"/>
      <c r="U73" s="180"/>
      <c r="V73" s="180"/>
    </row>
    <row r="74" spans="13:22">
      <c r="M74" s="178"/>
      <c r="N74" s="178"/>
      <c r="P74" s="184"/>
      <c r="Q74" s="184"/>
      <c r="S74" s="180"/>
      <c r="T74" s="180"/>
      <c r="U74" s="180"/>
      <c r="V74" s="180"/>
    </row>
    <row r="75" spans="13:22">
      <c r="M75" s="178"/>
      <c r="N75" s="178"/>
      <c r="P75" s="184"/>
      <c r="Q75" s="184"/>
      <c r="S75" s="180"/>
      <c r="T75" s="180"/>
      <c r="U75" s="180"/>
      <c r="V75" s="180"/>
    </row>
    <row r="76" spans="13:22">
      <c r="M76" s="178"/>
      <c r="N76" s="178"/>
      <c r="P76" s="184"/>
      <c r="Q76" s="184"/>
      <c r="S76" s="180"/>
      <c r="T76" s="180"/>
      <c r="U76" s="180"/>
      <c r="V76" s="180"/>
    </row>
    <row r="77" spans="13:22">
      <c r="M77" s="178"/>
      <c r="N77" s="178"/>
      <c r="P77" s="184"/>
      <c r="Q77" s="184"/>
      <c r="S77" s="180"/>
      <c r="T77" s="180"/>
      <c r="U77" s="180"/>
      <c r="V77" s="180"/>
    </row>
    <row r="78" spans="13:22">
      <c r="M78" s="178"/>
      <c r="N78" s="178"/>
      <c r="P78" s="184"/>
      <c r="Q78" s="184"/>
      <c r="S78" s="180"/>
      <c r="T78" s="180"/>
      <c r="U78" s="180"/>
      <c r="V78" s="180"/>
    </row>
    <row r="79" spans="13:22">
      <c r="M79" s="178"/>
      <c r="N79" s="178"/>
      <c r="P79" s="184"/>
      <c r="Q79" s="184"/>
      <c r="S79" s="180"/>
      <c r="T79" s="180"/>
      <c r="U79" s="180"/>
      <c r="V79" s="180"/>
    </row>
    <row r="80" spans="13:22">
      <c r="M80" s="178"/>
      <c r="N80" s="178"/>
      <c r="P80" s="184"/>
      <c r="Q80" s="184"/>
      <c r="S80" s="180"/>
      <c r="T80" s="180"/>
      <c r="U80" s="180"/>
      <c r="V80" s="180"/>
    </row>
    <row r="81" spans="13:22">
      <c r="M81" s="178"/>
      <c r="N81" s="178"/>
      <c r="P81" s="184"/>
      <c r="Q81" s="184"/>
      <c r="S81" s="180"/>
      <c r="T81" s="180"/>
      <c r="U81" s="180"/>
      <c r="V81" s="180"/>
    </row>
    <row r="82" spans="13:22">
      <c r="M82" s="178"/>
      <c r="N82" s="178"/>
      <c r="P82" s="184"/>
      <c r="Q82" s="184"/>
      <c r="S82" s="180"/>
      <c r="T82" s="180"/>
      <c r="U82" s="180"/>
      <c r="V82" s="180"/>
    </row>
    <row r="83" spans="13:22">
      <c r="M83" s="178"/>
      <c r="N83" s="178"/>
      <c r="P83" s="184"/>
      <c r="Q83" s="184"/>
      <c r="S83" s="180"/>
      <c r="T83" s="180"/>
      <c r="U83" s="180"/>
      <c r="V83" s="180"/>
    </row>
  </sheetData>
  <mergeCells count="13">
    <mergeCell ref="K7:K9"/>
    <mergeCell ref="G8:H8"/>
    <mergeCell ref="I8:J8"/>
    <mergeCell ref="A3:K3"/>
    <mergeCell ref="A4:K4"/>
    <mergeCell ref="A5:K5"/>
    <mergeCell ref="A7:A9"/>
    <mergeCell ref="B7:B9"/>
    <mergeCell ref="C7:C9"/>
    <mergeCell ref="D7:D9"/>
    <mergeCell ref="E7:E9"/>
    <mergeCell ref="F7:F9"/>
    <mergeCell ref="G7:J7"/>
  </mergeCells>
  <printOptions horizontalCentered="1"/>
  <pageMargins left="0" right="0" top="0" bottom="0" header="0" footer="0"/>
  <pageSetup paperSize="9" scale="85" firstPageNumber="4" orientation="portrait" useFirstPageNumber="1"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D4698-5D2D-4357-A9F0-EC3A3726327A}">
  <sheetPr>
    <tabColor rgb="FF00FF00"/>
  </sheetPr>
  <dimension ref="A3:BQ277"/>
  <sheetViews>
    <sheetView view="pageBreakPreview" zoomScaleNormal="100" zoomScaleSheetLayoutView="100" workbookViewId="0">
      <selection activeCell="B10" sqref="B10:K277"/>
    </sheetView>
  </sheetViews>
  <sheetFormatPr baseColWidth="10" defaultColWidth="9.1640625" defaultRowHeight="13"/>
  <cols>
    <col min="1" max="1" width="4.1640625" customWidth="1"/>
    <col min="2" max="2" width="8.33203125" customWidth="1"/>
    <col min="3" max="3" width="5" style="589" customWidth="1"/>
    <col min="4" max="4" width="13.5" style="589" customWidth="1"/>
    <col min="5" max="5" width="6.33203125" customWidth="1"/>
    <col min="6" max="6" width="4.83203125" customWidth="1"/>
    <col min="7" max="7" width="5.5" customWidth="1"/>
    <col min="8" max="8" width="4.5" customWidth="1"/>
    <col min="9" max="9" width="5.5" customWidth="1"/>
    <col min="10" max="10" width="4.6640625" customWidth="1"/>
    <col min="11" max="11" width="50.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69" ht="18">
      <c r="A3" s="962" t="s">
        <v>626</v>
      </c>
      <c r="B3" s="962"/>
      <c r="C3" s="962"/>
      <c r="D3" s="962"/>
      <c r="E3" s="962"/>
      <c r="F3" s="962"/>
      <c r="G3" s="962"/>
      <c r="H3" s="962"/>
      <c r="I3" s="962"/>
      <c r="J3" s="962"/>
      <c r="K3" s="962"/>
    </row>
    <row r="4" spans="1:69" ht="18">
      <c r="A4" s="962" t="s">
        <v>4493</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row>
    <row r="5" spans="1:69"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row>
    <row r="7" spans="1:69" ht="14" thickTop="1">
      <c r="A7" s="980" t="s">
        <v>122</v>
      </c>
      <c r="B7" s="975" t="s">
        <v>6</v>
      </c>
      <c r="C7" s="975" t="s">
        <v>7</v>
      </c>
      <c r="D7" s="975" t="s">
        <v>123</v>
      </c>
      <c r="E7" s="975" t="s">
        <v>124</v>
      </c>
      <c r="F7" s="990" t="s">
        <v>125</v>
      </c>
      <c r="G7" s="1039" t="str">
        <f>' PENY 80%  PRINT'!H9</f>
        <v>April</v>
      </c>
      <c r="H7" s="1040"/>
      <c r="I7" s="1040"/>
      <c r="J7" s="1041"/>
      <c r="K7" s="951" t="s">
        <v>126</v>
      </c>
    </row>
    <row r="8" spans="1:69">
      <c r="A8" s="1025"/>
      <c r="B8" s="947"/>
      <c r="C8" s="947"/>
      <c r="D8" s="947"/>
      <c r="E8" s="947"/>
      <c r="F8" s="1038"/>
      <c r="G8" s="1036" t="s">
        <v>12</v>
      </c>
      <c r="H8" s="995"/>
      <c r="I8" s="995" t="s">
        <v>13</v>
      </c>
      <c r="J8" s="1037"/>
      <c r="K8" s="952"/>
    </row>
    <row r="9" spans="1:69">
      <c r="A9" s="1034"/>
      <c r="B9" s="965"/>
      <c r="C9" s="965"/>
      <c r="D9" s="965"/>
      <c r="E9" s="965"/>
      <c r="F9" s="1038"/>
      <c r="G9" s="290" t="s">
        <v>15</v>
      </c>
      <c r="H9" s="532" t="s">
        <v>16</v>
      </c>
      <c r="I9" s="532" t="s">
        <v>15</v>
      </c>
      <c r="J9" s="268" t="s">
        <v>16</v>
      </c>
      <c r="K9" s="953"/>
      <c r="L9" s="227" t="s">
        <v>5</v>
      </c>
    </row>
    <row r="10" spans="1:69">
      <c r="A10" s="291">
        <v>1</v>
      </c>
      <c r="B10" s="584" t="s">
        <v>419</v>
      </c>
      <c r="C10" s="585">
        <v>1</v>
      </c>
      <c r="D10" s="585" t="s">
        <v>1901</v>
      </c>
      <c r="E10" s="585" t="s">
        <v>128</v>
      </c>
      <c r="F10" s="248">
        <v>358</v>
      </c>
      <c r="G10" s="247">
        <v>88</v>
      </c>
      <c r="H10" s="249">
        <v>24.581005586592177</v>
      </c>
      <c r="I10" s="247">
        <v>75</v>
      </c>
      <c r="J10" s="249">
        <v>20.949720670391063</v>
      </c>
      <c r="K10" s="250" t="s">
        <v>1902</v>
      </c>
      <c r="L10" s="227" t="e">
        <f>VLOOKUP(D10,#REF!,2,0)</f>
        <v>#REF!</v>
      </c>
      <c r="M10" s="178" t="str">
        <f t="shared" ref="M10:M73" si="0">IF(H10&gt;=80,"B","K")</f>
        <v>K</v>
      </c>
      <c r="N10" s="178" t="str">
        <f t="shared" ref="N10:N73" si="1">IF(J10&gt;=80,"B","K")</f>
        <v>K</v>
      </c>
      <c r="O10" s="178"/>
      <c r="P10" s="184">
        <f t="shared" ref="P10:P73" si="2">(G10/F10)*100</f>
        <v>24.581005586592177</v>
      </c>
      <c r="Q10" s="184">
        <f t="shared" ref="Q10:Q73" si="3">(I10/F10)*100</f>
        <v>20.949720670391063</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X10" s="292" t="s">
        <v>419</v>
      </c>
      <c r="Y10" s="293">
        <v>1</v>
      </c>
      <c r="Z10" s="293" t="s">
        <v>4494</v>
      </c>
      <c r="AA10" s="293" t="s">
        <v>128</v>
      </c>
      <c r="AB10" s="248">
        <v>358</v>
      </c>
      <c r="AC10" s="294">
        <v>132</v>
      </c>
      <c r="AD10" s="294">
        <v>36.871508379888297</v>
      </c>
      <c r="AE10" s="294">
        <v>115</v>
      </c>
      <c r="AF10" s="294">
        <v>32.122905027933001</v>
      </c>
      <c r="AG10" s="247" t="s">
        <v>4495</v>
      </c>
    </row>
    <row r="11" spans="1:69">
      <c r="A11" s="291">
        <f>A10+1</f>
        <v>2</v>
      </c>
      <c r="B11" s="584" t="s">
        <v>419</v>
      </c>
      <c r="C11" s="585">
        <v>1</v>
      </c>
      <c r="D11" s="585" t="s">
        <v>4497</v>
      </c>
      <c r="E11" s="585" t="s">
        <v>128</v>
      </c>
      <c r="F11" s="248">
        <v>358</v>
      </c>
      <c r="G11" s="247">
        <v>174</v>
      </c>
      <c r="H11" s="249">
        <v>48.603351955307261</v>
      </c>
      <c r="I11" s="247">
        <v>174</v>
      </c>
      <c r="J11" s="249">
        <v>48.603351955307261</v>
      </c>
      <c r="K11" s="250" t="s">
        <v>4499</v>
      </c>
      <c r="L11" s="227" t="e">
        <f>VLOOKUP(D11,#REF!,2,0)</f>
        <v>#REF!</v>
      </c>
      <c r="M11" s="178" t="str">
        <f t="shared" si="0"/>
        <v>K</v>
      </c>
      <c r="N11" s="178" t="str">
        <f t="shared" si="1"/>
        <v>K</v>
      </c>
      <c r="O11" s="178"/>
      <c r="P11" s="184">
        <f t="shared" si="2"/>
        <v>48.603351955307261</v>
      </c>
      <c r="Q11" s="184">
        <f t="shared" si="3"/>
        <v>48.603351955307261</v>
      </c>
      <c r="R11" s="180"/>
      <c r="S11" s="180" t="str">
        <f t="shared" si="4"/>
        <v>BETUL</v>
      </c>
      <c r="T11" s="180" t="str">
        <f t="shared" si="5"/>
        <v>BETUL</v>
      </c>
      <c r="U11" s="180" t="str">
        <f t="shared" si="6"/>
        <v>OKE</v>
      </c>
      <c r="V11" s="180" t="str">
        <f t="shared" si="7"/>
        <v>OKE</v>
      </c>
      <c r="X11" s="292" t="s">
        <v>419</v>
      </c>
      <c r="Y11" s="293">
        <v>1</v>
      </c>
      <c r="Z11" s="293" t="s">
        <v>4497</v>
      </c>
      <c r="AA11" s="293" t="s">
        <v>128</v>
      </c>
      <c r="AB11" s="248">
        <v>358</v>
      </c>
      <c r="AC11" s="294">
        <v>120</v>
      </c>
      <c r="AD11" s="294">
        <v>33.519553072625698</v>
      </c>
      <c r="AE11" s="294">
        <v>60</v>
      </c>
      <c r="AF11" s="294">
        <v>16.759776536312799</v>
      </c>
      <c r="AG11" s="247" t="s">
        <v>4498</v>
      </c>
    </row>
    <row r="12" spans="1:69">
      <c r="A12" s="291">
        <f t="shared" ref="A12:A75" si="8">A11+1</f>
        <v>3</v>
      </c>
      <c r="B12" s="584" t="s">
        <v>419</v>
      </c>
      <c r="C12" s="585">
        <v>1</v>
      </c>
      <c r="D12" s="585" t="s">
        <v>4504</v>
      </c>
      <c r="E12" s="585" t="s">
        <v>128</v>
      </c>
      <c r="F12" s="248">
        <v>358</v>
      </c>
      <c r="G12" s="247">
        <v>39</v>
      </c>
      <c r="H12" s="249">
        <v>10.893854748603351</v>
      </c>
      <c r="I12" s="247">
        <v>33</v>
      </c>
      <c r="J12" s="249">
        <v>9.2178770949720672</v>
      </c>
      <c r="K12" s="250" t="s">
        <v>4505</v>
      </c>
      <c r="L12" s="227" t="e">
        <f>VLOOKUP(D12,#REF!,2,0)</f>
        <v>#REF!</v>
      </c>
      <c r="M12" s="178" t="str">
        <f t="shared" si="0"/>
        <v>K</v>
      </c>
      <c r="N12" s="178" t="str">
        <f t="shared" si="1"/>
        <v>K</v>
      </c>
      <c r="O12" s="178"/>
      <c r="P12" s="184">
        <f t="shared" si="2"/>
        <v>10.893854748603351</v>
      </c>
      <c r="Q12" s="184">
        <f t="shared" si="3"/>
        <v>9.2178770949720672</v>
      </c>
      <c r="R12" s="180"/>
      <c r="S12" s="180" t="str">
        <f t="shared" si="4"/>
        <v>BETUL</v>
      </c>
      <c r="T12" s="180" t="str">
        <f t="shared" si="5"/>
        <v>BETUL</v>
      </c>
      <c r="U12" s="180" t="str">
        <f t="shared" si="6"/>
        <v>OKE</v>
      </c>
      <c r="V12" s="180" t="str">
        <f t="shared" si="7"/>
        <v>OKE</v>
      </c>
      <c r="X12" s="292" t="s">
        <v>419</v>
      </c>
      <c r="Y12" s="293">
        <v>1</v>
      </c>
      <c r="Z12" s="293" t="s">
        <v>4500</v>
      </c>
      <c r="AA12" s="293" t="s">
        <v>128</v>
      </c>
      <c r="AB12" s="248">
        <v>358</v>
      </c>
      <c r="AC12" s="294">
        <v>106</v>
      </c>
      <c r="AD12" s="294">
        <v>29.608938547486002</v>
      </c>
      <c r="AE12" s="294">
        <v>69</v>
      </c>
      <c r="AF12" s="294">
        <v>19.273743016759799</v>
      </c>
      <c r="AG12" s="247" t="s">
        <v>1902</v>
      </c>
    </row>
    <row r="13" spans="1:69">
      <c r="A13" s="291">
        <f t="shared" si="8"/>
        <v>4</v>
      </c>
      <c r="B13" s="584" t="s">
        <v>419</v>
      </c>
      <c r="C13" s="585">
        <v>1</v>
      </c>
      <c r="D13" s="585" t="s">
        <v>4506</v>
      </c>
      <c r="E13" s="585" t="s">
        <v>128</v>
      </c>
      <c r="F13" s="248">
        <v>358</v>
      </c>
      <c r="G13" s="247">
        <v>67</v>
      </c>
      <c r="H13" s="249">
        <v>18.715083798882681</v>
      </c>
      <c r="I13" s="247">
        <v>58</v>
      </c>
      <c r="J13" s="249">
        <v>16.201117318435752</v>
      </c>
      <c r="K13" s="250" t="s">
        <v>1902</v>
      </c>
      <c r="L13" s="227" t="e">
        <f>VLOOKUP(D13,#REF!,2,0)</f>
        <v>#REF!</v>
      </c>
      <c r="M13" s="178" t="str">
        <f t="shared" si="0"/>
        <v>K</v>
      </c>
      <c r="N13" s="178" t="str">
        <f t="shared" si="1"/>
        <v>K</v>
      </c>
      <c r="O13" s="178"/>
      <c r="P13" s="184">
        <f t="shared" si="2"/>
        <v>18.715083798882681</v>
      </c>
      <c r="Q13" s="184">
        <f t="shared" si="3"/>
        <v>16.201117318435752</v>
      </c>
      <c r="R13" s="180"/>
      <c r="S13" s="180" t="str">
        <f t="shared" si="4"/>
        <v>BETUL</v>
      </c>
      <c r="T13" s="180" t="str">
        <f t="shared" si="5"/>
        <v>BETUL</v>
      </c>
      <c r="U13" s="180" t="str">
        <f t="shared" si="6"/>
        <v>OKE</v>
      </c>
      <c r="V13" s="180" t="str">
        <f t="shared" si="7"/>
        <v>OKE</v>
      </c>
      <c r="X13" s="292" t="s">
        <v>419</v>
      </c>
      <c r="Y13" s="293">
        <v>1</v>
      </c>
      <c r="Z13" s="293" t="s">
        <v>4502</v>
      </c>
      <c r="AA13" s="293" t="s">
        <v>128</v>
      </c>
      <c r="AB13" s="248">
        <v>358</v>
      </c>
      <c r="AC13" s="294">
        <v>7</v>
      </c>
      <c r="AD13" s="294">
        <v>1.95530726256983</v>
      </c>
      <c r="AE13" s="294">
        <v>7</v>
      </c>
      <c r="AF13" s="294">
        <v>1.95530726256983</v>
      </c>
      <c r="AG13" s="247" t="s">
        <v>4503</v>
      </c>
    </row>
    <row r="14" spans="1:69">
      <c r="A14" s="291">
        <f t="shared" si="8"/>
        <v>5</v>
      </c>
      <c r="B14" s="584" t="s">
        <v>419</v>
      </c>
      <c r="C14" s="585">
        <v>1</v>
      </c>
      <c r="D14" s="585" t="s">
        <v>4502</v>
      </c>
      <c r="E14" s="585" t="s">
        <v>128</v>
      </c>
      <c r="F14" s="248">
        <v>358</v>
      </c>
      <c r="G14" s="247">
        <v>40</v>
      </c>
      <c r="H14" s="249">
        <v>11.173184357541899</v>
      </c>
      <c r="I14" s="247">
        <v>38</v>
      </c>
      <c r="J14" s="249">
        <v>10.614525139664805</v>
      </c>
      <c r="K14" s="250" t="s">
        <v>4501</v>
      </c>
      <c r="L14" s="227" t="e">
        <f>VLOOKUP(D14,#REF!,2,0)</f>
        <v>#REF!</v>
      </c>
      <c r="M14" s="178" t="str">
        <f t="shared" si="0"/>
        <v>K</v>
      </c>
      <c r="N14" s="178" t="str">
        <f t="shared" si="1"/>
        <v>K</v>
      </c>
      <c r="O14" s="178"/>
      <c r="P14" s="184">
        <f t="shared" si="2"/>
        <v>11.173184357541899</v>
      </c>
      <c r="Q14" s="184">
        <f t="shared" si="3"/>
        <v>10.614525139664805</v>
      </c>
      <c r="R14" s="180"/>
      <c r="S14" s="180" t="str">
        <f t="shared" si="4"/>
        <v>BETUL</v>
      </c>
      <c r="T14" s="180" t="str">
        <f t="shared" si="5"/>
        <v>BETUL</v>
      </c>
      <c r="U14" s="180" t="str">
        <f t="shared" si="6"/>
        <v>OKE</v>
      </c>
      <c r="V14" s="180" t="str">
        <f t="shared" si="7"/>
        <v>OKE</v>
      </c>
      <c r="X14" s="292" t="s">
        <v>419</v>
      </c>
      <c r="Y14" s="293">
        <v>1</v>
      </c>
      <c r="Z14" s="293" t="s">
        <v>4504</v>
      </c>
      <c r="AA14" s="293" t="s">
        <v>128</v>
      </c>
      <c r="AB14" s="248">
        <v>358</v>
      </c>
      <c r="AC14" s="294">
        <v>30</v>
      </c>
      <c r="AD14" s="294">
        <v>8.3798882681564208</v>
      </c>
      <c r="AE14" s="294">
        <v>26</v>
      </c>
      <c r="AF14" s="294">
        <v>7.2625698324022396</v>
      </c>
      <c r="AG14" s="247" t="s">
        <v>4498</v>
      </c>
    </row>
    <row r="15" spans="1:69">
      <c r="A15" s="291">
        <f t="shared" si="8"/>
        <v>6</v>
      </c>
      <c r="B15" s="584" t="s">
        <v>419</v>
      </c>
      <c r="C15" s="585">
        <v>1</v>
      </c>
      <c r="D15" s="585" t="s">
        <v>4500</v>
      </c>
      <c r="E15" s="585" t="s">
        <v>128</v>
      </c>
      <c r="F15" s="248">
        <v>358</v>
      </c>
      <c r="G15" s="247">
        <v>141</v>
      </c>
      <c r="H15" s="249">
        <v>39.385474860335194</v>
      </c>
      <c r="I15" s="247">
        <v>91</v>
      </c>
      <c r="J15" s="249">
        <v>25.41899441340782</v>
      </c>
      <c r="K15" s="250" t="s">
        <v>4501</v>
      </c>
      <c r="L15" s="227" t="e">
        <f>VLOOKUP(D15,#REF!,2,0)</f>
        <v>#REF!</v>
      </c>
      <c r="M15" s="178" t="str">
        <f t="shared" si="0"/>
        <v>K</v>
      </c>
      <c r="N15" s="178" t="str">
        <f t="shared" si="1"/>
        <v>K</v>
      </c>
      <c r="O15" s="178"/>
      <c r="P15" s="184">
        <f t="shared" si="2"/>
        <v>39.385474860335194</v>
      </c>
      <c r="Q15" s="184">
        <f t="shared" si="3"/>
        <v>25.41899441340782</v>
      </c>
      <c r="R15" s="180"/>
      <c r="S15" s="180" t="str">
        <f t="shared" si="4"/>
        <v>BETUL</v>
      </c>
      <c r="T15" s="180" t="str">
        <f t="shared" si="5"/>
        <v>BETUL</v>
      </c>
      <c r="U15" s="180" t="str">
        <f t="shared" si="6"/>
        <v>OKE</v>
      </c>
      <c r="V15" s="180" t="str">
        <f t="shared" si="7"/>
        <v>OKE</v>
      </c>
      <c r="X15" s="292" t="s">
        <v>419</v>
      </c>
      <c r="Y15" s="293">
        <v>1</v>
      </c>
      <c r="Z15" s="293" t="s">
        <v>4506</v>
      </c>
      <c r="AA15" s="293" t="s">
        <v>128</v>
      </c>
      <c r="AB15" s="248">
        <v>358</v>
      </c>
      <c r="AC15" s="294">
        <v>173</v>
      </c>
      <c r="AD15" s="294">
        <v>48.3240223463687</v>
      </c>
      <c r="AE15" s="294">
        <v>140</v>
      </c>
      <c r="AF15" s="294">
        <v>39.106145251396597</v>
      </c>
      <c r="AG15" s="247" t="s">
        <v>1902</v>
      </c>
    </row>
    <row r="16" spans="1:69">
      <c r="A16" s="291">
        <f t="shared" si="8"/>
        <v>7</v>
      </c>
      <c r="B16" s="584" t="s">
        <v>419</v>
      </c>
      <c r="C16" s="585">
        <v>1</v>
      </c>
      <c r="D16" s="585" t="s">
        <v>4494</v>
      </c>
      <c r="E16" s="585" t="s">
        <v>128</v>
      </c>
      <c r="F16" s="248">
        <v>358</v>
      </c>
      <c r="G16" s="247">
        <v>190</v>
      </c>
      <c r="H16" s="249">
        <v>53.072625698324025</v>
      </c>
      <c r="I16" s="247">
        <v>176</v>
      </c>
      <c r="J16" s="249">
        <v>49.162011173184354</v>
      </c>
      <c r="K16" s="250" t="s">
        <v>4496</v>
      </c>
      <c r="L16" s="227" t="e">
        <f>VLOOKUP(D16,#REF!,2,0)</f>
        <v>#REF!</v>
      </c>
      <c r="M16" s="178" t="str">
        <f t="shared" si="0"/>
        <v>K</v>
      </c>
      <c r="N16" s="178" t="str">
        <f t="shared" si="1"/>
        <v>K</v>
      </c>
      <c r="O16" s="178"/>
      <c r="P16" s="184">
        <f t="shared" si="2"/>
        <v>53.072625698324025</v>
      </c>
      <c r="Q16" s="184">
        <f t="shared" si="3"/>
        <v>49.162011173184354</v>
      </c>
      <c r="R16" s="180"/>
      <c r="S16" s="180" t="str">
        <f t="shared" si="4"/>
        <v>BETUL</v>
      </c>
      <c r="T16" s="180" t="str">
        <f t="shared" si="5"/>
        <v>BETUL</v>
      </c>
      <c r="U16" s="180" t="str">
        <f t="shared" si="6"/>
        <v>OKE</v>
      </c>
      <c r="V16" s="180" t="str">
        <f t="shared" si="7"/>
        <v>OKE</v>
      </c>
      <c r="X16" s="292" t="s">
        <v>419</v>
      </c>
      <c r="Y16" s="293">
        <v>1</v>
      </c>
      <c r="Z16" s="293" t="s">
        <v>4507</v>
      </c>
      <c r="AA16" s="293" t="s">
        <v>128</v>
      </c>
      <c r="AB16" s="248">
        <v>358</v>
      </c>
      <c r="AC16" s="294">
        <v>129</v>
      </c>
      <c r="AD16" s="294">
        <v>36.033519553072601</v>
      </c>
      <c r="AE16" s="294">
        <v>71</v>
      </c>
      <c r="AF16" s="294">
        <v>19.832402234636898</v>
      </c>
      <c r="AG16" s="247" t="s">
        <v>4508</v>
      </c>
    </row>
    <row r="17" spans="1:33">
      <c r="A17" s="291">
        <f t="shared" si="8"/>
        <v>8</v>
      </c>
      <c r="B17" s="584" t="s">
        <v>419</v>
      </c>
      <c r="C17" s="585">
        <v>1</v>
      </c>
      <c r="D17" s="585" t="s">
        <v>4507</v>
      </c>
      <c r="E17" s="585" t="s">
        <v>128</v>
      </c>
      <c r="F17" s="248">
        <v>358</v>
      </c>
      <c r="G17" s="247">
        <v>110</v>
      </c>
      <c r="H17" s="249">
        <v>30.726256983240223</v>
      </c>
      <c r="I17" s="247">
        <v>101</v>
      </c>
      <c r="J17" s="249">
        <v>28.212290502793298</v>
      </c>
      <c r="K17" s="250" t="s">
        <v>4508</v>
      </c>
      <c r="L17" s="227" t="e">
        <f>VLOOKUP(D17,#REF!,2,0)</f>
        <v>#REF!</v>
      </c>
      <c r="M17" s="178" t="str">
        <f t="shared" si="0"/>
        <v>K</v>
      </c>
      <c r="N17" s="178" t="str">
        <f t="shared" si="1"/>
        <v>K</v>
      </c>
      <c r="O17" s="178"/>
      <c r="P17" s="184">
        <f t="shared" si="2"/>
        <v>30.726256983240223</v>
      </c>
      <c r="Q17" s="184">
        <f t="shared" si="3"/>
        <v>28.212290502793298</v>
      </c>
      <c r="R17" s="180"/>
      <c r="S17" s="180" t="str">
        <f t="shared" si="4"/>
        <v>BETUL</v>
      </c>
      <c r="T17" s="180" t="str">
        <f t="shared" si="5"/>
        <v>BETUL</v>
      </c>
      <c r="U17" s="180" t="str">
        <f t="shared" si="6"/>
        <v>OKE</v>
      </c>
      <c r="V17" s="180" t="str">
        <f t="shared" si="7"/>
        <v>OKE</v>
      </c>
      <c r="X17" s="292" t="s">
        <v>419</v>
      </c>
      <c r="Y17" s="293">
        <v>1</v>
      </c>
      <c r="Z17" s="293" t="s">
        <v>4509</v>
      </c>
      <c r="AA17" s="293" t="s">
        <v>128</v>
      </c>
      <c r="AB17" s="248">
        <v>358</v>
      </c>
      <c r="AC17" s="294">
        <v>83</v>
      </c>
      <c r="AD17" s="294">
        <v>23.184357541899399</v>
      </c>
      <c r="AE17" s="294">
        <v>44</v>
      </c>
      <c r="AF17" s="294">
        <v>12.290502793296101</v>
      </c>
      <c r="AG17" s="247" t="s">
        <v>4510</v>
      </c>
    </row>
    <row r="18" spans="1:33">
      <c r="A18" s="291">
        <f t="shared" si="8"/>
        <v>9</v>
      </c>
      <c r="B18" s="584" t="s">
        <v>419</v>
      </c>
      <c r="C18" s="585">
        <v>1</v>
      </c>
      <c r="D18" s="585" t="s">
        <v>4509</v>
      </c>
      <c r="E18" s="585" t="s">
        <v>128</v>
      </c>
      <c r="F18" s="248">
        <v>358</v>
      </c>
      <c r="G18" s="247">
        <v>90</v>
      </c>
      <c r="H18" s="249">
        <v>25.139664804469277</v>
      </c>
      <c r="I18" s="247">
        <v>49</v>
      </c>
      <c r="J18" s="249">
        <v>13.687150837988826</v>
      </c>
      <c r="K18" s="250" t="s">
        <v>4510</v>
      </c>
      <c r="L18" s="227" t="e">
        <f>VLOOKUP(D18,#REF!,2,0)</f>
        <v>#REF!</v>
      </c>
      <c r="M18" s="178" t="str">
        <f t="shared" si="0"/>
        <v>K</v>
      </c>
      <c r="N18" s="178" t="str">
        <f t="shared" si="1"/>
        <v>K</v>
      </c>
      <c r="O18" s="178"/>
      <c r="P18" s="184">
        <f t="shared" si="2"/>
        <v>25.139664804469277</v>
      </c>
      <c r="Q18" s="184">
        <f t="shared" si="3"/>
        <v>13.687150837988826</v>
      </c>
      <c r="R18" s="180"/>
      <c r="S18" s="180" t="str">
        <f t="shared" si="4"/>
        <v>BETUL</v>
      </c>
      <c r="T18" s="180" t="str">
        <f t="shared" si="5"/>
        <v>BETUL</v>
      </c>
      <c r="U18" s="180" t="str">
        <f t="shared" si="6"/>
        <v>OKE</v>
      </c>
      <c r="V18" s="180" t="str">
        <f t="shared" si="7"/>
        <v>OKE</v>
      </c>
      <c r="X18" s="292" t="s">
        <v>419</v>
      </c>
      <c r="Y18" s="293">
        <v>2</v>
      </c>
      <c r="Z18" s="293" t="s">
        <v>4511</v>
      </c>
      <c r="AA18" s="293" t="s">
        <v>131</v>
      </c>
      <c r="AB18" s="248">
        <v>292</v>
      </c>
      <c r="AC18" s="294">
        <v>60</v>
      </c>
      <c r="AD18" s="294">
        <v>20.5479452054795</v>
      </c>
      <c r="AE18" s="294">
        <v>75</v>
      </c>
      <c r="AF18" s="294">
        <v>25.684931506849299</v>
      </c>
      <c r="AG18" s="247" t="s">
        <v>4512</v>
      </c>
    </row>
    <row r="19" spans="1:33">
      <c r="A19" s="291">
        <f t="shared" si="8"/>
        <v>10</v>
      </c>
      <c r="B19" s="584" t="s">
        <v>419</v>
      </c>
      <c r="C19" s="585">
        <v>1</v>
      </c>
      <c r="D19" s="585" t="s">
        <v>5533</v>
      </c>
      <c r="E19" s="585" t="s">
        <v>128</v>
      </c>
      <c r="F19" s="248">
        <v>400</v>
      </c>
      <c r="G19" s="247">
        <v>14</v>
      </c>
      <c r="H19" s="249">
        <v>3.5000000000000004</v>
      </c>
      <c r="I19" s="247">
        <v>14</v>
      </c>
      <c r="J19" s="249">
        <v>3.5000000000000004</v>
      </c>
      <c r="K19" s="250"/>
      <c r="L19" s="227" t="e">
        <f>VLOOKUP(D19,#REF!,2,0)</f>
        <v>#REF!</v>
      </c>
      <c r="M19" s="178" t="str">
        <f t="shared" si="0"/>
        <v>K</v>
      </c>
      <c r="N19" s="178" t="str">
        <f t="shared" si="1"/>
        <v>K</v>
      </c>
      <c r="O19" s="178"/>
      <c r="P19" s="184">
        <f t="shared" si="2"/>
        <v>3.5000000000000004</v>
      </c>
      <c r="Q19" s="184">
        <f t="shared" si="3"/>
        <v>3.5000000000000004</v>
      </c>
      <c r="R19" s="180"/>
      <c r="S19" s="180" t="str">
        <f t="shared" si="4"/>
        <v>BETUL</v>
      </c>
      <c r="T19" s="180" t="str">
        <f t="shared" si="5"/>
        <v>BETUL</v>
      </c>
      <c r="U19" s="180" t="str">
        <f t="shared" si="6"/>
        <v>OKE</v>
      </c>
      <c r="V19" s="180" t="str">
        <f t="shared" si="7"/>
        <v>OKE</v>
      </c>
      <c r="X19" s="292" t="s">
        <v>419</v>
      </c>
      <c r="Y19" s="293">
        <v>2</v>
      </c>
      <c r="Z19" s="293" t="s">
        <v>4513</v>
      </c>
      <c r="AA19" s="293" t="s">
        <v>128</v>
      </c>
      <c r="AB19" s="248">
        <v>358</v>
      </c>
      <c r="AC19" s="294">
        <v>157</v>
      </c>
      <c r="AD19" s="294">
        <v>43.854748603352</v>
      </c>
      <c r="AE19" s="294">
        <v>152</v>
      </c>
      <c r="AF19" s="294">
        <v>42.458100558659197</v>
      </c>
      <c r="AG19" s="247" t="s">
        <v>187</v>
      </c>
    </row>
    <row r="20" spans="1:33">
      <c r="A20" s="291">
        <f t="shared" si="8"/>
        <v>11</v>
      </c>
      <c r="B20" s="584" t="s">
        <v>419</v>
      </c>
      <c r="C20" s="585">
        <v>2</v>
      </c>
      <c r="D20" s="585" t="s">
        <v>4511</v>
      </c>
      <c r="E20" s="585" t="s">
        <v>131</v>
      </c>
      <c r="F20" s="248">
        <v>292</v>
      </c>
      <c r="G20" s="247">
        <v>132</v>
      </c>
      <c r="H20" s="249">
        <v>45.205479452054789</v>
      </c>
      <c r="I20" s="247">
        <v>141</v>
      </c>
      <c r="J20" s="249">
        <v>48.287671232876711</v>
      </c>
      <c r="K20" s="250" t="s">
        <v>4512</v>
      </c>
      <c r="L20" s="227" t="e">
        <f>VLOOKUP(D20,#REF!,2,0)</f>
        <v>#REF!</v>
      </c>
      <c r="M20" s="178" t="str">
        <f t="shared" si="0"/>
        <v>K</v>
      </c>
      <c r="N20" s="178" t="str">
        <f t="shared" si="1"/>
        <v>K</v>
      </c>
      <c r="O20" s="178"/>
      <c r="P20" s="184">
        <f t="shared" si="2"/>
        <v>45.205479452054789</v>
      </c>
      <c r="Q20" s="184">
        <f t="shared" si="3"/>
        <v>48.287671232876711</v>
      </c>
      <c r="R20" s="180"/>
      <c r="S20" s="180" t="str">
        <f t="shared" si="4"/>
        <v>BETUL</v>
      </c>
      <c r="T20" s="180" t="str">
        <f t="shared" si="5"/>
        <v>BETUL</v>
      </c>
      <c r="U20" s="180" t="str">
        <f t="shared" si="6"/>
        <v>OKE</v>
      </c>
      <c r="V20" s="180" t="str">
        <f t="shared" si="7"/>
        <v>OKE</v>
      </c>
      <c r="X20" s="292" t="s">
        <v>419</v>
      </c>
      <c r="Y20" s="293">
        <v>2</v>
      </c>
      <c r="Z20" s="293" t="s">
        <v>4514</v>
      </c>
      <c r="AA20" s="293" t="s">
        <v>128</v>
      </c>
      <c r="AB20" s="248">
        <v>358</v>
      </c>
      <c r="AC20" s="294">
        <v>83</v>
      </c>
      <c r="AD20" s="294">
        <v>23.184357541899399</v>
      </c>
      <c r="AE20" s="294">
        <v>53</v>
      </c>
      <c r="AF20" s="294">
        <v>14.804469273743001</v>
      </c>
      <c r="AG20" s="247" t="s">
        <v>4515</v>
      </c>
    </row>
    <row r="21" spans="1:33">
      <c r="A21" s="291">
        <f t="shared" si="8"/>
        <v>12</v>
      </c>
      <c r="B21" s="584" t="s">
        <v>419</v>
      </c>
      <c r="C21" s="585">
        <v>2</v>
      </c>
      <c r="D21" s="585" t="s">
        <v>4513</v>
      </c>
      <c r="E21" s="585" t="s">
        <v>128</v>
      </c>
      <c r="F21" s="248">
        <v>358</v>
      </c>
      <c r="G21" s="247">
        <v>137</v>
      </c>
      <c r="H21" s="249">
        <v>38.268156424581008</v>
      </c>
      <c r="I21" s="247">
        <v>124</v>
      </c>
      <c r="J21" s="249">
        <v>34.63687150837989</v>
      </c>
      <c r="K21" s="250" t="s">
        <v>187</v>
      </c>
      <c r="L21" s="227" t="e">
        <f>VLOOKUP(D21,#REF!,2,0)</f>
        <v>#REF!</v>
      </c>
      <c r="M21" s="178" t="str">
        <f t="shared" si="0"/>
        <v>K</v>
      </c>
      <c r="N21" s="178" t="str">
        <f t="shared" si="1"/>
        <v>K</v>
      </c>
      <c r="O21" s="178"/>
      <c r="P21" s="184">
        <f t="shared" si="2"/>
        <v>38.268156424581008</v>
      </c>
      <c r="Q21" s="184">
        <f t="shared" si="3"/>
        <v>34.63687150837989</v>
      </c>
      <c r="R21" s="180"/>
      <c r="S21" s="180" t="str">
        <f t="shared" si="4"/>
        <v>BETUL</v>
      </c>
      <c r="T21" s="180" t="str">
        <f t="shared" si="5"/>
        <v>BETUL</v>
      </c>
      <c r="U21" s="180" t="str">
        <f t="shared" si="6"/>
        <v>OKE</v>
      </c>
      <c r="V21" s="180" t="str">
        <f t="shared" si="7"/>
        <v>OKE</v>
      </c>
      <c r="X21" s="292" t="s">
        <v>419</v>
      </c>
      <c r="Y21" s="293">
        <v>2</v>
      </c>
      <c r="Z21" s="293" t="s">
        <v>4516</v>
      </c>
      <c r="AA21" s="293" t="s">
        <v>128</v>
      </c>
      <c r="AB21" s="248">
        <v>358</v>
      </c>
      <c r="AC21" s="294">
        <v>126</v>
      </c>
      <c r="AD21" s="294">
        <v>35.195530726256997</v>
      </c>
      <c r="AE21" s="294">
        <v>124</v>
      </c>
      <c r="AF21" s="294">
        <v>34.636871508379897</v>
      </c>
      <c r="AG21" s="247" t="s">
        <v>4517</v>
      </c>
    </row>
    <row r="22" spans="1:33">
      <c r="A22" s="291">
        <f t="shared" si="8"/>
        <v>13</v>
      </c>
      <c r="B22" s="584" t="s">
        <v>419</v>
      </c>
      <c r="C22" s="585">
        <v>2</v>
      </c>
      <c r="D22" s="585" t="s">
        <v>4514</v>
      </c>
      <c r="E22" s="585" t="s">
        <v>131</v>
      </c>
      <c r="F22" s="248">
        <v>358</v>
      </c>
      <c r="G22" s="247">
        <v>0</v>
      </c>
      <c r="H22" s="249">
        <v>0</v>
      </c>
      <c r="I22" s="247">
        <v>0</v>
      </c>
      <c r="J22" s="249">
        <v>0</v>
      </c>
      <c r="K22" s="250" t="s">
        <v>4515</v>
      </c>
      <c r="L22" s="227" t="e">
        <f>VLOOKUP(D22,#REF!,2,0)</f>
        <v>#REF!</v>
      </c>
      <c r="M22" s="178" t="str">
        <f t="shared" si="0"/>
        <v>K</v>
      </c>
      <c r="N22" s="178" t="str">
        <f t="shared" si="1"/>
        <v>K</v>
      </c>
      <c r="O22" s="178"/>
      <c r="P22" s="184">
        <f t="shared" si="2"/>
        <v>0</v>
      </c>
      <c r="Q22" s="184">
        <f t="shared" si="3"/>
        <v>0</v>
      </c>
      <c r="R22" s="180"/>
      <c r="S22" s="180" t="str">
        <f t="shared" si="4"/>
        <v>BETUL</v>
      </c>
      <c r="T22" s="180" t="str">
        <f t="shared" si="5"/>
        <v>BETUL</v>
      </c>
      <c r="U22" s="180" t="str">
        <f t="shared" si="6"/>
        <v>OKE</v>
      </c>
      <c r="V22" s="180" t="str">
        <f t="shared" si="7"/>
        <v>OKE</v>
      </c>
      <c r="X22" s="292" t="s">
        <v>419</v>
      </c>
      <c r="Y22" s="293">
        <v>2</v>
      </c>
      <c r="Z22" s="293" t="s">
        <v>4518</v>
      </c>
      <c r="AA22" s="293" t="s">
        <v>131</v>
      </c>
      <c r="AB22" s="248">
        <v>358</v>
      </c>
      <c r="AC22" s="294">
        <v>111</v>
      </c>
      <c r="AD22" s="294">
        <v>31.005586592178801</v>
      </c>
      <c r="AE22" s="294">
        <v>124</v>
      </c>
      <c r="AF22" s="294">
        <v>34.636871508379897</v>
      </c>
      <c r="AG22" s="247" t="s">
        <v>4519</v>
      </c>
    </row>
    <row r="23" spans="1:33">
      <c r="A23" s="291">
        <f t="shared" si="8"/>
        <v>14</v>
      </c>
      <c r="B23" s="584" t="s">
        <v>419</v>
      </c>
      <c r="C23" s="585">
        <v>2</v>
      </c>
      <c r="D23" s="585" t="s">
        <v>4516</v>
      </c>
      <c r="E23" s="585" t="s">
        <v>128</v>
      </c>
      <c r="F23" s="248">
        <v>358</v>
      </c>
      <c r="G23" s="247">
        <v>150</v>
      </c>
      <c r="H23" s="249">
        <v>41.899441340782126</v>
      </c>
      <c r="I23" s="247">
        <v>130</v>
      </c>
      <c r="J23" s="249">
        <v>36.312849162011176</v>
      </c>
      <c r="K23" s="250" t="s">
        <v>4517</v>
      </c>
      <c r="L23" s="227" t="e">
        <f>VLOOKUP(D23,#REF!,2,0)</f>
        <v>#REF!</v>
      </c>
      <c r="M23" s="178" t="str">
        <f t="shared" si="0"/>
        <v>K</v>
      </c>
      <c r="N23" s="178" t="str">
        <f t="shared" si="1"/>
        <v>K</v>
      </c>
      <c r="O23" s="178"/>
      <c r="P23" s="184">
        <f t="shared" si="2"/>
        <v>41.899441340782126</v>
      </c>
      <c r="Q23" s="184">
        <f t="shared" si="3"/>
        <v>36.312849162011176</v>
      </c>
      <c r="R23" s="180"/>
      <c r="S23" s="180" t="str">
        <f t="shared" si="4"/>
        <v>BETUL</v>
      </c>
      <c r="T23" s="180" t="str">
        <f t="shared" si="5"/>
        <v>BETUL</v>
      </c>
      <c r="U23" s="180" t="str">
        <f t="shared" si="6"/>
        <v>OKE</v>
      </c>
      <c r="V23" s="180" t="str">
        <f t="shared" si="7"/>
        <v>OKE</v>
      </c>
      <c r="X23" s="292" t="s">
        <v>419</v>
      </c>
      <c r="Y23" s="293">
        <v>2</v>
      </c>
      <c r="Z23" s="293" t="s">
        <v>4521</v>
      </c>
      <c r="AA23" s="293" t="s">
        <v>131</v>
      </c>
      <c r="AB23" s="248">
        <v>358</v>
      </c>
      <c r="AC23" s="294">
        <v>181</v>
      </c>
      <c r="AD23" s="294">
        <v>50.5586592178771</v>
      </c>
      <c r="AE23" s="294">
        <v>221</v>
      </c>
      <c r="AF23" s="294">
        <v>61.731843575418999</v>
      </c>
      <c r="AG23" s="247" t="s">
        <v>4522</v>
      </c>
    </row>
    <row r="24" spans="1:33">
      <c r="A24" s="291">
        <f t="shared" si="8"/>
        <v>15</v>
      </c>
      <c r="B24" s="584" t="s">
        <v>419</v>
      </c>
      <c r="C24" s="585">
        <v>2</v>
      </c>
      <c r="D24" s="585" t="s">
        <v>4518</v>
      </c>
      <c r="E24" s="585" t="s">
        <v>131</v>
      </c>
      <c r="F24" s="248">
        <v>358</v>
      </c>
      <c r="G24" s="247">
        <v>147</v>
      </c>
      <c r="H24" s="249">
        <v>41.061452513966479</v>
      </c>
      <c r="I24" s="247">
        <v>162</v>
      </c>
      <c r="J24" s="249">
        <v>45.251396648044697</v>
      </c>
      <c r="K24" s="250" t="s">
        <v>4520</v>
      </c>
      <c r="L24" s="227" t="e">
        <f>VLOOKUP(D24,#REF!,2,0)</f>
        <v>#REF!</v>
      </c>
      <c r="M24" s="178" t="str">
        <f t="shared" si="0"/>
        <v>K</v>
      </c>
      <c r="N24" s="178" t="str">
        <f t="shared" si="1"/>
        <v>K</v>
      </c>
      <c r="O24" s="178"/>
      <c r="P24" s="184">
        <f t="shared" si="2"/>
        <v>41.061452513966479</v>
      </c>
      <c r="Q24" s="184">
        <f t="shared" si="3"/>
        <v>45.251396648044697</v>
      </c>
      <c r="R24" s="180"/>
      <c r="S24" s="180" t="str">
        <f t="shared" si="4"/>
        <v>BETUL</v>
      </c>
      <c r="T24" s="180" t="str">
        <f t="shared" si="5"/>
        <v>BETUL</v>
      </c>
      <c r="U24" s="180" t="str">
        <f t="shared" si="6"/>
        <v>OKE</v>
      </c>
      <c r="V24" s="180" t="str">
        <f t="shared" si="7"/>
        <v>OKE</v>
      </c>
      <c r="X24" s="292" t="s">
        <v>419</v>
      </c>
      <c r="Y24" s="293">
        <v>2</v>
      </c>
      <c r="Z24" s="293" t="s">
        <v>4523</v>
      </c>
      <c r="AA24" s="293" t="s">
        <v>131</v>
      </c>
      <c r="AB24" s="248">
        <v>292</v>
      </c>
      <c r="AC24" s="294">
        <v>82</v>
      </c>
      <c r="AD24" s="294">
        <v>28.082191780821901</v>
      </c>
      <c r="AE24" s="294">
        <v>96</v>
      </c>
      <c r="AF24" s="294">
        <v>32.876712328767098</v>
      </c>
      <c r="AG24" s="247" t="s">
        <v>4524</v>
      </c>
    </row>
    <row r="25" spans="1:33">
      <c r="A25" s="291">
        <f t="shared" si="8"/>
        <v>16</v>
      </c>
      <c r="B25" s="584" t="s">
        <v>419</v>
      </c>
      <c r="C25" s="585">
        <v>2</v>
      </c>
      <c r="D25" s="585" t="s">
        <v>4521</v>
      </c>
      <c r="E25" s="585" t="s">
        <v>131</v>
      </c>
      <c r="F25" s="248">
        <v>358</v>
      </c>
      <c r="G25" s="247">
        <v>173</v>
      </c>
      <c r="H25" s="249">
        <v>48.324022346368714</v>
      </c>
      <c r="I25" s="247">
        <v>185</v>
      </c>
      <c r="J25" s="249">
        <v>51.675977653631286</v>
      </c>
      <c r="K25" s="250" t="s">
        <v>4522</v>
      </c>
      <c r="L25" s="227" t="e">
        <f>VLOOKUP(D25,#REF!,2,0)</f>
        <v>#REF!</v>
      </c>
      <c r="M25" s="178" t="str">
        <f t="shared" si="0"/>
        <v>K</v>
      </c>
      <c r="N25" s="178" t="str">
        <f t="shared" si="1"/>
        <v>K</v>
      </c>
      <c r="O25" s="178"/>
      <c r="P25" s="184">
        <f t="shared" si="2"/>
        <v>48.324022346368714</v>
      </c>
      <c r="Q25" s="184">
        <f t="shared" si="3"/>
        <v>51.675977653631286</v>
      </c>
      <c r="R25" s="180"/>
      <c r="S25" s="180" t="str">
        <f t="shared" si="4"/>
        <v>BETUL</v>
      </c>
      <c r="T25" s="180" t="str">
        <f t="shared" si="5"/>
        <v>BETUL</v>
      </c>
      <c r="U25" s="180" t="str">
        <f t="shared" si="6"/>
        <v>OKE</v>
      </c>
      <c r="V25" s="180" t="str">
        <f t="shared" si="7"/>
        <v>OKE</v>
      </c>
      <c r="X25" s="292" t="s">
        <v>419</v>
      </c>
      <c r="Y25" s="293">
        <v>2</v>
      </c>
      <c r="Z25" s="293" t="s">
        <v>4525</v>
      </c>
      <c r="AA25" s="293" t="s">
        <v>128</v>
      </c>
      <c r="AB25" s="248">
        <v>358</v>
      </c>
      <c r="AC25" s="294">
        <v>88</v>
      </c>
      <c r="AD25" s="294">
        <v>24.581005586592202</v>
      </c>
      <c r="AE25" s="294">
        <v>51</v>
      </c>
      <c r="AF25" s="294">
        <v>14.245810055865901</v>
      </c>
      <c r="AG25" s="247" t="s">
        <v>4526</v>
      </c>
    </row>
    <row r="26" spans="1:33">
      <c r="A26" s="291">
        <f t="shared" si="8"/>
        <v>17</v>
      </c>
      <c r="B26" s="584" t="s">
        <v>419</v>
      </c>
      <c r="C26" s="585">
        <v>2</v>
      </c>
      <c r="D26" s="585" t="s">
        <v>4523</v>
      </c>
      <c r="E26" s="585" t="s">
        <v>131</v>
      </c>
      <c r="F26" s="248">
        <v>292</v>
      </c>
      <c r="G26" s="247">
        <v>91</v>
      </c>
      <c r="H26" s="249">
        <v>31.164383561643838</v>
      </c>
      <c r="I26" s="247">
        <v>96</v>
      </c>
      <c r="J26" s="249">
        <v>32.87671232876712</v>
      </c>
      <c r="K26" s="250" t="s">
        <v>4524</v>
      </c>
      <c r="L26" s="227" t="e">
        <f>VLOOKUP(D26,#REF!,2,0)</f>
        <v>#REF!</v>
      </c>
      <c r="M26" s="178" t="str">
        <f t="shared" si="0"/>
        <v>K</v>
      </c>
      <c r="N26" s="178" t="str">
        <f t="shared" si="1"/>
        <v>K</v>
      </c>
      <c r="O26" s="178"/>
      <c r="P26" s="184">
        <f t="shared" si="2"/>
        <v>31.164383561643838</v>
      </c>
      <c r="Q26" s="184">
        <f t="shared" si="3"/>
        <v>32.87671232876712</v>
      </c>
      <c r="R26" s="180"/>
      <c r="S26" s="180" t="str">
        <f t="shared" si="4"/>
        <v>BETUL</v>
      </c>
      <c r="T26" s="180" t="str">
        <f t="shared" si="5"/>
        <v>BETUL</v>
      </c>
      <c r="U26" s="180" t="str">
        <f t="shared" si="6"/>
        <v>OKE</v>
      </c>
      <c r="V26" s="180" t="str">
        <f t="shared" si="7"/>
        <v>OKE</v>
      </c>
      <c r="X26" s="292" t="s">
        <v>419</v>
      </c>
      <c r="Y26" s="293">
        <v>2</v>
      </c>
      <c r="Z26" s="293" t="s">
        <v>4528</v>
      </c>
      <c r="AA26" s="293" t="s">
        <v>128</v>
      </c>
      <c r="AB26" s="248">
        <v>358</v>
      </c>
      <c r="AC26" s="294">
        <v>85</v>
      </c>
      <c r="AD26" s="294">
        <v>23.743016759776499</v>
      </c>
      <c r="AE26" s="294">
        <v>60</v>
      </c>
      <c r="AF26" s="294">
        <v>16.759776536312799</v>
      </c>
      <c r="AG26" s="247" t="s">
        <v>4526</v>
      </c>
    </row>
    <row r="27" spans="1:33">
      <c r="A27" s="291">
        <f t="shared" si="8"/>
        <v>18</v>
      </c>
      <c r="B27" s="584" t="s">
        <v>419</v>
      </c>
      <c r="C27" s="585">
        <v>2</v>
      </c>
      <c r="D27" s="585" t="s">
        <v>4525</v>
      </c>
      <c r="E27" s="585" t="s">
        <v>128</v>
      </c>
      <c r="F27" s="248">
        <v>358</v>
      </c>
      <c r="G27" s="247">
        <v>23</v>
      </c>
      <c r="H27" s="249">
        <v>6.4245810055865924</v>
      </c>
      <c r="I27" s="247">
        <v>23</v>
      </c>
      <c r="J27" s="249">
        <v>6.4245810055865924</v>
      </c>
      <c r="K27" s="250" t="s">
        <v>4527</v>
      </c>
      <c r="L27" s="227" t="e">
        <f>VLOOKUP(D27,#REF!,2,0)</f>
        <v>#REF!</v>
      </c>
      <c r="M27" s="178" t="str">
        <f t="shared" si="0"/>
        <v>K</v>
      </c>
      <c r="N27" s="178" t="str">
        <f t="shared" si="1"/>
        <v>K</v>
      </c>
      <c r="O27" s="178"/>
      <c r="P27" s="184">
        <f t="shared" si="2"/>
        <v>6.4245810055865924</v>
      </c>
      <c r="Q27" s="184">
        <f t="shared" si="3"/>
        <v>6.4245810055865924</v>
      </c>
      <c r="R27" s="180"/>
      <c r="S27" s="180" t="str">
        <f t="shared" si="4"/>
        <v>BETUL</v>
      </c>
      <c r="T27" s="180" t="str">
        <f t="shared" si="5"/>
        <v>BETUL</v>
      </c>
      <c r="U27" s="180" t="str">
        <f t="shared" si="6"/>
        <v>OKE</v>
      </c>
      <c r="V27" s="180" t="str">
        <f t="shared" si="7"/>
        <v>OKE</v>
      </c>
      <c r="X27" s="292" t="s">
        <v>419</v>
      </c>
      <c r="Y27" s="293">
        <v>2</v>
      </c>
      <c r="Z27" s="293" t="s">
        <v>4529</v>
      </c>
      <c r="AA27" s="293" t="s">
        <v>131</v>
      </c>
      <c r="AB27" s="248">
        <v>292</v>
      </c>
      <c r="AC27" s="294">
        <v>49</v>
      </c>
      <c r="AD27" s="294">
        <v>16.780821917808201</v>
      </c>
      <c r="AE27" s="294">
        <v>58</v>
      </c>
      <c r="AF27" s="294">
        <v>19.863013698630098</v>
      </c>
      <c r="AG27" s="247" t="s">
        <v>4530</v>
      </c>
    </row>
    <row r="28" spans="1:33">
      <c r="A28" s="291">
        <f t="shared" si="8"/>
        <v>19</v>
      </c>
      <c r="B28" s="584" t="s">
        <v>419</v>
      </c>
      <c r="C28" s="585">
        <v>2</v>
      </c>
      <c r="D28" s="585" t="s">
        <v>4528</v>
      </c>
      <c r="E28" s="585" t="s">
        <v>128</v>
      </c>
      <c r="F28" s="248">
        <v>358</v>
      </c>
      <c r="G28" s="247">
        <v>5</v>
      </c>
      <c r="H28" s="249">
        <v>1.3966480446927374</v>
      </c>
      <c r="I28" s="247">
        <v>5</v>
      </c>
      <c r="J28" s="249">
        <v>1.3966480446927374</v>
      </c>
      <c r="K28" s="250" t="s">
        <v>4526</v>
      </c>
      <c r="L28" s="227" t="e">
        <f>VLOOKUP(D28,#REF!,2,0)</f>
        <v>#REF!</v>
      </c>
      <c r="M28" s="178" t="str">
        <f t="shared" si="0"/>
        <v>K</v>
      </c>
      <c r="N28" s="178" t="str">
        <f t="shared" si="1"/>
        <v>K</v>
      </c>
      <c r="O28" s="178"/>
      <c r="P28" s="184">
        <f t="shared" si="2"/>
        <v>1.3966480446927374</v>
      </c>
      <c r="Q28" s="184">
        <f t="shared" si="3"/>
        <v>1.3966480446927374</v>
      </c>
      <c r="R28" s="180"/>
      <c r="S28" s="180" t="str">
        <f t="shared" si="4"/>
        <v>BETUL</v>
      </c>
      <c r="T28" s="180" t="str">
        <f t="shared" si="5"/>
        <v>BETUL</v>
      </c>
      <c r="U28" s="180" t="str">
        <f t="shared" si="6"/>
        <v>OKE</v>
      </c>
      <c r="V28" s="180" t="str">
        <f t="shared" si="7"/>
        <v>OKE</v>
      </c>
      <c r="X28" s="292" t="s">
        <v>419</v>
      </c>
      <c r="Y28" s="293">
        <v>2</v>
      </c>
      <c r="Z28" s="293" t="s">
        <v>4531</v>
      </c>
      <c r="AA28" s="293" t="s">
        <v>128</v>
      </c>
      <c r="AB28" s="248">
        <v>358</v>
      </c>
      <c r="AC28" s="294">
        <v>91</v>
      </c>
      <c r="AD28" s="294">
        <v>25.418994413407798</v>
      </c>
      <c r="AE28" s="294">
        <v>91</v>
      </c>
      <c r="AF28" s="294">
        <v>25.418994413407798</v>
      </c>
      <c r="AG28" s="247" t="s">
        <v>4495</v>
      </c>
    </row>
    <row r="29" spans="1:33">
      <c r="A29" s="291">
        <f t="shared" si="8"/>
        <v>20</v>
      </c>
      <c r="B29" s="584" t="s">
        <v>419</v>
      </c>
      <c r="C29" s="585">
        <v>2</v>
      </c>
      <c r="D29" s="585" t="s">
        <v>4529</v>
      </c>
      <c r="E29" s="585" t="s">
        <v>131</v>
      </c>
      <c r="F29" s="248">
        <v>292</v>
      </c>
      <c r="G29" s="247">
        <v>81</v>
      </c>
      <c r="H29" s="249">
        <v>27.739726027397261</v>
      </c>
      <c r="I29" s="247">
        <v>81</v>
      </c>
      <c r="J29" s="249">
        <v>27.739726027397261</v>
      </c>
      <c r="K29" s="250" t="s">
        <v>4530</v>
      </c>
      <c r="L29" s="227" t="e">
        <f>VLOOKUP(D29,#REF!,2,0)</f>
        <v>#REF!</v>
      </c>
      <c r="M29" s="178" t="str">
        <f t="shared" si="0"/>
        <v>K</v>
      </c>
      <c r="N29" s="178" t="str">
        <f t="shared" si="1"/>
        <v>K</v>
      </c>
      <c r="O29" s="178"/>
      <c r="P29" s="184">
        <f t="shared" si="2"/>
        <v>27.739726027397261</v>
      </c>
      <c r="Q29" s="184">
        <f t="shared" si="3"/>
        <v>27.739726027397261</v>
      </c>
      <c r="R29" s="180"/>
      <c r="S29" s="180" t="str">
        <f t="shared" si="4"/>
        <v>BETUL</v>
      </c>
      <c r="T29" s="180" t="str">
        <f t="shared" si="5"/>
        <v>BETUL</v>
      </c>
      <c r="U29" s="180" t="str">
        <f t="shared" si="6"/>
        <v>OKE</v>
      </c>
      <c r="V29" s="180" t="str">
        <f t="shared" si="7"/>
        <v>OKE</v>
      </c>
      <c r="X29" s="292" t="s">
        <v>419</v>
      </c>
      <c r="Y29" s="293">
        <v>2</v>
      </c>
      <c r="Z29" s="293" t="s">
        <v>4532</v>
      </c>
      <c r="AA29" s="293" t="s">
        <v>131</v>
      </c>
      <c r="AB29" s="248">
        <v>292</v>
      </c>
      <c r="AC29" s="294">
        <v>163</v>
      </c>
      <c r="AD29" s="294">
        <v>55.821917808219197</v>
      </c>
      <c r="AE29" s="294">
        <v>182</v>
      </c>
      <c r="AF29" s="294">
        <v>62.328767123287697</v>
      </c>
      <c r="AG29" s="247" t="s">
        <v>4533</v>
      </c>
    </row>
    <row r="30" spans="1:33">
      <c r="A30" s="291">
        <f t="shared" si="8"/>
        <v>21</v>
      </c>
      <c r="B30" s="584" t="s">
        <v>419</v>
      </c>
      <c r="C30" s="585">
        <v>2</v>
      </c>
      <c r="D30" s="585" t="s">
        <v>4531</v>
      </c>
      <c r="E30" s="585" t="s">
        <v>128</v>
      </c>
      <c r="F30" s="248">
        <v>358</v>
      </c>
      <c r="G30" s="247">
        <v>0</v>
      </c>
      <c r="H30" s="249">
        <v>0</v>
      </c>
      <c r="I30" s="247">
        <v>0</v>
      </c>
      <c r="J30" s="249">
        <v>0</v>
      </c>
      <c r="K30" s="250" t="s">
        <v>4495</v>
      </c>
      <c r="L30" s="227" t="e">
        <f>VLOOKUP(D30,#REF!,2,0)</f>
        <v>#REF!</v>
      </c>
      <c r="M30" s="178" t="str">
        <f t="shared" si="0"/>
        <v>K</v>
      </c>
      <c r="N30" s="178" t="str">
        <f t="shared" si="1"/>
        <v>K</v>
      </c>
      <c r="O30" s="178"/>
      <c r="P30" s="184">
        <f t="shared" si="2"/>
        <v>0</v>
      </c>
      <c r="Q30" s="184">
        <f t="shared" si="3"/>
        <v>0</v>
      </c>
      <c r="R30" s="180"/>
      <c r="S30" s="180" t="str">
        <f t="shared" si="4"/>
        <v>BETUL</v>
      </c>
      <c r="T30" s="180" t="str">
        <f t="shared" si="5"/>
        <v>BETUL</v>
      </c>
      <c r="U30" s="180" t="str">
        <f t="shared" si="6"/>
        <v>OKE</v>
      </c>
      <c r="V30" s="180" t="str">
        <f t="shared" si="7"/>
        <v>OKE</v>
      </c>
      <c r="X30" s="292" t="s">
        <v>419</v>
      </c>
      <c r="Y30" s="293">
        <v>2</v>
      </c>
      <c r="Z30" s="293" t="s">
        <v>4534</v>
      </c>
      <c r="AA30" s="293" t="s">
        <v>131</v>
      </c>
      <c r="AB30" s="248">
        <v>292</v>
      </c>
      <c r="AC30" s="294">
        <v>114</v>
      </c>
      <c r="AD30" s="294">
        <v>39.041095890411</v>
      </c>
      <c r="AE30" s="294">
        <v>93</v>
      </c>
      <c r="AF30" s="294">
        <v>31.849315068493201</v>
      </c>
      <c r="AG30" s="247" t="s">
        <v>4535</v>
      </c>
    </row>
    <row r="31" spans="1:33">
      <c r="A31" s="291">
        <f t="shared" si="8"/>
        <v>22</v>
      </c>
      <c r="B31" s="584" t="s">
        <v>419</v>
      </c>
      <c r="C31" s="585">
        <v>2</v>
      </c>
      <c r="D31" s="585" t="s">
        <v>4532</v>
      </c>
      <c r="E31" s="585" t="s">
        <v>131</v>
      </c>
      <c r="F31" s="248">
        <v>292</v>
      </c>
      <c r="G31" s="247">
        <v>227</v>
      </c>
      <c r="H31" s="249">
        <v>77.739726027397253</v>
      </c>
      <c r="I31" s="247">
        <v>240</v>
      </c>
      <c r="J31" s="249">
        <v>82.191780821917803</v>
      </c>
      <c r="K31" s="250" t="s">
        <v>4533</v>
      </c>
      <c r="L31" s="227" t="e">
        <f>VLOOKUP(D31,#REF!,2,0)</f>
        <v>#REF!</v>
      </c>
      <c r="M31" s="178" t="str">
        <f t="shared" si="0"/>
        <v>K</v>
      </c>
      <c r="N31" s="178" t="str">
        <f t="shared" si="1"/>
        <v>B</v>
      </c>
      <c r="O31" s="178"/>
      <c r="P31" s="184">
        <f t="shared" si="2"/>
        <v>77.739726027397253</v>
      </c>
      <c r="Q31" s="184">
        <f t="shared" si="3"/>
        <v>82.191780821917803</v>
      </c>
      <c r="R31" s="180"/>
      <c r="S31" s="180" t="str">
        <f t="shared" si="4"/>
        <v>BETUL</v>
      </c>
      <c r="T31" s="180" t="str">
        <f t="shared" si="5"/>
        <v>BETUL</v>
      </c>
      <c r="U31" s="180" t="str">
        <f t="shared" si="6"/>
        <v>OKE</v>
      </c>
      <c r="V31" s="180" t="str">
        <f t="shared" si="7"/>
        <v>OKE</v>
      </c>
      <c r="X31" s="292" t="s">
        <v>419</v>
      </c>
      <c r="Y31" s="293">
        <v>2</v>
      </c>
      <c r="Z31" s="293" t="s">
        <v>4536</v>
      </c>
      <c r="AA31" s="293" t="s">
        <v>128</v>
      </c>
      <c r="AB31" s="248">
        <v>358</v>
      </c>
      <c r="AC31" s="294">
        <v>102</v>
      </c>
      <c r="AD31" s="294">
        <v>28.491620111731802</v>
      </c>
      <c r="AE31" s="294">
        <v>66</v>
      </c>
      <c r="AF31" s="294">
        <v>18.435754189944099</v>
      </c>
      <c r="AG31" s="247" t="s">
        <v>4537</v>
      </c>
    </row>
    <row r="32" spans="1:33">
      <c r="A32" s="291">
        <f t="shared" si="8"/>
        <v>23</v>
      </c>
      <c r="B32" s="584" t="s">
        <v>419</v>
      </c>
      <c r="C32" s="585">
        <v>2</v>
      </c>
      <c r="D32" s="585" t="s">
        <v>4534</v>
      </c>
      <c r="E32" s="585" t="s">
        <v>128</v>
      </c>
      <c r="F32" s="248">
        <v>292</v>
      </c>
      <c r="G32" s="247">
        <v>105</v>
      </c>
      <c r="H32" s="249">
        <v>35.958904109589042</v>
      </c>
      <c r="I32" s="247">
        <v>73</v>
      </c>
      <c r="J32" s="249">
        <v>25</v>
      </c>
      <c r="K32" s="250" t="s">
        <v>4535</v>
      </c>
      <c r="L32" s="227" t="e">
        <f>VLOOKUP(D32,#REF!,2,0)</f>
        <v>#REF!</v>
      </c>
      <c r="M32" s="178" t="str">
        <f t="shared" si="0"/>
        <v>K</v>
      </c>
      <c r="N32" s="178" t="str">
        <f t="shared" si="1"/>
        <v>K</v>
      </c>
      <c r="O32" s="178"/>
      <c r="P32" s="184">
        <f t="shared" si="2"/>
        <v>35.958904109589042</v>
      </c>
      <c r="Q32" s="184">
        <f t="shared" si="3"/>
        <v>25</v>
      </c>
      <c r="R32" s="180"/>
      <c r="S32" s="180" t="str">
        <f t="shared" si="4"/>
        <v>BETUL</v>
      </c>
      <c r="T32" s="180" t="str">
        <f t="shared" si="5"/>
        <v>BETUL</v>
      </c>
      <c r="U32" s="180" t="str">
        <f t="shared" si="6"/>
        <v>OKE</v>
      </c>
      <c r="V32" s="180" t="str">
        <f t="shared" si="7"/>
        <v>OKE</v>
      </c>
      <c r="X32" s="292" t="s">
        <v>419</v>
      </c>
      <c r="Y32" s="293">
        <v>2</v>
      </c>
      <c r="Z32" s="293" t="s">
        <v>4538</v>
      </c>
      <c r="AA32" s="293" t="s">
        <v>128</v>
      </c>
      <c r="AB32" s="248">
        <v>400</v>
      </c>
      <c r="AC32" s="294">
        <v>125</v>
      </c>
      <c r="AD32" s="294">
        <v>31.25</v>
      </c>
      <c r="AE32" s="294">
        <v>125</v>
      </c>
      <c r="AF32" s="294">
        <v>31.25</v>
      </c>
      <c r="AG32" s="247" t="s">
        <v>4539</v>
      </c>
    </row>
    <row r="33" spans="1:33">
      <c r="A33" s="291">
        <f t="shared" si="8"/>
        <v>24</v>
      </c>
      <c r="B33" s="584" t="s">
        <v>419</v>
      </c>
      <c r="C33" s="585">
        <v>2</v>
      </c>
      <c r="D33" s="585" t="s">
        <v>4536</v>
      </c>
      <c r="E33" s="585" t="s">
        <v>128</v>
      </c>
      <c r="F33" s="248">
        <v>358</v>
      </c>
      <c r="G33" s="247">
        <v>99</v>
      </c>
      <c r="H33" s="249">
        <v>27.653631284916202</v>
      </c>
      <c r="I33" s="247">
        <v>53</v>
      </c>
      <c r="J33" s="249">
        <v>14.804469273743019</v>
      </c>
      <c r="K33" s="250" t="s">
        <v>4537</v>
      </c>
      <c r="L33" s="227" t="e">
        <f>VLOOKUP(D33,#REF!,2,0)</f>
        <v>#REF!</v>
      </c>
      <c r="M33" s="178" t="str">
        <f t="shared" si="0"/>
        <v>K</v>
      </c>
      <c r="N33" s="178" t="str">
        <f t="shared" si="1"/>
        <v>K</v>
      </c>
      <c r="O33" s="178"/>
      <c r="P33" s="184">
        <f t="shared" si="2"/>
        <v>27.653631284916202</v>
      </c>
      <c r="Q33" s="184">
        <f t="shared" si="3"/>
        <v>14.804469273743019</v>
      </c>
      <c r="R33" s="180"/>
      <c r="S33" s="180" t="str">
        <f t="shared" si="4"/>
        <v>BETUL</v>
      </c>
      <c r="T33" s="180" t="str">
        <f t="shared" si="5"/>
        <v>BETUL</v>
      </c>
      <c r="U33" s="180" t="str">
        <f t="shared" si="6"/>
        <v>OKE</v>
      </c>
      <c r="V33" s="180" t="str">
        <f t="shared" si="7"/>
        <v>OKE</v>
      </c>
      <c r="X33" s="292" t="s">
        <v>419</v>
      </c>
      <c r="Y33" s="293">
        <v>3</v>
      </c>
      <c r="Z33" s="293" t="s">
        <v>4540</v>
      </c>
      <c r="AA33" s="293" t="s">
        <v>128</v>
      </c>
      <c r="AB33" s="248">
        <v>358</v>
      </c>
      <c r="AC33" s="294">
        <v>78</v>
      </c>
      <c r="AD33" s="294">
        <v>21.787709497206698</v>
      </c>
      <c r="AE33" s="294">
        <v>89</v>
      </c>
      <c r="AF33" s="294">
        <v>24.860335195530698</v>
      </c>
      <c r="AG33" s="247" t="s">
        <v>4541</v>
      </c>
    </row>
    <row r="34" spans="1:33">
      <c r="A34" s="291">
        <f t="shared" si="8"/>
        <v>25</v>
      </c>
      <c r="B34" s="584" t="s">
        <v>419</v>
      </c>
      <c r="C34" s="585">
        <v>2</v>
      </c>
      <c r="D34" s="585" t="s">
        <v>4538</v>
      </c>
      <c r="E34" s="585" t="s">
        <v>131</v>
      </c>
      <c r="F34" s="248">
        <v>400</v>
      </c>
      <c r="G34" s="247">
        <v>140</v>
      </c>
      <c r="H34" s="249">
        <v>35</v>
      </c>
      <c r="I34" s="247">
        <v>165</v>
      </c>
      <c r="J34" s="249">
        <v>41.25</v>
      </c>
      <c r="K34" s="250" t="s">
        <v>4539</v>
      </c>
      <c r="L34" s="227" t="e">
        <f>VLOOKUP(D34,#REF!,2,0)</f>
        <v>#REF!</v>
      </c>
      <c r="M34" s="178" t="str">
        <f t="shared" si="0"/>
        <v>K</v>
      </c>
      <c r="N34" s="178" t="str">
        <f t="shared" si="1"/>
        <v>K</v>
      </c>
      <c r="O34" s="178"/>
      <c r="P34" s="184">
        <f t="shared" si="2"/>
        <v>35</v>
      </c>
      <c r="Q34" s="184">
        <f t="shared" si="3"/>
        <v>41.25</v>
      </c>
      <c r="R34" s="180"/>
      <c r="S34" s="180" t="str">
        <f t="shared" si="4"/>
        <v>BETUL</v>
      </c>
      <c r="T34" s="180" t="str">
        <f t="shared" si="5"/>
        <v>BETUL</v>
      </c>
      <c r="U34" s="180" t="str">
        <f t="shared" si="6"/>
        <v>OKE</v>
      </c>
      <c r="V34" s="180" t="str">
        <f t="shared" si="7"/>
        <v>OKE</v>
      </c>
      <c r="X34" s="292" t="s">
        <v>419</v>
      </c>
      <c r="Y34" s="293">
        <v>3</v>
      </c>
      <c r="Z34" s="293" t="s">
        <v>4543</v>
      </c>
      <c r="AA34" s="293" t="s">
        <v>128</v>
      </c>
      <c r="AB34" s="248">
        <v>358</v>
      </c>
      <c r="AC34" s="294">
        <v>124</v>
      </c>
      <c r="AD34" s="294">
        <v>34.636871508379897</v>
      </c>
      <c r="AE34" s="294">
        <v>106</v>
      </c>
      <c r="AF34" s="294">
        <v>29.608938547486002</v>
      </c>
      <c r="AG34" s="247" t="s">
        <v>4544</v>
      </c>
    </row>
    <row r="35" spans="1:33">
      <c r="A35" s="291">
        <f t="shared" si="8"/>
        <v>26</v>
      </c>
      <c r="B35" s="584" t="s">
        <v>419</v>
      </c>
      <c r="C35" s="585">
        <v>3</v>
      </c>
      <c r="D35" s="585" t="s">
        <v>4551</v>
      </c>
      <c r="E35" s="585" t="s">
        <v>131</v>
      </c>
      <c r="F35" s="248">
        <v>358</v>
      </c>
      <c r="G35" s="247">
        <v>141</v>
      </c>
      <c r="H35" s="249">
        <v>39.385474860335194</v>
      </c>
      <c r="I35" s="247">
        <v>220</v>
      </c>
      <c r="J35" s="249">
        <v>61.452513966480446</v>
      </c>
      <c r="K35" s="250" t="s">
        <v>4552</v>
      </c>
      <c r="L35" s="227" t="e">
        <f>VLOOKUP(D35,#REF!,2,0)</f>
        <v>#REF!</v>
      </c>
      <c r="M35" s="178" t="str">
        <f t="shared" si="0"/>
        <v>K</v>
      </c>
      <c r="N35" s="178" t="str">
        <f t="shared" si="1"/>
        <v>K</v>
      </c>
      <c r="O35" s="178"/>
      <c r="P35" s="184">
        <f t="shared" si="2"/>
        <v>39.385474860335194</v>
      </c>
      <c r="Q35" s="184">
        <f t="shared" si="3"/>
        <v>61.452513966480446</v>
      </c>
      <c r="R35" s="180"/>
      <c r="S35" s="180" t="str">
        <f t="shared" si="4"/>
        <v>BETUL</v>
      </c>
      <c r="T35" s="180" t="str">
        <f t="shared" si="5"/>
        <v>BETUL</v>
      </c>
      <c r="U35" s="180" t="str">
        <f t="shared" si="6"/>
        <v>OKE</v>
      </c>
      <c r="V35" s="180" t="str">
        <f t="shared" si="7"/>
        <v>OKE</v>
      </c>
      <c r="X35" s="292" t="s">
        <v>419</v>
      </c>
      <c r="Y35" s="293">
        <v>3</v>
      </c>
      <c r="Z35" s="293" t="s">
        <v>4545</v>
      </c>
      <c r="AA35" s="293" t="s">
        <v>128</v>
      </c>
      <c r="AB35" s="248">
        <v>358</v>
      </c>
      <c r="AC35" s="294">
        <v>84</v>
      </c>
      <c r="AD35" s="294">
        <v>23.463687150837998</v>
      </c>
      <c r="AE35" s="294">
        <v>80</v>
      </c>
      <c r="AF35" s="294">
        <v>22.346368715083798</v>
      </c>
      <c r="AG35" s="247" t="s">
        <v>4546</v>
      </c>
    </row>
    <row r="36" spans="1:33">
      <c r="A36" s="291">
        <f t="shared" si="8"/>
        <v>27</v>
      </c>
      <c r="B36" s="584" t="s">
        <v>419</v>
      </c>
      <c r="C36" s="585">
        <v>3</v>
      </c>
      <c r="D36" s="585" t="s">
        <v>4543</v>
      </c>
      <c r="E36" s="585" t="s">
        <v>128</v>
      </c>
      <c r="F36" s="248">
        <v>358</v>
      </c>
      <c r="G36" s="247">
        <v>149</v>
      </c>
      <c r="H36" s="249">
        <v>41.620111731843572</v>
      </c>
      <c r="I36" s="247">
        <v>135</v>
      </c>
      <c r="J36" s="249">
        <v>37.709497206703915</v>
      </c>
      <c r="K36" s="250" t="s">
        <v>4501</v>
      </c>
      <c r="L36" s="227" t="e">
        <f>VLOOKUP(D36,#REF!,2,0)</f>
        <v>#REF!</v>
      </c>
      <c r="M36" s="178" t="str">
        <f t="shared" si="0"/>
        <v>K</v>
      </c>
      <c r="N36" s="178" t="str">
        <f t="shared" si="1"/>
        <v>K</v>
      </c>
      <c r="O36" s="178"/>
      <c r="P36" s="184">
        <f t="shared" si="2"/>
        <v>41.620111731843572</v>
      </c>
      <c r="Q36" s="184">
        <f t="shared" si="3"/>
        <v>37.709497206703915</v>
      </c>
      <c r="R36" s="180"/>
      <c r="S36" s="180" t="str">
        <f t="shared" si="4"/>
        <v>BETUL</v>
      </c>
      <c r="T36" s="180" t="str">
        <f t="shared" si="5"/>
        <v>BETUL</v>
      </c>
      <c r="U36" s="180" t="str">
        <f t="shared" si="6"/>
        <v>OKE</v>
      </c>
      <c r="V36" s="180" t="str">
        <f t="shared" si="7"/>
        <v>OKE</v>
      </c>
      <c r="X36" s="292" t="s">
        <v>419</v>
      </c>
      <c r="Y36" s="293">
        <v>3</v>
      </c>
      <c r="Z36" s="293" t="s">
        <v>4547</v>
      </c>
      <c r="AA36" s="293" t="s">
        <v>128</v>
      </c>
      <c r="AB36" s="248">
        <v>358</v>
      </c>
      <c r="AC36" s="294">
        <v>46</v>
      </c>
      <c r="AD36" s="294">
        <v>12.849162011173201</v>
      </c>
      <c r="AE36" s="294">
        <v>37</v>
      </c>
      <c r="AF36" s="294">
        <v>10.335195530726301</v>
      </c>
      <c r="AG36" s="247" t="s">
        <v>4548</v>
      </c>
    </row>
    <row r="37" spans="1:33">
      <c r="A37" s="291">
        <f t="shared" si="8"/>
        <v>28</v>
      </c>
      <c r="B37" s="584" t="s">
        <v>419</v>
      </c>
      <c r="C37" s="585">
        <v>3</v>
      </c>
      <c r="D37" s="585" t="s">
        <v>4553</v>
      </c>
      <c r="E37" s="585" t="s">
        <v>128</v>
      </c>
      <c r="F37" s="248">
        <v>358</v>
      </c>
      <c r="G37" s="247">
        <v>74</v>
      </c>
      <c r="H37" s="249">
        <v>20.670391061452513</v>
      </c>
      <c r="I37" s="247">
        <v>58</v>
      </c>
      <c r="J37" s="249">
        <v>16.201117318435752</v>
      </c>
      <c r="K37" s="250" t="s">
        <v>4501</v>
      </c>
      <c r="L37" s="227" t="e">
        <f>VLOOKUP(D37,#REF!,2,0)</f>
        <v>#REF!</v>
      </c>
      <c r="M37" s="178" t="str">
        <f t="shared" si="0"/>
        <v>K</v>
      </c>
      <c r="N37" s="178" t="str">
        <f t="shared" si="1"/>
        <v>K</v>
      </c>
      <c r="O37" s="178"/>
      <c r="P37" s="184">
        <f t="shared" si="2"/>
        <v>20.670391061452513</v>
      </c>
      <c r="Q37" s="184">
        <f t="shared" si="3"/>
        <v>16.201117318435752</v>
      </c>
      <c r="R37" s="180"/>
      <c r="S37" s="180" t="str">
        <f t="shared" si="4"/>
        <v>BETUL</v>
      </c>
      <c r="T37" s="180" t="str">
        <f t="shared" si="5"/>
        <v>BETUL</v>
      </c>
      <c r="U37" s="180" t="str">
        <f t="shared" si="6"/>
        <v>OKE</v>
      </c>
      <c r="V37" s="180" t="str">
        <f t="shared" si="7"/>
        <v>OKE</v>
      </c>
      <c r="X37" s="292" t="s">
        <v>419</v>
      </c>
      <c r="Y37" s="293">
        <v>3</v>
      </c>
      <c r="Z37" s="293" t="s">
        <v>4550</v>
      </c>
      <c r="AA37" s="293" t="s">
        <v>128</v>
      </c>
      <c r="AB37" s="248">
        <v>358</v>
      </c>
      <c r="AC37" s="294">
        <v>157</v>
      </c>
      <c r="AD37" s="294">
        <v>43.854748603352</v>
      </c>
      <c r="AE37" s="294">
        <v>75</v>
      </c>
      <c r="AF37" s="294">
        <v>20.949720670391098</v>
      </c>
      <c r="AG37" s="247" t="s">
        <v>4546</v>
      </c>
    </row>
    <row r="38" spans="1:33">
      <c r="A38" s="291">
        <f t="shared" si="8"/>
        <v>29</v>
      </c>
      <c r="B38" s="584" t="s">
        <v>419</v>
      </c>
      <c r="C38" s="585">
        <v>3</v>
      </c>
      <c r="D38" s="585" t="s">
        <v>4559</v>
      </c>
      <c r="E38" s="585" t="s">
        <v>128</v>
      </c>
      <c r="F38" s="248">
        <v>358</v>
      </c>
      <c r="G38" s="247">
        <v>79</v>
      </c>
      <c r="H38" s="249">
        <v>22.067039106145252</v>
      </c>
      <c r="I38" s="247">
        <v>73</v>
      </c>
      <c r="J38" s="249">
        <v>20.391061452513966</v>
      </c>
      <c r="K38" s="250" t="s">
        <v>4501</v>
      </c>
      <c r="L38" s="227" t="e">
        <f>VLOOKUP(D38,#REF!,2,0)</f>
        <v>#REF!</v>
      </c>
      <c r="M38" s="178" t="str">
        <f t="shared" si="0"/>
        <v>K</v>
      </c>
      <c r="N38" s="178" t="str">
        <f t="shared" si="1"/>
        <v>K</v>
      </c>
      <c r="O38" s="178"/>
      <c r="P38" s="184">
        <f t="shared" si="2"/>
        <v>22.067039106145252</v>
      </c>
      <c r="Q38" s="184">
        <f t="shared" si="3"/>
        <v>20.391061452513966</v>
      </c>
      <c r="R38" s="180"/>
      <c r="S38" s="180" t="str">
        <f t="shared" si="4"/>
        <v>BETUL</v>
      </c>
      <c r="T38" s="180" t="str">
        <f t="shared" si="5"/>
        <v>BETUL</v>
      </c>
      <c r="U38" s="180" t="str">
        <f t="shared" si="6"/>
        <v>OKE</v>
      </c>
      <c r="V38" s="180" t="str">
        <f t="shared" si="7"/>
        <v>OKE</v>
      </c>
      <c r="X38" s="292" t="s">
        <v>419</v>
      </c>
      <c r="Y38" s="293">
        <v>3</v>
      </c>
      <c r="Z38" s="293" t="s">
        <v>4551</v>
      </c>
      <c r="AA38" s="293" t="s">
        <v>128</v>
      </c>
      <c r="AB38" s="248">
        <v>358</v>
      </c>
      <c r="AC38" s="294">
        <v>196</v>
      </c>
      <c r="AD38" s="294">
        <v>54.748603351955303</v>
      </c>
      <c r="AE38" s="294">
        <v>237</v>
      </c>
      <c r="AF38" s="294">
        <v>66.201117318435706</v>
      </c>
      <c r="AG38" s="247" t="s">
        <v>4533</v>
      </c>
    </row>
    <row r="39" spans="1:33">
      <c r="A39" s="291">
        <f t="shared" si="8"/>
        <v>30</v>
      </c>
      <c r="B39" s="584" t="s">
        <v>419</v>
      </c>
      <c r="C39" s="585">
        <v>3</v>
      </c>
      <c r="D39" s="585" t="s">
        <v>4561</v>
      </c>
      <c r="E39" s="585" t="s">
        <v>128</v>
      </c>
      <c r="F39" s="248">
        <v>358</v>
      </c>
      <c r="G39" s="247">
        <v>49</v>
      </c>
      <c r="H39" s="249">
        <v>13.687150837988826</v>
      </c>
      <c r="I39" s="247">
        <v>49</v>
      </c>
      <c r="J39" s="249">
        <v>13.687150837988826</v>
      </c>
      <c r="K39" s="250" t="s">
        <v>4501</v>
      </c>
      <c r="L39" s="227" t="e">
        <f>VLOOKUP(D39,#REF!,2,0)</f>
        <v>#REF!</v>
      </c>
      <c r="M39" s="178" t="str">
        <f t="shared" si="0"/>
        <v>K</v>
      </c>
      <c r="N39" s="178" t="str">
        <f t="shared" si="1"/>
        <v>K</v>
      </c>
      <c r="O39" s="178"/>
      <c r="P39" s="184">
        <f t="shared" si="2"/>
        <v>13.687150837988826</v>
      </c>
      <c r="Q39" s="184">
        <f t="shared" si="3"/>
        <v>13.687150837988826</v>
      </c>
      <c r="R39" s="180"/>
      <c r="S39" s="180" t="str">
        <f t="shared" si="4"/>
        <v>BETUL</v>
      </c>
      <c r="T39" s="180" t="str">
        <f t="shared" si="5"/>
        <v>BETUL</v>
      </c>
      <c r="U39" s="180" t="str">
        <f t="shared" si="6"/>
        <v>OKE</v>
      </c>
      <c r="V39" s="180" t="str">
        <f t="shared" si="7"/>
        <v>OKE</v>
      </c>
      <c r="X39" s="292" t="s">
        <v>419</v>
      </c>
      <c r="Y39" s="293">
        <v>3</v>
      </c>
      <c r="Z39" s="293" t="s">
        <v>4553</v>
      </c>
      <c r="AA39" s="293" t="s">
        <v>128</v>
      </c>
      <c r="AB39" s="248">
        <v>358</v>
      </c>
      <c r="AC39" s="294">
        <v>55</v>
      </c>
      <c r="AD39" s="294">
        <v>15.363128491620101</v>
      </c>
      <c r="AE39" s="294">
        <v>43</v>
      </c>
      <c r="AF39" s="294">
        <v>12.011173184357499</v>
      </c>
      <c r="AG39" s="247" t="s">
        <v>4554</v>
      </c>
    </row>
    <row r="40" spans="1:33">
      <c r="A40" s="291">
        <f t="shared" si="8"/>
        <v>31</v>
      </c>
      <c r="B40" s="584" t="s">
        <v>419</v>
      </c>
      <c r="C40" s="585">
        <v>3</v>
      </c>
      <c r="D40" s="585" t="s">
        <v>4557</v>
      </c>
      <c r="E40" s="585" t="s">
        <v>128</v>
      </c>
      <c r="F40" s="248">
        <v>358</v>
      </c>
      <c r="G40" s="247">
        <v>99</v>
      </c>
      <c r="H40" s="249">
        <v>27.653631284916202</v>
      </c>
      <c r="I40" s="247">
        <v>58</v>
      </c>
      <c r="J40" s="249">
        <v>16.201117318435752</v>
      </c>
      <c r="K40" s="250" t="s">
        <v>4558</v>
      </c>
      <c r="L40" s="227" t="e">
        <f>VLOOKUP(D40,#REF!,2,0)</f>
        <v>#REF!</v>
      </c>
      <c r="M40" s="178" t="str">
        <f t="shared" si="0"/>
        <v>K</v>
      </c>
      <c r="N40" s="178" t="str">
        <f t="shared" si="1"/>
        <v>K</v>
      </c>
      <c r="O40" s="178"/>
      <c r="P40" s="184">
        <f t="shared" si="2"/>
        <v>27.653631284916202</v>
      </c>
      <c r="Q40" s="184">
        <f t="shared" si="3"/>
        <v>16.201117318435752</v>
      </c>
      <c r="R40" s="180"/>
      <c r="S40" s="180" t="str">
        <f t="shared" si="4"/>
        <v>BETUL</v>
      </c>
      <c r="T40" s="180" t="str">
        <f t="shared" si="5"/>
        <v>BETUL</v>
      </c>
      <c r="U40" s="180" t="str">
        <f t="shared" si="6"/>
        <v>OKE</v>
      </c>
      <c r="V40" s="180" t="str">
        <f t="shared" si="7"/>
        <v>OKE</v>
      </c>
      <c r="X40" s="292" t="s">
        <v>419</v>
      </c>
      <c r="Y40" s="293">
        <v>3</v>
      </c>
      <c r="Z40" s="293" t="s">
        <v>4555</v>
      </c>
      <c r="AA40" s="293" t="s">
        <v>128</v>
      </c>
      <c r="AB40" s="248">
        <v>358</v>
      </c>
      <c r="AC40" s="294">
        <v>90</v>
      </c>
      <c r="AD40" s="294">
        <v>25.139664804469302</v>
      </c>
      <c r="AE40" s="294">
        <v>82</v>
      </c>
      <c r="AF40" s="294">
        <v>22.905027932960898</v>
      </c>
      <c r="AG40" s="247" t="s">
        <v>1902</v>
      </c>
    </row>
    <row r="41" spans="1:33">
      <c r="A41" s="291">
        <f t="shared" si="8"/>
        <v>32</v>
      </c>
      <c r="B41" s="584" t="s">
        <v>419</v>
      </c>
      <c r="C41" s="585">
        <v>3</v>
      </c>
      <c r="D41" s="585" t="s">
        <v>4555</v>
      </c>
      <c r="E41" s="585" t="s">
        <v>128</v>
      </c>
      <c r="F41" s="248">
        <v>358</v>
      </c>
      <c r="G41" s="247">
        <v>145</v>
      </c>
      <c r="H41" s="249">
        <v>40.502793296089386</v>
      </c>
      <c r="I41" s="247">
        <v>134</v>
      </c>
      <c r="J41" s="249">
        <v>37.430167597765362</v>
      </c>
      <c r="K41" s="250" t="s">
        <v>4556</v>
      </c>
      <c r="L41" s="227" t="e">
        <f>VLOOKUP(D41,#REF!,2,0)</f>
        <v>#REF!</v>
      </c>
      <c r="M41" s="178" t="str">
        <f t="shared" si="0"/>
        <v>K</v>
      </c>
      <c r="N41" s="178" t="str">
        <f t="shared" si="1"/>
        <v>K</v>
      </c>
      <c r="O41" s="178"/>
      <c r="P41" s="184">
        <f t="shared" si="2"/>
        <v>40.502793296089386</v>
      </c>
      <c r="Q41" s="184">
        <f t="shared" si="3"/>
        <v>37.430167597765362</v>
      </c>
      <c r="R41" s="180"/>
      <c r="S41" s="180" t="str">
        <f t="shared" si="4"/>
        <v>BETUL</v>
      </c>
      <c r="T41" s="180" t="str">
        <f t="shared" si="5"/>
        <v>BETUL</v>
      </c>
      <c r="U41" s="180" t="str">
        <f t="shared" si="6"/>
        <v>OKE</v>
      </c>
      <c r="V41" s="180" t="str">
        <f t="shared" si="7"/>
        <v>OKE</v>
      </c>
      <c r="X41" s="292" t="s">
        <v>419</v>
      </c>
      <c r="Y41" s="293">
        <v>3</v>
      </c>
      <c r="Z41" s="293" t="s">
        <v>4557</v>
      </c>
      <c r="AA41" s="293" t="s">
        <v>128</v>
      </c>
      <c r="AB41" s="248">
        <v>358</v>
      </c>
      <c r="AC41" s="294">
        <v>84</v>
      </c>
      <c r="AD41" s="294">
        <v>23.463687150837998</v>
      </c>
      <c r="AE41" s="294">
        <v>50</v>
      </c>
      <c r="AF41" s="294">
        <v>13.966480446927401</v>
      </c>
      <c r="AG41" s="247" t="s">
        <v>4548</v>
      </c>
    </row>
    <row r="42" spans="1:33">
      <c r="A42" s="291">
        <f t="shared" si="8"/>
        <v>33</v>
      </c>
      <c r="B42" s="584" t="s">
        <v>419</v>
      </c>
      <c r="C42" s="585">
        <v>3</v>
      </c>
      <c r="D42" s="585" t="s">
        <v>4540</v>
      </c>
      <c r="E42" s="585" t="s">
        <v>131</v>
      </c>
      <c r="F42" s="248">
        <v>358</v>
      </c>
      <c r="G42" s="247">
        <v>53</v>
      </c>
      <c r="H42" s="249">
        <v>14.804469273743019</v>
      </c>
      <c r="I42" s="247">
        <v>63</v>
      </c>
      <c r="J42" s="249">
        <v>17.597765363128492</v>
      </c>
      <c r="K42" s="250" t="s">
        <v>4542</v>
      </c>
      <c r="L42" s="227" t="e">
        <f>VLOOKUP(D42,#REF!,2,0)</f>
        <v>#REF!</v>
      </c>
      <c r="M42" s="178" t="str">
        <f t="shared" si="0"/>
        <v>K</v>
      </c>
      <c r="N42" s="178" t="str">
        <f t="shared" si="1"/>
        <v>K</v>
      </c>
      <c r="O42" s="178"/>
      <c r="P42" s="184">
        <f t="shared" si="2"/>
        <v>14.804469273743019</v>
      </c>
      <c r="Q42" s="184">
        <f t="shared" si="3"/>
        <v>17.597765363128492</v>
      </c>
      <c r="R42" s="180"/>
      <c r="S42" s="180" t="str">
        <f t="shared" si="4"/>
        <v>BETUL</v>
      </c>
      <c r="T42" s="180" t="str">
        <f t="shared" si="5"/>
        <v>BETUL</v>
      </c>
      <c r="U42" s="180" t="str">
        <f t="shared" si="6"/>
        <v>OKE</v>
      </c>
      <c r="V42" s="180" t="str">
        <f t="shared" si="7"/>
        <v>OKE</v>
      </c>
      <c r="X42" s="292" t="s">
        <v>419</v>
      </c>
      <c r="Y42" s="293">
        <v>3</v>
      </c>
      <c r="Z42" s="293" t="s">
        <v>4559</v>
      </c>
      <c r="AA42" s="293" t="s">
        <v>128</v>
      </c>
      <c r="AB42" s="248">
        <v>358</v>
      </c>
      <c r="AC42" s="294">
        <v>97</v>
      </c>
      <c r="AD42" s="294">
        <v>27.094972067039102</v>
      </c>
      <c r="AE42" s="294">
        <v>86</v>
      </c>
      <c r="AF42" s="294">
        <v>24.022346368715102</v>
      </c>
      <c r="AG42" s="247" t="s">
        <v>4560</v>
      </c>
    </row>
    <row r="43" spans="1:33">
      <c r="A43" s="291">
        <f t="shared" si="8"/>
        <v>34</v>
      </c>
      <c r="B43" s="584" t="s">
        <v>419</v>
      </c>
      <c r="C43" s="585">
        <v>3</v>
      </c>
      <c r="D43" s="585" t="s">
        <v>4545</v>
      </c>
      <c r="E43" s="585" t="s">
        <v>128</v>
      </c>
      <c r="F43" s="248">
        <v>358</v>
      </c>
      <c r="G43" s="247">
        <v>65</v>
      </c>
      <c r="H43" s="249">
        <v>18.156424581005588</v>
      </c>
      <c r="I43" s="247">
        <v>66</v>
      </c>
      <c r="J43" s="249">
        <v>18.435754189944134</v>
      </c>
      <c r="K43" s="250" t="s">
        <v>4546</v>
      </c>
      <c r="L43" s="227" t="e">
        <f>VLOOKUP(D43,#REF!,2,0)</f>
        <v>#REF!</v>
      </c>
      <c r="M43" s="178" t="str">
        <f t="shared" si="0"/>
        <v>K</v>
      </c>
      <c r="N43" s="178" t="str">
        <f t="shared" si="1"/>
        <v>K</v>
      </c>
      <c r="O43" s="178"/>
      <c r="P43" s="184">
        <f t="shared" si="2"/>
        <v>18.156424581005588</v>
      </c>
      <c r="Q43" s="184">
        <f t="shared" si="3"/>
        <v>18.435754189944134</v>
      </c>
      <c r="R43" s="180"/>
      <c r="S43" s="180" t="str">
        <f t="shared" si="4"/>
        <v>BETUL</v>
      </c>
      <c r="T43" s="180" t="str">
        <f t="shared" si="5"/>
        <v>BETUL</v>
      </c>
      <c r="U43" s="180" t="str">
        <f t="shared" si="6"/>
        <v>OKE</v>
      </c>
      <c r="V43" s="180" t="str">
        <f t="shared" si="7"/>
        <v>OKE</v>
      </c>
      <c r="X43" s="292" t="s">
        <v>419</v>
      </c>
      <c r="Y43" s="293">
        <v>3</v>
      </c>
      <c r="Z43" s="293" t="s">
        <v>4561</v>
      </c>
      <c r="AA43" s="293" t="s">
        <v>128</v>
      </c>
      <c r="AB43" s="248">
        <v>358</v>
      </c>
      <c r="AC43" s="294">
        <v>8</v>
      </c>
      <c r="AD43" s="294">
        <v>2.2346368715083802</v>
      </c>
      <c r="AE43" s="294">
        <v>8</v>
      </c>
      <c r="AF43" s="294">
        <v>2.2346368715083802</v>
      </c>
      <c r="AG43" s="247" t="s">
        <v>4560</v>
      </c>
    </row>
    <row r="44" spans="1:33">
      <c r="A44" s="291">
        <f t="shared" si="8"/>
        <v>35</v>
      </c>
      <c r="B44" s="584" t="s">
        <v>419</v>
      </c>
      <c r="C44" s="585">
        <v>3</v>
      </c>
      <c r="D44" s="585" t="s">
        <v>4550</v>
      </c>
      <c r="E44" s="585" t="s">
        <v>128</v>
      </c>
      <c r="F44" s="248">
        <v>358</v>
      </c>
      <c r="G44" s="247">
        <v>60</v>
      </c>
      <c r="H44" s="249">
        <v>16.759776536312849</v>
      </c>
      <c r="I44" s="247">
        <v>52</v>
      </c>
      <c r="J44" s="249">
        <v>14.52513966480447</v>
      </c>
      <c r="K44" s="250" t="s">
        <v>4546</v>
      </c>
      <c r="L44" s="227" t="e">
        <f>VLOOKUP(D44,#REF!,2,0)</f>
        <v>#REF!</v>
      </c>
      <c r="M44" s="178" t="str">
        <f t="shared" si="0"/>
        <v>K</v>
      </c>
      <c r="N44" s="178" t="str">
        <f t="shared" si="1"/>
        <v>K</v>
      </c>
      <c r="O44" s="178"/>
      <c r="P44" s="184">
        <f t="shared" si="2"/>
        <v>16.759776536312849</v>
      </c>
      <c r="Q44" s="184">
        <f t="shared" si="3"/>
        <v>14.52513966480447</v>
      </c>
      <c r="R44" s="180"/>
      <c r="S44" s="180" t="str">
        <f t="shared" si="4"/>
        <v>BETUL</v>
      </c>
      <c r="T44" s="180" t="str">
        <f t="shared" si="5"/>
        <v>BETUL</v>
      </c>
      <c r="U44" s="180" t="str">
        <f t="shared" si="6"/>
        <v>OKE</v>
      </c>
      <c r="V44" s="180" t="str">
        <f t="shared" si="7"/>
        <v>OKE</v>
      </c>
      <c r="X44" s="292" t="s">
        <v>419</v>
      </c>
      <c r="Y44" s="293">
        <v>3</v>
      </c>
      <c r="Z44" s="293" t="s">
        <v>4562</v>
      </c>
      <c r="AA44" s="293" t="s">
        <v>128</v>
      </c>
      <c r="AB44" s="248">
        <v>300</v>
      </c>
      <c r="AC44" s="294">
        <v>84</v>
      </c>
      <c r="AD44" s="294">
        <v>28</v>
      </c>
      <c r="AE44" s="294">
        <v>48</v>
      </c>
      <c r="AF44" s="294">
        <v>16</v>
      </c>
      <c r="AG44" s="247" t="s">
        <v>4563</v>
      </c>
    </row>
    <row r="45" spans="1:33">
      <c r="A45" s="291">
        <f t="shared" si="8"/>
        <v>36</v>
      </c>
      <c r="B45" s="584" t="s">
        <v>419</v>
      </c>
      <c r="C45" s="585">
        <v>3</v>
      </c>
      <c r="D45" s="585" t="s">
        <v>4547</v>
      </c>
      <c r="E45" s="585" t="s">
        <v>128</v>
      </c>
      <c r="F45" s="248">
        <v>358</v>
      </c>
      <c r="G45" s="247">
        <v>66</v>
      </c>
      <c r="H45" s="249">
        <v>18.435754189944134</v>
      </c>
      <c r="I45" s="247">
        <v>61</v>
      </c>
      <c r="J45" s="249">
        <v>17.039106145251395</v>
      </c>
      <c r="K45" s="250" t="s">
        <v>4549</v>
      </c>
      <c r="L45" s="227" t="e">
        <f>VLOOKUP(D45,#REF!,2,0)</f>
        <v>#REF!</v>
      </c>
      <c r="M45" s="178" t="str">
        <f t="shared" si="0"/>
        <v>K</v>
      </c>
      <c r="N45" s="178" t="str">
        <f t="shared" si="1"/>
        <v>K</v>
      </c>
      <c r="O45" s="178"/>
      <c r="P45" s="184">
        <f t="shared" si="2"/>
        <v>18.435754189944134</v>
      </c>
      <c r="Q45" s="184">
        <f t="shared" si="3"/>
        <v>17.039106145251395</v>
      </c>
      <c r="R45" s="180"/>
      <c r="S45" s="180" t="str">
        <f t="shared" si="4"/>
        <v>BETUL</v>
      </c>
      <c r="T45" s="180" t="str">
        <f t="shared" si="5"/>
        <v>BETUL</v>
      </c>
      <c r="U45" s="180" t="str">
        <f t="shared" si="6"/>
        <v>OKE</v>
      </c>
      <c r="V45" s="180" t="str">
        <f t="shared" si="7"/>
        <v>OKE</v>
      </c>
      <c r="X45" s="292" t="s">
        <v>419</v>
      </c>
      <c r="Y45" s="293">
        <v>3</v>
      </c>
      <c r="Z45" s="293" t="s">
        <v>4564</v>
      </c>
      <c r="AA45" s="293" t="s">
        <v>128</v>
      </c>
      <c r="AB45" s="248">
        <v>300</v>
      </c>
      <c r="AC45" s="294">
        <v>58</v>
      </c>
      <c r="AD45" s="294">
        <v>19.3333333333333</v>
      </c>
      <c r="AE45" s="294">
        <v>45</v>
      </c>
      <c r="AF45" s="294">
        <v>15</v>
      </c>
      <c r="AG45" s="247" t="s">
        <v>4565</v>
      </c>
    </row>
    <row r="46" spans="1:33">
      <c r="A46" s="291">
        <f t="shared" si="8"/>
        <v>37</v>
      </c>
      <c r="B46" s="584" t="s">
        <v>419</v>
      </c>
      <c r="C46" s="585">
        <v>3</v>
      </c>
      <c r="D46" s="585" t="s">
        <v>4562</v>
      </c>
      <c r="E46" s="585" t="s">
        <v>128</v>
      </c>
      <c r="F46" s="248">
        <v>300</v>
      </c>
      <c r="G46" s="247">
        <v>111</v>
      </c>
      <c r="H46" s="249">
        <v>37</v>
      </c>
      <c r="I46" s="247">
        <v>57</v>
      </c>
      <c r="J46" s="249">
        <v>19</v>
      </c>
      <c r="K46" s="250" t="s">
        <v>4558</v>
      </c>
      <c r="L46" s="227" t="e">
        <f>VLOOKUP(D46,#REF!,2,0)</f>
        <v>#REF!</v>
      </c>
      <c r="M46" s="178" t="str">
        <f t="shared" si="0"/>
        <v>K</v>
      </c>
      <c r="N46" s="178" t="str">
        <f t="shared" si="1"/>
        <v>K</v>
      </c>
      <c r="O46" s="178"/>
      <c r="P46" s="184">
        <f t="shared" si="2"/>
        <v>37</v>
      </c>
      <c r="Q46" s="184">
        <f t="shared" si="3"/>
        <v>19</v>
      </c>
      <c r="R46" s="180"/>
      <c r="S46" s="180" t="str">
        <f t="shared" si="4"/>
        <v>BETUL</v>
      </c>
      <c r="T46" s="180" t="str">
        <f t="shared" si="5"/>
        <v>BETUL</v>
      </c>
      <c r="U46" s="180" t="str">
        <f t="shared" si="6"/>
        <v>OKE</v>
      </c>
      <c r="V46" s="180" t="str">
        <f t="shared" si="7"/>
        <v>OKE</v>
      </c>
      <c r="X46" s="292" t="s">
        <v>419</v>
      </c>
      <c r="Y46" s="293">
        <v>3</v>
      </c>
      <c r="Z46" s="293" t="s">
        <v>4566</v>
      </c>
      <c r="AA46" s="293" t="s">
        <v>128</v>
      </c>
      <c r="AB46" s="248">
        <v>350</v>
      </c>
      <c r="AC46" s="294">
        <v>148</v>
      </c>
      <c r="AD46" s="294">
        <v>42.285714285714299</v>
      </c>
      <c r="AE46" s="294">
        <v>133</v>
      </c>
      <c r="AF46" s="294">
        <v>38</v>
      </c>
      <c r="AG46" s="247" t="s">
        <v>4567</v>
      </c>
    </row>
    <row r="47" spans="1:33">
      <c r="A47" s="291">
        <f t="shared" si="8"/>
        <v>38</v>
      </c>
      <c r="B47" s="584" t="s">
        <v>419</v>
      </c>
      <c r="C47" s="585">
        <v>3</v>
      </c>
      <c r="D47" s="585" t="s">
        <v>4564</v>
      </c>
      <c r="E47" s="585" t="s">
        <v>128</v>
      </c>
      <c r="F47" s="248">
        <v>300</v>
      </c>
      <c r="G47" s="247">
        <v>160</v>
      </c>
      <c r="H47" s="249">
        <v>53.333333333333336</v>
      </c>
      <c r="I47" s="247">
        <v>119</v>
      </c>
      <c r="J47" s="249">
        <v>39.666666666666664</v>
      </c>
      <c r="K47" s="250" t="s">
        <v>4565</v>
      </c>
      <c r="L47" s="227" t="e">
        <f>VLOOKUP(D47,#REF!,2,0)</f>
        <v>#REF!</v>
      </c>
      <c r="M47" s="178" t="str">
        <f t="shared" si="0"/>
        <v>K</v>
      </c>
      <c r="N47" s="178" t="str">
        <f t="shared" si="1"/>
        <v>K</v>
      </c>
      <c r="O47" s="178"/>
      <c r="P47" s="184">
        <f t="shared" si="2"/>
        <v>53.333333333333336</v>
      </c>
      <c r="Q47" s="184">
        <f t="shared" si="3"/>
        <v>39.666666666666664</v>
      </c>
      <c r="R47" s="180"/>
      <c r="S47" s="180" t="str">
        <f t="shared" si="4"/>
        <v>BETUL</v>
      </c>
      <c r="T47" s="180" t="str">
        <f t="shared" si="5"/>
        <v>BETUL</v>
      </c>
      <c r="U47" s="180" t="str">
        <f t="shared" si="6"/>
        <v>OKE</v>
      </c>
      <c r="V47" s="180" t="str">
        <f t="shared" si="7"/>
        <v>OKE</v>
      </c>
      <c r="X47" s="292" t="s">
        <v>419</v>
      </c>
      <c r="Y47" s="293">
        <v>3</v>
      </c>
      <c r="Z47" s="293" t="s">
        <v>4568</v>
      </c>
      <c r="AA47" s="293" t="s">
        <v>128</v>
      </c>
      <c r="AB47" s="248">
        <v>400</v>
      </c>
      <c r="AC47" s="294">
        <v>225</v>
      </c>
      <c r="AD47" s="294">
        <v>56.25</v>
      </c>
      <c r="AE47" s="294">
        <v>195</v>
      </c>
      <c r="AF47" s="294">
        <v>48.75</v>
      </c>
      <c r="AG47" s="247" t="s">
        <v>4569</v>
      </c>
    </row>
    <row r="48" spans="1:33">
      <c r="A48" s="291">
        <f t="shared" si="8"/>
        <v>39</v>
      </c>
      <c r="B48" s="584" t="s">
        <v>419</v>
      </c>
      <c r="C48" s="585">
        <v>3</v>
      </c>
      <c r="D48" s="585" t="s">
        <v>4566</v>
      </c>
      <c r="E48" s="585" t="s">
        <v>128</v>
      </c>
      <c r="F48" s="248">
        <v>350</v>
      </c>
      <c r="G48" s="247">
        <v>121</v>
      </c>
      <c r="H48" s="249">
        <v>34.571428571428569</v>
      </c>
      <c r="I48" s="247">
        <v>110</v>
      </c>
      <c r="J48" s="249">
        <v>31.428571428571427</v>
      </c>
      <c r="K48" s="250" t="s">
        <v>4567</v>
      </c>
      <c r="L48" s="227" t="e">
        <f>VLOOKUP(D48,#REF!,2,0)</f>
        <v>#REF!</v>
      </c>
      <c r="M48" s="178" t="str">
        <f t="shared" si="0"/>
        <v>K</v>
      </c>
      <c r="N48" s="178" t="str">
        <f t="shared" si="1"/>
        <v>K</v>
      </c>
      <c r="O48" s="178"/>
      <c r="P48" s="184">
        <f t="shared" si="2"/>
        <v>34.571428571428569</v>
      </c>
      <c r="Q48" s="184">
        <f t="shared" si="3"/>
        <v>31.428571428571427</v>
      </c>
      <c r="R48" s="180"/>
      <c r="S48" s="180" t="str">
        <f t="shared" si="4"/>
        <v>BETUL</v>
      </c>
      <c r="T48" s="180" t="str">
        <f t="shared" si="5"/>
        <v>BETUL</v>
      </c>
      <c r="U48" s="180" t="str">
        <f t="shared" si="6"/>
        <v>OKE</v>
      </c>
      <c r="V48" s="180" t="str">
        <f t="shared" si="7"/>
        <v>OKE</v>
      </c>
      <c r="X48" s="292" t="s">
        <v>73</v>
      </c>
      <c r="Y48" s="293">
        <v>3</v>
      </c>
      <c r="Z48" s="293" t="s">
        <v>4570</v>
      </c>
      <c r="AA48" s="293" t="s">
        <v>128</v>
      </c>
      <c r="AB48" s="248">
        <v>358</v>
      </c>
      <c r="AC48" s="294">
        <v>144</v>
      </c>
      <c r="AD48" s="294">
        <v>40.223463687150797</v>
      </c>
      <c r="AE48" s="294">
        <v>169</v>
      </c>
      <c r="AF48" s="294">
        <v>47.2067039106145</v>
      </c>
      <c r="AG48" s="247" t="s">
        <v>4571</v>
      </c>
    </row>
    <row r="49" spans="1:33">
      <c r="A49" s="291">
        <f t="shared" si="8"/>
        <v>40</v>
      </c>
      <c r="B49" s="584" t="s">
        <v>419</v>
      </c>
      <c r="C49" s="585">
        <v>3</v>
      </c>
      <c r="D49" s="585" t="s">
        <v>4568</v>
      </c>
      <c r="E49" s="585" t="s">
        <v>128</v>
      </c>
      <c r="F49" s="248">
        <v>400</v>
      </c>
      <c r="G49" s="247">
        <v>265</v>
      </c>
      <c r="H49" s="249">
        <v>66.25</v>
      </c>
      <c r="I49" s="247">
        <v>216</v>
      </c>
      <c r="J49" s="249">
        <v>54</v>
      </c>
      <c r="K49" s="250" t="s">
        <v>4569</v>
      </c>
      <c r="L49" s="227" t="e">
        <f>VLOOKUP(D49,#REF!,2,0)</f>
        <v>#REF!</v>
      </c>
      <c r="M49" s="178" t="str">
        <f t="shared" si="0"/>
        <v>K</v>
      </c>
      <c r="N49" s="178" t="str">
        <f t="shared" si="1"/>
        <v>K</v>
      </c>
      <c r="O49" s="178"/>
      <c r="P49" s="184">
        <f t="shared" si="2"/>
        <v>66.25</v>
      </c>
      <c r="Q49" s="184">
        <f t="shared" si="3"/>
        <v>54</v>
      </c>
      <c r="R49" s="180"/>
      <c r="S49" s="180" t="str">
        <f t="shared" si="4"/>
        <v>BETUL</v>
      </c>
      <c r="T49" s="180" t="str">
        <f t="shared" si="5"/>
        <v>BETUL</v>
      </c>
      <c r="U49" s="180" t="str">
        <f t="shared" si="6"/>
        <v>OKE</v>
      </c>
      <c r="V49" s="180" t="str">
        <f t="shared" si="7"/>
        <v>OKE</v>
      </c>
      <c r="X49" s="292" t="s">
        <v>73</v>
      </c>
      <c r="Y49" s="293">
        <v>3</v>
      </c>
      <c r="Z49" s="293" t="s">
        <v>4574</v>
      </c>
      <c r="AA49" s="293" t="s">
        <v>128</v>
      </c>
      <c r="AB49" s="248">
        <v>292</v>
      </c>
      <c r="AC49" s="294">
        <v>160</v>
      </c>
      <c r="AD49" s="294">
        <v>54.794520547945197</v>
      </c>
      <c r="AE49" s="294">
        <v>142</v>
      </c>
      <c r="AF49" s="294">
        <v>48.630136986301402</v>
      </c>
      <c r="AG49" s="247" t="s">
        <v>4575</v>
      </c>
    </row>
    <row r="50" spans="1:33">
      <c r="A50" s="291">
        <f t="shared" si="8"/>
        <v>41</v>
      </c>
      <c r="B50" s="584" t="s">
        <v>419</v>
      </c>
      <c r="C50" s="585">
        <v>4</v>
      </c>
      <c r="D50" s="585" t="s">
        <v>4572</v>
      </c>
      <c r="E50" s="585" t="s">
        <v>128</v>
      </c>
      <c r="F50" s="248">
        <v>400</v>
      </c>
      <c r="G50" s="247">
        <v>93</v>
      </c>
      <c r="H50" s="249">
        <v>23.25</v>
      </c>
      <c r="I50" s="247">
        <v>120</v>
      </c>
      <c r="J50" s="249">
        <v>30</v>
      </c>
      <c r="K50" s="250" t="s">
        <v>4573</v>
      </c>
      <c r="L50" s="227" t="e">
        <f>VLOOKUP(D50,#REF!,2,0)</f>
        <v>#REF!</v>
      </c>
      <c r="M50" s="178" t="str">
        <f t="shared" si="0"/>
        <v>K</v>
      </c>
      <c r="N50" s="178" t="str">
        <f t="shared" si="1"/>
        <v>K</v>
      </c>
      <c r="O50" s="178"/>
      <c r="P50" s="184">
        <f t="shared" si="2"/>
        <v>23.25</v>
      </c>
      <c r="Q50" s="184">
        <f t="shared" si="3"/>
        <v>30</v>
      </c>
      <c r="R50" s="180"/>
      <c r="S50" s="180" t="str">
        <f t="shared" si="4"/>
        <v>BETUL</v>
      </c>
      <c r="T50" s="180" t="str">
        <f t="shared" si="5"/>
        <v>BETUL</v>
      </c>
      <c r="U50" s="180" t="str">
        <f t="shared" si="6"/>
        <v>OKE</v>
      </c>
      <c r="V50" s="180" t="str">
        <f t="shared" si="7"/>
        <v>OKE</v>
      </c>
      <c r="X50" s="292" t="s">
        <v>73</v>
      </c>
      <c r="Y50" s="293">
        <v>3</v>
      </c>
      <c r="Z50" s="293" t="s">
        <v>4578</v>
      </c>
      <c r="AA50" s="293" t="s">
        <v>128</v>
      </c>
      <c r="AB50" s="248">
        <v>358</v>
      </c>
      <c r="AC50" s="294">
        <v>66</v>
      </c>
      <c r="AD50" s="294">
        <v>18.435754189944099</v>
      </c>
      <c r="AE50" s="294">
        <v>59</v>
      </c>
      <c r="AF50" s="294">
        <v>16.480446927374299</v>
      </c>
      <c r="AG50" s="247" t="s">
        <v>4579</v>
      </c>
    </row>
    <row r="51" spans="1:33">
      <c r="A51" s="291">
        <f t="shared" si="8"/>
        <v>42</v>
      </c>
      <c r="B51" s="584" t="s">
        <v>419</v>
      </c>
      <c r="C51" s="585">
        <v>4</v>
      </c>
      <c r="D51" s="585" t="s">
        <v>4576</v>
      </c>
      <c r="E51" s="585" t="s">
        <v>128</v>
      </c>
      <c r="F51" s="248">
        <v>400</v>
      </c>
      <c r="G51" s="247">
        <v>46</v>
      </c>
      <c r="H51" s="249">
        <v>11.5</v>
      </c>
      <c r="I51" s="247">
        <v>33</v>
      </c>
      <c r="J51" s="249">
        <v>8.25</v>
      </c>
      <c r="K51" s="250" t="s">
        <v>4577</v>
      </c>
      <c r="L51" s="227" t="e">
        <f>VLOOKUP(D51,#REF!,2,0)</f>
        <v>#REF!</v>
      </c>
      <c r="M51" s="178" t="str">
        <f t="shared" si="0"/>
        <v>K</v>
      </c>
      <c r="N51" s="178" t="str">
        <f t="shared" si="1"/>
        <v>K</v>
      </c>
      <c r="O51" s="178"/>
      <c r="P51" s="184">
        <f t="shared" si="2"/>
        <v>11.5</v>
      </c>
      <c r="Q51" s="184">
        <f t="shared" si="3"/>
        <v>8.25</v>
      </c>
      <c r="R51" s="180"/>
      <c r="S51" s="180" t="str">
        <f t="shared" si="4"/>
        <v>BETUL</v>
      </c>
      <c r="T51" s="180" t="str">
        <f t="shared" si="5"/>
        <v>BETUL</v>
      </c>
      <c r="U51" s="180" t="str">
        <f t="shared" si="6"/>
        <v>OKE</v>
      </c>
      <c r="V51" s="180" t="str">
        <f t="shared" si="7"/>
        <v>OKE</v>
      </c>
      <c r="X51" s="292" t="s">
        <v>73</v>
      </c>
      <c r="Y51" s="293">
        <v>3</v>
      </c>
      <c r="Z51" s="293" t="s">
        <v>1903</v>
      </c>
      <c r="AA51" s="293" t="s">
        <v>131</v>
      </c>
      <c r="AB51" s="248">
        <v>292</v>
      </c>
      <c r="AC51" s="294">
        <v>147</v>
      </c>
      <c r="AD51" s="294">
        <v>50.342465753424698</v>
      </c>
      <c r="AE51" s="294">
        <v>173</v>
      </c>
      <c r="AF51" s="294">
        <v>59.246575342465803</v>
      </c>
      <c r="AG51" s="247" t="s">
        <v>4581</v>
      </c>
    </row>
    <row r="52" spans="1:33">
      <c r="A52" s="291">
        <f t="shared" si="8"/>
        <v>43</v>
      </c>
      <c r="B52" s="584" t="s">
        <v>419</v>
      </c>
      <c r="C52" s="585">
        <v>4</v>
      </c>
      <c r="D52" s="585" t="s">
        <v>4582</v>
      </c>
      <c r="E52" s="585" t="s">
        <v>128</v>
      </c>
      <c r="F52" s="248">
        <v>398</v>
      </c>
      <c r="G52" s="247">
        <v>226</v>
      </c>
      <c r="H52" s="249">
        <v>56.78391959798995</v>
      </c>
      <c r="I52" s="247">
        <v>202</v>
      </c>
      <c r="J52" s="249">
        <v>50.753768844221106</v>
      </c>
      <c r="K52" s="250" t="s">
        <v>4583</v>
      </c>
      <c r="L52" s="227" t="e">
        <f>VLOOKUP(D52,#REF!,2,0)</f>
        <v>#REF!</v>
      </c>
      <c r="M52" s="178" t="str">
        <f t="shared" si="0"/>
        <v>K</v>
      </c>
      <c r="N52" s="178" t="str">
        <f t="shared" si="1"/>
        <v>K</v>
      </c>
      <c r="O52" s="178"/>
      <c r="P52" s="184">
        <f t="shared" si="2"/>
        <v>56.78391959798995</v>
      </c>
      <c r="Q52" s="184">
        <f t="shared" si="3"/>
        <v>50.753768844221106</v>
      </c>
      <c r="R52" s="180"/>
      <c r="S52" s="180" t="str">
        <f t="shared" si="4"/>
        <v>BETUL</v>
      </c>
      <c r="T52" s="180" t="str">
        <f t="shared" si="5"/>
        <v>BETUL</v>
      </c>
      <c r="U52" s="180" t="str">
        <f t="shared" si="6"/>
        <v>OKE</v>
      </c>
      <c r="V52" s="180" t="str">
        <f t="shared" si="7"/>
        <v>OKE</v>
      </c>
      <c r="X52" s="292" t="s">
        <v>73</v>
      </c>
      <c r="Y52" s="293">
        <v>3</v>
      </c>
      <c r="Z52" s="293" t="s">
        <v>4584</v>
      </c>
      <c r="AA52" s="293" t="s">
        <v>128</v>
      </c>
      <c r="AB52" s="248">
        <v>292</v>
      </c>
      <c r="AC52" s="294">
        <v>173</v>
      </c>
      <c r="AD52" s="294">
        <v>59.246575342465803</v>
      </c>
      <c r="AE52" s="294">
        <v>166</v>
      </c>
      <c r="AF52" s="294">
        <v>56.849315068493198</v>
      </c>
      <c r="AG52" s="247" t="s">
        <v>4585</v>
      </c>
    </row>
    <row r="53" spans="1:33">
      <c r="A53" s="291">
        <f t="shared" si="8"/>
        <v>44</v>
      </c>
      <c r="B53" s="584" t="s">
        <v>419</v>
      </c>
      <c r="C53" s="585">
        <v>4</v>
      </c>
      <c r="D53" s="585" t="s">
        <v>4586</v>
      </c>
      <c r="E53" s="585" t="s">
        <v>128</v>
      </c>
      <c r="F53" s="248">
        <v>398</v>
      </c>
      <c r="G53" s="247">
        <v>0</v>
      </c>
      <c r="H53" s="249">
        <v>0</v>
      </c>
      <c r="I53" s="247">
        <v>0</v>
      </c>
      <c r="J53" s="249">
        <v>0</v>
      </c>
      <c r="K53" s="250" t="s">
        <v>4587</v>
      </c>
      <c r="L53" s="227" t="e">
        <f>VLOOKUP(D53,#REF!,2,0)</f>
        <v>#REF!</v>
      </c>
      <c r="M53" s="178" t="str">
        <f t="shared" si="0"/>
        <v>K</v>
      </c>
      <c r="N53" s="178" t="str">
        <f t="shared" si="1"/>
        <v>K</v>
      </c>
      <c r="O53" s="178"/>
      <c r="P53" s="184">
        <f t="shared" si="2"/>
        <v>0</v>
      </c>
      <c r="Q53" s="184">
        <f t="shared" si="3"/>
        <v>0</v>
      </c>
      <c r="R53" s="180"/>
      <c r="S53" s="180" t="str">
        <f t="shared" si="4"/>
        <v>BETUL</v>
      </c>
      <c r="T53" s="180" t="str">
        <f t="shared" si="5"/>
        <v>BETUL</v>
      </c>
      <c r="U53" s="180" t="str">
        <f t="shared" si="6"/>
        <v>OKE</v>
      </c>
      <c r="V53" s="180" t="str">
        <f t="shared" si="7"/>
        <v>OKE</v>
      </c>
      <c r="X53" s="292" t="s">
        <v>73</v>
      </c>
      <c r="Y53" s="293">
        <v>3</v>
      </c>
      <c r="Z53" s="293" t="s">
        <v>4588</v>
      </c>
      <c r="AA53" s="293" t="s">
        <v>128</v>
      </c>
      <c r="AB53" s="248">
        <v>358</v>
      </c>
      <c r="AC53" s="294">
        <v>212</v>
      </c>
      <c r="AD53" s="294">
        <v>59.217877094972103</v>
      </c>
      <c r="AE53" s="294">
        <v>188</v>
      </c>
      <c r="AF53" s="294">
        <v>52.513966480446904</v>
      </c>
      <c r="AG53" s="247" t="s">
        <v>4589</v>
      </c>
    </row>
    <row r="54" spans="1:33">
      <c r="A54" s="291">
        <f t="shared" si="8"/>
        <v>45</v>
      </c>
      <c r="B54" s="584" t="s">
        <v>419</v>
      </c>
      <c r="C54" s="585">
        <v>4</v>
      </c>
      <c r="D54" s="585" t="s">
        <v>4580</v>
      </c>
      <c r="E54" s="585" t="s">
        <v>128</v>
      </c>
      <c r="F54" s="248">
        <v>400</v>
      </c>
      <c r="G54" s="247">
        <v>35</v>
      </c>
      <c r="H54" s="249">
        <v>8.75</v>
      </c>
      <c r="I54" s="247">
        <v>36</v>
      </c>
      <c r="J54" s="249">
        <v>9</v>
      </c>
      <c r="K54" s="250"/>
      <c r="L54" s="227" t="e">
        <f>VLOOKUP(D54,#REF!,2,0)</f>
        <v>#REF!</v>
      </c>
      <c r="M54" s="178" t="str">
        <f t="shared" si="0"/>
        <v>K</v>
      </c>
      <c r="N54" s="178" t="str">
        <f t="shared" si="1"/>
        <v>K</v>
      </c>
      <c r="O54" s="178"/>
      <c r="P54" s="184">
        <f t="shared" si="2"/>
        <v>8.75</v>
      </c>
      <c r="Q54" s="184">
        <f t="shared" si="3"/>
        <v>9</v>
      </c>
      <c r="R54" s="180"/>
      <c r="S54" s="180" t="str">
        <f t="shared" si="4"/>
        <v>BETUL</v>
      </c>
      <c r="T54" s="180" t="str">
        <f t="shared" si="5"/>
        <v>BETUL</v>
      </c>
      <c r="U54" s="180" t="str">
        <f t="shared" si="6"/>
        <v>OKE</v>
      </c>
      <c r="V54" s="180" t="str">
        <f t="shared" si="7"/>
        <v>OKE</v>
      </c>
      <c r="X54" s="292" t="s">
        <v>73</v>
      </c>
      <c r="Y54" s="293">
        <v>3</v>
      </c>
      <c r="Z54" s="293" t="s">
        <v>4591</v>
      </c>
      <c r="AA54" s="293" t="s">
        <v>131</v>
      </c>
      <c r="AB54" s="248">
        <v>292</v>
      </c>
      <c r="AC54" s="294">
        <v>79</v>
      </c>
      <c r="AD54" s="294">
        <v>27.054794520547901</v>
      </c>
      <c r="AE54" s="294">
        <v>89</v>
      </c>
      <c r="AF54" s="294">
        <v>30.4794520547945</v>
      </c>
      <c r="AG54" s="247" t="s">
        <v>4592</v>
      </c>
    </row>
    <row r="55" spans="1:33">
      <c r="A55" s="291">
        <f t="shared" si="8"/>
        <v>46</v>
      </c>
      <c r="B55" s="584" t="s">
        <v>419</v>
      </c>
      <c r="C55" s="585">
        <v>4</v>
      </c>
      <c r="D55" s="585" t="s">
        <v>5476</v>
      </c>
      <c r="E55" s="585" t="s">
        <v>128</v>
      </c>
      <c r="F55" s="248">
        <v>400</v>
      </c>
      <c r="G55" s="247">
        <v>20</v>
      </c>
      <c r="H55" s="249">
        <v>5</v>
      </c>
      <c r="I55" s="247">
        <v>20</v>
      </c>
      <c r="J55" s="249">
        <v>5</v>
      </c>
      <c r="K55" s="250"/>
      <c r="L55" s="227" t="e">
        <f>VLOOKUP(D55,#REF!,2,0)</f>
        <v>#REF!</v>
      </c>
      <c r="M55" s="178" t="str">
        <f t="shared" si="0"/>
        <v>K</v>
      </c>
      <c r="N55" s="178" t="str">
        <f t="shared" si="1"/>
        <v>K</v>
      </c>
      <c r="O55" s="178"/>
      <c r="P55" s="184">
        <f t="shared" si="2"/>
        <v>5</v>
      </c>
      <c r="Q55" s="184">
        <f t="shared" si="3"/>
        <v>5</v>
      </c>
      <c r="R55" s="180"/>
      <c r="S55" s="180" t="str">
        <f t="shared" si="4"/>
        <v>BETUL</v>
      </c>
      <c r="T55" s="180" t="str">
        <f t="shared" si="5"/>
        <v>BETUL</v>
      </c>
      <c r="U55" s="180" t="str">
        <f t="shared" si="6"/>
        <v>OKE</v>
      </c>
      <c r="V55" s="180" t="str">
        <f t="shared" si="7"/>
        <v>OKE</v>
      </c>
      <c r="X55" s="292" t="s">
        <v>73</v>
      </c>
      <c r="Y55" s="293">
        <v>3</v>
      </c>
      <c r="Z55" s="293" t="s">
        <v>4594</v>
      </c>
      <c r="AA55" s="293" t="s">
        <v>128</v>
      </c>
      <c r="AB55" s="248">
        <v>358</v>
      </c>
      <c r="AC55" s="294">
        <v>139</v>
      </c>
      <c r="AD55" s="294">
        <v>38.826815642458101</v>
      </c>
      <c r="AE55" s="294">
        <v>163</v>
      </c>
      <c r="AF55" s="294">
        <v>45.530726256983201</v>
      </c>
      <c r="AG55" s="247" t="s">
        <v>4571</v>
      </c>
    </row>
    <row r="56" spans="1:33">
      <c r="A56" s="291">
        <f t="shared" si="8"/>
        <v>47</v>
      </c>
      <c r="B56" s="584" t="s">
        <v>73</v>
      </c>
      <c r="C56" s="585">
        <v>1</v>
      </c>
      <c r="D56" s="585" t="s">
        <v>4590</v>
      </c>
      <c r="E56" s="585" t="s">
        <v>128</v>
      </c>
      <c r="F56" s="248">
        <v>300</v>
      </c>
      <c r="G56" s="247">
        <v>25</v>
      </c>
      <c r="H56" s="249">
        <v>8.3333333333333321</v>
      </c>
      <c r="I56" s="247">
        <v>20</v>
      </c>
      <c r="J56" s="249">
        <v>6.666666666666667</v>
      </c>
      <c r="K56" s="250"/>
      <c r="L56" s="227" t="e">
        <f>VLOOKUP(D56,#REF!,2,0)</f>
        <v>#REF!</v>
      </c>
      <c r="M56" s="178" t="str">
        <f t="shared" si="0"/>
        <v>K</v>
      </c>
      <c r="N56" s="178" t="str">
        <f t="shared" si="1"/>
        <v>K</v>
      </c>
      <c r="O56" s="178"/>
      <c r="P56" s="184">
        <f t="shared" si="2"/>
        <v>8.3333333333333321</v>
      </c>
      <c r="Q56" s="184">
        <f t="shared" si="3"/>
        <v>6.666666666666667</v>
      </c>
      <c r="R56" s="180"/>
      <c r="S56" s="180" t="str">
        <f t="shared" si="4"/>
        <v>BETUL</v>
      </c>
      <c r="T56" s="180" t="str">
        <f t="shared" si="5"/>
        <v>BETUL</v>
      </c>
      <c r="U56" s="180" t="str">
        <f t="shared" si="6"/>
        <v>OKE</v>
      </c>
      <c r="V56" s="180" t="str">
        <f t="shared" si="7"/>
        <v>OKE</v>
      </c>
      <c r="X56" s="292" t="s">
        <v>73</v>
      </c>
      <c r="Y56" s="293">
        <v>3</v>
      </c>
      <c r="Z56" s="293" t="s">
        <v>4596</v>
      </c>
      <c r="AA56" s="293" t="s">
        <v>128</v>
      </c>
      <c r="AB56" s="248">
        <v>292</v>
      </c>
      <c r="AC56" s="294">
        <v>56</v>
      </c>
      <c r="AD56" s="294">
        <v>19.178082191780799</v>
      </c>
      <c r="AE56" s="294">
        <v>47</v>
      </c>
      <c r="AF56" s="294">
        <v>16.095890410958901</v>
      </c>
      <c r="AG56" s="247" t="s">
        <v>4597</v>
      </c>
    </row>
    <row r="57" spans="1:33">
      <c r="A57" s="291">
        <f t="shared" si="8"/>
        <v>48</v>
      </c>
      <c r="B57" s="584" t="s">
        <v>73</v>
      </c>
      <c r="C57" s="585">
        <v>1</v>
      </c>
      <c r="D57" s="585" t="s">
        <v>5534</v>
      </c>
      <c r="E57" s="585" t="s">
        <v>128</v>
      </c>
      <c r="F57" s="248">
        <v>358</v>
      </c>
      <c r="G57" s="247">
        <v>5</v>
      </c>
      <c r="H57" s="249">
        <v>1.3966480446927374</v>
      </c>
      <c r="I57" s="247">
        <v>5</v>
      </c>
      <c r="J57" s="249">
        <v>1.3966480446927374</v>
      </c>
      <c r="K57" s="250"/>
      <c r="L57" s="227" t="e">
        <f>VLOOKUP(D57,#REF!,2,0)</f>
        <v>#REF!</v>
      </c>
      <c r="M57" s="178" t="str">
        <f t="shared" si="0"/>
        <v>K</v>
      </c>
      <c r="N57" s="178" t="str">
        <f t="shared" si="1"/>
        <v>K</v>
      </c>
      <c r="O57" s="178"/>
      <c r="P57" s="184">
        <f t="shared" si="2"/>
        <v>1.3966480446927374</v>
      </c>
      <c r="Q57" s="184">
        <f t="shared" si="3"/>
        <v>1.3966480446927374</v>
      </c>
      <c r="R57" s="180"/>
      <c r="S57" s="180" t="str">
        <f t="shared" si="4"/>
        <v>BETUL</v>
      </c>
      <c r="T57" s="180" t="str">
        <f t="shared" si="5"/>
        <v>BETUL</v>
      </c>
      <c r="U57" s="180" t="str">
        <f t="shared" si="6"/>
        <v>OKE</v>
      </c>
      <c r="V57" s="180" t="str">
        <f t="shared" si="7"/>
        <v>OKE</v>
      </c>
      <c r="X57" s="292" t="s">
        <v>73</v>
      </c>
      <c r="Y57" s="293">
        <v>3</v>
      </c>
      <c r="Z57" s="293" t="s">
        <v>4599</v>
      </c>
      <c r="AA57" s="293" t="s">
        <v>128</v>
      </c>
      <c r="AB57" s="248">
        <v>292</v>
      </c>
      <c r="AC57" s="294">
        <v>145</v>
      </c>
      <c r="AD57" s="294">
        <v>49.657534246575302</v>
      </c>
      <c r="AE57" s="294">
        <v>113</v>
      </c>
      <c r="AF57" s="294">
        <v>38.698630136986303</v>
      </c>
      <c r="AG57" s="247" t="s">
        <v>4600</v>
      </c>
    </row>
    <row r="58" spans="1:33">
      <c r="A58" s="291">
        <f t="shared" si="8"/>
        <v>49</v>
      </c>
      <c r="B58" s="584" t="s">
        <v>73</v>
      </c>
      <c r="C58" s="585">
        <v>3</v>
      </c>
      <c r="D58" s="585" t="s">
        <v>4570</v>
      </c>
      <c r="E58" s="585" t="s">
        <v>128</v>
      </c>
      <c r="F58" s="248">
        <v>358</v>
      </c>
      <c r="G58" s="247">
        <v>56</v>
      </c>
      <c r="H58" s="249">
        <v>15.64245810055866</v>
      </c>
      <c r="I58" s="247">
        <v>56</v>
      </c>
      <c r="J58" s="249">
        <v>15.64245810055866</v>
      </c>
      <c r="K58" s="250" t="s">
        <v>4593</v>
      </c>
      <c r="L58" s="227" t="e">
        <f>VLOOKUP(D58,#REF!,2,0)</f>
        <v>#REF!</v>
      </c>
      <c r="M58" s="178" t="str">
        <f t="shared" si="0"/>
        <v>K</v>
      </c>
      <c r="N58" s="178" t="str">
        <f t="shared" si="1"/>
        <v>K</v>
      </c>
      <c r="O58" s="178"/>
      <c r="P58" s="184">
        <f t="shared" si="2"/>
        <v>15.64245810055866</v>
      </c>
      <c r="Q58" s="184">
        <f t="shared" si="3"/>
        <v>15.64245810055866</v>
      </c>
      <c r="R58" s="180"/>
      <c r="S58" s="180" t="str">
        <f t="shared" si="4"/>
        <v>BETUL</v>
      </c>
      <c r="T58" s="180" t="str">
        <f t="shared" si="5"/>
        <v>BETUL</v>
      </c>
      <c r="U58" s="180" t="str">
        <f t="shared" si="6"/>
        <v>OKE</v>
      </c>
      <c r="V58" s="180" t="str">
        <f t="shared" si="7"/>
        <v>OKE</v>
      </c>
      <c r="X58" s="292" t="s">
        <v>73</v>
      </c>
      <c r="Y58" s="293">
        <v>3</v>
      </c>
      <c r="Z58" s="293" t="s">
        <v>4602</v>
      </c>
      <c r="AA58" s="293" t="s">
        <v>128</v>
      </c>
      <c r="AB58" s="248">
        <v>300</v>
      </c>
      <c r="AC58" s="294">
        <v>78</v>
      </c>
      <c r="AD58" s="294">
        <v>26</v>
      </c>
      <c r="AE58" s="294">
        <v>72</v>
      </c>
      <c r="AF58" s="294">
        <v>24</v>
      </c>
      <c r="AG58" s="247" t="s">
        <v>4603</v>
      </c>
    </row>
    <row r="59" spans="1:33">
      <c r="A59" s="291">
        <f t="shared" si="8"/>
        <v>50</v>
      </c>
      <c r="B59" s="584" t="s">
        <v>73</v>
      </c>
      <c r="C59" s="585">
        <v>3</v>
      </c>
      <c r="D59" s="585" t="s">
        <v>4574</v>
      </c>
      <c r="E59" s="585" t="s">
        <v>128</v>
      </c>
      <c r="F59" s="248">
        <v>292</v>
      </c>
      <c r="G59" s="247">
        <v>107</v>
      </c>
      <c r="H59" s="249">
        <v>36.643835616438359</v>
      </c>
      <c r="I59" s="247">
        <v>101</v>
      </c>
      <c r="J59" s="249">
        <v>34.589041095890408</v>
      </c>
      <c r="K59" s="250" t="s">
        <v>4595</v>
      </c>
      <c r="L59" s="227" t="e">
        <f>VLOOKUP(D59,#REF!,2,0)</f>
        <v>#REF!</v>
      </c>
      <c r="M59" s="178" t="str">
        <f t="shared" si="0"/>
        <v>K</v>
      </c>
      <c r="N59" s="178" t="str">
        <f t="shared" si="1"/>
        <v>K</v>
      </c>
      <c r="O59" s="178"/>
      <c r="P59" s="184">
        <f t="shared" si="2"/>
        <v>36.643835616438359</v>
      </c>
      <c r="Q59" s="184">
        <f t="shared" si="3"/>
        <v>34.589041095890408</v>
      </c>
      <c r="R59" s="180"/>
      <c r="S59" s="180" t="str">
        <f t="shared" si="4"/>
        <v>BETUL</v>
      </c>
      <c r="T59" s="180" t="str">
        <f t="shared" si="5"/>
        <v>BETUL</v>
      </c>
      <c r="U59" s="180" t="str">
        <f t="shared" si="6"/>
        <v>OKE</v>
      </c>
      <c r="V59" s="180" t="str">
        <f t="shared" si="7"/>
        <v>OKE</v>
      </c>
      <c r="X59" s="292" t="s">
        <v>73</v>
      </c>
      <c r="Y59" s="293">
        <v>4</v>
      </c>
      <c r="Z59" s="293" t="s">
        <v>4605</v>
      </c>
      <c r="AA59" s="293" t="s">
        <v>128</v>
      </c>
      <c r="AB59" s="248">
        <v>358</v>
      </c>
      <c r="AC59" s="294">
        <v>66</v>
      </c>
      <c r="AD59" s="294">
        <v>18.435754189944099</v>
      </c>
      <c r="AE59" s="294">
        <v>45</v>
      </c>
      <c r="AF59" s="294">
        <v>12.569832402234599</v>
      </c>
      <c r="AG59" s="247" t="s">
        <v>4606</v>
      </c>
    </row>
    <row r="60" spans="1:33">
      <c r="A60" s="291">
        <f t="shared" si="8"/>
        <v>51</v>
      </c>
      <c r="B60" s="584" t="s">
        <v>73</v>
      </c>
      <c r="C60" s="585">
        <v>3</v>
      </c>
      <c r="D60" s="585" t="s">
        <v>4578</v>
      </c>
      <c r="E60" s="585" t="s">
        <v>128</v>
      </c>
      <c r="F60" s="248">
        <v>358</v>
      </c>
      <c r="G60" s="247">
        <v>72</v>
      </c>
      <c r="H60" s="249">
        <v>20.11173184357542</v>
      </c>
      <c r="I60" s="247">
        <v>68</v>
      </c>
      <c r="J60" s="249">
        <v>18.994413407821227</v>
      </c>
      <c r="K60" s="250" t="s">
        <v>4598</v>
      </c>
      <c r="L60" s="227" t="e">
        <f>VLOOKUP(D60,#REF!,2,0)</f>
        <v>#REF!</v>
      </c>
      <c r="M60" s="178" t="str">
        <f t="shared" si="0"/>
        <v>K</v>
      </c>
      <c r="N60" s="178" t="str">
        <f t="shared" si="1"/>
        <v>K</v>
      </c>
      <c r="O60" s="178"/>
      <c r="P60" s="184">
        <f t="shared" si="2"/>
        <v>20.11173184357542</v>
      </c>
      <c r="Q60" s="184">
        <f t="shared" si="3"/>
        <v>18.994413407821227</v>
      </c>
      <c r="R60" s="180"/>
      <c r="S60" s="180" t="str">
        <f t="shared" si="4"/>
        <v>BETUL</v>
      </c>
      <c r="T60" s="180" t="str">
        <f t="shared" si="5"/>
        <v>BETUL</v>
      </c>
      <c r="U60" s="180" t="str">
        <f t="shared" si="6"/>
        <v>OKE</v>
      </c>
      <c r="V60" s="180" t="str">
        <f t="shared" si="7"/>
        <v>OKE</v>
      </c>
      <c r="X60" s="292" t="s">
        <v>73</v>
      </c>
      <c r="Y60" s="293">
        <v>4</v>
      </c>
      <c r="Z60" s="293" t="s">
        <v>4608</v>
      </c>
      <c r="AA60" s="293" t="s">
        <v>128</v>
      </c>
      <c r="AB60" s="248">
        <v>358</v>
      </c>
      <c r="AC60" s="294">
        <v>144</v>
      </c>
      <c r="AD60" s="294">
        <v>40.223463687150797</v>
      </c>
      <c r="AE60" s="294">
        <v>139</v>
      </c>
      <c r="AF60" s="294">
        <v>38.826815642458101</v>
      </c>
      <c r="AG60" s="247" t="s">
        <v>4609</v>
      </c>
    </row>
    <row r="61" spans="1:33">
      <c r="A61" s="291">
        <f t="shared" si="8"/>
        <v>52</v>
      </c>
      <c r="B61" s="584" t="s">
        <v>73</v>
      </c>
      <c r="C61" s="585">
        <v>3</v>
      </c>
      <c r="D61" s="585" t="s">
        <v>1905</v>
      </c>
      <c r="E61" s="585" t="s">
        <v>128</v>
      </c>
      <c r="F61" s="248">
        <v>292</v>
      </c>
      <c r="G61" s="247">
        <v>11</v>
      </c>
      <c r="H61" s="249">
        <v>3.7671232876712328</v>
      </c>
      <c r="I61" s="247">
        <v>9</v>
      </c>
      <c r="J61" s="249">
        <v>3.0821917808219177</v>
      </c>
      <c r="K61" s="250" t="s">
        <v>4601</v>
      </c>
      <c r="L61" s="227" t="e">
        <f>VLOOKUP(D61,#REF!,2,0)</f>
        <v>#REF!</v>
      </c>
      <c r="M61" s="178" t="str">
        <f t="shared" si="0"/>
        <v>K</v>
      </c>
      <c r="N61" s="178" t="str">
        <f t="shared" si="1"/>
        <v>K</v>
      </c>
      <c r="O61" s="178"/>
      <c r="P61" s="184">
        <f t="shared" si="2"/>
        <v>3.7671232876712328</v>
      </c>
      <c r="Q61" s="184">
        <f t="shared" si="3"/>
        <v>3.0821917808219177</v>
      </c>
      <c r="R61" s="180"/>
      <c r="S61" s="180" t="str">
        <f t="shared" si="4"/>
        <v>BETUL</v>
      </c>
      <c r="T61" s="180" t="str">
        <f t="shared" si="5"/>
        <v>BETUL</v>
      </c>
      <c r="U61" s="180" t="str">
        <f t="shared" si="6"/>
        <v>OKE</v>
      </c>
      <c r="V61" s="180" t="str">
        <f t="shared" si="7"/>
        <v>OKE</v>
      </c>
      <c r="X61" s="292" t="s">
        <v>73</v>
      </c>
      <c r="Y61" s="293">
        <v>4</v>
      </c>
      <c r="Z61" s="293" t="s">
        <v>4611</v>
      </c>
      <c r="AA61" s="293" t="s">
        <v>128</v>
      </c>
      <c r="AB61" s="248">
        <v>358</v>
      </c>
      <c r="AC61" s="294">
        <v>152</v>
      </c>
      <c r="AD61" s="294">
        <v>42.458100558659197</v>
      </c>
      <c r="AE61" s="294">
        <v>124</v>
      </c>
      <c r="AF61" s="294">
        <v>34.636871508379897</v>
      </c>
      <c r="AG61" s="247" t="s">
        <v>4612</v>
      </c>
    </row>
    <row r="62" spans="1:33">
      <c r="A62" s="291">
        <f t="shared" si="8"/>
        <v>53</v>
      </c>
      <c r="B62" s="584" t="s">
        <v>73</v>
      </c>
      <c r="C62" s="585">
        <v>3</v>
      </c>
      <c r="D62" s="585" t="s">
        <v>4584</v>
      </c>
      <c r="E62" s="585" t="s">
        <v>128</v>
      </c>
      <c r="F62" s="248">
        <v>292</v>
      </c>
      <c r="G62" s="247">
        <v>150</v>
      </c>
      <c r="H62" s="249">
        <v>51.369863013698634</v>
      </c>
      <c r="I62" s="247">
        <v>135</v>
      </c>
      <c r="J62" s="249">
        <v>46.232876712328768</v>
      </c>
      <c r="K62" s="250" t="s">
        <v>4604</v>
      </c>
      <c r="L62" s="227" t="e">
        <f>VLOOKUP(D62,#REF!,2,0)</f>
        <v>#REF!</v>
      </c>
      <c r="M62" s="178" t="str">
        <f t="shared" si="0"/>
        <v>K</v>
      </c>
      <c r="N62" s="178" t="str">
        <f t="shared" si="1"/>
        <v>K</v>
      </c>
      <c r="O62" s="178"/>
      <c r="P62" s="184">
        <f t="shared" si="2"/>
        <v>51.369863013698634</v>
      </c>
      <c r="Q62" s="184">
        <f t="shared" si="3"/>
        <v>46.232876712328768</v>
      </c>
      <c r="R62" s="180"/>
      <c r="S62" s="180" t="str">
        <f t="shared" si="4"/>
        <v>BETUL</v>
      </c>
      <c r="T62" s="180" t="str">
        <f t="shared" si="5"/>
        <v>BETUL</v>
      </c>
      <c r="U62" s="180" t="str">
        <f t="shared" si="6"/>
        <v>OKE</v>
      </c>
      <c r="V62" s="180" t="str">
        <f t="shared" si="7"/>
        <v>OKE</v>
      </c>
      <c r="X62" s="292" t="s">
        <v>73</v>
      </c>
      <c r="Y62" s="293">
        <v>4</v>
      </c>
      <c r="Z62" s="293" t="s">
        <v>4614</v>
      </c>
      <c r="AA62" s="293" t="s">
        <v>131</v>
      </c>
      <c r="AB62" s="248">
        <v>292</v>
      </c>
      <c r="AC62" s="294">
        <v>162</v>
      </c>
      <c r="AD62" s="294">
        <v>55.4794520547945</v>
      </c>
      <c r="AE62" s="294">
        <v>183</v>
      </c>
      <c r="AF62" s="294">
        <v>62.671232876712303</v>
      </c>
      <c r="AG62" s="247" t="s">
        <v>4615</v>
      </c>
    </row>
    <row r="63" spans="1:33">
      <c r="A63" s="291">
        <f t="shared" si="8"/>
        <v>54</v>
      </c>
      <c r="B63" s="584" t="s">
        <v>73</v>
      </c>
      <c r="C63" s="585">
        <v>3</v>
      </c>
      <c r="D63" s="585" t="s">
        <v>4591</v>
      </c>
      <c r="E63" s="585" t="s">
        <v>131</v>
      </c>
      <c r="F63" s="248">
        <v>292</v>
      </c>
      <c r="G63" s="247">
        <v>69</v>
      </c>
      <c r="H63" s="249">
        <v>23.63013698630137</v>
      </c>
      <c r="I63" s="247">
        <v>71</v>
      </c>
      <c r="J63" s="249">
        <v>24.315068493150687</v>
      </c>
      <c r="K63" s="250" t="s">
        <v>4610</v>
      </c>
      <c r="L63" s="227" t="e">
        <f>VLOOKUP(D63,#REF!,2,0)</f>
        <v>#REF!</v>
      </c>
      <c r="M63" s="178" t="str">
        <f t="shared" si="0"/>
        <v>K</v>
      </c>
      <c r="N63" s="178" t="str">
        <f t="shared" si="1"/>
        <v>K</v>
      </c>
      <c r="O63" s="178"/>
      <c r="P63" s="184">
        <f t="shared" si="2"/>
        <v>23.63013698630137</v>
      </c>
      <c r="Q63" s="184">
        <f t="shared" si="3"/>
        <v>24.315068493150687</v>
      </c>
      <c r="R63" s="180"/>
      <c r="S63" s="180" t="str">
        <f t="shared" si="4"/>
        <v>BETUL</v>
      </c>
      <c r="T63" s="180" t="str">
        <f t="shared" si="5"/>
        <v>BETUL</v>
      </c>
      <c r="U63" s="180" t="str">
        <f t="shared" si="6"/>
        <v>OKE</v>
      </c>
      <c r="V63" s="180" t="str">
        <f t="shared" si="7"/>
        <v>OKE</v>
      </c>
      <c r="X63" s="292" t="s">
        <v>73</v>
      </c>
      <c r="Y63" s="293">
        <v>4</v>
      </c>
      <c r="Z63" s="293" t="s">
        <v>4617</v>
      </c>
      <c r="AA63" s="293" t="s">
        <v>128</v>
      </c>
      <c r="AB63" s="248">
        <v>292</v>
      </c>
      <c r="AC63" s="294">
        <v>91</v>
      </c>
      <c r="AD63" s="294">
        <v>31.164383561643799</v>
      </c>
      <c r="AE63" s="294">
        <v>76</v>
      </c>
      <c r="AF63" s="294">
        <v>26.027397260274</v>
      </c>
      <c r="AG63" s="247" t="s">
        <v>4618</v>
      </c>
    </row>
    <row r="64" spans="1:33">
      <c r="A64" s="291">
        <f t="shared" si="8"/>
        <v>55</v>
      </c>
      <c r="B64" s="584" t="s">
        <v>73</v>
      </c>
      <c r="C64" s="585">
        <v>3</v>
      </c>
      <c r="D64" s="585" t="s">
        <v>4594</v>
      </c>
      <c r="E64" s="585" t="s">
        <v>131</v>
      </c>
      <c r="F64" s="248">
        <v>358</v>
      </c>
      <c r="G64" s="247">
        <v>291</v>
      </c>
      <c r="H64" s="249">
        <v>81.284916201117312</v>
      </c>
      <c r="I64" s="247">
        <v>287</v>
      </c>
      <c r="J64" s="249">
        <v>80.167597765363126</v>
      </c>
      <c r="K64" s="250" t="s">
        <v>4613</v>
      </c>
      <c r="L64" s="227" t="e">
        <f>VLOOKUP(D64,#REF!,2,0)</f>
        <v>#REF!</v>
      </c>
      <c r="M64" s="178" t="str">
        <f t="shared" si="0"/>
        <v>B</v>
      </c>
      <c r="N64" s="178" t="str">
        <f t="shared" si="1"/>
        <v>B</v>
      </c>
      <c r="O64" s="178"/>
      <c r="P64" s="184">
        <f t="shared" si="2"/>
        <v>81.284916201117312</v>
      </c>
      <c r="Q64" s="184">
        <f t="shared" si="3"/>
        <v>80.167597765363126</v>
      </c>
      <c r="R64" s="180"/>
      <c r="S64" s="180" t="str">
        <f t="shared" si="4"/>
        <v>BETUL</v>
      </c>
      <c r="T64" s="180" t="str">
        <f t="shared" si="5"/>
        <v>BETUL</v>
      </c>
      <c r="U64" s="180" t="str">
        <f t="shared" si="6"/>
        <v>OKE</v>
      </c>
      <c r="V64" s="180" t="str">
        <f t="shared" si="7"/>
        <v>OKE</v>
      </c>
      <c r="X64" s="292" t="s">
        <v>73</v>
      </c>
      <c r="Y64" s="293">
        <v>4</v>
      </c>
      <c r="Z64" s="293" t="s">
        <v>4620</v>
      </c>
      <c r="AA64" s="293" t="s">
        <v>128</v>
      </c>
      <c r="AB64" s="248">
        <v>358</v>
      </c>
      <c r="AC64" s="294">
        <v>161</v>
      </c>
      <c r="AD64" s="294">
        <v>44.972067039106101</v>
      </c>
      <c r="AE64" s="294">
        <v>145</v>
      </c>
      <c r="AF64" s="294">
        <v>40.502793296089401</v>
      </c>
      <c r="AG64" s="247" t="s">
        <v>4621</v>
      </c>
    </row>
    <row r="65" spans="1:33">
      <c r="A65" s="291">
        <f t="shared" si="8"/>
        <v>56</v>
      </c>
      <c r="B65" s="584" t="s">
        <v>73</v>
      </c>
      <c r="C65" s="585">
        <v>3</v>
      </c>
      <c r="D65" s="585" t="s">
        <v>4588</v>
      </c>
      <c r="E65" s="585" t="s">
        <v>128</v>
      </c>
      <c r="F65" s="248">
        <v>358</v>
      </c>
      <c r="G65" s="247">
        <v>5</v>
      </c>
      <c r="H65" s="249">
        <v>1.3966480446927374</v>
      </c>
      <c r="I65" s="247">
        <v>10</v>
      </c>
      <c r="J65" s="249">
        <v>2.7932960893854748</v>
      </c>
      <c r="K65" s="250" t="s">
        <v>4607</v>
      </c>
      <c r="L65" s="227" t="e">
        <f>VLOOKUP(D65,#REF!,2,0)</f>
        <v>#REF!</v>
      </c>
      <c r="M65" s="178" t="str">
        <f t="shared" si="0"/>
        <v>K</v>
      </c>
      <c r="N65" s="178" t="str">
        <f t="shared" si="1"/>
        <v>K</v>
      </c>
      <c r="O65" s="178"/>
      <c r="P65" s="184">
        <f t="shared" si="2"/>
        <v>1.3966480446927374</v>
      </c>
      <c r="Q65" s="184">
        <f t="shared" si="3"/>
        <v>2.7932960893854748</v>
      </c>
      <c r="R65" s="180"/>
      <c r="S65" s="180" t="str">
        <f t="shared" si="4"/>
        <v>BETUL</v>
      </c>
      <c r="T65" s="180" t="str">
        <f t="shared" si="5"/>
        <v>BETUL</v>
      </c>
      <c r="U65" s="180" t="str">
        <f t="shared" si="6"/>
        <v>OKE</v>
      </c>
      <c r="V65" s="180" t="str">
        <f t="shared" si="7"/>
        <v>OKE</v>
      </c>
      <c r="X65" s="292" t="s">
        <v>73</v>
      </c>
      <c r="Y65" s="293">
        <v>4</v>
      </c>
      <c r="Z65" s="293" t="s">
        <v>4622</v>
      </c>
      <c r="AA65" s="293" t="s">
        <v>128</v>
      </c>
      <c r="AB65" s="248">
        <v>358</v>
      </c>
      <c r="AC65" s="294">
        <v>176</v>
      </c>
      <c r="AD65" s="294">
        <v>49.162011173184403</v>
      </c>
      <c r="AE65" s="294">
        <v>176</v>
      </c>
      <c r="AF65" s="294">
        <v>49.162011173184403</v>
      </c>
      <c r="AG65" s="247" t="s">
        <v>4623</v>
      </c>
    </row>
    <row r="66" spans="1:33">
      <c r="A66" s="291">
        <f t="shared" si="8"/>
        <v>57</v>
      </c>
      <c r="B66" s="584" t="s">
        <v>73</v>
      </c>
      <c r="C66" s="585">
        <v>3</v>
      </c>
      <c r="D66" s="585" t="s">
        <v>4596</v>
      </c>
      <c r="E66" s="585" t="s">
        <v>128</v>
      </c>
      <c r="F66" s="248">
        <v>292</v>
      </c>
      <c r="G66" s="247">
        <v>54</v>
      </c>
      <c r="H66" s="249">
        <v>18.493150684931507</v>
      </c>
      <c r="I66" s="247">
        <v>41</v>
      </c>
      <c r="J66" s="249">
        <v>14.04109589041096</v>
      </c>
      <c r="K66" s="250" t="s">
        <v>4616</v>
      </c>
      <c r="L66" s="227" t="e">
        <f>VLOOKUP(D66,#REF!,2,0)</f>
        <v>#REF!</v>
      </c>
      <c r="M66" s="178" t="str">
        <f t="shared" si="0"/>
        <v>K</v>
      </c>
      <c r="N66" s="178" t="str">
        <f t="shared" si="1"/>
        <v>K</v>
      </c>
      <c r="O66" s="178"/>
      <c r="P66" s="184">
        <f t="shared" si="2"/>
        <v>18.493150684931507</v>
      </c>
      <c r="Q66" s="184">
        <f t="shared" si="3"/>
        <v>14.04109589041096</v>
      </c>
      <c r="R66" s="180"/>
      <c r="S66" s="180" t="str">
        <f t="shared" si="4"/>
        <v>BETUL</v>
      </c>
      <c r="T66" s="180" t="str">
        <f t="shared" si="5"/>
        <v>BETUL</v>
      </c>
      <c r="U66" s="180" t="str">
        <f t="shared" si="6"/>
        <v>OKE</v>
      </c>
      <c r="V66" s="180" t="str">
        <f t="shared" si="7"/>
        <v>OKE</v>
      </c>
      <c r="X66" s="292" t="s">
        <v>73</v>
      </c>
      <c r="Y66" s="293">
        <v>4</v>
      </c>
      <c r="Z66" s="293" t="s">
        <v>4625</v>
      </c>
      <c r="AA66" s="293" t="s">
        <v>128</v>
      </c>
      <c r="AB66" s="248">
        <v>358</v>
      </c>
      <c r="AC66" s="294">
        <v>120</v>
      </c>
      <c r="AD66" s="294">
        <v>33.519553072625698</v>
      </c>
      <c r="AE66" s="294">
        <v>114</v>
      </c>
      <c r="AF66" s="294">
        <v>31.843575418994401</v>
      </c>
      <c r="AG66" s="247" t="s">
        <v>4517</v>
      </c>
    </row>
    <row r="67" spans="1:33">
      <c r="A67" s="291">
        <f t="shared" si="8"/>
        <v>58</v>
      </c>
      <c r="B67" s="584" t="s">
        <v>73</v>
      </c>
      <c r="C67" s="585">
        <v>3</v>
      </c>
      <c r="D67" s="585" t="s">
        <v>4599</v>
      </c>
      <c r="E67" s="585" t="s">
        <v>128</v>
      </c>
      <c r="F67" s="248">
        <v>292</v>
      </c>
      <c r="G67" s="247">
        <v>126</v>
      </c>
      <c r="H67" s="249">
        <v>43.150684931506852</v>
      </c>
      <c r="I67" s="247">
        <v>104</v>
      </c>
      <c r="J67" s="249">
        <v>35.61643835616438</v>
      </c>
      <c r="K67" s="250" t="s">
        <v>4619</v>
      </c>
      <c r="L67" s="227" t="e">
        <f>VLOOKUP(D67,#REF!,2,0)</f>
        <v>#REF!</v>
      </c>
      <c r="M67" s="178" t="str">
        <f t="shared" si="0"/>
        <v>K</v>
      </c>
      <c r="N67" s="178" t="str">
        <f t="shared" si="1"/>
        <v>K</v>
      </c>
      <c r="O67" s="178"/>
      <c r="P67" s="184">
        <f t="shared" si="2"/>
        <v>43.150684931506852</v>
      </c>
      <c r="Q67" s="184">
        <f t="shared" si="3"/>
        <v>35.61643835616438</v>
      </c>
      <c r="R67" s="180"/>
      <c r="S67" s="180" t="str">
        <f t="shared" si="4"/>
        <v>BETUL</v>
      </c>
      <c r="T67" s="180" t="str">
        <f t="shared" si="5"/>
        <v>BETUL</v>
      </c>
      <c r="U67" s="180" t="str">
        <f t="shared" si="6"/>
        <v>OKE</v>
      </c>
      <c r="V67" s="180" t="str">
        <f t="shared" si="7"/>
        <v>OKE</v>
      </c>
      <c r="X67" s="292" t="s">
        <v>73</v>
      </c>
      <c r="Y67" s="293">
        <v>4</v>
      </c>
      <c r="Z67" s="293" t="s">
        <v>4626</v>
      </c>
      <c r="AA67" s="293" t="s">
        <v>128</v>
      </c>
      <c r="AB67" s="248">
        <v>421</v>
      </c>
      <c r="AC67" s="294">
        <v>0</v>
      </c>
      <c r="AD67" s="294">
        <v>0</v>
      </c>
      <c r="AE67" s="294">
        <v>0</v>
      </c>
      <c r="AF67" s="294">
        <v>0</v>
      </c>
      <c r="AG67" s="247" t="s">
        <v>4627</v>
      </c>
    </row>
    <row r="68" spans="1:33">
      <c r="A68" s="291">
        <f t="shared" si="8"/>
        <v>59</v>
      </c>
      <c r="B68" s="584" t="s">
        <v>73</v>
      </c>
      <c r="C68" s="585">
        <v>3</v>
      </c>
      <c r="D68" s="585" t="s">
        <v>4602</v>
      </c>
      <c r="E68" s="585" t="s">
        <v>128</v>
      </c>
      <c r="F68" s="248">
        <v>300</v>
      </c>
      <c r="G68" s="247">
        <v>74</v>
      </c>
      <c r="H68" s="249">
        <v>24.666666666666668</v>
      </c>
      <c r="I68" s="247">
        <v>74</v>
      </c>
      <c r="J68" s="249">
        <v>24.666666666666668</v>
      </c>
      <c r="K68" s="250" t="s">
        <v>4603</v>
      </c>
      <c r="L68" s="227" t="e">
        <f>VLOOKUP(D68,#REF!,2,0)</f>
        <v>#REF!</v>
      </c>
      <c r="M68" s="178" t="str">
        <f t="shared" si="0"/>
        <v>K</v>
      </c>
      <c r="N68" s="178" t="str">
        <f t="shared" si="1"/>
        <v>K</v>
      </c>
      <c r="O68" s="178"/>
      <c r="P68" s="184">
        <f t="shared" si="2"/>
        <v>24.666666666666668</v>
      </c>
      <c r="Q68" s="184">
        <f t="shared" si="3"/>
        <v>24.666666666666668</v>
      </c>
      <c r="R68" s="180"/>
      <c r="S68" s="180" t="str">
        <f t="shared" si="4"/>
        <v>BETUL</v>
      </c>
      <c r="T68" s="180" t="str">
        <f t="shared" si="5"/>
        <v>BETUL</v>
      </c>
      <c r="U68" s="180" t="str">
        <f t="shared" si="6"/>
        <v>OKE</v>
      </c>
      <c r="V68" s="180" t="str">
        <f t="shared" si="7"/>
        <v>OKE</v>
      </c>
      <c r="X68" s="292" t="s">
        <v>73</v>
      </c>
      <c r="Y68" s="293">
        <v>4</v>
      </c>
      <c r="Z68" s="293" t="s">
        <v>4628</v>
      </c>
      <c r="AA68" s="293" t="s">
        <v>128</v>
      </c>
      <c r="AB68" s="248">
        <v>358</v>
      </c>
      <c r="AC68" s="294">
        <v>114</v>
      </c>
      <c r="AD68" s="294">
        <v>31.843575418994401</v>
      </c>
      <c r="AE68" s="294">
        <v>114</v>
      </c>
      <c r="AF68" s="294">
        <v>31.843575418994401</v>
      </c>
      <c r="AG68" s="247" t="s">
        <v>4579</v>
      </c>
    </row>
    <row r="69" spans="1:33">
      <c r="A69" s="291">
        <f t="shared" si="8"/>
        <v>60</v>
      </c>
      <c r="B69" s="584" t="s">
        <v>73</v>
      </c>
      <c r="C69" s="585">
        <v>4</v>
      </c>
      <c r="D69" s="585" t="s">
        <v>4605</v>
      </c>
      <c r="E69" s="585" t="s">
        <v>128</v>
      </c>
      <c r="F69" s="248">
        <v>358</v>
      </c>
      <c r="G69" s="247">
        <v>52</v>
      </c>
      <c r="H69" s="249">
        <v>14.52513966480447</v>
      </c>
      <c r="I69" s="247">
        <v>35</v>
      </c>
      <c r="J69" s="249">
        <v>9.7765363128491618</v>
      </c>
      <c r="K69" s="250" t="s">
        <v>4624</v>
      </c>
      <c r="L69" s="227" t="e">
        <f>VLOOKUP(D69,#REF!,2,0)</f>
        <v>#REF!</v>
      </c>
      <c r="M69" s="178" t="str">
        <f t="shared" si="0"/>
        <v>K</v>
      </c>
      <c r="N69" s="178" t="str">
        <f t="shared" si="1"/>
        <v>K</v>
      </c>
      <c r="O69" s="178"/>
      <c r="P69" s="184">
        <f t="shared" si="2"/>
        <v>14.52513966480447</v>
      </c>
      <c r="Q69" s="184">
        <f t="shared" si="3"/>
        <v>9.7765363128491618</v>
      </c>
      <c r="R69" s="180"/>
      <c r="S69" s="180" t="str">
        <f t="shared" si="4"/>
        <v>BETUL</v>
      </c>
      <c r="T69" s="180" t="str">
        <f t="shared" si="5"/>
        <v>BETUL</v>
      </c>
      <c r="U69" s="180" t="str">
        <f t="shared" si="6"/>
        <v>OKE</v>
      </c>
      <c r="V69" s="180" t="str">
        <f t="shared" si="7"/>
        <v>OKE</v>
      </c>
      <c r="X69" s="292" t="s">
        <v>73</v>
      </c>
      <c r="Y69" s="293">
        <v>4</v>
      </c>
      <c r="Z69" s="293" t="s">
        <v>4630</v>
      </c>
      <c r="AA69" s="293" t="s">
        <v>128</v>
      </c>
      <c r="AB69" s="248">
        <v>292</v>
      </c>
      <c r="AC69" s="294">
        <v>121</v>
      </c>
      <c r="AD69" s="294">
        <v>41.438356164383599</v>
      </c>
      <c r="AE69" s="294">
        <v>114</v>
      </c>
      <c r="AF69" s="294">
        <v>39.041095890411</v>
      </c>
      <c r="AG69" s="247" t="s">
        <v>4517</v>
      </c>
    </row>
    <row r="70" spans="1:33">
      <c r="A70" s="291">
        <f t="shared" si="8"/>
        <v>61</v>
      </c>
      <c r="B70" s="584" t="s">
        <v>73</v>
      </c>
      <c r="C70" s="585">
        <v>4</v>
      </c>
      <c r="D70" s="585" t="s">
        <v>4608</v>
      </c>
      <c r="E70" s="585" t="s">
        <v>128</v>
      </c>
      <c r="F70" s="248">
        <v>358</v>
      </c>
      <c r="G70" s="247">
        <v>10</v>
      </c>
      <c r="H70" s="249">
        <v>2.7932960893854748</v>
      </c>
      <c r="I70" s="247">
        <v>10</v>
      </c>
      <c r="J70" s="249">
        <v>2.7932960893854748</v>
      </c>
      <c r="K70" s="250" t="s">
        <v>4624</v>
      </c>
      <c r="L70" s="227" t="e">
        <f>VLOOKUP(D70,#REF!,2,0)</f>
        <v>#REF!</v>
      </c>
      <c r="M70" s="178" t="str">
        <f t="shared" si="0"/>
        <v>K</v>
      </c>
      <c r="N70" s="178" t="str">
        <f t="shared" si="1"/>
        <v>K</v>
      </c>
      <c r="O70" s="178"/>
      <c r="P70" s="184">
        <f t="shared" si="2"/>
        <v>2.7932960893854748</v>
      </c>
      <c r="Q70" s="184">
        <f t="shared" si="3"/>
        <v>2.7932960893854748</v>
      </c>
      <c r="R70" s="180"/>
      <c r="S70" s="180" t="str">
        <f t="shared" si="4"/>
        <v>BETUL</v>
      </c>
      <c r="T70" s="180" t="str">
        <f t="shared" si="5"/>
        <v>BETUL</v>
      </c>
      <c r="U70" s="180" t="str">
        <f t="shared" si="6"/>
        <v>OKE</v>
      </c>
      <c r="V70" s="180" t="str">
        <f t="shared" si="7"/>
        <v>OKE</v>
      </c>
      <c r="X70" s="292" t="s">
        <v>73</v>
      </c>
      <c r="Y70" s="293">
        <v>4</v>
      </c>
      <c r="Z70" s="293" t="s">
        <v>4631</v>
      </c>
      <c r="AA70" s="293" t="s">
        <v>128</v>
      </c>
      <c r="AB70" s="248">
        <v>292</v>
      </c>
      <c r="AC70" s="294">
        <v>193</v>
      </c>
      <c r="AD70" s="294">
        <v>66.095890410958901</v>
      </c>
      <c r="AE70" s="294">
        <v>171</v>
      </c>
      <c r="AF70" s="294">
        <v>58.561643835616401</v>
      </c>
      <c r="AG70" s="247" t="s">
        <v>4632</v>
      </c>
    </row>
    <row r="71" spans="1:33">
      <c r="A71" s="291">
        <f t="shared" si="8"/>
        <v>62</v>
      </c>
      <c r="B71" s="584" t="s">
        <v>73</v>
      </c>
      <c r="C71" s="585">
        <v>4</v>
      </c>
      <c r="D71" s="585" t="s">
        <v>4611</v>
      </c>
      <c r="E71" s="585" t="s">
        <v>128</v>
      </c>
      <c r="F71" s="248">
        <v>358</v>
      </c>
      <c r="G71" s="247">
        <v>122</v>
      </c>
      <c r="H71" s="249">
        <v>34.07821229050279</v>
      </c>
      <c r="I71" s="247">
        <v>107</v>
      </c>
      <c r="J71" s="249">
        <v>29.88826815642458</v>
      </c>
      <c r="K71" s="250" t="s">
        <v>4607</v>
      </c>
      <c r="L71" s="227" t="e">
        <f>VLOOKUP(D71,#REF!,2,0)</f>
        <v>#REF!</v>
      </c>
      <c r="M71" s="178" t="str">
        <f t="shared" si="0"/>
        <v>K</v>
      </c>
      <c r="N71" s="178" t="str">
        <f t="shared" si="1"/>
        <v>K</v>
      </c>
      <c r="O71" s="178"/>
      <c r="P71" s="184">
        <f t="shared" si="2"/>
        <v>34.07821229050279</v>
      </c>
      <c r="Q71" s="184">
        <f t="shared" si="3"/>
        <v>29.88826815642458</v>
      </c>
      <c r="R71" s="180"/>
      <c r="S71" s="180" t="str">
        <f t="shared" si="4"/>
        <v>BETUL</v>
      </c>
      <c r="T71" s="180" t="str">
        <f t="shared" si="5"/>
        <v>BETUL</v>
      </c>
      <c r="U71" s="180" t="str">
        <f t="shared" si="6"/>
        <v>OKE</v>
      </c>
      <c r="V71" s="180" t="str">
        <f t="shared" si="7"/>
        <v>OKE</v>
      </c>
      <c r="X71" s="292" t="s">
        <v>254</v>
      </c>
      <c r="Y71" s="293">
        <v>2</v>
      </c>
      <c r="Z71" s="293" t="s">
        <v>4633</v>
      </c>
      <c r="AA71" s="293" t="s">
        <v>131</v>
      </c>
      <c r="AB71" s="248">
        <v>358</v>
      </c>
      <c r="AC71" s="294">
        <v>187</v>
      </c>
      <c r="AD71" s="294">
        <v>52.2346368715084</v>
      </c>
      <c r="AE71" s="294">
        <v>178</v>
      </c>
      <c r="AF71" s="294">
        <v>49.720670391061397</v>
      </c>
      <c r="AG71" s="247" t="s">
        <v>4634</v>
      </c>
    </row>
    <row r="72" spans="1:33">
      <c r="A72" s="291">
        <f t="shared" si="8"/>
        <v>63</v>
      </c>
      <c r="B72" s="584" t="s">
        <v>73</v>
      </c>
      <c r="C72" s="585">
        <v>4</v>
      </c>
      <c r="D72" s="585" t="s">
        <v>4614</v>
      </c>
      <c r="E72" s="585" t="s">
        <v>131</v>
      </c>
      <c r="F72" s="248">
        <v>292</v>
      </c>
      <c r="G72" s="247">
        <v>0</v>
      </c>
      <c r="H72" s="249">
        <v>0</v>
      </c>
      <c r="I72" s="247">
        <v>0</v>
      </c>
      <c r="J72" s="249">
        <v>0</v>
      </c>
      <c r="K72" s="250" t="s">
        <v>4629</v>
      </c>
      <c r="L72" s="227" t="e">
        <f>VLOOKUP(D72,#REF!,2,0)</f>
        <v>#REF!</v>
      </c>
      <c r="M72" s="178" t="str">
        <f t="shared" si="0"/>
        <v>K</v>
      </c>
      <c r="N72" s="178" t="str">
        <f t="shared" si="1"/>
        <v>K</v>
      </c>
      <c r="O72" s="178"/>
      <c r="P72" s="184">
        <f t="shared" si="2"/>
        <v>0</v>
      </c>
      <c r="Q72" s="184">
        <f t="shared" si="3"/>
        <v>0</v>
      </c>
      <c r="R72" s="180"/>
      <c r="S72" s="180" t="str">
        <f t="shared" si="4"/>
        <v>BETUL</v>
      </c>
      <c r="T72" s="180" t="str">
        <f t="shared" si="5"/>
        <v>BETUL</v>
      </c>
      <c r="U72" s="180" t="str">
        <f t="shared" si="6"/>
        <v>OKE</v>
      </c>
      <c r="V72" s="180" t="str">
        <f t="shared" si="7"/>
        <v>OKE</v>
      </c>
      <c r="X72" s="292" t="s">
        <v>254</v>
      </c>
      <c r="Y72" s="293">
        <v>2</v>
      </c>
      <c r="Z72" s="293" t="s">
        <v>4635</v>
      </c>
      <c r="AA72" s="293" t="s">
        <v>131</v>
      </c>
      <c r="AB72" s="248">
        <v>358</v>
      </c>
      <c r="AC72" s="294">
        <v>119</v>
      </c>
      <c r="AD72" s="294">
        <v>33.240223463687201</v>
      </c>
      <c r="AE72" s="294">
        <v>70</v>
      </c>
      <c r="AF72" s="294">
        <v>19.553072625698299</v>
      </c>
      <c r="AG72" s="247" t="s">
        <v>4636</v>
      </c>
    </row>
    <row r="73" spans="1:33">
      <c r="A73" s="291">
        <f t="shared" si="8"/>
        <v>64</v>
      </c>
      <c r="B73" s="584" t="s">
        <v>73</v>
      </c>
      <c r="C73" s="585">
        <v>4</v>
      </c>
      <c r="D73" s="585" t="s">
        <v>4617</v>
      </c>
      <c r="E73" s="585" t="s">
        <v>128</v>
      </c>
      <c r="F73" s="248">
        <v>292</v>
      </c>
      <c r="G73" s="247">
        <v>93</v>
      </c>
      <c r="H73" s="249">
        <v>31.849315068493151</v>
      </c>
      <c r="I73" s="247">
        <v>81</v>
      </c>
      <c r="J73" s="249">
        <v>27.739726027397261</v>
      </c>
      <c r="K73" s="250" t="s">
        <v>4624</v>
      </c>
      <c r="L73" s="227" t="e">
        <f>VLOOKUP(D73,#REF!,2,0)</f>
        <v>#REF!</v>
      </c>
      <c r="M73" s="178" t="str">
        <f t="shared" si="0"/>
        <v>K</v>
      </c>
      <c r="N73" s="178" t="str">
        <f t="shared" si="1"/>
        <v>K</v>
      </c>
      <c r="O73" s="178"/>
      <c r="P73" s="184">
        <f t="shared" si="2"/>
        <v>31.849315068493151</v>
      </c>
      <c r="Q73" s="184">
        <f t="shared" si="3"/>
        <v>27.739726027397261</v>
      </c>
      <c r="R73" s="180"/>
      <c r="S73" s="180" t="str">
        <f t="shared" si="4"/>
        <v>BETUL</v>
      </c>
      <c r="T73" s="180" t="str">
        <f t="shared" si="5"/>
        <v>BETUL</v>
      </c>
      <c r="U73" s="180" t="str">
        <f t="shared" si="6"/>
        <v>OKE</v>
      </c>
      <c r="V73" s="180" t="str">
        <f t="shared" si="7"/>
        <v>OKE</v>
      </c>
      <c r="X73" s="292" t="s">
        <v>254</v>
      </c>
      <c r="Y73" s="293">
        <v>2</v>
      </c>
      <c r="Z73" s="293" t="s">
        <v>4637</v>
      </c>
      <c r="AA73" s="293" t="s">
        <v>131</v>
      </c>
      <c r="AB73" s="248">
        <v>358</v>
      </c>
      <c r="AC73" s="294">
        <v>72</v>
      </c>
      <c r="AD73" s="294">
        <v>20.111731843575399</v>
      </c>
      <c r="AE73" s="294">
        <v>88</v>
      </c>
      <c r="AF73" s="294">
        <v>24.581005586592202</v>
      </c>
      <c r="AG73" s="247" t="s">
        <v>4638</v>
      </c>
    </row>
    <row r="74" spans="1:33">
      <c r="A74" s="291">
        <f t="shared" si="8"/>
        <v>65</v>
      </c>
      <c r="B74" s="584" t="s">
        <v>73</v>
      </c>
      <c r="C74" s="585">
        <v>4</v>
      </c>
      <c r="D74" s="585" t="s">
        <v>4620</v>
      </c>
      <c r="E74" s="585" t="s">
        <v>128</v>
      </c>
      <c r="F74" s="248">
        <v>358</v>
      </c>
      <c r="G74" s="247">
        <v>170</v>
      </c>
      <c r="H74" s="249">
        <v>47.486033519553075</v>
      </c>
      <c r="I74" s="247">
        <v>154</v>
      </c>
      <c r="J74" s="249">
        <v>43.016759776536311</v>
      </c>
      <c r="K74" s="250" t="s">
        <v>4598</v>
      </c>
      <c r="L74" s="227" t="e">
        <f>VLOOKUP(D74,#REF!,2,0)</f>
        <v>#REF!</v>
      </c>
      <c r="M74" s="178" t="str">
        <f t="shared" ref="M74:M137" si="9">IF(H74&gt;=80,"B","K")</f>
        <v>K</v>
      </c>
      <c r="N74" s="178" t="str">
        <f t="shared" ref="N74:N137" si="10">IF(J74&gt;=80,"B","K")</f>
        <v>K</v>
      </c>
      <c r="O74" s="178"/>
      <c r="P74" s="184">
        <f t="shared" ref="P74:P137" si="11">(G74/F74)*100</f>
        <v>47.486033519553075</v>
      </c>
      <c r="Q74" s="184">
        <f t="shared" ref="Q74:Q137" si="12">(I74/F74)*100</f>
        <v>43.016759776536311</v>
      </c>
      <c r="R74" s="180"/>
      <c r="S74" s="180" t="str">
        <f t="shared" ref="S74:S137" si="13">IF(P74=H74,"BETUL","salah")</f>
        <v>BETUL</v>
      </c>
      <c r="T74" s="180" t="str">
        <f t="shared" ref="T74:T137" si="14">IF(Q74=J74,"BETUL","salah")</f>
        <v>BETUL</v>
      </c>
      <c r="U74" s="180" t="str">
        <f t="shared" ref="U74:U137" si="15">IF(H74&gt;100,"CEK KEMBALI","OKE")</f>
        <v>OKE</v>
      </c>
      <c r="V74" s="180" t="str">
        <f t="shared" ref="V74:V137" si="16">IF(J74&gt;100,"CEK KEMBALI","OKE")</f>
        <v>OKE</v>
      </c>
      <c r="X74" s="292" t="s">
        <v>75</v>
      </c>
      <c r="Y74" s="293">
        <v>1</v>
      </c>
      <c r="Z74" s="293" t="s">
        <v>4639</v>
      </c>
      <c r="AA74" s="293" t="s">
        <v>128</v>
      </c>
      <c r="AB74" s="248">
        <v>292</v>
      </c>
      <c r="AC74" s="294">
        <v>29</v>
      </c>
      <c r="AD74" s="294">
        <v>9.9315068493150704</v>
      </c>
      <c r="AE74" s="294">
        <v>29</v>
      </c>
      <c r="AF74" s="294">
        <v>9.9315068493150704</v>
      </c>
      <c r="AG74" s="247" t="s">
        <v>4640</v>
      </c>
    </row>
    <row r="75" spans="1:33">
      <c r="A75" s="291">
        <f t="shared" si="8"/>
        <v>66</v>
      </c>
      <c r="B75" s="584" t="s">
        <v>73</v>
      </c>
      <c r="C75" s="585">
        <v>4</v>
      </c>
      <c r="D75" s="585" t="s">
        <v>4622</v>
      </c>
      <c r="E75" s="585" t="s">
        <v>128</v>
      </c>
      <c r="F75" s="248">
        <v>358</v>
      </c>
      <c r="G75" s="247">
        <v>163</v>
      </c>
      <c r="H75" s="249">
        <v>45.530726256983236</v>
      </c>
      <c r="I75" s="247">
        <v>169</v>
      </c>
      <c r="J75" s="249">
        <v>47.206703910614522</v>
      </c>
      <c r="K75" s="250" t="s">
        <v>4598</v>
      </c>
      <c r="L75" s="227" t="e">
        <f>VLOOKUP(D75,#REF!,2,0)</f>
        <v>#REF!</v>
      </c>
      <c r="M75" s="178" t="str">
        <f t="shared" si="9"/>
        <v>K</v>
      </c>
      <c r="N75" s="178" t="str">
        <f t="shared" si="10"/>
        <v>K</v>
      </c>
      <c r="O75" s="178"/>
      <c r="P75" s="184">
        <f t="shared" si="11"/>
        <v>45.530726256983236</v>
      </c>
      <c r="Q75" s="184">
        <f t="shared" si="12"/>
        <v>47.206703910614522</v>
      </c>
      <c r="R75" s="180"/>
      <c r="S75" s="180" t="str">
        <f t="shared" si="13"/>
        <v>BETUL</v>
      </c>
      <c r="T75" s="180" t="str">
        <f t="shared" si="14"/>
        <v>BETUL</v>
      </c>
      <c r="U75" s="180" t="str">
        <f t="shared" si="15"/>
        <v>OKE</v>
      </c>
      <c r="V75" s="180" t="str">
        <f t="shared" si="16"/>
        <v>OKE</v>
      </c>
      <c r="X75" s="292" t="s">
        <v>75</v>
      </c>
      <c r="Y75" s="293">
        <v>1</v>
      </c>
      <c r="Z75" s="293" t="s">
        <v>4641</v>
      </c>
      <c r="AA75" s="293" t="s">
        <v>128</v>
      </c>
      <c r="AB75" s="248">
        <v>358</v>
      </c>
      <c r="AC75" s="294">
        <v>83</v>
      </c>
      <c r="AD75" s="294">
        <v>23.184357541899399</v>
      </c>
      <c r="AE75" s="294">
        <v>81</v>
      </c>
      <c r="AF75" s="294">
        <v>22.625698324022299</v>
      </c>
      <c r="AG75" s="247" t="s">
        <v>4642</v>
      </c>
    </row>
    <row r="76" spans="1:33">
      <c r="A76" s="291">
        <f t="shared" ref="A76:A139" si="17">A75+1</f>
        <v>67</v>
      </c>
      <c r="B76" s="584" t="s">
        <v>73</v>
      </c>
      <c r="C76" s="585">
        <v>4</v>
      </c>
      <c r="D76" s="585" t="s">
        <v>4625</v>
      </c>
      <c r="E76" s="585" t="s">
        <v>128</v>
      </c>
      <c r="F76" s="248">
        <v>358</v>
      </c>
      <c r="G76" s="247">
        <v>65</v>
      </c>
      <c r="H76" s="249">
        <v>18.156424581005588</v>
      </c>
      <c r="I76" s="247">
        <v>55</v>
      </c>
      <c r="J76" s="249">
        <v>15.363128491620111</v>
      </c>
      <c r="K76" s="250" t="s">
        <v>4607</v>
      </c>
      <c r="L76" s="227" t="e">
        <f>VLOOKUP(D76,#REF!,2,0)</f>
        <v>#REF!</v>
      </c>
      <c r="M76" s="178" t="str">
        <f t="shared" si="9"/>
        <v>K</v>
      </c>
      <c r="N76" s="178" t="str">
        <f t="shared" si="10"/>
        <v>K</v>
      </c>
      <c r="O76" s="178"/>
      <c r="P76" s="184">
        <f t="shared" si="11"/>
        <v>18.156424581005588</v>
      </c>
      <c r="Q76" s="184">
        <f t="shared" si="12"/>
        <v>15.363128491620111</v>
      </c>
      <c r="R76" s="180"/>
      <c r="S76" s="180" t="str">
        <f t="shared" si="13"/>
        <v>BETUL</v>
      </c>
      <c r="T76" s="180" t="str">
        <f t="shared" si="14"/>
        <v>BETUL</v>
      </c>
      <c r="U76" s="180" t="str">
        <f t="shared" si="15"/>
        <v>OKE</v>
      </c>
      <c r="V76" s="180" t="str">
        <f t="shared" si="16"/>
        <v>OKE</v>
      </c>
      <c r="X76" s="292" t="s">
        <v>75</v>
      </c>
      <c r="Y76" s="293">
        <v>1</v>
      </c>
      <c r="Z76" s="293" t="s">
        <v>4644</v>
      </c>
      <c r="AA76" s="293" t="s">
        <v>128</v>
      </c>
      <c r="AB76" s="248">
        <v>358</v>
      </c>
      <c r="AC76" s="294">
        <v>175</v>
      </c>
      <c r="AD76" s="294">
        <v>48.8826815642458</v>
      </c>
      <c r="AE76" s="294">
        <v>14</v>
      </c>
      <c r="AF76" s="294">
        <v>3.91061452513966</v>
      </c>
      <c r="AG76" s="247" t="s">
        <v>4645</v>
      </c>
    </row>
    <row r="77" spans="1:33">
      <c r="A77" s="291">
        <f t="shared" si="17"/>
        <v>68</v>
      </c>
      <c r="B77" s="584" t="s">
        <v>73</v>
      </c>
      <c r="C77" s="585">
        <v>4</v>
      </c>
      <c r="D77" s="585" t="s">
        <v>4626</v>
      </c>
      <c r="E77" s="585" t="s">
        <v>128</v>
      </c>
      <c r="F77" s="248">
        <v>421</v>
      </c>
      <c r="G77" s="247">
        <v>260</v>
      </c>
      <c r="H77" s="249">
        <v>61.757719714964367</v>
      </c>
      <c r="I77" s="247">
        <v>229</v>
      </c>
      <c r="J77" s="249">
        <v>54.394299287410931</v>
      </c>
      <c r="K77" s="250" t="s">
        <v>4607</v>
      </c>
      <c r="L77" s="227" t="e">
        <f>VLOOKUP(D77,#REF!,2,0)</f>
        <v>#REF!</v>
      </c>
      <c r="M77" s="178" t="str">
        <f t="shared" si="9"/>
        <v>K</v>
      </c>
      <c r="N77" s="178" t="str">
        <f t="shared" si="10"/>
        <v>K</v>
      </c>
      <c r="O77" s="178"/>
      <c r="P77" s="184">
        <f t="shared" si="11"/>
        <v>61.757719714964367</v>
      </c>
      <c r="Q77" s="184">
        <f t="shared" si="12"/>
        <v>54.394299287410931</v>
      </c>
      <c r="R77" s="180"/>
      <c r="S77" s="180" t="str">
        <f t="shared" si="13"/>
        <v>BETUL</v>
      </c>
      <c r="T77" s="180" t="str">
        <f t="shared" si="14"/>
        <v>BETUL</v>
      </c>
      <c r="U77" s="180" t="str">
        <f t="shared" si="15"/>
        <v>OKE</v>
      </c>
      <c r="V77" s="180" t="str">
        <f t="shared" si="16"/>
        <v>OKE</v>
      </c>
      <c r="X77" s="292" t="s">
        <v>75</v>
      </c>
      <c r="Y77" s="293">
        <v>1</v>
      </c>
      <c r="Z77" s="293" t="s">
        <v>4646</v>
      </c>
      <c r="AA77" s="293" t="s">
        <v>128</v>
      </c>
      <c r="AB77" s="248">
        <v>358</v>
      </c>
      <c r="AC77" s="294">
        <v>84</v>
      </c>
      <c r="AD77" s="294">
        <v>23.463687150837998</v>
      </c>
      <c r="AE77" s="294">
        <v>81</v>
      </c>
      <c r="AF77" s="294">
        <v>22.625698324022299</v>
      </c>
      <c r="AG77" s="247" t="s">
        <v>4642</v>
      </c>
    </row>
    <row r="78" spans="1:33">
      <c r="A78" s="291">
        <f t="shared" si="17"/>
        <v>69</v>
      </c>
      <c r="B78" s="584" t="s">
        <v>73</v>
      </c>
      <c r="C78" s="585">
        <v>4</v>
      </c>
      <c r="D78" s="585" t="s">
        <v>4631</v>
      </c>
      <c r="E78" s="585" t="s">
        <v>128</v>
      </c>
      <c r="F78" s="248">
        <v>292</v>
      </c>
      <c r="G78" s="247">
        <v>191</v>
      </c>
      <c r="H78" s="249">
        <v>65.410958904109577</v>
      </c>
      <c r="I78" s="247">
        <v>193</v>
      </c>
      <c r="J78" s="249">
        <v>66.095890410958901</v>
      </c>
      <c r="K78" s="250" t="s">
        <v>4632</v>
      </c>
      <c r="L78" s="227" t="e">
        <f>VLOOKUP(D78,#REF!,2,0)</f>
        <v>#REF!</v>
      </c>
      <c r="M78" s="178" t="str">
        <f t="shared" si="9"/>
        <v>K</v>
      </c>
      <c r="N78" s="178" t="str">
        <f t="shared" si="10"/>
        <v>K</v>
      </c>
      <c r="O78" s="178"/>
      <c r="P78" s="184">
        <f t="shared" si="11"/>
        <v>65.410958904109577</v>
      </c>
      <c r="Q78" s="184">
        <f t="shared" si="12"/>
        <v>66.095890410958901</v>
      </c>
      <c r="R78" s="180"/>
      <c r="S78" s="180" t="str">
        <f t="shared" si="13"/>
        <v>BETUL</v>
      </c>
      <c r="T78" s="180" t="str">
        <f t="shared" si="14"/>
        <v>BETUL</v>
      </c>
      <c r="U78" s="180" t="str">
        <f t="shared" si="15"/>
        <v>OKE</v>
      </c>
      <c r="V78" s="180" t="str">
        <f t="shared" si="16"/>
        <v>OKE</v>
      </c>
      <c r="X78" s="292" t="s">
        <v>75</v>
      </c>
      <c r="Y78" s="293">
        <v>1</v>
      </c>
      <c r="Z78" s="293" t="s">
        <v>4649</v>
      </c>
      <c r="AA78" s="293" t="s">
        <v>128</v>
      </c>
      <c r="AB78" s="248">
        <v>358</v>
      </c>
      <c r="AC78" s="294">
        <v>93</v>
      </c>
      <c r="AD78" s="294">
        <v>25.977653631284898</v>
      </c>
      <c r="AE78" s="294">
        <v>61</v>
      </c>
      <c r="AF78" s="294">
        <v>17.039106145251399</v>
      </c>
      <c r="AG78" s="247" t="s">
        <v>4650</v>
      </c>
    </row>
    <row r="79" spans="1:33">
      <c r="A79" s="291">
        <f t="shared" si="17"/>
        <v>70</v>
      </c>
      <c r="B79" s="584" t="s">
        <v>73</v>
      </c>
      <c r="C79" s="585">
        <v>4</v>
      </c>
      <c r="D79" s="585" t="s">
        <v>4628</v>
      </c>
      <c r="E79" s="585" t="s">
        <v>128</v>
      </c>
      <c r="F79" s="248">
        <v>358</v>
      </c>
      <c r="G79" s="247">
        <v>106</v>
      </c>
      <c r="H79" s="249">
        <v>29.608938547486037</v>
      </c>
      <c r="I79" s="247">
        <v>110</v>
      </c>
      <c r="J79" s="249">
        <v>30.726256983240223</v>
      </c>
      <c r="K79" s="250" t="s">
        <v>4598</v>
      </c>
      <c r="L79" s="227" t="e">
        <f>VLOOKUP(D79,#REF!,2,0)</f>
        <v>#REF!</v>
      </c>
      <c r="M79" s="178" t="str">
        <f t="shared" si="9"/>
        <v>K</v>
      </c>
      <c r="N79" s="178" t="str">
        <f t="shared" si="10"/>
        <v>K</v>
      </c>
      <c r="O79" s="178"/>
      <c r="P79" s="184">
        <f t="shared" si="11"/>
        <v>29.608938547486037</v>
      </c>
      <c r="Q79" s="184">
        <f t="shared" si="12"/>
        <v>30.726256983240223</v>
      </c>
      <c r="R79" s="180"/>
      <c r="S79" s="180" t="str">
        <f t="shared" si="13"/>
        <v>BETUL</v>
      </c>
      <c r="T79" s="180" t="str">
        <f t="shared" si="14"/>
        <v>BETUL</v>
      </c>
      <c r="U79" s="180" t="str">
        <f t="shared" si="15"/>
        <v>OKE</v>
      </c>
      <c r="V79" s="180" t="str">
        <f t="shared" si="16"/>
        <v>OKE</v>
      </c>
      <c r="X79" s="292" t="s">
        <v>75</v>
      </c>
      <c r="Y79" s="293">
        <v>1</v>
      </c>
      <c r="Z79" s="293" t="s">
        <v>4652</v>
      </c>
      <c r="AA79" s="293" t="s">
        <v>128</v>
      </c>
      <c r="AB79" s="248">
        <v>358</v>
      </c>
      <c r="AC79" s="294">
        <v>81</v>
      </c>
      <c r="AD79" s="294">
        <v>22.625698324022299</v>
      </c>
      <c r="AE79" s="294">
        <v>81</v>
      </c>
      <c r="AF79" s="294">
        <v>22.625698324022299</v>
      </c>
      <c r="AG79" s="247" t="s">
        <v>4642</v>
      </c>
    </row>
    <row r="80" spans="1:33">
      <c r="A80" s="291">
        <f t="shared" si="17"/>
        <v>71</v>
      </c>
      <c r="B80" s="584" t="s">
        <v>73</v>
      </c>
      <c r="C80" s="585">
        <v>4</v>
      </c>
      <c r="D80" s="585" t="s">
        <v>4630</v>
      </c>
      <c r="E80" s="585" t="s">
        <v>128</v>
      </c>
      <c r="F80" s="248">
        <v>292</v>
      </c>
      <c r="G80" s="247">
        <v>118</v>
      </c>
      <c r="H80" s="249">
        <v>40.410958904109592</v>
      </c>
      <c r="I80" s="247">
        <v>110</v>
      </c>
      <c r="J80" s="249">
        <v>37.671232876712331</v>
      </c>
      <c r="K80" s="250" t="s">
        <v>4643</v>
      </c>
      <c r="L80" s="227" t="e">
        <f>VLOOKUP(D80,#REF!,2,0)</f>
        <v>#REF!</v>
      </c>
      <c r="M80" s="178" t="str">
        <f t="shared" si="9"/>
        <v>K</v>
      </c>
      <c r="N80" s="178" t="str">
        <f t="shared" si="10"/>
        <v>K</v>
      </c>
      <c r="O80" s="178"/>
      <c r="P80" s="184">
        <f t="shared" si="11"/>
        <v>40.410958904109592</v>
      </c>
      <c r="Q80" s="184">
        <f t="shared" si="12"/>
        <v>37.671232876712331</v>
      </c>
      <c r="R80" s="180"/>
      <c r="S80" s="180" t="str">
        <f t="shared" si="13"/>
        <v>BETUL</v>
      </c>
      <c r="T80" s="180" t="str">
        <f t="shared" si="14"/>
        <v>BETUL</v>
      </c>
      <c r="U80" s="180" t="str">
        <f t="shared" si="15"/>
        <v>OKE</v>
      </c>
      <c r="V80" s="180" t="str">
        <f t="shared" si="16"/>
        <v>OKE</v>
      </c>
      <c r="X80" s="292" t="s">
        <v>75</v>
      </c>
      <c r="Y80" s="293">
        <v>1</v>
      </c>
      <c r="Z80" s="293" t="s">
        <v>4655</v>
      </c>
      <c r="AA80" s="293" t="s">
        <v>128</v>
      </c>
      <c r="AB80" s="248">
        <v>358</v>
      </c>
      <c r="AC80" s="294">
        <v>138</v>
      </c>
      <c r="AD80" s="294">
        <v>38.547486033519597</v>
      </c>
      <c r="AE80" s="294">
        <v>162</v>
      </c>
      <c r="AF80" s="294">
        <v>45.251396648044697</v>
      </c>
      <c r="AG80" s="247" t="s">
        <v>1933</v>
      </c>
    </row>
    <row r="81" spans="1:33">
      <c r="A81" s="291">
        <f t="shared" si="17"/>
        <v>72</v>
      </c>
      <c r="B81" s="584" t="s">
        <v>82</v>
      </c>
      <c r="C81" s="585">
        <v>1</v>
      </c>
      <c r="D81" s="585" t="s">
        <v>4647</v>
      </c>
      <c r="E81" s="585" t="s">
        <v>128</v>
      </c>
      <c r="F81" s="248">
        <v>400</v>
      </c>
      <c r="G81" s="247">
        <v>118</v>
      </c>
      <c r="H81" s="249">
        <v>29.5</v>
      </c>
      <c r="I81" s="247">
        <v>98</v>
      </c>
      <c r="J81" s="249">
        <v>24.5</v>
      </c>
      <c r="K81" s="250" t="s">
        <v>4648</v>
      </c>
      <c r="L81" s="227" t="e">
        <f>VLOOKUP(D81,#REF!,2,0)</f>
        <v>#REF!</v>
      </c>
      <c r="M81" s="178" t="str">
        <f t="shared" si="9"/>
        <v>K</v>
      </c>
      <c r="N81" s="178" t="str">
        <f t="shared" si="10"/>
        <v>K</v>
      </c>
      <c r="O81" s="178"/>
      <c r="P81" s="184">
        <f t="shared" si="11"/>
        <v>29.5</v>
      </c>
      <c r="Q81" s="184">
        <f t="shared" si="12"/>
        <v>24.5</v>
      </c>
      <c r="R81" s="180"/>
      <c r="S81" s="180" t="str">
        <f t="shared" si="13"/>
        <v>BETUL</v>
      </c>
      <c r="T81" s="180" t="str">
        <f t="shared" si="14"/>
        <v>BETUL</v>
      </c>
      <c r="U81" s="180" t="str">
        <f t="shared" si="15"/>
        <v>OKE</v>
      </c>
      <c r="V81" s="180" t="str">
        <f t="shared" si="16"/>
        <v>OKE</v>
      </c>
      <c r="X81" s="292" t="s">
        <v>75</v>
      </c>
      <c r="Y81" s="293">
        <v>1</v>
      </c>
      <c r="Z81" s="293" t="s">
        <v>4658</v>
      </c>
      <c r="AA81" s="293" t="s">
        <v>128</v>
      </c>
      <c r="AB81" s="248">
        <v>400</v>
      </c>
      <c r="AC81" s="294">
        <v>160</v>
      </c>
      <c r="AD81" s="294">
        <v>40</v>
      </c>
      <c r="AE81" s="294">
        <v>200</v>
      </c>
      <c r="AF81" s="294">
        <v>50</v>
      </c>
      <c r="AG81" s="247" t="s">
        <v>4659</v>
      </c>
    </row>
    <row r="82" spans="1:33">
      <c r="A82" s="291">
        <f t="shared" si="17"/>
        <v>73</v>
      </c>
      <c r="B82" s="584" t="s">
        <v>82</v>
      </c>
      <c r="C82" s="585">
        <v>1</v>
      </c>
      <c r="D82" s="585" t="s">
        <v>4651</v>
      </c>
      <c r="E82" s="585" t="s">
        <v>128</v>
      </c>
      <c r="F82" s="248">
        <v>400</v>
      </c>
      <c r="G82" s="247">
        <v>20</v>
      </c>
      <c r="H82" s="249">
        <v>5</v>
      </c>
      <c r="I82" s="247">
        <v>15</v>
      </c>
      <c r="J82" s="249">
        <v>3.75</v>
      </c>
      <c r="K82" s="250"/>
      <c r="L82" s="227" t="e">
        <f>VLOOKUP(D82,#REF!,2,0)</f>
        <v>#REF!</v>
      </c>
      <c r="M82" s="178" t="str">
        <f t="shared" si="9"/>
        <v>K</v>
      </c>
      <c r="N82" s="178" t="str">
        <f t="shared" si="10"/>
        <v>K</v>
      </c>
      <c r="O82" s="178"/>
      <c r="P82" s="184">
        <f t="shared" si="11"/>
        <v>5</v>
      </c>
      <c r="Q82" s="184">
        <f t="shared" si="12"/>
        <v>3.75</v>
      </c>
      <c r="R82" s="180"/>
      <c r="S82" s="180" t="str">
        <f t="shared" si="13"/>
        <v>BETUL</v>
      </c>
      <c r="T82" s="180" t="str">
        <f t="shared" si="14"/>
        <v>BETUL</v>
      </c>
      <c r="U82" s="180" t="str">
        <f t="shared" si="15"/>
        <v>OKE</v>
      </c>
      <c r="V82" s="180" t="str">
        <f t="shared" si="16"/>
        <v>OKE</v>
      </c>
      <c r="X82" s="292" t="s">
        <v>75</v>
      </c>
      <c r="Y82" s="293">
        <v>3</v>
      </c>
      <c r="Z82" s="293" t="s">
        <v>4661</v>
      </c>
      <c r="AA82" s="293" t="s">
        <v>128</v>
      </c>
      <c r="AB82" s="248">
        <v>358</v>
      </c>
      <c r="AC82" s="294">
        <v>148</v>
      </c>
      <c r="AD82" s="294">
        <v>41.340782122904997</v>
      </c>
      <c r="AE82" s="294">
        <v>45</v>
      </c>
      <c r="AF82" s="294">
        <v>12.569832402234599</v>
      </c>
      <c r="AG82" s="247" t="s">
        <v>187</v>
      </c>
    </row>
    <row r="83" spans="1:33">
      <c r="A83" s="291">
        <f t="shared" si="17"/>
        <v>74</v>
      </c>
      <c r="B83" s="584" t="s">
        <v>82</v>
      </c>
      <c r="C83" s="585">
        <v>2</v>
      </c>
      <c r="D83" s="585" t="s">
        <v>4653</v>
      </c>
      <c r="E83" s="585" t="s">
        <v>128</v>
      </c>
      <c r="F83" s="248">
        <v>400</v>
      </c>
      <c r="G83" s="247">
        <v>2</v>
      </c>
      <c r="H83" s="249">
        <v>0.5</v>
      </c>
      <c r="I83" s="247">
        <v>2</v>
      </c>
      <c r="J83" s="249">
        <v>0.5</v>
      </c>
      <c r="K83" s="250" t="s">
        <v>4654</v>
      </c>
      <c r="L83" s="227" t="e">
        <f>VLOOKUP(D83,#REF!,2,0)</f>
        <v>#REF!</v>
      </c>
      <c r="M83" s="178" t="str">
        <f t="shared" si="9"/>
        <v>K</v>
      </c>
      <c r="N83" s="178" t="str">
        <f t="shared" si="10"/>
        <v>K</v>
      </c>
      <c r="O83" s="178"/>
      <c r="P83" s="184">
        <f t="shared" si="11"/>
        <v>0.5</v>
      </c>
      <c r="Q83" s="184">
        <f t="shared" si="12"/>
        <v>0.5</v>
      </c>
      <c r="R83" s="180"/>
      <c r="S83" s="180" t="str">
        <f t="shared" si="13"/>
        <v>BETUL</v>
      </c>
      <c r="T83" s="180" t="str">
        <f t="shared" si="14"/>
        <v>BETUL</v>
      </c>
      <c r="U83" s="180" t="str">
        <f t="shared" si="15"/>
        <v>OKE</v>
      </c>
      <c r="V83" s="180" t="str">
        <f t="shared" si="16"/>
        <v>OKE</v>
      </c>
      <c r="X83" s="292" t="s">
        <v>75</v>
      </c>
      <c r="Y83" s="293">
        <v>3</v>
      </c>
      <c r="Z83" s="293" t="s">
        <v>4663</v>
      </c>
      <c r="AA83" s="293" t="s">
        <v>128</v>
      </c>
      <c r="AB83" s="248">
        <v>292</v>
      </c>
      <c r="AC83" s="294">
        <v>200</v>
      </c>
      <c r="AD83" s="294">
        <v>68.493150684931507</v>
      </c>
      <c r="AE83" s="294">
        <v>202</v>
      </c>
      <c r="AF83" s="294">
        <v>69.178082191780803</v>
      </c>
      <c r="AG83" s="247" t="s">
        <v>4664</v>
      </c>
    </row>
    <row r="84" spans="1:33">
      <c r="A84" s="291">
        <f t="shared" si="17"/>
        <v>75</v>
      </c>
      <c r="B84" s="584" t="s">
        <v>82</v>
      </c>
      <c r="C84" s="585">
        <v>3</v>
      </c>
      <c r="D84" s="585" t="s">
        <v>4656</v>
      </c>
      <c r="E84" s="585" t="s">
        <v>128</v>
      </c>
      <c r="F84" s="248">
        <v>400</v>
      </c>
      <c r="G84" s="247">
        <v>148</v>
      </c>
      <c r="H84" s="249">
        <v>37</v>
      </c>
      <c r="I84" s="247">
        <v>130</v>
      </c>
      <c r="J84" s="249">
        <v>32.5</v>
      </c>
      <c r="K84" s="250" t="s">
        <v>4657</v>
      </c>
      <c r="L84" s="227" t="e">
        <f>VLOOKUP(D84,#REF!,2,0)</f>
        <v>#REF!</v>
      </c>
      <c r="M84" s="178" t="str">
        <f t="shared" si="9"/>
        <v>K</v>
      </c>
      <c r="N84" s="178" t="str">
        <f t="shared" si="10"/>
        <v>K</v>
      </c>
      <c r="O84" s="178"/>
      <c r="P84" s="184">
        <f t="shared" si="11"/>
        <v>37</v>
      </c>
      <c r="Q84" s="184">
        <f t="shared" si="12"/>
        <v>32.5</v>
      </c>
      <c r="R84" s="180"/>
      <c r="S84" s="180" t="str">
        <f t="shared" si="13"/>
        <v>BETUL</v>
      </c>
      <c r="T84" s="180" t="str">
        <f t="shared" si="14"/>
        <v>BETUL</v>
      </c>
      <c r="U84" s="180" t="str">
        <f t="shared" si="15"/>
        <v>OKE</v>
      </c>
      <c r="V84" s="180" t="str">
        <f t="shared" si="16"/>
        <v>OKE</v>
      </c>
      <c r="X84" s="292" t="s">
        <v>75</v>
      </c>
      <c r="Y84" s="293">
        <v>3</v>
      </c>
      <c r="Z84" s="293" t="s">
        <v>172</v>
      </c>
      <c r="AA84" s="293" t="s">
        <v>131</v>
      </c>
      <c r="AB84" s="248">
        <v>292</v>
      </c>
      <c r="AC84" s="294">
        <v>68</v>
      </c>
      <c r="AD84" s="294">
        <v>23.287671232876701</v>
      </c>
      <c r="AE84" s="294">
        <v>82</v>
      </c>
      <c r="AF84" s="294">
        <v>28.082191780821901</v>
      </c>
      <c r="AG84" s="247" t="s">
        <v>173</v>
      </c>
    </row>
    <row r="85" spans="1:33">
      <c r="A85" s="291">
        <f t="shared" si="17"/>
        <v>76</v>
      </c>
      <c r="B85" s="584" t="s">
        <v>82</v>
      </c>
      <c r="C85" s="585">
        <v>2</v>
      </c>
      <c r="D85" s="585" t="s">
        <v>4660</v>
      </c>
      <c r="E85" s="585" t="s">
        <v>128</v>
      </c>
      <c r="F85" s="248">
        <v>400</v>
      </c>
      <c r="G85" s="247">
        <v>31</v>
      </c>
      <c r="H85" s="249">
        <v>7.75</v>
      </c>
      <c r="I85" s="247">
        <v>41</v>
      </c>
      <c r="J85" s="249">
        <v>10.25</v>
      </c>
      <c r="K85" s="250" t="s">
        <v>4657</v>
      </c>
      <c r="L85" s="227" t="e">
        <f>VLOOKUP(D85,#REF!,2,0)</f>
        <v>#REF!</v>
      </c>
      <c r="M85" s="178" t="str">
        <f t="shared" si="9"/>
        <v>K</v>
      </c>
      <c r="N85" s="178" t="str">
        <f t="shared" si="10"/>
        <v>K</v>
      </c>
      <c r="O85" s="178"/>
      <c r="P85" s="184">
        <f t="shared" si="11"/>
        <v>7.75</v>
      </c>
      <c r="Q85" s="184">
        <f t="shared" si="12"/>
        <v>10.25</v>
      </c>
      <c r="R85" s="180"/>
      <c r="S85" s="180" t="str">
        <f t="shared" si="13"/>
        <v>BETUL</v>
      </c>
      <c r="T85" s="180" t="str">
        <f t="shared" si="14"/>
        <v>BETUL</v>
      </c>
      <c r="U85" s="180" t="str">
        <f t="shared" si="15"/>
        <v>OKE</v>
      </c>
      <c r="V85" s="180" t="str">
        <f t="shared" si="16"/>
        <v>OKE</v>
      </c>
      <c r="X85" s="292" t="s">
        <v>75</v>
      </c>
      <c r="Y85" s="293">
        <v>3</v>
      </c>
      <c r="Z85" s="293" t="s">
        <v>4669</v>
      </c>
      <c r="AA85" s="293" t="s">
        <v>128</v>
      </c>
      <c r="AB85" s="248">
        <v>292</v>
      </c>
      <c r="AC85" s="294">
        <v>41</v>
      </c>
      <c r="AD85" s="294">
        <v>14.041095890411</v>
      </c>
      <c r="AE85" s="294">
        <v>25</v>
      </c>
      <c r="AF85" s="294">
        <v>8.5616438356164402</v>
      </c>
      <c r="AG85" s="247" t="s">
        <v>4670</v>
      </c>
    </row>
    <row r="86" spans="1:33">
      <c r="A86" s="291">
        <f t="shared" si="17"/>
        <v>77</v>
      </c>
      <c r="B86" s="584" t="s">
        <v>82</v>
      </c>
      <c r="C86" s="585">
        <v>2</v>
      </c>
      <c r="D86" s="585" t="s">
        <v>4662</v>
      </c>
      <c r="E86" s="585" t="s">
        <v>128</v>
      </c>
      <c r="F86" s="248">
        <v>398</v>
      </c>
      <c r="G86" s="247">
        <v>190</v>
      </c>
      <c r="H86" s="249">
        <v>47.738693467336688</v>
      </c>
      <c r="I86" s="247">
        <v>142</v>
      </c>
      <c r="J86" s="249">
        <v>35.678391959798994</v>
      </c>
      <c r="K86" s="250"/>
      <c r="L86" s="227" t="e">
        <f>VLOOKUP(D86,#REF!,2,0)</f>
        <v>#REF!</v>
      </c>
      <c r="M86" s="178" t="str">
        <f t="shared" si="9"/>
        <v>K</v>
      </c>
      <c r="N86" s="178" t="str">
        <f t="shared" si="10"/>
        <v>K</v>
      </c>
      <c r="O86" s="178"/>
      <c r="P86" s="184">
        <f t="shared" si="11"/>
        <v>47.738693467336688</v>
      </c>
      <c r="Q86" s="184">
        <f t="shared" si="12"/>
        <v>35.678391959798994</v>
      </c>
      <c r="R86" s="180"/>
      <c r="S86" s="180" t="str">
        <f t="shared" si="13"/>
        <v>BETUL</v>
      </c>
      <c r="T86" s="180" t="str">
        <f t="shared" si="14"/>
        <v>BETUL</v>
      </c>
      <c r="U86" s="180" t="str">
        <f t="shared" si="15"/>
        <v>OKE</v>
      </c>
      <c r="V86" s="180" t="str">
        <f t="shared" si="16"/>
        <v>OKE</v>
      </c>
      <c r="X86" s="292" t="s">
        <v>75</v>
      </c>
      <c r="Y86" s="293">
        <v>3</v>
      </c>
      <c r="Z86" s="293" t="s">
        <v>4673</v>
      </c>
      <c r="AA86" s="293" t="s">
        <v>128</v>
      </c>
      <c r="AB86" s="248">
        <v>292</v>
      </c>
      <c r="AC86" s="294">
        <v>153</v>
      </c>
      <c r="AD86" s="294">
        <v>52.397260273972599</v>
      </c>
      <c r="AE86" s="294">
        <v>150</v>
      </c>
      <c r="AF86" s="294">
        <v>51.369863013698598</v>
      </c>
      <c r="AG86" s="247" t="s">
        <v>4674</v>
      </c>
    </row>
    <row r="87" spans="1:33">
      <c r="A87" s="291">
        <f t="shared" si="17"/>
        <v>78</v>
      </c>
      <c r="B87" s="584" t="s">
        <v>82</v>
      </c>
      <c r="C87" s="585">
        <v>2</v>
      </c>
      <c r="D87" s="585" t="s">
        <v>5477</v>
      </c>
      <c r="E87" s="585" t="s">
        <v>128</v>
      </c>
      <c r="F87" s="248">
        <v>420</v>
      </c>
      <c r="G87" s="247">
        <v>3</v>
      </c>
      <c r="H87" s="249">
        <v>0.7142857142857143</v>
      </c>
      <c r="I87" s="247">
        <v>3</v>
      </c>
      <c r="J87" s="249">
        <v>0.7142857142857143</v>
      </c>
      <c r="K87" s="250"/>
      <c r="L87" s="227" t="e">
        <f>VLOOKUP(D87,#REF!,2,0)</f>
        <v>#REF!</v>
      </c>
      <c r="M87" s="178" t="str">
        <f t="shared" si="9"/>
        <v>K</v>
      </c>
      <c r="N87" s="178" t="str">
        <f t="shared" si="10"/>
        <v>K</v>
      </c>
      <c r="O87" s="178"/>
      <c r="P87" s="184">
        <f t="shared" si="11"/>
        <v>0.7142857142857143</v>
      </c>
      <c r="Q87" s="184">
        <f t="shared" si="12"/>
        <v>0.7142857142857143</v>
      </c>
      <c r="R87" s="180"/>
      <c r="S87" s="180" t="str">
        <f t="shared" si="13"/>
        <v>BETUL</v>
      </c>
      <c r="T87" s="180" t="str">
        <f t="shared" si="14"/>
        <v>BETUL</v>
      </c>
      <c r="U87" s="180" t="str">
        <f t="shared" si="15"/>
        <v>OKE</v>
      </c>
      <c r="V87" s="180" t="str">
        <f t="shared" si="16"/>
        <v>OKE</v>
      </c>
      <c r="X87" s="292" t="s">
        <v>75</v>
      </c>
      <c r="Y87" s="293">
        <v>3</v>
      </c>
      <c r="Z87" s="293" t="s">
        <v>4677</v>
      </c>
      <c r="AA87" s="293" t="s">
        <v>128</v>
      </c>
      <c r="AB87" s="248">
        <v>292</v>
      </c>
      <c r="AC87" s="294">
        <v>127</v>
      </c>
      <c r="AD87" s="294">
        <v>43.4931506849315</v>
      </c>
      <c r="AE87" s="294">
        <v>83</v>
      </c>
      <c r="AF87" s="294">
        <v>28.424657534246599</v>
      </c>
      <c r="AG87" s="247" t="s">
        <v>4670</v>
      </c>
    </row>
    <row r="88" spans="1:33">
      <c r="A88" s="291">
        <f t="shared" si="17"/>
        <v>79</v>
      </c>
      <c r="B88" s="584" t="s">
        <v>82</v>
      </c>
      <c r="C88" s="585">
        <v>2</v>
      </c>
      <c r="D88" s="585" t="s">
        <v>5535</v>
      </c>
      <c r="E88" s="585" t="s">
        <v>128</v>
      </c>
      <c r="F88" s="248">
        <v>400</v>
      </c>
      <c r="G88" s="247">
        <v>5</v>
      </c>
      <c r="H88" s="249">
        <v>1.25</v>
      </c>
      <c r="I88" s="247">
        <v>5</v>
      </c>
      <c r="J88" s="249">
        <v>1.25</v>
      </c>
      <c r="K88" s="250"/>
      <c r="L88" s="227" t="e">
        <f>VLOOKUP(D88,#REF!,2,0)</f>
        <v>#REF!</v>
      </c>
      <c r="M88" s="178" t="str">
        <f t="shared" si="9"/>
        <v>K</v>
      </c>
      <c r="N88" s="178" t="str">
        <f t="shared" si="10"/>
        <v>K</v>
      </c>
      <c r="O88" s="178"/>
      <c r="P88" s="184">
        <f t="shared" si="11"/>
        <v>1.25</v>
      </c>
      <c r="Q88" s="184">
        <f t="shared" si="12"/>
        <v>1.25</v>
      </c>
      <c r="R88" s="180"/>
      <c r="S88" s="180" t="str">
        <f t="shared" si="13"/>
        <v>BETUL</v>
      </c>
      <c r="T88" s="180" t="str">
        <f t="shared" si="14"/>
        <v>BETUL</v>
      </c>
      <c r="U88" s="180" t="str">
        <f t="shared" si="15"/>
        <v>OKE</v>
      </c>
      <c r="V88" s="180" t="str">
        <f t="shared" si="16"/>
        <v>OKE</v>
      </c>
      <c r="X88" s="292" t="s">
        <v>75</v>
      </c>
      <c r="Y88" s="293">
        <v>3</v>
      </c>
      <c r="Z88" s="293" t="s">
        <v>4680</v>
      </c>
      <c r="AA88" s="293" t="s">
        <v>128</v>
      </c>
      <c r="AB88" s="248">
        <v>292</v>
      </c>
      <c r="AC88" s="294">
        <v>80</v>
      </c>
      <c r="AD88" s="294">
        <v>27.397260273972599</v>
      </c>
      <c r="AE88" s="294">
        <v>67</v>
      </c>
      <c r="AF88" s="294">
        <v>22.945205479452099</v>
      </c>
      <c r="AG88" s="247" t="s">
        <v>4670</v>
      </c>
    </row>
    <row r="89" spans="1:33">
      <c r="A89" s="291">
        <f t="shared" si="17"/>
        <v>80</v>
      </c>
      <c r="B89" s="584" t="s">
        <v>82</v>
      </c>
      <c r="C89" s="585">
        <v>2</v>
      </c>
      <c r="D89" s="585" t="s">
        <v>5536</v>
      </c>
      <c r="E89" s="585" t="s">
        <v>128</v>
      </c>
      <c r="F89" s="248">
        <v>400</v>
      </c>
      <c r="G89" s="247">
        <v>20</v>
      </c>
      <c r="H89" s="249">
        <v>5</v>
      </c>
      <c r="I89" s="247">
        <v>15</v>
      </c>
      <c r="J89" s="249">
        <v>3.75</v>
      </c>
      <c r="K89" s="250"/>
      <c r="L89" s="227" t="e">
        <f>VLOOKUP(D89,#REF!,2,0)</f>
        <v>#REF!</v>
      </c>
      <c r="M89" s="178" t="str">
        <f t="shared" si="9"/>
        <v>K</v>
      </c>
      <c r="N89" s="178" t="str">
        <f t="shared" si="10"/>
        <v>K</v>
      </c>
      <c r="O89" s="178"/>
      <c r="P89" s="184">
        <f t="shared" si="11"/>
        <v>5</v>
      </c>
      <c r="Q89" s="184">
        <f t="shared" si="12"/>
        <v>3.75</v>
      </c>
      <c r="R89" s="180"/>
      <c r="S89" s="180" t="str">
        <f t="shared" si="13"/>
        <v>BETUL</v>
      </c>
      <c r="T89" s="180" t="str">
        <f t="shared" si="14"/>
        <v>BETUL</v>
      </c>
      <c r="U89" s="180" t="str">
        <f t="shared" si="15"/>
        <v>OKE</v>
      </c>
      <c r="V89" s="180" t="str">
        <f t="shared" si="16"/>
        <v>OKE</v>
      </c>
      <c r="X89" s="292" t="s">
        <v>75</v>
      </c>
      <c r="Y89" s="293">
        <v>3</v>
      </c>
      <c r="Z89" s="293" t="s">
        <v>4683</v>
      </c>
      <c r="AA89" s="293" t="s">
        <v>128</v>
      </c>
      <c r="AB89" s="248">
        <v>292</v>
      </c>
      <c r="AC89" s="294">
        <v>202</v>
      </c>
      <c r="AD89" s="294">
        <v>69.178082191780803</v>
      </c>
      <c r="AE89" s="294">
        <v>177</v>
      </c>
      <c r="AF89" s="294">
        <v>60.616438356164402</v>
      </c>
      <c r="AG89" s="247" t="s">
        <v>4684</v>
      </c>
    </row>
    <row r="90" spans="1:33">
      <c r="A90" s="291">
        <f t="shared" si="17"/>
        <v>81</v>
      </c>
      <c r="B90" s="584" t="s">
        <v>82</v>
      </c>
      <c r="C90" s="585">
        <v>2</v>
      </c>
      <c r="D90" s="585" t="s">
        <v>5537</v>
      </c>
      <c r="E90" s="585" t="s">
        <v>128</v>
      </c>
      <c r="F90" s="248">
        <v>400</v>
      </c>
      <c r="G90" s="247">
        <v>19</v>
      </c>
      <c r="H90" s="249">
        <v>4.75</v>
      </c>
      <c r="I90" s="247">
        <v>15</v>
      </c>
      <c r="J90" s="249">
        <v>3.75</v>
      </c>
      <c r="K90" s="250"/>
      <c r="L90" s="227" t="e">
        <f>VLOOKUP(D90,#REF!,2,0)</f>
        <v>#REF!</v>
      </c>
      <c r="M90" s="178" t="str">
        <f t="shared" si="9"/>
        <v>K</v>
      </c>
      <c r="N90" s="178" t="str">
        <f t="shared" si="10"/>
        <v>K</v>
      </c>
      <c r="O90" s="178"/>
      <c r="P90" s="184">
        <f t="shared" si="11"/>
        <v>4.75</v>
      </c>
      <c r="Q90" s="184">
        <f t="shared" si="12"/>
        <v>3.75</v>
      </c>
      <c r="R90" s="180"/>
      <c r="S90" s="180" t="str">
        <f t="shared" si="13"/>
        <v>BETUL</v>
      </c>
      <c r="T90" s="180" t="str">
        <f t="shared" si="14"/>
        <v>BETUL</v>
      </c>
      <c r="U90" s="180" t="str">
        <f t="shared" si="15"/>
        <v>OKE</v>
      </c>
      <c r="V90" s="180" t="str">
        <f t="shared" si="16"/>
        <v>OKE</v>
      </c>
      <c r="X90" s="292" t="s">
        <v>75</v>
      </c>
      <c r="Y90" s="293">
        <v>3</v>
      </c>
      <c r="Z90" s="293" t="s">
        <v>209</v>
      </c>
      <c r="AA90" s="293" t="s">
        <v>131</v>
      </c>
      <c r="AB90" s="248">
        <v>292</v>
      </c>
      <c r="AC90" s="294">
        <v>208</v>
      </c>
      <c r="AD90" s="294">
        <v>71.232876712328803</v>
      </c>
      <c r="AE90" s="294">
        <v>247</v>
      </c>
      <c r="AF90" s="294">
        <v>84.589041095890394</v>
      </c>
      <c r="AG90" s="247" t="s">
        <v>210</v>
      </c>
    </row>
    <row r="91" spans="1:33">
      <c r="A91" s="291">
        <f t="shared" si="17"/>
        <v>82</v>
      </c>
      <c r="B91" s="584" t="s">
        <v>82</v>
      </c>
      <c r="C91" s="585">
        <v>2</v>
      </c>
      <c r="D91" s="585" t="s">
        <v>5538</v>
      </c>
      <c r="E91" s="585" t="s">
        <v>128</v>
      </c>
      <c r="F91" s="248">
        <v>400</v>
      </c>
      <c r="G91" s="247">
        <v>19</v>
      </c>
      <c r="H91" s="249">
        <v>4.75</v>
      </c>
      <c r="I91" s="247">
        <v>15</v>
      </c>
      <c r="J91" s="249">
        <v>3.75</v>
      </c>
      <c r="K91" s="250"/>
      <c r="L91" s="227" t="e">
        <f>VLOOKUP(D91,#REF!,2,0)</f>
        <v>#REF!</v>
      </c>
      <c r="M91" s="178" t="str">
        <f t="shared" si="9"/>
        <v>K</v>
      </c>
      <c r="N91" s="178" t="str">
        <f t="shared" si="10"/>
        <v>K</v>
      </c>
      <c r="O91" s="178"/>
      <c r="P91" s="184">
        <f t="shared" si="11"/>
        <v>4.75</v>
      </c>
      <c r="Q91" s="184">
        <f t="shared" si="12"/>
        <v>3.75</v>
      </c>
      <c r="R91" s="180"/>
      <c r="S91" s="180" t="str">
        <f t="shared" si="13"/>
        <v>BETUL</v>
      </c>
      <c r="T91" s="180" t="str">
        <f t="shared" si="14"/>
        <v>BETUL</v>
      </c>
      <c r="U91" s="180" t="str">
        <f t="shared" si="15"/>
        <v>OKE</v>
      </c>
      <c r="V91" s="180" t="str">
        <f t="shared" si="16"/>
        <v>OKE</v>
      </c>
      <c r="X91" s="292" t="s">
        <v>75</v>
      </c>
      <c r="Y91" s="293">
        <v>3</v>
      </c>
      <c r="Z91" s="293" t="s">
        <v>4688</v>
      </c>
      <c r="AA91" s="293" t="s">
        <v>131</v>
      </c>
      <c r="AB91" s="248">
        <v>292</v>
      </c>
      <c r="AC91" s="294">
        <v>162</v>
      </c>
      <c r="AD91" s="294">
        <v>55.4794520547945</v>
      </c>
      <c r="AE91" s="294">
        <v>195</v>
      </c>
      <c r="AF91" s="294">
        <v>66.780821917808197</v>
      </c>
      <c r="AG91" s="247" t="s">
        <v>4689</v>
      </c>
    </row>
    <row r="92" spans="1:33">
      <c r="A92" s="291">
        <f t="shared" si="17"/>
        <v>83</v>
      </c>
      <c r="B92" s="584" t="s">
        <v>74</v>
      </c>
      <c r="C92" s="585">
        <v>1</v>
      </c>
      <c r="D92" s="585" t="s">
        <v>4665</v>
      </c>
      <c r="E92" s="585" t="s">
        <v>128</v>
      </c>
      <c r="F92" s="248">
        <v>400</v>
      </c>
      <c r="G92" s="247">
        <v>60</v>
      </c>
      <c r="H92" s="249">
        <v>15</v>
      </c>
      <c r="I92" s="247">
        <v>65</v>
      </c>
      <c r="J92" s="249">
        <v>16.25</v>
      </c>
      <c r="K92" s="250" t="s">
        <v>4666</v>
      </c>
      <c r="L92" s="227" t="e">
        <f>VLOOKUP(D92,#REF!,2,0)</f>
        <v>#REF!</v>
      </c>
      <c r="M92" s="178" t="str">
        <f t="shared" si="9"/>
        <v>K</v>
      </c>
      <c r="N92" s="178" t="str">
        <f t="shared" si="10"/>
        <v>K</v>
      </c>
      <c r="O92" s="178"/>
      <c r="P92" s="184">
        <f t="shared" si="11"/>
        <v>15</v>
      </c>
      <c r="Q92" s="184">
        <f t="shared" si="12"/>
        <v>16.25</v>
      </c>
      <c r="R92" s="180"/>
      <c r="S92" s="180" t="str">
        <f t="shared" si="13"/>
        <v>BETUL</v>
      </c>
      <c r="T92" s="180" t="str">
        <f t="shared" si="14"/>
        <v>BETUL</v>
      </c>
      <c r="U92" s="180" t="str">
        <f t="shared" si="15"/>
        <v>OKE</v>
      </c>
      <c r="V92" s="180" t="str">
        <f t="shared" si="16"/>
        <v>OKE</v>
      </c>
      <c r="X92" s="292" t="s">
        <v>75</v>
      </c>
      <c r="Y92" s="293">
        <v>3</v>
      </c>
      <c r="Z92" s="293" t="s">
        <v>4692</v>
      </c>
      <c r="AA92" s="293" t="s">
        <v>128</v>
      </c>
      <c r="AB92" s="248">
        <v>292</v>
      </c>
      <c r="AC92" s="294">
        <v>9</v>
      </c>
      <c r="AD92" s="294">
        <v>3.0821917808219199</v>
      </c>
      <c r="AE92" s="294">
        <v>9</v>
      </c>
      <c r="AF92" s="294">
        <v>3.0821917808219199</v>
      </c>
      <c r="AG92" s="247" t="s">
        <v>4693</v>
      </c>
    </row>
    <row r="93" spans="1:33">
      <c r="A93" s="291">
        <f t="shared" si="17"/>
        <v>84</v>
      </c>
      <c r="B93" s="584" t="s">
        <v>74</v>
      </c>
      <c r="C93" s="585">
        <v>1</v>
      </c>
      <c r="D93" s="585" t="s">
        <v>4667</v>
      </c>
      <c r="E93" s="585" t="s">
        <v>128</v>
      </c>
      <c r="F93" s="248">
        <v>400</v>
      </c>
      <c r="G93" s="247">
        <v>135</v>
      </c>
      <c r="H93" s="249">
        <v>33.75</v>
      </c>
      <c r="I93" s="247">
        <v>121</v>
      </c>
      <c r="J93" s="249">
        <v>30.25</v>
      </c>
      <c r="K93" s="250" t="s">
        <v>4668</v>
      </c>
      <c r="L93" s="227" t="e">
        <f>VLOOKUP(D93,#REF!,2,0)</f>
        <v>#REF!</v>
      </c>
      <c r="M93" s="178" t="str">
        <f t="shared" si="9"/>
        <v>K</v>
      </c>
      <c r="N93" s="178" t="str">
        <f t="shared" si="10"/>
        <v>K</v>
      </c>
      <c r="O93" s="178"/>
      <c r="P93" s="184">
        <f t="shared" si="11"/>
        <v>33.75</v>
      </c>
      <c r="Q93" s="184">
        <f t="shared" si="12"/>
        <v>30.25</v>
      </c>
      <c r="R93" s="180"/>
      <c r="S93" s="180" t="str">
        <f t="shared" si="13"/>
        <v>BETUL</v>
      </c>
      <c r="T93" s="180" t="str">
        <f t="shared" si="14"/>
        <v>BETUL</v>
      </c>
      <c r="U93" s="180" t="str">
        <f t="shared" si="15"/>
        <v>OKE</v>
      </c>
      <c r="V93" s="180" t="str">
        <f t="shared" si="16"/>
        <v>OKE</v>
      </c>
      <c r="X93" s="292" t="s">
        <v>75</v>
      </c>
      <c r="Y93" s="293">
        <v>4</v>
      </c>
      <c r="Z93" s="293" t="s">
        <v>4696</v>
      </c>
      <c r="AA93" s="293" t="s">
        <v>128</v>
      </c>
      <c r="AB93" s="248">
        <v>292</v>
      </c>
      <c r="AC93" s="294">
        <v>91</v>
      </c>
      <c r="AD93" s="294">
        <v>31.164383561643799</v>
      </c>
      <c r="AE93" s="294">
        <v>82</v>
      </c>
      <c r="AF93" s="294">
        <v>28.082191780821901</v>
      </c>
      <c r="AG93" s="247" t="s">
        <v>4697</v>
      </c>
    </row>
    <row r="94" spans="1:33">
      <c r="A94" s="291">
        <f t="shared" si="17"/>
        <v>85</v>
      </c>
      <c r="B94" s="584" t="s">
        <v>74</v>
      </c>
      <c r="C94" s="585">
        <v>1</v>
      </c>
      <c r="D94" s="585" t="s">
        <v>4671</v>
      </c>
      <c r="E94" s="585" t="s">
        <v>128</v>
      </c>
      <c r="F94" s="248">
        <v>420</v>
      </c>
      <c r="G94" s="247">
        <v>108</v>
      </c>
      <c r="H94" s="249">
        <v>25.714285714285712</v>
      </c>
      <c r="I94" s="247">
        <v>113</v>
      </c>
      <c r="J94" s="249">
        <v>26.904761904761905</v>
      </c>
      <c r="K94" s="250" t="s">
        <v>4672</v>
      </c>
      <c r="L94" s="227" t="e">
        <f>VLOOKUP(D94,#REF!,2,0)</f>
        <v>#REF!</v>
      </c>
      <c r="M94" s="178" t="str">
        <f t="shared" si="9"/>
        <v>K</v>
      </c>
      <c r="N94" s="178" t="str">
        <f t="shared" si="10"/>
        <v>K</v>
      </c>
      <c r="O94" s="178"/>
      <c r="P94" s="184">
        <f t="shared" si="11"/>
        <v>25.714285714285712</v>
      </c>
      <c r="Q94" s="184">
        <f t="shared" si="12"/>
        <v>26.904761904761905</v>
      </c>
      <c r="R94" s="180"/>
      <c r="S94" s="180" t="str">
        <f t="shared" si="13"/>
        <v>BETUL</v>
      </c>
      <c r="T94" s="180" t="str">
        <f t="shared" si="14"/>
        <v>BETUL</v>
      </c>
      <c r="U94" s="180" t="str">
        <f t="shared" si="15"/>
        <v>OKE</v>
      </c>
      <c r="V94" s="180" t="str">
        <f t="shared" si="16"/>
        <v>OKE</v>
      </c>
      <c r="X94" s="292" t="s">
        <v>75</v>
      </c>
      <c r="Y94" s="293">
        <v>4</v>
      </c>
      <c r="Z94" s="293" t="s">
        <v>4699</v>
      </c>
      <c r="AA94" s="293" t="s">
        <v>128</v>
      </c>
      <c r="AB94" s="248">
        <v>292</v>
      </c>
      <c r="AC94" s="294">
        <v>143</v>
      </c>
      <c r="AD94" s="294">
        <v>48.972602739726</v>
      </c>
      <c r="AE94" s="294">
        <v>115</v>
      </c>
      <c r="AF94" s="294">
        <v>39.383561643835598</v>
      </c>
      <c r="AG94" s="247" t="s">
        <v>4700</v>
      </c>
    </row>
    <row r="95" spans="1:33">
      <c r="A95" s="291">
        <f t="shared" si="17"/>
        <v>86</v>
      </c>
      <c r="B95" s="584" t="s">
        <v>74</v>
      </c>
      <c r="C95" s="585">
        <v>1</v>
      </c>
      <c r="D95" s="585" t="s">
        <v>4675</v>
      </c>
      <c r="E95" s="585" t="s">
        <v>128</v>
      </c>
      <c r="F95" s="248">
        <v>420</v>
      </c>
      <c r="G95" s="247">
        <v>32</v>
      </c>
      <c r="H95" s="249">
        <v>7.6190476190476195</v>
      </c>
      <c r="I95" s="247">
        <v>87</v>
      </c>
      <c r="J95" s="249">
        <v>20.714285714285715</v>
      </c>
      <c r="K95" s="250" t="s">
        <v>4676</v>
      </c>
      <c r="L95" s="227" t="e">
        <f>VLOOKUP(D95,#REF!,2,0)</f>
        <v>#REF!</v>
      </c>
      <c r="M95" s="178" t="str">
        <f t="shared" si="9"/>
        <v>K</v>
      </c>
      <c r="N95" s="178" t="str">
        <f t="shared" si="10"/>
        <v>K</v>
      </c>
      <c r="O95" s="178"/>
      <c r="P95" s="184">
        <f t="shared" si="11"/>
        <v>7.6190476190476195</v>
      </c>
      <c r="Q95" s="184">
        <f t="shared" si="12"/>
        <v>20.714285714285715</v>
      </c>
      <c r="R95" s="180"/>
      <c r="S95" s="180" t="str">
        <f t="shared" si="13"/>
        <v>BETUL</v>
      </c>
      <c r="T95" s="180" t="str">
        <f t="shared" si="14"/>
        <v>BETUL</v>
      </c>
      <c r="U95" s="180" t="str">
        <f t="shared" si="15"/>
        <v>OKE</v>
      </c>
      <c r="V95" s="180" t="str">
        <f t="shared" si="16"/>
        <v>OKE</v>
      </c>
      <c r="X95" s="292" t="s">
        <v>75</v>
      </c>
      <c r="Y95" s="293">
        <v>4</v>
      </c>
      <c r="Z95" s="293" t="s">
        <v>4702</v>
      </c>
      <c r="AA95" s="293" t="s">
        <v>128</v>
      </c>
      <c r="AB95" s="248">
        <v>358</v>
      </c>
      <c r="AC95" s="294">
        <v>0</v>
      </c>
      <c r="AD95" s="294">
        <v>0</v>
      </c>
      <c r="AE95" s="294">
        <v>0</v>
      </c>
      <c r="AF95" s="294">
        <v>0</v>
      </c>
      <c r="AG95" s="247" t="s">
        <v>4703</v>
      </c>
    </row>
    <row r="96" spans="1:33">
      <c r="A96" s="291">
        <f t="shared" si="17"/>
        <v>87</v>
      </c>
      <c r="B96" s="584" t="s">
        <v>74</v>
      </c>
      <c r="C96" s="585">
        <v>1</v>
      </c>
      <c r="D96" s="585" t="s">
        <v>4678</v>
      </c>
      <c r="E96" s="585" t="s">
        <v>128</v>
      </c>
      <c r="F96" s="248">
        <v>400</v>
      </c>
      <c r="G96" s="247">
        <v>85</v>
      </c>
      <c r="H96" s="249">
        <v>21.25</v>
      </c>
      <c r="I96" s="247">
        <v>84</v>
      </c>
      <c r="J96" s="249">
        <v>21</v>
      </c>
      <c r="K96" s="250" t="s">
        <v>4679</v>
      </c>
      <c r="L96" s="227" t="e">
        <f>VLOOKUP(D96,#REF!,2,0)</f>
        <v>#REF!</v>
      </c>
      <c r="M96" s="178" t="str">
        <f t="shared" si="9"/>
        <v>K</v>
      </c>
      <c r="N96" s="178" t="str">
        <f t="shared" si="10"/>
        <v>K</v>
      </c>
      <c r="O96" s="178"/>
      <c r="P96" s="184">
        <f t="shared" si="11"/>
        <v>21.25</v>
      </c>
      <c r="Q96" s="184">
        <f t="shared" si="12"/>
        <v>21</v>
      </c>
      <c r="R96" s="180"/>
      <c r="S96" s="180" t="str">
        <f t="shared" si="13"/>
        <v>BETUL</v>
      </c>
      <c r="T96" s="180" t="str">
        <f t="shared" si="14"/>
        <v>BETUL</v>
      </c>
      <c r="U96" s="180" t="str">
        <f t="shared" si="15"/>
        <v>OKE</v>
      </c>
      <c r="V96" s="180" t="str">
        <f t="shared" si="16"/>
        <v>OKE</v>
      </c>
      <c r="X96" s="292" t="s">
        <v>75</v>
      </c>
      <c r="Y96" s="293">
        <v>4</v>
      </c>
      <c r="Z96" s="293" t="s">
        <v>4705</v>
      </c>
      <c r="AA96" s="293" t="s">
        <v>131</v>
      </c>
      <c r="AB96" s="248">
        <v>292</v>
      </c>
      <c r="AC96" s="294">
        <v>163</v>
      </c>
      <c r="AD96" s="294">
        <v>55.821917808219197</v>
      </c>
      <c r="AE96" s="294">
        <v>139</v>
      </c>
      <c r="AF96" s="294">
        <v>47.602739726027401</v>
      </c>
      <c r="AG96" s="247" t="s">
        <v>4706</v>
      </c>
    </row>
    <row r="97" spans="1:33">
      <c r="A97" s="291">
        <f t="shared" si="17"/>
        <v>88</v>
      </c>
      <c r="B97" s="584" t="s">
        <v>74</v>
      </c>
      <c r="C97" s="585">
        <v>1</v>
      </c>
      <c r="D97" s="585" t="s">
        <v>4681</v>
      </c>
      <c r="E97" s="585" t="s">
        <v>128</v>
      </c>
      <c r="F97" s="248">
        <v>400</v>
      </c>
      <c r="G97" s="247">
        <v>67</v>
      </c>
      <c r="H97" s="249">
        <v>16.75</v>
      </c>
      <c r="I97" s="247">
        <v>81</v>
      </c>
      <c r="J97" s="249">
        <v>20.25</v>
      </c>
      <c r="K97" s="250" t="s">
        <v>4682</v>
      </c>
      <c r="L97" s="227" t="e">
        <f>VLOOKUP(D97,#REF!,2,0)</f>
        <v>#REF!</v>
      </c>
      <c r="M97" s="178" t="str">
        <f t="shared" si="9"/>
        <v>K</v>
      </c>
      <c r="N97" s="178" t="str">
        <f t="shared" si="10"/>
        <v>K</v>
      </c>
      <c r="O97" s="178"/>
      <c r="P97" s="184">
        <f t="shared" si="11"/>
        <v>16.75</v>
      </c>
      <c r="Q97" s="184">
        <f t="shared" si="12"/>
        <v>20.25</v>
      </c>
      <c r="R97" s="180"/>
      <c r="S97" s="180" t="str">
        <f t="shared" si="13"/>
        <v>BETUL</v>
      </c>
      <c r="T97" s="180" t="str">
        <f t="shared" si="14"/>
        <v>BETUL</v>
      </c>
      <c r="U97" s="180" t="str">
        <f t="shared" si="15"/>
        <v>OKE</v>
      </c>
      <c r="V97" s="180" t="str">
        <f t="shared" si="16"/>
        <v>OKE</v>
      </c>
      <c r="X97" s="292" t="s">
        <v>75</v>
      </c>
      <c r="Y97" s="293">
        <v>4</v>
      </c>
      <c r="Z97" s="293" t="s">
        <v>4707</v>
      </c>
      <c r="AA97" s="293" t="s">
        <v>128</v>
      </c>
      <c r="AB97" s="248">
        <v>292</v>
      </c>
      <c r="AC97" s="294">
        <v>10</v>
      </c>
      <c r="AD97" s="294">
        <v>3.4246575342465801</v>
      </c>
      <c r="AE97" s="294">
        <v>20</v>
      </c>
      <c r="AF97" s="294">
        <v>6.8493150684931496</v>
      </c>
      <c r="AG97" s="247" t="s">
        <v>4708</v>
      </c>
    </row>
    <row r="98" spans="1:33">
      <c r="A98" s="291">
        <f t="shared" si="17"/>
        <v>89</v>
      </c>
      <c r="B98" s="584" t="s">
        <v>74</v>
      </c>
      <c r="C98" s="585">
        <v>1</v>
      </c>
      <c r="D98" s="585" t="s">
        <v>4685</v>
      </c>
      <c r="E98" s="585" t="s">
        <v>128</v>
      </c>
      <c r="F98" s="248">
        <v>400</v>
      </c>
      <c r="G98" s="247">
        <v>45</v>
      </c>
      <c r="H98" s="249">
        <v>11.25</v>
      </c>
      <c r="I98" s="247">
        <v>22</v>
      </c>
      <c r="J98" s="249">
        <v>5.5</v>
      </c>
      <c r="K98" s="250" t="s">
        <v>4682</v>
      </c>
      <c r="L98" s="227" t="e">
        <f>VLOOKUP(D98,#REF!,2,0)</f>
        <v>#REF!</v>
      </c>
      <c r="M98" s="178" t="str">
        <f t="shared" si="9"/>
        <v>K</v>
      </c>
      <c r="N98" s="178" t="str">
        <f t="shared" si="10"/>
        <v>K</v>
      </c>
      <c r="O98" s="178"/>
      <c r="P98" s="184">
        <f t="shared" si="11"/>
        <v>11.25</v>
      </c>
      <c r="Q98" s="184">
        <f t="shared" si="12"/>
        <v>5.5</v>
      </c>
      <c r="R98" s="180"/>
      <c r="S98" s="180" t="str">
        <f t="shared" si="13"/>
        <v>BETUL</v>
      </c>
      <c r="T98" s="180" t="str">
        <f t="shared" si="14"/>
        <v>BETUL</v>
      </c>
      <c r="U98" s="180" t="str">
        <f t="shared" si="15"/>
        <v>OKE</v>
      </c>
      <c r="V98" s="180" t="str">
        <f t="shared" si="16"/>
        <v>OKE</v>
      </c>
      <c r="X98" s="292" t="s">
        <v>75</v>
      </c>
      <c r="Y98" s="293">
        <v>4</v>
      </c>
      <c r="Z98" s="293" t="s">
        <v>4709</v>
      </c>
      <c r="AA98" s="293" t="s">
        <v>128</v>
      </c>
      <c r="AB98" s="248">
        <v>358</v>
      </c>
      <c r="AC98" s="294">
        <v>15</v>
      </c>
      <c r="AD98" s="294">
        <v>4.1899441340782104</v>
      </c>
      <c r="AE98" s="294">
        <v>15</v>
      </c>
      <c r="AF98" s="294">
        <v>4.1899441340782104</v>
      </c>
      <c r="AG98" s="247" t="s">
        <v>4710</v>
      </c>
    </row>
    <row r="99" spans="1:33">
      <c r="A99" s="291">
        <f t="shared" si="17"/>
        <v>90</v>
      </c>
      <c r="B99" s="584" t="s">
        <v>74</v>
      </c>
      <c r="C99" s="585">
        <v>2</v>
      </c>
      <c r="D99" s="585" t="s">
        <v>4686</v>
      </c>
      <c r="E99" s="585" t="s">
        <v>128</v>
      </c>
      <c r="F99" s="248">
        <v>400</v>
      </c>
      <c r="G99" s="247">
        <v>195</v>
      </c>
      <c r="H99" s="249">
        <v>48.75</v>
      </c>
      <c r="I99" s="247">
        <v>236</v>
      </c>
      <c r="J99" s="249">
        <v>59</v>
      </c>
      <c r="K99" s="250" t="s">
        <v>4687</v>
      </c>
      <c r="L99" s="227" t="e">
        <f>VLOOKUP(D99,#REF!,2,0)</f>
        <v>#REF!</v>
      </c>
      <c r="M99" s="178" t="str">
        <f t="shared" si="9"/>
        <v>K</v>
      </c>
      <c r="N99" s="178" t="str">
        <f t="shared" si="10"/>
        <v>K</v>
      </c>
      <c r="O99" s="178"/>
      <c r="P99" s="184">
        <f t="shared" si="11"/>
        <v>48.75</v>
      </c>
      <c r="Q99" s="184">
        <f t="shared" si="12"/>
        <v>59</v>
      </c>
      <c r="R99" s="180"/>
      <c r="S99" s="180" t="str">
        <f t="shared" si="13"/>
        <v>BETUL</v>
      </c>
      <c r="T99" s="180" t="str">
        <f t="shared" si="14"/>
        <v>BETUL</v>
      </c>
      <c r="U99" s="180" t="str">
        <f t="shared" si="15"/>
        <v>OKE</v>
      </c>
      <c r="V99" s="180" t="str">
        <f t="shared" si="16"/>
        <v>OKE</v>
      </c>
      <c r="X99" s="292" t="s">
        <v>75</v>
      </c>
      <c r="Y99" s="293">
        <v>4</v>
      </c>
      <c r="Z99" s="293" t="s">
        <v>4711</v>
      </c>
      <c r="AA99" s="293" t="s">
        <v>131</v>
      </c>
      <c r="AB99" s="248">
        <v>292</v>
      </c>
      <c r="AC99" s="294">
        <v>85</v>
      </c>
      <c r="AD99" s="294">
        <v>29.109589041095902</v>
      </c>
      <c r="AE99" s="294">
        <v>94</v>
      </c>
      <c r="AF99" s="294">
        <v>32.191780821917803</v>
      </c>
      <c r="AG99" s="247" t="s">
        <v>4712</v>
      </c>
    </row>
    <row r="100" spans="1:33">
      <c r="A100" s="291">
        <f t="shared" si="17"/>
        <v>91</v>
      </c>
      <c r="B100" s="584" t="s">
        <v>74</v>
      </c>
      <c r="C100" s="585">
        <v>2</v>
      </c>
      <c r="D100" s="585" t="s">
        <v>4690</v>
      </c>
      <c r="E100" s="585" t="s">
        <v>128</v>
      </c>
      <c r="F100" s="248">
        <v>400</v>
      </c>
      <c r="G100" s="247">
        <v>60</v>
      </c>
      <c r="H100" s="249">
        <v>15</v>
      </c>
      <c r="I100" s="247">
        <v>55</v>
      </c>
      <c r="J100" s="249">
        <v>13.750000000000002</v>
      </c>
      <c r="K100" s="250" t="s">
        <v>4691</v>
      </c>
      <c r="L100" s="227" t="e">
        <f>VLOOKUP(D100,#REF!,2,0)</f>
        <v>#REF!</v>
      </c>
      <c r="M100" s="178" t="str">
        <f t="shared" si="9"/>
        <v>K</v>
      </c>
      <c r="N100" s="178" t="str">
        <f t="shared" si="10"/>
        <v>K</v>
      </c>
      <c r="O100" s="178"/>
      <c r="P100" s="184">
        <f t="shared" si="11"/>
        <v>15</v>
      </c>
      <c r="Q100" s="184">
        <f t="shared" si="12"/>
        <v>13.750000000000002</v>
      </c>
      <c r="R100" s="180"/>
      <c r="S100" s="180" t="str">
        <f t="shared" si="13"/>
        <v>BETUL</v>
      </c>
      <c r="T100" s="180" t="str">
        <f t="shared" si="14"/>
        <v>BETUL</v>
      </c>
      <c r="U100" s="180" t="str">
        <f t="shared" si="15"/>
        <v>OKE</v>
      </c>
      <c r="V100" s="180" t="str">
        <f t="shared" si="16"/>
        <v>OKE</v>
      </c>
      <c r="X100" s="292" t="s">
        <v>75</v>
      </c>
      <c r="Y100" s="293">
        <v>4</v>
      </c>
      <c r="Z100" s="293" t="s">
        <v>4713</v>
      </c>
      <c r="AA100" s="293" t="s">
        <v>128</v>
      </c>
      <c r="AB100" s="248">
        <v>358</v>
      </c>
      <c r="AC100" s="294">
        <v>0</v>
      </c>
      <c r="AD100" s="294">
        <v>0</v>
      </c>
      <c r="AE100" s="294">
        <v>0</v>
      </c>
      <c r="AF100" s="294">
        <v>0</v>
      </c>
      <c r="AG100" s="247" t="s">
        <v>4710</v>
      </c>
    </row>
    <row r="101" spans="1:33">
      <c r="A101" s="291">
        <f t="shared" si="17"/>
        <v>92</v>
      </c>
      <c r="B101" s="584" t="s">
        <v>74</v>
      </c>
      <c r="C101" s="585">
        <v>1</v>
      </c>
      <c r="D101" s="585" t="s">
        <v>4694</v>
      </c>
      <c r="E101" s="585" t="s">
        <v>128</v>
      </c>
      <c r="F101" s="248">
        <v>400</v>
      </c>
      <c r="G101" s="247">
        <v>22</v>
      </c>
      <c r="H101" s="249">
        <v>5.5</v>
      </c>
      <c r="I101" s="247">
        <v>22</v>
      </c>
      <c r="J101" s="249">
        <v>5.5</v>
      </c>
      <c r="K101" s="250" t="s">
        <v>4695</v>
      </c>
      <c r="L101" s="227" t="e">
        <f>VLOOKUP(D101,#REF!,2,0)</f>
        <v>#REF!</v>
      </c>
      <c r="M101" s="178" t="str">
        <f t="shared" si="9"/>
        <v>K</v>
      </c>
      <c r="N101" s="178" t="str">
        <f t="shared" si="10"/>
        <v>K</v>
      </c>
      <c r="O101" s="178"/>
      <c r="P101" s="184">
        <f t="shared" si="11"/>
        <v>5.5</v>
      </c>
      <c r="Q101" s="184">
        <f t="shared" si="12"/>
        <v>5.5</v>
      </c>
      <c r="R101" s="180"/>
      <c r="S101" s="180" t="str">
        <f t="shared" si="13"/>
        <v>BETUL</v>
      </c>
      <c r="T101" s="180" t="str">
        <f t="shared" si="14"/>
        <v>BETUL</v>
      </c>
      <c r="U101" s="180" t="str">
        <f t="shared" si="15"/>
        <v>OKE</v>
      </c>
      <c r="V101" s="180" t="str">
        <f t="shared" si="16"/>
        <v>OKE</v>
      </c>
      <c r="X101" s="292" t="s">
        <v>75</v>
      </c>
      <c r="Y101" s="293">
        <v>4</v>
      </c>
      <c r="Z101" s="293" t="s">
        <v>4714</v>
      </c>
      <c r="AA101" s="293" t="s">
        <v>128</v>
      </c>
      <c r="AB101" s="248">
        <v>358</v>
      </c>
      <c r="AC101" s="294">
        <v>196</v>
      </c>
      <c r="AD101" s="294">
        <v>54.748603351955303</v>
      </c>
      <c r="AE101" s="294">
        <v>234</v>
      </c>
      <c r="AF101" s="294">
        <v>65.363128491620103</v>
      </c>
      <c r="AG101" s="247" t="s">
        <v>4703</v>
      </c>
    </row>
    <row r="102" spans="1:33">
      <c r="A102" s="291">
        <f t="shared" si="17"/>
        <v>93</v>
      </c>
      <c r="B102" s="584" t="s">
        <v>254</v>
      </c>
      <c r="C102" s="585">
        <v>2</v>
      </c>
      <c r="D102" s="585" t="s">
        <v>4637</v>
      </c>
      <c r="E102" s="585" t="s">
        <v>131</v>
      </c>
      <c r="F102" s="248">
        <v>358</v>
      </c>
      <c r="G102" s="247">
        <v>161</v>
      </c>
      <c r="H102" s="249">
        <v>44.972067039106143</v>
      </c>
      <c r="I102" s="247">
        <v>242</v>
      </c>
      <c r="J102" s="249">
        <v>67.597765363128488</v>
      </c>
      <c r="K102" s="250" t="s">
        <v>4704</v>
      </c>
      <c r="L102" s="227" t="e">
        <f>VLOOKUP(D102,#REF!,2,0)</f>
        <v>#REF!</v>
      </c>
      <c r="M102" s="178" t="str">
        <f t="shared" si="9"/>
        <v>K</v>
      </c>
      <c r="N102" s="178" t="str">
        <f t="shared" si="10"/>
        <v>K</v>
      </c>
      <c r="O102" s="178"/>
      <c r="P102" s="184">
        <f t="shared" si="11"/>
        <v>44.972067039106143</v>
      </c>
      <c r="Q102" s="184">
        <f t="shared" si="12"/>
        <v>67.597765363128488</v>
      </c>
      <c r="R102" s="180"/>
      <c r="S102" s="180" t="str">
        <f t="shared" si="13"/>
        <v>BETUL</v>
      </c>
      <c r="T102" s="180" t="str">
        <f t="shared" si="14"/>
        <v>BETUL</v>
      </c>
      <c r="U102" s="180" t="str">
        <f t="shared" si="15"/>
        <v>OKE</v>
      </c>
      <c r="V102" s="180" t="str">
        <f t="shared" si="16"/>
        <v>OKE</v>
      </c>
      <c r="X102" s="292" t="s">
        <v>75</v>
      </c>
      <c r="Y102" s="293">
        <v>4</v>
      </c>
      <c r="Z102" s="293" t="s">
        <v>4715</v>
      </c>
      <c r="AA102" s="293" t="s">
        <v>128</v>
      </c>
      <c r="AB102" s="248">
        <v>292</v>
      </c>
      <c r="AC102" s="294">
        <v>64</v>
      </c>
      <c r="AD102" s="294">
        <v>21.917808219178099</v>
      </c>
      <c r="AE102" s="294">
        <v>60</v>
      </c>
      <c r="AF102" s="294">
        <v>20.5479452054795</v>
      </c>
      <c r="AG102" s="247" t="s">
        <v>4700</v>
      </c>
    </row>
    <row r="103" spans="1:33">
      <c r="A103" s="291">
        <f t="shared" si="17"/>
        <v>94</v>
      </c>
      <c r="B103" s="584" t="s">
        <v>254</v>
      </c>
      <c r="C103" s="585">
        <v>2</v>
      </c>
      <c r="D103" s="585" t="s">
        <v>4633</v>
      </c>
      <c r="E103" s="585" t="s">
        <v>131</v>
      </c>
      <c r="F103" s="248">
        <v>358</v>
      </c>
      <c r="G103" s="247">
        <v>176</v>
      </c>
      <c r="H103" s="249">
        <v>49.162011173184354</v>
      </c>
      <c r="I103" s="247">
        <v>185</v>
      </c>
      <c r="J103" s="249">
        <v>51.675977653631286</v>
      </c>
      <c r="K103" s="250" t="s">
        <v>4698</v>
      </c>
      <c r="L103" s="227" t="e">
        <f>VLOOKUP(D103,#REF!,2,0)</f>
        <v>#REF!</v>
      </c>
      <c r="M103" s="178" t="str">
        <f t="shared" si="9"/>
        <v>K</v>
      </c>
      <c r="N103" s="178" t="str">
        <f t="shared" si="10"/>
        <v>K</v>
      </c>
      <c r="O103" s="178"/>
      <c r="P103" s="184">
        <f t="shared" si="11"/>
        <v>49.162011173184354</v>
      </c>
      <c r="Q103" s="184">
        <f t="shared" si="12"/>
        <v>51.675977653631286</v>
      </c>
      <c r="R103" s="180"/>
      <c r="S103" s="180" t="str">
        <f t="shared" si="13"/>
        <v>BETUL</v>
      </c>
      <c r="T103" s="180" t="str">
        <f t="shared" si="14"/>
        <v>BETUL</v>
      </c>
      <c r="U103" s="180" t="str">
        <f t="shared" si="15"/>
        <v>OKE</v>
      </c>
      <c r="V103" s="180" t="str">
        <f t="shared" si="16"/>
        <v>OKE</v>
      </c>
      <c r="X103" s="292" t="s">
        <v>75</v>
      </c>
      <c r="Y103" s="293">
        <v>4</v>
      </c>
      <c r="Z103" s="293" t="s">
        <v>4716</v>
      </c>
      <c r="AA103" s="293" t="s">
        <v>128</v>
      </c>
      <c r="AB103" s="248">
        <v>292</v>
      </c>
      <c r="AC103" s="294">
        <v>0</v>
      </c>
      <c r="AD103" s="294">
        <v>0</v>
      </c>
      <c r="AE103" s="294">
        <v>0</v>
      </c>
      <c r="AF103" s="294">
        <v>0</v>
      </c>
      <c r="AG103" s="247" t="s">
        <v>4717</v>
      </c>
    </row>
    <row r="104" spans="1:33">
      <c r="A104" s="291">
        <f t="shared" si="17"/>
        <v>95</v>
      </c>
      <c r="B104" s="584" t="s">
        <v>254</v>
      </c>
      <c r="C104" s="585">
        <v>2</v>
      </c>
      <c r="D104" s="585" t="s">
        <v>4635</v>
      </c>
      <c r="E104" s="585" t="s">
        <v>131</v>
      </c>
      <c r="F104" s="248">
        <v>358</v>
      </c>
      <c r="G104" s="247">
        <v>63</v>
      </c>
      <c r="H104" s="249">
        <v>17.597765363128492</v>
      </c>
      <c r="I104" s="247">
        <v>68</v>
      </c>
      <c r="J104" s="249">
        <v>18.994413407821227</v>
      </c>
      <c r="K104" s="250" t="s">
        <v>4701</v>
      </c>
      <c r="L104" s="227" t="e">
        <f>VLOOKUP(D104,#REF!,2,0)</f>
        <v>#REF!</v>
      </c>
      <c r="M104" s="178" t="str">
        <f t="shared" si="9"/>
        <v>K</v>
      </c>
      <c r="N104" s="178" t="str">
        <f t="shared" si="10"/>
        <v>K</v>
      </c>
      <c r="O104" s="178"/>
      <c r="P104" s="184">
        <f t="shared" si="11"/>
        <v>17.597765363128492</v>
      </c>
      <c r="Q104" s="184">
        <f t="shared" si="12"/>
        <v>18.994413407821227</v>
      </c>
      <c r="R104" s="180"/>
      <c r="S104" s="180" t="str">
        <f t="shared" si="13"/>
        <v>BETUL</v>
      </c>
      <c r="T104" s="180" t="str">
        <f t="shared" si="14"/>
        <v>BETUL</v>
      </c>
      <c r="U104" s="180" t="str">
        <f t="shared" si="15"/>
        <v>OKE</v>
      </c>
      <c r="V104" s="180" t="str">
        <f t="shared" si="16"/>
        <v>OKE</v>
      </c>
      <c r="X104" s="292" t="s">
        <v>25</v>
      </c>
      <c r="Y104" s="293">
        <v>1</v>
      </c>
      <c r="Z104" s="293" t="s">
        <v>4718</v>
      </c>
      <c r="AA104" s="293" t="s">
        <v>128</v>
      </c>
      <c r="AB104" s="248">
        <v>358</v>
      </c>
      <c r="AC104" s="294">
        <v>146</v>
      </c>
      <c r="AD104" s="294">
        <v>40.782122905027897</v>
      </c>
      <c r="AE104" s="294">
        <v>130</v>
      </c>
      <c r="AF104" s="294">
        <v>36.312849162011197</v>
      </c>
      <c r="AG104" s="247" t="s">
        <v>4719</v>
      </c>
    </row>
    <row r="105" spans="1:33">
      <c r="A105" s="291">
        <f t="shared" si="17"/>
        <v>96</v>
      </c>
      <c r="B105" s="584" t="s">
        <v>75</v>
      </c>
      <c r="C105" s="585">
        <v>1</v>
      </c>
      <c r="D105" s="585" t="s">
        <v>4639</v>
      </c>
      <c r="E105" s="585" t="s">
        <v>128</v>
      </c>
      <c r="F105" s="248">
        <v>292</v>
      </c>
      <c r="G105" s="247">
        <v>48</v>
      </c>
      <c r="H105" s="249">
        <v>16.43835616438356</v>
      </c>
      <c r="I105" s="247">
        <v>42</v>
      </c>
      <c r="J105" s="249">
        <v>14.383561643835616</v>
      </c>
      <c r="K105" s="250" t="s">
        <v>4640</v>
      </c>
      <c r="L105" s="227" t="e">
        <f>VLOOKUP(D105,#REF!,2,0)</f>
        <v>#REF!</v>
      </c>
      <c r="M105" s="178" t="str">
        <f t="shared" si="9"/>
        <v>K</v>
      </c>
      <c r="N105" s="178" t="str">
        <f t="shared" si="10"/>
        <v>K</v>
      </c>
      <c r="O105" s="178"/>
      <c r="P105" s="184">
        <f t="shared" si="11"/>
        <v>16.43835616438356</v>
      </c>
      <c r="Q105" s="184">
        <f t="shared" si="12"/>
        <v>14.383561643835616</v>
      </c>
      <c r="R105" s="180"/>
      <c r="S105" s="180" t="str">
        <f t="shared" si="13"/>
        <v>BETUL</v>
      </c>
      <c r="T105" s="180" t="str">
        <f t="shared" si="14"/>
        <v>BETUL</v>
      </c>
      <c r="U105" s="180" t="str">
        <f t="shared" si="15"/>
        <v>OKE</v>
      </c>
      <c r="V105" s="180" t="str">
        <f t="shared" si="16"/>
        <v>OKE</v>
      </c>
      <c r="X105" s="292" t="s">
        <v>25</v>
      </c>
      <c r="Y105" s="293">
        <v>1</v>
      </c>
      <c r="Z105" s="293" t="s">
        <v>4720</v>
      </c>
      <c r="AA105" s="293" t="s">
        <v>128</v>
      </c>
      <c r="AB105" s="248">
        <v>358</v>
      </c>
      <c r="AC105" s="294">
        <v>151</v>
      </c>
      <c r="AD105" s="294">
        <v>42.1787709497207</v>
      </c>
      <c r="AE105" s="294">
        <v>142</v>
      </c>
      <c r="AF105" s="294">
        <v>39.664804469273697</v>
      </c>
      <c r="AG105" s="247" t="s">
        <v>4721</v>
      </c>
    </row>
    <row r="106" spans="1:33">
      <c r="A106" s="291">
        <f t="shared" si="17"/>
        <v>97</v>
      </c>
      <c r="B106" s="584" t="s">
        <v>75</v>
      </c>
      <c r="C106" s="585">
        <v>1</v>
      </c>
      <c r="D106" s="585" t="s">
        <v>4655</v>
      </c>
      <c r="E106" s="585" t="s">
        <v>128</v>
      </c>
      <c r="F106" s="248">
        <v>358</v>
      </c>
      <c r="G106" s="247">
        <v>142</v>
      </c>
      <c r="H106" s="249">
        <v>39.664804469273747</v>
      </c>
      <c r="I106" s="247">
        <v>161</v>
      </c>
      <c r="J106" s="249">
        <v>44.972067039106143</v>
      </c>
      <c r="K106" s="250" t="s">
        <v>1933</v>
      </c>
      <c r="L106" s="227" t="e">
        <f>VLOOKUP(D106,#REF!,2,0)</f>
        <v>#REF!</v>
      </c>
      <c r="M106" s="178" t="str">
        <f t="shared" si="9"/>
        <v>K</v>
      </c>
      <c r="N106" s="178" t="str">
        <f t="shared" si="10"/>
        <v>K</v>
      </c>
      <c r="O106" s="178"/>
      <c r="P106" s="184">
        <f t="shared" si="11"/>
        <v>39.664804469273747</v>
      </c>
      <c r="Q106" s="184">
        <f t="shared" si="12"/>
        <v>44.972067039106143</v>
      </c>
      <c r="R106" s="180"/>
      <c r="S106" s="180" t="str">
        <f t="shared" si="13"/>
        <v>BETUL</v>
      </c>
      <c r="T106" s="180" t="str">
        <f t="shared" si="14"/>
        <v>BETUL</v>
      </c>
      <c r="U106" s="180" t="str">
        <f t="shared" si="15"/>
        <v>OKE</v>
      </c>
      <c r="V106" s="180" t="str">
        <f t="shared" si="16"/>
        <v>OKE</v>
      </c>
      <c r="X106" s="292" t="s">
        <v>25</v>
      </c>
      <c r="Y106" s="293">
        <v>1</v>
      </c>
      <c r="Z106" s="293" t="s">
        <v>4722</v>
      </c>
      <c r="AA106" s="293" t="s">
        <v>128</v>
      </c>
      <c r="AB106" s="248">
        <v>358</v>
      </c>
      <c r="AC106" s="294">
        <v>237</v>
      </c>
      <c r="AD106" s="294">
        <v>66.201117318435706</v>
      </c>
      <c r="AE106" s="294">
        <v>59</v>
      </c>
      <c r="AF106" s="294">
        <v>16.480446927374299</v>
      </c>
      <c r="AG106" s="247" t="s">
        <v>4723</v>
      </c>
    </row>
    <row r="107" spans="1:33">
      <c r="A107" s="291">
        <f t="shared" si="17"/>
        <v>98</v>
      </c>
      <c r="B107" s="584" t="s">
        <v>75</v>
      </c>
      <c r="C107" s="585">
        <v>1</v>
      </c>
      <c r="D107" s="585" t="s">
        <v>4644</v>
      </c>
      <c r="E107" s="585" t="s">
        <v>128</v>
      </c>
      <c r="F107" s="248">
        <v>358</v>
      </c>
      <c r="G107" s="247">
        <v>204</v>
      </c>
      <c r="H107" s="249">
        <v>56.983240223463682</v>
      </c>
      <c r="I107" s="247">
        <v>203</v>
      </c>
      <c r="J107" s="249">
        <v>56.703910614525142</v>
      </c>
      <c r="K107" s="250" t="s">
        <v>4645</v>
      </c>
      <c r="L107" s="227" t="e">
        <f>VLOOKUP(D107,#REF!,2,0)</f>
        <v>#REF!</v>
      </c>
      <c r="M107" s="178" t="str">
        <f t="shared" si="9"/>
        <v>K</v>
      </c>
      <c r="N107" s="178" t="str">
        <f t="shared" si="10"/>
        <v>K</v>
      </c>
      <c r="O107" s="178"/>
      <c r="P107" s="184">
        <f t="shared" si="11"/>
        <v>56.983240223463682</v>
      </c>
      <c r="Q107" s="184">
        <f t="shared" si="12"/>
        <v>56.703910614525142</v>
      </c>
      <c r="R107" s="180"/>
      <c r="S107" s="180" t="str">
        <f t="shared" si="13"/>
        <v>BETUL</v>
      </c>
      <c r="T107" s="180" t="str">
        <f t="shared" si="14"/>
        <v>BETUL</v>
      </c>
      <c r="U107" s="180" t="str">
        <f t="shared" si="15"/>
        <v>OKE</v>
      </c>
      <c r="V107" s="180" t="str">
        <f t="shared" si="16"/>
        <v>OKE</v>
      </c>
      <c r="X107" s="292" t="s">
        <v>25</v>
      </c>
      <c r="Y107" s="293">
        <v>1</v>
      </c>
      <c r="Z107" s="293" t="s">
        <v>4724</v>
      </c>
      <c r="AA107" s="293" t="s">
        <v>128</v>
      </c>
      <c r="AB107" s="248">
        <v>358</v>
      </c>
      <c r="AC107" s="294">
        <v>20</v>
      </c>
      <c r="AD107" s="294">
        <v>5.5865921787709496</v>
      </c>
      <c r="AE107" s="294">
        <v>1</v>
      </c>
      <c r="AF107" s="294">
        <v>0.27932960893854702</v>
      </c>
      <c r="AG107" s="247" t="s">
        <v>4725</v>
      </c>
    </row>
    <row r="108" spans="1:33">
      <c r="A108" s="291">
        <f t="shared" si="17"/>
        <v>99</v>
      </c>
      <c r="B108" s="584" t="s">
        <v>75</v>
      </c>
      <c r="C108" s="585">
        <v>1</v>
      </c>
      <c r="D108" s="585" t="s">
        <v>4641</v>
      </c>
      <c r="E108" s="585" t="s">
        <v>128</v>
      </c>
      <c r="F108" s="248">
        <v>358</v>
      </c>
      <c r="G108" s="247">
        <v>131</v>
      </c>
      <c r="H108" s="249">
        <v>36.592178770949715</v>
      </c>
      <c r="I108" s="247">
        <v>140</v>
      </c>
      <c r="J108" s="249">
        <v>39.106145251396647</v>
      </c>
      <c r="K108" s="250" t="s">
        <v>4642</v>
      </c>
      <c r="L108" s="227" t="e">
        <f>VLOOKUP(D108,#REF!,2,0)</f>
        <v>#REF!</v>
      </c>
      <c r="M108" s="178" t="str">
        <f t="shared" si="9"/>
        <v>K</v>
      </c>
      <c r="N108" s="178" t="str">
        <f t="shared" si="10"/>
        <v>K</v>
      </c>
      <c r="O108" s="178"/>
      <c r="P108" s="184">
        <f t="shared" si="11"/>
        <v>36.592178770949715</v>
      </c>
      <c r="Q108" s="184">
        <f t="shared" si="12"/>
        <v>39.106145251396647</v>
      </c>
      <c r="R108" s="180"/>
      <c r="S108" s="180" t="str">
        <f t="shared" si="13"/>
        <v>BETUL</v>
      </c>
      <c r="T108" s="180" t="str">
        <f t="shared" si="14"/>
        <v>BETUL</v>
      </c>
      <c r="U108" s="180" t="str">
        <f t="shared" si="15"/>
        <v>OKE</v>
      </c>
      <c r="V108" s="180" t="str">
        <f t="shared" si="16"/>
        <v>OKE</v>
      </c>
      <c r="X108" s="292" t="s">
        <v>25</v>
      </c>
      <c r="Y108" s="293">
        <v>1</v>
      </c>
      <c r="Z108" s="293" t="s">
        <v>4726</v>
      </c>
      <c r="AA108" s="293" t="s">
        <v>128</v>
      </c>
      <c r="AB108" s="248">
        <v>358</v>
      </c>
      <c r="AC108" s="294">
        <v>126</v>
      </c>
      <c r="AD108" s="294">
        <v>35.195530726256997</v>
      </c>
      <c r="AE108" s="294">
        <v>142</v>
      </c>
      <c r="AF108" s="294">
        <v>39.664804469273697</v>
      </c>
      <c r="AG108" s="247" t="s">
        <v>4727</v>
      </c>
    </row>
    <row r="109" spans="1:33">
      <c r="A109" s="291">
        <f t="shared" si="17"/>
        <v>100</v>
      </c>
      <c r="B109" s="303" t="s">
        <v>75</v>
      </c>
      <c r="C109" s="304">
        <v>1</v>
      </c>
      <c r="D109" s="304" t="s">
        <v>4652</v>
      </c>
      <c r="E109" s="585" t="s">
        <v>128</v>
      </c>
      <c r="F109" s="248">
        <v>358</v>
      </c>
      <c r="G109" s="247">
        <v>130</v>
      </c>
      <c r="H109" s="249">
        <v>36.312849162011176</v>
      </c>
      <c r="I109" s="247">
        <v>143</v>
      </c>
      <c r="J109" s="249">
        <v>39.944134078212286</v>
      </c>
      <c r="K109" s="250" t="s">
        <v>4642</v>
      </c>
      <c r="L109" s="227" t="e">
        <f>VLOOKUP(D109,#REF!,2,0)</f>
        <v>#REF!</v>
      </c>
      <c r="M109" s="178" t="str">
        <f t="shared" si="9"/>
        <v>K</v>
      </c>
      <c r="N109" s="178" t="str">
        <f t="shared" si="10"/>
        <v>K</v>
      </c>
      <c r="O109" s="178"/>
      <c r="P109" s="184">
        <f t="shared" si="11"/>
        <v>36.312849162011176</v>
      </c>
      <c r="Q109" s="184">
        <f t="shared" si="12"/>
        <v>39.944134078212286</v>
      </c>
      <c r="R109" s="180"/>
      <c r="S109" s="180" t="str">
        <f t="shared" si="13"/>
        <v>BETUL</v>
      </c>
      <c r="T109" s="180" t="str">
        <f t="shared" si="14"/>
        <v>BETUL</v>
      </c>
      <c r="U109" s="180" t="str">
        <f t="shared" si="15"/>
        <v>OKE</v>
      </c>
      <c r="V109" s="180" t="str">
        <f t="shared" si="16"/>
        <v>OKE</v>
      </c>
      <c r="X109" s="292" t="s">
        <v>25</v>
      </c>
      <c r="Y109" s="293">
        <v>1</v>
      </c>
      <c r="Z109" s="293" t="s">
        <v>4728</v>
      </c>
      <c r="AA109" s="293" t="s">
        <v>128</v>
      </c>
      <c r="AB109" s="248">
        <v>358</v>
      </c>
      <c r="AC109" s="294">
        <v>151</v>
      </c>
      <c r="AD109" s="294">
        <v>42.1787709497207</v>
      </c>
      <c r="AE109" s="294">
        <v>146</v>
      </c>
      <c r="AF109" s="294">
        <v>40.782122905027897</v>
      </c>
      <c r="AG109" s="247" t="s">
        <v>4729</v>
      </c>
    </row>
    <row r="110" spans="1:33">
      <c r="A110" s="291">
        <f t="shared" si="17"/>
        <v>101</v>
      </c>
      <c r="B110" s="303" t="s">
        <v>75</v>
      </c>
      <c r="C110" s="304">
        <v>1</v>
      </c>
      <c r="D110" s="304" t="s">
        <v>4649</v>
      </c>
      <c r="E110" s="585" t="s">
        <v>128</v>
      </c>
      <c r="F110" s="248">
        <v>358</v>
      </c>
      <c r="G110" s="247">
        <v>120</v>
      </c>
      <c r="H110" s="249">
        <v>33.519553072625698</v>
      </c>
      <c r="I110" s="247">
        <v>116</v>
      </c>
      <c r="J110" s="249">
        <v>32.402234636871505</v>
      </c>
      <c r="K110" s="250" t="s">
        <v>4650</v>
      </c>
      <c r="L110" s="227" t="e">
        <f>VLOOKUP(D110,#REF!,2,0)</f>
        <v>#REF!</v>
      </c>
      <c r="M110" s="178" t="str">
        <f t="shared" si="9"/>
        <v>K</v>
      </c>
      <c r="N110" s="178" t="str">
        <f t="shared" si="10"/>
        <v>K</v>
      </c>
      <c r="O110" s="178"/>
      <c r="P110" s="184">
        <f t="shared" si="11"/>
        <v>33.519553072625698</v>
      </c>
      <c r="Q110" s="184">
        <f t="shared" si="12"/>
        <v>32.402234636871505</v>
      </c>
      <c r="R110" s="180"/>
      <c r="S110" s="180" t="str">
        <f t="shared" si="13"/>
        <v>BETUL</v>
      </c>
      <c r="T110" s="180" t="str">
        <f t="shared" si="14"/>
        <v>BETUL</v>
      </c>
      <c r="U110" s="180" t="str">
        <f t="shared" si="15"/>
        <v>OKE</v>
      </c>
      <c r="V110" s="180" t="str">
        <f t="shared" si="16"/>
        <v>OKE</v>
      </c>
      <c r="X110" s="292" t="s">
        <v>25</v>
      </c>
      <c r="Y110" s="293">
        <v>1</v>
      </c>
      <c r="Z110" s="293" t="s">
        <v>4730</v>
      </c>
      <c r="AA110" s="293" t="s">
        <v>128</v>
      </c>
      <c r="AB110" s="248">
        <v>358</v>
      </c>
      <c r="AC110" s="294">
        <v>7</v>
      </c>
      <c r="AD110" s="294">
        <v>1.95530726256983</v>
      </c>
      <c r="AE110" s="294">
        <v>7</v>
      </c>
      <c r="AF110" s="294">
        <v>1.95530726256983</v>
      </c>
      <c r="AG110" s="247" t="s">
        <v>4725</v>
      </c>
    </row>
    <row r="111" spans="1:33">
      <c r="A111" s="291">
        <f t="shared" si="17"/>
        <v>102</v>
      </c>
      <c r="B111" s="584" t="s">
        <v>75</v>
      </c>
      <c r="C111" s="585">
        <v>1</v>
      </c>
      <c r="D111" s="304" t="s">
        <v>4646</v>
      </c>
      <c r="E111" s="585" t="s">
        <v>128</v>
      </c>
      <c r="F111" s="248">
        <v>358</v>
      </c>
      <c r="G111" s="247">
        <v>146</v>
      </c>
      <c r="H111" s="249">
        <v>40.782122905027933</v>
      </c>
      <c r="I111" s="247">
        <v>146</v>
      </c>
      <c r="J111" s="249">
        <v>40.782122905027933</v>
      </c>
      <c r="K111" s="250" t="s">
        <v>4642</v>
      </c>
      <c r="L111" s="227" t="e">
        <f>VLOOKUP(D111,#REF!,2,0)</f>
        <v>#REF!</v>
      </c>
      <c r="M111" s="178" t="str">
        <f t="shared" si="9"/>
        <v>K</v>
      </c>
      <c r="N111" s="178" t="str">
        <f t="shared" si="10"/>
        <v>K</v>
      </c>
      <c r="O111" s="178"/>
      <c r="P111" s="184">
        <f t="shared" si="11"/>
        <v>40.782122905027933</v>
      </c>
      <c r="Q111" s="184">
        <f t="shared" si="12"/>
        <v>40.782122905027933</v>
      </c>
      <c r="R111" s="180"/>
      <c r="S111" s="180" t="str">
        <f t="shared" si="13"/>
        <v>BETUL</v>
      </c>
      <c r="T111" s="180" t="str">
        <f t="shared" si="14"/>
        <v>BETUL</v>
      </c>
      <c r="U111" s="180" t="str">
        <f t="shared" si="15"/>
        <v>OKE</v>
      </c>
      <c r="V111" s="180" t="str">
        <f t="shared" si="16"/>
        <v>OKE</v>
      </c>
      <c r="X111" s="292" t="s">
        <v>25</v>
      </c>
      <c r="Y111" s="293">
        <v>1</v>
      </c>
      <c r="Z111" s="293" t="s">
        <v>4731</v>
      </c>
      <c r="AA111" s="293" t="s">
        <v>128</v>
      </c>
      <c r="AB111" s="248">
        <v>437</v>
      </c>
      <c r="AC111" s="294">
        <v>250</v>
      </c>
      <c r="AD111" s="294">
        <v>57.208237986269999</v>
      </c>
      <c r="AE111" s="294">
        <v>236</v>
      </c>
      <c r="AF111" s="294">
        <v>54.004576659038896</v>
      </c>
      <c r="AG111" s="247" t="s">
        <v>4732</v>
      </c>
    </row>
    <row r="112" spans="1:33">
      <c r="A112" s="291">
        <f t="shared" si="17"/>
        <v>103</v>
      </c>
      <c r="B112" s="584" t="s">
        <v>75</v>
      </c>
      <c r="C112" s="585">
        <v>1</v>
      </c>
      <c r="D112" s="585" t="s">
        <v>4658</v>
      </c>
      <c r="E112" s="585" t="s">
        <v>128</v>
      </c>
      <c r="F112" s="248">
        <v>400</v>
      </c>
      <c r="G112" s="247">
        <v>195</v>
      </c>
      <c r="H112" s="249">
        <v>48.75</v>
      </c>
      <c r="I112" s="247">
        <v>135</v>
      </c>
      <c r="J112" s="249">
        <v>33.75</v>
      </c>
      <c r="K112" s="250" t="s">
        <v>4659</v>
      </c>
      <c r="L112" s="227" t="e">
        <f>VLOOKUP(D112,#REF!,2,0)</f>
        <v>#REF!</v>
      </c>
      <c r="M112" s="178" t="str">
        <f t="shared" si="9"/>
        <v>K</v>
      </c>
      <c r="N112" s="178" t="str">
        <f t="shared" si="10"/>
        <v>K</v>
      </c>
      <c r="O112" s="178"/>
      <c r="P112" s="184">
        <f t="shared" si="11"/>
        <v>48.75</v>
      </c>
      <c r="Q112" s="184">
        <f t="shared" si="12"/>
        <v>33.75</v>
      </c>
      <c r="R112" s="180"/>
      <c r="S112" s="180" t="str">
        <f t="shared" si="13"/>
        <v>BETUL</v>
      </c>
      <c r="T112" s="180" t="str">
        <f t="shared" si="14"/>
        <v>BETUL</v>
      </c>
      <c r="U112" s="180" t="str">
        <f t="shared" si="15"/>
        <v>OKE</v>
      </c>
      <c r="V112" s="180" t="str">
        <f t="shared" si="16"/>
        <v>OKE</v>
      </c>
      <c r="X112" s="292" t="s">
        <v>25</v>
      </c>
      <c r="Y112" s="293">
        <v>1</v>
      </c>
      <c r="Z112" s="293" t="s">
        <v>4733</v>
      </c>
      <c r="AA112" s="293" t="s">
        <v>128</v>
      </c>
      <c r="AB112" s="248">
        <v>358</v>
      </c>
      <c r="AC112" s="294">
        <v>178</v>
      </c>
      <c r="AD112" s="294">
        <v>49.720670391061397</v>
      </c>
      <c r="AE112" s="294">
        <v>149</v>
      </c>
      <c r="AF112" s="294">
        <v>41.6201117318436</v>
      </c>
      <c r="AG112" s="247" t="s">
        <v>4734</v>
      </c>
    </row>
    <row r="113" spans="1:33">
      <c r="A113" s="291">
        <f t="shared" si="17"/>
        <v>104</v>
      </c>
      <c r="B113" s="584" t="s">
        <v>75</v>
      </c>
      <c r="C113" s="585">
        <v>3</v>
      </c>
      <c r="D113" s="585" t="s">
        <v>4661</v>
      </c>
      <c r="E113" s="585" t="s">
        <v>128</v>
      </c>
      <c r="F113" s="248">
        <v>358</v>
      </c>
      <c r="G113" s="247">
        <v>51</v>
      </c>
      <c r="H113" s="249">
        <v>14.24581005586592</v>
      </c>
      <c r="I113" s="247">
        <v>45</v>
      </c>
      <c r="J113" s="249">
        <v>12.569832402234638</v>
      </c>
      <c r="K113" s="250" t="s">
        <v>187</v>
      </c>
      <c r="L113" s="227" t="e">
        <f>VLOOKUP(D113,#REF!,2,0)</f>
        <v>#REF!</v>
      </c>
      <c r="M113" s="178" t="str">
        <f t="shared" si="9"/>
        <v>K</v>
      </c>
      <c r="N113" s="178" t="str">
        <f t="shared" si="10"/>
        <v>K</v>
      </c>
      <c r="O113" s="178"/>
      <c r="P113" s="184">
        <f t="shared" si="11"/>
        <v>14.24581005586592</v>
      </c>
      <c r="Q113" s="184">
        <f t="shared" si="12"/>
        <v>12.569832402234638</v>
      </c>
      <c r="R113" s="180"/>
      <c r="S113" s="180" t="str">
        <f t="shared" si="13"/>
        <v>BETUL</v>
      </c>
      <c r="T113" s="180" t="str">
        <f t="shared" si="14"/>
        <v>BETUL</v>
      </c>
      <c r="U113" s="180" t="str">
        <f t="shared" si="15"/>
        <v>OKE</v>
      </c>
      <c r="V113" s="180" t="str">
        <f t="shared" si="16"/>
        <v>OKE</v>
      </c>
      <c r="X113" s="292" t="s">
        <v>25</v>
      </c>
      <c r="Y113" s="293">
        <v>3</v>
      </c>
      <c r="Z113" s="293" t="s">
        <v>4735</v>
      </c>
      <c r="AA113" s="293" t="s">
        <v>128</v>
      </c>
      <c r="AB113" s="248">
        <v>358</v>
      </c>
      <c r="AC113" s="294">
        <v>0</v>
      </c>
      <c r="AD113" s="294">
        <v>0</v>
      </c>
      <c r="AE113" s="294">
        <v>0</v>
      </c>
      <c r="AF113" s="294">
        <v>0</v>
      </c>
      <c r="AG113" s="247" t="s">
        <v>4736</v>
      </c>
    </row>
    <row r="114" spans="1:33">
      <c r="A114" s="291">
        <f t="shared" si="17"/>
        <v>105</v>
      </c>
      <c r="B114" s="584" t="s">
        <v>75</v>
      </c>
      <c r="C114" s="585">
        <v>3</v>
      </c>
      <c r="D114" s="585" t="s">
        <v>4663</v>
      </c>
      <c r="E114" s="585" t="s">
        <v>128</v>
      </c>
      <c r="F114" s="248">
        <v>292</v>
      </c>
      <c r="G114" s="247">
        <v>64</v>
      </c>
      <c r="H114" s="249">
        <v>21.917808219178081</v>
      </c>
      <c r="I114" s="247">
        <v>64</v>
      </c>
      <c r="J114" s="249">
        <v>21.917808219178081</v>
      </c>
      <c r="K114" s="250" t="s">
        <v>4664</v>
      </c>
      <c r="L114" s="227" t="e">
        <f>VLOOKUP(D114,#REF!,2,0)</f>
        <v>#REF!</v>
      </c>
      <c r="M114" s="178" t="str">
        <f t="shared" si="9"/>
        <v>K</v>
      </c>
      <c r="N114" s="178" t="str">
        <f t="shared" si="10"/>
        <v>K</v>
      </c>
      <c r="O114" s="178"/>
      <c r="P114" s="184">
        <f t="shared" si="11"/>
        <v>21.917808219178081</v>
      </c>
      <c r="Q114" s="184">
        <f t="shared" si="12"/>
        <v>21.917808219178081</v>
      </c>
      <c r="R114" s="180"/>
      <c r="S114" s="180" t="str">
        <f t="shared" si="13"/>
        <v>BETUL</v>
      </c>
      <c r="T114" s="180" t="str">
        <f t="shared" si="14"/>
        <v>BETUL</v>
      </c>
      <c r="U114" s="180" t="str">
        <f t="shared" si="15"/>
        <v>OKE</v>
      </c>
      <c r="V114" s="180" t="str">
        <f t="shared" si="16"/>
        <v>OKE</v>
      </c>
      <c r="X114" s="292" t="s">
        <v>25</v>
      </c>
      <c r="Y114" s="293">
        <v>1</v>
      </c>
      <c r="Z114" s="293" t="s">
        <v>4737</v>
      </c>
      <c r="AA114" s="293" t="s">
        <v>128</v>
      </c>
      <c r="AB114" s="248">
        <v>358</v>
      </c>
      <c r="AC114" s="294">
        <v>155</v>
      </c>
      <c r="AD114" s="294">
        <v>43.2960893854749</v>
      </c>
      <c r="AE114" s="294">
        <v>96</v>
      </c>
      <c r="AF114" s="294">
        <v>26.815642458100601</v>
      </c>
      <c r="AG114" s="247" t="s">
        <v>1912</v>
      </c>
    </row>
    <row r="115" spans="1:33">
      <c r="A115" s="291">
        <f t="shared" si="17"/>
        <v>106</v>
      </c>
      <c r="B115" s="584" t="s">
        <v>75</v>
      </c>
      <c r="C115" s="585">
        <v>3</v>
      </c>
      <c r="D115" s="585" t="s">
        <v>172</v>
      </c>
      <c r="E115" s="585" t="s">
        <v>131</v>
      </c>
      <c r="F115" s="248">
        <v>292</v>
      </c>
      <c r="G115" s="247">
        <v>120</v>
      </c>
      <c r="H115" s="249">
        <v>41.095890410958901</v>
      </c>
      <c r="I115" s="247">
        <v>134</v>
      </c>
      <c r="J115" s="249">
        <v>45.890410958904113</v>
      </c>
      <c r="K115" s="250" t="s">
        <v>173</v>
      </c>
      <c r="L115" s="227" t="e">
        <f>VLOOKUP(D115,#REF!,2,0)</f>
        <v>#REF!</v>
      </c>
      <c r="M115" s="178" t="str">
        <f t="shared" si="9"/>
        <v>K</v>
      </c>
      <c r="N115" s="178" t="str">
        <f t="shared" si="10"/>
        <v>K</v>
      </c>
      <c r="O115" s="178"/>
      <c r="P115" s="184">
        <f t="shared" si="11"/>
        <v>41.095890410958901</v>
      </c>
      <c r="Q115" s="184">
        <f t="shared" si="12"/>
        <v>45.890410958904113</v>
      </c>
      <c r="R115" s="180"/>
      <c r="S115" s="180" t="str">
        <f t="shared" si="13"/>
        <v>BETUL</v>
      </c>
      <c r="T115" s="180" t="str">
        <f t="shared" si="14"/>
        <v>BETUL</v>
      </c>
      <c r="U115" s="180" t="str">
        <f t="shared" si="15"/>
        <v>OKE</v>
      </c>
      <c r="V115" s="180" t="str">
        <f t="shared" si="16"/>
        <v>OKE</v>
      </c>
      <c r="X115" s="292" t="s">
        <v>25</v>
      </c>
      <c r="Y115" s="293">
        <v>2</v>
      </c>
      <c r="Z115" s="293" t="s">
        <v>4738</v>
      </c>
      <c r="AA115" s="293" t="s">
        <v>128</v>
      </c>
      <c r="AB115" s="248">
        <v>358</v>
      </c>
      <c r="AC115" s="294">
        <v>184</v>
      </c>
      <c r="AD115" s="294">
        <v>51.396648044692697</v>
      </c>
      <c r="AE115" s="294">
        <v>171</v>
      </c>
      <c r="AF115" s="294">
        <v>47.7653631284916</v>
      </c>
      <c r="AG115" s="247" t="s">
        <v>4640</v>
      </c>
    </row>
    <row r="116" spans="1:33">
      <c r="A116" s="291">
        <f t="shared" si="17"/>
        <v>107</v>
      </c>
      <c r="B116" s="584" t="s">
        <v>75</v>
      </c>
      <c r="C116" s="585">
        <v>3</v>
      </c>
      <c r="D116" s="585" t="s">
        <v>4669</v>
      </c>
      <c r="E116" s="585" t="s">
        <v>128</v>
      </c>
      <c r="F116" s="248">
        <v>292</v>
      </c>
      <c r="G116" s="247">
        <v>36</v>
      </c>
      <c r="H116" s="249">
        <v>12.328767123287671</v>
      </c>
      <c r="I116" s="247">
        <v>38</v>
      </c>
      <c r="J116" s="249">
        <v>13.013698630136986</v>
      </c>
      <c r="K116" s="250" t="s">
        <v>4670</v>
      </c>
      <c r="L116" s="227" t="e">
        <f>VLOOKUP(D116,#REF!,2,0)</f>
        <v>#REF!</v>
      </c>
      <c r="M116" s="178" t="str">
        <f t="shared" si="9"/>
        <v>K</v>
      </c>
      <c r="N116" s="178" t="str">
        <f t="shared" si="10"/>
        <v>K</v>
      </c>
      <c r="O116" s="178"/>
      <c r="P116" s="184">
        <f t="shared" si="11"/>
        <v>12.328767123287671</v>
      </c>
      <c r="Q116" s="184">
        <f t="shared" si="12"/>
        <v>13.013698630136986</v>
      </c>
      <c r="R116" s="180"/>
      <c r="S116" s="180" t="str">
        <f t="shared" si="13"/>
        <v>BETUL</v>
      </c>
      <c r="T116" s="180" t="str">
        <f t="shared" si="14"/>
        <v>BETUL</v>
      </c>
      <c r="U116" s="180" t="str">
        <f t="shared" si="15"/>
        <v>OKE</v>
      </c>
      <c r="V116" s="180" t="str">
        <f t="shared" si="16"/>
        <v>OKE</v>
      </c>
      <c r="X116" s="292" t="s">
        <v>25</v>
      </c>
      <c r="Y116" s="293">
        <v>2</v>
      </c>
      <c r="Z116" s="293" t="s">
        <v>1907</v>
      </c>
      <c r="AA116" s="293" t="s">
        <v>128</v>
      </c>
      <c r="AB116" s="248">
        <v>358</v>
      </c>
      <c r="AC116" s="294">
        <v>197</v>
      </c>
      <c r="AD116" s="294">
        <v>55.027932960893899</v>
      </c>
      <c r="AE116" s="294">
        <v>183</v>
      </c>
      <c r="AF116" s="294">
        <v>51.1173184357542</v>
      </c>
      <c r="AG116" s="247" t="s">
        <v>4739</v>
      </c>
    </row>
    <row r="117" spans="1:33">
      <c r="A117" s="291">
        <f t="shared" si="17"/>
        <v>108</v>
      </c>
      <c r="B117" s="584" t="s">
        <v>75</v>
      </c>
      <c r="C117" s="585">
        <v>3</v>
      </c>
      <c r="D117" s="585" t="s">
        <v>4673</v>
      </c>
      <c r="E117" s="585" t="s">
        <v>128</v>
      </c>
      <c r="F117" s="248">
        <v>292</v>
      </c>
      <c r="G117" s="247">
        <v>39</v>
      </c>
      <c r="H117" s="249">
        <v>13.356164383561644</v>
      </c>
      <c r="I117" s="247">
        <v>39</v>
      </c>
      <c r="J117" s="249">
        <v>13.356164383561644</v>
      </c>
      <c r="K117" s="250" t="s">
        <v>4674</v>
      </c>
      <c r="L117" s="227" t="e">
        <f>VLOOKUP(D117,#REF!,2,0)</f>
        <v>#REF!</v>
      </c>
      <c r="M117" s="178" t="str">
        <f t="shared" si="9"/>
        <v>K</v>
      </c>
      <c r="N117" s="178" t="str">
        <f t="shared" si="10"/>
        <v>K</v>
      </c>
      <c r="O117" s="178"/>
      <c r="P117" s="184">
        <f t="shared" si="11"/>
        <v>13.356164383561644</v>
      </c>
      <c r="Q117" s="184">
        <f t="shared" si="12"/>
        <v>13.356164383561644</v>
      </c>
      <c r="R117" s="180"/>
      <c r="S117" s="180" t="str">
        <f t="shared" si="13"/>
        <v>BETUL</v>
      </c>
      <c r="T117" s="180" t="str">
        <f t="shared" si="14"/>
        <v>BETUL</v>
      </c>
      <c r="U117" s="180" t="str">
        <f t="shared" si="15"/>
        <v>OKE</v>
      </c>
      <c r="V117" s="180" t="str">
        <f t="shared" si="16"/>
        <v>OKE</v>
      </c>
      <c r="X117" s="292" t="s">
        <v>25</v>
      </c>
      <c r="Y117" s="293">
        <v>2</v>
      </c>
      <c r="Z117" s="293" t="s">
        <v>4740</v>
      </c>
      <c r="AA117" s="293" t="s">
        <v>128</v>
      </c>
      <c r="AB117" s="248">
        <v>358</v>
      </c>
      <c r="AC117" s="294">
        <v>139</v>
      </c>
      <c r="AD117" s="294">
        <v>38.826815642458101</v>
      </c>
      <c r="AE117" s="294">
        <v>137</v>
      </c>
      <c r="AF117" s="294">
        <v>38.268156424581001</v>
      </c>
      <c r="AG117" s="247" t="s">
        <v>1916</v>
      </c>
    </row>
    <row r="118" spans="1:33">
      <c r="A118" s="291">
        <f t="shared" si="17"/>
        <v>109</v>
      </c>
      <c r="B118" s="584" t="s">
        <v>75</v>
      </c>
      <c r="C118" s="585">
        <v>3</v>
      </c>
      <c r="D118" s="585" t="s">
        <v>4677</v>
      </c>
      <c r="E118" s="585" t="s">
        <v>128</v>
      </c>
      <c r="F118" s="248">
        <v>292</v>
      </c>
      <c r="G118" s="247">
        <v>15</v>
      </c>
      <c r="H118" s="249">
        <v>5.1369863013698627</v>
      </c>
      <c r="I118" s="247">
        <v>14</v>
      </c>
      <c r="J118" s="249">
        <v>4.7945205479452051</v>
      </c>
      <c r="K118" s="250" t="s">
        <v>4670</v>
      </c>
      <c r="L118" s="227" t="e">
        <f>VLOOKUP(D118,#REF!,2,0)</f>
        <v>#REF!</v>
      </c>
      <c r="M118" s="178" t="str">
        <f t="shared" si="9"/>
        <v>K</v>
      </c>
      <c r="N118" s="178" t="str">
        <f t="shared" si="10"/>
        <v>K</v>
      </c>
      <c r="O118" s="178"/>
      <c r="P118" s="184">
        <f t="shared" si="11"/>
        <v>5.1369863013698627</v>
      </c>
      <c r="Q118" s="184">
        <f t="shared" si="12"/>
        <v>4.7945205479452051</v>
      </c>
      <c r="R118" s="180"/>
      <c r="S118" s="180" t="str">
        <f t="shared" si="13"/>
        <v>BETUL</v>
      </c>
      <c r="T118" s="180" t="str">
        <f t="shared" si="14"/>
        <v>BETUL</v>
      </c>
      <c r="U118" s="180" t="str">
        <f t="shared" si="15"/>
        <v>OKE</v>
      </c>
      <c r="V118" s="180" t="str">
        <f t="shared" si="16"/>
        <v>OKE</v>
      </c>
      <c r="X118" s="292" t="s">
        <v>25</v>
      </c>
      <c r="Y118" s="293">
        <v>2</v>
      </c>
      <c r="Z118" s="293" t="s">
        <v>4741</v>
      </c>
      <c r="AA118" s="293" t="s">
        <v>128</v>
      </c>
      <c r="AB118" s="248">
        <v>358</v>
      </c>
      <c r="AC118" s="294">
        <v>78</v>
      </c>
      <c r="AD118" s="294">
        <v>21.787709497206698</v>
      </c>
      <c r="AE118" s="294">
        <v>64</v>
      </c>
      <c r="AF118" s="294">
        <v>17.877094972066999</v>
      </c>
      <c r="AG118" s="247" t="s">
        <v>4742</v>
      </c>
    </row>
    <row r="119" spans="1:33">
      <c r="A119" s="291">
        <f t="shared" si="17"/>
        <v>110</v>
      </c>
      <c r="B119" s="584" t="s">
        <v>75</v>
      </c>
      <c r="C119" s="585">
        <v>3</v>
      </c>
      <c r="D119" s="585" t="s">
        <v>4680</v>
      </c>
      <c r="E119" s="585" t="s">
        <v>128</v>
      </c>
      <c r="F119" s="248">
        <v>292</v>
      </c>
      <c r="G119" s="247">
        <v>166</v>
      </c>
      <c r="H119" s="249">
        <v>56.849315068493155</v>
      </c>
      <c r="I119" s="247">
        <v>145</v>
      </c>
      <c r="J119" s="249">
        <v>49.657534246575338</v>
      </c>
      <c r="K119" s="250" t="s">
        <v>4670</v>
      </c>
      <c r="L119" s="227" t="e">
        <f>VLOOKUP(D119,#REF!,2,0)</f>
        <v>#REF!</v>
      </c>
      <c r="M119" s="178" t="str">
        <f t="shared" si="9"/>
        <v>K</v>
      </c>
      <c r="N119" s="178" t="str">
        <f t="shared" si="10"/>
        <v>K</v>
      </c>
      <c r="O119" s="178"/>
      <c r="P119" s="184">
        <f t="shared" si="11"/>
        <v>56.849315068493155</v>
      </c>
      <c r="Q119" s="184">
        <f t="shared" si="12"/>
        <v>49.657534246575338</v>
      </c>
      <c r="R119" s="180"/>
      <c r="S119" s="180" t="str">
        <f t="shared" si="13"/>
        <v>BETUL</v>
      </c>
      <c r="T119" s="180" t="str">
        <f t="shared" si="14"/>
        <v>BETUL</v>
      </c>
      <c r="U119" s="180" t="str">
        <f t="shared" si="15"/>
        <v>OKE</v>
      </c>
      <c r="V119" s="180" t="str">
        <f t="shared" si="16"/>
        <v>OKE</v>
      </c>
      <c r="X119" s="292" t="s">
        <v>25</v>
      </c>
      <c r="Y119" s="293">
        <v>2</v>
      </c>
      <c r="Z119" s="293" t="s">
        <v>4743</v>
      </c>
      <c r="AA119" s="293" t="s">
        <v>128</v>
      </c>
      <c r="AB119" s="248">
        <v>358</v>
      </c>
      <c r="AC119" s="294">
        <v>104</v>
      </c>
      <c r="AD119" s="294">
        <v>29.050279329608902</v>
      </c>
      <c r="AE119" s="294">
        <v>82</v>
      </c>
      <c r="AF119" s="294">
        <v>22.905027932960898</v>
      </c>
      <c r="AG119" s="247" t="s">
        <v>4640</v>
      </c>
    </row>
    <row r="120" spans="1:33">
      <c r="A120" s="291">
        <f t="shared" si="17"/>
        <v>111</v>
      </c>
      <c r="B120" s="584" t="s">
        <v>75</v>
      </c>
      <c r="C120" s="585">
        <v>3</v>
      </c>
      <c r="D120" s="585" t="s">
        <v>4683</v>
      </c>
      <c r="E120" s="585" t="s">
        <v>128</v>
      </c>
      <c r="F120" s="248">
        <v>292</v>
      </c>
      <c r="G120" s="247">
        <v>0</v>
      </c>
      <c r="H120" s="249">
        <v>0</v>
      </c>
      <c r="I120" s="247">
        <v>0</v>
      </c>
      <c r="J120" s="249">
        <v>0</v>
      </c>
      <c r="K120" s="250" t="s">
        <v>4670</v>
      </c>
      <c r="L120" s="227" t="e">
        <f>VLOOKUP(D120,#REF!,2,0)</f>
        <v>#REF!</v>
      </c>
      <c r="M120" s="178" t="str">
        <f t="shared" si="9"/>
        <v>K</v>
      </c>
      <c r="N120" s="178" t="str">
        <f t="shared" si="10"/>
        <v>K</v>
      </c>
      <c r="O120" s="178"/>
      <c r="P120" s="184">
        <f t="shared" si="11"/>
        <v>0</v>
      </c>
      <c r="Q120" s="184">
        <f t="shared" si="12"/>
        <v>0</v>
      </c>
      <c r="R120" s="180"/>
      <c r="S120" s="180" t="str">
        <f t="shared" si="13"/>
        <v>BETUL</v>
      </c>
      <c r="T120" s="180" t="str">
        <f t="shared" si="14"/>
        <v>BETUL</v>
      </c>
      <c r="U120" s="180" t="str">
        <f t="shared" si="15"/>
        <v>OKE</v>
      </c>
      <c r="V120" s="180" t="str">
        <f t="shared" si="16"/>
        <v>OKE</v>
      </c>
      <c r="X120" s="292" t="s">
        <v>25</v>
      </c>
      <c r="Y120" s="293">
        <v>2</v>
      </c>
      <c r="Z120" s="293" t="s">
        <v>4744</v>
      </c>
      <c r="AA120" s="293" t="s">
        <v>128</v>
      </c>
      <c r="AB120" s="248">
        <v>358</v>
      </c>
      <c r="AC120" s="294">
        <v>184</v>
      </c>
      <c r="AD120" s="294">
        <v>51.396648044692697</v>
      </c>
      <c r="AE120" s="294">
        <v>169</v>
      </c>
      <c r="AF120" s="294">
        <v>47.2067039106145</v>
      </c>
      <c r="AG120" s="247" t="s">
        <v>4640</v>
      </c>
    </row>
    <row r="121" spans="1:33">
      <c r="A121" s="291">
        <f t="shared" si="17"/>
        <v>112</v>
      </c>
      <c r="B121" s="584" t="s">
        <v>75</v>
      </c>
      <c r="C121" s="585">
        <v>3</v>
      </c>
      <c r="D121" s="585" t="s">
        <v>209</v>
      </c>
      <c r="E121" s="585" t="s">
        <v>131</v>
      </c>
      <c r="F121" s="248">
        <v>292</v>
      </c>
      <c r="G121" s="247">
        <v>157</v>
      </c>
      <c r="H121" s="249">
        <v>53.767123287671239</v>
      </c>
      <c r="I121" s="247">
        <v>163</v>
      </c>
      <c r="J121" s="249">
        <v>55.821917808219176</v>
      </c>
      <c r="K121" s="250" t="s">
        <v>210</v>
      </c>
      <c r="L121" s="227" t="e">
        <f>VLOOKUP(D121,#REF!,2,0)</f>
        <v>#REF!</v>
      </c>
      <c r="M121" s="178" t="str">
        <f t="shared" si="9"/>
        <v>K</v>
      </c>
      <c r="N121" s="178" t="str">
        <f t="shared" si="10"/>
        <v>K</v>
      </c>
      <c r="O121" s="178"/>
      <c r="P121" s="184">
        <f t="shared" si="11"/>
        <v>53.767123287671239</v>
      </c>
      <c r="Q121" s="184">
        <f t="shared" si="12"/>
        <v>55.821917808219176</v>
      </c>
      <c r="R121" s="180"/>
      <c r="S121" s="180" t="str">
        <f t="shared" si="13"/>
        <v>BETUL</v>
      </c>
      <c r="T121" s="180" t="str">
        <f t="shared" si="14"/>
        <v>BETUL</v>
      </c>
      <c r="U121" s="180" t="str">
        <f t="shared" si="15"/>
        <v>OKE</v>
      </c>
      <c r="V121" s="180" t="str">
        <f t="shared" si="16"/>
        <v>OKE</v>
      </c>
      <c r="X121" s="292" t="s">
        <v>25</v>
      </c>
      <c r="Y121" s="293">
        <v>2</v>
      </c>
      <c r="Z121" s="293" t="s">
        <v>4745</v>
      </c>
      <c r="AA121" s="293" t="s">
        <v>128</v>
      </c>
      <c r="AB121" s="248">
        <v>358</v>
      </c>
      <c r="AC121" s="294">
        <v>178</v>
      </c>
      <c r="AD121" s="294">
        <v>49.720670391061397</v>
      </c>
      <c r="AE121" s="294">
        <v>177</v>
      </c>
      <c r="AF121" s="294">
        <v>49.4413407821229</v>
      </c>
      <c r="AG121" s="247" t="s">
        <v>4746</v>
      </c>
    </row>
    <row r="122" spans="1:33">
      <c r="A122" s="291">
        <f t="shared" si="17"/>
        <v>113</v>
      </c>
      <c r="B122" s="584" t="s">
        <v>75</v>
      </c>
      <c r="C122" s="585">
        <v>3</v>
      </c>
      <c r="D122" s="585" t="s">
        <v>4688</v>
      </c>
      <c r="E122" s="585" t="s">
        <v>131</v>
      </c>
      <c r="F122" s="248">
        <v>292</v>
      </c>
      <c r="G122" s="247">
        <v>198</v>
      </c>
      <c r="H122" s="249">
        <v>67.808219178082197</v>
      </c>
      <c r="I122" s="247">
        <v>210</v>
      </c>
      <c r="J122" s="249">
        <v>71.917808219178085</v>
      </c>
      <c r="K122" s="250" t="s">
        <v>4689</v>
      </c>
      <c r="L122" s="227" t="e">
        <f>VLOOKUP(D122,#REF!,2,0)</f>
        <v>#REF!</v>
      </c>
      <c r="M122" s="178" t="str">
        <f t="shared" si="9"/>
        <v>K</v>
      </c>
      <c r="N122" s="178" t="str">
        <f t="shared" si="10"/>
        <v>K</v>
      </c>
      <c r="O122" s="178"/>
      <c r="P122" s="184">
        <f t="shared" si="11"/>
        <v>67.808219178082197</v>
      </c>
      <c r="Q122" s="184">
        <f t="shared" si="12"/>
        <v>71.917808219178085</v>
      </c>
      <c r="R122" s="180"/>
      <c r="S122" s="180" t="str">
        <f t="shared" si="13"/>
        <v>BETUL</v>
      </c>
      <c r="T122" s="180" t="str">
        <f t="shared" si="14"/>
        <v>BETUL</v>
      </c>
      <c r="U122" s="180" t="str">
        <f t="shared" si="15"/>
        <v>OKE</v>
      </c>
      <c r="V122" s="180" t="str">
        <f t="shared" si="16"/>
        <v>OKE</v>
      </c>
      <c r="X122" s="292" t="s">
        <v>25</v>
      </c>
      <c r="Y122" s="293">
        <v>2</v>
      </c>
      <c r="Z122" s="293" t="s">
        <v>4747</v>
      </c>
      <c r="AA122" s="293" t="s">
        <v>128</v>
      </c>
      <c r="AB122" s="248">
        <v>358</v>
      </c>
      <c r="AC122" s="294">
        <v>115</v>
      </c>
      <c r="AD122" s="294">
        <v>32.122905027933001</v>
      </c>
      <c r="AE122" s="294">
        <v>96</v>
      </c>
      <c r="AF122" s="294">
        <v>26.815642458100601</v>
      </c>
      <c r="AG122" s="247" t="s">
        <v>4748</v>
      </c>
    </row>
    <row r="123" spans="1:33">
      <c r="A123" s="291">
        <f t="shared" si="17"/>
        <v>114</v>
      </c>
      <c r="B123" s="584" t="s">
        <v>75</v>
      </c>
      <c r="C123" s="585">
        <v>3</v>
      </c>
      <c r="D123" s="585" t="s">
        <v>4692</v>
      </c>
      <c r="E123" s="585" t="s">
        <v>128</v>
      </c>
      <c r="F123" s="248">
        <v>292</v>
      </c>
      <c r="G123" s="247">
        <v>98</v>
      </c>
      <c r="H123" s="249">
        <v>33.561643835616437</v>
      </c>
      <c r="I123" s="247">
        <v>98</v>
      </c>
      <c r="J123" s="249">
        <v>33.561643835616437</v>
      </c>
      <c r="K123" s="250" t="s">
        <v>4693</v>
      </c>
      <c r="L123" s="227" t="e">
        <f>VLOOKUP(D123,#REF!,2,0)</f>
        <v>#REF!</v>
      </c>
      <c r="M123" s="178" t="str">
        <f t="shared" si="9"/>
        <v>K</v>
      </c>
      <c r="N123" s="178" t="str">
        <f t="shared" si="10"/>
        <v>K</v>
      </c>
      <c r="O123" s="178"/>
      <c r="P123" s="184">
        <f t="shared" si="11"/>
        <v>33.561643835616437</v>
      </c>
      <c r="Q123" s="184">
        <f t="shared" si="12"/>
        <v>33.561643835616437</v>
      </c>
      <c r="R123" s="180"/>
      <c r="S123" s="180" t="str">
        <f t="shared" si="13"/>
        <v>BETUL</v>
      </c>
      <c r="T123" s="180" t="str">
        <f t="shared" si="14"/>
        <v>BETUL</v>
      </c>
      <c r="U123" s="180" t="str">
        <f t="shared" si="15"/>
        <v>OKE</v>
      </c>
      <c r="V123" s="180" t="str">
        <f t="shared" si="16"/>
        <v>OKE</v>
      </c>
      <c r="X123" s="292" t="s">
        <v>25</v>
      </c>
      <c r="Y123" s="293">
        <v>2</v>
      </c>
      <c r="Z123" s="293" t="s">
        <v>4750</v>
      </c>
      <c r="AA123" s="293" t="s">
        <v>128</v>
      </c>
      <c r="AB123" s="248">
        <v>358</v>
      </c>
      <c r="AC123" s="294">
        <v>145</v>
      </c>
      <c r="AD123" s="294">
        <v>40.502793296089401</v>
      </c>
      <c r="AE123" s="294">
        <v>136</v>
      </c>
      <c r="AF123" s="294">
        <v>37.988826815642497</v>
      </c>
      <c r="AG123" s="247" t="s">
        <v>1912</v>
      </c>
    </row>
    <row r="124" spans="1:33">
      <c r="A124" s="291">
        <f t="shared" si="17"/>
        <v>115</v>
      </c>
      <c r="B124" s="584" t="s">
        <v>75</v>
      </c>
      <c r="C124" s="585">
        <v>4</v>
      </c>
      <c r="D124" s="585" t="s">
        <v>4696</v>
      </c>
      <c r="E124" s="585" t="s">
        <v>128</v>
      </c>
      <c r="F124" s="248">
        <v>292</v>
      </c>
      <c r="G124" s="247">
        <v>93</v>
      </c>
      <c r="H124" s="249">
        <v>31.849315068493151</v>
      </c>
      <c r="I124" s="247">
        <v>72</v>
      </c>
      <c r="J124" s="249">
        <v>24.657534246575342</v>
      </c>
      <c r="K124" s="250" t="s">
        <v>4697</v>
      </c>
      <c r="L124" s="227" t="e">
        <f>VLOOKUP(D124,#REF!,2,0)</f>
        <v>#REF!</v>
      </c>
      <c r="M124" s="178" t="str">
        <f t="shared" si="9"/>
        <v>K</v>
      </c>
      <c r="N124" s="178" t="str">
        <f t="shared" si="10"/>
        <v>K</v>
      </c>
      <c r="O124" s="178"/>
      <c r="P124" s="184">
        <f t="shared" si="11"/>
        <v>31.849315068493151</v>
      </c>
      <c r="Q124" s="184">
        <f t="shared" si="12"/>
        <v>24.657534246575342</v>
      </c>
      <c r="R124" s="180"/>
      <c r="S124" s="180" t="str">
        <f t="shared" si="13"/>
        <v>BETUL</v>
      </c>
      <c r="T124" s="180" t="str">
        <f t="shared" si="14"/>
        <v>BETUL</v>
      </c>
      <c r="U124" s="180" t="str">
        <f t="shared" si="15"/>
        <v>OKE</v>
      </c>
      <c r="V124" s="180" t="str">
        <f t="shared" si="16"/>
        <v>OKE</v>
      </c>
      <c r="X124" s="292" t="s">
        <v>25</v>
      </c>
      <c r="Y124" s="293">
        <v>2</v>
      </c>
      <c r="Z124" s="293" t="s">
        <v>1911</v>
      </c>
      <c r="AA124" s="293" t="s">
        <v>128</v>
      </c>
      <c r="AB124" s="248">
        <v>358</v>
      </c>
      <c r="AC124" s="294">
        <v>160</v>
      </c>
      <c r="AD124" s="294">
        <v>44.692737430167597</v>
      </c>
      <c r="AE124" s="294">
        <v>117</v>
      </c>
      <c r="AF124" s="294">
        <v>32.681564245810101</v>
      </c>
      <c r="AG124" s="247" t="s">
        <v>1912</v>
      </c>
    </row>
    <row r="125" spans="1:33">
      <c r="A125" s="291">
        <f t="shared" si="17"/>
        <v>116</v>
      </c>
      <c r="B125" s="584" t="s">
        <v>75</v>
      </c>
      <c r="C125" s="585">
        <v>4</v>
      </c>
      <c r="D125" s="585" t="s">
        <v>4699</v>
      </c>
      <c r="E125" s="585" t="s">
        <v>128</v>
      </c>
      <c r="F125" s="248">
        <v>292</v>
      </c>
      <c r="G125" s="247">
        <v>152</v>
      </c>
      <c r="H125" s="249">
        <v>52.054794520547944</v>
      </c>
      <c r="I125" s="247">
        <v>101</v>
      </c>
      <c r="J125" s="249">
        <v>34.589041095890408</v>
      </c>
      <c r="K125" s="250" t="s">
        <v>4700</v>
      </c>
      <c r="L125" s="227" t="e">
        <f>VLOOKUP(D125,#REF!,2,0)</f>
        <v>#REF!</v>
      </c>
      <c r="M125" s="178" t="str">
        <f t="shared" si="9"/>
        <v>K</v>
      </c>
      <c r="N125" s="178" t="str">
        <f t="shared" si="10"/>
        <v>K</v>
      </c>
      <c r="O125" s="178"/>
      <c r="P125" s="184">
        <f t="shared" si="11"/>
        <v>52.054794520547944</v>
      </c>
      <c r="Q125" s="184">
        <f t="shared" si="12"/>
        <v>34.589041095890408</v>
      </c>
      <c r="R125" s="180"/>
      <c r="S125" s="180" t="str">
        <f t="shared" si="13"/>
        <v>BETUL</v>
      </c>
      <c r="T125" s="180" t="str">
        <f t="shared" si="14"/>
        <v>BETUL</v>
      </c>
      <c r="U125" s="180" t="str">
        <f t="shared" si="15"/>
        <v>OKE</v>
      </c>
      <c r="V125" s="180" t="str">
        <f t="shared" si="16"/>
        <v>OKE</v>
      </c>
      <c r="X125" s="292" t="s">
        <v>25</v>
      </c>
      <c r="Y125" s="293">
        <v>2</v>
      </c>
      <c r="Z125" s="293" t="s">
        <v>4751</v>
      </c>
      <c r="AA125" s="293" t="s">
        <v>128</v>
      </c>
      <c r="AB125" s="248">
        <v>358</v>
      </c>
      <c r="AC125" s="294">
        <v>118</v>
      </c>
      <c r="AD125" s="294">
        <v>32.960893854748598</v>
      </c>
      <c r="AE125" s="294">
        <v>99</v>
      </c>
      <c r="AF125" s="294">
        <v>27.653631284916202</v>
      </c>
      <c r="AG125" s="247" t="s">
        <v>1912</v>
      </c>
    </row>
    <row r="126" spans="1:33">
      <c r="A126" s="291">
        <f t="shared" si="17"/>
        <v>117</v>
      </c>
      <c r="B126" s="584" t="s">
        <v>75</v>
      </c>
      <c r="C126" s="585">
        <v>4</v>
      </c>
      <c r="D126" s="585" t="s">
        <v>4705</v>
      </c>
      <c r="E126" s="585" t="s">
        <v>131</v>
      </c>
      <c r="F126" s="248">
        <v>292</v>
      </c>
      <c r="G126" s="247">
        <v>168</v>
      </c>
      <c r="H126" s="249">
        <v>57.534246575342465</v>
      </c>
      <c r="I126" s="247">
        <v>182</v>
      </c>
      <c r="J126" s="249">
        <v>62.328767123287676</v>
      </c>
      <c r="K126" s="250" t="s">
        <v>4706</v>
      </c>
      <c r="L126" s="227" t="e">
        <f>VLOOKUP(D126,#REF!,2,0)</f>
        <v>#REF!</v>
      </c>
      <c r="M126" s="178" t="str">
        <f t="shared" si="9"/>
        <v>K</v>
      </c>
      <c r="N126" s="178" t="str">
        <f t="shared" si="10"/>
        <v>K</v>
      </c>
      <c r="O126" s="178"/>
      <c r="P126" s="184">
        <f t="shared" si="11"/>
        <v>57.534246575342465</v>
      </c>
      <c r="Q126" s="184">
        <f t="shared" si="12"/>
        <v>62.328767123287676</v>
      </c>
      <c r="R126" s="180"/>
      <c r="S126" s="180" t="str">
        <f t="shared" si="13"/>
        <v>BETUL</v>
      </c>
      <c r="T126" s="180" t="str">
        <f t="shared" si="14"/>
        <v>BETUL</v>
      </c>
      <c r="U126" s="180" t="str">
        <f t="shared" si="15"/>
        <v>OKE</v>
      </c>
      <c r="V126" s="180" t="str">
        <f t="shared" si="16"/>
        <v>OKE</v>
      </c>
      <c r="X126" s="292" t="s">
        <v>25</v>
      </c>
      <c r="Y126" s="293">
        <v>2</v>
      </c>
      <c r="Z126" s="293" t="s">
        <v>4752</v>
      </c>
      <c r="AA126" s="293" t="s">
        <v>128</v>
      </c>
      <c r="AB126" s="248">
        <v>348</v>
      </c>
      <c r="AC126" s="294">
        <v>175</v>
      </c>
      <c r="AD126" s="294">
        <v>50.287356321839098</v>
      </c>
      <c r="AE126" s="294">
        <v>150</v>
      </c>
      <c r="AF126" s="294">
        <v>43.1034482758621</v>
      </c>
      <c r="AG126" s="247" t="s">
        <v>4753</v>
      </c>
    </row>
    <row r="127" spans="1:33">
      <c r="A127" s="291">
        <f t="shared" si="17"/>
        <v>118</v>
      </c>
      <c r="B127" s="584" t="s">
        <v>75</v>
      </c>
      <c r="C127" s="585">
        <v>4</v>
      </c>
      <c r="D127" s="585" t="s">
        <v>4707</v>
      </c>
      <c r="E127" s="585" t="s">
        <v>128</v>
      </c>
      <c r="F127" s="248">
        <v>292</v>
      </c>
      <c r="G127" s="247">
        <v>178</v>
      </c>
      <c r="H127" s="249">
        <v>60.958904109589042</v>
      </c>
      <c r="I127" s="247">
        <v>178</v>
      </c>
      <c r="J127" s="249">
        <v>60.958904109589042</v>
      </c>
      <c r="K127" s="250" t="s">
        <v>4708</v>
      </c>
      <c r="L127" s="227" t="e">
        <f>VLOOKUP(D127,#REF!,2,0)</f>
        <v>#REF!</v>
      </c>
      <c r="M127" s="178" t="str">
        <f t="shared" si="9"/>
        <v>K</v>
      </c>
      <c r="N127" s="178" t="str">
        <f t="shared" si="10"/>
        <v>K</v>
      </c>
      <c r="O127" s="178"/>
      <c r="P127" s="184">
        <f t="shared" si="11"/>
        <v>60.958904109589042</v>
      </c>
      <c r="Q127" s="184">
        <f t="shared" si="12"/>
        <v>60.958904109589042</v>
      </c>
      <c r="R127" s="180"/>
      <c r="S127" s="180" t="str">
        <f t="shared" si="13"/>
        <v>BETUL</v>
      </c>
      <c r="T127" s="180" t="str">
        <f t="shared" si="14"/>
        <v>BETUL</v>
      </c>
      <c r="U127" s="180" t="str">
        <f t="shared" si="15"/>
        <v>OKE</v>
      </c>
      <c r="V127" s="180" t="str">
        <f t="shared" si="16"/>
        <v>OKE</v>
      </c>
      <c r="X127" s="292" t="s">
        <v>25</v>
      </c>
      <c r="Y127" s="293">
        <v>3</v>
      </c>
      <c r="Z127" s="293" t="s">
        <v>4754</v>
      </c>
      <c r="AA127" s="293" t="s">
        <v>128</v>
      </c>
      <c r="AB127" s="248">
        <v>358</v>
      </c>
      <c r="AC127" s="294">
        <v>120</v>
      </c>
      <c r="AD127" s="294">
        <v>33.519553072625698</v>
      </c>
      <c r="AE127" s="294">
        <v>124</v>
      </c>
      <c r="AF127" s="294">
        <v>34.636871508379897</v>
      </c>
      <c r="AG127" s="247" t="s">
        <v>4755</v>
      </c>
    </row>
    <row r="128" spans="1:33">
      <c r="A128" s="291">
        <f t="shared" si="17"/>
        <v>119</v>
      </c>
      <c r="B128" s="584" t="s">
        <v>75</v>
      </c>
      <c r="C128" s="585">
        <v>4</v>
      </c>
      <c r="D128" s="585" t="s">
        <v>4711</v>
      </c>
      <c r="E128" s="585" t="s">
        <v>131</v>
      </c>
      <c r="F128" s="248">
        <v>292</v>
      </c>
      <c r="G128" s="247">
        <v>105</v>
      </c>
      <c r="H128" s="249">
        <v>35.958904109589042</v>
      </c>
      <c r="I128" s="247">
        <v>110</v>
      </c>
      <c r="J128" s="249">
        <v>37.671232876712331</v>
      </c>
      <c r="K128" s="250" t="s">
        <v>4712</v>
      </c>
      <c r="L128" s="227" t="e">
        <f>VLOOKUP(D128,#REF!,2,0)</f>
        <v>#REF!</v>
      </c>
      <c r="M128" s="178" t="str">
        <f t="shared" si="9"/>
        <v>K</v>
      </c>
      <c r="N128" s="178" t="str">
        <f t="shared" si="10"/>
        <v>K</v>
      </c>
      <c r="O128" s="178"/>
      <c r="P128" s="184">
        <f t="shared" si="11"/>
        <v>35.958904109589042</v>
      </c>
      <c r="Q128" s="184">
        <f t="shared" si="12"/>
        <v>37.671232876712331</v>
      </c>
      <c r="R128" s="180"/>
      <c r="S128" s="180" t="str">
        <f t="shared" si="13"/>
        <v>BETUL</v>
      </c>
      <c r="T128" s="180" t="str">
        <f t="shared" si="14"/>
        <v>BETUL</v>
      </c>
      <c r="U128" s="180" t="str">
        <f t="shared" si="15"/>
        <v>OKE</v>
      </c>
      <c r="V128" s="180" t="str">
        <f t="shared" si="16"/>
        <v>OKE</v>
      </c>
      <c r="X128" s="292" t="s">
        <v>25</v>
      </c>
      <c r="Y128" s="293">
        <v>3</v>
      </c>
      <c r="Z128" s="293" t="s">
        <v>4756</v>
      </c>
      <c r="AA128" s="293" t="s">
        <v>128</v>
      </c>
      <c r="AB128" s="248">
        <v>358</v>
      </c>
      <c r="AC128" s="294">
        <v>175</v>
      </c>
      <c r="AD128" s="294">
        <v>48.8826815642458</v>
      </c>
      <c r="AE128" s="294">
        <v>158</v>
      </c>
      <c r="AF128" s="294">
        <v>44.134078212290497</v>
      </c>
      <c r="AG128" s="247" t="s">
        <v>1912</v>
      </c>
    </row>
    <row r="129" spans="1:33">
      <c r="A129" s="291">
        <f t="shared" si="17"/>
        <v>120</v>
      </c>
      <c r="B129" s="584" t="s">
        <v>75</v>
      </c>
      <c r="C129" s="585">
        <v>4</v>
      </c>
      <c r="D129" s="585" t="s">
        <v>4715</v>
      </c>
      <c r="E129" s="585" t="s">
        <v>128</v>
      </c>
      <c r="F129" s="248">
        <v>292</v>
      </c>
      <c r="G129" s="247">
        <v>39</v>
      </c>
      <c r="H129" s="249">
        <v>13.356164383561644</v>
      </c>
      <c r="I129" s="247">
        <v>32</v>
      </c>
      <c r="J129" s="249">
        <v>10.95890410958904</v>
      </c>
      <c r="K129" s="250" t="s">
        <v>4700</v>
      </c>
      <c r="L129" s="227" t="e">
        <f>VLOOKUP(D129,#REF!,2,0)</f>
        <v>#REF!</v>
      </c>
      <c r="M129" s="178" t="str">
        <f t="shared" si="9"/>
        <v>K</v>
      </c>
      <c r="N129" s="178" t="str">
        <f t="shared" si="10"/>
        <v>K</v>
      </c>
      <c r="O129" s="178"/>
      <c r="P129" s="184">
        <f t="shared" si="11"/>
        <v>13.356164383561644</v>
      </c>
      <c r="Q129" s="184">
        <f t="shared" si="12"/>
        <v>10.95890410958904</v>
      </c>
      <c r="R129" s="180"/>
      <c r="S129" s="180" t="str">
        <f t="shared" si="13"/>
        <v>BETUL</v>
      </c>
      <c r="T129" s="180" t="str">
        <f t="shared" si="14"/>
        <v>BETUL</v>
      </c>
      <c r="U129" s="180" t="str">
        <f t="shared" si="15"/>
        <v>OKE</v>
      </c>
      <c r="V129" s="180" t="str">
        <f t="shared" si="16"/>
        <v>OKE</v>
      </c>
      <c r="X129" s="292" t="s">
        <v>25</v>
      </c>
      <c r="Y129" s="293">
        <v>3</v>
      </c>
      <c r="Z129" s="293" t="s">
        <v>4757</v>
      </c>
      <c r="AA129" s="293" t="s">
        <v>128</v>
      </c>
      <c r="AB129" s="248">
        <v>358</v>
      </c>
      <c r="AC129" s="294">
        <v>217</v>
      </c>
      <c r="AD129" s="294">
        <v>60.614525139664799</v>
      </c>
      <c r="AE129" s="294">
        <v>193</v>
      </c>
      <c r="AF129" s="294">
        <v>53.9106145251397</v>
      </c>
      <c r="AG129" s="247" t="s">
        <v>4736</v>
      </c>
    </row>
    <row r="130" spans="1:33">
      <c r="A130" s="291">
        <f t="shared" si="17"/>
        <v>121</v>
      </c>
      <c r="B130" s="584" t="s">
        <v>75</v>
      </c>
      <c r="C130" s="585">
        <v>4</v>
      </c>
      <c r="D130" s="585" t="s">
        <v>4716</v>
      </c>
      <c r="E130" s="585" t="s">
        <v>128</v>
      </c>
      <c r="F130" s="248">
        <v>292</v>
      </c>
      <c r="G130" s="247">
        <v>132</v>
      </c>
      <c r="H130" s="249">
        <v>45.205479452054789</v>
      </c>
      <c r="I130" s="247">
        <v>134</v>
      </c>
      <c r="J130" s="249">
        <v>45.890410958904113</v>
      </c>
      <c r="K130" s="250" t="s">
        <v>4717</v>
      </c>
      <c r="L130" s="227" t="e">
        <f>VLOOKUP(D130,#REF!,2,0)</f>
        <v>#REF!</v>
      </c>
      <c r="M130" s="178" t="str">
        <f t="shared" si="9"/>
        <v>K</v>
      </c>
      <c r="N130" s="178" t="str">
        <f t="shared" si="10"/>
        <v>K</v>
      </c>
      <c r="O130" s="178"/>
      <c r="P130" s="184">
        <f t="shared" si="11"/>
        <v>45.205479452054789</v>
      </c>
      <c r="Q130" s="184">
        <f t="shared" si="12"/>
        <v>45.890410958904113</v>
      </c>
      <c r="R130" s="180"/>
      <c r="S130" s="180" t="str">
        <f t="shared" si="13"/>
        <v>BETUL</v>
      </c>
      <c r="T130" s="180" t="str">
        <f t="shared" si="14"/>
        <v>BETUL</v>
      </c>
      <c r="U130" s="180" t="str">
        <f t="shared" si="15"/>
        <v>OKE</v>
      </c>
      <c r="V130" s="180" t="str">
        <f t="shared" si="16"/>
        <v>OKE</v>
      </c>
      <c r="X130" s="292" t="s">
        <v>25</v>
      </c>
      <c r="Y130" s="293">
        <v>3</v>
      </c>
      <c r="Z130" s="293" t="s">
        <v>4759</v>
      </c>
      <c r="AA130" s="293" t="s">
        <v>128</v>
      </c>
      <c r="AB130" s="248">
        <v>358</v>
      </c>
      <c r="AC130" s="294">
        <v>99</v>
      </c>
      <c r="AD130" s="294">
        <v>27.653631284916202</v>
      </c>
      <c r="AE130" s="294">
        <v>96</v>
      </c>
      <c r="AF130" s="294">
        <v>26.815642458100601</v>
      </c>
      <c r="AG130" s="247" t="s">
        <v>4736</v>
      </c>
    </row>
    <row r="131" spans="1:33">
      <c r="A131" s="291">
        <f t="shared" si="17"/>
        <v>122</v>
      </c>
      <c r="B131" s="584" t="s">
        <v>75</v>
      </c>
      <c r="C131" s="585">
        <v>4</v>
      </c>
      <c r="D131" s="585" t="s">
        <v>4713</v>
      </c>
      <c r="E131" s="585" t="s">
        <v>128</v>
      </c>
      <c r="F131" s="248">
        <v>358</v>
      </c>
      <c r="G131" s="247">
        <v>0</v>
      </c>
      <c r="H131" s="249">
        <v>0</v>
      </c>
      <c r="I131" s="247">
        <v>0</v>
      </c>
      <c r="J131" s="249">
        <v>0</v>
      </c>
      <c r="K131" s="250" t="s">
        <v>4749</v>
      </c>
      <c r="L131" s="227" t="e">
        <f>VLOOKUP(D131,#REF!,2,0)</f>
        <v>#REF!</v>
      </c>
      <c r="M131" s="178" t="str">
        <f t="shared" si="9"/>
        <v>K</v>
      </c>
      <c r="N131" s="178" t="str">
        <f t="shared" si="10"/>
        <v>K</v>
      </c>
      <c r="O131" s="178"/>
      <c r="P131" s="184">
        <f t="shared" si="11"/>
        <v>0</v>
      </c>
      <c r="Q131" s="184">
        <f t="shared" si="12"/>
        <v>0</v>
      </c>
      <c r="R131" s="180"/>
      <c r="S131" s="180" t="str">
        <f t="shared" si="13"/>
        <v>BETUL</v>
      </c>
      <c r="T131" s="180" t="str">
        <f t="shared" si="14"/>
        <v>BETUL</v>
      </c>
      <c r="U131" s="180" t="str">
        <f t="shared" si="15"/>
        <v>OKE</v>
      </c>
      <c r="V131" s="180" t="str">
        <f t="shared" si="16"/>
        <v>OKE</v>
      </c>
      <c r="X131" s="292" t="s">
        <v>25</v>
      </c>
      <c r="Y131" s="293">
        <v>3</v>
      </c>
      <c r="Z131" s="293" t="s">
        <v>4761</v>
      </c>
      <c r="AA131" s="293" t="s">
        <v>128</v>
      </c>
      <c r="AB131" s="248">
        <v>358</v>
      </c>
      <c r="AC131" s="294">
        <v>133</v>
      </c>
      <c r="AD131" s="294">
        <v>37.150837988826801</v>
      </c>
      <c r="AE131" s="294">
        <v>130</v>
      </c>
      <c r="AF131" s="294">
        <v>36.312849162011197</v>
      </c>
      <c r="AG131" s="247" t="s">
        <v>1912</v>
      </c>
    </row>
    <row r="132" spans="1:33">
      <c r="A132" s="291">
        <f t="shared" si="17"/>
        <v>123</v>
      </c>
      <c r="B132" s="584" t="s">
        <v>75</v>
      </c>
      <c r="C132" s="585">
        <v>4</v>
      </c>
      <c r="D132" s="585" t="s">
        <v>4709</v>
      </c>
      <c r="E132" s="585" t="s">
        <v>128</v>
      </c>
      <c r="F132" s="248">
        <v>358</v>
      </c>
      <c r="G132" s="247">
        <v>165</v>
      </c>
      <c r="H132" s="249">
        <v>46.089385474860336</v>
      </c>
      <c r="I132" s="247">
        <v>118</v>
      </c>
      <c r="J132" s="249">
        <v>32.960893854748605</v>
      </c>
      <c r="K132" s="250" t="s">
        <v>4710</v>
      </c>
      <c r="L132" s="227" t="e">
        <v>#REF!</v>
      </c>
      <c r="M132" s="178" t="str">
        <f t="shared" si="9"/>
        <v>K</v>
      </c>
      <c r="N132" s="178" t="str">
        <f t="shared" si="10"/>
        <v>K</v>
      </c>
      <c r="O132" s="178"/>
      <c r="P132" s="184">
        <f t="shared" si="11"/>
        <v>46.089385474860336</v>
      </c>
      <c r="Q132" s="184">
        <f t="shared" si="12"/>
        <v>32.960893854748605</v>
      </c>
      <c r="R132" s="180"/>
      <c r="S132" s="180" t="str">
        <f t="shared" si="13"/>
        <v>BETUL</v>
      </c>
      <c r="T132" s="180" t="str">
        <f t="shared" si="14"/>
        <v>BETUL</v>
      </c>
      <c r="U132" s="180" t="str">
        <f t="shared" si="15"/>
        <v>OKE</v>
      </c>
      <c r="V132" s="180" t="str">
        <f t="shared" si="16"/>
        <v>OKE</v>
      </c>
      <c r="X132" s="292" t="s">
        <v>25</v>
      </c>
      <c r="Y132" s="293">
        <v>3</v>
      </c>
      <c r="Z132" s="293" t="s">
        <v>4762</v>
      </c>
      <c r="AA132" s="293" t="s">
        <v>128</v>
      </c>
      <c r="AB132" s="248">
        <v>358</v>
      </c>
      <c r="AC132" s="294">
        <v>85</v>
      </c>
      <c r="AD132" s="294">
        <v>23.743016759776499</v>
      </c>
      <c r="AE132" s="294">
        <v>82</v>
      </c>
      <c r="AF132" s="294">
        <v>22.905027932960898</v>
      </c>
      <c r="AG132" s="247" t="s">
        <v>4763</v>
      </c>
    </row>
    <row r="133" spans="1:33">
      <c r="A133" s="291">
        <f t="shared" si="17"/>
        <v>124</v>
      </c>
      <c r="B133" s="584" t="s">
        <v>75</v>
      </c>
      <c r="C133" s="585">
        <v>4</v>
      </c>
      <c r="D133" s="585" t="s">
        <v>4702</v>
      </c>
      <c r="E133" s="585" t="s">
        <v>128</v>
      </c>
      <c r="F133" s="248">
        <v>358</v>
      </c>
      <c r="G133" s="247">
        <v>266</v>
      </c>
      <c r="H133" s="249">
        <v>74.30167597765363</v>
      </c>
      <c r="I133" s="247">
        <v>260</v>
      </c>
      <c r="J133" s="249">
        <v>72.625698324022352</v>
      </c>
      <c r="K133" s="250" t="s">
        <v>4703</v>
      </c>
      <c r="L133" s="227" t="e">
        <v>#REF!</v>
      </c>
      <c r="M133" s="178" t="str">
        <f t="shared" si="9"/>
        <v>K</v>
      </c>
      <c r="N133" s="178" t="str">
        <f t="shared" si="10"/>
        <v>K</v>
      </c>
      <c r="O133" s="178"/>
      <c r="P133" s="184">
        <f t="shared" si="11"/>
        <v>74.30167597765363</v>
      </c>
      <c r="Q133" s="184">
        <f t="shared" si="12"/>
        <v>72.625698324022352</v>
      </c>
      <c r="R133" s="180"/>
      <c r="S133" s="180" t="str">
        <f t="shared" si="13"/>
        <v>BETUL</v>
      </c>
      <c r="T133" s="180" t="str">
        <f t="shared" si="14"/>
        <v>BETUL</v>
      </c>
      <c r="U133" s="180" t="str">
        <f t="shared" si="15"/>
        <v>OKE</v>
      </c>
      <c r="V133" s="180" t="str">
        <f t="shared" si="16"/>
        <v>OKE</v>
      </c>
      <c r="X133" s="292" t="s">
        <v>25</v>
      </c>
      <c r="Y133" s="293">
        <v>3</v>
      </c>
      <c r="Z133" s="293" t="s">
        <v>4764</v>
      </c>
      <c r="AA133" s="293" t="s">
        <v>128</v>
      </c>
      <c r="AB133" s="248">
        <v>358</v>
      </c>
      <c r="AC133" s="294">
        <v>165</v>
      </c>
      <c r="AD133" s="294">
        <v>46.0893854748603</v>
      </c>
      <c r="AE133" s="294">
        <v>155</v>
      </c>
      <c r="AF133" s="294">
        <v>43.2960893854749</v>
      </c>
      <c r="AG133" s="247" t="s">
        <v>4765</v>
      </c>
    </row>
    <row r="134" spans="1:33">
      <c r="A134" s="291">
        <f t="shared" si="17"/>
        <v>125</v>
      </c>
      <c r="B134" s="584" t="s">
        <v>75</v>
      </c>
      <c r="C134" s="585">
        <v>4</v>
      </c>
      <c r="D134" s="585" t="s">
        <v>4714</v>
      </c>
      <c r="E134" s="585" t="s">
        <v>131</v>
      </c>
      <c r="F134" s="248">
        <v>358</v>
      </c>
      <c r="G134" s="247">
        <v>223</v>
      </c>
      <c r="H134" s="249">
        <v>62.290502793296085</v>
      </c>
      <c r="I134" s="247">
        <v>221</v>
      </c>
      <c r="J134" s="249">
        <v>61.731843575418999</v>
      </c>
      <c r="K134" s="250" t="s">
        <v>4703</v>
      </c>
      <c r="L134" s="227" t="e">
        <f>VLOOKUP(D134,#REF!,2,0)</f>
        <v>#REF!</v>
      </c>
      <c r="M134" s="178" t="str">
        <f t="shared" si="9"/>
        <v>K</v>
      </c>
      <c r="N134" s="178" t="str">
        <f t="shared" si="10"/>
        <v>K</v>
      </c>
      <c r="O134" s="178"/>
      <c r="P134" s="184">
        <f t="shared" si="11"/>
        <v>62.290502793296085</v>
      </c>
      <c r="Q134" s="184">
        <f t="shared" si="12"/>
        <v>61.731843575418999</v>
      </c>
      <c r="R134" s="180"/>
      <c r="S134" s="180" t="str">
        <f t="shared" si="13"/>
        <v>BETUL</v>
      </c>
      <c r="T134" s="180" t="str">
        <f t="shared" si="14"/>
        <v>BETUL</v>
      </c>
      <c r="U134" s="180" t="str">
        <f t="shared" si="15"/>
        <v>OKE</v>
      </c>
      <c r="V134" s="180" t="str">
        <f t="shared" si="16"/>
        <v>OKE</v>
      </c>
      <c r="X134" s="292" t="s">
        <v>25</v>
      </c>
      <c r="Y134" s="293">
        <v>3</v>
      </c>
      <c r="Z134" s="293" t="s">
        <v>4766</v>
      </c>
      <c r="AA134" s="293" t="s">
        <v>128</v>
      </c>
      <c r="AB134" s="248">
        <v>358</v>
      </c>
      <c r="AC134" s="294">
        <v>122</v>
      </c>
      <c r="AD134" s="294">
        <v>34.078212290502798</v>
      </c>
      <c r="AE134" s="294">
        <v>120</v>
      </c>
      <c r="AF134" s="294">
        <v>33.519553072625698</v>
      </c>
      <c r="AG134" s="247" t="s">
        <v>4755</v>
      </c>
    </row>
    <row r="135" spans="1:33">
      <c r="A135" s="291">
        <f t="shared" si="17"/>
        <v>126</v>
      </c>
      <c r="B135" s="584" t="s">
        <v>25</v>
      </c>
      <c r="C135" s="585">
        <v>1</v>
      </c>
      <c r="D135" s="585" t="s">
        <v>4718</v>
      </c>
      <c r="E135" s="585" t="s">
        <v>128</v>
      </c>
      <c r="F135" s="248">
        <v>358</v>
      </c>
      <c r="G135" s="247">
        <v>146</v>
      </c>
      <c r="H135" s="249">
        <v>40.782122905027933</v>
      </c>
      <c r="I135" s="247">
        <v>136</v>
      </c>
      <c r="J135" s="249">
        <v>37.988826815642454</v>
      </c>
      <c r="K135" s="250" t="s">
        <v>4719</v>
      </c>
      <c r="L135" s="227" t="e">
        <f>VLOOKUP(D135,#REF!,2,0)</f>
        <v>#REF!</v>
      </c>
      <c r="M135" s="178" t="str">
        <f t="shared" si="9"/>
        <v>K</v>
      </c>
      <c r="N135" s="178" t="str">
        <f t="shared" si="10"/>
        <v>K</v>
      </c>
      <c r="O135" s="178"/>
      <c r="P135" s="184">
        <f t="shared" si="11"/>
        <v>40.782122905027933</v>
      </c>
      <c r="Q135" s="184">
        <f t="shared" si="12"/>
        <v>37.988826815642454</v>
      </c>
      <c r="R135" s="180"/>
      <c r="S135" s="180" t="str">
        <f t="shared" si="13"/>
        <v>BETUL</v>
      </c>
      <c r="T135" s="180" t="str">
        <f t="shared" si="14"/>
        <v>BETUL</v>
      </c>
      <c r="U135" s="180" t="str">
        <f t="shared" si="15"/>
        <v>OKE</v>
      </c>
      <c r="V135" s="180" t="str">
        <f t="shared" si="16"/>
        <v>OKE</v>
      </c>
      <c r="X135" s="292" t="s">
        <v>25</v>
      </c>
      <c r="Y135" s="293">
        <v>3</v>
      </c>
      <c r="Z135" s="293" t="s">
        <v>1915</v>
      </c>
      <c r="AA135" s="293" t="s">
        <v>128</v>
      </c>
      <c r="AB135" s="248">
        <v>358</v>
      </c>
      <c r="AC135" s="294">
        <v>95</v>
      </c>
      <c r="AD135" s="294">
        <v>26.536312849162002</v>
      </c>
      <c r="AE135" s="294">
        <v>90</v>
      </c>
      <c r="AF135" s="294">
        <v>25.139664804469302</v>
      </c>
      <c r="AG135" s="247" t="s">
        <v>4767</v>
      </c>
    </row>
    <row r="136" spans="1:33">
      <c r="A136" s="291">
        <f t="shared" si="17"/>
        <v>127</v>
      </c>
      <c r="B136" s="584" t="s">
        <v>25</v>
      </c>
      <c r="C136" s="585">
        <v>1</v>
      </c>
      <c r="D136" s="585" t="s">
        <v>4720</v>
      </c>
      <c r="E136" s="585" t="s">
        <v>128</v>
      </c>
      <c r="F136" s="248">
        <v>358</v>
      </c>
      <c r="G136" s="247">
        <v>124</v>
      </c>
      <c r="H136" s="249">
        <v>34.63687150837989</v>
      </c>
      <c r="I136" s="247">
        <v>122</v>
      </c>
      <c r="J136" s="249">
        <v>34.07821229050279</v>
      </c>
      <c r="K136" s="250" t="s">
        <v>4721</v>
      </c>
      <c r="L136" s="227" t="e">
        <f>VLOOKUP(D136,#REF!,2,0)</f>
        <v>#REF!</v>
      </c>
      <c r="M136" s="178" t="str">
        <f t="shared" si="9"/>
        <v>K</v>
      </c>
      <c r="N136" s="178" t="str">
        <f t="shared" si="10"/>
        <v>K</v>
      </c>
      <c r="O136" s="178"/>
      <c r="P136" s="184">
        <f t="shared" si="11"/>
        <v>34.63687150837989</v>
      </c>
      <c r="Q136" s="184">
        <f t="shared" si="12"/>
        <v>34.07821229050279</v>
      </c>
      <c r="R136" s="180"/>
      <c r="S136" s="180" t="str">
        <f t="shared" si="13"/>
        <v>BETUL</v>
      </c>
      <c r="T136" s="180" t="str">
        <f t="shared" si="14"/>
        <v>BETUL</v>
      </c>
      <c r="U136" s="180" t="str">
        <f t="shared" si="15"/>
        <v>OKE</v>
      </c>
      <c r="V136" s="180" t="str">
        <f t="shared" si="16"/>
        <v>OKE</v>
      </c>
      <c r="X136" s="292" t="s">
        <v>25</v>
      </c>
      <c r="Y136" s="293">
        <v>3</v>
      </c>
      <c r="Z136" s="293" t="s">
        <v>4768</v>
      </c>
      <c r="AA136" s="293" t="s">
        <v>128</v>
      </c>
      <c r="AB136" s="248">
        <v>358</v>
      </c>
      <c r="AC136" s="294">
        <v>105</v>
      </c>
      <c r="AD136" s="294">
        <v>29.329608938547501</v>
      </c>
      <c r="AE136" s="294">
        <v>88</v>
      </c>
      <c r="AF136" s="294">
        <v>24.581005586592202</v>
      </c>
      <c r="AG136" s="247" t="s">
        <v>4537</v>
      </c>
    </row>
    <row r="137" spans="1:33">
      <c r="A137" s="291">
        <f t="shared" si="17"/>
        <v>128</v>
      </c>
      <c r="B137" s="584" t="s">
        <v>25</v>
      </c>
      <c r="C137" s="585">
        <v>1</v>
      </c>
      <c r="D137" s="585" t="s">
        <v>4722</v>
      </c>
      <c r="E137" s="585" t="s">
        <v>128</v>
      </c>
      <c r="F137" s="248">
        <v>358</v>
      </c>
      <c r="G137" s="247">
        <v>85</v>
      </c>
      <c r="H137" s="249">
        <v>23.743016759776538</v>
      </c>
      <c r="I137" s="247">
        <v>80</v>
      </c>
      <c r="J137" s="249">
        <v>22.346368715083798</v>
      </c>
      <c r="K137" s="250" t="s">
        <v>4723</v>
      </c>
      <c r="L137" s="227" t="e">
        <f>VLOOKUP(D137,#REF!,2,0)</f>
        <v>#REF!</v>
      </c>
      <c r="M137" s="178" t="str">
        <f t="shared" si="9"/>
        <v>K</v>
      </c>
      <c r="N137" s="178" t="str">
        <f t="shared" si="10"/>
        <v>K</v>
      </c>
      <c r="O137" s="178"/>
      <c r="P137" s="184">
        <f t="shared" si="11"/>
        <v>23.743016759776538</v>
      </c>
      <c r="Q137" s="184">
        <f t="shared" si="12"/>
        <v>22.346368715083798</v>
      </c>
      <c r="R137" s="180"/>
      <c r="S137" s="180" t="str">
        <f t="shared" si="13"/>
        <v>BETUL</v>
      </c>
      <c r="T137" s="180" t="str">
        <f t="shared" si="14"/>
        <v>BETUL</v>
      </c>
      <c r="U137" s="180" t="str">
        <f t="shared" si="15"/>
        <v>OKE</v>
      </c>
      <c r="V137" s="180" t="str">
        <f t="shared" si="16"/>
        <v>OKE</v>
      </c>
      <c r="X137" s="292" t="s">
        <v>25</v>
      </c>
      <c r="Y137" s="293">
        <v>3</v>
      </c>
      <c r="Z137" s="293" t="s">
        <v>4769</v>
      </c>
      <c r="AA137" s="293" t="s">
        <v>128</v>
      </c>
      <c r="AB137" s="248">
        <v>358</v>
      </c>
      <c r="AC137" s="294">
        <v>199</v>
      </c>
      <c r="AD137" s="294">
        <v>55.586592178770999</v>
      </c>
      <c r="AE137" s="294">
        <v>160</v>
      </c>
      <c r="AF137" s="294">
        <v>44.692737430167597</v>
      </c>
      <c r="AG137" s="247" t="s">
        <v>1912</v>
      </c>
    </row>
    <row r="138" spans="1:33">
      <c r="A138" s="291">
        <f t="shared" si="17"/>
        <v>129</v>
      </c>
      <c r="B138" s="584" t="s">
        <v>25</v>
      </c>
      <c r="C138" s="585">
        <v>1</v>
      </c>
      <c r="D138" s="585" t="s">
        <v>4726</v>
      </c>
      <c r="E138" s="585" t="s">
        <v>128</v>
      </c>
      <c r="F138" s="248">
        <v>358</v>
      </c>
      <c r="G138" s="247">
        <v>146</v>
      </c>
      <c r="H138" s="249">
        <v>40.782122905027933</v>
      </c>
      <c r="I138" s="247">
        <v>141</v>
      </c>
      <c r="J138" s="249">
        <v>39.385474860335194</v>
      </c>
      <c r="K138" s="250" t="s">
        <v>4760</v>
      </c>
      <c r="L138" s="227" t="e">
        <f>VLOOKUP(D138,#REF!,2,0)</f>
        <v>#REF!</v>
      </c>
      <c r="M138" s="178" t="str">
        <f t="shared" ref="M138:M201" si="18">IF(H138&gt;=80,"B","K")</f>
        <v>K</v>
      </c>
      <c r="N138" s="178" t="str">
        <f t="shared" ref="N138:N201" si="19">IF(J138&gt;=80,"B","K")</f>
        <v>K</v>
      </c>
      <c r="O138" s="178"/>
      <c r="P138" s="184">
        <f t="shared" ref="P138:P201" si="20">(G138/F138)*100</f>
        <v>40.782122905027933</v>
      </c>
      <c r="Q138" s="184">
        <f t="shared" ref="Q138:Q201" si="21">(I138/F138)*100</f>
        <v>39.385474860335194</v>
      </c>
      <c r="R138" s="180"/>
      <c r="S138" s="180" t="str">
        <f t="shared" ref="S138:S201" si="22">IF(P138=H138,"BETUL","salah")</f>
        <v>BETUL</v>
      </c>
      <c r="T138" s="180" t="str">
        <f t="shared" ref="T138:T201" si="23">IF(Q138=J138,"BETUL","salah")</f>
        <v>BETUL</v>
      </c>
      <c r="U138" s="180" t="str">
        <f t="shared" ref="U138:U201" si="24">IF(H138&gt;100,"CEK KEMBALI","OKE")</f>
        <v>OKE</v>
      </c>
      <c r="V138" s="180" t="str">
        <f t="shared" ref="V138:V201" si="25">IF(J138&gt;100,"CEK KEMBALI","OKE")</f>
        <v>OKE</v>
      </c>
      <c r="X138" s="292" t="s">
        <v>25</v>
      </c>
      <c r="Y138" s="293">
        <v>3</v>
      </c>
      <c r="Z138" s="293" t="s">
        <v>4770</v>
      </c>
      <c r="AA138" s="293" t="s">
        <v>128</v>
      </c>
      <c r="AB138" s="248">
        <v>358</v>
      </c>
      <c r="AC138" s="294">
        <v>1</v>
      </c>
      <c r="AD138" s="294">
        <v>0.27932960893854702</v>
      </c>
      <c r="AE138" s="294">
        <v>1</v>
      </c>
      <c r="AF138" s="294">
        <v>0.27932960893854702</v>
      </c>
      <c r="AG138" s="247" t="s">
        <v>1918</v>
      </c>
    </row>
    <row r="139" spans="1:33" ht="14">
      <c r="A139" s="291">
        <f t="shared" si="17"/>
        <v>130</v>
      </c>
      <c r="B139" s="584" t="s">
        <v>25</v>
      </c>
      <c r="C139" s="585">
        <v>1</v>
      </c>
      <c r="D139" s="585" t="s">
        <v>4728</v>
      </c>
      <c r="E139" s="585" t="s">
        <v>128</v>
      </c>
      <c r="F139" s="248">
        <v>358</v>
      </c>
      <c r="G139" s="247">
        <v>126</v>
      </c>
      <c r="H139" s="249">
        <v>35.195530726256983</v>
      </c>
      <c r="I139" s="247">
        <v>121</v>
      </c>
      <c r="J139" s="249">
        <v>33.798882681564244</v>
      </c>
      <c r="K139" s="587" t="s">
        <v>4729</v>
      </c>
      <c r="L139" s="227" t="e">
        <f>VLOOKUP(D139,#REF!,2,0)</f>
        <v>#REF!</v>
      </c>
      <c r="M139" s="178" t="str">
        <f t="shared" si="18"/>
        <v>K</v>
      </c>
      <c r="N139" s="178" t="str">
        <f t="shared" si="19"/>
        <v>K</v>
      </c>
      <c r="O139" s="178"/>
      <c r="P139" s="184">
        <f t="shared" si="20"/>
        <v>35.195530726256983</v>
      </c>
      <c r="Q139" s="184">
        <f t="shared" si="21"/>
        <v>33.798882681564244</v>
      </c>
      <c r="R139" s="180"/>
      <c r="S139" s="180" t="str">
        <f t="shared" si="22"/>
        <v>BETUL</v>
      </c>
      <c r="T139" s="180" t="str">
        <f t="shared" si="23"/>
        <v>BETUL</v>
      </c>
      <c r="U139" s="180" t="str">
        <f t="shared" si="24"/>
        <v>OKE</v>
      </c>
      <c r="V139" s="180" t="str">
        <f t="shared" si="25"/>
        <v>OKE</v>
      </c>
      <c r="X139" s="292" t="s">
        <v>25</v>
      </c>
      <c r="Y139" s="293">
        <v>3</v>
      </c>
      <c r="Z139" s="293" t="s">
        <v>4771</v>
      </c>
      <c r="AA139" s="293" t="s">
        <v>128</v>
      </c>
      <c r="AB139" s="248">
        <v>358</v>
      </c>
      <c r="AC139" s="294">
        <v>3</v>
      </c>
      <c r="AD139" s="294">
        <v>0.83798882681564202</v>
      </c>
      <c r="AE139" s="294">
        <v>3</v>
      </c>
      <c r="AF139" s="294">
        <v>0.83798882681564202</v>
      </c>
      <c r="AG139" s="247" t="s">
        <v>1918</v>
      </c>
    </row>
    <row r="140" spans="1:33">
      <c r="A140" s="291">
        <f t="shared" ref="A140:A203" si="26">A139+1</f>
        <v>131</v>
      </c>
      <c r="B140" s="584" t="s">
        <v>25</v>
      </c>
      <c r="C140" s="585">
        <v>1</v>
      </c>
      <c r="D140" s="585" t="s">
        <v>4730</v>
      </c>
      <c r="E140" s="585" t="s">
        <v>128</v>
      </c>
      <c r="F140" s="248">
        <v>358</v>
      </c>
      <c r="G140" s="247">
        <v>9</v>
      </c>
      <c r="H140" s="249">
        <v>2.5139664804469275</v>
      </c>
      <c r="I140" s="247">
        <v>9</v>
      </c>
      <c r="J140" s="249">
        <v>2.5139664804469275</v>
      </c>
      <c r="K140" s="250" t="s">
        <v>4725</v>
      </c>
      <c r="L140" s="227" t="e">
        <f>VLOOKUP(D140,#REF!,2,0)</f>
        <v>#REF!</v>
      </c>
      <c r="M140" s="178" t="str">
        <f t="shared" si="18"/>
        <v>K</v>
      </c>
      <c r="N140" s="178" t="str">
        <f t="shared" si="19"/>
        <v>K</v>
      </c>
      <c r="O140" s="178"/>
      <c r="P140" s="184">
        <f t="shared" si="20"/>
        <v>2.5139664804469275</v>
      </c>
      <c r="Q140" s="184">
        <f t="shared" si="21"/>
        <v>2.5139664804469275</v>
      </c>
      <c r="R140" s="180"/>
      <c r="S140" s="180" t="str">
        <f t="shared" si="22"/>
        <v>BETUL</v>
      </c>
      <c r="T140" s="180" t="str">
        <f t="shared" si="23"/>
        <v>BETUL</v>
      </c>
      <c r="U140" s="180" t="str">
        <f t="shared" si="24"/>
        <v>OKE</v>
      </c>
      <c r="V140" s="180" t="str">
        <f t="shared" si="25"/>
        <v>OKE</v>
      </c>
      <c r="X140" s="292" t="s">
        <v>25</v>
      </c>
      <c r="Y140" s="293">
        <v>3</v>
      </c>
      <c r="Z140" s="293" t="s">
        <v>4772</v>
      </c>
      <c r="AA140" s="293" t="s">
        <v>128</v>
      </c>
      <c r="AB140" s="248">
        <v>358</v>
      </c>
      <c r="AC140" s="294">
        <v>109</v>
      </c>
      <c r="AD140" s="294">
        <v>30.446927374301701</v>
      </c>
      <c r="AE140" s="294">
        <v>104</v>
      </c>
      <c r="AF140" s="294">
        <v>29.050279329608902</v>
      </c>
      <c r="AG140" s="247" t="s">
        <v>4773</v>
      </c>
    </row>
    <row r="141" spans="1:33">
      <c r="A141" s="291">
        <f t="shared" si="26"/>
        <v>132</v>
      </c>
      <c r="B141" s="303" t="s">
        <v>25</v>
      </c>
      <c r="C141" s="304">
        <v>1</v>
      </c>
      <c r="D141" s="304" t="s">
        <v>4731</v>
      </c>
      <c r="E141" s="585" t="s">
        <v>128</v>
      </c>
      <c r="F141" s="248">
        <v>437</v>
      </c>
      <c r="G141" s="247">
        <v>194</v>
      </c>
      <c r="H141" s="249">
        <v>44.393592677345538</v>
      </c>
      <c r="I141" s="247">
        <v>186</v>
      </c>
      <c r="J141" s="249">
        <v>42.562929061784899</v>
      </c>
      <c r="K141" s="250" t="s">
        <v>4732</v>
      </c>
      <c r="L141" s="227" t="e">
        <f>VLOOKUP(D141,#REF!,2,0)</f>
        <v>#REF!</v>
      </c>
      <c r="M141" s="178" t="str">
        <f t="shared" si="18"/>
        <v>K</v>
      </c>
      <c r="N141" s="178" t="str">
        <f t="shared" si="19"/>
        <v>K</v>
      </c>
      <c r="O141" s="178"/>
      <c r="P141" s="184">
        <f t="shared" si="20"/>
        <v>44.393592677345538</v>
      </c>
      <c r="Q141" s="184">
        <f t="shared" si="21"/>
        <v>42.562929061784899</v>
      </c>
      <c r="R141" s="180"/>
      <c r="S141" s="180" t="str">
        <f t="shared" si="22"/>
        <v>BETUL</v>
      </c>
      <c r="T141" s="180" t="str">
        <f t="shared" si="23"/>
        <v>BETUL</v>
      </c>
      <c r="U141" s="180" t="str">
        <f t="shared" si="24"/>
        <v>OKE</v>
      </c>
      <c r="V141" s="180" t="str">
        <f t="shared" si="25"/>
        <v>OKE</v>
      </c>
      <c r="X141" s="292" t="s">
        <v>25</v>
      </c>
      <c r="Y141" s="293">
        <v>3</v>
      </c>
      <c r="Z141" s="293" t="s">
        <v>4774</v>
      </c>
      <c r="AA141" s="293" t="s">
        <v>128</v>
      </c>
      <c r="AB141" s="248">
        <v>358</v>
      </c>
      <c r="AC141" s="294">
        <v>72</v>
      </c>
      <c r="AD141" s="294">
        <v>20.111731843575399</v>
      </c>
      <c r="AE141" s="294">
        <v>78</v>
      </c>
      <c r="AF141" s="294">
        <v>21.787709497206698</v>
      </c>
      <c r="AG141" s="247" t="s">
        <v>4773</v>
      </c>
    </row>
    <row r="142" spans="1:33">
      <c r="A142" s="291">
        <f t="shared" si="26"/>
        <v>133</v>
      </c>
      <c r="B142" s="584" t="s">
        <v>25</v>
      </c>
      <c r="C142" s="585">
        <v>1</v>
      </c>
      <c r="D142" s="585" t="s">
        <v>4737</v>
      </c>
      <c r="E142" s="585" t="s">
        <v>128</v>
      </c>
      <c r="F142" s="248">
        <v>358</v>
      </c>
      <c r="G142" s="247">
        <v>79</v>
      </c>
      <c r="H142" s="249">
        <v>22.067039106145252</v>
      </c>
      <c r="I142" s="247">
        <v>41</v>
      </c>
      <c r="J142" s="249">
        <v>11.452513966480447</v>
      </c>
      <c r="K142" s="250" t="s">
        <v>1912</v>
      </c>
      <c r="L142" s="227" t="e">
        <f>VLOOKUP(D142,#REF!,2,0)</f>
        <v>#REF!</v>
      </c>
      <c r="M142" s="178" t="str">
        <f t="shared" si="18"/>
        <v>K</v>
      </c>
      <c r="N142" s="178" t="str">
        <f t="shared" si="19"/>
        <v>K</v>
      </c>
      <c r="O142" s="178"/>
      <c r="P142" s="184">
        <f t="shared" si="20"/>
        <v>22.067039106145252</v>
      </c>
      <c r="Q142" s="184">
        <f t="shared" si="21"/>
        <v>11.452513966480447</v>
      </c>
      <c r="R142" s="180"/>
      <c r="S142" s="180" t="str">
        <f t="shared" si="22"/>
        <v>BETUL</v>
      </c>
      <c r="T142" s="180" t="str">
        <f t="shared" si="23"/>
        <v>BETUL</v>
      </c>
      <c r="U142" s="180" t="str">
        <f t="shared" si="24"/>
        <v>OKE</v>
      </c>
      <c r="V142" s="180" t="str">
        <f t="shared" si="25"/>
        <v>OKE</v>
      </c>
      <c r="X142" s="292" t="s">
        <v>25</v>
      </c>
      <c r="Y142" s="293">
        <v>3</v>
      </c>
      <c r="Z142" s="293" t="s">
        <v>4775</v>
      </c>
      <c r="AA142" s="293" t="s">
        <v>128</v>
      </c>
      <c r="AB142" s="248">
        <v>300</v>
      </c>
      <c r="AC142" s="294">
        <v>122</v>
      </c>
      <c r="AD142" s="294">
        <v>40.6666666666667</v>
      </c>
      <c r="AE142" s="294">
        <v>124</v>
      </c>
      <c r="AF142" s="294">
        <v>41.3333333333333</v>
      </c>
      <c r="AG142" s="247" t="s">
        <v>4776</v>
      </c>
    </row>
    <row r="143" spans="1:33">
      <c r="A143" s="291">
        <f t="shared" si="26"/>
        <v>134</v>
      </c>
      <c r="B143" s="584" t="s">
        <v>25</v>
      </c>
      <c r="C143" s="585">
        <v>1</v>
      </c>
      <c r="D143" s="585" t="s">
        <v>4733</v>
      </c>
      <c r="E143" s="585" t="s">
        <v>128</v>
      </c>
      <c r="F143" s="248">
        <v>358</v>
      </c>
      <c r="G143" s="247">
        <v>140</v>
      </c>
      <c r="H143" s="249">
        <v>39.106145251396647</v>
      </c>
      <c r="I143" s="247">
        <v>123</v>
      </c>
      <c r="J143" s="249">
        <v>34.357541899441344</v>
      </c>
      <c r="K143" s="250" t="s">
        <v>4734</v>
      </c>
      <c r="L143" s="227" t="e">
        <f>VLOOKUP(D143,#REF!,2,0)</f>
        <v>#REF!</v>
      </c>
      <c r="M143" s="178" t="str">
        <f t="shared" si="18"/>
        <v>K</v>
      </c>
      <c r="N143" s="178" t="str">
        <f t="shared" si="19"/>
        <v>K</v>
      </c>
      <c r="O143" s="178"/>
      <c r="P143" s="184">
        <f t="shared" si="20"/>
        <v>39.106145251396647</v>
      </c>
      <c r="Q143" s="184">
        <f t="shared" si="21"/>
        <v>34.357541899441344</v>
      </c>
      <c r="R143" s="180"/>
      <c r="S143" s="180" t="str">
        <f t="shared" si="22"/>
        <v>BETUL</v>
      </c>
      <c r="T143" s="180" t="str">
        <f t="shared" si="23"/>
        <v>BETUL</v>
      </c>
      <c r="U143" s="180" t="str">
        <f t="shared" si="24"/>
        <v>OKE</v>
      </c>
      <c r="V143" s="180" t="str">
        <f t="shared" si="25"/>
        <v>OKE</v>
      </c>
      <c r="X143" s="292" t="s">
        <v>77</v>
      </c>
      <c r="Y143" s="293">
        <v>1</v>
      </c>
      <c r="Z143" s="293" t="s">
        <v>4777</v>
      </c>
      <c r="AA143" s="293" t="s">
        <v>131</v>
      </c>
      <c r="AB143" s="248">
        <v>292</v>
      </c>
      <c r="AC143" s="294">
        <v>147</v>
      </c>
      <c r="AD143" s="294">
        <v>50.342465753424698</v>
      </c>
      <c r="AE143" s="294">
        <v>156</v>
      </c>
      <c r="AF143" s="294">
        <v>53.424657534246599</v>
      </c>
      <c r="AG143" s="247" t="s">
        <v>4778</v>
      </c>
    </row>
    <row r="144" spans="1:33">
      <c r="A144" s="291">
        <f t="shared" si="26"/>
        <v>135</v>
      </c>
      <c r="B144" s="584" t="s">
        <v>25</v>
      </c>
      <c r="C144" s="585">
        <v>2</v>
      </c>
      <c r="D144" s="585" t="s">
        <v>4738</v>
      </c>
      <c r="E144" s="585" t="s">
        <v>128</v>
      </c>
      <c r="F144" s="248">
        <v>358</v>
      </c>
      <c r="G144" s="247">
        <v>181</v>
      </c>
      <c r="H144" s="249">
        <v>50.5586592178771</v>
      </c>
      <c r="I144" s="247">
        <v>166</v>
      </c>
      <c r="J144" s="249">
        <v>46.368715083798882</v>
      </c>
      <c r="K144" s="250" t="s">
        <v>4640</v>
      </c>
      <c r="L144" s="227" t="e">
        <f>VLOOKUP(D144,#REF!,2,0)</f>
        <v>#REF!</v>
      </c>
      <c r="M144" s="178" t="str">
        <f t="shared" si="18"/>
        <v>K</v>
      </c>
      <c r="N144" s="178" t="str">
        <f t="shared" si="19"/>
        <v>K</v>
      </c>
      <c r="O144" s="178"/>
      <c r="P144" s="184">
        <f t="shared" si="20"/>
        <v>50.5586592178771</v>
      </c>
      <c r="Q144" s="184">
        <f t="shared" si="21"/>
        <v>46.368715083798882</v>
      </c>
      <c r="R144" s="180"/>
      <c r="S144" s="180" t="str">
        <f t="shared" si="22"/>
        <v>BETUL</v>
      </c>
      <c r="T144" s="180" t="str">
        <f t="shared" si="23"/>
        <v>BETUL</v>
      </c>
      <c r="U144" s="180" t="str">
        <f t="shared" si="24"/>
        <v>OKE</v>
      </c>
      <c r="V144" s="180" t="str">
        <f t="shared" si="25"/>
        <v>OKE</v>
      </c>
      <c r="X144" s="292" t="s">
        <v>77</v>
      </c>
      <c r="Y144" s="293">
        <v>1</v>
      </c>
      <c r="Z144" s="293" t="s">
        <v>4779</v>
      </c>
      <c r="AA144" s="293" t="s">
        <v>131</v>
      </c>
      <c r="AB144" s="248">
        <v>358</v>
      </c>
      <c r="AC144" s="294">
        <v>94</v>
      </c>
      <c r="AD144" s="294">
        <v>26.256983240223501</v>
      </c>
      <c r="AE144" s="294">
        <v>57</v>
      </c>
      <c r="AF144" s="294">
        <v>15.921787709497201</v>
      </c>
      <c r="AG144" s="247" t="s">
        <v>187</v>
      </c>
    </row>
    <row r="145" spans="1:33">
      <c r="A145" s="291">
        <f t="shared" si="26"/>
        <v>136</v>
      </c>
      <c r="B145" s="584" t="s">
        <v>25</v>
      </c>
      <c r="C145" s="585">
        <v>2</v>
      </c>
      <c r="D145" s="585" t="s">
        <v>4740</v>
      </c>
      <c r="E145" s="585" t="s">
        <v>128</v>
      </c>
      <c r="F145" s="248">
        <v>358</v>
      </c>
      <c r="G145" s="247">
        <v>155</v>
      </c>
      <c r="H145" s="249">
        <v>43.296089385474865</v>
      </c>
      <c r="I145" s="247">
        <v>148</v>
      </c>
      <c r="J145" s="249">
        <v>41.340782122905026</v>
      </c>
      <c r="K145" s="250" t="s">
        <v>1916</v>
      </c>
      <c r="L145" s="227" t="e">
        <f>VLOOKUP(D145,#REF!,2,0)</f>
        <v>#REF!</v>
      </c>
      <c r="M145" s="178" t="str">
        <f t="shared" si="18"/>
        <v>K</v>
      </c>
      <c r="N145" s="178" t="str">
        <f t="shared" si="19"/>
        <v>K</v>
      </c>
      <c r="O145" s="178"/>
      <c r="P145" s="184">
        <f t="shared" si="20"/>
        <v>43.296089385474865</v>
      </c>
      <c r="Q145" s="184">
        <f t="shared" si="21"/>
        <v>41.340782122905026</v>
      </c>
      <c r="R145" s="180"/>
      <c r="S145" s="180" t="str">
        <f t="shared" si="22"/>
        <v>BETUL</v>
      </c>
      <c r="T145" s="180" t="str">
        <f t="shared" si="23"/>
        <v>BETUL</v>
      </c>
      <c r="U145" s="180" t="str">
        <f t="shared" si="24"/>
        <v>OKE</v>
      </c>
      <c r="V145" s="180" t="str">
        <f t="shared" si="25"/>
        <v>OKE</v>
      </c>
      <c r="X145" s="292" t="s">
        <v>77</v>
      </c>
      <c r="Y145" s="293">
        <v>1</v>
      </c>
      <c r="Z145" s="293" t="s">
        <v>4780</v>
      </c>
      <c r="AA145" s="293" t="s">
        <v>128</v>
      </c>
      <c r="AB145" s="248">
        <v>292</v>
      </c>
      <c r="AC145" s="294">
        <v>15</v>
      </c>
      <c r="AD145" s="294">
        <v>5.13698630136986</v>
      </c>
      <c r="AE145" s="294">
        <v>15</v>
      </c>
      <c r="AF145" s="294">
        <v>5.13698630136986</v>
      </c>
      <c r="AG145" s="247" t="s">
        <v>2383</v>
      </c>
    </row>
    <row r="146" spans="1:33">
      <c r="A146" s="291">
        <f t="shared" si="26"/>
        <v>137</v>
      </c>
      <c r="B146" s="584" t="s">
        <v>25</v>
      </c>
      <c r="C146" s="585">
        <v>2</v>
      </c>
      <c r="D146" s="585" t="s">
        <v>4741</v>
      </c>
      <c r="E146" s="585" t="s">
        <v>128</v>
      </c>
      <c r="F146" s="248">
        <v>358</v>
      </c>
      <c r="G146" s="247">
        <v>188</v>
      </c>
      <c r="H146" s="249">
        <v>52.513966480446925</v>
      </c>
      <c r="I146" s="247">
        <v>162</v>
      </c>
      <c r="J146" s="249">
        <v>45.251396648044697</v>
      </c>
      <c r="K146" s="250" t="s">
        <v>4742</v>
      </c>
      <c r="L146" s="227" t="e">
        <f>VLOOKUP(D146,#REF!,2,0)</f>
        <v>#REF!</v>
      </c>
      <c r="M146" s="178" t="str">
        <f t="shared" si="18"/>
        <v>K</v>
      </c>
      <c r="N146" s="178" t="str">
        <f t="shared" si="19"/>
        <v>K</v>
      </c>
      <c r="O146" s="178"/>
      <c r="P146" s="184">
        <f t="shared" si="20"/>
        <v>52.513966480446925</v>
      </c>
      <c r="Q146" s="184">
        <f t="shared" si="21"/>
        <v>45.251396648044697</v>
      </c>
      <c r="R146" s="180"/>
      <c r="S146" s="180" t="str">
        <f t="shared" si="22"/>
        <v>BETUL</v>
      </c>
      <c r="T146" s="180" t="str">
        <f t="shared" si="23"/>
        <v>BETUL</v>
      </c>
      <c r="U146" s="180" t="str">
        <f t="shared" si="24"/>
        <v>OKE</v>
      </c>
      <c r="V146" s="180" t="str">
        <f t="shared" si="25"/>
        <v>OKE</v>
      </c>
      <c r="X146" s="292" t="s">
        <v>77</v>
      </c>
      <c r="Y146" s="293">
        <v>1</v>
      </c>
      <c r="Z146" s="293" t="s">
        <v>4781</v>
      </c>
      <c r="AA146" s="293" t="s">
        <v>128</v>
      </c>
      <c r="AB146" s="248">
        <v>358</v>
      </c>
      <c r="AC146" s="294">
        <v>184</v>
      </c>
      <c r="AD146" s="294">
        <v>51.396648044692697</v>
      </c>
      <c r="AE146" s="294">
        <v>178</v>
      </c>
      <c r="AF146" s="294">
        <v>49.720670391061397</v>
      </c>
      <c r="AG146" s="247" t="s">
        <v>2383</v>
      </c>
    </row>
    <row r="147" spans="1:33">
      <c r="A147" s="291">
        <f t="shared" si="26"/>
        <v>138</v>
      </c>
      <c r="B147" s="584" t="s">
        <v>25</v>
      </c>
      <c r="C147" s="585">
        <v>2</v>
      </c>
      <c r="D147" s="585" t="s">
        <v>4743</v>
      </c>
      <c r="E147" s="585" t="s">
        <v>128</v>
      </c>
      <c r="F147" s="248">
        <v>358</v>
      </c>
      <c r="G147" s="247">
        <v>88</v>
      </c>
      <c r="H147" s="249">
        <v>24.581005586592177</v>
      </c>
      <c r="I147" s="247">
        <v>88</v>
      </c>
      <c r="J147" s="249">
        <v>24.581005586592177</v>
      </c>
      <c r="K147" s="250" t="s">
        <v>4640</v>
      </c>
      <c r="L147" s="227" t="e">
        <f>VLOOKUP(D147,#REF!,2,0)</f>
        <v>#REF!</v>
      </c>
      <c r="M147" s="178" t="str">
        <f t="shared" si="18"/>
        <v>K</v>
      </c>
      <c r="N147" s="178" t="str">
        <f t="shared" si="19"/>
        <v>K</v>
      </c>
      <c r="O147" s="178"/>
      <c r="P147" s="184">
        <f t="shared" si="20"/>
        <v>24.581005586592177</v>
      </c>
      <c r="Q147" s="184">
        <f t="shared" si="21"/>
        <v>24.581005586592177</v>
      </c>
      <c r="R147" s="180"/>
      <c r="S147" s="180" t="str">
        <f t="shared" si="22"/>
        <v>BETUL</v>
      </c>
      <c r="T147" s="180" t="str">
        <f t="shared" si="23"/>
        <v>BETUL</v>
      </c>
      <c r="U147" s="180" t="str">
        <f t="shared" si="24"/>
        <v>OKE</v>
      </c>
      <c r="V147" s="180" t="str">
        <f t="shared" si="25"/>
        <v>OKE</v>
      </c>
      <c r="X147" s="292" t="s">
        <v>77</v>
      </c>
      <c r="Y147" s="293">
        <v>1</v>
      </c>
      <c r="Z147" s="293" t="s">
        <v>4782</v>
      </c>
      <c r="AA147" s="293" t="s">
        <v>128</v>
      </c>
      <c r="AB147" s="248">
        <v>358</v>
      </c>
      <c r="AC147" s="294">
        <v>122</v>
      </c>
      <c r="AD147" s="294">
        <v>34.078212290502798</v>
      </c>
      <c r="AE147" s="294">
        <v>122</v>
      </c>
      <c r="AF147" s="294">
        <v>34.078212290502798</v>
      </c>
      <c r="AG147" s="247" t="s">
        <v>4783</v>
      </c>
    </row>
    <row r="148" spans="1:33">
      <c r="A148" s="291">
        <f t="shared" si="26"/>
        <v>139</v>
      </c>
      <c r="B148" s="584" t="s">
        <v>25</v>
      </c>
      <c r="C148" s="585">
        <v>2</v>
      </c>
      <c r="D148" s="585" t="s">
        <v>4744</v>
      </c>
      <c r="E148" s="585" t="s">
        <v>128</v>
      </c>
      <c r="F148" s="248">
        <v>358</v>
      </c>
      <c r="G148" s="247">
        <v>182</v>
      </c>
      <c r="H148" s="249">
        <v>50.837988826815639</v>
      </c>
      <c r="I148" s="247">
        <v>169</v>
      </c>
      <c r="J148" s="249">
        <v>47.206703910614522</v>
      </c>
      <c r="K148" s="250" t="s">
        <v>4640</v>
      </c>
      <c r="L148" s="227" t="e">
        <f>VLOOKUP(D148,#REF!,2,0)</f>
        <v>#REF!</v>
      </c>
      <c r="M148" s="178" t="str">
        <f t="shared" si="18"/>
        <v>K</v>
      </c>
      <c r="N148" s="178" t="str">
        <f t="shared" si="19"/>
        <v>K</v>
      </c>
      <c r="O148" s="178"/>
      <c r="P148" s="184">
        <f t="shared" si="20"/>
        <v>50.837988826815639</v>
      </c>
      <c r="Q148" s="184">
        <f t="shared" si="21"/>
        <v>47.206703910614522</v>
      </c>
      <c r="R148" s="180"/>
      <c r="S148" s="180" t="str">
        <f t="shared" si="22"/>
        <v>BETUL</v>
      </c>
      <c r="T148" s="180" t="str">
        <f t="shared" si="23"/>
        <v>BETUL</v>
      </c>
      <c r="U148" s="180" t="str">
        <f t="shared" si="24"/>
        <v>OKE</v>
      </c>
      <c r="V148" s="180" t="str">
        <f t="shared" si="25"/>
        <v>OKE</v>
      </c>
      <c r="X148" s="292" t="s">
        <v>77</v>
      </c>
      <c r="Y148" s="293">
        <v>1</v>
      </c>
      <c r="Z148" s="293" t="s">
        <v>4784</v>
      </c>
      <c r="AA148" s="293" t="s">
        <v>128</v>
      </c>
      <c r="AB148" s="248">
        <v>292</v>
      </c>
      <c r="AC148" s="294">
        <v>32</v>
      </c>
      <c r="AD148" s="294">
        <v>10.958904109589</v>
      </c>
      <c r="AE148" s="294">
        <v>32</v>
      </c>
      <c r="AF148" s="294">
        <v>10.958904109589</v>
      </c>
      <c r="AG148" s="247" t="s">
        <v>2383</v>
      </c>
    </row>
    <row r="149" spans="1:33" ht="14">
      <c r="A149" s="291">
        <f t="shared" si="26"/>
        <v>140</v>
      </c>
      <c r="B149" s="584" t="s">
        <v>25</v>
      </c>
      <c r="C149" s="585">
        <v>2</v>
      </c>
      <c r="D149" s="585" t="s">
        <v>1909</v>
      </c>
      <c r="E149" s="585" t="s">
        <v>128</v>
      </c>
      <c r="F149" s="248">
        <v>358</v>
      </c>
      <c r="G149" s="247">
        <v>85</v>
      </c>
      <c r="H149" s="249">
        <v>23.743016759776538</v>
      </c>
      <c r="I149" s="247">
        <v>80</v>
      </c>
      <c r="J149" s="249">
        <v>22.346368715083798</v>
      </c>
      <c r="K149" s="587" t="s">
        <v>1910</v>
      </c>
      <c r="L149" s="227" t="e">
        <f>VLOOKUP(D149,#REF!,2,0)</f>
        <v>#REF!</v>
      </c>
      <c r="M149" s="178" t="str">
        <f t="shared" si="18"/>
        <v>K</v>
      </c>
      <c r="N149" s="178" t="str">
        <f t="shared" si="19"/>
        <v>K</v>
      </c>
      <c r="O149" s="178"/>
      <c r="P149" s="184">
        <f t="shared" si="20"/>
        <v>23.743016759776538</v>
      </c>
      <c r="Q149" s="184">
        <f t="shared" si="21"/>
        <v>22.346368715083798</v>
      </c>
      <c r="R149" s="180"/>
      <c r="S149" s="180" t="str">
        <f t="shared" si="22"/>
        <v>BETUL</v>
      </c>
      <c r="T149" s="180" t="str">
        <f t="shared" si="23"/>
        <v>BETUL</v>
      </c>
      <c r="U149" s="180" t="str">
        <f t="shared" si="24"/>
        <v>OKE</v>
      </c>
      <c r="V149" s="180" t="str">
        <f t="shared" si="25"/>
        <v>OKE</v>
      </c>
      <c r="X149" s="292" t="s">
        <v>77</v>
      </c>
      <c r="Y149" s="293">
        <v>1</v>
      </c>
      <c r="Z149" s="293" t="s">
        <v>4786</v>
      </c>
      <c r="AA149" s="293" t="s">
        <v>128</v>
      </c>
      <c r="AB149" s="248">
        <v>358</v>
      </c>
      <c r="AC149" s="294">
        <v>121</v>
      </c>
      <c r="AD149" s="294">
        <v>33.798882681564201</v>
      </c>
      <c r="AE149" s="294">
        <v>82</v>
      </c>
      <c r="AF149" s="294">
        <v>22.905027932960898</v>
      </c>
      <c r="AG149" s="247" t="s">
        <v>4787</v>
      </c>
    </row>
    <row r="150" spans="1:33" ht="14">
      <c r="A150" s="291">
        <f t="shared" si="26"/>
        <v>141</v>
      </c>
      <c r="B150" s="584" t="s">
        <v>25</v>
      </c>
      <c r="C150" s="585">
        <v>2</v>
      </c>
      <c r="D150" s="585" t="s">
        <v>4745</v>
      </c>
      <c r="E150" s="585" t="s">
        <v>128</v>
      </c>
      <c r="F150" s="248">
        <v>358</v>
      </c>
      <c r="G150" s="247">
        <v>153</v>
      </c>
      <c r="H150" s="249">
        <v>42.737430167597765</v>
      </c>
      <c r="I150" s="247">
        <v>152</v>
      </c>
      <c r="J150" s="249">
        <v>42.458100558659218</v>
      </c>
      <c r="K150" s="587" t="s">
        <v>4746</v>
      </c>
      <c r="L150" s="227" t="e">
        <f>VLOOKUP(D150,#REF!,2,0)</f>
        <v>#REF!</v>
      </c>
      <c r="M150" s="178" t="str">
        <f t="shared" si="18"/>
        <v>K</v>
      </c>
      <c r="N150" s="178" t="str">
        <f t="shared" si="19"/>
        <v>K</v>
      </c>
      <c r="O150" s="178"/>
      <c r="P150" s="184">
        <f t="shared" si="20"/>
        <v>42.737430167597765</v>
      </c>
      <c r="Q150" s="184">
        <f t="shared" si="21"/>
        <v>42.458100558659218</v>
      </c>
      <c r="R150" s="180"/>
      <c r="S150" s="180" t="str">
        <f t="shared" si="22"/>
        <v>BETUL</v>
      </c>
      <c r="T150" s="180" t="str">
        <f t="shared" si="23"/>
        <v>BETUL</v>
      </c>
      <c r="U150" s="180" t="str">
        <f t="shared" si="24"/>
        <v>OKE</v>
      </c>
      <c r="V150" s="180" t="str">
        <f t="shared" si="25"/>
        <v>OKE</v>
      </c>
      <c r="X150" s="292" t="s">
        <v>77</v>
      </c>
      <c r="Y150" s="293">
        <v>1</v>
      </c>
      <c r="Z150" s="293" t="s">
        <v>4789</v>
      </c>
      <c r="AA150" s="293" t="s">
        <v>131</v>
      </c>
      <c r="AB150" s="248">
        <v>358</v>
      </c>
      <c r="AC150" s="294">
        <v>171</v>
      </c>
      <c r="AD150" s="294">
        <v>47.7653631284916</v>
      </c>
      <c r="AE150" s="294">
        <v>182</v>
      </c>
      <c r="AF150" s="294">
        <v>50.837988826815597</v>
      </c>
      <c r="AG150" s="247" t="s">
        <v>4790</v>
      </c>
    </row>
    <row r="151" spans="1:33" ht="14">
      <c r="A151" s="291">
        <f t="shared" si="26"/>
        <v>142</v>
      </c>
      <c r="B151" s="584" t="s">
        <v>25</v>
      </c>
      <c r="C151" s="585">
        <v>2</v>
      </c>
      <c r="D151" s="585" t="s">
        <v>4747</v>
      </c>
      <c r="E151" s="585" t="s">
        <v>128</v>
      </c>
      <c r="F151" s="248">
        <v>358</v>
      </c>
      <c r="G151" s="247">
        <v>64</v>
      </c>
      <c r="H151" s="249">
        <v>17.877094972067038</v>
      </c>
      <c r="I151" s="247">
        <v>64</v>
      </c>
      <c r="J151" s="249">
        <v>17.877094972067038</v>
      </c>
      <c r="K151" s="587" t="s">
        <v>4748</v>
      </c>
      <c r="L151" s="227" t="e">
        <f>VLOOKUP(D151,#REF!,2,0)</f>
        <v>#REF!</v>
      </c>
      <c r="M151" s="178" t="str">
        <f t="shared" si="18"/>
        <v>K</v>
      </c>
      <c r="N151" s="178" t="str">
        <f t="shared" si="19"/>
        <v>K</v>
      </c>
      <c r="O151" s="178"/>
      <c r="P151" s="184">
        <f t="shared" si="20"/>
        <v>17.877094972067038</v>
      </c>
      <c r="Q151" s="184">
        <f t="shared" si="21"/>
        <v>17.877094972067038</v>
      </c>
      <c r="R151" s="180"/>
      <c r="S151" s="180" t="str">
        <f t="shared" si="22"/>
        <v>BETUL</v>
      </c>
      <c r="T151" s="180" t="str">
        <f t="shared" si="23"/>
        <v>BETUL</v>
      </c>
      <c r="U151" s="180" t="str">
        <f t="shared" si="24"/>
        <v>OKE</v>
      </c>
      <c r="V151" s="180" t="str">
        <f t="shared" si="25"/>
        <v>OKE</v>
      </c>
      <c r="X151" s="292" t="s">
        <v>77</v>
      </c>
      <c r="Y151" s="293">
        <v>1</v>
      </c>
      <c r="Z151" s="293" t="s">
        <v>4792</v>
      </c>
      <c r="AA151" s="293" t="s">
        <v>128</v>
      </c>
      <c r="AB151" s="248">
        <v>358</v>
      </c>
      <c r="AC151" s="294">
        <v>92</v>
      </c>
      <c r="AD151" s="294">
        <v>25.698324022346402</v>
      </c>
      <c r="AE151" s="294">
        <v>91</v>
      </c>
      <c r="AF151" s="294">
        <v>25.418994413407798</v>
      </c>
      <c r="AG151" s="247" t="s">
        <v>4793</v>
      </c>
    </row>
    <row r="152" spans="1:33">
      <c r="A152" s="291">
        <f t="shared" si="26"/>
        <v>143</v>
      </c>
      <c r="B152" s="584" t="s">
        <v>25</v>
      </c>
      <c r="C152" s="585">
        <v>2</v>
      </c>
      <c r="D152" s="585" t="s">
        <v>4750</v>
      </c>
      <c r="E152" s="585" t="s">
        <v>128</v>
      </c>
      <c r="F152" s="248">
        <v>358</v>
      </c>
      <c r="G152" s="247">
        <v>204</v>
      </c>
      <c r="H152" s="249">
        <v>56.983240223463682</v>
      </c>
      <c r="I152" s="247">
        <v>191</v>
      </c>
      <c r="J152" s="249">
        <v>53.351955307262564</v>
      </c>
      <c r="K152" s="250" t="s">
        <v>1912</v>
      </c>
      <c r="L152" s="227" t="e">
        <v>#REF!</v>
      </c>
      <c r="M152" s="178" t="str">
        <f t="shared" si="18"/>
        <v>K</v>
      </c>
      <c r="N152" s="178" t="str">
        <f t="shared" si="19"/>
        <v>K</v>
      </c>
      <c r="O152" s="178"/>
      <c r="P152" s="184">
        <f t="shared" si="20"/>
        <v>56.983240223463682</v>
      </c>
      <c r="Q152" s="184">
        <f t="shared" si="21"/>
        <v>53.351955307262564</v>
      </c>
      <c r="R152" s="180"/>
      <c r="S152" s="180" t="str">
        <f t="shared" si="22"/>
        <v>BETUL</v>
      </c>
      <c r="T152" s="180" t="str">
        <f t="shared" si="23"/>
        <v>BETUL</v>
      </c>
      <c r="U152" s="180" t="str">
        <f t="shared" si="24"/>
        <v>OKE</v>
      </c>
      <c r="V152" s="180" t="str">
        <f t="shared" si="25"/>
        <v>OKE</v>
      </c>
      <c r="X152" s="292" t="s">
        <v>77</v>
      </c>
      <c r="Y152" s="293">
        <v>1</v>
      </c>
      <c r="Z152" s="293" t="s">
        <v>4794</v>
      </c>
      <c r="AA152" s="293" t="s">
        <v>128</v>
      </c>
      <c r="AB152" s="248">
        <v>292</v>
      </c>
      <c r="AC152" s="294">
        <v>51</v>
      </c>
      <c r="AD152" s="294">
        <v>17.4657534246575</v>
      </c>
      <c r="AE152" s="294">
        <v>68</v>
      </c>
      <c r="AF152" s="294">
        <v>23.287671232876701</v>
      </c>
      <c r="AG152" s="247" t="s">
        <v>4795</v>
      </c>
    </row>
    <row r="153" spans="1:33">
      <c r="A153" s="291">
        <f t="shared" si="26"/>
        <v>144</v>
      </c>
      <c r="B153" s="584" t="s">
        <v>25</v>
      </c>
      <c r="C153" s="585">
        <v>2</v>
      </c>
      <c r="D153" s="585" t="s">
        <v>1911</v>
      </c>
      <c r="E153" s="585" t="s">
        <v>128</v>
      </c>
      <c r="F153" s="248">
        <v>358</v>
      </c>
      <c r="G153" s="247">
        <v>176</v>
      </c>
      <c r="H153" s="249">
        <v>49.162011173184354</v>
      </c>
      <c r="I153" s="247">
        <v>175</v>
      </c>
      <c r="J153" s="249">
        <v>48.882681564245814</v>
      </c>
      <c r="K153" s="250" t="s">
        <v>1912</v>
      </c>
      <c r="L153" s="227" t="e">
        <f>VLOOKUP(D153,#REF!,2,0)</f>
        <v>#REF!</v>
      </c>
      <c r="M153" s="178" t="str">
        <f t="shared" si="18"/>
        <v>K</v>
      </c>
      <c r="N153" s="178" t="str">
        <f t="shared" si="19"/>
        <v>K</v>
      </c>
      <c r="O153" s="178"/>
      <c r="P153" s="184">
        <f t="shared" si="20"/>
        <v>49.162011173184354</v>
      </c>
      <c r="Q153" s="184">
        <f t="shared" si="21"/>
        <v>48.882681564245814</v>
      </c>
      <c r="R153" s="180"/>
      <c r="S153" s="180" t="str">
        <f t="shared" si="22"/>
        <v>BETUL</v>
      </c>
      <c r="T153" s="180" t="str">
        <f t="shared" si="23"/>
        <v>BETUL</v>
      </c>
      <c r="U153" s="180" t="str">
        <f t="shared" si="24"/>
        <v>OKE</v>
      </c>
      <c r="V153" s="180" t="str">
        <f t="shared" si="25"/>
        <v>OKE</v>
      </c>
      <c r="X153" s="292" t="s">
        <v>77</v>
      </c>
      <c r="Y153" s="293">
        <v>1</v>
      </c>
      <c r="Z153" s="293" t="s">
        <v>4796</v>
      </c>
      <c r="AA153" s="293" t="s">
        <v>128</v>
      </c>
      <c r="AB153" s="248">
        <v>358</v>
      </c>
      <c r="AC153" s="294">
        <v>196</v>
      </c>
      <c r="AD153" s="294">
        <v>54.748603351955303</v>
      </c>
      <c r="AE153" s="294">
        <v>191</v>
      </c>
      <c r="AF153" s="294">
        <v>53.3519553072626</v>
      </c>
      <c r="AG153" s="247" t="s">
        <v>4797</v>
      </c>
    </row>
    <row r="154" spans="1:33">
      <c r="A154" s="291">
        <f t="shared" si="26"/>
        <v>145</v>
      </c>
      <c r="B154" s="584" t="s">
        <v>25</v>
      </c>
      <c r="C154" s="585">
        <v>2</v>
      </c>
      <c r="D154" s="585" t="s">
        <v>4751</v>
      </c>
      <c r="E154" s="585" t="s">
        <v>128</v>
      </c>
      <c r="F154" s="248">
        <v>358</v>
      </c>
      <c r="G154" s="247">
        <v>130</v>
      </c>
      <c r="H154" s="249">
        <v>36.312849162011176</v>
      </c>
      <c r="I154" s="247">
        <v>130</v>
      </c>
      <c r="J154" s="249">
        <v>36.312849162011176</v>
      </c>
      <c r="K154" s="250" t="s">
        <v>1912</v>
      </c>
      <c r="L154" s="227" t="e">
        <f>VLOOKUP(D154,#REF!,2,0)</f>
        <v>#REF!</v>
      </c>
      <c r="M154" s="178" t="str">
        <f t="shared" si="18"/>
        <v>K</v>
      </c>
      <c r="N154" s="178" t="str">
        <f t="shared" si="19"/>
        <v>K</v>
      </c>
      <c r="O154" s="178"/>
      <c r="P154" s="184">
        <f t="shared" si="20"/>
        <v>36.312849162011176</v>
      </c>
      <c r="Q154" s="184">
        <f t="shared" si="21"/>
        <v>36.312849162011176</v>
      </c>
      <c r="R154" s="180"/>
      <c r="S154" s="180" t="str">
        <f t="shared" si="22"/>
        <v>BETUL</v>
      </c>
      <c r="T154" s="180" t="str">
        <f t="shared" si="23"/>
        <v>BETUL</v>
      </c>
      <c r="U154" s="180" t="str">
        <f t="shared" si="24"/>
        <v>OKE</v>
      </c>
      <c r="V154" s="180" t="str">
        <f t="shared" si="25"/>
        <v>OKE</v>
      </c>
      <c r="X154" s="292" t="s">
        <v>77</v>
      </c>
      <c r="Y154" s="293">
        <v>1</v>
      </c>
      <c r="Z154" s="293" t="s">
        <v>4798</v>
      </c>
      <c r="AA154" s="293" t="s">
        <v>128</v>
      </c>
      <c r="AB154" s="248">
        <v>358</v>
      </c>
      <c r="AC154" s="294">
        <v>89</v>
      </c>
      <c r="AD154" s="294">
        <v>24.860335195530698</v>
      </c>
      <c r="AE154" s="294">
        <v>87</v>
      </c>
      <c r="AF154" s="294">
        <v>24.301675977653598</v>
      </c>
      <c r="AG154" s="247" t="s">
        <v>4799</v>
      </c>
    </row>
    <row r="155" spans="1:33">
      <c r="A155" s="291">
        <f t="shared" si="26"/>
        <v>146</v>
      </c>
      <c r="B155" s="584" t="s">
        <v>25</v>
      </c>
      <c r="C155" s="585">
        <v>2</v>
      </c>
      <c r="D155" s="585" t="s">
        <v>4752</v>
      </c>
      <c r="E155" s="585" t="s">
        <v>128</v>
      </c>
      <c r="F155" s="248">
        <v>348</v>
      </c>
      <c r="G155" s="247">
        <v>175</v>
      </c>
      <c r="H155" s="249">
        <v>50.287356321839084</v>
      </c>
      <c r="I155" s="247">
        <v>175</v>
      </c>
      <c r="J155" s="249">
        <v>50.287356321839084</v>
      </c>
      <c r="K155" s="250" t="s">
        <v>4753</v>
      </c>
      <c r="L155" s="227" t="e">
        <f>VLOOKUP(D155,#REF!,2,0)</f>
        <v>#REF!</v>
      </c>
      <c r="M155" s="178" t="str">
        <f t="shared" si="18"/>
        <v>K</v>
      </c>
      <c r="N155" s="178" t="str">
        <f t="shared" si="19"/>
        <v>K</v>
      </c>
      <c r="O155" s="178"/>
      <c r="P155" s="184">
        <f t="shared" si="20"/>
        <v>50.287356321839084</v>
      </c>
      <c r="Q155" s="184">
        <f t="shared" si="21"/>
        <v>50.287356321839084</v>
      </c>
      <c r="R155" s="180"/>
      <c r="S155" s="180" t="str">
        <f t="shared" si="22"/>
        <v>BETUL</v>
      </c>
      <c r="T155" s="180" t="str">
        <f t="shared" si="23"/>
        <v>BETUL</v>
      </c>
      <c r="U155" s="180" t="str">
        <f t="shared" si="24"/>
        <v>OKE</v>
      </c>
      <c r="V155" s="180" t="str">
        <f t="shared" si="25"/>
        <v>OKE</v>
      </c>
      <c r="X155" s="292" t="s">
        <v>77</v>
      </c>
      <c r="Y155" s="293">
        <v>2</v>
      </c>
      <c r="Z155" s="293" t="s">
        <v>4801</v>
      </c>
      <c r="AA155" s="293" t="s">
        <v>128</v>
      </c>
      <c r="AB155" s="248">
        <v>358</v>
      </c>
      <c r="AC155" s="294">
        <v>205</v>
      </c>
      <c r="AD155" s="294">
        <v>57.2625698324022</v>
      </c>
      <c r="AE155" s="294">
        <v>155</v>
      </c>
      <c r="AF155" s="294">
        <v>43.2960893854749</v>
      </c>
      <c r="AG155" s="247" t="s">
        <v>4802</v>
      </c>
    </row>
    <row r="156" spans="1:33">
      <c r="A156" s="291">
        <f t="shared" si="26"/>
        <v>147</v>
      </c>
      <c r="B156" s="584" t="s">
        <v>25</v>
      </c>
      <c r="C156" s="585">
        <v>3</v>
      </c>
      <c r="D156" s="585" t="s">
        <v>4756</v>
      </c>
      <c r="E156" s="585" t="s">
        <v>128</v>
      </c>
      <c r="F156" s="248">
        <v>358</v>
      </c>
      <c r="G156" s="247">
        <v>76</v>
      </c>
      <c r="H156" s="249">
        <v>21.229050279329609</v>
      </c>
      <c r="I156" s="247">
        <v>79</v>
      </c>
      <c r="J156" s="249">
        <v>22.067039106145252</v>
      </c>
      <c r="K156" s="250" t="s">
        <v>4788</v>
      </c>
      <c r="L156" s="227" t="e">
        <f>VLOOKUP(D156,#REF!,2,0)</f>
        <v>#REF!</v>
      </c>
      <c r="M156" s="178" t="str">
        <f t="shared" si="18"/>
        <v>K</v>
      </c>
      <c r="N156" s="178" t="str">
        <f t="shared" si="19"/>
        <v>K</v>
      </c>
      <c r="O156" s="178"/>
      <c r="P156" s="184">
        <f t="shared" si="20"/>
        <v>21.229050279329609</v>
      </c>
      <c r="Q156" s="184">
        <f t="shared" si="21"/>
        <v>22.067039106145252</v>
      </c>
      <c r="R156" s="180"/>
      <c r="S156" s="180" t="str">
        <f t="shared" si="22"/>
        <v>BETUL</v>
      </c>
      <c r="T156" s="180" t="str">
        <f t="shared" si="23"/>
        <v>BETUL</v>
      </c>
      <c r="U156" s="180" t="str">
        <f t="shared" si="24"/>
        <v>OKE</v>
      </c>
      <c r="V156" s="180" t="str">
        <f t="shared" si="25"/>
        <v>OKE</v>
      </c>
      <c r="X156" s="292" t="s">
        <v>77</v>
      </c>
      <c r="Y156" s="293">
        <v>2</v>
      </c>
      <c r="Z156" s="293" t="s">
        <v>4804</v>
      </c>
      <c r="AA156" s="293" t="s">
        <v>128</v>
      </c>
      <c r="AB156" s="248">
        <v>292</v>
      </c>
      <c r="AC156" s="294">
        <v>189</v>
      </c>
      <c r="AD156" s="294">
        <v>64.726027397260296</v>
      </c>
      <c r="AE156" s="294">
        <v>158</v>
      </c>
      <c r="AF156" s="294">
        <v>54.109589041095902</v>
      </c>
      <c r="AG156" s="247" t="s">
        <v>4805</v>
      </c>
    </row>
    <row r="157" spans="1:33">
      <c r="A157" s="291">
        <f t="shared" si="26"/>
        <v>148</v>
      </c>
      <c r="B157" s="584" t="s">
        <v>25</v>
      </c>
      <c r="C157" s="585">
        <v>3</v>
      </c>
      <c r="D157" s="585" t="s">
        <v>4770</v>
      </c>
      <c r="E157" s="585" t="s">
        <v>128</v>
      </c>
      <c r="F157" s="248">
        <v>358</v>
      </c>
      <c r="G157" s="247">
        <v>83</v>
      </c>
      <c r="H157" s="249">
        <v>23.184357541899441</v>
      </c>
      <c r="I157" s="247">
        <v>5</v>
      </c>
      <c r="J157" s="249">
        <v>1.3966480446927374</v>
      </c>
      <c r="K157" s="250" t="s">
        <v>4640</v>
      </c>
      <c r="L157" s="227" t="e">
        <f>VLOOKUP(D157,#REF!,2,0)</f>
        <v>#REF!</v>
      </c>
      <c r="M157" s="178" t="str">
        <f t="shared" si="18"/>
        <v>K</v>
      </c>
      <c r="N157" s="178" t="str">
        <f t="shared" si="19"/>
        <v>K</v>
      </c>
      <c r="O157" s="178"/>
      <c r="P157" s="184">
        <f t="shared" si="20"/>
        <v>23.184357541899441</v>
      </c>
      <c r="Q157" s="184">
        <f t="shared" si="21"/>
        <v>1.3966480446927374</v>
      </c>
      <c r="R157" s="180"/>
      <c r="S157" s="180" t="str">
        <f t="shared" si="22"/>
        <v>BETUL</v>
      </c>
      <c r="T157" s="180" t="str">
        <f t="shared" si="23"/>
        <v>BETUL</v>
      </c>
      <c r="U157" s="180" t="str">
        <f t="shared" si="24"/>
        <v>OKE</v>
      </c>
      <c r="V157" s="180" t="str">
        <f t="shared" si="25"/>
        <v>OKE</v>
      </c>
      <c r="X157" s="292" t="s">
        <v>77</v>
      </c>
      <c r="Y157" s="293">
        <v>2</v>
      </c>
      <c r="Z157" s="293" t="s">
        <v>4806</v>
      </c>
      <c r="AA157" s="293" t="s">
        <v>128</v>
      </c>
      <c r="AB157" s="248">
        <v>292</v>
      </c>
      <c r="AC157" s="294">
        <v>55</v>
      </c>
      <c r="AD157" s="294">
        <v>18.835616438356201</v>
      </c>
      <c r="AE157" s="294">
        <v>39</v>
      </c>
      <c r="AF157" s="294">
        <v>13.3561643835616</v>
      </c>
      <c r="AG157" s="247" t="s">
        <v>4807</v>
      </c>
    </row>
    <row r="158" spans="1:33">
      <c r="A158" s="291">
        <f t="shared" si="26"/>
        <v>149</v>
      </c>
      <c r="B158" s="584" t="s">
        <v>25</v>
      </c>
      <c r="C158" s="585">
        <v>3</v>
      </c>
      <c r="D158" s="585" t="s">
        <v>4771</v>
      </c>
      <c r="E158" s="585" t="s">
        <v>128</v>
      </c>
      <c r="F158" s="248">
        <v>358</v>
      </c>
      <c r="G158" s="247">
        <v>0</v>
      </c>
      <c r="H158" s="249">
        <v>0</v>
      </c>
      <c r="I158" s="247">
        <v>0</v>
      </c>
      <c r="J158" s="249">
        <v>0</v>
      </c>
      <c r="K158" s="250" t="s">
        <v>4640</v>
      </c>
      <c r="L158" s="227" t="e">
        <f>VLOOKUP(D158,#REF!,2,0)</f>
        <v>#REF!</v>
      </c>
      <c r="M158" s="178" t="str">
        <f t="shared" si="18"/>
        <v>K</v>
      </c>
      <c r="N158" s="178" t="str">
        <f t="shared" si="19"/>
        <v>K</v>
      </c>
      <c r="O158" s="178"/>
      <c r="P158" s="184">
        <f t="shared" si="20"/>
        <v>0</v>
      </c>
      <c r="Q158" s="184">
        <f t="shared" si="21"/>
        <v>0</v>
      </c>
      <c r="R158" s="180"/>
      <c r="S158" s="180" t="str">
        <f t="shared" si="22"/>
        <v>BETUL</v>
      </c>
      <c r="T158" s="180" t="str">
        <f t="shared" si="23"/>
        <v>BETUL</v>
      </c>
      <c r="U158" s="180" t="str">
        <f t="shared" si="24"/>
        <v>OKE</v>
      </c>
      <c r="V158" s="180" t="str">
        <f t="shared" si="25"/>
        <v>OKE</v>
      </c>
      <c r="X158" s="292" t="s">
        <v>77</v>
      </c>
      <c r="Y158" s="293">
        <v>2</v>
      </c>
      <c r="Z158" s="293" t="s">
        <v>4809</v>
      </c>
      <c r="AA158" s="293" t="s">
        <v>128</v>
      </c>
      <c r="AB158" s="248">
        <v>358</v>
      </c>
      <c r="AC158" s="294">
        <v>171</v>
      </c>
      <c r="AD158" s="294">
        <v>47.7653631284916</v>
      </c>
      <c r="AE158" s="294">
        <v>136</v>
      </c>
      <c r="AF158" s="294">
        <v>37.988826815642497</v>
      </c>
      <c r="AG158" s="247" t="s">
        <v>4810</v>
      </c>
    </row>
    <row r="159" spans="1:33">
      <c r="A159" s="291">
        <f t="shared" si="26"/>
        <v>150</v>
      </c>
      <c r="B159" s="584" t="s">
        <v>25</v>
      </c>
      <c r="C159" s="585">
        <v>3</v>
      </c>
      <c r="D159" s="585" t="s">
        <v>4761</v>
      </c>
      <c r="E159" s="585" t="s">
        <v>128</v>
      </c>
      <c r="F159" s="248">
        <v>358</v>
      </c>
      <c r="G159" s="247">
        <v>131</v>
      </c>
      <c r="H159" s="249">
        <v>36.592178770949715</v>
      </c>
      <c r="I159" s="247">
        <v>100</v>
      </c>
      <c r="J159" s="249">
        <v>27.932960893854748</v>
      </c>
      <c r="K159" s="250" t="s">
        <v>4640</v>
      </c>
      <c r="L159" s="227" t="e">
        <f>VLOOKUP(D159,#REF!,2,0)</f>
        <v>#REF!</v>
      </c>
      <c r="M159" s="178" t="str">
        <f t="shared" si="18"/>
        <v>K</v>
      </c>
      <c r="N159" s="178" t="str">
        <f t="shared" si="19"/>
        <v>K</v>
      </c>
      <c r="O159" s="178"/>
      <c r="P159" s="184">
        <f t="shared" si="20"/>
        <v>36.592178770949715</v>
      </c>
      <c r="Q159" s="184">
        <f t="shared" si="21"/>
        <v>27.932960893854748</v>
      </c>
      <c r="R159" s="180"/>
      <c r="S159" s="180" t="str">
        <f t="shared" si="22"/>
        <v>BETUL</v>
      </c>
      <c r="T159" s="180" t="str">
        <f t="shared" si="23"/>
        <v>BETUL</v>
      </c>
      <c r="U159" s="180" t="str">
        <f t="shared" si="24"/>
        <v>OKE</v>
      </c>
      <c r="V159" s="180" t="str">
        <f t="shared" si="25"/>
        <v>OKE</v>
      </c>
      <c r="X159" s="292" t="s">
        <v>77</v>
      </c>
      <c r="Y159" s="293">
        <v>2</v>
      </c>
      <c r="Z159" s="293" t="s">
        <v>4811</v>
      </c>
      <c r="AA159" s="293" t="s">
        <v>128</v>
      </c>
      <c r="AB159" s="248">
        <v>358</v>
      </c>
      <c r="AC159" s="294">
        <v>118</v>
      </c>
      <c r="AD159" s="294">
        <v>32.960893854748598</v>
      </c>
      <c r="AE159" s="294">
        <v>132</v>
      </c>
      <c r="AF159" s="294">
        <v>36.871508379888297</v>
      </c>
      <c r="AG159" s="247" t="s">
        <v>4812</v>
      </c>
    </row>
    <row r="160" spans="1:33">
      <c r="A160" s="291">
        <f t="shared" si="26"/>
        <v>151</v>
      </c>
      <c r="B160" s="584" t="s">
        <v>25</v>
      </c>
      <c r="C160" s="585">
        <v>3</v>
      </c>
      <c r="D160" s="585" t="s">
        <v>4769</v>
      </c>
      <c r="E160" s="585" t="s">
        <v>128</v>
      </c>
      <c r="F160" s="248">
        <v>358</v>
      </c>
      <c r="G160" s="247">
        <v>186</v>
      </c>
      <c r="H160" s="249">
        <v>51.955307262569825</v>
      </c>
      <c r="I160" s="247">
        <v>134</v>
      </c>
      <c r="J160" s="249">
        <v>37.430167597765362</v>
      </c>
      <c r="K160" s="250" t="s">
        <v>1912</v>
      </c>
      <c r="L160" s="227" t="e">
        <f>VLOOKUP(D160,#REF!,2,0)</f>
        <v>#REF!</v>
      </c>
      <c r="M160" s="178" t="str">
        <f t="shared" si="18"/>
        <v>K</v>
      </c>
      <c r="N160" s="178" t="str">
        <f t="shared" si="19"/>
        <v>K</v>
      </c>
      <c r="O160" s="178"/>
      <c r="P160" s="184">
        <f t="shared" si="20"/>
        <v>51.955307262569825</v>
      </c>
      <c r="Q160" s="184">
        <f t="shared" si="21"/>
        <v>37.430167597765362</v>
      </c>
      <c r="R160" s="180"/>
      <c r="S160" s="180" t="str">
        <f t="shared" si="22"/>
        <v>BETUL</v>
      </c>
      <c r="T160" s="180" t="str">
        <f t="shared" si="23"/>
        <v>BETUL</v>
      </c>
      <c r="U160" s="180" t="str">
        <f t="shared" si="24"/>
        <v>OKE</v>
      </c>
      <c r="V160" s="180" t="str">
        <f t="shared" si="25"/>
        <v>OKE</v>
      </c>
      <c r="X160" s="292" t="s">
        <v>77</v>
      </c>
      <c r="Y160" s="293">
        <v>2</v>
      </c>
      <c r="Z160" s="293" t="s">
        <v>4813</v>
      </c>
      <c r="AA160" s="293" t="s">
        <v>131</v>
      </c>
      <c r="AB160" s="248">
        <v>358</v>
      </c>
      <c r="AC160" s="294">
        <v>120</v>
      </c>
      <c r="AD160" s="294">
        <v>33.519553072625698</v>
      </c>
      <c r="AE160" s="294">
        <v>109</v>
      </c>
      <c r="AF160" s="294">
        <v>30.446927374301701</v>
      </c>
      <c r="AG160" s="247" t="s">
        <v>4814</v>
      </c>
    </row>
    <row r="161" spans="1:33">
      <c r="A161" s="291">
        <f t="shared" si="26"/>
        <v>152</v>
      </c>
      <c r="B161" s="584" t="s">
        <v>25</v>
      </c>
      <c r="C161" s="585">
        <v>3</v>
      </c>
      <c r="D161" s="585" t="s">
        <v>4754</v>
      </c>
      <c r="E161" s="585" t="s">
        <v>128</v>
      </c>
      <c r="F161" s="248">
        <v>358</v>
      </c>
      <c r="G161" s="247">
        <v>163</v>
      </c>
      <c r="H161" s="249">
        <v>45.530726256983236</v>
      </c>
      <c r="I161" s="247">
        <v>162</v>
      </c>
      <c r="J161" s="249">
        <v>45.251396648044697</v>
      </c>
      <c r="K161" s="250" t="s">
        <v>4785</v>
      </c>
      <c r="L161" s="227" t="e">
        <f>VLOOKUP(D161,#REF!,2,0)</f>
        <v>#REF!</v>
      </c>
      <c r="M161" s="178" t="str">
        <f t="shared" si="18"/>
        <v>K</v>
      </c>
      <c r="N161" s="178" t="str">
        <f t="shared" si="19"/>
        <v>K</v>
      </c>
      <c r="O161" s="178"/>
      <c r="P161" s="184">
        <f t="shared" si="20"/>
        <v>45.530726256983236</v>
      </c>
      <c r="Q161" s="184">
        <f t="shared" si="21"/>
        <v>45.251396648044697</v>
      </c>
      <c r="R161" s="180"/>
      <c r="S161" s="180" t="str">
        <f t="shared" si="22"/>
        <v>BETUL</v>
      </c>
      <c r="T161" s="180" t="str">
        <f t="shared" si="23"/>
        <v>BETUL</v>
      </c>
      <c r="U161" s="180" t="str">
        <f t="shared" si="24"/>
        <v>OKE</v>
      </c>
      <c r="V161" s="180" t="str">
        <f t="shared" si="25"/>
        <v>OKE</v>
      </c>
      <c r="X161" s="292" t="s">
        <v>77</v>
      </c>
      <c r="Y161" s="293">
        <v>2</v>
      </c>
      <c r="Z161" s="293" t="s">
        <v>4815</v>
      </c>
      <c r="AA161" s="293" t="s">
        <v>128</v>
      </c>
      <c r="AB161" s="248">
        <v>358</v>
      </c>
      <c r="AC161" s="294">
        <v>0</v>
      </c>
      <c r="AD161" s="294">
        <v>0</v>
      </c>
      <c r="AE161" s="294">
        <v>0</v>
      </c>
      <c r="AF161" s="294">
        <v>0</v>
      </c>
      <c r="AG161" s="247" t="s">
        <v>4816</v>
      </c>
    </row>
    <row r="162" spans="1:33">
      <c r="A162" s="291">
        <f t="shared" si="26"/>
        <v>153</v>
      </c>
      <c r="B162" s="584" t="s">
        <v>25</v>
      </c>
      <c r="C162" s="585">
        <v>3</v>
      </c>
      <c r="D162" s="585" t="s">
        <v>4766</v>
      </c>
      <c r="E162" s="585" t="s">
        <v>128</v>
      </c>
      <c r="F162" s="248">
        <v>358</v>
      </c>
      <c r="G162" s="247">
        <v>162</v>
      </c>
      <c r="H162" s="249">
        <v>45.251396648044697</v>
      </c>
      <c r="I162" s="247">
        <v>163</v>
      </c>
      <c r="J162" s="249">
        <v>45.530726256983236</v>
      </c>
      <c r="K162" s="250" t="s">
        <v>4785</v>
      </c>
      <c r="L162" s="227" t="e">
        <f>VLOOKUP(D162,#REF!,2,0)</f>
        <v>#REF!</v>
      </c>
      <c r="M162" s="178" t="str">
        <f t="shared" si="18"/>
        <v>K</v>
      </c>
      <c r="N162" s="178" t="str">
        <f t="shared" si="19"/>
        <v>K</v>
      </c>
      <c r="O162" s="178"/>
      <c r="P162" s="184">
        <f t="shared" si="20"/>
        <v>45.251396648044697</v>
      </c>
      <c r="Q162" s="184">
        <f t="shared" si="21"/>
        <v>45.530726256983236</v>
      </c>
      <c r="R162" s="180"/>
      <c r="S162" s="180" t="str">
        <f t="shared" si="22"/>
        <v>BETUL</v>
      </c>
      <c r="T162" s="180" t="str">
        <f t="shared" si="23"/>
        <v>BETUL</v>
      </c>
      <c r="U162" s="180" t="str">
        <f t="shared" si="24"/>
        <v>OKE</v>
      </c>
      <c r="V162" s="180" t="str">
        <f t="shared" si="25"/>
        <v>OKE</v>
      </c>
      <c r="X162" s="292" t="s">
        <v>77</v>
      </c>
      <c r="Y162" s="293">
        <v>2</v>
      </c>
      <c r="Z162" s="293" t="s">
        <v>4817</v>
      </c>
      <c r="AA162" s="293" t="s">
        <v>128</v>
      </c>
      <c r="AB162" s="248">
        <v>358</v>
      </c>
      <c r="AC162" s="294">
        <v>0</v>
      </c>
      <c r="AD162" s="294">
        <v>0</v>
      </c>
      <c r="AE162" s="294">
        <v>0</v>
      </c>
      <c r="AF162" s="294">
        <v>0</v>
      </c>
      <c r="AG162" s="247" t="s">
        <v>4816</v>
      </c>
    </row>
    <row r="163" spans="1:33">
      <c r="A163" s="291">
        <f t="shared" si="26"/>
        <v>154</v>
      </c>
      <c r="B163" s="584" t="s">
        <v>25</v>
      </c>
      <c r="C163" s="585">
        <v>3</v>
      </c>
      <c r="D163" s="585" t="s">
        <v>4762</v>
      </c>
      <c r="E163" s="585" t="s">
        <v>128</v>
      </c>
      <c r="F163" s="248">
        <v>358</v>
      </c>
      <c r="G163" s="247">
        <v>60</v>
      </c>
      <c r="H163" s="249">
        <v>16.759776536312849</v>
      </c>
      <c r="I163" s="247">
        <v>64</v>
      </c>
      <c r="J163" s="249">
        <v>17.877094972067038</v>
      </c>
      <c r="K163" s="250" t="s">
        <v>4800</v>
      </c>
      <c r="L163" s="227" t="e">
        <f>VLOOKUP(D163,#REF!,2,0)</f>
        <v>#REF!</v>
      </c>
      <c r="M163" s="178" t="str">
        <f t="shared" si="18"/>
        <v>K</v>
      </c>
      <c r="N163" s="178" t="str">
        <f t="shared" si="19"/>
        <v>K</v>
      </c>
      <c r="O163" s="178"/>
      <c r="P163" s="184">
        <f t="shared" si="20"/>
        <v>16.759776536312849</v>
      </c>
      <c r="Q163" s="184">
        <f t="shared" si="21"/>
        <v>17.877094972067038</v>
      </c>
      <c r="R163" s="180"/>
      <c r="S163" s="180" t="str">
        <f t="shared" si="22"/>
        <v>BETUL</v>
      </c>
      <c r="T163" s="180" t="str">
        <f t="shared" si="23"/>
        <v>BETUL</v>
      </c>
      <c r="U163" s="180" t="str">
        <f t="shared" si="24"/>
        <v>OKE</v>
      </c>
      <c r="V163" s="180" t="str">
        <f t="shared" si="25"/>
        <v>OKE</v>
      </c>
      <c r="X163" s="292" t="s">
        <v>77</v>
      </c>
      <c r="Y163" s="293">
        <v>2</v>
      </c>
      <c r="Z163" s="293" t="s">
        <v>4818</v>
      </c>
      <c r="AA163" s="293" t="s">
        <v>131</v>
      </c>
      <c r="AB163" s="248">
        <v>358</v>
      </c>
      <c r="AC163" s="294">
        <v>237</v>
      </c>
      <c r="AD163" s="294">
        <v>66.201117318435706</v>
      </c>
      <c r="AE163" s="294">
        <v>269</v>
      </c>
      <c r="AF163" s="294">
        <v>75.139664804469305</v>
      </c>
      <c r="AG163" s="247" t="s">
        <v>4819</v>
      </c>
    </row>
    <row r="164" spans="1:33">
      <c r="A164" s="291">
        <f t="shared" si="26"/>
        <v>155</v>
      </c>
      <c r="B164" s="584" t="s">
        <v>25</v>
      </c>
      <c r="C164" s="585">
        <v>3</v>
      </c>
      <c r="D164" s="585" t="s">
        <v>4768</v>
      </c>
      <c r="E164" s="585" t="s">
        <v>128</v>
      </c>
      <c r="F164" s="248">
        <v>358</v>
      </c>
      <c r="G164" s="247">
        <v>103</v>
      </c>
      <c r="H164" s="249">
        <v>28.770949720670391</v>
      </c>
      <c r="I164" s="247">
        <v>92</v>
      </c>
      <c r="J164" s="249">
        <v>25.69832402234637</v>
      </c>
      <c r="K164" s="250" t="s">
        <v>4808</v>
      </c>
      <c r="L164" s="227" t="e">
        <f>VLOOKUP(D164,#REF!,2,0)</f>
        <v>#REF!</v>
      </c>
      <c r="M164" s="178" t="str">
        <f t="shared" si="18"/>
        <v>K</v>
      </c>
      <c r="N164" s="178" t="str">
        <f t="shared" si="19"/>
        <v>K</v>
      </c>
      <c r="O164" s="178"/>
      <c r="P164" s="184">
        <f t="shared" si="20"/>
        <v>28.770949720670391</v>
      </c>
      <c r="Q164" s="184">
        <f t="shared" si="21"/>
        <v>25.69832402234637</v>
      </c>
      <c r="R164" s="180"/>
      <c r="S164" s="180" t="str">
        <f t="shared" si="22"/>
        <v>BETUL</v>
      </c>
      <c r="T164" s="180" t="str">
        <f t="shared" si="23"/>
        <v>BETUL</v>
      </c>
      <c r="U164" s="180" t="str">
        <f t="shared" si="24"/>
        <v>OKE</v>
      </c>
      <c r="V164" s="180" t="str">
        <f t="shared" si="25"/>
        <v>OKE</v>
      </c>
      <c r="X164" s="292" t="s">
        <v>77</v>
      </c>
      <c r="Y164" s="293">
        <v>2</v>
      </c>
      <c r="Z164" s="293" t="s">
        <v>4821</v>
      </c>
      <c r="AA164" s="293" t="s">
        <v>128</v>
      </c>
      <c r="AB164" s="248">
        <v>358</v>
      </c>
      <c r="AC164" s="294">
        <v>158</v>
      </c>
      <c r="AD164" s="294">
        <v>44.134078212290497</v>
      </c>
      <c r="AE164" s="294">
        <v>23</v>
      </c>
      <c r="AF164" s="294">
        <v>6.4245810055865897</v>
      </c>
      <c r="AG164" s="247" t="s">
        <v>4822</v>
      </c>
    </row>
    <row r="165" spans="1:33">
      <c r="A165" s="291">
        <f t="shared" si="26"/>
        <v>156</v>
      </c>
      <c r="B165" s="584" t="s">
        <v>25</v>
      </c>
      <c r="C165" s="585">
        <v>3</v>
      </c>
      <c r="D165" s="585" t="s">
        <v>4735</v>
      </c>
      <c r="E165" s="585" t="s">
        <v>128</v>
      </c>
      <c r="F165" s="248">
        <v>358</v>
      </c>
      <c r="G165" s="247">
        <v>132</v>
      </c>
      <c r="H165" s="249">
        <v>36.871508379888269</v>
      </c>
      <c r="I165" s="247">
        <v>111</v>
      </c>
      <c r="J165" s="249">
        <v>31.005586592178769</v>
      </c>
      <c r="K165" s="250" t="s">
        <v>4736</v>
      </c>
      <c r="L165" s="227" t="e">
        <f>VLOOKUP(D165,#REF!,2,0)</f>
        <v>#REF!</v>
      </c>
      <c r="M165" s="178" t="str">
        <f t="shared" si="18"/>
        <v>K</v>
      </c>
      <c r="N165" s="178" t="str">
        <f t="shared" si="19"/>
        <v>K</v>
      </c>
      <c r="O165" s="178"/>
      <c r="P165" s="184">
        <f t="shared" si="20"/>
        <v>36.871508379888269</v>
      </c>
      <c r="Q165" s="184">
        <f t="shared" si="21"/>
        <v>31.005586592178769</v>
      </c>
      <c r="R165" s="180"/>
      <c r="S165" s="180" t="str">
        <f t="shared" si="22"/>
        <v>BETUL</v>
      </c>
      <c r="T165" s="180" t="str">
        <f t="shared" si="23"/>
        <v>BETUL</v>
      </c>
      <c r="U165" s="180" t="str">
        <f t="shared" si="24"/>
        <v>OKE</v>
      </c>
      <c r="V165" s="180" t="str">
        <f t="shared" si="25"/>
        <v>OKE</v>
      </c>
      <c r="X165" s="292" t="s">
        <v>77</v>
      </c>
      <c r="Y165" s="293">
        <v>2</v>
      </c>
      <c r="Z165" s="293" t="s">
        <v>4823</v>
      </c>
      <c r="AA165" s="293" t="s">
        <v>128</v>
      </c>
      <c r="AB165" s="248">
        <v>358</v>
      </c>
      <c r="AC165" s="294">
        <v>115</v>
      </c>
      <c r="AD165" s="294">
        <v>32.122905027933001</v>
      </c>
      <c r="AE165" s="294">
        <v>107</v>
      </c>
      <c r="AF165" s="294">
        <v>29.888268156424601</v>
      </c>
      <c r="AG165" s="247" t="s">
        <v>4824</v>
      </c>
    </row>
    <row r="166" spans="1:33">
      <c r="A166" s="291">
        <f t="shared" si="26"/>
        <v>157</v>
      </c>
      <c r="B166" s="584" t="s">
        <v>25</v>
      </c>
      <c r="C166" s="585">
        <v>3</v>
      </c>
      <c r="D166" s="585" t="s">
        <v>4759</v>
      </c>
      <c r="E166" s="585" t="s">
        <v>128</v>
      </c>
      <c r="F166" s="248">
        <v>358</v>
      </c>
      <c r="G166" s="247">
        <v>104</v>
      </c>
      <c r="H166" s="249">
        <v>29.050279329608941</v>
      </c>
      <c r="I166" s="247">
        <v>91</v>
      </c>
      <c r="J166" s="249">
        <v>25.41899441340782</v>
      </c>
      <c r="K166" s="250" t="s">
        <v>4736</v>
      </c>
      <c r="L166" s="227" t="e">
        <f>VLOOKUP(D166,#REF!,2,0)</f>
        <v>#REF!</v>
      </c>
      <c r="M166" s="178" t="str">
        <f t="shared" si="18"/>
        <v>K</v>
      </c>
      <c r="N166" s="178" t="str">
        <f t="shared" si="19"/>
        <v>K</v>
      </c>
      <c r="O166" s="178"/>
      <c r="P166" s="184">
        <f t="shared" si="20"/>
        <v>29.050279329608941</v>
      </c>
      <c r="Q166" s="184">
        <f t="shared" si="21"/>
        <v>25.41899441340782</v>
      </c>
      <c r="R166" s="180"/>
      <c r="S166" s="180" t="str">
        <f t="shared" si="22"/>
        <v>BETUL</v>
      </c>
      <c r="T166" s="180" t="str">
        <f t="shared" si="23"/>
        <v>BETUL</v>
      </c>
      <c r="U166" s="180" t="str">
        <f t="shared" si="24"/>
        <v>OKE</v>
      </c>
      <c r="V166" s="180" t="str">
        <f t="shared" si="25"/>
        <v>OKE</v>
      </c>
      <c r="X166" s="292" t="s">
        <v>77</v>
      </c>
      <c r="Y166" s="293">
        <v>3</v>
      </c>
      <c r="Z166" s="293" t="s">
        <v>4827</v>
      </c>
      <c r="AA166" s="293" t="s">
        <v>128</v>
      </c>
      <c r="AB166" s="248">
        <v>421</v>
      </c>
      <c r="AC166" s="294">
        <v>21</v>
      </c>
      <c r="AD166" s="294">
        <v>4.9881235154394297</v>
      </c>
      <c r="AE166" s="294">
        <v>22</v>
      </c>
      <c r="AF166" s="294">
        <v>5.2256532066508301</v>
      </c>
      <c r="AG166" s="247" t="s">
        <v>2392</v>
      </c>
    </row>
    <row r="167" spans="1:33">
      <c r="A167" s="291">
        <f t="shared" si="26"/>
        <v>158</v>
      </c>
      <c r="B167" s="584" t="s">
        <v>25</v>
      </c>
      <c r="C167" s="585">
        <v>3</v>
      </c>
      <c r="D167" s="585" t="s">
        <v>4757</v>
      </c>
      <c r="E167" s="585" t="s">
        <v>128</v>
      </c>
      <c r="F167" s="248">
        <v>358</v>
      </c>
      <c r="G167" s="247">
        <v>136</v>
      </c>
      <c r="H167" s="249">
        <v>37.988826815642454</v>
      </c>
      <c r="I167" s="247">
        <v>99</v>
      </c>
      <c r="J167" s="249">
        <v>27.653631284916202</v>
      </c>
      <c r="K167" s="250" t="s">
        <v>4791</v>
      </c>
      <c r="L167" s="227" t="e">
        <f>VLOOKUP(D167,#REF!,2,0)</f>
        <v>#REF!</v>
      </c>
      <c r="M167" s="178" t="str">
        <f t="shared" si="18"/>
        <v>K</v>
      </c>
      <c r="N167" s="178" t="str">
        <f t="shared" si="19"/>
        <v>K</v>
      </c>
      <c r="O167" s="178"/>
      <c r="P167" s="184">
        <f t="shared" si="20"/>
        <v>37.988826815642454</v>
      </c>
      <c r="Q167" s="184">
        <f t="shared" si="21"/>
        <v>27.653631284916202</v>
      </c>
      <c r="R167" s="180"/>
      <c r="S167" s="180" t="str">
        <f t="shared" si="22"/>
        <v>BETUL</v>
      </c>
      <c r="T167" s="180" t="str">
        <f t="shared" si="23"/>
        <v>BETUL</v>
      </c>
      <c r="U167" s="180" t="str">
        <f t="shared" si="24"/>
        <v>OKE</v>
      </c>
      <c r="V167" s="180" t="str">
        <f t="shared" si="25"/>
        <v>OKE</v>
      </c>
      <c r="X167" s="292" t="s">
        <v>77</v>
      </c>
      <c r="Y167" s="293">
        <v>3</v>
      </c>
      <c r="Z167" s="293" t="s">
        <v>4830</v>
      </c>
      <c r="AA167" s="293" t="s">
        <v>128</v>
      </c>
      <c r="AB167" s="248">
        <v>421</v>
      </c>
      <c r="AC167" s="294">
        <v>4</v>
      </c>
      <c r="AD167" s="294">
        <v>0.95011876484560598</v>
      </c>
      <c r="AE167" s="294">
        <v>4</v>
      </c>
      <c r="AF167" s="294">
        <v>0.95011876484560598</v>
      </c>
      <c r="AG167" s="247" t="s">
        <v>2392</v>
      </c>
    </row>
    <row r="168" spans="1:33">
      <c r="A168" s="291">
        <f t="shared" si="26"/>
        <v>159</v>
      </c>
      <c r="B168" s="584" t="s">
        <v>25</v>
      </c>
      <c r="C168" s="585">
        <v>3</v>
      </c>
      <c r="D168" s="585" t="s">
        <v>1917</v>
      </c>
      <c r="E168" s="585" t="s">
        <v>128</v>
      </c>
      <c r="F168" s="248">
        <v>358</v>
      </c>
      <c r="G168" s="247">
        <v>150</v>
      </c>
      <c r="H168" s="249">
        <v>41.899441340782126</v>
      </c>
      <c r="I168" s="247">
        <v>91</v>
      </c>
      <c r="J168" s="249">
        <v>25.41899441340782</v>
      </c>
      <c r="K168" s="250" t="s">
        <v>4773</v>
      </c>
      <c r="L168" s="227" t="e">
        <f>VLOOKUP(D168,#REF!,2,0)</f>
        <v>#REF!</v>
      </c>
      <c r="M168" s="178" t="str">
        <f t="shared" si="18"/>
        <v>K</v>
      </c>
      <c r="N168" s="178" t="str">
        <f t="shared" si="19"/>
        <v>K</v>
      </c>
      <c r="O168" s="178"/>
      <c r="P168" s="184">
        <f t="shared" si="20"/>
        <v>41.899441340782126</v>
      </c>
      <c r="Q168" s="184">
        <f t="shared" si="21"/>
        <v>25.41899441340782</v>
      </c>
      <c r="R168" s="180"/>
      <c r="S168" s="180" t="str">
        <f t="shared" si="22"/>
        <v>BETUL</v>
      </c>
      <c r="T168" s="180" t="str">
        <f t="shared" si="23"/>
        <v>BETUL</v>
      </c>
      <c r="U168" s="180" t="str">
        <f t="shared" si="24"/>
        <v>OKE</v>
      </c>
      <c r="V168" s="180" t="str">
        <f t="shared" si="25"/>
        <v>OKE</v>
      </c>
      <c r="X168" s="292" t="s">
        <v>77</v>
      </c>
      <c r="Y168" s="293">
        <v>3</v>
      </c>
      <c r="Z168" s="293" t="s">
        <v>4833</v>
      </c>
      <c r="AA168" s="293" t="s">
        <v>128</v>
      </c>
      <c r="AB168" s="248">
        <v>437</v>
      </c>
      <c r="AC168" s="294">
        <v>16</v>
      </c>
      <c r="AD168" s="294">
        <v>3.6613272311212799</v>
      </c>
      <c r="AE168" s="294">
        <v>16</v>
      </c>
      <c r="AF168" s="294">
        <v>3.6613272311212799</v>
      </c>
      <c r="AG168" s="247" t="s">
        <v>4834</v>
      </c>
    </row>
    <row r="169" spans="1:33">
      <c r="A169" s="291">
        <f t="shared" si="26"/>
        <v>160</v>
      </c>
      <c r="B169" s="584" t="s">
        <v>25</v>
      </c>
      <c r="C169" s="585">
        <v>3</v>
      </c>
      <c r="D169" s="585" t="s">
        <v>4774</v>
      </c>
      <c r="E169" s="585" t="s">
        <v>128</v>
      </c>
      <c r="F169" s="248">
        <v>358</v>
      </c>
      <c r="G169" s="247">
        <v>78</v>
      </c>
      <c r="H169" s="249">
        <v>21.787709497206702</v>
      </c>
      <c r="I169" s="247">
        <v>55</v>
      </c>
      <c r="J169" s="249">
        <v>15.363128491620111</v>
      </c>
      <c r="K169" s="250" t="s">
        <v>4820</v>
      </c>
      <c r="L169" s="227" t="e">
        <f>VLOOKUP(D169,#REF!,2,0)</f>
        <v>#REF!</v>
      </c>
      <c r="M169" s="178" t="str">
        <f t="shared" si="18"/>
        <v>K</v>
      </c>
      <c r="N169" s="178" t="str">
        <f t="shared" si="19"/>
        <v>K</v>
      </c>
      <c r="O169" s="178"/>
      <c r="P169" s="184">
        <f t="shared" si="20"/>
        <v>21.787709497206702</v>
      </c>
      <c r="Q169" s="184">
        <f t="shared" si="21"/>
        <v>15.363128491620111</v>
      </c>
      <c r="R169" s="180"/>
      <c r="S169" s="180" t="str">
        <f t="shared" si="22"/>
        <v>BETUL</v>
      </c>
      <c r="T169" s="180" t="str">
        <f t="shared" si="23"/>
        <v>BETUL</v>
      </c>
      <c r="U169" s="180" t="str">
        <f t="shared" si="24"/>
        <v>OKE</v>
      </c>
      <c r="V169" s="180" t="str">
        <f t="shared" si="25"/>
        <v>OKE</v>
      </c>
      <c r="X169" s="292" t="s">
        <v>77</v>
      </c>
      <c r="Y169" s="293">
        <v>3</v>
      </c>
      <c r="Z169" s="293" t="s">
        <v>4836</v>
      </c>
      <c r="AA169" s="293" t="s">
        <v>128</v>
      </c>
      <c r="AB169" s="248">
        <v>437</v>
      </c>
      <c r="AC169" s="294">
        <v>11</v>
      </c>
      <c r="AD169" s="294">
        <v>2.51716247139588</v>
      </c>
      <c r="AE169" s="294">
        <v>11</v>
      </c>
      <c r="AF169" s="294">
        <v>2.51716247139588</v>
      </c>
      <c r="AG169" s="247" t="s">
        <v>2392</v>
      </c>
    </row>
    <row r="170" spans="1:33">
      <c r="A170" s="291">
        <f t="shared" si="26"/>
        <v>161</v>
      </c>
      <c r="B170" s="584" t="s">
        <v>25</v>
      </c>
      <c r="C170" s="585">
        <v>3</v>
      </c>
      <c r="D170" s="585" t="s">
        <v>4772</v>
      </c>
      <c r="E170" s="585" t="s">
        <v>128</v>
      </c>
      <c r="F170" s="248">
        <v>358</v>
      </c>
      <c r="G170" s="247">
        <v>109</v>
      </c>
      <c r="H170" s="249">
        <v>30.446927374301673</v>
      </c>
      <c r="I170" s="247">
        <v>104</v>
      </c>
      <c r="J170" s="249">
        <v>29.050279329608941</v>
      </c>
      <c r="K170" s="250" t="s">
        <v>4624</v>
      </c>
      <c r="L170" s="227" t="e">
        <f>VLOOKUP(D170,#REF!,2,0)</f>
        <v>#REF!</v>
      </c>
      <c r="M170" s="178" t="str">
        <f t="shared" si="18"/>
        <v>K</v>
      </c>
      <c r="N170" s="178" t="str">
        <f t="shared" si="19"/>
        <v>K</v>
      </c>
      <c r="O170" s="178"/>
      <c r="P170" s="184">
        <f t="shared" si="20"/>
        <v>30.446927374301673</v>
      </c>
      <c r="Q170" s="184">
        <f t="shared" si="21"/>
        <v>29.050279329608941</v>
      </c>
      <c r="R170" s="180"/>
      <c r="S170" s="180" t="str">
        <f t="shared" si="22"/>
        <v>BETUL</v>
      </c>
      <c r="T170" s="180" t="str">
        <f t="shared" si="23"/>
        <v>BETUL</v>
      </c>
      <c r="U170" s="180" t="str">
        <f t="shared" si="24"/>
        <v>OKE</v>
      </c>
      <c r="V170" s="180" t="str">
        <f t="shared" si="25"/>
        <v>OKE</v>
      </c>
      <c r="X170" s="292" t="s">
        <v>77</v>
      </c>
      <c r="Y170" s="293">
        <v>3</v>
      </c>
      <c r="Z170" s="293" t="s">
        <v>4837</v>
      </c>
      <c r="AA170" s="293" t="s">
        <v>128</v>
      </c>
      <c r="AB170" s="248">
        <v>421</v>
      </c>
      <c r="AC170" s="294">
        <v>22</v>
      </c>
      <c r="AD170" s="294">
        <v>5.2256532066508301</v>
      </c>
      <c r="AE170" s="294">
        <v>23</v>
      </c>
      <c r="AF170" s="294">
        <v>5.4631828978622297</v>
      </c>
      <c r="AG170" s="247" t="s">
        <v>2392</v>
      </c>
    </row>
    <row r="171" spans="1:33">
      <c r="A171" s="291">
        <f t="shared" si="26"/>
        <v>162</v>
      </c>
      <c r="B171" s="584" t="s">
        <v>25</v>
      </c>
      <c r="C171" s="585">
        <v>3</v>
      </c>
      <c r="D171" s="585" t="s">
        <v>4775</v>
      </c>
      <c r="E171" s="585" t="s">
        <v>128</v>
      </c>
      <c r="F171" s="248">
        <v>300</v>
      </c>
      <c r="G171" s="247">
        <v>150</v>
      </c>
      <c r="H171" s="249">
        <v>50</v>
      </c>
      <c r="I171" s="247">
        <v>145</v>
      </c>
      <c r="J171" s="249">
        <v>48.333333333333336</v>
      </c>
      <c r="K171" s="250" t="s">
        <v>4776</v>
      </c>
      <c r="L171" s="227" t="e">
        <f>VLOOKUP(D171,#REF!,2,0)</f>
        <v>#REF!</v>
      </c>
      <c r="M171" s="178" t="str">
        <f t="shared" si="18"/>
        <v>K</v>
      </c>
      <c r="N171" s="178" t="str">
        <f t="shared" si="19"/>
        <v>K</v>
      </c>
      <c r="O171" s="178"/>
      <c r="P171" s="184">
        <f t="shared" si="20"/>
        <v>50</v>
      </c>
      <c r="Q171" s="184">
        <f t="shared" si="21"/>
        <v>48.333333333333336</v>
      </c>
      <c r="R171" s="180"/>
      <c r="S171" s="180" t="str">
        <f t="shared" si="22"/>
        <v>BETUL</v>
      </c>
      <c r="T171" s="180" t="str">
        <f t="shared" si="23"/>
        <v>BETUL</v>
      </c>
      <c r="U171" s="180" t="str">
        <f t="shared" si="24"/>
        <v>OKE</v>
      </c>
      <c r="V171" s="180" t="str">
        <f t="shared" si="25"/>
        <v>OKE</v>
      </c>
      <c r="X171" s="292" t="s">
        <v>77</v>
      </c>
      <c r="Y171" s="293">
        <v>3</v>
      </c>
      <c r="Z171" s="293" t="s">
        <v>4838</v>
      </c>
      <c r="AA171" s="293" t="s">
        <v>128</v>
      </c>
      <c r="AB171" s="248">
        <v>421</v>
      </c>
      <c r="AC171" s="294">
        <v>22</v>
      </c>
      <c r="AD171" s="294">
        <v>5.2256532066508301</v>
      </c>
      <c r="AE171" s="294">
        <v>22</v>
      </c>
      <c r="AF171" s="294">
        <v>5.2256532066508301</v>
      </c>
      <c r="AG171" s="247" t="s">
        <v>2392</v>
      </c>
    </row>
    <row r="172" spans="1:33">
      <c r="A172" s="291">
        <f t="shared" si="26"/>
        <v>163</v>
      </c>
      <c r="B172" s="584" t="s">
        <v>25</v>
      </c>
      <c r="C172" s="585">
        <v>3</v>
      </c>
      <c r="D172" s="585" t="s">
        <v>4764</v>
      </c>
      <c r="E172" s="585" t="s">
        <v>128</v>
      </c>
      <c r="F172" s="248">
        <v>358</v>
      </c>
      <c r="G172" s="247">
        <v>163</v>
      </c>
      <c r="H172" s="249">
        <v>45.530726256983236</v>
      </c>
      <c r="I172" s="247">
        <v>162</v>
      </c>
      <c r="J172" s="249">
        <v>45.251396648044697</v>
      </c>
      <c r="K172" s="250" t="s">
        <v>4803</v>
      </c>
      <c r="L172" s="227" t="e">
        <f>VLOOKUP(D172,#REF!,2,0)</f>
        <v>#REF!</v>
      </c>
      <c r="M172" s="178" t="str">
        <f t="shared" si="18"/>
        <v>K</v>
      </c>
      <c r="N172" s="178" t="str">
        <f t="shared" si="19"/>
        <v>K</v>
      </c>
      <c r="O172" s="178"/>
      <c r="P172" s="184">
        <f t="shared" si="20"/>
        <v>45.530726256983236</v>
      </c>
      <c r="Q172" s="184">
        <f t="shared" si="21"/>
        <v>45.251396648044697</v>
      </c>
      <c r="R172" s="180"/>
      <c r="S172" s="180" t="str">
        <f t="shared" si="22"/>
        <v>BETUL</v>
      </c>
      <c r="T172" s="180" t="str">
        <f t="shared" si="23"/>
        <v>BETUL</v>
      </c>
      <c r="U172" s="180" t="str">
        <f t="shared" si="24"/>
        <v>OKE</v>
      </c>
      <c r="V172" s="180" t="str">
        <f t="shared" si="25"/>
        <v>OKE</v>
      </c>
      <c r="X172" s="292" t="s">
        <v>77</v>
      </c>
      <c r="Y172" s="293">
        <v>3</v>
      </c>
      <c r="Z172" s="293" t="s">
        <v>4839</v>
      </c>
      <c r="AA172" s="293" t="s">
        <v>128</v>
      </c>
      <c r="AB172" s="248">
        <v>358</v>
      </c>
      <c r="AC172" s="294">
        <v>0</v>
      </c>
      <c r="AD172" s="294">
        <v>0</v>
      </c>
      <c r="AE172" s="294">
        <v>0</v>
      </c>
      <c r="AF172" s="294">
        <v>0</v>
      </c>
      <c r="AG172" s="247" t="s">
        <v>4840</v>
      </c>
    </row>
    <row r="173" spans="1:33">
      <c r="A173" s="291">
        <f t="shared" si="26"/>
        <v>164</v>
      </c>
      <c r="B173" s="584" t="s">
        <v>25</v>
      </c>
      <c r="C173" s="585">
        <v>4</v>
      </c>
      <c r="D173" s="585" t="s">
        <v>4825</v>
      </c>
      <c r="E173" s="585" t="s">
        <v>128</v>
      </c>
      <c r="F173" s="248">
        <v>400</v>
      </c>
      <c r="G173" s="247">
        <v>100</v>
      </c>
      <c r="H173" s="249">
        <v>25</v>
      </c>
      <c r="I173" s="247">
        <v>90</v>
      </c>
      <c r="J173" s="249">
        <v>22.5</v>
      </c>
      <c r="K173" s="250" t="s">
        <v>4826</v>
      </c>
      <c r="L173" s="227" t="e">
        <f>VLOOKUP(D173,#REF!,2,0)</f>
        <v>#REF!</v>
      </c>
      <c r="M173" s="178" t="str">
        <f t="shared" si="18"/>
        <v>K</v>
      </c>
      <c r="N173" s="178" t="str">
        <f t="shared" si="19"/>
        <v>K</v>
      </c>
      <c r="O173" s="178"/>
      <c r="P173" s="184">
        <f t="shared" si="20"/>
        <v>25</v>
      </c>
      <c r="Q173" s="184">
        <f t="shared" si="21"/>
        <v>22.5</v>
      </c>
      <c r="R173" s="180"/>
      <c r="S173" s="180" t="str">
        <f t="shared" si="22"/>
        <v>BETUL</v>
      </c>
      <c r="T173" s="180" t="str">
        <f t="shared" si="23"/>
        <v>BETUL</v>
      </c>
      <c r="U173" s="180" t="str">
        <f t="shared" si="24"/>
        <v>OKE</v>
      </c>
      <c r="V173" s="180" t="str">
        <f t="shared" si="25"/>
        <v>OKE</v>
      </c>
      <c r="X173" s="292" t="s">
        <v>77</v>
      </c>
      <c r="Y173" s="293">
        <v>4</v>
      </c>
      <c r="Z173" s="293" t="s">
        <v>4841</v>
      </c>
      <c r="AA173" s="293" t="s">
        <v>128</v>
      </c>
      <c r="AB173" s="248">
        <v>421</v>
      </c>
      <c r="AC173" s="294">
        <v>98</v>
      </c>
      <c r="AD173" s="294">
        <v>23.277909738717302</v>
      </c>
      <c r="AE173" s="294">
        <v>84</v>
      </c>
      <c r="AF173" s="294">
        <v>19.952494061757701</v>
      </c>
      <c r="AG173" s="247" t="s">
        <v>4816</v>
      </c>
    </row>
    <row r="174" spans="1:33">
      <c r="A174" s="291">
        <f t="shared" si="26"/>
        <v>165</v>
      </c>
      <c r="B174" s="584" t="s">
        <v>25</v>
      </c>
      <c r="C174" s="585">
        <v>4</v>
      </c>
      <c r="D174" s="585" t="s">
        <v>1913</v>
      </c>
      <c r="E174" s="585" t="s">
        <v>128</v>
      </c>
      <c r="F174" s="248">
        <v>358</v>
      </c>
      <c r="G174" s="247">
        <v>135</v>
      </c>
      <c r="H174" s="249">
        <v>37.709497206703915</v>
      </c>
      <c r="I174" s="247">
        <v>110</v>
      </c>
      <c r="J174" s="249">
        <v>30.726256983240223</v>
      </c>
      <c r="K174" s="250" t="s">
        <v>4791</v>
      </c>
      <c r="L174" s="227" t="e">
        <f>VLOOKUP(D174,#REF!,2,0)</f>
        <v>#REF!</v>
      </c>
      <c r="M174" s="178" t="str">
        <f t="shared" si="18"/>
        <v>K</v>
      </c>
      <c r="N174" s="178" t="str">
        <f t="shared" si="19"/>
        <v>K</v>
      </c>
      <c r="O174" s="178"/>
      <c r="P174" s="184">
        <f t="shared" si="20"/>
        <v>37.709497206703915</v>
      </c>
      <c r="Q174" s="184">
        <f t="shared" si="21"/>
        <v>30.726256983240223</v>
      </c>
      <c r="R174" s="180"/>
      <c r="S174" s="180" t="str">
        <f t="shared" si="22"/>
        <v>BETUL</v>
      </c>
      <c r="T174" s="180" t="str">
        <f t="shared" si="23"/>
        <v>BETUL</v>
      </c>
      <c r="U174" s="180" t="str">
        <f t="shared" si="24"/>
        <v>OKE</v>
      </c>
      <c r="V174" s="180" t="str">
        <f t="shared" si="25"/>
        <v>OKE</v>
      </c>
      <c r="X174" s="292" t="s">
        <v>77</v>
      </c>
      <c r="Y174" s="293">
        <v>4</v>
      </c>
      <c r="Z174" s="293" t="s">
        <v>4842</v>
      </c>
      <c r="AA174" s="293" t="s">
        <v>128</v>
      </c>
      <c r="AB174" s="248">
        <v>358</v>
      </c>
      <c r="AC174" s="294">
        <v>178</v>
      </c>
      <c r="AD174" s="294">
        <v>49.720670391061397</v>
      </c>
      <c r="AE174" s="294">
        <v>178</v>
      </c>
      <c r="AF174" s="294">
        <v>49.720670391061397</v>
      </c>
      <c r="AG174" s="247" t="s">
        <v>4843</v>
      </c>
    </row>
    <row r="175" spans="1:33">
      <c r="A175" s="291">
        <f t="shared" si="26"/>
        <v>166</v>
      </c>
      <c r="B175" s="584" t="s">
        <v>25</v>
      </c>
      <c r="C175" s="585">
        <v>4</v>
      </c>
      <c r="D175" s="585" t="s">
        <v>4828</v>
      </c>
      <c r="E175" s="585" t="s">
        <v>128</v>
      </c>
      <c r="F175" s="248">
        <v>398</v>
      </c>
      <c r="G175" s="247">
        <v>120</v>
      </c>
      <c r="H175" s="249">
        <v>30.150753768844218</v>
      </c>
      <c r="I175" s="247">
        <v>115</v>
      </c>
      <c r="J175" s="249">
        <v>28.894472361809044</v>
      </c>
      <c r="K175" s="250" t="s">
        <v>4829</v>
      </c>
      <c r="L175" s="227" t="e">
        <f>VLOOKUP(D175,#REF!,2,0)</f>
        <v>#REF!</v>
      </c>
      <c r="M175" s="178" t="str">
        <f t="shared" si="18"/>
        <v>K</v>
      </c>
      <c r="N175" s="178" t="str">
        <f t="shared" si="19"/>
        <v>K</v>
      </c>
      <c r="O175" s="178"/>
      <c r="P175" s="184">
        <f t="shared" si="20"/>
        <v>30.150753768844218</v>
      </c>
      <c r="Q175" s="184">
        <f t="shared" si="21"/>
        <v>28.894472361809044</v>
      </c>
      <c r="R175" s="180"/>
      <c r="S175" s="180" t="str">
        <f t="shared" si="22"/>
        <v>BETUL</v>
      </c>
      <c r="T175" s="180" t="str">
        <f t="shared" si="23"/>
        <v>BETUL</v>
      </c>
      <c r="U175" s="180" t="str">
        <f t="shared" si="24"/>
        <v>OKE</v>
      </c>
      <c r="V175" s="180" t="str">
        <f t="shared" si="25"/>
        <v>OKE</v>
      </c>
      <c r="X175" s="292" t="s">
        <v>77</v>
      </c>
      <c r="Y175" s="293">
        <v>4</v>
      </c>
      <c r="Z175" s="293" t="s">
        <v>4844</v>
      </c>
      <c r="AA175" s="293" t="s">
        <v>128</v>
      </c>
      <c r="AB175" s="248">
        <v>358</v>
      </c>
      <c r="AC175" s="294">
        <v>85</v>
      </c>
      <c r="AD175" s="294">
        <v>23.743016759776499</v>
      </c>
      <c r="AE175" s="294">
        <v>102</v>
      </c>
      <c r="AF175" s="294">
        <v>28.491620111731802</v>
      </c>
      <c r="AG175" s="247" t="s">
        <v>4845</v>
      </c>
    </row>
    <row r="176" spans="1:33">
      <c r="A176" s="291">
        <f t="shared" si="26"/>
        <v>167</v>
      </c>
      <c r="B176" s="584" t="s">
        <v>25</v>
      </c>
      <c r="C176" s="585">
        <v>4</v>
      </c>
      <c r="D176" s="585" t="s">
        <v>4831</v>
      </c>
      <c r="E176" s="585" t="s">
        <v>128</v>
      </c>
      <c r="F176" s="248">
        <v>398</v>
      </c>
      <c r="G176" s="247">
        <v>50</v>
      </c>
      <c r="H176" s="249">
        <v>12.562814070351758</v>
      </c>
      <c r="I176" s="247">
        <v>30</v>
      </c>
      <c r="J176" s="249">
        <v>7.5376884422110546</v>
      </c>
      <c r="K176" s="250" t="s">
        <v>4832</v>
      </c>
      <c r="L176" s="227" t="e">
        <f>VLOOKUP(D176,#REF!,2,0)</f>
        <v>#REF!</v>
      </c>
      <c r="M176" s="178" t="str">
        <f t="shared" si="18"/>
        <v>K</v>
      </c>
      <c r="N176" s="178" t="str">
        <f t="shared" si="19"/>
        <v>K</v>
      </c>
      <c r="O176" s="178"/>
      <c r="P176" s="184">
        <f t="shared" si="20"/>
        <v>12.562814070351758</v>
      </c>
      <c r="Q176" s="184">
        <f t="shared" si="21"/>
        <v>7.5376884422110546</v>
      </c>
      <c r="R176" s="180"/>
      <c r="S176" s="180" t="str">
        <f t="shared" si="22"/>
        <v>BETUL</v>
      </c>
      <c r="T176" s="180" t="str">
        <f t="shared" si="23"/>
        <v>BETUL</v>
      </c>
      <c r="U176" s="180" t="str">
        <f t="shared" si="24"/>
        <v>OKE</v>
      </c>
      <c r="V176" s="180" t="str">
        <f t="shared" si="25"/>
        <v>OKE</v>
      </c>
      <c r="X176" s="292" t="s">
        <v>77</v>
      </c>
      <c r="Y176" s="293">
        <v>4</v>
      </c>
      <c r="Z176" s="293" t="s">
        <v>4847</v>
      </c>
      <c r="AA176" s="293" t="s">
        <v>128</v>
      </c>
      <c r="AB176" s="248">
        <v>421</v>
      </c>
      <c r="AC176" s="294">
        <v>185</v>
      </c>
      <c r="AD176" s="294">
        <v>43.942992874109301</v>
      </c>
      <c r="AE176" s="294">
        <v>168</v>
      </c>
      <c r="AF176" s="294">
        <v>39.904988123515402</v>
      </c>
      <c r="AG176" s="247" t="s">
        <v>4848</v>
      </c>
    </row>
    <row r="177" spans="1:33">
      <c r="A177" s="291">
        <f t="shared" si="26"/>
        <v>168</v>
      </c>
      <c r="B177" s="584" t="s">
        <v>25</v>
      </c>
      <c r="C177" s="585">
        <v>4</v>
      </c>
      <c r="D177" s="585" t="s">
        <v>4835</v>
      </c>
      <c r="E177" s="585" t="s">
        <v>128</v>
      </c>
      <c r="F177" s="248">
        <v>398</v>
      </c>
      <c r="G177" s="247">
        <v>30</v>
      </c>
      <c r="H177" s="249">
        <v>7.5376884422110546</v>
      </c>
      <c r="I177" s="247">
        <v>30</v>
      </c>
      <c r="J177" s="249">
        <v>7.5376884422110546</v>
      </c>
      <c r="K177" s="250" t="s">
        <v>4832</v>
      </c>
      <c r="L177" s="227" t="e">
        <f>VLOOKUP(D177,#REF!,2,0)</f>
        <v>#REF!</v>
      </c>
      <c r="M177" s="178" t="str">
        <f t="shared" si="18"/>
        <v>K</v>
      </c>
      <c r="N177" s="178" t="str">
        <f t="shared" si="19"/>
        <v>K</v>
      </c>
      <c r="O177" s="178"/>
      <c r="P177" s="184">
        <f t="shared" si="20"/>
        <v>7.5376884422110546</v>
      </c>
      <c r="Q177" s="184">
        <f t="shared" si="21"/>
        <v>7.5376884422110546</v>
      </c>
      <c r="R177" s="180"/>
      <c r="S177" s="180" t="str">
        <f t="shared" si="22"/>
        <v>BETUL</v>
      </c>
      <c r="T177" s="180" t="str">
        <f t="shared" si="23"/>
        <v>BETUL</v>
      </c>
      <c r="U177" s="180" t="str">
        <f t="shared" si="24"/>
        <v>OKE</v>
      </c>
      <c r="V177" s="180" t="str">
        <f t="shared" si="25"/>
        <v>OKE</v>
      </c>
      <c r="X177" s="292" t="s">
        <v>77</v>
      </c>
      <c r="Y177" s="293">
        <v>4</v>
      </c>
      <c r="Z177" s="293" t="s">
        <v>4849</v>
      </c>
      <c r="AA177" s="293" t="s">
        <v>128</v>
      </c>
      <c r="AB177" s="248">
        <v>421</v>
      </c>
      <c r="AC177" s="294">
        <v>122</v>
      </c>
      <c r="AD177" s="294">
        <v>28.978622327791001</v>
      </c>
      <c r="AE177" s="294">
        <v>143</v>
      </c>
      <c r="AF177" s="294">
        <v>33.966745843230399</v>
      </c>
      <c r="AG177" s="247" t="s">
        <v>4819</v>
      </c>
    </row>
    <row r="178" spans="1:33">
      <c r="A178" s="291">
        <f t="shared" si="26"/>
        <v>169</v>
      </c>
      <c r="B178" s="584" t="s">
        <v>77</v>
      </c>
      <c r="C178" s="585">
        <v>1</v>
      </c>
      <c r="D178" s="585" t="s">
        <v>4777</v>
      </c>
      <c r="E178" s="585" t="s">
        <v>131</v>
      </c>
      <c r="F178" s="248">
        <v>292</v>
      </c>
      <c r="G178" s="247">
        <v>106</v>
      </c>
      <c r="H178" s="249">
        <v>36.301369863013697</v>
      </c>
      <c r="I178" s="247">
        <v>107</v>
      </c>
      <c r="J178" s="249">
        <v>36.643835616438359</v>
      </c>
      <c r="K178" s="250" t="s">
        <v>4778</v>
      </c>
      <c r="L178" s="227" t="e">
        <f>VLOOKUP(D178,#REF!,2,0)</f>
        <v>#REF!</v>
      </c>
      <c r="M178" s="178" t="str">
        <f t="shared" si="18"/>
        <v>K</v>
      </c>
      <c r="N178" s="178" t="str">
        <f t="shared" si="19"/>
        <v>K</v>
      </c>
      <c r="O178" s="178"/>
      <c r="P178" s="184">
        <f t="shared" si="20"/>
        <v>36.301369863013697</v>
      </c>
      <c r="Q178" s="184">
        <f t="shared" si="21"/>
        <v>36.643835616438359</v>
      </c>
      <c r="R178" s="180"/>
      <c r="S178" s="180" t="str">
        <f t="shared" si="22"/>
        <v>BETUL</v>
      </c>
      <c r="T178" s="180" t="str">
        <f t="shared" si="23"/>
        <v>BETUL</v>
      </c>
      <c r="U178" s="180" t="str">
        <f t="shared" si="24"/>
        <v>OKE</v>
      </c>
      <c r="V178" s="180" t="str">
        <f t="shared" si="25"/>
        <v>OKE</v>
      </c>
      <c r="X178" s="292" t="s">
        <v>77</v>
      </c>
      <c r="Y178" s="293">
        <v>3</v>
      </c>
      <c r="Z178" s="293" t="s">
        <v>4850</v>
      </c>
      <c r="AA178" s="293" t="s">
        <v>128</v>
      </c>
      <c r="AB178" s="248">
        <v>421</v>
      </c>
      <c r="AC178" s="294">
        <v>19</v>
      </c>
      <c r="AD178" s="294">
        <v>4.5130641330166297</v>
      </c>
      <c r="AE178" s="294">
        <v>19</v>
      </c>
      <c r="AF178" s="294">
        <v>4.5130641330166297</v>
      </c>
      <c r="AG178" s="247" t="s">
        <v>4851</v>
      </c>
    </row>
    <row r="179" spans="1:33">
      <c r="A179" s="291">
        <f t="shared" si="26"/>
        <v>170</v>
      </c>
      <c r="B179" s="584" t="s">
        <v>77</v>
      </c>
      <c r="C179" s="585">
        <v>1</v>
      </c>
      <c r="D179" s="585" t="s">
        <v>4779</v>
      </c>
      <c r="E179" s="585" t="s">
        <v>128</v>
      </c>
      <c r="F179" s="248">
        <v>358</v>
      </c>
      <c r="G179" s="247">
        <v>40</v>
      </c>
      <c r="H179" s="249">
        <v>11.173184357541899</v>
      </c>
      <c r="I179" s="247">
        <v>40</v>
      </c>
      <c r="J179" s="249">
        <v>11.173184357541899</v>
      </c>
      <c r="K179" s="250" t="s">
        <v>187</v>
      </c>
      <c r="L179" s="227" t="e">
        <f>VLOOKUP(D179,#REF!,2,0)</f>
        <v>#REF!</v>
      </c>
      <c r="M179" s="178" t="str">
        <f t="shared" si="18"/>
        <v>K</v>
      </c>
      <c r="N179" s="178" t="str">
        <f t="shared" si="19"/>
        <v>K</v>
      </c>
      <c r="O179" s="178"/>
      <c r="P179" s="184">
        <f t="shared" si="20"/>
        <v>11.173184357541899</v>
      </c>
      <c r="Q179" s="184">
        <f t="shared" si="21"/>
        <v>11.173184357541899</v>
      </c>
      <c r="R179" s="180"/>
      <c r="S179" s="180" t="str">
        <f t="shared" si="22"/>
        <v>BETUL</v>
      </c>
      <c r="T179" s="180" t="str">
        <f t="shared" si="23"/>
        <v>BETUL</v>
      </c>
      <c r="U179" s="180" t="str">
        <f t="shared" si="24"/>
        <v>OKE</v>
      </c>
      <c r="V179" s="180" t="str">
        <f t="shared" si="25"/>
        <v>OKE</v>
      </c>
      <c r="X179" s="292" t="s">
        <v>77</v>
      </c>
      <c r="Y179" s="293">
        <v>4</v>
      </c>
      <c r="Z179" s="293" t="s">
        <v>4852</v>
      </c>
      <c r="AA179" s="293" t="s">
        <v>128</v>
      </c>
      <c r="AB179" s="248">
        <v>358</v>
      </c>
      <c r="AC179" s="294">
        <v>113</v>
      </c>
      <c r="AD179" s="294">
        <v>31.564245810055901</v>
      </c>
      <c r="AE179" s="294">
        <v>105</v>
      </c>
      <c r="AF179" s="294">
        <v>29.329608938547501</v>
      </c>
      <c r="AG179" s="247" t="s">
        <v>1912</v>
      </c>
    </row>
    <row r="180" spans="1:33">
      <c r="A180" s="291">
        <f t="shared" si="26"/>
        <v>171</v>
      </c>
      <c r="B180" s="584" t="s">
        <v>77</v>
      </c>
      <c r="C180" s="585">
        <v>1</v>
      </c>
      <c r="D180" s="585" t="s">
        <v>4780</v>
      </c>
      <c r="E180" s="585" t="s">
        <v>128</v>
      </c>
      <c r="F180" s="248">
        <v>292</v>
      </c>
      <c r="G180" s="247">
        <v>10</v>
      </c>
      <c r="H180" s="249">
        <v>3.4246575342465753</v>
      </c>
      <c r="I180" s="247">
        <v>10</v>
      </c>
      <c r="J180" s="249">
        <v>3.4246575342465753</v>
      </c>
      <c r="K180" s="250" t="s">
        <v>2383</v>
      </c>
      <c r="L180" s="227" t="e">
        <f>VLOOKUP(D180,#REF!,2,0)</f>
        <v>#REF!</v>
      </c>
      <c r="M180" s="178" t="str">
        <f t="shared" si="18"/>
        <v>K</v>
      </c>
      <c r="N180" s="178" t="str">
        <f t="shared" si="19"/>
        <v>K</v>
      </c>
      <c r="O180" s="178"/>
      <c r="P180" s="184">
        <f t="shared" si="20"/>
        <v>3.4246575342465753</v>
      </c>
      <c r="Q180" s="184">
        <f t="shared" si="21"/>
        <v>3.4246575342465753</v>
      </c>
      <c r="R180" s="180"/>
      <c r="S180" s="180" t="str">
        <f t="shared" si="22"/>
        <v>BETUL</v>
      </c>
      <c r="T180" s="180" t="str">
        <f t="shared" si="23"/>
        <v>BETUL</v>
      </c>
      <c r="U180" s="180" t="str">
        <f t="shared" si="24"/>
        <v>OKE</v>
      </c>
      <c r="V180" s="180" t="str">
        <f t="shared" si="25"/>
        <v>OKE</v>
      </c>
      <c r="X180" s="292" t="s">
        <v>77</v>
      </c>
      <c r="Y180" s="293">
        <v>4</v>
      </c>
      <c r="Z180" s="293" t="s">
        <v>4853</v>
      </c>
      <c r="AA180" s="293" t="s">
        <v>128</v>
      </c>
      <c r="AB180" s="248">
        <v>421</v>
      </c>
      <c r="AC180" s="294">
        <v>88</v>
      </c>
      <c r="AD180" s="294">
        <v>20.902612826603299</v>
      </c>
      <c r="AE180" s="294">
        <v>104</v>
      </c>
      <c r="AF180" s="294">
        <v>24.703087885985699</v>
      </c>
      <c r="AG180" s="247" t="s">
        <v>4845</v>
      </c>
    </row>
    <row r="181" spans="1:33">
      <c r="A181" s="291">
        <f t="shared" si="26"/>
        <v>172</v>
      </c>
      <c r="B181" s="584" t="s">
        <v>77</v>
      </c>
      <c r="C181" s="585">
        <v>1</v>
      </c>
      <c r="D181" s="585" t="s">
        <v>4781</v>
      </c>
      <c r="E181" s="585" t="s">
        <v>128</v>
      </c>
      <c r="F181" s="248">
        <v>358</v>
      </c>
      <c r="G181" s="247">
        <v>23</v>
      </c>
      <c r="H181" s="249">
        <v>6.4245810055865924</v>
      </c>
      <c r="I181" s="247">
        <v>23</v>
      </c>
      <c r="J181" s="249">
        <v>6.4245810055865924</v>
      </c>
      <c r="K181" s="250" t="s">
        <v>2383</v>
      </c>
      <c r="L181" s="227" t="e">
        <f>VLOOKUP(D181,#REF!,2,0)</f>
        <v>#REF!</v>
      </c>
      <c r="M181" s="178" t="str">
        <f t="shared" si="18"/>
        <v>K</v>
      </c>
      <c r="N181" s="178" t="str">
        <f t="shared" si="19"/>
        <v>K</v>
      </c>
      <c r="O181" s="178"/>
      <c r="P181" s="184">
        <f t="shared" si="20"/>
        <v>6.4245810055865924</v>
      </c>
      <c r="Q181" s="184">
        <f t="shared" si="21"/>
        <v>6.4245810055865924</v>
      </c>
      <c r="R181" s="180"/>
      <c r="S181" s="180" t="str">
        <f t="shared" si="22"/>
        <v>BETUL</v>
      </c>
      <c r="T181" s="180" t="str">
        <f t="shared" si="23"/>
        <v>BETUL</v>
      </c>
      <c r="U181" s="180" t="str">
        <f t="shared" si="24"/>
        <v>OKE</v>
      </c>
      <c r="V181" s="180" t="str">
        <f t="shared" si="25"/>
        <v>OKE</v>
      </c>
      <c r="X181" s="292" t="s">
        <v>77</v>
      </c>
      <c r="Y181" s="293">
        <v>4</v>
      </c>
      <c r="Z181" s="293" t="s">
        <v>4854</v>
      </c>
      <c r="AA181" s="293" t="s">
        <v>128</v>
      </c>
      <c r="AB181" s="248">
        <v>358</v>
      </c>
      <c r="AC181" s="294">
        <v>154</v>
      </c>
      <c r="AD181" s="294">
        <v>43.016759776536297</v>
      </c>
      <c r="AE181" s="294">
        <v>116</v>
      </c>
      <c r="AF181" s="294">
        <v>32.402234636871498</v>
      </c>
      <c r="AG181" s="247" t="s">
        <v>4816</v>
      </c>
    </row>
    <row r="182" spans="1:33">
      <c r="A182" s="291">
        <f t="shared" si="26"/>
        <v>173</v>
      </c>
      <c r="B182" s="584" t="s">
        <v>77</v>
      </c>
      <c r="C182" s="585">
        <v>1</v>
      </c>
      <c r="D182" s="585" t="s">
        <v>4782</v>
      </c>
      <c r="E182" s="585" t="s">
        <v>128</v>
      </c>
      <c r="F182" s="248">
        <v>358</v>
      </c>
      <c r="G182" s="247">
        <v>39</v>
      </c>
      <c r="H182" s="249">
        <v>10.893854748603351</v>
      </c>
      <c r="I182" s="247">
        <v>0</v>
      </c>
      <c r="J182" s="249">
        <v>0</v>
      </c>
      <c r="K182" s="250" t="s">
        <v>4783</v>
      </c>
      <c r="L182" s="227" t="e">
        <f>VLOOKUP(D182,#REF!,2,0)</f>
        <v>#REF!</v>
      </c>
      <c r="M182" s="178" t="str">
        <f t="shared" si="18"/>
        <v>K</v>
      </c>
      <c r="N182" s="178" t="str">
        <f t="shared" si="19"/>
        <v>K</v>
      </c>
      <c r="O182" s="178"/>
      <c r="P182" s="184">
        <f t="shared" si="20"/>
        <v>10.893854748603351</v>
      </c>
      <c r="Q182" s="184">
        <f t="shared" si="21"/>
        <v>0</v>
      </c>
      <c r="R182" s="180"/>
      <c r="S182" s="180" t="str">
        <f t="shared" si="22"/>
        <v>BETUL</v>
      </c>
      <c r="T182" s="180" t="str">
        <f t="shared" si="23"/>
        <v>BETUL</v>
      </c>
      <c r="U182" s="180" t="str">
        <f t="shared" si="24"/>
        <v>OKE</v>
      </c>
      <c r="V182" s="180" t="str">
        <f t="shared" si="25"/>
        <v>OKE</v>
      </c>
      <c r="X182" s="292" t="s">
        <v>77</v>
      </c>
      <c r="Y182" s="293">
        <v>4</v>
      </c>
      <c r="Z182" s="293" t="s">
        <v>4855</v>
      </c>
      <c r="AA182" s="293" t="s">
        <v>128</v>
      </c>
      <c r="AB182" s="248">
        <v>358</v>
      </c>
      <c r="AC182" s="294">
        <v>152</v>
      </c>
      <c r="AD182" s="294">
        <v>42.458100558659197</v>
      </c>
      <c r="AE182" s="294">
        <v>116</v>
      </c>
      <c r="AF182" s="294">
        <v>32.402234636871498</v>
      </c>
      <c r="AG182" s="247" t="s">
        <v>4816</v>
      </c>
    </row>
    <row r="183" spans="1:33">
      <c r="A183" s="291">
        <f t="shared" si="26"/>
        <v>174</v>
      </c>
      <c r="B183" s="584" t="s">
        <v>77</v>
      </c>
      <c r="C183" s="585">
        <v>1</v>
      </c>
      <c r="D183" s="585" t="s">
        <v>4784</v>
      </c>
      <c r="E183" s="585" t="s">
        <v>128</v>
      </c>
      <c r="F183" s="248">
        <v>292</v>
      </c>
      <c r="G183" s="247">
        <v>23</v>
      </c>
      <c r="H183" s="249">
        <v>7.8767123287671232</v>
      </c>
      <c r="I183" s="247">
        <v>0</v>
      </c>
      <c r="J183" s="249">
        <v>0</v>
      </c>
      <c r="K183" s="250" t="s">
        <v>2383</v>
      </c>
      <c r="L183" s="227" t="e">
        <f>VLOOKUP(D183,#REF!,2,0)</f>
        <v>#REF!</v>
      </c>
      <c r="M183" s="178" t="str">
        <f t="shared" si="18"/>
        <v>K</v>
      </c>
      <c r="N183" s="178" t="str">
        <f t="shared" si="19"/>
        <v>K</v>
      </c>
      <c r="O183" s="178"/>
      <c r="P183" s="184">
        <f t="shared" si="20"/>
        <v>7.8767123287671232</v>
      </c>
      <c r="Q183" s="184">
        <f t="shared" si="21"/>
        <v>0</v>
      </c>
      <c r="R183" s="180"/>
      <c r="S183" s="180" t="str">
        <f t="shared" si="22"/>
        <v>BETUL</v>
      </c>
      <c r="T183" s="180" t="str">
        <f t="shared" si="23"/>
        <v>BETUL</v>
      </c>
      <c r="U183" s="180" t="str">
        <f t="shared" si="24"/>
        <v>OKE</v>
      </c>
      <c r="V183" s="180" t="str">
        <f t="shared" si="25"/>
        <v>OKE</v>
      </c>
      <c r="X183" s="292" t="s">
        <v>77</v>
      </c>
      <c r="Y183" s="293">
        <v>4</v>
      </c>
      <c r="Z183" s="293" t="s">
        <v>4856</v>
      </c>
      <c r="AA183" s="293" t="s">
        <v>128</v>
      </c>
      <c r="AB183" s="248">
        <v>358</v>
      </c>
      <c r="AC183" s="294">
        <v>45</v>
      </c>
      <c r="AD183" s="294">
        <v>12.569832402234599</v>
      </c>
      <c r="AE183" s="294">
        <v>39</v>
      </c>
      <c r="AF183" s="294">
        <v>10.893854748603401</v>
      </c>
      <c r="AG183" s="247" t="s">
        <v>4670</v>
      </c>
    </row>
    <row r="184" spans="1:33">
      <c r="A184" s="291">
        <f t="shared" si="26"/>
        <v>175</v>
      </c>
      <c r="B184" s="584" t="s">
        <v>77</v>
      </c>
      <c r="C184" s="585">
        <v>1</v>
      </c>
      <c r="D184" s="585" t="s">
        <v>4786</v>
      </c>
      <c r="E184" s="585" t="s">
        <v>128</v>
      </c>
      <c r="F184" s="248">
        <v>358</v>
      </c>
      <c r="G184" s="247">
        <v>93</v>
      </c>
      <c r="H184" s="249">
        <v>25.977653631284912</v>
      </c>
      <c r="I184" s="247">
        <v>76</v>
      </c>
      <c r="J184" s="249">
        <v>21.229050279329609</v>
      </c>
      <c r="K184" s="250" t="s">
        <v>4846</v>
      </c>
      <c r="L184" s="227" t="e">
        <f>VLOOKUP(D184,#REF!,2,0)</f>
        <v>#REF!</v>
      </c>
      <c r="M184" s="178" t="str">
        <f t="shared" si="18"/>
        <v>K</v>
      </c>
      <c r="N184" s="178" t="str">
        <f t="shared" si="19"/>
        <v>K</v>
      </c>
      <c r="O184" s="178"/>
      <c r="P184" s="184">
        <f t="shared" si="20"/>
        <v>25.977653631284912</v>
      </c>
      <c r="Q184" s="184">
        <f t="shared" si="21"/>
        <v>21.229050279329609</v>
      </c>
      <c r="R184" s="180"/>
      <c r="S184" s="180" t="str">
        <f t="shared" si="22"/>
        <v>BETUL</v>
      </c>
      <c r="T184" s="180" t="str">
        <f t="shared" si="23"/>
        <v>BETUL</v>
      </c>
      <c r="U184" s="180" t="str">
        <f t="shared" si="24"/>
        <v>OKE</v>
      </c>
      <c r="V184" s="180" t="str">
        <f t="shared" si="25"/>
        <v>OKE</v>
      </c>
      <c r="X184" s="292" t="s">
        <v>77</v>
      </c>
      <c r="Y184" s="293">
        <v>4</v>
      </c>
      <c r="Z184" s="293" t="s">
        <v>1919</v>
      </c>
      <c r="AA184" s="293" t="s">
        <v>128</v>
      </c>
      <c r="AB184" s="248">
        <v>358</v>
      </c>
      <c r="AC184" s="294">
        <v>85</v>
      </c>
      <c r="AD184" s="294">
        <v>23.743016759776499</v>
      </c>
      <c r="AE184" s="294">
        <v>102</v>
      </c>
      <c r="AF184" s="294">
        <v>28.491620111731802</v>
      </c>
      <c r="AG184" s="247" t="s">
        <v>4834</v>
      </c>
    </row>
    <row r="185" spans="1:33">
      <c r="A185" s="291">
        <f t="shared" si="26"/>
        <v>176</v>
      </c>
      <c r="B185" s="584" t="s">
        <v>77</v>
      </c>
      <c r="C185" s="585">
        <v>1</v>
      </c>
      <c r="D185" s="585" t="s">
        <v>4789</v>
      </c>
      <c r="E185" s="585" t="s">
        <v>131</v>
      </c>
      <c r="F185" s="248">
        <v>358</v>
      </c>
      <c r="G185" s="247">
        <v>173</v>
      </c>
      <c r="H185" s="249">
        <v>48.324022346368714</v>
      </c>
      <c r="I185" s="247">
        <v>173</v>
      </c>
      <c r="J185" s="249">
        <v>48.324022346368714</v>
      </c>
      <c r="K185" s="250" t="s">
        <v>4822</v>
      </c>
      <c r="L185" s="227" t="e">
        <f>VLOOKUP(D185,#REF!,2,0)</f>
        <v>#REF!</v>
      </c>
      <c r="M185" s="178" t="str">
        <f t="shared" si="18"/>
        <v>K</v>
      </c>
      <c r="N185" s="178" t="str">
        <f t="shared" si="19"/>
        <v>K</v>
      </c>
      <c r="O185" s="178"/>
      <c r="P185" s="184">
        <f t="shared" si="20"/>
        <v>48.324022346368714</v>
      </c>
      <c r="Q185" s="184">
        <f t="shared" si="21"/>
        <v>48.324022346368714</v>
      </c>
      <c r="R185" s="180"/>
      <c r="S185" s="180" t="str">
        <f t="shared" si="22"/>
        <v>BETUL</v>
      </c>
      <c r="T185" s="180" t="str">
        <f t="shared" si="23"/>
        <v>BETUL</v>
      </c>
      <c r="U185" s="180" t="str">
        <f t="shared" si="24"/>
        <v>OKE</v>
      </c>
      <c r="V185" s="180" t="str">
        <f t="shared" si="25"/>
        <v>OKE</v>
      </c>
      <c r="X185" s="292" t="s">
        <v>77</v>
      </c>
      <c r="Y185" s="293">
        <v>4</v>
      </c>
      <c r="Z185" s="293" t="s">
        <v>4857</v>
      </c>
      <c r="AA185" s="293" t="s">
        <v>128</v>
      </c>
      <c r="AB185" s="248">
        <v>421</v>
      </c>
      <c r="AC185" s="294">
        <v>97</v>
      </c>
      <c r="AD185" s="294">
        <v>23.040380047505899</v>
      </c>
      <c r="AE185" s="294">
        <v>84</v>
      </c>
      <c r="AF185" s="294">
        <v>19.952494061757701</v>
      </c>
      <c r="AG185" s="247" t="s">
        <v>4816</v>
      </c>
    </row>
    <row r="186" spans="1:33">
      <c r="A186" s="291">
        <f t="shared" si="26"/>
        <v>177</v>
      </c>
      <c r="B186" s="584" t="s">
        <v>77</v>
      </c>
      <c r="C186" s="585">
        <v>1</v>
      </c>
      <c r="D186" s="585" t="s">
        <v>4792</v>
      </c>
      <c r="E186" s="585" t="s">
        <v>128</v>
      </c>
      <c r="F186" s="248">
        <v>358</v>
      </c>
      <c r="G186" s="247">
        <v>85</v>
      </c>
      <c r="H186" s="249">
        <v>23.743016759776538</v>
      </c>
      <c r="I186" s="247">
        <v>85</v>
      </c>
      <c r="J186" s="249">
        <v>23.743016759776538</v>
      </c>
      <c r="K186" s="250" t="s">
        <v>4793</v>
      </c>
      <c r="L186" s="227" t="e">
        <f>VLOOKUP(D186,#REF!,2,0)</f>
        <v>#REF!</v>
      </c>
      <c r="M186" s="178" t="str">
        <f t="shared" si="18"/>
        <v>K</v>
      </c>
      <c r="N186" s="178" t="str">
        <f t="shared" si="19"/>
        <v>K</v>
      </c>
      <c r="O186" s="178"/>
      <c r="P186" s="184">
        <f t="shared" si="20"/>
        <v>23.743016759776538</v>
      </c>
      <c r="Q186" s="184">
        <f t="shared" si="21"/>
        <v>23.743016759776538</v>
      </c>
      <c r="R186" s="180"/>
      <c r="S186" s="180" t="str">
        <f t="shared" si="22"/>
        <v>BETUL</v>
      </c>
      <c r="T186" s="180" t="str">
        <f t="shared" si="23"/>
        <v>BETUL</v>
      </c>
      <c r="U186" s="180" t="str">
        <f t="shared" si="24"/>
        <v>OKE</v>
      </c>
      <c r="V186" s="180" t="str">
        <f t="shared" si="25"/>
        <v>OKE</v>
      </c>
      <c r="X186" s="292" t="s">
        <v>27</v>
      </c>
      <c r="Y186" s="293">
        <v>1</v>
      </c>
      <c r="Z186" s="293" t="s">
        <v>1922</v>
      </c>
      <c r="AA186" s="293" t="s">
        <v>128</v>
      </c>
      <c r="AB186" s="248">
        <v>358</v>
      </c>
      <c r="AC186" s="294">
        <v>194</v>
      </c>
      <c r="AD186" s="294">
        <v>54.189944134078203</v>
      </c>
      <c r="AE186" s="294">
        <v>196</v>
      </c>
      <c r="AF186" s="294">
        <v>54.748603351955303</v>
      </c>
      <c r="AG186" s="247" t="s">
        <v>1923</v>
      </c>
    </row>
    <row r="187" spans="1:33">
      <c r="A187" s="291">
        <f t="shared" si="26"/>
        <v>178</v>
      </c>
      <c r="B187" s="584" t="s">
        <v>77</v>
      </c>
      <c r="C187" s="585">
        <v>1</v>
      </c>
      <c r="D187" s="585" t="s">
        <v>4794</v>
      </c>
      <c r="E187" s="585" t="s">
        <v>128</v>
      </c>
      <c r="F187" s="248">
        <v>292</v>
      </c>
      <c r="G187" s="247">
        <v>5</v>
      </c>
      <c r="H187" s="249">
        <v>1.7123287671232876</v>
      </c>
      <c r="I187" s="247">
        <v>5</v>
      </c>
      <c r="J187" s="249">
        <v>1.7123287671232876</v>
      </c>
      <c r="K187" s="250" t="s">
        <v>4795</v>
      </c>
      <c r="L187" s="227" t="e">
        <f>VLOOKUP(D187,#REF!,2,0)</f>
        <v>#REF!</v>
      </c>
      <c r="M187" s="178" t="str">
        <f t="shared" si="18"/>
        <v>K</v>
      </c>
      <c r="N187" s="178" t="str">
        <f t="shared" si="19"/>
        <v>K</v>
      </c>
      <c r="O187" s="178"/>
      <c r="P187" s="184">
        <f t="shared" si="20"/>
        <v>1.7123287671232876</v>
      </c>
      <c r="Q187" s="184">
        <f t="shared" si="21"/>
        <v>1.7123287671232876</v>
      </c>
      <c r="R187" s="180"/>
      <c r="S187" s="180" t="str">
        <f t="shared" si="22"/>
        <v>BETUL</v>
      </c>
      <c r="T187" s="180" t="str">
        <f t="shared" si="23"/>
        <v>BETUL</v>
      </c>
      <c r="U187" s="180" t="str">
        <f t="shared" si="24"/>
        <v>OKE</v>
      </c>
      <c r="V187" s="180" t="str">
        <f t="shared" si="25"/>
        <v>OKE</v>
      </c>
      <c r="X187" s="292" t="s">
        <v>27</v>
      </c>
      <c r="Y187" s="293">
        <v>1</v>
      </c>
      <c r="Z187" s="293" t="s">
        <v>1924</v>
      </c>
      <c r="AA187" s="293" t="s">
        <v>128</v>
      </c>
      <c r="AB187" s="248">
        <v>292</v>
      </c>
      <c r="AC187" s="294">
        <v>192</v>
      </c>
      <c r="AD187" s="294">
        <v>65.753424657534197</v>
      </c>
      <c r="AE187" s="294">
        <v>147</v>
      </c>
      <c r="AF187" s="294">
        <v>50.342465753424698</v>
      </c>
      <c r="AG187" s="247" t="s">
        <v>1925</v>
      </c>
    </row>
    <row r="188" spans="1:33">
      <c r="A188" s="291">
        <f t="shared" si="26"/>
        <v>179</v>
      </c>
      <c r="B188" s="584" t="s">
        <v>77</v>
      </c>
      <c r="C188" s="585">
        <v>1</v>
      </c>
      <c r="D188" s="585" t="s">
        <v>4796</v>
      </c>
      <c r="E188" s="585" t="s">
        <v>128</v>
      </c>
      <c r="F188" s="248">
        <v>358</v>
      </c>
      <c r="G188" s="247">
        <v>177</v>
      </c>
      <c r="H188" s="249">
        <v>49.441340782122907</v>
      </c>
      <c r="I188" s="247">
        <v>185</v>
      </c>
      <c r="J188" s="249">
        <v>51.675977653631286</v>
      </c>
      <c r="K188" s="250" t="s">
        <v>4797</v>
      </c>
      <c r="L188" s="227" t="e">
        <f>VLOOKUP(D188,#REF!,2,0)</f>
        <v>#REF!</v>
      </c>
      <c r="M188" s="178" t="str">
        <f t="shared" si="18"/>
        <v>K</v>
      </c>
      <c r="N188" s="178" t="str">
        <f t="shared" si="19"/>
        <v>K</v>
      </c>
      <c r="O188" s="178"/>
      <c r="P188" s="184">
        <f t="shared" si="20"/>
        <v>49.441340782122907</v>
      </c>
      <c r="Q188" s="184">
        <f t="shared" si="21"/>
        <v>51.675977653631286</v>
      </c>
      <c r="R188" s="180"/>
      <c r="S188" s="180" t="str">
        <f t="shared" si="22"/>
        <v>BETUL</v>
      </c>
      <c r="T188" s="180" t="str">
        <f t="shared" si="23"/>
        <v>BETUL</v>
      </c>
      <c r="U188" s="180" t="str">
        <f t="shared" si="24"/>
        <v>OKE</v>
      </c>
      <c r="V188" s="180" t="str">
        <f t="shared" si="25"/>
        <v>OKE</v>
      </c>
      <c r="X188" s="292" t="s">
        <v>27</v>
      </c>
      <c r="Y188" s="293">
        <v>1</v>
      </c>
      <c r="Z188" s="293" t="s">
        <v>1928</v>
      </c>
      <c r="AA188" s="293" t="s">
        <v>131</v>
      </c>
      <c r="AB188" s="248">
        <v>292</v>
      </c>
      <c r="AC188" s="294">
        <v>122</v>
      </c>
      <c r="AD188" s="294">
        <v>41.780821917808197</v>
      </c>
      <c r="AE188" s="294">
        <v>131</v>
      </c>
      <c r="AF188" s="294">
        <v>44.863013698630098</v>
      </c>
      <c r="AG188" s="247" t="s">
        <v>1929</v>
      </c>
    </row>
    <row r="189" spans="1:33">
      <c r="A189" s="291">
        <f t="shared" si="26"/>
        <v>180</v>
      </c>
      <c r="B189" s="584" t="s">
        <v>77</v>
      </c>
      <c r="C189" s="585">
        <v>1</v>
      </c>
      <c r="D189" s="585" t="s">
        <v>4798</v>
      </c>
      <c r="E189" s="585" t="s">
        <v>128</v>
      </c>
      <c r="F189" s="248">
        <v>358</v>
      </c>
      <c r="G189" s="247">
        <v>166</v>
      </c>
      <c r="H189" s="249">
        <v>46.368715083798882</v>
      </c>
      <c r="I189" s="247">
        <v>167</v>
      </c>
      <c r="J189" s="249">
        <v>46.648044692737429</v>
      </c>
      <c r="K189" s="250" t="s">
        <v>4799</v>
      </c>
      <c r="L189" s="227" t="e">
        <f>VLOOKUP(D189,#REF!,2,0)</f>
        <v>#REF!</v>
      </c>
      <c r="M189" s="178" t="str">
        <f t="shared" si="18"/>
        <v>K</v>
      </c>
      <c r="N189" s="178" t="str">
        <f t="shared" si="19"/>
        <v>K</v>
      </c>
      <c r="O189" s="178"/>
      <c r="P189" s="184">
        <f t="shared" si="20"/>
        <v>46.368715083798882</v>
      </c>
      <c r="Q189" s="184">
        <f t="shared" si="21"/>
        <v>46.648044692737429</v>
      </c>
      <c r="R189" s="180"/>
      <c r="S189" s="180" t="str">
        <f t="shared" si="22"/>
        <v>BETUL</v>
      </c>
      <c r="T189" s="180" t="str">
        <f t="shared" si="23"/>
        <v>BETUL</v>
      </c>
      <c r="U189" s="180" t="str">
        <f t="shared" si="24"/>
        <v>OKE</v>
      </c>
      <c r="V189" s="180" t="str">
        <f t="shared" si="25"/>
        <v>OKE</v>
      </c>
      <c r="X189" s="292" t="s">
        <v>27</v>
      </c>
      <c r="Y189" s="293">
        <v>1</v>
      </c>
      <c r="Z189" s="293" t="s">
        <v>1932</v>
      </c>
      <c r="AA189" s="293" t="s">
        <v>128</v>
      </c>
      <c r="AB189" s="248">
        <v>292</v>
      </c>
      <c r="AC189" s="294">
        <v>145</v>
      </c>
      <c r="AD189" s="294">
        <v>49.657534246575302</v>
      </c>
      <c r="AE189" s="294">
        <v>119</v>
      </c>
      <c r="AF189" s="294">
        <v>40.753424657534197</v>
      </c>
      <c r="AG189" s="247" t="s">
        <v>1933</v>
      </c>
    </row>
    <row r="190" spans="1:33">
      <c r="A190" s="291">
        <f t="shared" si="26"/>
        <v>181</v>
      </c>
      <c r="B190" s="584" t="s">
        <v>77</v>
      </c>
      <c r="C190" s="585">
        <v>2</v>
      </c>
      <c r="D190" s="585" t="s">
        <v>4801</v>
      </c>
      <c r="E190" s="585" t="s">
        <v>128</v>
      </c>
      <c r="F190" s="248">
        <v>358</v>
      </c>
      <c r="G190" s="247">
        <v>55</v>
      </c>
      <c r="H190" s="249">
        <v>15.363128491620111</v>
      </c>
      <c r="I190" s="247">
        <v>55</v>
      </c>
      <c r="J190" s="249">
        <v>15.363128491620111</v>
      </c>
      <c r="K190" s="250" t="s">
        <v>4802</v>
      </c>
      <c r="L190" s="227" t="e">
        <f>VLOOKUP(D190,#REF!,2,0)</f>
        <v>#REF!</v>
      </c>
      <c r="M190" s="178" t="str">
        <f t="shared" si="18"/>
        <v>K</v>
      </c>
      <c r="N190" s="178" t="str">
        <f t="shared" si="19"/>
        <v>K</v>
      </c>
      <c r="O190" s="178"/>
      <c r="P190" s="184">
        <f t="shared" si="20"/>
        <v>15.363128491620111</v>
      </c>
      <c r="Q190" s="184">
        <f t="shared" si="21"/>
        <v>15.363128491620111</v>
      </c>
      <c r="R190" s="180"/>
      <c r="S190" s="180" t="str">
        <f t="shared" si="22"/>
        <v>BETUL</v>
      </c>
      <c r="T190" s="180" t="str">
        <f t="shared" si="23"/>
        <v>BETUL</v>
      </c>
      <c r="U190" s="180" t="str">
        <f t="shared" si="24"/>
        <v>OKE</v>
      </c>
      <c r="V190" s="180" t="str">
        <f t="shared" si="25"/>
        <v>OKE</v>
      </c>
      <c r="X190" s="292" t="s">
        <v>27</v>
      </c>
      <c r="Y190" s="293">
        <v>1</v>
      </c>
      <c r="Z190" s="293" t="s">
        <v>1936</v>
      </c>
      <c r="AA190" s="293" t="s">
        <v>128</v>
      </c>
      <c r="AB190" s="248">
        <v>421</v>
      </c>
      <c r="AC190" s="294">
        <v>160</v>
      </c>
      <c r="AD190" s="294">
        <v>38.004750593824198</v>
      </c>
      <c r="AE190" s="294">
        <v>160</v>
      </c>
      <c r="AF190" s="294">
        <v>38.004750593824198</v>
      </c>
      <c r="AG190" s="247" t="s">
        <v>4859</v>
      </c>
    </row>
    <row r="191" spans="1:33">
      <c r="A191" s="291">
        <f t="shared" si="26"/>
        <v>182</v>
      </c>
      <c r="B191" s="584" t="s">
        <v>77</v>
      </c>
      <c r="C191" s="585">
        <v>2</v>
      </c>
      <c r="D191" s="585" t="s">
        <v>4804</v>
      </c>
      <c r="E191" s="585" t="s">
        <v>128</v>
      </c>
      <c r="F191" s="248">
        <v>292</v>
      </c>
      <c r="G191" s="247">
        <v>187</v>
      </c>
      <c r="H191" s="249">
        <v>64.041095890410958</v>
      </c>
      <c r="I191" s="247">
        <v>139</v>
      </c>
      <c r="J191" s="249">
        <v>47.602739726027401</v>
      </c>
      <c r="K191" s="250" t="s">
        <v>4805</v>
      </c>
      <c r="L191" s="227" t="e">
        <f>VLOOKUP(D191,#REF!,2,0)</f>
        <v>#REF!</v>
      </c>
      <c r="M191" s="178" t="str">
        <f t="shared" si="18"/>
        <v>K</v>
      </c>
      <c r="N191" s="178" t="str">
        <f t="shared" si="19"/>
        <v>K</v>
      </c>
      <c r="O191" s="178"/>
      <c r="P191" s="184">
        <f t="shared" si="20"/>
        <v>64.041095890410958</v>
      </c>
      <c r="Q191" s="184">
        <f t="shared" si="21"/>
        <v>47.602739726027401</v>
      </c>
      <c r="R191" s="180"/>
      <c r="S191" s="180" t="str">
        <f t="shared" si="22"/>
        <v>BETUL</v>
      </c>
      <c r="T191" s="180" t="str">
        <f t="shared" si="23"/>
        <v>BETUL</v>
      </c>
      <c r="U191" s="180" t="str">
        <f t="shared" si="24"/>
        <v>OKE</v>
      </c>
      <c r="V191" s="180" t="str">
        <f t="shared" si="25"/>
        <v>OKE</v>
      </c>
      <c r="X191" s="292" t="s">
        <v>27</v>
      </c>
      <c r="Y191" s="293">
        <v>1</v>
      </c>
      <c r="Z191" s="293" t="s">
        <v>1942</v>
      </c>
      <c r="AA191" s="293" t="s">
        <v>131</v>
      </c>
      <c r="AB191" s="248">
        <v>292</v>
      </c>
      <c r="AC191" s="294">
        <v>127</v>
      </c>
      <c r="AD191" s="294">
        <v>43.4931506849315</v>
      </c>
      <c r="AE191" s="294">
        <v>115</v>
      </c>
      <c r="AF191" s="294">
        <v>39.383561643835598</v>
      </c>
      <c r="AG191" s="247" t="s">
        <v>1943</v>
      </c>
    </row>
    <row r="192" spans="1:33">
      <c r="A192" s="291">
        <f t="shared" si="26"/>
        <v>183</v>
      </c>
      <c r="B192" s="584" t="s">
        <v>77</v>
      </c>
      <c r="C192" s="585">
        <v>2</v>
      </c>
      <c r="D192" s="585" t="s">
        <v>4806</v>
      </c>
      <c r="E192" s="585" t="s">
        <v>128</v>
      </c>
      <c r="F192" s="248">
        <v>292</v>
      </c>
      <c r="G192" s="247">
        <v>51</v>
      </c>
      <c r="H192" s="249">
        <v>17.465753424657535</v>
      </c>
      <c r="I192" s="247">
        <v>39</v>
      </c>
      <c r="J192" s="249">
        <v>13.356164383561644</v>
      </c>
      <c r="K192" s="250" t="s">
        <v>4807</v>
      </c>
      <c r="L192" s="227" t="e">
        <f>VLOOKUP(D192,#REF!,2,0)</f>
        <v>#REF!</v>
      </c>
      <c r="M192" s="178" t="str">
        <f t="shared" si="18"/>
        <v>K</v>
      </c>
      <c r="N192" s="178" t="str">
        <f t="shared" si="19"/>
        <v>K</v>
      </c>
      <c r="O192" s="178"/>
      <c r="P192" s="184">
        <f t="shared" si="20"/>
        <v>17.465753424657535</v>
      </c>
      <c r="Q192" s="184">
        <f t="shared" si="21"/>
        <v>13.356164383561644</v>
      </c>
      <c r="R192" s="180"/>
      <c r="S192" s="180" t="str">
        <f t="shared" si="22"/>
        <v>BETUL</v>
      </c>
      <c r="T192" s="180" t="str">
        <f t="shared" si="23"/>
        <v>BETUL</v>
      </c>
      <c r="U192" s="180" t="str">
        <f t="shared" si="24"/>
        <v>OKE</v>
      </c>
      <c r="V192" s="180" t="str">
        <f t="shared" si="25"/>
        <v>OKE</v>
      </c>
      <c r="X192" s="292" t="s">
        <v>27</v>
      </c>
      <c r="Y192" s="293">
        <v>1</v>
      </c>
      <c r="Z192" s="293" t="s">
        <v>1946</v>
      </c>
      <c r="AA192" s="293" t="s">
        <v>128</v>
      </c>
      <c r="AB192" s="248">
        <v>358</v>
      </c>
      <c r="AC192" s="294">
        <v>158</v>
      </c>
      <c r="AD192" s="294">
        <v>44.134078212290497</v>
      </c>
      <c r="AE192" s="294">
        <v>166</v>
      </c>
      <c r="AF192" s="294">
        <v>46.368715083798897</v>
      </c>
      <c r="AG192" s="247" t="s">
        <v>1947</v>
      </c>
    </row>
    <row r="193" spans="1:33">
      <c r="A193" s="291">
        <f t="shared" si="26"/>
        <v>184</v>
      </c>
      <c r="B193" s="584" t="s">
        <v>77</v>
      </c>
      <c r="C193" s="585">
        <v>2</v>
      </c>
      <c r="D193" s="585" t="s">
        <v>4809</v>
      </c>
      <c r="E193" s="585" t="s">
        <v>128</v>
      </c>
      <c r="F193" s="248">
        <v>358</v>
      </c>
      <c r="G193" s="247">
        <v>160</v>
      </c>
      <c r="H193" s="249">
        <v>44.692737430167597</v>
      </c>
      <c r="I193" s="247">
        <v>147</v>
      </c>
      <c r="J193" s="249">
        <v>41.061452513966479</v>
      </c>
      <c r="K193" s="250" t="s">
        <v>4810</v>
      </c>
      <c r="L193" s="227" t="e">
        <f>VLOOKUP(D193,#REF!,2,0)</f>
        <v>#REF!</v>
      </c>
      <c r="M193" s="178" t="str">
        <f t="shared" si="18"/>
        <v>K</v>
      </c>
      <c r="N193" s="178" t="str">
        <f t="shared" si="19"/>
        <v>K</v>
      </c>
      <c r="O193" s="178"/>
      <c r="P193" s="184">
        <f t="shared" si="20"/>
        <v>44.692737430167597</v>
      </c>
      <c r="Q193" s="184">
        <f t="shared" si="21"/>
        <v>41.061452513966479</v>
      </c>
      <c r="R193" s="180"/>
      <c r="S193" s="180" t="str">
        <f t="shared" si="22"/>
        <v>BETUL</v>
      </c>
      <c r="T193" s="180" t="str">
        <f t="shared" si="23"/>
        <v>BETUL</v>
      </c>
      <c r="U193" s="180" t="str">
        <f t="shared" si="24"/>
        <v>OKE</v>
      </c>
      <c r="V193" s="180" t="str">
        <f t="shared" si="25"/>
        <v>OKE</v>
      </c>
      <c r="X193" s="292" t="s">
        <v>27</v>
      </c>
      <c r="Y193" s="293">
        <v>1</v>
      </c>
      <c r="Z193" s="293" t="s">
        <v>177</v>
      </c>
      <c r="AA193" s="293" t="s">
        <v>128</v>
      </c>
      <c r="AB193" s="248">
        <v>292</v>
      </c>
      <c r="AC193" s="294">
        <v>193</v>
      </c>
      <c r="AD193" s="294">
        <v>66.095890410958901</v>
      </c>
      <c r="AE193" s="294">
        <v>222</v>
      </c>
      <c r="AF193" s="294">
        <v>76.027397260274</v>
      </c>
      <c r="AG193" s="247" t="s">
        <v>178</v>
      </c>
    </row>
    <row r="194" spans="1:33">
      <c r="A194" s="291">
        <f t="shared" si="26"/>
        <v>185</v>
      </c>
      <c r="B194" s="584" t="s">
        <v>77</v>
      </c>
      <c r="C194" s="585">
        <v>2</v>
      </c>
      <c r="D194" s="585" t="s">
        <v>4811</v>
      </c>
      <c r="E194" s="585" t="s">
        <v>131</v>
      </c>
      <c r="F194" s="248">
        <v>358</v>
      </c>
      <c r="G194" s="247">
        <v>248</v>
      </c>
      <c r="H194" s="249">
        <v>69.273743016759781</v>
      </c>
      <c r="I194" s="247">
        <v>207</v>
      </c>
      <c r="J194" s="249">
        <v>57.821229050279335</v>
      </c>
      <c r="K194" s="250" t="s">
        <v>4812</v>
      </c>
      <c r="L194" s="227" t="e">
        <f>VLOOKUP(D194,#REF!,2,0)</f>
        <v>#REF!</v>
      </c>
      <c r="M194" s="178" t="str">
        <f t="shared" si="18"/>
        <v>K</v>
      </c>
      <c r="N194" s="178" t="str">
        <f t="shared" si="19"/>
        <v>K</v>
      </c>
      <c r="O194" s="178"/>
      <c r="P194" s="184">
        <f t="shared" si="20"/>
        <v>69.273743016759781</v>
      </c>
      <c r="Q194" s="184">
        <f t="shared" si="21"/>
        <v>57.821229050279335</v>
      </c>
      <c r="R194" s="180"/>
      <c r="S194" s="180" t="str">
        <f t="shared" si="22"/>
        <v>BETUL</v>
      </c>
      <c r="T194" s="180" t="str">
        <f t="shared" si="23"/>
        <v>BETUL</v>
      </c>
      <c r="U194" s="180" t="str">
        <f t="shared" si="24"/>
        <v>OKE</v>
      </c>
      <c r="V194" s="180" t="str">
        <f t="shared" si="25"/>
        <v>OKE</v>
      </c>
      <c r="X194" s="292" t="s">
        <v>27</v>
      </c>
      <c r="Y194" s="293">
        <v>2</v>
      </c>
      <c r="Z194" s="293" t="s">
        <v>1957</v>
      </c>
      <c r="AA194" s="293" t="s">
        <v>128</v>
      </c>
      <c r="AB194" s="248">
        <v>292</v>
      </c>
      <c r="AC194" s="294">
        <v>42</v>
      </c>
      <c r="AD194" s="294">
        <v>14.3835616438356</v>
      </c>
      <c r="AE194" s="294">
        <v>42</v>
      </c>
      <c r="AF194" s="294">
        <v>14.3835616438356</v>
      </c>
      <c r="AG194" s="247" t="s">
        <v>1958</v>
      </c>
    </row>
    <row r="195" spans="1:33">
      <c r="A195" s="291">
        <f t="shared" si="26"/>
        <v>186</v>
      </c>
      <c r="B195" s="584" t="s">
        <v>77</v>
      </c>
      <c r="C195" s="585">
        <v>2</v>
      </c>
      <c r="D195" s="585" t="s">
        <v>4813</v>
      </c>
      <c r="E195" s="585" t="s">
        <v>131</v>
      </c>
      <c r="F195" s="248">
        <v>358</v>
      </c>
      <c r="G195" s="247">
        <v>136</v>
      </c>
      <c r="H195" s="249">
        <v>37.988826815642454</v>
      </c>
      <c r="I195" s="247">
        <v>145</v>
      </c>
      <c r="J195" s="249">
        <v>40.502793296089386</v>
      </c>
      <c r="K195" s="250" t="s">
        <v>4814</v>
      </c>
      <c r="L195" s="227" t="e">
        <f>VLOOKUP(D195,#REF!,2,0)</f>
        <v>#REF!</v>
      </c>
      <c r="M195" s="178" t="str">
        <f t="shared" si="18"/>
        <v>K</v>
      </c>
      <c r="N195" s="178" t="str">
        <f t="shared" si="19"/>
        <v>K</v>
      </c>
      <c r="O195" s="178"/>
      <c r="P195" s="184">
        <f t="shared" si="20"/>
        <v>37.988826815642454</v>
      </c>
      <c r="Q195" s="184">
        <f t="shared" si="21"/>
        <v>40.502793296089386</v>
      </c>
      <c r="R195" s="180"/>
      <c r="S195" s="180" t="str">
        <f t="shared" si="22"/>
        <v>BETUL</v>
      </c>
      <c r="T195" s="180" t="str">
        <f t="shared" si="23"/>
        <v>BETUL</v>
      </c>
      <c r="U195" s="180" t="str">
        <f t="shared" si="24"/>
        <v>OKE</v>
      </c>
      <c r="V195" s="180" t="str">
        <f t="shared" si="25"/>
        <v>OKE</v>
      </c>
      <c r="X195" s="292" t="s">
        <v>27</v>
      </c>
      <c r="Y195" s="293">
        <v>2</v>
      </c>
      <c r="Z195" s="293" t="s">
        <v>1969</v>
      </c>
      <c r="AA195" s="293" t="s">
        <v>128</v>
      </c>
      <c r="AB195" s="248">
        <v>358</v>
      </c>
      <c r="AC195" s="294">
        <v>87</v>
      </c>
      <c r="AD195" s="294">
        <v>24.301675977653598</v>
      </c>
      <c r="AE195" s="294">
        <v>72</v>
      </c>
      <c r="AF195" s="294">
        <v>20.111731843575399</v>
      </c>
      <c r="AG195" s="247" t="s">
        <v>1970</v>
      </c>
    </row>
    <row r="196" spans="1:33">
      <c r="A196" s="291">
        <f t="shared" si="26"/>
        <v>187</v>
      </c>
      <c r="B196" s="584" t="s">
        <v>77</v>
      </c>
      <c r="C196" s="585">
        <v>2</v>
      </c>
      <c r="D196" s="585" t="s">
        <v>4815</v>
      </c>
      <c r="E196" s="585" t="s">
        <v>128</v>
      </c>
      <c r="F196" s="248">
        <v>358</v>
      </c>
      <c r="G196" s="247">
        <v>225</v>
      </c>
      <c r="H196" s="249">
        <v>62.849162011173185</v>
      </c>
      <c r="I196" s="247">
        <v>177</v>
      </c>
      <c r="J196" s="249">
        <v>49.441340782122907</v>
      </c>
      <c r="K196" s="250" t="s">
        <v>4858</v>
      </c>
      <c r="L196" s="227" t="e">
        <f>VLOOKUP(D196,#REF!,2,0)</f>
        <v>#REF!</v>
      </c>
      <c r="M196" s="178" t="str">
        <f t="shared" si="18"/>
        <v>K</v>
      </c>
      <c r="N196" s="178" t="str">
        <f t="shared" si="19"/>
        <v>K</v>
      </c>
      <c r="O196" s="178"/>
      <c r="P196" s="184">
        <f t="shared" si="20"/>
        <v>62.849162011173185</v>
      </c>
      <c r="Q196" s="184">
        <f t="shared" si="21"/>
        <v>49.441340782122907</v>
      </c>
      <c r="R196" s="180"/>
      <c r="S196" s="180" t="str">
        <f t="shared" si="22"/>
        <v>BETUL</v>
      </c>
      <c r="T196" s="180" t="str">
        <f t="shared" si="23"/>
        <v>BETUL</v>
      </c>
      <c r="U196" s="180" t="str">
        <f t="shared" si="24"/>
        <v>OKE</v>
      </c>
      <c r="V196" s="180" t="str">
        <f t="shared" si="25"/>
        <v>OKE</v>
      </c>
      <c r="X196" s="292" t="s">
        <v>27</v>
      </c>
      <c r="Y196" s="293">
        <v>4</v>
      </c>
      <c r="Z196" s="293" t="s">
        <v>2026</v>
      </c>
      <c r="AA196" s="293" t="s">
        <v>128</v>
      </c>
      <c r="AB196" s="248">
        <v>400</v>
      </c>
      <c r="AC196" s="294">
        <v>10</v>
      </c>
      <c r="AD196" s="294">
        <v>2.5</v>
      </c>
      <c r="AE196" s="294">
        <v>15</v>
      </c>
      <c r="AF196" s="294">
        <v>3.75</v>
      </c>
      <c r="AG196" s="247" t="s">
        <v>2027</v>
      </c>
    </row>
    <row r="197" spans="1:33">
      <c r="A197" s="291">
        <f t="shared" si="26"/>
        <v>188</v>
      </c>
      <c r="B197" s="584" t="s">
        <v>77</v>
      </c>
      <c r="C197" s="585">
        <v>2</v>
      </c>
      <c r="D197" s="585" t="s">
        <v>4817</v>
      </c>
      <c r="E197" s="585" t="s">
        <v>128</v>
      </c>
      <c r="F197" s="248">
        <v>358</v>
      </c>
      <c r="G197" s="247">
        <v>225</v>
      </c>
      <c r="H197" s="249">
        <v>62.849162011173185</v>
      </c>
      <c r="I197" s="247">
        <v>175</v>
      </c>
      <c r="J197" s="249">
        <v>48.882681564245814</v>
      </c>
      <c r="K197" s="250" t="s">
        <v>4858</v>
      </c>
      <c r="L197" s="227" t="e">
        <f>VLOOKUP(D197,#REF!,2,0)</f>
        <v>#REF!</v>
      </c>
      <c r="M197" s="178" t="str">
        <f t="shared" si="18"/>
        <v>K</v>
      </c>
      <c r="N197" s="178" t="str">
        <f t="shared" si="19"/>
        <v>K</v>
      </c>
      <c r="O197" s="178"/>
      <c r="P197" s="184">
        <f t="shared" si="20"/>
        <v>62.849162011173185</v>
      </c>
      <c r="Q197" s="184">
        <f t="shared" si="21"/>
        <v>48.882681564245814</v>
      </c>
      <c r="R197" s="180"/>
      <c r="S197" s="180" t="str">
        <f t="shared" si="22"/>
        <v>BETUL</v>
      </c>
      <c r="T197" s="180" t="str">
        <f t="shared" si="23"/>
        <v>BETUL</v>
      </c>
      <c r="U197" s="180" t="str">
        <f t="shared" si="24"/>
        <v>OKE</v>
      </c>
      <c r="V197" s="180" t="str">
        <f t="shared" si="25"/>
        <v>OKE</v>
      </c>
      <c r="X197" s="292" t="s">
        <v>53</v>
      </c>
      <c r="Y197" s="293">
        <v>1</v>
      </c>
      <c r="Z197" s="293" t="s">
        <v>4862</v>
      </c>
      <c r="AA197" s="293" t="s">
        <v>128</v>
      </c>
      <c r="AB197" s="248">
        <v>421</v>
      </c>
      <c r="AC197" s="294">
        <v>190</v>
      </c>
      <c r="AD197" s="294">
        <v>45.130641330166299</v>
      </c>
      <c r="AE197" s="294">
        <v>192</v>
      </c>
      <c r="AF197" s="294">
        <v>45.605700712589098</v>
      </c>
      <c r="AG197" s="247" t="s">
        <v>4863</v>
      </c>
    </row>
    <row r="198" spans="1:33">
      <c r="A198" s="291">
        <f t="shared" si="26"/>
        <v>189</v>
      </c>
      <c r="B198" s="584" t="s">
        <v>77</v>
      </c>
      <c r="C198" s="585">
        <v>2</v>
      </c>
      <c r="D198" s="585" t="s">
        <v>4821</v>
      </c>
      <c r="E198" s="585" t="s">
        <v>128</v>
      </c>
      <c r="F198" s="248">
        <v>358</v>
      </c>
      <c r="G198" s="247">
        <v>60</v>
      </c>
      <c r="H198" s="249">
        <v>16.759776536312849</v>
      </c>
      <c r="I198" s="247">
        <v>39</v>
      </c>
      <c r="J198" s="249">
        <v>10.893854748603351</v>
      </c>
      <c r="K198" s="250" t="s">
        <v>4846</v>
      </c>
      <c r="L198" s="227" t="e">
        <f>VLOOKUP(D198,#REF!,2,0)</f>
        <v>#REF!</v>
      </c>
      <c r="M198" s="178" t="str">
        <f t="shared" si="18"/>
        <v>K</v>
      </c>
      <c r="N198" s="178" t="str">
        <f t="shared" si="19"/>
        <v>K</v>
      </c>
      <c r="O198" s="178"/>
      <c r="P198" s="184">
        <f t="shared" si="20"/>
        <v>16.759776536312849</v>
      </c>
      <c r="Q198" s="184">
        <f t="shared" si="21"/>
        <v>10.893854748603351</v>
      </c>
      <c r="R198" s="180"/>
      <c r="S198" s="180" t="str">
        <f t="shared" si="22"/>
        <v>BETUL</v>
      </c>
      <c r="T198" s="180" t="str">
        <f t="shared" si="23"/>
        <v>BETUL</v>
      </c>
      <c r="U198" s="180" t="str">
        <f t="shared" si="24"/>
        <v>OKE</v>
      </c>
      <c r="V198" s="180" t="str">
        <f t="shared" si="25"/>
        <v>OKE</v>
      </c>
      <c r="X198" s="292" t="s">
        <v>53</v>
      </c>
      <c r="Y198" s="293">
        <v>2</v>
      </c>
      <c r="Z198" s="293" t="s">
        <v>4864</v>
      </c>
      <c r="AA198" s="293" t="s">
        <v>128</v>
      </c>
      <c r="AB198" s="248">
        <v>421</v>
      </c>
      <c r="AC198" s="294">
        <v>298</v>
      </c>
      <c r="AD198" s="294">
        <v>70.783847980997606</v>
      </c>
      <c r="AE198" s="294">
        <v>250</v>
      </c>
      <c r="AF198" s="294">
        <v>59.3824228028504</v>
      </c>
      <c r="AG198" s="247" t="s">
        <v>2068</v>
      </c>
    </row>
    <row r="199" spans="1:33">
      <c r="A199" s="291">
        <f t="shared" si="26"/>
        <v>190</v>
      </c>
      <c r="B199" s="584" t="s">
        <v>77</v>
      </c>
      <c r="C199" s="585">
        <v>2</v>
      </c>
      <c r="D199" s="585" t="s">
        <v>4818</v>
      </c>
      <c r="E199" s="585" t="s">
        <v>131</v>
      </c>
      <c r="F199" s="248">
        <v>358</v>
      </c>
      <c r="G199" s="247">
        <v>163</v>
      </c>
      <c r="H199" s="249">
        <v>45.530726256983236</v>
      </c>
      <c r="I199" s="247">
        <v>162</v>
      </c>
      <c r="J199" s="249">
        <v>45.251396648044697</v>
      </c>
      <c r="K199" s="250" t="s">
        <v>4819</v>
      </c>
      <c r="L199" s="227" t="e">
        <f>VLOOKUP(D199,#REF!,2,0)</f>
        <v>#REF!</v>
      </c>
      <c r="M199" s="178" t="str">
        <f t="shared" si="18"/>
        <v>K</v>
      </c>
      <c r="N199" s="178" t="str">
        <f t="shared" si="19"/>
        <v>K</v>
      </c>
      <c r="O199" s="178"/>
      <c r="P199" s="184">
        <f t="shared" si="20"/>
        <v>45.530726256983236</v>
      </c>
      <c r="Q199" s="184">
        <f t="shared" si="21"/>
        <v>45.251396648044697</v>
      </c>
      <c r="R199" s="180"/>
      <c r="S199" s="180" t="str">
        <f t="shared" si="22"/>
        <v>BETUL</v>
      </c>
      <c r="T199" s="180" t="str">
        <f t="shared" si="23"/>
        <v>BETUL</v>
      </c>
      <c r="U199" s="180" t="str">
        <f t="shared" si="24"/>
        <v>OKE</v>
      </c>
      <c r="V199" s="180" t="str">
        <f t="shared" si="25"/>
        <v>OKE</v>
      </c>
      <c r="X199" s="292" t="s">
        <v>53</v>
      </c>
      <c r="Y199" s="293">
        <v>2</v>
      </c>
      <c r="Z199" s="293" t="s">
        <v>2097</v>
      </c>
      <c r="AA199" s="293" t="s">
        <v>128</v>
      </c>
      <c r="AB199" s="248">
        <v>421</v>
      </c>
      <c r="AC199" s="294">
        <v>302</v>
      </c>
      <c r="AD199" s="294">
        <v>71.733966745843205</v>
      </c>
      <c r="AE199" s="294">
        <v>248</v>
      </c>
      <c r="AF199" s="294">
        <v>58.9073634204276</v>
      </c>
      <c r="AG199" s="247" t="s">
        <v>2068</v>
      </c>
    </row>
    <row r="200" spans="1:33">
      <c r="A200" s="291">
        <f t="shared" si="26"/>
        <v>191</v>
      </c>
      <c r="B200" s="584" t="s">
        <v>77</v>
      </c>
      <c r="C200" s="585">
        <v>2</v>
      </c>
      <c r="D200" s="585" t="s">
        <v>4823</v>
      </c>
      <c r="E200" s="585" t="s">
        <v>128</v>
      </c>
      <c r="F200" s="248">
        <v>358</v>
      </c>
      <c r="G200" s="247">
        <v>141</v>
      </c>
      <c r="H200" s="249">
        <v>39.385474860335194</v>
      </c>
      <c r="I200" s="247">
        <v>132</v>
      </c>
      <c r="J200" s="249">
        <v>36.871508379888269</v>
      </c>
      <c r="K200" s="250" t="s">
        <v>4824</v>
      </c>
      <c r="L200" s="227" t="e">
        <f>VLOOKUP(D200,#REF!,2,0)</f>
        <v>#REF!</v>
      </c>
      <c r="M200" s="178" t="str">
        <f t="shared" si="18"/>
        <v>K</v>
      </c>
      <c r="N200" s="178" t="str">
        <f t="shared" si="19"/>
        <v>K</v>
      </c>
      <c r="O200" s="178"/>
      <c r="P200" s="184">
        <f t="shared" si="20"/>
        <v>39.385474860335194</v>
      </c>
      <c r="Q200" s="184">
        <f t="shared" si="21"/>
        <v>36.871508379888269</v>
      </c>
      <c r="R200" s="180"/>
      <c r="S200" s="180" t="str">
        <f t="shared" si="22"/>
        <v>BETUL</v>
      </c>
      <c r="T200" s="180" t="str">
        <f t="shared" si="23"/>
        <v>BETUL</v>
      </c>
      <c r="U200" s="180" t="str">
        <f t="shared" si="24"/>
        <v>OKE</v>
      </c>
      <c r="V200" s="180" t="str">
        <f t="shared" si="25"/>
        <v>OKE</v>
      </c>
      <c r="X200" s="292" t="s">
        <v>53</v>
      </c>
      <c r="Y200" s="293">
        <v>2</v>
      </c>
      <c r="Z200" s="293" t="s">
        <v>4868</v>
      </c>
      <c r="AA200" s="293" t="s">
        <v>128</v>
      </c>
      <c r="AB200" s="248">
        <v>421</v>
      </c>
      <c r="AC200" s="294">
        <v>300</v>
      </c>
      <c r="AD200" s="294">
        <v>71.258907363420406</v>
      </c>
      <c r="AE200" s="294">
        <v>250</v>
      </c>
      <c r="AF200" s="294">
        <v>59.3824228028504</v>
      </c>
      <c r="AG200" s="247" t="s">
        <v>2068</v>
      </c>
    </row>
    <row r="201" spans="1:33">
      <c r="A201" s="291">
        <f t="shared" si="26"/>
        <v>192</v>
      </c>
      <c r="B201" s="584" t="s">
        <v>77</v>
      </c>
      <c r="C201" s="585">
        <v>3</v>
      </c>
      <c r="D201" s="585" t="s">
        <v>4827</v>
      </c>
      <c r="E201" s="585" t="s">
        <v>128</v>
      </c>
      <c r="F201" s="248">
        <v>421</v>
      </c>
      <c r="G201" s="247">
        <v>228</v>
      </c>
      <c r="H201" s="249">
        <v>54.156769596199524</v>
      </c>
      <c r="I201" s="247">
        <v>209</v>
      </c>
      <c r="J201" s="249">
        <v>49.643705463182897</v>
      </c>
      <c r="K201" s="250" t="s">
        <v>2392</v>
      </c>
      <c r="L201" s="227" t="e">
        <f>VLOOKUP(D201,#REF!,2,0)</f>
        <v>#REF!</v>
      </c>
      <c r="M201" s="178" t="str">
        <f t="shared" si="18"/>
        <v>K</v>
      </c>
      <c r="N201" s="178" t="str">
        <f t="shared" si="19"/>
        <v>K</v>
      </c>
      <c r="O201" s="178"/>
      <c r="P201" s="184">
        <f t="shared" si="20"/>
        <v>54.156769596199524</v>
      </c>
      <c r="Q201" s="184">
        <f t="shared" si="21"/>
        <v>49.643705463182897</v>
      </c>
      <c r="R201" s="180"/>
      <c r="S201" s="180" t="str">
        <f t="shared" si="22"/>
        <v>BETUL</v>
      </c>
      <c r="T201" s="180" t="str">
        <f t="shared" si="23"/>
        <v>BETUL</v>
      </c>
      <c r="U201" s="180" t="str">
        <f t="shared" si="24"/>
        <v>OKE</v>
      </c>
      <c r="V201" s="180" t="str">
        <f t="shared" si="25"/>
        <v>OKE</v>
      </c>
      <c r="X201" s="292" t="s">
        <v>53</v>
      </c>
      <c r="Y201" s="293">
        <v>2</v>
      </c>
      <c r="Z201" s="293" t="s">
        <v>4871</v>
      </c>
      <c r="AA201" s="293" t="s">
        <v>128</v>
      </c>
      <c r="AB201" s="248">
        <v>358</v>
      </c>
      <c r="AC201" s="294">
        <v>78</v>
      </c>
      <c r="AD201" s="294">
        <v>21.787709497206698</v>
      </c>
      <c r="AE201" s="294">
        <v>85</v>
      </c>
      <c r="AF201" s="294">
        <v>23.743016759776499</v>
      </c>
      <c r="AG201" s="247" t="s">
        <v>2098</v>
      </c>
    </row>
    <row r="202" spans="1:33">
      <c r="A202" s="291">
        <f t="shared" si="26"/>
        <v>193</v>
      </c>
      <c r="B202" s="584" t="s">
        <v>77</v>
      </c>
      <c r="C202" s="585">
        <v>3</v>
      </c>
      <c r="D202" s="585" t="s">
        <v>4830</v>
      </c>
      <c r="E202" s="585" t="s">
        <v>128</v>
      </c>
      <c r="F202" s="248">
        <v>421</v>
      </c>
      <c r="G202" s="247">
        <v>46</v>
      </c>
      <c r="H202" s="249">
        <v>10.926365795724466</v>
      </c>
      <c r="I202" s="247">
        <v>34</v>
      </c>
      <c r="J202" s="249">
        <v>8.0760095011876487</v>
      </c>
      <c r="K202" s="250" t="s">
        <v>2392</v>
      </c>
      <c r="L202" s="227" t="e">
        <f>VLOOKUP(D202,#REF!,2,0)</f>
        <v>#REF!</v>
      </c>
      <c r="M202" s="178" t="str">
        <f t="shared" ref="M202:M265" si="27">IF(H202&gt;=80,"B","K")</f>
        <v>K</v>
      </c>
      <c r="N202" s="178" t="str">
        <f t="shared" ref="N202:N265" si="28">IF(J202&gt;=80,"B","K")</f>
        <v>K</v>
      </c>
      <c r="O202" s="178"/>
      <c r="P202" s="184">
        <f t="shared" ref="P202:P265" si="29">(G202/F202)*100</f>
        <v>10.926365795724466</v>
      </c>
      <c r="Q202" s="184">
        <f t="shared" ref="Q202:Q265" si="30">(I202/F202)*100</f>
        <v>8.0760095011876487</v>
      </c>
      <c r="R202" s="180"/>
      <c r="S202" s="180" t="str">
        <f t="shared" ref="S202:S265" si="31">IF(P202=H202,"BETUL","salah")</f>
        <v>BETUL</v>
      </c>
      <c r="T202" s="180" t="str">
        <f t="shared" ref="T202:T265" si="32">IF(Q202=J202,"BETUL","salah")</f>
        <v>BETUL</v>
      </c>
      <c r="U202" s="180" t="str">
        <f t="shared" ref="U202:U265" si="33">IF(H202&gt;100,"CEK KEMBALI","OKE")</f>
        <v>OKE</v>
      </c>
      <c r="V202" s="180" t="str">
        <f t="shared" ref="V202:V265" si="34">IF(J202&gt;100,"CEK KEMBALI","OKE")</f>
        <v>OKE</v>
      </c>
      <c r="X202" s="292" t="s">
        <v>28</v>
      </c>
      <c r="Y202" s="293">
        <v>1</v>
      </c>
      <c r="Z202" s="293" t="s">
        <v>4873</v>
      </c>
      <c r="AA202" s="293" t="s">
        <v>131</v>
      </c>
      <c r="AB202" s="248">
        <v>292</v>
      </c>
      <c r="AC202" s="294">
        <v>174</v>
      </c>
      <c r="AD202" s="294">
        <v>59.589041095890401</v>
      </c>
      <c r="AE202" s="294">
        <v>160</v>
      </c>
      <c r="AF202" s="294">
        <v>54.794520547945197</v>
      </c>
      <c r="AG202" s="247" t="s">
        <v>2091</v>
      </c>
    </row>
    <row r="203" spans="1:33">
      <c r="A203" s="291">
        <f t="shared" si="26"/>
        <v>194</v>
      </c>
      <c r="B203" s="584" t="s">
        <v>77</v>
      </c>
      <c r="C203" s="585">
        <v>3</v>
      </c>
      <c r="D203" s="585" t="s">
        <v>4833</v>
      </c>
      <c r="E203" s="585" t="s">
        <v>128</v>
      </c>
      <c r="F203" s="248">
        <v>437</v>
      </c>
      <c r="G203" s="247">
        <v>10</v>
      </c>
      <c r="H203" s="249">
        <v>2.2883295194508007</v>
      </c>
      <c r="I203" s="247">
        <v>10</v>
      </c>
      <c r="J203" s="249">
        <v>2.2883295194508007</v>
      </c>
      <c r="K203" s="250" t="s">
        <v>4860</v>
      </c>
      <c r="L203" s="227" t="e">
        <f>VLOOKUP(D203,#REF!,2,0)</f>
        <v>#REF!</v>
      </c>
      <c r="M203" s="178" t="str">
        <f t="shared" si="27"/>
        <v>K</v>
      </c>
      <c r="N203" s="178" t="str">
        <f t="shared" si="28"/>
        <v>K</v>
      </c>
      <c r="O203" s="178"/>
      <c r="P203" s="184">
        <f t="shared" si="29"/>
        <v>2.2883295194508007</v>
      </c>
      <c r="Q203" s="184">
        <f t="shared" si="30"/>
        <v>2.2883295194508007</v>
      </c>
      <c r="R203" s="180"/>
      <c r="S203" s="180" t="str">
        <f t="shared" si="31"/>
        <v>BETUL</v>
      </c>
      <c r="T203" s="180" t="str">
        <f t="shared" si="32"/>
        <v>BETUL</v>
      </c>
      <c r="U203" s="180" t="str">
        <f t="shared" si="33"/>
        <v>OKE</v>
      </c>
      <c r="V203" s="180" t="str">
        <f t="shared" si="34"/>
        <v>OKE</v>
      </c>
      <c r="X203" s="292" t="s">
        <v>28</v>
      </c>
      <c r="Y203" s="293">
        <v>1</v>
      </c>
      <c r="Z203" s="293" t="s">
        <v>2104</v>
      </c>
      <c r="AA203" s="293" t="s">
        <v>128</v>
      </c>
      <c r="AB203" s="248">
        <v>292</v>
      </c>
      <c r="AC203" s="294">
        <v>181</v>
      </c>
      <c r="AD203" s="294">
        <v>61.986301369863</v>
      </c>
      <c r="AE203" s="294">
        <v>155</v>
      </c>
      <c r="AF203" s="294">
        <v>53.082191780821901</v>
      </c>
      <c r="AG203" s="247" t="s">
        <v>4874</v>
      </c>
    </row>
    <row r="204" spans="1:33">
      <c r="A204" s="291">
        <f t="shared" ref="A204:A267" si="35">A203+1</f>
        <v>195</v>
      </c>
      <c r="B204" s="584" t="s">
        <v>77</v>
      </c>
      <c r="C204" s="585">
        <v>3</v>
      </c>
      <c r="D204" s="585" t="s">
        <v>4836</v>
      </c>
      <c r="E204" s="585" t="s">
        <v>128</v>
      </c>
      <c r="F204" s="248">
        <v>437</v>
      </c>
      <c r="G204" s="247">
        <v>23</v>
      </c>
      <c r="H204" s="249">
        <v>5.2631578947368416</v>
      </c>
      <c r="I204" s="247">
        <v>22</v>
      </c>
      <c r="J204" s="249">
        <v>5.0343249427917618</v>
      </c>
      <c r="K204" s="250" t="s">
        <v>4861</v>
      </c>
      <c r="L204" s="227" t="e">
        <f>VLOOKUP(D204,#REF!,2,0)</f>
        <v>#REF!</v>
      </c>
      <c r="M204" s="178" t="str">
        <f t="shared" si="27"/>
        <v>K</v>
      </c>
      <c r="N204" s="178" t="str">
        <f t="shared" si="28"/>
        <v>K</v>
      </c>
      <c r="O204" s="178"/>
      <c r="P204" s="184">
        <f t="shared" si="29"/>
        <v>5.2631578947368416</v>
      </c>
      <c r="Q204" s="184">
        <f t="shared" si="30"/>
        <v>5.0343249427917618</v>
      </c>
      <c r="R204" s="180"/>
      <c r="S204" s="180" t="str">
        <f t="shared" si="31"/>
        <v>BETUL</v>
      </c>
      <c r="T204" s="180" t="str">
        <f t="shared" si="32"/>
        <v>BETUL</v>
      </c>
      <c r="U204" s="180" t="str">
        <f t="shared" si="33"/>
        <v>OKE</v>
      </c>
      <c r="V204" s="180" t="str">
        <f t="shared" si="34"/>
        <v>OKE</v>
      </c>
      <c r="X204" s="292" t="s">
        <v>28</v>
      </c>
      <c r="Y204" s="293">
        <v>1</v>
      </c>
      <c r="Z204" s="293" t="s">
        <v>4875</v>
      </c>
      <c r="AA204" s="293" t="s">
        <v>131</v>
      </c>
      <c r="AB204" s="248">
        <v>292</v>
      </c>
      <c r="AC204" s="294">
        <v>191</v>
      </c>
      <c r="AD204" s="294">
        <v>65.410958904109606</v>
      </c>
      <c r="AE204" s="294">
        <v>227</v>
      </c>
      <c r="AF204" s="294">
        <v>77.739726027397296</v>
      </c>
      <c r="AG204" s="247" t="s">
        <v>4876</v>
      </c>
    </row>
    <row r="205" spans="1:33">
      <c r="A205" s="291">
        <f t="shared" si="35"/>
        <v>196</v>
      </c>
      <c r="B205" s="584" t="s">
        <v>77</v>
      </c>
      <c r="C205" s="585">
        <v>3</v>
      </c>
      <c r="D205" s="585" t="s">
        <v>4837</v>
      </c>
      <c r="E205" s="585" t="s">
        <v>128</v>
      </c>
      <c r="F205" s="248">
        <v>421</v>
      </c>
      <c r="G205" s="247">
        <v>219</v>
      </c>
      <c r="H205" s="249">
        <v>52.019002375296907</v>
      </c>
      <c r="I205" s="247">
        <v>200</v>
      </c>
      <c r="J205" s="249">
        <v>47.50593824228028</v>
      </c>
      <c r="K205" s="250" t="s">
        <v>2392</v>
      </c>
      <c r="L205" s="227" t="e">
        <f>VLOOKUP(D205,#REF!,2,0)</f>
        <v>#REF!</v>
      </c>
      <c r="M205" s="178" t="str">
        <f t="shared" si="27"/>
        <v>K</v>
      </c>
      <c r="N205" s="178" t="str">
        <f t="shared" si="28"/>
        <v>K</v>
      </c>
      <c r="O205" s="178"/>
      <c r="P205" s="184">
        <f t="shared" si="29"/>
        <v>52.019002375296907</v>
      </c>
      <c r="Q205" s="184">
        <f t="shared" si="30"/>
        <v>47.50593824228028</v>
      </c>
      <c r="R205" s="180"/>
      <c r="S205" s="180" t="str">
        <f t="shared" si="31"/>
        <v>BETUL</v>
      </c>
      <c r="T205" s="180" t="str">
        <f t="shared" si="32"/>
        <v>BETUL</v>
      </c>
      <c r="U205" s="180" t="str">
        <f t="shared" si="33"/>
        <v>OKE</v>
      </c>
      <c r="V205" s="180" t="str">
        <f t="shared" si="34"/>
        <v>OKE</v>
      </c>
      <c r="X205" s="292" t="s">
        <v>28</v>
      </c>
      <c r="Y205" s="293">
        <v>1</v>
      </c>
      <c r="Z205" s="293" t="s">
        <v>2106</v>
      </c>
      <c r="AA205" s="293" t="s">
        <v>131</v>
      </c>
      <c r="AB205" s="248">
        <v>358</v>
      </c>
      <c r="AC205" s="294">
        <v>229</v>
      </c>
      <c r="AD205" s="294">
        <v>63.966480446927399</v>
      </c>
      <c r="AE205" s="294">
        <v>217</v>
      </c>
      <c r="AF205" s="294">
        <v>60.614525139664799</v>
      </c>
      <c r="AG205" s="247" t="s">
        <v>4877</v>
      </c>
    </row>
    <row r="206" spans="1:33">
      <c r="A206" s="291">
        <f t="shared" si="35"/>
        <v>197</v>
      </c>
      <c r="B206" s="584" t="s">
        <v>77</v>
      </c>
      <c r="C206" s="585">
        <v>3</v>
      </c>
      <c r="D206" s="585" t="s">
        <v>4838</v>
      </c>
      <c r="E206" s="585" t="s">
        <v>128</v>
      </c>
      <c r="F206" s="248">
        <v>421</v>
      </c>
      <c r="G206" s="247">
        <v>218</v>
      </c>
      <c r="H206" s="249">
        <v>51.781472684085507</v>
      </c>
      <c r="I206" s="247">
        <v>210</v>
      </c>
      <c r="J206" s="249">
        <v>49.881235154394297</v>
      </c>
      <c r="K206" s="250" t="s">
        <v>4861</v>
      </c>
      <c r="L206" s="227" t="e">
        <f>VLOOKUP(D206,#REF!,2,0)</f>
        <v>#REF!</v>
      </c>
      <c r="M206" s="178" t="str">
        <f t="shared" si="27"/>
        <v>K</v>
      </c>
      <c r="N206" s="178" t="str">
        <f t="shared" si="28"/>
        <v>K</v>
      </c>
      <c r="O206" s="178"/>
      <c r="P206" s="184">
        <f t="shared" si="29"/>
        <v>51.781472684085507</v>
      </c>
      <c r="Q206" s="184">
        <f t="shared" si="30"/>
        <v>49.881235154394297</v>
      </c>
      <c r="R206" s="180"/>
      <c r="S206" s="180" t="str">
        <f t="shared" si="31"/>
        <v>BETUL</v>
      </c>
      <c r="T206" s="180" t="str">
        <f t="shared" si="32"/>
        <v>BETUL</v>
      </c>
      <c r="U206" s="180" t="str">
        <f t="shared" si="33"/>
        <v>OKE</v>
      </c>
      <c r="V206" s="180" t="str">
        <f t="shared" si="34"/>
        <v>OKE</v>
      </c>
      <c r="X206" s="292" t="s">
        <v>28</v>
      </c>
      <c r="Y206" s="293">
        <v>1</v>
      </c>
      <c r="Z206" s="293" t="s">
        <v>186</v>
      </c>
      <c r="AA206" s="293" t="s">
        <v>131</v>
      </c>
      <c r="AB206" s="248">
        <v>292</v>
      </c>
      <c r="AC206" s="294">
        <v>175</v>
      </c>
      <c r="AD206" s="294">
        <v>59.931506849315099</v>
      </c>
      <c r="AE206" s="294">
        <v>206</v>
      </c>
      <c r="AF206" s="294">
        <v>70.547945205479493</v>
      </c>
      <c r="AG206" s="247" t="s">
        <v>4879</v>
      </c>
    </row>
    <row r="207" spans="1:33">
      <c r="A207" s="291">
        <f t="shared" si="35"/>
        <v>198</v>
      </c>
      <c r="B207" s="584" t="s">
        <v>77</v>
      </c>
      <c r="C207" s="585">
        <v>3</v>
      </c>
      <c r="D207" s="585" t="s">
        <v>4839</v>
      </c>
      <c r="E207" s="585" t="s">
        <v>128</v>
      </c>
      <c r="F207" s="248">
        <v>358</v>
      </c>
      <c r="G207" s="247">
        <v>96</v>
      </c>
      <c r="H207" s="249">
        <v>26.815642458100559</v>
      </c>
      <c r="I207" s="247">
        <v>5</v>
      </c>
      <c r="J207" s="249">
        <v>1.3966480446927374</v>
      </c>
      <c r="K207" s="250" t="s">
        <v>4865</v>
      </c>
      <c r="L207" s="227" t="e">
        <f>VLOOKUP(D207,#REF!,2,0)</f>
        <v>#REF!</v>
      </c>
      <c r="M207" s="178" t="str">
        <f t="shared" si="27"/>
        <v>K</v>
      </c>
      <c r="N207" s="178" t="str">
        <f t="shared" si="28"/>
        <v>K</v>
      </c>
      <c r="O207" s="178"/>
      <c r="P207" s="184">
        <f t="shared" si="29"/>
        <v>26.815642458100559</v>
      </c>
      <c r="Q207" s="184">
        <f t="shared" si="30"/>
        <v>1.3966480446927374</v>
      </c>
      <c r="R207" s="180"/>
      <c r="S207" s="180" t="str">
        <f t="shared" si="31"/>
        <v>BETUL</v>
      </c>
      <c r="T207" s="180" t="str">
        <f t="shared" si="32"/>
        <v>BETUL</v>
      </c>
      <c r="U207" s="180" t="str">
        <f t="shared" si="33"/>
        <v>OKE</v>
      </c>
      <c r="V207" s="180" t="str">
        <f t="shared" si="34"/>
        <v>OKE</v>
      </c>
      <c r="X207" s="292" t="s">
        <v>28</v>
      </c>
      <c r="Y207" s="293">
        <v>1</v>
      </c>
      <c r="Z207" s="293" t="s">
        <v>2113</v>
      </c>
      <c r="AA207" s="293" t="s">
        <v>128</v>
      </c>
      <c r="AB207" s="248">
        <v>292</v>
      </c>
      <c r="AC207" s="294">
        <v>106</v>
      </c>
      <c r="AD207" s="294">
        <v>36.301369863013697</v>
      </c>
      <c r="AE207" s="294">
        <v>116</v>
      </c>
      <c r="AF207" s="294">
        <v>39.726027397260303</v>
      </c>
      <c r="AG207" s="247" t="s">
        <v>4880</v>
      </c>
    </row>
    <row r="208" spans="1:33">
      <c r="A208" s="291">
        <f t="shared" si="35"/>
        <v>199</v>
      </c>
      <c r="B208" s="584" t="s">
        <v>77</v>
      </c>
      <c r="C208" s="585">
        <v>3</v>
      </c>
      <c r="D208" s="585" t="s">
        <v>4866</v>
      </c>
      <c r="E208" s="585" t="s">
        <v>128</v>
      </c>
      <c r="F208" s="248">
        <v>400</v>
      </c>
      <c r="G208" s="247">
        <v>160</v>
      </c>
      <c r="H208" s="249">
        <v>40</v>
      </c>
      <c r="I208" s="247">
        <v>160</v>
      </c>
      <c r="J208" s="249">
        <v>40</v>
      </c>
      <c r="K208" s="250" t="s">
        <v>4867</v>
      </c>
      <c r="L208" s="227" t="e">
        <f>VLOOKUP(D208,#REF!,2,0)</f>
        <v>#REF!</v>
      </c>
      <c r="M208" s="178" t="str">
        <f t="shared" si="27"/>
        <v>K</v>
      </c>
      <c r="N208" s="178" t="str">
        <f t="shared" si="28"/>
        <v>K</v>
      </c>
      <c r="O208" s="178"/>
      <c r="P208" s="184">
        <f t="shared" si="29"/>
        <v>40</v>
      </c>
      <c r="Q208" s="184">
        <f t="shared" si="30"/>
        <v>40</v>
      </c>
      <c r="R208" s="180"/>
      <c r="S208" s="180" t="str">
        <f t="shared" si="31"/>
        <v>BETUL</v>
      </c>
      <c r="T208" s="180" t="str">
        <f t="shared" si="32"/>
        <v>BETUL</v>
      </c>
      <c r="U208" s="180" t="str">
        <f t="shared" si="33"/>
        <v>OKE</v>
      </c>
      <c r="V208" s="180" t="str">
        <f t="shared" si="34"/>
        <v>OKE</v>
      </c>
      <c r="X208" s="292" t="s">
        <v>28</v>
      </c>
      <c r="Y208" s="293">
        <v>2</v>
      </c>
      <c r="Z208" s="293" t="s">
        <v>2126</v>
      </c>
      <c r="AA208" s="293" t="s">
        <v>131</v>
      </c>
      <c r="AB208" s="248">
        <v>358</v>
      </c>
      <c r="AC208" s="294">
        <v>109</v>
      </c>
      <c r="AD208" s="294">
        <v>30.446927374301701</v>
      </c>
      <c r="AE208" s="294">
        <v>120</v>
      </c>
      <c r="AF208" s="294">
        <v>33.519553072625698</v>
      </c>
      <c r="AG208" s="247" t="s">
        <v>4881</v>
      </c>
    </row>
    <row r="209" spans="1:33">
      <c r="A209" s="291">
        <f t="shared" si="35"/>
        <v>200</v>
      </c>
      <c r="B209" s="584" t="s">
        <v>77</v>
      </c>
      <c r="C209" s="585">
        <v>3</v>
      </c>
      <c r="D209" s="585" t="s">
        <v>4869</v>
      </c>
      <c r="E209" s="585" t="s">
        <v>128</v>
      </c>
      <c r="F209" s="248">
        <v>398</v>
      </c>
      <c r="G209" s="247">
        <v>30</v>
      </c>
      <c r="H209" s="249">
        <v>7.5376884422110546</v>
      </c>
      <c r="I209" s="247">
        <v>20</v>
      </c>
      <c r="J209" s="249">
        <v>5.025125628140704</v>
      </c>
      <c r="K209" s="250" t="s">
        <v>4870</v>
      </c>
      <c r="L209" s="227" t="e">
        <f>VLOOKUP(D209,#REF!,2,0)</f>
        <v>#REF!</v>
      </c>
      <c r="M209" s="178" t="str">
        <f t="shared" si="27"/>
        <v>K</v>
      </c>
      <c r="N209" s="178" t="str">
        <f t="shared" si="28"/>
        <v>K</v>
      </c>
      <c r="O209" s="178"/>
      <c r="P209" s="184">
        <f t="shared" si="29"/>
        <v>7.5376884422110546</v>
      </c>
      <c r="Q209" s="184">
        <f t="shared" si="30"/>
        <v>5.025125628140704</v>
      </c>
      <c r="R209" s="180"/>
      <c r="S209" s="180" t="str">
        <f t="shared" si="31"/>
        <v>BETUL</v>
      </c>
      <c r="T209" s="180" t="str">
        <f t="shared" si="32"/>
        <v>BETUL</v>
      </c>
      <c r="U209" s="180" t="str">
        <f t="shared" si="33"/>
        <v>OKE</v>
      </c>
      <c r="V209" s="180" t="str">
        <f t="shared" si="34"/>
        <v>OKE</v>
      </c>
      <c r="X209" s="292" t="s">
        <v>28</v>
      </c>
      <c r="Y209" s="293">
        <v>3</v>
      </c>
      <c r="Z209" s="293" t="s">
        <v>2126</v>
      </c>
      <c r="AA209" s="293" t="s">
        <v>131</v>
      </c>
      <c r="AB209" s="248">
        <v>358</v>
      </c>
      <c r="AC209" s="294">
        <v>109</v>
      </c>
      <c r="AD209" s="294">
        <v>30.446927374301701</v>
      </c>
      <c r="AE209" s="294">
        <v>120</v>
      </c>
      <c r="AF209" s="294">
        <v>33.519553072625698</v>
      </c>
      <c r="AG209" s="247" t="s">
        <v>4881</v>
      </c>
    </row>
    <row r="210" spans="1:33">
      <c r="A210" s="291">
        <f t="shared" si="35"/>
        <v>201</v>
      </c>
      <c r="B210" s="584" t="s">
        <v>77</v>
      </c>
      <c r="C210" s="585">
        <v>4</v>
      </c>
      <c r="D210" s="585" t="s">
        <v>4841</v>
      </c>
      <c r="E210" s="585" t="s">
        <v>128</v>
      </c>
      <c r="F210" s="248">
        <v>421</v>
      </c>
      <c r="G210" s="247">
        <v>101</v>
      </c>
      <c r="H210" s="249">
        <v>23.990498812351543</v>
      </c>
      <c r="I210" s="247">
        <v>80</v>
      </c>
      <c r="J210" s="249">
        <v>19.002375296912113</v>
      </c>
      <c r="K210" s="250" t="s">
        <v>4872</v>
      </c>
      <c r="L210" s="227" t="e">
        <f>VLOOKUP(D210,#REF!,2,0)</f>
        <v>#REF!</v>
      </c>
      <c r="M210" s="178" t="str">
        <f t="shared" si="27"/>
        <v>K</v>
      </c>
      <c r="N210" s="178" t="str">
        <f t="shared" si="28"/>
        <v>K</v>
      </c>
      <c r="O210" s="178"/>
      <c r="P210" s="184">
        <f t="shared" si="29"/>
        <v>23.990498812351543</v>
      </c>
      <c r="Q210" s="184">
        <f t="shared" si="30"/>
        <v>19.002375296912113</v>
      </c>
      <c r="R210" s="180"/>
      <c r="S210" s="180" t="str">
        <f t="shared" si="31"/>
        <v>BETUL</v>
      </c>
      <c r="T210" s="180" t="str">
        <f t="shared" si="32"/>
        <v>BETUL</v>
      </c>
      <c r="U210" s="180" t="str">
        <f t="shared" si="33"/>
        <v>OKE</v>
      </c>
      <c r="V210" s="180" t="str">
        <f t="shared" si="34"/>
        <v>OKE</v>
      </c>
      <c r="X210" s="292" t="s">
        <v>28</v>
      </c>
      <c r="Y210" s="293">
        <v>4</v>
      </c>
      <c r="Z210" s="293" t="s">
        <v>2126</v>
      </c>
      <c r="AA210" s="293" t="s">
        <v>131</v>
      </c>
      <c r="AB210" s="248">
        <v>358</v>
      </c>
      <c r="AC210" s="294">
        <v>109</v>
      </c>
      <c r="AD210" s="294">
        <v>30.446927374301701</v>
      </c>
      <c r="AE210" s="294">
        <v>120</v>
      </c>
      <c r="AF210" s="294">
        <v>33.519553072625698</v>
      </c>
      <c r="AG210" s="247" t="s">
        <v>4881</v>
      </c>
    </row>
    <row r="211" spans="1:33">
      <c r="A211" s="291">
        <f t="shared" si="35"/>
        <v>202</v>
      </c>
      <c r="B211" s="584" t="s">
        <v>77</v>
      </c>
      <c r="C211" s="585">
        <v>4</v>
      </c>
      <c r="D211" s="585" t="s">
        <v>4842</v>
      </c>
      <c r="E211" s="585" t="s">
        <v>128</v>
      </c>
      <c r="F211" s="248">
        <v>358</v>
      </c>
      <c r="G211" s="247">
        <v>179</v>
      </c>
      <c r="H211" s="249">
        <v>50</v>
      </c>
      <c r="I211" s="247">
        <v>180</v>
      </c>
      <c r="J211" s="249">
        <v>50.279329608938554</v>
      </c>
      <c r="K211" s="250" t="s">
        <v>4843</v>
      </c>
      <c r="L211" s="227" t="e">
        <f>VLOOKUP(D211,#REF!,2,0)</f>
        <v>#REF!</v>
      </c>
      <c r="M211" s="178" t="str">
        <f t="shared" si="27"/>
        <v>K</v>
      </c>
      <c r="N211" s="178" t="str">
        <f t="shared" si="28"/>
        <v>K</v>
      </c>
      <c r="O211" s="178"/>
      <c r="P211" s="184">
        <f t="shared" si="29"/>
        <v>50</v>
      </c>
      <c r="Q211" s="184">
        <f t="shared" si="30"/>
        <v>50.279329608938554</v>
      </c>
      <c r="R211" s="180"/>
      <c r="S211" s="180" t="str">
        <f t="shared" si="31"/>
        <v>BETUL</v>
      </c>
      <c r="T211" s="180" t="str">
        <f t="shared" si="32"/>
        <v>BETUL</v>
      </c>
      <c r="U211" s="180" t="str">
        <f t="shared" si="33"/>
        <v>OKE</v>
      </c>
      <c r="V211" s="180" t="str">
        <f t="shared" si="34"/>
        <v>OKE</v>
      </c>
      <c r="X211" s="292" t="s">
        <v>28</v>
      </c>
      <c r="Y211" s="293">
        <v>5</v>
      </c>
      <c r="Z211" s="293" t="s">
        <v>2126</v>
      </c>
      <c r="AA211" s="293" t="s">
        <v>131</v>
      </c>
      <c r="AB211" s="248">
        <v>358</v>
      </c>
      <c r="AC211" s="294">
        <v>109</v>
      </c>
      <c r="AD211" s="294">
        <v>30.446927374301701</v>
      </c>
      <c r="AE211" s="294">
        <v>120</v>
      </c>
      <c r="AF211" s="294">
        <v>33.519553072625698</v>
      </c>
      <c r="AG211" s="247" t="s">
        <v>4881</v>
      </c>
    </row>
    <row r="212" spans="1:33">
      <c r="A212" s="291">
        <f t="shared" si="35"/>
        <v>203</v>
      </c>
      <c r="B212" s="584" t="s">
        <v>77</v>
      </c>
      <c r="C212" s="585">
        <v>4</v>
      </c>
      <c r="D212" s="585" t="s">
        <v>4844</v>
      </c>
      <c r="E212" s="585" t="s">
        <v>128</v>
      </c>
      <c r="F212" s="248">
        <v>358</v>
      </c>
      <c r="G212" s="247">
        <v>94</v>
      </c>
      <c r="H212" s="249">
        <v>26.256983240223462</v>
      </c>
      <c r="I212" s="247">
        <v>103</v>
      </c>
      <c r="J212" s="249">
        <v>28.770949720670391</v>
      </c>
      <c r="K212" s="250" t="s">
        <v>4845</v>
      </c>
      <c r="L212" s="227" t="e">
        <f>VLOOKUP(D212,#REF!,2,0)</f>
        <v>#REF!</v>
      </c>
      <c r="M212" s="178" t="str">
        <f t="shared" si="27"/>
        <v>K</v>
      </c>
      <c r="N212" s="178" t="str">
        <f t="shared" si="28"/>
        <v>K</v>
      </c>
      <c r="O212" s="178"/>
      <c r="P212" s="184">
        <f t="shared" si="29"/>
        <v>26.256983240223462</v>
      </c>
      <c r="Q212" s="184">
        <f t="shared" si="30"/>
        <v>28.770949720670391</v>
      </c>
      <c r="R212" s="180"/>
      <c r="S212" s="180" t="str">
        <f t="shared" si="31"/>
        <v>BETUL</v>
      </c>
      <c r="T212" s="180" t="str">
        <f t="shared" si="32"/>
        <v>BETUL</v>
      </c>
      <c r="U212" s="180" t="str">
        <f t="shared" si="33"/>
        <v>OKE</v>
      </c>
      <c r="V212" s="180" t="str">
        <f t="shared" si="34"/>
        <v>OKE</v>
      </c>
      <c r="X212" s="292" t="s">
        <v>28</v>
      </c>
      <c r="Y212" s="293">
        <v>6</v>
      </c>
      <c r="Z212" s="293" t="s">
        <v>2126</v>
      </c>
      <c r="AA212" s="293" t="s">
        <v>131</v>
      </c>
      <c r="AB212" s="248">
        <v>358</v>
      </c>
      <c r="AC212" s="294">
        <v>109</v>
      </c>
      <c r="AD212" s="294">
        <v>30.446927374301701</v>
      </c>
      <c r="AE212" s="294">
        <v>120</v>
      </c>
      <c r="AF212" s="294">
        <v>33.519553072625698</v>
      </c>
      <c r="AG212" s="247" t="s">
        <v>4881</v>
      </c>
    </row>
    <row r="213" spans="1:33">
      <c r="A213" s="291">
        <f t="shared" si="35"/>
        <v>204</v>
      </c>
      <c r="B213" s="584" t="s">
        <v>77</v>
      </c>
      <c r="C213" s="585">
        <v>4</v>
      </c>
      <c r="D213" s="585" t="s">
        <v>4847</v>
      </c>
      <c r="E213" s="585" t="s">
        <v>128</v>
      </c>
      <c r="F213" s="248">
        <v>421</v>
      </c>
      <c r="G213" s="247">
        <v>153</v>
      </c>
      <c r="H213" s="249">
        <v>36.342042755344416</v>
      </c>
      <c r="I213" s="247">
        <v>155</v>
      </c>
      <c r="J213" s="249">
        <v>36.817102137767222</v>
      </c>
      <c r="K213" s="250" t="s">
        <v>4848</v>
      </c>
      <c r="L213" s="227" t="e">
        <f>VLOOKUP(D213,#REF!,2,0)</f>
        <v>#REF!</v>
      </c>
      <c r="M213" s="178" t="str">
        <f t="shared" si="27"/>
        <v>K</v>
      </c>
      <c r="N213" s="178" t="str">
        <f t="shared" si="28"/>
        <v>K</v>
      </c>
      <c r="O213" s="178"/>
      <c r="P213" s="184">
        <f t="shared" si="29"/>
        <v>36.342042755344416</v>
      </c>
      <c r="Q213" s="184">
        <f t="shared" si="30"/>
        <v>36.817102137767222</v>
      </c>
      <c r="R213" s="180"/>
      <c r="S213" s="180" t="str">
        <f t="shared" si="31"/>
        <v>BETUL</v>
      </c>
      <c r="T213" s="180" t="str">
        <f t="shared" si="32"/>
        <v>BETUL</v>
      </c>
      <c r="U213" s="180" t="str">
        <f t="shared" si="33"/>
        <v>OKE</v>
      </c>
      <c r="V213" s="180" t="str">
        <f t="shared" si="34"/>
        <v>OKE</v>
      </c>
      <c r="X213" s="292" t="s">
        <v>28</v>
      </c>
      <c r="Y213" s="293">
        <v>7</v>
      </c>
      <c r="Z213" s="293" t="s">
        <v>2126</v>
      </c>
      <c r="AA213" s="293" t="s">
        <v>131</v>
      </c>
      <c r="AB213" s="248">
        <v>358</v>
      </c>
      <c r="AC213" s="294">
        <v>109</v>
      </c>
      <c r="AD213" s="294">
        <v>30.446927374301701</v>
      </c>
      <c r="AE213" s="294">
        <v>120</v>
      </c>
      <c r="AF213" s="294">
        <v>33.519553072625698</v>
      </c>
      <c r="AG213" s="247" t="s">
        <v>4881</v>
      </c>
    </row>
    <row r="214" spans="1:33">
      <c r="A214" s="291">
        <f t="shared" si="35"/>
        <v>205</v>
      </c>
      <c r="B214" s="584" t="s">
        <v>77</v>
      </c>
      <c r="C214" s="585">
        <v>4</v>
      </c>
      <c r="D214" s="585" t="s">
        <v>4852</v>
      </c>
      <c r="E214" s="585" t="s">
        <v>128</v>
      </c>
      <c r="F214" s="248">
        <v>358</v>
      </c>
      <c r="G214" s="247">
        <v>90</v>
      </c>
      <c r="H214" s="249">
        <v>25.139664804469277</v>
      </c>
      <c r="I214" s="247">
        <v>80</v>
      </c>
      <c r="J214" s="249">
        <v>22.346368715083798</v>
      </c>
      <c r="K214" s="250" t="s">
        <v>1912</v>
      </c>
      <c r="L214" s="227" t="e">
        <f>VLOOKUP(D214,#REF!,2,0)</f>
        <v>#REF!</v>
      </c>
      <c r="M214" s="178" t="str">
        <f t="shared" si="27"/>
        <v>K</v>
      </c>
      <c r="N214" s="178" t="str">
        <f t="shared" si="28"/>
        <v>K</v>
      </c>
      <c r="O214" s="178"/>
      <c r="P214" s="184">
        <f t="shared" si="29"/>
        <v>25.139664804469277</v>
      </c>
      <c r="Q214" s="184">
        <f t="shared" si="30"/>
        <v>22.346368715083798</v>
      </c>
      <c r="R214" s="180"/>
      <c r="S214" s="180" t="str">
        <f t="shared" si="31"/>
        <v>BETUL</v>
      </c>
      <c r="T214" s="180" t="str">
        <f t="shared" si="32"/>
        <v>BETUL</v>
      </c>
      <c r="U214" s="180" t="str">
        <f t="shared" si="33"/>
        <v>OKE</v>
      </c>
      <c r="V214" s="180" t="str">
        <f t="shared" si="34"/>
        <v>OKE</v>
      </c>
      <c r="X214" s="292" t="s">
        <v>28</v>
      </c>
      <c r="Y214" s="293">
        <v>8</v>
      </c>
      <c r="Z214" s="293" t="s">
        <v>2126</v>
      </c>
      <c r="AA214" s="293" t="s">
        <v>131</v>
      </c>
      <c r="AB214" s="248">
        <v>358</v>
      </c>
      <c r="AC214" s="294">
        <v>109</v>
      </c>
      <c r="AD214" s="294">
        <v>30.446927374301701</v>
      </c>
      <c r="AE214" s="294">
        <v>120</v>
      </c>
      <c r="AF214" s="294">
        <v>33.519553072625698</v>
      </c>
      <c r="AG214" s="247" t="s">
        <v>4881</v>
      </c>
    </row>
    <row r="215" spans="1:33">
      <c r="A215" s="291">
        <f t="shared" si="35"/>
        <v>206</v>
      </c>
      <c r="B215" s="584" t="s">
        <v>77</v>
      </c>
      <c r="C215" s="585">
        <v>4</v>
      </c>
      <c r="D215" s="585" t="s">
        <v>4854</v>
      </c>
      <c r="E215" s="585" t="s">
        <v>128</v>
      </c>
      <c r="F215" s="248">
        <v>358</v>
      </c>
      <c r="G215" s="247">
        <v>222</v>
      </c>
      <c r="H215" s="249">
        <v>62.011173184357538</v>
      </c>
      <c r="I215" s="247">
        <v>222</v>
      </c>
      <c r="J215" s="249">
        <v>62.011173184357538</v>
      </c>
      <c r="K215" s="250" t="s">
        <v>4858</v>
      </c>
      <c r="L215" s="227" t="e">
        <f>VLOOKUP(D215,#REF!,2,0)</f>
        <v>#REF!</v>
      </c>
      <c r="M215" s="178" t="str">
        <f t="shared" si="27"/>
        <v>K</v>
      </c>
      <c r="N215" s="178" t="str">
        <f t="shared" si="28"/>
        <v>K</v>
      </c>
      <c r="O215" s="178"/>
      <c r="P215" s="184">
        <f t="shared" si="29"/>
        <v>62.011173184357538</v>
      </c>
      <c r="Q215" s="184">
        <f t="shared" si="30"/>
        <v>62.011173184357538</v>
      </c>
      <c r="R215" s="180"/>
      <c r="S215" s="180" t="str">
        <f t="shared" si="31"/>
        <v>BETUL</v>
      </c>
      <c r="T215" s="180" t="str">
        <f t="shared" si="32"/>
        <v>BETUL</v>
      </c>
      <c r="U215" s="180" t="str">
        <f t="shared" si="33"/>
        <v>OKE</v>
      </c>
      <c r="V215" s="180" t="str">
        <f t="shared" si="34"/>
        <v>OKE</v>
      </c>
      <c r="X215" s="292" t="s">
        <v>28</v>
      </c>
      <c r="Y215" s="293">
        <v>9</v>
      </c>
      <c r="Z215" s="293" t="s">
        <v>2126</v>
      </c>
      <c r="AA215" s="293" t="s">
        <v>131</v>
      </c>
      <c r="AB215" s="248">
        <v>358</v>
      </c>
      <c r="AC215" s="294">
        <v>109</v>
      </c>
      <c r="AD215" s="294">
        <v>30.446927374301701</v>
      </c>
      <c r="AE215" s="294">
        <v>120</v>
      </c>
      <c r="AF215" s="294">
        <v>33.519553072625698</v>
      </c>
      <c r="AG215" s="247" t="s">
        <v>4881</v>
      </c>
    </row>
    <row r="216" spans="1:33">
      <c r="A216" s="291">
        <f t="shared" si="35"/>
        <v>207</v>
      </c>
      <c r="B216" s="584" t="s">
        <v>77</v>
      </c>
      <c r="C216" s="585">
        <v>4</v>
      </c>
      <c r="D216" s="585" t="s">
        <v>4855</v>
      </c>
      <c r="E216" s="585" t="s">
        <v>128</v>
      </c>
      <c r="F216" s="248">
        <v>358</v>
      </c>
      <c r="G216" s="247">
        <v>221</v>
      </c>
      <c r="H216" s="249">
        <v>61.731843575418999</v>
      </c>
      <c r="I216" s="247">
        <v>221</v>
      </c>
      <c r="J216" s="249">
        <v>61.731843575418999</v>
      </c>
      <c r="K216" s="250" t="s">
        <v>4858</v>
      </c>
      <c r="L216" s="227" t="e">
        <f>VLOOKUP(D216,#REF!,2,0)</f>
        <v>#REF!</v>
      </c>
      <c r="M216" s="178" t="str">
        <f t="shared" si="27"/>
        <v>K</v>
      </c>
      <c r="N216" s="178" t="str">
        <f t="shared" si="28"/>
        <v>K</v>
      </c>
      <c r="O216" s="178"/>
      <c r="P216" s="184">
        <f t="shared" si="29"/>
        <v>61.731843575418999</v>
      </c>
      <c r="Q216" s="184">
        <f t="shared" si="30"/>
        <v>61.731843575418999</v>
      </c>
      <c r="R216" s="180"/>
      <c r="S216" s="180" t="str">
        <f t="shared" si="31"/>
        <v>BETUL</v>
      </c>
      <c r="T216" s="180" t="str">
        <f t="shared" si="32"/>
        <v>BETUL</v>
      </c>
      <c r="U216" s="180" t="str">
        <f t="shared" si="33"/>
        <v>OKE</v>
      </c>
      <c r="V216" s="180" t="str">
        <f t="shared" si="34"/>
        <v>OKE</v>
      </c>
      <c r="X216" s="292" t="s">
        <v>28</v>
      </c>
      <c r="Y216" s="293">
        <v>10</v>
      </c>
      <c r="Z216" s="293" t="s">
        <v>2126</v>
      </c>
      <c r="AA216" s="293" t="s">
        <v>131</v>
      </c>
      <c r="AB216" s="248">
        <v>358</v>
      </c>
      <c r="AC216" s="294">
        <v>109</v>
      </c>
      <c r="AD216" s="294">
        <v>30.446927374301701</v>
      </c>
      <c r="AE216" s="294">
        <v>120</v>
      </c>
      <c r="AF216" s="294">
        <v>33.519553072625698</v>
      </c>
      <c r="AG216" s="247" t="s">
        <v>4881</v>
      </c>
    </row>
    <row r="217" spans="1:33">
      <c r="A217" s="291">
        <f t="shared" si="35"/>
        <v>208</v>
      </c>
      <c r="B217" s="584" t="s">
        <v>77</v>
      </c>
      <c r="C217" s="585">
        <v>4</v>
      </c>
      <c r="D217" s="585" t="s">
        <v>4857</v>
      </c>
      <c r="E217" s="585" t="s">
        <v>128</v>
      </c>
      <c r="F217" s="248">
        <v>421</v>
      </c>
      <c r="G217" s="247">
        <v>101</v>
      </c>
      <c r="H217" s="249">
        <v>23.990498812351543</v>
      </c>
      <c r="I217" s="247">
        <v>82</v>
      </c>
      <c r="J217" s="249">
        <v>19.47743467933492</v>
      </c>
      <c r="K217" s="250" t="s">
        <v>4872</v>
      </c>
      <c r="L217" s="227" t="e">
        <f>VLOOKUP(D217,#REF!,2,0)</f>
        <v>#REF!</v>
      </c>
      <c r="M217" s="178" t="str">
        <f t="shared" si="27"/>
        <v>K</v>
      </c>
      <c r="N217" s="178" t="str">
        <f t="shared" si="28"/>
        <v>K</v>
      </c>
      <c r="O217" s="178"/>
      <c r="P217" s="184">
        <f t="shared" si="29"/>
        <v>23.990498812351543</v>
      </c>
      <c r="Q217" s="184">
        <f t="shared" si="30"/>
        <v>19.47743467933492</v>
      </c>
      <c r="R217" s="180"/>
      <c r="S217" s="180" t="str">
        <f t="shared" si="31"/>
        <v>BETUL</v>
      </c>
      <c r="T217" s="180" t="str">
        <f t="shared" si="32"/>
        <v>BETUL</v>
      </c>
      <c r="U217" s="180" t="str">
        <f t="shared" si="33"/>
        <v>OKE</v>
      </c>
      <c r="V217" s="180" t="str">
        <f t="shared" si="34"/>
        <v>OKE</v>
      </c>
      <c r="X217" s="292" t="s">
        <v>28</v>
      </c>
      <c r="Y217" s="293">
        <v>11</v>
      </c>
      <c r="Z217" s="293" t="s">
        <v>2126</v>
      </c>
      <c r="AA217" s="293" t="s">
        <v>131</v>
      </c>
      <c r="AB217" s="248">
        <v>358</v>
      </c>
      <c r="AC217" s="294">
        <v>109</v>
      </c>
      <c r="AD217" s="294">
        <v>30.446927374301701</v>
      </c>
      <c r="AE217" s="294">
        <v>120</v>
      </c>
      <c r="AF217" s="294">
        <v>33.519553072625698</v>
      </c>
      <c r="AG217" s="247" t="s">
        <v>4881</v>
      </c>
    </row>
    <row r="218" spans="1:33">
      <c r="A218" s="291">
        <f t="shared" si="35"/>
        <v>209</v>
      </c>
      <c r="B218" s="584" t="s">
        <v>77</v>
      </c>
      <c r="C218" s="585">
        <v>4</v>
      </c>
      <c r="D218" s="585" t="s">
        <v>4849</v>
      </c>
      <c r="E218" s="585" t="s">
        <v>131</v>
      </c>
      <c r="F218" s="248">
        <v>421</v>
      </c>
      <c r="G218" s="247">
        <v>96</v>
      </c>
      <c r="H218" s="249">
        <v>22.802850356294538</v>
      </c>
      <c r="I218" s="247">
        <v>85</v>
      </c>
      <c r="J218" s="249">
        <v>20.190023752969122</v>
      </c>
      <c r="K218" s="250" t="s">
        <v>4878</v>
      </c>
      <c r="L218" s="227" t="e">
        <f>VLOOKUP(D218,#REF!,2,0)</f>
        <v>#REF!</v>
      </c>
      <c r="M218" s="178" t="str">
        <f t="shared" si="27"/>
        <v>K</v>
      </c>
      <c r="N218" s="178" t="str">
        <f t="shared" si="28"/>
        <v>K</v>
      </c>
      <c r="O218" s="178"/>
      <c r="P218" s="184">
        <f t="shared" si="29"/>
        <v>22.802850356294538</v>
      </c>
      <c r="Q218" s="184">
        <f t="shared" si="30"/>
        <v>20.190023752969122</v>
      </c>
      <c r="R218" s="180"/>
      <c r="S218" s="180" t="str">
        <f t="shared" si="31"/>
        <v>BETUL</v>
      </c>
      <c r="T218" s="180" t="str">
        <f t="shared" si="32"/>
        <v>BETUL</v>
      </c>
      <c r="U218" s="180" t="str">
        <f t="shared" si="33"/>
        <v>OKE</v>
      </c>
      <c r="V218" s="180" t="str">
        <f t="shared" si="34"/>
        <v>OKE</v>
      </c>
      <c r="X218" s="292" t="s">
        <v>28</v>
      </c>
      <c r="Y218" s="293">
        <v>12</v>
      </c>
      <c r="Z218" s="293" t="s">
        <v>2126</v>
      </c>
      <c r="AA218" s="293" t="s">
        <v>131</v>
      </c>
      <c r="AB218" s="248">
        <v>358</v>
      </c>
      <c r="AC218" s="294">
        <v>109</v>
      </c>
      <c r="AD218" s="294">
        <v>30.446927374301701</v>
      </c>
      <c r="AE218" s="294">
        <v>120</v>
      </c>
      <c r="AF218" s="294">
        <v>33.519553072625698</v>
      </c>
      <c r="AG218" s="247" t="s">
        <v>4881</v>
      </c>
    </row>
    <row r="219" spans="1:33">
      <c r="A219" s="291">
        <f t="shared" si="35"/>
        <v>210</v>
      </c>
      <c r="B219" s="584" t="s">
        <v>77</v>
      </c>
      <c r="C219" s="585">
        <v>4</v>
      </c>
      <c r="D219" s="585" t="s">
        <v>4853</v>
      </c>
      <c r="E219" s="585" t="s">
        <v>128</v>
      </c>
      <c r="F219" s="248">
        <v>421</v>
      </c>
      <c r="G219" s="247">
        <v>120</v>
      </c>
      <c r="H219" s="249">
        <v>28.50356294536817</v>
      </c>
      <c r="I219" s="247">
        <v>138</v>
      </c>
      <c r="J219" s="249">
        <v>32.779097387173394</v>
      </c>
      <c r="K219" s="250" t="s">
        <v>4882</v>
      </c>
      <c r="L219" s="227" t="e">
        <f>VLOOKUP(D219,#REF!,2,0)</f>
        <v>#REF!</v>
      </c>
      <c r="M219" s="178" t="str">
        <f t="shared" si="27"/>
        <v>K</v>
      </c>
      <c r="N219" s="178" t="str">
        <f t="shared" si="28"/>
        <v>K</v>
      </c>
      <c r="O219" s="178"/>
      <c r="P219" s="184">
        <f t="shared" si="29"/>
        <v>28.50356294536817</v>
      </c>
      <c r="Q219" s="184">
        <f t="shared" si="30"/>
        <v>32.779097387173394</v>
      </c>
      <c r="R219" s="180"/>
      <c r="S219" s="180" t="str">
        <f t="shared" si="31"/>
        <v>BETUL</v>
      </c>
      <c r="T219" s="180" t="str">
        <f t="shared" si="32"/>
        <v>BETUL</v>
      </c>
      <c r="U219" s="180" t="str">
        <f t="shared" si="33"/>
        <v>OKE</v>
      </c>
      <c r="V219" s="180" t="str">
        <f t="shared" si="34"/>
        <v>OKE</v>
      </c>
      <c r="X219" s="292" t="s">
        <v>28</v>
      </c>
      <c r="Y219" s="293">
        <v>13</v>
      </c>
      <c r="Z219" s="293" t="s">
        <v>2126</v>
      </c>
      <c r="AA219" s="293" t="s">
        <v>131</v>
      </c>
      <c r="AB219" s="248">
        <v>358</v>
      </c>
      <c r="AC219" s="294">
        <v>109</v>
      </c>
      <c r="AD219" s="294">
        <v>30.446927374301701</v>
      </c>
      <c r="AE219" s="294">
        <v>120</v>
      </c>
      <c r="AF219" s="294">
        <v>33.519553072625698</v>
      </c>
      <c r="AG219" s="247" t="s">
        <v>4881</v>
      </c>
    </row>
    <row r="220" spans="1:33">
      <c r="A220" s="291">
        <f t="shared" si="35"/>
        <v>211</v>
      </c>
      <c r="B220" s="584" t="s">
        <v>77</v>
      </c>
      <c r="C220" s="585">
        <v>4</v>
      </c>
      <c r="D220" s="585" t="s">
        <v>4856</v>
      </c>
      <c r="E220" s="585" t="s">
        <v>128</v>
      </c>
      <c r="F220" s="248">
        <v>358</v>
      </c>
      <c r="G220" s="247">
        <v>45</v>
      </c>
      <c r="H220" s="249">
        <v>12.569832402234638</v>
      </c>
      <c r="I220" s="247">
        <v>39</v>
      </c>
      <c r="J220" s="249">
        <v>10.893854748603351</v>
      </c>
      <c r="K220" s="250" t="s">
        <v>4670</v>
      </c>
      <c r="L220" s="227" t="e">
        <f>VLOOKUP(D220,#REF!,2,0)</f>
        <v>#REF!</v>
      </c>
      <c r="M220" s="178" t="str">
        <f t="shared" si="27"/>
        <v>K</v>
      </c>
      <c r="N220" s="178" t="str">
        <f t="shared" si="28"/>
        <v>K</v>
      </c>
      <c r="O220" s="178"/>
      <c r="P220" s="184">
        <f t="shared" si="29"/>
        <v>12.569832402234638</v>
      </c>
      <c r="Q220" s="184">
        <f t="shared" si="30"/>
        <v>10.893854748603351</v>
      </c>
      <c r="R220" s="180"/>
      <c r="S220" s="180" t="str">
        <f t="shared" si="31"/>
        <v>BETUL</v>
      </c>
      <c r="T220" s="180" t="str">
        <f t="shared" si="32"/>
        <v>BETUL</v>
      </c>
      <c r="U220" s="180" t="str">
        <f t="shared" si="33"/>
        <v>OKE</v>
      </c>
      <c r="V220" s="180" t="str">
        <f t="shared" si="34"/>
        <v>OKE</v>
      </c>
      <c r="X220" s="292" t="s">
        <v>28</v>
      </c>
      <c r="Y220" s="293">
        <v>14</v>
      </c>
      <c r="Z220" s="293" t="s">
        <v>2126</v>
      </c>
      <c r="AA220" s="293" t="s">
        <v>131</v>
      </c>
      <c r="AB220" s="248">
        <v>358</v>
      </c>
      <c r="AC220" s="294">
        <v>109</v>
      </c>
      <c r="AD220" s="294">
        <v>30.446927374301701</v>
      </c>
      <c r="AE220" s="294">
        <v>120</v>
      </c>
      <c r="AF220" s="294">
        <v>33.519553072625698</v>
      </c>
      <c r="AG220" s="247" t="s">
        <v>4881</v>
      </c>
    </row>
    <row r="221" spans="1:33">
      <c r="A221" s="291">
        <f t="shared" si="35"/>
        <v>212</v>
      </c>
      <c r="B221" s="584" t="s">
        <v>77</v>
      </c>
      <c r="C221" s="585">
        <v>4</v>
      </c>
      <c r="D221" s="585" t="s">
        <v>4850</v>
      </c>
      <c r="E221" s="585" t="s">
        <v>128</v>
      </c>
      <c r="F221" s="248">
        <v>421</v>
      </c>
      <c r="G221" s="247">
        <v>198</v>
      </c>
      <c r="H221" s="249">
        <v>47.030878859857481</v>
      </c>
      <c r="I221" s="247">
        <v>195</v>
      </c>
      <c r="J221" s="249">
        <v>46.318289786223275</v>
      </c>
      <c r="K221" s="250" t="s">
        <v>4851</v>
      </c>
      <c r="L221" s="227" t="e">
        <f>VLOOKUP(D221,#REF!,2,0)</f>
        <v>#REF!</v>
      </c>
      <c r="M221" s="178" t="str">
        <f t="shared" si="27"/>
        <v>K</v>
      </c>
      <c r="N221" s="178" t="str">
        <f t="shared" si="28"/>
        <v>K</v>
      </c>
      <c r="O221" s="178"/>
      <c r="P221" s="184">
        <f t="shared" si="29"/>
        <v>47.030878859857481</v>
      </c>
      <c r="Q221" s="184">
        <f t="shared" si="30"/>
        <v>46.318289786223275</v>
      </c>
      <c r="R221" s="180"/>
      <c r="S221" s="180" t="str">
        <f t="shared" si="31"/>
        <v>BETUL</v>
      </c>
      <c r="T221" s="180" t="str">
        <f t="shared" si="32"/>
        <v>BETUL</v>
      </c>
      <c r="U221" s="180" t="str">
        <f t="shared" si="33"/>
        <v>OKE</v>
      </c>
      <c r="V221" s="180" t="str">
        <f t="shared" si="34"/>
        <v>OKE</v>
      </c>
      <c r="X221" s="292" t="s">
        <v>28</v>
      </c>
      <c r="Y221" s="293">
        <v>15</v>
      </c>
      <c r="Z221" s="293" t="s">
        <v>2126</v>
      </c>
      <c r="AA221" s="293" t="s">
        <v>131</v>
      </c>
      <c r="AB221" s="248">
        <v>358</v>
      </c>
      <c r="AC221" s="294">
        <v>109</v>
      </c>
      <c r="AD221" s="294">
        <v>30.446927374301701</v>
      </c>
      <c r="AE221" s="294">
        <v>120</v>
      </c>
      <c r="AF221" s="294">
        <v>33.519553072625698</v>
      </c>
      <c r="AG221" s="247" t="s">
        <v>4881</v>
      </c>
    </row>
    <row r="222" spans="1:33">
      <c r="A222" s="291">
        <f t="shared" si="35"/>
        <v>213</v>
      </c>
      <c r="B222" s="584" t="s">
        <v>77</v>
      </c>
      <c r="C222" s="585">
        <v>4</v>
      </c>
      <c r="D222" s="585" t="s">
        <v>4887</v>
      </c>
      <c r="E222" s="585" t="s">
        <v>128</v>
      </c>
      <c r="F222" s="248">
        <v>420</v>
      </c>
      <c r="G222" s="247">
        <v>120</v>
      </c>
      <c r="H222" s="249">
        <v>28.571428571428569</v>
      </c>
      <c r="I222" s="247">
        <v>75</v>
      </c>
      <c r="J222" s="249">
        <v>17.857142857142858</v>
      </c>
      <c r="K222" s="250" t="s">
        <v>4888</v>
      </c>
      <c r="L222" s="227" t="e">
        <f>VLOOKUP(D222,#REF!,2,0)</f>
        <v>#REF!</v>
      </c>
      <c r="M222" s="178" t="str">
        <f t="shared" si="27"/>
        <v>K</v>
      </c>
      <c r="N222" s="178" t="str">
        <f t="shared" si="28"/>
        <v>K</v>
      </c>
      <c r="O222" s="178"/>
      <c r="P222" s="184">
        <f t="shared" si="29"/>
        <v>28.571428571428569</v>
      </c>
      <c r="Q222" s="184">
        <f t="shared" si="30"/>
        <v>17.857142857142858</v>
      </c>
      <c r="R222" s="180"/>
      <c r="S222" s="180" t="str">
        <f t="shared" si="31"/>
        <v>BETUL</v>
      </c>
      <c r="T222" s="180" t="str">
        <f t="shared" si="32"/>
        <v>BETUL</v>
      </c>
      <c r="U222" s="180" t="str">
        <f t="shared" si="33"/>
        <v>OKE</v>
      </c>
      <c r="V222" s="180" t="str">
        <f t="shared" si="34"/>
        <v>OKE</v>
      </c>
      <c r="X222" s="292" t="s">
        <v>28</v>
      </c>
      <c r="Y222" s="293">
        <v>16</v>
      </c>
      <c r="Z222" s="293" t="s">
        <v>2126</v>
      </c>
      <c r="AA222" s="293" t="s">
        <v>131</v>
      </c>
      <c r="AB222" s="248">
        <v>358</v>
      </c>
      <c r="AC222" s="294">
        <v>109</v>
      </c>
      <c r="AD222" s="294">
        <v>30.446927374301701</v>
      </c>
      <c r="AE222" s="294">
        <v>120</v>
      </c>
      <c r="AF222" s="294">
        <v>33.519553072625698</v>
      </c>
      <c r="AG222" s="247" t="s">
        <v>4881</v>
      </c>
    </row>
    <row r="223" spans="1:33">
      <c r="A223" s="291">
        <f t="shared" si="35"/>
        <v>214</v>
      </c>
      <c r="B223" s="584" t="s">
        <v>77</v>
      </c>
      <c r="C223" s="585">
        <v>4</v>
      </c>
      <c r="D223" s="585" t="s">
        <v>4890</v>
      </c>
      <c r="E223" s="585" t="s">
        <v>128</v>
      </c>
      <c r="F223" s="248">
        <v>400</v>
      </c>
      <c r="G223" s="247">
        <v>5</v>
      </c>
      <c r="H223" s="249">
        <v>1.25</v>
      </c>
      <c r="I223" s="247">
        <v>5</v>
      </c>
      <c r="J223" s="249">
        <v>1.25</v>
      </c>
      <c r="K223" s="250" t="s">
        <v>4891</v>
      </c>
      <c r="L223" s="227" t="e">
        <f>VLOOKUP(D223,#REF!,2,0)</f>
        <v>#REF!</v>
      </c>
      <c r="M223" s="178" t="str">
        <f t="shared" si="27"/>
        <v>K</v>
      </c>
      <c r="N223" s="178" t="str">
        <f t="shared" si="28"/>
        <v>K</v>
      </c>
      <c r="O223" s="178"/>
      <c r="P223" s="184">
        <f t="shared" si="29"/>
        <v>1.25</v>
      </c>
      <c r="Q223" s="184">
        <f t="shared" si="30"/>
        <v>1.25</v>
      </c>
      <c r="R223" s="180"/>
      <c r="S223" s="180" t="str">
        <f t="shared" si="31"/>
        <v>BETUL</v>
      </c>
      <c r="T223" s="180" t="str">
        <f t="shared" si="32"/>
        <v>BETUL</v>
      </c>
      <c r="U223" s="180" t="str">
        <f t="shared" si="33"/>
        <v>OKE</v>
      </c>
      <c r="V223" s="180" t="str">
        <f t="shared" si="34"/>
        <v>OKE</v>
      </c>
      <c r="X223" s="292" t="s">
        <v>28</v>
      </c>
      <c r="Y223" s="293">
        <v>17</v>
      </c>
      <c r="Z223" s="293" t="s">
        <v>2126</v>
      </c>
      <c r="AA223" s="293" t="s">
        <v>131</v>
      </c>
      <c r="AB223" s="248">
        <v>358</v>
      </c>
      <c r="AC223" s="294">
        <v>109</v>
      </c>
      <c r="AD223" s="294">
        <v>30.446927374301701</v>
      </c>
      <c r="AE223" s="294">
        <v>120</v>
      </c>
      <c r="AF223" s="294">
        <v>33.519553072625698</v>
      </c>
      <c r="AG223" s="247" t="s">
        <v>4881</v>
      </c>
    </row>
    <row r="224" spans="1:33">
      <c r="A224" s="291">
        <f t="shared" si="35"/>
        <v>215</v>
      </c>
      <c r="B224" s="584" t="s">
        <v>176</v>
      </c>
      <c r="C224" s="585">
        <v>1</v>
      </c>
      <c r="D224" s="585" t="s">
        <v>1932</v>
      </c>
      <c r="E224" s="585" t="s">
        <v>128</v>
      </c>
      <c r="F224" s="248">
        <v>292</v>
      </c>
      <c r="G224" s="247">
        <v>148</v>
      </c>
      <c r="H224" s="249">
        <v>50.684931506849317</v>
      </c>
      <c r="I224" s="247">
        <v>123</v>
      </c>
      <c r="J224" s="249">
        <v>42.12328767123288</v>
      </c>
      <c r="K224" s="250" t="s">
        <v>1933</v>
      </c>
      <c r="L224" s="227" t="e">
        <f>VLOOKUP(D224,#REF!,2,0)</f>
        <v>#REF!</v>
      </c>
      <c r="M224" s="178" t="str">
        <f t="shared" si="27"/>
        <v>K</v>
      </c>
      <c r="N224" s="178" t="str">
        <f t="shared" si="28"/>
        <v>K</v>
      </c>
      <c r="O224" s="178"/>
      <c r="P224" s="184">
        <f t="shared" si="29"/>
        <v>50.684931506849317</v>
      </c>
      <c r="Q224" s="184">
        <f t="shared" si="30"/>
        <v>42.12328767123288</v>
      </c>
      <c r="R224" s="180"/>
      <c r="S224" s="180" t="str">
        <f t="shared" si="31"/>
        <v>BETUL</v>
      </c>
      <c r="T224" s="180" t="str">
        <f t="shared" si="32"/>
        <v>BETUL</v>
      </c>
      <c r="U224" s="180" t="str">
        <f t="shared" si="33"/>
        <v>OKE</v>
      </c>
      <c r="V224" s="180" t="str">
        <f t="shared" si="34"/>
        <v>OKE</v>
      </c>
      <c r="X224" s="292" t="s">
        <v>28</v>
      </c>
      <c r="Y224" s="293">
        <v>18</v>
      </c>
      <c r="Z224" s="293" t="s">
        <v>2126</v>
      </c>
      <c r="AA224" s="293" t="s">
        <v>131</v>
      </c>
      <c r="AB224" s="248">
        <v>358</v>
      </c>
      <c r="AC224" s="294">
        <v>109</v>
      </c>
      <c r="AD224" s="294">
        <v>30.446927374301701</v>
      </c>
      <c r="AE224" s="294">
        <v>120</v>
      </c>
      <c r="AF224" s="294">
        <v>33.519553072625698</v>
      </c>
      <c r="AG224" s="247" t="s">
        <v>4881</v>
      </c>
    </row>
    <row r="225" spans="1:33">
      <c r="A225" s="291">
        <f t="shared" si="35"/>
        <v>216</v>
      </c>
      <c r="B225" s="584" t="s">
        <v>176</v>
      </c>
      <c r="C225" s="585">
        <v>1</v>
      </c>
      <c r="D225" s="585" t="s">
        <v>1926</v>
      </c>
      <c r="E225" s="585" t="s">
        <v>131</v>
      </c>
      <c r="F225" s="248">
        <v>358</v>
      </c>
      <c r="G225" s="247">
        <v>144</v>
      </c>
      <c r="H225" s="249">
        <v>40.22346368715084</v>
      </c>
      <c r="I225" s="247">
        <v>147</v>
      </c>
      <c r="J225" s="249">
        <v>41.061452513966479</v>
      </c>
      <c r="K225" s="250" t="s">
        <v>1927</v>
      </c>
      <c r="L225" s="227" t="e">
        <f>VLOOKUP(D225,#REF!,2,0)</f>
        <v>#REF!</v>
      </c>
      <c r="M225" s="178" t="str">
        <f t="shared" si="27"/>
        <v>K</v>
      </c>
      <c r="N225" s="178" t="str">
        <f t="shared" si="28"/>
        <v>K</v>
      </c>
      <c r="O225" s="178"/>
      <c r="P225" s="184">
        <f t="shared" si="29"/>
        <v>40.22346368715084</v>
      </c>
      <c r="Q225" s="184">
        <f t="shared" si="30"/>
        <v>41.061452513966479</v>
      </c>
      <c r="R225" s="180"/>
      <c r="S225" s="180" t="str">
        <f t="shared" si="31"/>
        <v>BETUL</v>
      </c>
      <c r="T225" s="180" t="str">
        <f t="shared" si="32"/>
        <v>BETUL</v>
      </c>
      <c r="U225" s="180" t="str">
        <f t="shared" si="33"/>
        <v>OKE</v>
      </c>
      <c r="V225" s="180" t="str">
        <f t="shared" si="34"/>
        <v>OKE</v>
      </c>
      <c r="X225" s="292" t="s">
        <v>28</v>
      </c>
      <c r="Y225" s="293">
        <v>19</v>
      </c>
      <c r="Z225" s="293" t="s">
        <v>2126</v>
      </c>
      <c r="AA225" s="293" t="s">
        <v>131</v>
      </c>
      <c r="AB225" s="248">
        <v>358</v>
      </c>
      <c r="AC225" s="294">
        <v>109</v>
      </c>
      <c r="AD225" s="294">
        <v>30.446927374301701</v>
      </c>
      <c r="AE225" s="294">
        <v>120</v>
      </c>
      <c r="AF225" s="294">
        <v>33.519553072625698</v>
      </c>
      <c r="AG225" s="247" t="s">
        <v>4881</v>
      </c>
    </row>
    <row r="226" spans="1:33">
      <c r="A226" s="291">
        <f t="shared" si="35"/>
        <v>217</v>
      </c>
      <c r="B226" s="584" t="s">
        <v>176</v>
      </c>
      <c r="C226" s="585">
        <v>3</v>
      </c>
      <c r="D226" s="585" t="s">
        <v>1984</v>
      </c>
      <c r="E226" s="585" t="s">
        <v>131</v>
      </c>
      <c r="F226" s="248">
        <v>358</v>
      </c>
      <c r="G226" s="247">
        <v>167</v>
      </c>
      <c r="H226" s="249">
        <v>46.648044692737429</v>
      </c>
      <c r="I226" s="247">
        <v>188</v>
      </c>
      <c r="J226" s="249">
        <v>52.513966480446925</v>
      </c>
      <c r="K226" s="250" t="s">
        <v>2007</v>
      </c>
      <c r="L226" s="227" t="e">
        <f>VLOOKUP(D226,#REF!,2,0)</f>
        <v>#REF!</v>
      </c>
      <c r="M226" s="178" t="str">
        <f t="shared" si="27"/>
        <v>K</v>
      </c>
      <c r="N226" s="178" t="str">
        <f t="shared" si="28"/>
        <v>K</v>
      </c>
      <c r="O226" s="178"/>
      <c r="P226" s="184">
        <f t="shared" si="29"/>
        <v>46.648044692737429</v>
      </c>
      <c r="Q226" s="184">
        <f t="shared" si="30"/>
        <v>52.513966480446925</v>
      </c>
      <c r="R226" s="180"/>
      <c r="S226" s="180" t="str">
        <f t="shared" si="31"/>
        <v>BETUL</v>
      </c>
      <c r="T226" s="180" t="str">
        <f t="shared" si="32"/>
        <v>BETUL</v>
      </c>
      <c r="U226" s="180" t="str">
        <f t="shared" si="33"/>
        <v>OKE</v>
      </c>
      <c r="V226" s="180" t="str">
        <f t="shared" si="34"/>
        <v>OKE</v>
      </c>
      <c r="X226" s="292" t="s">
        <v>28</v>
      </c>
      <c r="Y226" s="293">
        <v>20</v>
      </c>
      <c r="Z226" s="293" t="s">
        <v>2126</v>
      </c>
      <c r="AA226" s="293" t="s">
        <v>131</v>
      </c>
      <c r="AB226" s="248">
        <v>358</v>
      </c>
      <c r="AC226" s="294">
        <v>109</v>
      </c>
      <c r="AD226" s="294">
        <v>30.446927374301701</v>
      </c>
      <c r="AE226" s="294">
        <v>120</v>
      </c>
      <c r="AF226" s="294">
        <v>33.519553072625698</v>
      </c>
      <c r="AG226" s="247" t="s">
        <v>4881</v>
      </c>
    </row>
    <row r="227" spans="1:33">
      <c r="A227" s="291">
        <f t="shared" si="35"/>
        <v>218</v>
      </c>
      <c r="B227" s="584" t="s">
        <v>176</v>
      </c>
      <c r="C227" s="585">
        <v>4</v>
      </c>
      <c r="D227" s="585" t="s">
        <v>2004</v>
      </c>
      <c r="E227" s="585" t="s">
        <v>128</v>
      </c>
      <c r="F227" s="248">
        <v>400</v>
      </c>
      <c r="G227" s="247">
        <v>160</v>
      </c>
      <c r="H227" s="249">
        <v>40</v>
      </c>
      <c r="I227" s="247">
        <v>160</v>
      </c>
      <c r="J227" s="249">
        <v>40</v>
      </c>
      <c r="K227" s="250" t="s">
        <v>2005</v>
      </c>
      <c r="L227" s="227" t="e">
        <f>VLOOKUP(D227,#REF!,2,0)</f>
        <v>#REF!</v>
      </c>
      <c r="M227" s="178" t="str">
        <f t="shared" si="27"/>
        <v>K</v>
      </c>
      <c r="N227" s="178" t="str">
        <f t="shared" si="28"/>
        <v>K</v>
      </c>
      <c r="O227" s="178"/>
      <c r="P227" s="184">
        <f t="shared" si="29"/>
        <v>40</v>
      </c>
      <c r="Q227" s="184">
        <f t="shared" si="30"/>
        <v>40</v>
      </c>
      <c r="R227" s="180"/>
      <c r="S227" s="180" t="str">
        <f t="shared" si="31"/>
        <v>BETUL</v>
      </c>
      <c r="T227" s="180" t="str">
        <f t="shared" si="32"/>
        <v>BETUL</v>
      </c>
      <c r="U227" s="180" t="str">
        <f t="shared" si="33"/>
        <v>OKE</v>
      </c>
      <c r="V227" s="180" t="str">
        <f t="shared" si="34"/>
        <v>OKE</v>
      </c>
      <c r="X227" s="292" t="s">
        <v>28</v>
      </c>
      <c r="Y227" s="293">
        <v>21</v>
      </c>
      <c r="Z227" s="293" t="s">
        <v>2126</v>
      </c>
      <c r="AA227" s="293" t="s">
        <v>131</v>
      </c>
      <c r="AB227" s="248">
        <v>358</v>
      </c>
      <c r="AC227" s="294">
        <v>109</v>
      </c>
      <c r="AD227" s="294">
        <v>30.446927374301701</v>
      </c>
      <c r="AE227" s="294">
        <v>120</v>
      </c>
      <c r="AF227" s="294">
        <v>33.519553072625698</v>
      </c>
      <c r="AG227" s="247" t="s">
        <v>4881</v>
      </c>
    </row>
    <row r="228" spans="1:33">
      <c r="A228" s="291">
        <f t="shared" si="35"/>
        <v>219</v>
      </c>
      <c r="B228" s="584" t="s">
        <v>53</v>
      </c>
      <c r="C228" s="585">
        <v>1</v>
      </c>
      <c r="D228" s="585" t="s">
        <v>2067</v>
      </c>
      <c r="E228" s="585" t="s">
        <v>128</v>
      </c>
      <c r="F228" s="248">
        <v>421</v>
      </c>
      <c r="G228" s="247">
        <v>193</v>
      </c>
      <c r="H228" s="249">
        <v>45.843230403800476</v>
      </c>
      <c r="I228" s="247">
        <v>190</v>
      </c>
      <c r="J228" s="249">
        <v>45.13064133016627</v>
      </c>
      <c r="K228" s="250" t="s">
        <v>2094</v>
      </c>
      <c r="L228" s="227" t="e">
        <f>VLOOKUP(D228,#REF!,2,0)</f>
        <v>#REF!</v>
      </c>
      <c r="M228" s="178" t="str">
        <f t="shared" si="27"/>
        <v>K</v>
      </c>
      <c r="N228" s="178" t="str">
        <f t="shared" si="28"/>
        <v>K</v>
      </c>
      <c r="O228" s="178"/>
      <c r="P228" s="184">
        <f t="shared" si="29"/>
        <v>45.843230403800476</v>
      </c>
      <c r="Q228" s="184">
        <f t="shared" si="30"/>
        <v>45.13064133016627</v>
      </c>
      <c r="R228" s="180"/>
      <c r="S228" s="180" t="str">
        <f t="shared" si="31"/>
        <v>BETUL</v>
      </c>
      <c r="T228" s="180" t="str">
        <f t="shared" si="32"/>
        <v>BETUL</v>
      </c>
      <c r="U228" s="180" t="str">
        <f t="shared" si="33"/>
        <v>OKE</v>
      </c>
      <c r="V228" s="180" t="str">
        <f t="shared" si="34"/>
        <v>OKE</v>
      </c>
      <c r="X228" s="292" t="s">
        <v>28</v>
      </c>
      <c r="Y228" s="293">
        <v>22</v>
      </c>
      <c r="Z228" s="293" t="s">
        <v>2126</v>
      </c>
      <c r="AA228" s="293" t="s">
        <v>131</v>
      </c>
      <c r="AB228" s="248">
        <v>358</v>
      </c>
      <c r="AC228" s="294">
        <v>109</v>
      </c>
      <c r="AD228" s="294">
        <v>30.446927374301701</v>
      </c>
      <c r="AE228" s="294">
        <v>120</v>
      </c>
      <c r="AF228" s="294">
        <v>33.519553072625698</v>
      </c>
      <c r="AG228" s="247" t="s">
        <v>4881</v>
      </c>
    </row>
    <row r="229" spans="1:33">
      <c r="A229" s="291">
        <f t="shared" si="35"/>
        <v>220</v>
      </c>
      <c r="B229" s="584" t="s">
        <v>53</v>
      </c>
      <c r="C229" s="585">
        <v>1</v>
      </c>
      <c r="D229" s="585" t="s">
        <v>4862</v>
      </c>
      <c r="E229" s="585" t="s">
        <v>128</v>
      </c>
      <c r="F229" s="248">
        <v>421</v>
      </c>
      <c r="G229" s="247">
        <v>191</v>
      </c>
      <c r="H229" s="249">
        <v>45.368171021377677</v>
      </c>
      <c r="I229" s="247">
        <v>190</v>
      </c>
      <c r="J229" s="249">
        <v>45.13064133016627</v>
      </c>
      <c r="K229" s="250" t="s">
        <v>4874</v>
      </c>
      <c r="L229" s="227" t="e">
        <f>VLOOKUP(D229,#REF!,2,0)</f>
        <v>#REF!</v>
      </c>
      <c r="M229" s="178" t="str">
        <f t="shared" si="27"/>
        <v>K</v>
      </c>
      <c r="N229" s="178" t="str">
        <f t="shared" si="28"/>
        <v>K</v>
      </c>
      <c r="O229" s="178"/>
      <c r="P229" s="184">
        <f t="shared" si="29"/>
        <v>45.368171021377677</v>
      </c>
      <c r="Q229" s="184">
        <f t="shared" si="30"/>
        <v>45.13064133016627</v>
      </c>
      <c r="R229" s="180"/>
      <c r="S229" s="180" t="str">
        <f t="shared" si="31"/>
        <v>BETUL</v>
      </c>
      <c r="T229" s="180" t="str">
        <f t="shared" si="32"/>
        <v>BETUL</v>
      </c>
      <c r="U229" s="180" t="str">
        <f t="shared" si="33"/>
        <v>OKE</v>
      </c>
      <c r="V229" s="180" t="str">
        <f t="shared" si="34"/>
        <v>OKE</v>
      </c>
      <c r="X229" s="292" t="s">
        <v>28</v>
      </c>
      <c r="Y229" s="293">
        <v>23</v>
      </c>
      <c r="Z229" s="293" t="s">
        <v>2126</v>
      </c>
      <c r="AA229" s="293" t="s">
        <v>131</v>
      </c>
      <c r="AB229" s="248">
        <v>358</v>
      </c>
      <c r="AC229" s="294">
        <v>109</v>
      </c>
      <c r="AD229" s="294">
        <v>30.446927374301701</v>
      </c>
      <c r="AE229" s="294">
        <v>120</v>
      </c>
      <c r="AF229" s="294">
        <v>33.519553072625698</v>
      </c>
      <c r="AG229" s="247" t="s">
        <v>4881</v>
      </c>
    </row>
    <row r="230" spans="1:33">
      <c r="A230" s="291">
        <f t="shared" si="35"/>
        <v>221</v>
      </c>
      <c r="B230" s="584" t="s">
        <v>53</v>
      </c>
      <c r="C230" s="585">
        <v>1</v>
      </c>
      <c r="D230" s="585" t="s">
        <v>2071</v>
      </c>
      <c r="E230" s="585" t="s">
        <v>131</v>
      </c>
      <c r="F230" s="248">
        <v>292</v>
      </c>
      <c r="G230" s="247">
        <v>181</v>
      </c>
      <c r="H230" s="249">
        <v>61.986301369863014</v>
      </c>
      <c r="I230" s="247">
        <v>179</v>
      </c>
      <c r="J230" s="249">
        <v>61.301369863013697</v>
      </c>
      <c r="K230" s="250" t="s">
        <v>4901</v>
      </c>
      <c r="L230" s="227" t="e">
        <f>VLOOKUP(D230,#REF!,2,0)</f>
        <v>#REF!</v>
      </c>
      <c r="M230" s="178" t="str">
        <f t="shared" si="27"/>
        <v>K</v>
      </c>
      <c r="N230" s="178" t="str">
        <f t="shared" si="28"/>
        <v>K</v>
      </c>
      <c r="O230" s="178"/>
      <c r="P230" s="184">
        <f t="shared" si="29"/>
        <v>61.986301369863014</v>
      </c>
      <c r="Q230" s="184">
        <f t="shared" si="30"/>
        <v>61.301369863013697</v>
      </c>
      <c r="R230" s="180"/>
      <c r="S230" s="180" t="str">
        <f t="shared" si="31"/>
        <v>BETUL</v>
      </c>
      <c r="T230" s="180" t="str">
        <f t="shared" si="32"/>
        <v>BETUL</v>
      </c>
      <c r="U230" s="180" t="str">
        <f t="shared" si="33"/>
        <v>OKE</v>
      </c>
      <c r="V230" s="180" t="str">
        <f t="shared" si="34"/>
        <v>OKE</v>
      </c>
      <c r="X230" s="292" t="s">
        <v>28</v>
      </c>
      <c r="Y230" s="293">
        <v>24</v>
      </c>
      <c r="Z230" s="293" t="s">
        <v>2126</v>
      </c>
      <c r="AA230" s="293" t="s">
        <v>131</v>
      </c>
      <c r="AB230" s="248">
        <v>358</v>
      </c>
      <c r="AC230" s="294">
        <v>109</v>
      </c>
      <c r="AD230" s="294">
        <v>30.446927374301701</v>
      </c>
      <c r="AE230" s="294">
        <v>120</v>
      </c>
      <c r="AF230" s="294">
        <v>33.519553072625698</v>
      </c>
      <c r="AG230" s="247" t="s">
        <v>4881</v>
      </c>
    </row>
    <row r="231" spans="1:33">
      <c r="A231" s="291">
        <f t="shared" si="35"/>
        <v>222</v>
      </c>
      <c r="B231" s="584" t="s">
        <v>53</v>
      </c>
      <c r="C231" s="585">
        <v>1</v>
      </c>
      <c r="D231" s="585" t="s">
        <v>2069</v>
      </c>
      <c r="E231" s="585" t="s">
        <v>128</v>
      </c>
      <c r="F231" s="248">
        <v>421</v>
      </c>
      <c r="G231" s="247">
        <v>181</v>
      </c>
      <c r="H231" s="249">
        <v>42.99287410926366</v>
      </c>
      <c r="I231" s="247">
        <v>179</v>
      </c>
      <c r="J231" s="249">
        <v>42.517814726840854</v>
      </c>
      <c r="K231" s="250" t="s">
        <v>2098</v>
      </c>
      <c r="L231" s="227" t="e">
        <f>VLOOKUP(D231,#REF!,2,0)</f>
        <v>#REF!</v>
      </c>
      <c r="M231" s="178" t="str">
        <f t="shared" si="27"/>
        <v>K</v>
      </c>
      <c r="N231" s="178" t="str">
        <f t="shared" si="28"/>
        <v>K</v>
      </c>
      <c r="O231" s="178"/>
      <c r="P231" s="184">
        <f t="shared" si="29"/>
        <v>42.99287410926366</v>
      </c>
      <c r="Q231" s="184">
        <f t="shared" si="30"/>
        <v>42.517814726840854</v>
      </c>
      <c r="R231" s="180"/>
      <c r="S231" s="180" t="str">
        <f t="shared" si="31"/>
        <v>BETUL</v>
      </c>
      <c r="T231" s="180" t="str">
        <f t="shared" si="32"/>
        <v>BETUL</v>
      </c>
      <c r="U231" s="180" t="str">
        <f t="shared" si="33"/>
        <v>OKE</v>
      </c>
      <c r="V231" s="180" t="str">
        <f t="shared" si="34"/>
        <v>OKE</v>
      </c>
      <c r="X231" s="292" t="s">
        <v>28</v>
      </c>
      <c r="Y231" s="293">
        <v>25</v>
      </c>
      <c r="Z231" s="293" t="s">
        <v>2126</v>
      </c>
      <c r="AA231" s="293" t="s">
        <v>131</v>
      </c>
      <c r="AB231" s="248">
        <v>358</v>
      </c>
      <c r="AC231" s="294">
        <v>109</v>
      </c>
      <c r="AD231" s="294">
        <v>30.446927374301701</v>
      </c>
      <c r="AE231" s="294">
        <v>120</v>
      </c>
      <c r="AF231" s="294">
        <v>33.519553072625698</v>
      </c>
      <c r="AG231" s="247" t="s">
        <v>4881</v>
      </c>
    </row>
    <row r="232" spans="1:33">
      <c r="A232" s="291">
        <f t="shared" si="35"/>
        <v>223</v>
      </c>
      <c r="B232" s="584" t="s">
        <v>53</v>
      </c>
      <c r="C232" s="585">
        <v>2</v>
      </c>
      <c r="D232" s="585" t="s">
        <v>4864</v>
      </c>
      <c r="E232" s="585" t="s">
        <v>128</v>
      </c>
      <c r="F232" s="248">
        <v>421</v>
      </c>
      <c r="G232" s="247">
        <v>320</v>
      </c>
      <c r="H232" s="249">
        <v>76.009501187648453</v>
      </c>
      <c r="I232" s="247">
        <v>315</v>
      </c>
      <c r="J232" s="249">
        <v>74.821852731591449</v>
      </c>
      <c r="K232" s="250" t="s">
        <v>2098</v>
      </c>
      <c r="L232" s="227" t="e">
        <f>VLOOKUP(D232,#REF!,2,0)</f>
        <v>#REF!</v>
      </c>
      <c r="M232" s="178" t="str">
        <f t="shared" si="27"/>
        <v>K</v>
      </c>
      <c r="N232" s="178" t="str">
        <f t="shared" si="28"/>
        <v>K</v>
      </c>
      <c r="O232" s="178"/>
      <c r="P232" s="184">
        <f t="shared" si="29"/>
        <v>76.009501187648453</v>
      </c>
      <c r="Q232" s="184">
        <f t="shared" si="30"/>
        <v>74.821852731591449</v>
      </c>
      <c r="R232" s="180"/>
      <c r="S232" s="180" t="str">
        <f t="shared" si="31"/>
        <v>BETUL</v>
      </c>
      <c r="T232" s="180" t="str">
        <f t="shared" si="32"/>
        <v>BETUL</v>
      </c>
      <c r="U232" s="180" t="str">
        <f t="shared" si="33"/>
        <v>OKE</v>
      </c>
      <c r="V232" s="180" t="str">
        <f t="shared" si="34"/>
        <v>OKE</v>
      </c>
      <c r="X232" s="292" t="s">
        <v>28</v>
      </c>
      <c r="Y232" s="293">
        <v>26</v>
      </c>
      <c r="Z232" s="293" t="s">
        <v>2126</v>
      </c>
      <c r="AA232" s="293" t="s">
        <v>131</v>
      </c>
      <c r="AB232" s="248">
        <v>358</v>
      </c>
      <c r="AC232" s="294">
        <v>109</v>
      </c>
      <c r="AD232" s="294">
        <v>30.446927374301701</v>
      </c>
      <c r="AE232" s="294">
        <v>120</v>
      </c>
      <c r="AF232" s="294">
        <v>33.519553072625698</v>
      </c>
      <c r="AG232" s="247" t="s">
        <v>4881</v>
      </c>
    </row>
    <row r="233" spans="1:33">
      <c r="A233" s="291">
        <f t="shared" si="35"/>
        <v>224</v>
      </c>
      <c r="B233" s="584" t="s">
        <v>53</v>
      </c>
      <c r="C233" s="585">
        <v>2</v>
      </c>
      <c r="D233" s="585" t="s">
        <v>4868</v>
      </c>
      <c r="E233" s="585" t="s">
        <v>128</v>
      </c>
      <c r="F233" s="248">
        <v>421</v>
      </c>
      <c r="G233" s="247">
        <v>314</v>
      </c>
      <c r="H233" s="249">
        <v>74.584323040380056</v>
      </c>
      <c r="I233" s="247">
        <v>314</v>
      </c>
      <c r="J233" s="249">
        <v>74.584323040380056</v>
      </c>
      <c r="K233" s="250" t="s">
        <v>2098</v>
      </c>
      <c r="L233" s="227" t="e">
        <f>VLOOKUP(D233,#REF!,2,0)</f>
        <v>#REF!</v>
      </c>
      <c r="M233" s="178" t="str">
        <f t="shared" si="27"/>
        <v>K</v>
      </c>
      <c r="N233" s="178" t="str">
        <f t="shared" si="28"/>
        <v>K</v>
      </c>
      <c r="O233" s="178"/>
      <c r="P233" s="184">
        <f t="shared" si="29"/>
        <v>74.584323040380056</v>
      </c>
      <c r="Q233" s="184">
        <f t="shared" si="30"/>
        <v>74.584323040380056</v>
      </c>
      <c r="R233" s="180"/>
      <c r="S233" s="180" t="str">
        <f t="shared" si="31"/>
        <v>BETUL</v>
      </c>
      <c r="T233" s="180" t="str">
        <f t="shared" si="32"/>
        <v>BETUL</v>
      </c>
      <c r="U233" s="180" t="str">
        <f t="shared" si="33"/>
        <v>OKE</v>
      </c>
      <c r="V233" s="180" t="str">
        <f t="shared" si="34"/>
        <v>OKE</v>
      </c>
      <c r="X233" s="292" t="s">
        <v>28</v>
      </c>
      <c r="Y233" s="293">
        <v>27</v>
      </c>
      <c r="Z233" s="293" t="s">
        <v>2126</v>
      </c>
      <c r="AA233" s="293" t="s">
        <v>131</v>
      </c>
      <c r="AB233" s="248">
        <v>358</v>
      </c>
      <c r="AC233" s="294">
        <v>109</v>
      </c>
      <c r="AD233" s="294">
        <v>30.446927374301701</v>
      </c>
      <c r="AE233" s="294">
        <v>120</v>
      </c>
      <c r="AF233" s="294">
        <v>33.519553072625698</v>
      </c>
      <c r="AG233" s="247" t="s">
        <v>4881</v>
      </c>
    </row>
    <row r="234" spans="1:33">
      <c r="A234" s="291">
        <f t="shared" si="35"/>
        <v>225</v>
      </c>
      <c r="B234" s="584" t="s">
        <v>53</v>
      </c>
      <c r="C234" s="585">
        <v>2</v>
      </c>
      <c r="D234" s="585" t="s">
        <v>2097</v>
      </c>
      <c r="E234" s="585" t="s">
        <v>128</v>
      </c>
      <c r="F234" s="248">
        <v>421</v>
      </c>
      <c r="G234" s="247">
        <v>319</v>
      </c>
      <c r="H234" s="249">
        <v>75.771971496437047</v>
      </c>
      <c r="I234" s="247">
        <v>317</v>
      </c>
      <c r="J234" s="249">
        <v>75.296912114014248</v>
      </c>
      <c r="K234" s="250" t="s">
        <v>2098</v>
      </c>
      <c r="L234" s="227" t="e">
        <f>VLOOKUP(D234,#REF!,2,0)</f>
        <v>#REF!</v>
      </c>
      <c r="M234" s="178" t="str">
        <f t="shared" si="27"/>
        <v>K</v>
      </c>
      <c r="N234" s="178" t="str">
        <f t="shared" si="28"/>
        <v>K</v>
      </c>
      <c r="O234" s="178"/>
      <c r="P234" s="184">
        <f t="shared" si="29"/>
        <v>75.771971496437047</v>
      </c>
      <c r="Q234" s="184">
        <f t="shared" si="30"/>
        <v>75.296912114014248</v>
      </c>
      <c r="R234" s="180"/>
      <c r="S234" s="180" t="str">
        <f t="shared" si="31"/>
        <v>BETUL</v>
      </c>
      <c r="T234" s="180" t="str">
        <f t="shared" si="32"/>
        <v>BETUL</v>
      </c>
      <c r="U234" s="180" t="str">
        <f t="shared" si="33"/>
        <v>OKE</v>
      </c>
      <c r="V234" s="180" t="str">
        <f t="shared" si="34"/>
        <v>OKE</v>
      </c>
      <c r="X234" s="292" t="s">
        <v>28</v>
      </c>
      <c r="Y234" s="293">
        <v>28</v>
      </c>
      <c r="Z234" s="293" t="s">
        <v>2126</v>
      </c>
      <c r="AA234" s="293" t="s">
        <v>131</v>
      </c>
      <c r="AB234" s="248">
        <v>358</v>
      </c>
      <c r="AC234" s="294">
        <v>109</v>
      </c>
      <c r="AD234" s="294">
        <v>30.446927374301701</v>
      </c>
      <c r="AE234" s="294">
        <v>120</v>
      </c>
      <c r="AF234" s="294">
        <v>33.519553072625698</v>
      </c>
      <c r="AG234" s="247" t="s">
        <v>4881</v>
      </c>
    </row>
    <row r="235" spans="1:33">
      <c r="A235" s="291">
        <f t="shared" si="35"/>
        <v>226</v>
      </c>
      <c r="B235" s="584" t="s">
        <v>53</v>
      </c>
      <c r="C235" s="585">
        <v>2</v>
      </c>
      <c r="D235" s="585" t="s">
        <v>4871</v>
      </c>
      <c r="E235" s="585" t="s">
        <v>128</v>
      </c>
      <c r="F235" s="248">
        <v>358</v>
      </c>
      <c r="G235" s="247">
        <v>244</v>
      </c>
      <c r="H235" s="249">
        <v>68.156424581005581</v>
      </c>
      <c r="I235" s="247">
        <v>235</v>
      </c>
      <c r="J235" s="249">
        <v>65.642458100558656</v>
      </c>
      <c r="K235" s="250" t="s">
        <v>2098</v>
      </c>
      <c r="L235" s="227" t="e">
        <f>VLOOKUP(D235,#REF!,2,0)</f>
        <v>#REF!</v>
      </c>
      <c r="M235" s="178" t="str">
        <f t="shared" si="27"/>
        <v>K</v>
      </c>
      <c r="N235" s="178" t="str">
        <f t="shared" si="28"/>
        <v>K</v>
      </c>
      <c r="O235" s="178"/>
      <c r="P235" s="184">
        <f t="shared" si="29"/>
        <v>68.156424581005581</v>
      </c>
      <c r="Q235" s="184">
        <f t="shared" si="30"/>
        <v>65.642458100558656</v>
      </c>
      <c r="R235" s="180"/>
      <c r="S235" s="180" t="str">
        <f t="shared" si="31"/>
        <v>BETUL</v>
      </c>
      <c r="T235" s="180" t="str">
        <f t="shared" si="32"/>
        <v>BETUL</v>
      </c>
      <c r="U235" s="180" t="str">
        <f t="shared" si="33"/>
        <v>OKE</v>
      </c>
      <c r="V235" s="180" t="str">
        <f t="shared" si="34"/>
        <v>OKE</v>
      </c>
      <c r="X235" s="292" t="s">
        <v>28</v>
      </c>
      <c r="Y235" s="293">
        <v>29</v>
      </c>
      <c r="Z235" s="293" t="s">
        <v>2126</v>
      </c>
      <c r="AA235" s="293" t="s">
        <v>131</v>
      </c>
      <c r="AB235" s="248">
        <v>358</v>
      </c>
      <c r="AC235" s="294">
        <v>109</v>
      </c>
      <c r="AD235" s="294">
        <v>30.446927374301701</v>
      </c>
      <c r="AE235" s="294">
        <v>120</v>
      </c>
      <c r="AF235" s="294">
        <v>33.519553072625698</v>
      </c>
      <c r="AG235" s="247" t="s">
        <v>4881</v>
      </c>
    </row>
    <row r="236" spans="1:33">
      <c r="A236" s="291">
        <f t="shared" si="35"/>
        <v>227</v>
      </c>
      <c r="B236" s="584" t="s">
        <v>53</v>
      </c>
      <c r="C236" s="585">
        <v>2</v>
      </c>
      <c r="D236" s="585" t="s">
        <v>2074</v>
      </c>
      <c r="E236" s="585" t="s">
        <v>128</v>
      </c>
      <c r="F236" s="248">
        <v>425</v>
      </c>
      <c r="G236" s="247">
        <v>0</v>
      </c>
      <c r="H236" s="249">
        <v>0</v>
      </c>
      <c r="I236" s="247">
        <v>0</v>
      </c>
      <c r="J236" s="249">
        <v>0</v>
      </c>
      <c r="K236" s="250" t="s">
        <v>2075</v>
      </c>
      <c r="L236" s="227" t="e">
        <f>VLOOKUP(D236,#REF!,2,0)</f>
        <v>#REF!</v>
      </c>
      <c r="M236" s="178" t="str">
        <f t="shared" si="27"/>
        <v>K</v>
      </c>
      <c r="N236" s="178" t="str">
        <f t="shared" si="28"/>
        <v>K</v>
      </c>
      <c r="O236" s="178"/>
      <c r="P236" s="184">
        <f t="shared" si="29"/>
        <v>0</v>
      </c>
      <c r="Q236" s="184">
        <f t="shared" si="30"/>
        <v>0</v>
      </c>
      <c r="R236" s="180"/>
      <c r="S236" s="180" t="str">
        <f t="shared" si="31"/>
        <v>BETUL</v>
      </c>
      <c r="T236" s="180" t="str">
        <f t="shared" si="32"/>
        <v>BETUL</v>
      </c>
      <c r="U236" s="180" t="str">
        <f t="shared" si="33"/>
        <v>OKE</v>
      </c>
      <c r="V236" s="180" t="str">
        <f t="shared" si="34"/>
        <v>OKE</v>
      </c>
      <c r="X236" s="292" t="s">
        <v>28</v>
      </c>
      <c r="Y236" s="293">
        <v>30</v>
      </c>
      <c r="Z236" s="293" t="s">
        <v>2126</v>
      </c>
      <c r="AA236" s="293" t="s">
        <v>131</v>
      </c>
      <c r="AB236" s="248">
        <v>358</v>
      </c>
      <c r="AC236" s="294">
        <v>109</v>
      </c>
      <c r="AD236" s="294">
        <v>30.446927374301701</v>
      </c>
      <c r="AE236" s="294">
        <v>120</v>
      </c>
      <c r="AF236" s="294">
        <v>33.519553072625698</v>
      </c>
      <c r="AG236" s="247" t="s">
        <v>4881</v>
      </c>
    </row>
    <row r="237" spans="1:33">
      <c r="A237" s="291">
        <f t="shared" si="35"/>
        <v>228</v>
      </c>
      <c r="B237" s="584" t="s">
        <v>53</v>
      </c>
      <c r="C237" s="585">
        <v>2</v>
      </c>
      <c r="D237" s="585" t="s">
        <v>2100</v>
      </c>
      <c r="E237" s="585" t="s">
        <v>128</v>
      </c>
      <c r="F237" s="248">
        <v>420</v>
      </c>
      <c r="G237" s="247">
        <v>297</v>
      </c>
      <c r="H237" s="249">
        <v>70.714285714285722</v>
      </c>
      <c r="I237" s="247">
        <v>307</v>
      </c>
      <c r="J237" s="249">
        <v>73.095238095238088</v>
      </c>
      <c r="K237" s="250" t="s">
        <v>2101</v>
      </c>
      <c r="L237" s="227" t="e">
        <f>VLOOKUP(D237,#REF!,2,0)</f>
        <v>#REF!</v>
      </c>
      <c r="M237" s="178" t="str">
        <f t="shared" si="27"/>
        <v>K</v>
      </c>
      <c r="N237" s="178" t="str">
        <f t="shared" si="28"/>
        <v>K</v>
      </c>
      <c r="O237" s="178"/>
      <c r="P237" s="184">
        <f t="shared" si="29"/>
        <v>70.714285714285722</v>
      </c>
      <c r="Q237" s="184">
        <f t="shared" si="30"/>
        <v>73.095238095238088</v>
      </c>
      <c r="R237" s="180"/>
      <c r="S237" s="180" t="str">
        <f t="shared" si="31"/>
        <v>BETUL</v>
      </c>
      <c r="T237" s="180" t="str">
        <f t="shared" si="32"/>
        <v>BETUL</v>
      </c>
      <c r="U237" s="180" t="str">
        <f t="shared" si="33"/>
        <v>OKE</v>
      </c>
      <c r="V237" s="180" t="str">
        <f t="shared" si="34"/>
        <v>OKE</v>
      </c>
      <c r="X237" s="292" t="s">
        <v>28</v>
      </c>
      <c r="Y237" s="293">
        <v>31</v>
      </c>
      <c r="Z237" s="293" t="s">
        <v>2126</v>
      </c>
      <c r="AA237" s="293" t="s">
        <v>131</v>
      </c>
      <c r="AB237" s="248">
        <v>358</v>
      </c>
      <c r="AC237" s="294">
        <v>109</v>
      </c>
      <c r="AD237" s="294">
        <v>30.446927374301701</v>
      </c>
      <c r="AE237" s="294">
        <v>120</v>
      </c>
      <c r="AF237" s="294">
        <v>33.519553072625698</v>
      </c>
      <c r="AG237" s="247" t="s">
        <v>4881</v>
      </c>
    </row>
    <row r="238" spans="1:33">
      <c r="A238" s="291">
        <f t="shared" si="35"/>
        <v>229</v>
      </c>
      <c r="B238" s="584" t="s">
        <v>28</v>
      </c>
      <c r="C238" s="585">
        <v>1</v>
      </c>
      <c r="D238" s="585" t="s">
        <v>4873</v>
      </c>
      <c r="E238" s="585" t="s">
        <v>131</v>
      </c>
      <c r="F238" s="248">
        <v>292</v>
      </c>
      <c r="G238" s="247">
        <v>115</v>
      </c>
      <c r="H238" s="249">
        <v>39.38356164383562</v>
      </c>
      <c r="I238" s="247">
        <v>113</v>
      </c>
      <c r="J238" s="249">
        <v>38.698630136986303</v>
      </c>
      <c r="K238" s="250" t="s">
        <v>2078</v>
      </c>
      <c r="L238" s="227" t="e">
        <f>VLOOKUP(D238,#REF!,2,0)</f>
        <v>#REF!</v>
      </c>
      <c r="M238" s="178" t="str">
        <f t="shared" si="27"/>
        <v>K</v>
      </c>
      <c r="N238" s="178" t="str">
        <f t="shared" si="28"/>
        <v>K</v>
      </c>
      <c r="O238" s="178"/>
      <c r="P238" s="184">
        <f t="shared" si="29"/>
        <v>39.38356164383562</v>
      </c>
      <c r="Q238" s="184">
        <f t="shared" si="30"/>
        <v>38.698630136986303</v>
      </c>
      <c r="R238" s="180"/>
      <c r="S238" s="180" t="str">
        <f t="shared" si="31"/>
        <v>BETUL</v>
      </c>
      <c r="T238" s="180" t="str">
        <f t="shared" si="32"/>
        <v>BETUL</v>
      </c>
      <c r="U238" s="180" t="str">
        <f t="shared" si="33"/>
        <v>OKE</v>
      </c>
      <c r="V238" s="180" t="str">
        <f t="shared" si="34"/>
        <v>OKE</v>
      </c>
      <c r="X238" s="292" t="s">
        <v>28</v>
      </c>
      <c r="Y238" s="293">
        <v>32</v>
      </c>
      <c r="Z238" s="293" t="s">
        <v>2126</v>
      </c>
      <c r="AA238" s="293" t="s">
        <v>131</v>
      </c>
      <c r="AB238" s="248">
        <v>358</v>
      </c>
      <c r="AC238" s="294">
        <v>109</v>
      </c>
      <c r="AD238" s="294">
        <v>30.446927374301701</v>
      </c>
      <c r="AE238" s="294">
        <v>120</v>
      </c>
      <c r="AF238" s="294">
        <v>33.519553072625698</v>
      </c>
      <c r="AG238" s="247" t="s">
        <v>4881</v>
      </c>
    </row>
    <row r="239" spans="1:33">
      <c r="A239" s="291">
        <f t="shared" si="35"/>
        <v>230</v>
      </c>
      <c r="B239" s="584" t="s">
        <v>28</v>
      </c>
      <c r="C239" s="585">
        <v>1</v>
      </c>
      <c r="D239" s="585" t="s">
        <v>4875</v>
      </c>
      <c r="E239" s="585" t="s">
        <v>131</v>
      </c>
      <c r="F239" s="248">
        <v>292</v>
      </c>
      <c r="G239" s="247">
        <v>191</v>
      </c>
      <c r="H239" s="249">
        <v>65.410958904109577</v>
      </c>
      <c r="I239" s="247">
        <v>213</v>
      </c>
      <c r="J239" s="249">
        <v>72.945205479452056</v>
      </c>
      <c r="K239" s="250" t="s">
        <v>4879</v>
      </c>
      <c r="L239" s="227" t="e">
        <f>VLOOKUP(D239,#REF!,2,0)</f>
        <v>#REF!</v>
      </c>
      <c r="M239" s="178" t="str">
        <f t="shared" si="27"/>
        <v>K</v>
      </c>
      <c r="N239" s="178" t="str">
        <f t="shared" si="28"/>
        <v>K</v>
      </c>
      <c r="O239" s="178"/>
      <c r="P239" s="184">
        <f t="shared" si="29"/>
        <v>65.410958904109577</v>
      </c>
      <c r="Q239" s="184">
        <f t="shared" si="30"/>
        <v>72.945205479452056</v>
      </c>
      <c r="R239" s="180"/>
      <c r="S239" s="180" t="str">
        <f t="shared" si="31"/>
        <v>BETUL</v>
      </c>
      <c r="T239" s="180" t="str">
        <f t="shared" si="32"/>
        <v>BETUL</v>
      </c>
      <c r="U239" s="180" t="str">
        <f t="shared" si="33"/>
        <v>OKE</v>
      </c>
      <c r="V239" s="180" t="str">
        <f t="shared" si="34"/>
        <v>OKE</v>
      </c>
      <c r="X239" s="292" t="s">
        <v>28</v>
      </c>
      <c r="Y239" s="293">
        <v>33</v>
      </c>
      <c r="Z239" s="293" t="s">
        <v>2126</v>
      </c>
      <c r="AA239" s="293" t="s">
        <v>131</v>
      </c>
      <c r="AB239" s="248">
        <v>358</v>
      </c>
      <c r="AC239" s="294">
        <v>109</v>
      </c>
      <c r="AD239" s="294">
        <v>30.446927374301701</v>
      </c>
      <c r="AE239" s="294">
        <v>120</v>
      </c>
      <c r="AF239" s="294">
        <v>33.519553072625698</v>
      </c>
      <c r="AG239" s="247" t="s">
        <v>4881</v>
      </c>
    </row>
    <row r="240" spans="1:33">
      <c r="A240" s="291">
        <f t="shared" si="35"/>
        <v>231</v>
      </c>
      <c r="B240" s="584" t="s">
        <v>28</v>
      </c>
      <c r="C240" s="585">
        <v>1</v>
      </c>
      <c r="D240" s="585" t="s">
        <v>2077</v>
      </c>
      <c r="E240" s="585" t="s">
        <v>131</v>
      </c>
      <c r="F240" s="248">
        <v>292</v>
      </c>
      <c r="G240" s="247">
        <v>192</v>
      </c>
      <c r="H240" s="249">
        <v>65.753424657534239</v>
      </c>
      <c r="I240" s="247">
        <v>210</v>
      </c>
      <c r="J240" s="249">
        <v>71.917808219178085</v>
      </c>
      <c r="K240" s="250" t="s">
        <v>4912</v>
      </c>
      <c r="L240" s="227" t="e">
        <f>VLOOKUP(D240,#REF!,2,0)</f>
        <v>#REF!</v>
      </c>
      <c r="M240" s="178" t="str">
        <f t="shared" si="27"/>
        <v>K</v>
      </c>
      <c r="N240" s="178" t="str">
        <f t="shared" si="28"/>
        <v>K</v>
      </c>
      <c r="O240" s="178"/>
      <c r="P240" s="184">
        <f t="shared" si="29"/>
        <v>65.753424657534239</v>
      </c>
      <c r="Q240" s="184">
        <f t="shared" si="30"/>
        <v>71.917808219178085</v>
      </c>
      <c r="R240" s="180"/>
      <c r="S240" s="180" t="str">
        <f t="shared" si="31"/>
        <v>BETUL</v>
      </c>
      <c r="T240" s="180" t="str">
        <f t="shared" si="32"/>
        <v>BETUL</v>
      </c>
      <c r="U240" s="180" t="str">
        <f t="shared" si="33"/>
        <v>OKE</v>
      </c>
      <c r="V240" s="180" t="str">
        <f t="shared" si="34"/>
        <v>OKE</v>
      </c>
      <c r="X240" s="292" t="s">
        <v>28</v>
      </c>
      <c r="Y240" s="293">
        <v>34</v>
      </c>
      <c r="Z240" s="293" t="s">
        <v>2126</v>
      </c>
      <c r="AA240" s="293" t="s">
        <v>131</v>
      </c>
      <c r="AB240" s="248">
        <v>358</v>
      </c>
      <c r="AC240" s="294">
        <v>109</v>
      </c>
      <c r="AD240" s="294">
        <v>30.446927374301701</v>
      </c>
      <c r="AE240" s="294">
        <v>120</v>
      </c>
      <c r="AF240" s="294">
        <v>33.519553072625698</v>
      </c>
      <c r="AG240" s="247" t="s">
        <v>4881</v>
      </c>
    </row>
    <row r="241" spans="1:33">
      <c r="A241" s="291">
        <f t="shared" si="35"/>
        <v>232</v>
      </c>
      <c r="B241" s="584" t="s">
        <v>28</v>
      </c>
      <c r="C241" s="585">
        <v>1</v>
      </c>
      <c r="D241" s="585" t="s">
        <v>2080</v>
      </c>
      <c r="E241" s="585" t="s">
        <v>128</v>
      </c>
      <c r="F241" s="248">
        <v>358</v>
      </c>
      <c r="G241" s="247">
        <v>197</v>
      </c>
      <c r="H241" s="249">
        <v>55.027932960893857</v>
      </c>
      <c r="I241" s="247">
        <v>189</v>
      </c>
      <c r="J241" s="249">
        <v>52.793296089385478</v>
      </c>
      <c r="K241" s="250" t="s">
        <v>2086</v>
      </c>
      <c r="L241" s="227" t="e">
        <f>VLOOKUP(D241,#REF!,2,0)</f>
        <v>#REF!</v>
      </c>
      <c r="M241" s="178" t="str">
        <f t="shared" si="27"/>
        <v>K</v>
      </c>
      <c r="N241" s="178" t="str">
        <f t="shared" si="28"/>
        <v>K</v>
      </c>
      <c r="O241" s="178"/>
      <c r="P241" s="184">
        <f t="shared" si="29"/>
        <v>55.027932960893857</v>
      </c>
      <c r="Q241" s="184">
        <f t="shared" si="30"/>
        <v>52.793296089385478</v>
      </c>
      <c r="R241" s="180"/>
      <c r="S241" s="180" t="str">
        <f t="shared" si="31"/>
        <v>BETUL</v>
      </c>
      <c r="T241" s="180" t="str">
        <f t="shared" si="32"/>
        <v>BETUL</v>
      </c>
      <c r="U241" s="180" t="str">
        <f t="shared" si="33"/>
        <v>OKE</v>
      </c>
      <c r="V241" s="180" t="str">
        <f t="shared" si="34"/>
        <v>OKE</v>
      </c>
      <c r="X241" s="292" t="s">
        <v>28</v>
      </c>
      <c r="Y241" s="293">
        <v>35</v>
      </c>
      <c r="Z241" s="293" t="s">
        <v>2126</v>
      </c>
      <c r="AA241" s="293" t="s">
        <v>131</v>
      </c>
      <c r="AB241" s="248">
        <v>358</v>
      </c>
      <c r="AC241" s="294">
        <v>109</v>
      </c>
      <c r="AD241" s="294">
        <v>30.446927374301701</v>
      </c>
      <c r="AE241" s="294">
        <v>120</v>
      </c>
      <c r="AF241" s="294">
        <v>33.519553072625698</v>
      </c>
      <c r="AG241" s="247" t="s">
        <v>4881</v>
      </c>
    </row>
    <row r="242" spans="1:33">
      <c r="A242" s="291">
        <f t="shared" si="35"/>
        <v>233</v>
      </c>
      <c r="B242" s="584" t="s">
        <v>28</v>
      </c>
      <c r="C242" s="585">
        <v>2</v>
      </c>
      <c r="D242" s="585" t="s">
        <v>2088</v>
      </c>
      <c r="E242" s="585" t="s">
        <v>128</v>
      </c>
      <c r="F242" s="248">
        <v>358</v>
      </c>
      <c r="G242" s="247">
        <v>60</v>
      </c>
      <c r="H242" s="249">
        <v>16.759776536312849</v>
      </c>
      <c r="I242" s="247">
        <v>72</v>
      </c>
      <c r="J242" s="249">
        <v>20.11173184357542</v>
      </c>
      <c r="K242" s="250" t="s">
        <v>4881</v>
      </c>
      <c r="L242" s="227" t="e">
        <f>VLOOKUP(D242,#REF!,2,0)</f>
        <v>#REF!</v>
      </c>
      <c r="M242" s="178" t="str">
        <f t="shared" si="27"/>
        <v>K</v>
      </c>
      <c r="N242" s="178" t="str">
        <f t="shared" si="28"/>
        <v>K</v>
      </c>
      <c r="O242" s="178"/>
      <c r="P242" s="184">
        <f t="shared" si="29"/>
        <v>16.759776536312849</v>
      </c>
      <c r="Q242" s="184">
        <f t="shared" si="30"/>
        <v>20.11173184357542</v>
      </c>
      <c r="R242" s="180"/>
      <c r="S242" s="180" t="str">
        <f t="shared" si="31"/>
        <v>BETUL</v>
      </c>
      <c r="T242" s="180" t="str">
        <f t="shared" si="32"/>
        <v>BETUL</v>
      </c>
      <c r="U242" s="180" t="str">
        <f t="shared" si="33"/>
        <v>OKE</v>
      </c>
      <c r="V242" s="180" t="str">
        <f t="shared" si="34"/>
        <v>OKE</v>
      </c>
      <c r="X242" s="292" t="s">
        <v>28</v>
      </c>
      <c r="Y242" s="293">
        <v>36</v>
      </c>
      <c r="Z242" s="293" t="s">
        <v>2126</v>
      </c>
      <c r="AA242" s="293" t="s">
        <v>131</v>
      </c>
      <c r="AB242" s="248">
        <v>358</v>
      </c>
      <c r="AC242" s="294">
        <v>109</v>
      </c>
      <c r="AD242" s="294">
        <v>30.446927374301701</v>
      </c>
      <c r="AE242" s="294">
        <v>120</v>
      </c>
      <c r="AF242" s="294">
        <v>33.519553072625698</v>
      </c>
      <c r="AG242" s="247" t="s">
        <v>4881</v>
      </c>
    </row>
    <row r="243" spans="1:33">
      <c r="A243" s="291">
        <f t="shared" si="35"/>
        <v>234</v>
      </c>
      <c r="B243" s="584" t="s">
        <v>28</v>
      </c>
      <c r="C243" s="585">
        <v>2</v>
      </c>
      <c r="D243" s="585" t="s">
        <v>2099</v>
      </c>
      <c r="E243" s="585" t="s">
        <v>128</v>
      </c>
      <c r="F243" s="248">
        <v>358</v>
      </c>
      <c r="G243" s="247">
        <v>185</v>
      </c>
      <c r="H243" s="249">
        <v>51.675977653631286</v>
      </c>
      <c r="I243" s="247">
        <v>157</v>
      </c>
      <c r="J243" s="249">
        <v>43.854748603351958</v>
      </c>
      <c r="K243" s="250" t="s">
        <v>2130</v>
      </c>
      <c r="L243" s="227" t="e">
        <f>VLOOKUP(D243,#REF!,2,0)</f>
        <v>#REF!</v>
      </c>
      <c r="M243" s="178" t="str">
        <f t="shared" si="27"/>
        <v>K</v>
      </c>
      <c r="N243" s="178" t="str">
        <f t="shared" si="28"/>
        <v>K</v>
      </c>
      <c r="O243" s="178"/>
      <c r="P243" s="184">
        <f t="shared" si="29"/>
        <v>51.675977653631286</v>
      </c>
      <c r="Q243" s="184">
        <f t="shared" si="30"/>
        <v>43.854748603351958</v>
      </c>
      <c r="R243" s="180"/>
      <c r="S243" s="180" t="str">
        <f t="shared" si="31"/>
        <v>BETUL</v>
      </c>
      <c r="T243" s="180" t="str">
        <f t="shared" si="32"/>
        <v>BETUL</v>
      </c>
      <c r="U243" s="180" t="str">
        <f t="shared" si="33"/>
        <v>OKE</v>
      </c>
      <c r="V243" s="180" t="str">
        <f t="shared" si="34"/>
        <v>OKE</v>
      </c>
      <c r="X243" s="292" t="s">
        <v>28</v>
      </c>
      <c r="Y243" s="293">
        <v>37</v>
      </c>
      <c r="Z243" s="293" t="s">
        <v>2126</v>
      </c>
      <c r="AA243" s="293" t="s">
        <v>131</v>
      </c>
      <c r="AB243" s="248">
        <v>358</v>
      </c>
      <c r="AC243" s="294">
        <v>109</v>
      </c>
      <c r="AD243" s="294">
        <v>30.446927374301701</v>
      </c>
      <c r="AE243" s="294">
        <v>120</v>
      </c>
      <c r="AF243" s="294">
        <v>33.519553072625698</v>
      </c>
      <c r="AG243" s="247" t="s">
        <v>4881</v>
      </c>
    </row>
    <row r="244" spans="1:33">
      <c r="A244" s="291">
        <f t="shared" si="35"/>
        <v>235</v>
      </c>
      <c r="B244" s="584" t="s">
        <v>28</v>
      </c>
      <c r="C244" s="585">
        <v>2</v>
      </c>
      <c r="D244" s="585" t="s">
        <v>2102</v>
      </c>
      <c r="E244" s="585" t="s">
        <v>131</v>
      </c>
      <c r="F244" s="248">
        <v>358</v>
      </c>
      <c r="G244" s="247">
        <v>143</v>
      </c>
      <c r="H244" s="249">
        <v>39.944134078212286</v>
      </c>
      <c r="I244" s="247">
        <v>162</v>
      </c>
      <c r="J244" s="249">
        <v>45.251396648044697</v>
      </c>
      <c r="K244" s="250" t="s">
        <v>2103</v>
      </c>
      <c r="L244" s="227" t="e">
        <f>VLOOKUP(D244,#REF!,2,0)</f>
        <v>#REF!</v>
      </c>
      <c r="M244" s="178" t="str">
        <f t="shared" si="27"/>
        <v>K</v>
      </c>
      <c r="N244" s="178" t="str">
        <f t="shared" si="28"/>
        <v>K</v>
      </c>
      <c r="O244" s="178"/>
      <c r="P244" s="184">
        <f t="shared" si="29"/>
        <v>39.944134078212286</v>
      </c>
      <c r="Q244" s="184">
        <f t="shared" si="30"/>
        <v>45.251396648044697</v>
      </c>
      <c r="R244" s="180"/>
      <c r="S244" s="180" t="str">
        <f t="shared" si="31"/>
        <v>BETUL</v>
      </c>
      <c r="T244" s="180" t="str">
        <f t="shared" si="32"/>
        <v>BETUL</v>
      </c>
      <c r="U244" s="180" t="str">
        <f t="shared" si="33"/>
        <v>OKE</v>
      </c>
      <c r="V244" s="180" t="str">
        <f t="shared" si="34"/>
        <v>OKE</v>
      </c>
      <c r="X244" s="292" t="s">
        <v>28</v>
      </c>
      <c r="Y244" s="293">
        <v>38</v>
      </c>
      <c r="Z244" s="293" t="s">
        <v>2126</v>
      </c>
      <c r="AA244" s="293" t="s">
        <v>131</v>
      </c>
      <c r="AB244" s="248">
        <v>358</v>
      </c>
      <c r="AC244" s="294">
        <v>109</v>
      </c>
      <c r="AD244" s="294">
        <v>30.446927374301701</v>
      </c>
      <c r="AE244" s="294">
        <v>120</v>
      </c>
      <c r="AF244" s="294">
        <v>33.519553072625698</v>
      </c>
      <c r="AG244" s="247" t="s">
        <v>4881</v>
      </c>
    </row>
    <row r="245" spans="1:33">
      <c r="A245" s="291">
        <f t="shared" si="35"/>
        <v>236</v>
      </c>
      <c r="B245" s="584" t="s">
        <v>28</v>
      </c>
      <c r="C245" s="585">
        <v>3</v>
      </c>
      <c r="D245" s="585" t="s">
        <v>2114</v>
      </c>
      <c r="E245" s="585" t="s">
        <v>131</v>
      </c>
      <c r="F245" s="248">
        <v>358</v>
      </c>
      <c r="G245" s="247">
        <v>176</v>
      </c>
      <c r="H245" s="249">
        <v>49.162011173184354</v>
      </c>
      <c r="I245" s="247">
        <v>187</v>
      </c>
      <c r="J245" s="249">
        <v>52.234636871508378</v>
      </c>
      <c r="K245" s="250" t="s">
        <v>4913</v>
      </c>
      <c r="L245" s="227" t="e">
        <f>VLOOKUP(D245,#REF!,2,0)</f>
        <v>#REF!</v>
      </c>
      <c r="M245" s="178" t="str">
        <f t="shared" si="27"/>
        <v>K</v>
      </c>
      <c r="N245" s="178" t="str">
        <f t="shared" si="28"/>
        <v>K</v>
      </c>
      <c r="O245" s="178"/>
      <c r="P245" s="184">
        <f t="shared" si="29"/>
        <v>49.162011173184354</v>
      </c>
      <c r="Q245" s="184">
        <f t="shared" si="30"/>
        <v>52.234636871508378</v>
      </c>
      <c r="R245" s="180"/>
      <c r="S245" s="180" t="str">
        <f t="shared" si="31"/>
        <v>BETUL</v>
      </c>
      <c r="T245" s="180" t="str">
        <f t="shared" si="32"/>
        <v>BETUL</v>
      </c>
      <c r="U245" s="180" t="str">
        <f t="shared" si="33"/>
        <v>OKE</v>
      </c>
      <c r="V245" s="180" t="str">
        <f t="shared" si="34"/>
        <v>OKE</v>
      </c>
      <c r="X245" s="292" t="s">
        <v>28</v>
      </c>
      <c r="Y245" s="293">
        <v>39</v>
      </c>
      <c r="Z245" s="293" t="s">
        <v>2126</v>
      </c>
      <c r="AA245" s="293" t="s">
        <v>131</v>
      </c>
      <c r="AB245" s="248">
        <v>358</v>
      </c>
      <c r="AC245" s="294">
        <v>109</v>
      </c>
      <c r="AD245" s="294">
        <v>30.446927374301701</v>
      </c>
      <c r="AE245" s="294">
        <v>120</v>
      </c>
      <c r="AF245" s="294">
        <v>33.519553072625698</v>
      </c>
      <c r="AG245" s="247" t="s">
        <v>4881</v>
      </c>
    </row>
    <row r="246" spans="1:33">
      <c r="A246" s="291">
        <f t="shared" si="35"/>
        <v>237</v>
      </c>
      <c r="B246" s="584" t="s">
        <v>28</v>
      </c>
      <c r="C246" s="585">
        <v>3</v>
      </c>
      <c r="D246" s="585" t="s">
        <v>4883</v>
      </c>
      <c r="E246" s="585" t="s">
        <v>128</v>
      </c>
      <c r="F246" s="248">
        <v>358</v>
      </c>
      <c r="G246" s="247">
        <v>217</v>
      </c>
      <c r="H246" s="249">
        <v>60.614525139664806</v>
      </c>
      <c r="I246" s="247">
        <v>164</v>
      </c>
      <c r="J246" s="249">
        <v>45.81005586592179</v>
      </c>
      <c r="K246" s="250" t="s">
        <v>4884</v>
      </c>
      <c r="L246" s="227" t="e">
        <f>VLOOKUP(D246,#REF!,2,0)</f>
        <v>#REF!</v>
      </c>
      <c r="M246" s="178" t="str">
        <f t="shared" si="27"/>
        <v>K</v>
      </c>
      <c r="N246" s="178" t="str">
        <f t="shared" si="28"/>
        <v>K</v>
      </c>
      <c r="O246" s="178"/>
      <c r="P246" s="184">
        <f t="shared" si="29"/>
        <v>60.614525139664806</v>
      </c>
      <c r="Q246" s="184">
        <f t="shared" si="30"/>
        <v>45.81005586592179</v>
      </c>
      <c r="R246" s="180"/>
      <c r="S246" s="180" t="str">
        <f t="shared" si="31"/>
        <v>BETUL</v>
      </c>
      <c r="T246" s="180" t="str">
        <f t="shared" si="32"/>
        <v>BETUL</v>
      </c>
      <c r="U246" s="180" t="str">
        <f t="shared" si="33"/>
        <v>OKE</v>
      </c>
      <c r="V246" s="180" t="str">
        <f t="shared" si="34"/>
        <v>OKE</v>
      </c>
      <c r="X246" s="292" t="s">
        <v>28</v>
      </c>
      <c r="Y246" s="293">
        <v>40</v>
      </c>
      <c r="Z246" s="293" t="s">
        <v>2126</v>
      </c>
      <c r="AA246" s="293" t="s">
        <v>131</v>
      </c>
      <c r="AB246" s="248">
        <v>358</v>
      </c>
      <c r="AC246" s="294">
        <v>109</v>
      </c>
      <c r="AD246" s="294">
        <v>30.446927374301701</v>
      </c>
      <c r="AE246" s="294">
        <v>120</v>
      </c>
      <c r="AF246" s="294">
        <v>33.519553072625698</v>
      </c>
      <c r="AG246" s="247" t="s">
        <v>4881</v>
      </c>
    </row>
    <row r="247" spans="1:33">
      <c r="A247" s="291">
        <f t="shared" si="35"/>
        <v>238</v>
      </c>
      <c r="B247" s="584" t="s">
        <v>28</v>
      </c>
      <c r="C247" s="585">
        <v>5</v>
      </c>
      <c r="D247" s="585" t="s">
        <v>2140</v>
      </c>
      <c r="E247" s="585" t="s">
        <v>131</v>
      </c>
      <c r="F247" s="248">
        <v>358</v>
      </c>
      <c r="G247" s="247">
        <v>136</v>
      </c>
      <c r="H247" s="249">
        <v>37.988826815642454</v>
      </c>
      <c r="I247" s="247">
        <v>136</v>
      </c>
      <c r="J247" s="249">
        <v>37.988826815642454</v>
      </c>
      <c r="K247" s="250" t="s">
        <v>187</v>
      </c>
      <c r="L247" s="227" t="e">
        <f>VLOOKUP(D247,#REF!,2,0)</f>
        <v>#REF!</v>
      </c>
      <c r="M247" s="178" t="str">
        <f t="shared" si="27"/>
        <v>K</v>
      </c>
      <c r="N247" s="178" t="str">
        <f t="shared" si="28"/>
        <v>K</v>
      </c>
      <c r="O247" s="178"/>
      <c r="P247" s="184">
        <f t="shared" si="29"/>
        <v>37.988826815642454</v>
      </c>
      <c r="Q247" s="184">
        <f t="shared" si="30"/>
        <v>37.988826815642454</v>
      </c>
      <c r="R247" s="180"/>
      <c r="S247" s="180" t="str">
        <f t="shared" si="31"/>
        <v>BETUL</v>
      </c>
      <c r="T247" s="180" t="str">
        <f t="shared" si="32"/>
        <v>BETUL</v>
      </c>
      <c r="U247" s="180" t="str">
        <f t="shared" si="33"/>
        <v>OKE</v>
      </c>
      <c r="V247" s="180" t="str">
        <f t="shared" si="34"/>
        <v>OKE</v>
      </c>
      <c r="X247" s="292" t="s">
        <v>28</v>
      </c>
      <c r="Y247" s="293">
        <v>41</v>
      </c>
      <c r="Z247" s="293" t="s">
        <v>2126</v>
      </c>
      <c r="AA247" s="293" t="s">
        <v>131</v>
      </c>
      <c r="AB247" s="248">
        <v>358</v>
      </c>
      <c r="AC247" s="294">
        <v>109</v>
      </c>
      <c r="AD247" s="294">
        <v>30.446927374301701</v>
      </c>
      <c r="AE247" s="294">
        <v>120</v>
      </c>
      <c r="AF247" s="294">
        <v>33.519553072625698</v>
      </c>
      <c r="AG247" s="247" t="s">
        <v>4881</v>
      </c>
    </row>
    <row r="248" spans="1:33">
      <c r="A248" s="291">
        <f t="shared" si="35"/>
        <v>239</v>
      </c>
      <c r="B248" s="584" t="s">
        <v>51</v>
      </c>
      <c r="C248" s="585">
        <v>4</v>
      </c>
      <c r="D248" s="585" t="s">
        <v>2064</v>
      </c>
      <c r="E248" s="585" t="s">
        <v>131</v>
      </c>
      <c r="F248" s="248">
        <v>358</v>
      </c>
      <c r="G248" s="247">
        <v>27</v>
      </c>
      <c r="H248" s="249">
        <v>7.5418994413407825</v>
      </c>
      <c r="I248" s="247">
        <v>23</v>
      </c>
      <c r="J248" s="249">
        <v>6.4245810055865924</v>
      </c>
      <c r="K248" s="250" t="s">
        <v>4894</v>
      </c>
      <c r="L248" s="227" t="e">
        <f>VLOOKUP(D248,#REF!,2,0)</f>
        <v>#REF!</v>
      </c>
      <c r="M248" s="178" t="str">
        <f t="shared" si="27"/>
        <v>K</v>
      </c>
      <c r="N248" s="178" t="str">
        <f t="shared" si="28"/>
        <v>K</v>
      </c>
      <c r="O248" s="178"/>
      <c r="P248" s="184">
        <f t="shared" si="29"/>
        <v>7.5418994413407825</v>
      </c>
      <c r="Q248" s="184">
        <f t="shared" si="30"/>
        <v>6.4245810055865924</v>
      </c>
      <c r="R248" s="180"/>
      <c r="S248" s="180" t="str">
        <f t="shared" si="31"/>
        <v>BETUL</v>
      </c>
      <c r="T248" s="180" t="str">
        <f t="shared" si="32"/>
        <v>BETUL</v>
      </c>
      <c r="U248" s="180" t="str">
        <f t="shared" si="33"/>
        <v>OKE</v>
      </c>
      <c r="V248" s="180" t="str">
        <f t="shared" si="34"/>
        <v>OKE</v>
      </c>
      <c r="X248" s="292" t="s">
        <v>28</v>
      </c>
      <c r="Y248" s="293">
        <v>42</v>
      </c>
      <c r="Z248" s="293" t="s">
        <v>2126</v>
      </c>
      <c r="AA248" s="293" t="s">
        <v>131</v>
      </c>
      <c r="AB248" s="248">
        <v>358</v>
      </c>
      <c r="AC248" s="294">
        <v>109</v>
      </c>
      <c r="AD248" s="294">
        <v>30.446927374301701</v>
      </c>
      <c r="AE248" s="294">
        <v>120</v>
      </c>
      <c r="AF248" s="294">
        <v>33.519553072625698</v>
      </c>
      <c r="AG248" s="247" t="s">
        <v>4881</v>
      </c>
    </row>
    <row r="249" spans="1:33">
      <c r="A249" s="291">
        <f t="shared" si="35"/>
        <v>240</v>
      </c>
      <c r="B249" s="584" t="s">
        <v>79</v>
      </c>
      <c r="C249" s="585">
        <v>1</v>
      </c>
      <c r="D249" s="585" t="s">
        <v>2167</v>
      </c>
      <c r="E249" s="585" t="s">
        <v>131</v>
      </c>
      <c r="F249" s="248">
        <v>300</v>
      </c>
      <c r="G249" s="247">
        <v>202</v>
      </c>
      <c r="H249" s="249">
        <v>67.333333333333329</v>
      </c>
      <c r="I249" s="247">
        <v>227</v>
      </c>
      <c r="J249" s="249">
        <v>75.666666666666671</v>
      </c>
      <c r="K249" s="250" t="s">
        <v>2168</v>
      </c>
      <c r="L249" s="227" t="e">
        <f>VLOOKUP(D249,#REF!,2,0)</f>
        <v>#REF!</v>
      </c>
      <c r="M249" s="178" t="str">
        <f t="shared" si="27"/>
        <v>K</v>
      </c>
      <c r="N249" s="178" t="str">
        <f t="shared" si="28"/>
        <v>K</v>
      </c>
      <c r="O249" s="178"/>
      <c r="P249" s="184">
        <f t="shared" si="29"/>
        <v>67.333333333333329</v>
      </c>
      <c r="Q249" s="184">
        <f t="shared" si="30"/>
        <v>75.666666666666671</v>
      </c>
      <c r="R249" s="180"/>
      <c r="S249" s="180" t="str">
        <f t="shared" si="31"/>
        <v>BETUL</v>
      </c>
      <c r="T249" s="180" t="str">
        <f t="shared" si="32"/>
        <v>BETUL</v>
      </c>
      <c r="U249" s="180" t="str">
        <f t="shared" si="33"/>
        <v>OKE</v>
      </c>
      <c r="V249" s="180" t="str">
        <f t="shared" si="34"/>
        <v>OKE</v>
      </c>
      <c r="X249" s="292" t="s">
        <v>28</v>
      </c>
      <c r="Y249" s="293">
        <v>43</v>
      </c>
      <c r="Z249" s="293" t="s">
        <v>2126</v>
      </c>
      <c r="AA249" s="293" t="s">
        <v>131</v>
      </c>
      <c r="AB249" s="248">
        <v>358</v>
      </c>
      <c r="AC249" s="294">
        <v>109</v>
      </c>
      <c r="AD249" s="294">
        <v>30.446927374301701</v>
      </c>
      <c r="AE249" s="294">
        <v>120</v>
      </c>
      <c r="AF249" s="294">
        <v>33.519553072625698</v>
      </c>
      <c r="AG249" s="247" t="s">
        <v>4881</v>
      </c>
    </row>
    <row r="250" spans="1:33">
      <c r="A250" s="291">
        <f t="shared" si="35"/>
        <v>241</v>
      </c>
      <c r="B250" s="584" t="s">
        <v>79</v>
      </c>
      <c r="C250" s="585">
        <v>1</v>
      </c>
      <c r="D250" s="585" t="s">
        <v>198</v>
      </c>
      <c r="E250" s="585" t="s">
        <v>131</v>
      </c>
      <c r="F250" s="248">
        <v>300</v>
      </c>
      <c r="G250" s="247">
        <v>110</v>
      </c>
      <c r="H250" s="249">
        <v>36.666666666666664</v>
      </c>
      <c r="I250" s="247">
        <v>125</v>
      </c>
      <c r="J250" s="249">
        <v>41.666666666666671</v>
      </c>
      <c r="K250" s="250" t="s">
        <v>199</v>
      </c>
      <c r="L250" s="227" t="e">
        <f>VLOOKUP(D250,#REF!,2,0)</f>
        <v>#REF!</v>
      </c>
      <c r="M250" s="178" t="str">
        <f t="shared" si="27"/>
        <v>K</v>
      </c>
      <c r="N250" s="178" t="str">
        <f t="shared" si="28"/>
        <v>K</v>
      </c>
      <c r="O250" s="178"/>
      <c r="P250" s="184">
        <f t="shared" si="29"/>
        <v>36.666666666666664</v>
      </c>
      <c r="Q250" s="184">
        <f t="shared" si="30"/>
        <v>41.666666666666671</v>
      </c>
      <c r="R250" s="180"/>
      <c r="S250" s="180" t="str">
        <f t="shared" si="31"/>
        <v>BETUL</v>
      </c>
      <c r="T250" s="180" t="str">
        <f t="shared" si="32"/>
        <v>BETUL</v>
      </c>
      <c r="U250" s="180" t="str">
        <f t="shared" si="33"/>
        <v>OKE</v>
      </c>
      <c r="V250" s="180" t="str">
        <f t="shared" si="34"/>
        <v>OKE</v>
      </c>
      <c r="X250" s="292" t="s">
        <v>28</v>
      </c>
      <c r="Y250" s="293">
        <v>44</v>
      </c>
      <c r="Z250" s="293" t="s">
        <v>2126</v>
      </c>
      <c r="AA250" s="293" t="s">
        <v>131</v>
      </c>
      <c r="AB250" s="248">
        <v>358</v>
      </c>
      <c r="AC250" s="294">
        <v>109</v>
      </c>
      <c r="AD250" s="294">
        <v>30.446927374301701</v>
      </c>
      <c r="AE250" s="294">
        <v>120</v>
      </c>
      <c r="AF250" s="294">
        <v>33.519553072625698</v>
      </c>
      <c r="AG250" s="247" t="s">
        <v>4881</v>
      </c>
    </row>
    <row r="251" spans="1:33">
      <c r="A251" s="291">
        <f t="shared" si="35"/>
        <v>242</v>
      </c>
      <c r="B251" s="584" t="s">
        <v>79</v>
      </c>
      <c r="C251" s="585">
        <v>1</v>
      </c>
      <c r="D251" s="585" t="s">
        <v>2171</v>
      </c>
      <c r="E251" s="585" t="s">
        <v>128</v>
      </c>
      <c r="F251" s="248">
        <v>300</v>
      </c>
      <c r="G251" s="247">
        <v>102</v>
      </c>
      <c r="H251" s="249">
        <v>34</v>
      </c>
      <c r="I251" s="247">
        <v>99</v>
      </c>
      <c r="J251" s="249">
        <v>33</v>
      </c>
      <c r="K251" s="250" t="s">
        <v>4914</v>
      </c>
      <c r="L251" s="227" t="e">
        <f>VLOOKUP(D251,#REF!,2,0)</f>
        <v>#REF!</v>
      </c>
      <c r="M251" s="178" t="str">
        <f t="shared" si="27"/>
        <v>K</v>
      </c>
      <c r="N251" s="178" t="str">
        <f t="shared" si="28"/>
        <v>K</v>
      </c>
      <c r="O251" s="178"/>
      <c r="P251" s="184">
        <f t="shared" si="29"/>
        <v>34</v>
      </c>
      <c r="Q251" s="184">
        <f t="shared" si="30"/>
        <v>33</v>
      </c>
      <c r="R251" s="180"/>
      <c r="S251" s="180" t="str">
        <f t="shared" si="31"/>
        <v>BETUL</v>
      </c>
      <c r="T251" s="180" t="str">
        <f t="shared" si="32"/>
        <v>BETUL</v>
      </c>
      <c r="U251" s="180" t="str">
        <f t="shared" si="33"/>
        <v>OKE</v>
      </c>
      <c r="V251" s="180" t="str">
        <f t="shared" si="34"/>
        <v>OKE</v>
      </c>
      <c r="X251" s="292" t="s">
        <v>28</v>
      </c>
      <c r="Y251" s="293">
        <v>45</v>
      </c>
      <c r="Z251" s="293" t="s">
        <v>2126</v>
      </c>
      <c r="AA251" s="293" t="s">
        <v>131</v>
      </c>
      <c r="AB251" s="248">
        <v>358</v>
      </c>
      <c r="AC251" s="294">
        <v>109</v>
      </c>
      <c r="AD251" s="294">
        <v>30.446927374301701</v>
      </c>
      <c r="AE251" s="294">
        <v>120</v>
      </c>
      <c r="AF251" s="294">
        <v>33.519553072625698</v>
      </c>
      <c r="AG251" s="247" t="s">
        <v>4881</v>
      </c>
    </row>
    <row r="252" spans="1:33">
      <c r="A252" s="291">
        <f t="shared" si="35"/>
        <v>243</v>
      </c>
      <c r="B252" s="584" t="s">
        <v>79</v>
      </c>
      <c r="C252" s="585">
        <v>1</v>
      </c>
      <c r="D252" s="585" t="s">
        <v>2173</v>
      </c>
      <c r="E252" s="585" t="s">
        <v>128</v>
      </c>
      <c r="F252" s="248">
        <v>300</v>
      </c>
      <c r="G252" s="247">
        <v>127</v>
      </c>
      <c r="H252" s="249">
        <v>42.333333333333336</v>
      </c>
      <c r="I252" s="247">
        <v>134</v>
      </c>
      <c r="J252" s="249">
        <v>44.666666666666664</v>
      </c>
      <c r="K252" s="250" t="s">
        <v>2174</v>
      </c>
      <c r="L252" s="227" t="e">
        <f>VLOOKUP(D252,#REF!,2,0)</f>
        <v>#REF!</v>
      </c>
      <c r="M252" s="178" t="str">
        <f t="shared" si="27"/>
        <v>K</v>
      </c>
      <c r="N252" s="178" t="str">
        <f t="shared" si="28"/>
        <v>K</v>
      </c>
      <c r="O252" s="178"/>
      <c r="P252" s="184">
        <f t="shared" si="29"/>
        <v>42.333333333333336</v>
      </c>
      <c r="Q252" s="184">
        <f t="shared" si="30"/>
        <v>44.666666666666664</v>
      </c>
      <c r="R252" s="180"/>
      <c r="S252" s="180" t="str">
        <f t="shared" si="31"/>
        <v>BETUL</v>
      </c>
      <c r="T252" s="180" t="str">
        <f t="shared" si="32"/>
        <v>BETUL</v>
      </c>
      <c r="U252" s="180" t="str">
        <f t="shared" si="33"/>
        <v>OKE</v>
      </c>
      <c r="V252" s="180" t="str">
        <f t="shared" si="34"/>
        <v>OKE</v>
      </c>
      <c r="X252" s="292" t="s">
        <v>28</v>
      </c>
      <c r="Y252" s="293">
        <v>46</v>
      </c>
      <c r="Z252" s="293" t="s">
        <v>2126</v>
      </c>
      <c r="AA252" s="293" t="s">
        <v>131</v>
      </c>
      <c r="AB252" s="248">
        <v>358</v>
      </c>
      <c r="AC252" s="294">
        <v>109</v>
      </c>
      <c r="AD252" s="294">
        <v>30.446927374301701</v>
      </c>
      <c r="AE252" s="294">
        <v>120</v>
      </c>
      <c r="AF252" s="294">
        <v>33.519553072625698</v>
      </c>
      <c r="AG252" s="247" t="s">
        <v>4881</v>
      </c>
    </row>
    <row r="253" spans="1:33">
      <c r="A253" s="291">
        <f t="shared" si="35"/>
        <v>244</v>
      </c>
      <c r="B253" s="584" t="s">
        <v>79</v>
      </c>
      <c r="C253" s="585">
        <v>1</v>
      </c>
      <c r="D253" s="585" t="s">
        <v>2175</v>
      </c>
      <c r="E253" s="585" t="s">
        <v>128</v>
      </c>
      <c r="F253" s="248">
        <v>300</v>
      </c>
      <c r="G253" s="247">
        <v>136</v>
      </c>
      <c r="H253" s="249">
        <v>45.333333333333329</v>
      </c>
      <c r="I253" s="247">
        <v>130</v>
      </c>
      <c r="J253" s="249">
        <v>43.333333333333336</v>
      </c>
      <c r="K253" s="250" t="s">
        <v>2176</v>
      </c>
      <c r="L253" s="227" t="e">
        <f>VLOOKUP(D253,#REF!,2,0)</f>
        <v>#REF!</v>
      </c>
      <c r="M253" s="178" t="str">
        <f t="shared" si="27"/>
        <v>K</v>
      </c>
      <c r="N253" s="178" t="str">
        <f t="shared" si="28"/>
        <v>K</v>
      </c>
      <c r="O253" s="178"/>
      <c r="P253" s="184">
        <f t="shared" si="29"/>
        <v>45.333333333333329</v>
      </c>
      <c r="Q253" s="184">
        <f t="shared" si="30"/>
        <v>43.333333333333336</v>
      </c>
      <c r="R253" s="180"/>
      <c r="S253" s="180" t="str">
        <f t="shared" si="31"/>
        <v>BETUL</v>
      </c>
      <c r="T253" s="180" t="str">
        <f t="shared" si="32"/>
        <v>BETUL</v>
      </c>
      <c r="U253" s="180" t="str">
        <f t="shared" si="33"/>
        <v>OKE</v>
      </c>
      <c r="V253" s="180" t="str">
        <f t="shared" si="34"/>
        <v>OKE</v>
      </c>
      <c r="X253" s="292" t="s">
        <v>28</v>
      </c>
      <c r="Y253" s="293">
        <v>47</v>
      </c>
      <c r="Z253" s="293" t="s">
        <v>2126</v>
      </c>
      <c r="AA253" s="293" t="s">
        <v>131</v>
      </c>
      <c r="AB253" s="248">
        <v>358</v>
      </c>
      <c r="AC253" s="294">
        <v>109</v>
      </c>
      <c r="AD253" s="294">
        <v>30.446927374301701</v>
      </c>
      <c r="AE253" s="294">
        <v>120</v>
      </c>
      <c r="AF253" s="294">
        <v>33.519553072625698</v>
      </c>
      <c r="AG253" s="247" t="s">
        <v>4881</v>
      </c>
    </row>
    <row r="254" spans="1:33">
      <c r="A254" s="291">
        <f t="shared" si="35"/>
        <v>245</v>
      </c>
      <c r="B254" s="584" t="s">
        <v>79</v>
      </c>
      <c r="C254" s="585">
        <v>1</v>
      </c>
      <c r="D254" s="585" t="s">
        <v>4885</v>
      </c>
      <c r="E254" s="585" t="s">
        <v>128</v>
      </c>
      <c r="F254" s="248">
        <v>300</v>
      </c>
      <c r="G254" s="247">
        <v>140</v>
      </c>
      <c r="H254" s="249">
        <v>46.666666666666664</v>
      </c>
      <c r="I254" s="247">
        <v>155</v>
      </c>
      <c r="J254" s="249">
        <v>51.666666666666671</v>
      </c>
      <c r="K254" s="250" t="s">
        <v>4886</v>
      </c>
      <c r="L254" s="227" t="e">
        <f>VLOOKUP(D254,#REF!,2,0)</f>
        <v>#REF!</v>
      </c>
      <c r="M254" s="178" t="str">
        <f t="shared" si="27"/>
        <v>K</v>
      </c>
      <c r="N254" s="178" t="str">
        <f t="shared" si="28"/>
        <v>K</v>
      </c>
      <c r="O254" s="178"/>
      <c r="P254" s="184">
        <f t="shared" si="29"/>
        <v>46.666666666666664</v>
      </c>
      <c r="Q254" s="184">
        <f t="shared" si="30"/>
        <v>51.666666666666671</v>
      </c>
      <c r="R254" s="180"/>
      <c r="S254" s="180" t="str">
        <f t="shared" si="31"/>
        <v>BETUL</v>
      </c>
      <c r="T254" s="180" t="str">
        <f t="shared" si="32"/>
        <v>BETUL</v>
      </c>
      <c r="U254" s="180" t="str">
        <f t="shared" si="33"/>
        <v>OKE</v>
      </c>
      <c r="V254" s="180" t="str">
        <f t="shared" si="34"/>
        <v>OKE</v>
      </c>
      <c r="X254" s="292" t="s">
        <v>28</v>
      </c>
      <c r="Y254" s="293">
        <v>48</v>
      </c>
      <c r="Z254" s="293" t="s">
        <v>2126</v>
      </c>
      <c r="AA254" s="293" t="s">
        <v>131</v>
      </c>
      <c r="AB254" s="248">
        <v>358</v>
      </c>
      <c r="AC254" s="294">
        <v>109</v>
      </c>
      <c r="AD254" s="294">
        <v>30.446927374301701</v>
      </c>
      <c r="AE254" s="294">
        <v>120</v>
      </c>
      <c r="AF254" s="294">
        <v>33.519553072625698</v>
      </c>
      <c r="AG254" s="247" t="s">
        <v>4881</v>
      </c>
    </row>
    <row r="255" spans="1:33">
      <c r="A255" s="291">
        <f t="shared" si="35"/>
        <v>246</v>
      </c>
      <c r="B255" s="584" t="s">
        <v>79</v>
      </c>
      <c r="C255" s="585">
        <v>1</v>
      </c>
      <c r="D255" s="585" t="s">
        <v>4889</v>
      </c>
      <c r="E255" s="585" t="s">
        <v>128</v>
      </c>
      <c r="F255" s="248">
        <v>300</v>
      </c>
      <c r="G255" s="247">
        <v>0</v>
      </c>
      <c r="H255" s="249">
        <v>0</v>
      </c>
      <c r="I255" s="247">
        <v>0</v>
      </c>
      <c r="J255" s="249">
        <v>0</v>
      </c>
      <c r="K255" s="250" t="s">
        <v>4886</v>
      </c>
      <c r="L255" s="227" t="e">
        <f>VLOOKUP(D255,#REF!,2,0)</f>
        <v>#REF!</v>
      </c>
      <c r="M255" s="178" t="str">
        <f t="shared" si="27"/>
        <v>K</v>
      </c>
      <c r="N255" s="178" t="str">
        <f t="shared" si="28"/>
        <v>K</v>
      </c>
      <c r="O255" s="178"/>
      <c r="P255" s="184">
        <f t="shared" si="29"/>
        <v>0</v>
      </c>
      <c r="Q255" s="184">
        <f t="shared" si="30"/>
        <v>0</v>
      </c>
      <c r="R255" s="180"/>
      <c r="S255" s="180" t="str">
        <f t="shared" si="31"/>
        <v>BETUL</v>
      </c>
      <c r="T255" s="180" t="str">
        <f t="shared" si="32"/>
        <v>BETUL</v>
      </c>
      <c r="U255" s="180" t="str">
        <f t="shared" si="33"/>
        <v>OKE</v>
      </c>
      <c r="V255" s="180" t="str">
        <f t="shared" si="34"/>
        <v>OKE</v>
      </c>
      <c r="X255" s="292" t="s">
        <v>28</v>
      </c>
      <c r="Y255" s="293">
        <v>49</v>
      </c>
      <c r="Z255" s="293" t="s">
        <v>2126</v>
      </c>
      <c r="AA255" s="293" t="s">
        <v>131</v>
      </c>
      <c r="AB255" s="248">
        <v>358</v>
      </c>
      <c r="AC255" s="294">
        <v>109</v>
      </c>
      <c r="AD255" s="294">
        <v>30.446927374301701</v>
      </c>
      <c r="AE255" s="294">
        <v>120</v>
      </c>
      <c r="AF255" s="294">
        <v>33.519553072625698</v>
      </c>
      <c r="AG255" s="247" t="s">
        <v>4881</v>
      </c>
    </row>
    <row r="256" spans="1:33">
      <c r="A256" s="291">
        <f t="shared" si="35"/>
        <v>247</v>
      </c>
      <c r="B256" s="584" t="s">
        <v>79</v>
      </c>
      <c r="C256" s="585">
        <v>1</v>
      </c>
      <c r="D256" s="585" t="s">
        <v>4892</v>
      </c>
      <c r="E256" s="585" t="s">
        <v>131</v>
      </c>
      <c r="F256" s="248">
        <v>348</v>
      </c>
      <c r="G256" s="247">
        <v>155</v>
      </c>
      <c r="H256" s="249">
        <v>44.540229885057471</v>
      </c>
      <c r="I256" s="247">
        <v>185</v>
      </c>
      <c r="J256" s="249">
        <v>53.160919540229891</v>
      </c>
      <c r="K256" s="250" t="s">
        <v>4893</v>
      </c>
      <c r="L256" s="227" t="e">
        <f>VLOOKUP(D256,#REF!,2,0)</f>
        <v>#REF!</v>
      </c>
      <c r="M256" s="178" t="str">
        <f t="shared" si="27"/>
        <v>K</v>
      </c>
      <c r="N256" s="178" t="str">
        <f t="shared" si="28"/>
        <v>K</v>
      </c>
      <c r="O256" s="178"/>
      <c r="P256" s="184">
        <f t="shared" si="29"/>
        <v>44.540229885057471</v>
      </c>
      <c r="Q256" s="184">
        <f t="shared" si="30"/>
        <v>53.160919540229891</v>
      </c>
      <c r="R256" s="180"/>
      <c r="S256" s="180" t="str">
        <f t="shared" si="31"/>
        <v>BETUL</v>
      </c>
      <c r="T256" s="180" t="str">
        <f t="shared" si="32"/>
        <v>BETUL</v>
      </c>
      <c r="U256" s="180" t="str">
        <f t="shared" si="33"/>
        <v>OKE</v>
      </c>
      <c r="V256" s="180" t="str">
        <f t="shared" si="34"/>
        <v>OKE</v>
      </c>
      <c r="X256" s="292" t="s">
        <v>28</v>
      </c>
      <c r="Y256" s="293">
        <v>50</v>
      </c>
      <c r="Z256" s="293" t="s">
        <v>2126</v>
      </c>
      <c r="AA256" s="293" t="s">
        <v>131</v>
      </c>
      <c r="AB256" s="248">
        <v>358</v>
      </c>
      <c r="AC256" s="294">
        <v>109</v>
      </c>
      <c r="AD256" s="294">
        <v>30.446927374301701</v>
      </c>
      <c r="AE256" s="294">
        <v>120</v>
      </c>
      <c r="AF256" s="294">
        <v>33.519553072625698</v>
      </c>
      <c r="AG256" s="247" t="s">
        <v>4881</v>
      </c>
    </row>
    <row r="257" spans="1:33">
      <c r="A257" s="291">
        <f t="shared" si="35"/>
        <v>248</v>
      </c>
      <c r="B257" s="584" t="s">
        <v>79</v>
      </c>
      <c r="C257" s="585">
        <v>1</v>
      </c>
      <c r="D257" s="585" t="s">
        <v>4895</v>
      </c>
      <c r="E257" s="585" t="s">
        <v>128</v>
      </c>
      <c r="F257" s="248">
        <v>400</v>
      </c>
      <c r="G257" s="247">
        <v>65</v>
      </c>
      <c r="H257" s="249">
        <v>16.25</v>
      </c>
      <c r="I257" s="247">
        <v>70</v>
      </c>
      <c r="J257" s="249">
        <v>17.5</v>
      </c>
      <c r="K257" s="250" t="s">
        <v>4896</v>
      </c>
      <c r="L257" s="227" t="e">
        <f>VLOOKUP(D257,#REF!,2,0)</f>
        <v>#REF!</v>
      </c>
      <c r="M257" s="178" t="str">
        <f t="shared" si="27"/>
        <v>K</v>
      </c>
      <c r="N257" s="178" t="str">
        <f t="shared" si="28"/>
        <v>K</v>
      </c>
      <c r="O257" s="178"/>
      <c r="P257" s="184">
        <f t="shared" si="29"/>
        <v>16.25</v>
      </c>
      <c r="Q257" s="184">
        <f t="shared" si="30"/>
        <v>17.5</v>
      </c>
      <c r="R257" s="180"/>
      <c r="S257" s="180" t="str">
        <f t="shared" si="31"/>
        <v>BETUL</v>
      </c>
      <c r="T257" s="180" t="str">
        <f t="shared" si="32"/>
        <v>BETUL</v>
      </c>
      <c r="U257" s="180" t="str">
        <f t="shared" si="33"/>
        <v>OKE</v>
      </c>
      <c r="V257" s="180" t="str">
        <f t="shared" si="34"/>
        <v>OKE</v>
      </c>
      <c r="X257" s="292" t="s">
        <v>28</v>
      </c>
      <c r="Y257" s="293">
        <v>51</v>
      </c>
      <c r="Z257" s="293" t="s">
        <v>2126</v>
      </c>
      <c r="AA257" s="293" t="s">
        <v>131</v>
      </c>
      <c r="AB257" s="248">
        <v>358</v>
      </c>
      <c r="AC257" s="294">
        <v>109</v>
      </c>
      <c r="AD257" s="294">
        <v>30.446927374301701</v>
      </c>
      <c r="AE257" s="294">
        <v>120</v>
      </c>
      <c r="AF257" s="294">
        <v>33.519553072625698</v>
      </c>
      <c r="AG257" s="247" t="s">
        <v>4881</v>
      </c>
    </row>
    <row r="258" spans="1:33">
      <c r="A258" s="291">
        <f t="shared" si="35"/>
        <v>249</v>
      </c>
      <c r="B258" s="584" t="s">
        <v>79</v>
      </c>
      <c r="C258" s="585">
        <v>1</v>
      </c>
      <c r="D258" s="585" t="s">
        <v>4897</v>
      </c>
      <c r="E258" s="585" t="s">
        <v>128</v>
      </c>
      <c r="F258" s="248">
        <v>420</v>
      </c>
      <c r="G258" s="247">
        <v>103</v>
      </c>
      <c r="H258" s="249">
        <v>24.523809523809522</v>
      </c>
      <c r="I258" s="247">
        <v>79</v>
      </c>
      <c r="J258" s="249">
        <v>18.80952380952381</v>
      </c>
      <c r="K258" s="250" t="s">
        <v>4898</v>
      </c>
      <c r="L258" s="227" t="e">
        <f>VLOOKUP(D258,#REF!,2,0)</f>
        <v>#REF!</v>
      </c>
      <c r="M258" s="178" t="str">
        <f t="shared" si="27"/>
        <v>K</v>
      </c>
      <c r="N258" s="178" t="str">
        <f t="shared" si="28"/>
        <v>K</v>
      </c>
      <c r="O258" s="178"/>
      <c r="P258" s="184">
        <f t="shared" si="29"/>
        <v>24.523809523809522</v>
      </c>
      <c r="Q258" s="184">
        <f t="shared" si="30"/>
        <v>18.80952380952381</v>
      </c>
      <c r="R258" s="180"/>
      <c r="S258" s="180" t="str">
        <f t="shared" si="31"/>
        <v>BETUL</v>
      </c>
      <c r="T258" s="180" t="str">
        <f t="shared" si="32"/>
        <v>BETUL</v>
      </c>
      <c r="U258" s="180" t="str">
        <f t="shared" si="33"/>
        <v>OKE</v>
      </c>
      <c r="V258" s="180" t="str">
        <f t="shared" si="34"/>
        <v>OKE</v>
      </c>
      <c r="X258" s="292" t="s">
        <v>28</v>
      </c>
      <c r="Y258" s="293">
        <v>52</v>
      </c>
      <c r="Z258" s="293" t="s">
        <v>2126</v>
      </c>
      <c r="AA258" s="293" t="s">
        <v>131</v>
      </c>
      <c r="AB258" s="248">
        <v>358</v>
      </c>
      <c r="AC258" s="294">
        <v>109</v>
      </c>
      <c r="AD258" s="294">
        <v>30.446927374301701</v>
      </c>
      <c r="AE258" s="294">
        <v>120</v>
      </c>
      <c r="AF258" s="294">
        <v>33.519553072625698</v>
      </c>
      <c r="AG258" s="247" t="s">
        <v>4881</v>
      </c>
    </row>
    <row r="259" spans="1:33">
      <c r="A259" s="291">
        <f t="shared" si="35"/>
        <v>250</v>
      </c>
      <c r="B259" s="584" t="s">
        <v>79</v>
      </c>
      <c r="C259" s="585">
        <v>1</v>
      </c>
      <c r="D259" s="585" t="s">
        <v>4915</v>
      </c>
      <c r="E259" s="585" t="s">
        <v>128</v>
      </c>
      <c r="F259" s="248">
        <v>400</v>
      </c>
      <c r="G259" s="247">
        <v>74</v>
      </c>
      <c r="H259" s="249">
        <v>18.5</v>
      </c>
      <c r="I259" s="247">
        <v>93</v>
      </c>
      <c r="J259" s="249">
        <v>23.25</v>
      </c>
      <c r="K259" s="250" t="s">
        <v>4916</v>
      </c>
      <c r="L259" s="227" t="e">
        <f>VLOOKUP(D259,#REF!,2,0)</f>
        <v>#REF!</v>
      </c>
      <c r="M259" s="178" t="str">
        <f t="shared" si="27"/>
        <v>K</v>
      </c>
      <c r="N259" s="178" t="str">
        <f t="shared" si="28"/>
        <v>K</v>
      </c>
      <c r="O259" s="178"/>
      <c r="P259" s="184">
        <f t="shared" si="29"/>
        <v>18.5</v>
      </c>
      <c r="Q259" s="184">
        <f t="shared" si="30"/>
        <v>23.25</v>
      </c>
      <c r="R259" s="180"/>
      <c r="S259" s="180" t="str">
        <f t="shared" si="31"/>
        <v>BETUL</v>
      </c>
      <c r="T259" s="180" t="str">
        <f t="shared" si="32"/>
        <v>BETUL</v>
      </c>
      <c r="U259" s="180" t="str">
        <f t="shared" si="33"/>
        <v>OKE</v>
      </c>
      <c r="V259" s="180" t="str">
        <f t="shared" si="34"/>
        <v>OKE</v>
      </c>
      <c r="X259" s="292" t="s">
        <v>28</v>
      </c>
      <c r="Y259" s="293">
        <v>53</v>
      </c>
      <c r="Z259" s="293" t="s">
        <v>2126</v>
      </c>
      <c r="AA259" s="293" t="s">
        <v>131</v>
      </c>
      <c r="AB259" s="248">
        <v>358</v>
      </c>
      <c r="AC259" s="294">
        <v>109</v>
      </c>
      <c r="AD259" s="294">
        <v>30.446927374301701</v>
      </c>
      <c r="AE259" s="294">
        <v>120</v>
      </c>
      <c r="AF259" s="294">
        <v>33.519553072625698</v>
      </c>
      <c r="AG259" s="247" t="s">
        <v>4881</v>
      </c>
    </row>
    <row r="260" spans="1:33">
      <c r="A260" s="291">
        <f t="shared" si="35"/>
        <v>251</v>
      </c>
      <c r="B260" s="584" t="s">
        <v>79</v>
      </c>
      <c r="C260" s="585">
        <v>1</v>
      </c>
      <c r="D260" s="585" t="s">
        <v>4917</v>
      </c>
      <c r="E260" s="585" t="s">
        <v>128</v>
      </c>
      <c r="F260" s="248">
        <v>400</v>
      </c>
      <c r="G260" s="247">
        <v>216</v>
      </c>
      <c r="H260" s="249">
        <v>54</v>
      </c>
      <c r="I260" s="247">
        <v>185</v>
      </c>
      <c r="J260" s="249">
        <v>46.25</v>
      </c>
      <c r="K260" s="250" t="s">
        <v>4918</v>
      </c>
      <c r="L260" s="227" t="e">
        <f>VLOOKUP(D260,#REF!,2,0)</f>
        <v>#REF!</v>
      </c>
      <c r="M260" s="178" t="str">
        <f t="shared" si="27"/>
        <v>K</v>
      </c>
      <c r="N260" s="178" t="str">
        <f t="shared" si="28"/>
        <v>K</v>
      </c>
      <c r="O260" s="178"/>
      <c r="P260" s="184">
        <f t="shared" si="29"/>
        <v>54</v>
      </c>
      <c r="Q260" s="184">
        <f t="shared" si="30"/>
        <v>46.25</v>
      </c>
      <c r="R260" s="180"/>
      <c r="S260" s="180" t="str">
        <f t="shared" si="31"/>
        <v>BETUL</v>
      </c>
      <c r="T260" s="180" t="str">
        <f t="shared" si="32"/>
        <v>BETUL</v>
      </c>
      <c r="U260" s="180" t="str">
        <f t="shared" si="33"/>
        <v>OKE</v>
      </c>
      <c r="V260" s="180" t="str">
        <f t="shared" si="34"/>
        <v>OKE</v>
      </c>
      <c r="X260" s="292" t="s">
        <v>28</v>
      </c>
      <c r="Y260" s="293">
        <v>54</v>
      </c>
      <c r="Z260" s="293" t="s">
        <v>2126</v>
      </c>
      <c r="AA260" s="293" t="s">
        <v>131</v>
      </c>
      <c r="AB260" s="248">
        <v>358</v>
      </c>
      <c r="AC260" s="294">
        <v>109</v>
      </c>
      <c r="AD260" s="294">
        <v>30.446927374301701</v>
      </c>
      <c r="AE260" s="294">
        <v>120</v>
      </c>
      <c r="AF260" s="294">
        <v>33.519553072625698</v>
      </c>
      <c r="AG260" s="247" t="s">
        <v>4881</v>
      </c>
    </row>
    <row r="261" spans="1:33">
      <c r="A261" s="291">
        <f t="shared" si="35"/>
        <v>252</v>
      </c>
      <c r="B261" s="584" t="s">
        <v>79</v>
      </c>
      <c r="C261" s="585">
        <v>1</v>
      </c>
      <c r="D261" s="585" t="s">
        <v>4919</v>
      </c>
      <c r="E261" s="585" t="s">
        <v>128</v>
      </c>
      <c r="F261" s="248">
        <v>400</v>
      </c>
      <c r="G261" s="247">
        <v>127</v>
      </c>
      <c r="H261" s="249">
        <v>31.75</v>
      </c>
      <c r="I261" s="247">
        <v>72</v>
      </c>
      <c r="J261" s="249">
        <v>18</v>
      </c>
      <c r="K261" s="250" t="s">
        <v>4920</v>
      </c>
      <c r="L261" s="227" t="e">
        <f>VLOOKUP(D261,#REF!,2,0)</f>
        <v>#REF!</v>
      </c>
      <c r="M261" s="178" t="str">
        <f t="shared" si="27"/>
        <v>K</v>
      </c>
      <c r="N261" s="178" t="str">
        <f t="shared" si="28"/>
        <v>K</v>
      </c>
      <c r="O261" s="178"/>
      <c r="P261" s="184">
        <f t="shared" si="29"/>
        <v>31.75</v>
      </c>
      <c r="Q261" s="184">
        <f t="shared" si="30"/>
        <v>18</v>
      </c>
      <c r="R261" s="180"/>
      <c r="S261" s="180" t="str">
        <f t="shared" si="31"/>
        <v>BETUL</v>
      </c>
      <c r="T261" s="180" t="str">
        <f t="shared" si="32"/>
        <v>BETUL</v>
      </c>
      <c r="U261" s="180" t="str">
        <f t="shared" si="33"/>
        <v>OKE</v>
      </c>
      <c r="V261" s="180" t="str">
        <f t="shared" si="34"/>
        <v>OKE</v>
      </c>
      <c r="X261" s="292" t="s">
        <v>28</v>
      </c>
      <c r="Y261" s="293">
        <v>55</v>
      </c>
      <c r="Z261" s="293" t="s">
        <v>2126</v>
      </c>
      <c r="AA261" s="293" t="s">
        <v>131</v>
      </c>
      <c r="AB261" s="248">
        <v>358</v>
      </c>
      <c r="AC261" s="294">
        <v>109</v>
      </c>
      <c r="AD261" s="294">
        <v>30.446927374301701</v>
      </c>
      <c r="AE261" s="294">
        <v>120</v>
      </c>
      <c r="AF261" s="294">
        <v>33.519553072625698</v>
      </c>
      <c r="AG261" s="247" t="s">
        <v>4881</v>
      </c>
    </row>
    <row r="262" spans="1:33">
      <c r="A262" s="291">
        <f t="shared" si="35"/>
        <v>253</v>
      </c>
      <c r="B262" s="303" t="s">
        <v>79</v>
      </c>
      <c r="C262" s="304">
        <v>2</v>
      </c>
      <c r="D262" s="304" t="s">
        <v>4921</v>
      </c>
      <c r="E262" s="585" t="s">
        <v>128</v>
      </c>
      <c r="F262" s="248">
        <v>400</v>
      </c>
      <c r="G262" s="247">
        <v>80</v>
      </c>
      <c r="H262" s="249">
        <v>20</v>
      </c>
      <c r="I262" s="247">
        <v>110</v>
      </c>
      <c r="J262" s="249">
        <v>27.500000000000004</v>
      </c>
      <c r="K262" s="250"/>
      <c r="L262" s="227" t="e">
        <f>VLOOKUP(D262,#REF!,2,0)</f>
        <v>#REF!</v>
      </c>
      <c r="M262" s="178" t="str">
        <f t="shared" si="27"/>
        <v>K</v>
      </c>
      <c r="N262" s="178" t="str">
        <f t="shared" si="28"/>
        <v>K</v>
      </c>
      <c r="O262" s="178"/>
      <c r="P262" s="184">
        <f t="shared" si="29"/>
        <v>20</v>
      </c>
      <c r="Q262" s="184">
        <f t="shared" si="30"/>
        <v>27.500000000000004</v>
      </c>
      <c r="R262" s="180"/>
      <c r="S262" s="180" t="str">
        <f t="shared" si="31"/>
        <v>BETUL</v>
      </c>
      <c r="T262" s="180" t="str">
        <f t="shared" si="32"/>
        <v>BETUL</v>
      </c>
      <c r="U262" s="180" t="str">
        <f t="shared" si="33"/>
        <v>OKE</v>
      </c>
      <c r="V262" s="180" t="str">
        <f t="shared" si="34"/>
        <v>OKE</v>
      </c>
      <c r="X262" s="292" t="s">
        <v>28</v>
      </c>
      <c r="Y262" s="293">
        <v>56</v>
      </c>
      <c r="Z262" s="293" t="s">
        <v>2126</v>
      </c>
      <c r="AA262" s="293" t="s">
        <v>131</v>
      </c>
      <c r="AB262" s="248">
        <v>358</v>
      </c>
      <c r="AC262" s="294">
        <v>109</v>
      </c>
      <c r="AD262" s="294">
        <v>30.446927374301701</v>
      </c>
      <c r="AE262" s="294">
        <v>120</v>
      </c>
      <c r="AF262" s="294">
        <v>33.519553072625698</v>
      </c>
      <c r="AG262" s="247" t="s">
        <v>4881</v>
      </c>
    </row>
    <row r="263" spans="1:33">
      <c r="A263" s="291">
        <f t="shared" si="35"/>
        <v>254</v>
      </c>
      <c r="B263" s="584" t="s">
        <v>80</v>
      </c>
      <c r="C263" s="585">
        <v>1</v>
      </c>
      <c r="D263" s="585" t="s">
        <v>4899</v>
      </c>
      <c r="E263" s="585" t="s">
        <v>128</v>
      </c>
      <c r="F263" s="248">
        <v>350</v>
      </c>
      <c r="G263" s="247">
        <v>115</v>
      </c>
      <c r="H263" s="249">
        <v>32.857142857142854</v>
      </c>
      <c r="I263" s="247">
        <v>175</v>
      </c>
      <c r="J263" s="249">
        <v>50</v>
      </c>
      <c r="K263" s="250" t="s">
        <v>4900</v>
      </c>
      <c r="L263" s="227" t="e">
        <f>VLOOKUP(D263,#REF!,2,0)</f>
        <v>#REF!</v>
      </c>
      <c r="M263" s="178" t="str">
        <f t="shared" si="27"/>
        <v>K</v>
      </c>
      <c r="N263" s="178" t="str">
        <f t="shared" si="28"/>
        <v>K</v>
      </c>
      <c r="O263" s="178"/>
      <c r="P263" s="184">
        <f t="shared" si="29"/>
        <v>32.857142857142854</v>
      </c>
      <c r="Q263" s="184">
        <f t="shared" si="30"/>
        <v>50</v>
      </c>
      <c r="R263" s="180"/>
      <c r="S263" s="180" t="str">
        <f t="shared" si="31"/>
        <v>BETUL</v>
      </c>
      <c r="T263" s="180" t="str">
        <f t="shared" si="32"/>
        <v>BETUL</v>
      </c>
      <c r="U263" s="180" t="str">
        <f t="shared" si="33"/>
        <v>OKE</v>
      </c>
      <c r="V263" s="180" t="str">
        <f t="shared" si="34"/>
        <v>OKE</v>
      </c>
      <c r="X263" s="292" t="s">
        <v>28</v>
      </c>
      <c r="Y263" s="293">
        <v>57</v>
      </c>
      <c r="Z263" s="293" t="s">
        <v>2126</v>
      </c>
      <c r="AA263" s="293" t="s">
        <v>131</v>
      </c>
      <c r="AB263" s="248">
        <v>358</v>
      </c>
      <c r="AC263" s="294">
        <v>109</v>
      </c>
      <c r="AD263" s="294">
        <v>30.446927374301701</v>
      </c>
      <c r="AE263" s="294">
        <v>120</v>
      </c>
      <c r="AF263" s="294">
        <v>33.519553072625698</v>
      </c>
      <c r="AG263" s="247" t="s">
        <v>4881</v>
      </c>
    </row>
    <row r="264" spans="1:33">
      <c r="A264" s="291">
        <f t="shared" si="35"/>
        <v>255</v>
      </c>
      <c r="B264" s="584" t="s">
        <v>80</v>
      </c>
      <c r="C264" s="585">
        <v>1</v>
      </c>
      <c r="D264" s="585" t="s">
        <v>4902</v>
      </c>
      <c r="E264" s="585" t="s">
        <v>128</v>
      </c>
      <c r="F264" s="248">
        <v>350</v>
      </c>
      <c r="G264" s="247">
        <v>115</v>
      </c>
      <c r="H264" s="249">
        <v>32.857142857142854</v>
      </c>
      <c r="I264" s="247">
        <v>175</v>
      </c>
      <c r="J264" s="249">
        <v>50</v>
      </c>
      <c r="K264" s="250" t="s">
        <v>4900</v>
      </c>
      <c r="L264" s="227" t="e">
        <f>VLOOKUP(D264,#REF!,2,0)</f>
        <v>#REF!</v>
      </c>
      <c r="M264" s="178" t="str">
        <f t="shared" si="27"/>
        <v>K</v>
      </c>
      <c r="N264" s="178" t="str">
        <f t="shared" si="28"/>
        <v>K</v>
      </c>
      <c r="O264" s="178"/>
      <c r="P264" s="184">
        <f t="shared" si="29"/>
        <v>32.857142857142854</v>
      </c>
      <c r="Q264" s="184">
        <f t="shared" si="30"/>
        <v>50</v>
      </c>
      <c r="R264" s="180"/>
      <c r="S264" s="180" t="str">
        <f t="shared" si="31"/>
        <v>BETUL</v>
      </c>
      <c r="T264" s="180" t="str">
        <f t="shared" si="32"/>
        <v>BETUL</v>
      </c>
      <c r="U264" s="180" t="str">
        <f t="shared" si="33"/>
        <v>OKE</v>
      </c>
      <c r="V264" s="180" t="str">
        <f t="shared" si="34"/>
        <v>OKE</v>
      </c>
      <c r="X264" s="292" t="s">
        <v>28</v>
      </c>
      <c r="Y264" s="293">
        <v>58</v>
      </c>
      <c r="Z264" s="293" t="s">
        <v>2126</v>
      </c>
      <c r="AA264" s="293" t="s">
        <v>131</v>
      </c>
      <c r="AB264" s="248">
        <v>358</v>
      </c>
      <c r="AC264" s="294">
        <v>109</v>
      </c>
      <c r="AD264" s="294">
        <v>30.446927374301701</v>
      </c>
      <c r="AE264" s="294">
        <v>120</v>
      </c>
      <c r="AF264" s="294">
        <v>33.519553072625698</v>
      </c>
      <c r="AG264" s="247" t="s">
        <v>4881</v>
      </c>
    </row>
    <row r="265" spans="1:33">
      <c r="A265" s="291">
        <f t="shared" si="35"/>
        <v>256</v>
      </c>
      <c r="B265" s="584" t="s">
        <v>80</v>
      </c>
      <c r="C265" s="585">
        <v>1</v>
      </c>
      <c r="D265" s="585" t="s">
        <v>4922</v>
      </c>
      <c r="E265" s="585" t="s">
        <v>131</v>
      </c>
      <c r="F265" s="248">
        <v>400</v>
      </c>
      <c r="G265" s="247">
        <v>175</v>
      </c>
      <c r="H265" s="249">
        <v>43.75</v>
      </c>
      <c r="I265" s="247">
        <v>180</v>
      </c>
      <c r="J265" s="249">
        <v>45</v>
      </c>
      <c r="K265" s="250" t="s">
        <v>4923</v>
      </c>
      <c r="L265" s="227" t="e">
        <f>VLOOKUP(D265,#REF!,2,0)</f>
        <v>#REF!</v>
      </c>
      <c r="M265" s="178" t="str">
        <f t="shared" si="27"/>
        <v>K</v>
      </c>
      <c r="N265" s="178" t="str">
        <f t="shared" si="28"/>
        <v>K</v>
      </c>
      <c r="O265" s="178"/>
      <c r="P265" s="184">
        <f t="shared" si="29"/>
        <v>43.75</v>
      </c>
      <c r="Q265" s="184">
        <f t="shared" si="30"/>
        <v>45</v>
      </c>
      <c r="R265" s="180"/>
      <c r="S265" s="180" t="str">
        <f t="shared" si="31"/>
        <v>BETUL</v>
      </c>
      <c r="T265" s="180" t="str">
        <f t="shared" si="32"/>
        <v>BETUL</v>
      </c>
      <c r="U265" s="180" t="str">
        <f t="shared" si="33"/>
        <v>OKE</v>
      </c>
      <c r="V265" s="180" t="str">
        <f t="shared" si="34"/>
        <v>OKE</v>
      </c>
      <c r="X265" s="292" t="s">
        <v>28</v>
      </c>
      <c r="Y265" s="293">
        <v>59</v>
      </c>
      <c r="Z265" s="293" t="s">
        <v>2126</v>
      </c>
      <c r="AA265" s="293" t="s">
        <v>131</v>
      </c>
      <c r="AB265" s="248">
        <v>358</v>
      </c>
      <c r="AC265" s="294">
        <v>109</v>
      </c>
      <c r="AD265" s="294">
        <v>30.446927374301701</v>
      </c>
      <c r="AE265" s="294">
        <v>120</v>
      </c>
      <c r="AF265" s="294">
        <v>33.519553072625698</v>
      </c>
      <c r="AG265" s="247" t="s">
        <v>4881</v>
      </c>
    </row>
    <row r="266" spans="1:33">
      <c r="A266" s="291">
        <f t="shared" si="35"/>
        <v>257</v>
      </c>
      <c r="B266" s="584" t="s">
        <v>80</v>
      </c>
      <c r="C266" s="585">
        <v>1</v>
      </c>
      <c r="D266" s="585" t="s">
        <v>4924</v>
      </c>
      <c r="E266" s="585" t="s">
        <v>128</v>
      </c>
      <c r="F266" s="248">
        <v>400</v>
      </c>
      <c r="G266" s="247">
        <v>100</v>
      </c>
      <c r="H266" s="249">
        <v>25</v>
      </c>
      <c r="I266" s="247">
        <v>110</v>
      </c>
      <c r="J266" s="249">
        <v>27.500000000000004</v>
      </c>
      <c r="K266" s="250" t="s">
        <v>4925</v>
      </c>
      <c r="L266" s="227" t="e">
        <f>VLOOKUP(D266,#REF!,2,0)</f>
        <v>#REF!</v>
      </c>
      <c r="M266" s="178" t="str">
        <f t="shared" ref="M266:M277" si="36">IF(H266&gt;=80,"B","K")</f>
        <v>K</v>
      </c>
      <c r="N266" s="178" t="str">
        <f t="shared" ref="N266:N277" si="37">IF(J266&gt;=80,"B","K")</f>
        <v>K</v>
      </c>
      <c r="O266" s="178"/>
      <c r="P266" s="184">
        <f t="shared" ref="P266:P277" si="38">(G266/F266)*100</f>
        <v>25</v>
      </c>
      <c r="Q266" s="184">
        <f t="shared" ref="Q266:Q277" si="39">(I266/F266)*100</f>
        <v>27.500000000000004</v>
      </c>
      <c r="R266" s="180"/>
      <c r="S266" s="180" t="str">
        <f t="shared" ref="S266:S277" si="40">IF(P266=H266,"BETUL","salah")</f>
        <v>BETUL</v>
      </c>
      <c r="T266" s="180" t="str">
        <f t="shared" ref="T266:T277" si="41">IF(Q266=J266,"BETUL","salah")</f>
        <v>BETUL</v>
      </c>
      <c r="U266" s="180" t="str">
        <f t="shared" ref="U266:U277" si="42">IF(H266&gt;100,"CEK KEMBALI","OKE")</f>
        <v>OKE</v>
      </c>
      <c r="V266" s="180" t="str">
        <f t="shared" ref="V266:V277" si="43">IF(J266&gt;100,"CEK KEMBALI","OKE")</f>
        <v>OKE</v>
      </c>
      <c r="X266" s="292" t="s">
        <v>28</v>
      </c>
      <c r="Y266" s="293">
        <v>60</v>
      </c>
      <c r="Z266" s="293" t="s">
        <v>2126</v>
      </c>
      <c r="AA266" s="293" t="s">
        <v>131</v>
      </c>
      <c r="AB266" s="248">
        <v>358</v>
      </c>
      <c r="AC266" s="294">
        <v>109</v>
      </c>
      <c r="AD266" s="294">
        <v>30.446927374301701</v>
      </c>
      <c r="AE266" s="294">
        <v>120</v>
      </c>
      <c r="AF266" s="294">
        <v>33.519553072625698</v>
      </c>
      <c r="AG266" s="247" t="s">
        <v>4881</v>
      </c>
    </row>
    <row r="267" spans="1:33">
      <c r="A267" s="291">
        <f t="shared" si="35"/>
        <v>258</v>
      </c>
      <c r="B267" s="584" t="s">
        <v>80</v>
      </c>
      <c r="C267" s="585">
        <v>1</v>
      </c>
      <c r="D267" s="585" t="s">
        <v>4931</v>
      </c>
      <c r="E267" s="585" t="s">
        <v>128</v>
      </c>
      <c r="F267" s="248">
        <v>400</v>
      </c>
      <c r="G267" s="247">
        <v>80</v>
      </c>
      <c r="H267" s="249">
        <v>20</v>
      </c>
      <c r="I267" s="247">
        <v>85</v>
      </c>
      <c r="J267" s="249">
        <v>21.25</v>
      </c>
      <c r="K267" s="250" t="s">
        <v>4932</v>
      </c>
      <c r="L267" s="227" t="e">
        <f>VLOOKUP(D267,#REF!,2,0)</f>
        <v>#REF!</v>
      </c>
      <c r="M267" s="178" t="str">
        <f t="shared" si="36"/>
        <v>K</v>
      </c>
      <c r="N267" s="178" t="str">
        <f t="shared" si="37"/>
        <v>K</v>
      </c>
      <c r="O267" s="178"/>
      <c r="P267" s="184">
        <f t="shared" si="38"/>
        <v>20</v>
      </c>
      <c r="Q267" s="184">
        <f t="shared" si="39"/>
        <v>21.25</v>
      </c>
      <c r="R267" s="180"/>
      <c r="S267" s="180" t="str">
        <f t="shared" si="40"/>
        <v>BETUL</v>
      </c>
      <c r="T267" s="180" t="str">
        <f t="shared" si="41"/>
        <v>BETUL</v>
      </c>
      <c r="U267" s="180" t="str">
        <f t="shared" si="42"/>
        <v>OKE</v>
      </c>
      <c r="V267" s="180" t="str">
        <f t="shared" si="43"/>
        <v>OKE</v>
      </c>
      <c r="X267" s="292" t="s">
        <v>28</v>
      </c>
      <c r="Y267" s="293">
        <v>61</v>
      </c>
      <c r="Z267" s="293" t="s">
        <v>2126</v>
      </c>
      <c r="AA267" s="293" t="s">
        <v>131</v>
      </c>
      <c r="AB267" s="248">
        <v>358</v>
      </c>
      <c r="AC267" s="294">
        <v>109</v>
      </c>
      <c r="AD267" s="294">
        <v>30.446927374301701</v>
      </c>
      <c r="AE267" s="294">
        <v>120</v>
      </c>
      <c r="AF267" s="294">
        <v>33.519553072625698</v>
      </c>
      <c r="AG267" s="247" t="s">
        <v>4881</v>
      </c>
    </row>
    <row r="268" spans="1:33">
      <c r="A268" s="291">
        <f t="shared" ref="A268:A277" si="44">A267+1</f>
        <v>259</v>
      </c>
      <c r="B268" s="584" t="s">
        <v>80</v>
      </c>
      <c r="C268" s="585">
        <v>1</v>
      </c>
      <c r="D268" s="585" t="s">
        <v>5539</v>
      </c>
      <c r="E268" s="585" t="s">
        <v>128</v>
      </c>
      <c r="F268" s="248">
        <v>400</v>
      </c>
      <c r="G268" s="247">
        <v>5</v>
      </c>
      <c r="H268" s="249">
        <v>1.25</v>
      </c>
      <c r="I268" s="247">
        <v>5</v>
      </c>
      <c r="J268" s="249">
        <v>1.25</v>
      </c>
      <c r="K268" s="590"/>
      <c r="L268" s="227" t="e">
        <f>VLOOKUP(D268,#REF!,2,0)</f>
        <v>#REF!</v>
      </c>
      <c r="M268" s="178" t="str">
        <f t="shared" si="36"/>
        <v>K</v>
      </c>
      <c r="N268" s="178" t="str">
        <f t="shared" si="37"/>
        <v>K</v>
      </c>
      <c r="O268" s="178"/>
      <c r="P268" s="184">
        <f t="shared" si="38"/>
        <v>1.25</v>
      </c>
      <c r="Q268" s="184">
        <f t="shared" si="39"/>
        <v>1.25</v>
      </c>
      <c r="R268" s="180"/>
      <c r="S268" s="180" t="str">
        <f t="shared" si="40"/>
        <v>BETUL</v>
      </c>
      <c r="T268" s="180" t="str">
        <f t="shared" si="41"/>
        <v>BETUL</v>
      </c>
      <c r="U268" s="180" t="str">
        <f t="shared" si="42"/>
        <v>OKE</v>
      </c>
      <c r="V268" s="180" t="str">
        <f t="shared" si="43"/>
        <v>OKE</v>
      </c>
      <c r="X268" s="292" t="s">
        <v>28</v>
      </c>
      <c r="Y268" s="293">
        <v>62</v>
      </c>
      <c r="Z268" s="293" t="s">
        <v>2126</v>
      </c>
      <c r="AA268" s="293" t="s">
        <v>131</v>
      </c>
      <c r="AB268" s="248">
        <v>358</v>
      </c>
      <c r="AC268" s="294">
        <v>109</v>
      </c>
      <c r="AD268" s="294">
        <v>30.446927374301701</v>
      </c>
      <c r="AE268" s="294">
        <v>120</v>
      </c>
      <c r="AF268" s="294">
        <v>33.519553072625698</v>
      </c>
      <c r="AG268" s="247" t="s">
        <v>4881</v>
      </c>
    </row>
    <row r="269" spans="1:33">
      <c r="A269" s="291">
        <f t="shared" si="44"/>
        <v>260</v>
      </c>
      <c r="B269" s="584" t="s">
        <v>80</v>
      </c>
      <c r="C269" s="585">
        <v>1</v>
      </c>
      <c r="D269" s="585" t="s">
        <v>5540</v>
      </c>
      <c r="E269" s="585" t="s">
        <v>128</v>
      </c>
      <c r="F269" s="248">
        <v>400</v>
      </c>
      <c r="G269" s="247">
        <v>130</v>
      </c>
      <c r="H269" s="249">
        <v>32.5</v>
      </c>
      <c r="I269" s="247">
        <v>90</v>
      </c>
      <c r="J269" s="249">
        <v>22.5</v>
      </c>
      <c r="K269" s="250"/>
      <c r="L269" s="227" t="e">
        <f>VLOOKUP(D269,#REF!,2,0)</f>
        <v>#REF!</v>
      </c>
      <c r="M269" s="178" t="str">
        <f t="shared" si="36"/>
        <v>K</v>
      </c>
      <c r="N269" s="178" t="str">
        <f t="shared" si="37"/>
        <v>K</v>
      </c>
      <c r="O269" s="178"/>
      <c r="P269" s="184">
        <f t="shared" si="38"/>
        <v>32.5</v>
      </c>
      <c r="Q269" s="184">
        <f t="shared" si="39"/>
        <v>22.5</v>
      </c>
      <c r="R269" s="180"/>
      <c r="S269" s="180" t="str">
        <f t="shared" si="40"/>
        <v>BETUL</v>
      </c>
      <c r="T269" s="180" t="str">
        <f t="shared" si="41"/>
        <v>BETUL</v>
      </c>
      <c r="U269" s="180" t="str">
        <f t="shared" si="42"/>
        <v>OKE</v>
      </c>
      <c r="V269" s="180" t="str">
        <f t="shared" si="43"/>
        <v>OKE</v>
      </c>
      <c r="X269" s="292" t="s">
        <v>28</v>
      </c>
      <c r="Y269" s="293">
        <v>63</v>
      </c>
      <c r="Z269" s="293" t="s">
        <v>2126</v>
      </c>
      <c r="AA269" s="293" t="s">
        <v>131</v>
      </c>
      <c r="AB269" s="248">
        <v>358</v>
      </c>
      <c r="AC269" s="294">
        <v>109</v>
      </c>
      <c r="AD269" s="294">
        <v>30.446927374301701</v>
      </c>
      <c r="AE269" s="294">
        <v>120</v>
      </c>
      <c r="AF269" s="294">
        <v>33.519553072625698</v>
      </c>
      <c r="AG269" s="247" t="s">
        <v>4881</v>
      </c>
    </row>
    <row r="270" spans="1:33">
      <c r="A270" s="291">
        <f t="shared" si="44"/>
        <v>261</v>
      </c>
      <c r="B270" s="584" t="s">
        <v>80</v>
      </c>
      <c r="C270" s="585">
        <v>2</v>
      </c>
      <c r="D270" s="585" t="s">
        <v>4903</v>
      </c>
      <c r="E270" s="585" t="s">
        <v>131</v>
      </c>
      <c r="F270" s="248">
        <v>350</v>
      </c>
      <c r="G270" s="247">
        <v>160</v>
      </c>
      <c r="H270" s="249">
        <v>45.714285714285715</v>
      </c>
      <c r="I270" s="247">
        <v>185</v>
      </c>
      <c r="J270" s="249">
        <v>52.857142857142861</v>
      </c>
      <c r="K270" s="250" t="s">
        <v>4904</v>
      </c>
      <c r="L270" s="227" t="e">
        <f>VLOOKUP(D270,#REF!,2,0)</f>
        <v>#REF!</v>
      </c>
      <c r="M270" s="178" t="str">
        <f t="shared" si="36"/>
        <v>K</v>
      </c>
      <c r="N270" s="178" t="str">
        <f t="shared" si="37"/>
        <v>K</v>
      </c>
      <c r="O270" s="178"/>
      <c r="P270" s="184">
        <f t="shared" si="38"/>
        <v>45.714285714285715</v>
      </c>
      <c r="Q270" s="184">
        <f t="shared" si="39"/>
        <v>52.857142857142861</v>
      </c>
      <c r="R270" s="180"/>
      <c r="S270" s="180" t="str">
        <f t="shared" si="40"/>
        <v>BETUL</v>
      </c>
      <c r="T270" s="180" t="str">
        <f t="shared" si="41"/>
        <v>BETUL</v>
      </c>
      <c r="U270" s="180" t="str">
        <f t="shared" si="42"/>
        <v>OKE</v>
      </c>
      <c r="V270" s="180" t="str">
        <f t="shared" si="43"/>
        <v>OKE</v>
      </c>
      <c r="X270" s="292" t="s">
        <v>28</v>
      </c>
      <c r="Y270" s="293">
        <v>64</v>
      </c>
      <c r="Z270" s="293" t="s">
        <v>2126</v>
      </c>
      <c r="AA270" s="293" t="s">
        <v>131</v>
      </c>
      <c r="AB270" s="248">
        <v>358</v>
      </c>
      <c r="AC270" s="294">
        <v>109</v>
      </c>
      <c r="AD270" s="294">
        <v>30.446927374301701</v>
      </c>
      <c r="AE270" s="294">
        <v>120</v>
      </c>
      <c r="AF270" s="294">
        <v>33.519553072625698</v>
      </c>
      <c r="AG270" s="247" t="s">
        <v>4881</v>
      </c>
    </row>
    <row r="271" spans="1:33">
      <c r="A271" s="291">
        <f t="shared" si="44"/>
        <v>262</v>
      </c>
      <c r="B271" s="584" t="s">
        <v>80</v>
      </c>
      <c r="C271" s="585">
        <v>2</v>
      </c>
      <c r="D271" s="585" t="s">
        <v>4905</v>
      </c>
      <c r="E271" s="585" t="s">
        <v>131</v>
      </c>
      <c r="F271" s="248">
        <v>350</v>
      </c>
      <c r="G271" s="247">
        <v>95</v>
      </c>
      <c r="H271" s="249">
        <v>27.142857142857142</v>
      </c>
      <c r="I271" s="247">
        <v>110</v>
      </c>
      <c r="J271" s="249">
        <v>31.428571428571427</v>
      </c>
      <c r="K271" s="250" t="s">
        <v>4906</v>
      </c>
      <c r="L271" s="227" t="e">
        <f>VLOOKUP(D271,#REF!,2,0)</f>
        <v>#REF!</v>
      </c>
      <c r="M271" s="178" t="str">
        <f t="shared" si="36"/>
        <v>K</v>
      </c>
      <c r="N271" s="178" t="str">
        <f t="shared" si="37"/>
        <v>K</v>
      </c>
      <c r="O271" s="178"/>
      <c r="P271" s="184">
        <f t="shared" si="38"/>
        <v>27.142857142857142</v>
      </c>
      <c r="Q271" s="184">
        <f t="shared" si="39"/>
        <v>31.428571428571427</v>
      </c>
      <c r="R271" s="180"/>
      <c r="S271" s="180" t="str">
        <f t="shared" si="40"/>
        <v>BETUL</v>
      </c>
      <c r="T271" s="180" t="str">
        <f t="shared" si="41"/>
        <v>BETUL</v>
      </c>
      <c r="U271" s="180" t="str">
        <f t="shared" si="42"/>
        <v>OKE</v>
      </c>
      <c r="V271" s="180" t="str">
        <f t="shared" si="43"/>
        <v>OKE</v>
      </c>
      <c r="X271" s="292" t="s">
        <v>28</v>
      </c>
      <c r="Y271" s="293">
        <v>65</v>
      </c>
      <c r="Z271" s="293" t="s">
        <v>2126</v>
      </c>
      <c r="AA271" s="293" t="s">
        <v>131</v>
      </c>
      <c r="AB271" s="248">
        <v>358</v>
      </c>
      <c r="AC271" s="294">
        <v>109</v>
      </c>
      <c r="AD271" s="294">
        <v>30.446927374301701</v>
      </c>
      <c r="AE271" s="294">
        <v>120</v>
      </c>
      <c r="AF271" s="294">
        <v>33.519553072625698</v>
      </c>
      <c r="AG271" s="247" t="s">
        <v>4881</v>
      </c>
    </row>
    <row r="272" spans="1:33">
      <c r="A272" s="291">
        <f t="shared" si="44"/>
        <v>263</v>
      </c>
      <c r="B272" s="584" t="s">
        <v>80</v>
      </c>
      <c r="C272" s="585">
        <v>2</v>
      </c>
      <c r="D272" s="585" t="s">
        <v>4907</v>
      </c>
      <c r="E272" s="585" t="s">
        <v>128</v>
      </c>
      <c r="F272" s="248">
        <v>400</v>
      </c>
      <c r="G272" s="247">
        <v>105</v>
      </c>
      <c r="H272" s="249">
        <v>26.25</v>
      </c>
      <c r="I272" s="247">
        <v>113</v>
      </c>
      <c r="J272" s="249">
        <v>28.249999999999996</v>
      </c>
      <c r="K272" s="250" t="s">
        <v>4908</v>
      </c>
      <c r="L272" s="227" t="e">
        <f>VLOOKUP(D272,#REF!,2,0)</f>
        <v>#REF!</v>
      </c>
      <c r="M272" s="178" t="str">
        <f t="shared" si="36"/>
        <v>K</v>
      </c>
      <c r="N272" s="178" t="str">
        <f t="shared" si="37"/>
        <v>K</v>
      </c>
      <c r="O272" s="178"/>
      <c r="P272" s="184">
        <f t="shared" si="38"/>
        <v>26.25</v>
      </c>
      <c r="Q272" s="184">
        <f t="shared" si="39"/>
        <v>28.249999999999996</v>
      </c>
      <c r="R272" s="180"/>
      <c r="S272" s="180" t="str">
        <f t="shared" si="40"/>
        <v>BETUL</v>
      </c>
      <c r="T272" s="180" t="str">
        <f t="shared" si="41"/>
        <v>BETUL</v>
      </c>
      <c r="U272" s="180" t="str">
        <f t="shared" si="42"/>
        <v>OKE</v>
      </c>
      <c r="V272" s="180" t="str">
        <f t="shared" si="43"/>
        <v>OKE</v>
      </c>
      <c r="X272" s="292" t="s">
        <v>28</v>
      </c>
      <c r="Y272" s="293">
        <v>66</v>
      </c>
      <c r="Z272" s="293" t="s">
        <v>2126</v>
      </c>
      <c r="AA272" s="293" t="s">
        <v>131</v>
      </c>
      <c r="AB272" s="248">
        <v>358</v>
      </c>
      <c r="AC272" s="294">
        <v>109</v>
      </c>
      <c r="AD272" s="294">
        <v>30.446927374301701</v>
      </c>
      <c r="AE272" s="294">
        <v>120</v>
      </c>
      <c r="AF272" s="294">
        <v>33.519553072625698</v>
      </c>
      <c r="AG272" s="247" t="s">
        <v>4881</v>
      </c>
    </row>
    <row r="273" spans="1:33">
      <c r="A273" s="291">
        <f t="shared" si="44"/>
        <v>264</v>
      </c>
      <c r="B273" s="584" t="s">
        <v>80</v>
      </c>
      <c r="C273" s="585">
        <v>2</v>
      </c>
      <c r="D273" s="585" t="s">
        <v>4909</v>
      </c>
      <c r="E273" s="585" t="s">
        <v>128</v>
      </c>
      <c r="F273" s="248">
        <v>350</v>
      </c>
      <c r="G273" s="247">
        <v>80</v>
      </c>
      <c r="H273" s="249">
        <v>22.857142857142858</v>
      </c>
      <c r="I273" s="247">
        <v>28</v>
      </c>
      <c r="J273" s="249">
        <v>8</v>
      </c>
      <c r="K273" s="250" t="s">
        <v>4910</v>
      </c>
      <c r="L273" s="227" t="e">
        <f>VLOOKUP(D273,#REF!,2,0)</f>
        <v>#REF!</v>
      </c>
      <c r="M273" s="178" t="str">
        <f t="shared" si="36"/>
        <v>K</v>
      </c>
      <c r="N273" s="178" t="str">
        <f t="shared" si="37"/>
        <v>K</v>
      </c>
      <c r="O273" s="178"/>
      <c r="P273" s="184">
        <f t="shared" si="38"/>
        <v>22.857142857142858</v>
      </c>
      <c r="Q273" s="184">
        <f t="shared" si="39"/>
        <v>8</v>
      </c>
      <c r="R273" s="180"/>
      <c r="S273" s="180" t="str">
        <f t="shared" si="40"/>
        <v>BETUL</v>
      </c>
      <c r="T273" s="180" t="str">
        <f t="shared" si="41"/>
        <v>BETUL</v>
      </c>
      <c r="U273" s="180" t="str">
        <f t="shared" si="42"/>
        <v>OKE</v>
      </c>
      <c r="V273" s="180" t="str">
        <f t="shared" si="43"/>
        <v>OKE</v>
      </c>
      <c r="X273" s="292" t="s">
        <v>28</v>
      </c>
      <c r="Y273" s="293">
        <v>67</v>
      </c>
      <c r="Z273" s="293" t="s">
        <v>2126</v>
      </c>
      <c r="AA273" s="293" t="s">
        <v>131</v>
      </c>
      <c r="AB273" s="248">
        <v>358</v>
      </c>
      <c r="AC273" s="294">
        <v>109</v>
      </c>
      <c r="AD273" s="294">
        <v>30.446927374301701</v>
      </c>
      <c r="AE273" s="294">
        <v>120</v>
      </c>
      <c r="AF273" s="294">
        <v>33.519553072625698</v>
      </c>
      <c r="AG273" s="247" t="s">
        <v>4881</v>
      </c>
    </row>
    <row r="274" spans="1:33">
      <c r="A274" s="291">
        <f t="shared" si="44"/>
        <v>265</v>
      </c>
      <c r="B274" s="584" t="s">
        <v>80</v>
      </c>
      <c r="C274" s="585">
        <v>2</v>
      </c>
      <c r="D274" s="585" t="s">
        <v>4911</v>
      </c>
      <c r="E274" s="585" t="s">
        <v>128</v>
      </c>
      <c r="F274" s="248">
        <v>350</v>
      </c>
      <c r="G274" s="247">
        <v>60</v>
      </c>
      <c r="H274" s="249">
        <v>17.142857142857142</v>
      </c>
      <c r="I274" s="247">
        <v>70</v>
      </c>
      <c r="J274" s="249">
        <v>20</v>
      </c>
      <c r="K274" s="250" t="s">
        <v>4910</v>
      </c>
      <c r="L274" s="227" t="e">
        <f>VLOOKUP(D274,#REF!,2,0)</f>
        <v>#REF!</v>
      </c>
      <c r="M274" s="178" t="str">
        <f t="shared" si="36"/>
        <v>K</v>
      </c>
      <c r="N274" s="178" t="str">
        <f t="shared" si="37"/>
        <v>K</v>
      </c>
      <c r="O274" s="178"/>
      <c r="P274" s="184">
        <f t="shared" si="38"/>
        <v>17.142857142857142</v>
      </c>
      <c r="Q274" s="184">
        <f t="shared" si="39"/>
        <v>20</v>
      </c>
      <c r="R274" s="180"/>
      <c r="S274" s="180" t="str">
        <f t="shared" si="40"/>
        <v>BETUL</v>
      </c>
      <c r="T274" s="180" t="str">
        <f t="shared" si="41"/>
        <v>BETUL</v>
      </c>
      <c r="U274" s="180" t="str">
        <f t="shared" si="42"/>
        <v>OKE</v>
      </c>
      <c r="V274" s="180" t="str">
        <f t="shared" si="43"/>
        <v>OKE</v>
      </c>
      <c r="X274" s="292" t="s">
        <v>28</v>
      </c>
      <c r="Y274" s="293">
        <v>68</v>
      </c>
      <c r="Z274" s="293" t="s">
        <v>2126</v>
      </c>
      <c r="AA274" s="293" t="s">
        <v>131</v>
      </c>
      <c r="AB274" s="248">
        <v>358</v>
      </c>
      <c r="AC274" s="294">
        <v>109</v>
      </c>
      <c r="AD274" s="294">
        <v>30.446927374301701</v>
      </c>
      <c r="AE274" s="294">
        <v>120</v>
      </c>
      <c r="AF274" s="294">
        <v>33.519553072625698</v>
      </c>
      <c r="AG274" s="247" t="s">
        <v>4881</v>
      </c>
    </row>
    <row r="275" spans="1:33">
      <c r="A275" s="291">
        <f t="shared" si="44"/>
        <v>266</v>
      </c>
      <c r="B275" s="584" t="s">
        <v>80</v>
      </c>
      <c r="C275" s="585">
        <v>2</v>
      </c>
      <c r="D275" s="585" t="s">
        <v>4926</v>
      </c>
      <c r="E275" s="585" t="s">
        <v>131</v>
      </c>
      <c r="F275" s="248">
        <v>350</v>
      </c>
      <c r="G275" s="247">
        <v>151</v>
      </c>
      <c r="H275" s="249">
        <v>43.142857142857146</v>
      </c>
      <c r="I275" s="247">
        <v>121</v>
      </c>
      <c r="J275" s="249">
        <v>34.571428571428569</v>
      </c>
      <c r="K275" s="250" t="s">
        <v>4927</v>
      </c>
      <c r="L275" s="227" t="e">
        <f>VLOOKUP(D275,#REF!,2,0)</f>
        <v>#REF!</v>
      </c>
      <c r="M275" s="178" t="str">
        <f t="shared" si="36"/>
        <v>K</v>
      </c>
      <c r="N275" s="178" t="str">
        <f t="shared" si="37"/>
        <v>K</v>
      </c>
      <c r="O275" s="178"/>
      <c r="P275" s="184">
        <f t="shared" si="38"/>
        <v>43.142857142857146</v>
      </c>
      <c r="Q275" s="184">
        <f t="shared" si="39"/>
        <v>34.571428571428569</v>
      </c>
      <c r="R275" s="180"/>
      <c r="S275" s="180" t="str">
        <f t="shared" si="40"/>
        <v>BETUL</v>
      </c>
      <c r="T275" s="180" t="str">
        <f t="shared" si="41"/>
        <v>BETUL</v>
      </c>
      <c r="U275" s="180" t="str">
        <f t="shared" si="42"/>
        <v>OKE</v>
      </c>
      <c r="V275" s="180" t="str">
        <f t="shared" si="43"/>
        <v>OKE</v>
      </c>
      <c r="X275" s="292" t="s">
        <v>28</v>
      </c>
      <c r="Y275" s="293">
        <v>69</v>
      </c>
      <c r="Z275" s="293" t="s">
        <v>2126</v>
      </c>
      <c r="AA275" s="293" t="s">
        <v>131</v>
      </c>
      <c r="AB275" s="248">
        <v>358</v>
      </c>
      <c r="AC275" s="294">
        <v>109</v>
      </c>
      <c r="AD275" s="294">
        <v>30.446927374301701</v>
      </c>
      <c r="AE275" s="294">
        <v>120</v>
      </c>
      <c r="AF275" s="294">
        <v>33.519553072625698</v>
      </c>
      <c r="AG275" s="247" t="s">
        <v>4881</v>
      </c>
    </row>
    <row r="276" spans="1:33">
      <c r="A276" s="291">
        <f t="shared" si="44"/>
        <v>267</v>
      </c>
      <c r="B276" s="584" t="s">
        <v>80</v>
      </c>
      <c r="C276" s="585">
        <v>2</v>
      </c>
      <c r="D276" s="585" t="s">
        <v>4928</v>
      </c>
      <c r="E276" s="585" t="s">
        <v>128</v>
      </c>
      <c r="F276" s="248">
        <v>420</v>
      </c>
      <c r="G276" s="247">
        <v>5</v>
      </c>
      <c r="H276" s="249">
        <v>1.1904761904761905</v>
      </c>
      <c r="I276" s="247">
        <v>5</v>
      </c>
      <c r="J276" s="249">
        <v>1.1904761904761905</v>
      </c>
      <c r="K276" s="250" t="s">
        <v>4929</v>
      </c>
      <c r="L276" s="227" t="e">
        <f>VLOOKUP(D276,#REF!,2,0)</f>
        <v>#REF!</v>
      </c>
      <c r="M276" s="178" t="str">
        <f t="shared" si="36"/>
        <v>K</v>
      </c>
      <c r="N276" s="178" t="str">
        <f t="shared" si="37"/>
        <v>K</v>
      </c>
      <c r="O276" s="178"/>
      <c r="P276" s="184">
        <f t="shared" si="38"/>
        <v>1.1904761904761905</v>
      </c>
      <c r="Q276" s="184">
        <f t="shared" si="39"/>
        <v>1.1904761904761905</v>
      </c>
      <c r="R276" s="180"/>
      <c r="S276" s="180" t="str">
        <f t="shared" si="40"/>
        <v>BETUL</v>
      </c>
      <c r="T276" s="180" t="str">
        <f t="shared" si="41"/>
        <v>BETUL</v>
      </c>
      <c r="U276" s="180" t="str">
        <f t="shared" si="42"/>
        <v>OKE</v>
      </c>
      <c r="V276" s="180" t="str">
        <f t="shared" si="43"/>
        <v>OKE</v>
      </c>
      <c r="X276" s="292" t="s">
        <v>28</v>
      </c>
      <c r="Y276" s="293">
        <v>70</v>
      </c>
      <c r="Z276" s="293" t="s">
        <v>2126</v>
      </c>
      <c r="AA276" s="293" t="s">
        <v>131</v>
      </c>
      <c r="AB276" s="248">
        <v>358</v>
      </c>
      <c r="AC276" s="294">
        <v>109</v>
      </c>
      <c r="AD276" s="294">
        <v>30.446927374301701</v>
      </c>
      <c r="AE276" s="294">
        <v>120</v>
      </c>
      <c r="AF276" s="294">
        <v>33.519553072625698</v>
      </c>
      <c r="AG276" s="247" t="s">
        <v>4881</v>
      </c>
    </row>
    <row r="277" spans="1:33">
      <c r="A277" s="291">
        <f t="shared" si="44"/>
        <v>268</v>
      </c>
      <c r="B277" s="584" t="s">
        <v>80</v>
      </c>
      <c r="C277" s="585">
        <v>2</v>
      </c>
      <c r="D277" s="585" t="s">
        <v>4930</v>
      </c>
      <c r="E277" s="585" t="s">
        <v>128</v>
      </c>
      <c r="F277" s="248">
        <v>420</v>
      </c>
      <c r="G277" s="247">
        <v>160</v>
      </c>
      <c r="H277" s="249">
        <v>38.095238095238095</v>
      </c>
      <c r="I277" s="247">
        <v>150</v>
      </c>
      <c r="J277" s="249">
        <v>35.714285714285715</v>
      </c>
      <c r="K277" s="250"/>
      <c r="L277" s="227" t="e">
        <f>VLOOKUP(D277,#REF!,2,0)</f>
        <v>#REF!</v>
      </c>
      <c r="M277" s="178" t="str">
        <f t="shared" si="36"/>
        <v>K</v>
      </c>
      <c r="N277" s="178" t="str">
        <f t="shared" si="37"/>
        <v>K</v>
      </c>
      <c r="O277" s="178"/>
      <c r="P277" s="184">
        <f t="shared" si="38"/>
        <v>38.095238095238095</v>
      </c>
      <c r="Q277" s="184">
        <f t="shared" si="39"/>
        <v>35.714285714285715</v>
      </c>
      <c r="R277" s="180"/>
      <c r="S277" s="180" t="str">
        <f t="shared" si="40"/>
        <v>BETUL</v>
      </c>
      <c r="T277" s="180" t="str">
        <f t="shared" si="41"/>
        <v>BETUL</v>
      </c>
      <c r="U277" s="180" t="str">
        <f t="shared" si="42"/>
        <v>OKE</v>
      </c>
      <c r="V277" s="180" t="str">
        <f t="shared" si="43"/>
        <v>OKE</v>
      </c>
    </row>
  </sheetData>
  <autoFilter ref="L9:L230" xr:uid="{00000000-0009-0000-0000-00000F000000}"/>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39">
    <cfRule type="containsText" dxfId="119" priority="4" operator="containsText" text="RENCANA">
      <formula>NOT(ISERROR(SEARCH("RENCANA",K139)))</formula>
    </cfRule>
  </conditionalFormatting>
  <conditionalFormatting sqref="K149:K151">
    <cfRule type="containsText" dxfId="118" priority="1" operator="containsText" text="RENCANA">
      <formula>NOT(ISERROR(SEARCH("RENCANA",K149)))</formula>
    </cfRule>
  </conditionalFormatting>
  <printOptions horizontalCentered="1"/>
  <pageMargins left="0" right="0" top="0" bottom="0" header="0" footer="0"/>
  <pageSetup paperSize="9" scale="82" firstPageNumber="12" fitToHeight="0" orientation="portrait" useFirstPageNumber="1" r:id="rId1"/>
  <headerFooter alignWithMargins="0"/>
  <rowBreaks count="3" manualBreakCount="3">
    <brk id="69" max="10" man="1"/>
    <brk id="129" max="10" man="1"/>
    <brk id="189" max="10"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1342A-D59A-4419-A0B3-247175650322}">
  <sheetPr>
    <tabColor rgb="FF00FF00"/>
    <pageSetUpPr fitToPage="1"/>
  </sheetPr>
  <dimension ref="A3:BT135"/>
  <sheetViews>
    <sheetView view="pageBreakPreview" zoomScaleNormal="100" zoomScaleSheetLayoutView="100" workbookViewId="0">
      <selection activeCell="J19" sqref="J19"/>
    </sheetView>
  </sheetViews>
  <sheetFormatPr baseColWidth="10" defaultColWidth="9.1640625" defaultRowHeight="13"/>
  <cols>
    <col min="1" max="1" width="4.5" customWidth="1"/>
    <col min="2" max="2" width="8.5" customWidth="1"/>
    <col min="3" max="3" width="4.83203125" style="589" customWidth="1"/>
    <col min="4" max="4" width="11.5" style="589" customWidth="1"/>
    <col min="5" max="5" width="7" customWidth="1"/>
    <col min="6" max="6" width="6.1640625" customWidth="1"/>
    <col min="7" max="10" width="5.33203125" customWidth="1"/>
    <col min="11" max="11" width="53.66406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1112</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1000" t="s">
        <v>125</v>
      </c>
      <c r="G7" s="980" t="str">
        <f>' PENY 80%  PRINT'!H9</f>
        <v>April</v>
      </c>
      <c r="H7" s="975"/>
      <c r="I7" s="975"/>
      <c r="J7" s="981"/>
      <c r="K7" s="992" t="s">
        <v>126</v>
      </c>
    </row>
    <row r="8" spans="1:72">
      <c r="A8" s="1025"/>
      <c r="B8" s="947"/>
      <c r="C8" s="947"/>
      <c r="D8" s="947"/>
      <c r="E8" s="947"/>
      <c r="F8" s="984"/>
      <c r="G8" s="1025" t="s">
        <v>12</v>
      </c>
      <c r="H8" s="947"/>
      <c r="I8" s="947" t="s">
        <v>13</v>
      </c>
      <c r="J8" s="982"/>
      <c r="K8" s="993"/>
      <c r="AC8" s="305" t="s">
        <v>144</v>
      </c>
      <c r="AD8" s="306">
        <v>1</v>
      </c>
      <c r="AE8" s="306" t="s">
        <v>1113</v>
      </c>
      <c r="AF8" s="306" t="s">
        <v>131</v>
      </c>
      <c r="AG8" s="248">
        <v>320</v>
      </c>
      <c r="AH8" s="307">
        <v>105</v>
      </c>
      <c r="AI8" s="307">
        <v>32.8125</v>
      </c>
      <c r="AJ8" s="307">
        <v>130</v>
      </c>
      <c r="AK8" s="307">
        <v>40.625</v>
      </c>
      <c r="AL8" s="247" t="s">
        <v>1114</v>
      </c>
    </row>
    <row r="9" spans="1:72">
      <c r="A9" s="1034"/>
      <c r="B9" s="965"/>
      <c r="C9" s="965"/>
      <c r="D9" s="965"/>
      <c r="E9" s="965"/>
      <c r="F9" s="1042"/>
      <c r="G9" s="278" t="s">
        <v>15</v>
      </c>
      <c r="H9" s="536" t="s">
        <v>16</v>
      </c>
      <c r="I9" s="537" t="s">
        <v>15</v>
      </c>
      <c r="J9" s="299" t="s">
        <v>16</v>
      </c>
      <c r="K9" s="993"/>
      <c r="S9" s="180"/>
      <c r="AC9" s="305" t="s">
        <v>144</v>
      </c>
      <c r="AD9" s="306">
        <v>1</v>
      </c>
      <c r="AE9" s="306" t="s">
        <v>145</v>
      </c>
      <c r="AF9" s="306" t="s">
        <v>128</v>
      </c>
      <c r="AG9" s="248">
        <v>272</v>
      </c>
      <c r="AH9" s="307">
        <v>216</v>
      </c>
      <c r="AI9" s="307">
        <v>79.411764705882305</v>
      </c>
      <c r="AJ9" s="307">
        <v>262</v>
      </c>
      <c r="AK9" s="307">
        <v>96.323529411764696</v>
      </c>
      <c r="AL9" s="247" t="s">
        <v>146</v>
      </c>
    </row>
    <row r="10" spans="1:72">
      <c r="A10" s="279">
        <v>1</v>
      </c>
      <c r="B10" s="584" t="s">
        <v>144</v>
      </c>
      <c r="C10" s="585">
        <v>1</v>
      </c>
      <c r="D10" s="585" t="s">
        <v>1113</v>
      </c>
      <c r="E10" s="585" t="s">
        <v>131</v>
      </c>
      <c r="F10" s="248">
        <v>320</v>
      </c>
      <c r="G10" s="247">
        <v>112</v>
      </c>
      <c r="H10" s="249">
        <v>35</v>
      </c>
      <c r="I10" s="247">
        <v>112</v>
      </c>
      <c r="J10" s="249">
        <v>35</v>
      </c>
      <c r="K10" s="250" t="s">
        <v>1115</v>
      </c>
      <c r="M10" s="178" t="str">
        <f t="shared" ref="M10:M65" si="0">IF(H10&gt;=80,"B","K")</f>
        <v>K</v>
      </c>
      <c r="N10" s="178" t="str">
        <f t="shared" ref="N10:N73" si="1">IF(J10&gt;=80,"B","K")</f>
        <v>K</v>
      </c>
      <c r="O10" s="178"/>
      <c r="P10" s="184">
        <f t="shared" ref="P10:P73" si="2">(G10/F10)*100</f>
        <v>35</v>
      </c>
      <c r="Q10" s="184">
        <f t="shared" ref="Q10:Q73" si="3">(I10/F10)*100</f>
        <v>35</v>
      </c>
      <c r="R10" s="180"/>
      <c r="S10" s="180" t="str">
        <f t="shared" ref="S10:S73" si="4">IF(P10=H10,"BETUL","salah")</f>
        <v>BETUL</v>
      </c>
      <c r="T10" s="180" t="str">
        <f t="shared" ref="T10:T73" si="5">IF(Q10=J10,"BETUL","salah")</f>
        <v>BETUL</v>
      </c>
      <c r="U10" s="180" t="str">
        <f t="shared" ref="U10:U73" si="6">IF(H10&gt;100,"CEK KEMBALI","OKE")</f>
        <v>OKE</v>
      </c>
      <c r="V10" s="180" t="str">
        <f t="shared" ref="V10:V54" si="7">IF(J10&gt;100,"CEK KEMBALI","OKE")</f>
        <v>OKE</v>
      </c>
      <c r="AC10" s="305" t="s">
        <v>144</v>
      </c>
      <c r="AD10" s="306">
        <v>3</v>
      </c>
      <c r="AE10" s="306" t="s">
        <v>1116</v>
      </c>
      <c r="AF10" s="306" t="s">
        <v>128</v>
      </c>
      <c r="AG10" s="248">
        <v>320</v>
      </c>
      <c r="AH10" s="307">
        <v>163</v>
      </c>
      <c r="AI10" s="307">
        <v>50.9375</v>
      </c>
      <c r="AJ10" s="307">
        <v>163</v>
      </c>
      <c r="AK10" s="307">
        <v>50.9375</v>
      </c>
      <c r="AL10" s="247" t="s">
        <v>1117</v>
      </c>
    </row>
    <row r="11" spans="1:72">
      <c r="A11" s="279">
        <v>2</v>
      </c>
      <c r="B11" s="584" t="s">
        <v>144</v>
      </c>
      <c r="C11" s="585">
        <v>1</v>
      </c>
      <c r="D11" s="585" t="s">
        <v>145</v>
      </c>
      <c r="E11" s="585" t="s">
        <v>128</v>
      </c>
      <c r="F11" s="248">
        <v>272</v>
      </c>
      <c r="G11" s="247">
        <v>138</v>
      </c>
      <c r="H11" s="249">
        <v>50.735294117647058</v>
      </c>
      <c r="I11" s="247">
        <v>138</v>
      </c>
      <c r="J11" s="249">
        <v>50.735294117647058</v>
      </c>
      <c r="K11" s="250" t="s">
        <v>1118</v>
      </c>
      <c r="M11" s="178" t="str">
        <f t="shared" si="0"/>
        <v>K</v>
      </c>
      <c r="N11" s="178" t="str">
        <f t="shared" si="1"/>
        <v>K</v>
      </c>
      <c r="O11" s="178"/>
      <c r="P11" s="184">
        <f t="shared" si="2"/>
        <v>50.735294117647058</v>
      </c>
      <c r="Q11" s="184">
        <f t="shared" si="3"/>
        <v>50.735294117647058</v>
      </c>
      <c r="R11" s="180"/>
      <c r="S11" s="180" t="str">
        <f t="shared" si="4"/>
        <v>BETUL</v>
      </c>
      <c r="T11" s="180" t="str">
        <f t="shared" si="5"/>
        <v>BETUL</v>
      </c>
      <c r="U11" s="180" t="str">
        <f t="shared" si="6"/>
        <v>OKE</v>
      </c>
      <c r="V11" s="180" t="str">
        <f t="shared" si="7"/>
        <v>OKE</v>
      </c>
      <c r="AC11" s="305" t="s">
        <v>144</v>
      </c>
      <c r="AD11" s="306">
        <v>4</v>
      </c>
      <c r="AE11" s="306" t="s">
        <v>1119</v>
      </c>
      <c r="AF11" s="306" t="s">
        <v>128</v>
      </c>
      <c r="AG11" s="248">
        <v>320</v>
      </c>
      <c r="AH11" s="307">
        <v>9</v>
      </c>
      <c r="AI11" s="307">
        <v>2.8125</v>
      </c>
      <c r="AJ11" s="307">
        <v>9</v>
      </c>
      <c r="AK11" s="307">
        <v>2.8125</v>
      </c>
      <c r="AL11" s="247" t="s">
        <v>1120</v>
      </c>
    </row>
    <row r="12" spans="1:72">
      <c r="A12" s="279">
        <v>3</v>
      </c>
      <c r="B12" s="584" t="s">
        <v>144</v>
      </c>
      <c r="C12" s="585">
        <v>3</v>
      </c>
      <c r="D12" s="585" t="s">
        <v>1116</v>
      </c>
      <c r="E12" s="585" t="s">
        <v>128</v>
      </c>
      <c r="F12" s="248">
        <v>320</v>
      </c>
      <c r="G12" s="247">
        <v>93</v>
      </c>
      <c r="H12" s="249">
        <v>29.062500000000004</v>
      </c>
      <c r="I12" s="247">
        <v>93</v>
      </c>
      <c r="J12" s="249">
        <v>29.062500000000004</v>
      </c>
      <c r="K12" s="250" t="s">
        <v>1121</v>
      </c>
      <c r="M12" s="178" t="str">
        <f t="shared" si="0"/>
        <v>K</v>
      </c>
      <c r="N12" s="178" t="str">
        <f t="shared" si="1"/>
        <v>K</v>
      </c>
      <c r="O12" s="178"/>
      <c r="P12" s="184">
        <f t="shared" si="2"/>
        <v>29.062500000000004</v>
      </c>
      <c r="Q12" s="184">
        <f t="shared" si="3"/>
        <v>29.062500000000004</v>
      </c>
      <c r="R12" s="180"/>
      <c r="S12" s="180" t="str">
        <f t="shared" si="4"/>
        <v>BETUL</v>
      </c>
      <c r="T12" s="180" t="str">
        <f t="shared" si="5"/>
        <v>BETUL</v>
      </c>
      <c r="U12" s="180" t="str">
        <f t="shared" si="6"/>
        <v>OKE</v>
      </c>
      <c r="V12" s="180" t="str">
        <f t="shared" si="7"/>
        <v>OKE</v>
      </c>
      <c r="AC12" s="305" t="s">
        <v>144</v>
      </c>
      <c r="AD12" s="306">
        <v>5</v>
      </c>
      <c r="AE12" s="306" t="s">
        <v>1122</v>
      </c>
      <c r="AF12" s="306" t="s">
        <v>128</v>
      </c>
      <c r="AG12" s="248">
        <v>320</v>
      </c>
      <c r="AH12" s="307">
        <v>41</v>
      </c>
      <c r="AI12" s="307">
        <v>12.8125</v>
      </c>
      <c r="AJ12" s="307">
        <v>45</v>
      </c>
      <c r="AK12" s="307">
        <v>14.0625</v>
      </c>
      <c r="AL12" s="247" t="s">
        <v>1123</v>
      </c>
    </row>
    <row r="13" spans="1:72">
      <c r="A13" s="279">
        <v>4</v>
      </c>
      <c r="B13" s="584" t="s">
        <v>144</v>
      </c>
      <c r="C13" s="585">
        <v>4</v>
      </c>
      <c r="D13" s="585" t="s">
        <v>1119</v>
      </c>
      <c r="E13" s="585" t="s">
        <v>128</v>
      </c>
      <c r="F13" s="248">
        <v>320</v>
      </c>
      <c r="G13" s="247">
        <v>92</v>
      </c>
      <c r="H13" s="249">
        <v>28.749999999999996</v>
      </c>
      <c r="I13" s="247">
        <v>105</v>
      </c>
      <c r="J13" s="249">
        <v>32.8125</v>
      </c>
      <c r="K13" s="250" t="s">
        <v>1124</v>
      </c>
      <c r="M13" s="178" t="str">
        <f t="shared" si="0"/>
        <v>K</v>
      </c>
      <c r="N13" s="178" t="str">
        <f t="shared" si="1"/>
        <v>K</v>
      </c>
      <c r="O13" s="178"/>
      <c r="P13" s="184">
        <f t="shared" si="2"/>
        <v>28.749999999999996</v>
      </c>
      <c r="Q13" s="184">
        <f t="shared" si="3"/>
        <v>32.8125</v>
      </c>
      <c r="R13" s="180"/>
      <c r="S13" s="180" t="str">
        <f t="shared" si="4"/>
        <v>BETUL</v>
      </c>
      <c r="T13" s="180" t="str">
        <f t="shared" si="5"/>
        <v>BETUL</v>
      </c>
      <c r="U13" s="180" t="str">
        <f t="shared" si="6"/>
        <v>OKE</v>
      </c>
      <c r="V13" s="180" t="str">
        <f t="shared" si="7"/>
        <v>OKE</v>
      </c>
      <c r="AC13" s="305" t="s">
        <v>144</v>
      </c>
      <c r="AD13" s="306">
        <v>5</v>
      </c>
      <c r="AE13" s="306" t="s">
        <v>1125</v>
      </c>
      <c r="AF13" s="306" t="s">
        <v>128</v>
      </c>
      <c r="AG13" s="248">
        <v>320</v>
      </c>
      <c r="AH13" s="307">
        <v>119</v>
      </c>
      <c r="AI13" s="307">
        <v>37.1875</v>
      </c>
      <c r="AJ13" s="307">
        <v>129</v>
      </c>
      <c r="AK13" s="307">
        <v>40.3125</v>
      </c>
      <c r="AL13" s="247" t="s">
        <v>1126</v>
      </c>
    </row>
    <row r="14" spans="1:72">
      <c r="A14" s="279">
        <v>5</v>
      </c>
      <c r="B14" s="584" t="s">
        <v>144</v>
      </c>
      <c r="C14" s="585">
        <v>5</v>
      </c>
      <c r="D14" s="585" t="s">
        <v>1122</v>
      </c>
      <c r="E14" s="585" t="s">
        <v>128</v>
      </c>
      <c r="F14" s="248">
        <v>320</v>
      </c>
      <c r="G14" s="247">
        <v>42</v>
      </c>
      <c r="H14" s="249">
        <v>13.125</v>
      </c>
      <c r="I14" s="247">
        <v>42</v>
      </c>
      <c r="J14" s="249">
        <v>13.125</v>
      </c>
      <c r="K14" s="250" t="s">
        <v>1127</v>
      </c>
      <c r="M14" s="178" t="str">
        <f t="shared" si="0"/>
        <v>K</v>
      </c>
      <c r="N14" s="178" t="str">
        <f t="shared" si="1"/>
        <v>K</v>
      </c>
      <c r="O14" s="178"/>
      <c r="P14" s="184">
        <f t="shared" si="2"/>
        <v>13.125</v>
      </c>
      <c r="Q14" s="184">
        <f t="shared" si="3"/>
        <v>13.125</v>
      </c>
      <c r="R14" s="180"/>
      <c r="S14" s="180" t="str">
        <f t="shared" si="4"/>
        <v>BETUL</v>
      </c>
      <c r="T14" s="180" t="str">
        <f t="shared" si="5"/>
        <v>BETUL</v>
      </c>
      <c r="U14" s="180" t="str">
        <f t="shared" si="6"/>
        <v>OKE</v>
      </c>
      <c r="V14" s="180" t="str">
        <f t="shared" si="7"/>
        <v>OKE</v>
      </c>
      <c r="AC14" s="305" t="s">
        <v>149</v>
      </c>
      <c r="AD14" s="306">
        <v>1</v>
      </c>
      <c r="AE14" s="306" t="s">
        <v>1128</v>
      </c>
      <c r="AF14" s="306" t="s">
        <v>128</v>
      </c>
      <c r="AG14" s="248">
        <v>272</v>
      </c>
      <c r="AH14" s="307">
        <v>193</v>
      </c>
      <c r="AI14" s="307">
        <v>70.955882352941202</v>
      </c>
      <c r="AJ14" s="307">
        <v>106</v>
      </c>
      <c r="AK14" s="307">
        <v>38.970588235294102</v>
      </c>
      <c r="AL14" s="247" t="s">
        <v>1129</v>
      </c>
    </row>
    <row r="15" spans="1:72">
      <c r="A15" s="279">
        <v>6</v>
      </c>
      <c r="B15" s="584" t="s">
        <v>144</v>
      </c>
      <c r="C15" s="585">
        <v>5</v>
      </c>
      <c r="D15" s="585" t="s">
        <v>1125</v>
      </c>
      <c r="E15" s="585" t="s">
        <v>128</v>
      </c>
      <c r="F15" s="248">
        <v>320</v>
      </c>
      <c r="G15" s="247">
        <v>114</v>
      </c>
      <c r="H15" s="249">
        <v>35.625</v>
      </c>
      <c r="I15" s="247">
        <v>114</v>
      </c>
      <c r="J15" s="249">
        <v>35.625</v>
      </c>
      <c r="K15" s="250" t="s">
        <v>1130</v>
      </c>
      <c r="M15" s="178" t="str">
        <f t="shared" si="0"/>
        <v>K</v>
      </c>
      <c r="N15" s="178" t="str">
        <f t="shared" si="1"/>
        <v>K</v>
      </c>
      <c r="O15" s="178"/>
      <c r="P15" s="184">
        <f t="shared" si="2"/>
        <v>35.625</v>
      </c>
      <c r="Q15" s="184">
        <f t="shared" si="3"/>
        <v>35.625</v>
      </c>
      <c r="R15" s="180"/>
      <c r="S15" s="180" t="str">
        <f t="shared" si="4"/>
        <v>BETUL</v>
      </c>
      <c r="T15" s="180" t="str">
        <f t="shared" si="5"/>
        <v>BETUL</v>
      </c>
      <c r="U15" s="180" t="str">
        <f t="shared" si="6"/>
        <v>OKE</v>
      </c>
      <c r="V15" s="180" t="str">
        <f t="shared" si="7"/>
        <v>OKE</v>
      </c>
      <c r="AC15" s="305" t="s">
        <v>149</v>
      </c>
      <c r="AD15" s="306">
        <v>1</v>
      </c>
      <c r="AE15" s="306" t="s">
        <v>1131</v>
      </c>
      <c r="AF15" s="306" t="s">
        <v>128</v>
      </c>
      <c r="AG15" s="248">
        <v>320</v>
      </c>
      <c r="AH15" s="307">
        <v>178</v>
      </c>
      <c r="AI15" s="307">
        <v>55.625</v>
      </c>
      <c r="AJ15" s="307">
        <v>150</v>
      </c>
      <c r="AK15" s="307">
        <v>46.875</v>
      </c>
      <c r="AL15" s="247" t="s">
        <v>1132</v>
      </c>
    </row>
    <row r="16" spans="1:72">
      <c r="A16" s="279">
        <v>7</v>
      </c>
      <c r="B16" s="584" t="s">
        <v>149</v>
      </c>
      <c r="C16" s="585">
        <v>1</v>
      </c>
      <c r="D16" s="585" t="s">
        <v>1128</v>
      </c>
      <c r="E16" s="585" t="s">
        <v>128</v>
      </c>
      <c r="F16" s="248">
        <v>272</v>
      </c>
      <c r="G16" s="247">
        <v>147</v>
      </c>
      <c r="H16" s="249">
        <v>54.044117647058819</v>
      </c>
      <c r="I16" s="247">
        <v>199</v>
      </c>
      <c r="J16" s="249">
        <v>73.161764705882348</v>
      </c>
      <c r="K16" s="250" t="s">
        <v>1133</v>
      </c>
      <c r="M16" s="178" t="str">
        <f t="shared" si="0"/>
        <v>K</v>
      </c>
      <c r="N16" s="178" t="str">
        <f t="shared" si="1"/>
        <v>K</v>
      </c>
      <c r="O16" s="178"/>
      <c r="P16" s="184">
        <f t="shared" si="2"/>
        <v>54.044117647058819</v>
      </c>
      <c r="Q16" s="184">
        <f t="shared" si="3"/>
        <v>73.161764705882348</v>
      </c>
      <c r="R16" s="180"/>
      <c r="S16" s="180" t="str">
        <f t="shared" si="4"/>
        <v>BETUL</v>
      </c>
      <c r="T16" s="180" t="str">
        <f t="shared" si="5"/>
        <v>BETUL</v>
      </c>
      <c r="U16" s="180" t="str">
        <f t="shared" si="6"/>
        <v>OKE</v>
      </c>
      <c r="V16" s="180" t="str">
        <f t="shared" si="7"/>
        <v>OKE</v>
      </c>
      <c r="AC16" s="305" t="s">
        <v>149</v>
      </c>
      <c r="AD16" s="306">
        <v>1</v>
      </c>
      <c r="AE16" s="306" t="s">
        <v>1134</v>
      </c>
      <c r="AF16" s="306" t="s">
        <v>128</v>
      </c>
      <c r="AG16" s="248">
        <v>320</v>
      </c>
      <c r="AH16" s="307">
        <v>0</v>
      </c>
      <c r="AI16" s="307">
        <v>0</v>
      </c>
      <c r="AJ16" s="307">
        <v>0</v>
      </c>
      <c r="AK16" s="307">
        <v>0</v>
      </c>
      <c r="AL16" s="247" t="s">
        <v>1135</v>
      </c>
    </row>
    <row r="17" spans="1:38">
      <c r="A17" s="279">
        <v>8</v>
      </c>
      <c r="B17" s="584" t="s">
        <v>149</v>
      </c>
      <c r="C17" s="585">
        <v>1</v>
      </c>
      <c r="D17" s="585" t="s">
        <v>1131</v>
      </c>
      <c r="E17" s="585" t="s">
        <v>128</v>
      </c>
      <c r="F17" s="248">
        <v>320</v>
      </c>
      <c r="G17" s="247">
        <v>65</v>
      </c>
      <c r="H17" s="249">
        <v>20.3125</v>
      </c>
      <c r="I17" s="247">
        <v>58</v>
      </c>
      <c r="J17" s="249">
        <v>18.125</v>
      </c>
      <c r="K17" s="250" t="s">
        <v>1136</v>
      </c>
      <c r="M17" s="178" t="str">
        <f t="shared" si="0"/>
        <v>K</v>
      </c>
      <c r="N17" s="178" t="str">
        <f t="shared" si="1"/>
        <v>K</v>
      </c>
      <c r="O17" s="178"/>
      <c r="P17" s="184">
        <f t="shared" si="2"/>
        <v>20.3125</v>
      </c>
      <c r="Q17" s="184">
        <f t="shared" si="3"/>
        <v>18.125</v>
      </c>
      <c r="R17" s="180"/>
      <c r="S17" s="180" t="str">
        <f t="shared" si="4"/>
        <v>BETUL</v>
      </c>
      <c r="T17" s="180" t="str">
        <f t="shared" si="5"/>
        <v>BETUL</v>
      </c>
      <c r="U17" s="180" t="str">
        <f t="shared" si="6"/>
        <v>OKE</v>
      </c>
      <c r="V17" s="180" t="str">
        <f t="shared" si="7"/>
        <v>OKE</v>
      </c>
      <c r="AC17" s="305" t="s">
        <v>149</v>
      </c>
      <c r="AD17" s="306">
        <v>1</v>
      </c>
      <c r="AE17" s="306" t="s">
        <v>1137</v>
      </c>
      <c r="AF17" s="306" t="s">
        <v>128</v>
      </c>
      <c r="AG17" s="248">
        <v>272</v>
      </c>
      <c r="AH17" s="307">
        <v>171</v>
      </c>
      <c r="AI17" s="307">
        <v>62.867647058823501</v>
      </c>
      <c r="AJ17" s="307">
        <v>166</v>
      </c>
      <c r="AK17" s="307">
        <v>61.029411764705898</v>
      </c>
      <c r="AL17" s="247" t="s">
        <v>1138</v>
      </c>
    </row>
    <row r="18" spans="1:38">
      <c r="A18" s="279">
        <v>9</v>
      </c>
      <c r="B18" s="584" t="s">
        <v>149</v>
      </c>
      <c r="C18" s="585">
        <v>1</v>
      </c>
      <c r="D18" s="585" t="s">
        <v>1134</v>
      </c>
      <c r="E18" s="585" t="s">
        <v>128</v>
      </c>
      <c r="F18" s="248">
        <v>320</v>
      </c>
      <c r="G18" s="247">
        <v>172</v>
      </c>
      <c r="H18" s="249">
        <v>53.75</v>
      </c>
      <c r="I18" s="247">
        <v>168</v>
      </c>
      <c r="J18" s="249">
        <v>52.5</v>
      </c>
      <c r="K18" s="250" t="s">
        <v>1139</v>
      </c>
      <c r="M18" s="178" t="str">
        <f t="shared" si="0"/>
        <v>K</v>
      </c>
      <c r="N18" s="178" t="str">
        <f t="shared" si="1"/>
        <v>K</v>
      </c>
      <c r="O18" s="178"/>
      <c r="P18" s="184">
        <f t="shared" si="2"/>
        <v>53.75</v>
      </c>
      <c r="Q18" s="184">
        <f t="shared" si="3"/>
        <v>52.5</v>
      </c>
      <c r="R18" s="180"/>
      <c r="S18" s="180" t="str">
        <f t="shared" si="4"/>
        <v>BETUL</v>
      </c>
      <c r="T18" s="180" t="str">
        <f t="shared" si="5"/>
        <v>BETUL</v>
      </c>
      <c r="U18" s="180" t="str">
        <f t="shared" si="6"/>
        <v>OKE</v>
      </c>
      <c r="V18" s="180" t="str">
        <f t="shared" si="7"/>
        <v>OKE</v>
      </c>
      <c r="AC18" s="305" t="s">
        <v>149</v>
      </c>
      <c r="AD18" s="306">
        <v>1</v>
      </c>
      <c r="AE18" s="306" t="s">
        <v>1140</v>
      </c>
      <c r="AF18" s="306" t="s">
        <v>128</v>
      </c>
      <c r="AG18" s="248">
        <v>272</v>
      </c>
      <c r="AH18" s="307">
        <v>0</v>
      </c>
      <c r="AI18" s="307">
        <v>0</v>
      </c>
      <c r="AJ18" s="307">
        <v>0</v>
      </c>
      <c r="AK18" s="307">
        <v>0</v>
      </c>
      <c r="AL18" s="247" t="s">
        <v>1141</v>
      </c>
    </row>
    <row r="19" spans="1:38">
      <c r="A19" s="279">
        <v>10</v>
      </c>
      <c r="B19" s="584" t="s">
        <v>149</v>
      </c>
      <c r="C19" s="585">
        <v>1</v>
      </c>
      <c r="D19" s="585" t="s">
        <v>1137</v>
      </c>
      <c r="E19" s="585" t="s">
        <v>128</v>
      </c>
      <c r="F19" s="248">
        <v>272</v>
      </c>
      <c r="G19" s="247">
        <v>150</v>
      </c>
      <c r="H19" s="249">
        <v>55.147058823529413</v>
      </c>
      <c r="I19" s="247">
        <v>139</v>
      </c>
      <c r="J19" s="249">
        <v>51.102941176470587</v>
      </c>
      <c r="K19" s="250" t="s">
        <v>1142</v>
      </c>
      <c r="M19" s="178" t="str">
        <f t="shared" si="0"/>
        <v>K</v>
      </c>
      <c r="N19" s="178" t="str">
        <f t="shared" si="1"/>
        <v>K</v>
      </c>
      <c r="O19" s="178"/>
      <c r="P19" s="184">
        <f t="shared" si="2"/>
        <v>55.147058823529413</v>
      </c>
      <c r="Q19" s="184">
        <f t="shared" si="3"/>
        <v>51.102941176470587</v>
      </c>
      <c r="R19" s="180"/>
      <c r="S19" s="180" t="str">
        <f t="shared" si="4"/>
        <v>BETUL</v>
      </c>
      <c r="T19" s="180" t="str">
        <f t="shared" si="5"/>
        <v>BETUL</v>
      </c>
      <c r="U19" s="180" t="str">
        <f t="shared" si="6"/>
        <v>OKE</v>
      </c>
      <c r="V19" s="180" t="str">
        <f t="shared" si="7"/>
        <v>OKE</v>
      </c>
      <c r="AC19" s="305" t="s">
        <v>149</v>
      </c>
      <c r="AD19" s="306">
        <v>1</v>
      </c>
      <c r="AE19" s="306" t="s">
        <v>1143</v>
      </c>
      <c r="AF19" s="306" t="s">
        <v>128</v>
      </c>
      <c r="AG19" s="248">
        <v>320</v>
      </c>
      <c r="AH19" s="307">
        <v>0</v>
      </c>
      <c r="AI19" s="307">
        <v>0</v>
      </c>
      <c r="AJ19" s="307">
        <v>0</v>
      </c>
      <c r="AK19" s="307">
        <v>0</v>
      </c>
      <c r="AL19" s="247" t="s">
        <v>1144</v>
      </c>
    </row>
    <row r="20" spans="1:38">
      <c r="A20" s="279">
        <v>11</v>
      </c>
      <c r="B20" s="584" t="s">
        <v>149</v>
      </c>
      <c r="C20" s="585">
        <v>1</v>
      </c>
      <c r="D20" s="585" t="s">
        <v>1140</v>
      </c>
      <c r="E20" s="585" t="s">
        <v>128</v>
      </c>
      <c r="F20" s="248">
        <v>272</v>
      </c>
      <c r="G20" s="247">
        <v>0</v>
      </c>
      <c r="H20" s="249">
        <v>0</v>
      </c>
      <c r="I20" s="247">
        <v>0</v>
      </c>
      <c r="J20" s="249">
        <v>0</v>
      </c>
      <c r="K20" s="250" t="s">
        <v>1139</v>
      </c>
      <c r="M20" s="178" t="str">
        <f t="shared" si="0"/>
        <v>K</v>
      </c>
      <c r="N20" s="178" t="str">
        <f t="shared" si="1"/>
        <v>K</v>
      </c>
      <c r="O20" s="178"/>
      <c r="P20" s="184">
        <f t="shared" si="2"/>
        <v>0</v>
      </c>
      <c r="Q20" s="184">
        <f t="shared" si="3"/>
        <v>0</v>
      </c>
      <c r="R20" s="180"/>
      <c r="S20" s="180" t="str">
        <f t="shared" si="4"/>
        <v>BETUL</v>
      </c>
      <c r="T20" s="180" t="str">
        <f t="shared" si="5"/>
        <v>BETUL</v>
      </c>
      <c r="U20" s="180" t="str">
        <f t="shared" si="6"/>
        <v>OKE</v>
      </c>
      <c r="V20" s="180" t="str">
        <f t="shared" si="7"/>
        <v>OKE</v>
      </c>
      <c r="AC20" s="305" t="s">
        <v>149</v>
      </c>
      <c r="AD20" s="306">
        <v>1</v>
      </c>
      <c r="AE20" s="306" t="s">
        <v>1145</v>
      </c>
      <c r="AF20" s="306" t="s">
        <v>128</v>
      </c>
      <c r="AG20" s="248">
        <v>320</v>
      </c>
      <c r="AH20" s="307">
        <v>3</v>
      </c>
      <c r="AI20" s="307">
        <v>0.9375</v>
      </c>
      <c r="AJ20" s="307">
        <v>3</v>
      </c>
      <c r="AK20" s="307">
        <v>0.9375</v>
      </c>
      <c r="AL20" s="247" t="s">
        <v>1146</v>
      </c>
    </row>
    <row r="21" spans="1:38">
      <c r="A21" s="279">
        <v>12</v>
      </c>
      <c r="B21" s="584" t="s">
        <v>149</v>
      </c>
      <c r="C21" s="585">
        <v>1</v>
      </c>
      <c r="D21" s="585" t="s">
        <v>1143</v>
      </c>
      <c r="E21" s="585" t="s">
        <v>128</v>
      </c>
      <c r="F21" s="248">
        <v>320</v>
      </c>
      <c r="G21" s="247">
        <v>0</v>
      </c>
      <c r="H21" s="249">
        <v>0</v>
      </c>
      <c r="I21" s="247">
        <v>0</v>
      </c>
      <c r="J21" s="249">
        <v>0</v>
      </c>
      <c r="K21" s="250" t="s">
        <v>1139</v>
      </c>
      <c r="M21" s="178" t="str">
        <f t="shared" si="0"/>
        <v>K</v>
      </c>
      <c r="N21" s="178" t="str">
        <f t="shared" si="1"/>
        <v>K</v>
      </c>
      <c r="O21" s="178"/>
      <c r="P21" s="184">
        <f t="shared" si="2"/>
        <v>0</v>
      </c>
      <c r="Q21" s="184">
        <f t="shared" si="3"/>
        <v>0</v>
      </c>
      <c r="R21" s="180"/>
      <c r="S21" s="180" t="str">
        <f t="shared" si="4"/>
        <v>BETUL</v>
      </c>
      <c r="T21" s="180" t="str">
        <f t="shared" si="5"/>
        <v>BETUL</v>
      </c>
      <c r="U21" s="180" t="str">
        <f t="shared" si="6"/>
        <v>OKE</v>
      </c>
      <c r="V21" s="180" t="str">
        <f t="shared" si="7"/>
        <v>OKE</v>
      </c>
      <c r="AC21" s="305" t="s">
        <v>149</v>
      </c>
      <c r="AD21" s="306">
        <v>1</v>
      </c>
      <c r="AE21" s="306" t="s">
        <v>1147</v>
      </c>
      <c r="AF21" s="306" t="s">
        <v>128</v>
      </c>
      <c r="AG21" s="248">
        <v>320</v>
      </c>
      <c r="AH21" s="307">
        <v>88</v>
      </c>
      <c r="AI21" s="307">
        <v>27.5</v>
      </c>
      <c r="AJ21" s="307">
        <v>75</v>
      </c>
      <c r="AK21" s="307">
        <v>23.4375</v>
      </c>
      <c r="AL21" s="247" t="s">
        <v>1148</v>
      </c>
    </row>
    <row r="22" spans="1:38">
      <c r="A22" s="279">
        <v>13</v>
      </c>
      <c r="B22" s="584" t="s">
        <v>149</v>
      </c>
      <c r="C22" s="585">
        <v>1</v>
      </c>
      <c r="D22" s="585" t="s">
        <v>1145</v>
      </c>
      <c r="E22" s="585" t="s">
        <v>128</v>
      </c>
      <c r="F22" s="248">
        <v>320</v>
      </c>
      <c r="G22" s="247">
        <v>0</v>
      </c>
      <c r="H22" s="249">
        <v>0</v>
      </c>
      <c r="I22" s="247">
        <v>0</v>
      </c>
      <c r="J22" s="249">
        <v>0</v>
      </c>
      <c r="K22" s="250" t="s">
        <v>1149</v>
      </c>
      <c r="M22" s="178" t="str">
        <f t="shared" si="0"/>
        <v>K</v>
      </c>
      <c r="N22" s="178" t="str">
        <f t="shared" si="1"/>
        <v>K</v>
      </c>
      <c r="O22" s="178"/>
      <c r="P22" s="184">
        <f t="shared" si="2"/>
        <v>0</v>
      </c>
      <c r="Q22" s="184">
        <f t="shared" si="3"/>
        <v>0</v>
      </c>
      <c r="R22" s="180"/>
      <c r="S22" s="180" t="str">
        <f t="shared" si="4"/>
        <v>BETUL</v>
      </c>
      <c r="T22" s="180" t="str">
        <f t="shared" si="5"/>
        <v>BETUL</v>
      </c>
      <c r="U22" s="180" t="str">
        <f t="shared" si="6"/>
        <v>OKE</v>
      </c>
      <c r="V22" s="180" t="str">
        <f t="shared" si="7"/>
        <v>OKE</v>
      </c>
      <c r="AC22" s="305" t="s">
        <v>149</v>
      </c>
      <c r="AD22" s="306">
        <v>1</v>
      </c>
      <c r="AE22" s="306" t="s">
        <v>150</v>
      </c>
      <c r="AF22" s="306" t="s">
        <v>128</v>
      </c>
      <c r="AG22" s="248">
        <v>272</v>
      </c>
      <c r="AH22" s="307">
        <v>262</v>
      </c>
      <c r="AI22" s="307">
        <v>96.323529411764696</v>
      </c>
      <c r="AJ22" s="307">
        <v>249</v>
      </c>
      <c r="AK22" s="307">
        <v>91.544117647058798</v>
      </c>
      <c r="AL22" s="247" t="s">
        <v>151</v>
      </c>
    </row>
    <row r="23" spans="1:38">
      <c r="A23" s="279">
        <v>14</v>
      </c>
      <c r="B23" s="584" t="s">
        <v>149</v>
      </c>
      <c r="C23" s="585">
        <v>1</v>
      </c>
      <c r="D23" s="585" t="s">
        <v>1147</v>
      </c>
      <c r="E23" s="585" t="s">
        <v>128</v>
      </c>
      <c r="F23" s="248">
        <v>320</v>
      </c>
      <c r="G23" s="247">
        <v>93</v>
      </c>
      <c r="H23" s="249">
        <v>29.062500000000004</v>
      </c>
      <c r="I23" s="247">
        <v>93</v>
      </c>
      <c r="J23" s="249">
        <v>29.062500000000004</v>
      </c>
      <c r="K23" s="250" t="s">
        <v>1150</v>
      </c>
      <c r="M23" s="178" t="str">
        <f t="shared" si="0"/>
        <v>K</v>
      </c>
      <c r="N23" s="178" t="str">
        <f t="shared" si="1"/>
        <v>K</v>
      </c>
      <c r="O23" s="178"/>
      <c r="P23" s="184">
        <f t="shared" si="2"/>
        <v>29.062500000000004</v>
      </c>
      <c r="Q23" s="184">
        <f t="shared" si="3"/>
        <v>29.062500000000004</v>
      </c>
      <c r="R23" s="180"/>
      <c r="S23" s="180" t="str">
        <f t="shared" si="4"/>
        <v>BETUL</v>
      </c>
      <c r="T23" s="180" t="str">
        <f t="shared" si="5"/>
        <v>BETUL</v>
      </c>
      <c r="U23" s="180" t="str">
        <f t="shared" si="6"/>
        <v>OKE</v>
      </c>
      <c r="V23" s="180" t="str">
        <f t="shared" si="7"/>
        <v>OKE</v>
      </c>
      <c r="AC23" s="305" t="s">
        <v>149</v>
      </c>
      <c r="AD23" s="306">
        <v>1</v>
      </c>
      <c r="AE23" s="306" t="s">
        <v>1151</v>
      </c>
      <c r="AF23" s="306" t="s">
        <v>128</v>
      </c>
      <c r="AG23" s="248">
        <v>320</v>
      </c>
      <c r="AH23" s="307">
        <v>111</v>
      </c>
      <c r="AI23" s="307">
        <v>34.6875</v>
      </c>
      <c r="AJ23" s="307">
        <v>122</v>
      </c>
      <c r="AK23" s="307">
        <v>38.125</v>
      </c>
      <c r="AL23" s="247" t="s">
        <v>1152</v>
      </c>
    </row>
    <row r="24" spans="1:38">
      <c r="A24" s="279">
        <v>15</v>
      </c>
      <c r="B24" s="584" t="s">
        <v>149</v>
      </c>
      <c r="C24" s="585">
        <v>1</v>
      </c>
      <c r="D24" s="585" t="s">
        <v>150</v>
      </c>
      <c r="E24" s="585" t="s">
        <v>128</v>
      </c>
      <c r="F24" s="248">
        <v>272</v>
      </c>
      <c r="G24" s="247">
        <v>211</v>
      </c>
      <c r="H24" s="249">
        <v>77.57352941176471</v>
      </c>
      <c r="I24" s="247">
        <v>9</v>
      </c>
      <c r="J24" s="249">
        <v>3.3088235294117649</v>
      </c>
      <c r="K24" s="250" t="s">
        <v>1153</v>
      </c>
      <c r="M24" s="178" t="str">
        <f t="shared" si="0"/>
        <v>K</v>
      </c>
      <c r="N24" s="178" t="str">
        <f t="shared" si="1"/>
        <v>K</v>
      </c>
      <c r="O24" s="178"/>
      <c r="P24" s="184">
        <f t="shared" si="2"/>
        <v>77.57352941176471</v>
      </c>
      <c r="Q24" s="184">
        <f t="shared" si="3"/>
        <v>3.3088235294117649</v>
      </c>
      <c r="R24" s="180"/>
      <c r="S24" s="180" t="str">
        <f t="shared" si="4"/>
        <v>BETUL</v>
      </c>
      <c r="T24" s="180" t="str">
        <f t="shared" si="5"/>
        <v>BETUL</v>
      </c>
      <c r="U24" s="180" t="str">
        <f t="shared" si="6"/>
        <v>OKE</v>
      </c>
      <c r="V24" s="180" t="str">
        <f t="shared" si="7"/>
        <v>OKE</v>
      </c>
      <c r="AC24" s="305" t="s">
        <v>149</v>
      </c>
      <c r="AD24" s="306">
        <v>2</v>
      </c>
      <c r="AE24" s="306" t="s">
        <v>1154</v>
      </c>
      <c r="AF24" s="306" t="s">
        <v>128</v>
      </c>
      <c r="AG24" s="248">
        <v>272</v>
      </c>
      <c r="AH24" s="307">
        <v>188</v>
      </c>
      <c r="AI24" s="307">
        <v>69.117647058823493</v>
      </c>
      <c r="AJ24" s="307">
        <v>96</v>
      </c>
      <c r="AK24" s="307">
        <v>35.294117647058798</v>
      </c>
      <c r="AL24" s="247" t="s">
        <v>1155</v>
      </c>
    </row>
    <row r="25" spans="1:38">
      <c r="A25" s="279">
        <v>16</v>
      </c>
      <c r="B25" s="584" t="s">
        <v>149</v>
      </c>
      <c r="C25" s="585">
        <v>1</v>
      </c>
      <c r="D25" s="585" t="s">
        <v>1151</v>
      </c>
      <c r="E25" s="585" t="s">
        <v>128</v>
      </c>
      <c r="F25" s="248">
        <v>320</v>
      </c>
      <c r="G25" s="247">
        <v>139</v>
      </c>
      <c r="H25" s="249">
        <v>43.4375</v>
      </c>
      <c r="I25" s="247">
        <v>136</v>
      </c>
      <c r="J25" s="249">
        <v>42.5</v>
      </c>
      <c r="K25" s="250" t="s">
        <v>1156</v>
      </c>
      <c r="M25" s="178" t="str">
        <f t="shared" si="0"/>
        <v>K</v>
      </c>
      <c r="N25" s="178" t="str">
        <f t="shared" si="1"/>
        <v>K</v>
      </c>
      <c r="O25" s="178"/>
      <c r="P25" s="184">
        <f t="shared" si="2"/>
        <v>43.4375</v>
      </c>
      <c r="Q25" s="184">
        <f t="shared" si="3"/>
        <v>42.5</v>
      </c>
      <c r="R25" s="180"/>
      <c r="S25" s="180" t="str">
        <f t="shared" si="4"/>
        <v>BETUL</v>
      </c>
      <c r="T25" s="180" t="str">
        <f t="shared" si="5"/>
        <v>BETUL</v>
      </c>
      <c r="U25" s="180" t="str">
        <f t="shared" si="6"/>
        <v>OKE</v>
      </c>
      <c r="V25" s="180" t="str">
        <f t="shared" si="7"/>
        <v>OKE</v>
      </c>
      <c r="AC25" s="305" t="s">
        <v>149</v>
      </c>
      <c r="AD25" s="306">
        <v>2</v>
      </c>
      <c r="AE25" s="306" t="s">
        <v>1157</v>
      </c>
      <c r="AF25" s="306" t="s">
        <v>128</v>
      </c>
      <c r="AG25" s="248">
        <v>320</v>
      </c>
      <c r="AH25" s="307">
        <v>168</v>
      </c>
      <c r="AI25" s="307">
        <v>52.5</v>
      </c>
      <c r="AJ25" s="307">
        <v>153</v>
      </c>
      <c r="AK25" s="307">
        <v>47.8125</v>
      </c>
      <c r="AL25" s="247" t="s">
        <v>1158</v>
      </c>
    </row>
    <row r="26" spans="1:38">
      <c r="A26" s="279">
        <v>17</v>
      </c>
      <c r="B26" s="584" t="s">
        <v>149</v>
      </c>
      <c r="C26" s="585">
        <v>1</v>
      </c>
      <c r="D26" s="585" t="s">
        <v>5445</v>
      </c>
      <c r="E26" s="585" t="s">
        <v>128</v>
      </c>
      <c r="F26" s="248">
        <v>420</v>
      </c>
      <c r="G26" s="247">
        <v>0</v>
      </c>
      <c r="H26" s="249">
        <v>0</v>
      </c>
      <c r="I26" s="247">
        <v>0</v>
      </c>
      <c r="J26" s="249">
        <v>0</v>
      </c>
      <c r="K26" s="250"/>
      <c r="M26" s="178" t="str">
        <f t="shared" si="0"/>
        <v>K</v>
      </c>
      <c r="N26" s="178" t="str">
        <f t="shared" si="1"/>
        <v>K</v>
      </c>
      <c r="O26" s="178"/>
      <c r="P26" s="184">
        <f t="shared" si="2"/>
        <v>0</v>
      </c>
      <c r="Q26" s="184">
        <f t="shared" si="3"/>
        <v>0</v>
      </c>
      <c r="R26" s="180"/>
      <c r="S26" s="180" t="str">
        <f t="shared" si="4"/>
        <v>BETUL</v>
      </c>
      <c r="T26" s="180" t="str">
        <f t="shared" si="5"/>
        <v>BETUL</v>
      </c>
      <c r="U26" s="180" t="str">
        <f t="shared" si="6"/>
        <v>OKE</v>
      </c>
      <c r="V26" s="180" t="str">
        <f t="shared" si="7"/>
        <v>OKE</v>
      </c>
      <c r="AC26" s="305" t="s">
        <v>149</v>
      </c>
      <c r="AD26" s="306">
        <v>2</v>
      </c>
      <c r="AE26" s="306" t="s">
        <v>1160</v>
      </c>
      <c r="AF26" s="306" t="s">
        <v>128</v>
      </c>
      <c r="AG26" s="248">
        <v>320</v>
      </c>
      <c r="AH26" s="307">
        <v>107</v>
      </c>
      <c r="AI26" s="307">
        <v>33.4375</v>
      </c>
      <c r="AJ26" s="307">
        <v>6</v>
      </c>
      <c r="AK26" s="307">
        <v>1.875</v>
      </c>
      <c r="AL26" s="247" t="s">
        <v>1161</v>
      </c>
    </row>
    <row r="27" spans="1:38">
      <c r="A27" s="279">
        <v>18</v>
      </c>
      <c r="B27" s="584" t="s">
        <v>149</v>
      </c>
      <c r="C27" s="585">
        <v>2</v>
      </c>
      <c r="D27" s="585" t="s">
        <v>1154</v>
      </c>
      <c r="E27" s="585" t="s">
        <v>128</v>
      </c>
      <c r="F27" s="248">
        <v>272</v>
      </c>
      <c r="G27" s="247">
        <v>91</v>
      </c>
      <c r="H27" s="249">
        <v>33.455882352941174</v>
      </c>
      <c r="I27" s="247">
        <v>91</v>
      </c>
      <c r="J27" s="249">
        <v>33.455882352941174</v>
      </c>
      <c r="K27" s="250" t="s">
        <v>1159</v>
      </c>
      <c r="M27" s="178" t="str">
        <f t="shared" si="0"/>
        <v>K</v>
      </c>
      <c r="N27" s="178" t="str">
        <f t="shared" si="1"/>
        <v>K</v>
      </c>
      <c r="O27" s="178"/>
      <c r="P27" s="184">
        <f t="shared" si="2"/>
        <v>33.455882352941174</v>
      </c>
      <c r="Q27" s="184">
        <f t="shared" si="3"/>
        <v>33.455882352941174</v>
      </c>
      <c r="R27" s="180"/>
      <c r="S27" s="180" t="str">
        <f t="shared" si="4"/>
        <v>BETUL</v>
      </c>
      <c r="T27" s="180" t="str">
        <f t="shared" si="5"/>
        <v>BETUL</v>
      </c>
      <c r="U27" s="180" t="str">
        <f t="shared" si="6"/>
        <v>OKE</v>
      </c>
      <c r="V27" s="180" t="str">
        <f t="shared" si="7"/>
        <v>OKE</v>
      </c>
      <c r="AC27" s="305" t="s">
        <v>149</v>
      </c>
      <c r="AD27" s="306">
        <v>2</v>
      </c>
      <c r="AE27" s="306" t="s">
        <v>1162</v>
      </c>
      <c r="AF27" s="306" t="s">
        <v>128</v>
      </c>
      <c r="AG27" s="248">
        <v>272</v>
      </c>
      <c r="AH27" s="307">
        <v>60</v>
      </c>
      <c r="AI27" s="307">
        <v>22.0588235294118</v>
      </c>
      <c r="AJ27" s="307">
        <v>54</v>
      </c>
      <c r="AK27" s="307">
        <v>19.852941176470601</v>
      </c>
      <c r="AL27" s="247" t="s">
        <v>1163</v>
      </c>
    </row>
    <row r="28" spans="1:38">
      <c r="A28" s="279">
        <v>19</v>
      </c>
      <c r="B28" s="584" t="s">
        <v>149</v>
      </c>
      <c r="C28" s="585">
        <v>2</v>
      </c>
      <c r="D28" s="585" t="s">
        <v>1160</v>
      </c>
      <c r="E28" s="585" t="s">
        <v>128</v>
      </c>
      <c r="F28" s="248">
        <v>320</v>
      </c>
      <c r="G28" s="247">
        <v>164</v>
      </c>
      <c r="H28" s="249">
        <v>51.249999999999993</v>
      </c>
      <c r="I28" s="247">
        <v>111</v>
      </c>
      <c r="J28" s="249">
        <v>34.6875</v>
      </c>
      <c r="K28" s="250" t="s">
        <v>1139</v>
      </c>
      <c r="M28" s="178" t="str">
        <f t="shared" si="0"/>
        <v>K</v>
      </c>
      <c r="N28" s="178" t="str">
        <f t="shared" si="1"/>
        <v>K</v>
      </c>
      <c r="O28" s="178"/>
      <c r="P28" s="184">
        <f t="shared" si="2"/>
        <v>51.249999999999993</v>
      </c>
      <c r="Q28" s="184">
        <f t="shared" si="3"/>
        <v>34.6875</v>
      </c>
      <c r="R28" s="180"/>
      <c r="S28" s="180" t="str">
        <f t="shared" si="4"/>
        <v>BETUL</v>
      </c>
      <c r="T28" s="180" t="str">
        <f t="shared" si="5"/>
        <v>BETUL</v>
      </c>
      <c r="U28" s="180" t="str">
        <f t="shared" si="6"/>
        <v>OKE</v>
      </c>
      <c r="V28" s="180" t="str">
        <f t="shared" si="7"/>
        <v>OKE</v>
      </c>
      <c r="AC28" s="305" t="s">
        <v>149</v>
      </c>
      <c r="AD28" s="306">
        <v>2</v>
      </c>
      <c r="AE28" s="306" t="s">
        <v>1164</v>
      </c>
      <c r="AF28" s="306" t="s">
        <v>128</v>
      </c>
      <c r="AG28" s="248">
        <v>320</v>
      </c>
      <c r="AH28" s="307">
        <v>165</v>
      </c>
      <c r="AI28" s="307">
        <v>51.5625</v>
      </c>
      <c r="AJ28" s="307">
        <v>160</v>
      </c>
      <c r="AK28" s="307">
        <v>50</v>
      </c>
      <c r="AL28" s="247" t="s">
        <v>1165</v>
      </c>
    </row>
    <row r="29" spans="1:38">
      <c r="A29" s="279">
        <v>20</v>
      </c>
      <c r="B29" s="584" t="s">
        <v>149</v>
      </c>
      <c r="C29" s="585">
        <v>2</v>
      </c>
      <c r="D29" s="585" t="s">
        <v>1162</v>
      </c>
      <c r="E29" s="585" t="s">
        <v>128</v>
      </c>
      <c r="F29" s="248">
        <v>272</v>
      </c>
      <c r="G29" s="247">
        <v>58</v>
      </c>
      <c r="H29" s="249">
        <v>21.323529411764707</v>
      </c>
      <c r="I29" s="247">
        <v>48</v>
      </c>
      <c r="J29" s="249">
        <v>17.647058823529413</v>
      </c>
      <c r="K29" s="250" t="s">
        <v>1142</v>
      </c>
      <c r="M29" s="178" t="str">
        <f t="shared" si="0"/>
        <v>K</v>
      </c>
      <c r="N29" s="178" t="str">
        <f t="shared" si="1"/>
        <v>K</v>
      </c>
      <c r="O29" s="178"/>
      <c r="P29" s="184">
        <f t="shared" si="2"/>
        <v>21.323529411764707</v>
      </c>
      <c r="Q29" s="184">
        <f t="shared" si="3"/>
        <v>17.647058823529413</v>
      </c>
      <c r="R29" s="180"/>
      <c r="S29" s="180" t="str">
        <f t="shared" si="4"/>
        <v>BETUL</v>
      </c>
      <c r="T29" s="180" t="str">
        <f t="shared" si="5"/>
        <v>BETUL</v>
      </c>
      <c r="U29" s="180" t="str">
        <f t="shared" si="6"/>
        <v>OKE</v>
      </c>
      <c r="V29" s="180" t="str">
        <f t="shared" si="7"/>
        <v>OKE</v>
      </c>
      <c r="AC29" s="305" t="s">
        <v>149</v>
      </c>
      <c r="AD29" s="306">
        <v>2</v>
      </c>
      <c r="AE29" s="306" t="s">
        <v>1166</v>
      </c>
      <c r="AF29" s="306" t="s">
        <v>128</v>
      </c>
      <c r="AG29" s="248">
        <v>272</v>
      </c>
      <c r="AH29" s="307">
        <v>149</v>
      </c>
      <c r="AI29" s="307">
        <v>54.779411764705898</v>
      </c>
      <c r="AJ29" s="307">
        <v>136</v>
      </c>
      <c r="AK29" s="307">
        <v>50</v>
      </c>
      <c r="AL29" s="247" t="s">
        <v>1167</v>
      </c>
    </row>
    <row r="30" spans="1:38">
      <c r="A30" s="279">
        <v>21</v>
      </c>
      <c r="B30" s="584" t="s">
        <v>149</v>
      </c>
      <c r="C30" s="585">
        <v>2</v>
      </c>
      <c r="D30" s="585" t="s">
        <v>1164</v>
      </c>
      <c r="E30" s="585" t="s">
        <v>128</v>
      </c>
      <c r="F30" s="248">
        <v>320</v>
      </c>
      <c r="G30" s="247">
        <v>148</v>
      </c>
      <c r="H30" s="249">
        <v>46.25</v>
      </c>
      <c r="I30" s="247">
        <v>138</v>
      </c>
      <c r="J30" s="249">
        <v>43.125</v>
      </c>
      <c r="K30" s="250" t="s">
        <v>1168</v>
      </c>
      <c r="M30" s="178" t="str">
        <f t="shared" si="0"/>
        <v>K</v>
      </c>
      <c r="N30" s="178" t="str">
        <f t="shared" si="1"/>
        <v>K</v>
      </c>
      <c r="O30" s="203"/>
      <c r="P30" s="184">
        <f t="shared" si="2"/>
        <v>46.25</v>
      </c>
      <c r="Q30" s="184">
        <f t="shared" si="3"/>
        <v>43.125</v>
      </c>
      <c r="R30" s="180"/>
      <c r="S30" s="180" t="str">
        <f t="shared" si="4"/>
        <v>BETUL</v>
      </c>
      <c r="T30" s="180" t="str">
        <f t="shared" si="5"/>
        <v>BETUL</v>
      </c>
      <c r="U30" s="180" t="str">
        <f t="shared" si="6"/>
        <v>OKE</v>
      </c>
      <c r="V30" s="180" t="str">
        <f t="shared" si="7"/>
        <v>OKE</v>
      </c>
      <c r="AC30" s="305" t="s">
        <v>149</v>
      </c>
      <c r="AD30" s="306">
        <v>2</v>
      </c>
      <c r="AE30" s="306" t="s">
        <v>1169</v>
      </c>
      <c r="AF30" s="306" t="s">
        <v>128</v>
      </c>
      <c r="AG30" s="248">
        <v>272</v>
      </c>
      <c r="AH30" s="307">
        <v>18</v>
      </c>
      <c r="AI30" s="307">
        <v>6.6176470588235299</v>
      </c>
      <c r="AJ30" s="307">
        <v>19</v>
      </c>
      <c r="AK30" s="307">
        <v>6.9852941176470598</v>
      </c>
      <c r="AL30" s="247" t="s">
        <v>1170</v>
      </c>
    </row>
    <row r="31" spans="1:38">
      <c r="A31" s="279">
        <v>22</v>
      </c>
      <c r="B31" s="584" t="s">
        <v>149</v>
      </c>
      <c r="C31" s="585">
        <v>2</v>
      </c>
      <c r="D31" s="585" t="s">
        <v>1166</v>
      </c>
      <c r="E31" s="585" t="s">
        <v>128</v>
      </c>
      <c r="F31" s="248">
        <v>272</v>
      </c>
      <c r="G31" s="247">
        <v>120</v>
      </c>
      <c r="H31" s="249">
        <v>44.117647058823529</v>
      </c>
      <c r="I31" s="247">
        <v>117</v>
      </c>
      <c r="J31" s="249">
        <v>43.014705882352942</v>
      </c>
      <c r="K31" s="250" t="s">
        <v>1136</v>
      </c>
      <c r="M31" s="178" t="str">
        <f t="shared" si="0"/>
        <v>K</v>
      </c>
      <c r="N31" s="178" t="str">
        <f t="shared" si="1"/>
        <v>K</v>
      </c>
      <c r="O31" s="178"/>
      <c r="P31" s="184">
        <f t="shared" si="2"/>
        <v>44.117647058823529</v>
      </c>
      <c r="Q31" s="184">
        <f t="shared" si="3"/>
        <v>43.014705882352942</v>
      </c>
      <c r="R31" s="180"/>
      <c r="S31" s="180" t="str">
        <f t="shared" si="4"/>
        <v>BETUL</v>
      </c>
      <c r="T31" s="180" t="str">
        <f t="shared" si="5"/>
        <v>BETUL</v>
      </c>
      <c r="U31" s="180" t="str">
        <f t="shared" si="6"/>
        <v>OKE</v>
      </c>
      <c r="V31" s="180" t="str">
        <f t="shared" si="7"/>
        <v>OKE</v>
      </c>
      <c r="W31" s="227">
        <v>175</v>
      </c>
      <c r="X31" s="227">
        <v>54.6875</v>
      </c>
      <c r="Y31" s="227">
        <v>195</v>
      </c>
      <c r="Z31" s="227">
        <v>60.9375</v>
      </c>
      <c r="AC31" s="305" t="s">
        <v>149</v>
      </c>
      <c r="AD31" s="306">
        <v>2</v>
      </c>
      <c r="AE31" s="306" t="s">
        <v>1171</v>
      </c>
      <c r="AF31" s="306" t="s">
        <v>128</v>
      </c>
      <c r="AG31" s="248">
        <v>320</v>
      </c>
      <c r="AH31" s="307">
        <v>6</v>
      </c>
      <c r="AI31" s="307">
        <v>1.875</v>
      </c>
      <c r="AJ31" s="307">
        <v>6</v>
      </c>
      <c r="AK31" s="307">
        <v>1.875</v>
      </c>
      <c r="AL31" s="247" t="s">
        <v>1170</v>
      </c>
    </row>
    <row r="32" spans="1:38">
      <c r="A32" s="279">
        <v>23</v>
      </c>
      <c r="B32" s="584" t="s">
        <v>149</v>
      </c>
      <c r="C32" s="585">
        <v>2</v>
      </c>
      <c r="D32" s="585" t="s">
        <v>1169</v>
      </c>
      <c r="E32" s="585" t="s">
        <v>128</v>
      </c>
      <c r="F32" s="248">
        <v>272</v>
      </c>
      <c r="G32" s="247">
        <v>20</v>
      </c>
      <c r="H32" s="249">
        <v>7.3529411764705888</v>
      </c>
      <c r="I32" s="247">
        <v>19</v>
      </c>
      <c r="J32" s="249">
        <v>6.9852941176470589</v>
      </c>
      <c r="K32" s="250" t="s">
        <v>1172</v>
      </c>
      <c r="M32" s="178" t="str">
        <f t="shared" si="0"/>
        <v>K</v>
      </c>
      <c r="N32" s="178" t="str">
        <f t="shared" si="1"/>
        <v>K</v>
      </c>
      <c r="O32" s="203"/>
      <c r="P32" s="184">
        <f t="shared" si="2"/>
        <v>7.3529411764705888</v>
      </c>
      <c r="Q32" s="184">
        <f t="shared" si="3"/>
        <v>6.9852941176470589</v>
      </c>
      <c r="R32" s="180"/>
      <c r="S32" s="180" t="str">
        <f t="shared" si="4"/>
        <v>BETUL</v>
      </c>
      <c r="T32" s="180" t="str">
        <f t="shared" si="5"/>
        <v>BETUL</v>
      </c>
      <c r="U32" s="180" t="str">
        <f t="shared" si="6"/>
        <v>OKE</v>
      </c>
      <c r="V32" s="180" t="str">
        <f t="shared" si="7"/>
        <v>OKE</v>
      </c>
      <c r="AC32" s="305" t="s">
        <v>149</v>
      </c>
      <c r="AD32" s="306">
        <v>2</v>
      </c>
      <c r="AE32" s="306" t="s">
        <v>1173</v>
      </c>
      <c r="AF32" s="306" t="s">
        <v>128</v>
      </c>
      <c r="AG32" s="248">
        <v>272</v>
      </c>
      <c r="AH32" s="307">
        <v>71</v>
      </c>
      <c r="AI32" s="307">
        <v>26.102941176470601</v>
      </c>
      <c r="AJ32" s="307">
        <v>76</v>
      </c>
      <c r="AK32" s="307">
        <v>27.9411764705882</v>
      </c>
      <c r="AL32" s="247" t="s">
        <v>1174</v>
      </c>
    </row>
    <row r="33" spans="1:38">
      <c r="A33" s="279">
        <v>24</v>
      </c>
      <c r="B33" s="584" t="s">
        <v>149</v>
      </c>
      <c r="C33" s="585">
        <v>2</v>
      </c>
      <c r="D33" s="585" t="s">
        <v>1171</v>
      </c>
      <c r="E33" s="585" t="s">
        <v>128</v>
      </c>
      <c r="F33" s="248">
        <v>320</v>
      </c>
      <c r="G33" s="247">
        <v>6</v>
      </c>
      <c r="H33" s="249">
        <v>1.875</v>
      </c>
      <c r="I33" s="247">
        <v>6</v>
      </c>
      <c r="J33" s="249">
        <v>1.875</v>
      </c>
      <c r="K33" s="250" t="s">
        <v>1175</v>
      </c>
      <c r="M33" s="178" t="str">
        <f t="shared" si="0"/>
        <v>K</v>
      </c>
      <c r="N33" s="178" t="str">
        <f t="shared" si="1"/>
        <v>K</v>
      </c>
      <c r="O33" s="178"/>
      <c r="P33" s="184">
        <f t="shared" si="2"/>
        <v>1.875</v>
      </c>
      <c r="Q33" s="184">
        <f t="shared" si="3"/>
        <v>1.875</v>
      </c>
      <c r="R33" s="180"/>
      <c r="S33" s="180" t="str">
        <f t="shared" si="4"/>
        <v>BETUL</v>
      </c>
      <c r="T33" s="180" t="str">
        <f t="shared" si="5"/>
        <v>BETUL</v>
      </c>
      <c r="U33" s="180" t="str">
        <f t="shared" si="6"/>
        <v>OKE</v>
      </c>
      <c r="V33" s="180" t="str">
        <f t="shared" si="7"/>
        <v>OKE</v>
      </c>
      <c r="AC33" s="305" t="s">
        <v>149</v>
      </c>
      <c r="AD33" s="306">
        <v>2</v>
      </c>
      <c r="AE33" s="306" t="s">
        <v>1176</v>
      </c>
      <c r="AF33" s="306" t="s">
        <v>128</v>
      </c>
      <c r="AG33" s="248">
        <v>272</v>
      </c>
      <c r="AH33" s="307">
        <v>143</v>
      </c>
      <c r="AI33" s="307">
        <v>52.573529411764703</v>
      </c>
      <c r="AJ33" s="307">
        <v>145</v>
      </c>
      <c r="AK33" s="307">
        <v>53.308823529411796</v>
      </c>
      <c r="AL33" s="247" t="s">
        <v>1174</v>
      </c>
    </row>
    <row r="34" spans="1:38">
      <c r="A34" s="279">
        <v>25</v>
      </c>
      <c r="B34" s="584" t="s">
        <v>149</v>
      </c>
      <c r="C34" s="585">
        <v>2</v>
      </c>
      <c r="D34" s="585" t="s">
        <v>1173</v>
      </c>
      <c r="E34" s="585" t="s">
        <v>128</v>
      </c>
      <c r="F34" s="248">
        <v>272</v>
      </c>
      <c r="G34" s="247">
        <v>71</v>
      </c>
      <c r="H34" s="249">
        <v>26.102941176470591</v>
      </c>
      <c r="I34" s="247">
        <v>68</v>
      </c>
      <c r="J34" s="249">
        <v>25</v>
      </c>
      <c r="K34" s="250" t="s">
        <v>1177</v>
      </c>
      <c r="M34" s="178" t="str">
        <f t="shared" si="0"/>
        <v>K</v>
      </c>
      <c r="N34" s="178" t="str">
        <f t="shared" si="1"/>
        <v>K</v>
      </c>
      <c r="O34" s="178"/>
      <c r="P34" s="184">
        <f t="shared" si="2"/>
        <v>26.102941176470591</v>
      </c>
      <c r="Q34" s="184">
        <f t="shared" si="3"/>
        <v>25</v>
      </c>
      <c r="R34" s="180"/>
      <c r="S34" s="180" t="str">
        <f t="shared" si="4"/>
        <v>BETUL</v>
      </c>
      <c r="T34" s="180" t="str">
        <f t="shared" si="5"/>
        <v>BETUL</v>
      </c>
      <c r="U34" s="180" t="str">
        <f t="shared" si="6"/>
        <v>OKE</v>
      </c>
      <c r="V34" s="180" t="str">
        <f t="shared" si="7"/>
        <v>OKE</v>
      </c>
      <c r="AC34" s="305" t="s">
        <v>149</v>
      </c>
      <c r="AD34" s="306">
        <v>3</v>
      </c>
      <c r="AE34" s="306" t="s">
        <v>1178</v>
      </c>
      <c r="AF34" s="306" t="s">
        <v>131</v>
      </c>
      <c r="AG34" s="248">
        <v>272</v>
      </c>
      <c r="AH34" s="307">
        <v>191</v>
      </c>
      <c r="AI34" s="307">
        <v>70.220588235294102</v>
      </c>
      <c r="AJ34" s="307">
        <v>215</v>
      </c>
      <c r="AK34" s="307">
        <v>79.044117647058798</v>
      </c>
      <c r="AL34" s="247" t="s">
        <v>1179</v>
      </c>
    </row>
    <row r="35" spans="1:38">
      <c r="A35" s="279">
        <v>26</v>
      </c>
      <c r="B35" s="584" t="s">
        <v>149</v>
      </c>
      <c r="C35" s="585">
        <v>2</v>
      </c>
      <c r="D35" s="585" t="s">
        <v>1176</v>
      </c>
      <c r="E35" s="585" t="s">
        <v>128</v>
      </c>
      <c r="F35" s="248">
        <v>272</v>
      </c>
      <c r="G35" s="247">
        <v>120</v>
      </c>
      <c r="H35" s="249">
        <v>44.117647058823529</v>
      </c>
      <c r="I35" s="247">
        <v>116</v>
      </c>
      <c r="J35" s="249">
        <v>42.647058823529413</v>
      </c>
      <c r="K35" s="250" t="s">
        <v>1153</v>
      </c>
      <c r="M35" s="178" t="str">
        <f t="shared" si="0"/>
        <v>K</v>
      </c>
      <c r="N35" s="178" t="str">
        <f t="shared" si="1"/>
        <v>K</v>
      </c>
      <c r="O35" s="178"/>
      <c r="P35" s="184">
        <f t="shared" si="2"/>
        <v>44.117647058823529</v>
      </c>
      <c r="Q35" s="184">
        <f t="shared" si="3"/>
        <v>42.647058823529413</v>
      </c>
      <c r="R35" s="180"/>
      <c r="S35" s="180" t="str">
        <f t="shared" si="4"/>
        <v>BETUL</v>
      </c>
      <c r="T35" s="180" t="str">
        <f t="shared" si="5"/>
        <v>BETUL</v>
      </c>
      <c r="U35" s="180" t="str">
        <f t="shared" si="6"/>
        <v>OKE</v>
      </c>
      <c r="V35" s="180" t="str">
        <f t="shared" si="7"/>
        <v>OKE</v>
      </c>
      <c r="AC35" s="305" t="s">
        <v>149</v>
      </c>
      <c r="AD35" s="306">
        <v>3</v>
      </c>
      <c r="AE35" s="306" t="s">
        <v>1180</v>
      </c>
      <c r="AF35" s="306" t="s">
        <v>128</v>
      </c>
      <c r="AG35" s="248">
        <v>272</v>
      </c>
      <c r="AH35" s="307">
        <v>109</v>
      </c>
      <c r="AI35" s="307">
        <v>40.073529411764703</v>
      </c>
      <c r="AJ35" s="307">
        <v>118</v>
      </c>
      <c r="AK35" s="307">
        <v>43.382352941176499</v>
      </c>
      <c r="AL35" s="247" t="s">
        <v>1181</v>
      </c>
    </row>
    <row r="36" spans="1:38">
      <c r="A36" s="279">
        <v>27</v>
      </c>
      <c r="B36" s="584" t="s">
        <v>149</v>
      </c>
      <c r="C36" s="585">
        <v>2</v>
      </c>
      <c r="D36" s="585" t="s">
        <v>1157</v>
      </c>
      <c r="E36" s="585" t="s">
        <v>128</v>
      </c>
      <c r="F36" s="248">
        <v>320</v>
      </c>
      <c r="G36" s="247">
        <v>202</v>
      </c>
      <c r="H36" s="249">
        <v>63.125</v>
      </c>
      <c r="I36" s="247">
        <v>187</v>
      </c>
      <c r="J36" s="249">
        <v>58.4375</v>
      </c>
      <c r="K36" s="250" t="s">
        <v>1139</v>
      </c>
      <c r="M36" s="178" t="str">
        <f t="shared" si="0"/>
        <v>K</v>
      </c>
      <c r="N36" s="178" t="str">
        <f t="shared" si="1"/>
        <v>K</v>
      </c>
      <c r="O36" s="178"/>
      <c r="P36" s="184">
        <f t="shared" si="2"/>
        <v>63.125</v>
      </c>
      <c r="Q36" s="184">
        <f t="shared" si="3"/>
        <v>58.4375</v>
      </c>
      <c r="R36" s="180"/>
      <c r="S36" s="180" t="str">
        <f t="shared" si="4"/>
        <v>BETUL</v>
      </c>
      <c r="T36" s="180" t="str">
        <f t="shared" si="5"/>
        <v>BETUL</v>
      </c>
      <c r="U36" s="180" t="str">
        <f t="shared" si="6"/>
        <v>OKE</v>
      </c>
      <c r="V36" s="180" t="str">
        <f t="shared" si="7"/>
        <v>OKE</v>
      </c>
      <c r="AC36" s="305" t="s">
        <v>149</v>
      </c>
      <c r="AD36" s="306">
        <v>3</v>
      </c>
      <c r="AE36" s="306" t="s">
        <v>1184</v>
      </c>
      <c r="AF36" s="306" t="s">
        <v>128</v>
      </c>
      <c r="AG36" s="248">
        <v>272</v>
      </c>
      <c r="AH36" s="307">
        <v>145</v>
      </c>
      <c r="AI36" s="307">
        <v>53.308823529411796</v>
      </c>
      <c r="AJ36" s="307">
        <v>118</v>
      </c>
      <c r="AK36" s="307">
        <v>43.382352941176499</v>
      </c>
      <c r="AL36" s="247" t="s">
        <v>1185</v>
      </c>
    </row>
    <row r="37" spans="1:38">
      <c r="A37" s="279">
        <v>28</v>
      </c>
      <c r="B37" s="584" t="s">
        <v>149</v>
      </c>
      <c r="C37" s="585">
        <v>2</v>
      </c>
      <c r="D37" s="585" t="s">
        <v>1182</v>
      </c>
      <c r="E37" s="585" t="s">
        <v>128</v>
      </c>
      <c r="F37" s="248">
        <v>358</v>
      </c>
      <c r="G37" s="247">
        <v>201</v>
      </c>
      <c r="H37" s="249">
        <v>56.145251396648042</v>
      </c>
      <c r="I37" s="247">
        <v>199</v>
      </c>
      <c r="J37" s="249">
        <v>55.586592178770957</v>
      </c>
      <c r="K37" s="250" t="s">
        <v>1183</v>
      </c>
      <c r="M37" s="178" t="str">
        <f t="shared" si="0"/>
        <v>K</v>
      </c>
      <c r="N37" s="178" t="str">
        <f t="shared" si="1"/>
        <v>K</v>
      </c>
      <c r="O37" s="178"/>
      <c r="P37" s="184">
        <f t="shared" si="2"/>
        <v>56.145251396648042</v>
      </c>
      <c r="Q37" s="184">
        <f t="shared" si="3"/>
        <v>55.586592178770957</v>
      </c>
      <c r="R37" s="180"/>
      <c r="S37" s="180" t="str">
        <f t="shared" si="4"/>
        <v>BETUL</v>
      </c>
      <c r="T37" s="180" t="str">
        <f t="shared" si="5"/>
        <v>BETUL</v>
      </c>
      <c r="U37" s="180" t="str">
        <f t="shared" si="6"/>
        <v>OKE</v>
      </c>
      <c r="V37" s="180" t="str">
        <f t="shared" si="7"/>
        <v>OKE</v>
      </c>
      <c r="AC37" s="305" t="s">
        <v>149</v>
      </c>
      <c r="AD37" s="306">
        <v>3</v>
      </c>
      <c r="AE37" s="306" t="s">
        <v>1188</v>
      </c>
      <c r="AF37" s="306" t="s">
        <v>128</v>
      </c>
      <c r="AG37" s="248">
        <v>272</v>
      </c>
      <c r="AH37" s="307">
        <v>207</v>
      </c>
      <c r="AI37" s="307">
        <v>76.102941176470594</v>
      </c>
      <c r="AJ37" s="307">
        <v>177</v>
      </c>
      <c r="AK37" s="307">
        <v>65.073529411764696</v>
      </c>
      <c r="AL37" s="247" t="s">
        <v>1189</v>
      </c>
    </row>
    <row r="38" spans="1:38">
      <c r="A38" s="279">
        <v>29</v>
      </c>
      <c r="B38" s="584" t="s">
        <v>149</v>
      </c>
      <c r="C38" s="585">
        <v>2</v>
      </c>
      <c r="D38" s="585" t="s">
        <v>1186</v>
      </c>
      <c r="E38" s="585" t="s">
        <v>128</v>
      </c>
      <c r="F38" s="248">
        <v>358</v>
      </c>
      <c r="G38" s="247">
        <v>147</v>
      </c>
      <c r="H38" s="249">
        <v>41.061452513966479</v>
      </c>
      <c r="I38" s="247">
        <v>199</v>
      </c>
      <c r="J38" s="249">
        <v>55.586592178770957</v>
      </c>
      <c r="K38" s="250" t="s">
        <v>1187</v>
      </c>
      <c r="M38" s="178" t="str">
        <f t="shared" si="0"/>
        <v>K</v>
      </c>
      <c r="N38" s="178" t="str">
        <f t="shared" si="1"/>
        <v>K</v>
      </c>
      <c r="O38" s="178"/>
      <c r="P38" s="184">
        <f t="shared" si="2"/>
        <v>41.061452513966479</v>
      </c>
      <c r="Q38" s="184">
        <f t="shared" si="3"/>
        <v>55.586592178770957</v>
      </c>
      <c r="R38" s="180"/>
      <c r="S38" s="180" t="str">
        <f t="shared" si="4"/>
        <v>BETUL</v>
      </c>
      <c r="T38" s="180" t="str">
        <f t="shared" si="5"/>
        <v>BETUL</v>
      </c>
      <c r="U38" s="180" t="str">
        <f t="shared" si="6"/>
        <v>OKE</v>
      </c>
      <c r="V38" s="180" t="str">
        <f t="shared" si="7"/>
        <v>OKE</v>
      </c>
      <c r="AC38" s="305" t="s">
        <v>149</v>
      </c>
      <c r="AD38" s="306">
        <v>3</v>
      </c>
      <c r="AE38" s="306" t="s">
        <v>1191</v>
      </c>
      <c r="AF38" s="306" t="s">
        <v>131</v>
      </c>
      <c r="AG38" s="248">
        <v>272</v>
      </c>
      <c r="AH38" s="307">
        <v>115</v>
      </c>
      <c r="AI38" s="307">
        <v>42.279411764705898</v>
      </c>
      <c r="AJ38" s="307">
        <v>120</v>
      </c>
      <c r="AK38" s="307">
        <v>44.117647058823501</v>
      </c>
      <c r="AL38" s="247" t="s">
        <v>1192</v>
      </c>
    </row>
    <row r="39" spans="1:38">
      <c r="A39" s="279">
        <v>30</v>
      </c>
      <c r="B39" s="584" t="s">
        <v>149</v>
      </c>
      <c r="C39" s="585">
        <v>3</v>
      </c>
      <c r="D39" s="585" t="s">
        <v>1178</v>
      </c>
      <c r="E39" s="585" t="s">
        <v>131</v>
      </c>
      <c r="F39" s="248">
        <v>272</v>
      </c>
      <c r="G39" s="247">
        <v>181</v>
      </c>
      <c r="H39" s="249">
        <v>66.544117647058826</v>
      </c>
      <c r="I39" s="247">
        <v>129</v>
      </c>
      <c r="J39" s="249">
        <v>47.42647058823529</v>
      </c>
      <c r="K39" s="250" t="s">
        <v>1190</v>
      </c>
      <c r="M39" s="178" t="str">
        <f t="shared" si="0"/>
        <v>K</v>
      </c>
      <c r="N39" s="178" t="str">
        <f t="shared" si="1"/>
        <v>K</v>
      </c>
      <c r="O39" s="178"/>
      <c r="P39" s="184">
        <f t="shared" si="2"/>
        <v>66.544117647058826</v>
      </c>
      <c r="Q39" s="184">
        <f t="shared" si="3"/>
        <v>47.42647058823529</v>
      </c>
      <c r="R39" s="180"/>
      <c r="S39" s="180" t="str">
        <f t="shared" si="4"/>
        <v>BETUL</v>
      </c>
      <c r="T39" s="180" t="str">
        <f t="shared" si="5"/>
        <v>BETUL</v>
      </c>
      <c r="U39" s="180" t="str">
        <f t="shared" si="6"/>
        <v>OKE</v>
      </c>
      <c r="V39" s="180" t="str">
        <f t="shared" si="7"/>
        <v>OKE</v>
      </c>
      <c r="AC39" s="305" t="s">
        <v>149</v>
      </c>
      <c r="AD39" s="306">
        <v>3</v>
      </c>
      <c r="AE39" s="306" t="s">
        <v>1193</v>
      </c>
      <c r="AF39" s="306" t="s">
        <v>128</v>
      </c>
      <c r="AG39" s="248">
        <v>320</v>
      </c>
      <c r="AH39" s="307">
        <v>63</v>
      </c>
      <c r="AI39" s="307">
        <v>19.6875</v>
      </c>
      <c r="AJ39" s="307">
        <v>59</v>
      </c>
      <c r="AK39" s="307">
        <v>18.4375</v>
      </c>
      <c r="AL39" s="247" t="s">
        <v>1194</v>
      </c>
    </row>
    <row r="40" spans="1:38">
      <c r="A40" s="279">
        <v>31</v>
      </c>
      <c r="B40" s="584" t="s">
        <v>149</v>
      </c>
      <c r="C40" s="585">
        <v>3</v>
      </c>
      <c r="D40" s="585" t="s">
        <v>1180</v>
      </c>
      <c r="E40" s="585" t="s">
        <v>128</v>
      </c>
      <c r="F40" s="248">
        <v>272</v>
      </c>
      <c r="G40" s="247">
        <v>130</v>
      </c>
      <c r="H40" s="249">
        <v>47.794117647058826</v>
      </c>
      <c r="I40" s="247">
        <v>126</v>
      </c>
      <c r="J40" s="249">
        <v>46.32352941176471</v>
      </c>
      <c r="K40" s="250" t="s">
        <v>1159</v>
      </c>
      <c r="M40" s="178" t="str">
        <f t="shared" si="0"/>
        <v>K</v>
      </c>
      <c r="N40" s="178" t="str">
        <f t="shared" si="1"/>
        <v>K</v>
      </c>
      <c r="O40" s="178"/>
      <c r="P40" s="184">
        <f t="shared" si="2"/>
        <v>47.794117647058826</v>
      </c>
      <c r="Q40" s="184">
        <f t="shared" si="3"/>
        <v>46.32352941176471</v>
      </c>
      <c r="R40" s="180"/>
      <c r="S40" s="180" t="str">
        <f t="shared" si="4"/>
        <v>BETUL</v>
      </c>
      <c r="T40" s="180" t="str">
        <f t="shared" si="5"/>
        <v>BETUL</v>
      </c>
      <c r="U40" s="180" t="str">
        <f t="shared" si="6"/>
        <v>OKE</v>
      </c>
      <c r="V40" s="180" t="str">
        <f t="shared" si="7"/>
        <v>OKE</v>
      </c>
      <c r="AC40" s="305" t="s">
        <v>149</v>
      </c>
      <c r="AD40" s="306">
        <v>3</v>
      </c>
      <c r="AE40" s="306" t="s">
        <v>1195</v>
      </c>
      <c r="AF40" s="306" t="s">
        <v>128</v>
      </c>
      <c r="AG40" s="248">
        <v>320</v>
      </c>
      <c r="AH40" s="307">
        <v>0</v>
      </c>
      <c r="AI40" s="307">
        <v>0</v>
      </c>
      <c r="AJ40" s="307">
        <v>0</v>
      </c>
      <c r="AK40" s="307">
        <v>0</v>
      </c>
      <c r="AL40" s="247" t="s">
        <v>1196</v>
      </c>
    </row>
    <row r="41" spans="1:38">
      <c r="A41" s="279">
        <v>32</v>
      </c>
      <c r="B41" s="584" t="s">
        <v>149</v>
      </c>
      <c r="C41" s="585">
        <v>3</v>
      </c>
      <c r="D41" s="585" t="s">
        <v>1184</v>
      </c>
      <c r="E41" s="585" t="s">
        <v>128</v>
      </c>
      <c r="F41" s="248">
        <v>272</v>
      </c>
      <c r="G41" s="247">
        <v>61</v>
      </c>
      <c r="H41" s="249">
        <v>22.426470588235293</v>
      </c>
      <c r="I41" s="247">
        <v>305</v>
      </c>
      <c r="J41" s="249">
        <v>112.13235294117648</v>
      </c>
      <c r="K41" s="250" t="s">
        <v>1159</v>
      </c>
      <c r="M41" s="178" t="str">
        <f t="shared" si="0"/>
        <v>K</v>
      </c>
      <c r="N41" s="178" t="str">
        <f t="shared" si="1"/>
        <v>B</v>
      </c>
      <c r="O41" s="178"/>
      <c r="P41" s="184">
        <f t="shared" si="2"/>
        <v>22.426470588235293</v>
      </c>
      <c r="Q41" s="184">
        <f t="shared" si="3"/>
        <v>112.13235294117648</v>
      </c>
      <c r="R41" s="180"/>
      <c r="S41" s="180" t="str">
        <f t="shared" si="4"/>
        <v>BETUL</v>
      </c>
      <c r="T41" s="180" t="str">
        <f t="shared" si="5"/>
        <v>BETUL</v>
      </c>
      <c r="U41" s="180" t="str">
        <f t="shared" si="6"/>
        <v>OKE</v>
      </c>
      <c r="V41" s="180" t="str">
        <f t="shared" si="7"/>
        <v>CEK KEMBALI</v>
      </c>
      <c r="AC41" s="305" t="s">
        <v>149</v>
      </c>
      <c r="AD41" s="306">
        <v>3</v>
      </c>
      <c r="AE41" s="306" t="s">
        <v>1198</v>
      </c>
      <c r="AF41" s="306" t="s">
        <v>128</v>
      </c>
      <c r="AG41" s="248">
        <v>320</v>
      </c>
      <c r="AH41" s="307">
        <v>93</v>
      </c>
      <c r="AI41" s="307">
        <v>29.0625</v>
      </c>
      <c r="AJ41" s="307">
        <v>93</v>
      </c>
      <c r="AK41" s="307">
        <v>29.0625</v>
      </c>
      <c r="AL41" s="247" t="s">
        <v>1199</v>
      </c>
    </row>
    <row r="42" spans="1:38">
      <c r="A42" s="279">
        <v>33</v>
      </c>
      <c r="B42" s="584" t="s">
        <v>149</v>
      </c>
      <c r="C42" s="585">
        <v>3</v>
      </c>
      <c r="D42" s="585" t="s">
        <v>1188</v>
      </c>
      <c r="E42" s="585" t="s">
        <v>128</v>
      </c>
      <c r="F42" s="248">
        <v>272</v>
      </c>
      <c r="G42" s="247">
        <v>55</v>
      </c>
      <c r="H42" s="249">
        <v>20.22058823529412</v>
      </c>
      <c r="I42" s="247">
        <v>51</v>
      </c>
      <c r="J42" s="249">
        <v>18.75</v>
      </c>
      <c r="K42" s="250" t="s">
        <v>1197</v>
      </c>
      <c r="M42" s="178" t="str">
        <f t="shared" si="0"/>
        <v>K</v>
      </c>
      <c r="N42" s="178" t="str">
        <f t="shared" si="1"/>
        <v>K</v>
      </c>
      <c r="O42" s="178"/>
      <c r="P42" s="184">
        <f t="shared" si="2"/>
        <v>20.22058823529412</v>
      </c>
      <c r="Q42" s="184">
        <f t="shared" si="3"/>
        <v>18.75</v>
      </c>
      <c r="R42" s="180"/>
      <c r="S42" s="180" t="str">
        <f t="shared" si="4"/>
        <v>BETUL</v>
      </c>
      <c r="T42" s="180" t="str">
        <f t="shared" si="5"/>
        <v>BETUL</v>
      </c>
      <c r="U42" s="180" t="str">
        <f t="shared" si="6"/>
        <v>OKE</v>
      </c>
      <c r="V42" s="180" t="str">
        <f t="shared" si="7"/>
        <v>OKE</v>
      </c>
      <c r="AC42" s="305" t="s">
        <v>149</v>
      </c>
      <c r="AD42" s="306">
        <v>3</v>
      </c>
      <c r="AE42" s="306" t="s">
        <v>1201</v>
      </c>
      <c r="AF42" s="306" t="s">
        <v>128</v>
      </c>
      <c r="AG42" s="248">
        <v>320</v>
      </c>
      <c r="AH42" s="307">
        <v>174</v>
      </c>
      <c r="AI42" s="307">
        <v>54.375</v>
      </c>
      <c r="AJ42" s="307">
        <v>166</v>
      </c>
      <c r="AK42" s="307">
        <v>51.875</v>
      </c>
      <c r="AL42" s="247" t="s">
        <v>1202</v>
      </c>
    </row>
    <row r="43" spans="1:38">
      <c r="A43" s="279">
        <v>34</v>
      </c>
      <c r="B43" s="584" t="s">
        <v>149</v>
      </c>
      <c r="C43" s="585">
        <v>3</v>
      </c>
      <c r="D43" s="585" t="s">
        <v>1191</v>
      </c>
      <c r="E43" s="585" t="s">
        <v>131</v>
      </c>
      <c r="F43" s="248">
        <v>272</v>
      </c>
      <c r="G43" s="247">
        <v>184</v>
      </c>
      <c r="H43" s="249">
        <v>67.64705882352942</v>
      </c>
      <c r="I43" s="247">
        <v>177</v>
      </c>
      <c r="J43" s="249">
        <v>65.07352941176471</v>
      </c>
      <c r="K43" s="250" t="s">
        <v>1200</v>
      </c>
      <c r="M43" s="178" t="str">
        <f t="shared" si="0"/>
        <v>K</v>
      </c>
      <c r="N43" s="178" t="str">
        <f t="shared" si="1"/>
        <v>K</v>
      </c>
      <c r="O43" s="178"/>
      <c r="P43" s="184">
        <f t="shared" si="2"/>
        <v>67.64705882352942</v>
      </c>
      <c r="Q43" s="184">
        <f t="shared" si="3"/>
        <v>65.07352941176471</v>
      </c>
      <c r="R43" s="180"/>
      <c r="S43" s="180" t="str">
        <f t="shared" si="4"/>
        <v>BETUL</v>
      </c>
      <c r="T43" s="180" t="str">
        <f t="shared" si="5"/>
        <v>BETUL</v>
      </c>
      <c r="U43" s="180" t="str">
        <f t="shared" si="6"/>
        <v>OKE</v>
      </c>
      <c r="V43" s="180" t="str">
        <f t="shared" si="7"/>
        <v>OKE</v>
      </c>
      <c r="AC43" s="305" t="s">
        <v>149</v>
      </c>
      <c r="AD43" s="306">
        <v>3</v>
      </c>
      <c r="AE43" s="306" t="s">
        <v>1204</v>
      </c>
      <c r="AF43" s="306" t="s">
        <v>131</v>
      </c>
      <c r="AG43" s="248">
        <v>272</v>
      </c>
      <c r="AH43" s="307">
        <v>113</v>
      </c>
      <c r="AI43" s="307">
        <v>41.544117647058798</v>
      </c>
      <c r="AJ43" s="307">
        <v>99</v>
      </c>
      <c r="AK43" s="307">
        <v>36.397058823529399</v>
      </c>
      <c r="AL43" s="247" t="s">
        <v>1205</v>
      </c>
    </row>
    <row r="44" spans="1:38">
      <c r="A44" s="279">
        <v>35</v>
      </c>
      <c r="B44" s="584" t="s">
        <v>149</v>
      </c>
      <c r="C44" s="585">
        <v>3</v>
      </c>
      <c r="D44" s="585" t="s">
        <v>1193</v>
      </c>
      <c r="E44" s="585" t="s">
        <v>128</v>
      </c>
      <c r="F44" s="248">
        <v>320</v>
      </c>
      <c r="G44" s="247">
        <v>162</v>
      </c>
      <c r="H44" s="249">
        <v>50.625</v>
      </c>
      <c r="I44" s="247">
        <v>135</v>
      </c>
      <c r="J44" s="249">
        <v>42.1875</v>
      </c>
      <c r="K44" s="250" t="s">
        <v>1203</v>
      </c>
      <c r="M44" s="178" t="str">
        <f t="shared" si="0"/>
        <v>K</v>
      </c>
      <c r="N44" s="178" t="str">
        <f t="shared" si="1"/>
        <v>K</v>
      </c>
      <c r="O44" s="178"/>
      <c r="P44" s="184">
        <f t="shared" si="2"/>
        <v>50.625</v>
      </c>
      <c r="Q44" s="184">
        <f t="shared" si="3"/>
        <v>42.1875</v>
      </c>
      <c r="R44" s="180"/>
      <c r="S44" s="180" t="str">
        <f t="shared" si="4"/>
        <v>BETUL</v>
      </c>
      <c r="T44" s="180" t="str">
        <f t="shared" si="5"/>
        <v>BETUL</v>
      </c>
      <c r="U44" s="180" t="str">
        <f t="shared" si="6"/>
        <v>OKE</v>
      </c>
      <c r="V44" s="180" t="str">
        <f t="shared" si="7"/>
        <v>OKE</v>
      </c>
      <c r="AC44" s="305" t="s">
        <v>480</v>
      </c>
      <c r="AD44" s="306">
        <v>1</v>
      </c>
      <c r="AE44" s="306" t="s">
        <v>1206</v>
      </c>
      <c r="AF44" s="306" t="s">
        <v>128</v>
      </c>
      <c r="AG44" s="248">
        <v>320</v>
      </c>
      <c r="AH44" s="307">
        <v>92</v>
      </c>
      <c r="AI44" s="307">
        <v>28.75</v>
      </c>
      <c r="AJ44" s="307">
        <v>85</v>
      </c>
      <c r="AK44" s="307">
        <v>26.5625</v>
      </c>
      <c r="AL44" s="247" t="s">
        <v>1207</v>
      </c>
    </row>
    <row r="45" spans="1:38">
      <c r="A45" s="279">
        <v>36</v>
      </c>
      <c r="B45" s="584" t="s">
        <v>149</v>
      </c>
      <c r="C45" s="585">
        <v>3</v>
      </c>
      <c r="D45" s="585" t="s">
        <v>1195</v>
      </c>
      <c r="E45" s="585" t="s">
        <v>128</v>
      </c>
      <c r="F45" s="248">
        <v>320</v>
      </c>
      <c r="G45" s="247">
        <v>0</v>
      </c>
      <c r="H45" s="249">
        <v>0</v>
      </c>
      <c r="I45" s="247">
        <v>0</v>
      </c>
      <c r="J45" s="249">
        <v>0</v>
      </c>
      <c r="K45" s="250" t="s">
        <v>1139</v>
      </c>
      <c r="M45" s="178" t="str">
        <f t="shared" si="0"/>
        <v>K</v>
      </c>
      <c r="N45" s="178" t="str">
        <f t="shared" si="1"/>
        <v>K</v>
      </c>
      <c r="O45" s="178"/>
      <c r="P45" s="184">
        <f t="shared" si="2"/>
        <v>0</v>
      </c>
      <c r="Q45" s="184">
        <f t="shared" si="3"/>
        <v>0</v>
      </c>
      <c r="R45" s="180"/>
      <c r="S45" s="180" t="str">
        <f t="shared" si="4"/>
        <v>BETUL</v>
      </c>
      <c r="T45" s="180" t="str">
        <f t="shared" si="5"/>
        <v>BETUL</v>
      </c>
      <c r="U45" s="180" t="str">
        <f t="shared" si="6"/>
        <v>OKE</v>
      </c>
      <c r="V45" s="180" t="str">
        <f t="shared" si="7"/>
        <v>OKE</v>
      </c>
      <c r="AC45" s="305" t="s">
        <v>480</v>
      </c>
      <c r="AD45" s="306">
        <v>1</v>
      </c>
      <c r="AE45" s="306" t="s">
        <v>1209</v>
      </c>
      <c r="AF45" s="306" t="s">
        <v>128</v>
      </c>
      <c r="AG45" s="248">
        <v>320</v>
      </c>
      <c r="AH45" s="307">
        <v>106</v>
      </c>
      <c r="AI45" s="307">
        <v>33.125</v>
      </c>
      <c r="AJ45" s="307">
        <v>73</v>
      </c>
      <c r="AK45" s="307">
        <v>22.8125</v>
      </c>
      <c r="AL45" s="247" t="s">
        <v>1210</v>
      </c>
    </row>
    <row r="46" spans="1:38">
      <c r="A46" s="279">
        <v>37</v>
      </c>
      <c r="B46" s="584" t="s">
        <v>149</v>
      </c>
      <c r="C46" s="585">
        <v>3</v>
      </c>
      <c r="D46" s="585" t="s">
        <v>1198</v>
      </c>
      <c r="E46" s="585" t="s">
        <v>128</v>
      </c>
      <c r="F46" s="248">
        <v>320</v>
      </c>
      <c r="G46" s="247">
        <v>91</v>
      </c>
      <c r="H46" s="249">
        <v>28.4375</v>
      </c>
      <c r="I46" s="247">
        <v>51</v>
      </c>
      <c r="J46" s="249">
        <v>15.937499999999998</v>
      </c>
      <c r="K46" s="250" t="s">
        <v>1208</v>
      </c>
      <c r="M46" s="178" t="str">
        <f t="shared" si="0"/>
        <v>K</v>
      </c>
      <c r="N46" s="178" t="str">
        <f t="shared" si="1"/>
        <v>K</v>
      </c>
      <c r="O46" s="178"/>
      <c r="P46" s="184">
        <f t="shared" si="2"/>
        <v>28.4375</v>
      </c>
      <c r="Q46" s="184">
        <f t="shared" si="3"/>
        <v>15.937499999999998</v>
      </c>
      <c r="R46" s="180"/>
      <c r="S46" s="180" t="str">
        <f t="shared" si="4"/>
        <v>BETUL</v>
      </c>
      <c r="T46" s="180" t="str">
        <f t="shared" si="5"/>
        <v>BETUL</v>
      </c>
      <c r="U46" s="180" t="str">
        <f t="shared" si="6"/>
        <v>OKE</v>
      </c>
      <c r="V46" s="180" t="str">
        <f t="shared" si="7"/>
        <v>OKE</v>
      </c>
      <c r="AC46" s="305" t="s">
        <v>480</v>
      </c>
      <c r="AD46" s="306">
        <v>1</v>
      </c>
      <c r="AE46" s="306" t="s">
        <v>1211</v>
      </c>
      <c r="AF46" s="306" t="s">
        <v>128</v>
      </c>
      <c r="AG46" s="248">
        <v>320</v>
      </c>
      <c r="AH46" s="307">
        <v>171</v>
      </c>
      <c r="AI46" s="307">
        <v>53.4375</v>
      </c>
      <c r="AJ46" s="307">
        <v>158</v>
      </c>
      <c r="AK46" s="307">
        <v>49.375</v>
      </c>
      <c r="AL46" s="247" t="s">
        <v>1212</v>
      </c>
    </row>
    <row r="47" spans="1:38">
      <c r="A47" s="279">
        <v>38</v>
      </c>
      <c r="B47" s="584" t="s">
        <v>149</v>
      </c>
      <c r="C47" s="585">
        <v>3</v>
      </c>
      <c r="D47" s="585" t="s">
        <v>1201</v>
      </c>
      <c r="E47" s="585" t="s">
        <v>128</v>
      </c>
      <c r="F47" s="248">
        <v>320</v>
      </c>
      <c r="G47" s="247">
        <v>0</v>
      </c>
      <c r="H47" s="249">
        <v>0</v>
      </c>
      <c r="I47" s="247">
        <v>0</v>
      </c>
      <c r="J47" s="249">
        <v>0</v>
      </c>
      <c r="K47" s="250" t="s">
        <v>1208</v>
      </c>
      <c r="M47" s="178" t="str">
        <f t="shared" si="0"/>
        <v>K</v>
      </c>
      <c r="N47" s="178" t="str">
        <f t="shared" si="1"/>
        <v>K</v>
      </c>
      <c r="O47" s="178"/>
      <c r="P47" s="184">
        <f t="shared" si="2"/>
        <v>0</v>
      </c>
      <c r="Q47" s="184">
        <f t="shared" si="3"/>
        <v>0</v>
      </c>
      <c r="R47" s="180"/>
      <c r="S47" s="180" t="str">
        <f t="shared" si="4"/>
        <v>BETUL</v>
      </c>
      <c r="T47" s="180" t="str">
        <f t="shared" si="5"/>
        <v>BETUL</v>
      </c>
      <c r="U47" s="180" t="str">
        <f t="shared" si="6"/>
        <v>OKE</v>
      </c>
      <c r="V47" s="180" t="str">
        <f t="shared" si="7"/>
        <v>OKE</v>
      </c>
      <c r="AC47" s="305" t="s">
        <v>480</v>
      </c>
      <c r="AD47" s="306">
        <v>1</v>
      </c>
      <c r="AE47" s="306" t="s">
        <v>1214</v>
      </c>
      <c r="AF47" s="306" t="s">
        <v>128</v>
      </c>
      <c r="AG47" s="248">
        <v>320</v>
      </c>
      <c r="AH47" s="307">
        <v>104</v>
      </c>
      <c r="AI47" s="307">
        <v>32.5</v>
      </c>
      <c r="AJ47" s="307">
        <v>75</v>
      </c>
      <c r="AK47" s="307">
        <v>23.4375</v>
      </c>
      <c r="AL47" s="247" t="s">
        <v>1210</v>
      </c>
    </row>
    <row r="48" spans="1:38">
      <c r="A48" s="279">
        <v>39</v>
      </c>
      <c r="B48" s="584" t="s">
        <v>149</v>
      </c>
      <c r="C48" s="585">
        <v>3</v>
      </c>
      <c r="D48" s="585" t="s">
        <v>1204</v>
      </c>
      <c r="E48" s="585" t="s">
        <v>131</v>
      </c>
      <c r="F48" s="248">
        <v>272</v>
      </c>
      <c r="G48" s="247">
        <v>101</v>
      </c>
      <c r="H48" s="249">
        <v>37.132352941176471</v>
      </c>
      <c r="I48" s="247">
        <v>99</v>
      </c>
      <c r="J48" s="249">
        <v>36.397058823529413</v>
      </c>
      <c r="K48" s="250" t="s">
        <v>1213</v>
      </c>
      <c r="M48" s="178" t="str">
        <f t="shared" si="0"/>
        <v>K</v>
      </c>
      <c r="N48" s="178" t="str">
        <f t="shared" si="1"/>
        <v>K</v>
      </c>
      <c r="O48" s="178"/>
      <c r="P48" s="184">
        <f t="shared" si="2"/>
        <v>37.132352941176471</v>
      </c>
      <c r="Q48" s="184">
        <f t="shared" si="3"/>
        <v>36.397058823529413</v>
      </c>
      <c r="R48" s="180"/>
      <c r="S48" s="180" t="str">
        <f t="shared" si="4"/>
        <v>BETUL</v>
      </c>
      <c r="T48" s="180" t="str">
        <f t="shared" si="5"/>
        <v>BETUL</v>
      </c>
      <c r="U48" s="180" t="str">
        <f t="shared" si="6"/>
        <v>OKE</v>
      </c>
      <c r="V48" s="180" t="str">
        <f t="shared" si="7"/>
        <v>OKE</v>
      </c>
      <c r="AC48" s="305" t="s">
        <v>480</v>
      </c>
      <c r="AD48" s="306">
        <v>1</v>
      </c>
      <c r="AE48" s="306" t="s">
        <v>1216</v>
      </c>
      <c r="AF48" s="306" t="s">
        <v>128</v>
      </c>
      <c r="AG48" s="248">
        <v>320</v>
      </c>
      <c r="AH48" s="307">
        <v>62</v>
      </c>
      <c r="AI48" s="307">
        <v>19.375</v>
      </c>
      <c r="AJ48" s="307">
        <v>49</v>
      </c>
      <c r="AK48" s="307">
        <v>15.3125</v>
      </c>
      <c r="AL48" s="247" t="s">
        <v>1212</v>
      </c>
    </row>
    <row r="49" spans="1:38">
      <c r="A49" s="279">
        <v>40</v>
      </c>
      <c r="B49" s="584" t="s">
        <v>480</v>
      </c>
      <c r="C49" s="585">
        <v>1</v>
      </c>
      <c r="D49" s="585" t="s">
        <v>1218</v>
      </c>
      <c r="E49" s="585" t="s">
        <v>128</v>
      </c>
      <c r="F49" s="248">
        <v>320</v>
      </c>
      <c r="G49" s="247">
        <v>222</v>
      </c>
      <c r="H49" s="249">
        <v>69.375</v>
      </c>
      <c r="I49" s="247">
        <v>213</v>
      </c>
      <c r="J49" s="249">
        <v>66.5625</v>
      </c>
      <c r="K49" s="250" t="s">
        <v>1225</v>
      </c>
      <c r="M49" s="178" t="str">
        <f t="shared" si="0"/>
        <v>K</v>
      </c>
      <c r="N49" s="178" t="str">
        <f t="shared" si="1"/>
        <v>K</v>
      </c>
      <c r="O49" s="178"/>
      <c r="P49" s="184">
        <f t="shared" si="2"/>
        <v>69.375</v>
      </c>
      <c r="Q49" s="184">
        <f t="shared" si="3"/>
        <v>66.5625</v>
      </c>
      <c r="R49" s="180"/>
      <c r="S49" s="180" t="str">
        <f t="shared" si="4"/>
        <v>BETUL</v>
      </c>
      <c r="T49" s="180" t="str">
        <f t="shared" si="5"/>
        <v>BETUL</v>
      </c>
      <c r="U49" s="180" t="str">
        <f t="shared" si="6"/>
        <v>OKE</v>
      </c>
      <c r="V49" s="180" t="str">
        <f t="shared" si="7"/>
        <v>OKE</v>
      </c>
      <c r="AC49" s="305" t="s">
        <v>480</v>
      </c>
      <c r="AD49" s="306">
        <v>1</v>
      </c>
      <c r="AE49" s="306" t="s">
        <v>1218</v>
      </c>
      <c r="AF49" s="306" t="s">
        <v>128</v>
      </c>
      <c r="AG49" s="248">
        <v>320</v>
      </c>
      <c r="AH49" s="307">
        <v>201</v>
      </c>
      <c r="AI49" s="307">
        <v>62.8125</v>
      </c>
      <c r="AJ49" s="307">
        <v>223</v>
      </c>
      <c r="AK49" s="307">
        <v>69.6875</v>
      </c>
      <c r="AL49" s="247" t="s">
        <v>1219</v>
      </c>
    </row>
    <row r="50" spans="1:38">
      <c r="A50" s="279">
        <v>41</v>
      </c>
      <c r="B50" s="584" t="s">
        <v>480</v>
      </c>
      <c r="C50" s="585">
        <v>1</v>
      </c>
      <c r="D50" s="585" t="s">
        <v>1206</v>
      </c>
      <c r="E50" s="585" t="s">
        <v>128</v>
      </c>
      <c r="F50" s="248">
        <v>320</v>
      </c>
      <c r="G50" s="247">
        <v>144</v>
      </c>
      <c r="H50" s="249">
        <v>45</v>
      </c>
      <c r="I50" s="247">
        <v>141</v>
      </c>
      <c r="J50" s="249">
        <v>44.0625</v>
      </c>
      <c r="K50" s="250" t="s">
        <v>1215</v>
      </c>
      <c r="M50" s="178" t="str">
        <f t="shared" si="0"/>
        <v>K</v>
      </c>
      <c r="N50" s="178" t="str">
        <f t="shared" si="1"/>
        <v>K</v>
      </c>
      <c r="O50" s="178"/>
      <c r="P50" s="184">
        <f t="shared" si="2"/>
        <v>45</v>
      </c>
      <c r="Q50" s="184">
        <f t="shared" si="3"/>
        <v>44.0625</v>
      </c>
      <c r="R50" s="180"/>
      <c r="S50" s="180" t="str">
        <f t="shared" si="4"/>
        <v>BETUL</v>
      </c>
      <c r="T50" s="180" t="str">
        <f t="shared" si="5"/>
        <v>BETUL</v>
      </c>
      <c r="U50" s="180" t="str">
        <f t="shared" si="6"/>
        <v>OKE</v>
      </c>
      <c r="V50" s="180" t="str">
        <f t="shared" si="7"/>
        <v>OKE</v>
      </c>
      <c r="AC50" s="305" t="s">
        <v>480</v>
      </c>
      <c r="AD50" s="306">
        <v>1</v>
      </c>
      <c r="AE50" s="306" t="s">
        <v>1220</v>
      </c>
      <c r="AF50" s="306" t="s">
        <v>128</v>
      </c>
      <c r="AG50" s="248">
        <v>358</v>
      </c>
      <c r="AH50" s="307">
        <v>217</v>
      </c>
      <c r="AI50" s="307">
        <v>60.614525139664799</v>
      </c>
      <c r="AJ50" s="307">
        <v>206</v>
      </c>
      <c r="AK50" s="307">
        <v>57.541899441340803</v>
      </c>
      <c r="AL50" s="247" t="s">
        <v>1221</v>
      </c>
    </row>
    <row r="51" spans="1:38">
      <c r="A51" s="279">
        <v>42</v>
      </c>
      <c r="B51" s="584" t="s">
        <v>480</v>
      </c>
      <c r="C51" s="585">
        <v>1</v>
      </c>
      <c r="D51" s="585" t="s">
        <v>1214</v>
      </c>
      <c r="E51" s="585" t="s">
        <v>128</v>
      </c>
      <c r="F51" s="248">
        <v>320</v>
      </c>
      <c r="G51" s="247">
        <v>85</v>
      </c>
      <c r="H51" s="249">
        <v>26.5625</v>
      </c>
      <c r="I51" s="247">
        <v>59</v>
      </c>
      <c r="J51" s="249">
        <v>18.4375</v>
      </c>
      <c r="K51" s="250" t="s">
        <v>1139</v>
      </c>
      <c r="M51" s="178" t="str">
        <f t="shared" si="0"/>
        <v>K</v>
      </c>
      <c r="N51" s="178" t="str">
        <f t="shared" si="1"/>
        <v>K</v>
      </c>
      <c r="O51" s="178"/>
      <c r="P51" s="184">
        <f t="shared" si="2"/>
        <v>26.5625</v>
      </c>
      <c r="Q51" s="184">
        <f t="shared" si="3"/>
        <v>18.4375</v>
      </c>
      <c r="R51" s="180"/>
      <c r="S51" s="180" t="str">
        <f t="shared" si="4"/>
        <v>BETUL</v>
      </c>
      <c r="T51" s="180" t="str">
        <f t="shared" si="5"/>
        <v>BETUL</v>
      </c>
      <c r="U51" s="180" t="str">
        <f t="shared" si="6"/>
        <v>OKE</v>
      </c>
      <c r="V51" s="180" t="str">
        <f t="shared" si="7"/>
        <v>OKE</v>
      </c>
      <c r="AC51" s="305" t="s">
        <v>480</v>
      </c>
      <c r="AD51" s="306">
        <v>2</v>
      </c>
      <c r="AE51" s="306" t="s">
        <v>1222</v>
      </c>
      <c r="AF51" s="306" t="s">
        <v>128</v>
      </c>
      <c r="AG51" s="248">
        <v>320</v>
      </c>
      <c r="AH51" s="307">
        <v>128</v>
      </c>
      <c r="AI51" s="307">
        <v>40</v>
      </c>
      <c r="AJ51" s="307">
        <v>114</v>
      </c>
      <c r="AK51" s="307">
        <v>35.625</v>
      </c>
      <c r="AL51" s="247" t="s">
        <v>1223</v>
      </c>
    </row>
    <row r="52" spans="1:38">
      <c r="A52" s="279">
        <v>43</v>
      </c>
      <c r="B52" s="584" t="s">
        <v>480</v>
      </c>
      <c r="C52" s="585">
        <v>1</v>
      </c>
      <c r="D52" s="585" t="s">
        <v>1211</v>
      </c>
      <c r="E52" s="585" t="s">
        <v>128</v>
      </c>
      <c r="F52" s="248">
        <v>320</v>
      </c>
      <c r="G52" s="247">
        <v>167</v>
      </c>
      <c r="H52" s="249">
        <v>52.1875</v>
      </c>
      <c r="I52" s="247">
        <v>165</v>
      </c>
      <c r="J52" s="249">
        <v>51.5625</v>
      </c>
      <c r="K52" s="250" t="s">
        <v>1217</v>
      </c>
      <c r="M52" s="178" t="str">
        <f t="shared" si="0"/>
        <v>K</v>
      </c>
      <c r="N52" s="178" t="str">
        <f t="shared" si="1"/>
        <v>K</v>
      </c>
      <c r="O52" s="178"/>
      <c r="P52" s="184">
        <f t="shared" si="2"/>
        <v>52.1875</v>
      </c>
      <c r="Q52" s="184">
        <f t="shared" si="3"/>
        <v>51.5625</v>
      </c>
      <c r="R52" s="180"/>
      <c r="S52" s="180" t="str">
        <f t="shared" si="4"/>
        <v>BETUL</v>
      </c>
      <c r="T52" s="180" t="str">
        <f t="shared" si="5"/>
        <v>BETUL</v>
      </c>
      <c r="U52" s="180" t="str">
        <f t="shared" si="6"/>
        <v>OKE</v>
      </c>
      <c r="V52" s="180" t="str">
        <f t="shared" si="7"/>
        <v>OKE</v>
      </c>
      <c r="AC52" s="305" t="s">
        <v>480</v>
      </c>
      <c r="AD52" s="306">
        <v>2</v>
      </c>
      <c r="AE52" s="306" t="s">
        <v>1224</v>
      </c>
      <c r="AF52" s="306" t="s">
        <v>128</v>
      </c>
      <c r="AG52" s="248">
        <v>320</v>
      </c>
      <c r="AH52" s="307">
        <v>191</v>
      </c>
      <c r="AI52" s="307">
        <v>59.6875</v>
      </c>
      <c r="AJ52" s="307">
        <v>182</v>
      </c>
      <c r="AK52" s="307">
        <v>56.875</v>
      </c>
      <c r="AL52" s="247" t="s">
        <v>1212</v>
      </c>
    </row>
    <row r="53" spans="1:38">
      <c r="A53" s="279">
        <v>44</v>
      </c>
      <c r="B53" s="584" t="s">
        <v>480</v>
      </c>
      <c r="C53" s="585">
        <v>1</v>
      </c>
      <c r="D53" s="585" t="s">
        <v>1216</v>
      </c>
      <c r="E53" s="585" t="s">
        <v>128</v>
      </c>
      <c r="F53" s="248">
        <v>320</v>
      </c>
      <c r="G53" s="247">
        <v>45</v>
      </c>
      <c r="H53" s="249">
        <v>14.0625</v>
      </c>
      <c r="I53" s="247">
        <v>36</v>
      </c>
      <c r="J53" s="249">
        <v>11.25</v>
      </c>
      <c r="K53" s="250" t="s">
        <v>1217</v>
      </c>
      <c r="M53" s="178" t="str">
        <f t="shared" si="0"/>
        <v>K</v>
      </c>
      <c r="N53" s="178" t="str">
        <f t="shared" si="1"/>
        <v>K</v>
      </c>
      <c r="O53" s="178"/>
      <c r="P53" s="184">
        <f t="shared" si="2"/>
        <v>14.0625</v>
      </c>
      <c r="Q53" s="184">
        <f t="shared" si="3"/>
        <v>11.25</v>
      </c>
      <c r="R53" s="180"/>
      <c r="S53" s="180" t="str">
        <f t="shared" si="4"/>
        <v>BETUL</v>
      </c>
      <c r="T53" s="180" t="str">
        <f t="shared" si="5"/>
        <v>BETUL</v>
      </c>
      <c r="U53" s="180" t="str">
        <f t="shared" si="6"/>
        <v>OKE</v>
      </c>
      <c r="V53" s="180" t="str">
        <f t="shared" si="7"/>
        <v>OKE</v>
      </c>
      <c r="AC53" s="305" t="s">
        <v>480</v>
      </c>
      <c r="AD53" s="306">
        <v>2</v>
      </c>
      <c r="AE53" s="306" t="s">
        <v>1226</v>
      </c>
      <c r="AF53" s="306" t="s">
        <v>128</v>
      </c>
      <c r="AG53" s="248">
        <v>320</v>
      </c>
      <c r="AH53" s="307">
        <v>109</v>
      </c>
      <c r="AI53" s="307">
        <v>34.0625</v>
      </c>
      <c r="AJ53" s="307">
        <v>98</v>
      </c>
      <c r="AK53" s="307">
        <v>30.625</v>
      </c>
      <c r="AL53" s="247" t="s">
        <v>1227</v>
      </c>
    </row>
    <row r="54" spans="1:38">
      <c r="A54" s="279">
        <v>45</v>
      </c>
      <c r="B54" s="584" t="s">
        <v>480</v>
      </c>
      <c r="C54" s="585">
        <v>1</v>
      </c>
      <c r="D54" s="585" t="s">
        <v>1209</v>
      </c>
      <c r="E54" s="585" t="s">
        <v>128</v>
      </c>
      <c r="F54" s="248">
        <v>320</v>
      </c>
      <c r="G54" s="247">
        <v>69</v>
      </c>
      <c r="H54" s="249">
        <v>21.5625</v>
      </c>
      <c r="I54" s="247">
        <v>49</v>
      </c>
      <c r="J54" s="249">
        <v>15.312500000000002</v>
      </c>
      <c r="K54" s="250" t="s">
        <v>1217</v>
      </c>
      <c r="M54" s="178" t="str">
        <f t="shared" si="0"/>
        <v>K</v>
      </c>
      <c r="N54" s="178" t="str">
        <f t="shared" si="1"/>
        <v>K</v>
      </c>
      <c r="O54" s="178"/>
      <c r="P54" s="184">
        <f t="shared" si="2"/>
        <v>21.5625</v>
      </c>
      <c r="Q54" s="184">
        <f t="shared" si="3"/>
        <v>15.312500000000002</v>
      </c>
      <c r="R54" s="180"/>
      <c r="S54" s="180" t="str">
        <f t="shared" si="4"/>
        <v>BETUL</v>
      </c>
      <c r="T54" s="180" t="str">
        <f t="shared" si="5"/>
        <v>BETUL</v>
      </c>
      <c r="U54" s="180" t="str">
        <f t="shared" si="6"/>
        <v>OKE</v>
      </c>
      <c r="V54" s="180" t="str">
        <f t="shared" si="7"/>
        <v>OKE</v>
      </c>
      <c r="AC54" s="305" t="s">
        <v>480</v>
      </c>
      <c r="AD54" s="306">
        <v>2</v>
      </c>
      <c r="AE54" s="306" t="s">
        <v>1228</v>
      </c>
      <c r="AF54" s="306" t="s">
        <v>128</v>
      </c>
      <c r="AG54" s="248">
        <v>320</v>
      </c>
      <c r="AH54" s="307">
        <v>137</v>
      </c>
      <c r="AI54" s="307">
        <v>42.8125</v>
      </c>
      <c r="AJ54" s="307">
        <v>108</v>
      </c>
      <c r="AK54" s="307">
        <v>33.75</v>
      </c>
      <c r="AL54" s="247" t="s">
        <v>1141</v>
      </c>
    </row>
    <row r="55" spans="1:38">
      <c r="A55" s="279">
        <v>46</v>
      </c>
      <c r="B55" s="584" t="s">
        <v>480</v>
      </c>
      <c r="C55" s="585">
        <v>1</v>
      </c>
      <c r="D55" s="585" t="s">
        <v>1220</v>
      </c>
      <c r="E55" s="585" t="s">
        <v>128</v>
      </c>
      <c r="F55" s="248">
        <v>358</v>
      </c>
      <c r="G55" s="247">
        <v>188</v>
      </c>
      <c r="H55" s="249">
        <v>52.513966480446925</v>
      </c>
      <c r="I55" s="247">
        <v>177</v>
      </c>
      <c r="J55" s="249">
        <v>49.441340782122907</v>
      </c>
      <c r="K55" s="250" t="s">
        <v>1217</v>
      </c>
      <c r="M55" s="178" t="str">
        <f t="shared" si="0"/>
        <v>K</v>
      </c>
      <c r="N55" s="178" t="str">
        <f t="shared" si="1"/>
        <v>K</v>
      </c>
      <c r="O55" s="178"/>
      <c r="P55" s="184">
        <f t="shared" si="2"/>
        <v>52.513966480446925</v>
      </c>
      <c r="Q55" s="184">
        <f t="shared" si="3"/>
        <v>49.441340782122907</v>
      </c>
      <c r="R55" s="180"/>
      <c r="S55" s="180" t="str">
        <f t="shared" si="4"/>
        <v>BETUL</v>
      </c>
      <c r="T55" s="180" t="str">
        <f t="shared" si="5"/>
        <v>BETUL</v>
      </c>
      <c r="U55" s="180" t="str">
        <f t="shared" si="6"/>
        <v>OKE</v>
      </c>
      <c r="V55" s="180"/>
      <c r="AC55" s="305" t="s">
        <v>480</v>
      </c>
      <c r="AD55" s="306">
        <v>2</v>
      </c>
      <c r="AE55" s="306" t="s">
        <v>1229</v>
      </c>
      <c r="AF55" s="306" t="s">
        <v>128</v>
      </c>
      <c r="AG55" s="248">
        <v>320</v>
      </c>
      <c r="AH55" s="307">
        <v>207</v>
      </c>
      <c r="AI55" s="307">
        <v>64.6875</v>
      </c>
      <c r="AJ55" s="307">
        <v>201</v>
      </c>
      <c r="AK55" s="307">
        <v>62.8125</v>
      </c>
      <c r="AL55" s="247" t="s">
        <v>1230</v>
      </c>
    </row>
    <row r="56" spans="1:38">
      <c r="A56" s="279">
        <v>47</v>
      </c>
      <c r="B56" s="584" t="s">
        <v>480</v>
      </c>
      <c r="C56" s="585">
        <v>1</v>
      </c>
      <c r="D56" s="585" t="s">
        <v>5446</v>
      </c>
      <c r="E56" s="585" t="s">
        <v>128</v>
      </c>
      <c r="F56" s="248">
        <v>358</v>
      </c>
      <c r="G56" s="247">
        <v>139</v>
      </c>
      <c r="H56" s="249">
        <v>38.826815642458101</v>
      </c>
      <c r="I56" s="247">
        <v>120</v>
      </c>
      <c r="J56" s="249">
        <v>33.519553072625698</v>
      </c>
      <c r="K56" s="250"/>
      <c r="M56" s="178" t="str">
        <f t="shared" si="0"/>
        <v>K</v>
      </c>
      <c r="N56" s="178" t="str">
        <f t="shared" si="1"/>
        <v>K</v>
      </c>
      <c r="O56" s="178"/>
      <c r="P56" s="184">
        <f t="shared" si="2"/>
        <v>38.826815642458101</v>
      </c>
      <c r="Q56" s="184">
        <f t="shared" si="3"/>
        <v>33.519553072625698</v>
      </c>
      <c r="R56" s="180"/>
      <c r="S56" s="180" t="str">
        <f t="shared" si="4"/>
        <v>BETUL</v>
      </c>
      <c r="T56" s="180" t="str">
        <f t="shared" si="5"/>
        <v>BETUL</v>
      </c>
      <c r="U56" s="180" t="str">
        <f t="shared" si="6"/>
        <v>OKE</v>
      </c>
      <c r="V56" s="180" t="str">
        <f t="shared" ref="V56:V119" si="8">IF(J56&gt;100,"CEK KEMBALI","OKE")</f>
        <v>OKE</v>
      </c>
      <c r="AC56" s="305" t="s">
        <v>480</v>
      </c>
      <c r="AD56" s="306">
        <v>2</v>
      </c>
      <c r="AE56" s="306" t="s">
        <v>1231</v>
      </c>
      <c r="AF56" s="306" t="s">
        <v>128</v>
      </c>
      <c r="AG56" s="248">
        <v>320</v>
      </c>
      <c r="AH56" s="307">
        <v>133</v>
      </c>
      <c r="AI56" s="307">
        <v>41.5625</v>
      </c>
      <c r="AJ56" s="307">
        <v>84</v>
      </c>
      <c r="AK56" s="307">
        <v>26.25</v>
      </c>
      <c r="AL56" s="247" t="s">
        <v>1232</v>
      </c>
    </row>
    <row r="57" spans="1:38">
      <c r="A57" s="279">
        <v>48</v>
      </c>
      <c r="B57" s="584" t="s">
        <v>480</v>
      </c>
      <c r="C57" s="585">
        <v>1</v>
      </c>
      <c r="D57" s="585" t="s">
        <v>5447</v>
      </c>
      <c r="E57" s="585" t="s">
        <v>128</v>
      </c>
      <c r="F57" s="248">
        <v>358</v>
      </c>
      <c r="G57" s="247">
        <v>105</v>
      </c>
      <c r="H57" s="249">
        <v>29.329608938547487</v>
      </c>
      <c r="I57" s="247">
        <v>100</v>
      </c>
      <c r="J57" s="249">
        <v>27.932960893854748</v>
      </c>
      <c r="K57" s="250"/>
      <c r="M57" s="178" t="str">
        <f t="shared" si="0"/>
        <v>K</v>
      </c>
      <c r="N57" s="178" t="str">
        <f t="shared" si="1"/>
        <v>K</v>
      </c>
      <c r="O57" s="178"/>
      <c r="P57" s="184">
        <f t="shared" si="2"/>
        <v>29.329608938547487</v>
      </c>
      <c r="Q57" s="184">
        <f t="shared" si="3"/>
        <v>27.932960893854748</v>
      </c>
      <c r="R57" s="180"/>
      <c r="S57" s="180" t="str">
        <f t="shared" si="4"/>
        <v>BETUL</v>
      </c>
      <c r="T57" s="180" t="str">
        <f t="shared" si="5"/>
        <v>BETUL</v>
      </c>
      <c r="U57" s="180" t="str">
        <f t="shared" si="6"/>
        <v>OKE</v>
      </c>
      <c r="V57" s="180" t="str">
        <f t="shared" si="8"/>
        <v>OKE</v>
      </c>
      <c r="AC57" s="305" t="s">
        <v>480</v>
      </c>
      <c r="AD57" s="306">
        <v>2</v>
      </c>
      <c r="AE57" s="306" t="s">
        <v>1234</v>
      </c>
      <c r="AF57" s="306" t="s">
        <v>128</v>
      </c>
      <c r="AG57" s="248">
        <v>320</v>
      </c>
      <c r="AH57" s="307">
        <v>194</v>
      </c>
      <c r="AI57" s="307">
        <v>60.625</v>
      </c>
      <c r="AJ57" s="307">
        <v>177</v>
      </c>
      <c r="AK57" s="307">
        <v>55.3125</v>
      </c>
      <c r="AL57" s="247" t="s">
        <v>1235</v>
      </c>
    </row>
    <row r="58" spans="1:38">
      <c r="A58" s="279">
        <v>49</v>
      </c>
      <c r="B58" s="584" t="s">
        <v>480</v>
      </c>
      <c r="C58" s="585">
        <v>2</v>
      </c>
      <c r="D58" s="585" t="s">
        <v>1222</v>
      </c>
      <c r="E58" s="585" t="s">
        <v>128</v>
      </c>
      <c r="F58" s="248">
        <v>320</v>
      </c>
      <c r="G58" s="247">
        <v>113</v>
      </c>
      <c r="H58" s="249">
        <v>35.3125</v>
      </c>
      <c r="I58" s="247">
        <v>102</v>
      </c>
      <c r="J58" s="249">
        <v>31.874999999999996</v>
      </c>
      <c r="K58" s="250" t="s">
        <v>1217</v>
      </c>
      <c r="M58" s="178" t="str">
        <f t="shared" si="0"/>
        <v>K</v>
      </c>
      <c r="N58" s="178" t="str">
        <f t="shared" si="1"/>
        <v>K</v>
      </c>
      <c r="O58" s="178"/>
      <c r="P58" s="184">
        <f t="shared" si="2"/>
        <v>35.3125</v>
      </c>
      <c r="Q58" s="184">
        <f t="shared" si="3"/>
        <v>31.874999999999996</v>
      </c>
      <c r="R58" s="180"/>
      <c r="S58" s="180" t="str">
        <f t="shared" si="4"/>
        <v>BETUL</v>
      </c>
      <c r="T58" s="180" t="str">
        <f t="shared" si="5"/>
        <v>BETUL</v>
      </c>
      <c r="U58" s="180" t="str">
        <f t="shared" si="6"/>
        <v>OKE</v>
      </c>
      <c r="V58" s="180" t="str">
        <f t="shared" si="8"/>
        <v>OKE</v>
      </c>
      <c r="AC58" s="305" t="s">
        <v>480</v>
      </c>
      <c r="AD58" s="306">
        <v>2</v>
      </c>
      <c r="AE58" s="306" t="s">
        <v>1237</v>
      </c>
      <c r="AF58" s="306" t="s">
        <v>128</v>
      </c>
      <c r="AG58" s="248">
        <v>300</v>
      </c>
      <c r="AH58" s="307">
        <v>103</v>
      </c>
      <c r="AI58" s="307">
        <v>34.3333333333333</v>
      </c>
      <c r="AJ58" s="307">
        <v>91</v>
      </c>
      <c r="AK58" s="307">
        <v>30.3333333333333</v>
      </c>
      <c r="AL58" s="247" t="s">
        <v>1238</v>
      </c>
    </row>
    <row r="59" spans="1:38">
      <c r="A59" s="279">
        <v>50</v>
      </c>
      <c r="B59" s="584" t="s">
        <v>480</v>
      </c>
      <c r="C59" s="585">
        <v>2</v>
      </c>
      <c r="D59" s="585" t="s">
        <v>1229</v>
      </c>
      <c r="E59" s="585" t="s">
        <v>128</v>
      </c>
      <c r="F59" s="248">
        <v>320</v>
      </c>
      <c r="G59" s="247">
        <v>204</v>
      </c>
      <c r="H59" s="249">
        <v>63.749999999999993</v>
      </c>
      <c r="I59" s="247">
        <v>184</v>
      </c>
      <c r="J59" s="249">
        <v>57.499999999999993</v>
      </c>
      <c r="K59" s="250" t="s">
        <v>1215</v>
      </c>
      <c r="M59" s="178" t="str">
        <f t="shared" si="0"/>
        <v>K</v>
      </c>
      <c r="N59" s="178" t="str">
        <f t="shared" si="1"/>
        <v>K</v>
      </c>
      <c r="O59" s="178"/>
      <c r="P59" s="184">
        <f t="shared" si="2"/>
        <v>63.749999999999993</v>
      </c>
      <c r="Q59" s="184">
        <f t="shared" si="3"/>
        <v>57.499999999999993</v>
      </c>
      <c r="R59" s="180"/>
      <c r="S59" s="180" t="str">
        <f t="shared" si="4"/>
        <v>BETUL</v>
      </c>
      <c r="T59" s="180" t="str">
        <f t="shared" si="5"/>
        <v>BETUL</v>
      </c>
      <c r="U59" s="180" t="str">
        <f t="shared" si="6"/>
        <v>OKE</v>
      </c>
      <c r="V59" s="180" t="str">
        <f t="shared" si="8"/>
        <v>OKE</v>
      </c>
      <c r="AC59" s="305" t="s">
        <v>37</v>
      </c>
      <c r="AD59" s="306">
        <v>1</v>
      </c>
      <c r="AE59" s="306" t="s">
        <v>1239</v>
      </c>
      <c r="AF59" s="306" t="s">
        <v>128</v>
      </c>
      <c r="AG59" s="248">
        <v>320</v>
      </c>
      <c r="AH59" s="307">
        <v>110</v>
      </c>
      <c r="AI59" s="307">
        <v>34.375</v>
      </c>
      <c r="AJ59" s="307">
        <v>117</v>
      </c>
      <c r="AK59" s="307">
        <v>36.5625</v>
      </c>
      <c r="AL59" s="247" t="s">
        <v>155</v>
      </c>
    </row>
    <row r="60" spans="1:38">
      <c r="A60" s="279">
        <v>51</v>
      </c>
      <c r="B60" s="584" t="s">
        <v>480</v>
      </c>
      <c r="C60" s="585">
        <v>2</v>
      </c>
      <c r="D60" s="585" t="s">
        <v>1231</v>
      </c>
      <c r="E60" s="585" t="s">
        <v>128</v>
      </c>
      <c r="F60" s="248">
        <v>320</v>
      </c>
      <c r="G60" s="247">
        <v>102</v>
      </c>
      <c r="H60" s="249">
        <v>31.874999999999996</v>
      </c>
      <c r="I60" s="247">
        <v>59</v>
      </c>
      <c r="J60" s="249">
        <v>18.4375</v>
      </c>
      <c r="K60" s="250" t="s">
        <v>1240</v>
      </c>
      <c r="M60" s="178" t="str">
        <f t="shared" si="0"/>
        <v>K</v>
      </c>
      <c r="N60" s="178" t="str">
        <f t="shared" si="1"/>
        <v>K</v>
      </c>
      <c r="O60" s="178"/>
      <c r="P60" s="184">
        <f t="shared" si="2"/>
        <v>31.874999999999996</v>
      </c>
      <c r="Q60" s="184">
        <f t="shared" si="3"/>
        <v>18.4375</v>
      </c>
      <c r="R60" s="180"/>
      <c r="S60" s="180" t="str">
        <f t="shared" si="4"/>
        <v>BETUL</v>
      </c>
      <c r="T60" s="180" t="str">
        <f t="shared" si="5"/>
        <v>BETUL</v>
      </c>
      <c r="U60" s="180" t="str">
        <f t="shared" si="6"/>
        <v>OKE</v>
      </c>
      <c r="V60" s="180" t="str">
        <f t="shared" si="8"/>
        <v>OKE</v>
      </c>
      <c r="AC60" s="305" t="s">
        <v>37</v>
      </c>
      <c r="AD60" s="306">
        <v>1</v>
      </c>
      <c r="AE60" s="306" t="s">
        <v>1241</v>
      </c>
      <c r="AF60" s="306" t="s">
        <v>128</v>
      </c>
      <c r="AG60" s="248">
        <v>320</v>
      </c>
      <c r="AH60" s="307">
        <v>11</v>
      </c>
      <c r="AI60" s="307">
        <v>3.4375</v>
      </c>
      <c r="AJ60" s="307">
        <v>11</v>
      </c>
      <c r="AK60" s="307">
        <v>3.4375</v>
      </c>
      <c r="AL60" s="247" t="s">
        <v>1242</v>
      </c>
    </row>
    <row r="61" spans="1:38">
      <c r="A61" s="279">
        <v>52</v>
      </c>
      <c r="B61" s="584" t="s">
        <v>480</v>
      </c>
      <c r="C61" s="585">
        <v>2</v>
      </c>
      <c r="D61" s="585" t="s">
        <v>1226</v>
      </c>
      <c r="E61" s="585" t="s">
        <v>128</v>
      </c>
      <c r="F61" s="248">
        <v>320</v>
      </c>
      <c r="G61" s="247">
        <v>106</v>
      </c>
      <c r="H61" s="249">
        <v>33.125</v>
      </c>
      <c r="I61" s="247">
        <v>103</v>
      </c>
      <c r="J61" s="249">
        <v>32.1875</v>
      </c>
      <c r="K61" s="250" t="s">
        <v>1233</v>
      </c>
      <c r="M61" s="178" t="str">
        <f t="shared" si="0"/>
        <v>K</v>
      </c>
      <c r="N61" s="178" t="str">
        <f t="shared" si="1"/>
        <v>K</v>
      </c>
      <c r="O61" s="178"/>
      <c r="P61" s="184">
        <f t="shared" si="2"/>
        <v>33.125</v>
      </c>
      <c r="Q61" s="184">
        <f t="shared" si="3"/>
        <v>32.1875</v>
      </c>
      <c r="R61" s="180"/>
      <c r="S61" s="180" t="str">
        <f t="shared" si="4"/>
        <v>BETUL</v>
      </c>
      <c r="T61" s="180" t="str">
        <f t="shared" si="5"/>
        <v>BETUL</v>
      </c>
      <c r="U61" s="180" t="str">
        <f t="shared" si="6"/>
        <v>OKE</v>
      </c>
      <c r="V61" s="180" t="str">
        <f t="shared" si="8"/>
        <v>OKE</v>
      </c>
      <c r="AC61" s="305" t="s">
        <v>37</v>
      </c>
      <c r="AD61" s="306">
        <v>1</v>
      </c>
      <c r="AE61" s="306" t="s">
        <v>1244</v>
      </c>
      <c r="AF61" s="306" t="s">
        <v>128</v>
      </c>
      <c r="AG61" s="248">
        <v>320</v>
      </c>
      <c r="AH61" s="307">
        <v>44</v>
      </c>
      <c r="AI61" s="307">
        <v>13.75</v>
      </c>
      <c r="AJ61" s="307">
        <v>45</v>
      </c>
      <c r="AK61" s="307">
        <v>14.0625</v>
      </c>
      <c r="AL61" s="247" t="s">
        <v>155</v>
      </c>
    </row>
    <row r="62" spans="1:38">
      <c r="A62" s="279">
        <v>53</v>
      </c>
      <c r="B62" s="584" t="s">
        <v>480</v>
      </c>
      <c r="C62" s="585">
        <v>2</v>
      </c>
      <c r="D62" s="585" t="s">
        <v>1234</v>
      </c>
      <c r="E62" s="585" t="s">
        <v>128</v>
      </c>
      <c r="F62" s="248">
        <v>320</v>
      </c>
      <c r="G62" s="247">
        <v>132</v>
      </c>
      <c r="H62" s="249">
        <v>41.25</v>
      </c>
      <c r="I62" s="247">
        <v>104</v>
      </c>
      <c r="J62" s="249">
        <v>32.5</v>
      </c>
      <c r="K62" s="250" t="s">
        <v>1243</v>
      </c>
      <c r="M62" s="178" t="str">
        <f t="shared" si="0"/>
        <v>K</v>
      </c>
      <c r="N62" s="178" t="str">
        <f t="shared" si="1"/>
        <v>K</v>
      </c>
      <c r="O62" s="178"/>
      <c r="P62" s="184">
        <f t="shared" si="2"/>
        <v>41.25</v>
      </c>
      <c r="Q62" s="184">
        <f t="shared" si="3"/>
        <v>32.5</v>
      </c>
      <c r="R62" s="180"/>
      <c r="S62" s="180" t="str">
        <f t="shared" si="4"/>
        <v>BETUL</v>
      </c>
      <c r="T62" s="180" t="str">
        <f t="shared" si="5"/>
        <v>BETUL</v>
      </c>
      <c r="U62" s="180" t="str">
        <f t="shared" si="6"/>
        <v>OKE</v>
      </c>
      <c r="V62" s="180" t="str">
        <f t="shared" si="8"/>
        <v>OKE</v>
      </c>
      <c r="AC62" s="305" t="s">
        <v>37</v>
      </c>
      <c r="AD62" s="306">
        <v>1</v>
      </c>
      <c r="AE62" s="306" t="s">
        <v>154</v>
      </c>
      <c r="AF62" s="306" t="s">
        <v>128</v>
      </c>
      <c r="AG62" s="248">
        <v>272</v>
      </c>
      <c r="AH62" s="307">
        <v>226</v>
      </c>
      <c r="AI62" s="307">
        <v>83.088235294117695</v>
      </c>
      <c r="AJ62" s="307">
        <v>69</v>
      </c>
      <c r="AK62" s="307">
        <v>25.367647058823501</v>
      </c>
      <c r="AL62" s="247" t="s">
        <v>155</v>
      </c>
    </row>
    <row r="63" spans="1:38">
      <c r="A63" s="279">
        <v>54</v>
      </c>
      <c r="B63" s="584" t="s">
        <v>480</v>
      </c>
      <c r="C63" s="585">
        <v>2</v>
      </c>
      <c r="D63" s="585" t="s">
        <v>1224</v>
      </c>
      <c r="E63" s="585" t="s">
        <v>128</v>
      </c>
      <c r="F63" s="248">
        <v>320</v>
      </c>
      <c r="G63" s="247">
        <v>168</v>
      </c>
      <c r="H63" s="249">
        <v>52.5</v>
      </c>
      <c r="I63" s="247">
        <v>169</v>
      </c>
      <c r="J63" s="249">
        <v>52.812499999999993</v>
      </c>
      <c r="K63" s="250" t="s">
        <v>1217</v>
      </c>
      <c r="M63" s="178" t="str">
        <f t="shared" si="0"/>
        <v>K</v>
      </c>
      <c r="N63" s="178" t="str">
        <f t="shared" si="1"/>
        <v>K</v>
      </c>
      <c r="O63" s="178"/>
      <c r="P63" s="184">
        <f t="shared" si="2"/>
        <v>52.5</v>
      </c>
      <c r="Q63" s="184">
        <f t="shared" si="3"/>
        <v>52.812499999999993</v>
      </c>
      <c r="R63" s="180"/>
      <c r="S63" s="180" t="str">
        <f t="shared" si="4"/>
        <v>BETUL</v>
      </c>
      <c r="T63" s="180" t="str">
        <f t="shared" si="5"/>
        <v>BETUL</v>
      </c>
      <c r="U63" s="180" t="str">
        <f t="shared" si="6"/>
        <v>OKE</v>
      </c>
      <c r="V63" s="180" t="str">
        <f t="shared" si="8"/>
        <v>OKE</v>
      </c>
      <c r="AC63" s="305" t="s">
        <v>37</v>
      </c>
      <c r="AD63" s="306">
        <v>2</v>
      </c>
      <c r="AE63" s="306" t="s">
        <v>1246</v>
      </c>
      <c r="AF63" s="306" t="s">
        <v>131</v>
      </c>
      <c r="AG63" s="248">
        <v>272</v>
      </c>
      <c r="AH63" s="307">
        <v>181</v>
      </c>
      <c r="AI63" s="307">
        <v>66.544117647058798</v>
      </c>
      <c r="AJ63" s="307">
        <v>184</v>
      </c>
      <c r="AK63" s="307">
        <v>67.647058823529406</v>
      </c>
      <c r="AL63" s="247" t="s">
        <v>1247</v>
      </c>
    </row>
    <row r="64" spans="1:38">
      <c r="A64" s="279">
        <v>55</v>
      </c>
      <c r="B64" s="584" t="s">
        <v>480</v>
      </c>
      <c r="C64" s="585">
        <v>2</v>
      </c>
      <c r="D64" s="585" t="s">
        <v>1228</v>
      </c>
      <c r="E64" s="585" t="s">
        <v>128</v>
      </c>
      <c r="F64" s="248">
        <v>320</v>
      </c>
      <c r="G64" s="247">
        <v>84</v>
      </c>
      <c r="H64" s="249">
        <v>26.25</v>
      </c>
      <c r="I64" s="247">
        <v>80</v>
      </c>
      <c r="J64" s="249">
        <v>25</v>
      </c>
      <c r="K64" s="250" t="s">
        <v>1236</v>
      </c>
      <c r="M64" s="178" t="str">
        <f t="shared" si="0"/>
        <v>K</v>
      </c>
      <c r="N64" s="178" t="str">
        <f t="shared" si="1"/>
        <v>K</v>
      </c>
      <c r="O64" s="178"/>
      <c r="P64" s="184">
        <f t="shared" si="2"/>
        <v>26.25</v>
      </c>
      <c r="Q64" s="184">
        <f t="shared" si="3"/>
        <v>25</v>
      </c>
      <c r="R64" s="180"/>
      <c r="S64" s="180" t="str">
        <f t="shared" si="4"/>
        <v>BETUL</v>
      </c>
      <c r="T64" s="180" t="str">
        <f t="shared" si="5"/>
        <v>BETUL</v>
      </c>
      <c r="U64" s="180" t="str">
        <f t="shared" si="6"/>
        <v>OKE</v>
      </c>
      <c r="V64" s="180" t="str">
        <f t="shared" si="8"/>
        <v>OKE</v>
      </c>
      <c r="AC64" s="305" t="s">
        <v>37</v>
      </c>
      <c r="AD64" s="306">
        <v>2</v>
      </c>
      <c r="AE64" s="306" t="s">
        <v>1249</v>
      </c>
      <c r="AF64" s="306" t="s">
        <v>131</v>
      </c>
      <c r="AG64" s="248">
        <v>272</v>
      </c>
      <c r="AH64" s="307">
        <v>34</v>
      </c>
      <c r="AI64" s="307">
        <v>12.5</v>
      </c>
      <c r="AJ64" s="307">
        <v>28</v>
      </c>
      <c r="AK64" s="307">
        <v>10.294117647058799</v>
      </c>
      <c r="AL64" s="247" t="s">
        <v>1250</v>
      </c>
    </row>
    <row r="65" spans="1:38">
      <c r="A65" s="279">
        <v>56</v>
      </c>
      <c r="B65" s="584" t="s">
        <v>480</v>
      </c>
      <c r="C65" s="585">
        <v>2</v>
      </c>
      <c r="D65" s="585" t="s">
        <v>1237</v>
      </c>
      <c r="E65" s="585" t="s">
        <v>128</v>
      </c>
      <c r="F65" s="248">
        <v>300</v>
      </c>
      <c r="G65" s="247">
        <v>145</v>
      </c>
      <c r="H65" s="249">
        <v>48.333333333333336</v>
      </c>
      <c r="I65" s="247">
        <v>116</v>
      </c>
      <c r="J65" s="249">
        <v>38.666666666666664</v>
      </c>
      <c r="K65" s="250" t="s">
        <v>1217</v>
      </c>
      <c r="M65" s="178" t="str">
        <f t="shared" si="0"/>
        <v>K</v>
      </c>
      <c r="N65" s="178" t="str">
        <f t="shared" si="1"/>
        <v>K</v>
      </c>
      <c r="O65" s="178"/>
      <c r="P65" s="184">
        <f t="shared" si="2"/>
        <v>48.333333333333336</v>
      </c>
      <c r="Q65" s="184">
        <f t="shared" si="3"/>
        <v>38.666666666666664</v>
      </c>
      <c r="R65" s="180"/>
      <c r="S65" s="180" t="str">
        <f t="shared" si="4"/>
        <v>BETUL</v>
      </c>
      <c r="T65" s="180" t="str">
        <f t="shared" si="5"/>
        <v>BETUL</v>
      </c>
      <c r="U65" s="180" t="str">
        <f t="shared" si="6"/>
        <v>OKE</v>
      </c>
      <c r="V65" s="180" t="str">
        <f t="shared" si="8"/>
        <v>OKE</v>
      </c>
      <c r="AC65" s="305" t="s">
        <v>37</v>
      </c>
      <c r="AD65" s="306">
        <v>2</v>
      </c>
      <c r="AE65" s="306" t="s">
        <v>1251</v>
      </c>
      <c r="AF65" s="306" t="s">
        <v>128</v>
      </c>
      <c r="AG65" s="248">
        <v>272</v>
      </c>
      <c r="AH65" s="307">
        <v>99</v>
      </c>
      <c r="AI65" s="307">
        <v>36.397058823529399</v>
      </c>
      <c r="AJ65" s="307">
        <v>94</v>
      </c>
      <c r="AK65" s="307">
        <v>34.558823529411796</v>
      </c>
      <c r="AL65" s="247" t="s">
        <v>1252</v>
      </c>
    </row>
    <row r="66" spans="1:38">
      <c r="A66" s="279">
        <v>57</v>
      </c>
      <c r="B66" s="584" t="s">
        <v>37</v>
      </c>
      <c r="C66" s="585">
        <v>1</v>
      </c>
      <c r="D66" s="585" t="s">
        <v>1239</v>
      </c>
      <c r="E66" s="585" t="s">
        <v>128</v>
      </c>
      <c r="F66" s="248">
        <v>320</v>
      </c>
      <c r="G66" s="247">
        <v>105</v>
      </c>
      <c r="H66" s="249">
        <v>32.8125</v>
      </c>
      <c r="I66" s="247">
        <v>99</v>
      </c>
      <c r="J66" s="249">
        <v>30.9375</v>
      </c>
      <c r="K66" s="250" t="s">
        <v>1245</v>
      </c>
      <c r="M66" s="178"/>
      <c r="N66" s="178" t="str">
        <f t="shared" si="1"/>
        <v>K</v>
      </c>
      <c r="O66" s="178"/>
      <c r="P66" s="184">
        <f t="shared" si="2"/>
        <v>32.8125</v>
      </c>
      <c r="Q66" s="184">
        <f t="shared" si="3"/>
        <v>30.9375</v>
      </c>
      <c r="R66" s="180"/>
      <c r="S66" s="180" t="str">
        <f t="shared" si="4"/>
        <v>BETUL</v>
      </c>
      <c r="T66" s="180" t="str">
        <f t="shared" si="5"/>
        <v>BETUL</v>
      </c>
      <c r="U66" s="180" t="str">
        <f t="shared" si="6"/>
        <v>OKE</v>
      </c>
      <c r="V66" s="180" t="str">
        <f t="shared" si="8"/>
        <v>OKE</v>
      </c>
      <c r="AC66" s="305" t="s">
        <v>85</v>
      </c>
      <c r="AD66" s="306">
        <v>2</v>
      </c>
      <c r="AE66" s="306" t="s">
        <v>1254</v>
      </c>
      <c r="AF66" s="306" t="s">
        <v>131</v>
      </c>
      <c r="AG66" s="248">
        <v>272</v>
      </c>
      <c r="AH66" s="307">
        <v>181</v>
      </c>
      <c r="AI66" s="307">
        <v>66.544117647058798</v>
      </c>
      <c r="AJ66" s="307">
        <v>166</v>
      </c>
      <c r="AK66" s="307">
        <v>61.029411764705898</v>
      </c>
      <c r="AL66" s="247" t="s">
        <v>1255</v>
      </c>
    </row>
    <row r="67" spans="1:38">
      <c r="A67" s="279">
        <v>58</v>
      </c>
      <c r="B67" s="584" t="s">
        <v>37</v>
      </c>
      <c r="C67" s="585">
        <v>1</v>
      </c>
      <c r="D67" s="585" t="s">
        <v>1241</v>
      </c>
      <c r="E67" s="585" t="s">
        <v>128</v>
      </c>
      <c r="F67" s="248">
        <v>320</v>
      </c>
      <c r="G67" s="247">
        <v>55</v>
      </c>
      <c r="H67" s="249">
        <v>17.1875</v>
      </c>
      <c r="I67" s="247">
        <v>51</v>
      </c>
      <c r="J67" s="249">
        <v>15.937499999999998</v>
      </c>
      <c r="K67" s="250" t="s">
        <v>1248</v>
      </c>
      <c r="M67" s="178" t="str">
        <f t="shared" ref="M67:M129" si="9">IF(H67&gt;=80,"B","K")</f>
        <v>K</v>
      </c>
      <c r="N67" s="178" t="str">
        <f t="shared" si="1"/>
        <v>K</v>
      </c>
      <c r="O67" s="178"/>
      <c r="P67" s="184">
        <f t="shared" si="2"/>
        <v>17.1875</v>
      </c>
      <c r="Q67" s="184">
        <f t="shared" si="3"/>
        <v>15.937499999999998</v>
      </c>
      <c r="R67" s="180"/>
      <c r="S67" s="180" t="str">
        <f t="shared" si="4"/>
        <v>BETUL</v>
      </c>
      <c r="T67" s="180" t="str">
        <f t="shared" si="5"/>
        <v>BETUL</v>
      </c>
      <c r="U67" s="180" t="str">
        <f t="shared" si="6"/>
        <v>OKE</v>
      </c>
      <c r="V67" s="180" t="str">
        <f t="shared" si="8"/>
        <v>OKE</v>
      </c>
      <c r="AC67" s="305" t="s">
        <v>85</v>
      </c>
      <c r="AD67" s="306">
        <v>2</v>
      </c>
      <c r="AE67" s="306" t="s">
        <v>1257</v>
      </c>
      <c r="AF67" s="306" t="s">
        <v>131</v>
      </c>
      <c r="AG67" s="248">
        <v>272</v>
      </c>
      <c r="AH67" s="307">
        <v>158</v>
      </c>
      <c r="AI67" s="307">
        <v>58.088235294117702</v>
      </c>
      <c r="AJ67" s="307">
        <v>168</v>
      </c>
      <c r="AK67" s="307">
        <v>61.764705882352899</v>
      </c>
      <c r="AL67" s="247" t="s">
        <v>1258</v>
      </c>
    </row>
    <row r="68" spans="1:38">
      <c r="A68" s="279">
        <v>59</v>
      </c>
      <c r="B68" s="584" t="s">
        <v>37</v>
      </c>
      <c r="C68" s="585">
        <v>1</v>
      </c>
      <c r="D68" s="585" t="s">
        <v>1244</v>
      </c>
      <c r="E68" s="585" t="s">
        <v>128</v>
      </c>
      <c r="F68" s="248">
        <v>320</v>
      </c>
      <c r="G68" s="247">
        <v>45</v>
      </c>
      <c r="H68" s="249">
        <v>14.0625</v>
      </c>
      <c r="I68" s="247">
        <v>45</v>
      </c>
      <c r="J68" s="249">
        <v>14.0625</v>
      </c>
      <c r="K68" s="250" t="s">
        <v>1245</v>
      </c>
      <c r="M68" s="178" t="str">
        <f t="shared" si="9"/>
        <v>K</v>
      </c>
      <c r="N68" s="178" t="str">
        <f t="shared" si="1"/>
        <v>K</v>
      </c>
      <c r="O68" s="178"/>
      <c r="P68" s="184">
        <f t="shared" si="2"/>
        <v>14.0625</v>
      </c>
      <c r="Q68" s="184">
        <f t="shared" si="3"/>
        <v>14.0625</v>
      </c>
      <c r="R68" s="180"/>
      <c r="S68" s="180" t="str">
        <f t="shared" si="4"/>
        <v>BETUL</v>
      </c>
      <c r="T68" s="180" t="str">
        <f t="shared" si="5"/>
        <v>BETUL</v>
      </c>
      <c r="U68" s="180" t="str">
        <f t="shared" si="6"/>
        <v>OKE</v>
      </c>
      <c r="V68" s="180" t="str">
        <f t="shared" si="8"/>
        <v>OKE</v>
      </c>
      <c r="AC68" s="305" t="s">
        <v>85</v>
      </c>
      <c r="AD68" s="306">
        <v>2</v>
      </c>
      <c r="AE68" s="306" t="s">
        <v>130</v>
      </c>
      <c r="AF68" s="306" t="s">
        <v>131</v>
      </c>
      <c r="AG68" s="248">
        <v>272</v>
      </c>
      <c r="AH68" s="307">
        <v>249</v>
      </c>
      <c r="AI68" s="307">
        <v>91.544117647058798</v>
      </c>
      <c r="AJ68" s="307">
        <v>262</v>
      </c>
      <c r="AK68" s="307">
        <v>96.323529411764696</v>
      </c>
      <c r="AL68" s="247" t="s">
        <v>158</v>
      </c>
    </row>
    <row r="69" spans="1:38">
      <c r="A69" s="279">
        <v>60</v>
      </c>
      <c r="B69" s="584" t="s">
        <v>37</v>
      </c>
      <c r="C69" s="585">
        <v>1</v>
      </c>
      <c r="D69" s="585" t="s">
        <v>154</v>
      </c>
      <c r="E69" s="585" t="s">
        <v>128</v>
      </c>
      <c r="F69" s="248">
        <v>272</v>
      </c>
      <c r="G69" s="247">
        <v>45</v>
      </c>
      <c r="H69" s="249">
        <v>16.544117647058822</v>
      </c>
      <c r="I69" s="247">
        <v>39</v>
      </c>
      <c r="J69" s="249">
        <v>14.338235294117647</v>
      </c>
      <c r="K69" s="250" t="s">
        <v>1253</v>
      </c>
      <c r="M69" s="178" t="str">
        <f t="shared" si="9"/>
        <v>K</v>
      </c>
      <c r="N69" s="178" t="str">
        <f t="shared" si="1"/>
        <v>K</v>
      </c>
      <c r="O69" s="178"/>
      <c r="P69" s="184">
        <f t="shared" si="2"/>
        <v>16.544117647058822</v>
      </c>
      <c r="Q69" s="184">
        <f t="shared" si="3"/>
        <v>14.338235294117647</v>
      </c>
      <c r="R69" s="180"/>
      <c r="S69" s="180" t="str">
        <f t="shared" si="4"/>
        <v>BETUL</v>
      </c>
      <c r="T69" s="180" t="str">
        <f t="shared" si="5"/>
        <v>BETUL</v>
      </c>
      <c r="U69" s="180" t="str">
        <f t="shared" si="6"/>
        <v>OKE</v>
      </c>
      <c r="V69" s="180" t="str">
        <f t="shared" si="8"/>
        <v>OKE</v>
      </c>
      <c r="AC69" s="305" t="s">
        <v>85</v>
      </c>
      <c r="AD69" s="306">
        <v>2</v>
      </c>
      <c r="AE69" s="306" t="s">
        <v>1261</v>
      </c>
      <c r="AF69" s="306" t="s">
        <v>128</v>
      </c>
      <c r="AG69" s="248">
        <v>272</v>
      </c>
      <c r="AH69" s="307">
        <v>91</v>
      </c>
      <c r="AI69" s="307">
        <v>33.455882352941202</v>
      </c>
      <c r="AJ69" s="307">
        <v>88</v>
      </c>
      <c r="AK69" s="307">
        <v>32.352941176470601</v>
      </c>
      <c r="AL69" s="247" t="s">
        <v>1262</v>
      </c>
    </row>
    <row r="70" spans="1:38">
      <c r="A70" s="279">
        <v>61</v>
      </c>
      <c r="B70" s="584" t="s">
        <v>37</v>
      </c>
      <c r="C70" s="585">
        <v>2</v>
      </c>
      <c r="D70" s="585" t="s">
        <v>1246</v>
      </c>
      <c r="E70" s="585" t="s">
        <v>131</v>
      </c>
      <c r="F70" s="248">
        <v>272</v>
      </c>
      <c r="G70" s="247">
        <v>178</v>
      </c>
      <c r="H70" s="249">
        <v>65.441176470588232</v>
      </c>
      <c r="I70" s="247">
        <v>171</v>
      </c>
      <c r="J70" s="249">
        <v>62.867647058823529</v>
      </c>
      <c r="K70" s="250" t="s">
        <v>1256</v>
      </c>
      <c r="M70" s="178" t="str">
        <f t="shared" si="9"/>
        <v>K</v>
      </c>
      <c r="N70" s="178" t="str">
        <f t="shared" si="1"/>
        <v>K</v>
      </c>
      <c r="O70" s="178"/>
      <c r="P70" s="184">
        <f t="shared" si="2"/>
        <v>65.441176470588232</v>
      </c>
      <c r="Q70" s="184">
        <f t="shared" si="3"/>
        <v>62.867647058823529</v>
      </c>
      <c r="R70" s="180"/>
      <c r="S70" s="180" t="str">
        <f t="shared" si="4"/>
        <v>BETUL</v>
      </c>
      <c r="T70" s="180" t="str">
        <f t="shared" si="5"/>
        <v>BETUL</v>
      </c>
      <c r="U70" s="180" t="str">
        <f t="shared" si="6"/>
        <v>OKE</v>
      </c>
      <c r="V70" s="180" t="str">
        <f t="shared" si="8"/>
        <v>OKE</v>
      </c>
      <c r="AC70" s="305" t="s">
        <v>85</v>
      </c>
      <c r="AD70" s="306">
        <v>2</v>
      </c>
      <c r="AE70" s="306" t="s">
        <v>1265</v>
      </c>
      <c r="AF70" s="306" t="s">
        <v>128</v>
      </c>
      <c r="AG70" s="248">
        <v>320</v>
      </c>
      <c r="AH70" s="307">
        <v>169</v>
      </c>
      <c r="AI70" s="307">
        <v>52.8125</v>
      </c>
      <c r="AJ70" s="307">
        <v>141</v>
      </c>
      <c r="AK70" s="307">
        <v>44.0625</v>
      </c>
      <c r="AL70" s="247" t="s">
        <v>1266</v>
      </c>
    </row>
    <row r="71" spans="1:38">
      <c r="A71" s="279">
        <v>62</v>
      </c>
      <c r="B71" s="584" t="s">
        <v>37</v>
      </c>
      <c r="C71" s="585">
        <v>2</v>
      </c>
      <c r="D71" s="585" t="s">
        <v>1249</v>
      </c>
      <c r="E71" s="585" t="s">
        <v>131</v>
      </c>
      <c r="F71" s="248">
        <v>272</v>
      </c>
      <c r="G71" s="247">
        <v>32</v>
      </c>
      <c r="H71" s="249">
        <v>11.76470588235294</v>
      </c>
      <c r="I71" s="247">
        <v>23</v>
      </c>
      <c r="J71" s="249">
        <v>8.4558823529411775</v>
      </c>
      <c r="K71" s="250" t="s">
        <v>1259</v>
      </c>
      <c r="M71" s="178" t="str">
        <f t="shared" si="9"/>
        <v>K</v>
      </c>
      <c r="N71" s="178" t="str">
        <f t="shared" si="1"/>
        <v>K</v>
      </c>
      <c r="O71" s="178"/>
      <c r="P71" s="184">
        <f t="shared" si="2"/>
        <v>11.76470588235294</v>
      </c>
      <c r="Q71" s="184">
        <f t="shared" si="3"/>
        <v>8.4558823529411775</v>
      </c>
      <c r="R71" s="180"/>
      <c r="S71" s="180" t="str">
        <f t="shared" si="4"/>
        <v>BETUL</v>
      </c>
      <c r="T71" s="180" t="str">
        <f t="shared" si="5"/>
        <v>BETUL</v>
      </c>
      <c r="U71" s="180" t="str">
        <f t="shared" si="6"/>
        <v>OKE</v>
      </c>
      <c r="V71" s="180" t="str">
        <f t="shared" si="8"/>
        <v>OKE</v>
      </c>
      <c r="AC71" s="305" t="s">
        <v>85</v>
      </c>
      <c r="AD71" s="306">
        <v>2</v>
      </c>
      <c r="AE71" s="306" t="s">
        <v>1268</v>
      </c>
      <c r="AF71" s="306" t="s">
        <v>128</v>
      </c>
      <c r="AG71" s="248">
        <v>320</v>
      </c>
      <c r="AH71" s="307">
        <v>159</v>
      </c>
      <c r="AI71" s="307">
        <v>49.6875</v>
      </c>
      <c r="AJ71" s="307">
        <v>152</v>
      </c>
      <c r="AK71" s="307">
        <v>47.5</v>
      </c>
      <c r="AL71" s="247" t="s">
        <v>1266</v>
      </c>
    </row>
    <row r="72" spans="1:38">
      <c r="A72" s="279">
        <v>63</v>
      </c>
      <c r="B72" s="584" t="s">
        <v>37</v>
      </c>
      <c r="C72" s="585">
        <v>2</v>
      </c>
      <c r="D72" s="585" t="s">
        <v>1251</v>
      </c>
      <c r="E72" s="585" t="s">
        <v>128</v>
      </c>
      <c r="F72" s="248">
        <v>272</v>
      </c>
      <c r="G72" s="247">
        <v>72</v>
      </c>
      <c r="H72" s="249">
        <v>26.47058823529412</v>
      </c>
      <c r="I72" s="247">
        <v>64</v>
      </c>
      <c r="J72" s="249">
        <v>23.52941176470588</v>
      </c>
      <c r="K72" s="250" t="s">
        <v>1260</v>
      </c>
      <c r="M72" s="178" t="str">
        <f t="shared" si="9"/>
        <v>K</v>
      </c>
      <c r="N72" s="178" t="str">
        <f t="shared" si="1"/>
        <v>K</v>
      </c>
      <c r="O72" s="178"/>
      <c r="P72" s="184">
        <f t="shared" si="2"/>
        <v>26.47058823529412</v>
      </c>
      <c r="Q72" s="184">
        <f t="shared" si="3"/>
        <v>23.52941176470588</v>
      </c>
      <c r="R72" s="180"/>
      <c r="S72" s="180" t="str">
        <f t="shared" si="4"/>
        <v>BETUL</v>
      </c>
      <c r="T72" s="180" t="str">
        <f t="shared" si="5"/>
        <v>BETUL</v>
      </c>
      <c r="U72" s="180" t="str">
        <f t="shared" si="6"/>
        <v>OKE</v>
      </c>
      <c r="V72" s="180" t="str">
        <f t="shared" si="8"/>
        <v>OKE</v>
      </c>
      <c r="AC72" s="305" t="s">
        <v>85</v>
      </c>
      <c r="AD72" s="306">
        <v>3</v>
      </c>
      <c r="AE72" s="306" t="s">
        <v>1270</v>
      </c>
      <c r="AF72" s="306" t="s">
        <v>128</v>
      </c>
      <c r="AG72" s="248">
        <v>320</v>
      </c>
      <c r="AH72" s="307">
        <v>118</v>
      </c>
      <c r="AI72" s="307">
        <v>36.875</v>
      </c>
      <c r="AJ72" s="307">
        <v>101</v>
      </c>
      <c r="AK72" s="307">
        <v>31.5625</v>
      </c>
      <c r="AL72" s="247" t="s">
        <v>1271</v>
      </c>
    </row>
    <row r="73" spans="1:38">
      <c r="A73" s="279">
        <v>64</v>
      </c>
      <c r="B73" s="584" t="s">
        <v>37</v>
      </c>
      <c r="C73" s="585">
        <v>3</v>
      </c>
      <c r="D73" s="585" t="s">
        <v>5481</v>
      </c>
      <c r="E73" s="585" t="s">
        <v>128</v>
      </c>
      <c r="F73" s="248">
        <v>300</v>
      </c>
      <c r="G73" s="247">
        <v>0</v>
      </c>
      <c r="H73" s="249">
        <v>0</v>
      </c>
      <c r="I73" s="247">
        <v>0</v>
      </c>
      <c r="J73" s="249">
        <v>0</v>
      </c>
      <c r="K73" s="250"/>
      <c r="M73" s="178" t="str">
        <f t="shared" si="9"/>
        <v>K</v>
      </c>
      <c r="N73" s="178" t="str">
        <f t="shared" si="1"/>
        <v>K</v>
      </c>
      <c r="O73" s="178"/>
      <c r="P73" s="184">
        <f t="shared" si="2"/>
        <v>0</v>
      </c>
      <c r="Q73" s="184">
        <f t="shared" si="3"/>
        <v>0</v>
      </c>
      <c r="R73" s="180"/>
      <c r="S73" s="180" t="str">
        <f t="shared" si="4"/>
        <v>BETUL</v>
      </c>
      <c r="T73" s="180" t="str">
        <f t="shared" si="5"/>
        <v>BETUL</v>
      </c>
      <c r="U73" s="180" t="str">
        <f t="shared" si="6"/>
        <v>OKE</v>
      </c>
      <c r="V73" s="180" t="str">
        <f t="shared" si="8"/>
        <v>OKE</v>
      </c>
      <c r="AC73" s="305" t="s">
        <v>85</v>
      </c>
      <c r="AD73" s="306">
        <v>3</v>
      </c>
      <c r="AE73" s="306" t="s">
        <v>1272</v>
      </c>
      <c r="AF73" s="306" t="s">
        <v>128</v>
      </c>
      <c r="AG73" s="248">
        <v>320</v>
      </c>
      <c r="AH73" s="307">
        <v>210</v>
      </c>
      <c r="AI73" s="307">
        <v>65.625</v>
      </c>
      <c r="AJ73" s="307">
        <v>0</v>
      </c>
      <c r="AK73" s="307">
        <v>0</v>
      </c>
      <c r="AL73" s="247" t="s">
        <v>1262</v>
      </c>
    </row>
    <row r="74" spans="1:38">
      <c r="A74" s="279">
        <v>65</v>
      </c>
      <c r="B74" s="584" t="s">
        <v>37</v>
      </c>
      <c r="C74" s="585">
        <v>3</v>
      </c>
      <c r="D74" s="585" t="s">
        <v>5515</v>
      </c>
      <c r="E74" s="585" t="s">
        <v>128</v>
      </c>
      <c r="F74" s="308">
        <v>300</v>
      </c>
      <c r="G74" s="247">
        <v>75</v>
      </c>
      <c r="H74" s="249">
        <v>25</v>
      </c>
      <c r="I74" s="247">
        <v>70</v>
      </c>
      <c r="J74" s="249">
        <v>23.333333333333332</v>
      </c>
      <c r="K74" s="250"/>
      <c r="M74" s="178" t="str">
        <f t="shared" si="9"/>
        <v>K</v>
      </c>
      <c r="N74" s="178" t="str">
        <f t="shared" ref="N74:N129" si="10">IF(J74&gt;=80,"B","K")</f>
        <v>K</v>
      </c>
      <c r="O74" s="178"/>
      <c r="P74" s="184">
        <f t="shared" ref="P74:P129" si="11">(G74/F74)*100</f>
        <v>25</v>
      </c>
      <c r="Q74" s="184">
        <f t="shared" ref="Q74:Q129" si="12">(I74/F74)*100</f>
        <v>23.333333333333332</v>
      </c>
      <c r="R74" s="180"/>
      <c r="S74" s="180" t="str">
        <f t="shared" ref="S74:S129" si="13">IF(P74=H74,"BETUL","salah")</f>
        <v>BETUL</v>
      </c>
      <c r="T74" s="180" t="str">
        <f t="shared" ref="T74:T129" si="14">IF(Q74=J74,"BETUL","salah")</f>
        <v>BETUL</v>
      </c>
      <c r="U74" s="180" t="str">
        <f t="shared" ref="U74:U129" si="15">IF(H74&gt;100,"CEK KEMBALI","OKE")</f>
        <v>OKE</v>
      </c>
      <c r="V74" s="180" t="str">
        <f t="shared" si="8"/>
        <v>OKE</v>
      </c>
      <c r="AC74" s="305" t="s">
        <v>85</v>
      </c>
      <c r="AD74" s="306">
        <v>3</v>
      </c>
      <c r="AE74" s="306" t="s">
        <v>1274</v>
      </c>
      <c r="AF74" s="306" t="s">
        <v>128</v>
      </c>
      <c r="AG74" s="248">
        <v>320</v>
      </c>
      <c r="AH74" s="307">
        <v>150</v>
      </c>
      <c r="AI74" s="307">
        <v>46.875</v>
      </c>
      <c r="AJ74" s="307">
        <v>136</v>
      </c>
      <c r="AK74" s="307">
        <v>42.5</v>
      </c>
      <c r="AL74" s="247" t="s">
        <v>1275</v>
      </c>
    </row>
    <row r="75" spans="1:38">
      <c r="A75" s="279">
        <v>66</v>
      </c>
      <c r="B75" s="584" t="s">
        <v>85</v>
      </c>
      <c r="C75" s="585">
        <v>1</v>
      </c>
      <c r="D75" s="585" t="s">
        <v>1263</v>
      </c>
      <c r="E75" s="585" t="s">
        <v>128</v>
      </c>
      <c r="F75" s="248">
        <v>400</v>
      </c>
      <c r="G75" s="247">
        <v>195</v>
      </c>
      <c r="H75" s="249">
        <v>48.75</v>
      </c>
      <c r="I75" s="247">
        <v>7</v>
      </c>
      <c r="J75" s="249">
        <v>1.7500000000000002</v>
      </c>
      <c r="K75" s="250" t="s">
        <v>1264</v>
      </c>
      <c r="M75" s="178" t="str">
        <f t="shared" si="9"/>
        <v>K</v>
      </c>
      <c r="N75" s="178" t="str">
        <f t="shared" si="10"/>
        <v>K</v>
      </c>
      <c r="O75" s="178"/>
      <c r="P75" s="184">
        <f t="shared" si="11"/>
        <v>48.75</v>
      </c>
      <c r="Q75" s="184">
        <f t="shared" si="12"/>
        <v>1.7500000000000002</v>
      </c>
      <c r="R75" s="180"/>
      <c r="S75" s="180" t="str">
        <f t="shared" si="13"/>
        <v>BETUL</v>
      </c>
      <c r="T75" s="180" t="str">
        <f t="shared" si="14"/>
        <v>BETUL</v>
      </c>
      <c r="U75" s="180" t="str">
        <f t="shared" si="15"/>
        <v>OKE</v>
      </c>
      <c r="V75" s="180" t="str">
        <f t="shared" si="8"/>
        <v>OKE</v>
      </c>
      <c r="AC75" s="305" t="s">
        <v>85</v>
      </c>
      <c r="AD75" s="306">
        <v>3</v>
      </c>
      <c r="AE75" s="306" t="s">
        <v>1276</v>
      </c>
      <c r="AF75" s="306" t="s">
        <v>128</v>
      </c>
      <c r="AG75" s="248">
        <v>320</v>
      </c>
      <c r="AH75" s="307">
        <v>82</v>
      </c>
      <c r="AI75" s="307">
        <v>25.625</v>
      </c>
      <c r="AJ75" s="307">
        <v>72</v>
      </c>
      <c r="AK75" s="307">
        <v>22.5</v>
      </c>
      <c r="AL75" s="247" t="s">
        <v>1277</v>
      </c>
    </row>
    <row r="76" spans="1:38">
      <c r="A76" s="279">
        <v>67</v>
      </c>
      <c r="B76" s="584" t="s">
        <v>85</v>
      </c>
      <c r="C76" s="585">
        <v>2</v>
      </c>
      <c r="D76" s="585" t="s">
        <v>1254</v>
      </c>
      <c r="E76" s="585" t="s">
        <v>131</v>
      </c>
      <c r="F76" s="248">
        <v>272</v>
      </c>
      <c r="G76" s="247">
        <v>120</v>
      </c>
      <c r="H76" s="249">
        <v>44.117647058823529</v>
      </c>
      <c r="I76" s="247">
        <v>117</v>
      </c>
      <c r="J76" s="249">
        <v>43.014705882352942</v>
      </c>
      <c r="K76" s="250" t="s">
        <v>1267</v>
      </c>
      <c r="M76" s="178" t="str">
        <f t="shared" si="9"/>
        <v>K</v>
      </c>
      <c r="N76" s="178" t="str">
        <f t="shared" si="10"/>
        <v>K</v>
      </c>
      <c r="O76" s="178"/>
      <c r="P76" s="184">
        <f t="shared" si="11"/>
        <v>44.117647058823529</v>
      </c>
      <c r="Q76" s="184">
        <f t="shared" si="12"/>
        <v>43.014705882352942</v>
      </c>
      <c r="R76" s="180"/>
      <c r="S76" s="180" t="str">
        <f t="shared" si="13"/>
        <v>BETUL</v>
      </c>
      <c r="T76" s="180" t="str">
        <f t="shared" si="14"/>
        <v>BETUL</v>
      </c>
      <c r="U76" s="180" t="str">
        <f t="shared" si="15"/>
        <v>OKE</v>
      </c>
      <c r="V76" s="180" t="str">
        <f t="shared" si="8"/>
        <v>OKE</v>
      </c>
      <c r="AC76" s="305" t="s">
        <v>85</v>
      </c>
      <c r="AD76" s="306">
        <v>3</v>
      </c>
      <c r="AE76" s="306" t="s">
        <v>1278</v>
      </c>
      <c r="AF76" s="306" t="s">
        <v>128</v>
      </c>
      <c r="AG76" s="248">
        <v>320</v>
      </c>
      <c r="AH76" s="307">
        <v>147</v>
      </c>
      <c r="AI76" s="307">
        <v>45.9375</v>
      </c>
      <c r="AJ76" s="307">
        <v>145</v>
      </c>
      <c r="AK76" s="307">
        <v>45.3125</v>
      </c>
      <c r="AL76" s="247" t="s">
        <v>1279</v>
      </c>
    </row>
    <row r="77" spans="1:38">
      <c r="A77" s="279">
        <v>68</v>
      </c>
      <c r="B77" s="584" t="s">
        <v>85</v>
      </c>
      <c r="C77" s="585">
        <v>2</v>
      </c>
      <c r="D77" s="585" t="s">
        <v>1257</v>
      </c>
      <c r="E77" s="585" t="s">
        <v>131</v>
      </c>
      <c r="F77" s="248">
        <v>272</v>
      </c>
      <c r="G77" s="247">
        <v>201</v>
      </c>
      <c r="H77" s="249">
        <v>73.89705882352942</v>
      </c>
      <c r="I77" s="247">
        <v>190</v>
      </c>
      <c r="J77" s="249">
        <v>69.85294117647058</v>
      </c>
      <c r="K77" s="250" t="s">
        <v>1269</v>
      </c>
      <c r="M77" s="178" t="str">
        <f t="shared" si="9"/>
        <v>K</v>
      </c>
      <c r="N77" s="178" t="str">
        <f t="shared" si="10"/>
        <v>K</v>
      </c>
      <c r="O77" s="178"/>
      <c r="P77" s="184">
        <f t="shared" si="11"/>
        <v>73.89705882352942</v>
      </c>
      <c r="Q77" s="184">
        <f t="shared" si="12"/>
        <v>69.85294117647058</v>
      </c>
      <c r="R77" s="180"/>
      <c r="S77" s="180" t="str">
        <f t="shared" si="13"/>
        <v>BETUL</v>
      </c>
      <c r="T77" s="180" t="str">
        <f t="shared" si="14"/>
        <v>BETUL</v>
      </c>
      <c r="U77" s="180" t="str">
        <f t="shared" si="15"/>
        <v>OKE</v>
      </c>
      <c r="V77" s="180" t="str">
        <f t="shared" si="8"/>
        <v>OKE</v>
      </c>
      <c r="AC77" s="305" t="s">
        <v>85</v>
      </c>
      <c r="AD77" s="306">
        <v>3</v>
      </c>
      <c r="AE77" s="306" t="s">
        <v>1282</v>
      </c>
      <c r="AF77" s="306" t="s">
        <v>128</v>
      </c>
      <c r="AG77" s="248">
        <v>320</v>
      </c>
      <c r="AH77" s="307">
        <v>130</v>
      </c>
      <c r="AI77" s="307">
        <v>40.625</v>
      </c>
      <c r="AJ77" s="307">
        <v>180</v>
      </c>
      <c r="AK77" s="307">
        <v>56.25</v>
      </c>
      <c r="AL77" s="247" t="s">
        <v>1283</v>
      </c>
    </row>
    <row r="78" spans="1:38">
      <c r="A78" s="279">
        <v>69</v>
      </c>
      <c r="B78" s="584" t="s">
        <v>85</v>
      </c>
      <c r="C78" s="585">
        <v>2</v>
      </c>
      <c r="D78" s="585" t="s">
        <v>130</v>
      </c>
      <c r="E78" s="585" t="s">
        <v>131</v>
      </c>
      <c r="F78" s="248">
        <v>272</v>
      </c>
      <c r="G78" s="247">
        <v>254</v>
      </c>
      <c r="H78" s="249">
        <v>93.382352941176478</v>
      </c>
      <c r="I78" s="247">
        <v>330</v>
      </c>
      <c r="J78" s="249">
        <v>121.3235294117647</v>
      </c>
      <c r="K78" s="250" t="s">
        <v>132</v>
      </c>
      <c r="M78" s="178" t="str">
        <f t="shared" si="9"/>
        <v>B</v>
      </c>
      <c r="N78" s="178" t="str">
        <f t="shared" si="10"/>
        <v>B</v>
      </c>
      <c r="O78" s="178"/>
      <c r="P78" s="184">
        <f t="shared" si="11"/>
        <v>93.382352941176478</v>
      </c>
      <c r="Q78" s="184">
        <f t="shared" si="12"/>
        <v>121.3235294117647</v>
      </c>
      <c r="R78" s="180"/>
      <c r="S78" s="180" t="str">
        <f t="shared" si="13"/>
        <v>BETUL</v>
      </c>
      <c r="T78" s="180" t="str">
        <f t="shared" si="14"/>
        <v>BETUL</v>
      </c>
      <c r="U78" s="180" t="str">
        <f t="shared" si="15"/>
        <v>OKE</v>
      </c>
      <c r="V78" s="180" t="str">
        <f t="shared" si="8"/>
        <v>CEK KEMBALI</v>
      </c>
      <c r="AC78" s="305" t="s">
        <v>85</v>
      </c>
      <c r="AD78" s="306">
        <v>3</v>
      </c>
      <c r="AE78" s="306" t="s">
        <v>1286</v>
      </c>
      <c r="AF78" s="306" t="s">
        <v>128</v>
      </c>
      <c r="AG78" s="248">
        <v>320</v>
      </c>
      <c r="AH78" s="307">
        <v>216</v>
      </c>
      <c r="AI78" s="307">
        <v>67.5</v>
      </c>
      <c r="AJ78" s="307">
        <v>200</v>
      </c>
      <c r="AK78" s="307">
        <v>62.5</v>
      </c>
      <c r="AL78" s="247" t="s">
        <v>1283</v>
      </c>
    </row>
    <row r="79" spans="1:38">
      <c r="A79" s="279">
        <v>70</v>
      </c>
      <c r="B79" s="584" t="s">
        <v>85</v>
      </c>
      <c r="C79" s="585">
        <v>2</v>
      </c>
      <c r="D79" s="585" t="s">
        <v>1265</v>
      </c>
      <c r="E79" s="585" t="s">
        <v>128</v>
      </c>
      <c r="F79" s="248">
        <v>320</v>
      </c>
      <c r="G79" s="247">
        <v>124</v>
      </c>
      <c r="H79" s="249">
        <v>38.75</v>
      </c>
      <c r="I79" s="247">
        <v>93</v>
      </c>
      <c r="J79" s="249">
        <v>29.062500000000004</v>
      </c>
      <c r="K79" s="250" t="s">
        <v>1273</v>
      </c>
      <c r="M79" s="178" t="str">
        <f t="shared" si="9"/>
        <v>K</v>
      </c>
      <c r="N79" s="178" t="str">
        <f t="shared" si="10"/>
        <v>K</v>
      </c>
      <c r="O79" s="178"/>
      <c r="P79" s="184">
        <f t="shared" si="11"/>
        <v>38.75</v>
      </c>
      <c r="Q79" s="184">
        <f t="shared" si="12"/>
        <v>29.062500000000004</v>
      </c>
      <c r="R79" s="180"/>
      <c r="S79" s="180" t="str">
        <f t="shared" si="13"/>
        <v>BETUL</v>
      </c>
      <c r="T79" s="180" t="str">
        <f t="shared" si="14"/>
        <v>BETUL</v>
      </c>
      <c r="U79" s="180" t="str">
        <f t="shared" si="15"/>
        <v>OKE</v>
      </c>
      <c r="V79" s="180" t="str">
        <f t="shared" si="8"/>
        <v>OKE</v>
      </c>
      <c r="AC79" s="305" t="s">
        <v>85</v>
      </c>
      <c r="AD79" s="306">
        <v>3</v>
      </c>
      <c r="AE79" s="306" t="s">
        <v>162</v>
      </c>
      <c r="AF79" s="306" t="s">
        <v>131</v>
      </c>
      <c r="AG79" s="248">
        <v>272</v>
      </c>
      <c r="AH79" s="307">
        <v>247</v>
      </c>
      <c r="AI79" s="307">
        <v>90.808823529411796</v>
      </c>
      <c r="AJ79" s="307">
        <v>91</v>
      </c>
      <c r="AK79" s="307">
        <v>33.455882352941202</v>
      </c>
      <c r="AL79" s="247" t="s">
        <v>163</v>
      </c>
    </row>
    <row r="80" spans="1:38">
      <c r="A80" s="279">
        <v>71</v>
      </c>
      <c r="B80" s="584" t="s">
        <v>85</v>
      </c>
      <c r="C80" s="585">
        <v>2</v>
      </c>
      <c r="D80" s="585" t="s">
        <v>1261</v>
      </c>
      <c r="E80" s="585" t="s">
        <v>128</v>
      </c>
      <c r="F80" s="248">
        <v>272</v>
      </c>
      <c r="G80" s="247">
        <v>87</v>
      </c>
      <c r="H80" s="249">
        <v>31.985294117647058</v>
      </c>
      <c r="I80" s="247">
        <v>80</v>
      </c>
      <c r="J80" s="249">
        <v>29.411764705882355</v>
      </c>
      <c r="K80" s="250" t="s">
        <v>1273</v>
      </c>
      <c r="M80" s="178" t="str">
        <f t="shared" si="9"/>
        <v>K</v>
      </c>
      <c r="N80" s="178" t="str">
        <f t="shared" si="10"/>
        <v>K</v>
      </c>
      <c r="O80" s="178"/>
      <c r="P80" s="184">
        <f t="shared" si="11"/>
        <v>31.985294117647058</v>
      </c>
      <c r="Q80" s="184">
        <f t="shared" si="12"/>
        <v>29.411764705882355</v>
      </c>
      <c r="R80" s="180"/>
      <c r="S80" s="180" t="str">
        <f t="shared" si="13"/>
        <v>BETUL</v>
      </c>
      <c r="T80" s="180" t="str">
        <f t="shared" si="14"/>
        <v>BETUL</v>
      </c>
      <c r="U80" s="180" t="str">
        <f t="shared" si="15"/>
        <v>OKE</v>
      </c>
      <c r="V80" s="180" t="str">
        <f t="shared" si="8"/>
        <v>OKE</v>
      </c>
      <c r="AC80" s="305" t="s">
        <v>85</v>
      </c>
      <c r="AD80" s="306">
        <v>4</v>
      </c>
      <c r="AE80" s="306" t="s">
        <v>1287</v>
      </c>
      <c r="AF80" s="306" t="s">
        <v>131</v>
      </c>
      <c r="AG80" s="248">
        <v>272</v>
      </c>
      <c r="AH80" s="307">
        <v>153</v>
      </c>
      <c r="AI80" s="307">
        <v>56.25</v>
      </c>
      <c r="AJ80" s="307">
        <v>140</v>
      </c>
      <c r="AK80" s="307">
        <v>51.470588235294102</v>
      </c>
      <c r="AL80" s="247" t="s">
        <v>1288</v>
      </c>
    </row>
    <row r="81" spans="1:38">
      <c r="A81" s="279">
        <v>72</v>
      </c>
      <c r="B81" s="584" t="s">
        <v>85</v>
      </c>
      <c r="C81" s="585">
        <v>2</v>
      </c>
      <c r="D81" s="585" t="s">
        <v>1268</v>
      </c>
      <c r="E81" s="585" t="s">
        <v>128</v>
      </c>
      <c r="F81" s="248">
        <v>320</v>
      </c>
      <c r="G81" s="247">
        <v>199</v>
      </c>
      <c r="H81" s="249">
        <v>62.187499999999993</v>
      </c>
      <c r="I81" s="247">
        <v>184</v>
      </c>
      <c r="J81" s="249">
        <v>57.499999999999993</v>
      </c>
      <c r="K81" s="250" t="s">
        <v>1273</v>
      </c>
      <c r="M81" s="178" t="str">
        <f t="shared" si="9"/>
        <v>K</v>
      </c>
      <c r="N81" s="178" t="str">
        <f t="shared" si="10"/>
        <v>K</v>
      </c>
      <c r="O81" s="178"/>
      <c r="P81" s="184">
        <f t="shared" si="11"/>
        <v>62.187499999999993</v>
      </c>
      <c r="Q81" s="184">
        <f t="shared" si="12"/>
        <v>57.499999999999993</v>
      </c>
      <c r="R81" s="180"/>
      <c r="S81" s="180" t="str">
        <f t="shared" si="13"/>
        <v>BETUL</v>
      </c>
      <c r="T81" s="180" t="str">
        <f t="shared" si="14"/>
        <v>BETUL</v>
      </c>
      <c r="U81" s="180" t="str">
        <f t="shared" si="15"/>
        <v>OKE</v>
      </c>
      <c r="V81" s="180" t="str">
        <f t="shared" si="8"/>
        <v>OKE</v>
      </c>
      <c r="AC81" s="305" t="s">
        <v>85</v>
      </c>
      <c r="AD81" s="306">
        <v>4</v>
      </c>
      <c r="AE81" s="306" t="s">
        <v>1289</v>
      </c>
      <c r="AF81" s="306" t="s">
        <v>131</v>
      </c>
      <c r="AG81" s="248">
        <v>272</v>
      </c>
      <c r="AH81" s="307">
        <v>145</v>
      </c>
      <c r="AI81" s="307">
        <v>53.308823529411796</v>
      </c>
      <c r="AJ81" s="307">
        <v>149</v>
      </c>
      <c r="AK81" s="307">
        <v>54.779411764705898</v>
      </c>
      <c r="AL81" s="247" t="s">
        <v>1290</v>
      </c>
    </row>
    <row r="82" spans="1:38">
      <c r="A82" s="279">
        <v>73</v>
      </c>
      <c r="B82" s="584" t="s">
        <v>85</v>
      </c>
      <c r="C82" s="585">
        <v>2</v>
      </c>
      <c r="D82" s="585" t="s">
        <v>1280</v>
      </c>
      <c r="E82" s="585" t="s">
        <v>128</v>
      </c>
      <c r="F82" s="248">
        <v>358</v>
      </c>
      <c r="G82" s="247">
        <v>60</v>
      </c>
      <c r="H82" s="249">
        <v>16.759776536312849</v>
      </c>
      <c r="I82" s="247">
        <v>45</v>
      </c>
      <c r="J82" s="249">
        <v>12.569832402234638</v>
      </c>
      <c r="K82" s="250" t="s">
        <v>1281</v>
      </c>
      <c r="M82" s="178" t="str">
        <f t="shared" si="9"/>
        <v>K</v>
      </c>
      <c r="N82" s="178" t="str">
        <f t="shared" si="10"/>
        <v>K</v>
      </c>
      <c r="O82" s="178"/>
      <c r="P82" s="184">
        <f t="shared" si="11"/>
        <v>16.759776536312849</v>
      </c>
      <c r="Q82" s="184">
        <f t="shared" si="12"/>
        <v>12.569832402234638</v>
      </c>
      <c r="R82" s="180"/>
      <c r="S82" s="180" t="str">
        <f t="shared" si="13"/>
        <v>BETUL</v>
      </c>
      <c r="T82" s="180" t="str">
        <f t="shared" si="14"/>
        <v>BETUL</v>
      </c>
      <c r="U82" s="180" t="str">
        <f t="shared" si="15"/>
        <v>OKE</v>
      </c>
      <c r="V82" s="180" t="str">
        <f t="shared" si="8"/>
        <v>OKE</v>
      </c>
      <c r="AC82" s="305" t="s">
        <v>85</v>
      </c>
      <c r="AD82" s="306">
        <v>4</v>
      </c>
      <c r="AE82" s="306" t="s">
        <v>166</v>
      </c>
      <c r="AF82" s="306" t="s">
        <v>131</v>
      </c>
      <c r="AG82" s="248">
        <v>272</v>
      </c>
      <c r="AH82" s="307">
        <v>223</v>
      </c>
      <c r="AI82" s="307">
        <v>81.985294117647101</v>
      </c>
      <c r="AJ82" s="307">
        <v>147</v>
      </c>
      <c r="AK82" s="307">
        <v>54.044117647058798</v>
      </c>
      <c r="AL82" s="247" t="s">
        <v>167</v>
      </c>
    </row>
    <row r="83" spans="1:38">
      <c r="A83" s="279">
        <v>74</v>
      </c>
      <c r="B83" s="584" t="s">
        <v>85</v>
      </c>
      <c r="C83" s="585">
        <v>2</v>
      </c>
      <c r="D83" s="585" t="s">
        <v>1284</v>
      </c>
      <c r="E83" s="585" t="s">
        <v>128</v>
      </c>
      <c r="F83" s="248">
        <v>358</v>
      </c>
      <c r="G83" s="247">
        <v>65</v>
      </c>
      <c r="H83" s="249">
        <v>18.156424581005588</v>
      </c>
      <c r="I83" s="247">
        <v>65</v>
      </c>
      <c r="J83" s="249">
        <v>18.156424581005588</v>
      </c>
      <c r="K83" s="250" t="s">
        <v>1285</v>
      </c>
      <c r="M83" s="178" t="str">
        <f t="shared" si="9"/>
        <v>K</v>
      </c>
      <c r="N83" s="178" t="str">
        <f t="shared" si="10"/>
        <v>K</v>
      </c>
      <c r="O83" s="178"/>
      <c r="P83" s="184">
        <f t="shared" si="11"/>
        <v>18.156424581005588</v>
      </c>
      <c r="Q83" s="184">
        <f t="shared" si="12"/>
        <v>18.156424581005588</v>
      </c>
      <c r="R83" s="180"/>
      <c r="S83" s="180" t="str">
        <f t="shared" si="13"/>
        <v>BETUL</v>
      </c>
      <c r="T83" s="180" t="str">
        <f t="shared" si="14"/>
        <v>BETUL</v>
      </c>
      <c r="U83" s="180" t="str">
        <f t="shared" si="15"/>
        <v>OKE</v>
      </c>
      <c r="V83" s="180" t="str">
        <f t="shared" si="8"/>
        <v>OKE</v>
      </c>
      <c r="AC83" s="305" t="s">
        <v>170</v>
      </c>
      <c r="AD83" s="306">
        <v>1</v>
      </c>
      <c r="AE83" s="306" t="s">
        <v>136</v>
      </c>
      <c r="AF83" s="306" t="s">
        <v>131</v>
      </c>
      <c r="AG83" s="248">
        <v>272</v>
      </c>
      <c r="AH83" s="307">
        <v>226</v>
      </c>
      <c r="AI83" s="307">
        <v>83.088235294117695</v>
      </c>
      <c r="AJ83" s="307">
        <v>249</v>
      </c>
      <c r="AK83" s="307">
        <v>91.544117647058798</v>
      </c>
      <c r="AL83" s="247" t="s">
        <v>171</v>
      </c>
    </row>
    <row r="84" spans="1:38">
      <c r="A84" s="279">
        <v>75</v>
      </c>
      <c r="B84" s="584" t="s">
        <v>85</v>
      </c>
      <c r="C84" s="585">
        <v>3</v>
      </c>
      <c r="D84" s="585" t="s">
        <v>1270</v>
      </c>
      <c r="E84" s="585" t="s">
        <v>128</v>
      </c>
      <c r="F84" s="248">
        <v>320</v>
      </c>
      <c r="G84" s="247">
        <v>128</v>
      </c>
      <c r="H84" s="249">
        <v>40</v>
      </c>
      <c r="I84" s="247">
        <v>113</v>
      </c>
      <c r="J84" s="249">
        <v>35.3125</v>
      </c>
      <c r="K84" s="250" t="s">
        <v>1273</v>
      </c>
      <c r="M84" s="178" t="str">
        <f t="shared" si="9"/>
        <v>K</v>
      </c>
      <c r="N84" s="178" t="str">
        <f t="shared" si="10"/>
        <v>K</v>
      </c>
      <c r="O84" s="178"/>
      <c r="P84" s="184">
        <f t="shared" si="11"/>
        <v>40</v>
      </c>
      <c r="Q84" s="184">
        <f t="shared" si="12"/>
        <v>35.3125</v>
      </c>
      <c r="R84" s="180"/>
      <c r="S84" s="180" t="str">
        <f t="shared" si="13"/>
        <v>BETUL</v>
      </c>
      <c r="T84" s="180" t="str">
        <f t="shared" si="14"/>
        <v>BETUL</v>
      </c>
      <c r="U84" s="180" t="str">
        <f t="shared" si="15"/>
        <v>OKE</v>
      </c>
      <c r="V84" s="180" t="str">
        <f t="shared" si="8"/>
        <v>OKE</v>
      </c>
      <c r="AC84" s="305" t="s">
        <v>170</v>
      </c>
      <c r="AD84" s="306">
        <v>1</v>
      </c>
      <c r="AE84" s="306" t="s">
        <v>1293</v>
      </c>
      <c r="AF84" s="306" t="s">
        <v>131</v>
      </c>
      <c r="AG84" s="248">
        <v>272</v>
      </c>
      <c r="AH84" s="307">
        <v>52</v>
      </c>
      <c r="AI84" s="307">
        <v>19.117647058823501</v>
      </c>
      <c r="AJ84" s="307">
        <v>52</v>
      </c>
      <c r="AK84" s="307">
        <v>19.117647058823501</v>
      </c>
      <c r="AL84" s="247" t="s">
        <v>1294</v>
      </c>
    </row>
    <row r="85" spans="1:38">
      <c r="A85" s="279">
        <v>76</v>
      </c>
      <c r="B85" s="584" t="s">
        <v>85</v>
      </c>
      <c r="C85" s="585">
        <v>3</v>
      </c>
      <c r="D85" s="585" t="s">
        <v>1272</v>
      </c>
      <c r="E85" s="585" t="s">
        <v>128</v>
      </c>
      <c r="F85" s="248">
        <v>320</v>
      </c>
      <c r="G85" s="247">
        <v>180</v>
      </c>
      <c r="H85" s="249">
        <v>56.25</v>
      </c>
      <c r="I85" s="247">
        <v>0</v>
      </c>
      <c r="J85" s="249">
        <v>0</v>
      </c>
      <c r="K85" s="250" t="s">
        <v>1273</v>
      </c>
      <c r="M85" s="178" t="str">
        <f t="shared" si="9"/>
        <v>K</v>
      </c>
      <c r="N85" s="178" t="str">
        <f t="shared" si="10"/>
        <v>K</v>
      </c>
      <c r="O85" s="178"/>
      <c r="P85" s="184">
        <f t="shared" si="11"/>
        <v>56.25</v>
      </c>
      <c r="Q85" s="184">
        <f t="shared" si="12"/>
        <v>0</v>
      </c>
      <c r="R85" s="180"/>
      <c r="S85" s="180" t="str">
        <f t="shared" si="13"/>
        <v>BETUL</v>
      </c>
      <c r="T85" s="180" t="str">
        <f t="shared" si="14"/>
        <v>BETUL</v>
      </c>
      <c r="U85" s="180" t="str">
        <f t="shared" si="15"/>
        <v>OKE</v>
      </c>
      <c r="V85" s="180" t="str">
        <f t="shared" si="8"/>
        <v>OKE</v>
      </c>
      <c r="AC85" s="305" t="s">
        <v>170</v>
      </c>
      <c r="AD85" s="306">
        <v>1</v>
      </c>
      <c r="AE85" s="306" t="s">
        <v>174</v>
      </c>
      <c r="AF85" s="306" t="s">
        <v>131</v>
      </c>
      <c r="AG85" s="248">
        <v>272</v>
      </c>
      <c r="AH85" s="307">
        <v>300</v>
      </c>
      <c r="AI85" s="307">
        <v>110.294117647059</v>
      </c>
      <c r="AJ85" s="307">
        <v>227</v>
      </c>
      <c r="AK85" s="307">
        <v>83.455882352941202</v>
      </c>
      <c r="AL85" s="247" t="s">
        <v>175</v>
      </c>
    </row>
    <row r="86" spans="1:38">
      <c r="A86" s="279">
        <v>77</v>
      </c>
      <c r="B86" s="584" t="s">
        <v>85</v>
      </c>
      <c r="C86" s="585">
        <v>3</v>
      </c>
      <c r="D86" s="585" t="s">
        <v>1274</v>
      </c>
      <c r="E86" s="585" t="s">
        <v>128</v>
      </c>
      <c r="F86" s="248">
        <v>320</v>
      </c>
      <c r="G86" s="247">
        <v>141</v>
      </c>
      <c r="H86" s="249">
        <v>44.0625</v>
      </c>
      <c r="I86" s="247">
        <v>128</v>
      </c>
      <c r="J86" s="249">
        <v>40</v>
      </c>
      <c r="K86" s="250" t="s">
        <v>1273</v>
      </c>
      <c r="M86" s="178" t="str">
        <f t="shared" si="9"/>
        <v>K</v>
      </c>
      <c r="N86" s="178" t="str">
        <f t="shared" si="10"/>
        <v>K</v>
      </c>
      <c r="P86" s="184">
        <f t="shared" si="11"/>
        <v>44.0625</v>
      </c>
      <c r="Q86" s="184">
        <f t="shared" si="12"/>
        <v>40</v>
      </c>
      <c r="S86" s="180" t="str">
        <f t="shared" si="13"/>
        <v>BETUL</v>
      </c>
      <c r="T86" s="180" t="str">
        <f t="shared" si="14"/>
        <v>BETUL</v>
      </c>
      <c r="U86" s="180" t="str">
        <f t="shared" si="15"/>
        <v>OKE</v>
      </c>
      <c r="V86" s="180" t="str">
        <f t="shared" si="8"/>
        <v>OKE</v>
      </c>
      <c r="AC86" s="305" t="s">
        <v>170</v>
      </c>
      <c r="AD86" s="306">
        <v>1</v>
      </c>
      <c r="AE86" s="306" t="s">
        <v>1297</v>
      </c>
      <c r="AF86" s="306" t="s">
        <v>131</v>
      </c>
      <c r="AG86" s="248">
        <v>272</v>
      </c>
      <c r="AH86" s="307">
        <v>85</v>
      </c>
      <c r="AI86" s="307">
        <v>31.25</v>
      </c>
      <c r="AJ86" s="307">
        <v>106</v>
      </c>
      <c r="AK86" s="307">
        <v>38.970588235294102</v>
      </c>
      <c r="AL86" s="247" t="s">
        <v>1298</v>
      </c>
    </row>
    <row r="87" spans="1:38">
      <c r="A87" s="279">
        <v>78</v>
      </c>
      <c r="B87" s="584" t="s">
        <v>85</v>
      </c>
      <c r="C87" s="585">
        <v>3</v>
      </c>
      <c r="D87" s="585" t="s">
        <v>1276</v>
      </c>
      <c r="E87" s="585" t="s">
        <v>128</v>
      </c>
      <c r="F87" s="248">
        <v>320</v>
      </c>
      <c r="G87" s="247">
        <v>75</v>
      </c>
      <c r="H87" s="249">
        <v>23.4375</v>
      </c>
      <c r="I87" s="247">
        <v>75</v>
      </c>
      <c r="J87" s="249">
        <v>23.4375</v>
      </c>
      <c r="K87" s="250" t="s">
        <v>1273</v>
      </c>
      <c r="M87" s="178" t="str">
        <f t="shared" si="9"/>
        <v>K</v>
      </c>
      <c r="N87" s="178" t="str">
        <f t="shared" si="10"/>
        <v>K</v>
      </c>
      <c r="P87" s="184">
        <f t="shared" si="11"/>
        <v>23.4375</v>
      </c>
      <c r="Q87" s="184">
        <f t="shared" si="12"/>
        <v>23.4375</v>
      </c>
      <c r="S87" s="180" t="str">
        <f t="shared" si="13"/>
        <v>BETUL</v>
      </c>
      <c r="T87" s="180" t="str">
        <f t="shared" si="14"/>
        <v>BETUL</v>
      </c>
      <c r="U87" s="180" t="str">
        <f t="shared" si="15"/>
        <v>OKE</v>
      </c>
      <c r="V87" s="180" t="str">
        <f t="shared" si="8"/>
        <v>OKE</v>
      </c>
      <c r="AC87" s="305" t="s">
        <v>170</v>
      </c>
      <c r="AD87" s="306">
        <v>3</v>
      </c>
      <c r="AE87" s="306" t="s">
        <v>1301</v>
      </c>
      <c r="AF87" s="306" t="s">
        <v>131</v>
      </c>
      <c r="AG87" s="248">
        <v>240</v>
      </c>
      <c r="AH87" s="307">
        <v>104</v>
      </c>
      <c r="AI87" s="307">
        <v>43.3333333333333</v>
      </c>
      <c r="AJ87" s="307">
        <v>126</v>
      </c>
      <c r="AK87" s="307">
        <v>52.5</v>
      </c>
      <c r="AL87" s="247" t="s">
        <v>1302</v>
      </c>
    </row>
    <row r="88" spans="1:38">
      <c r="A88" s="279">
        <v>79</v>
      </c>
      <c r="B88" s="584" t="s">
        <v>85</v>
      </c>
      <c r="C88" s="585">
        <v>3</v>
      </c>
      <c r="D88" s="585" t="s">
        <v>1278</v>
      </c>
      <c r="E88" s="585" t="s">
        <v>128</v>
      </c>
      <c r="F88" s="248">
        <v>320</v>
      </c>
      <c r="G88" s="247">
        <v>68</v>
      </c>
      <c r="H88" s="249">
        <v>21.25</v>
      </c>
      <c r="I88" s="247">
        <v>68</v>
      </c>
      <c r="J88" s="249">
        <v>21.25</v>
      </c>
      <c r="K88" s="250" t="s">
        <v>1291</v>
      </c>
      <c r="M88" s="178" t="str">
        <f t="shared" si="9"/>
        <v>K</v>
      </c>
      <c r="N88" s="178" t="str">
        <f t="shared" si="10"/>
        <v>K</v>
      </c>
      <c r="P88" s="184">
        <f t="shared" si="11"/>
        <v>21.25</v>
      </c>
      <c r="Q88" s="184">
        <f t="shared" si="12"/>
        <v>21.25</v>
      </c>
      <c r="S88" s="180" t="str">
        <f t="shared" si="13"/>
        <v>BETUL</v>
      </c>
      <c r="T88" s="180" t="str">
        <f t="shared" si="14"/>
        <v>BETUL</v>
      </c>
      <c r="U88" s="180" t="str">
        <f t="shared" si="15"/>
        <v>OKE</v>
      </c>
      <c r="V88" s="180" t="str">
        <f t="shared" si="8"/>
        <v>OKE</v>
      </c>
      <c r="AC88" s="305" t="s">
        <v>170</v>
      </c>
      <c r="AD88" s="306">
        <v>3</v>
      </c>
      <c r="AE88" s="306" t="s">
        <v>1304</v>
      </c>
      <c r="AF88" s="306" t="s">
        <v>131</v>
      </c>
      <c r="AG88" s="248">
        <v>320</v>
      </c>
      <c r="AH88" s="307">
        <v>136</v>
      </c>
      <c r="AI88" s="307">
        <v>42.5</v>
      </c>
      <c r="AJ88" s="307">
        <v>139</v>
      </c>
      <c r="AK88" s="307">
        <v>43.4375</v>
      </c>
      <c r="AL88" s="247" t="s">
        <v>1305</v>
      </c>
    </row>
    <row r="89" spans="1:38">
      <c r="A89" s="279">
        <v>80</v>
      </c>
      <c r="B89" s="584" t="s">
        <v>85</v>
      </c>
      <c r="C89" s="585">
        <v>3</v>
      </c>
      <c r="D89" s="585" t="s">
        <v>1282</v>
      </c>
      <c r="E89" s="585" t="s">
        <v>128</v>
      </c>
      <c r="F89" s="248">
        <v>320</v>
      </c>
      <c r="G89" s="247">
        <v>100</v>
      </c>
      <c r="H89" s="249">
        <v>31.25</v>
      </c>
      <c r="I89" s="247">
        <v>95</v>
      </c>
      <c r="J89" s="249">
        <v>29.6875</v>
      </c>
      <c r="K89" s="250" t="s">
        <v>1292</v>
      </c>
      <c r="M89" s="178" t="str">
        <f t="shared" si="9"/>
        <v>K</v>
      </c>
      <c r="N89" s="178" t="str">
        <f t="shared" si="10"/>
        <v>K</v>
      </c>
      <c r="O89" s="178"/>
      <c r="P89" s="184">
        <f t="shared" si="11"/>
        <v>31.25</v>
      </c>
      <c r="Q89" s="184">
        <f t="shared" si="12"/>
        <v>29.6875</v>
      </c>
      <c r="R89" s="180"/>
      <c r="S89" s="180" t="str">
        <f t="shared" si="13"/>
        <v>BETUL</v>
      </c>
      <c r="T89" s="180" t="str">
        <f t="shared" si="14"/>
        <v>BETUL</v>
      </c>
      <c r="U89" s="180" t="str">
        <f t="shared" si="15"/>
        <v>OKE</v>
      </c>
      <c r="V89" s="180" t="str">
        <f t="shared" si="8"/>
        <v>OKE</v>
      </c>
      <c r="AC89" s="305" t="s">
        <v>170</v>
      </c>
      <c r="AD89" s="306">
        <v>1</v>
      </c>
      <c r="AE89" s="306" t="s">
        <v>142</v>
      </c>
      <c r="AF89" s="306" t="s">
        <v>131</v>
      </c>
      <c r="AG89" s="248">
        <v>240</v>
      </c>
      <c r="AH89" s="307">
        <v>172</v>
      </c>
      <c r="AI89" s="307">
        <v>71.6666666666667</v>
      </c>
      <c r="AJ89" s="307">
        <v>122</v>
      </c>
      <c r="AK89" s="307">
        <v>50.8333333333333</v>
      </c>
      <c r="AL89" s="247" t="s">
        <v>1307</v>
      </c>
    </row>
    <row r="90" spans="1:38">
      <c r="A90" s="279">
        <v>81</v>
      </c>
      <c r="B90" s="584" t="s">
        <v>85</v>
      </c>
      <c r="C90" s="585">
        <v>3</v>
      </c>
      <c r="D90" s="585" t="s">
        <v>1286</v>
      </c>
      <c r="E90" s="585" t="s">
        <v>128</v>
      </c>
      <c r="F90" s="248">
        <v>320</v>
      </c>
      <c r="G90" s="247">
        <v>85</v>
      </c>
      <c r="H90" s="249">
        <v>26.5625</v>
      </c>
      <c r="I90" s="247">
        <v>51</v>
      </c>
      <c r="J90" s="249">
        <v>15.937499999999998</v>
      </c>
      <c r="K90" s="250" t="s">
        <v>1295</v>
      </c>
      <c r="M90" s="178" t="str">
        <f t="shared" si="9"/>
        <v>K</v>
      </c>
      <c r="N90" s="178" t="str">
        <f t="shared" si="10"/>
        <v>K</v>
      </c>
      <c r="P90" s="184">
        <f t="shared" si="11"/>
        <v>26.5625</v>
      </c>
      <c r="Q90" s="184">
        <f t="shared" si="12"/>
        <v>15.937499999999998</v>
      </c>
      <c r="S90" s="180" t="str">
        <f t="shared" si="13"/>
        <v>BETUL</v>
      </c>
      <c r="T90" s="180" t="str">
        <f t="shared" si="14"/>
        <v>BETUL</v>
      </c>
      <c r="U90" s="180" t="str">
        <f t="shared" si="15"/>
        <v>OKE</v>
      </c>
      <c r="V90" s="180" t="str">
        <f t="shared" si="8"/>
        <v>OKE</v>
      </c>
      <c r="AC90" s="305" t="s">
        <v>170</v>
      </c>
      <c r="AD90" s="306">
        <v>1</v>
      </c>
      <c r="AE90" s="306" t="s">
        <v>1309</v>
      </c>
      <c r="AF90" s="306" t="s">
        <v>131</v>
      </c>
      <c r="AG90" s="248">
        <v>240</v>
      </c>
      <c r="AH90" s="307">
        <v>170</v>
      </c>
      <c r="AI90" s="307">
        <v>70.8333333333333</v>
      </c>
      <c r="AJ90" s="307">
        <v>142</v>
      </c>
      <c r="AK90" s="307">
        <v>59.1666666666667</v>
      </c>
      <c r="AL90" s="247" t="s">
        <v>1310</v>
      </c>
    </row>
    <row r="91" spans="1:38">
      <c r="A91" s="279">
        <v>82</v>
      </c>
      <c r="B91" s="584" t="s">
        <v>85</v>
      </c>
      <c r="C91" s="585">
        <v>3</v>
      </c>
      <c r="D91" s="585" t="s">
        <v>162</v>
      </c>
      <c r="E91" s="585" t="s">
        <v>131</v>
      </c>
      <c r="F91" s="248">
        <v>272</v>
      </c>
      <c r="G91" s="247">
        <v>232</v>
      </c>
      <c r="H91" s="249">
        <v>85.294117647058826</v>
      </c>
      <c r="I91" s="247">
        <v>109</v>
      </c>
      <c r="J91" s="249">
        <v>40.07352941176471</v>
      </c>
      <c r="K91" s="250" t="s">
        <v>1296</v>
      </c>
      <c r="M91" s="178" t="str">
        <f t="shared" si="9"/>
        <v>B</v>
      </c>
      <c r="N91" s="178" t="str">
        <f t="shared" si="10"/>
        <v>K</v>
      </c>
      <c r="P91" s="184">
        <f t="shared" si="11"/>
        <v>85.294117647058826</v>
      </c>
      <c r="Q91" s="184">
        <f t="shared" si="12"/>
        <v>40.07352941176471</v>
      </c>
      <c r="S91" s="180" t="str">
        <f t="shared" si="13"/>
        <v>BETUL</v>
      </c>
      <c r="T91" s="180" t="str">
        <f t="shared" si="14"/>
        <v>BETUL</v>
      </c>
      <c r="U91" s="180" t="str">
        <f t="shared" si="15"/>
        <v>OKE</v>
      </c>
      <c r="V91" s="180" t="str">
        <f t="shared" si="8"/>
        <v>OKE</v>
      </c>
      <c r="AC91" s="305" t="s">
        <v>170</v>
      </c>
      <c r="AD91" s="306">
        <v>2</v>
      </c>
      <c r="AE91" s="306" t="s">
        <v>1311</v>
      </c>
      <c r="AF91" s="306" t="s">
        <v>128</v>
      </c>
      <c r="AG91" s="248">
        <v>272</v>
      </c>
      <c r="AH91" s="307">
        <v>162</v>
      </c>
      <c r="AI91" s="307">
        <v>59.558823529411796</v>
      </c>
      <c r="AJ91" s="307">
        <v>135</v>
      </c>
      <c r="AK91" s="307">
        <v>49.632352941176499</v>
      </c>
      <c r="AL91" s="247" t="s">
        <v>1312</v>
      </c>
    </row>
    <row r="92" spans="1:38">
      <c r="A92" s="279">
        <v>83</v>
      </c>
      <c r="B92" s="584" t="s">
        <v>85</v>
      </c>
      <c r="C92" s="585">
        <v>3</v>
      </c>
      <c r="D92" s="585" t="s">
        <v>1299</v>
      </c>
      <c r="E92" s="585" t="s">
        <v>128</v>
      </c>
      <c r="F92" s="248">
        <v>358</v>
      </c>
      <c r="G92" s="247">
        <v>135</v>
      </c>
      <c r="H92" s="249">
        <v>37.709497206703915</v>
      </c>
      <c r="I92" s="247">
        <v>125</v>
      </c>
      <c r="J92" s="249">
        <v>34.916201117318437</v>
      </c>
      <c r="K92" s="250" t="s">
        <v>1300</v>
      </c>
      <c r="M92" s="178" t="str">
        <f t="shared" si="9"/>
        <v>K</v>
      </c>
      <c r="N92" s="178" t="str">
        <f t="shared" si="10"/>
        <v>K</v>
      </c>
      <c r="P92" s="184">
        <f t="shared" si="11"/>
        <v>37.709497206703915</v>
      </c>
      <c r="Q92" s="184">
        <f t="shared" si="12"/>
        <v>34.916201117318437</v>
      </c>
      <c r="S92" s="180" t="str">
        <f t="shared" si="13"/>
        <v>BETUL</v>
      </c>
      <c r="T92" s="180" t="str">
        <f t="shared" si="14"/>
        <v>BETUL</v>
      </c>
      <c r="U92" s="180" t="str">
        <f t="shared" si="15"/>
        <v>OKE</v>
      </c>
      <c r="V92" s="180" t="str">
        <f t="shared" si="8"/>
        <v>OKE</v>
      </c>
      <c r="AC92" s="305" t="s">
        <v>170</v>
      </c>
      <c r="AD92" s="306">
        <v>2</v>
      </c>
      <c r="AE92" s="306" t="s">
        <v>1314</v>
      </c>
      <c r="AF92" s="306" t="s">
        <v>128</v>
      </c>
      <c r="AG92" s="248">
        <v>320</v>
      </c>
      <c r="AH92" s="307">
        <v>164</v>
      </c>
      <c r="AI92" s="307">
        <v>51.25</v>
      </c>
      <c r="AJ92" s="307">
        <v>144</v>
      </c>
      <c r="AK92" s="307">
        <v>45</v>
      </c>
      <c r="AL92" s="247" t="s">
        <v>1312</v>
      </c>
    </row>
    <row r="93" spans="1:38">
      <c r="A93" s="279">
        <v>84</v>
      </c>
      <c r="B93" s="584" t="s">
        <v>85</v>
      </c>
      <c r="C93" s="585">
        <v>4</v>
      </c>
      <c r="D93" s="585" t="s">
        <v>1287</v>
      </c>
      <c r="E93" s="585" t="s">
        <v>131</v>
      </c>
      <c r="F93" s="248">
        <v>272</v>
      </c>
      <c r="G93" s="247">
        <v>217</v>
      </c>
      <c r="H93" s="249">
        <v>79.779411764705884</v>
      </c>
      <c r="I93" s="247">
        <v>184</v>
      </c>
      <c r="J93" s="249">
        <v>67.64705882352942</v>
      </c>
      <c r="K93" s="250" t="s">
        <v>1303</v>
      </c>
      <c r="M93" s="178" t="str">
        <f t="shared" si="9"/>
        <v>K</v>
      </c>
      <c r="N93" s="178" t="str">
        <f t="shared" si="10"/>
        <v>K</v>
      </c>
      <c r="P93" s="184">
        <f t="shared" si="11"/>
        <v>79.779411764705884</v>
      </c>
      <c r="Q93" s="184">
        <f t="shared" si="12"/>
        <v>67.64705882352942</v>
      </c>
      <c r="S93" s="180" t="str">
        <f t="shared" si="13"/>
        <v>BETUL</v>
      </c>
      <c r="T93" s="180" t="str">
        <f t="shared" si="14"/>
        <v>BETUL</v>
      </c>
      <c r="U93" s="180" t="str">
        <f t="shared" si="15"/>
        <v>OKE</v>
      </c>
      <c r="V93" s="180" t="str">
        <f t="shared" si="8"/>
        <v>OKE</v>
      </c>
      <c r="AC93" s="305" t="s">
        <v>170</v>
      </c>
      <c r="AD93" s="306">
        <v>2</v>
      </c>
      <c r="AE93" s="306" t="s">
        <v>1316</v>
      </c>
      <c r="AF93" s="306" t="s">
        <v>128</v>
      </c>
      <c r="AG93" s="248">
        <v>320</v>
      </c>
      <c r="AH93" s="307">
        <v>0</v>
      </c>
      <c r="AI93" s="307">
        <v>0</v>
      </c>
      <c r="AJ93" s="307">
        <v>0</v>
      </c>
      <c r="AK93" s="307">
        <v>0</v>
      </c>
      <c r="AL93" s="247" t="s">
        <v>1317</v>
      </c>
    </row>
    <row r="94" spans="1:38">
      <c r="A94" s="279">
        <v>85</v>
      </c>
      <c r="B94" s="584" t="s">
        <v>85</v>
      </c>
      <c r="C94" s="585">
        <v>4</v>
      </c>
      <c r="D94" s="585" t="s">
        <v>166</v>
      </c>
      <c r="E94" s="585" t="s">
        <v>131</v>
      </c>
      <c r="F94" s="248">
        <v>272</v>
      </c>
      <c r="G94" s="247">
        <v>224</v>
      </c>
      <c r="H94" s="249">
        <v>82.35294117647058</v>
      </c>
      <c r="I94" s="247">
        <v>201</v>
      </c>
      <c r="J94" s="249">
        <v>73.89705882352942</v>
      </c>
      <c r="K94" s="250" t="s">
        <v>1308</v>
      </c>
      <c r="M94" s="178" t="str">
        <f t="shared" si="9"/>
        <v>B</v>
      </c>
      <c r="N94" s="178" t="str">
        <f t="shared" si="10"/>
        <v>K</v>
      </c>
      <c r="P94" s="184">
        <f t="shared" si="11"/>
        <v>82.35294117647058</v>
      </c>
      <c r="Q94" s="184">
        <f t="shared" si="12"/>
        <v>73.89705882352942</v>
      </c>
      <c r="S94" s="180" t="str">
        <f t="shared" si="13"/>
        <v>BETUL</v>
      </c>
      <c r="T94" s="180" t="str">
        <f t="shared" si="14"/>
        <v>BETUL</v>
      </c>
      <c r="U94" s="180" t="str">
        <f t="shared" si="15"/>
        <v>OKE</v>
      </c>
      <c r="V94" s="180" t="str">
        <f t="shared" si="8"/>
        <v>OKE</v>
      </c>
      <c r="AC94" s="305" t="s">
        <v>170</v>
      </c>
      <c r="AD94" s="306">
        <v>2</v>
      </c>
      <c r="AE94" s="306" t="s">
        <v>1318</v>
      </c>
      <c r="AF94" s="306" t="s">
        <v>128</v>
      </c>
      <c r="AG94" s="248">
        <v>320</v>
      </c>
      <c r="AH94" s="307">
        <v>254</v>
      </c>
      <c r="AI94" s="307">
        <v>79.375</v>
      </c>
      <c r="AJ94" s="307">
        <v>230</v>
      </c>
      <c r="AK94" s="307">
        <v>71.875</v>
      </c>
      <c r="AL94" s="247" t="s">
        <v>1319</v>
      </c>
    </row>
    <row r="95" spans="1:38">
      <c r="A95" s="279">
        <v>86</v>
      </c>
      <c r="B95" s="584" t="s">
        <v>85</v>
      </c>
      <c r="C95" s="585">
        <v>4</v>
      </c>
      <c r="D95" s="585" t="s">
        <v>1289</v>
      </c>
      <c r="E95" s="585" t="s">
        <v>131</v>
      </c>
      <c r="F95" s="248">
        <v>272</v>
      </c>
      <c r="G95" s="247">
        <v>247</v>
      </c>
      <c r="H95" s="249">
        <v>90.808823529411768</v>
      </c>
      <c r="I95" s="247">
        <v>233</v>
      </c>
      <c r="J95" s="249">
        <v>85.661764705882348</v>
      </c>
      <c r="K95" s="250" t="s">
        <v>1306</v>
      </c>
      <c r="M95" s="178" t="str">
        <f t="shared" si="9"/>
        <v>B</v>
      </c>
      <c r="N95" s="178" t="str">
        <f t="shared" si="10"/>
        <v>B</v>
      </c>
      <c r="P95" s="184">
        <f t="shared" si="11"/>
        <v>90.808823529411768</v>
      </c>
      <c r="Q95" s="184">
        <f t="shared" si="12"/>
        <v>85.661764705882348</v>
      </c>
      <c r="S95" s="180" t="str">
        <f t="shared" si="13"/>
        <v>BETUL</v>
      </c>
      <c r="T95" s="180" t="str">
        <f t="shared" si="14"/>
        <v>BETUL</v>
      </c>
      <c r="U95" s="180" t="str">
        <f t="shared" si="15"/>
        <v>OKE</v>
      </c>
      <c r="V95" s="180" t="str">
        <f t="shared" si="8"/>
        <v>OKE</v>
      </c>
      <c r="AC95" s="305" t="s">
        <v>170</v>
      </c>
      <c r="AD95" s="306">
        <v>2</v>
      </c>
      <c r="AE95" s="306" t="s">
        <v>1321</v>
      </c>
      <c r="AF95" s="306" t="s">
        <v>128</v>
      </c>
      <c r="AG95" s="248">
        <v>320</v>
      </c>
      <c r="AH95" s="307">
        <v>29</v>
      </c>
      <c r="AI95" s="307">
        <v>9.0625</v>
      </c>
      <c r="AJ95" s="307">
        <v>24</v>
      </c>
      <c r="AK95" s="307">
        <v>7.5</v>
      </c>
      <c r="AL95" s="247" t="s">
        <v>1322</v>
      </c>
    </row>
    <row r="96" spans="1:38">
      <c r="A96" s="279">
        <v>87</v>
      </c>
      <c r="B96" s="584" t="s">
        <v>135</v>
      </c>
      <c r="C96" s="585">
        <v>1</v>
      </c>
      <c r="D96" s="585" t="s">
        <v>136</v>
      </c>
      <c r="E96" s="585" t="s">
        <v>131</v>
      </c>
      <c r="F96" s="248">
        <v>272</v>
      </c>
      <c r="G96" s="247">
        <v>238</v>
      </c>
      <c r="H96" s="249">
        <v>87.5</v>
      </c>
      <c r="I96" s="247">
        <v>245</v>
      </c>
      <c r="J96" s="249">
        <v>90.07352941176471</v>
      </c>
      <c r="K96" s="250" t="s">
        <v>137</v>
      </c>
      <c r="M96" s="178" t="str">
        <f t="shared" si="9"/>
        <v>B</v>
      </c>
      <c r="N96" s="178" t="str">
        <f t="shared" si="10"/>
        <v>B</v>
      </c>
      <c r="P96" s="184">
        <f t="shared" si="11"/>
        <v>87.5</v>
      </c>
      <c r="Q96" s="184">
        <f t="shared" si="12"/>
        <v>90.07352941176471</v>
      </c>
      <c r="S96" s="180" t="str">
        <f t="shared" si="13"/>
        <v>BETUL</v>
      </c>
      <c r="T96" s="180" t="str">
        <f t="shared" si="14"/>
        <v>BETUL</v>
      </c>
      <c r="U96" s="180" t="str">
        <f t="shared" si="15"/>
        <v>OKE</v>
      </c>
      <c r="V96" s="180" t="str">
        <f t="shared" si="8"/>
        <v>OKE</v>
      </c>
      <c r="AC96" s="305" t="s">
        <v>170</v>
      </c>
      <c r="AD96" s="306">
        <v>2</v>
      </c>
      <c r="AE96" s="306" t="s">
        <v>179</v>
      </c>
      <c r="AF96" s="306" t="s">
        <v>128</v>
      </c>
      <c r="AG96" s="248">
        <v>272</v>
      </c>
      <c r="AH96" s="307">
        <v>228</v>
      </c>
      <c r="AI96" s="307">
        <v>83.823529411764696</v>
      </c>
      <c r="AJ96" s="307">
        <v>70</v>
      </c>
      <c r="AK96" s="307">
        <v>25.735294117647101</v>
      </c>
      <c r="AL96" s="247" t="s">
        <v>180</v>
      </c>
    </row>
    <row r="97" spans="1:38">
      <c r="A97" s="279">
        <v>88</v>
      </c>
      <c r="B97" s="584" t="s">
        <v>135</v>
      </c>
      <c r="C97" s="585">
        <v>1</v>
      </c>
      <c r="D97" s="585" t="s">
        <v>1293</v>
      </c>
      <c r="E97" s="585" t="s">
        <v>131</v>
      </c>
      <c r="F97" s="248">
        <v>272</v>
      </c>
      <c r="G97" s="247">
        <v>205</v>
      </c>
      <c r="H97" s="249">
        <v>75.367647058823522</v>
      </c>
      <c r="I97" s="247">
        <v>130</v>
      </c>
      <c r="J97" s="249">
        <v>47.794117647058826</v>
      </c>
      <c r="K97" s="250" t="s">
        <v>1313</v>
      </c>
      <c r="M97" s="178" t="str">
        <f t="shared" si="9"/>
        <v>K</v>
      </c>
      <c r="N97" s="178" t="str">
        <f t="shared" si="10"/>
        <v>K</v>
      </c>
      <c r="P97" s="184">
        <f t="shared" si="11"/>
        <v>75.367647058823522</v>
      </c>
      <c r="Q97" s="184">
        <f t="shared" si="12"/>
        <v>47.794117647058826</v>
      </c>
      <c r="S97" s="180" t="str">
        <f t="shared" si="13"/>
        <v>BETUL</v>
      </c>
      <c r="T97" s="180" t="str">
        <f t="shared" si="14"/>
        <v>BETUL</v>
      </c>
      <c r="U97" s="180" t="str">
        <f t="shared" si="15"/>
        <v>OKE</v>
      </c>
      <c r="V97" s="180" t="str">
        <f t="shared" si="8"/>
        <v>OKE</v>
      </c>
      <c r="AC97" s="305" t="s">
        <v>170</v>
      </c>
      <c r="AD97" s="306">
        <v>2</v>
      </c>
      <c r="AE97" s="306" t="s">
        <v>1324</v>
      </c>
      <c r="AF97" s="306" t="s">
        <v>128</v>
      </c>
      <c r="AG97" s="248">
        <v>320</v>
      </c>
      <c r="AH97" s="307">
        <v>183</v>
      </c>
      <c r="AI97" s="307">
        <v>57.1875</v>
      </c>
      <c r="AJ97" s="307">
        <v>109</v>
      </c>
      <c r="AK97" s="307">
        <v>34.0625</v>
      </c>
      <c r="AL97" s="247" t="s">
        <v>1325</v>
      </c>
    </row>
    <row r="98" spans="1:38">
      <c r="A98" s="279">
        <v>89</v>
      </c>
      <c r="B98" s="584" t="s">
        <v>135</v>
      </c>
      <c r="C98" s="585">
        <v>1</v>
      </c>
      <c r="D98" s="585" t="s">
        <v>1297</v>
      </c>
      <c r="E98" s="585" t="s">
        <v>131</v>
      </c>
      <c r="F98" s="248">
        <v>272</v>
      </c>
      <c r="G98" s="247">
        <v>263</v>
      </c>
      <c r="H98" s="249">
        <v>96.691176470588232</v>
      </c>
      <c r="I98" s="247">
        <v>120</v>
      </c>
      <c r="J98" s="249">
        <v>44.117647058823529</v>
      </c>
      <c r="K98" s="250" t="s">
        <v>1136</v>
      </c>
      <c r="M98" s="178" t="str">
        <f t="shared" si="9"/>
        <v>B</v>
      </c>
      <c r="N98" s="178" t="str">
        <f t="shared" si="10"/>
        <v>K</v>
      </c>
      <c r="P98" s="184">
        <f t="shared" si="11"/>
        <v>96.691176470588232</v>
      </c>
      <c r="Q98" s="184">
        <f t="shared" si="12"/>
        <v>44.117647058823529</v>
      </c>
      <c r="S98" s="180" t="str">
        <f t="shared" si="13"/>
        <v>BETUL</v>
      </c>
      <c r="T98" s="180" t="str">
        <f t="shared" si="14"/>
        <v>BETUL</v>
      </c>
      <c r="U98" s="180" t="str">
        <f t="shared" si="15"/>
        <v>OKE</v>
      </c>
      <c r="V98" s="180" t="str">
        <f t="shared" si="8"/>
        <v>OKE</v>
      </c>
      <c r="AC98" s="305" t="s">
        <v>170</v>
      </c>
      <c r="AD98" s="306">
        <v>3</v>
      </c>
      <c r="AE98" s="306" t="s">
        <v>1327</v>
      </c>
      <c r="AF98" s="306" t="s">
        <v>128</v>
      </c>
      <c r="AG98" s="248">
        <v>320</v>
      </c>
      <c r="AH98" s="307">
        <v>139</v>
      </c>
      <c r="AI98" s="307">
        <v>43.4375</v>
      </c>
      <c r="AJ98" s="307">
        <v>60</v>
      </c>
      <c r="AK98" s="307">
        <v>18.75</v>
      </c>
      <c r="AL98" s="247" t="s">
        <v>1328</v>
      </c>
    </row>
    <row r="99" spans="1:38">
      <c r="A99" s="279">
        <v>90</v>
      </c>
      <c r="B99" s="584" t="s">
        <v>135</v>
      </c>
      <c r="C99" s="585">
        <v>1</v>
      </c>
      <c r="D99" s="585" t="s">
        <v>1309</v>
      </c>
      <c r="E99" s="585" t="s">
        <v>131</v>
      </c>
      <c r="F99" s="248">
        <v>240</v>
      </c>
      <c r="G99" s="247">
        <v>207</v>
      </c>
      <c r="H99" s="249">
        <v>86.25</v>
      </c>
      <c r="I99" s="247">
        <v>217</v>
      </c>
      <c r="J99" s="249">
        <v>90.416666666666671</v>
      </c>
      <c r="K99" s="250" t="s">
        <v>1326</v>
      </c>
      <c r="M99" s="178" t="str">
        <f t="shared" si="9"/>
        <v>B</v>
      </c>
      <c r="N99" s="178" t="str">
        <f t="shared" si="10"/>
        <v>B</v>
      </c>
      <c r="P99" s="184">
        <f t="shared" si="11"/>
        <v>86.25</v>
      </c>
      <c r="Q99" s="184">
        <f t="shared" si="12"/>
        <v>90.416666666666671</v>
      </c>
      <c r="S99" s="180" t="str">
        <f t="shared" si="13"/>
        <v>BETUL</v>
      </c>
      <c r="T99" s="180" t="str">
        <f t="shared" si="14"/>
        <v>BETUL</v>
      </c>
      <c r="U99" s="180" t="str">
        <f t="shared" si="15"/>
        <v>OKE</v>
      </c>
      <c r="V99" s="180" t="str">
        <f t="shared" si="8"/>
        <v>OKE</v>
      </c>
      <c r="AC99" s="305" t="s">
        <v>170</v>
      </c>
      <c r="AD99" s="306">
        <v>2</v>
      </c>
      <c r="AE99" s="306" t="s">
        <v>184</v>
      </c>
      <c r="AF99" s="306" t="s">
        <v>128</v>
      </c>
      <c r="AG99" s="248">
        <v>272</v>
      </c>
      <c r="AH99" s="307">
        <v>229</v>
      </c>
      <c r="AI99" s="307">
        <v>84.191176470588204</v>
      </c>
      <c r="AJ99" s="307">
        <v>172</v>
      </c>
      <c r="AK99" s="307">
        <v>63.235294117647101</v>
      </c>
      <c r="AL99" s="247" t="s">
        <v>185</v>
      </c>
    </row>
    <row r="100" spans="1:38">
      <c r="A100" s="279">
        <v>91</v>
      </c>
      <c r="B100" s="584" t="s">
        <v>135</v>
      </c>
      <c r="C100" s="585">
        <v>1</v>
      </c>
      <c r="D100" s="585" t="s">
        <v>174</v>
      </c>
      <c r="E100" s="585" t="s">
        <v>131</v>
      </c>
      <c r="F100" s="248">
        <v>272</v>
      </c>
      <c r="G100" s="247">
        <v>175</v>
      </c>
      <c r="H100" s="249">
        <v>64.338235294117652</v>
      </c>
      <c r="I100" s="247">
        <v>115</v>
      </c>
      <c r="J100" s="249">
        <v>42.279411764705884</v>
      </c>
      <c r="K100" s="250" t="s">
        <v>1315</v>
      </c>
      <c r="M100" s="178" t="str">
        <f t="shared" si="9"/>
        <v>K</v>
      </c>
      <c r="N100" s="178" t="str">
        <f t="shared" si="10"/>
        <v>K</v>
      </c>
      <c r="P100" s="184">
        <f t="shared" si="11"/>
        <v>64.338235294117652</v>
      </c>
      <c r="Q100" s="184">
        <f t="shared" si="12"/>
        <v>42.279411764705884</v>
      </c>
      <c r="S100" s="180" t="str">
        <f t="shared" si="13"/>
        <v>BETUL</v>
      </c>
      <c r="T100" s="180" t="str">
        <f t="shared" si="14"/>
        <v>BETUL</v>
      </c>
      <c r="U100" s="180" t="str">
        <f t="shared" si="15"/>
        <v>OKE</v>
      </c>
      <c r="V100" s="180" t="str">
        <f t="shared" si="8"/>
        <v>OKE</v>
      </c>
      <c r="AC100" s="305" t="s">
        <v>170</v>
      </c>
      <c r="AD100" s="306">
        <v>3</v>
      </c>
      <c r="AE100" s="306" t="s">
        <v>1330</v>
      </c>
      <c r="AF100" s="306" t="s">
        <v>128</v>
      </c>
      <c r="AG100" s="248">
        <v>272</v>
      </c>
      <c r="AH100" s="307">
        <v>171</v>
      </c>
      <c r="AI100" s="307">
        <v>62.867647058823501</v>
      </c>
      <c r="AJ100" s="307">
        <v>145</v>
      </c>
      <c r="AK100" s="307">
        <v>53.308823529411796</v>
      </c>
      <c r="AL100" s="247" t="s">
        <v>1331</v>
      </c>
    </row>
    <row r="101" spans="1:38">
      <c r="A101" s="279">
        <v>92</v>
      </c>
      <c r="B101" s="584" t="s">
        <v>135</v>
      </c>
      <c r="C101" s="585">
        <v>1</v>
      </c>
      <c r="D101" s="585" t="s">
        <v>142</v>
      </c>
      <c r="E101" s="585" t="s">
        <v>131</v>
      </c>
      <c r="F101" s="248">
        <v>240</v>
      </c>
      <c r="G101" s="247">
        <v>165</v>
      </c>
      <c r="H101" s="249">
        <v>68.75</v>
      </c>
      <c r="I101" s="247">
        <v>162</v>
      </c>
      <c r="J101" s="249">
        <v>67.5</v>
      </c>
      <c r="K101" s="250" t="s">
        <v>143</v>
      </c>
      <c r="M101" s="178" t="str">
        <f t="shared" si="9"/>
        <v>K</v>
      </c>
      <c r="N101" s="178" t="str">
        <f t="shared" si="10"/>
        <v>K</v>
      </c>
      <c r="P101" s="184">
        <f t="shared" si="11"/>
        <v>68.75</v>
      </c>
      <c r="Q101" s="184">
        <f t="shared" si="12"/>
        <v>67.5</v>
      </c>
      <c r="S101" s="180" t="str">
        <f t="shared" si="13"/>
        <v>BETUL</v>
      </c>
      <c r="T101" s="180" t="str">
        <f t="shared" si="14"/>
        <v>BETUL</v>
      </c>
      <c r="U101" s="180" t="str">
        <f t="shared" si="15"/>
        <v>OKE</v>
      </c>
      <c r="V101" s="180" t="str">
        <f t="shared" si="8"/>
        <v>OKE</v>
      </c>
      <c r="AC101" s="305" t="s">
        <v>170</v>
      </c>
      <c r="AD101" s="306">
        <v>3</v>
      </c>
      <c r="AE101" s="306" t="s">
        <v>1332</v>
      </c>
      <c r="AF101" s="306" t="s">
        <v>128</v>
      </c>
      <c r="AG101" s="248">
        <v>385</v>
      </c>
      <c r="AH101" s="307">
        <v>0</v>
      </c>
      <c r="AI101" s="307">
        <v>0</v>
      </c>
      <c r="AJ101" s="307">
        <v>0</v>
      </c>
      <c r="AK101" s="307">
        <v>0</v>
      </c>
      <c r="AL101" s="247" t="s">
        <v>1333</v>
      </c>
    </row>
    <row r="102" spans="1:38">
      <c r="A102" s="279">
        <v>93</v>
      </c>
      <c r="B102" s="584" t="s">
        <v>135</v>
      </c>
      <c r="C102" s="585">
        <v>2</v>
      </c>
      <c r="D102" s="585" t="s">
        <v>1311</v>
      </c>
      <c r="E102" s="585" t="s">
        <v>128</v>
      </c>
      <c r="F102" s="248">
        <v>272</v>
      </c>
      <c r="G102" s="247">
        <v>122</v>
      </c>
      <c r="H102" s="249">
        <v>44.852941176470587</v>
      </c>
      <c r="I102" s="247">
        <v>94</v>
      </c>
      <c r="J102" s="249">
        <v>34.558823529411761</v>
      </c>
      <c r="K102" s="250" t="s">
        <v>1329</v>
      </c>
      <c r="M102" s="178" t="str">
        <f t="shared" si="9"/>
        <v>K</v>
      </c>
      <c r="N102" s="178" t="str">
        <f t="shared" si="10"/>
        <v>K</v>
      </c>
      <c r="P102" s="184">
        <f t="shared" si="11"/>
        <v>44.852941176470587</v>
      </c>
      <c r="Q102" s="184">
        <f t="shared" si="12"/>
        <v>34.558823529411761</v>
      </c>
      <c r="S102" s="180" t="str">
        <f t="shared" si="13"/>
        <v>BETUL</v>
      </c>
      <c r="T102" s="180" t="str">
        <f t="shared" si="14"/>
        <v>BETUL</v>
      </c>
      <c r="U102" s="180" t="str">
        <f t="shared" si="15"/>
        <v>OKE</v>
      </c>
      <c r="V102" s="180" t="str">
        <f t="shared" si="8"/>
        <v>OKE</v>
      </c>
      <c r="AC102" s="305" t="s">
        <v>170</v>
      </c>
      <c r="AD102" s="306">
        <v>4</v>
      </c>
      <c r="AE102" s="306" t="s">
        <v>1334</v>
      </c>
      <c r="AF102" s="306" t="s">
        <v>128</v>
      </c>
      <c r="AG102" s="248">
        <v>320</v>
      </c>
      <c r="AH102" s="307">
        <v>32</v>
      </c>
      <c r="AI102" s="307">
        <v>10</v>
      </c>
      <c r="AJ102" s="307">
        <v>39</v>
      </c>
      <c r="AK102" s="307">
        <v>12.1875</v>
      </c>
      <c r="AL102" s="247" t="s">
        <v>1322</v>
      </c>
    </row>
    <row r="103" spans="1:38">
      <c r="A103" s="279">
        <v>94</v>
      </c>
      <c r="B103" s="584" t="s">
        <v>135</v>
      </c>
      <c r="C103" s="585">
        <v>2</v>
      </c>
      <c r="D103" s="585" t="s">
        <v>184</v>
      </c>
      <c r="E103" s="585" t="s">
        <v>128</v>
      </c>
      <c r="F103" s="248">
        <v>272</v>
      </c>
      <c r="G103" s="247">
        <v>178</v>
      </c>
      <c r="H103" s="249">
        <v>65.441176470588232</v>
      </c>
      <c r="I103" s="247">
        <v>134</v>
      </c>
      <c r="J103" s="249">
        <v>49.264705882352942</v>
      </c>
      <c r="K103" s="250" t="s">
        <v>1329</v>
      </c>
      <c r="M103" s="178" t="str">
        <f t="shared" si="9"/>
        <v>K</v>
      </c>
      <c r="N103" s="178" t="str">
        <f t="shared" si="10"/>
        <v>K</v>
      </c>
      <c r="P103" s="184">
        <f t="shared" si="11"/>
        <v>65.441176470588232</v>
      </c>
      <c r="Q103" s="184">
        <f t="shared" si="12"/>
        <v>49.264705882352942</v>
      </c>
      <c r="S103" s="180" t="str">
        <f t="shared" si="13"/>
        <v>BETUL</v>
      </c>
      <c r="T103" s="180" t="str">
        <f t="shared" si="14"/>
        <v>BETUL</v>
      </c>
      <c r="U103" s="180" t="str">
        <f t="shared" si="15"/>
        <v>OKE</v>
      </c>
      <c r="V103" s="180" t="str">
        <f t="shared" si="8"/>
        <v>OKE</v>
      </c>
      <c r="AC103" s="305" t="s">
        <v>170</v>
      </c>
      <c r="AD103" s="306">
        <v>4</v>
      </c>
      <c r="AE103" s="306" t="s">
        <v>1335</v>
      </c>
      <c r="AF103" s="306" t="s">
        <v>128</v>
      </c>
      <c r="AG103" s="248">
        <v>272</v>
      </c>
      <c r="AH103" s="307">
        <v>162</v>
      </c>
      <c r="AI103" s="307">
        <v>59.558823529411796</v>
      </c>
      <c r="AJ103" s="307">
        <v>23</v>
      </c>
      <c r="AK103" s="307">
        <v>8.4558823529411793</v>
      </c>
      <c r="AL103" s="247" t="s">
        <v>1322</v>
      </c>
    </row>
    <row r="104" spans="1:38">
      <c r="A104" s="279">
        <v>95</v>
      </c>
      <c r="B104" s="584" t="s">
        <v>135</v>
      </c>
      <c r="C104" s="585">
        <v>2</v>
      </c>
      <c r="D104" s="585" t="s">
        <v>1314</v>
      </c>
      <c r="E104" s="585" t="s">
        <v>128</v>
      </c>
      <c r="F104" s="248">
        <v>320</v>
      </c>
      <c r="G104" s="247">
        <v>196</v>
      </c>
      <c r="H104" s="249">
        <v>61.250000000000007</v>
      </c>
      <c r="I104" s="247">
        <v>165</v>
      </c>
      <c r="J104" s="249">
        <v>51.5625</v>
      </c>
      <c r="K104" s="250" t="s">
        <v>1329</v>
      </c>
      <c r="M104" s="178" t="str">
        <f t="shared" si="9"/>
        <v>K</v>
      </c>
      <c r="N104" s="178" t="str">
        <f t="shared" si="10"/>
        <v>K</v>
      </c>
      <c r="P104" s="184">
        <f t="shared" si="11"/>
        <v>61.250000000000007</v>
      </c>
      <c r="Q104" s="184">
        <f t="shared" si="12"/>
        <v>51.5625</v>
      </c>
      <c r="S104" s="180" t="str">
        <f t="shared" si="13"/>
        <v>BETUL</v>
      </c>
      <c r="T104" s="180" t="str">
        <f t="shared" si="14"/>
        <v>BETUL</v>
      </c>
      <c r="U104" s="180" t="str">
        <f t="shared" si="15"/>
        <v>OKE</v>
      </c>
      <c r="V104" s="180" t="str">
        <f t="shared" si="8"/>
        <v>OKE</v>
      </c>
      <c r="AC104" s="305" t="s">
        <v>170</v>
      </c>
      <c r="AD104" s="306">
        <v>4</v>
      </c>
      <c r="AE104" s="306" t="s">
        <v>1336</v>
      </c>
      <c r="AF104" s="306" t="s">
        <v>128</v>
      </c>
      <c r="AG104" s="248">
        <v>320</v>
      </c>
      <c r="AH104" s="307">
        <v>171</v>
      </c>
      <c r="AI104" s="307">
        <v>53.4375</v>
      </c>
      <c r="AJ104" s="307">
        <v>138</v>
      </c>
      <c r="AK104" s="307">
        <v>43.125</v>
      </c>
      <c r="AL104" s="247" t="s">
        <v>1317</v>
      </c>
    </row>
    <row r="105" spans="1:38">
      <c r="A105" s="279">
        <v>96</v>
      </c>
      <c r="B105" s="584" t="s">
        <v>135</v>
      </c>
      <c r="C105" s="585">
        <v>2</v>
      </c>
      <c r="D105" s="585" t="s">
        <v>1316</v>
      </c>
      <c r="E105" s="585" t="s">
        <v>128</v>
      </c>
      <c r="F105" s="248">
        <v>320</v>
      </c>
      <c r="G105" s="247">
        <v>103</v>
      </c>
      <c r="H105" s="249">
        <v>32.1875</v>
      </c>
      <c r="I105" s="247">
        <v>97</v>
      </c>
      <c r="J105" s="249">
        <v>30.312499999999996</v>
      </c>
      <c r="K105" s="250" t="s">
        <v>1329</v>
      </c>
      <c r="M105" s="178" t="str">
        <f t="shared" si="9"/>
        <v>K</v>
      </c>
      <c r="N105" s="178" t="str">
        <f t="shared" si="10"/>
        <v>K</v>
      </c>
      <c r="P105" s="184">
        <f t="shared" si="11"/>
        <v>32.1875</v>
      </c>
      <c r="Q105" s="184">
        <f t="shared" si="12"/>
        <v>30.312499999999996</v>
      </c>
      <c r="S105" s="180" t="str">
        <f t="shared" si="13"/>
        <v>BETUL</v>
      </c>
      <c r="T105" s="180" t="str">
        <f t="shared" si="14"/>
        <v>BETUL</v>
      </c>
      <c r="U105" s="180" t="str">
        <f t="shared" si="15"/>
        <v>OKE</v>
      </c>
      <c r="V105" s="180" t="str">
        <f t="shared" si="8"/>
        <v>OKE</v>
      </c>
      <c r="AC105" s="305" t="s">
        <v>170</v>
      </c>
      <c r="AD105" s="306">
        <v>4</v>
      </c>
      <c r="AE105" s="306" t="s">
        <v>1337</v>
      </c>
      <c r="AF105" s="306" t="s">
        <v>128</v>
      </c>
      <c r="AG105" s="248">
        <v>320</v>
      </c>
      <c r="AH105" s="307">
        <v>0</v>
      </c>
      <c r="AI105" s="307">
        <v>0</v>
      </c>
      <c r="AJ105" s="307">
        <v>0</v>
      </c>
      <c r="AK105" s="307">
        <v>0</v>
      </c>
      <c r="AL105" s="247" t="s">
        <v>1312</v>
      </c>
    </row>
    <row r="106" spans="1:38">
      <c r="A106" s="279">
        <v>97</v>
      </c>
      <c r="B106" s="584" t="s">
        <v>135</v>
      </c>
      <c r="C106" s="585">
        <v>2</v>
      </c>
      <c r="D106" s="585" t="s">
        <v>1318</v>
      </c>
      <c r="E106" s="585" t="s">
        <v>128</v>
      </c>
      <c r="F106" s="248">
        <v>320</v>
      </c>
      <c r="G106" s="247">
        <v>96</v>
      </c>
      <c r="H106" s="249">
        <v>30</v>
      </c>
      <c r="I106" s="247">
        <v>81</v>
      </c>
      <c r="J106" s="249">
        <v>25.3125</v>
      </c>
      <c r="K106" s="250" t="s">
        <v>1329</v>
      </c>
      <c r="M106" s="178" t="str">
        <f t="shared" si="9"/>
        <v>K</v>
      </c>
      <c r="N106" s="178" t="str">
        <f t="shared" si="10"/>
        <v>K</v>
      </c>
      <c r="P106" s="184">
        <f t="shared" si="11"/>
        <v>30</v>
      </c>
      <c r="Q106" s="184">
        <f t="shared" si="12"/>
        <v>25.3125</v>
      </c>
      <c r="S106" s="180" t="str">
        <f t="shared" si="13"/>
        <v>BETUL</v>
      </c>
      <c r="T106" s="180" t="str">
        <f t="shared" si="14"/>
        <v>BETUL</v>
      </c>
      <c r="U106" s="180" t="str">
        <f t="shared" si="15"/>
        <v>OKE</v>
      </c>
      <c r="V106" s="180" t="str">
        <f t="shared" si="8"/>
        <v>OKE</v>
      </c>
      <c r="AC106" s="305" t="s">
        <v>170</v>
      </c>
      <c r="AD106" s="306">
        <v>4</v>
      </c>
      <c r="AE106" s="306" t="s">
        <v>1338</v>
      </c>
      <c r="AF106" s="306" t="s">
        <v>128</v>
      </c>
      <c r="AG106" s="248">
        <v>320</v>
      </c>
      <c r="AH106" s="307">
        <v>231</v>
      </c>
      <c r="AI106" s="307">
        <v>72.1875</v>
      </c>
      <c r="AJ106" s="307">
        <v>189</v>
      </c>
      <c r="AK106" s="307">
        <v>59.0625</v>
      </c>
      <c r="AL106" s="247" t="s">
        <v>1312</v>
      </c>
    </row>
    <row r="107" spans="1:38">
      <c r="A107" s="279">
        <v>98</v>
      </c>
      <c r="B107" s="584" t="s">
        <v>135</v>
      </c>
      <c r="C107" s="585">
        <v>2</v>
      </c>
      <c r="D107" s="585" t="s">
        <v>1324</v>
      </c>
      <c r="E107" s="585" t="s">
        <v>128</v>
      </c>
      <c r="F107" s="248">
        <v>320</v>
      </c>
      <c r="G107" s="247">
        <v>175</v>
      </c>
      <c r="H107" s="249">
        <v>54.6875</v>
      </c>
      <c r="I107" s="247">
        <v>97</v>
      </c>
      <c r="J107" s="249">
        <v>30.312499999999996</v>
      </c>
      <c r="K107" s="250" t="s">
        <v>1329</v>
      </c>
      <c r="M107" s="178" t="str">
        <f t="shared" si="9"/>
        <v>K</v>
      </c>
      <c r="N107" s="178" t="str">
        <f t="shared" si="10"/>
        <v>K</v>
      </c>
      <c r="P107" s="184">
        <f t="shared" si="11"/>
        <v>54.6875</v>
      </c>
      <c r="Q107" s="184">
        <f t="shared" si="12"/>
        <v>30.312499999999996</v>
      </c>
      <c r="S107" s="180" t="str">
        <f t="shared" si="13"/>
        <v>BETUL</v>
      </c>
      <c r="T107" s="180" t="str">
        <f t="shared" si="14"/>
        <v>BETUL</v>
      </c>
      <c r="U107" s="180" t="str">
        <f t="shared" si="15"/>
        <v>OKE</v>
      </c>
      <c r="V107" s="180" t="str">
        <f t="shared" si="8"/>
        <v>OKE</v>
      </c>
      <c r="AC107" s="305" t="s">
        <v>170</v>
      </c>
      <c r="AD107" s="306">
        <v>4</v>
      </c>
      <c r="AE107" s="306" t="s">
        <v>1339</v>
      </c>
      <c r="AF107" s="306" t="s">
        <v>128</v>
      </c>
      <c r="AG107" s="248">
        <v>320</v>
      </c>
      <c r="AH107" s="307">
        <v>177</v>
      </c>
      <c r="AI107" s="307">
        <v>55.3125</v>
      </c>
      <c r="AJ107" s="307">
        <v>164</v>
      </c>
      <c r="AK107" s="307">
        <v>51.25</v>
      </c>
      <c r="AL107" s="247" t="s">
        <v>1312</v>
      </c>
    </row>
    <row r="108" spans="1:38">
      <c r="A108" s="279">
        <v>99</v>
      </c>
      <c r="B108" s="584" t="s">
        <v>135</v>
      </c>
      <c r="C108" s="585">
        <v>2</v>
      </c>
      <c r="D108" s="585" t="s">
        <v>179</v>
      </c>
      <c r="E108" s="585" t="s">
        <v>128</v>
      </c>
      <c r="F108" s="248">
        <v>272</v>
      </c>
      <c r="G108" s="247">
        <v>96</v>
      </c>
      <c r="H108" s="249">
        <v>35.294117647058826</v>
      </c>
      <c r="I108" s="247">
        <v>90</v>
      </c>
      <c r="J108" s="249">
        <v>33.088235294117645</v>
      </c>
      <c r="K108" s="250" t="s">
        <v>1329</v>
      </c>
      <c r="M108" s="178" t="str">
        <f t="shared" si="9"/>
        <v>K</v>
      </c>
      <c r="N108" s="178" t="str">
        <f t="shared" si="10"/>
        <v>K</v>
      </c>
      <c r="P108" s="184">
        <f t="shared" si="11"/>
        <v>35.294117647058826</v>
      </c>
      <c r="Q108" s="184">
        <f t="shared" si="12"/>
        <v>33.088235294117645</v>
      </c>
      <c r="S108" s="180" t="str">
        <f t="shared" si="13"/>
        <v>BETUL</v>
      </c>
      <c r="T108" s="180" t="str">
        <f t="shared" si="14"/>
        <v>BETUL</v>
      </c>
      <c r="U108" s="180" t="str">
        <f t="shared" si="15"/>
        <v>OKE</v>
      </c>
      <c r="V108" s="180" t="str">
        <f t="shared" si="8"/>
        <v>OKE</v>
      </c>
      <c r="AC108" s="305" t="s">
        <v>170</v>
      </c>
      <c r="AD108" s="306">
        <v>4</v>
      </c>
      <c r="AE108" s="306" t="s">
        <v>1340</v>
      </c>
      <c r="AF108" s="306" t="s">
        <v>128</v>
      </c>
      <c r="AG108" s="248">
        <v>320</v>
      </c>
      <c r="AH108" s="307">
        <v>224</v>
      </c>
      <c r="AI108" s="307">
        <v>70</v>
      </c>
      <c r="AJ108" s="307">
        <v>205</v>
      </c>
      <c r="AK108" s="307">
        <v>64.0625</v>
      </c>
      <c r="AL108" s="247" t="s">
        <v>1312</v>
      </c>
    </row>
    <row r="109" spans="1:38">
      <c r="A109" s="279">
        <v>100</v>
      </c>
      <c r="B109" s="584" t="s">
        <v>135</v>
      </c>
      <c r="C109" s="585">
        <v>2</v>
      </c>
      <c r="D109" s="585" t="s">
        <v>1321</v>
      </c>
      <c r="E109" s="585" t="s">
        <v>128</v>
      </c>
      <c r="F109" s="248">
        <v>320</v>
      </c>
      <c r="G109" s="247">
        <v>68</v>
      </c>
      <c r="H109" s="249">
        <v>21.25</v>
      </c>
      <c r="I109" s="247">
        <v>68</v>
      </c>
      <c r="J109" s="249">
        <v>21.25</v>
      </c>
      <c r="K109" s="250" t="s">
        <v>1329</v>
      </c>
      <c r="M109" s="178" t="str">
        <f t="shared" si="9"/>
        <v>K</v>
      </c>
      <c r="N109" s="178" t="str">
        <f t="shared" si="10"/>
        <v>K</v>
      </c>
      <c r="P109" s="184">
        <f t="shared" si="11"/>
        <v>21.25</v>
      </c>
      <c r="Q109" s="184">
        <f t="shared" si="12"/>
        <v>21.25</v>
      </c>
      <c r="S109" s="180" t="str">
        <f t="shared" si="13"/>
        <v>BETUL</v>
      </c>
      <c r="T109" s="180" t="str">
        <f t="shared" si="14"/>
        <v>BETUL</v>
      </c>
      <c r="U109" s="180" t="str">
        <f t="shared" si="15"/>
        <v>OKE</v>
      </c>
      <c r="V109" s="180" t="str">
        <f t="shared" si="8"/>
        <v>OKE</v>
      </c>
      <c r="AC109" s="305" t="s">
        <v>170</v>
      </c>
      <c r="AD109" s="306">
        <v>4</v>
      </c>
      <c r="AE109" s="306" t="s">
        <v>1342</v>
      </c>
      <c r="AF109" s="306" t="s">
        <v>128</v>
      </c>
      <c r="AG109" s="248">
        <v>320</v>
      </c>
      <c r="AH109" s="307">
        <v>183</v>
      </c>
      <c r="AI109" s="307">
        <v>57.1875</v>
      </c>
      <c r="AJ109" s="307">
        <v>156</v>
      </c>
      <c r="AK109" s="307">
        <v>48.75</v>
      </c>
      <c r="AL109" s="247" t="s">
        <v>1312</v>
      </c>
    </row>
    <row r="110" spans="1:38">
      <c r="A110" s="279">
        <v>101</v>
      </c>
      <c r="B110" s="584" t="s">
        <v>135</v>
      </c>
      <c r="C110" s="585">
        <v>3</v>
      </c>
      <c r="D110" s="585" t="s">
        <v>1304</v>
      </c>
      <c r="E110" s="585" t="s">
        <v>131</v>
      </c>
      <c r="F110" s="248">
        <v>320</v>
      </c>
      <c r="G110" s="247">
        <v>162</v>
      </c>
      <c r="H110" s="249">
        <v>50.625</v>
      </c>
      <c r="I110" s="247">
        <v>152</v>
      </c>
      <c r="J110" s="249">
        <v>47.5</v>
      </c>
      <c r="K110" s="250" t="s">
        <v>1323</v>
      </c>
      <c r="M110" s="178" t="str">
        <f t="shared" si="9"/>
        <v>K</v>
      </c>
      <c r="N110" s="178" t="str">
        <f t="shared" si="10"/>
        <v>K</v>
      </c>
      <c r="P110" s="184">
        <f t="shared" si="11"/>
        <v>50.625</v>
      </c>
      <c r="Q110" s="184">
        <f t="shared" si="12"/>
        <v>47.5</v>
      </c>
      <c r="S110" s="180" t="str">
        <f t="shared" si="13"/>
        <v>BETUL</v>
      </c>
      <c r="T110" s="180" t="str">
        <f t="shared" si="14"/>
        <v>BETUL</v>
      </c>
      <c r="U110" s="180" t="str">
        <f t="shared" si="15"/>
        <v>OKE</v>
      </c>
      <c r="V110" s="180" t="str">
        <f t="shared" si="8"/>
        <v>OKE</v>
      </c>
      <c r="AC110" s="305" t="s">
        <v>170</v>
      </c>
      <c r="AD110" s="306">
        <v>4</v>
      </c>
      <c r="AE110" s="306" t="s">
        <v>1345</v>
      </c>
      <c r="AF110" s="306" t="s">
        <v>131</v>
      </c>
      <c r="AG110" s="248">
        <v>320</v>
      </c>
      <c r="AH110" s="307">
        <v>193</v>
      </c>
      <c r="AI110" s="307">
        <v>60.3125</v>
      </c>
      <c r="AJ110" s="307">
        <v>217</v>
      </c>
      <c r="AK110" s="307">
        <v>67.8125</v>
      </c>
      <c r="AL110" s="247" t="s">
        <v>1346</v>
      </c>
    </row>
    <row r="111" spans="1:38">
      <c r="A111" s="279">
        <v>102</v>
      </c>
      <c r="B111" s="584" t="s">
        <v>135</v>
      </c>
      <c r="C111" s="585">
        <v>3</v>
      </c>
      <c r="D111" s="585" t="s">
        <v>1301</v>
      </c>
      <c r="E111" s="585" t="s">
        <v>131</v>
      </c>
      <c r="F111" s="248">
        <v>240</v>
      </c>
      <c r="G111" s="247">
        <v>139</v>
      </c>
      <c r="H111" s="249">
        <v>57.916666666666671</v>
      </c>
      <c r="I111" s="247">
        <v>139</v>
      </c>
      <c r="J111" s="249">
        <v>57.916666666666671</v>
      </c>
      <c r="K111" s="250" t="s">
        <v>1320</v>
      </c>
      <c r="M111" s="178" t="str">
        <f t="shared" si="9"/>
        <v>K</v>
      </c>
      <c r="N111" s="178" t="str">
        <f t="shared" si="10"/>
        <v>K</v>
      </c>
      <c r="P111" s="184">
        <f t="shared" si="11"/>
        <v>57.916666666666671</v>
      </c>
      <c r="Q111" s="184">
        <f t="shared" si="12"/>
        <v>57.916666666666671</v>
      </c>
      <c r="S111" s="180" t="str">
        <f t="shared" si="13"/>
        <v>BETUL</v>
      </c>
      <c r="T111" s="180" t="str">
        <f t="shared" si="14"/>
        <v>BETUL</v>
      </c>
      <c r="U111" s="180" t="str">
        <f t="shared" si="15"/>
        <v>OKE</v>
      </c>
      <c r="V111" s="180" t="str">
        <f t="shared" si="8"/>
        <v>OKE</v>
      </c>
      <c r="AC111" s="305" t="s">
        <v>170</v>
      </c>
      <c r="AD111" s="306">
        <v>4</v>
      </c>
      <c r="AE111" s="306" t="s">
        <v>1348</v>
      </c>
      <c r="AF111" s="306" t="s">
        <v>128</v>
      </c>
      <c r="AG111" s="248">
        <v>320</v>
      </c>
      <c r="AH111" s="307">
        <v>195</v>
      </c>
      <c r="AI111" s="307">
        <v>60.9375</v>
      </c>
      <c r="AJ111" s="307">
        <v>158</v>
      </c>
      <c r="AK111" s="307">
        <v>49.375</v>
      </c>
      <c r="AL111" s="247" t="s">
        <v>1349</v>
      </c>
    </row>
    <row r="112" spans="1:38">
      <c r="A112" s="279">
        <v>103</v>
      </c>
      <c r="B112" s="584" t="s">
        <v>135</v>
      </c>
      <c r="C112" s="585">
        <v>3</v>
      </c>
      <c r="D112" s="585" t="s">
        <v>1330</v>
      </c>
      <c r="E112" s="585" t="s">
        <v>128</v>
      </c>
      <c r="F112" s="248">
        <v>272</v>
      </c>
      <c r="G112" s="247">
        <v>174</v>
      </c>
      <c r="H112" s="249">
        <v>63.970588235294116</v>
      </c>
      <c r="I112" s="247">
        <v>174</v>
      </c>
      <c r="J112" s="249">
        <v>63.970588235294116</v>
      </c>
      <c r="K112" s="250" t="s">
        <v>1329</v>
      </c>
      <c r="M112" s="178" t="str">
        <f t="shared" si="9"/>
        <v>K</v>
      </c>
      <c r="N112" s="178" t="str">
        <f t="shared" si="10"/>
        <v>K</v>
      </c>
      <c r="P112" s="184">
        <f t="shared" si="11"/>
        <v>63.970588235294116</v>
      </c>
      <c r="Q112" s="184">
        <f t="shared" si="12"/>
        <v>63.970588235294116</v>
      </c>
      <c r="S112" s="180" t="str">
        <f t="shared" si="13"/>
        <v>BETUL</v>
      </c>
      <c r="T112" s="180" t="str">
        <f t="shared" si="14"/>
        <v>BETUL</v>
      </c>
      <c r="U112" s="180" t="str">
        <f t="shared" si="15"/>
        <v>OKE</v>
      </c>
      <c r="V112" s="180" t="str">
        <f t="shared" si="8"/>
        <v>OKE</v>
      </c>
      <c r="AC112" s="305" t="s">
        <v>170</v>
      </c>
      <c r="AD112" s="306">
        <v>4</v>
      </c>
      <c r="AE112" s="306" t="s">
        <v>1350</v>
      </c>
      <c r="AF112" s="306" t="s">
        <v>128</v>
      </c>
      <c r="AG112" s="248">
        <v>385</v>
      </c>
      <c r="AH112" s="307">
        <v>231</v>
      </c>
      <c r="AI112" s="307">
        <v>60</v>
      </c>
      <c r="AJ112" s="307">
        <v>8</v>
      </c>
      <c r="AK112" s="307">
        <v>2.0779220779220799</v>
      </c>
      <c r="AL112" s="247" t="s">
        <v>1351</v>
      </c>
    </row>
    <row r="113" spans="1:38">
      <c r="A113" s="279">
        <v>104</v>
      </c>
      <c r="B113" s="584" t="s">
        <v>135</v>
      </c>
      <c r="C113" s="585">
        <v>3</v>
      </c>
      <c r="D113" s="585" t="s">
        <v>1327</v>
      </c>
      <c r="E113" s="585" t="s">
        <v>128</v>
      </c>
      <c r="F113" s="248">
        <v>320</v>
      </c>
      <c r="G113" s="247">
        <v>199</v>
      </c>
      <c r="H113" s="249">
        <v>62.187499999999993</v>
      </c>
      <c r="I113" s="247">
        <v>96</v>
      </c>
      <c r="J113" s="249">
        <v>30</v>
      </c>
      <c r="K113" s="250" t="s">
        <v>1329</v>
      </c>
      <c r="M113" s="178" t="str">
        <f t="shared" si="9"/>
        <v>K</v>
      </c>
      <c r="N113" s="178" t="str">
        <f t="shared" si="10"/>
        <v>K</v>
      </c>
      <c r="P113" s="184">
        <f t="shared" si="11"/>
        <v>62.187499999999993</v>
      </c>
      <c r="Q113" s="184">
        <f t="shared" si="12"/>
        <v>30</v>
      </c>
      <c r="S113" s="180" t="str">
        <f t="shared" si="13"/>
        <v>BETUL</v>
      </c>
      <c r="T113" s="180" t="str">
        <f t="shared" si="14"/>
        <v>BETUL</v>
      </c>
      <c r="U113" s="180" t="str">
        <f t="shared" si="15"/>
        <v>OKE</v>
      </c>
      <c r="V113" s="180" t="str">
        <f t="shared" si="8"/>
        <v>OKE</v>
      </c>
      <c r="AC113" s="305" t="s">
        <v>170</v>
      </c>
      <c r="AD113" s="306">
        <v>4</v>
      </c>
      <c r="AE113" s="306" t="s">
        <v>1352</v>
      </c>
      <c r="AF113" s="306" t="s">
        <v>128</v>
      </c>
      <c r="AG113" s="248">
        <v>533</v>
      </c>
      <c r="AH113" s="307">
        <v>0</v>
      </c>
      <c r="AI113" s="307">
        <v>0</v>
      </c>
      <c r="AJ113" s="307">
        <v>0</v>
      </c>
      <c r="AK113" s="307">
        <v>0</v>
      </c>
      <c r="AL113" s="247" t="s">
        <v>1353</v>
      </c>
    </row>
    <row r="114" spans="1:38">
      <c r="A114" s="279">
        <v>105</v>
      </c>
      <c r="B114" s="584" t="s">
        <v>135</v>
      </c>
      <c r="C114" s="585">
        <v>3</v>
      </c>
      <c r="D114" s="585" t="s">
        <v>1332</v>
      </c>
      <c r="E114" s="585" t="s">
        <v>128</v>
      </c>
      <c r="F114" s="248">
        <v>385</v>
      </c>
      <c r="G114" s="247">
        <v>91</v>
      </c>
      <c r="H114" s="249">
        <v>23.636363636363637</v>
      </c>
      <c r="I114" s="247">
        <v>72</v>
      </c>
      <c r="J114" s="249">
        <v>18.7012987012987</v>
      </c>
      <c r="K114" s="250" t="s">
        <v>1341</v>
      </c>
      <c r="M114" s="178" t="str">
        <f t="shared" si="9"/>
        <v>K</v>
      </c>
      <c r="N114" s="178" t="str">
        <f t="shared" si="10"/>
        <v>K</v>
      </c>
      <c r="P114" s="184">
        <f t="shared" si="11"/>
        <v>23.636363636363637</v>
      </c>
      <c r="Q114" s="184">
        <f t="shared" si="12"/>
        <v>18.7012987012987</v>
      </c>
      <c r="S114" s="180" t="str">
        <f t="shared" si="13"/>
        <v>BETUL</v>
      </c>
      <c r="T114" s="180" t="str">
        <f t="shared" si="14"/>
        <v>BETUL</v>
      </c>
      <c r="U114" s="180" t="str">
        <f t="shared" si="15"/>
        <v>OKE</v>
      </c>
      <c r="V114" s="180" t="str">
        <f t="shared" si="8"/>
        <v>OKE</v>
      </c>
      <c r="AC114" s="305" t="s">
        <v>170</v>
      </c>
      <c r="AD114" s="306">
        <v>5</v>
      </c>
      <c r="AE114" s="306" t="s">
        <v>1352</v>
      </c>
      <c r="AF114" s="306" t="s">
        <v>128</v>
      </c>
      <c r="AG114" s="248">
        <v>533</v>
      </c>
      <c r="AH114" s="307">
        <v>0</v>
      </c>
      <c r="AI114" s="307">
        <v>0</v>
      </c>
      <c r="AJ114" s="307">
        <v>0</v>
      </c>
      <c r="AK114" s="307">
        <v>0</v>
      </c>
      <c r="AL114" s="247" t="s">
        <v>1353</v>
      </c>
    </row>
    <row r="115" spans="1:38">
      <c r="A115" s="279">
        <v>106</v>
      </c>
      <c r="B115" s="584" t="s">
        <v>135</v>
      </c>
      <c r="C115" s="585">
        <v>3</v>
      </c>
      <c r="D115" s="585" t="s">
        <v>1343</v>
      </c>
      <c r="E115" s="585" t="s">
        <v>128</v>
      </c>
      <c r="F115" s="248">
        <v>358</v>
      </c>
      <c r="G115" s="247">
        <v>40</v>
      </c>
      <c r="H115" s="249">
        <v>11.173184357541899</v>
      </c>
      <c r="I115" s="247">
        <v>40</v>
      </c>
      <c r="J115" s="249">
        <v>11.173184357541899</v>
      </c>
      <c r="K115" s="250" t="s">
        <v>1344</v>
      </c>
      <c r="M115" s="178" t="str">
        <f t="shared" si="9"/>
        <v>K</v>
      </c>
      <c r="N115" s="178" t="str">
        <f t="shared" si="10"/>
        <v>K</v>
      </c>
      <c r="P115" s="184">
        <f t="shared" si="11"/>
        <v>11.173184357541899</v>
      </c>
      <c r="Q115" s="184">
        <f t="shared" si="12"/>
        <v>11.173184357541899</v>
      </c>
      <c r="S115" s="180" t="str">
        <f t="shared" si="13"/>
        <v>BETUL</v>
      </c>
      <c r="T115" s="180" t="str">
        <f t="shared" si="14"/>
        <v>BETUL</v>
      </c>
      <c r="U115" s="180" t="str">
        <f t="shared" si="15"/>
        <v>OKE</v>
      </c>
      <c r="V115" s="180" t="str">
        <f t="shared" si="8"/>
        <v>OKE</v>
      </c>
      <c r="AC115" s="305" t="s">
        <v>170</v>
      </c>
      <c r="AD115" s="306">
        <v>6</v>
      </c>
      <c r="AE115" s="306" t="s">
        <v>1352</v>
      </c>
      <c r="AF115" s="306" t="s">
        <v>128</v>
      </c>
      <c r="AG115" s="248">
        <v>533</v>
      </c>
      <c r="AH115" s="307">
        <v>0</v>
      </c>
      <c r="AI115" s="307">
        <v>0</v>
      </c>
      <c r="AJ115" s="307">
        <v>0</v>
      </c>
      <c r="AK115" s="307">
        <v>0</v>
      </c>
      <c r="AL115" s="247" t="s">
        <v>1353</v>
      </c>
    </row>
    <row r="116" spans="1:38">
      <c r="A116" s="279">
        <v>107</v>
      </c>
      <c r="B116" s="584" t="s">
        <v>135</v>
      </c>
      <c r="C116" s="585">
        <v>3</v>
      </c>
      <c r="D116" s="585" t="s">
        <v>5516</v>
      </c>
      <c r="E116" s="585" t="s">
        <v>128</v>
      </c>
      <c r="F116" s="308">
        <v>358</v>
      </c>
      <c r="G116" s="247">
        <v>0</v>
      </c>
      <c r="H116" s="249">
        <v>0</v>
      </c>
      <c r="I116" s="247">
        <v>0</v>
      </c>
      <c r="J116" s="249">
        <v>0</v>
      </c>
      <c r="K116" s="250"/>
      <c r="M116" s="178" t="str">
        <f t="shared" si="9"/>
        <v>K</v>
      </c>
      <c r="N116" s="178" t="str">
        <f t="shared" si="10"/>
        <v>K</v>
      </c>
      <c r="P116" s="184">
        <f t="shared" si="11"/>
        <v>0</v>
      </c>
      <c r="Q116" s="184">
        <f t="shared" si="12"/>
        <v>0</v>
      </c>
      <c r="S116" s="180" t="str">
        <f t="shared" si="13"/>
        <v>BETUL</v>
      </c>
      <c r="T116" s="180" t="str">
        <f t="shared" si="14"/>
        <v>BETUL</v>
      </c>
      <c r="U116" s="180" t="str">
        <f t="shared" si="15"/>
        <v>OKE</v>
      </c>
      <c r="V116" s="180" t="str">
        <f t="shared" si="8"/>
        <v>OKE</v>
      </c>
      <c r="AC116" s="305" t="s">
        <v>170</v>
      </c>
      <c r="AD116" s="306">
        <v>7</v>
      </c>
      <c r="AE116" s="306" t="s">
        <v>1352</v>
      </c>
      <c r="AF116" s="306" t="s">
        <v>128</v>
      </c>
      <c r="AG116" s="248">
        <v>533</v>
      </c>
      <c r="AH116" s="307">
        <v>0</v>
      </c>
      <c r="AI116" s="307">
        <v>0</v>
      </c>
      <c r="AJ116" s="307">
        <v>0</v>
      </c>
      <c r="AK116" s="307">
        <v>0</v>
      </c>
      <c r="AL116" s="247" t="s">
        <v>1353</v>
      </c>
    </row>
    <row r="117" spans="1:38">
      <c r="A117" s="279">
        <v>108</v>
      </c>
      <c r="B117" s="584" t="s">
        <v>135</v>
      </c>
      <c r="C117" s="585">
        <v>4</v>
      </c>
      <c r="D117" s="585" t="s">
        <v>1334</v>
      </c>
      <c r="E117" s="585" t="s">
        <v>128</v>
      </c>
      <c r="F117" s="248">
        <v>320</v>
      </c>
      <c r="G117" s="247">
        <v>82</v>
      </c>
      <c r="H117" s="249">
        <v>25.624999999999996</v>
      </c>
      <c r="I117" s="247">
        <v>82</v>
      </c>
      <c r="J117" s="249">
        <v>25.624999999999996</v>
      </c>
      <c r="K117" s="250" t="s">
        <v>1347</v>
      </c>
      <c r="M117" s="178" t="str">
        <f t="shared" si="9"/>
        <v>K</v>
      </c>
      <c r="N117" s="178" t="str">
        <f t="shared" si="10"/>
        <v>K</v>
      </c>
      <c r="P117" s="184">
        <f t="shared" si="11"/>
        <v>25.624999999999996</v>
      </c>
      <c r="Q117" s="184">
        <f t="shared" si="12"/>
        <v>25.624999999999996</v>
      </c>
      <c r="S117" s="180" t="str">
        <f t="shared" si="13"/>
        <v>BETUL</v>
      </c>
      <c r="T117" s="180" t="str">
        <f t="shared" si="14"/>
        <v>BETUL</v>
      </c>
      <c r="U117" s="180" t="str">
        <f t="shared" si="15"/>
        <v>OKE</v>
      </c>
      <c r="V117" s="180" t="str">
        <f t="shared" si="8"/>
        <v>OKE</v>
      </c>
      <c r="AC117" s="305" t="s">
        <v>170</v>
      </c>
      <c r="AD117" s="306">
        <v>8</v>
      </c>
      <c r="AE117" s="306" t="s">
        <v>1352</v>
      </c>
      <c r="AF117" s="306" t="s">
        <v>128</v>
      </c>
      <c r="AG117" s="248">
        <v>533</v>
      </c>
      <c r="AH117" s="307">
        <v>0</v>
      </c>
      <c r="AI117" s="307">
        <v>0</v>
      </c>
      <c r="AJ117" s="307">
        <v>0</v>
      </c>
      <c r="AK117" s="307">
        <v>0</v>
      </c>
      <c r="AL117" s="247" t="s">
        <v>1353</v>
      </c>
    </row>
    <row r="118" spans="1:38">
      <c r="A118" s="279">
        <v>109</v>
      </c>
      <c r="B118" s="584" t="s">
        <v>135</v>
      </c>
      <c r="C118" s="585">
        <v>4</v>
      </c>
      <c r="D118" s="585" t="s">
        <v>1335</v>
      </c>
      <c r="E118" s="585" t="s">
        <v>128</v>
      </c>
      <c r="F118" s="248">
        <v>272</v>
      </c>
      <c r="G118" s="247">
        <v>78</v>
      </c>
      <c r="H118" s="249">
        <v>28.676470588235293</v>
      </c>
      <c r="I118" s="247">
        <v>75</v>
      </c>
      <c r="J118" s="249">
        <v>27.573529411764707</v>
      </c>
      <c r="K118" s="250" t="s">
        <v>1347</v>
      </c>
      <c r="M118" s="178" t="str">
        <f t="shared" si="9"/>
        <v>K</v>
      </c>
      <c r="N118" s="178" t="str">
        <f t="shared" si="10"/>
        <v>K</v>
      </c>
      <c r="P118" s="184">
        <f t="shared" si="11"/>
        <v>28.676470588235293</v>
      </c>
      <c r="Q118" s="184">
        <f t="shared" si="12"/>
        <v>27.573529411764707</v>
      </c>
      <c r="S118" s="180" t="str">
        <f t="shared" si="13"/>
        <v>BETUL</v>
      </c>
      <c r="T118" s="180" t="str">
        <f t="shared" si="14"/>
        <v>BETUL</v>
      </c>
      <c r="U118" s="180" t="str">
        <f t="shared" si="15"/>
        <v>OKE</v>
      </c>
      <c r="V118" s="180" t="str">
        <f t="shared" si="8"/>
        <v>OKE</v>
      </c>
      <c r="AC118" s="305" t="s">
        <v>170</v>
      </c>
      <c r="AD118" s="306">
        <v>9</v>
      </c>
      <c r="AE118" s="306" t="s">
        <v>1352</v>
      </c>
      <c r="AF118" s="306" t="s">
        <v>128</v>
      </c>
      <c r="AG118" s="248">
        <v>533</v>
      </c>
      <c r="AH118" s="307">
        <v>0</v>
      </c>
      <c r="AI118" s="307">
        <v>0</v>
      </c>
      <c r="AJ118" s="307">
        <v>0</v>
      </c>
      <c r="AK118" s="307">
        <v>0</v>
      </c>
      <c r="AL118" s="247" t="s">
        <v>1353</v>
      </c>
    </row>
    <row r="119" spans="1:38">
      <c r="A119" s="279">
        <v>110</v>
      </c>
      <c r="B119" s="584" t="s">
        <v>135</v>
      </c>
      <c r="C119" s="585">
        <v>4</v>
      </c>
      <c r="D119" s="585" t="s">
        <v>1336</v>
      </c>
      <c r="E119" s="585" t="s">
        <v>128</v>
      </c>
      <c r="F119" s="248">
        <v>320</v>
      </c>
      <c r="G119" s="247">
        <v>93</v>
      </c>
      <c r="H119" s="249">
        <v>29.062500000000004</v>
      </c>
      <c r="I119" s="247">
        <v>60</v>
      </c>
      <c r="J119" s="249">
        <v>18.75</v>
      </c>
      <c r="K119" s="250" t="s">
        <v>1329</v>
      </c>
      <c r="M119" s="178" t="str">
        <f t="shared" si="9"/>
        <v>K</v>
      </c>
      <c r="N119" s="178" t="str">
        <f t="shared" si="10"/>
        <v>K</v>
      </c>
      <c r="P119" s="184">
        <f t="shared" si="11"/>
        <v>29.062500000000004</v>
      </c>
      <c r="Q119" s="184">
        <f t="shared" si="12"/>
        <v>18.75</v>
      </c>
      <c r="S119" s="180" t="str">
        <f t="shared" si="13"/>
        <v>BETUL</v>
      </c>
      <c r="T119" s="180" t="str">
        <f t="shared" si="14"/>
        <v>BETUL</v>
      </c>
      <c r="U119" s="180" t="str">
        <f t="shared" si="15"/>
        <v>OKE</v>
      </c>
      <c r="V119" s="180" t="str">
        <f t="shared" si="8"/>
        <v>OKE</v>
      </c>
      <c r="AC119" s="305" t="s">
        <v>170</v>
      </c>
      <c r="AD119" s="306">
        <v>10</v>
      </c>
      <c r="AE119" s="306" t="s">
        <v>1352</v>
      </c>
      <c r="AF119" s="306" t="s">
        <v>128</v>
      </c>
      <c r="AG119" s="248">
        <v>533</v>
      </c>
      <c r="AH119" s="307">
        <v>0</v>
      </c>
      <c r="AI119" s="307">
        <v>0</v>
      </c>
      <c r="AJ119" s="307">
        <v>0</v>
      </c>
      <c r="AK119" s="307">
        <v>0</v>
      </c>
      <c r="AL119" s="247" t="s">
        <v>1353</v>
      </c>
    </row>
    <row r="120" spans="1:38">
      <c r="A120" s="279">
        <v>111</v>
      </c>
      <c r="B120" s="584" t="s">
        <v>135</v>
      </c>
      <c r="C120" s="585">
        <v>4</v>
      </c>
      <c r="D120" s="585" t="s">
        <v>1337</v>
      </c>
      <c r="E120" s="585" t="s">
        <v>128</v>
      </c>
      <c r="F120" s="248">
        <v>320</v>
      </c>
      <c r="G120" s="247">
        <v>174</v>
      </c>
      <c r="H120" s="249">
        <v>54.374999999999993</v>
      </c>
      <c r="I120" s="247">
        <v>152</v>
      </c>
      <c r="J120" s="249">
        <v>47.5</v>
      </c>
      <c r="K120" s="250" t="s">
        <v>1329</v>
      </c>
      <c r="M120" s="178" t="str">
        <f t="shared" si="9"/>
        <v>K</v>
      </c>
      <c r="N120" s="178" t="str">
        <f t="shared" si="10"/>
        <v>K</v>
      </c>
      <c r="P120" s="184">
        <f t="shared" si="11"/>
        <v>54.374999999999993</v>
      </c>
      <c r="Q120" s="184">
        <f t="shared" si="12"/>
        <v>47.5</v>
      </c>
      <c r="S120" s="180" t="str">
        <f t="shared" si="13"/>
        <v>BETUL</v>
      </c>
      <c r="T120" s="180" t="str">
        <f t="shared" si="14"/>
        <v>BETUL</v>
      </c>
      <c r="U120" s="180" t="str">
        <f t="shared" si="15"/>
        <v>OKE</v>
      </c>
      <c r="V120" s="180" t="str">
        <f t="shared" ref="V120:V129" si="16">IF(J120&gt;100,"CEK KEMBALI","OKE")</f>
        <v>OKE</v>
      </c>
      <c r="AC120" s="305" t="s">
        <v>170</v>
      </c>
      <c r="AD120" s="306">
        <v>11</v>
      </c>
      <c r="AE120" s="306" t="s">
        <v>1352</v>
      </c>
      <c r="AF120" s="306" t="s">
        <v>128</v>
      </c>
      <c r="AG120" s="248">
        <v>533</v>
      </c>
      <c r="AH120" s="307">
        <v>0</v>
      </c>
      <c r="AI120" s="307">
        <v>0</v>
      </c>
      <c r="AJ120" s="307">
        <v>0</v>
      </c>
      <c r="AK120" s="307">
        <v>0</v>
      </c>
      <c r="AL120" s="247" t="s">
        <v>1353</v>
      </c>
    </row>
    <row r="121" spans="1:38">
      <c r="A121" s="279">
        <v>112</v>
      </c>
      <c r="B121" s="584" t="s">
        <v>135</v>
      </c>
      <c r="C121" s="585">
        <v>4</v>
      </c>
      <c r="D121" s="585" t="s">
        <v>1338</v>
      </c>
      <c r="E121" s="585" t="s">
        <v>128</v>
      </c>
      <c r="F121" s="248">
        <v>320</v>
      </c>
      <c r="G121" s="247">
        <v>229</v>
      </c>
      <c r="H121" s="249">
        <v>71.5625</v>
      </c>
      <c r="I121" s="247">
        <v>197</v>
      </c>
      <c r="J121" s="249">
        <v>61.5625</v>
      </c>
      <c r="K121" s="250" t="s">
        <v>1329</v>
      </c>
      <c r="M121" s="178" t="str">
        <f t="shared" si="9"/>
        <v>K</v>
      </c>
      <c r="N121" s="178" t="str">
        <f t="shared" si="10"/>
        <v>K</v>
      </c>
      <c r="P121" s="184">
        <f t="shared" si="11"/>
        <v>71.5625</v>
      </c>
      <c r="Q121" s="184">
        <f t="shared" si="12"/>
        <v>61.5625</v>
      </c>
      <c r="S121" s="180" t="str">
        <f t="shared" si="13"/>
        <v>BETUL</v>
      </c>
      <c r="T121" s="180" t="str">
        <f t="shared" si="14"/>
        <v>BETUL</v>
      </c>
      <c r="U121" s="180" t="str">
        <f t="shared" si="15"/>
        <v>OKE</v>
      </c>
      <c r="V121" s="180" t="str">
        <f t="shared" si="16"/>
        <v>OKE</v>
      </c>
      <c r="AC121" s="305" t="s">
        <v>170</v>
      </c>
      <c r="AD121" s="306">
        <v>12</v>
      </c>
      <c r="AE121" s="306" t="s">
        <v>1352</v>
      </c>
      <c r="AF121" s="306" t="s">
        <v>128</v>
      </c>
      <c r="AG121" s="248">
        <v>533</v>
      </c>
      <c r="AH121" s="307">
        <v>0</v>
      </c>
      <c r="AI121" s="307">
        <v>0</v>
      </c>
      <c r="AJ121" s="307">
        <v>0</v>
      </c>
      <c r="AK121" s="307">
        <v>0</v>
      </c>
      <c r="AL121" s="247" t="s">
        <v>1353</v>
      </c>
    </row>
    <row r="122" spans="1:38">
      <c r="A122" s="279">
        <v>113</v>
      </c>
      <c r="B122" s="584" t="s">
        <v>135</v>
      </c>
      <c r="C122" s="585">
        <v>4</v>
      </c>
      <c r="D122" s="585" t="s">
        <v>1339</v>
      </c>
      <c r="E122" s="585" t="s">
        <v>128</v>
      </c>
      <c r="F122" s="248">
        <v>320</v>
      </c>
      <c r="G122" s="247">
        <v>148</v>
      </c>
      <c r="H122" s="249">
        <v>46.25</v>
      </c>
      <c r="I122" s="247">
        <v>143</v>
      </c>
      <c r="J122" s="249">
        <v>44.6875</v>
      </c>
      <c r="K122" s="250" t="s">
        <v>1329</v>
      </c>
      <c r="M122" s="178" t="str">
        <f t="shared" si="9"/>
        <v>K</v>
      </c>
      <c r="N122" s="178" t="str">
        <f t="shared" si="10"/>
        <v>K</v>
      </c>
      <c r="P122" s="184">
        <f t="shared" si="11"/>
        <v>46.25</v>
      </c>
      <c r="Q122" s="184">
        <f t="shared" si="12"/>
        <v>44.6875</v>
      </c>
      <c r="S122" s="180" t="str">
        <f t="shared" si="13"/>
        <v>BETUL</v>
      </c>
      <c r="T122" s="180" t="str">
        <f t="shared" si="14"/>
        <v>BETUL</v>
      </c>
      <c r="U122" s="180" t="str">
        <f t="shared" si="15"/>
        <v>OKE</v>
      </c>
      <c r="V122" s="180" t="str">
        <f t="shared" si="16"/>
        <v>OKE</v>
      </c>
      <c r="AC122" s="305" t="s">
        <v>170</v>
      </c>
      <c r="AD122" s="306">
        <v>13</v>
      </c>
      <c r="AE122" s="306" t="s">
        <v>1352</v>
      </c>
      <c r="AF122" s="306" t="s">
        <v>128</v>
      </c>
      <c r="AG122" s="248">
        <v>533</v>
      </c>
      <c r="AH122" s="307">
        <v>0</v>
      </c>
      <c r="AI122" s="307">
        <v>0</v>
      </c>
      <c r="AJ122" s="307">
        <v>0</v>
      </c>
      <c r="AK122" s="307">
        <v>0</v>
      </c>
      <c r="AL122" s="247" t="s">
        <v>1353</v>
      </c>
    </row>
    <row r="123" spans="1:38">
      <c r="A123" s="279">
        <v>114</v>
      </c>
      <c r="B123" s="584" t="s">
        <v>135</v>
      </c>
      <c r="C123" s="585">
        <v>4</v>
      </c>
      <c r="D123" s="585" t="s">
        <v>1340</v>
      </c>
      <c r="E123" s="585" t="s">
        <v>128</v>
      </c>
      <c r="F123" s="248">
        <v>320</v>
      </c>
      <c r="G123" s="247">
        <v>224</v>
      </c>
      <c r="H123" s="249">
        <v>70</v>
      </c>
      <c r="I123" s="247">
        <v>184</v>
      </c>
      <c r="J123" s="249">
        <v>57.499999999999993</v>
      </c>
      <c r="K123" s="250" t="s">
        <v>1329</v>
      </c>
      <c r="M123" s="178" t="str">
        <f t="shared" si="9"/>
        <v>K</v>
      </c>
      <c r="N123" s="178" t="str">
        <f t="shared" si="10"/>
        <v>K</v>
      </c>
      <c r="P123" s="184">
        <f t="shared" si="11"/>
        <v>70</v>
      </c>
      <c r="Q123" s="184">
        <f t="shared" si="12"/>
        <v>57.499999999999993</v>
      </c>
      <c r="S123" s="180" t="str">
        <f t="shared" si="13"/>
        <v>BETUL</v>
      </c>
      <c r="T123" s="180" t="str">
        <f t="shared" si="14"/>
        <v>BETUL</v>
      </c>
      <c r="U123" s="180" t="str">
        <f t="shared" si="15"/>
        <v>OKE</v>
      </c>
      <c r="V123" s="180" t="str">
        <f t="shared" si="16"/>
        <v>OKE</v>
      </c>
      <c r="AC123" s="305" t="s">
        <v>170</v>
      </c>
      <c r="AD123" s="306">
        <v>14</v>
      </c>
      <c r="AE123" s="306" t="s">
        <v>1352</v>
      </c>
      <c r="AF123" s="306" t="s">
        <v>128</v>
      </c>
      <c r="AG123" s="248">
        <v>533</v>
      </c>
      <c r="AH123" s="307">
        <v>0</v>
      </c>
      <c r="AI123" s="307">
        <v>0</v>
      </c>
      <c r="AJ123" s="307">
        <v>0</v>
      </c>
      <c r="AK123" s="307">
        <v>0</v>
      </c>
      <c r="AL123" s="247" t="s">
        <v>1353</v>
      </c>
    </row>
    <row r="124" spans="1:38">
      <c r="A124" s="279">
        <v>115</v>
      </c>
      <c r="B124" s="584" t="s">
        <v>135</v>
      </c>
      <c r="C124" s="585">
        <v>4</v>
      </c>
      <c r="D124" s="585" t="s">
        <v>1342</v>
      </c>
      <c r="E124" s="585" t="s">
        <v>128</v>
      </c>
      <c r="F124" s="248">
        <v>320</v>
      </c>
      <c r="G124" s="247">
        <v>172</v>
      </c>
      <c r="H124" s="249">
        <v>53.75</v>
      </c>
      <c r="I124" s="247">
        <v>163</v>
      </c>
      <c r="J124" s="249">
        <v>50.9375</v>
      </c>
      <c r="K124" s="250" t="s">
        <v>1329</v>
      </c>
      <c r="M124" s="178" t="str">
        <f t="shared" si="9"/>
        <v>K</v>
      </c>
      <c r="N124" s="178" t="str">
        <f t="shared" si="10"/>
        <v>K</v>
      </c>
      <c r="P124" s="184">
        <f t="shared" si="11"/>
        <v>53.75</v>
      </c>
      <c r="Q124" s="184">
        <f t="shared" si="12"/>
        <v>50.9375</v>
      </c>
      <c r="S124" s="180" t="str">
        <f t="shared" si="13"/>
        <v>BETUL</v>
      </c>
      <c r="T124" s="180" t="str">
        <f t="shared" si="14"/>
        <v>BETUL</v>
      </c>
      <c r="U124" s="180" t="str">
        <f t="shared" si="15"/>
        <v>OKE</v>
      </c>
      <c r="V124" s="180" t="str">
        <f t="shared" si="16"/>
        <v>OKE</v>
      </c>
      <c r="AC124" s="305" t="s">
        <v>170</v>
      </c>
      <c r="AD124" s="306">
        <v>15</v>
      </c>
      <c r="AE124" s="306" t="s">
        <v>1352</v>
      </c>
      <c r="AF124" s="306" t="s">
        <v>128</v>
      </c>
      <c r="AG124" s="248">
        <v>533</v>
      </c>
      <c r="AH124" s="307">
        <v>0</v>
      </c>
      <c r="AI124" s="307">
        <v>0</v>
      </c>
      <c r="AJ124" s="307">
        <v>0</v>
      </c>
      <c r="AK124" s="307">
        <v>0</v>
      </c>
      <c r="AL124" s="247" t="s">
        <v>1353</v>
      </c>
    </row>
    <row r="125" spans="1:38">
      <c r="A125" s="279">
        <v>116</v>
      </c>
      <c r="B125" s="584" t="s">
        <v>135</v>
      </c>
      <c r="C125" s="585">
        <v>4</v>
      </c>
      <c r="D125" s="585" t="s">
        <v>1345</v>
      </c>
      <c r="E125" s="585" t="s">
        <v>131</v>
      </c>
      <c r="F125" s="248">
        <v>320</v>
      </c>
      <c r="G125" s="247">
        <v>23</v>
      </c>
      <c r="H125" s="249">
        <v>7.1874999999999991</v>
      </c>
      <c r="I125" s="247">
        <v>0</v>
      </c>
      <c r="J125" s="249">
        <v>0</v>
      </c>
      <c r="K125" s="250" t="s">
        <v>1354</v>
      </c>
      <c r="M125" s="178" t="str">
        <f t="shared" si="9"/>
        <v>K</v>
      </c>
      <c r="N125" s="178" t="str">
        <f t="shared" si="10"/>
        <v>K</v>
      </c>
      <c r="P125" s="184">
        <f t="shared" si="11"/>
        <v>7.1874999999999991</v>
      </c>
      <c r="Q125" s="184">
        <f t="shared" si="12"/>
        <v>0</v>
      </c>
      <c r="S125" s="180" t="str">
        <f t="shared" si="13"/>
        <v>BETUL</v>
      </c>
      <c r="T125" s="180" t="str">
        <f t="shared" si="14"/>
        <v>BETUL</v>
      </c>
      <c r="U125" s="180" t="str">
        <f t="shared" si="15"/>
        <v>OKE</v>
      </c>
      <c r="V125" s="180" t="str">
        <f t="shared" si="16"/>
        <v>OKE</v>
      </c>
      <c r="AC125" s="305" t="s">
        <v>170</v>
      </c>
      <c r="AD125" s="306">
        <v>16</v>
      </c>
      <c r="AE125" s="306" t="s">
        <v>1352</v>
      </c>
      <c r="AF125" s="306" t="s">
        <v>128</v>
      </c>
      <c r="AG125" s="248">
        <v>533</v>
      </c>
      <c r="AH125" s="307">
        <v>0</v>
      </c>
      <c r="AI125" s="307">
        <v>0</v>
      </c>
      <c r="AJ125" s="307">
        <v>0</v>
      </c>
      <c r="AK125" s="307">
        <v>0</v>
      </c>
      <c r="AL125" s="247" t="s">
        <v>1353</v>
      </c>
    </row>
    <row r="126" spans="1:38">
      <c r="A126" s="279">
        <v>117</v>
      </c>
      <c r="B126" s="584" t="s">
        <v>135</v>
      </c>
      <c r="C126" s="585">
        <v>4</v>
      </c>
      <c r="D126" s="585" t="s">
        <v>1348</v>
      </c>
      <c r="E126" s="585" t="s">
        <v>128</v>
      </c>
      <c r="F126" s="248">
        <v>320</v>
      </c>
      <c r="G126" s="247">
        <v>160</v>
      </c>
      <c r="H126" s="249">
        <v>50</v>
      </c>
      <c r="I126" s="247">
        <v>136</v>
      </c>
      <c r="J126" s="249">
        <v>42.5</v>
      </c>
      <c r="K126" s="250" t="s">
        <v>1329</v>
      </c>
      <c r="M126" s="178" t="str">
        <f t="shared" si="9"/>
        <v>K</v>
      </c>
      <c r="N126" s="178" t="str">
        <f t="shared" si="10"/>
        <v>K</v>
      </c>
      <c r="P126" s="184">
        <f t="shared" si="11"/>
        <v>50</v>
      </c>
      <c r="Q126" s="184">
        <f t="shared" si="12"/>
        <v>42.5</v>
      </c>
      <c r="S126" s="180" t="str">
        <f t="shared" si="13"/>
        <v>BETUL</v>
      </c>
      <c r="T126" s="180" t="str">
        <f t="shared" si="14"/>
        <v>BETUL</v>
      </c>
      <c r="U126" s="180" t="str">
        <f t="shared" si="15"/>
        <v>OKE</v>
      </c>
      <c r="V126" s="180" t="str">
        <f t="shared" si="16"/>
        <v>OKE</v>
      </c>
      <c r="AC126" s="305" t="s">
        <v>170</v>
      </c>
      <c r="AD126" s="306">
        <v>17</v>
      </c>
      <c r="AE126" s="306" t="s">
        <v>1352</v>
      </c>
      <c r="AF126" s="306" t="s">
        <v>128</v>
      </c>
      <c r="AG126" s="248">
        <v>533</v>
      </c>
      <c r="AH126" s="307">
        <v>0</v>
      </c>
      <c r="AI126" s="307">
        <v>0</v>
      </c>
      <c r="AJ126" s="307">
        <v>0</v>
      </c>
      <c r="AK126" s="307">
        <v>0</v>
      </c>
      <c r="AL126" s="247" t="s">
        <v>1353</v>
      </c>
    </row>
    <row r="127" spans="1:38">
      <c r="A127" s="279">
        <v>118</v>
      </c>
      <c r="B127" s="584" t="s">
        <v>135</v>
      </c>
      <c r="C127" s="585">
        <v>4</v>
      </c>
      <c r="D127" s="585" t="s">
        <v>1350</v>
      </c>
      <c r="E127" s="585" t="s">
        <v>128</v>
      </c>
      <c r="F127" s="248">
        <v>385</v>
      </c>
      <c r="G127" s="247">
        <v>50</v>
      </c>
      <c r="H127" s="249">
        <v>12.987012987012985</v>
      </c>
      <c r="I127" s="247">
        <v>37</v>
      </c>
      <c r="J127" s="249">
        <v>9.6103896103896105</v>
      </c>
      <c r="K127" s="250" t="s">
        <v>1355</v>
      </c>
      <c r="M127" s="178" t="str">
        <f t="shared" si="9"/>
        <v>K</v>
      </c>
      <c r="N127" s="178" t="str">
        <f t="shared" si="10"/>
        <v>K</v>
      </c>
      <c r="P127" s="184">
        <f t="shared" si="11"/>
        <v>12.987012987012985</v>
      </c>
      <c r="Q127" s="184">
        <f t="shared" si="12"/>
        <v>9.6103896103896105</v>
      </c>
      <c r="S127" s="180" t="str">
        <f t="shared" si="13"/>
        <v>BETUL</v>
      </c>
      <c r="T127" s="180" t="str">
        <f t="shared" si="14"/>
        <v>BETUL</v>
      </c>
      <c r="U127" s="180" t="str">
        <f t="shared" si="15"/>
        <v>OKE</v>
      </c>
      <c r="V127" s="180" t="str">
        <f t="shared" si="16"/>
        <v>OKE</v>
      </c>
      <c r="AC127" s="305" t="s">
        <v>170</v>
      </c>
      <c r="AD127" s="306">
        <v>18</v>
      </c>
      <c r="AE127" s="306" t="s">
        <v>1352</v>
      </c>
      <c r="AF127" s="306" t="s">
        <v>128</v>
      </c>
      <c r="AG127" s="248">
        <v>533</v>
      </c>
      <c r="AH127" s="307">
        <v>0</v>
      </c>
      <c r="AI127" s="307">
        <v>0</v>
      </c>
      <c r="AJ127" s="307">
        <v>0</v>
      </c>
      <c r="AK127" s="307">
        <v>0</v>
      </c>
      <c r="AL127" s="247" t="s">
        <v>1353</v>
      </c>
    </row>
    <row r="128" spans="1:38">
      <c r="A128" s="279">
        <v>119</v>
      </c>
      <c r="B128" s="584" t="s">
        <v>135</v>
      </c>
      <c r="C128" s="585">
        <v>4</v>
      </c>
      <c r="D128" s="585" t="s">
        <v>1352</v>
      </c>
      <c r="E128" s="585" t="s">
        <v>128</v>
      </c>
      <c r="F128" s="248">
        <v>533</v>
      </c>
      <c r="G128" s="247">
        <v>0</v>
      </c>
      <c r="H128" s="249">
        <v>0</v>
      </c>
      <c r="I128" s="247">
        <v>0</v>
      </c>
      <c r="J128" s="249">
        <v>0</v>
      </c>
      <c r="K128" s="250" t="s">
        <v>1356</v>
      </c>
      <c r="M128" s="178" t="str">
        <f t="shared" si="9"/>
        <v>K</v>
      </c>
      <c r="N128" s="178" t="str">
        <f t="shared" si="10"/>
        <v>K</v>
      </c>
      <c r="P128" s="184">
        <f t="shared" si="11"/>
        <v>0</v>
      </c>
      <c r="Q128" s="184">
        <f t="shared" si="12"/>
        <v>0</v>
      </c>
      <c r="S128" s="180" t="str">
        <f t="shared" si="13"/>
        <v>BETUL</v>
      </c>
      <c r="T128" s="180" t="str">
        <f t="shared" si="14"/>
        <v>BETUL</v>
      </c>
      <c r="U128" s="180" t="str">
        <f t="shared" si="15"/>
        <v>OKE</v>
      </c>
      <c r="V128" s="180" t="str">
        <f t="shared" si="16"/>
        <v>OKE</v>
      </c>
      <c r="AC128" s="305" t="s">
        <v>170</v>
      </c>
      <c r="AD128" s="306">
        <v>19</v>
      </c>
      <c r="AE128" s="306" t="s">
        <v>1352</v>
      </c>
      <c r="AF128" s="306" t="s">
        <v>128</v>
      </c>
      <c r="AG128" s="248">
        <v>533</v>
      </c>
      <c r="AH128" s="307">
        <v>0</v>
      </c>
      <c r="AI128" s="307">
        <v>0</v>
      </c>
      <c r="AJ128" s="307">
        <v>0</v>
      </c>
      <c r="AK128" s="307">
        <v>0</v>
      </c>
      <c r="AL128" s="247" t="s">
        <v>1353</v>
      </c>
    </row>
    <row r="129" spans="1:38">
      <c r="A129" s="279">
        <v>120</v>
      </c>
      <c r="B129" s="584" t="s">
        <v>135</v>
      </c>
      <c r="C129" s="585">
        <v>4</v>
      </c>
      <c r="D129" s="585" t="s">
        <v>5517</v>
      </c>
      <c r="E129" s="585" t="s">
        <v>128</v>
      </c>
      <c r="F129" s="308">
        <v>358</v>
      </c>
      <c r="G129" s="247">
        <v>0</v>
      </c>
      <c r="H129" s="249">
        <v>0</v>
      </c>
      <c r="I129" s="247">
        <v>0</v>
      </c>
      <c r="J129" s="249">
        <v>0</v>
      </c>
      <c r="K129" s="250"/>
      <c r="M129" s="178" t="str">
        <f t="shared" si="9"/>
        <v>K</v>
      </c>
      <c r="N129" s="178" t="str">
        <f t="shared" si="10"/>
        <v>K</v>
      </c>
      <c r="P129" s="184">
        <f t="shared" si="11"/>
        <v>0</v>
      </c>
      <c r="Q129" s="184">
        <f t="shared" si="12"/>
        <v>0</v>
      </c>
      <c r="S129" s="180" t="str">
        <f t="shared" si="13"/>
        <v>BETUL</v>
      </c>
      <c r="T129" s="180" t="str">
        <f t="shared" si="14"/>
        <v>BETUL</v>
      </c>
      <c r="U129" s="180" t="str">
        <f t="shared" si="15"/>
        <v>OKE</v>
      </c>
      <c r="V129" s="180" t="str">
        <f t="shared" si="16"/>
        <v>OKE</v>
      </c>
      <c r="AC129" s="305" t="s">
        <v>170</v>
      </c>
      <c r="AD129" s="306">
        <v>20</v>
      </c>
      <c r="AE129" s="306" t="s">
        <v>1352</v>
      </c>
      <c r="AF129" s="306" t="s">
        <v>128</v>
      </c>
      <c r="AG129" s="248">
        <v>533</v>
      </c>
      <c r="AH129" s="307">
        <v>0</v>
      </c>
      <c r="AI129" s="307">
        <v>0</v>
      </c>
      <c r="AJ129" s="307">
        <v>0</v>
      </c>
      <c r="AK129" s="307">
        <v>0</v>
      </c>
      <c r="AL129" s="247" t="s">
        <v>1353</v>
      </c>
    </row>
    <row r="130" spans="1:38">
      <c r="M130" s="178"/>
      <c r="N130" s="178"/>
      <c r="P130" s="184"/>
      <c r="Q130" s="184"/>
      <c r="S130" s="180"/>
      <c r="T130" s="180"/>
      <c r="U130" s="180"/>
      <c r="V130" s="180"/>
    </row>
    <row r="131" spans="1:38">
      <c r="M131" s="178"/>
      <c r="N131" s="178"/>
      <c r="P131" s="184"/>
      <c r="Q131" s="184"/>
      <c r="S131" s="180"/>
      <c r="T131" s="180"/>
      <c r="U131" s="180"/>
      <c r="V131" s="180"/>
    </row>
    <row r="132" spans="1:38">
      <c r="M132" s="178"/>
      <c r="N132" s="178"/>
      <c r="P132" s="184"/>
      <c r="Q132" s="184"/>
      <c r="S132" s="180"/>
      <c r="T132" s="180"/>
      <c r="U132" s="180"/>
      <c r="V132" s="180"/>
    </row>
    <row r="133" spans="1:38">
      <c r="M133" s="178"/>
      <c r="N133" s="178"/>
      <c r="P133" s="184"/>
      <c r="Q133" s="184"/>
      <c r="S133" s="180"/>
      <c r="T133" s="180"/>
      <c r="U133" s="180"/>
      <c r="V133" s="180"/>
    </row>
    <row r="134" spans="1:38">
      <c r="M134" s="178"/>
      <c r="N134" s="178"/>
      <c r="P134" s="184"/>
      <c r="Q134" s="184"/>
      <c r="S134" s="180"/>
      <c r="T134" s="180"/>
      <c r="U134" s="180"/>
      <c r="V134" s="180"/>
    </row>
    <row r="135" spans="1:38">
      <c r="M135" s="178"/>
      <c r="N135" s="178"/>
      <c r="P135" s="184"/>
      <c r="Q135" s="184"/>
      <c r="S135" s="180"/>
      <c r="T135" s="180"/>
      <c r="U135" s="180"/>
      <c r="V135" s="180"/>
    </row>
  </sheetData>
  <mergeCells count="13">
    <mergeCell ref="K7:K9"/>
    <mergeCell ref="G8:H8"/>
    <mergeCell ref="I8:J8"/>
    <mergeCell ref="A3:K3"/>
    <mergeCell ref="A4:K4"/>
    <mergeCell ref="A5:K5"/>
    <mergeCell ref="A7:A9"/>
    <mergeCell ref="B7:B9"/>
    <mergeCell ref="C7:C9"/>
    <mergeCell ref="D7:D9"/>
    <mergeCell ref="E7:E9"/>
    <mergeCell ref="F7:F9"/>
    <mergeCell ref="G7:J7"/>
  </mergeCells>
  <printOptions horizontalCentered="1"/>
  <pageMargins left="0" right="0" top="0" bottom="0" header="0" footer="0"/>
  <pageSetup paperSize="9" scale="78" firstPageNumber="4" fitToHeight="0" orientation="portrait" useFirstPageNumber="1" r:id="rId1"/>
  <headerFooter alignWithMargins="0"/>
  <rowBreaks count="1" manualBreakCount="1">
    <brk id="68" max="1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089ED-0EBB-3341-A5E0-C2BBBC9B2C86}">
  <sheetPr>
    <tabColor rgb="FF00FF00"/>
  </sheetPr>
  <dimension ref="A1"/>
  <sheetViews>
    <sheetView workbookViewId="0"/>
  </sheetViews>
  <sheetFormatPr baseColWidth="10" defaultRowHeight="13"/>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72FE9-8BEB-4ABE-A01F-C6E37E34C8AD}">
  <sheetPr>
    <tabColor rgb="FF00FF00"/>
    <pageSetUpPr fitToPage="1"/>
  </sheetPr>
  <dimension ref="A3:BT186"/>
  <sheetViews>
    <sheetView view="pageBreakPreview" zoomScale="110" zoomScaleNormal="100" zoomScaleSheetLayoutView="110" workbookViewId="0">
      <selection activeCell="B10" sqref="B10:K102"/>
    </sheetView>
  </sheetViews>
  <sheetFormatPr baseColWidth="10" defaultColWidth="9.1640625" defaultRowHeight="13"/>
  <cols>
    <col min="1" max="1" width="4.33203125" customWidth="1"/>
    <col min="2" max="2" width="7.6640625" customWidth="1"/>
    <col min="3" max="3" width="4.6640625" style="589" customWidth="1"/>
    <col min="4" max="4" width="12.5" style="589" customWidth="1"/>
    <col min="5" max="5" width="6.33203125" customWidth="1"/>
    <col min="6" max="6" width="5.1640625" customWidth="1"/>
    <col min="7" max="7" width="5.5" customWidth="1"/>
    <col min="8" max="8" width="4.5" customWidth="1"/>
    <col min="9" max="9" width="5.5" customWidth="1"/>
    <col min="10" max="10" width="4.6640625" customWidth="1"/>
    <col min="11" max="11" width="61.8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2595</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c r="L9" s="227" t="s">
        <v>5</v>
      </c>
    </row>
    <row r="10" spans="1:72">
      <c r="A10" s="309">
        <v>1</v>
      </c>
      <c r="B10" s="584" t="s">
        <v>39</v>
      </c>
      <c r="C10" s="585">
        <v>1</v>
      </c>
      <c r="D10" s="585" t="s">
        <v>2596</v>
      </c>
      <c r="E10" s="585" t="s">
        <v>131</v>
      </c>
      <c r="F10" s="248">
        <v>425</v>
      </c>
      <c r="G10" s="247">
        <v>249</v>
      </c>
      <c r="H10" s="249">
        <v>58.588235294117652</v>
      </c>
      <c r="I10" s="247">
        <v>227</v>
      </c>
      <c r="J10" s="249">
        <v>53.411764705882348</v>
      </c>
      <c r="K10" s="250" t="s">
        <v>2597</v>
      </c>
      <c r="L10" s="227" t="e">
        <f>VLOOKUP(D10,#REF!,2,0)</f>
        <v>#REF!</v>
      </c>
      <c r="M10" s="178" t="str">
        <f t="shared" ref="M10:M73" si="0">IF(H10&gt;=80,"B","K")</f>
        <v>K</v>
      </c>
      <c r="N10" s="178" t="str">
        <f t="shared" ref="N10:N73" si="1">IF(J10&gt;=80,"B","K")</f>
        <v>K</v>
      </c>
      <c r="O10" s="178"/>
      <c r="P10" s="184">
        <f t="shared" ref="P10:P73" si="2">(G10/F10)*100</f>
        <v>58.588235294117652</v>
      </c>
      <c r="Q10" s="184">
        <f t="shared" ref="Q10:Q73" si="3">(I10/F10)*100</f>
        <v>53.411764705882348</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310" t="s">
        <v>39</v>
      </c>
      <c r="X10" s="311">
        <v>1</v>
      </c>
      <c r="Y10" s="311" t="s">
        <v>2596</v>
      </c>
      <c r="Z10" s="311" t="s">
        <v>131</v>
      </c>
      <c r="AA10" s="248">
        <v>425</v>
      </c>
      <c r="AB10" s="312">
        <v>214</v>
      </c>
      <c r="AC10" s="312">
        <v>50.352941176470601</v>
      </c>
      <c r="AD10" s="312">
        <v>173</v>
      </c>
      <c r="AE10" s="312">
        <v>40.705882352941202</v>
      </c>
      <c r="AF10" s="247" t="s">
        <v>2598</v>
      </c>
    </row>
    <row r="11" spans="1:72">
      <c r="A11" s="309">
        <v>2</v>
      </c>
      <c r="B11" s="584" t="s">
        <v>39</v>
      </c>
      <c r="C11" s="585">
        <v>1</v>
      </c>
      <c r="D11" s="585" t="s">
        <v>2599</v>
      </c>
      <c r="E11" s="585" t="s">
        <v>131</v>
      </c>
      <c r="F11" s="248">
        <v>425</v>
      </c>
      <c r="G11" s="247">
        <v>222</v>
      </c>
      <c r="H11" s="249">
        <v>52.235294117647058</v>
      </c>
      <c r="I11" s="247">
        <v>227</v>
      </c>
      <c r="J11" s="249">
        <v>53.411764705882348</v>
      </c>
      <c r="K11" s="250" t="s">
        <v>2600</v>
      </c>
      <c r="L11" s="227" t="e">
        <f>VLOOKUP(D11,#REF!,2,0)</f>
        <v>#REF!</v>
      </c>
      <c r="M11" s="178" t="str">
        <f t="shared" si="0"/>
        <v>K</v>
      </c>
      <c r="N11" s="178" t="str">
        <f t="shared" si="1"/>
        <v>K</v>
      </c>
      <c r="O11" s="178"/>
      <c r="P11" s="184">
        <f t="shared" si="2"/>
        <v>52.235294117647058</v>
      </c>
      <c r="Q11" s="184">
        <f t="shared" si="3"/>
        <v>53.411764705882348</v>
      </c>
      <c r="R11" s="180"/>
      <c r="S11" s="180" t="str">
        <f t="shared" si="4"/>
        <v>BETUL</v>
      </c>
      <c r="T11" s="180" t="str">
        <f t="shared" si="5"/>
        <v>BETUL</v>
      </c>
      <c r="U11" s="180" t="str">
        <f t="shared" si="6"/>
        <v>OKE</v>
      </c>
      <c r="V11" s="180" t="str">
        <f t="shared" si="7"/>
        <v>OKE</v>
      </c>
      <c r="W11" s="310" t="s">
        <v>39</v>
      </c>
      <c r="X11" s="311">
        <v>1</v>
      </c>
      <c r="Y11" s="311" t="s">
        <v>2599</v>
      </c>
      <c r="Z11" s="311" t="s">
        <v>131</v>
      </c>
      <c r="AA11" s="248">
        <v>425</v>
      </c>
      <c r="AB11" s="312">
        <v>156</v>
      </c>
      <c r="AC11" s="312">
        <v>36.705882352941202</v>
      </c>
      <c r="AD11" s="312">
        <v>199</v>
      </c>
      <c r="AE11" s="312">
        <v>46.823529411764703</v>
      </c>
      <c r="AF11" s="247" t="s">
        <v>2601</v>
      </c>
    </row>
    <row r="12" spans="1:72">
      <c r="A12" s="309">
        <v>3</v>
      </c>
      <c r="B12" s="584" t="s">
        <v>39</v>
      </c>
      <c r="C12" s="585">
        <v>1</v>
      </c>
      <c r="D12" s="585" t="s">
        <v>2602</v>
      </c>
      <c r="E12" s="585" t="s">
        <v>131</v>
      </c>
      <c r="F12" s="248">
        <v>300</v>
      </c>
      <c r="G12" s="247">
        <v>256</v>
      </c>
      <c r="H12" s="249">
        <v>85.333333333333343</v>
      </c>
      <c r="I12" s="247">
        <v>120</v>
      </c>
      <c r="J12" s="249">
        <v>40</v>
      </c>
      <c r="K12" s="250" t="s">
        <v>2603</v>
      </c>
      <c r="L12" s="227" t="e">
        <f>VLOOKUP(D12,#REF!,2,0)</f>
        <v>#REF!</v>
      </c>
      <c r="M12" s="178" t="str">
        <f t="shared" si="0"/>
        <v>B</v>
      </c>
      <c r="N12" s="178" t="str">
        <f t="shared" si="1"/>
        <v>K</v>
      </c>
      <c r="O12" s="178"/>
      <c r="P12" s="184">
        <f t="shared" si="2"/>
        <v>85.333333333333343</v>
      </c>
      <c r="Q12" s="184">
        <f t="shared" si="3"/>
        <v>40</v>
      </c>
      <c r="R12" s="180"/>
      <c r="S12" s="180" t="str">
        <f t="shared" si="4"/>
        <v>BETUL</v>
      </c>
      <c r="T12" s="180" t="str">
        <f t="shared" si="5"/>
        <v>BETUL</v>
      </c>
      <c r="U12" s="180" t="str">
        <f t="shared" si="6"/>
        <v>OKE</v>
      </c>
      <c r="V12" s="180" t="str">
        <f t="shared" si="7"/>
        <v>OKE</v>
      </c>
      <c r="W12" s="310" t="s">
        <v>39</v>
      </c>
      <c r="X12" s="311">
        <v>1</v>
      </c>
      <c r="Y12" s="311" t="s">
        <v>2602</v>
      </c>
      <c r="Z12" s="311" t="s">
        <v>131</v>
      </c>
      <c r="AA12" s="248">
        <v>240</v>
      </c>
      <c r="AB12" s="312">
        <v>101</v>
      </c>
      <c r="AC12" s="312">
        <v>42.0833333333333</v>
      </c>
      <c r="AD12" s="312">
        <v>104</v>
      </c>
      <c r="AE12" s="312">
        <v>43.3333333333333</v>
      </c>
      <c r="AF12" s="247" t="s">
        <v>2604</v>
      </c>
    </row>
    <row r="13" spans="1:72">
      <c r="A13" s="309">
        <v>4</v>
      </c>
      <c r="B13" s="584" t="s">
        <v>39</v>
      </c>
      <c r="C13" s="585">
        <v>2</v>
      </c>
      <c r="D13" s="585" t="s">
        <v>2605</v>
      </c>
      <c r="E13" s="585" t="s">
        <v>131</v>
      </c>
      <c r="F13" s="248">
        <v>425</v>
      </c>
      <c r="G13" s="247">
        <v>148</v>
      </c>
      <c r="H13" s="249">
        <v>34.823529411764703</v>
      </c>
      <c r="I13" s="247">
        <v>72</v>
      </c>
      <c r="J13" s="249">
        <v>16.941176470588236</v>
      </c>
      <c r="K13" s="250" t="s">
        <v>2606</v>
      </c>
      <c r="L13" s="227" t="e">
        <f>VLOOKUP(D13,#REF!,2,0)</f>
        <v>#REF!</v>
      </c>
      <c r="M13" s="178" t="str">
        <f t="shared" si="0"/>
        <v>K</v>
      </c>
      <c r="N13" s="178" t="str">
        <f t="shared" si="1"/>
        <v>K</v>
      </c>
      <c r="O13" s="178"/>
      <c r="P13" s="184">
        <f t="shared" si="2"/>
        <v>34.823529411764703</v>
      </c>
      <c r="Q13" s="184">
        <f t="shared" si="3"/>
        <v>16.941176470588236</v>
      </c>
      <c r="R13" s="180"/>
      <c r="S13" s="180" t="str">
        <f t="shared" si="4"/>
        <v>BETUL</v>
      </c>
      <c r="T13" s="180" t="str">
        <f t="shared" si="5"/>
        <v>BETUL</v>
      </c>
      <c r="U13" s="180" t="str">
        <f t="shared" si="6"/>
        <v>OKE</v>
      </c>
      <c r="V13" s="180" t="str">
        <f t="shared" si="7"/>
        <v>OKE</v>
      </c>
      <c r="W13" s="310" t="s">
        <v>39</v>
      </c>
      <c r="X13" s="311">
        <v>2</v>
      </c>
      <c r="Y13" s="311" t="s">
        <v>2605</v>
      </c>
      <c r="Z13" s="311" t="s">
        <v>131</v>
      </c>
      <c r="AA13" s="248">
        <v>425</v>
      </c>
      <c r="AB13" s="312">
        <v>61</v>
      </c>
      <c r="AC13" s="312">
        <v>14.352941176470599</v>
      </c>
      <c r="AD13" s="312">
        <v>72</v>
      </c>
      <c r="AE13" s="312">
        <v>16.9411764705882</v>
      </c>
      <c r="AF13" s="247" t="s">
        <v>2607</v>
      </c>
    </row>
    <row r="14" spans="1:72">
      <c r="A14" s="309">
        <v>5</v>
      </c>
      <c r="B14" s="584" t="s">
        <v>39</v>
      </c>
      <c r="C14" s="585">
        <v>2</v>
      </c>
      <c r="D14" s="585" t="s">
        <v>2608</v>
      </c>
      <c r="E14" s="585" t="s">
        <v>131</v>
      </c>
      <c r="F14" s="248">
        <v>425</v>
      </c>
      <c r="G14" s="247">
        <v>10</v>
      </c>
      <c r="H14" s="249">
        <v>2.3529411764705883</v>
      </c>
      <c r="I14" s="247">
        <v>134</v>
      </c>
      <c r="J14" s="249">
        <v>31.529411764705884</v>
      </c>
      <c r="K14" s="250" t="s">
        <v>2609</v>
      </c>
      <c r="L14" s="227" t="e">
        <f>VLOOKUP(D14,#REF!,2,0)</f>
        <v>#REF!</v>
      </c>
      <c r="M14" s="178" t="str">
        <f t="shared" si="0"/>
        <v>K</v>
      </c>
      <c r="N14" s="178" t="str">
        <f t="shared" si="1"/>
        <v>K</v>
      </c>
      <c r="O14" s="178"/>
      <c r="P14" s="184">
        <f t="shared" si="2"/>
        <v>2.3529411764705883</v>
      </c>
      <c r="Q14" s="184">
        <f t="shared" si="3"/>
        <v>31.529411764705884</v>
      </c>
      <c r="R14" s="180"/>
      <c r="S14" s="180" t="str">
        <f t="shared" si="4"/>
        <v>BETUL</v>
      </c>
      <c r="T14" s="180" t="str">
        <f t="shared" si="5"/>
        <v>BETUL</v>
      </c>
      <c r="U14" s="180" t="str">
        <f t="shared" si="6"/>
        <v>OKE</v>
      </c>
      <c r="V14" s="180" t="str">
        <f t="shared" si="7"/>
        <v>OKE</v>
      </c>
      <c r="W14" s="310" t="s">
        <v>39</v>
      </c>
      <c r="X14" s="311">
        <v>2</v>
      </c>
      <c r="Y14" s="311" t="s">
        <v>2608</v>
      </c>
      <c r="Z14" s="311" t="s">
        <v>131</v>
      </c>
      <c r="AA14" s="248">
        <v>425</v>
      </c>
      <c r="AB14" s="312">
        <v>181</v>
      </c>
      <c r="AC14" s="312">
        <v>42.588235294117702</v>
      </c>
      <c r="AD14" s="312">
        <v>211</v>
      </c>
      <c r="AE14" s="312">
        <v>49.647058823529399</v>
      </c>
      <c r="AF14" s="247" t="s">
        <v>2610</v>
      </c>
    </row>
    <row r="15" spans="1:72">
      <c r="A15" s="309">
        <v>6</v>
      </c>
      <c r="B15" s="584" t="s">
        <v>39</v>
      </c>
      <c r="C15" s="585">
        <v>2</v>
      </c>
      <c r="D15" s="585" t="s">
        <v>2611</v>
      </c>
      <c r="E15" s="585" t="s">
        <v>131</v>
      </c>
      <c r="F15" s="248">
        <v>425</v>
      </c>
      <c r="G15" s="247">
        <v>259</v>
      </c>
      <c r="H15" s="249">
        <v>60.941176470588232</v>
      </c>
      <c r="I15" s="247">
        <v>140</v>
      </c>
      <c r="J15" s="249">
        <v>32.941176470588232</v>
      </c>
      <c r="K15" s="250" t="s">
        <v>2612</v>
      </c>
      <c r="L15" s="227" t="e">
        <f>VLOOKUP(D15,#REF!,2,0)</f>
        <v>#REF!</v>
      </c>
      <c r="M15" s="178" t="str">
        <f t="shared" si="0"/>
        <v>K</v>
      </c>
      <c r="N15" s="178" t="str">
        <f t="shared" si="1"/>
        <v>K</v>
      </c>
      <c r="O15" s="178"/>
      <c r="P15" s="184">
        <f t="shared" si="2"/>
        <v>60.941176470588232</v>
      </c>
      <c r="Q15" s="184">
        <f t="shared" si="3"/>
        <v>32.941176470588232</v>
      </c>
      <c r="R15" s="180"/>
      <c r="S15" s="180" t="str">
        <f t="shared" si="4"/>
        <v>BETUL</v>
      </c>
      <c r="T15" s="180" t="str">
        <f t="shared" si="5"/>
        <v>BETUL</v>
      </c>
      <c r="U15" s="180" t="str">
        <f t="shared" si="6"/>
        <v>OKE</v>
      </c>
      <c r="V15" s="180" t="str">
        <f t="shared" si="7"/>
        <v>OKE</v>
      </c>
      <c r="W15" s="310" t="s">
        <v>39</v>
      </c>
      <c r="X15" s="311">
        <v>2</v>
      </c>
      <c r="Y15" s="311" t="s">
        <v>2611</v>
      </c>
      <c r="Z15" s="311" t="s">
        <v>131</v>
      </c>
      <c r="AA15" s="248">
        <v>425</v>
      </c>
      <c r="AB15" s="312">
        <v>93</v>
      </c>
      <c r="AC15" s="312">
        <v>21.882352941176499</v>
      </c>
      <c r="AD15" s="312">
        <v>118</v>
      </c>
      <c r="AE15" s="312">
        <v>27.764705882352899</v>
      </c>
      <c r="AF15" s="247" t="s">
        <v>2613</v>
      </c>
    </row>
    <row r="16" spans="1:72">
      <c r="A16" s="309">
        <v>7</v>
      </c>
      <c r="B16" s="584" t="s">
        <v>39</v>
      </c>
      <c r="C16" s="585">
        <v>3</v>
      </c>
      <c r="D16" s="591" t="s">
        <v>2616</v>
      </c>
      <c r="E16" s="585" t="s">
        <v>131</v>
      </c>
      <c r="F16" s="248">
        <v>463</v>
      </c>
      <c r="G16" s="247">
        <v>0</v>
      </c>
      <c r="H16" s="249">
        <v>0</v>
      </c>
      <c r="I16" s="247">
        <v>0</v>
      </c>
      <c r="J16" s="249">
        <v>0</v>
      </c>
      <c r="K16" s="250" t="s">
        <v>2617</v>
      </c>
      <c r="L16" s="227" t="e">
        <f>VLOOKUP(D16,#REF!,2,0)</f>
        <v>#REF!</v>
      </c>
      <c r="M16" s="178" t="str">
        <f t="shared" si="0"/>
        <v>K</v>
      </c>
      <c r="N16" s="178" t="str">
        <f t="shared" si="1"/>
        <v>K</v>
      </c>
      <c r="O16" s="178"/>
      <c r="P16" s="184">
        <f t="shared" si="2"/>
        <v>0</v>
      </c>
      <c r="Q16" s="184">
        <f t="shared" si="3"/>
        <v>0</v>
      </c>
      <c r="R16" s="180"/>
      <c r="S16" s="180" t="str">
        <f t="shared" si="4"/>
        <v>BETUL</v>
      </c>
      <c r="T16" s="180" t="str">
        <f t="shared" si="5"/>
        <v>BETUL</v>
      </c>
      <c r="U16" s="180" t="str">
        <f t="shared" si="6"/>
        <v>OKE</v>
      </c>
      <c r="V16" s="180" t="str">
        <f t="shared" si="7"/>
        <v>OKE</v>
      </c>
      <c r="W16" s="310" t="s">
        <v>39</v>
      </c>
      <c r="X16" s="311">
        <v>2</v>
      </c>
      <c r="Y16" s="311" t="s">
        <v>2614</v>
      </c>
      <c r="Z16" s="311" t="s">
        <v>131</v>
      </c>
      <c r="AA16" s="248">
        <v>425</v>
      </c>
      <c r="AB16" s="312">
        <v>48</v>
      </c>
      <c r="AC16" s="312">
        <v>11.294117647058799</v>
      </c>
      <c r="AD16" s="312">
        <v>57</v>
      </c>
      <c r="AE16" s="312">
        <v>13.411764705882399</v>
      </c>
      <c r="AF16" s="247" t="s">
        <v>2615</v>
      </c>
    </row>
    <row r="17" spans="1:32">
      <c r="A17" s="309">
        <v>8</v>
      </c>
      <c r="B17" s="584" t="s">
        <v>39</v>
      </c>
      <c r="C17" s="585">
        <v>3</v>
      </c>
      <c r="D17" s="591" t="s">
        <v>2621</v>
      </c>
      <c r="E17" s="585" t="s">
        <v>128</v>
      </c>
      <c r="F17" s="248">
        <v>463</v>
      </c>
      <c r="G17" s="247">
        <v>0</v>
      </c>
      <c r="H17" s="249">
        <v>0</v>
      </c>
      <c r="I17" s="247">
        <v>0</v>
      </c>
      <c r="J17" s="249">
        <v>0</v>
      </c>
      <c r="K17" s="250" t="s">
        <v>2622</v>
      </c>
      <c r="L17" s="227" t="e">
        <f>VLOOKUP(D17,#REF!,2,0)</f>
        <v>#REF!</v>
      </c>
      <c r="M17" s="178" t="str">
        <f t="shared" si="0"/>
        <v>K</v>
      </c>
      <c r="N17" s="178" t="str">
        <f t="shared" si="1"/>
        <v>K</v>
      </c>
      <c r="O17" s="178"/>
      <c r="P17" s="184">
        <f t="shared" si="2"/>
        <v>0</v>
      </c>
      <c r="Q17" s="184">
        <f t="shared" si="3"/>
        <v>0</v>
      </c>
      <c r="R17" s="180"/>
      <c r="S17" s="180" t="str">
        <f t="shared" si="4"/>
        <v>BETUL</v>
      </c>
      <c r="T17" s="180" t="str">
        <f t="shared" si="5"/>
        <v>BETUL</v>
      </c>
      <c r="U17" s="180" t="str">
        <f t="shared" si="6"/>
        <v>OKE</v>
      </c>
      <c r="V17" s="180" t="str">
        <f t="shared" si="7"/>
        <v>OKE</v>
      </c>
      <c r="W17" s="310" t="s">
        <v>39</v>
      </c>
      <c r="X17" s="311">
        <v>3</v>
      </c>
      <c r="Y17" s="311" t="s">
        <v>2616</v>
      </c>
      <c r="Z17" s="311" t="s">
        <v>131</v>
      </c>
      <c r="AA17" s="248">
        <v>463</v>
      </c>
      <c r="AB17" s="312">
        <v>120</v>
      </c>
      <c r="AC17" s="312">
        <v>25.917926565874701</v>
      </c>
      <c r="AD17" s="312">
        <v>120</v>
      </c>
      <c r="AE17" s="312">
        <v>25.917926565874701</v>
      </c>
      <c r="AF17" s="247" t="s">
        <v>2618</v>
      </c>
    </row>
    <row r="18" spans="1:32">
      <c r="A18" s="309">
        <v>9</v>
      </c>
      <c r="B18" s="584" t="s">
        <v>40</v>
      </c>
      <c r="C18" s="585">
        <v>1</v>
      </c>
      <c r="D18" s="585" t="s">
        <v>2627</v>
      </c>
      <c r="E18" s="585" t="s">
        <v>131</v>
      </c>
      <c r="F18" s="248">
        <v>425</v>
      </c>
      <c r="G18" s="247">
        <v>90</v>
      </c>
      <c r="H18" s="249">
        <v>21.176470588235293</v>
      </c>
      <c r="I18" s="247">
        <v>34</v>
      </c>
      <c r="J18" s="249">
        <v>8</v>
      </c>
      <c r="K18" s="250" t="s">
        <v>2628</v>
      </c>
      <c r="L18" s="227" t="e">
        <f>VLOOKUP(D18,#REF!,2,0)</f>
        <v>#REF!</v>
      </c>
      <c r="M18" s="178" t="str">
        <f t="shared" si="0"/>
        <v>K</v>
      </c>
      <c r="N18" s="178" t="str">
        <f t="shared" si="1"/>
        <v>K</v>
      </c>
      <c r="O18" s="178"/>
      <c r="P18" s="184">
        <f t="shared" si="2"/>
        <v>21.176470588235293</v>
      </c>
      <c r="Q18" s="184">
        <f t="shared" si="3"/>
        <v>8</v>
      </c>
      <c r="R18" s="180"/>
      <c r="S18" s="180" t="str">
        <f t="shared" si="4"/>
        <v>BETUL</v>
      </c>
      <c r="T18" s="180" t="str">
        <f t="shared" si="5"/>
        <v>BETUL</v>
      </c>
      <c r="U18" s="180" t="str">
        <f t="shared" si="6"/>
        <v>OKE</v>
      </c>
      <c r="V18" s="180" t="str">
        <f t="shared" si="7"/>
        <v>OKE</v>
      </c>
      <c r="W18" s="310" t="s">
        <v>39</v>
      </c>
      <c r="X18" s="311">
        <v>3</v>
      </c>
      <c r="Y18" s="311" t="s">
        <v>2619</v>
      </c>
      <c r="Z18" s="311" t="s">
        <v>131</v>
      </c>
      <c r="AA18" s="248">
        <v>425</v>
      </c>
      <c r="AB18" s="312">
        <v>161</v>
      </c>
      <c r="AC18" s="312">
        <v>37.882352941176499</v>
      </c>
      <c r="AD18" s="312">
        <v>188</v>
      </c>
      <c r="AE18" s="312">
        <v>44.235294117647101</v>
      </c>
      <c r="AF18" s="247" t="s">
        <v>2620</v>
      </c>
    </row>
    <row r="19" spans="1:32">
      <c r="A19" s="309">
        <v>10</v>
      </c>
      <c r="B19" s="584" t="s">
        <v>40</v>
      </c>
      <c r="C19" s="585">
        <v>1</v>
      </c>
      <c r="D19" s="585" t="s">
        <v>2630</v>
      </c>
      <c r="E19" s="585" t="s">
        <v>131</v>
      </c>
      <c r="F19" s="248">
        <v>425</v>
      </c>
      <c r="G19" s="247">
        <v>254</v>
      </c>
      <c r="H19" s="249">
        <v>59.764705882352942</v>
      </c>
      <c r="I19" s="247">
        <v>249</v>
      </c>
      <c r="J19" s="249">
        <v>58.588235294117652</v>
      </c>
      <c r="K19" s="250" t="s">
        <v>2631</v>
      </c>
      <c r="L19" s="227" t="e">
        <f>VLOOKUP(D19,#REF!,2,0)</f>
        <v>#REF!</v>
      </c>
      <c r="M19" s="178" t="str">
        <f t="shared" si="0"/>
        <v>K</v>
      </c>
      <c r="N19" s="178" t="str">
        <f t="shared" si="1"/>
        <v>K</v>
      </c>
      <c r="O19" s="178"/>
      <c r="P19" s="184">
        <f t="shared" si="2"/>
        <v>59.764705882352942</v>
      </c>
      <c r="Q19" s="184">
        <f t="shared" si="3"/>
        <v>58.588235294117652</v>
      </c>
      <c r="R19" s="180"/>
      <c r="S19" s="180" t="str">
        <f t="shared" si="4"/>
        <v>BETUL</v>
      </c>
      <c r="T19" s="180" t="str">
        <f t="shared" si="5"/>
        <v>BETUL</v>
      </c>
      <c r="U19" s="180" t="str">
        <f t="shared" si="6"/>
        <v>OKE</v>
      </c>
      <c r="V19" s="180" t="str">
        <f t="shared" si="7"/>
        <v>OKE</v>
      </c>
      <c r="W19" s="310" t="s">
        <v>39</v>
      </c>
      <c r="X19" s="311">
        <v>3</v>
      </c>
      <c r="Y19" s="311" t="s">
        <v>2621</v>
      </c>
      <c r="Z19" s="311" t="s">
        <v>128</v>
      </c>
      <c r="AA19" s="248">
        <v>463</v>
      </c>
      <c r="AB19" s="312">
        <v>85</v>
      </c>
      <c r="AC19" s="312">
        <v>18.358531317494599</v>
      </c>
      <c r="AD19" s="312">
        <v>85</v>
      </c>
      <c r="AE19" s="312">
        <v>18.358531317494599</v>
      </c>
      <c r="AF19" s="247" t="s">
        <v>2623</v>
      </c>
    </row>
    <row r="20" spans="1:32">
      <c r="A20" s="309">
        <v>11</v>
      </c>
      <c r="B20" s="584" t="s">
        <v>40</v>
      </c>
      <c r="C20" s="585">
        <v>1</v>
      </c>
      <c r="D20" s="585" t="s">
        <v>2633</v>
      </c>
      <c r="E20" s="585" t="s">
        <v>131</v>
      </c>
      <c r="F20" s="248">
        <v>425</v>
      </c>
      <c r="G20" s="247">
        <v>163</v>
      </c>
      <c r="H20" s="249">
        <v>38.352941176470587</v>
      </c>
      <c r="I20" s="247">
        <v>158</v>
      </c>
      <c r="J20" s="249">
        <v>37.176470588235297</v>
      </c>
      <c r="K20" s="250" t="s">
        <v>2634</v>
      </c>
      <c r="L20" s="227" t="e">
        <f>VLOOKUP(D20,#REF!,2,0)</f>
        <v>#REF!</v>
      </c>
      <c r="M20" s="178" t="str">
        <f t="shared" si="0"/>
        <v>K</v>
      </c>
      <c r="N20" s="178" t="str">
        <f t="shared" si="1"/>
        <v>K</v>
      </c>
      <c r="O20" s="178"/>
      <c r="P20" s="184">
        <f t="shared" si="2"/>
        <v>38.352941176470587</v>
      </c>
      <c r="Q20" s="184">
        <f t="shared" si="3"/>
        <v>37.176470588235297</v>
      </c>
      <c r="R20" s="180"/>
      <c r="S20" s="180" t="str">
        <f t="shared" si="4"/>
        <v>BETUL</v>
      </c>
      <c r="T20" s="180" t="str">
        <f t="shared" si="5"/>
        <v>BETUL</v>
      </c>
      <c r="U20" s="180" t="str">
        <f t="shared" si="6"/>
        <v>OKE</v>
      </c>
      <c r="V20" s="180" t="str">
        <f t="shared" si="7"/>
        <v>OKE</v>
      </c>
      <c r="W20" s="310" t="s">
        <v>40</v>
      </c>
      <c r="X20" s="311">
        <v>3</v>
      </c>
      <c r="Y20" s="311" t="s">
        <v>2624</v>
      </c>
      <c r="Z20" s="311" t="s">
        <v>131</v>
      </c>
      <c r="AA20" s="248">
        <v>425</v>
      </c>
      <c r="AB20" s="312">
        <v>192</v>
      </c>
      <c r="AC20" s="312">
        <v>45.176470588235297</v>
      </c>
      <c r="AD20" s="312">
        <v>192</v>
      </c>
      <c r="AE20" s="312">
        <v>45.176470588235297</v>
      </c>
      <c r="AF20" s="247" t="s">
        <v>2626</v>
      </c>
    </row>
    <row r="21" spans="1:32">
      <c r="A21" s="309">
        <v>12</v>
      </c>
      <c r="B21" s="584" t="s">
        <v>40</v>
      </c>
      <c r="C21" s="585">
        <v>2</v>
      </c>
      <c r="D21" s="585" t="s">
        <v>2636</v>
      </c>
      <c r="E21" s="585" t="s">
        <v>131</v>
      </c>
      <c r="F21" s="248">
        <v>425</v>
      </c>
      <c r="G21" s="247">
        <v>211</v>
      </c>
      <c r="H21" s="249">
        <v>49.647058823529413</v>
      </c>
      <c r="I21" s="247">
        <v>207</v>
      </c>
      <c r="J21" s="249">
        <v>48.705882352941174</v>
      </c>
      <c r="K21" s="250" t="s">
        <v>2637</v>
      </c>
      <c r="L21" s="227" t="e">
        <f>VLOOKUP(D21,#REF!,2,0)</f>
        <v>#REF!</v>
      </c>
      <c r="M21" s="178" t="str">
        <f t="shared" si="0"/>
        <v>K</v>
      </c>
      <c r="N21" s="178" t="str">
        <f t="shared" si="1"/>
        <v>K</v>
      </c>
      <c r="O21" s="178"/>
      <c r="P21" s="184">
        <f t="shared" si="2"/>
        <v>49.647058823529413</v>
      </c>
      <c r="Q21" s="184">
        <f t="shared" si="3"/>
        <v>48.705882352941174</v>
      </c>
      <c r="R21" s="180"/>
      <c r="S21" s="180" t="str">
        <f t="shared" si="4"/>
        <v>BETUL</v>
      </c>
      <c r="T21" s="180" t="str">
        <f t="shared" si="5"/>
        <v>BETUL</v>
      </c>
      <c r="U21" s="180" t="str">
        <f t="shared" si="6"/>
        <v>OKE</v>
      </c>
      <c r="V21" s="180" t="str">
        <f t="shared" si="7"/>
        <v>OKE</v>
      </c>
      <c r="W21" s="310" t="s">
        <v>40</v>
      </c>
      <c r="X21" s="311">
        <v>1</v>
      </c>
      <c r="Y21" s="311" t="s">
        <v>2627</v>
      </c>
      <c r="Z21" s="311" t="s">
        <v>131</v>
      </c>
      <c r="AA21" s="248">
        <v>425</v>
      </c>
      <c r="AB21" s="312">
        <v>236</v>
      </c>
      <c r="AC21" s="312">
        <v>55.529411764705898</v>
      </c>
      <c r="AD21" s="312">
        <v>215</v>
      </c>
      <c r="AE21" s="312">
        <v>50.588235294117602</v>
      </c>
      <c r="AF21" s="247" t="s">
        <v>2629</v>
      </c>
    </row>
    <row r="22" spans="1:32">
      <c r="A22" s="309">
        <v>13</v>
      </c>
      <c r="B22" s="584" t="s">
        <v>40</v>
      </c>
      <c r="C22" s="585">
        <v>2</v>
      </c>
      <c r="D22" s="585" t="s">
        <v>2639</v>
      </c>
      <c r="E22" s="585" t="s">
        <v>131</v>
      </c>
      <c r="F22" s="248">
        <v>425</v>
      </c>
      <c r="G22" s="247">
        <v>212</v>
      </c>
      <c r="H22" s="249">
        <v>49.882352941176471</v>
      </c>
      <c r="I22" s="247">
        <v>207</v>
      </c>
      <c r="J22" s="249">
        <v>48.705882352941174</v>
      </c>
      <c r="K22" s="250" t="s">
        <v>2640</v>
      </c>
      <c r="L22" s="227" t="e">
        <f>VLOOKUP(D22,#REF!,2,0)</f>
        <v>#REF!</v>
      </c>
      <c r="M22" s="178" t="str">
        <f t="shared" si="0"/>
        <v>K</v>
      </c>
      <c r="N22" s="178" t="str">
        <f t="shared" si="1"/>
        <v>K</v>
      </c>
      <c r="O22" s="178"/>
      <c r="P22" s="184">
        <f t="shared" si="2"/>
        <v>49.882352941176471</v>
      </c>
      <c r="Q22" s="184">
        <f t="shared" si="3"/>
        <v>48.705882352941174</v>
      </c>
      <c r="R22" s="180"/>
      <c r="S22" s="180" t="str">
        <f t="shared" si="4"/>
        <v>BETUL</v>
      </c>
      <c r="T22" s="180" t="str">
        <f t="shared" si="5"/>
        <v>BETUL</v>
      </c>
      <c r="U22" s="180" t="str">
        <f t="shared" si="6"/>
        <v>OKE</v>
      </c>
      <c r="V22" s="180" t="str">
        <f t="shared" si="7"/>
        <v>OKE</v>
      </c>
      <c r="W22" s="310" t="s">
        <v>40</v>
      </c>
      <c r="X22" s="311">
        <v>1</v>
      </c>
      <c r="Y22" s="311" t="s">
        <v>2630</v>
      </c>
      <c r="Z22" s="311" t="s">
        <v>131</v>
      </c>
      <c r="AA22" s="248">
        <v>425</v>
      </c>
      <c r="AB22" s="312">
        <v>218</v>
      </c>
      <c r="AC22" s="312">
        <v>51.294117647058798</v>
      </c>
      <c r="AD22" s="312">
        <v>195</v>
      </c>
      <c r="AE22" s="312">
        <v>45.882352941176499</v>
      </c>
      <c r="AF22" s="247" t="s">
        <v>2632</v>
      </c>
    </row>
    <row r="23" spans="1:32">
      <c r="A23" s="309">
        <v>14</v>
      </c>
      <c r="B23" s="584" t="s">
        <v>40</v>
      </c>
      <c r="C23" s="585">
        <v>2</v>
      </c>
      <c r="D23" s="585" t="s">
        <v>2645</v>
      </c>
      <c r="E23" s="585" t="s">
        <v>131</v>
      </c>
      <c r="F23" s="248">
        <v>425</v>
      </c>
      <c r="G23" s="247">
        <v>216</v>
      </c>
      <c r="H23" s="249">
        <v>50.823529411764703</v>
      </c>
      <c r="I23" s="247">
        <v>211</v>
      </c>
      <c r="J23" s="249">
        <v>49.647058823529413</v>
      </c>
      <c r="K23" s="250" t="s">
        <v>2646</v>
      </c>
      <c r="L23" s="227" t="e">
        <f>VLOOKUP(D23,#REF!,2,0)</f>
        <v>#REF!</v>
      </c>
      <c r="M23" s="178" t="str">
        <f t="shared" si="0"/>
        <v>K</v>
      </c>
      <c r="N23" s="178" t="str">
        <f t="shared" si="1"/>
        <v>K</v>
      </c>
      <c r="O23" s="178"/>
      <c r="P23" s="184">
        <f t="shared" si="2"/>
        <v>50.823529411764703</v>
      </c>
      <c r="Q23" s="184">
        <f t="shared" si="3"/>
        <v>49.647058823529413</v>
      </c>
      <c r="R23" s="180"/>
      <c r="S23" s="180" t="str">
        <f t="shared" si="4"/>
        <v>BETUL</v>
      </c>
      <c r="T23" s="180" t="str">
        <f t="shared" si="5"/>
        <v>BETUL</v>
      </c>
      <c r="U23" s="180" t="str">
        <f t="shared" si="6"/>
        <v>OKE</v>
      </c>
      <c r="V23" s="180" t="str">
        <f t="shared" si="7"/>
        <v>OKE</v>
      </c>
      <c r="W23" s="310" t="s">
        <v>40</v>
      </c>
      <c r="X23" s="311">
        <v>1</v>
      </c>
      <c r="Y23" s="311" t="s">
        <v>2633</v>
      </c>
      <c r="Z23" s="311" t="s">
        <v>131</v>
      </c>
      <c r="AA23" s="248">
        <v>425</v>
      </c>
      <c r="AB23" s="312">
        <v>152</v>
      </c>
      <c r="AC23" s="312">
        <v>35.764705882352899</v>
      </c>
      <c r="AD23" s="312">
        <v>177</v>
      </c>
      <c r="AE23" s="312">
        <v>41.647058823529399</v>
      </c>
      <c r="AF23" s="247" t="s">
        <v>2635</v>
      </c>
    </row>
    <row r="24" spans="1:32">
      <c r="A24" s="309">
        <v>15</v>
      </c>
      <c r="B24" s="584" t="s">
        <v>40</v>
      </c>
      <c r="C24" s="585">
        <v>3</v>
      </c>
      <c r="D24" s="585" t="s">
        <v>2642</v>
      </c>
      <c r="E24" s="585" t="s">
        <v>131</v>
      </c>
      <c r="F24" s="248">
        <v>425</v>
      </c>
      <c r="G24" s="247">
        <v>105</v>
      </c>
      <c r="H24" s="249">
        <v>24.705882352941178</v>
      </c>
      <c r="I24" s="247">
        <v>100</v>
      </c>
      <c r="J24" s="249">
        <v>23.52941176470588</v>
      </c>
      <c r="K24" s="250" t="s">
        <v>2643</v>
      </c>
      <c r="L24" s="227" t="e">
        <f>VLOOKUP(D24,#REF!,2,0)</f>
        <v>#REF!</v>
      </c>
      <c r="M24" s="178" t="str">
        <f t="shared" si="0"/>
        <v>K</v>
      </c>
      <c r="N24" s="178" t="str">
        <f t="shared" si="1"/>
        <v>K</v>
      </c>
      <c r="O24" s="178"/>
      <c r="P24" s="184">
        <f t="shared" si="2"/>
        <v>24.705882352941178</v>
      </c>
      <c r="Q24" s="184">
        <f t="shared" si="3"/>
        <v>23.52941176470588</v>
      </c>
      <c r="R24" s="180"/>
      <c r="S24" s="180" t="str">
        <f t="shared" si="4"/>
        <v>BETUL</v>
      </c>
      <c r="T24" s="180" t="str">
        <f t="shared" si="5"/>
        <v>BETUL</v>
      </c>
      <c r="U24" s="180" t="str">
        <f t="shared" si="6"/>
        <v>OKE</v>
      </c>
      <c r="V24" s="180" t="str">
        <f t="shared" si="7"/>
        <v>OKE</v>
      </c>
      <c r="W24" s="310" t="s">
        <v>40</v>
      </c>
      <c r="X24" s="311">
        <v>2</v>
      </c>
      <c r="Y24" s="311" t="s">
        <v>2636</v>
      </c>
      <c r="Z24" s="311" t="s">
        <v>131</v>
      </c>
      <c r="AA24" s="248">
        <v>425</v>
      </c>
      <c r="AB24" s="312">
        <v>150</v>
      </c>
      <c r="AC24" s="312">
        <v>35.294117647058798</v>
      </c>
      <c r="AD24" s="312">
        <v>149</v>
      </c>
      <c r="AE24" s="312">
        <v>35.058823529411796</v>
      </c>
      <c r="AF24" s="247" t="s">
        <v>2638</v>
      </c>
    </row>
    <row r="25" spans="1:32">
      <c r="A25" s="309">
        <v>16</v>
      </c>
      <c r="B25" s="584" t="s">
        <v>40</v>
      </c>
      <c r="C25" s="585">
        <v>3</v>
      </c>
      <c r="D25" s="585" t="s">
        <v>2624</v>
      </c>
      <c r="E25" s="585" t="s">
        <v>131</v>
      </c>
      <c r="F25" s="248">
        <v>425</v>
      </c>
      <c r="G25" s="247">
        <v>260</v>
      </c>
      <c r="H25" s="249">
        <v>61.176470588235297</v>
      </c>
      <c r="I25" s="247">
        <v>231</v>
      </c>
      <c r="J25" s="249">
        <v>54.352941176470594</v>
      </c>
      <c r="K25" s="250" t="s">
        <v>2625</v>
      </c>
      <c r="L25" s="227" t="e">
        <f>VLOOKUP(D25,#REF!,2,0)</f>
        <v>#REF!</v>
      </c>
      <c r="M25" s="178" t="str">
        <f t="shared" si="0"/>
        <v>K</v>
      </c>
      <c r="N25" s="178" t="str">
        <f t="shared" si="1"/>
        <v>K</v>
      </c>
      <c r="O25" s="178"/>
      <c r="P25" s="184">
        <f t="shared" si="2"/>
        <v>61.176470588235297</v>
      </c>
      <c r="Q25" s="184">
        <f t="shared" si="3"/>
        <v>54.352941176470594</v>
      </c>
      <c r="R25" s="180"/>
      <c r="S25" s="180" t="str">
        <f t="shared" si="4"/>
        <v>BETUL</v>
      </c>
      <c r="T25" s="180" t="str">
        <f t="shared" si="5"/>
        <v>BETUL</v>
      </c>
      <c r="U25" s="180" t="str">
        <f t="shared" si="6"/>
        <v>OKE</v>
      </c>
      <c r="V25" s="180" t="str">
        <f t="shared" si="7"/>
        <v>OKE</v>
      </c>
      <c r="W25" s="310" t="s">
        <v>40</v>
      </c>
      <c r="X25" s="311">
        <v>2</v>
      </c>
      <c r="Y25" s="311" t="s">
        <v>2639</v>
      </c>
      <c r="Z25" s="311" t="s">
        <v>131</v>
      </c>
      <c r="AA25" s="248">
        <v>425</v>
      </c>
      <c r="AB25" s="312">
        <v>184</v>
      </c>
      <c r="AC25" s="312">
        <v>43.294117647058798</v>
      </c>
      <c r="AD25" s="312">
        <v>194</v>
      </c>
      <c r="AE25" s="312">
        <v>45.647058823529399</v>
      </c>
      <c r="AF25" s="247" t="s">
        <v>2641</v>
      </c>
    </row>
    <row r="26" spans="1:32">
      <c r="A26" s="309">
        <v>17</v>
      </c>
      <c r="B26" s="584" t="s">
        <v>40</v>
      </c>
      <c r="C26" s="585">
        <v>3</v>
      </c>
      <c r="D26" s="585" t="s">
        <v>2648</v>
      </c>
      <c r="E26" s="585" t="s">
        <v>131</v>
      </c>
      <c r="F26" s="248">
        <v>425</v>
      </c>
      <c r="G26" s="247">
        <v>255</v>
      </c>
      <c r="H26" s="249">
        <v>60</v>
      </c>
      <c r="I26" s="247">
        <v>263</v>
      </c>
      <c r="J26" s="249">
        <v>61.882352941176464</v>
      </c>
      <c r="K26" s="250" t="s">
        <v>2649</v>
      </c>
      <c r="L26" s="227" t="e">
        <f>VLOOKUP(D26,#REF!,2,0)</f>
        <v>#REF!</v>
      </c>
      <c r="M26" s="178" t="str">
        <f t="shared" si="0"/>
        <v>K</v>
      </c>
      <c r="N26" s="178" t="str">
        <f t="shared" si="1"/>
        <v>K</v>
      </c>
      <c r="O26" s="178"/>
      <c r="P26" s="184">
        <f t="shared" si="2"/>
        <v>60</v>
      </c>
      <c r="Q26" s="184">
        <f t="shared" si="3"/>
        <v>61.882352941176464</v>
      </c>
      <c r="R26" s="180"/>
      <c r="S26" s="180" t="str">
        <f t="shared" si="4"/>
        <v>BETUL</v>
      </c>
      <c r="T26" s="180" t="str">
        <f t="shared" si="5"/>
        <v>BETUL</v>
      </c>
      <c r="U26" s="180" t="str">
        <f t="shared" si="6"/>
        <v>OKE</v>
      </c>
      <c r="V26" s="180" t="str">
        <f t="shared" si="7"/>
        <v>OKE</v>
      </c>
      <c r="W26" s="310" t="s">
        <v>40</v>
      </c>
      <c r="X26" s="311">
        <v>3</v>
      </c>
      <c r="Y26" s="311" t="s">
        <v>2642</v>
      </c>
      <c r="Z26" s="311" t="s">
        <v>131</v>
      </c>
      <c r="AA26" s="248">
        <v>425</v>
      </c>
      <c r="AB26" s="312">
        <v>219</v>
      </c>
      <c r="AC26" s="312">
        <v>51.529411764705898</v>
      </c>
      <c r="AD26" s="312">
        <v>211</v>
      </c>
      <c r="AE26" s="312">
        <v>49.647058823529399</v>
      </c>
      <c r="AF26" s="247" t="s">
        <v>2644</v>
      </c>
    </row>
    <row r="27" spans="1:32">
      <c r="A27" s="309">
        <v>18</v>
      </c>
      <c r="B27" s="584" t="s">
        <v>40</v>
      </c>
      <c r="C27" s="585">
        <v>3</v>
      </c>
      <c r="D27" s="585" t="s">
        <v>227</v>
      </c>
      <c r="E27" s="585" t="s">
        <v>131</v>
      </c>
      <c r="F27" s="248">
        <v>300</v>
      </c>
      <c r="G27" s="247">
        <v>294</v>
      </c>
      <c r="H27" s="249">
        <v>98</v>
      </c>
      <c r="I27" s="247">
        <v>228</v>
      </c>
      <c r="J27" s="249">
        <v>76</v>
      </c>
      <c r="K27" s="250"/>
      <c r="L27" s="227" t="e">
        <f>VLOOKUP(D27,#REF!,2,0)</f>
        <v>#REF!</v>
      </c>
      <c r="M27" s="178" t="str">
        <f t="shared" si="0"/>
        <v>B</v>
      </c>
      <c r="N27" s="178" t="str">
        <f t="shared" si="1"/>
        <v>K</v>
      </c>
      <c r="O27" s="178"/>
      <c r="P27" s="184">
        <f t="shared" si="2"/>
        <v>98</v>
      </c>
      <c r="Q27" s="184">
        <f t="shared" si="3"/>
        <v>76</v>
      </c>
      <c r="R27" s="180"/>
      <c r="S27" s="180" t="str">
        <f t="shared" si="4"/>
        <v>BETUL</v>
      </c>
      <c r="T27" s="180" t="str">
        <f t="shared" si="5"/>
        <v>BETUL</v>
      </c>
      <c r="U27" s="180" t="str">
        <f t="shared" si="6"/>
        <v>OKE</v>
      </c>
      <c r="V27" s="180" t="str">
        <f t="shared" si="7"/>
        <v>OKE</v>
      </c>
      <c r="W27" s="310" t="s">
        <v>40</v>
      </c>
      <c r="X27" s="311">
        <v>2</v>
      </c>
      <c r="Y27" s="311" t="s">
        <v>2645</v>
      </c>
      <c r="Z27" s="311" t="s">
        <v>131</v>
      </c>
      <c r="AA27" s="248">
        <v>425</v>
      </c>
      <c r="AB27" s="312">
        <v>175</v>
      </c>
      <c r="AC27" s="312">
        <v>41.176470588235297</v>
      </c>
      <c r="AD27" s="312">
        <v>201</v>
      </c>
      <c r="AE27" s="312">
        <v>47.294117647058798</v>
      </c>
      <c r="AF27" s="247" t="s">
        <v>2647</v>
      </c>
    </row>
    <row r="28" spans="1:32">
      <c r="A28" s="309">
        <v>19</v>
      </c>
      <c r="B28" s="584" t="s">
        <v>44</v>
      </c>
      <c r="C28" s="585">
        <v>1</v>
      </c>
      <c r="D28" s="585" t="s">
        <v>2658</v>
      </c>
      <c r="E28" s="585" t="s">
        <v>131</v>
      </c>
      <c r="F28" s="248">
        <v>425</v>
      </c>
      <c r="G28" s="247">
        <v>112</v>
      </c>
      <c r="H28" s="249">
        <v>26.352941176470591</v>
      </c>
      <c r="I28" s="247">
        <v>106</v>
      </c>
      <c r="J28" s="249">
        <v>24.941176470588236</v>
      </c>
      <c r="K28" s="250" t="s">
        <v>2659</v>
      </c>
      <c r="L28" s="227" t="e">
        <f>VLOOKUP(D28,#REF!,2,0)</f>
        <v>#REF!</v>
      </c>
      <c r="M28" s="178" t="str">
        <f t="shared" si="0"/>
        <v>K</v>
      </c>
      <c r="N28" s="178" t="str">
        <f t="shared" si="1"/>
        <v>K</v>
      </c>
      <c r="O28" s="178"/>
      <c r="P28" s="184">
        <f t="shared" si="2"/>
        <v>26.352941176470591</v>
      </c>
      <c r="Q28" s="184">
        <f t="shared" si="3"/>
        <v>24.941176470588236</v>
      </c>
      <c r="R28" s="180"/>
      <c r="S28" s="180" t="str">
        <f t="shared" si="4"/>
        <v>BETUL</v>
      </c>
      <c r="T28" s="180" t="str">
        <f t="shared" si="5"/>
        <v>BETUL</v>
      </c>
      <c r="U28" s="180" t="str">
        <f t="shared" si="6"/>
        <v>OKE</v>
      </c>
      <c r="V28" s="180" t="str">
        <f t="shared" si="7"/>
        <v>OKE</v>
      </c>
      <c r="W28" s="310" t="s">
        <v>619</v>
      </c>
      <c r="X28" s="311">
        <v>1</v>
      </c>
      <c r="Y28" s="311" t="s">
        <v>2650</v>
      </c>
      <c r="Z28" s="311" t="s">
        <v>128</v>
      </c>
      <c r="AA28" s="248">
        <v>352</v>
      </c>
      <c r="AB28" s="312">
        <v>57</v>
      </c>
      <c r="AC28" s="312">
        <v>16.193181818181799</v>
      </c>
      <c r="AD28" s="312">
        <v>63</v>
      </c>
      <c r="AE28" s="312">
        <v>17.897727272727298</v>
      </c>
      <c r="AF28" s="247" t="s">
        <v>2651</v>
      </c>
    </row>
    <row r="29" spans="1:32">
      <c r="A29" s="309">
        <v>20</v>
      </c>
      <c r="B29" s="584" t="s">
        <v>44</v>
      </c>
      <c r="C29" s="585">
        <v>1</v>
      </c>
      <c r="D29" s="585" t="s">
        <v>2662</v>
      </c>
      <c r="E29" s="585" t="s">
        <v>131</v>
      </c>
      <c r="F29" s="248">
        <v>425</v>
      </c>
      <c r="G29" s="247">
        <v>236</v>
      </c>
      <c r="H29" s="249">
        <v>55.529411764705884</v>
      </c>
      <c r="I29" s="247">
        <v>235</v>
      </c>
      <c r="J29" s="249">
        <v>55.294117647058826</v>
      </c>
      <c r="K29" s="250" t="s">
        <v>2663</v>
      </c>
      <c r="L29" s="227" t="e">
        <f>VLOOKUP(D29,#REF!,2,0)</f>
        <v>#REF!</v>
      </c>
      <c r="M29" s="178" t="str">
        <f t="shared" si="0"/>
        <v>K</v>
      </c>
      <c r="N29" s="178" t="str">
        <f t="shared" si="1"/>
        <v>K</v>
      </c>
      <c r="O29" s="178"/>
      <c r="P29" s="184">
        <f t="shared" si="2"/>
        <v>55.529411764705884</v>
      </c>
      <c r="Q29" s="184">
        <f t="shared" si="3"/>
        <v>55.294117647058826</v>
      </c>
      <c r="R29" s="180"/>
      <c r="S29" s="180" t="str">
        <f t="shared" si="4"/>
        <v>BETUL</v>
      </c>
      <c r="T29" s="180" t="str">
        <f t="shared" si="5"/>
        <v>BETUL</v>
      </c>
      <c r="U29" s="180" t="str">
        <f t="shared" si="6"/>
        <v>OKE</v>
      </c>
      <c r="V29" s="180" t="str">
        <f t="shared" si="7"/>
        <v>OKE</v>
      </c>
      <c r="W29" s="310" t="s">
        <v>619</v>
      </c>
      <c r="X29" s="311">
        <v>1</v>
      </c>
      <c r="Y29" s="311" t="s">
        <v>2652</v>
      </c>
      <c r="Z29" s="311" t="s">
        <v>128</v>
      </c>
      <c r="AA29" s="248">
        <v>352</v>
      </c>
      <c r="AB29" s="312">
        <v>75</v>
      </c>
      <c r="AC29" s="312">
        <v>21.306818181818201</v>
      </c>
      <c r="AD29" s="312">
        <v>68</v>
      </c>
      <c r="AE29" s="312">
        <v>19.318181818181799</v>
      </c>
      <c r="AF29" s="247" t="s">
        <v>2653</v>
      </c>
    </row>
    <row r="30" spans="1:32">
      <c r="A30" s="309">
        <v>21</v>
      </c>
      <c r="B30" s="584" t="s">
        <v>44</v>
      </c>
      <c r="C30" s="585">
        <v>1</v>
      </c>
      <c r="D30" s="585" t="s">
        <v>2666</v>
      </c>
      <c r="E30" s="585" t="s">
        <v>131</v>
      </c>
      <c r="F30" s="248">
        <v>425</v>
      </c>
      <c r="G30" s="247">
        <v>147</v>
      </c>
      <c r="H30" s="249">
        <v>34.588235294117645</v>
      </c>
      <c r="I30" s="247">
        <v>144</v>
      </c>
      <c r="J30" s="249">
        <v>33.882352941176471</v>
      </c>
      <c r="K30" s="250" t="s">
        <v>2667</v>
      </c>
      <c r="L30" s="227" t="e">
        <f>VLOOKUP(D30,#REF!,2,0)</f>
        <v>#REF!</v>
      </c>
      <c r="M30" s="178" t="str">
        <f t="shared" si="0"/>
        <v>K</v>
      </c>
      <c r="N30" s="178" t="str">
        <f t="shared" si="1"/>
        <v>K</v>
      </c>
      <c r="O30" s="178"/>
      <c r="P30" s="184">
        <f t="shared" si="2"/>
        <v>34.588235294117645</v>
      </c>
      <c r="Q30" s="184">
        <f t="shared" si="3"/>
        <v>33.882352941176471</v>
      </c>
      <c r="R30" s="180"/>
      <c r="S30" s="180" t="str">
        <f t="shared" si="4"/>
        <v>BETUL</v>
      </c>
      <c r="T30" s="180" t="str">
        <f t="shared" si="5"/>
        <v>BETUL</v>
      </c>
      <c r="U30" s="180" t="str">
        <f t="shared" si="6"/>
        <v>OKE</v>
      </c>
      <c r="V30" s="180" t="str">
        <f t="shared" si="7"/>
        <v>OKE</v>
      </c>
      <c r="W30" s="310" t="s">
        <v>619</v>
      </c>
      <c r="X30" s="311">
        <v>1</v>
      </c>
      <c r="Y30" s="311" t="s">
        <v>2656</v>
      </c>
      <c r="Z30" s="311" t="s">
        <v>128</v>
      </c>
      <c r="AA30" s="248">
        <v>463</v>
      </c>
      <c r="AB30" s="312">
        <v>189</v>
      </c>
      <c r="AC30" s="312">
        <v>40.820734341252702</v>
      </c>
      <c r="AD30" s="312">
        <v>89</v>
      </c>
      <c r="AE30" s="312">
        <v>19.222462203023799</v>
      </c>
      <c r="AF30" s="247" t="s">
        <v>2657</v>
      </c>
    </row>
    <row r="31" spans="1:32">
      <c r="A31" s="309">
        <v>22</v>
      </c>
      <c r="B31" s="584" t="s">
        <v>44</v>
      </c>
      <c r="C31" s="585">
        <v>1</v>
      </c>
      <c r="D31" s="585" t="s">
        <v>2674</v>
      </c>
      <c r="E31" s="585" t="s">
        <v>131</v>
      </c>
      <c r="F31" s="248">
        <v>425</v>
      </c>
      <c r="G31" s="247">
        <v>211</v>
      </c>
      <c r="H31" s="249">
        <v>49.647058823529413</v>
      </c>
      <c r="I31" s="247">
        <v>212</v>
      </c>
      <c r="J31" s="249">
        <v>49.882352941176471</v>
      </c>
      <c r="K31" s="250" t="s">
        <v>2675</v>
      </c>
      <c r="L31" s="227" t="e">
        <f>VLOOKUP(D31,#REF!,2,0)</f>
        <v>#REF!</v>
      </c>
      <c r="M31" s="178" t="str">
        <f t="shared" si="0"/>
        <v>K</v>
      </c>
      <c r="N31" s="178" t="str">
        <f t="shared" si="1"/>
        <v>K</v>
      </c>
      <c r="O31" s="178"/>
      <c r="P31" s="184">
        <f t="shared" si="2"/>
        <v>49.647058823529413</v>
      </c>
      <c r="Q31" s="184">
        <f t="shared" si="3"/>
        <v>49.882352941176471</v>
      </c>
      <c r="R31" s="180"/>
      <c r="S31" s="180" t="str">
        <f t="shared" si="4"/>
        <v>BETUL</v>
      </c>
      <c r="T31" s="180" t="str">
        <f t="shared" si="5"/>
        <v>BETUL</v>
      </c>
      <c r="U31" s="180" t="str">
        <f t="shared" si="6"/>
        <v>OKE</v>
      </c>
      <c r="V31" s="180" t="str">
        <f t="shared" si="7"/>
        <v>OKE</v>
      </c>
      <c r="W31" s="310" t="s">
        <v>619</v>
      </c>
      <c r="X31" s="311">
        <v>1</v>
      </c>
      <c r="Y31" s="311" t="s">
        <v>2660</v>
      </c>
      <c r="Z31" s="311" t="s">
        <v>131</v>
      </c>
      <c r="AA31" s="248">
        <v>425</v>
      </c>
      <c r="AB31" s="312">
        <v>0</v>
      </c>
      <c r="AC31" s="312">
        <v>0</v>
      </c>
      <c r="AD31" s="312">
        <v>0</v>
      </c>
      <c r="AE31" s="312">
        <v>0</v>
      </c>
      <c r="AF31" s="247" t="s">
        <v>2661</v>
      </c>
    </row>
    <row r="32" spans="1:32">
      <c r="A32" s="309">
        <v>23</v>
      </c>
      <c r="B32" s="584" t="s">
        <v>44</v>
      </c>
      <c r="C32" s="585">
        <v>2</v>
      </c>
      <c r="D32" s="585" t="s">
        <v>2682</v>
      </c>
      <c r="E32" s="585" t="s">
        <v>131</v>
      </c>
      <c r="F32" s="248">
        <v>425</v>
      </c>
      <c r="G32" s="247">
        <v>198</v>
      </c>
      <c r="H32" s="249">
        <v>46.588235294117645</v>
      </c>
      <c r="I32" s="247">
        <v>199</v>
      </c>
      <c r="J32" s="249">
        <v>46.82352941176471</v>
      </c>
      <c r="K32" s="250" t="s">
        <v>2683</v>
      </c>
      <c r="L32" s="227" t="e">
        <f>VLOOKUP(D32,#REF!,2,0)</f>
        <v>#REF!</v>
      </c>
      <c r="M32" s="178" t="str">
        <f t="shared" si="0"/>
        <v>K</v>
      </c>
      <c r="N32" s="178" t="str">
        <f t="shared" si="1"/>
        <v>K</v>
      </c>
      <c r="O32" s="178"/>
      <c r="P32" s="184">
        <f t="shared" si="2"/>
        <v>46.588235294117645</v>
      </c>
      <c r="Q32" s="184">
        <f t="shared" si="3"/>
        <v>46.82352941176471</v>
      </c>
      <c r="R32" s="180"/>
      <c r="S32" s="180" t="str">
        <f t="shared" si="4"/>
        <v>BETUL</v>
      </c>
      <c r="T32" s="180" t="str">
        <f t="shared" si="5"/>
        <v>BETUL</v>
      </c>
      <c r="U32" s="180" t="str">
        <f t="shared" si="6"/>
        <v>OKE</v>
      </c>
      <c r="V32" s="180" t="str">
        <f t="shared" si="7"/>
        <v>OKE</v>
      </c>
      <c r="W32" s="310" t="s">
        <v>619</v>
      </c>
      <c r="X32" s="311">
        <v>1</v>
      </c>
      <c r="Y32" s="311" t="s">
        <v>2664</v>
      </c>
      <c r="Z32" s="311" t="s">
        <v>128</v>
      </c>
      <c r="AA32" s="248">
        <v>352</v>
      </c>
      <c r="AB32" s="312">
        <v>149</v>
      </c>
      <c r="AC32" s="312">
        <v>42.329545454545503</v>
      </c>
      <c r="AD32" s="312">
        <v>148</v>
      </c>
      <c r="AE32" s="312">
        <v>42.045454545454497</v>
      </c>
      <c r="AF32" s="247" t="s">
        <v>2665</v>
      </c>
    </row>
    <row r="33" spans="1:72">
      <c r="A33" s="309">
        <v>24</v>
      </c>
      <c r="B33" s="584" t="s">
        <v>44</v>
      </c>
      <c r="C33" s="585">
        <v>2</v>
      </c>
      <c r="D33" s="585" t="s">
        <v>2689</v>
      </c>
      <c r="E33" s="585" t="s">
        <v>131</v>
      </c>
      <c r="F33" s="248">
        <v>425</v>
      </c>
      <c r="G33" s="247">
        <v>230</v>
      </c>
      <c r="H33" s="249">
        <v>54.117647058823529</v>
      </c>
      <c r="I33" s="247">
        <v>229</v>
      </c>
      <c r="J33" s="249">
        <v>53.882352941176471</v>
      </c>
      <c r="K33" s="250" t="s">
        <v>2690</v>
      </c>
      <c r="L33" s="227" t="e">
        <f>VLOOKUP(D33,#REF!,2,0)</f>
        <v>#REF!</v>
      </c>
      <c r="M33" s="178" t="str">
        <f t="shared" si="0"/>
        <v>K</v>
      </c>
      <c r="N33" s="178" t="str">
        <f t="shared" si="1"/>
        <v>K</v>
      </c>
      <c r="O33" s="178"/>
      <c r="P33" s="184">
        <f t="shared" si="2"/>
        <v>54.117647058823529</v>
      </c>
      <c r="Q33" s="184">
        <f t="shared" si="3"/>
        <v>53.882352941176471</v>
      </c>
      <c r="R33" s="180"/>
      <c r="S33" s="180" t="str">
        <f t="shared" si="4"/>
        <v>BETUL</v>
      </c>
      <c r="T33" s="180" t="str">
        <f t="shared" si="5"/>
        <v>BETUL</v>
      </c>
      <c r="U33" s="180" t="str">
        <f t="shared" si="6"/>
        <v>OKE</v>
      </c>
      <c r="V33" s="180" t="str">
        <f t="shared" si="7"/>
        <v>OKE</v>
      </c>
      <c r="W33" s="310" t="s">
        <v>619</v>
      </c>
      <c r="X33" s="311">
        <v>1</v>
      </c>
      <c r="Y33" s="311" t="s">
        <v>2668</v>
      </c>
      <c r="Z33" s="311" t="s">
        <v>128</v>
      </c>
      <c r="AA33" s="248">
        <v>425</v>
      </c>
      <c r="AB33" s="312">
        <v>131</v>
      </c>
      <c r="AC33" s="312">
        <v>30.823529411764699</v>
      </c>
      <c r="AD33" s="312">
        <v>52</v>
      </c>
      <c r="AE33" s="312">
        <v>12.235294117647101</v>
      </c>
      <c r="AF33" s="247" t="s">
        <v>2669</v>
      </c>
    </row>
    <row r="34" spans="1:72">
      <c r="A34" s="309">
        <v>25</v>
      </c>
      <c r="B34" s="584" t="s">
        <v>44</v>
      </c>
      <c r="C34" s="585">
        <v>2</v>
      </c>
      <c r="D34" s="585" t="s">
        <v>2692</v>
      </c>
      <c r="E34" s="585" t="s">
        <v>131</v>
      </c>
      <c r="F34" s="248">
        <v>425</v>
      </c>
      <c r="G34" s="247">
        <v>159</v>
      </c>
      <c r="H34" s="249">
        <v>37.411764705882355</v>
      </c>
      <c r="I34" s="247">
        <v>159</v>
      </c>
      <c r="J34" s="249">
        <v>37.411764705882355</v>
      </c>
      <c r="K34" s="250" t="s">
        <v>2693</v>
      </c>
      <c r="L34" s="227" t="e">
        <f>VLOOKUP(D34,#REF!,2,0)</f>
        <v>#REF!</v>
      </c>
      <c r="M34" s="178" t="str">
        <f t="shared" si="0"/>
        <v>K</v>
      </c>
      <c r="N34" s="178" t="str">
        <f t="shared" si="1"/>
        <v>K</v>
      </c>
      <c r="O34" s="178"/>
      <c r="P34" s="184">
        <f t="shared" si="2"/>
        <v>37.411764705882355</v>
      </c>
      <c r="Q34" s="184">
        <f t="shared" si="3"/>
        <v>37.411764705882355</v>
      </c>
      <c r="R34" s="180"/>
      <c r="S34" s="180" t="str">
        <f t="shared" si="4"/>
        <v>BETUL</v>
      </c>
      <c r="T34" s="180" t="str">
        <f t="shared" si="5"/>
        <v>BETUL</v>
      </c>
      <c r="U34" s="180" t="str">
        <f t="shared" si="6"/>
        <v>OKE</v>
      </c>
      <c r="V34" s="180" t="str">
        <f t="shared" si="7"/>
        <v>OKE</v>
      </c>
      <c r="W34" s="310" t="s">
        <v>619</v>
      </c>
      <c r="X34" s="311">
        <v>1</v>
      </c>
      <c r="Y34" s="311" t="s">
        <v>2672</v>
      </c>
      <c r="Z34" s="311" t="s">
        <v>128</v>
      </c>
      <c r="AA34" s="248">
        <v>463</v>
      </c>
      <c r="AB34" s="312">
        <v>0</v>
      </c>
      <c r="AC34" s="312">
        <v>0</v>
      </c>
      <c r="AD34" s="312">
        <v>0</v>
      </c>
      <c r="AE34" s="312">
        <v>0</v>
      </c>
      <c r="AF34" s="247" t="s">
        <v>2673</v>
      </c>
    </row>
    <row r="35" spans="1:72">
      <c r="A35" s="309">
        <v>26</v>
      </c>
      <c r="B35" s="584" t="s">
        <v>44</v>
      </c>
      <c r="C35" s="585">
        <v>2</v>
      </c>
      <c r="D35" s="585" t="s">
        <v>2686</v>
      </c>
      <c r="E35" s="585" t="s">
        <v>131</v>
      </c>
      <c r="F35" s="248">
        <v>425</v>
      </c>
      <c r="G35" s="247">
        <v>188</v>
      </c>
      <c r="H35" s="249">
        <v>44.235294117647058</v>
      </c>
      <c r="I35" s="247">
        <v>187</v>
      </c>
      <c r="J35" s="249">
        <v>44</v>
      </c>
      <c r="K35" s="250" t="s">
        <v>2687</v>
      </c>
      <c r="L35" s="227" t="e">
        <f>VLOOKUP(D35,#REF!,2,0)</f>
        <v>#REF!</v>
      </c>
      <c r="M35" s="178" t="str">
        <f t="shared" si="0"/>
        <v>K</v>
      </c>
      <c r="N35" s="178" t="str">
        <f t="shared" si="1"/>
        <v>K</v>
      </c>
      <c r="O35" s="178"/>
      <c r="P35" s="184">
        <f t="shared" si="2"/>
        <v>44.235294117647058</v>
      </c>
      <c r="Q35" s="184">
        <f t="shared" si="3"/>
        <v>44</v>
      </c>
      <c r="R35" s="180"/>
      <c r="S35" s="180" t="str">
        <f t="shared" si="4"/>
        <v>BETUL</v>
      </c>
      <c r="T35" s="180" t="str">
        <f t="shared" si="5"/>
        <v>BETUL</v>
      </c>
      <c r="U35" s="180" t="str">
        <f t="shared" si="6"/>
        <v>OKE</v>
      </c>
      <c r="V35" s="180" t="str">
        <f t="shared" si="7"/>
        <v>OKE</v>
      </c>
      <c r="W35" s="310" t="s">
        <v>619</v>
      </c>
      <c r="X35" s="311">
        <v>1</v>
      </c>
      <c r="Y35" s="311" t="s">
        <v>2676</v>
      </c>
      <c r="Z35" s="311" t="s">
        <v>128</v>
      </c>
      <c r="AA35" s="248">
        <v>463</v>
      </c>
      <c r="AB35" s="312">
        <v>71</v>
      </c>
      <c r="AC35" s="312">
        <v>15.3347732181425</v>
      </c>
      <c r="AD35" s="312">
        <v>0</v>
      </c>
      <c r="AE35" s="312">
        <v>0</v>
      </c>
      <c r="AF35" s="247" t="s">
        <v>2677</v>
      </c>
    </row>
    <row r="36" spans="1:72">
      <c r="A36" s="309">
        <v>27</v>
      </c>
      <c r="B36" s="584" t="s">
        <v>44</v>
      </c>
      <c r="C36" s="585">
        <v>3</v>
      </c>
      <c r="D36" s="585" t="s">
        <v>2678</v>
      </c>
      <c r="E36" s="585" t="s">
        <v>131</v>
      </c>
      <c r="F36" s="248">
        <v>425</v>
      </c>
      <c r="G36" s="247">
        <v>164</v>
      </c>
      <c r="H36" s="249">
        <v>38.588235294117645</v>
      </c>
      <c r="I36" s="247">
        <v>207</v>
      </c>
      <c r="J36" s="249">
        <v>48.705882352941174</v>
      </c>
      <c r="K36" s="250" t="s">
        <v>2679</v>
      </c>
      <c r="L36" s="227" t="e">
        <f>VLOOKUP(D36,#REF!,2,0)</f>
        <v>#REF!</v>
      </c>
      <c r="M36" s="178" t="str">
        <f t="shared" si="0"/>
        <v>K</v>
      </c>
      <c r="N36" s="178" t="str">
        <f t="shared" si="1"/>
        <v>K</v>
      </c>
      <c r="O36" s="178"/>
      <c r="P36" s="184">
        <f t="shared" si="2"/>
        <v>38.588235294117645</v>
      </c>
      <c r="Q36" s="184">
        <f t="shared" si="3"/>
        <v>48.705882352941174</v>
      </c>
      <c r="R36" s="180"/>
      <c r="S36" s="180" t="str">
        <f t="shared" si="4"/>
        <v>BETUL</v>
      </c>
      <c r="T36" s="180" t="str">
        <f t="shared" si="5"/>
        <v>BETUL</v>
      </c>
      <c r="U36" s="180" t="str">
        <f t="shared" si="6"/>
        <v>OKE</v>
      </c>
      <c r="V36" s="180" t="str">
        <f t="shared" si="7"/>
        <v>OKE</v>
      </c>
      <c r="W36" s="310" t="s">
        <v>619</v>
      </c>
      <c r="X36" s="311">
        <v>1</v>
      </c>
      <c r="Y36" s="311" t="s">
        <v>2680</v>
      </c>
      <c r="Z36" s="311" t="s">
        <v>128</v>
      </c>
      <c r="AA36" s="248">
        <v>352</v>
      </c>
      <c r="AB36" s="312">
        <v>0</v>
      </c>
      <c r="AC36" s="312">
        <v>0</v>
      </c>
      <c r="AD36" s="312">
        <v>0</v>
      </c>
      <c r="AE36" s="312">
        <v>0</v>
      </c>
      <c r="AF36" s="247" t="s">
        <v>2681</v>
      </c>
    </row>
    <row r="37" spans="1:72">
      <c r="A37" s="309">
        <v>28</v>
      </c>
      <c r="B37" s="584" t="s">
        <v>44</v>
      </c>
      <c r="C37" s="585">
        <v>3</v>
      </c>
      <c r="D37" s="585" t="s">
        <v>2670</v>
      </c>
      <c r="E37" s="585" t="s">
        <v>131</v>
      </c>
      <c r="F37" s="248">
        <v>425</v>
      </c>
      <c r="G37" s="247">
        <v>183</v>
      </c>
      <c r="H37" s="249">
        <v>43.058823529411768</v>
      </c>
      <c r="I37" s="247">
        <v>217</v>
      </c>
      <c r="J37" s="249">
        <v>51.058823529411768</v>
      </c>
      <c r="K37" s="250" t="s">
        <v>2671</v>
      </c>
      <c r="L37" s="227" t="e">
        <f>VLOOKUP(D37,#REF!,2,0)</f>
        <v>#REF!</v>
      </c>
      <c r="M37" s="178" t="str">
        <f t="shared" si="0"/>
        <v>K</v>
      </c>
      <c r="N37" s="178" t="str">
        <f t="shared" si="1"/>
        <v>K</v>
      </c>
      <c r="O37" s="178"/>
      <c r="P37" s="184">
        <f t="shared" si="2"/>
        <v>43.058823529411768</v>
      </c>
      <c r="Q37" s="184">
        <f t="shared" si="3"/>
        <v>51.058823529411768</v>
      </c>
      <c r="R37" s="180"/>
      <c r="S37" s="180" t="str">
        <f t="shared" si="4"/>
        <v>BETUL</v>
      </c>
      <c r="T37" s="180" t="str">
        <f t="shared" si="5"/>
        <v>BETUL</v>
      </c>
      <c r="U37" s="180" t="str">
        <f t="shared" si="6"/>
        <v>OKE</v>
      </c>
      <c r="V37" s="180" t="str">
        <f t="shared" si="7"/>
        <v>OKE</v>
      </c>
      <c r="W37" s="310" t="s">
        <v>619</v>
      </c>
      <c r="X37" s="311">
        <v>1</v>
      </c>
      <c r="Y37" s="311" t="s">
        <v>2684</v>
      </c>
      <c r="Z37" s="311" t="s">
        <v>131</v>
      </c>
      <c r="AA37" s="248">
        <v>300</v>
      </c>
      <c r="AB37" s="312">
        <v>51</v>
      </c>
      <c r="AC37" s="312">
        <v>17</v>
      </c>
      <c r="AD37" s="312">
        <v>48</v>
      </c>
      <c r="AE37" s="312">
        <v>16</v>
      </c>
      <c r="AF37" s="247" t="s">
        <v>2685</v>
      </c>
    </row>
    <row r="38" spans="1:72">
      <c r="A38" s="309">
        <v>29</v>
      </c>
      <c r="B38" s="584" t="s">
        <v>44</v>
      </c>
      <c r="C38" s="585">
        <v>3</v>
      </c>
      <c r="D38" s="585" t="s">
        <v>2695</v>
      </c>
      <c r="E38" s="585" t="s">
        <v>131</v>
      </c>
      <c r="F38" s="248">
        <v>425</v>
      </c>
      <c r="G38" s="247">
        <v>202</v>
      </c>
      <c r="H38" s="249">
        <v>47.529411764705884</v>
      </c>
      <c r="I38" s="247">
        <v>204</v>
      </c>
      <c r="J38" s="249">
        <v>48</v>
      </c>
      <c r="K38" s="250" t="s">
        <v>2696</v>
      </c>
      <c r="L38" s="227" t="e">
        <f>VLOOKUP(D38,#REF!,2,0)</f>
        <v>#REF!</v>
      </c>
      <c r="M38" s="178" t="str">
        <f t="shared" si="0"/>
        <v>K</v>
      </c>
      <c r="N38" s="178" t="str">
        <f t="shared" si="1"/>
        <v>K</v>
      </c>
      <c r="O38" s="178"/>
      <c r="P38" s="184">
        <f t="shared" si="2"/>
        <v>47.529411764705884</v>
      </c>
      <c r="Q38" s="184">
        <f t="shared" si="3"/>
        <v>48</v>
      </c>
      <c r="R38" s="180"/>
      <c r="S38" s="180" t="str">
        <f t="shared" si="4"/>
        <v>BETUL</v>
      </c>
      <c r="T38" s="180" t="str">
        <f t="shared" si="5"/>
        <v>BETUL</v>
      </c>
      <c r="U38" s="180" t="str">
        <f t="shared" si="6"/>
        <v>OKE</v>
      </c>
      <c r="V38" s="180" t="str">
        <f t="shared" si="7"/>
        <v>OKE</v>
      </c>
      <c r="W38" s="310" t="s">
        <v>45</v>
      </c>
      <c r="X38" s="311">
        <v>4</v>
      </c>
      <c r="Y38" s="311" t="s">
        <v>2654</v>
      </c>
      <c r="Z38" s="311" t="s">
        <v>128</v>
      </c>
      <c r="AA38" s="248">
        <v>400</v>
      </c>
      <c r="AB38" s="312">
        <v>192</v>
      </c>
      <c r="AC38" s="312">
        <v>48</v>
      </c>
      <c r="AD38" s="312">
        <v>195</v>
      </c>
      <c r="AE38" s="312">
        <v>48.75</v>
      </c>
      <c r="AF38" s="247" t="s">
        <v>2688</v>
      </c>
    </row>
    <row r="39" spans="1:72">
      <c r="A39" s="309">
        <v>30</v>
      </c>
      <c r="B39" s="584" t="s">
        <v>500</v>
      </c>
      <c r="C39" s="585">
        <v>1</v>
      </c>
      <c r="D39" s="585" t="s">
        <v>2701</v>
      </c>
      <c r="E39" s="585" t="s">
        <v>131</v>
      </c>
      <c r="F39" s="248">
        <v>425</v>
      </c>
      <c r="G39" s="247">
        <v>134</v>
      </c>
      <c r="H39" s="249">
        <v>31.529411764705884</v>
      </c>
      <c r="I39" s="247">
        <v>133</v>
      </c>
      <c r="J39" s="249">
        <v>31.294117647058822</v>
      </c>
      <c r="K39" s="250" t="s">
        <v>2702</v>
      </c>
      <c r="L39" s="227" t="e">
        <f>VLOOKUP(D39,#REF!,2,0)</f>
        <v>#REF!</v>
      </c>
      <c r="M39" s="178" t="str">
        <f t="shared" si="0"/>
        <v>K</v>
      </c>
      <c r="N39" s="178" t="str">
        <f t="shared" si="1"/>
        <v>K</v>
      </c>
      <c r="O39" s="178"/>
      <c r="P39" s="184">
        <f t="shared" si="2"/>
        <v>31.529411764705884</v>
      </c>
      <c r="Q39" s="184">
        <f t="shared" si="3"/>
        <v>31.294117647058822</v>
      </c>
      <c r="R39" s="180"/>
      <c r="S39" s="180" t="str">
        <f t="shared" si="4"/>
        <v>BETUL</v>
      </c>
      <c r="T39" s="180" t="str">
        <f t="shared" si="5"/>
        <v>BETUL</v>
      </c>
      <c r="U39" s="180" t="str">
        <f t="shared" si="6"/>
        <v>OKE</v>
      </c>
      <c r="V39" s="180" t="str">
        <f t="shared" si="7"/>
        <v>OKE</v>
      </c>
      <c r="W39" s="310" t="s">
        <v>44</v>
      </c>
      <c r="X39" s="311">
        <v>1</v>
      </c>
      <c r="Y39" s="311" t="s">
        <v>2662</v>
      </c>
      <c r="Z39" s="311" t="s">
        <v>131</v>
      </c>
      <c r="AA39" s="248">
        <v>425</v>
      </c>
      <c r="AB39" s="312">
        <v>193</v>
      </c>
      <c r="AC39" s="312">
        <v>45.411764705882298</v>
      </c>
      <c r="AD39" s="312">
        <v>158</v>
      </c>
      <c r="AE39" s="312">
        <v>37.176470588235297</v>
      </c>
      <c r="AF39" s="247" t="s">
        <v>2691</v>
      </c>
    </row>
    <row r="40" spans="1:72">
      <c r="A40" s="309">
        <v>31</v>
      </c>
      <c r="B40" s="584" t="s">
        <v>500</v>
      </c>
      <c r="C40" s="585">
        <v>1</v>
      </c>
      <c r="D40" s="585" t="s">
        <v>2704</v>
      </c>
      <c r="E40" s="585" t="s">
        <v>131</v>
      </c>
      <c r="F40" s="248">
        <v>425</v>
      </c>
      <c r="G40" s="247">
        <v>192</v>
      </c>
      <c r="H40" s="249">
        <v>45.176470588235297</v>
      </c>
      <c r="I40" s="247">
        <v>189</v>
      </c>
      <c r="J40" s="249">
        <v>44.470588235294116</v>
      </c>
      <c r="K40" s="250" t="s">
        <v>2705</v>
      </c>
      <c r="L40" s="227" t="e">
        <f>VLOOKUP(D40,#REF!,2,0)</f>
        <v>#REF!</v>
      </c>
      <c r="M40" s="178" t="str">
        <f t="shared" si="0"/>
        <v>K</v>
      </c>
      <c r="N40" s="178" t="str">
        <f t="shared" si="1"/>
        <v>K</v>
      </c>
      <c r="O40" s="178"/>
      <c r="P40" s="184">
        <f t="shared" si="2"/>
        <v>45.176470588235297</v>
      </c>
      <c r="Q40" s="184">
        <f t="shared" si="3"/>
        <v>44.470588235294116</v>
      </c>
      <c r="R40" s="180"/>
      <c r="S40" s="180" t="str">
        <f t="shared" si="4"/>
        <v>BETUL</v>
      </c>
      <c r="T40" s="180" t="str">
        <f t="shared" si="5"/>
        <v>BETUL</v>
      </c>
      <c r="U40" s="180" t="str">
        <f t="shared" si="6"/>
        <v>OKE</v>
      </c>
      <c r="V40" s="180" t="str">
        <f t="shared" si="7"/>
        <v>OKE</v>
      </c>
      <c r="W40" s="310" t="s">
        <v>44</v>
      </c>
      <c r="X40" s="311">
        <v>1</v>
      </c>
      <c r="Y40" s="311" t="s">
        <v>2666</v>
      </c>
      <c r="Z40" s="311" t="s">
        <v>131</v>
      </c>
      <c r="AA40" s="248">
        <v>425</v>
      </c>
      <c r="AB40" s="312">
        <v>147</v>
      </c>
      <c r="AC40" s="312">
        <v>34.588235294117602</v>
      </c>
      <c r="AD40" s="312">
        <v>129</v>
      </c>
      <c r="AE40" s="312">
        <v>30.352941176470601</v>
      </c>
      <c r="AF40" s="247" t="s">
        <v>2694</v>
      </c>
    </row>
    <row r="41" spans="1:72">
      <c r="A41" s="309">
        <v>32</v>
      </c>
      <c r="B41" s="584" t="s">
        <v>500</v>
      </c>
      <c r="C41" s="585">
        <v>1</v>
      </c>
      <c r="D41" s="585" t="s">
        <v>2707</v>
      </c>
      <c r="E41" s="585" t="s">
        <v>131</v>
      </c>
      <c r="F41" s="248">
        <v>425</v>
      </c>
      <c r="G41" s="247">
        <v>142</v>
      </c>
      <c r="H41" s="249">
        <v>33.411764705882355</v>
      </c>
      <c r="I41" s="247">
        <v>143</v>
      </c>
      <c r="J41" s="249">
        <v>33.647058823529413</v>
      </c>
      <c r="K41" s="250" t="s">
        <v>2708</v>
      </c>
      <c r="L41" s="227" t="e">
        <f>VLOOKUP(D41,#REF!,2,0)</f>
        <v>#REF!</v>
      </c>
      <c r="M41" s="178" t="str">
        <f t="shared" si="0"/>
        <v>K</v>
      </c>
      <c r="N41" s="178" t="str">
        <f t="shared" si="1"/>
        <v>K</v>
      </c>
      <c r="O41" s="178"/>
      <c r="P41" s="184">
        <f t="shared" si="2"/>
        <v>33.411764705882355</v>
      </c>
      <c r="Q41" s="184">
        <f t="shared" si="3"/>
        <v>33.647058823529413</v>
      </c>
      <c r="R41" s="180"/>
      <c r="S41" s="180" t="str">
        <f t="shared" si="4"/>
        <v>BETUL</v>
      </c>
      <c r="T41" s="180" t="str">
        <f t="shared" si="5"/>
        <v>BETUL</v>
      </c>
      <c r="U41" s="180" t="str">
        <f t="shared" si="6"/>
        <v>OKE</v>
      </c>
      <c r="V41" s="180" t="str">
        <f t="shared" si="7"/>
        <v>OKE</v>
      </c>
      <c r="W41" s="310" t="s">
        <v>44</v>
      </c>
      <c r="X41" s="311">
        <v>3</v>
      </c>
      <c r="Y41" s="311" t="s">
        <v>2670</v>
      </c>
      <c r="Z41" s="311" t="s">
        <v>131</v>
      </c>
      <c r="AA41" s="248">
        <v>425</v>
      </c>
      <c r="AB41" s="312">
        <v>187</v>
      </c>
      <c r="AC41" s="312">
        <v>44</v>
      </c>
      <c r="AD41" s="312">
        <v>217</v>
      </c>
      <c r="AE41" s="312">
        <v>51.058823529411796</v>
      </c>
      <c r="AF41" s="247" t="s">
        <v>2697</v>
      </c>
    </row>
    <row r="42" spans="1:72">
      <c r="A42" s="309">
        <v>33</v>
      </c>
      <c r="B42" s="584" t="s">
        <v>500</v>
      </c>
      <c r="C42" s="585">
        <v>1</v>
      </c>
      <c r="D42" s="585" t="s">
        <v>2710</v>
      </c>
      <c r="E42" s="585" t="s">
        <v>131</v>
      </c>
      <c r="F42" s="248">
        <v>425</v>
      </c>
      <c r="G42" s="247">
        <v>218</v>
      </c>
      <c r="H42" s="249">
        <v>51.294117647058826</v>
      </c>
      <c r="I42" s="247">
        <v>217</v>
      </c>
      <c r="J42" s="249">
        <v>51.058823529411768</v>
      </c>
      <c r="K42" s="250" t="s">
        <v>2711</v>
      </c>
      <c r="L42" s="227" t="e">
        <f>VLOOKUP(D42,#REF!,2,0)</f>
        <v>#REF!</v>
      </c>
      <c r="M42" s="178" t="str">
        <f t="shared" si="0"/>
        <v>K</v>
      </c>
      <c r="N42" s="178" t="str">
        <f t="shared" si="1"/>
        <v>K</v>
      </c>
      <c r="O42" s="178"/>
      <c r="P42" s="184">
        <f t="shared" si="2"/>
        <v>51.294117647058826</v>
      </c>
      <c r="Q42" s="184">
        <f t="shared" si="3"/>
        <v>51.058823529411768</v>
      </c>
      <c r="R42" s="180"/>
      <c r="S42" s="180" t="str">
        <f t="shared" si="4"/>
        <v>BETUL</v>
      </c>
      <c r="T42" s="180" t="str">
        <f t="shared" si="5"/>
        <v>BETUL</v>
      </c>
      <c r="U42" s="180" t="str">
        <f t="shared" si="6"/>
        <v>OKE</v>
      </c>
      <c r="V42" s="180" t="str">
        <f t="shared" si="7"/>
        <v>OKE</v>
      </c>
      <c r="W42" s="310" t="s">
        <v>44</v>
      </c>
      <c r="X42" s="311">
        <v>1</v>
      </c>
      <c r="Y42" s="311" t="s">
        <v>2674</v>
      </c>
      <c r="Z42" s="311" t="s">
        <v>131</v>
      </c>
      <c r="AA42" s="248">
        <v>425</v>
      </c>
      <c r="AB42" s="312">
        <v>206</v>
      </c>
      <c r="AC42" s="312">
        <v>48.470588235294102</v>
      </c>
      <c r="AD42" s="312">
        <v>160</v>
      </c>
      <c r="AE42" s="312">
        <v>37.647058823529399</v>
      </c>
      <c r="AF42" s="247" t="s">
        <v>2700</v>
      </c>
      <c r="AG42" s="227"/>
      <c r="AH42" s="227"/>
      <c r="AI42" s="227"/>
      <c r="AJ42" s="227"/>
      <c r="AK42" s="227"/>
      <c r="AL42" s="227"/>
      <c r="AM42" s="227"/>
      <c r="AN42" s="227"/>
      <c r="AO42" s="227"/>
      <c r="AP42" s="227"/>
      <c r="AQ42" s="227"/>
      <c r="AR42" s="227"/>
      <c r="AS42" s="227"/>
      <c r="AT42" s="227"/>
      <c r="AU42" s="227"/>
      <c r="AV42" s="227"/>
      <c r="AW42" s="227"/>
      <c r="AX42" s="227"/>
      <c r="AY42" s="227"/>
      <c r="AZ42" s="227"/>
      <c r="BA42" s="227"/>
      <c r="BB42" s="227"/>
      <c r="BC42" s="227"/>
      <c r="BD42" s="227"/>
      <c r="BE42" s="227"/>
      <c r="BF42" s="227"/>
      <c r="BG42" s="227"/>
      <c r="BH42" s="227"/>
      <c r="BI42" s="227"/>
      <c r="BJ42" s="227"/>
      <c r="BK42" s="227"/>
      <c r="BL42" s="227"/>
      <c r="BM42" s="227"/>
      <c r="BN42" s="227"/>
      <c r="BO42" s="227"/>
      <c r="BP42" s="227"/>
      <c r="BQ42" s="227"/>
      <c r="BR42" s="227"/>
      <c r="BS42" s="227"/>
      <c r="BT42" s="227"/>
    </row>
    <row r="43" spans="1:72">
      <c r="A43" s="309">
        <v>34</v>
      </c>
      <c r="B43" s="584" t="s">
        <v>500</v>
      </c>
      <c r="C43" s="585">
        <v>1</v>
      </c>
      <c r="D43" s="585" t="s">
        <v>2713</v>
      </c>
      <c r="E43" s="585" t="s">
        <v>131</v>
      </c>
      <c r="F43" s="248">
        <v>425</v>
      </c>
      <c r="G43" s="247">
        <v>163</v>
      </c>
      <c r="H43" s="249">
        <v>38.352941176470587</v>
      </c>
      <c r="I43" s="247">
        <v>163</v>
      </c>
      <c r="J43" s="249">
        <v>38.352941176470587</v>
      </c>
      <c r="K43" s="250" t="s">
        <v>2714</v>
      </c>
      <c r="L43" s="227" t="e">
        <f>VLOOKUP(D43,#REF!,2,0)</f>
        <v>#REF!</v>
      </c>
      <c r="M43" s="178" t="str">
        <f t="shared" si="0"/>
        <v>K</v>
      </c>
      <c r="N43" s="178" t="str">
        <f t="shared" si="1"/>
        <v>K</v>
      </c>
      <c r="O43" s="178"/>
      <c r="P43" s="184">
        <f t="shared" si="2"/>
        <v>38.352941176470587</v>
      </c>
      <c r="Q43" s="184">
        <f t="shared" si="3"/>
        <v>38.352941176470587</v>
      </c>
      <c r="R43" s="180"/>
      <c r="S43" s="180" t="str">
        <f t="shared" si="4"/>
        <v>BETUL</v>
      </c>
      <c r="T43" s="180" t="str">
        <f t="shared" si="5"/>
        <v>BETUL</v>
      </c>
      <c r="U43" s="180" t="str">
        <f t="shared" si="6"/>
        <v>OKE</v>
      </c>
      <c r="V43" s="180" t="str">
        <f t="shared" si="7"/>
        <v>OKE</v>
      </c>
      <c r="W43" s="310" t="s">
        <v>44</v>
      </c>
      <c r="X43" s="311">
        <v>1</v>
      </c>
      <c r="Y43" s="311" t="s">
        <v>2678</v>
      </c>
      <c r="Z43" s="311" t="s">
        <v>131</v>
      </c>
      <c r="AA43" s="248">
        <v>425</v>
      </c>
      <c r="AB43" s="312">
        <v>154</v>
      </c>
      <c r="AC43" s="312">
        <v>36.235294117647101</v>
      </c>
      <c r="AD43" s="312">
        <v>195</v>
      </c>
      <c r="AE43" s="312">
        <v>45.882352941176499</v>
      </c>
      <c r="AF43" s="247" t="s">
        <v>2703</v>
      </c>
    </row>
    <row r="44" spans="1:72">
      <c r="A44" s="309">
        <v>35</v>
      </c>
      <c r="B44" s="584" t="s">
        <v>500</v>
      </c>
      <c r="C44" s="585">
        <v>1</v>
      </c>
      <c r="D44" s="585" t="s">
        <v>2716</v>
      </c>
      <c r="E44" s="585" t="s">
        <v>131</v>
      </c>
      <c r="F44" s="248">
        <v>425</v>
      </c>
      <c r="G44" s="247">
        <v>237</v>
      </c>
      <c r="H44" s="249">
        <v>55.764705882352942</v>
      </c>
      <c r="I44" s="247">
        <v>246</v>
      </c>
      <c r="J44" s="249">
        <v>57.882352941176471</v>
      </c>
      <c r="K44" s="250" t="s">
        <v>2717</v>
      </c>
      <c r="L44" s="227" t="e">
        <f>VLOOKUP(D44,#REF!,2,0)</f>
        <v>#REF!</v>
      </c>
      <c r="M44" s="178" t="str">
        <f t="shared" si="0"/>
        <v>K</v>
      </c>
      <c r="N44" s="178" t="str">
        <f t="shared" si="1"/>
        <v>K</v>
      </c>
      <c r="O44" s="178"/>
      <c r="P44" s="184">
        <f t="shared" si="2"/>
        <v>55.764705882352942</v>
      </c>
      <c r="Q44" s="184">
        <f t="shared" si="3"/>
        <v>57.882352941176471</v>
      </c>
      <c r="R44" s="180"/>
      <c r="S44" s="180" t="str">
        <f t="shared" si="4"/>
        <v>BETUL</v>
      </c>
      <c r="T44" s="180" t="str">
        <f t="shared" si="5"/>
        <v>BETUL</v>
      </c>
      <c r="U44" s="180" t="str">
        <f t="shared" si="6"/>
        <v>OKE</v>
      </c>
      <c r="V44" s="180" t="str">
        <f t="shared" si="7"/>
        <v>OKE</v>
      </c>
      <c r="W44" s="310" t="s">
        <v>44</v>
      </c>
      <c r="X44" s="311">
        <v>2</v>
      </c>
      <c r="Y44" s="311" t="s">
        <v>2682</v>
      </c>
      <c r="Z44" s="311" t="s">
        <v>131</v>
      </c>
      <c r="AA44" s="248">
        <v>425</v>
      </c>
      <c r="AB44" s="312">
        <v>124</v>
      </c>
      <c r="AC44" s="312">
        <v>29.176470588235301</v>
      </c>
      <c r="AD44" s="312">
        <v>164</v>
      </c>
      <c r="AE44" s="312">
        <v>38.588235294117602</v>
      </c>
      <c r="AF44" s="247" t="s">
        <v>2706</v>
      </c>
    </row>
    <row r="45" spans="1:72">
      <c r="A45" s="309">
        <v>36</v>
      </c>
      <c r="B45" s="584" t="s">
        <v>500</v>
      </c>
      <c r="C45" s="585">
        <v>1</v>
      </c>
      <c r="D45" s="585" t="s">
        <v>2719</v>
      </c>
      <c r="E45" s="585" t="s">
        <v>131</v>
      </c>
      <c r="F45" s="248">
        <v>425</v>
      </c>
      <c r="G45" s="247">
        <v>175</v>
      </c>
      <c r="H45" s="249">
        <v>41.17647058823529</v>
      </c>
      <c r="I45" s="247">
        <v>172</v>
      </c>
      <c r="J45" s="249">
        <v>40.470588235294116</v>
      </c>
      <c r="K45" s="250" t="s">
        <v>2720</v>
      </c>
      <c r="L45" s="227" t="e">
        <f>VLOOKUP(D45,#REF!,2,0)</f>
        <v>#REF!</v>
      </c>
      <c r="M45" s="178" t="str">
        <f t="shared" si="0"/>
        <v>K</v>
      </c>
      <c r="N45" s="178" t="str">
        <f t="shared" si="1"/>
        <v>K</v>
      </c>
      <c r="O45" s="178"/>
      <c r="P45" s="184">
        <f t="shared" si="2"/>
        <v>41.17647058823529</v>
      </c>
      <c r="Q45" s="184">
        <f t="shared" si="3"/>
        <v>40.470588235294116</v>
      </c>
      <c r="R45" s="180"/>
      <c r="S45" s="180" t="str">
        <f t="shared" si="4"/>
        <v>BETUL</v>
      </c>
      <c r="T45" s="180" t="str">
        <f t="shared" si="5"/>
        <v>BETUL</v>
      </c>
      <c r="U45" s="180" t="str">
        <f t="shared" si="6"/>
        <v>OKE</v>
      </c>
      <c r="V45" s="180" t="str">
        <f t="shared" si="7"/>
        <v>OKE</v>
      </c>
      <c r="W45" s="310" t="s">
        <v>44</v>
      </c>
      <c r="X45" s="311">
        <v>2</v>
      </c>
      <c r="Y45" s="311" t="s">
        <v>2686</v>
      </c>
      <c r="Z45" s="311" t="s">
        <v>131</v>
      </c>
      <c r="AA45" s="248">
        <v>425</v>
      </c>
      <c r="AB45" s="312">
        <v>124</v>
      </c>
      <c r="AC45" s="312">
        <v>29.176470588235301</v>
      </c>
      <c r="AD45" s="312">
        <v>143</v>
      </c>
      <c r="AE45" s="312">
        <v>33.647058823529399</v>
      </c>
      <c r="AF45" s="247" t="s">
        <v>2709</v>
      </c>
    </row>
    <row r="46" spans="1:72">
      <c r="A46" s="309">
        <v>37</v>
      </c>
      <c r="B46" s="584" t="s">
        <v>500</v>
      </c>
      <c r="C46" s="585">
        <v>1</v>
      </c>
      <c r="D46" s="585" t="s">
        <v>2722</v>
      </c>
      <c r="E46" s="585" t="s">
        <v>131</v>
      </c>
      <c r="F46" s="248">
        <v>518</v>
      </c>
      <c r="G46" s="247">
        <v>274</v>
      </c>
      <c r="H46" s="249">
        <v>52.895752895752899</v>
      </c>
      <c r="I46" s="247">
        <v>304</v>
      </c>
      <c r="J46" s="249">
        <v>58.687258687258691</v>
      </c>
      <c r="K46" s="250" t="s">
        <v>2723</v>
      </c>
      <c r="L46" s="227" t="e">
        <f>VLOOKUP(D46,#REF!,2,0)</f>
        <v>#REF!</v>
      </c>
      <c r="M46" s="214" t="str">
        <f t="shared" si="0"/>
        <v>K</v>
      </c>
      <c r="N46" s="214" t="str">
        <f t="shared" si="1"/>
        <v>K</v>
      </c>
      <c r="O46" s="214"/>
      <c r="P46" s="184">
        <f t="shared" si="2"/>
        <v>52.895752895752899</v>
      </c>
      <c r="Q46" s="215">
        <f t="shared" si="3"/>
        <v>58.687258687258691</v>
      </c>
      <c r="R46" s="216"/>
      <c r="S46" s="216" t="str">
        <f t="shared" si="4"/>
        <v>BETUL</v>
      </c>
      <c r="T46" s="216" t="str">
        <f t="shared" si="5"/>
        <v>BETUL</v>
      </c>
      <c r="U46" s="216" t="str">
        <f t="shared" si="6"/>
        <v>OKE</v>
      </c>
      <c r="V46" s="216" t="str">
        <f t="shared" si="7"/>
        <v>OKE</v>
      </c>
      <c r="W46" s="310" t="s">
        <v>44</v>
      </c>
      <c r="X46" s="311">
        <v>2</v>
      </c>
      <c r="Y46" s="311" t="s">
        <v>2689</v>
      </c>
      <c r="Z46" s="311" t="s">
        <v>131</v>
      </c>
      <c r="AA46" s="248">
        <v>425</v>
      </c>
      <c r="AB46" s="312">
        <v>175</v>
      </c>
      <c r="AC46" s="312">
        <v>41.176470588235297</v>
      </c>
      <c r="AD46" s="312">
        <v>183</v>
      </c>
      <c r="AE46" s="312">
        <v>43.058823529411796</v>
      </c>
      <c r="AF46" s="247" t="s">
        <v>2712</v>
      </c>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row>
    <row r="47" spans="1:72">
      <c r="A47" s="309">
        <v>38</v>
      </c>
      <c r="B47" s="584" t="s">
        <v>500</v>
      </c>
      <c r="C47" s="585">
        <v>2</v>
      </c>
      <c r="D47" s="585" t="s">
        <v>2725</v>
      </c>
      <c r="E47" s="585" t="s">
        <v>131</v>
      </c>
      <c r="F47" s="248">
        <v>425</v>
      </c>
      <c r="G47" s="247">
        <v>208</v>
      </c>
      <c r="H47" s="249">
        <v>48.941176470588239</v>
      </c>
      <c r="I47" s="247">
        <v>205</v>
      </c>
      <c r="J47" s="249">
        <v>48.235294117647058</v>
      </c>
      <c r="K47" s="250" t="s">
        <v>2726</v>
      </c>
      <c r="L47" s="227" t="e">
        <f>VLOOKUP(D47,#REF!,2,0)</f>
        <v>#REF!</v>
      </c>
      <c r="M47" s="178" t="str">
        <f t="shared" si="0"/>
        <v>K</v>
      </c>
      <c r="N47" s="178" t="str">
        <f t="shared" si="1"/>
        <v>K</v>
      </c>
      <c r="O47" s="178"/>
      <c r="P47" s="184">
        <f t="shared" si="2"/>
        <v>48.941176470588239</v>
      </c>
      <c r="Q47" s="184">
        <f t="shared" si="3"/>
        <v>48.235294117647058</v>
      </c>
      <c r="R47" s="180"/>
      <c r="S47" s="180" t="str">
        <f t="shared" si="4"/>
        <v>BETUL</v>
      </c>
      <c r="T47" s="180" t="str">
        <f t="shared" si="5"/>
        <v>BETUL</v>
      </c>
      <c r="U47" s="180" t="str">
        <f t="shared" si="6"/>
        <v>OKE</v>
      </c>
      <c r="V47" s="180" t="str">
        <f t="shared" si="7"/>
        <v>OKE</v>
      </c>
      <c r="W47" s="310" t="s">
        <v>44</v>
      </c>
      <c r="X47" s="311">
        <v>2</v>
      </c>
      <c r="Y47" s="311" t="s">
        <v>2692</v>
      </c>
      <c r="Z47" s="311" t="s">
        <v>131</v>
      </c>
      <c r="AA47" s="248">
        <v>425</v>
      </c>
      <c r="AB47" s="312">
        <v>113</v>
      </c>
      <c r="AC47" s="312">
        <v>26.588235294117599</v>
      </c>
      <c r="AD47" s="312">
        <v>129</v>
      </c>
      <c r="AE47" s="312">
        <v>30.352941176470601</v>
      </c>
      <c r="AF47" s="247" t="s">
        <v>2715</v>
      </c>
    </row>
    <row r="48" spans="1:72">
      <c r="A48" s="309">
        <v>39</v>
      </c>
      <c r="B48" s="584" t="s">
        <v>500</v>
      </c>
      <c r="C48" s="585">
        <v>2</v>
      </c>
      <c r="D48" s="585" t="s">
        <v>2728</v>
      </c>
      <c r="E48" s="585" t="s">
        <v>131</v>
      </c>
      <c r="F48" s="248">
        <v>385</v>
      </c>
      <c r="G48" s="247">
        <v>208</v>
      </c>
      <c r="H48" s="249">
        <v>54.025974025974023</v>
      </c>
      <c r="I48" s="247">
        <v>176</v>
      </c>
      <c r="J48" s="249">
        <v>45.714285714285715</v>
      </c>
      <c r="K48" s="250" t="s">
        <v>2729</v>
      </c>
      <c r="L48" s="227" t="e">
        <f>VLOOKUP(D48,#REF!,2,0)</f>
        <v>#REF!</v>
      </c>
      <c r="M48" s="178" t="str">
        <f t="shared" si="0"/>
        <v>K</v>
      </c>
      <c r="N48" s="178" t="str">
        <f t="shared" si="1"/>
        <v>K</v>
      </c>
      <c r="O48" s="178"/>
      <c r="P48" s="184">
        <f t="shared" si="2"/>
        <v>54.025974025974023</v>
      </c>
      <c r="Q48" s="184">
        <f t="shared" si="3"/>
        <v>45.714285714285715</v>
      </c>
      <c r="R48" s="180"/>
      <c r="S48" s="180" t="str">
        <f t="shared" si="4"/>
        <v>BETUL</v>
      </c>
      <c r="T48" s="180" t="str">
        <f t="shared" si="5"/>
        <v>BETUL</v>
      </c>
      <c r="U48" s="180" t="str">
        <f t="shared" si="6"/>
        <v>OKE</v>
      </c>
      <c r="V48" s="180" t="str">
        <f t="shared" si="7"/>
        <v>OKE</v>
      </c>
      <c r="W48" s="310" t="s">
        <v>44</v>
      </c>
      <c r="X48" s="311">
        <v>2</v>
      </c>
      <c r="Y48" s="311" t="s">
        <v>2695</v>
      </c>
      <c r="Z48" s="311" t="s">
        <v>131</v>
      </c>
      <c r="AA48" s="248">
        <v>425</v>
      </c>
      <c r="AB48" s="312">
        <v>96</v>
      </c>
      <c r="AC48" s="312">
        <v>22.588235294117599</v>
      </c>
      <c r="AD48" s="312">
        <v>154</v>
      </c>
      <c r="AE48" s="312">
        <v>36.235294117647101</v>
      </c>
      <c r="AF48" s="247" t="s">
        <v>2718</v>
      </c>
    </row>
    <row r="49" spans="1:32">
      <c r="A49" s="309">
        <v>40</v>
      </c>
      <c r="B49" s="584" t="s">
        <v>500</v>
      </c>
      <c r="C49" s="585">
        <v>2</v>
      </c>
      <c r="D49" s="585" t="s">
        <v>2731</v>
      </c>
      <c r="E49" s="585" t="s">
        <v>131</v>
      </c>
      <c r="F49" s="248">
        <v>385</v>
      </c>
      <c r="G49" s="247">
        <v>261</v>
      </c>
      <c r="H49" s="249">
        <v>67.79220779220779</v>
      </c>
      <c r="I49" s="247">
        <v>112</v>
      </c>
      <c r="J49" s="249">
        <v>29.09090909090909</v>
      </c>
      <c r="K49" s="250" t="s">
        <v>2732</v>
      </c>
      <c r="L49" s="227" t="e">
        <f>VLOOKUP(D49,#REF!,2,0)</f>
        <v>#REF!</v>
      </c>
      <c r="M49" s="178" t="str">
        <f t="shared" si="0"/>
        <v>K</v>
      </c>
      <c r="N49" s="178" t="str">
        <f t="shared" si="1"/>
        <v>K</v>
      </c>
      <c r="O49" s="178"/>
      <c r="P49" s="184">
        <f t="shared" si="2"/>
        <v>67.79220779220779</v>
      </c>
      <c r="Q49" s="184">
        <f t="shared" si="3"/>
        <v>29.09090909090909</v>
      </c>
      <c r="R49" s="180"/>
      <c r="S49" s="180" t="str">
        <f t="shared" si="4"/>
        <v>BETUL</v>
      </c>
      <c r="T49" s="180" t="str">
        <f t="shared" si="5"/>
        <v>BETUL</v>
      </c>
      <c r="U49" s="180" t="str">
        <f t="shared" si="6"/>
        <v>OKE</v>
      </c>
      <c r="V49" s="180" t="str">
        <f t="shared" si="7"/>
        <v>OKE</v>
      </c>
      <c r="W49" s="310" t="s">
        <v>500</v>
      </c>
      <c r="X49" s="311">
        <v>2</v>
      </c>
      <c r="Y49" s="311" t="s">
        <v>2698</v>
      </c>
      <c r="Z49" s="311" t="s">
        <v>128</v>
      </c>
      <c r="AA49" s="248">
        <v>348</v>
      </c>
      <c r="AB49" s="312">
        <v>40</v>
      </c>
      <c r="AC49" s="312">
        <v>11.4942528735632</v>
      </c>
      <c r="AD49" s="312">
        <v>36</v>
      </c>
      <c r="AE49" s="312">
        <v>10.3448275862069</v>
      </c>
      <c r="AF49" s="247" t="s">
        <v>2721</v>
      </c>
    </row>
    <row r="50" spans="1:32">
      <c r="A50" s="309">
        <v>41</v>
      </c>
      <c r="B50" s="584" t="s">
        <v>500</v>
      </c>
      <c r="C50" s="585">
        <v>2</v>
      </c>
      <c r="D50" s="585" t="s">
        <v>2698</v>
      </c>
      <c r="E50" s="585" t="s">
        <v>128</v>
      </c>
      <c r="F50" s="248">
        <v>348</v>
      </c>
      <c r="G50" s="247">
        <v>54</v>
      </c>
      <c r="H50" s="249">
        <v>15.517241379310345</v>
      </c>
      <c r="I50" s="247">
        <v>43</v>
      </c>
      <c r="J50" s="249">
        <v>12.35632183908046</v>
      </c>
      <c r="K50" s="250" t="s">
        <v>2699</v>
      </c>
      <c r="L50" s="227" t="e">
        <f>VLOOKUP(D50,#REF!,2,0)</f>
        <v>#REF!</v>
      </c>
      <c r="M50" s="178" t="str">
        <f t="shared" si="0"/>
        <v>K</v>
      </c>
      <c r="N50" s="178" t="str">
        <f t="shared" si="1"/>
        <v>K</v>
      </c>
      <c r="O50" s="178"/>
      <c r="P50" s="184">
        <f t="shared" si="2"/>
        <v>15.517241379310345</v>
      </c>
      <c r="Q50" s="184">
        <f t="shared" si="3"/>
        <v>12.35632183908046</v>
      </c>
      <c r="R50" s="180"/>
      <c r="S50" s="180" t="str">
        <f t="shared" si="4"/>
        <v>BETUL</v>
      </c>
      <c r="T50" s="180" t="str">
        <f t="shared" si="5"/>
        <v>BETUL</v>
      </c>
      <c r="U50" s="180" t="str">
        <f t="shared" si="6"/>
        <v>OKE</v>
      </c>
      <c r="V50" s="180" t="str">
        <f t="shared" si="7"/>
        <v>OKE</v>
      </c>
      <c r="W50" s="310" t="s">
        <v>500</v>
      </c>
      <c r="X50" s="311">
        <v>1</v>
      </c>
      <c r="Y50" s="311" t="s">
        <v>2701</v>
      </c>
      <c r="Z50" s="311" t="s">
        <v>131</v>
      </c>
      <c r="AA50" s="248">
        <v>425</v>
      </c>
      <c r="AB50" s="312">
        <v>171</v>
      </c>
      <c r="AC50" s="312">
        <v>40.235294117647101</v>
      </c>
      <c r="AD50" s="312">
        <v>211</v>
      </c>
      <c r="AE50" s="312">
        <v>49.647058823529399</v>
      </c>
      <c r="AF50" s="247" t="s">
        <v>2724</v>
      </c>
    </row>
    <row r="51" spans="1:32">
      <c r="A51" s="309">
        <v>42</v>
      </c>
      <c r="B51" s="584" t="s">
        <v>500</v>
      </c>
      <c r="C51" s="585">
        <v>2</v>
      </c>
      <c r="D51" s="585" t="s">
        <v>2734</v>
      </c>
      <c r="E51" s="585" t="s">
        <v>131</v>
      </c>
      <c r="F51" s="248">
        <v>375</v>
      </c>
      <c r="G51" s="247">
        <v>265</v>
      </c>
      <c r="H51" s="249">
        <v>70.666666666666671</v>
      </c>
      <c r="I51" s="247">
        <v>291</v>
      </c>
      <c r="J51" s="249">
        <v>77.600000000000009</v>
      </c>
      <c r="K51" s="250" t="s">
        <v>2735</v>
      </c>
      <c r="L51" s="227" t="e">
        <f>VLOOKUP(D51,#REF!,2,0)</f>
        <v>#REF!</v>
      </c>
      <c r="M51" s="178" t="str">
        <f t="shared" si="0"/>
        <v>K</v>
      </c>
      <c r="N51" s="178" t="str">
        <f t="shared" si="1"/>
        <v>K</v>
      </c>
      <c r="O51" s="178"/>
      <c r="P51" s="184">
        <f t="shared" si="2"/>
        <v>70.666666666666671</v>
      </c>
      <c r="Q51" s="184">
        <f t="shared" si="3"/>
        <v>77.600000000000009</v>
      </c>
      <c r="R51" s="180"/>
      <c r="S51" s="180" t="str">
        <f t="shared" si="4"/>
        <v>BETUL</v>
      </c>
      <c r="T51" s="180" t="str">
        <f t="shared" si="5"/>
        <v>BETUL</v>
      </c>
      <c r="U51" s="180" t="str">
        <f t="shared" si="6"/>
        <v>OKE</v>
      </c>
      <c r="V51" s="180" t="str">
        <f t="shared" si="7"/>
        <v>OKE</v>
      </c>
      <c r="W51" s="310" t="s">
        <v>500</v>
      </c>
      <c r="X51" s="311">
        <v>1</v>
      </c>
      <c r="Y51" s="311" t="s">
        <v>2704</v>
      </c>
      <c r="Z51" s="311" t="s">
        <v>131</v>
      </c>
      <c r="AA51" s="248">
        <v>425</v>
      </c>
      <c r="AB51" s="312">
        <v>163</v>
      </c>
      <c r="AC51" s="312">
        <v>38.352941176470601</v>
      </c>
      <c r="AD51" s="312">
        <v>192</v>
      </c>
      <c r="AE51" s="312">
        <v>45.176470588235297</v>
      </c>
      <c r="AF51" s="247" t="s">
        <v>2727</v>
      </c>
    </row>
    <row r="52" spans="1:32">
      <c r="A52" s="309">
        <v>43</v>
      </c>
      <c r="B52" s="584" t="s">
        <v>500</v>
      </c>
      <c r="C52" s="585">
        <v>2</v>
      </c>
      <c r="D52" s="585" t="s">
        <v>2737</v>
      </c>
      <c r="E52" s="585" t="s">
        <v>131</v>
      </c>
      <c r="F52" s="248">
        <v>300</v>
      </c>
      <c r="G52" s="247">
        <v>165</v>
      </c>
      <c r="H52" s="249">
        <v>55.000000000000007</v>
      </c>
      <c r="I52" s="247">
        <v>133</v>
      </c>
      <c r="J52" s="249">
        <v>44.333333333333336</v>
      </c>
      <c r="K52" s="250" t="s">
        <v>2738</v>
      </c>
      <c r="L52" s="227" t="e">
        <f>VLOOKUP(D52,#REF!,2,0)</f>
        <v>#REF!</v>
      </c>
      <c r="M52" s="178" t="str">
        <f t="shared" si="0"/>
        <v>K</v>
      </c>
      <c r="N52" s="178" t="str">
        <f t="shared" si="1"/>
        <v>K</v>
      </c>
      <c r="O52" s="178"/>
      <c r="P52" s="184">
        <f t="shared" si="2"/>
        <v>55.000000000000007</v>
      </c>
      <c r="Q52" s="184">
        <f t="shared" si="3"/>
        <v>44.333333333333336</v>
      </c>
      <c r="R52" s="180"/>
      <c r="S52" s="180" t="str">
        <f t="shared" si="4"/>
        <v>BETUL</v>
      </c>
      <c r="T52" s="180" t="str">
        <f t="shared" si="5"/>
        <v>BETUL</v>
      </c>
      <c r="U52" s="180" t="str">
        <f t="shared" si="6"/>
        <v>OKE</v>
      </c>
      <c r="V52" s="180" t="str">
        <f t="shared" si="7"/>
        <v>OKE</v>
      </c>
      <c r="W52" s="310" t="s">
        <v>500</v>
      </c>
      <c r="X52" s="311">
        <v>1</v>
      </c>
      <c r="Y52" s="311" t="s">
        <v>2707</v>
      </c>
      <c r="Z52" s="311" t="s">
        <v>131</v>
      </c>
      <c r="AA52" s="248">
        <v>425</v>
      </c>
      <c r="AB52" s="312">
        <v>177</v>
      </c>
      <c r="AC52" s="312">
        <v>41.647058823529399</v>
      </c>
      <c r="AD52" s="312">
        <v>130</v>
      </c>
      <c r="AE52" s="312">
        <v>30.588235294117599</v>
      </c>
      <c r="AF52" s="247" t="s">
        <v>2730</v>
      </c>
    </row>
    <row r="53" spans="1:32">
      <c r="A53" s="309">
        <v>44</v>
      </c>
      <c r="B53" s="584" t="s">
        <v>5443</v>
      </c>
      <c r="C53" s="585">
        <v>1</v>
      </c>
      <c r="D53" s="585" t="s">
        <v>5485</v>
      </c>
      <c r="E53" s="585" t="s">
        <v>131</v>
      </c>
      <c r="F53" s="248">
        <v>400</v>
      </c>
      <c r="G53" s="247">
        <v>168</v>
      </c>
      <c r="H53" s="249">
        <v>42</v>
      </c>
      <c r="I53" s="247">
        <v>180</v>
      </c>
      <c r="J53" s="249">
        <v>45</v>
      </c>
      <c r="K53" s="250" t="s">
        <v>5486</v>
      </c>
      <c r="L53" s="227" t="e">
        <f>VLOOKUP(D53,#REF!,2,0)</f>
        <v>#REF!</v>
      </c>
      <c r="M53" s="178" t="str">
        <f t="shared" si="0"/>
        <v>K</v>
      </c>
      <c r="N53" s="178" t="str">
        <f t="shared" si="1"/>
        <v>K</v>
      </c>
      <c r="O53" s="178"/>
      <c r="P53" s="184">
        <f t="shared" si="2"/>
        <v>42</v>
      </c>
      <c r="Q53" s="184">
        <f t="shared" si="3"/>
        <v>45</v>
      </c>
      <c r="R53" s="180"/>
      <c r="S53" s="180" t="str">
        <f t="shared" si="4"/>
        <v>BETUL</v>
      </c>
      <c r="T53" s="180" t="str">
        <f t="shared" si="5"/>
        <v>BETUL</v>
      </c>
      <c r="U53" s="180" t="str">
        <f t="shared" si="6"/>
        <v>OKE</v>
      </c>
      <c r="V53" s="180" t="str">
        <f t="shared" si="7"/>
        <v>OKE</v>
      </c>
      <c r="W53" s="310" t="s">
        <v>500</v>
      </c>
      <c r="X53" s="311">
        <v>1</v>
      </c>
      <c r="Y53" s="311" t="s">
        <v>2710</v>
      </c>
      <c r="Z53" s="311" t="s">
        <v>131</v>
      </c>
      <c r="AA53" s="248">
        <v>425</v>
      </c>
      <c r="AB53" s="312">
        <v>230</v>
      </c>
      <c r="AC53" s="312">
        <v>54.117647058823501</v>
      </c>
      <c r="AD53" s="312">
        <v>257</v>
      </c>
      <c r="AE53" s="312">
        <v>60.470588235294102</v>
      </c>
      <c r="AF53" s="247" t="s">
        <v>2733</v>
      </c>
    </row>
    <row r="54" spans="1:32">
      <c r="A54" s="309">
        <v>45</v>
      </c>
      <c r="B54" s="584" t="s">
        <v>5443</v>
      </c>
      <c r="C54" s="585">
        <v>1</v>
      </c>
      <c r="D54" s="585" t="s">
        <v>5487</v>
      </c>
      <c r="E54" s="585" t="s">
        <v>131</v>
      </c>
      <c r="F54" s="248">
        <v>400</v>
      </c>
      <c r="G54" s="247">
        <v>168</v>
      </c>
      <c r="H54" s="249">
        <v>42</v>
      </c>
      <c r="I54" s="247">
        <v>219</v>
      </c>
      <c r="J54" s="249">
        <v>54.75</v>
      </c>
      <c r="K54" s="250" t="s">
        <v>5488</v>
      </c>
      <c r="L54" s="227" t="e">
        <f>VLOOKUP(D54,#REF!,2,0)</f>
        <v>#REF!</v>
      </c>
      <c r="M54" s="178" t="str">
        <f t="shared" si="0"/>
        <v>K</v>
      </c>
      <c r="N54" s="178" t="str">
        <f t="shared" si="1"/>
        <v>K</v>
      </c>
      <c r="O54" s="178"/>
      <c r="P54" s="184">
        <f t="shared" si="2"/>
        <v>42</v>
      </c>
      <c r="Q54" s="184">
        <f t="shared" si="3"/>
        <v>54.75</v>
      </c>
      <c r="R54" s="180"/>
      <c r="S54" s="180" t="str">
        <f t="shared" si="4"/>
        <v>BETUL</v>
      </c>
      <c r="T54" s="180" t="str">
        <f t="shared" si="5"/>
        <v>BETUL</v>
      </c>
      <c r="U54" s="180" t="str">
        <f t="shared" si="6"/>
        <v>OKE</v>
      </c>
      <c r="V54" s="180" t="str">
        <f t="shared" si="7"/>
        <v>OKE</v>
      </c>
      <c r="W54" s="310" t="s">
        <v>500</v>
      </c>
      <c r="X54" s="311">
        <v>1</v>
      </c>
      <c r="Y54" s="311" t="s">
        <v>2713</v>
      </c>
      <c r="Z54" s="311" t="s">
        <v>131</v>
      </c>
      <c r="AA54" s="248">
        <v>425</v>
      </c>
      <c r="AB54" s="312">
        <v>118</v>
      </c>
      <c r="AC54" s="312">
        <v>27.764705882352899</v>
      </c>
      <c r="AD54" s="312">
        <v>141</v>
      </c>
      <c r="AE54" s="312">
        <v>33.176470588235297</v>
      </c>
      <c r="AF54" s="247" t="s">
        <v>2736</v>
      </c>
    </row>
    <row r="55" spans="1:32" ht="38.25" customHeight="1">
      <c r="A55" s="309">
        <v>46</v>
      </c>
      <c r="B55" s="584" t="s">
        <v>5443</v>
      </c>
      <c r="C55" s="585">
        <v>2</v>
      </c>
      <c r="D55" s="585" t="s">
        <v>5489</v>
      </c>
      <c r="E55" s="585" t="s">
        <v>128</v>
      </c>
      <c r="F55" s="248">
        <v>400</v>
      </c>
      <c r="G55" s="247">
        <v>250</v>
      </c>
      <c r="H55" s="249">
        <v>62.5</v>
      </c>
      <c r="I55" s="247">
        <v>211</v>
      </c>
      <c r="J55" s="249">
        <v>52.75</v>
      </c>
      <c r="K55" s="250" t="s">
        <v>5490</v>
      </c>
      <c r="L55" s="227" t="e">
        <f>VLOOKUP(D55,#REF!,2,0)</f>
        <v>#REF!</v>
      </c>
      <c r="M55" s="178" t="str">
        <f t="shared" si="0"/>
        <v>K</v>
      </c>
      <c r="N55" s="178" t="str">
        <f t="shared" si="1"/>
        <v>K</v>
      </c>
      <c r="O55" s="178"/>
      <c r="P55" s="184">
        <f t="shared" si="2"/>
        <v>62.5</v>
      </c>
      <c r="Q55" s="184">
        <f t="shared" si="3"/>
        <v>52.75</v>
      </c>
      <c r="R55" s="180"/>
      <c r="S55" s="180" t="str">
        <f t="shared" si="4"/>
        <v>BETUL</v>
      </c>
      <c r="T55" s="180" t="str">
        <f t="shared" si="5"/>
        <v>BETUL</v>
      </c>
      <c r="U55" s="180" t="str">
        <f t="shared" si="6"/>
        <v>OKE</v>
      </c>
      <c r="V55" s="180" t="str">
        <f t="shared" si="7"/>
        <v>OKE</v>
      </c>
      <c r="W55" s="310" t="s">
        <v>500</v>
      </c>
      <c r="X55" s="311">
        <v>1</v>
      </c>
      <c r="Y55" s="311" t="s">
        <v>2716</v>
      </c>
      <c r="Z55" s="311" t="s">
        <v>131</v>
      </c>
      <c r="AA55" s="248">
        <v>425</v>
      </c>
      <c r="AB55" s="312">
        <v>242</v>
      </c>
      <c r="AC55" s="312">
        <v>56.941176470588204</v>
      </c>
      <c r="AD55" s="312">
        <v>256</v>
      </c>
      <c r="AE55" s="312">
        <v>60.235294117647101</v>
      </c>
      <c r="AF55" s="247" t="s">
        <v>2739</v>
      </c>
    </row>
    <row r="56" spans="1:32">
      <c r="A56" s="309">
        <v>47</v>
      </c>
      <c r="B56" s="584" t="s">
        <v>5443</v>
      </c>
      <c r="C56" s="585">
        <v>2</v>
      </c>
      <c r="D56" s="585" t="s">
        <v>5491</v>
      </c>
      <c r="E56" s="585" t="s">
        <v>128</v>
      </c>
      <c r="F56" s="248">
        <v>400</v>
      </c>
      <c r="G56" s="247">
        <v>12</v>
      </c>
      <c r="H56" s="249">
        <v>3</v>
      </c>
      <c r="I56" s="247">
        <v>12</v>
      </c>
      <c r="J56" s="249">
        <v>3</v>
      </c>
      <c r="K56" s="250"/>
      <c r="L56" s="227" t="e">
        <f>VLOOKUP(D56,#REF!,2,0)</f>
        <v>#REF!</v>
      </c>
      <c r="M56" s="178" t="str">
        <f t="shared" si="0"/>
        <v>K</v>
      </c>
      <c r="N56" s="178" t="str">
        <f t="shared" si="1"/>
        <v>K</v>
      </c>
      <c r="O56" s="178"/>
      <c r="P56" s="184">
        <f t="shared" si="2"/>
        <v>3</v>
      </c>
      <c r="Q56" s="184">
        <f t="shared" si="3"/>
        <v>3</v>
      </c>
      <c r="R56" s="180"/>
      <c r="S56" s="180" t="str">
        <f t="shared" si="4"/>
        <v>BETUL</v>
      </c>
      <c r="T56" s="180" t="str">
        <f t="shared" si="5"/>
        <v>BETUL</v>
      </c>
      <c r="U56" s="180" t="str">
        <f t="shared" si="6"/>
        <v>OKE</v>
      </c>
      <c r="V56" s="180" t="str">
        <f t="shared" si="7"/>
        <v>OKE</v>
      </c>
      <c r="W56" s="310" t="s">
        <v>500</v>
      </c>
      <c r="X56" s="311">
        <v>1</v>
      </c>
      <c r="Y56" s="311" t="s">
        <v>2719</v>
      </c>
      <c r="Z56" s="311" t="s">
        <v>131</v>
      </c>
      <c r="AA56" s="248">
        <v>425</v>
      </c>
      <c r="AB56" s="312">
        <v>188</v>
      </c>
      <c r="AC56" s="312">
        <v>44.235294117647101</v>
      </c>
      <c r="AD56" s="312">
        <v>234</v>
      </c>
      <c r="AE56" s="312">
        <v>55.058823529411796</v>
      </c>
      <c r="AF56" s="247" t="s">
        <v>2742</v>
      </c>
    </row>
    <row r="57" spans="1:32">
      <c r="A57" s="309">
        <v>48</v>
      </c>
      <c r="B57" s="584" t="s">
        <v>5443</v>
      </c>
      <c r="C57" s="585">
        <v>2</v>
      </c>
      <c r="D57" s="585" t="s">
        <v>5492</v>
      </c>
      <c r="E57" s="585" t="s">
        <v>128</v>
      </c>
      <c r="F57" s="248">
        <v>400</v>
      </c>
      <c r="G57" s="247">
        <v>168</v>
      </c>
      <c r="H57" s="249">
        <v>42</v>
      </c>
      <c r="I57" s="247">
        <v>118</v>
      </c>
      <c r="J57" s="249">
        <v>29.5</v>
      </c>
      <c r="K57" s="250"/>
      <c r="L57" s="227" t="e">
        <f>VLOOKUP(D57,#REF!,2,0)</f>
        <v>#REF!</v>
      </c>
      <c r="M57" s="178" t="str">
        <f t="shared" si="0"/>
        <v>K</v>
      </c>
      <c r="N57" s="178" t="str">
        <f t="shared" si="1"/>
        <v>K</v>
      </c>
      <c r="O57" s="178"/>
      <c r="P57" s="184">
        <f t="shared" si="2"/>
        <v>42</v>
      </c>
      <c r="Q57" s="184">
        <f t="shared" si="3"/>
        <v>29.5</v>
      </c>
      <c r="R57" s="180"/>
      <c r="S57" s="180" t="str">
        <f t="shared" si="4"/>
        <v>BETUL</v>
      </c>
      <c r="T57" s="180" t="str">
        <f t="shared" si="5"/>
        <v>BETUL</v>
      </c>
      <c r="U57" s="180" t="str">
        <f t="shared" si="6"/>
        <v>OKE</v>
      </c>
      <c r="V57" s="180" t="str">
        <f t="shared" si="7"/>
        <v>OKE</v>
      </c>
      <c r="W57" s="310" t="s">
        <v>500</v>
      </c>
      <c r="X57" s="311">
        <v>2</v>
      </c>
      <c r="Y57" s="311" t="s">
        <v>2725</v>
      </c>
      <c r="Z57" s="311" t="s">
        <v>131</v>
      </c>
      <c r="AA57" s="248">
        <v>425</v>
      </c>
      <c r="AB57" s="312">
        <v>138</v>
      </c>
      <c r="AC57" s="312">
        <v>32.470588235294102</v>
      </c>
      <c r="AD57" s="312">
        <v>156</v>
      </c>
      <c r="AE57" s="312">
        <v>36.705882352941202</v>
      </c>
      <c r="AF57" s="247" t="s">
        <v>2745</v>
      </c>
    </row>
    <row r="58" spans="1:32">
      <c r="A58" s="309">
        <v>49</v>
      </c>
      <c r="B58" s="584" t="s">
        <v>45</v>
      </c>
      <c r="C58" s="585">
        <v>4</v>
      </c>
      <c r="D58" s="585" t="s">
        <v>2743</v>
      </c>
      <c r="E58" s="585" t="s">
        <v>128</v>
      </c>
      <c r="F58" s="248">
        <v>463</v>
      </c>
      <c r="G58" s="247">
        <v>0</v>
      </c>
      <c r="H58" s="249">
        <v>0</v>
      </c>
      <c r="I58" s="247">
        <v>0</v>
      </c>
      <c r="J58" s="249">
        <v>0</v>
      </c>
      <c r="K58" s="250" t="s">
        <v>2744</v>
      </c>
      <c r="L58" s="227" t="e">
        <f>VLOOKUP(D58,#REF!,2,0)</f>
        <v>#REF!</v>
      </c>
      <c r="M58" s="178" t="str">
        <f t="shared" si="0"/>
        <v>K</v>
      </c>
      <c r="N58" s="178" t="str">
        <f t="shared" si="1"/>
        <v>K</v>
      </c>
      <c r="O58" s="178"/>
      <c r="P58" s="184">
        <f t="shared" si="2"/>
        <v>0</v>
      </c>
      <c r="Q58" s="184">
        <f t="shared" si="3"/>
        <v>0</v>
      </c>
      <c r="R58" s="180"/>
      <c r="S58" s="180" t="str">
        <f t="shared" si="4"/>
        <v>BETUL</v>
      </c>
      <c r="T58" s="180" t="str">
        <f t="shared" si="5"/>
        <v>BETUL</v>
      </c>
      <c r="U58" s="180" t="str">
        <f t="shared" si="6"/>
        <v>OKE</v>
      </c>
      <c r="V58" s="180" t="str">
        <f t="shared" si="7"/>
        <v>OKE</v>
      </c>
      <c r="W58" s="310" t="s">
        <v>500</v>
      </c>
      <c r="X58" s="311">
        <v>2</v>
      </c>
      <c r="Y58" s="311" t="s">
        <v>2728</v>
      </c>
      <c r="Z58" s="311" t="s">
        <v>131</v>
      </c>
      <c r="AA58" s="248">
        <v>385</v>
      </c>
      <c r="AB58" s="312">
        <v>260</v>
      </c>
      <c r="AC58" s="312">
        <v>67.532467532467507</v>
      </c>
      <c r="AD58" s="312">
        <v>167</v>
      </c>
      <c r="AE58" s="312">
        <v>43.3766233766234</v>
      </c>
      <c r="AF58" s="247" t="s">
        <v>2748</v>
      </c>
    </row>
    <row r="59" spans="1:32" ht="14">
      <c r="A59" s="309">
        <v>50</v>
      </c>
      <c r="B59" s="584" t="s">
        <v>45</v>
      </c>
      <c r="C59" s="585">
        <v>4</v>
      </c>
      <c r="D59" s="585" t="s">
        <v>2746</v>
      </c>
      <c r="E59" s="585" t="s">
        <v>128</v>
      </c>
      <c r="F59" s="248">
        <v>463</v>
      </c>
      <c r="G59" s="247">
        <v>98</v>
      </c>
      <c r="H59" s="249">
        <v>21.166306695464364</v>
      </c>
      <c r="I59" s="247">
        <v>78</v>
      </c>
      <c r="J59" s="249">
        <v>16.846652267818573</v>
      </c>
      <c r="K59" s="587" t="s">
        <v>2747</v>
      </c>
      <c r="L59" s="227" t="e">
        <f>VLOOKUP(D59,#REF!,2,0)</f>
        <v>#REF!</v>
      </c>
      <c r="M59" s="178" t="str">
        <f t="shared" si="0"/>
        <v>K</v>
      </c>
      <c r="N59" s="178" t="str">
        <f t="shared" si="1"/>
        <v>K</v>
      </c>
      <c r="O59" s="178"/>
      <c r="P59" s="184">
        <f t="shared" si="2"/>
        <v>21.166306695464364</v>
      </c>
      <c r="Q59" s="184">
        <f t="shared" si="3"/>
        <v>16.846652267818573</v>
      </c>
      <c r="R59" s="180"/>
      <c r="S59" s="180" t="str">
        <f t="shared" si="4"/>
        <v>BETUL</v>
      </c>
      <c r="T59" s="180" t="str">
        <f t="shared" si="5"/>
        <v>BETUL</v>
      </c>
      <c r="U59" s="180" t="str">
        <f t="shared" si="6"/>
        <v>OKE</v>
      </c>
      <c r="V59" s="180" t="str">
        <f t="shared" si="7"/>
        <v>OKE</v>
      </c>
      <c r="W59" s="310" t="s">
        <v>500</v>
      </c>
      <c r="X59" s="311">
        <v>2</v>
      </c>
      <c r="Y59" s="311" t="s">
        <v>2731</v>
      </c>
      <c r="Z59" s="311" t="s">
        <v>131</v>
      </c>
      <c r="AA59" s="248">
        <v>385</v>
      </c>
      <c r="AB59" s="312">
        <v>250</v>
      </c>
      <c r="AC59" s="312">
        <v>64.935064935064901</v>
      </c>
      <c r="AD59" s="312">
        <v>86</v>
      </c>
      <c r="AE59" s="312">
        <v>22.337662337662302</v>
      </c>
      <c r="AF59" s="247" t="s">
        <v>2751</v>
      </c>
    </row>
    <row r="60" spans="1:32">
      <c r="A60" s="309">
        <v>51</v>
      </c>
      <c r="B60" s="584" t="s">
        <v>45</v>
      </c>
      <c r="C60" s="585">
        <v>4</v>
      </c>
      <c r="D60" s="585" t="s">
        <v>2749</v>
      </c>
      <c r="E60" s="585" t="s">
        <v>131</v>
      </c>
      <c r="F60" s="248">
        <v>425</v>
      </c>
      <c r="G60" s="247">
        <v>156</v>
      </c>
      <c r="H60" s="249">
        <v>36.705882352941174</v>
      </c>
      <c r="I60" s="247">
        <v>167</v>
      </c>
      <c r="J60" s="249">
        <v>39.294117647058826</v>
      </c>
      <c r="K60" s="250" t="s">
        <v>2750</v>
      </c>
      <c r="L60" s="227" t="e">
        <f>VLOOKUP(D60,#REF!,2,0)</f>
        <v>#REF!</v>
      </c>
      <c r="M60" s="178" t="str">
        <f t="shared" si="0"/>
        <v>K</v>
      </c>
      <c r="N60" s="178" t="str">
        <f t="shared" si="1"/>
        <v>K</v>
      </c>
      <c r="O60" s="178"/>
      <c r="P60" s="184">
        <f t="shared" si="2"/>
        <v>36.705882352941174</v>
      </c>
      <c r="Q60" s="184">
        <f t="shared" si="3"/>
        <v>39.294117647058826</v>
      </c>
      <c r="R60" s="180"/>
      <c r="S60" s="180" t="str">
        <f t="shared" si="4"/>
        <v>BETUL</v>
      </c>
      <c r="T60" s="180" t="str">
        <f t="shared" si="5"/>
        <v>BETUL</v>
      </c>
      <c r="U60" s="180" t="str">
        <f t="shared" si="6"/>
        <v>OKE</v>
      </c>
      <c r="V60" s="180" t="str">
        <f t="shared" si="7"/>
        <v>OKE</v>
      </c>
      <c r="W60" s="310" t="s">
        <v>45</v>
      </c>
      <c r="X60" s="311">
        <v>4</v>
      </c>
      <c r="Y60" s="311" t="s">
        <v>2740</v>
      </c>
      <c r="Z60" s="311" t="s">
        <v>128</v>
      </c>
      <c r="AA60" s="248">
        <v>463</v>
      </c>
      <c r="AB60" s="312">
        <v>191</v>
      </c>
      <c r="AC60" s="312">
        <v>41.252699784017302</v>
      </c>
      <c r="AD60" s="312">
        <v>245</v>
      </c>
      <c r="AE60" s="312">
        <v>52.915766738660899</v>
      </c>
      <c r="AF60" s="247" t="s">
        <v>2754</v>
      </c>
    </row>
    <row r="61" spans="1:32" ht="14">
      <c r="A61" s="309">
        <v>52</v>
      </c>
      <c r="B61" s="584" t="s">
        <v>45</v>
      </c>
      <c r="C61" s="585">
        <v>4</v>
      </c>
      <c r="D61" s="585" t="s">
        <v>2752</v>
      </c>
      <c r="E61" s="585" t="s">
        <v>128</v>
      </c>
      <c r="F61" s="248">
        <v>352</v>
      </c>
      <c r="G61" s="247">
        <v>109</v>
      </c>
      <c r="H61" s="249">
        <v>30.96590909090909</v>
      </c>
      <c r="I61" s="247">
        <v>103</v>
      </c>
      <c r="J61" s="249">
        <v>29.261363636363637</v>
      </c>
      <c r="K61" s="587" t="s">
        <v>2753</v>
      </c>
      <c r="L61" s="227" t="e">
        <f>VLOOKUP(D61,#REF!,2,0)</f>
        <v>#REF!</v>
      </c>
      <c r="M61" s="178" t="str">
        <f t="shared" si="0"/>
        <v>K</v>
      </c>
      <c r="N61" s="178" t="str">
        <f t="shared" si="1"/>
        <v>K</v>
      </c>
      <c r="O61" s="178"/>
      <c r="P61" s="184">
        <f t="shared" si="2"/>
        <v>30.96590909090909</v>
      </c>
      <c r="Q61" s="184">
        <f t="shared" si="3"/>
        <v>29.261363636363637</v>
      </c>
      <c r="R61" s="180"/>
      <c r="S61" s="180" t="str">
        <f t="shared" si="4"/>
        <v>BETUL</v>
      </c>
      <c r="T61" s="180" t="str">
        <f t="shared" si="5"/>
        <v>BETUL</v>
      </c>
      <c r="U61" s="180" t="str">
        <f t="shared" si="6"/>
        <v>OKE</v>
      </c>
      <c r="V61" s="180" t="str">
        <f t="shared" si="7"/>
        <v>OKE</v>
      </c>
      <c r="W61" s="310" t="s">
        <v>45</v>
      </c>
      <c r="X61" s="311">
        <v>4</v>
      </c>
      <c r="Y61" s="311" t="s">
        <v>2743</v>
      </c>
      <c r="Z61" s="311" t="s">
        <v>128</v>
      </c>
      <c r="AA61" s="248">
        <v>463</v>
      </c>
      <c r="AB61" s="312">
        <v>5</v>
      </c>
      <c r="AC61" s="312">
        <v>1.0799136069114501</v>
      </c>
      <c r="AD61" s="312">
        <v>5</v>
      </c>
      <c r="AE61" s="312">
        <v>1.0799136069114501</v>
      </c>
      <c r="AF61" s="247" t="s">
        <v>2757</v>
      </c>
    </row>
    <row r="62" spans="1:32">
      <c r="A62" s="309">
        <v>53</v>
      </c>
      <c r="B62" s="584" t="s">
        <v>45</v>
      </c>
      <c r="C62" s="585">
        <v>4</v>
      </c>
      <c r="D62" s="585" t="s">
        <v>2755</v>
      </c>
      <c r="E62" s="585" t="s">
        <v>128</v>
      </c>
      <c r="F62" s="248">
        <v>352</v>
      </c>
      <c r="G62" s="247">
        <v>67</v>
      </c>
      <c r="H62" s="249">
        <v>19.03409090909091</v>
      </c>
      <c r="I62" s="247">
        <v>51</v>
      </c>
      <c r="J62" s="249">
        <v>14.488636363636365</v>
      </c>
      <c r="K62" s="250" t="s">
        <v>2756</v>
      </c>
      <c r="L62" s="227" t="e">
        <f>VLOOKUP(D62,#REF!,2,0)</f>
        <v>#REF!</v>
      </c>
      <c r="M62" s="178" t="str">
        <f t="shared" si="0"/>
        <v>K</v>
      </c>
      <c r="N62" s="178" t="str">
        <f t="shared" si="1"/>
        <v>K</v>
      </c>
      <c r="O62" s="178"/>
      <c r="P62" s="184">
        <f t="shared" si="2"/>
        <v>19.03409090909091</v>
      </c>
      <c r="Q62" s="184">
        <f t="shared" si="3"/>
        <v>14.488636363636365</v>
      </c>
      <c r="R62" s="180"/>
      <c r="S62" s="180" t="str">
        <f t="shared" si="4"/>
        <v>BETUL</v>
      </c>
      <c r="T62" s="180" t="str">
        <f t="shared" si="5"/>
        <v>BETUL</v>
      </c>
      <c r="U62" s="180" t="str">
        <f t="shared" si="6"/>
        <v>OKE</v>
      </c>
      <c r="V62" s="180" t="str">
        <f t="shared" si="7"/>
        <v>OKE</v>
      </c>
      <c r="W62" s="310" t="s">
        <v>45</v>
      </c>
      <c r="X62" s="311">
        <v>4</v>
      </c>
      <c r="Y62" s="311" t="s">
        <v>2746</v>
      </c>
      <c r="Z62" s="311" t="s">
        <v>131</v>
      </c>
      <c r="AA62" s="248">
        <v>463</v>
      </c>
      <c r="AB62" s="312">
        <v>99</v>
      </c>
      <c r="AC62" s="312">
        <v>21.382289416846699</v>
      </c>
      <c r="AD62" s="312">
        <v>89</v>
      </c>
      <c r="AE62" s="312">
        <v>19.222462203023799</v>
      </c>
      <c r="AF62" s="247" t="s">
        <v>2760</v>
      </c>
    </row>
    <row r="63" spans="1:32" ht="14">
      <c r="A63" s="309">
        <v>54</v>
      </c>
      <c r="B63" s="584" t="s">
        <v>45</v>
      </c>
      <c r="C63" s="585">
        <v>4</v>
      </c>
      <c r="D63" s="585" t="s">
        <v>2758</v>
      </c>
      <c r="E63" s="585" t="s">
        <v>128</v>
      </c>
      <c r="F63" s="248">
        <v>352</v>
      </c>
      <c r="G63" s="247">
        <v>33</v>
      </c>
      <c r="H63" s="249">
        <v>9.375</v>
      </c>
      <c r="I63" s="247">
        <v>34</v>
      </c>
      <c r="J63" s="249">
        <v>9.6590909090909083</v>
      </c>
      <c r="K63" s="587" t="s">
        <v>2759</v>
      </c>
      <c r="L63" s="227" t="e">
        <f>VLOOKUP(D63,#REF!,2,0)</f>
        <v>#REF!</v>
      </c>
      <c r="M63" s="178" t="str">
        <f t="shared" si="0"/>
        <v>K</v>
      </c>
      <c r="N63" s="178" t="str">
        <f t="shared" si="1"/>
        <v>K</v>
      </c>
      <c r="O63" s="178"/>
      <c r="P63" s="184">
        <f t="shared" si="2"/>
        <v>9.375</v>
      </c>
      <c r="Q63" s="184">
        <f t="shared" si="3"/>
        <v>9.6590909090909083</v>
      </c>
      <c r="R63" s="180"/>
      <c r="S63" s="180" t="str">
        <f t="shared" si="4"/>
        <v>BETUL</v>
      </c>
      <c r="T63" s="180" t="str">
        <f t="shared" si="5"/>
        <v>BETUL</v>
      </c>
      <c r="U63" s="180" t="str">
        <f t="shared" si="6"/>
        <v>OKE</v>
      </c>
      <c r="V63" s="180" t="str">
        <f t="shared" si="7"/>
        <v>OKE</v>
      </c>
      <c r="W63" s="310" t="s">
        <v>45</v>
      </c>
      <c r="X63" s="311">
        <v>4</v>
      </c>
      <c r="Y63" s="311" t="s">
        <v>2749</v>
      </c>
      <c r="Z63" s="311" t="s">
        <v>131</v>
      </c>
      <c r="AA63" s="248">
        <v>425</v>
      </c>
      <c r="AB63" s="312">
        <v>120</v>
      </c>
      <c r="AC63" s="312">
        <v>28.235294117647101</v>
      </c>
      <c r="AD63" s="312">
        <v>136</v>
      </c>
      <c r="AE63" s="312">
        <v>32</v>
      </c>
      <c r="AF63" s="247" t="s">
        <v>2763</v>
      </c>
    </row>
    <row r="64" spans="1:32" ht="14">
      <c r="A64" s="309">
        <v>55</v>
      </c>
      <c r="B64" s="313" t="s">
        <v>45</v>
      </c>
      <c r="C64" s="314">
        <v>4</v>
      </c>
      <c r="D64" s="314" t="s">
        <v>2761</v>
      </c>
      <c r="E64" s="585" t="s">
        <v>128</v>
      </c>
      <c r="F64" s="248">
        <v>352</v>
      </c>
      <c r="G64" s="247">
        <v>139</v>
      </c>
      <c r="H64" s="249">
        <v>39.488636363636367</v>
      </c>
      <c r="I64" s="247">
        <v>126</v>
      </c>
      <c r="J64" s="249">
        <v>35.795454545454547</v>
      </c>
      <c r="K64" s="587" t="s">
        <v>2762</v>
      </c>
      <c r="L64" s="227" t="e">
        <f>VLOOKUP(D64,#REF!,2,0)</f>
        <v>#REF!</v>
      </c>
      <c r="M64" s="178" t="str">
        <f t="shared" si="0"/>
        <v>K</v>
      </c>
      <c r="N64" s="178" t="str">
        <f t="shared" si="1"/>
        <v>K</v>
      </c>
      <c r="O64" s="178"/>
      <c r="P64" s="184">
        <f t="shared" si="2"/>
        <v>39.488636363636367</v>
      </c>
      <c r="Q64" s="184">
        <f t="shared" si="3"/>
        <v>35.795454545454547</v>
      </c>
      <c r="R64" s="180"/>
      <c r="S64" s="180" t="str">
        <f t="shared" si="4"/>
        <v>BETUL</v>
      </c>
      <c r="T64" s="180" t="str">
        <f t="shared" si="5"/>
        <v>BETUL</v>
      </c>
      <c r="U64" s="180" t="str">
        <f t="shared" si="6"/>
        <v>OKE</v>
      </c>
      <c r="V64" s="180" t="str">
        <f t="shared" si="7"/>
        <v>OKE</v>
      </c>
      <c r="W64" s="310" t="s">
        <v>45</v>
      </c>
      <c r="X64" s="311">
        <v>4</v>
      </c>
      <c r="Y64" s="311" t="s">
        <v>2752</v>
      </c>
      <c r="Z64" s="311" t="s">
        <v>128</v>
      </c>
      <c r="AA64" s="248">
        <v>352</v>
      </c>
      <c r="AB64" s="312">
        <v>147</v>
      </c>
      <c r="AC64" s="312">
        <v>41.761363636363598</v>
      </c>
      <c r="AD64" s="312">
        <v>151</v>
      </c>
      <c r="AE64" s="312">
        <v>42.897727272727302</v>
      </c>
      <c r="AF64" s="247" t="s">
        <v>2766</v>
      </c>
    </row>
    <row r="65" spans="1:32" ht="14">
      <c r="A65" s="309">
        <v>56</v>
      </c>
      <c r="B65" s="313" t="s">
        <v>45</v>
      </c>
      <c r="C65" s="314">
        <v>4</v>
      </c>
      <c r="D65" s="314" t="s">
        <v>2764</v>
      </c>
      <c r="E65" s="585" t="s">
        <v>128</v>
      </c>
      <c r="F65" s="248">
        <v>352</v>
      </c>
      <c r="G65" s="247">
        <v>128</v>
      </c>
      <c r="H65" s="249">
        <v>36.363636363636367</v>
      </c>
      <c r="I65" s="247">
        <v>119</v>
      </c>
      <c r="J65" s="249">
        <v>33.80681818181818</v>
      </c>
      <c r="K65" s="587" t="s">
        <v>2765</v>
      </c>
      <c r="L65" s="227" t="e">
        <f>VLOOKUP(D65,#REF!,2,0)</f>
        <v>#REF!</v>
      </c>
      <c r="M65" s="178" t="str">
        <f t="shared" si="0"/>
        <v>K</v>
      </c>
      <c r="N65" s="178" t="str">
        <f t="shared" si="1"/>
        <v>K</v>
      </c>
      <c r="O65" s="178"/>
      <c r="P65" s="184">
        <f t="shared" si="2"/>
        <v>36.363636363636367</v>
      </c>
      <c r="Q65" s="184">
        <f t="shared" si="3"/>
        <v>33.80681818181818</v>
      </c>
      <c r="R65" s="180"/>
      <c r="S65" s="180" t="str">
        <f t="shared" si="4"/>
        <v>BETUL</v>
      </c>
      <c r="T65" s="180" t="str">
        <f t="shared" si="5"/>
        <v>BETUL</v>
      </c>
      <c r="U65" s="180" t="str">
        <f t="shared" si="6"/>
        <v>OKE</v>
      </c>
      <c r="V65" s="180" t="str">
        <f t="shared" si="7"/>
        <v>OKE</v>
      </c>
      <c r="W65" s="310" t="s">
        <v>45</v>
      </c>
      <c r="X65" s="311">
        <v>4</v>
      </c>
      <c r="Y65" s="311" t="s">
        <v>2755</v>
      </c>
      <c r="Z65" s="311" t="s">
        <v>128</v>
      </c>
      <c r="AA65" s="248">
        <v>352</v>
      </c>
      <c r="AB65" s="312">
        <v>221</v>
      </c>
      <c r="AC65" s="312">
        <v>62.784090909090899</v>
      </c>
      <c r="AD65" s="312">
        <v>77</v>
      </c>
      <c r="AE65" s="312">
        <v>21.875</v>
      </c>
      <c r="AF65" s="247" t="s">
        <v>2769</v>
      </c>
    </row>
    <row r="66" spans="1:32">
      <c r="A66" s="309">
        <v>57</v>
      </c>
      <c r="B66" s="584" t="s">
        <v>45</v>
      </c>
      <c r="C66" s="585">
        <v>4</v>
      </c>
      <c r="D66" s="585" t="s">
        <v>2767</v>
      </c>
      <c r="E66" s="585" t="s">
        <v>128</v>
      </c>
      <c r="F66" s="248">
        <v>255</v>
      </c>
      <c r="G66" s="247">
        <v>147</v>
      </c>
      <c r="H66" s="249">
        <v>57.647058823529406</v>
      </c>
      <c r="I66" s="247">
        <v>109</v>
      </c>
      <c r="J66" s="249">
        <v>42.745098039215684</v>
      </c>
      <c r="K66" s="250" t="s">
        <v>2768</v>
      </c>
      <c r="L66" s="227" t="e">
        <f>VLOOKUP(D66,#REF!,2,0)</f>
        <v>#REF!</v>
      </c>
      <c r="M66" s="178" t="str">
        <f t="shared" si="0"/>
        <v>K</v>
      </c>
      <c r="N66" s="178" t="str">
        <f t="shared" si="1"/>
        <v>K</v>
      </c>
      <c r="O66" s="178"/>
      <c r="P66" s="184">
        <f t="shared" si="2"/>
        <v>57.647058823529406</v>
      </c>
      <c r="Q66" s="184">
        <f t="shared" si="3"/>
        <v>42.745098039215684</v>
      </c>
      <c r="R66" s="180"/>
      <c r="S66" s="180" t="str">
        <f t="shared" si="4"/>
        <v>BETUL</v>
      </c>
      <c r="T66" s="180" t="str">
        <f t="shared" si="5"/>
        <v>BETUL</v>
      </c>
      <c r="U66" s="180" t="str">
        <f t="shared" si="6"/>
        <v>OKE</v>
      </c>
      <c r="V66" s="180" t="str">
        <f t="shared" si="7"/>
        <v>OKE</v>
      </c>
      <c r="W66" s="310" t="s">
        <v>45</v>
      </c>
      <c r="X66" s="311">
        <v>4</v>
      </c>
      <c r="Y66" s="311" t="s">
        <v>2758</v>
      </c>
      <c r="Z66" s="311" t="s">
        <v>128</v>
      </c>
      <c r="AA66" s="248">
        <v>352</v>
      </c>
      <c r="AB66" s="312">
        <v>21</v>
      </c>
      <c r="AC66" s="312">
        <v>5.9659090909090899</v>
      </c>
      <c r="AD66" s="312">
        <v>23</v>
      </c>
      <c r="AE66" s="312">
        <v>6.5340909090909101</v>
      </c>
      <c r="AF66" s="247" t="s">
        <v>2772</v>
      </c>
    </row>
    <row r="67" spans="1:32">
      <c r="A67" s="309">
        <v>58</v>
      </c>
      <c r="B67" s="584" t="s">
        <v>45</v>
      </c>
      <c r="C67" s="585">
        <v>4</v>
      </c>
      <c r="D67" s="585" t="s">
        <v>2770</v>
      </c>
      <c r="E67" s="585" t="s">
        <v>128</v>
      </c>
      <c r="F67" s="248">
        <v>362</v>
      </c>
      <c r="G67" s="247">
        <v>100</v>
      </c>
      <c r="H67" s="249">
        <v>27.624309392265197</v>
      </c>
      <c r="I67" s="247">
        <v>82</v>
      </c>
      <c r="J67" s="249">
        <v>22.651933701657459</v>
      </c>
      <c r="K67" s="250" t="s">
        <v>2771</v>
      </c>
      <c r="L67" s="227" t="e">
        <f>VLOOKUP(D67,#REF!,2,0)</f>
        <v>#REF!</v>
      </c>
      <c r="M67" s="178" t="str">
        <f t="shared" si="0"/>
        <v>K</v>
      </c>
      <c r="N67" s="178" t="str">
        <f t="shared" si="1"/>
        <v>K</v>
      </c>
      <c r="O67" s="178"/>
      <c r="P67" s="184">
        <f t="shared" si="2"/>
        <v>27.624309392265197</v>
      </c>
      <c r="Q67" s="184">
        <f t="shared" si="3"/>
        <v>22.651933701657459</v>
      </c>
      <c r="R67" s="180"/>
      <c r="S67" s="180" t="str">
        <f t="shared" si="4"/>
        <v>BETUL</v>
      </c>
      <c r="T67" s="180" t="str">
        <f t="shared" si="5"/>
        <v>BETUL</v>
      </c>
      <c r="U67" s="180" t="str">
        <f t="shared" si="6"/>
        <v>OKE</v>
      </c>
      <c r="V67" s="180" t="str">
        <f t="shared" si="7"/>
        <v>OKE</v>
      </c>
      <c r="W67" s="310" t="s">
        <v>45</v>
      </c>
      <c r="X67" s="311">
        <v>4</v>
      </c>
      <c r="Y67" s="311" t="s">
        <v>2761</v>
      </c>
      <c r="Z67" s="311" t="s">
        <v>128</v>
      </c>
      <c r="AA67" s="248">
        <v>352</v>
      </c>
      <c r="AB67" s="312">
        <v>134</v>
      </c>
      <c r="AC67" s="312">
        <v>38.068181818181799</v>
      </c>
      <c r="AD67" s="312">
        <v>118</v>
      </c>
      <c r="AE67" s="312">
        <v>33.522727272727302</v>
      </c>
      <c r="AF67" s="247" t="s">
        <v>2775</v>
      </c>
    </row>
    <row r="68" spans="1:32">
      <c r="A68" s="309">
        <v>59</v>
      </c>
      <c r="B68" s="584" t="s">
        <v>45</v>
      </c>
      <c r="C68" s="585">
        <v>4</v>
      </c>
      <c r="D68" s="585" t="s">
        <v>2654</v>
      </c>
      <c r="E68" s="585" t="s">
        <v>128</v>
      </c>
      <c r="F68" s="248">
        <v>400</v>
      </c>
      <c r="G68" s="247">
        <v>169</v>
      </c>
      <c r="H68" s="249">
        <v>42.25</v>
      </c>
      <c r="I68" s="247">
        <v>159</v>
      </c>
      <c r="J68" s="249">
        <v>39.75</v>
      </c>
      <c r="K68" s="250" t="s">
        <v>2655</v>
      </c>
      <c r="L68" s="227" t="e">
        <f>VLOOKUP(D68,#REF!,2,0)</f>
        <v>#REF!</v>
      </c>
      <c r="M68" s="178" t="str">
        <f t="shared" si="0"/>
        <v>K</v>
      </c>
      <c r="N68" s="178" t="str">
        <f t="shared" si="1"/>
        <v>K</v>
      </c>
      <c r="O68" s="178"/>
      <c r="P68" s="184">
        <f t="shared" si="2"/>
        <v>42.25</v>
      </c>
      <c r="Q68" s="184">
        <f t="shared" si="3"/>
        <v>39.75</v>
      </c>
      <c r="R68" s="180"/>
      <c r="S68" s="180" t="str">
        <f t="shared" si="4"/>
        <v>BETUL</v>
      </c>
      <c r="T68" s="180" t="str">
        <f t="shared" si="5"/>
        <v>BETUL</v>
      </c>
      <c r="U68" s="180" t="str">
        <f t="shared" si="6"/>
        <v>OKE</v>
      </c>
      <c r="V68" s="180" t="str">
        <f t="shared" si="7"/>
        <v>OKE</v>
      </c>
      <c r="W68" s="310" t="s">
        <v>45</v>
      </c>
      <c r="X68" s="311">
        <v>4</v>
      </c>
      <c r="Y68" s="311" t="s">
        <v>2764</v>
      </c>
      <c r="Z68" s="311" t="s">
        <v>128</v>
      </c>
      <c r="AA68" s="248">
        <v>352</v>
      </c>
      <c r="AB68" s="312">
        <v>102</v>
      </c>
      <c r="AC68" s="312">
        <v>28.977272727272702</v>
      </c>
      <c r="AD68" s="312">
        <v>109</v>
      </c>
      <c r="AE68" s="312">
        <v>30.965909090909101</v>
      </c>
      <c r="AF68" s="247" t="s">
        <v>2778</v>
      </c>
    </row>
    <row r="69" spans="1:32">
      <c r="A69" s="309">
        <v>60</v>
      </c>
      <c r="B69" s="584" t="s">
        <v>45</v>
      </c>
      <c r="C69" s="585">
        <v>4</v>
      </c>
      <c r="D69" s="585" t="s">
        <v>2740</v>
      </c>
      <c r="E69" s="585" t="s">
        <v>131</v>
      </c>
      <c r="F69" s="248">
        <v>463</v>
      </c>
      <c r="G69" s="247">
        <v>332</v>
      </c>
      <c r="H69" s="249">
        <v>71.70626349892008</v>
      </c>
      <c r="I69" s="247">
        <v>339</v>
      </c>
      <c r="J69" s="249">
        <v>73.218142548596106</v>
      </c>
      <c r="K69" s="250" t="s">
        <v>2741</v>
      </c>
      <c r="L69" s="227" t="e">
        <f>VLOOKUP(D69,#REF!,2,0)</f>
        <v>#REF!</v>
      </c>
      <c r="M69" s="178" t="str">
        <f t="shared" si="0"/>
        <v>K</v>
      </c>
      <c r="N69" s="178" t="str">
        <f t="shared" si="1"/>
        <v>K</v>
      </c>
      <c r="O69" s="178"/>
      <c r="P69" s="184">
        <f t="shared" si="2"/>
        <v>71.70626349892008</v>
      </c>
      <c r="Q69" s="184">
        <f t="shared" si="3"/>
        <v>73.218142548596106</v>
      </c>
      <c r="R69" s="180"/>
      <c r="S69" s="180" t="str">
        <f t="shared" si="4"/>
        <v>BETUL</v>
      </c>
      <c r="T69" s="180" t="str">
        <f t="shared" si="5"/>
        <v>BETUL</v>
      </c>
      <c r="U69" s="180" t="str">
        <f t="shared" si="6"/>
        <v>OKE</v>
      </c>
      <c r="V69" s="180" t="str">
        <f t="shared" si="7"/>
        <v>OKE</v>
      </c>
      <c r="W69" s="310" t="s">
        <v>45</v>
      </c>
      <c r="X69" s="311">
        <v>4</v>
      </c>
      <c r="Y69" s="311" t="s">
        <v>2767</v>
      </c>
      <c r="Z69" s="311" t="s">
        <v>131</v>
      </c>
      <c r="AA69" s="248">
        <v>255</v>
      </c>
      <c r="AB69" s="312">
        <v>9</v>
      </c>
      <c r="AC69" s="312">
        <v>3.52941176470588</v>
      </c>
      <c r="AD69" s="312">
        <v>11</v>
      </c>
      <c r="AE69" s="312">
        <v>4.31372549019608</v>
      </c>
      <c r="AF69" s="247" t="s">
        <v>2781</v>
      </c>
    </row>
    <row r="70" spans="1:32">
      <c r="A70" s="309">
        <v>61</v>
      </c>
      <c r="B70" s="584" t="s">
        <v>45</v>
      </c>
      <c r="C70" s="585">
        <v>6</v>
      </c>
      <c r="D70" s="585" t="s">
        <v>2773</v>
      </c>
      <c r="E70" s="585" t="s">
        <v>131</v>
      </c>
      <c r="F70" s="248">
        <v>425</v>
      </c>
      <c r="G70" s="247">
        <v>124</v>
      </c>
      <c r="H70" s="249">
        <v>29.176470588235293</v>
      </c>
      <c r="I70" s="247">
        <v>96</v>
      </c>
      <c r="J70" s="249">
        <v>22.588235294117649</v>
      </c>
      <c r="K70" s="250" t="s">
        <v>2774</v>
      </c>
      <c r="L70" s="227" t="e">
        <f>VLOOKUP(D70,#REF!,2,0)</f>
        <v>#REF!</v>
      </c>
      <c r="M70" s="178" t="str">
        <f t="shared" si="0"/>
        <v>K</v>
      </c>
      <c r="N70" s="178" t="str">
        <f t="shared" si="1"/>
        <v>K</v>
      </c>
      <c r="O70" s="178"/>
      <c r="P70" s="184">
        <f t="shared" si="2"/>
        <v>29.176470588235293</v>
      </c>
      <c r="Q70" s="184">
        <f t="shared" si="3"/>
        <v>22.588235294117649</v>
      </c>
      <c r="R70" s="180"/>
      <c r="S70" s="180" t="str">
        <f t="shared" si="4"/>
        <v>BETUL</v>
      </c>
      <c r="T70" s="180" t="str">
        <f t="shared" si="5"/>
        <v>BETUL</v>
      </c>
      <c r="U70" s="180" t="str">
        <f t="shared" si="6"/>
        <v>OKE</v>
      </c>
      <c r="V70" s="180" t="str">
        <f t="shared" si="7"/>
        <v>OKE</v>
      </c>
      <c r="W70" s="310" t="s">
        <v>45</v>
      </c>
      <c r="X70" s="311">
        <v>4</v>
      </c>
      <c r="Y70" s="311" t="s">
        <v>2770</v>
      </c>
      <c r="Z70" s="311" t="s">
        <v>128</v>
      </c>
      <c r="AA70" s="248">
        <v>362</v>
      </c>
      <c r="AB70" s="312">
        <v>127</v>
      </c>
      <c r="AC70" s="312">
        <v>35.082872928176798</v>
      </c>
      <c r="AD70" s="312">
        <v>82</v>
      </c>
      <c r="AE70" s="312">
        <v>22.651933701657502</v>
      </c>
      <c r="AF70" s="247" t="s">
        <v>2771</v>
      </c>
    </row>
    <row r="71" spans="1:32">
      <c r="A71" s="309">
        <v>62</v>
      </c>
      <c r="B71" s="584" t="s">
        <v>45</v>
      </c>
      <c r="C71" s="585">
        <v>6</v>
      </c>
      <c r="D71" s="585" t="s">
        <v>2776</v>
      </c>
      <c r="E71" s="585" t="s">
        <v>128</v>
      </c>
      <c r="F71" s="248">
        <v>352</v>
      </c>
      <c r="G71" s="247">
        <v>99</v>
      </c>
      <c r="H71" s="249">
        <v>28.125</v>
      </c>
      <c r="I71" s="247">
        <v>96</v>
      </c>
      <c r="J71" s="249">
        <v>27.27272727272727</v>
      </c>
      <c r="K71" s="250" t="s">
        <v>2777</v>
      </c>
      <c r="L71" s="227" t="e">
        <f>VLOOKUP(D71,#REF!,2,0)</f>
        <v>#REF!</v>
      </c>
      <c r="M71" s="178" t="str">
        <f t="shared" si="0"/>
        <v>K</v>
      </c>
      <c r="N71" s="178" t="str">
        <f t="shared" si="1"/>
        <v>K</v>
      </c>
      <c r="O71" s="178"/>
      <c r="P71" s="184">
        <f t="shared" si="2"/>
        <v>28.125</v>
      </c>
      <c r="Q71" s="184">
        <f t="shared" si="3"/>
        <v>27.27272727272727</v>
      </c>
      <c r="R71" s="180"/>
      <c r="S71" s="180" t="str">
        <f t="shared" si="4"/>
        <v>BETUL</v>
      </c>
      <c r="T71" s="180" t="str">
        <f t="shared" si="5"/>
        <v>BETUL</v>
      </c>
      <c r="U71" s="180" t="str">
        <f t="shared" si="6"/>
        <v>OKE</v>
      </c>
      <c r="V71" s="180" t="str">
        <f t="shared" si="7"/>
        <v>OKE</v>
      </c>
      <c r="W71" s="310" t="s">
        <v>45</v>
      </c>
      <c r="X71" s="311">
        <v>6</v>
      </c>
      <c r="Y71" s="311" t="s">
        <v>2773</v>
      </c>
      <c r="Z71" s="311" t="s">
        <v>128</v>
      </c>
      <c r="AA71" s="248">
        <v>425</v>
      </c>
      <c r="AB71" s="312">
        <v>166</v>
      </c>
      <c r="AC71" s="312">
        <v>39.058823529411796</v>
      </c>
      <c r="AD71" s="312">
        <v>190</v>
      </c>
      <c r="AE71" s="312">
        <v>44.705882352941202</v>
      </c>
      <c r="AF71" s="247" t="s">
        <v>2786</v>
      </c>
    </row>
    <row r="72" spans="1:32">
      <c r="A72" s="309">
        <v>63</v>
      </c>
      <c r="B72" s="584" t="s">
        <v>45</v>
      </c>
      <c r="C72" s="585">
        <v>6</v>
      </c>
      <c r="D72" s="585" t="s">
        <v>2779</v>
      </c>
      <c r="E72" s="585" t="s">
        <v>131</v>
      </c>
      <c r="F72" s="248">
        <v>352</v>
      </c>
      <c r="G72" s="247">
        <v>174</v>
      </c>
      <c r="H72" s="249">
        <v>49.43181818181818</v>
      </c>
      <c r="I72" s="247">
        <v>181</v>
      </c>
      <c r="J72" s="249">
        <v>51.42045454545454</v>
      </c>
      <c r="K72" s="250" t="s">
        <v>2780</v>
      </c>
      <c r="L72" s="227" t="e">
        <f>VLOOKUP(D72,#REF!,2,0)</f>
        <v>#REF!</v>
      </c>
      <c r="M72" s="178" t="str">
        <f t="shared" si="0"/>
        <v>K</v>
      </c>
      <c r="N72" s="178" t="str">
        <f t="shared" si="1"/>
        <v>K</v>
      </c>
      <c r="O72" s="178"/>
      <c r="P72" s="184">
        <f t="shared" si="2"/>
        <v>49.43181818181818</v>
      </c>
      <c r="Q72" s="184">
        <f t="shared" si="3"/>
        <v>51.42045454545454</v>
      </c>
      <c r="R72" s="180"/>
      <c r="S72" s="180" t="str">
        <f t="shared" si="4"/>
        <v>BETUL</v>
      </c>
      <c r="T72" s="180" t="str">
        <f t="shared" si="5"/>
        <v>BETUL</v>
      </c>
      <c r="U72" s="180" t="str">
        <f t="shared" si="6"/>
        <v>OKE</v>
      </c>
      <c r="V72" s="180" t="str">
        <f t="shared" si="7"/>
        <v>OKE</v>
      </c>
      <c r="W72" s="310" t="s">
        <v>45</v>
      </c>
      <c r="X72" s="311">
        <v>6</v>
      </c>
      <c r="Y72" s="311" t="s">
        <v>2776</v>
      </c>
      <c r="Z72" s="311" t="s">
        <v>128</v>
      </c>
      <c r="AA72" s="248">
        <v>352</v>
      </c>
      <c r="AB72" s="312">
        <v>132</v>
      </c>
      <c r="AC72" s="312">
        <v>37.5</v>
      </c>
      <c r="AD72" s="312">
        <v>104</v>
      </c>
      <c r="AE72" s="312">
        <v>29.545454545454501</v>
      </c>
      <c r="AF72" s="247" t="s">
        <v>2789</v>
      </c>
    </row>
    <row r="73" spans="1:32">
      <c r="A73" s="309">
        <v>64</v>
      </c>
      <c r="B73" s="584" t="s">
        <v>45</v>
      </c>
      <c r="C73" s="585">
        <v>6</v>
      </c>
      <c r="D73" s="585" t="s">
        <v>2782</v>
      </c>
      <c r="E73" s="585" t="s">
        <v>128</v>
      </c>
      <c r="F73" s="248">
        <v>352</v>
      </c>
      <c r="G73" s="247">
        <v>82</v>
      </c>
      <c r="H73" s="249">
        <v>23.295454545454543</v>
      </c>
      <c r="I73" s="247">
        <v>60</v>
      </c>
      <c r="J73" s="249">
        <v>17.045454545454543</v>
      </c>
      <c r="K73" s="250" t="s">
        <v>2783</v>
      </c>
      <c r="L73" s="227" t="e">
        <f>VLOOKUP(D73,#REF!,2,0)</f>
        <v>#REF!</v>
      </c>
      <c r="M73" s="178" t="str">
        <f t="shared" si="0"/>
        <v>K</v>
      </c>
      <c r="N73" s="178" t="str">
        <f t="shared" si="1"/>
        <v>K</v>
      </c>
      <c r="O73" s="178"/>
      <c r="P73" s="184">
        <f t="shared" si="2"/>
        <v>23.295454545454543</v>
      </c>
      <c r="Q73" s="184">
        <f t="shared" si="3"/>
        <v>17.045454545454543</v>
      </c>
      <c r="R73" s="180"/>
      <c r="S73" s="180" t="str">
        <f t="shared" si="4"/>
        <v>BETUL</v>
      </c>
      <c r="T73" s="180" t="str">
        <f t="shared" si="5"/>
        <v>BETUL</v>
      </c>
      <c r="U73" s="180" t="str">
        <f t="shared" si="6"/>
        <v>OKE</v>
      </c>
      <c r="V73" s="180" t="str">
        <f t="shared" si="7"/>
        <v>OKE</v>
      </c>
      <c r="W73" s="310" t="s">
        <v>45</v>
      </c>
      <c r="X73" s="311">
        <v>6</v>
      </c>
      <c r="Y73" s="311" t="s">
        <v>2779</v>
      </c>
      <c r="Z73" s="311" t="s">
        <v>128</v>
      </c>
      <c r="AA73" s="248">
        <v>352</v>
      </c>
      <c r="AB73" s="312">
        <v>139</v>
      </c>
      <c r="AC73" s="312">
        <v>39.488636363636402</v>
      </c>
      <c r="AD73" s="312">
        <v>165</v>
      </c>
      <c r="AE73" s="312">
        <v>46.875</v>
      </c>
      <c r="AF73" s="247" t="s">
        <v>2792</v>
      </c>
    </row>
    <row r="74" spans="1:32">
      <c r="A74" s="309">
        <v>65</v>
      </c>
      <c r="B74" s="584" t="s">
        <v>45</v>
      </c>
      <c r="C74" s="585">
        <v>6</v>
      </c>
      <c r="D74" s="585" t="s">
        <v>2784</v>
      </c>
      <c r="E74" s="585" t="s">
        <v>131</v>
      </c>
      <c r="F74" s="248">
        <v>352</v>
      </c>
      <c r="G74" s="247">
        <v>216</v>
      </c>
      <c r="H74" s="249">
        <v>61.363636363636367</v>
      </c>
      <c r="I74" s="247">
        <v>189</v>
      </c>
      <c r="J74" s="249">
        <v>53.69318181818182</v>
      </c>
      <c r="K74" s="250" t="s">
        <v>2785</v>
      </c>
      <c r="L74" s="227" t="e">
        <f>VLOOKUP(D74,#REF!,2,0)</f>
        <v>#REF!</v>
      </c>
      <c r="M74" s="178" t="str">
        <f t="shared" ref="M74:M102" si="8">IF(H74&gt;=80,"B","K")</f>
        <v>K</v>
      </c>
      <c r="N74" s="178" t="str">
        <f t="shared" ref="N74:N102" si="9">IF(J74&gt;=80,"B","K")</f>
        <v>K</v>
      </c>
      <c r="O74" s="178"/>
      <c r="P74" s="184">
        <f t="shared" ref="P74:P102" si="10">(G74/F74)*100</f>
        <v>61.363636363636367</v>
      </c>
      <c r="Q74" s="184">
        <f t="shared" ref="Q74:Q102" si="11">(I74/F74)*100</f>
        <v>53.69318181818182</v>
      </c>
      <c r="R74" s="180"/>
      <c r="S74" s="180" t="str">
        <f t="shared" ref="S74:S102" si="12">IF(P74=H74,"BETUL","salah")</f>
        <v>BETUL</v>
      </c>
      <c r="T74" s="180" t="str">
        <f t="shared" ref="T74:T102" si="13">IF(Q74=J74,"BETUL","salah")</f>
        <v>BETUL</v>
      </c>
      <c r="U74" s="180" t="str">
        <f t="shared" ref="U74:U102" si="14">IF(H74&gt;100,"CEK KEMBALI","OKE")</f>
        <v>OKE</v>
      </c>
      <c r="V74" s="180" t="str">
        <f t="shared" ref="V74:V102" si="15">IF(J74&gt;100,"CEK KEMBALI","OKE")</f>
        <v>OKE</v>
      </c>
      <c r="W74" s="310" t="s">
        <v>45</v>
      </c>
      <c r="X74" s="311">
        <v>6</v>
      </c>
      <c r="Y74" s="311" t="s">
        <v>2782</v>
      </c>
      <c r="Z74" s="311" t="s">
        <v>128</v>
      </c>
      <c r="AA74" s="248">
        <v>352</v>
      </c>
      <c r="AB74" s="312">
        <v>141</v>
      </c>
      <c r="AC74" s="312">
        <v>40.056818181818201</v>
      </c>
      <c r="AD74" s="312">
        <v>130</v>
      </c>
      <c r="AE74" s="312">
        <v>36.931818181818201</v>
      </c>
      <c r="AF74" s="247" t="s">
        <v>2795</v>
      </c>
    </row>
    <row r="75" spans="1:32">
      <c r="A75" s="309">
        <v>66</v>
      </c>
      <c r="B75" s="584" t="s">
        <v>45</v>
      </c>
      <c r="C75" s="585">
        <v>6</v>
      </c>
      <c r="D75" s="585" t="s">
        <v>2787</v>
      </c>
      <c r="E75" s="585" t="s">
        <v>131</v>
      </c>
      <c r="F75" s="248">
        <v>425</v>
      </c>
      <c r="G75" s="247">
        <v>132</v>
      </c>
      <c r="H75" s="249">
        <v>31.058823529411768</v>
      </c>
      <c r="I75" s="247">
        <v>120</v>
      </c>
      <c r="J75" s="249">
        <v>28.235294117647058</v>
      </c>
      <c r="K75" s="250" t="s">
        <v>2788</v>
      </c>
      <c r="L75" s="227" t="e">
        <f>VLOOKUP(D75,#REF!,2,0)</f>
        <v>#REF!</v>
      </c>
      <c r="M75" s="178" t="str">
        <f t="shared" si="8"/>
        <v>K</v>
      </c>
      <c r="N75" s="178" t="str">
        <f t="shared" si="9"/>
        <v>K</v>
      </c>
      <c r="O75" s="178"/>
      <c r="P75" s="184">
        <f t="shared" si="10"/>
        <v>31.058823529411768</v>
      </c>
      <c r="Q75" s="184">
        <f t="shared" si="11"/>
        <v>28.235294117647058</v>
      </c>
      <c r="R75" s="180"/>
      <c r="S75" s="180" t="str">
        <f t="shared" si="12"/>
        <v>BETUL</v>
      </c>
      <c r="T75" s="180" t="str">
        <f t="shared" si="13"/>
        <v>BETUL</v>
      </c>
      <c r="U75" s="180" t="str">
        <f t="shared" si="14"/>
        <v>OKE</v>
      </c>
      <c r="V75" s="180" t="str">
        <f t="shared" si="15"/>
        <v>OKE</v>
      </c>
      <c r="W75" s="310" t="s">
        <v>45</v>
      </c>
      <c r="X75" s="311">
        <v>6</v>
      </c>
      <c r="Y75" s="311" t="s">
        <v>2784</v>
      </c>
      <c r="Z75" s="311" t="s">
        <v>131</v>
      </c>
      <c r="AA75" s="248">
        <v>352</v>
      </c>
      <c r="AB75" s="312">
        <v>196</v>
      </c>
      <c r="AC75" s="312">
        <v>55.681818181818201</v>
      </c>
      <c r="AD75" s="312">
        <v>193</v>
      </c>
      <c r="AE75" s="312">
        <v>54.829545454545503</v>
      </c>
      <c r="AF75" s="247" t="s">
        <v>2798</v>
      </c>
    </row>
    <row r="76" spans="1:32">
      <c r="A76" s="309">
        <v>67</v>
      </c>
      <c r="B76" s="584" t="s">
        <v>45</v>
      </c>
      <c r="C76" s="585">
        <v>6</v>
      </c>
      <c r="D76" s="585" t="s">
        <v>2790</v>
      </c>
      <c r="E76" s="585" t="s">
        <v>131</v>
      </c>
      <c r="F76" s="248">
        <v>352</v>
      </c>
      <c r="G76" s="247">
        <v>263</v>
      </c>
      <c r="H76" s="249">
        <v>74.715909090909093</v>
      </c>
      <c r="I76" s="247">
        <v>140</v>
      </c>
      <c r="J76" s="249">
        <v>39.772727272727273</v>
      </c>
      <c r="K76" s="250" t="s">
        <v>2791</v>
      </c>
      <c r="L76" s="227" t="e">
        <f>VLOOKUP(D76,#REF!,2,0)</f>
        <v>#REF!</v>
      </c>
      <c r="M76" s="178" t="str">
        <f t="shared" si="8"/>
        <v>K</v>
      </c>
      <c r="N76" s="178" t="str">
        <f t="shared" si="9"/>
        <v>K</v>
      </c>
      <c r="O76" s="178"/>
      <c r="P76" s="184">
        <f t="shared" si="10"/>
        <v>74.715909090909093</v>
      </c>
      <c r="Q76" s="184">
        <f t="shared" si="11"/>
        <v>39.772727272727273</v>
      </c>
      <c r="R76" s="180"/>
      <c r="S76" s="180" t="str">
        <f t="shared" si="12"/>
        <v>BETUL</v>
      </c>
      <c r="T76" s="180" t="str">
        <f t="shared" si="13"/>
        <v>BETUL</v>
      </c>
      <c r="U76" s="180" t="str">
        <f t="shared" si="14"/>
        <v>OKE</v>
      </c>
      <c r="V76" s="180" t="str">
        <f t="shared" si="15"/>
        <v>OKE</v>
      </c>
      <c r="W76" s="310" t="s">
        <v>45</v>
      </c>
      <c r="X76" s="311">
        <v>6</v>
      </c>
      <c r="Y76" s="311" t="s">
        <v>2787</v>
      </c>
      <c r="Z76" s="311" t="s">
        <v>131</v>
      </c>
      <c r="AA76" s="248">
        <v>425</v>
      </c>
      <c r="AB76" s="312">
        <v>115</v>
      </c>
      <c r="AC76" s="312">
        <v>27.0588235294118</v>
      </c>
      <c r="AD76" s="312">
        <v>106</v>
      </c>
      <c r="AE76" s="312">
        <v>24.9411764705882</v>
      </c>
      <c r="AF76" s="247" t="s">
        <v>2801</v>
      </c>
    </row>
    <row r="77" spans="1:32">
      <c r="A77" s="309">
        <v>68</v>
      </c>
      <c r="B77" s="584" t="s">
        <v>45</v>
      </c>
      <c r="C77" s="585">
        <v>6</v>
      </c>
      <c r="D77" s="585" t="s">
        <v>2793</v>
      </c>
      <c r="E77" s="585" t="s">
        <v>128</v>
      </c>
      <c r="F77" s="248">
        <v>463</v>
      </c>
      <c r="G77" s="247">
        <v>197</v>
      </c>
      <c r="H77" s="249">
        <v>42.548596112311017</v>
      </c>
      <c r="I77" s="247">
        <v>197</v>
      </c>
      <c r="J77" s="249">
        <v>42.548596112311017</v>
      </c>
      <c r="K77" s="250" t="s">
        <v>2794</v>
      </c>
      <c r="L77" s="227" t="e">
        <f>VLOOKUP(D77,#REF!,2,0)</f>
        <v>#REF!</v>
      </c>
      <c r="M77" s="178" t="str">
        <f t="shared" si="8"/>
        <v>K</v>
      </c>
      <c r="N77" s="178" t="str">
        <f t="shared" si="9"/>
        <v>K</v>
      </c>
      <c r="O77" s="178"/>
      <c r="P77" s="184">
        <f t="shared" si="10"/>
        <v>42.548596112311017</v>
      </c>
      <c r="Q77" s="184">
        <f t="shared" si="11"/>
        <v>42.548596112311017</v>
      </c>
      <c r="R77" s="180"/>
      <c r="S77" s="180" t="str">
        <f t="shared" si="12"/>
        <v>BETUL</v>
      </c>
      <c r="T77" s="180" t="str">
        <f t="shared" si="13"/>
        <v>BETUL</v>
      </c>
      <c r="U77" s="180" t="str">
        <f t="shared" si="14"/>
        <v>OKE</v>
      </c>
      <c r="V77" s="180" t="str">
        <f t="shared" si="15"/>
        <v>OKE</v>
      </c>
      <c r="W77" s="310" t="s">
        <v>45</v>
      </c>
      <c r="X77" s="311">
        <v>6</v>
      </c>
      <c r="Y77" s="311" t="s">
        <v>2790</v>
      </c>
      <c r="Z77" s="311" t="s">
        <v>131</v>
      </c>
      <c r="AA77" s="248">
        <v>352</v>
      </c>
      <c r="AB77" s="312">
        <v>189</v>
      </c>
      <c r="AC77" s="312">
        <v>53.693181818181799</v>
      </c>
      <c r="AD77" s="312">
        <v>122</v>
      </c>
      <c r="AE77" s="312">
        <v>34.659090909090899</v>
      </c>
      <c r="AF77" s="247" t="s">
        <v>2804</v>
      </c>
    </row>
    <row r="78" spans="1:32">
      <c r="A78" s="309">
        <v>69</v>
      </c>
      <c r="B78" s="584" t="s">
        <v>45</v>
      </c>
      <c r="C78" s="585">
        <v>6</v>
      </c>
      <c r="D78" s="585" t="s">
        <v>2796</v>
      </c>
      <c r="E78" s="585" t="s">
        <v>131</v>
      </c>
      <c r="F78" s="248">
        <v>352</v>
      </c>
      <c r="G78" s="247">
        <v>143</v>
      </c>
      <c r="H78" s="249">
        <v>40.625</v>
      </c>
      <c r="I78" s="247">
        <v>152</v>
      </c>
      <c r="J78" s="249">
        <v>43.18181818181818</v>
      </c>
      <c r="K78" s="250" t="s">
        <v>2797</v>
      </c>
      <c r="L78" s="227" t="e">
        <f>VLOOKUP(D78,#REF!,2,0)</f>
        <v>#REF!</v>
      </c>
      <c r="M78" s="178" t="str">
        <f t="shared" si="8"/>
        <v>K</v>
      </c>
      <c r="N78" s="178" t="str">
        <f t="shared" si="9"/>
        <v>K</v>
      </c>
      <c r="O78" s="178"/>
      <c r="P78" s="184">
        <f t="shared" si="10"/>
        <v>40.625</v>
      </c>
      <c r="Q78" s="184">
        <f t="shared" si="11"/>
        <v>43.18181818181818</v>
      </c>
      <c r="R78" s="180"/>
      <c r="S78" s="180" t="str">
        <f t="shared" si="12"/>
        <v>BETUL</v>
      </c>
      <c r="T78" s="180" t="str">
        <f t="shared" si="13"/>
        <v>BETUL</v>
      </c>
      <c r="U78" s="180" t="str">
        <f t="shared" si="14"/>
        <v>OKE</v>
      </c>
      <c r="V78" s="180" t="str">
        <f t="shared" si="15"/>
        <v>OKE</v>
      </c>
      <c r="W78" s="310" t="s">
        <v>45</v>
      </c>
      <c r="X78" s="311">
        <v>6</v>
      </c>
      <c r="Y78" s="311" t="s">
        <v>2793</v>
      </c>
      <c r="Z78" s="311" t="s">
        <v>131</v>
      </c>
      <c r="AA78" s="248">
        <v>463</v>
      </c>
      <c r="AB78" s="312">
        <v>113</v>
      </c>
      <c r="AC78" s="312">
        <v>24.406047516198701</v>
      </c>
      <c r="AD78" s="312">
        <v>106</v>
      </c>
      <c r="AE78" s="312">
        <v>22.8941684665227</v>
      </c>
      <c r="AF78" s="247" t="s">
        <v>2807</v>
      </c>
    </row>
    <row r="79" spans="1:32">
      <c r="A79" s="309">
        <v>70</v>
      </c>
      <c r="B79" s="584" t="s">
        <v>45</v>
      </c>
      <c r="C79" s="585">
        <v>6</v>
      </c>
      <c r="D79" s="585" t="s">
        <v>2799</v>
      </c>
      <c r="E79" s="585" t="s">
        <v>131</v>
      </c>
      <c r="F79" s="248">
        <v>352</v>
      </c>
      <c r="G79" s="247">
        <v>183</v>
      </c>
      <c r="H79" s="249">
        <v>51.988636363636367</v>
      </c>
      <c r="I79" s="247">
        <v>182</v>
      </c>
      <c r="J79" s="249">
        <v>51.70454545454546</v>
      </c>
      <c r="K79" s="250" t="s">
        <v>2800</v>
      </c>
      <c r="L79" s="227" t="e">
        <f>VLOOKUP(D79,#REF!,2,0)</f>
        <v>#REF!</v>
      </c>
      <c r="M79" s="178" t="str">
        <f t="shared" si="8"/>
        <v>K</v>
      </c>
      <c r="N79" s="178" t="str">
        <f t="shared" si="9"/>
        <v>K</v>
      </c>
      <c r="O79" s="178"/>
      <c r="P79" s="184">
        <f t="shared" si="10"/>
        <v>51.988636363636367</v>
      </c>
      <c r="Q79" s="184">
        <f t="shared" si="11"/>
        <v>51.70454545454546</v>
      </c>
      <c r="R79" s="180"/>
      <c r="S79" s="180" t="str">
        <f t="shared" si="12"/>
        <v>BETUL</v>
      </c>
      <c r="T79" s="180" t="str">
        <f t="shared" si="13"/>
        <v>BETUL</v>
      </c>
      <c r="U79" s="180" t="str">
        <f t="shared" si="14"/>
        <v>OKE</v>
      </c>
      <c r="V79" s="180" t="str">
        <f t="shared" si="15"/>
        <v>OKE</v>
      </c>
      <c r="W79" s="310" t="s">
        <v>45</v>
      </c>
      <c r="X79" s="311">
        <v>6</v>
      </c>
      <c r="Y79" s="311" t="s">
        <v>2796</v>
      </c>
      <c r="Z79" s="311" t="s">
        <v>131</v>
      </c>
      <c r="AA79" s="248">
        <v>352</v>
      </c>
      <c r="AB79" s="312">
        <v>168</v>
      </c>
      <c r="AC79" s="312">
        <v>47.727272727272698</v>
      </c>
      <c r="AD79" s="312">
        <v>203</v>
      </c>
      <c r="AE79" s="312">
        <v>57.670454545454497</v>
      </c>
      <c r="AF79" s="247" t="s">
        <v>2810</v>
      </c>
    </row>
    <row r="80" spans="1:32">
      <c r="A80" s="309">
        <v>71</v>
      </c>
      <c r="B80" s="584" t="s">
        <v>45</v>
      </c>
      <c r="C80" s="585">
        <v>6</v>
      </c>
      <c r="D80" s="585" t="s">
        <v>2802</v>
      </c>
      <c r="E80" s="585" t="s">
        <v>128</v>
      </c>
      <c r="F80" s="248">
        <v>463</v>
      </c>
      <c r="G80" s="247">
        <v>4</v>
      </c>
      <c r="H80" s="249">
        <v>0.86393088552915775</v>
      </c>
      <c r="I80" s="247">
        <v>4</v>
      </c>
      <c r="J80" s="249">
        <v>0.86393088552915775</v>
      </c>
      <c r="K80" s="250" t="s">
        <v>2803</v>
      </c>
      <c r="L80" s="227" t="e">
        <f>VLOOKUP(D80,#REF!,2,0)</f>
        <v>#REF!</v>
      </c>
      <c r="M80" s="178" t="str">
        <f t="shared" si="8"/>
        <v>K</v>
      </c>
      <c r="N80" s="178" t="str">
        <f t="shared" si="9"/>
        <v>K</v>
      </c>
      <c r="O80" s="178"/>
      <c r="P80" s="184">
        <f t="shared" si="10"/>
        <v>0.86393088552915775</v>
      </c>
      <c r="Q80" s="184">
        <f t="shared" si="11"/>
        <v>0.86393088552915775</v>
      </c>
      <c r="R80" s="180"/>
      <c r="S80" s="180" t="str">
        <f t="shared" si="12"/>
        <v>BETUL</v>
      </c>
      <c r="T80" s="180" t="str">
        <f t="shared" si="13"/>
        <v>BETUL</v>
      </c>
      <c r="U80" s="180" t="str">
        <f t="shared" si="14"/>
        <v>OKE</v>
      </c>
      <c r="V80" s="180" t="str">
        <f t="shared" si="15"/>
        <v>OKE</v>
      </c>
      <c r="W80" s="310" t="s">
        <v>45</v>
      </c>
      <c r="X80" s="311">
        <v>6</v>
      </c>
      <c r="Y80" s="311" t="s">
        <v>2799</v>
      </c>
      <c r="Z80" s="311" t="s">
        <v>131</v>
      </c>
      <c r="AA80" s="248">
        <v>352</v>
      </c>
      <c r="AB80" s="312">
        <v>200</v>
      </c>
      <c r="AC80" s="312">
        <v>56.818181818181799</v>
      </c>
      <c r="AD80" s="312">
        <v>226</v>
      </c>
      <c r="AE80" s="312">
        <v>64.204545454545496</v>
      </c>
      <c r="AF80" s="247" t="s">
        <v>2813</v>
      </c>
    </row>
    <row r="81" spans="1:32">
      <c r="A81" s="309">
        <v>72</v>
      </c>
      <c r="B81" s="584" t="s">
        <v>45</v>
      </c>
      <c r="C81" s="585">
        <v>6</v>
      </c>
      <c r="D81" s="585" t="s">
        <v>2805</v>
      </c>
      <c r="E81" s="585" t="s">
        <v>131</v>
      </c>
      <c r="F81" s="248">
        <v>300</v>
      </c>
      <c r="G81" s="247">
        <v>152</v>
      </c>
      <c r="H81" s="249">
        <v>50.666666666666671</v>
      </c>
      <c r="I81" s="247">
        <v>199</v>
      </c>
      <c r="J81" s="249">
        <v>66.333333333333329</v>
      </c>
      <c r="K81" s="250" t="s">
        <v>2806</v>
      </c>
      <c r="L81" s="227" t="e">
        <f>VLOOKUP(D81,#REF!,2,0)</f>
        <v>#REF!</v>
      </c>
      <c r="M81" s="178" t="str">
        <f t="shared" si="8"/>
        <v>K</v>
      </c>
      <c r="N81" s="178" t="str">
        <f t="shared" si="9"/>
        <v>K</v>
      </c>
      <c r="O81" s="178"/>
      <c r="P81" s="184">
        <f t="shared" si="10"/>
        <v>50.666666666666671</v>
      </c>
      <c r="Q81" s="184">
        <f t="shared" si="11"/>
        <v>66.333333333333329</v>
      </c>
      <c r="R81" s="180"/>
      <c r="S81" s="180" t="str">
        <f t="shared" si="12"/>
        <v>BETUL</v>
      </c>
      <c r="T81" s="180" t="str">
        <f t="shared" si="13"/>
        <v>BETUL</v>
      </c>
      <c r="U81" s="180" t="str">
        <f t="shared" si="14"/>
        <v>OKE</v>
      </c>
      <c r="V81" s="180" t="str">
        <f t="shared" si="15"/>
        <v>OKE</v>
      </c>
      <c r="W81" s="310" t="s">
        <v>45</v>
      </c>
      <c r="X81" s="311">
        <v>6</v>
      </c>
      <c r="Y81" s="311" t="s">
        <v>2802</v>
      </c>
      <c r="Z81" s="311" t="s">
        <v>128</v>
      </c>
      <c r="AA81" s="248">
        <v>463</v>
      </c>
      <c r="AB81" s="312">
        <v>189</v>
      </c>
      <c r="AC81" s="312">
        <v>40.820734341252702</v>
      </c>
      <c r="AD81" s="312">
        <v>88</v>
      </c>
      <c r="AE81" s="312">
        <v>19.006479481641499</v>
      </c>
      <c r="AF81" s="247" t="s">
        <v>2815</v>
      </c>
    </row>
    <row r="82" spans="1:32">
      <c r="A82" s="309">
        <v>73</v>
      </c>
      <c r="B82" s="584" t="s">
        <v>45</v>
      </c>
      <c r="C82" s="585">
        <v>6</v>
      </c>
      <c r="D82" s="585" t="s">
        <v>2808</v>
      </c>
      <c r="E82" s="585" t="s">
        <v>128</v>
      </c>
      <c r="F82" s="248">
        <v>300</v>
      </c>
      <c r="G82" s="247">
        <v>224</v>
      </c>
      <c r="H82" s="249">
        <v>74.666666666666671</v>
      </c>
      <c r="I82" s="247">
        <v>167</v>
      </c>
      <c r="J82" s="249">
        <v>55.666666666666664</v>
      </c>
      <c r="K82" s="250" t="s">
        <v>2809</v>
      </c>
      <c r="L82" s="227" t="e">
        <f>VLOOKUP(D82,#REF!,2,0)</f>
        <v>#REF!</v>
      </c>
      <c r="M82" s="178" t="str">
        <f t="shared" si="8"/>
        <v>K</v>
      </c>
      <c r="N82" s="178" t="str">
        <f t="shared" si="9"/>
        <v>K</v>
      </c>
      <c r="O82" s="178"/>
      <c r="P82" s="184">
        <f t="shared" si="10"/>
        <v>74.666666666666671</v>
      </c>
      <c r="Q82" s="184">
        <f t="shared" si="11"/>
        <v>55.666666666666664</v>
      </c>
      <c r="R82" s="180"/>
      <c r="S82" s="180" t="str">
        <f t="shared" si="12"/>
        <v>BETUL</v>
      </c>
      <c r="T82" s="180" t="str">
        <f t="shared" si="13"/>
        <v>BETUL</v>
      </c>
      <c r="U82" s="180" t="str">
        <f t="shared" si="14"/>
        <v>OKE</v>
      </c>
      <c r="V82" s="180" t="str">
        <f t="shared" si="15"/>
        <v>OKE</v>
      </c>
      <c r="W82" s="310" t="s">
        <v>45</v>
      </c>
      <c r="X82" s="311">
        <v>7</v>
      </c>
      <c r="Y82" s="311" t="s">
        <v>2811</v>
      </c>
      <c r="Z82" s="311" t="s">
        <v>128</v>
      </c>
      <c r="AA82" s="248">
        <v>463</v>
      </c>
      <c r="AB82" s="312">
        <v>176</v>
      </c>
      <c r="AC82" s="312">
        <v>38.012958963282898</v>
      </c>
      <c r="AD82" s="312">
        <v>174</v>
      </c>
      <c r="AE82" s="312">
        <v>37.580993520518398</v>
      </c>
      <c r="AF82" s="247" t="s">
        <v>2818</v>
      </c>
    </row>
    <row r="83" spans="1:32">
      <c r="A83" s="309">
        <v>74</v>
      </c>
      <c r="B83" s="584" t="s">
        <v>45</v>
      </c>
      <c r="C83" s="585">
        <v>7</v>
      </c>
      <c r="D83" s="585" t="s">
        <v>2834</v>
      </c>
      <c r="E83" s="585" t="s">
        <v>131</v>
      </c>
      <c r="F83" s="248">
        <v>352</v>
      </c>
      <c r="G83" s="247">
        <v>4</v>
      </c>
      <c r="H83" s="249">
        <v>1.1363636363636365</v>
      </c>
      <c r="I83" s="247">
        <v>4</v>
      </c>
      <c r="J83" s="249">
        <v>1.1363636363636365</v>
      </c>
      <c r="K83" s="250" t="s">
        <v>2835</v>
      </c>
      <c r="L83" s="227" t="e">
        <f>VLOOKUP(D83,#REF!,2,0)</f>
        <v>#REF!</v>
      </c>
      <c r="M83" s="178" t="str">
        <f t="shared" si="8"/>
        <v>K</v>
      </c>
      <c r="N83" s="178" t="str">
        <f t="shared" si="9"/>
        <v>K</v>
      </c>
      <c r="O83" s="178"/>
      <c r="P83" s="184">
        <f t="shared" si="10"/>
        <v>1.1363636363636365</v>
      </c>
      <c r="Q83" s="184">
        <f t="shared" si="11"/>
        <v>1.1363636363636365</v>
      </c>
      <c r="R83" s="180"/>
      <c r="S83" s="180" t="str">
        <f t="shared" si="12"/>
        <v>BETUL</v>
      </c>
      <c r="T83" s="180" t="str">
        <f t="shared" si="13"/>
        <v>BETUL</v>
      </c>
      <c r="U83" s="180" t="str">
        <f t="shared" si="14"/>
        <v>OKE</v>
      </c>
      <c r="V83" s="180" t="str">
        <f t="shared" si="15"/>
        <v>OKE</v>
      </c>
      <c r="W83" s="310" t="s">
        <v>45</v>
      </c>
      <c r="X83" s="311">
        <v>7</v>
      </c>
      <c r="Y83" s="311" t="s">
        <v>2814</v>
      </c>
      <c r="Z83" s="311" t="s">
        <v>128</v>
      </c>
      <c r="AA83" s="248">
        <v>463</v>
      </c>
      <c r="AB83" s="312">
        <v>180</v>
      </c>
      <c r="AC83" s="312">
        <v>38.876889848812098</v>
      </c>
      <c r="AD83" s="312">
        <v>179</v>
      </c>
      <c r="AE83" s="312">
        <v>38.660907127429802</v>
      </c>
      <c r="AF83" s="247" t="s">
        <v>2821</v>
      </c>
    </row>
    <row r="84" spans="1:32">
      <c r="A84" s="309">
        <v>75</v>
      </c>
      <c r="B84" s="584" t="s">
        <v>45</v>
      </c>
      <c r="C84" s="585">
        <v>7</v>
      </c>
      <c r="D84" s="585" t="s">
        <v>2811</v>
      </c>
      <c r="E84" s="585" t="s">
        <v>128</v>
      </c>
      <c r="F84" s="248">
        <v>463</v>
      </c>
      <c r="G84" s="247">
        <v>133</v>
      </c>
      <c r="H84" s="249">
        <v>28.725701943844495</v>
      </c>
      <c r="I84" s="247">
        <v>130</v>
      </c>
      <c r="J84" s="249">
        <v>28.077753779697623</v>
      </c>
      <c r="K84" s="250" t="s">
        <v>2812</v>
      </c>
      <c r="L84" s="227" t="e">
        <f>VLOOKUP(D84,#REF!,2,0)</f>
        <v>#REF!</v>
      </c>
      <c r="M84" s="178" t="str">
        <f t="shared" si="8"/>
        <v>K</v>
      </c>
      <c r="N84" s="178" t="str">
        <f t="shared" si="9"/>
        <v>K</v>
      </c>
      <c r="O84" s="178"/>
      <c r="P84" s="184">
        <f t="shared" si="10"/>
        <v>28.725701943844495</v>
      </c>
      <c r="Q84" s="184">
        <f t="shared" si="11"/>
        <v>28.077753779697623</v>
      </c>
      <c r="R84" s="180"/>
      <c r="S84" s="180" t="str">
        <f t="shared" si="12"/>
        <v>BETUL</v>
      </c>
      <c r="T84" s="180" t="str">
        <f t="shared" si="13"/>
        <v>BETUL</v>
      </c>
      <c r="U84" s="180" t="str">
        <f t="shared" si="14"/>
        <v>OKE</v>
      </c>
      <c r="V84" s="180" t="str">
        <f t="shared" si="15"/>
        <v>OKE</v>
      </c>
      <c r="W84" s="310" t="s">
        <v>45</v>
      </c>
      <c r="X84" s="311">
        <v>7</v>
      </c>
      <c r="Y84" s="311" t="s">
        <v>2816</v>
      </c>
      <c r="Z84" s="311" t="s">
        <v>128</v>
      </c>
      <c r="AA84" s="248">
        <v>463</v>
      </c>
      <c r="AB84" s="312">
        <v>62</v>
      </c>
      <c r="AC84" s="312">
        <v>13.390928725701899</v>
      </c>
      <c r="AD84" s="312">
        <v>61</v>
      </c>
      <c r="AE84" s="312">
        <v>13.1749460043197</v>
      </c>
      <c r="AF84" s="247" t="s">
        <v>2824</v>
      </c>
    </row>
    <row r="85" spans="1:32">
      <c r="A85" s="309">
        <v>76</v>
      </c>
      <c r="B85" s="584" t="s">
        <v>45</v>
      </c>
      <c r="C85" s="585">
        <v>7</v>
      </c>
      <c r="D85" s="585" t="s">
        <v>2814</v>
      </c>
      <c r="E85" s="585" t="s">
        <v>128</v>
      </c>
      <c r="F85" s="248">
        <v>463</v>
      </c>
      <c r="G85" s="247">
        <v>137</v>
      </c>
      <c r="H85" s="249">
        <v>29.589632829373652</v>
      </c>
      <c r="I85" s="247">
        <v>133</v>
      </c>
      <c r="J85" s="249">
        <v>28.725701943844495</v>
      </c>
      <c r="K85" s="250" t="s">
        <v>2812</v>
      </c>
      <c r="L85" s="227" t="e">
        <f>VLOOKUP(D85,#REF!,2,0)</f>
        <v>#REF!</v>
      </c>
      <c r="M85" s="178" t="str">
        <f t="shared" si="8"/>
        <v>K</v>
      </c>
      <c r="N85" s="178" t="str">
        <f t="shared" si="9"/>
        <v>K</v>
      </c>
      <c r="O85" s="178"/>
      <c r="P85" s="184">
        <f t="shared" si="10"/>
        <v>29.589632829373652</v>
      </c>
      <c r="Q85" s="184">
        <f t="shared" si="11"/>
        <v>28.725701943844495</v>
      </c>
      <c r="R85" s="180"/>
      <c r="S85" s="180" t="str">
        <f t="shared" si="12"/>
        <v>BETUL</v>
      </c>
      <c r="T85" s="180" t="str">
        <f t="shared" si="13"/>
        <v>BETUL</v>
      </c>
      <c r="U85" s="180" t="str">
        <f t="shared" si="14"/>
        <v>OKE</v>
      </c>
      <c r="V85" s="180" t="str">
        <f t="shared" si="15"/>
        <v>OKE</v>
      </c>
      <c r="W85" s="310" t="s">
        <v>45</v>
      </c>
      <c r="X85" s="311">
        <v>7</v>
      </c>
      <c r="Y85" s="311" t="s">
        <v>2819</v>
      </c>
      <c r="Z85" s="311" t="s">
        <v>128</v>
      </c>
      <c r="AA85" s="248">
        <v>463</v>
      </c>
      <c r="AB85" s="312">
        <v>136</v>
      </c>
      <c r="AC85" s="312">
        <v>29.373650107991399</v>
      </c>
      <c r="AD85" s="312">
        <v>164</v>
      </c>
      <c r="AE85" s="312">
        <v>35.421166306695497</v>
      </c>
      <c r="AF85" s="247" t="s">
        <v>2827</v>
      </c>
    </row>
    <row r="86" spans="1:32">
      <c r="A86" s="309">
        <v>77</v>
      </c>
      <c r="B86" s="584" t="s">
        <v>45</v>
      </c>
      <c r="C86" s="585">
        <v>7</v>
      </c>
      <c r="D86" s="585" t="s">
        <v>2828</v>
      </c>
      <c r="E86" s="585" t="s">
        <v>128</v>
      </c>
      <c r="F86" s="248">
        <v>463</v>
      </c>
      <c r="G86" s="247">
        <v>215</v>
      </c>
      <c r="H86" s="249">
        <v>46.436285097192226</v>
      </c>
      <c r="I86" s="247">
        <v>210</v>
      </c>
      <c r="J86" s="249">
        <v>45.356371490280779</v>
      </c>
      <c r="K86" s="250" t="s">
        <v>2829</v>
      </c>
      <c r="L86" s="227" t="e">
        <f>VLOOKUP(D86,#REF!,2,0)</f>
        <v>#REF!</v>
      </c>
      <c r="M86" s="178" t="str">
        <f t="shared" si="8"/>
        <v>K</v>
      </c>
      <c r="N86" s="178" t="str">
        <f t="shared" si="9"/>
        <v>K</v>
      </c>
      <c r="O86" s="178"/>
      <c r="P86" s="184">
        <f t="shared" si="10"/>
        <v>46.436285097192226</v>
      </c>
      <c r="Q86" s="184">
        <f t="shared" si="11"/>
        <v>45.356371490280779</v>
      </c>
      <c r="R86" s="180"/>
      <c r="S86" s="180" t="str">
        <f t="shared" si="12"/>
        <v>BETUL</v>
      </c>
      <c r="T86" s="180" t="str">
        <f t="shared" si="13"/>
        <v>BETUL</v>
      </c>
      <c r="U86" s="180" t="str">
        <f t="shared" si="14"/>
        <v>OKE</v>
      </c>
      <c r="V86" s="180" t="str">
        <f t="shared" si="15"/>
        <v>OKE</v>
      </c>
      <c r="W86" s="310" t="s">
        <v>45</v>
      </c>
      <c r="X86" s="311">
        <v>7</v>
      </c>
      <c r="Y86" s="311" t="s">
        <v>2822</v>
      </c>
      <c r="Z86" s="311" t="s">
        <v>128</v>
      </c>
      <c r="AA86" s="248">
        <v>463</v>
      </c>
      <c r="AB86" s="312">
        <v>31</v>
      </c>
      <c r="AC86" s="312">
        <v>6.69546436285097</v>
      </c>
      <c r="AD86" s="312">
        <v>253</v>
      </c>
      <c r="AE86" s="312">
        <v>54.6436285097192</v>
      </c>
      <c r="AF86" s="247" t="s">
        <v>2830</v>
      </c>
    </row>
    <row r="87" spans="1:32">
      <c r="A87" s="309">
        <v>78</v>
      </c>
      <c r="B87" s="584" t="s">
        <v>45</v>
      </c>
      <c r="C87" s="585">
        <v>7</v>
      </c>
      <c r="D87" s="585" t="s">
        <v>2822</v>
      </c>
      <c r="E87" s="585" t="s">
        <v>128</v>
      </c>
      <c r="F87" s="248">
        <v>463</v>
      </c>
      <c r="G87" s="247">
        <v>91</v>
      </c>
      <c r="H87" s="249">
        <v>19.654427645788335</v>
      </c>
      <c r="I87" s="247">
        <v>88</v>
      </c>
      <c r="J87" s="249">
        <v>19.00647948164147</v>
      </c>
      <c r="K87" s="250" t="s">
        <v>2823</v>
      </c>
      <c r="L87" s="227" t="e">
        <f>VLOOKUP(D87,#REF!,2,0)</f>
        <v>#REF!</v>
      </c>
      <c r="M87" s="178" t="str">
        <f t="shared" si="8"/>
        <v>K</v>
      </c>
      <c r="N87" s="178" t="str">
        <f t="shared" si="9"/>
        <v>K</v>
      </c>
      <c r="O87" s="178"/>
      <c r="P87" s="184">
        <f t="shared" si="10"/>
        <v>19.654427645788335</v>
      </c>
      <c r="Q87" s="184">
        <f t="shared" si="11"/>
        <v>19.00647948164147</v>
      </c>
      <c r="R87" s="180"/>
      <c r="S87" s="180" t="str">
        <f t="shared" si="12"/>
        <v>BETUL</v>
      </c>
      <c r="T87" s="180" t="str">
        <f t="shared" si="13"/>
        <v>BETUL</v>
      </c>
      <c r="U87" s="180" t="str">
        <f t="shared" si="14"/>
        <v>OKE</v>
      </c>
      <c r="V87" s="180" t="str">
        <f t="shared" si="15"/>
        <v>OKE</v>
      </c>
      <c r="W87" s="310" t="s">
        <v>45</v>
      </c>
      <c r="X87" s="311">
        <v>7</v>
      </c>
      <c r="Y87" s="311" t="s">
        <v>2825</v>
      </c>
      <c r="Z87" s="311" t="s">
        <v>128</v>
      </c>
      <c r="AA87" s="248">
        <v>463</v>
      </c>
      <c r="AB87" s="312">
        <v>12</v>
      </c>
      <c r="AC87" s="312">
        <v>2.59179265658747</v>
      </c>
      <c r="AD87" s="312">
        <v>12</v>
      </c>
      <c r="AE87" s="312">
        <v>2.59179265658747</v>
      </c>
      <c r="AF87" s="247" t="s">
        <v>2833</v>
      </c>
    </row>
    <row r="88" spans="1:32">
      <c r="A88" s="309">
        <v>79</v>
      </c>
      <c r="B88" s="584" t="s">
        <v>45</v>
      </c>
      <c r="C88" s="585">
        <v>7</v>
      </c>
      <c r="D88" s="585" t="s">
        <v>2840</v>
      </c>
      <c r="E88" s="585" t="s">
        <v>128</v>
      </c>
      <c r="F88" s="248">
        <v>463</v>
      </c>
      <c r="G88" s="247">
        <v>137</v>
      </c>
      <c r="H88" s="249">
        <v>29.589632829373652</v>
      </c>
      <c r="I88" s="247">
        <v>134</v>
      </c>
      <c r="J88" s="249">
        <v>28.941684665226781</v>
      </c>
      <c r="K88" s="250" t="s">
        <v>2812</v>
      </c>
      <c r="L88" s="227" t="e">
        <f>VLOOKUP(D88,#REF!,2,0)</f>
        <v>#REF!</v>
      </c>
      <c r="M88" s="178" t="str">
        <f t="shared" si="8"/>
        <v>K</v>
      </c>
      <c r="N88" s="178" t="str">
        <f t="shared" si="9"/>
        <v>K</v>
      </c>
      <c r="O88" s="178"/>
      <c r="P88" s="184">
        <f t="shared" si="10"/>
        <v>29.589632829373652</v>
      </c>
      <c r="Q88" s="184">
        <f t="shared" si="11"/>
        <v>28.941684665226781</v>
      </c>
      <c r="R88" s="180"/>
      <c r="S88" s="180" t="str">
        <f t="shared" si="12"/>
        <v>BETUL</v>
      </c>
      <c r="T88" s="180" t="str">
        <f t="shared" si="13"/>
        <v>BETUL</v>
      </c>
      <c r="U88" s="180" t="str">
        <f t="shared" si="14"/>
        <v>OKE</v>
      </c>
      <c r="V88" s="180" t="str">
        <f t="shared" si="15"/>
        <v>OKE</v>
      </c>
      <c r="W88" s="310" t="s">
        <v>45</v>
      </c>
      <c r="X88" s="311">
        <v>7</v>
      </c>
      <c r="Y88" s="311" t="s">
        <v>2828</v>
      </c>
      <c r="Z88" s="311" t="s">
        <v>128</v>
      </c>
      <c r="AA88" s="248">
        <v>463</v>
      </c>
      <c r="AB88" s="312">
        <v>204</v>
      </c>
      <c r="AC88" s="312">
        <v>44.060475161987</v>
      </c>
      <c r="AD88" s="312">
        <v>203</v>
      </c>
      <c r="AE88" s="312">
        <v>43.844492440604803</v>
      </c>
      <c r="AF88" s="247" t="s">
        <v>2836</v>
      </c>
    </row>
    <row r="89" spans="1:32">
      <c r="A89" s="309">
        <v>80</v>
      </c>
      <c r="B89" s="584" t="s">
        <v>45</v>
      </c>
      <c r="C89" s="585">
        <v>7</v>
      </c>
      <c r="D89" s="585" t="s">
        <v>2816</v>
      </c>
      <c r="E89" s="585" t="s">
        <v>128</v>
      </c>
      <c r="F89" s="248">
        <v>463</v>
      </c>
      <c r="G89" s="247">
        <v>39</v>
      </c>
      <c r="H89" s="249">
        <v>8.4233261339092866</v>
      </c>
      <c r="I89" s="247">
        <v>37</v>
      </c>
      <c r="J89" s="249">
        <v>7.9913606911447079</v>
      </c>
      <c r="K89" s="250" t="s">
        <v>2817</v>
      </c>
      <c r="L89" s="227" t="e">
        <f>VLOOKUP(D89,#REF!,2,0)</f>
        <v>#REF!</v>
      </c>
      <c r="M89" s="178" t="str">
        <f t="shared" si="8"/>
        <v>K</v>
      </c>
      <c r="N89" s="178" t="str">
        <f t="shared" si="9"/>
        <v>K</v>
      </c>
      <c r="O89" s="178"/>
      <c r="P89" s="184">
        <f t="shared" si="10"/>
        <v>8.4233261339092866</v>
      </c>
      <c r="Q89" s="184">
        <f t="shared" si="11"/>
        <v>7.9913606911447079</v>
      </c>
      <c r="R89" s="180"/>
      <c r="S89" s="180" t="str">
        <f t="shared" si="12"/>
        <v>BETUL</v>
      </c>
      <c r="T89" s="180" t="str">
        <f t="shared" si="13"/>
        <v>BETUL</v>
      </c>
      <c r="U89" s="180" t="str">
        <f t="shared" si="14"/>
        <v>OKE</v>
      </c>
      <c r="V89" s="180" t="str">
        <f t="shared" si="15"/>
        <v>OKE</v>
      </c>
      <c r="W89" s="310" t="s">
        <v>45</v>
      </c>
      <c r="X89" s="311">
        <v>7</v>
      </c>
      <c r="Y89" s="311" t="s">
        <v>2831</v>
      </c>
      <c r="Z89" s="311" t="s">
        <v>128</v>
      </c>
      <c r="AA89" s="248">
        <v>463</v>
      </c>
      <c r="AB89" s="312">
        <v>271</v>
      </c>
      <c r="AC89" s="312">
        <v>58.531317494600401</v>
      </c>
      <c r="AD89" s="312">
        <v>256</v>
      </c>
      <c r="AE89" s="312">
        <v>55.291576673866103</v>
      </c>
      <c r="AF89" s="247" t="s">
        <v>2839</v>
      </c>
    </row>
    <row r="90" spans="1:32">
      <c r="A90" s="309">
        <v>81</v>
      </c>
      <c r="B90" s="584" t="s">
        <v>45</v>
      </c>
      <c r="C90" s="585">
        <v>7</v>
      </c>
      <c r="D90" s="585" t="s">
        <v>2837</v>
      </c>
      <c r="E90" s="585" t="s">
        <v>128</v>
      </c>
      <c r="F90" s="248">
        <v>463</v>
      </c>
      <c r="G90" s="247">
        <v>124</v>
      </c>
      <c r="H90" s="249">
        <v>26.781857451403891</v>
      </c>
      <c r="I90" s="247">
        <v>120</v>
      </c>
      <c r="J90" s="249">
        <v>25.917926565874733</v>
      </c>
      <c r="K90" s="250" t="s">
        <v>2838</v>
      </c>
      <c r="L90" s="227" t="e">
        <f>VLOOKUP(D90,#REF!,2,0)</f>
        <v>#REF!</v>
      </c>
      <c r="M90" s="178" t="str">
        <f t="shared" si="8"/>
        <v>K</v>
      </c>
      <c r="N90" s="178" t="str">
        <f t="shared" si="9"/>
        <v>K</v>
      </c>
      <c r="O90" s="178"/>
      <c r="P90" s="184">
        <f t="shared" si="10"/>
        <v>26.781857451403891</v>
      </c>
      <c r="Q90" s="184">
        <f t="shared" si="11"/>
        <v>25.917926565874733</v>
      </c>
      <c r="R90" s="180"/>
      <c r="S90" s="180" t="str">
        <f t="shared" si="12"/>
        <v>BETUL</v>
      </c>
      <c r="T90" s="180" t="str">
        <f t="shared" si="13"/>
        <v>BETUL</v>
      </c>
      <c r="U90" s="180" t="str">
        <f t="shared" si="14"/>
        <v>OKE</v>
      </c>
      <c r="V90" s="180" t="str">
        <f t="shared" si="15"/>
        <v>OKE</v>
      </c>
      <c r="W90" s="310" t="s">
        <v>45</v>
      </c>
      <c r="X90" s="311">
        <v>7</v>
      </c>
      <c r="Y90" s="311" t="s">
        <v>2834</v>
      </c>
      <c r="Z90" s="311" t="s">
        <v>131</v>
      </c>
      <c r="AA90" s="248">
        <v>352</v>
      </c>
      <c r="AB90" s="312">
        <v>187</v>
      </c>
      <c r="AC90" s="312">
        <v>53.125</v>
      </c>
      <c r="AD90" s="312">
        <v>188</v>
      </c>
      <c r="AE90" s="312">
        <v>53.409090909090899</v>
      </c>
      <c r="AF90" s="247" t="s">
        <v>2841</v>
      </c>
    </row>
    <row r="91" spans="1:32">
      <c r="A91" s="309">
        <v>82</v>
      </c>
      <c r="B91" s="584" t="s">
        <v>45</v>
      </c>
      <c r="C91" s="585">
        <v>7</v>
      </c>
      <c r="D91" s="585" t="s">
        <v>2831</v>
      </c>
      <c r="E91" s="585" t="s">
        <v>131</v>
      </c>
      <c r="F91" s="248">
        <v>463</v>
      </c>
      <c r="G91" s="247">
        <v>238</v>
      </c>
      <c r="H91" s="249">
        <v>51.403887688984881</v>
      </c>
      <c r="I91" s="247">
        <v>195</v>
      </c>
      <c r="J91" s="249">
        <v>42.116630669546431</v>
      </c>
      <c r="K91" s="250" t="s">
        <v>2832</v>
      </c>
      <c r="L91" s="227" t="e">
        <f>VLOOKUP(D91,#REF!,2,0)</f>
        <v>#REF!</v>
      </c>
      <c r="M91" s="178" t="str">
        <f t="shared" si="8"/>
        <v>K</v>
      </c>
      <c r="N91" s="178" t="str">
        <f t="shared" si="9"/>
        <v>K</v>
      </c>
      <c r="O91" s="178"/>
      <c r="P91" s="184">
        <f t="shared" si="10"/>
        <v>51.403887688984881</v>
      </c>
      <c r="Q91" s="184">
        <f t="shared" si="11"/>
        <v>42.116630669546431</v>
      </c>
      <c r="R91" s="180"/>
      <c r="S91" s="180" t="str">
        <f t="shared" si="12"/>
        <v>BETUL</v>
      </c>
      <c r="T91" s="180" t="str">
        <f t="shared" si="13"/>
        <v>BETUL</v>
      </c>
      <c r="U91" s="180" t="str">
        <f t="shared" si="14"/>
        <v>OKE</v>
      </c>
      <c r="V91" s="180" t="str">
        <f t="shared" si="15"/>
        <v>OKE</v>
      </c>
      <c r="W91" s="310" t="s">
        <v>45</v>
      </c>
      <c r="X91" s="311">
        <v>7</v>
      </c>
      <c r="Y91" s="311" t="s">
        <v>2837</v>
      </c>
      <c r="Z91" s="311" t="s">
        <v>128</v>
      </c>
      <c r="AA91" s="248">
        <v>463</v>
      </c>
      <c r="AB91" s="312">
        <v>59</v>
      </c>
      <c r="AC91" s="312">
        <v>12.7429805615551</v>
      </c>
      <c r="AD91" s="312">
        <v>57</v>
      </c>
      <c r="AE91" s="312">
        <v>12.3110151187905</v>
      </c>
      <c r="AF91" s="247" t="s">
        <v>2844</v>
      </c>
    </row>
    <row r="92" spans="1:32">
      <c r="A92" s="309">
        <v>83</v>
      </c>
      <c r="B92" s="584" t="s">
        <v>45</v>
      </c>
      <c r="C92" s="585">
        <v>7</v>
      </c>
      <c r="D92" s="585" t="s">
        <v>2819</v>
      </c>
      <c r="E92" s="585" t="s">
        <v>131</v>
      </c>
      <c r="F92" s="248">
        <v>463</v>
      </c>
      <c r="G92" s="247">
        <v>277</v>
      </c>
      <c r="H92" s="249">
        <v>59.827213822894166</v>
      </c>
      <c r="I92" s="247">
        <v>195</v>
      </c>
      <c r="J92" s="249">
        <v>42.116630669546431</v>
      </c>
      <c r="K92" s="250" t="s">
        <v>2820</v>
      </c>
      <c r="L92" s="227" t="e">
        <f>VLOOKUP(D92,#REF!,2,0)</f>
        <v>#REF!</v>
      </c>
      <c r="M92" s="178" t="str">
        <f t="shared" si="8"/>
        <v>K</v>
      </c>
      <c r="N92" s="178" t="str">
        <f t="shared" si="9"/>
        <v>K</v>
      </c>
      <c r="O92" s="178"/>
      <c r="P92" s="184">
        <f t="shared" si="10"/>
        <v>59.827213822894166</v>
      </c>
      <c r="Q92" s="184">
        <f t="shared" si="11"/>
        <v>42.116630669546431</v>
      </c>
      <c r="R92" s="180"/>
      <c r="S92" s="180" t="str">
        <f t="shared" si="12"/>
        <v>BETUL</v>
      </c>
      <c r="T92" s="180" t="str">
        <f t="shared" si="13"/>
        <v>BETUL</v>
      </c>
      <c r="U92" s="180" t="str">
        <f t="shared" si="14"/>
        <v>OKE</v>
      </c>
      <c r="V92" s="180" t="str">
        <f t="shared" si="15"/>
        <v>OKE</v>
      </c>
      <c r="W92" s="310" t="s">
        <v>45</v>
      </c>
      <c r="X92" s="311">
        <v>7</v>
      </c>
      <c r="Y92" s="311" t="s">
        <v>2840</v>
      </c>
      <c r="Z92" s="311" t="s">
        <v>128</v>
      </c>
      <c r="AA92" s="248">
        <v>463</v>
      </c>
      <c r="AB92" s="312">
        <v>180</v>
      </c>
      <c r="AC92" s="312">
        <v>38.876889848812098</v>
      </c>
      <c r="AD92" s="312">
        <v>179</v>
      </c>
      <c r="AE92" s="312">
        <v>38.660907127429802</v>
      </c>
      <c r="AF92" s="247" t="s">
        <v>2821</v>
      </c>
    </row>
    <row r="93" spans="1:32">
      <c r="A93" s="309">
        <v>84</v>
      </c>
      <c r="B93" s="584" t="s">
        <v>45</v>
      </c>
      <c r="C93" s="585">
        <v>7</v>
      </c>
      <c r="D93" s="585" t="s">
        <v>2825</v>
      </c>
      <c r="E93" s="585" t="s">
        <v>128</v>
      </c>
      <c r="F93" s="248">
        <v>463</v>
      </c>
      <c r="G93" s="247">
        <v>111</v>
      </c>
      <c r="H93" s="249">
        <v>23.974082073434126</v>
      </c>
      <c r="I93" s="247">
        <v>91</v>
      </c>
      <c r="J93" s="249">
        <v>19.654427645788335</v>
      </c>
      <c r="K93" s="250" t="s">
        <v>2826</v>
      </c>
      <c r="L93" s="227" t="e">
        <f>VLOOKUP(D93,#REF!,2,0)</f>
        <v>#REF!</v>
      </c>
      <c r="M93" s="178" t="str">
        <f t="shared" si="8"/>
        <v>K</v>
      </c>
      <c r="N93" s="178" t="str">
        <f t="shared" si="9"/>
        <v>K</v>
      </c>
      <c r="O93" s="178"/>
      <c r="P93" s="184">
        <f t="shared" si="10"/>
        <v>23.974082073434126</v>
      </c>
      <c r="Q93" s="184">
        <f t="shared" si="11"/>
        <v>19.654427645788335</v>
      </c>
      <c r="R93" s="180"/>
      <c r="S93" s="180" t="str">
        <f t="shared" si="12"/>
        <v>BETUL</v>
      </c>
      <c r="T93" s="180" t="str">
        <f t="shared" si="13"/>
        <v>BETUL</v>
      </c>
      <c r="U93" s="180" t="str">
        <f t="shared" si="14"/>
        <v>OKE</v>
      </c>
      <c r="V93" s="180" t="str">
        <f t="shared" si="15"/>
        <v>OKE</v>
      </c>
      <c r="W93" s="310" t="s">
        <v>45</v>
      </c>
      <c r="X93" s="311">
        <v>7</v>
      </c>
      <c r="Y93" s="311" t="s">
        <v>2842</v>
      </c>
      <c r="Z93" s="311" t="s">
        <v>128</v>
      </c>
      <c r="AA93" s="248">
        <v>300</v>
      </c>
      <c r="AB93" s="312">
        <v>106</v>
      </c>
      <c r="AC93" s="312">
        <v>35.3333333333333</v>
      </c>
      <c r="AD93" s="312">
        <v>115</v>
      </c>
      <c r="AE93" s="312">
        <v>38.3333333333333</v>
      </c>
      <c r="AF93" s="247" t="s">
        <v>2849</v>
      </c>
    </row>
    <row r="94" spans="1:32">
      <c r="A94" s="309">
        <v>85</v>
      </c>
      <c r="B94" s="584" t="s">
        <v>45</v>
      </c>
      <c r="C94" s="585">
        <v>7</v>
      </c>
      <c r="D94" s="585" t="s">
        <v>2842</v>
      </c>
      <c r="E94" s="585" t="s">
        <v>128</v>
      </c>
      <c r="F94" s="248">
        <v>300</v>
      </c>
      <c r="G94" s="247">
        <v>39</v>
      </c>
      <c r="H94" s="249">
        <v>13</v>
      </c>
      <c r="I94" s="247">
        <v>32</v>
      </c>
      <c r="J94" s="249">
        <v>10.666666666666668</v>
      </c>
      <c r="K94" s="250" t="s">
        <v>2843</v>
      </c>
      <c r="L94" s="227" t="e">
        <f>VLOOKUP(D94,#REF!,2,0)</f>
        <v>#REF!</v>
      </c>
      <c r="M94" s="178" t="str">
        <f t="shared" si="8"/>
        <v>K</v>
      </c>
      <c r="N94" s="178" t="str">
        <f t="shared" si="9"/>
        <v>K</v>
      </c>
      <c r="O94" s="178"/>
      <c r="P94" s="184">
        <f t="shared" si="10"/>
        <v>13</v>
      </c>
      <c r="Q94" s="184">
        <f t="shared" si="11"/>
        <v>10.666666666666668</v>
      </c>
      <c r="R94" s="180"/>
      <c r="S94" s="180" t="str">
        <f t="shared" si="12"/>
        <v>BETUL</v>
      </c>
      <c r="T94" s="180" t="str">
        <f t="shared" si="13"/>
        <v>BETUL</v>
      </c>
      <c r="U94" s="180" t="str">
        <f t="shared" si="14"/>
        <v>OKE</v>
      </c>
      <c r="V94" s="180" t="str">
        <f t="shared" si="15"/>
        <v>OKE</v>
      </c>
      <c r="W94" s="310" t="s">
        <v>45</v>
      </c>
      <c r="X94" s="311">
        <v>7</v>
      </c>
      <c r="Y94" s="311" t="s">
        <v>2845</v>
      </c>
      <c r="Z94" s="311" t="s">
        <v>128</v>
      </c>
      <c r="AA94" s="248">
        <v>300</v>
      </c>
      <c r="AB94" s="312">
        <v>3</v>
      </c>
      <c r="AC94" s="312">
        <v>1</v>
      </c>
      <c r="AD94" s="312">
        <v>3</v>
      </c>
      <c r="AE94" s="312">
        <v>1</v>
      </c>
      <c r="AF94" s="247" t="s">
        <v>2852</v>
      </c>
    </row>
    <row r="95" spans="1:32">
      <c r="A95" s="309">
        <v>86</v>
      </c>
      <c r="B95" s="584" t="s">
        <v>45</v>
      </c>
      <c r="C95" s="585">
        <v>7</v>
      </c>
      <c r="D95" s="585" t="s">
        <v>2845</v>
      </c>
      <c r="E95" s="585" t="s">
        <v>128</v>
      </c>
      <c r="F95" s="248">
        <v>300</v>
      </c>
      <c r="G95" s="247">
        <v>7</v>
      </c>
      <c r="H95" s="249">
        <v>2.3333333333333335</v>
      </c>
      <c r="I95" s="247">
        <v>6</v>
      </c>
      <c r="J95" s="249">
        <v>2</v>
      </c>
      <c r="K95" s="250" t="s">
        <v>2846</v>
      </c>
      <c r="L95" s="227" t="e">
        <f>VLOOKUP(D95,#REF!,2,0)</f>
        <v>#REF!</v>
      </c>
      <c r="M95" s="178" t="str">
        <f t="shared" si="8"/>
        <v>K</v>
      </c>
      <c r="N95" s="178" t="str">
        <f t="shared" si="9"/>
        <v>K</v>
      </c>
      <c r="O95" s="178"/>
      <c r="P95" s="184">
        <f t="shared" si="10"/>
        <v>2.3333333333333335</v>
      </c>
      <c r="Q95" s="184">
        <f t="shared" si="11"/>
        <v>2</v>
      </c>
      <c r="R95" s="180"/>
      <c r="S95" s="180" t="str">
        <f t="shared" si="12"/>
        <v>BETUL</v>
      </c>
      <c r="T95" s="180" t="str">
        <f t="shared" si="13"/>
        <v>BETUL</v>
      </c>
      <c r="U95" s="180" t="str">
        <f t="shared" si="14"/>
        <v>OKE</v>
      </c>
      <c r="V95" s="180" t="str">
        <f t="shared" si="15"/>
        <v>OKE</v>
      </c>
    </row>
    <row r="96" spans="1:32">
      <c r="A96" s="309">
        <v>87</v>
      </c>
      <c r="B96" s="584" t="s">
        <v>45</v>
      </c>
      <c r="C96" s="585">
        <v>7</v>
      </c>
      <c r="D96" s="585" t="s">
        <v>2847</v>
      </c>
      <c r="E96" s="585" t="s">
        <v>128</v>
      </c>
      <c r="F96" s="248">
        <v>300</v>
      </c>
      <c r="G96" s="247">
        <v>24</v>
      </c>
      <c r="H96" s="249">
        <v>8</v>
      </c>
      <c r="I96" s="247">
        <v>32</v>
      </c>
      <c r="J96" s="249">
        <v>10.666666666666668</v>
      </c>
      <c r="K96" s="250" t="s">
        <v>2848</v>
      </c>
      <c r="L96" s="227" t="e">
        <f>VLOOKUP(D96,#REF!,2,0)</f>
        <v>#REF!</v>
      </c>
      <c r="M96" s="178" t="str">
        <f t="shared" si="8"/>
        <v>K</v>
      </c>
      <c r="N96" s="178" t="str">
        <f t="shared" si="9"/>
        <v>K</v>
      </c>
      <c r="O96" s="178"/>
      <c r="P96" s="184">
        <f t="shared" si="10"/>
        <v>8</v>
      </c>
      <c r="Q96" s="184">
        <f t="shared" si="11"/>
        <v>10.666666666666668</v>
      </c>
      <c r="R96" s="180"/>
      <c r="S96" s="180" t="str">
        <f t="shared" si="12"/>
        <v>BETUL</v>
      </c>
      <c r="T96" s="180" t="str">
        <f t="shared" si="13"/>
        <v>BETUL</v>
      </c>
      <c r="U96" s="180" t="str">
        <f t="shared" si="14"/>
        <v>OKE</v>
      </c>
      <c r="V96" s="180" t="str">
        <f t="shared" si="15"/>
        <v>OKE</v>
      </c>
    </row>
    <row r="97" spans="1:22">
      <c r="A97" s="309">
        <v>88</v>
      </c>
      <c r="B97" s="584" t="s">
        <v>45</v>
      </c>
      <c r="C97" s="585">
        <v>8</v>
      </c>
      <c r="D97" s="585" t="s">
        <v>2850</v>
      </c>
      <c r="E97" s="585" t="s">
        <v>128</v>
      </c>
      <c r="F97" s="248">
        <v>300</v>
      </c>
      <c r="G97" s="247">
        <v>252</v>
      </c>
      <c r="H97" s="249">
        <v>84</v>
      </c>
      <c r="I97" s="247">
        <v>222</v>
      </c>
      <c r="J97" s="249">
        <v>74</v>
      </c>
      <c r="K97" s="250" t="s">
        <v>2851</v>
      </c>
      <c r="L97" s="227" t="e">
        <f>VLOOKUP(D97,#REF!,2,0)</f>
        <v>#REF!</v>
      </c>
      <c r="M97" s="178" t="str">
        <f t="shared" si="8"/>
        <v>B</v>
      </c>
      <c r="N97" s="178" t="str">
        <f t="shared" si="9"/>
        <v>K</v>
      </c>
      <c r="O97" s="178"/>
      <c r="P97" s="184">
        <f t="shared" si="10"/>
        <v>84</v>
      </c>
      <c r="Q97" s="184">
        <f t="shared" si="11"/>
        <v>74</v>
      </c>
      <c r="R97" s="180"/>
      <c r="S97" s="180" t="str">
        <f t="shared" si="12"/>
        <v>BETUL</v>
      </c>
      <c r="T97" s="180" t="str">
        <f t="shared" si="13"/>
        <v>BETUL</v>
      </c>
      <c r="U97" s="180" t="str">
        <f t="shared" si="14"/>
        <v>OKE</v>
      </c>
      <c r="V97" s="180" t="str">
        <f t="shared" si="15"/>
        <v>OKE</v>
      </c>
    </row>
    <row r="98" spans="1:22">
      <c r="A98" s="309">
        <v>89</v>
      </c>
      <c r="B98" s="584" t="s">
        <v>45</v>
      </c>
      <c r="C98" s="585">
        <v>8</v>
      </c>
      <c r="D98" s="585" t="s">
        <v>2853</v>
      </c>
      <c r="E98" s="585" t="s">
        <v>128</v>
      </c>
      <c r="F98" s="248">
        <v>432</v>
      </c>
      <c r="G98" s="247">
        <v>124</v>
      </c>
      <c r="H98" s="249">
        <v>28.703703703703702</v>
      </c>
      <c r="I98" s="247">
        <v>109</v>
      </c>
      <c r="J98" s="249">
        <v>25.231481481481481</v>
      </c>
      <c r="K98" s="250" t="s">
        <v>2854</v>
      </c>
      <c r="L98" s="227" t="e">
        <f>VLOOKUP(D98,#REF!,2,0)</f>
        <v>#REF!</v>
      </c>
      <c r="M98" s="178" t="str">
        <f t="shared" si="8"/>
        <v>K</v>
      </c>
      <c r="N98" s="178" t="str">
        <f t="shared" si="9"/>
        <v>K</v>
      </c>
      <c r="O98" s="178"/>
      <c r="P98" s="184">
        <f t="shared" si="10"/>
        <v>28.703703703703702</v>
      </c>
      <c r="Q98" s="184">
        <f t="shared" si="11"/>
        <v>25.231481481481481</v>
      </c>
      <c r="R98" s="180"/>
      <c r="S98" s="180" t="str">
        <f t="shared" si="12"/>
        <v>BETUL</v>
      </c>
      <c r="T98" s="180" t="str">
        <f t="shared" si="13"/>
        <v>BETUL</v>
      </c>
      <c r="U98" s="180" t="str">
        <f t="shared" si="14"/>
        <v>OKE</v>
      </c>
      <c r="V98" s="180" t="str">
        <f t="shared" si="15"/>
        <v>OKE</v>
      </c>
    </row>
    <row r="99" spans="1:22">
      <c r="A99" s="309">
        <v>90</v>
      </c>
      <c r="B99" s="584" t="s">
        <v>45</v>
      </c>
      <c r="C99" s="585">
        <v>8</v>
      </c>
      <c r="D99" s="585" t="s">
        <v>2855</v>
      </c>
      <c r="E99" s="585" t="s">
        <v>128</v>
      </c>
      <c r="F99" s="248">
        <v>432</v>
      </c>
      <c r="G99" s="247">
        <v>155</v>
      </c>
      <c r="H99" s="249">
        <v>35.879629629629626</v>
      </c>
      <c r="I99" s="247">
        <v>151</v>
      </c>
      <c r="J99" s="249">
        <v>34.953703703703702</v>
      </c>
      <c r="K99" s="250" t="s">
        <v>2856</v>
      </c>
      <c r="L99" s="227" t="e">
        <f>VLOOKUP(D99,#REF!,2,0)</f>
        <v>#REF!</v>
      </c>
      <c r="M99" s="178" t="str">
        <f t="shared" si="8"/>
        <v>K</v>
      </c>
      <c r="N99" s="178" t="str">
        <f t="shared" si="9"/>
        <v>K</v>
      </c>
      <c r="O99" s="178"/>
      <c r="P99" s="184">
        <f t="shared" si="10"/>
        <v>35.879629629629626</v>
      </c>
      <c r="Q99" s="184">
        <f t="shared" si="11"/>
        <v>34.953703703703702</v>
      </c>
      <c r="R99" s="180"/>
      <c r="S99" s="180" t="str">
        <f t="shared" si="12"/>
        <v>BETUL</v>
      </c>
      <c r="T99" s="180" t="str">
        <f t="shared" si="13"/>
        <v>BETUL</v>
      </c>
      <c r="U99" s="180" t="str">
        <f t="shared" si="14"/>
        <v>OKE</v>
      </c>
      <c r="V99" s="180" t="str">
        <f t="shared" si="15"/>
        <v>OKE</v>
      </c>
    </row>
    <row r="100" spans="1:22">
      <c r="A100" s="315">
        <v>91</v>
      </c>
      <c r="B100" s="584" t="s">
        <v>45</v>
      </c>
      <c r="C100" s="585">
        <v>8</v>
      </c>
      <c r="D100" s="585" t="s">
        <v>2857</v>
      </c>
      <c r="E100" s="585" t="s">
        <v>128</v>
      </c>
      <c r="F100" s="248">
        <v>432</v>
      </c>
      <c r="G100" s="247">
        <v>79</v>
      </c>
      <c r="H100" s="249">
        <v>18.287037037037038</v>
      </c>
      <c r="I100" s="247">
        <v>162</v>
      </c>
      <c r="J100" s="249">
        <v>37.5</v>
      </c>
      <c r="K100" s="250" t="s">
        <v>2858</v>
      </c>
      <c r="L100" s="227" t="e">
        <f>VLOOKUP(D100,#REF!,2,0)</f>
        <v>#REF!</v>
      </c>
      <c r="M100" s="178" t="str">
        <f t="shared" si="8"/>
        <v>K</v>
      </c>
      <c r="N100" s="178" t="str">
        <f t="shared" si="9"/>
        <v>K</v>
      </c>
      <c r="O100" s="178"/>
      <c r="P100" s="184">
        <f t="shared" si="10"/>
        <v>18.287037037037038</v>
      </c>
      <c r="Q100" s="184">
        <f t="shared" si="11"/>
        <v>37.5</v>
      </c>
      <c r="R100" s="180"/>
      <c r="S100" s="180" t="str">
        <f t="shared" si="12"/>
        <v>BETUL</v>
      </c>
      <c r="T100" s="180" t="str">
        <f t="shared" si="13"/>
        <v>BETUL</v>
      </c>
      <c r="U100" s="180" t="str">
        <f t="shared" si="14"/>
        <v>OKE</v>
      </c>
      <c r="V100" s="180" t="str">
        <f t="shared" si="15"/>
        <v>OKE</v>
      </c>
    </row>
    <row r="101" spans="1:22">
      <c r="A101" s="315">
        <v>92</v>
      </c>
      <c r="B101" s="584" t="s">
        <v>45</v>
      </c>
      <c r="C101" s="585">
        <v>8</v>
      </c>
      <c r="D101" s="585" t="s">
        <v>5464</v>
      </c>
      <c r="E101" s="585" t="s">
        <v>131</v>
      </c>
      <c r="F101" s="248">
        <v>432</v>
      </c>
      <c r="G101" s="247">
        <v>163</v>
      </c>
      <c r="H101" s="249">
        <v>37.731481481481481</v>
      </c>
      <c r="I101" s="247">
        <v>154</v>
      </c>
      <c r="J101" s="249">
        <v>35.648148148148145</v>
      </c>
      <c r="K101" s="250"/>
      <c r="L101" s="227" t="e">
        <f>VLOOKUP(D101,#REF!,2,0)</f>
        <v>#REF!</v>
      </c>
      <c r="M101" s="178" t="str">
        <f t="shared" si="8"/>
        <v>K</v>
      </c>
      <c r="N101" s="178" t="str">
        <f t="shared" si="9"/>
        <v>K</v>
      </c>
      <c r="O101" s="178"/>
      <c r="P101" s="184">
        <f t="shared" si="10"/>
        <v>37.731481481481481</v>
      </c>
      <c r="Q101" s="184">
        <f t="shared" si="11"/>
        <v>35.648148148148145</v>
      </c>
      <c r="R101" s="180"/>
      <c r="S101" s="180" t="str">
        <f t="shared" si="12"/>
        <v>BETUL</v>
      </c>
      <c r="T101" s="180" t="str">
        <f t="shared" si="13"/>
        <v>BETUL</v>
      </c>
      <c r="U101" s="180" t="str">
        <f t="shared" si="14"/>
        <v>OKE</v>
      </c>
      <c r="V101" s="180" t="str">
        <f t="shared" si="15"/>
        <v>OKE</v>
      </c>
    </row>
    <row r="102" spans="1:22">
      <c r="A102" s="315">
        <v>93</v>
      </c>
      <c r="B102" s="584" t="s">
        <v>45</v>
      </c>
      <c r="C102" s="585">
        <v>8</v>
      </c>
      <c r="D102" s="585" t="s">
        <v>2684</v>
      </c>
      <c r="E102" s="585" t="s">
        <v>131</v>
      </c>
      <c r="F102" s="248">
        <v>432</v>
      </c>
      <c r="G102" s="247">
        <v>0</v>
      </c>
      <c r="H102" s="249">
        <v>0</v>
      </c>
      <c r="I102" s="247">
        <v>0</v>
      </c>
      <c r="J102" s="249">
        <v>0</v>
      </c>
      <c r="K102" s="250"/>
      <c r="L102" s="227" t="e">
        <f>VLOOKUP(D102,#REF!,2,0)</f>
        <v>#REF!</v>
      </c>
      <c r="M102" s="178" t="str">
        <f t="shared" si="8"/>
        <v>K</v>
      </c>
      <c r="N102" s="178" t="str">
        <f t="shared" si="9"/>
        <v>K</v>
      </c>
      <c r="O102" s="178"/>
      <c r="P102" s="184">
        <f t="shared" si="10"/>
        <v>0</v>
      </c>
      <c r="Q102" s="184">
        <f t="shared" si="11"/>
        <v>0</v>
      </c>
      <c r="R102" s="180"/>
      <c r="S102" s="180" t="str">
        <f t="shared" si="12"/>
        <v>BETUL</v>
      </c>
      <c r="T102" s="180" t="str">
        <f t="shared" si="13"/>
        <v>BETUL</v>
      </c>
      <c r="U102" s="180" t="str">
        <f t="shared" si="14"/>
        <v>OKE</v>
      </c>
      <c r="V102" s="180" t="str">
        <f t="shared" si="15"/>
        <v>OKE</v>
      </c>
    </row>
    <row r="103" spans="1:22">
      <c r="F103" s="227"/>
      <c r="K103" s="227"/>
      <c r="M103" s="178"/>
      <c r="N103" s="178"/>
      <c r="P103" s="184"/>
      <c r="Q103" s="184"/>
      <c r="S103" s="180"/>
      <c r="T103" s="180"/>
      <c r="U103" s="180"/>
      <c r="V103" s="180"/>
    </row>
    <row r="104" spans="1:22">
      <c r="F104" s="227"/>
      <c r="K104" s="227"/>
      <c r="M104" s="178"/>
      <c r="N104" s="178"/>
      <c r="P104" s="184"/>
      <c r="Q104" s="184"/>
      <c r="S104" s="180"/>
      <c r="T104" s="180"/>
      <c r="U104" s="180"/>
      <c r="V104" s="180"/>
    </row>
    <row r="105" spans="1:22">
      <c r="F105" s="227"/>
      <c r="K105" s="227"/>
      <c r="M105" s="178"/>
      <c r="N105" s="178"/>
      <c r="P105" s="184"/>
      <c r="Q105" s="184"/>
      <c r="S105" s="180"/>
      <c r="T105" s="180"/>
      <c r="U105" s="180"/>
      <c r="V105" s="180"/>
    </row>
    <row r="106" spans="1:22">
      <c r="F106" s="227"/>
      <c r="K106" s="227"/>
      <c r="M106" s="178"/>
      <c r="N106" s="178"/>
      <c r="P106" s="184"/>
      <c r="Q106" s="184"/>
      <c r="S106" s="180"/>
      <c r="T106" s="180"/>
      <c r="U106" s="180"/>
      <c r="V106" s="180"/>
    </row>
    <row r="107" spans="1:22">
      <c r="F107" s="227"/>
      <c r="K107" s="227"/>
      <c r="M107" s="178"/>
      <c r="N107" s="178"/>
      <c r="P107" s="184"/>
      <c r="Q107" s="184"/>
      <c r="S107" s="180"/>
      <c r="T107" s="180"/>
      <c r="U107" s="180"/>
      <c r="V107" s="180"/>
    </row>
    <row r="108" spans="1:22">
      <c r="F108" s="227"/>
      <c r="K108" s="227"/>
      <c r="M108" s="178"/>
      <c r="N108" s="178"/>
      <c r="P108" s="184"/>
      <c r="Q108" s="184"/>
      <c r="S108" s="180"/>
      <c r="T108" s="180"/>
      <c r="U108" s="180"/>
      <c r="V108" s="180"/>
    </row>
    <row r="109" spans="1:22">
      <c r="F109" s="227"/>
      <c r="K109" s="227"/>
      <c r="M109" s="178"/>
      <c r="N109" s="178"/>
      <c r="P109" s="184"/>
      <c r="Q109" s="184"/>
      <c r="S109" s="180"/>
      <c r="T109" s="180"/>
      <c r="U109" s="180"/>
      <c r="V109" s="180"/>
    </row>
    <row r="110" spans="1:22">
      <c r="F110" s="227"/>
      <c r="K110" s="227"/>
      <c r="M110" s="178"/>
      <c r="N110" s="178"/>
      <c r="P110" s="184"/>
      <c r="Q110" s="184"/>
      <c r="S110" s="180"/>
      <c r="T110" s="180"/>
      <c r="U110" s="180"/>
      <c r="V110" s="180"/>
    </row>
    <row r="111" spans="1:22">
      <c r="F111" s="227"/>
      <c r="K111" s="227"/>
      <c r="M111" s="178"/>
      <c r="N111" s="178"/>
      <c r="P111" s="184"/>
      <c r="Q111" s="184"/>
      <c r="S111" s="180"/>
      <c r="T111" s="180"/>
      <c r="U111" s="180"/>
      <c r="V111" s="180"/>
    </row>
    <row r="112" spans="1:22">
      <c r="F112" s="227"/>
      <c r="K112" s="227"/>
      <c r="M112" s="178"/>
      <c r="N112" s="178"/>
      <c r="P112" s="184"/>
      <c r="Q112" s="184"/>
      <c r="S112" s="180"/>
      <c r="T112" s="180"/>
      <c r="U112" s="180"/>
      <c r="V112" s="180"/>
    </row>
    <row r="113" spans="6:22">
      <c r="F113" s="227"/>
      <c r="K113" s="227"/>
      <c r="M113" s="178"/>
      <c r="N113" s="178"/>
      <c r="P113" s="184"/>
      <c r="Q113" s="184"/>
      <c r="S113" s="180"/>
      <c r="T113" s="180"/>
      <c r="U113" s="180"/>
      <c r="V113" s="180"/>
    </row>
    <row r="114" spans="6:22">
      <c r="F114" s="227"/>
      <c r="K114" s="227"/>
      <c r="M114" s="178"/>
      <c r="N114" s="178"/>
      <c r="P114" s="184"/>
      <c r="Q114" s="184"/>
      <c r="S114" s="180"/>
      <c r="T114" s="180"/>
      <c r="U114" s="180"/>
      <c r="V114" s="180"/>
    </row>
    <row r="115" spans="6:22">
      <c r="F115" s="227"/>
      <c r="K115" s="227"/>
      <c r="M115" s="178"/>
      <c r="N115" s="178"/>
      <c r="P115" s="184"/>
      <c r="Q115" s="184"/>
      <c r="S115" s="180"/>
      <c r="T115" s="180"/>
      <c r="U115" s="180"/>
      <c r="V115" s="180"/>
    </row>
    <row r="116" spans="6:22">
      <c r="F116" s="227"/>
      <c r="K116" s="227"/>
      <c r="M116" s="178"/>
      <c r="N116" s="178"/>
      <c r="P116" s="184"/>
      <c r="Q116" s="184"/>
      <c r="S116" s="180"/>
      <c r="T116" s="180"/>
      <c r="U116" s="180"/>
      <c r="V116" s="180"/>
    </row>
    <row r="117" spans="6:22">
      <c r="F117" s="227"/>
      <c r="K117" s="227"/>
      <c r="M117" s="178"/>
      <c r="N117" s="178"/>
      <c r="P117" s="184"/>
      <c r="Q117" s="184"/>
      <c r="S117" s="180"/>
      <c r="T117" s="180"/>
      <c r="U117" s="180"/>
      <c r="V117" s="180"/>
    </row>
    <row r="118" spans="6:22">
      <c r="F118" s="227"/>
      <c r="K118" s="227"/>
      <c r="M118" s="178"/>
      <c r="N118" s="178"/>
      <c r="P118" s="184"/>
      <c r="Q118" s="184"/>
      <c r="S118" s="180"/>
      <c r="T118" s="180"/>
      <c r="U118" s="180"/>
      <c r="V118" s="180"/>
    </row>
    <row r="119" spans="6:22">
      <c r="F119" s="227"/>
      <c r="K119" s="227"/>
      <c r="M119" s="178"/>
      <c r="N119" s="178"/>
      <c r="P119" s="184"/>
      <c r="Q119" s="184"/>
      <c r="S119" s="180"/>
      <c r="T119" s="180"/>
      <c r="U119" s="180"/>
      <c r="V119" s="180"/>
    </row>
    <row r="120" spans="6:22">
      <c r="F120" s="227"/>
      <c r="K120" s="227"/>
      <c r="M120" s="178"/>
      <c r="N120" s="178"/>
      <c r="P120" s="184"/>
      <c r="Q120" s="184"/>
      <c r="S120" s="180"/>
      <c r="T120" s="180"/>
      <c r="U120" s="180"/>
      <c r="V120" s="180"/>
    </row>
    <row r="121" spans="6:22">
      <c r="F121" s="227"/>
      <c r="K121" s="227"/>
      <c r="M121" s="178"/>
      <c r="N121" s="178"/>
      <c r="P121" s="184"/>
      <c r="Q121" s="184"/>
      <c r="S121" s="180"/>
      <c r="T121" s="180"/>
      <c r="U121" s="180"/>
      <c r="V121" s="180"/>
    </row>
    <row r="122" spans="6:22">
      <c r="F122" s="227"/>
      <c r="K122" s="227"/>
      <c r="M122" s="178"/>
      <c r="N122" s="178"/>
      <c r="P122" s="184"/>
      <c r="Q122" s="184"/>
      <c r="S122" s="180"/>
      <c r="T122" s="180"/>
      <c r="U122" s="180"/>
      <c r="V122" s="180"/>
    </row>
    <row r="123" spans="6:22">
      <c r="F123" s="227"/>
      <c r="K123" s="227"/>
      <c r="M123" s="178"/>
      <c r="N123" s="178"/>
      <c r="P123" s="184"/>
      <c r="Q123" s="184"/>
      <c r="S123" s="180"/>
      <c r="T123" s="180"/>
      <c r="U123" s="180"/>
      <c r="V123" s="180"/>
    </row>
    <row r="124" spans="6:22">
      <c r="F124" s="227"/>
      <c r="K124" s="227"/>
      <c r="M124" s="178"/>
      <c r="N124" s="178"/>
      <c r="P124" s="184"/>
      <c r="Q124" s="184"/>
      <c r="S124" s="180"/>
      <c r="T124" s="180"/>
      <c r="U124" s="180"/>
      <c r="V124" s="180"/>
    </row>
    <row r="125" spans="6:22">
      <c r="F125" s="227"/>
      <c r="K125" s="227"/>
      <c r="M125" s="178"/>
      <c r="N125" s="178"/>
      <c r="P125" s="184"/>
      <c r="Q125" s="184"/>
      <c r="S125" s="180"/>
      <c r="T125" s="180"/>
      <c r="U125" s="180"/>
      <c r="V125" s="180"/>
    </row>
    <row r="126" spans="6:22">
      <c r="F126" s="227"/>
      <c r="K126" s="227"/>
      <c r="M126" s="178"/>
      <c r="N126" s="178"/>
      <c r="P126" s="184"/>
      <c r="Q126" s="184"/>
      <c r="S126" s="180"/>
      <c r="T126" s="180"/>
      <c r="U126" s="180"/>
      <c r="V126" s="180"/>
    </row>
    <row r="127" spans="6:22">
      <c r="F127" s="227"/>
      <c r="K127" s="227"/>
      <c r="M127" s="178"/>
      <c r="N127" s="178"/>
      <c r="P127" s="184"/>
      <c r="Q127" s="184"/>
      <c r="S127" s="180"/>
      <c r="T127" s="180"/>
      <c r="U127" s="180"/>
      <c r="V127" s="180"/>
    </row>
    <row r="128" spans="6:22">
      <c r="F128" s="227"/>
      <c r="K128" s="227"/>
      <c r="M128" s="178"/>
      <c r="N128" s="178"/>
      <c r="P128" s="184"/>
      <c r="Q128" s="184"/>
      <c r="S128" s="180"/>
      <c r="T128" s="180"/>
      <c r="U128" s="180"/>
      <c r="V128" s="180"/>
    </row>
    <row r="129" spans="6:22">
      <c r="F129" s="227"/>
      <c r="K129" s="227"/>
      <c r="M129" s="178"/>
      <c r="N129" s="178"/>
      <c r="P129" s="184"/>
      <c r="Q129" s="184"/>
      <c r="S129" s="180"/>
      <c r="T129" s="180"/>
      <c r="U129" s="180"/>
      <c r="V129" s="180"/>
    </row>
    <row r="130" spans="6:22">
      <c r="F130" s="227"/>
      <c r="K130" s="227"/>
      <c r="M130" s="178"/>
      <c r="N130" s="178"/>
      <c r="P130" s="184"/>
      <c r="Q130" s="184"/>
      <c r="S130" s="180"/>
      <c r="T130" s="180"/>
      <c r="U130" s="180"/>
      <c r="V130" s="180"/>
    </row>
    <row r="131" spans="6:22">
      <c r="F131" s="227"/>
      <c r="K131" s="227"/>
      <c r="M131" s="178"/>
      <c r="N131" s="178"/>
      <c r="P131" s="184"/>
      <c r="Q131" s="184"/>
      <c r="S131" s="180"/>
      <c r="T131" s="180"/>
      <c r="U131" s="180"/>
      <c r="V131" s="180"/>
    </row>
    <row r="132" spans="6:22">
      <c r="F132" s="227"/>
      <c r="K132" s="227"/>
      <c r="M132" s="178"/>
      <c r="N132" s="178"/>
      <c r="P132" s="184"/>
      <c r="Q132" s="184"/>
      <c r="S132" s="180"/>
      <c r="T132" s="180"/>
      <c r="U132" s="180"/>
      <c r="V132" s="180"/>
    </row>
    <row r="133" spans="6:22">
      <c r="F133" s="227"/>
      <c r="K133" s="227"/>
      <c r="M133" s="178"/>
      <c r="N133" s="178"/>
      <c r="P133" s="184"/>
      <c r="Q133" s="184"/>
      <c r="S133" s="180"/>
      <c r="T133" s="180"/>
      <c r="U133" s="180"/>
      <c r="V133" s="180"/>
    </row>
    <row r="134" spans="6:22">
      <c r="F134" s="227"/>
      <c r="K134" s="227"/>
      <c r="M134" s="178"/>
      <c r="N134" s="178"/>
      <c r="P134" s="184"/>
      <c r="Q134" s="184"/>
      <c r="S134" s="180"/>
      <c r="T134" s="180"/>
      <c r="U134" s="180"/>
      <c r="V134" s="180"/>
    </row>
    <row r="135" spans="6:22">
      <c r="F135" s="227"/>
      <c r="K135" s="227"/>
      <c r="M135" s="178"/>
      <c r="N135" s="178"/>
      <c r="P135" s="184"/>
      <c r="Q135" s="184"/>
      <c r="S135" s="180"/>
      <c r="T135" s="180"/>
      <c r="U135" s="180"/>
      <c r="V135" s="180"/>
    </row>
    <row r="136" spans="6:22">
      <c r="F136" s="227"/>
      <c r="K136" s="227"/>
      <c r="M136" s="178"/>
      <c r="N136" s="178"/>
      <c r="P136" s="184"/>
      <c r="Q136" s="184"/>
      <c r="S136" s="180"/>
      <c r="T136" s="180"/>
      <c r="U136" s="180"/>
      <c r="V136" s="180"/>
    </row>
    <row r="137" spans="6:22">
      <c r="F137" s="227"/>
      <c r="K137" s="227"/>
      <c r="M137" s="178"/>
      <c r="N137" s="178"/>
      <c r="P137" s="184"/>
      <c r="Q137" s="184"/>
      <c r="S137" s="180"/>
      <c r="T137" s="180"/>
      <c r="U137" s="180"/>
      <c r="V137" s="180"/>
    </row>
    <row r="138" spans="6:22">
      <c r="F138" s="227"/>
      <c r="K138" s="227"/>
      <c r="M138" s="211"/>
      <c r="N138" s="211"/>
      <c r="P138" s="212"/>
      <c r="Q138" s="212"/>
      <c r="S138" s="213"/>
      <c r="T138" s="213"/>
      <c r="U138" s="213"/>
      <c r="V138" s="213"/>
    </row>
    <row r="139" spans="6:22">
      <c r="F139" s="227"/>
      <c r="K139" s="227"/>
      <c r="M139" s="178"/>
      <c r="N139" s="178"/>
      <c r="P139" s="184"/>
      <c r="Q139" s="184"/>
      <c r="S139" s="180"/>
      <c r="T139" s="180"/>
      <c r="U139" s="180"/>
      <c r="V139" s="180"/>
    </row>
    <row r="140" spans="6:22">
      <c r="F140" s="227"/>
      <c r="K140" s="227"/>
      <c r="M140" s="178"/>
      <c r="N140" s="178"/>
      <c r="P140" s="184"/>
      <c r="Q140" s="184"/>
      <c r="S140" s="180"/>
      <c r="T140" s="180"/>
      <c r="U140" s="180"/>
      <c r="V140" s="180"/>
    </row>
    <row r="141" spans="6:22">
      <c r="F141" s="227"/>
      <c r="K141" s="227"/>
      <c r="M141" s="178"/>
      <c r="N141" s="178"/>
      <c r="P141" s="184"/>
      <c r="Q141" s="184"/>
      <c r="S141" s="180"/>
      <c r="T141" s="180"/>
      <c r="U141" s="180"/>
      <c r="V141" s="180"/>
    </row>
    <row r="142" spans="6:22">
      <c r="F142" s="227"/>
      <c r="K142" s="227"/>
      <c r="M142" s="178"/>
      <c r="N142" s="178"/>
      <c r="P142" s="184"/>
      <c r="Q142" s="184"/>
      <c r="S142" s="180"/>
      <c r="T142" s="180"/>
      <c r="U142" s="180"/>
      <c r="V142" s="180"/>
    </row>
    <row r="143" spans="6:22">
      <c r="F143" s="227"/>
      <c r="K143" s="227"/>
      <c r="M143" s="178"/>
      <c r="N143" s="178"/>
      <c r="P143" s="184"/>
      <c r="Q143" s="184"/>
      <c r="S143" s="180"/>
      <c r="T143" s="180"/>
      <c r="U143" s="180"/>
      <c r="V143" s="180"/>
    </row>
    <row r="144" spans="6:22">
      <c r="F144" s="227"/>
      <c r="K144" s="227"/>
      <c r="M144" s="178"/>
      <c r="N144" s="178"/>
      <c r="P144" s="184"/>
      <c r="Q144" s="184"/>
      <c r="S144" s="180"/>
      <c r="T144" s="180"/>
      <c r="U144" s="180"/>
      <c r="V144" s="180"/>
    </row>
    <row r="145" spans="6:22">
      <c r="F145" s="227"/>
      <c r="K145" s="227"/>
      <c r="M145" s="178"/>
      <c r="N145" s="178"/>
      <c r="P145" s="184"/>
      <c r="Q145" s="184"/>
      <c r="S145" s="180"/>
      <c r="T145" s="180"/>
      <c r="U145" s="180"/>
      <c r="V145" s="180"/>
    </row>
    <row r="146" spans="6:22">
      <c r="F146" s="227"/>
      <c r="K146" s="227"/>
      <c r="M146" s="178"/>
      <c r="N146" s="178"/>
      <c r="P146" s="184"/>
      <c r="Q146" s="184"/>
      <c r="S146" s="180"/>
      <c r="T146" s="180"/>
      <c r="U146" s="180"/>
      <c r="V146" s="180"/>
    </row>
    <row r="147" spans="6:22">
      <c r="F147" s="227"/>
      <c r="K147" s="227"/>
      <c r="M147" s="178"/>
      <c r="N147" s="178"/>
      <c r="P147" s="184"/>
      <c r="Q147" s="184"/>
      <c r="S147" s="180"/>
      <c r="T147" s="180"/>
      <c r="U147" s="180"/>
      <c r="V147" s="180"/>
    </row>
    <row r="148" spans="6:22">
      <c r="F148" s="227"/>
      <c r="K148" s="227"/>
      <c r="M148" s="178"/>
      <c r="N148" s="178"/>
      <c r="P148" s="184"/>
      <c r="Q148" s="184"/>
      <c r="S148" s="180"/>
      <c r="T148" s="180"/>
      <c r="U148" s="180"/>
      <c r="V148" s="180"/>
    </row>
    <row r="149" spans="6:22">
      <c r="F149" s="227"/>
      <c r="K149" s="227"/>
      <c r="M149" s="178"/>
      <c r="N149" s="178"/>
      <c r="P149" s="184"/>
      <c r="Q149" s="184"/>
      <c r="S149" s="180"/>
      <c r="T149" s="180"/>
      <c r="U149" s="180"/>
      <c r="V149" s="180"/>
    </row>
    <row r="150" spans="6:22">
      <c r="F150" s="227"/>
      <c r="K150" s="227"/>
      <c r="M150" s="178"/>
      <c r="N150" s="178"/>
      <c r="P150" s="184"/>
      <c r="Q150" s="184"/>
      <c r="S150" s="180"/>
      <c r="T150" s="180"/>
      <c r="U150" s="180"/>
      <c r="V150" s="180"/>
    </row>
    <row r="151" spans="6:22">
      <c r="F151" s="227"/>
      <c r="K151" s="227"/>
      <c r="M151" s="178"/>
      <c r="N151" s="178"/>
      <c r="P151" s="184"/>
      <c r="Q151" s="184"/>
      <c r="S151" s="180"/>
      <c r="T151" s="180"/>
      <c r="U151" s="180"/>
      <c r="V151" s="180"/>
    </row>
    <row r="152" spans="6:22">
      <c r="F152" s="227"/>
      <c r="K152" s="227"/>
      <c r="M152" s="178"/>
      <c r="N152" s="178"/>
      <c r="P152" s="184"/>
      <c r="Q152" s="184"/>
      <c r="S152" s="180"/>
      <c r="T152" s="180"/>
      <c r="U152" s="180"/>
      <c r="V152" s="180"/>
    </row>
    <row r="153" spans="6:22">
      <c r="F153" s="227"/>
      <c r="K153" s="227"/>
      <c r="M153" s="178"/>
      <c r="N153" s="178"/>
      <c r="P153" s="184"/>
      <c r="Q153" s="184"/>
      <c r="S153" s="180"/>
      <c r="T153" s="180"/>
      <c r="U153" s="180"/>
      <c r="V153" s="180"/>
    </row>
    <row r="154" spans="6:22">
      <c r="F154" s="227"/>
      <c r="K154" s="227"/>
      <c r="M154" s="178"/>
      <c r="N154" s="178"/>
      <c r="P154" s="184"/>
      <c r="Q154" s="184"/>
      <c r="S154" s="180"/>
      <c r="T154" s="180"/>
      <c r="U154" s="180"/>
      <c r="V154" s="180"/>
    </row>
    <row r="155" spans="6:22">
      <c r="F155" s="227"/>
      <c r="K155" s="227"/>
      <c r="M155" s="178"/>
      <c r="N155" s="178"/>
      <c r="P155" s="184"/>
      <c r="Q155" s="184"/>
      <c r="S155" s="180"/>
      <c r="T155" s="180"/>
      <c r="U155" s="180"/>
      <c r="V155" s="180"/>
    </row>
    <row r="156" spans="6:22">
      <c r="F156" s="227"/>
      <c r="K156" s="227"/>
      <c r="M156" s="178"/>
      <c r="N156" s="178"/>
      <c r="P156" s="184"/>
      <c r="Q156" s="184"/>
      <c r="S156" s="180"/>
      <c r="T156" s="180"/>
      <c r="U156" s="180"/>
      <c r="V156" s="180"/>
    </row>
    <row r="157" spans="6:22">
      <c r="F157" s="227"/>
      <c r="K157" s="227"/>
      <c r="M157" s="178"/>
      <c r="N157" s="178"/>
      <c r="P157" s="184"/>
      <c r="Q157" s="184"/>
      <c r="S157" s="180"/>
      <c r="T157" s="180"/>
      <c r="U157" s="180"/>
      <c r="V157" s="180"/>
    </row>
    <row r="158" spans="6:22">
      <c r="F158" s="227"/>
      <c r="K158" s="227"/>
      <c r="M158" s="178"/>
      <c r="N158" s="178"/>
      <c r="P158" s="184"/>
      <c r="Q158" s="184"/>
      <c r="S158" s="180"/>
      <c r="T158" s="180"/>
      <c r="U158" s="180"/>
      <c r="V158" s="180"/>
    </row>
    <row r="159" spans="6:22">
      <c r="F159" s="227"/>
      <c r="K159" s="227"/>
      <c r="M159" s="178"/>
      <c r="N159" s="178"/>
      <c r="P159" s="184"/>
      <c r="Q159" s="184"/>
      <c r="S159" s="180"/>
      <c r="T159" s="180"/>
      <c r="U159" s="180"/>
      <c r="V159" s="180"/>
    </row>
    <row r="160" spans="6:22">
      <c r="F160" s="227"/>
      <c r="K160" s="227"/>
      <c r="M160" s="178"/>
      <c r="N160" s="178"/>
      <c r="P160" s="184"/>
      <c r="Q160" s="184"/>
      <c r="S160" s="180"/>
      <c r="T160" s="180"/>
      <c r="U160" s="180"/>
      <c r="V160" s="180"/>
    </row>
    <row r="161" spans="6:22">
      <c r="F161" s="227"/>
      <c r="K161" s="227"/>
      <c r="M161" s="178"/>
      <c r="N161" s="178"/>
      <c r="P161" s="184"/>
      <c r="Q161" s="184"/>
      <c r="S161" s="180"/>
      <c r="T161" s="180"/>
      <c r="U161" s="180"/>
      <c r="V161" s="180"/>
    </row>
    <row r="162" spans="6:22">
      <c r="F162" s="227"/>
      <c r="K162" s="227"/>
      <c r="M162" s="178"/>
      <c r="N162" s="178"/>
      <c r="P162" s="184"/>
      <c r="Q162" s="184"/>
      <c r="S162" s="180"/>
      <c r="T162" s="180"/>
      <c r="U162" s="180"/>
      <c r="V162" s="180"/>
    </row>
    <row r="163" spans="6:22">
      <c r="F163" s="227"/>
      <c r="K163" s="227"/>
      <c r="M163" s="178"/>
      <c r="N163" s="178"/>
      <c r="P163" s="184"/>
      <c r="Q163" s="184"/>
      <c r="S163" s="180"/>
      <c r="T163" s="180"/>
      <c r="U163" s="180"/>
      <c r="V163" s="180"/>
    </row>
    <row r="164" spans="6:22">
      <c r="F164" s="227"/>
      <c r="K164" s="227"/>
      <c r="M164" s="178"/>
      <c r="N164" s="178"/>
      <c r="P164" s="184"/>
      <c r="Q164" s="184"/>
      <c r="S164" s="180"/>
      <c r="T164" s="180"/>
      <c r="U164" s="180"/>
      <c r="V164" s="180"/>
    </row>
    <row r="165" spans="6:22">
      <c r="F165" s="227"/>
      <c r="K165" s="227"/>
      <c r="M165" s="178"/>
      <c r="N165" s="178"/>
      <c r="P165" s="184"/>
      <c r="Q165" s="184"/>
      <c r="S165" s="180"/>
      <c r="T165" s="180"/>
      <c r="U165" s="180"/>
      <c r="V165" s="180"/>
    </row>
    <row r="166" spans="6:22">
      <c r="F166" s="227"/>
      <c r="K166" s="227"/>
      <c r="M166" s="178"/>
      <c r="N166" s="178"/>
      <c r="P166" s="184"/>
      <c r="Q166" s="184"/>
      <c r="S166" s="180"/>
      <c r="T166" s="180"/>
      <c r="U166" s="180"/>
      <c r="V166" s="180"/>
    </row>
    <row r="167" spans="6:22">
      <c r="F167" s="227"/>
      <c r="K167" s="227"/>
      <c r="M167" s="178"/>
      <c r="N167" s="178"/>
      <c r="P167" s="184"/>
      <c r="Q167" s="184"/>
      <c r="S167" s="180"/>
      <c r="T167" s="180"/>
      <c r="U167" s="180"/>
      <c r="V167" s="180"/>
    </row>
    <row r="168" spans="6:22">
      <c r="F168" s="227"/>
      <c r="K168" s="227"/>
      <c r="M168" s="178"/>
      <c r="N168" s="178"/>
      <c r="P168" s="184"/>
      <c r="Q168" s="184"/>
      <c r="S168" s="180"/>
      <c r="T168" s="180"/>
      <c r="U168" s="180"/>
      <c r="V168" s="180"/>
    </row>
    <row r="169" spans="6:22">
      <c r="F169" s="227"/>
      <c r="K169" s="227"/>
      <c r="M169" s="178"/>
      <c r="N169" s="178"/>
      <c r="P169" s="184"/>
      <c r="Q169" s="184"/>
      <c r="S169" s="180"/>
      <c r="T169" s="180"/>
      <c r="U169" s="180"/>
      <c r="V169" s="180"/>
    </row>
    <row r="170" spans="6:22">
      <c r="F170" s="227"/>
      <c r="K170" s="227"/>
      <c r="M170" s="178"/>
      <c r="N170" s="178"/>
      <c r="P170" s="184"/>
      <c r="Q170" s="184"/>
      <c r="S170" s="180"/>
      <c r="T170" s="180"/>
      <c r="U170" s="180"/>
      <c r="V170" s="180"/>
    </row>
    <row r="171" spans="6:22">
      <c r="F171" s="227"/>
      <c r="K171" s="227"/>
      <c r="M171" s="178"/>
      <c r="N171" s="178"/>
      <c r="P171" s="184"/>
      <c r="Q171" s="184"/>
      <c r="S171" s="180"/>
      <c r="T171" s="180"/>
      <c r="U171" s="180"/>
      <c r="V171" s="180"/>
    </row>
    <row r="172" spans="6:22">
      <c r="F172" s="227"/>
      <c r="K172" s="227"/>
      <c r="M172" s="178"/>
      <c r="N172" s="178"/>
      <c r="P172" s="184"/>
      <c r="Q172" s="184"/>
      <c r="S172" s="180"/>
      <c r="T172" s="180"/>
      <c r="U172" s="180"/>
      <c r="V172" s="180"/>
    </row>
    <row r="173" spans="6:22">
      <c r="F173" s="227"/>
      <c r="K173" s="227"/>
      <c r="M173" s="178"/>
      <c r="N173" s="178"/>
      <c r="P173" s="184"/>
      <c r="Q173" s="184"/>
      <c r="S173" s="180"/>
      <c r="T173" s="180"/>
      <c r="U173" s="180"/>
      <c r="V173" s="180"/>
    </row>
    <row r="174" spans="6:22">
      <c r="F174" s="227"/>
      <c r="K174" s="227"/>
      <c r="M174" s="178"/>
      <c r="N174" s="178"/>
      <c r="P174" s="184"/>
      <c r="Q174" s="184"/>
      <c r="S174" s="180"/>
      <c r="T174" s="180"/>
      <c r="U174" s="180"/>
      <c r="V174" s="180"/>
    </row>
    <row r="175" spans="6:22">
      <c r="F175" s="227"/>
      <c r="K175" s="227"/>
      <c r="M175" s="178"/>
      <c r="N175" s="178"/>
      <c r="P175" s="184"/>
      <c r="Q175" s="184"/>
      <c r="S175" s="180"/>
      <c r="T175" s="180"/>
      <c r="U175" s="180"/>
      <c r="V175" s="180"/>
    </row>
    <row r="176" spans="6:22">
      <c r="F176" s="227"/>
      <c r="K176" s="227"/>
      <c r="M176" s="178"/>
      <c r="N176" s="178"/>
      <c r="P176" s="184"/>
      <c r="Q176" s="184"/>
      <c r="S176" s="180"/>
      <c r="T176" s="180"/>
      <c r="U176" s="180"/>
      <c r="V176" s="180"/>
    </row>
    <row r="177" spans="6:22">
      <c r="F177" s="227"/>
      <c r="K177" s="227"/>
      <c r="M177" s="178"/>
      <c r="N177" s="178"/>
      <c r="P177" s="184"/>
      <c r="Q177" s="184"/>
      <c r="S177" s="180"/>
      <c r="T177" s="180"/>
      <c r="U177" s="180"/>
      <c r="V177" s="180"/>
    </row>
    <row r="178" spans="6:22">
      <c r="F178" s="227"/>
      <c r="K178" s="227"/>
      <c r="M178" s="178"/>
      <c r="N178" s="178"/>
      <c r="P178" s="184"/>
      <c r="Q178" s="184"/>
      <c r="S178" s="180"/>
      <c r="T178" s="180"/>
      <c r="U178" s="180"/>
      <c r="V178" s="180"/>
    </row>
    <row r="179" spans="6:22">
      <c r="F179" s="227"/>
      <c r="K179" s="227"/>
      <c r="M179" s="178"/>
      <c r="N179" s="178"/>
      <c r="P179" s="184"/>
      <c r="Q179" s="184"/>
      <c r="S179" s="180"/>
      <c r="T179" s="180"/>
      <c r="U179" s="180"/>
      <c r="V179" s="180"/>
    </row>
    <row r="180" spans="6:22">
      <c r="F180" s="227"/>
      <c r="K180" s="227"/>
      <c r="M180" s="178"/>
      <c r="N180" s="178"/>
      <c r="P180" s="184"/>
      <c r="Q180" s="184"/>
      <c r="S180" s="180"/>
      <c r="T180" s="180"/>
      <c r="U180" s="180"/>
      <c r="V180" s="180"/>
    </row>
    <row r="181" spans="6:22">
      <c r="F181" s="227"/>
      <c r="K181" s="227"/>
      <c r="M181" s="178"/>
      <c r="N181" s="178"/>
      <c r="P181" s="184"/>
      <c r="Q181" s="184"/>
      <c r="S181" s="180"/>
      <c r="T181" s="180"/>
      <c r="U181" s="180"/>
      <c r="V181" s="180"/>
    </row>
    <row r="182" spans="6:22">
      <c r="F182" s="227"/>
      <c r="K182" s="227"/>
      <c r="M182" s="178"/>
      <c r="N182" s="178"/>
      <c r="P182" s="184"/>
      <c r="Q182" s="184"/>
      <c r="S182" s="180"/>
      <c r="T182" s="180"/>
      <c r="U182" s="180"/>
      <c r="V182" s="180"/>
    </row>
    <row r="183" spans="6:22">
      <c r="F183" s="227"/>
      <c r="K183" s="227"/>
      <c r="M183" s="178"/>
      <c r="N183" s="178"/>
      <c r="P183" s="184"/>
      <c r="Q183" s="184"/>
      <c r="S183" s="180"/>
      <c r="T183" s="180"/>
      <c r="U183" s="180"/>
      <c r="V183" s="180"/>
    </row>
    <row r="184" spans="6:22">
      <c r="F184" s="227"/>
      <c r="K184" s="227"/>
      <c r="M184" s="178"/>
      <c r="N184" s="178"/>
      <c r="P184" s="184"/>
      <c r="Q184" s="184"/>
      <c r="S184" s="180"/>
      <c r="T184" s="180"/>
      <c r="U184" s="180"/>
      <c r="V184" s="180"/>
    </row>
    <row r="185" spans="6:22">
      <c r="F185" s="227"/>
      <c r="K185" s="227"/>
      <c r="M185" s="178"/>
      <c r="N185" s="178"/>
      <c r="P185" s="184"/>
      <c r="Q185" s="184"/>
      <c r="S185" s="180"/>
      <c r="T185" s="180"/>
      <c r="U185" s="180"/>
      <c r="V185" s="180"/>
    </row>
    <row r="186" spans="6:22">
      <c r="F186" s="227"/>
      <c r="K186" s="227"/>
      <c r="M186" s="178"/>
      <c r="N186" s="178"/>
      <c r="P186" s="184"/>
      <c r="Q186" s="184"/>
      <c r="S186" s="180"/>
      <c r="T186" s="180"/>
      <c r="U186" s="180"/>
      <c r="V186" s="180"/>
    </row>
  </sheetData>
  <autoFilter ref="L9:L94" xr:uid="{00000000-0009-0000-0000-000011000000}"/>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59">
    <cfRule type="containsText" dxfId="117" priority="3" operator="containsText" text="RENCANA">
      <formula>NOT(ISERROR(SEARCH("RENCANA",K59)))</formula>
    </cfRule>
  </conditionalFormatting>
  <conditionalFormatting sqref="K61">
    <cfRule type="containsText" dxfId="116" priority="2" operator="containsText" text="RENCANA">
      <formula>NOT(ISERROR(SEARCH("RENCANA",K61)))</formula>
    </cfRule>
  </conditionalFormatting>
  <conditionalFormatting sqref="K63:K65">
    <cfRule type="containsText" dxfId="115" priority="1" operator="containsText" text="RENCANA">
      <formula>NOT(ISERROR(SEARCH("RENCANA",K63)))</formula>
    </cfRule>
  </conditionalFormatting>
  <printOptions horizontalCentered="1"/>
  <pageMargins left="0" right="0" top="0" bottom="0" header="0" footer="0"/>
  <pageSetup paperSize="9" scale="75" firstPageNumber="18" fitToHeight="0" orientation="portrait" useFirstPageNumber="1" r:id="rId1"/>
  <headerFooter alignWithMargins="0"/>
  <rowBreaks count="2" manualBreakCount="2">
    <brk id="38" max="10" man="1"/>
    <brk id="69" max="10" man="1"/>
  </rowBreaks>
  <colBreaks count="1" manualBreakCount="1">
    <brk id="11"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8D81-C52D-4B53-9E99-348555A19C05}">
  <sheetPr>
    <tabColor rgb="FF00FF00"/>
  </sheetPr>
  <dimension ref="A3:BT214"/>
  <sheetViews>
    <sheetView view="pageBreakPreview" zoomScaleNormal="100" zoomScaleSheetLayoutView="100" workbookViewId="0">
      <selection activeCell="B10" sqref="B10:K140"/>
    </sheetView>
  </sheetViews>
  <sheetFormatPr baseColWidth="10" defaultColWidth="9.1640625" defaultRowHeight="13"/>
  <cols>
    <col min="1" max="1" width="4" customWidth="1"/>
    <col min="2" max="2" width="9.6640625" customWidth="1"/>
    <col min="3" max="3" width="5.5" style="589" customWidth="1"/>
    <col min="4" max="4" width="12.33203125" style="589" customWidth="1"/>
    <col min="5" max="5" width="7.33203125" customWidth="1"/>
    <col min="6" max="6" width="5.1640625" customWidth="1"/>
    <col min="7" max="9" width="6.1640625" customWidth="1"/>
    <col min="10" max="10" width="4.6640625" customWidth="1"/>
    <col min="11" max="11" width="84.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2859</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9" t="s">
        <v>16</v>
      </c>
      <c r="I9" s="553" t="s">
        <v>15</v>
      </c>
      <c r="J9" s="268" t="s">
        <v>16</v>
      </c>
      <c r="K9" s="953"/>
    </row>
    <row r="10" spans="1:72">
      <c r="A10" s="295">
        <v>1</v>
      </c>
      <c r="B10" s="584" t="s">
        <v>31</v>
      </c>
      <c r="C10" s="585">
        <v>2</v>
      </c>
      <c r="D10" s="585" t="s">
        <v>2860</v>
      </c>
      <c r="E10" s="585" t="s">
        <v>131</v>
      </c>
      <c r="F10" s="248">
        <v>400</v>
      </c>
      <c r="G10" s="247">
        <v>203</v>
      </c>
      <c r="H10" s="249">
        <v>50.749999999999993</v>
      </c>
      <c r="I10" s="247">
        <v>217</v>
      </c>
      <c r="J10" s="249">
        <v>54.25</v>
      </c>
      <c r="K10" s="250" t="s">
        <v>2861</v>
      </c>
      <c r="M10" s="178" t="str">
        <f t="shared" ref="M10:M73" si="0">IF(H10&gt;=80,"B","K")</f>
        <v>K</v>
      </c>
      <c r="N10" s="178" t="str">
        <f t="shared" ref="N10:N73" si="1">IF(J10&gt;=80,"B","K")</f>
        <v>K</v>
      </c>
      <c r="O10" s="178"/>
      <c r="P10" s="184">
        <f t="shared" ref="P10:P73" si="2">(G10/F10)*100</f>
        <v>50.749999999999993</v>
      </c>
      <c r="Q10" s="184">
        <f t="shared" ref="Q10:Q73" si="3">(I10/F10)*100</f>
        <v>54.25</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316" t="s">
        <v>31</v>
      </c>
      <c r="X10" s="317">
        <v>2</v>
      </c>
      <c r="Y10" s="317" t="s">
        <v>2860</v>
      </c>
      <c r="Z10" s="317" t="s">
        <v>131</v>
      </c>
      <c r="AA10" s="248">
        <v>400</v>
      </c>
      <c r="AB10" s="318">
        <v>163</v>
      </c>
      <c r="AC10" s="318">
        <v>40.75</v>
      </c>
      <c r="AD10" s="318">
        <v>245</v>
      </c>
      <c r="AE10" s="318">
        <v>61.25</v>
      </c>
      <c r="AF10" s="247" t="s">
        <v>2862</v>
      </c>
    </row>
    <row r="11" spans="1:72">
      <c r="A11" s="295">
        <v>2</v>
      </c>
      <c r="B11" s="584" t="s">
        <v>467</v>
      </c>
      <c r="C11" s="585">
        <v>2</v>
      </c>
      <c r="D11" s="585" t="s">
        <v>2863</v>
      </c>
      <c r="E11" s="585" t="s">
        <v>128</v>
      </c>
      <c r="F11" s="248">
        <v>320</v>
      </c>
      <c r="G11" s="247">
        <v>85</v>
      </c>
      <c r="H11" s="249">
        <v>26.5625</v>
      </c>
      <c r="I11" s="247">
        <v>88</v>
      </c>
      <c r="J11" s="249">
        <v>27.500000000000004</v>
      </c>
      <c r="K11" s="250" t="s">
        <v>2864</v>
      </c>
      <c r="M11" s="178" t="str">
        <f t="shared" si="0"/>
        <v>K</v>
      </c>
      <c r="N11" s="178" t="str">
        <f t="shared" si="1"/>
        <v>K</v>
      </c>
      <c r="O11" s="178"/>
      <c r="P11" s="184">
        <f t="shared" si="2"/>
        <v>26.5625</v>
      </c>
      <c r="Q11" s="184">
        <f t="shared" si="3"/>
        <v>27.500000000000004</v>
      </c>
      <c r="R11" s="180"/>
      <c r="S11" s="180" t="str">
        <f t="shared" si="4"/>
        <v>BETUL</v>
      </c>
      <c r="T11" s="180" t="str">
        <f t="shared" si="5"/>
        <v>BETUL</v>
      </c>
      <c r="U11" s="180" t="str">
        <f t="shared" si="6"/>
        <v>OKE</v>
      </c>
      <c r="V11" s="180" t="str">
        <f t="shared" si="7"/>
        <v>OKE</v>
      </c>
      <c r="W11" s="316" t="s">
        <v>467</v>
      </c>
      <c r="X11" s="317">
        <v>2</v>
      </c>
      <c r="Y11" s="317" t="s">
        <v>2863</v>
      </c>
      <c r="Z11" s="317" t="s">
        <v>128</v>
      </c>
      <c r="AA11" s="248">
        <v>320</v>
      </c>
      <c r="AB11" s="318">
        <v>188</v>
      </c>
      <c r="AC11" s="318">
        <v>58.75</v>
      </c>
      <c r="AD11" s="318">
        <v>145</v>
      </c>
      <c r="AE11" s="318">
        <v>45.3125</v>
      </c>
      <c r="AF11" s="247" t="s">
        <v>2865</v>
      </c>
    </row>
    <row r="12" spans="1:72">
      <c r="A12" s="295">
        <v>3</v>
      </c>
      <c r="B12" s="584" t="s">
        <v>48</v>
      </c>
      <c r="C12" s="585">
        <v>1</v>
      </c>
      <c r="D12" s="585" t="s">
        <v>2869</v>
      </c>
      <c r="E12" s="585" t="s">
        <v>128</v>
      </c>
      <c r="F12" s="248">
        <v>320</v>
      </c>
      <c r="G12" s="247">
        <v>200</v>
      </c>
      <c r="H12" s="249">
        <v>62.5</v>
      </c>
      <c r="I12" s="247">
        <v>199</v>
      </c>
      <c r="J12" s="249">
        <v>62.187499999999993</v>
      </c>
      <c r="K12" s="250" t="s">
        <v>2870</v>
      </c>
      <c r="M12" s="178" t="str">
        <f t="shared" si="0"/>
        <v>K</v>
      </c>
      <c r="N12" s="178" t="str">
        <f t="shared" si="1"/>
        <v>K</v>
      </c>
      <c r="O12" s="178"/>
      <c r="P12" s="184">
        <f t="shared" si="2"/>
        <v>62.5</v>
      </c>
      <c r="Q12" s="184">
        <f t="shared" si="3"/>
        <v>62.187499999999993</v>
      </c>
      <c r="R12" s="180"/>
      <c r="S12" s="180" t="str">
        <f t="shared" si="4"/>
        <v>BETUL</v>
      </c>
      <c r="T12" s="180" t="str">
        <f t="shared" si="5"/>
        <v>BETUL</v>
      </c>
      <c r="U12" s="180" t="str">
        <f t="shared" si="6"/>
        <v>OKE</v>
      </c>
      <c r="V12" s="180" t="str">
        <f t="shared" si="7"/>
        <v>OKE</v>
      </c>
      <c r="W12" s="316" t="s">
        <v>48</v>
      </c>
      <c r="X12" s="317">
        <v>1</v>
      </c>
      <c r="Y12" s="317" t="s">
        <v>2866</v>
      </c>
      <c r="Z12" s="317" t="s">
        <v>128</v>
      </c>
      <c r="AA12" s="248">
        <v>320</v>
      </c>
      <c r="AB12" s="318">
        <v>187</v>
      </c>
      <c r="AC12" s="318">
        <v>58.4375</v>
      </c>
      <c r="AD12" s="318">
        <v>177</v>
      </c>
      <c r="AE12" s="318">
        <v>55.3125</v>
      </c>
      <c r="AF12" s="247" t="s">
        <v>2868</v>
      </c>
    </row>
    <row r="13" spans="1:72">
      <c r="A13" s="295">
        <v>4</v>
      </c>
      <c r="B13" s="584" t="s">
        <v>48</v>
      </c>
      <c r="C13" s="585">
        <v>1</v>
      </c>
      <c r="D13" s="585" t="s">
        <v>2872</v>
      </c>
      <c r="E13" s="585" t="s">
        <v>128</v>
      </c>
      <c r="F13" s="248">
        <v>320</v>
      </c>
      <c r="G13" s="247">
        <v>91</v>
      </c>
      <c r="H13" s="249">
        <v>28.4375</v>
      </c>
      <c r="I13" s="247">
        <v>87</v>
      </c>
      <c r="J13" s="249">
        <v>27.187499999999996</v>
      </c>
      <c r="K13" s="250" t="s">
        <v>2873</v>
      </c>
      <c r="M13" s="178" t="str">
        <f t="shared" si="0"/>
        <v>K</v>
      </c>
      <c r="N13" s="178" t="str">
        <f t="shared" si="1"/>
        <v>K</v>
      </c>
      <c r="O13" s="178"/>
      <c r="P13" s="184">
        <f t="shared" si="2"/>
        <v>28.4375</v>
      </c>
      <c r="Q13" s="184">
        <f t="shared" si="3"/>
        <v>27.187499999999996</v>
      </c>
      <c r="R13" s="180"/>
      <c r="S13" s="180" t="str">
        <f t="shared" si="4"/>
        <v>BETUL</v>
      </c>
      <c r="T13" s="180" t="str">
        <f t="shared" si="5"/>
        <v>BETUL</v>
      </c>
      <c r="U13" s="180" t="str">
        <f t="shared" si="6"/>
        <v>OKE</v>
      </c>
      <c r="V13" s="180" t="str">
        <f t="shared" si="7"/>
        <v>OKE</v>
      </c>
      <c r="W13" s="316" t="s">
        <v>48</v>
      </c>
      <c r="X13" s="317">
        <v>1</v>
      </c>
      <c r="Y13" s="317" t="s">
        <v>2869</v>
      </c>
      <c r="Z13" s="317" t="s">
        <v>128</v>
      </c>
      <c r="AA13" s="248">
        <v>320</v>
      </c>
      <c r="AB13" s="318">
        <v>201</v>
      </c>
      <c r="AC13" s="318">
        <v>62.8125</v>
      </c>
      <c r="AD13" s="318">
        <v>210</v>
      </c>
      <c r="AE13" s="318">
        <v>65.625</v>
      </c>
      <c r="AF13" s="247" t="s">
        <v>2871</v>
      </c>
    </row>
    <row r="14" spans="1:72">
      <c r="A14" s="295">
        <v>5</v>
      </c>
      <c r="B14" s="584" t="s">
        <v>48</v>
      </c>
      <c r="C14" s="585">
        <v>1</v>
      </c>
      <c r="D14" s="585" t="s">
        <v>2875</v>
      </c>
      <c r="E14" s="585" t="s">
        <v>128</v>
      </c>
      <c r="F14" s="248">
        <v>320</v>
      </c>
      <c r="G14" s="247">
        <v>74</v>
      </c>
      <c r="H14" s="249">
        <v>23.125</v>
      </c>
      <c r="I14" s="247">
        <v>82</v>
      </c>
      <c r="J14" s="249">
        <v>25.624999999999996</v>
      </c>
      <c r="K14" s="250" t="s">
        <v>2876</v>
      </c>
      <c r="M14" s="178" t="str">
        <f t="shared" si="0"/>
        <v>K</v>
      </c>
      <c r="N14" s="178" t="str">
        <f t="shared" si="1"/>
        <v>K</v>
      </c>
      <c r="O14" s="178"/>
      <c r="P14" s="184">
        <f t="shared" si="2"/>
        <v>23.125</v>
      </c>
      <c r="Q14" s="184">
        <f t="shared" si="3"/>
        <v>25.624999999999996</v>
      </c>
      <c r="R14" s="180"/>
      <c r="S14" s="180" t="str">
        <f t="shared" si="4"/>
        <v>BETUL</v>
      </c>
      <c r="T14" s="180" t="str">
        <f t="shared" si="5"/>
        <v>BETUL</v>
      </c>
      <c r="U14" s="180" t="str">
        <f t="shared" si="6"/>
        <v>OKE</v>
      </c>
      <c r="V14" s="180" t="str">
        <f t="shared" si="7"/>
        <v>OKE</v>
      </c>
      <c r="W14" s="316" t="s">
        <v>48</v>
      </c>
      <c r="X14" s="317">
        <v>1</v>
      </c>
      <c r="Y14" s="317" t="s">
        <v>2872</v>
      </c>
      <c r="Z14" s="317" t="s">
        <v>128</v>
      </c>
      <c r="AA14" s="248">
        <v>320</v>
      </c>
      <c r="AB14" s="318">
        <v>231</v>
      </c>
      <c r="AC14" s="318">
        <v>72.1875</v>
      </c>
      <c r="AD14" s="318">
        <v>226</v>
      </c>
      <c r="AE14" s="318">
        <v>70.625</v>
      </c>
      <c r="AF14" s="247" t="s">
        <v>2874</v>
      </c>
    </row>
    <row r="15" spans="1:72">
      <c r="A15" s="295">
        <v>6</v>
      </c>
      <c r="B15" s="584" t="s">
        <v>48</v>
      </c>
      <c r="C15" s="585">
        <v>1</v>
      </c>
      <c r="D15" s="585" t="s">
        <v>2878</v>
      </c>
      <c r="E15" s="585" t="s">
        <v>128</v>
      </c>
      <c r="F15" s="248">
        <v>320</v>
      </c>
      <c r="G15" s="247">
        <v>71</v>
      </c>
      <c r="H15" s="249">
        <v>22.1875</v>
      </c>
      <c r="I15" s="247">
        <v>62</v>
      </c>
      <c r="J15" s="249">
        <v>19.375</v>
      </c>
      <c r="K15" s="250" t="s">
        <v>2879</v>
      </c>
      <c r="M15" s="178" t="str">
        <f t="shared" si="0"/>
        <v>K</v>
      </c>
      <c r="N15" s="178" t="str">
        <f t="shared" si="1"/>
        <v>K</v>
      </c>
      <c r="O15" s="178"/>
      <c r="P15" s="184">
        <f t="shared" si="2"/>
        <v>22.1875</v>
      </c>
      <c r="Q15" s="184">
        <f t="shared" si="3"/>
        <v>19.375</v>
      </c>
      <c r="R15" s="180"/>
      <c r="S15" s="180" t="str">
        <f t="shared" si="4"/>
        <v>BETUL</v>
      </c>
      <c r="T15" s="180" t="str">
        <f t="shared" si="5"/>
        <v>BETUL</v>
      </c>
      <c r="U15" s="180" t="str">
        <f t="shared" si="6"/>
        <v>OKE</v>
      </c>
      <c r="V15" s="180" t="str">
        <f t="shared" si="7"/>
        <v>OKE</v>
      </c>
      <c r="W15" s="316" t="s">
        <v>48</v>
      </c>
      <c r="X15" s="317">
        <v>1</v>
      </c>
      <c r="Y15" s="317" t="s">
        <v>2875</v>
      </c>
      <c r="Z15" s="317" t="s">
        <v>128</v>
      </c>
      <c r="AA15" s="248">
        <v>320</v>
      </c>
      <c r="AB15" s="318">
        <v>64</v>
      </c>
      <c r="AC15" s="318">
        <v>20</v>
      </c>
      <c r="AD15" s="318">
        <v>72</v>
      </c>
      <c r="AE15" s="318">
        <v>22.5</v>
      </c>
      <c r="AF15" s="247" t="s">
        <v>2877</v>
      </c>
    </row>
    <row r="16" spans="1:72">
      <c r="A16" s="295">
        <v>7</v>
      </c>
      <c r="B16" s="584" t="s">
        <v>48</v>
      </c>
      <c r="C16" s="585">
        <v>1</v>
      </c>
      <c r="D16" s="585" t="s">
        <v>2881</v>
      </c>
      <c r="E16" s="585" t="s">
        <v>128</v>
      </c>
      <c r="F16" s="248">
        <v>420</v>
      </c>
      <c r="G16" s="247">
        <v>7</v>
      </c>
      <c r="H16" s="249">
        <v>1.6666666666666667</v>
      </c>
      <c r="I16" s="247">
        <v>7</v>
      </c>
      <c r="J16" s="249">
        <v>1.6666666666666667</v>
      </c>
      <c r="K16" s="250" t="s">
        <v>2882</v>
      </c>
      <c r="M16" s="178" t="str">
        <f t="shared" si="0"/>
        <v>K</v>
      </c>
      <c r="N16" s="178" t="str">
        <f t="shared" si="1"/>
        <v>K</v>
      </c>
      <c r="O16" s="178"/>
      <c r="P16" s="184">
        <f t="shared" si="2"/>
        <v>1.6666666666666667</v>
      </c>
      <c r="Q16" s="184">
        <f t="shared" si="3"/>
        <v>1.6666666666666667</v>
      </c>
      <c r="R16" s="180"/>
      <c r="S16" s="180" t="str">
        <f t="shared" si="4"/>
        <v>BETUL</v>
      </c>
      <c r="T16" s="180" t="str">
        <f t="shared" si="5"/>
        <v>BETUL</v>
      </c>
      <c r="U16" s="180" t="str">
        <f t="shared" si="6"/>
        <v>OKE</v>
      </c>
      <c r="V16" s="180" t="str">
        <f t="shared" si="7"/>
        <v>OKE</v>
      </c>
      <c r="W16" s="316" t="s">
        <v>48</v>
      </c>
      <c r="X16" s="317">
        <v>1</v>
      </c>
      <c r="Y16" s="317" t="s">
        <v>2878</v>
      </c>
      <c r="Z16" s="317" t="s">
        <v>128</v>
      </c>
      <c r="AA16" s="248">
        <v>320</v>
      </c>
      <c r="AB16" s="318">
        <v>82</v>
      </c>
      <c r="AC16" s="318">
        <v>25.625</v>
      </c>
      <c r="AD16" s="318">
        <v>78</v>
      </c>
      <c r="AE16" s="318">
        <v>24.375</v>
      </c>
      <c r="AF16" s="247" t="s">
        <v>2880</v>
      </c>
    </row>
    <row r="17" spans="1:32">
      <c r="A17" s="295">
        <v>8</v>
      </c>
      <c r="B17" s="584" t="s">
        <v>48</v>
      </c>
      <c r="C17" s="585">
        <v>1</v>
      </c>
      <c r="D17" s="585" t="s">
        <v>2884</v>
      </c>
      <c r="E17" s="585" t="s">
        <v>131</v>
      </c>
      <c r="F17" s="248">
        <v>320</v>
      </c>
      <c r="G17" s="247">
        <v>93</v>
      </c>
      <c r="H17" s="249">
        <v>29.062500000000004</v>
      </c>
      <c r="I17" s="247">
        <v>96</v>
      </c>
      <c r="J17" s="249">
        <v>30</v>
      </c>
      <c r="K17" s="250" t="s">
        <v>2885</v>
      </c>
      <c r="M17" s="178" t="str">
        <f t="shared" si="0"/>
        <v>K</v>
      </c>
      <c r="N17" s="178" t="str">
        <f t="shared" si="1"/>
        <v>K</v>
      </c>
      <c r="O17" s="178"/>
      <c r="P17" s="184">
        <f t="shared" si="2"/>
        <v>29.062500000000004</v>
      </c>
      <c r="Q17" s="184">
        <f t="shared" si="3"/>
        <v>30</v>
      </c>
      <c r="R17" s="180"/>
      <c r="S17" s="180" t="str">
        <f t="shared" si="4"/>
        <v>BETUL</v>
      </c>
      <c r="T17" s="180" t="str">
        <f t="shared" si="5"/>
        <v>BETUL</v>
      </c>
      <c r="U17" s="180" t="str">
        <f t="shared" si="6"/>
        <v>OKE</v>
      </c>
      <c r="V17" s="180" t="str">
        <f t="shared" si="7"/>
        <v>OKE</v>
      </c>
      <c r="W17" s="316" t="s">
        <v>48</v>
      </c>
      <c r="X17" s="317">
        <v>1</v>
      </c>
      <c r="Y17" s="317" t="s">
        <v>2881</v>
      </c>
      <c r="Z17" s="317" t="s">
        <v>128</v>
      </c>
      <c r="AA17" s="248">
        <v>420</v>
      </c>
      <c r="AB17" s="318">
        <v>138</v>
      </c>
      <c r="AC17" s="318">
        <v>32.857142857142897</v>
      </c>
      <c r="AD17" s="318">
        <v>128</v>
      </c>
      <c r="AE17" s="318">
        <v>30.476190476190499</v>
      </c>
      <c r="AF17" s="247" t="s">
        <v>2883</v>
      </c>
    </row>
    <row r="18" spans="1:32">
      <c r="A18" s="295">
        <v>9</v>
      </c>
      <c r="B18" s="584" t="s">
        <v>48</v>
      </c>
      <c r="C18" s="585">
        <v>1</v>
      </c>
      <c r="D18" s="585" t="s">
        <v>2887</v>
      </c>
      <c r="E18" s="585" t="s">
        <v>128</v>
      </c>
      <c r="F18" s="248">
        <v>420</v>
      </c>
      <c r="G18" s="247">
        <v>60</v>
      </c>
      <c r="H18" s="249">
        <v>14.285714285714285</v>
      </c>
      <c r="I18" s="247">
        <v>64</v>
      </c>
      <c r="J18" s="249">
        <v>15.238095238095239</v>
      </c>
      <c r="K18" s="250" t="s">
        <v>2888</v>
      </c>
      <c r="M18" s="178" t="str">
        <f t="shared" si="0"/>
        <v>K</v>
      </c>
      <c r="N18" s="178" t="str">
        <f t="shared" si="1"/>
        <v>K</v>
      </c>
      <c r="O18" s="178"/>
      <c r="P18" s="184">
        <f t="shared" si="2"/>
        <v>14.285714285714285</v>
      </c>
      <c r="Q18" s="184">
        <f t="shared" si="3"/>
        <v>15.238095238095239</v>
      </c>
      <c r="R18" s="180"/>
      <c r="S18" s="180" t="str">
        <f t="shared" si="4"/>
        <v>BETUL</v>
      </c>
      <c r="T18" s="180" t="str">
        <f t="shared" si="5"/>
        <v>BETUL</v>
      </c>
      <c r="U18" s="180" t="str">
        <f t="shared" si="6"/>
        <v>OKE</v>
      </c>
      <c r="V18" s="180" t="str">
        <f t="shared" si="7"/>
        <v>OKE</v>
      </c>
      <c r="W18" s="316" t="s">
        <v>48</v>
      </c>
      <c r="X18" s="317">
        <v>1</v>
      </c>
      <c r="Y18" s="317" t="s">
        <v>2884</v>
      </c>
      <c r="Z18" s="317" t="s">
        <v>131</v>
      </c>
      <c r="AA18" s="248">
        <v>320</v>
      </c>
      <c r="AB18" s="318">
        <v>64</v>
      </c>
      <c r="AC18" s="318">
        <v>20</v>
      </c>
      <c r="AD18" s="318">
        <v>72</v>
      </c>
      <c r="AE18" s="318">
        <v>22.5</v>
      </c>
      <c r="AF18" s="247" t="s">
        <v>2886</v>
      </c>
    </row>
    <row r="19" spans="1:32">
      <c r="A19" s="295">
        <v>10</v>
      </c>
      <c r="B19" s="584" t="s">
        <v>48</v>
      </c>
      <c r="C19" s="585">
        <v>1</v>
      </c>
      <c r="D19" s="585" t="s">
        <v>2890</v>
      </c>
      <c r="E19" s="585" t="s">
        <v>128</v>
      </c>
      <c r="F19" s="248">
        <v>320</v>
      </c>
      <c r="G19" s="247">
        <v>158</v>
      </c>
      <c r="H19" s="249">
        <v>49.375</v>
      </c>
      <c r="I19" s="247">
        <v>162</v>
      </c>
      <c r="J19" s="249">
        <v>50.625</v>
      </c>
      <c r="K19" s="250" t="s">
        <v>2891</v>
      </c>
      <c r="M19" s="178" t="str">
        <f t="shared" si="0"/>
        <v>K</v>
      </c>
      <c r="N19" s="178" t="str">
        <f t="shared" si="1"/>
        <v>K</v>
      </c>
      <c r="O19" s="178"/>
      <c r="P19" s="184">
        <f t="shared" si="2"/>
        <v>49.375</v>
      </c>
      <c r="Q19" s="184">
        <f t="shared" si="3"/>
        <v>50.625</v>
      </c>
      <c r="R19" s="180"/>
      <c r="S19" s="180" t="str">
        <f t="shared" si="4"/>
        <v>BETUL</v>
      </c>
      <c r="T19" s="180" t="str">
        <f t="shared" si="5"/>
        <v>BETUL</v>
      </c>
      <c r="U19" s="180" t="str">
        <f t="shared" si="6"/>
        <v>OKE</v>
      </c>
      <c r="V19" s="180" t="str">
        <f t="shared" si="7"/>
        <v>OKE</v>
      </c>
      <c r="W19" s="316" t="s">
        <v>48</v>
      </c>
      <c r="X19" s="317">
        <v>1</v>
      </c>
      <c r="Y19" s="317" t="s">
        <v>2887</v>
      </c>
      <c r="Z19" s="317" t="s">
        <v>128</v>
      </c>
      <c r="AA19" s="248">
        <v>420</v>
      </c>
      <c r="AB19" s="318">
        <v>122</v>
      </c>
      <c r="AC19" s="318">
        <v>29.047619047619101</v>
      </c>
      <c r="AD19" s="318">
        <v>130</v>
      </c>
      <c r="AE19" s="318">
        <v>30.952380952380999</v>
      </c>
      <c r="AF19" s="247" t="s">
        <v>2889</v>
      </c>
    </row>
    <row r="20" spans="1:32">
      <c r="A20" s="295">
        <v>11</v>
      </c>
      <c r="B20" s="584" t="s">
        <v>48</v>
      </c>
      <c r="C20" s="585">
        <v>1</v>
      </c>
      <c r="D20" s="585" t="s">
        <v>2893</v>
      </c>
      <c r="E20" s="585" t="s">
        <v>128</v>
      </c>
      <c r="F20" s="248">
        <v>320</v>
      </c>
      <c r="G20" s="247">
        <v>214</v>
      </c>
      <c r="H20" s="249">
        <v>66.875</v>
      </c>
      <c r="I20" s="247">
        <v>116</v>
      </c>
      <c r="J20" s="249">
        <v>36.25</v>
      </c>
      <c r="K20" s="250" t="s">
        <v>2894</v>
      </c>
      <c r="M20" s="178" t="str">
        <f t="shared" si="0"/>
        <v>K</v>
      </c>
      <c r="N20" s="178" t="str">
        <f t="shared" si="1"/>
        <v>K</v>
      </c>
      <c r="O20" s="178"/>
      <c r="P20" s="184">
        <f t="shared" si="2"/>
        <v>66.875</v>
      </c>
      <c r="Q20" s="184">
        <f t="shared" si="3"/>
        <v>36.25</v>
      </c>
      <c r="R20" s="180"/>
      <c r="S20" s="180" t="str">
        <f t="shared" si="4"/>
        <v>BETUL</v>
      </c>
      <c r="T20" s="180" t="str">
        <f t="shared" si="5"/>
        <v>BETUL</v>
      </c>
      <c r="U20" s="180" t="str">
        <f t="shared" si="6"/>
        <v>OKE</v>
      </c>
      <c r="V20" s="180" t="str">
        <f t="shared" si="7"/>
        <v>OKE</v>
      </c>
      <c r="W20" s="316" t="s">
        <v>48</v>
      </c>
      <c r="X20" s="317">
        <v>1</v>
      </c>
      <c r="Y20" s="317" t="s">
        <v>2890</v>
      </c>
      <c r="Z20" s="317" t="s">
        <v>128</v>
      </c>
      <c r="AA20" s="248">
        <v>320</v>
      </c>
      <c r="AB20" s="318">
        <v>115</v>
      </c>
      <c r="AC20" s="318">
        <v>35.9375</v>
      </c>
      <c r="AD20" s="318">
        <v>126</v>
      </c>
      <c r="AE20" s="318">
        <v>39.375</v>
      </c>
      <c r="AF20" s="247" t="s">
        <v>2892</v>
      </c>
    </row>
    <row r="21" spans="1:32">
      <c r="A21" s="295">
        <v>12</v>
      </c>
      <c r="B21" s="584" t="s">
        <v>48</v>
      </c>
      <c r="C21" s="585">
        <v>1</v>
      </c>
      <c r="D21" s="585" t="s">
        <v>2896</v>
      </c>
      <c r="E21" s="585" t="s">
        <v>128</v>
      </c>
      <c r="F21" s="248">
        <v>320</v>
      </c>
      <c r="G21" s="247">
        <v>139</v>
      </c>
      <c r="H21" s="249">
        <v>43.4375</v>
      </c>
      <c r="I21" s="247">
        <v>100</v>
      </c>
      <c r="J21" s="249">
        <v>31.25</v>
      </c>
      <c r="K21" s="250" t="s">
        <v>2897</v>
      </c>
      <c r="M21" s="178" t="str">
        <f t="shared" si="0"/>
        <v>K</v>
      </c>
      <c r="N21" s="178" t="str">
        <f t="shared" si="1"/>
        <v>K</v>
      </c>
      <c r="O21" s="178"/>
      <c r="P21" s="184">
        <f t="shared" si="2"/>
        <v>43.4375</v>
      </c>
      <c r="Q21" s="184">
        <f t="shared" si="3"/>
        <v>31.25</v>
      </c>
      <c r="R21" s="180"/>
      <c r="S21" s="180" t="str">
        <f t="shared" si="4"/>
        <v>BETUL</v>
      </c>
      <c r="T21" s="180" t="str">
        <f t="shared" si="5"/>
        <v>BETUL</v>
      </c>
      <c r="U21" s="180" t="str">
        <f t="shared" si="6"/>
        <v>OKE</v>
      </c>
      <c r="V21" s="180" t="str">
        <f t="shared" si="7"/>
        <v>OKE</v>
      </c>
      <c r="W21" s="316" t="s">
        <v>48</v>
      </c>
      <c r="X21" s="317">
        <v>1</v>
      </c>
      <c r="Y21" s="317" t="s">
        <v>2893</v>
      </c>
      <c r="Z21" s="317" t="s">
        <v>128</v>
      </c>
      <c r="AA21" s="248">
        <v>320</v>
      </c>
      <c r="AB21" s="318">
        <v>138</v>
      </c>
      <c r="AC21" s="318">
        <v>43.125</v>
      </c>
      <c r="AD21" s="318">
        <v>93</v>
      </c>
      <c r="AE21" s="318">
        <v>29.0625</v>
      </c>
      <c r="AF21" s="247" t="s">
        <v>2895</v>
      </c>
    </row>
    <row r="22" spans="1:32">
      <c r="A22" s="295">
        <v>13</v>
      </c>
      <c r="B22" s="584" t="s">
        <v>48</v>
      </c>
      <c r="C22" s="585">
        <v>1</v>
      </c>
      <c r="D22" s="585" t="s">
        <v>2866</v>
      </c>
      <c r="E22" s="585" t="s">
        <v>128</v>
      </c>
      <c r="F22" s="248">
        <v>320</v>
      </c>
      <c r="G22" s="247">
        <v>206</v>
      </c>
      <c r="H22" s="249">
        <v>64.375</v>
      </c>
      <c r="I22" s="247">
        <v>182</v>
      </c>
      <c r="J22" s="249">
        <v>56.875</v>
      </c>
      <c r="K22" s="250" t="s">
        <v>2867</v>
      </c>
      <c r="M22" s="178" t="str">
        <f t="shared" si="0"/>
        <v>K</v>
      </c>
      <c r="N22" s="178" t="str">
        <f t="shared" si="1"/>
        <v>K</v>
      </c>
      <c r="O22" s="178"/>
      <c r="P22" s="184">
        <f t="shared" si="2"/>
        <v>64.375</v>
      </c>
      <c r="Q22" s="184">
        <f t="shared" si="3"/>
        <v>56.875</v>
      </c>
      <c r="R22" s="180"/>
      <c r="S22" s="180" t="str">
        <f t="shared" si="4"/>
        <v>BETUL</v>
      </c>
      <c r="T22" s="180" t="str">
        <f t="shared" si="5"/>
        <v>BETUL</v>
      </c>
      <c r="U22" s="180" t="str">
        <f t="shared" si="6"/>
        <v>OKE</v>
      </c>
      <c r="V22" s="180" t="str">
        <f t="shared" si="7"/>
        <v>OKE</v>
      </c>
      <c r="W22" s="316" t="s">
        <v>48</v>
      </c>
      <c r="X22" s="317">
        <v>1</v>
      </c>
      <c r="Y22" s="317" t="s">
        <v>2896</v>
      </c>
      <c r="Z22" s="317" t="s">
        <v>128</v>
      </c>
      <c r="AA22" s="248">
        <v>320</v>
      </c>
      <c r="AB22" s="318">
        <v>104</v>
      </c>
      <c r="AC22" s="318">
        <v>32.5</v>
      </c>
      <c r="AD22" s="318">
        <v>82</v>
      </c>
      <c r="AE22" s="318">
        <v>25.625</v>
      </c>
      <c r="AF22" s="247" t="s">
        <v>2898</v>
      </c>
    </row>
    <row r="23" spans="1:32">
      <c r="A23" s="295">
        <v>14</v>
      </c>
      <c r="B23" s="584" t="s">
        <v>48</v>
      </c>
      <c r="C23" s="585">
        <v>2</v>
      </c>
      <c r="D23" s="585" t="s">
        <v>2899</v>
      </c>
      <c r="E23" s="585" t="s">
        <v>128</v>
      </c>
      <c r="F23" s="248">
        <v>240</v>
      </c>
      <c r="G23" s="247">
        <v>139</v>
      </c>
      <c r="H23" s="249">
        <v>57.916666666666671</v>
      </c>
      <c r="I23" s="247">
        <v>145</v>
      </c>
      <c r="J23" s="249">
        <v>60.416666666666664</v>
      </c>
      <c r="K23" s="250" t="s">
        <v>2900</v>
      </c>
      <c r="M23" s="178" t="str">
        <f t="shared" si="0"/>
        <v>K</v>
      </c>
      <c r="N23" s="178" t="str">
        <f t="shared" si="1"/>
        <v>K</v>
      </c>
      <c r="O23" s="178"/>
      <c r="P23" s="184">
        <f t="shared" si="2"/>
        <v>57.916666666666671</v>
      </c>
      <c r="Q23" s="184">
        <f t="shared" si="3"/>
        <v>60.416666666666664</v>
      </c>
      <c r="R23" s="180"/>
      <c r="S23" s="180" t="str">
        <f t="shared" si="4"/>
        <v>BETUL</v>
      </c>
      <c r="T23" s="180" t="str">
        <f t="shared" si="5"/>
        <v>BETUL</v>
      </c>
      <c r="U23" s="180" t="str">
        <f t="shared" si="6"/>
        <v>OKE</v>
      </c>
      <c r="V23" s="180" t="str">
        <f t="shared" si="7"/>
        <v>OKE</v>
      </c>
      <c r="W23" s="316" t="s">
        <v>48</v>
      </c>
      <c r="X23" s="317">
        <v>2</v>
      </c>
      <c r="Y23" s="317" t="s">
        <v>2899</v>
      </c>
      <c r="Z23" s="317" t="s">
        <v>128</v>
      </c>
      <c r="AA23" s="248">
        <v>240</v>
      </c>
      <c r="AB23" s="318">
        <v>118</v>
      </c>
      <c r="AC23" s="318">
        <v>49.1666666666667</v>
      </c>
      <c r="AD23" s="318">
        <v>132</v>
      </c>
      <c r="AE23" s="318">
        <v>55</v>
      </c>
      <c r="AF23" s="247" t="s">
        <v>2900</v>
      </c>
    </row>
    <row r="24" spans="1:32">
      <c r="A24" s="295">
        <v>15</v>
      </c>
      <c r="B24" s="584" t="s">
        <v>48</v>
      </c>
      <c r="C24" s="585">
        <v>2</v>
      </c>
      <c r="D24" s="585" t="s">
        <v>2901</v>
      </c>
      <c r="E24" s="585" t="s">
        <v>128</v>
      </c>
      <c r="F24" s="248">
        <v>240</v>
      </c>
      <c r="G24" s="247">
        <v>109</v>
      </c>
      <c r="H24" s="249">
        <v>45.416666666666664</v>
      </c>
      <c r="I24" s="247">
        <v>101</v>
      </c>
      <c r="J24" s="249">
        <v>42.083333333333336</v>
      </c>
      <c r="K24" s="250" t="s">
        <v>2902</v>
      </c>
      <c r="M24" s="178" t="str">
        <f t="shared" si="0"/>
        <v>K</v>
      </c>
      <c r="N24" s="178" t="str">
        <f t="shared" si="1"/>
        <v>K</v>
      </c>
      <c r="O24" s="178"/>
      <c r="P24" s="184">
        <f t="shared" si="2"/>
        <v>45.416666666666664</v>
      </c>
      <c r="Q24" s="184">
        <f t="shared" si="3"/>
        <v>42.083333333333336</v>
      </c>
      <c r="R24" s="180"/>
      <c r="S24" s="180" t="str">
        <f t="shared" si="4"/>
        <v>BETUL</v>
      </c>
      <c r="T24" s="180" t="str">
        <f t="shared" si="5"/>
        <v>BETUL</v>
      </c>
      <c r="U24" s="180" t="str">
        <f t="shared" si="6"/>
        <v>OKE</v>
      </c>
      <c r="V24" s="180" t="str">
        <f t="shared" si="7"/>
        <v>OKE</v>
      </c>
      <c r="W24" s="316" t="s">
        <v>48</v>
      </c>
      <c r="X24" s="317">
        <v>2</v>
      </c>
      <c r="Y24" s="317" t="s">
        <v>2901</v>
      </c>
      <c r="Z24" s="317" t="s">
        <v>128</v>
      </c>
      <c r="AA24" s="248">
        <v>240</v>
      </c>
      <c r="AB24" s="318">
        <v>88</v>
      </c>
      <c r="AC24" s="318">
        <v>36.6666666666667</v>
      </c>
      <c r="AD24" s="318">
        <v>91</v>
      </c>
      <c r="AE24" s="318">
        <v>37.9166666666667</v>
      </c>
      <c r="AF24" s="247" t="s">
        <v>2903</v>
      </c>
    </row>
    <row r="25" spans="1:32">
      <c r="A25" s="295">
        <v>16</v>
      </c>
      <c r="B25" s="584" t="s">
        <v>48</v>
      </c>
      <c r="C25" s="585">
        <v>2</v>
      </c>
      <c r="D25" s="585" t="s">
        <v>264</v>
      </c>
      <c r="E25" s="585" t="s">
        <v>131</v>
      </c>
      <c r="F25" s="248">
        <v>320</v>
      </c>
      <c r="G25" s="247">
        <v>169</v>
      </c>
      <c r="H25" s="249">
        <v>52.812499999999993</v>
      </c>
      <c r="I25" s="247">
        <v>172</v>
      </c>
      <c r="J25" s="249">
        <v>53.75</v>
      </c>
      <c r="K25" s="250" t="s">
        <v>2907</v>
      </c>
      <c r="M25" s="178" t="str">
        <f t="shared" si="0"/>
        <v>K</v>
      </c>
      <c r="N25" s="178" t="str">
        <f t="shared" si="1"/>
        <v>K</v>
      </c>
      <c r="O25" s="178"/>
      <c r="P25" s="184">
        <f t="shared" si="2"/>
        <v>52.812499999999993</v>
      </c>
      <c r="Q25" s="184">
        <f t="shared" si="3"/>
        <v>53.75</v>
      </c>
      <c r="R25" s="180"/>
      <c r="S25" s="180" t="str">
        <f t="shared" si="4"/>
        <v>BETUL</v>
      </c>
      <c r="T25" s="180" t="str">
        <f t="shared" si="5"/>
        <v>BETUL</v>
      </c>
      <c r="U25" s="180" t="str">
        <f t="shared" si="6"/>
        <v>OKE</v>
      </c>
      <c r="V25" s="180" t="str">
        <f t="shared" si="7"/>
        <v>OKE</v>
      </c>
      <c r="W25" s="316" t="s">
        <v>48</v>
      </c>
      <c r="X25" s="317">
        <v>2</v>
      </c>
      <c r="Y25" s="317" t="s">
        <v>2904</v>
      </c>
      <c r="Z25" s="317" t="s">
        <v>128</v>
      </c>
      <c r="AA25" s="248">
        <v>320</v>
      </c>
      <c r="AB25" s="318">
        <v>132</v>
      </c>
      <c r="AC25" s="318">
        <v>41.25</v>
      </c>
      <c r="AD25" s="318">
        <v>148</v>
      </c>
      <c r="AE25" s="318">
        <v>46.25</v>
      </c>
      <c r="AF25" s="247" t="s">
        <v>2906</v>
      </c>
    </row>
    <row r="26" spans="1:32">
      <c r="A26" s="295">
        <v>17</v>
      </c>
      <c r="B26" s="584" t="s">
        <v>48</v>
      </c>
      <c r="C26" s="585">
        <v>2</v>
      </c>
      <c r="D26" s="585" t="s">
        <v>2908</v>
      </c>
      <c r="E26" s="585" t="s">
        <v>128</v>
      </c>
      <c r="F26" s="248">
        <v>240</v>
      </c>
      <c r="G26" s="247">
        <v>152</v>
      </c>
      <c r="H26" s="249">
        <v>63.333333333333329</v>
      </c>
      <c r="I26" s="247">
        <v>166</v>
      </c>
      <c r="J26" s="249">
        <v>69.166666666666671</v>
      </c>
      <c r="K26" s="250" t="s">
        <v>2909</v>
      </c>
      <c r="M26" s="178" t="str">
        <f t="shared" si="0"/>
        <v>K</v>
      </c>
      <c r="N26" s="178" t="str">
        <f t="shared" si="1"/>
        <v>K</v>
      </c>
      <c r="O26" s="178"/>
      <c r="P26" s="184">
        <f t="shared" si="2"/>
        <v>63.333333333333329</v>
      </c>
      <c r="Q26" s="184">
        <f t="shared" si="3"/>
        <v>69.166666666666671</v>
      </c>
      <c r="R26" s="180"/>
      <c r="S26" s="180" t="str">
        <f t="shared" si="4"/>
        <v>BETUL</v>
      </c>
      <c r="T26" s="180" t="str">
        <f t="shared" si="5"/>
        <v>BETUL</v>
      </c>
      <c r="U26" s="180" t="str">
        <f t="shared" si="6"/>
        <v>OKE</v>
      </c>
      <c r="V26" s="180" t="str">
        <f t="shared" si="7"/>
        <v>OKE</v>
      </c>
      <c r="W26" s="316" t="s">
        <v>48</v>
      </c>
      <c r="X26" s="317">
        <v>2</v>
      </c>
      <c r="Y26" s="317" t="s">
        <v>264</v>
      </c>
      <c r="Z26" s="317" t="s">
        <v>131</v>
      </c>
      <c r="AA26" s="248">
        <v>320</v>
      </c>
      <c r="AB26" s="318">
        <v>215</v>
      </c>
      <c r="AC26" s="318">
        <v>67.1875</v>
      </c>
      <c r="AD26" s="318">
        <v>256</v>
      </c>
      <c r="AE26" s="318">
        <v>80</v>
      </c>
      <c r="AF26" s="247" t="s">
        <v>265</v>
      </c>
    </row>
    <row r="27" spans="1:32">
      <c r="A27" s="295">
        <v>18</v>
      </c>
      <c r="B27" s="584" t="s">
        <v>48</v>
      </c>
      <c r="C27" s="585">
        <v>2</v>
      </c>
      <c r="D27" s="585" t="s">
        <v>2911</v>
      </c>
      <c r="E27" s="585" t="s">
        <v>131</v>
      </c>
      <c r="F27" s="248">
        <v>320</v>
      </c>
      <c r="G27" s="247">
        <v>277</v>
      </c>
      <c r="H27" s="249">
        <v>86.5625</v>
      </c>
      <c r="I27" s="247">
        <v>235</v>
      </c>
      <c r="J27" s="249">
        <v>73.4375</v>
      </c>
      <c r="K27" s="250" t="s">
        <v>2912</v>
      </c>
      <c r="M27" s="178" t="str">
        <f t="shared" si="0"/>
        <v>B</v>
      </c>
      <c r="N27" s="178" t="str">
        <f t="shared" si="1"/>
        <v>K</v>
      </c>
      <c r="O27" s="178"/>
      <c r="P27" s="184">
        <f t="shared" si="2"/>
        <v>86.5625</v>
      </c>
      <c r="Q27" s="184">
        <f t="shared" si="3"/>
        <v>73.4375</v>
      </c>
      <c r="R27" s="180"/>
      <c r="S27" s="180" t="str">
        <f t="shared" si="4"/>
        <v>BETUL</v>
      </c>
      <c r="T27" s="180" t="str">
        <f t="shared" si="5"/>
        <v>BETUL</v>
      </c>
      <c r="U27" s="180" t="str">
        <f t="shared" si="6"/>
        <v>OKE</v>
      </c>
      <c r="V27" s="180" t="str">
        <f t="shared" si="7"/>
        <v>OKE</v>
      </c>
      <c r="W27" s="316" t="s">
        <v>48</v>
      </c>
      <c r="X27" s="317">
        <v>2</v>
      </c>
      <c r="Y27" s="317" t="s">
        <v>2908</v>
      </c>
      <c r="Z27" s="317" t="s">
        <v>128</v>
      </c>
      <c r="AA27" s="248">
        <v>240</v>
      </c>
      <c r="AB27" s="318">
        <v>130</v>
      </c>
      <c r="AC27" s="318">
        <v>54.1666666666667</v>
      </c>
      <c r="AD27" s="318">
        <v>155</v>
      </c>
      <c r="AE27" s="318">
        <v>64.5833333333333</v>
      </c>
      <c r="AF27" s="247" t="s">
        <v>2910</v>
      </c>
    </row>
    <row r="28" spans="1:32">
      <c r="A28" s="295">
        <v>19</v>
      </c>
      <c r="B28" s="584" t="s">
        <v>48</v>
      </c>
      <c r="C28" s="585">
        <v>2</v>
      </c>
      <c r="D28" s="585" t="s">
        <v>268</v>
      </c>
      <c r="E28" s="585" t="s">
        <v>131</v>
      </c>
      <c r="F28" s="248">
        <v>240</v>
      </c>
      <c r="G28" s="247">
        <v>155</v>
      </c>
      <c r="H28" s="249">
        <v>64.583333333333343</v>
      </c>
      <c r="I28" s="247">
        <v>158</v>
      </c>
      <c r="J28" s="249">
        <v>65.833333333333329</v>
      </c>
      <c r="K28" s="250" t="s">
        <v>2914</v>
      </c>
      <c r="M28" s="178" t="str">
        <f t="shared" si="0"/>
        <v>K</v>
      </c>
      <c r="N28" s="178" t="str">
        <f t="shared" si="1"/>
        <v>K</v>
      </c>
      <c r="O28" s="178"/>
      <c r="P28" s="184">
        <f t="shared" si="2"/>
        <v>64.583333333333343</v>
      </c>
      <c r="Q28" s="184">
        <f t="shared" si="3"/>
        <v>65.833333333333329</v>
      </c>
      <c r="R28" s="180"/>
      <c r="S28" s="180" t="str">
        <f t="shared" si="4"/>
        <v>BETUL</v>
      </c>
      <c r="T28" s="180" t="str">
        <f t="shared" si="5"/>
        <v>BETUL</v>
      </c>
      <c r="U28" s="180" t="str">
        <f t="shared" si="6"/>
        <v>OKE</v>
      </c>
      <c r="V28" s="180" t="str">
        <f t="shared" si="7"/>
        <v>OKE</v>
      </c>
      <c r="W28" s="316" t="s">
        <v>48</v>
      </c>
      <c r="X28" s="317">
        <v>2</v>
      </c>
      <c r="Y28" s="317" t="s">
        <v>2911</v>
      </c>
      <c r="Z28" s="317" t="s">
        <v>131</v>
      </c>
      <c r="AA28" s="248">
        <v>320</v>
      </c>
      <c r="AB28" s="318">
        <v>197</v>
      </c>
      <c r="AC28" s="318">
        <v>61.5625</v>
      </c>
      <c r="AD28" s="318">
        <v>174</v>
      </c>
      <c r="AE28" s="318">
        <v>54.375</v>
      </c>
      <c r="AF28" s="247" t="s">
        <v>2913</v>
      </c>
    </row>
    <row r="29" spans="1:32">
      <c r="A29" s="295">
        <v>20</v>
      </c>
      <c r="B29" s="584" t="s">
        <v>48</v>
      </c>
      <c r="C29" s="585">
        <v>2</v>
      </c>
      <c r="D29" s="585" t="s">
        <v>2915</v>
      </c>
      <c r="E29" s="585" t="s">
        <v>131</v>
      </c>
      <c r="F29" s="248">
        <v>320</v>
      </c>
      <c r="G29" s="247">
        <v>160</v>
      </c>
      <c r="H29" s="249">
        <v>50</v>
      </c>
      <c r="I29" s="247">
        <v>172</v>
      </c>
      <c r="J29" s="249">
        <v>53.75</v>
      </c>
      <c r="K29" s="250" t="s">
        <v>2091</v>
      </c>
      <c r="M29" s="178" t="str">
        <f t="shared" si="0"/>
        <v>K</v>
      </c>
      <c r="N29" s="178" t="str">
        <f t="shared" si="1"/>
        <v>K</v>
      </c>
      <c r="O29" s="178"/>
      <c r="P29" s="184">
        <f t="shared" si="2"/>
        <v>50</v>
      </c>
      <c r="Q29" s="184">
        <f t="shared" si="3"/>
        <v>53.75</v>
      </c>
      <c r="R29" s="180"/>
      <c r="S29" s="180" t="str">
        <f t="shared" si="4"/>
        <v>BETUL</v>
      </c>
      <c r="T29" s="180" t="str">
        <f t="shared" si="5"/>
        <v>BETUL</v>
      </c>
      <c r="U29" s="180" t="str">
        <f t="shared" si="6"/>
        <v>OKE</v>
      </c>
      <c r="V29" s="180" t="str">
        <f t="shared" si="7"/>
        <v>OKE</v>
      </c>
      <c r="W29" s="316" t="s">
        <v>48</v>
      </c>
      <c r="X29" s="317">
        <v>2</v>
      </c>
      <c r="Y29" s="317" t="s">
        <v>268</v>
      </c>
      <c r="Z29" s="317" t="s">
        <v>131</v>
      </c>
      <c r="AA29" s="248">
        <v>240</v>
      </c>
      <c r="AB29" s="318">
        <v>113</v>
      </c>
      <c r="AC29" s="318">
        <v>47.0833333333333</v>
      </c>
      <c r="AD29" s="318">
        <v>211</v>
      </c>
      <c r="AE29" s="318">
        <v>87.9166666666667</v>
      </c>
      <c r="AF29" s="247" t="s">
        <v>269</v>
      </c>
    </row>
    <row r="30" spans="1:32">
      <c r="A30" s="295">
        <v>21</v>
      </c>
      <c r="B30" s="584" t="s">
        <v>48</v>
      </c>
      <c r="C30" s="585">
        <v>2</v>
      </c>
      <c r="D30" s="585" t="s">
        <v>2904</v>
      </c>
      <c r="E30" s="585" t="s">
        <v>128</v>
      </c>
      <c r="F30" s="248">
        <v>320</v>
      </c>
      <c r="G30" s="247">
        <v>117</v>
      </c>
      <c r="H30" s="249">
        <v>36.5625</v>
      </c>
      <c r="I30" s="247">
        <v>121</v>
      </c>
      <c r="J30" s="249">
        <v>37.8125</v>
      </c>
      <c r="K30" s="250" t="s">
        <v>2905</v>
      </c>
      <c r="M30" s="178" t="str">
        <f t="shared" si="0"/>
        <v>K</v>
      </c>
      <c r="N30" s="178" t="str">
        <f t="shared" si="1"/>
        <v>K</v>
      </c>
      <c r="O30" s="178"/>
      <c r="P30" s="184">
        <f t="shared" si="2"/>
        <v>36.5625</v>
      </c>
      <c r="Q30" s="184">
        <f t="shared" si="3"/>
        <v>37.8125</v>
      </c>
      <c r="R30" s="180"/>
      <c r="S30" s="180" t="str">
        <f t="shared" si="4"/>
        <v>BETUL</v>
      </c>
      <c r="T30" s="180" t="str">
        <f t="shared" si="5"/>
        <v>BETUL</v>
      </c>
      <c r="U30" s="180" t="str">
        <f t="shared" si="6"/>
        <v>OKE</v>
      </c>
      <c r="V30" s="180" t="str">
        <f t="shared" si="7"/>
        <v>OKE</v>
      </c>
      <c r="W30" s="316" t="s">
        <v>48</v>
      </c>
      <c r="X30" s="317">
        <v>2</v>
      </c>
      <c r="Y30" s="317" t="s">
        <v>2915</v>
      </c>
      <c r="Z30" s="317" t="s">
        <v>131</v>
      </c>
      <c r="AA30" s="248">
        <v>320</v>
      </c>
      <c r="AB30" s="318">
        <v>122</v>
      </c>
      <c r="AC30" s="318">
        <v>38.125</v>
      </c>
      <c r="AD30" s="318">
        <v>150</v>
      </c>
      <c r="AE30" s="318">
        <v>46.875</v>
      </c>
      <c r="AF30" s="247" t="s">
        <v>2916</v>
      </c>
    </row>
    <row r="31" spans="1:32">
      <c r="A31" s="295">
        <v>22</v>
      </c>
      <c r="B31" s="584" t="s">
        <v>48</v>
      </c>
      <c r="C31" s="585">
        <v>2</v>
      </c>
      <c r="D31" s="585" t="s">
        <v>2917</v>
      </c>
      <c r="E31" s="585" t="s">
        <v>128</v>
      </c>
      <c r="F31" s="248">
        <v>420</v>
      </c>
      <c r="G31" s="247">
        <v>0</v>
      </c>
      <c r="H31" s="249">
        <v>0</v>
      </c>
      <c r="I31" s="247">
        <v>0</v>
      </c>
      <c r="J31" s="249">
        <v>0</v>
      </c>
      <c r="K31" s="250" t="s">
        <v>2918</v>
      </c>
      <c r="M31" s="178" t="str">
        <f t="shared" si="0"/>
        <v>K</v>
      </c>
      <c r="N31" s="178" t="str">
        <f t="shared" si="1"/>
        <v>K</v>
      </c>
      <c r="O31" s="178"/>
      <c r="P31" s="184">
        <f t="shared" si="2"/>
        <v>0</v>
      </c>
      <c r="Q31" s="184">
        <f t="shared" si="3"/>
        <v>0</v>
      </c>
      <c r="R31" s="180"/>
      <c r="S31" s="180" t="str">
        <f t="shared" si="4"/>
        <v>BETUL</v>
      </c>
      <c r="T31" s="180" t="str">
        <f t="shared" si="5"/>
        <v>BETUL</v>
      </c>
      <c r="U31" s="180" t="str">
        <f t="shared" si="6"/>
        <v>OKE</v>
      </c>
      <c r="V31" s="180" t="str">
        <f t="shared" si="7"/>
        <v>OKE</v>
      </c>
      <c r="W31" s="316" t="s">
        <v>48</v>
      </c>
      <c r="X31" s="317">
        <v>3</v>
      </c>
      <c r="Y31" s="317" t="s">
        <v>2919</v>
      </c>
      <c r="Z31" s="317" t="s">
        <v>131</v>
      </c>
      <c r="AA31" s="248">
        <v>320</v>
      </c>
      <c r="AB31" s="318">
        <v>121</v>
      </c>
      <c r="AC31" s="318">
        <v>37.8125</v>
      </c>
      <c r="AD31" s="318">
        <v>136</v>
      </c>
      <c r="AE31" s="318">
        <v>42.5</v>
      </c>
      <c r="AF31" s="247" t="s">
        <v>2920</v>
      </c>
    </row>
    <row r="32" spans="1:32">
      <c r="A32" s="295">
        <v>23</v>
      </c>
      <c r="B32" s="584" t="s">
        <v>48</v>
      </c>
      <c r="C32" s="585">
        <v>2</v>
      </c>
      <c r="D32" s="585" t="s">
        <v>2921</v>
      </c>
      <c r="E32" s="585" t="s">
        <v>128</v>
      </c>
      <c r="F32" s="248">
        <v>398</v>
      </c>
      <c r="G32" s="247">
        <v>125</v>
      </c>
      <c r="H32" s="249">
        <v>31.4070351758794</v>
      </c>
      <c r="I32" s="247">
        <v>120</v>
      </c>
      <c r="J32" s="249">
        <v>30.150753768844218</v>
      </c>
      <c r="K32" s="250" t="s">
        <v>2922</v>
      </c>
      <c r="M32" s="178" t="str">
        <f t="shared" si="0"/>
        <v>K</v>
      </c>
      <c r="N32" s="178" t="str">
        <f t="shared" si="1"/>
        <v>K</v>
      </c>
      <c r="O32" s="178"/>
      <c r="P32" s="184">
        <f t="shared" si="2"/>
        <v>31.4070351758794</v>
      </c>
      <c r="Q32" s="184">
        <f t="shared" si="3"/>
        <v>30.150753768844218</v>
      </c>
      <c r="R32" s="180"/>
      <c r="S32" s="180" t="str">
        <f t="shared" si="4"/>
        <v>BETUL</v>
      </c>
      <c r="T32" s="180" t="str">
        <f t="shared" si="5"/>
        <v>BETUL</v>
      </c>
      <c r="U32" s="180" t="str">
        <f t="shared" si="6"/>
        <v>OKE</v>
      </c>
      <c r="V32" s="180" t="str">
        <f t="shared" si="7"/>
        <v>OKE</v>
      </c>
      <c r="W32" s="316" t="s">
        <v>48</v>
      </c>
      <c r="X32" s="317">
        <v>3</v>
      </c>
      <c r="Y32" s="317" t="s">
        <v>2923</v>
      </c>
      <c r="Z32" s="317" t="s">
        <v>131</v>
      </c>
      <c r="AA32" s="248">
        <v>320</v>
      </c>
      <c r="AB32" s="318">
        <v>141</v>
      </c>
      <c r="AC32" s="318">
        <v>44.0625</v>
      </c>
      <c r="AD32" s="318">
        <v>166</v>
      </c>
      <c r="AE32" s="318">
        <v>51.875</v>
      </c>
      <c r="AF32" s="247" t="s">
        <v>2924</v>
      </c>
    </row>
    <row r="33" spans="1:32" ht="14">
      <c r="A33" s="295">
        <v>24</v>
      </c>
      <c r="B33" s="584" t="s">
        <v>48</v>
      </c>
      <c r="C33" s="585">
        <v>3</v>
      </c>
      <c r="D33" s="585" t="s">
        <v>2929</v>
      </c>
      <c r="E33" s="585" t="s">
        <v>128</v>
      </c>
      <c r="F33" s="248">
        <v>320</v>
      </c>
      <c r="G33" s="247">
        <v>166</v>
      </c>
      <c r="H33" s="249">
        <v>51.875000000000007</v>
      </c>
      <c r="I33" s="247">
        <v>173</v>
      </c>
      <c r="J33" s="249">
        <v>54.0625</v>
      </c>
      <c r="K33" s="587" t="s">
        <v>2932</v>
      </c>
      <c r="M33" s="178" t="str">
        <f t="shared" si="0"/>
        <v>K</v>
      </c>
      <c r="N33" s="178" t="str">
        <f t="shared" si="1"/>
        <v>K</v>
      </c>
      <c r="O33" s="178"/>
      <c r="P33" s="184">
        <f t="shared" si="2"/>
        <v>51.875000000000007</v>
      </c>
      <c r="Q33" s="184">
        <f t="shared" si="3"/>
        <v>54.0625</v>
      </c>
      <c r="R33" s="180"/>
      <c r="S33" s="180" t="str">
        <f t="shared" si="4"/>
        <v>BETUL</v>
      </c>
      <c r="T33" s="180" t="str">
        <f t="shared" si="5"/>
        <v>BETUL</v>
      </c>
      <c r="U33" s="180" t="str">
        <f t="shared" si="6"/>
        <v>OKE</v>
      </c>
      <c r="V33" s="180" t="str">
        <f t="shared" si="7"/>
        <v>OKE</v>
      </c>
      <c r="W33" s="316" t="s">
        <v>48</v>
      </c>
      <c r="X33" s="317">
        <v>3</v>
      </c>
      <c r="Y33" s="317" t="s">
        <v>2926</v>
      </c>
      <c r="Z33" s="317" t="s">
        <v>128</v>
      </c>
      <c r="AA33" s="248">
        <v>320</v>
      </c>
      <c r="AB33" s="318">
        <v>174</v>
      </c>
      <c r="AC33" s="318">
        <v>54.375</v>
      </c>
      <c r="AD33" s="318">
        <v>153</v>
      </c>
      <c r="AE33" s="318">
        <v>47.8125</v>
      </c>
      <c r="AF33" s="247" t="s">
        <v>2927</v>
      </c>
    </row>
    <row r="34" spans="1:32">
      <c r="A34" s="295">
        <v>25</v>
      </c>
      <c r="B34" s="584" t="s">
        <v>48</v>
      </c>
      <c r="C34" s="585">
        <v>3</v>
      </c>
      <c r="D34" s="585" t="s">
        <v>2919</v>
      </c>
      <c r="E34" s="585" t="s">
        <v>131</v>
      </c>
      <c r="F34" s="248">
        <v>320</v>
      </c>
      <c r="G34" s="247">
        <v>164</v>
      </c>
      <c r="H34" s="249">
        <v>51.249999999999993</v>
      </c>
      <c r="I34" s="247">
        <v>165</v>
      </c>
      <c r="J34" s="249">
        <v>51.5625</v>
      </c>
      <c r="K34" s="250" t="s">
        <v>2925</v>
      </c>
      <c r="M34" s="178" t="str">
        <f t="shared" si="0"/>
        <v>K</v>
      </c>
      <c r="N34" s="178" t="str">
        <f t="shared" si="1"/>
        <v>K</v>
      </c>
      <c r="O34" s="178"/>
      <c r="P34" s="184">
        <f t="shared" si="2"/>
        <v>51.249999999999993</v>
      </c>
      <c r="Q34" s="184">
        <f t="shared" si="3"/>
        <v>51.5625</v>
      </c>
      <c r="R34" s="180"/>
      <c r="S34" s="180" t="str">
        <f t="shared" si="4"/>
        <v>BETUL</v>
      </c>
      <c r="T34" s="180" t="str">
        <f t="shared" si="5"/>
        <v>BETUL</v>
      </c>
      <c r="U34" s="180" t="str">
        <f t="shared" si="6"/>
        <v>OKE</v>
      </c>
      <c r="V34" s="180" t="str">
        <f t="shared" si="7"/>
        <v>OKE</v>
      </c>
      <c r="W34" s="316" t="s">
        <v>48</v>
      </c>
      <c r="X34" s="317">
        <v>3</v>
      </c>
      <c r="Y34" s="317" t="s">
        <v>2929</v>
      </c>
      <c r="Z34" s="317" t="s">
        <v>128</v>
      </c>
      <c r="AA34" s="248">
        <v>320</v>
      </c>
      <c r="AB34" s="318">
        <v>213</v>
      </c>
      <c r="AC34" s="318">
        <v>66.5625</v>
      </c>
      <c r="AD34" s="318">
        <v>234</v>
      </c>
      <c r="AE34" s="318">
        <v>73.125</v>
      </c>
      <c r="AF34" s="247" t="s">
        <v>2930</v>
      </c>
    </row>
    <row r="35" spans="1:32">
      <c r="A35" s="295">
        <v>26</v>
      </c>
      <c r="B35" s="584" t="s">
        <v>48</v>
      </c>
      <c r="C35" s="585">
        <v>3</v>
      </c>
      <c r="D35" s="585" t="s">
        <v>2923</v>
      </c>
      <c r="E35" s="585" t="s">
        <v>131</v>
      </c>
      <c r="F35" s="248">
        <v>320</v>
      </c>
      <c r="G35" s="247">
        <v>206</v>
      </c>
      <c r="H35" s="249">
        <v>64.375</v>
      </c>
      <c r="I35" s="247">
        <v>221</v>
      </c>
      <c r="J35" s="249">
        <v>69.0625</v>
      </c>
      <c r="K35" s="250" t="s">
        <v>2928</v>
      </c>
      <c r="M35" s="178" t="str">
        <f t="shared" si="0"/>
        <v>K</v>
      </c>
      <c r="N35" s="178" t="str">
        <f t="shared" si="1"/>
        <v>K</v>
      </c>
      <c r="O35" s="178"/>
      <c r="P35" s="184">
        <f t="shared" si="2"/>
        <v>64.375</v>
      </c>
      <c r="Q35" s="184">
        <f t="shared" si="3"/>
        <v>69.0625</v>
      </c>
      <c r="R35" s="180"/>
      <c r="S35" s="180" t="str">
        <f t="shared" si="4"/>
        <v>BETUL</v>
      </c>
      <c r="T35" s="180" t="str">
        <f t="shared" si="5"/>
        <v>BETUL</v>
      </c>
      <c r="U35" s="180" t="str">
        <f t="shared" si="6"/>
        <v>OKE</v>
      </c>
      <c r="V35" s="180" t="str">
        <f t="shared" si="7"/>
        <v>OKE</v>
      </c>
      <c r="W35" s="316" t="s">
        <v>48</v>
      </c>
      <c r="X35" s="317">
        <v>3</v>
      </c>
      <c r="Y35" s="317" t="s">
        <v>230</v>
      </c>
      <c r="Z35" s="317" t="s">
        <v>128</v>
      </c>
      <c r="AA35" s="248">
        <v>240</v>
      </c>
      <c r="AB35" s="318">
        <v>186</v>
      </c>
      <c r="AC35" s="318">
        <v>77.5</v>
      </c>
      <c r="AD35" s="318">
        <v>211</v>
      </c>
      <c r="AE35" s="318">
        <v>87.9166666666667</v>
      </c>
      <c r="AF35" s="247" t="s">
        <v>231</v>
      </c>
    </row>
    <row r="36" spans="1:32">
      <c r="A36" s="295">
        <v>27</v>
      </c>
      <c r="B36" s="584" t="s">
        <v>48</v>
      </c>
      <c r="C36" s="585">
        <v>3</v>
      </c>
      <c r="D36" s="585" t="s">
        <v>2926</v>
      </c>
      <c r="E36" s="585" t="s">
        <v>128</v>
      </c>
      <c r="F36" s="248">
        <v>320</v>
      </c>
      <c r="G36" s="247">
        <v>152</v>
      </c>
      <c r="H36" s="249">
        <v>47.5</v>
      </c>
      <c r="I36" s="247">
        <v>114</v>
      </c>
      <c r="J36" s="249">
        <v>35.625</v>
      </c>
      <c r="K36" s="250" t="s">
        <v>2931</v>
      </c>
      <c r="M36" s="178" t="str">
        <f t="shared" si="0"/>
        <v>K</v>
      </c>
      <c r="N36" s="178" t="str">
        <f t="shared" si="1"/>
        <v>K</v>
      </c>
      <c r="O36" s="178"/>
      <c r="P36" s="184">
        <f t="shared" si="2"/>
        <v>47.5</v>
      </c>
      <c r="Q36" s="184">
        <f t="shared" si="3"/>
        <v>35.625</v>
      </c>
      <c r="R36" s="180"/>
      <c r="S36" s="180" t="str">
        <f t="shared" si="4"/>
        <v>BETUL</v>
      </c>
      <c r="T36" s="180" t="str">
        <f t="shared" si="5"/>
        <v>BETUL</v>
      </c>
      <c r="U36" s="180" t="str">
        <f t="shared" si="6"/>
        <v>OKE</v>
      </c>
      <c r="V36" s="180" t="str">
        <f t="shared" si="7"/>
        <v>OKE</v>
      </c>
      <c r="W36" s="316" t="s">
        <v>48</v>
      </c>
      <c r="X36" s="317">
        <v>3</v>
      </c>
      <c r="Y36" s="317" t="s">
        <v>2933</v>
      </c>
      <c r="Z36" s="317" t="s">
        <v>128</v>
      </c>
      <c r="AA36" s="248">
        <v>320</v>
      </c>
      <c r="AB36" s="318">
        <v>150</v>
      </c>
      <c r="AC36" s="318">
        <v>46.875</v>
      </c>
      <c r="AD36" s="318">
        <v>141</v>
      </c>
      <c r="AE36" s="318">
        <v>44.0625</v>
      </c>
      <c r="AF36" s="247" t="s">
        <v>2934</v>
      </c>
    </row>
    <row r="37" spans="1:32">
      <c r="A37" s="295">
        <v>28</v>
      </c>
      <c r="B37" s="584" t="s">
        <v>48</v>
      </c>
      <c r="C37" s="585">
        <v>3</v>
      </c>
      <c r="D37" s="585" t="s">
        <v>230</v>
      </c>
      <c r="E37" s="585" t="s">
        <v>128</v>
      </c>
      <c r="F37" s="248">
        <v>240</v>
      </c>
      <c r="G37" s="247">
        <v>139</v>
      </c>
      <c r="H37" s="249">
        <v>57.916666666666671</v>
      </c>
      <c r="I37" s="247">
        <v>150</v>
      </c>
      <c r="J37" s="249">
        <v>62.5</v>
      </c>
      <c r="K37" s="250" t="s">
        <v>231</v>
      </c>
      <c r="M37" s="178" t="str">
        <f t="shared" si="0"/>
        <v>K</v>
      </c>
      <c r="N37" s="178" t="str">
        <f t="shared" si="1"/>
        <v>K</v>
      </c>
      <c r="O37" s="178"/>
      <c r="P37" s="184">
        <f t="shared" si="2"/>
        <v>57.916666666666671</v>
      </c>
      <c r="Q37" s="184">
        <f t="shared" si="3"/>
        <v>62.5</v>
      </c>
      <c r="R37" s="180"/>
      <c r="S37" s="180" t="str">
        <f t="shared" si="4"/>
        <v>BETUL</v>
      </c>
      <c r="T37" s="180" t="str">
        <f t="shared" si="5"/>
        <v>BETUL</v>
      </c>
      <c r="U37" s="180" t="str">
        <f t="shared" si="6"/>
        <v>OKE</v>
      </c>
      <c r="V37" s="180" t="str">
        <f t="shared" si="7"/>
        <v>OKE</v>
      </c>
      <c r="W37" s="316" t="s">
        <v>48</v>
      </c>
      <c r="X37" s="317">
        <v>3</v>
      </c>
      <c r="Y37" s="317" t="s">
        <v>2935</v>
      </c>
      <c r="Z37" s="317" t="s">
        <v>128</v>
      </c>
      <c r="AA37" s="248">
        <v>320</v>
      </c>
      <c r="AB37" s="318">
        <v>238</v>
      </c>
      <c r="AC37" s="318">
        <v>74.375</v>
      </c>
      <c r="AD37" s="318">
        <v>42</v>
      </c>
      <c r="AE37" s="318">
        <v>13.125</v>
      </c>
      <c r="AF37" s="247" t="s">
        <v>2936</v>
      </c>
    </row>
    <row r="38" spans="1:32">
      <c r="A38" s="295">
        <v>29</v>
      </c>
      <c r="B38" s="584" t="s">
        <v>48</v>
      </c>
      <c r="C38" s="585">
        <v>3</v>
      </c>
      <c r="D38" s="585" t="s">
        <v>2933</v>
      </c>
      <c r="E38" s="585" t="s">
        <v>128</v>
      </c>
      <c r="F38" s="248">
        <v>320</v>
      </c>
      <c r="G38" s="247">
        <v>99</v>
      </c>
      <c r="H38" s="249">
        <v>30.9375</v>
      </c>
      <c r="I38" s="247">
        <v>87</v>
      </c>
      <c r="J38" s="249">
        <v>27.187499999999996</v>
      </c>
      <c r="K38" s="250" t="s">
        <v>2937</v>
      </c>
      <c r="M38" s="178" t="str">
        <f t="shared" si="0"/>
        <v>K</v>
      </c>
      <c r="N38" s="178" t="str">
        <f t="shared" si="1"/>
        <v>K</v>
      </c>
      <c r="O38" s="178"/>
      <c r="P38" s="184">
        <f t="shared" si="2"/>
        <v>30.9375</v>
      </c>
      <c r="Q38" s="184">
        <f t="shared" si="3"/>
        <v>27.187499999999996</v>
      </c>
      <c r="R38" s="180"/>
      <c r="S38" s="180" t="str">
        <f t="shared" si="4"/>
        <v>BETUL</v>
      </c>
      <c r="T38" s="180" t="str">
        <f t="shared" si="5"/>
        <v>BETUL</v>
      </c>
      <c r="U38" s="180" t="str">
        <f t="shared" si="6"/>
        <v>OKE</v>
      </c>
      <c r="V38" s="180" t="str">
        <f t="shared" si="7"/>
        <v>OKE</v>
      </c>
      <c r="W38" s="316" t="s">
        <v>48</v>
      </c>
      <c r="X38" s="317">
        <v>3</v>
      </c>
      <c r="Y38" s="317" t="s">
        <v>2938</v>
      </c>
      <c r="Z38" s="317" t="s">
        <v>128</v>
      </c>
      <c r="AA38" s="248">
        <v>320</v>
      </c>
      <c r="AB38" s="318">
        <v>99</v>
      </c>
      <c r="AC38" s="318">
        <v>30.9375</v>
      </c>
      <c r="AD38" s="318">
        <v>88</v>
      </c>
      <c r="AE38" s="318">
        <v>27.5</v>
      </c>
      <c r="AF38" s="247" t="s">
        <v>2939</v>
      </c>
    </row>
    <row r="39" spans="1:32">
      <c r="A39" s="295">
        <v>30</v>
      </c>
      <c r="B39" s="584" t="s">
        <v>48</v>
      </c>
      <c r="C39" s="585">
        <v>3</v>
      </c>
      <c r="D39" s="585" t="s">
        <v>2935</v>
      </c>
      <c r="E39" s="585" t="s">
        <v>128</v>
      </c>
      <c r="F39" s="248">
        <v>320</v>
      </c>
      <c r="G39" s="247">
        <v>131</v>
      </c>
      <c r="H39" s="249">
        <v>40.9375</v>
      </c>
      <c r="I39" s="247">
        <v>83</v>
      </c>
      <c r="J39" s="249">
        <v>25.937500000000004</v>
      </c>
      <c r="K39" s="250" t="s">
        <v>2940</v>
      </c>
      <c r="M39" s="178" t="str">
        <f t="shared" si="0"/>
        <v>K</v>
      </c>
      <c r="N39" s="178" t="str">
        <f t="shared" si="1"/>
        <v>K</v>
      </c>
      <c r="O39" s="178"/>
      <c r="P39" s="184">
        <f t="shared" si="2"/>
        <v>40.9375</v>
      </c>
      <c r="Q39" s="184">
        <f t="shared" si="3"/>
        <v>25.937500000000004</v>
      </c>
      <c r="R39" s="180"/>
      <c r="S39" s="180" t="str">
        <f t="shared" si="4"/>
        <v>BETUL</v>
      </c>
      <c r="T39" s="180" t="str">
        <f t="shared" si="5"/>
        <v>BETUL</v>
      </c>
      <c r="U39" s="180" t="str">
        <f t="shared" si="6"/>
        <v>OKE</v>
      </c>
      <c r="V39" s="180" t="str">
        <f t="shared" si="7"/>
        <v>OKE</v>
      </c>
      <c r="W39" s="316" t="s">
        <v>48</v>
      </c>
      <c r="X39" s="317">
        <v>3</v>
      </c>
      <c r="Y39" s="317" t="s">
        <v>2941</v>
      </c>
      <c r="Z39" s="317" t="s">
        <v>131</v>
      </c>
      <c r="AA39" s="248">
        <v>300</v>
      </c>
      <c r="AB39" s="318">
        <v>171</v>
      </c>
      <c r="AC39" s="318">
        <v>57</v>
      </c>
      <c r="AD39" s="318">
        <v>197</v>
      </c>
      <c r="AE39" s="318">
        <v>65.6666666666667</v>
      </c>
      <c r="AF39" s="247" t="s">
        <v>2942</v>
      </c>
    </row>
    <row r="40" spans="1:32">
      <c r="A40" s="295">
        <v>31</v>
      </c>
      <c r="B40" s="584" t="s">
        <v>48</v>
      </c>
      <c r="C40" s="585">
        <v>3</v>
      </c>
      <c r="D40" s="585" t="s">
        <v>2941</v>
      </c>
      <c r="E40" s="585" t="s">
        <v>131</v>
      </c>
      <c r="F40" s="248">
        <v>300</v>
      </c>
      <c r="G40" s="247">
        <v>165</v>
      </c>
      <c r="H40" s="249">
        <v>55.000000000000007</v>
      </c>
      <c r="I40" s="247">
        <v>115</v>
      </c>
      <c r="J40" s="249">
        <v>38.333333333333336</v>
      </c>
      <c r="K40" s="250" t="s">
        <v>2946</v>
      </c>
      <c r="M40" s="178" t="str">
        <f t="shared" si="0"/>
        <v>K</v>
      </c>
      <c r="N40" s="178" t="str">
        <f t="shared" si="1"/>
        <v>K</v>
      </c>
      <c r="O40" s="178"/>
      <c r="P40" s="184">
        <f t="shared" si="2"/>
        <v>55.000000000000007</v>
      </c>
      <c r="Q40" s="184">
        <f t="shared" si="3"/>
        <v>38.333333333333336</v>
      </c>
      <c r="R40" s="180"/>
      <c r="S40" s="180" t="str">
        <f t="shared" si="4"/>
        <v>BETUL</v>
      </c>
      <c r="T40" s="180" t="str">
        <f t="shared" si="5"/>
        <v>BETUL</v>
      </c>
      <c r="U40" s="180" t="str">
        <f t="shared" si="6"/>
        <v>OKE</v>
      </c>
      <c r="V40" s="180" t="str">
        <f t="shared" si="7"/>
        <v>OKE</v>
      </c>
      <c r="W40" s="316" t="s">
        <v>48</v>
      </c>
      <c r="X40" s="317">
        <v>3</v>
      </c>
      <c r="Y40" s="317" t="s">
        <v>2944</v>
      </c>
      <c r="Z40" s="317" t="s">
        <v>131</v>
      </c>
      <c r="AA40" s="248">
        <v>320</v>
      </c>
      <c r="AB40" s="318">
        <v>141</v>
      </c>
      <c r="AC40" s="318">
        <v>44.0625</v>
      </c>
      <c r="AD40" s="318">
        <v>170</v>
      </c>
      <c r="AE40" s="318">
        <v>53.125</v>
      </c>
      <c r="AF40" s="247" t="s">
        <v>2945</v>
      </c>
    </row>
    <row r="41" spans="1:32">
      <c r="A41" s="295">
        <v>32</v>
      </c>
      <c r="B41" s="584" t="s">
        <v>48</v>
      </c>
      <c r="C41" s="585">
        <v>3</v>
      </c>
      <c r="D41" s="585" t="s">
        <v>2944</v>
      </c>
      <c r="E41" s="585" t="s">
        <v>131</v>
      </c>
      <c r="F41" s="248">
        <v>320</v>
      </c>
      <c r="G41" s="247">
        <v>193</v>
      </c>
      <c r="H41" s="249">
        <v>60.3125</v>
      </c>
      <c r="I41" s="247">
        <v>198</v>
      </c>
      <c r="J41" s="249">
        <v>61.875</v>
      </c>
      <c r="K41" s="250" t="s">
        <v>2949</v>
      </c>
      <c r="M41" s="178" t="str">
        <f t="shared" si="0"/>
        <v>K</v>
      </c>
      <c r="N41" s="178" t="str">
        <f t="shared" si="1"/>
        <v>K</v>
      </c>
      <c r="O41" s="178"/>
      <c r="P41" s="184">
        <f t="shared" si="2"/>
        <v>60.3125</v>
      </c>
      <c r="Q41" s="184">
        <f t="shared" si="3"/>
        <v>61.875</v>
      </c>
      <c r="R41" s="180"/>
      <c r="S41" s="180" t="str">
        <f t="shared" si="4"/>
        <v>BETUL</v>
      </c>
      <c r="T41" s="180" t="str">
        <f t="shared" si="5"/>
        <v>BETUL</v>
      </c>
      <c r="U41" s="180" t="str">
        <f t="shared" si="6"/>
        <v>OKE</v>
      </c>
      <c r="V41" s="180" t="str">
        <f t="shared" si="7"/>
        <v>OKE</v>
      </c>
      <c r="W41" s="316" t="s">
        <v>48</v>
      </c>
      <c r="X41" s="317">
        <v>4</v>
      </c>
      <c r="Y41" s="317" t="s">
        <v>2947</v>
      </c>
      <c r="Z41" s="317" t="s">
        <v>128</v>
      </c>
      <c r="AA41" s="248">
        <v>389</v>
      </c>
      <c r="AB41" s="318">
        <v>0</v>
      </c>
      <c r="AC41" s="318">
        <v>0</v>
      </c>
      <c r="AD41" s="318">
        <v>1</v>
      </c>
      <c r="AE41" s="318">
        <v>0.25706940874035999</v>
      </c>
      <c r="AF41" s="247" t="s">
        <v>2948</v>
      </c>
    </row>
    <row r="42" spans="1:32">
      <c r="A42" s="295">
        <v>33</v>
      </c>
      <c r="B42" s="584" t="s">
        <v>48</v>
      </c>
      <c r="C42" s="585">
        <v>3</v>
      </c>
      <c r="D42" s="585" t="s">
        <v>2938</v>
      </c>
      <c r="E42" s="585" t="s">
        <v>128</v>
      </c>
      <c r="F42" s="248">
        <v>320</v>
      </c>
      <c r="G42" s="247">
        <v>117</v>
      </c>
      <c r="H42" s="249">
        <v>36.5625</v>
      </c>
      <c r="I42" s="247">
        <v>123</v>
      </c>
      <c r="J42" s="249">
        <v>38.4375</v>
      </c>
      <c r="K42" s="250" t="s">
        <v>2943</v>
      </c>
      <c r="M42" s="178" t="str">
        <f t="shared" si="0"/>
        <v>K</v>
      </c>
      <c r="N42" s="178" t="str">
        <f t="shared" si="1"/>
        <v>K</v>
      </c>
      <c r="O42" s="178"/>
      <c r="P42" s="184">
        <f t="shared" si="2"/>
        <v>36.5625</v>
      </c>
      <c r="Q42" s="184">
        <f t="shared" si="3"/>
        <v>38.4375</v>
      </c>
      <c r="R42" s="180"/>
      <c r="S42" s="180" t="str">
        <f t="shared" si="4"/>
        <v>BETUL</v>
      </c>
      <c r="T42" s="180" t="str">
        <f t="shared" si="5"/>
        <v>BETUL</v>
      </c>
      <c r="U42" s="180" t="str">
        <f t="shared" si="6"/>
        <v>OKE</v>
      </c>
      <c r="V42" s="180" t="str">
        <f t="shared" si="7"/>
        <v>OKE</v>
      </c>
      <c r="W42" s="316" t="s">
        <v>2950</v>
      </c>
      <c r="X42" s="317">
        <v>2</v>
      </c>
      <c r="Y42" s="317" t="s">
        <v>2951</v>
      </c>
      <c r="Z42" s="317" t="s">
        <v>128</v>
      </c>
      <c r="AA42" s="248">
        <v>240</v>
      </c>
      <c r="AB42" s="318">
        <v>100</v>
      </c>
      <c r="AC42" s="318">
        <v>41.6666666666667</v>
      </c>
      <c r="AD42" s="318">
        <v>90</v>
      </c>
      <c r="AE42" s="318">
        <v>37.5</v>
      </c>
      <c r="AF42" s="247" t="s">
        <v>2952</v>
      </c>
    </row>
    <row r="43" spans="1:32">
      <c r="A43" s="295">
        <v>34</v>
      </c>
      <c r="B43" s="584" t="s">
        <v>48</v>
      </c>
      <c r="C43" s="585">
        <v>3</v>
      </c>
      <c r="D43" s="585" t="s">
        <v>2953</v>
      </c>
      <c r="E43" s="585" t="s">
        <v>128</v>
      </c>
      <c r="F43" s="248">
        <v>400</v>
      </c>
      <c r="G43" s="247">
        <v>120</v>
      </c>
      <c r="H43" s="249">
        <v>30</v>
      </c>
      <c r="I43" s="247">
        <v>150</v>
      </c>
      <c r="J43" s="249">
        <v>37.5</v>
      </c>
      <c r="K43" s="250" t="s">
        <v>2954</v>
      </c>
      <c r="M43" s="178" t="str">
        <f t="shared" si="0"/>
        <v>K</v>
      </c>
      <c r="N43" s="178" t="str">
        <f t="shared" si="1"/>
        <v>K</v>
      </c>
      <c r="O43" s="178"/>
      <c r="P43" s="184">
        <f t="shared" si="2"/>
        <v>30</v>
      </c>
      <c r="Q43" s="184">
        <f t="shared" si="3"/>
        <v>37.5</v>
      </c>
      <c r="R43" s="180"/>
      <c r="S43" s="180" t="str">
        <f t="shared" si="4"/>
        <v>BETUL</v>
      </c>
      <c r="T43" s="180" t="str">
        <f t="shared" si="5"/>
        <v>BETUL</v>
      </c>
      <c r="U43" s="180" t="str">
        <f t="shared" si="6"/>
        <v>OKE</v>
      </c>
      <c r="V43" s="180" t="str">
        <f t="shared" si="7"/>
        <v>OKE</v>
      </c>
      <c r="W43" s="316" t="s">
        <v>2950</v>
      </c>
      <c r="X43" s="317">
        <v>2</v>
      </c>
      <c r="Y43" s="317" t="s">
        <v>2955</v>
      </c>
      <c r="Z43" s="317" t="s">
        <v>128</v>
      </c>
      <c r="AA43" s="248">
        <v>240</v>
      </c>
      <c r="AB43" s="318">
        <v>150</v>
      </c>
      <c r="AC43" s="318">
        <v>62.5</v>
      </c>
      <c r="AD43" s="318">
        <v>170</v>
      </c>
      <c r="AE43" s="318">
        <v>70.8333333333333</v>
      </c>
      <c r="AF43" s="247" t="s">
        <v>2956</v>
      </c>
    </row>
    <row r="44" spans="1:32">
      <c r="A44" s="295">
        <v>35</v>
      </c>
      <c r="B44" s="584" t="s">
        <v>48</v>
      </c>
      <c r="C44" s="585">
        <v>3</v>
      </c>
      <c r="D44" s="585" t="s">
        <v>5465</v>
      </c>
      <c r="E44" s="585" t="s">
        <v>128</v>
      </c>
      <c r="F44" s="248">
        <v>400</v>
      </c>
      <c r="G44" s="247">
        <v>115</v>
      </c>
      <c r="H44" s="249">
        <v>28.749999999999996</v>
      </c>
      <c r="I44" s="247">
        <v>85</v>
      </c>
      <c r="J44" s="249">
        <v>21.25</v>
      </c>
      <c r="K44" s="250"/>
      <c r="M44" s="178" t="str">
        <f t="shared" si="0"/>
        <v>K</v>
      </c>
      <c r="N44" s="178" t="str">
        <f t="shared" si="1"/>
        <v>K</v>
      </c>
      <c r="O44" s="178"/>
      <c r="P44" s="184">
        <f t="shared" si="2"/>
        <v>28.749999999999996</v>
      </c>
      <c r="Q44" s="184">
        <f t="shared" si="3"/>
        <v>21.25</v>
      </c>
      <c r="R44" s="180"/>
      <c r="S44" s="180" t="str">
        <f t="shared" si="4"/>
        <v>BETUL</v>
      </c>
      <c r="T44" s="180" t="str">
        <f t="shared" si="5"/>
        <v>BETUL</v>
      </c>
      <c r="U44" s="180" t="str">
        <f t="shared" si="6"/>
        <v>OKE</v>
      </c>
      <c r="V44" s="180" t="str">
        <f t="shared" si="7"/>
        <v>OKE</v>
      </c>
      <c r="W44" s="316" t="s">
        <v>2950</v>
      </c>
      <c r="X44" s="317">
        <v>1</v>
      </c>
      <c r="Y44" s="317" t="s">
        <v>2958</v>
      </c>
      <c r="Z44" s="317" t="s">
        <v>131</v>
      </c>
      <c r="AA44" s="248">
        <v>240</v>
      </c>
      <c r="AB44" s="318">
        <v>135</v>
      </c>
      <c r="AC44" s="318">
        <v>56.25</v>
      </c>
      <c r="AD44" s="318">
        <v>185</v>
      </c>
      <c r="AE44" s="318">
        <v>77.0833333333333</v>
      </c>
      <c r="AF44" s="247" t="s">
        <v>2959</v>
      </c>
    </row>
    <row r="45" spans="1:32">
      <c r="A45" s="295">
        <v>36</v>
      </c>
      <c r="B45" s="584" t="s">
        <v>48</v>
      </c>
      <c r="C45" s="585">
        <v>3</v>
      </c>
      <c r="D45" s="585" t="s">
        <v>5466</v>
      </c>
      <c r="E45" s="585" t="s">
        <v>128</v>
      </c>
      <c r="F45" s="248">
        <v>400</v>
      </c>
      <c r="G45" s="247">
        <v>165</v>
      </c>
      <c r="H45" s="249">
        <v>41.25</v>
      </c>
      <c r="I45" s="247">
        <v>190</v>
      </c>
      <c r="J45" s="249">
        <v>47.5</v>
      </c>
      <c r="K45" s="250"/>
      <c r="M45" s="178" t="str">
        <f t="shared" si="0"/>
        <v>K</v>
      </c>
      <c r="N45" s="178" t="str">
        <f t="shared" si="1"/>
        <v>K</v>
      </c>
      <c r="O45" s="178"/>
      <c r="P45" s="184">
        <f t="shared" si="2"/>
        <v>41.25</v>
      </c>
      <c r="Q45" s="184">
        <f t="shared" si="3"/>
        <v>47.5</v>
      </c>
      <c r="R45" s="180"/>
      <c r="S45" s="180" t="str">
        <f t="shared" si="4"/>
        <v>BETUL</v>
      </c>
      <c r="T45" s="180" t="str">
        <f t="shared" si="5"/>
        <v>BETUL</v>
      </c>
      <c r="U45" s="180" t="str">
        <f t="shared" si="6"/>
        <v>OKE</v>
      </c>
      <c r="V45" s="180" t="str">
        <f t="shared" si="7"/>
        <v>OKE</v>
      </c>
      <c r="W45" s="316" t="s">
        <v>2950</v>
      </c>
      <c r="X45" s="317">
        <v>1</v>
      </c>
      <c r="Y45" s="317" t="s">
        <v>2962</v>
      </c>
      <c r="Z45" s="317" t="s">
        <v>131</v>
      </c>
      <c r="AA45" s="248">
        <v>240</v>
      </c>
      <c r="AB45" s="318">
        <v>80</v>
      </c>
      <c r="AC45" s="318">
        <v>33.3333333333333</v>
      </c>
      <c r="AD45" s="318">
        <v>105</v>
      </c>
      <c r="AE45" s="318">
        <v>43.75</v>
      </c>
      <c r="AF45" s="247" t="s">
        <v>2963</v>
      </c>
    </row>
    <row r="46" spans="1:32">
      <c r="A46" s="295">
        <v>37</v>
      </c>
      <c r="B46" s="584" t="s">
        <v>48</v>
      </c>
      <c r="C46" s="585">
        <v>4</v>
      </c>
      <c r="D46" s="585" t="s">
        <v>2947</v>
      </c>
      <c r="E46" s="585" t="s">
        <v>128</v>
      </c>
      <c r="F46" s="248">
        <v>389</v>
      </c>
      <c r="G46" s="247">
        <v>120</v>
      </c>
      <c r="H46" s="249">
        <v>30.848329048843187</v>
      </c>
      <c r="I46" s="247">
        <v>135</v>
      </c>
      <c r="J46" s="249">
        <v>34.704370179948583</v>
      </c>
      <c r="K46" s="250" t="s">
        <v>2957</v>
      </c>
      <c r="M46" s="178" t="str">
        <f t="shared" si="0"/>
        <v>K</v>
      </c>
      <c r="N46" s="178" t="str">
        <f t="shared" si="1"/>
        <v>K</v>
      </c>
      <c r="O46" s="178"/>
      <c r="P46" s="184">
        <f t="shared" si="2"/>
        <v>30.848329048843187</v>
      </c>
      <c r="Q46" s="184">
        <f t="shared" si="3"/>
        <v>34.704370179948583</v>
      </c>
      <c r="R46" s="180"/>
      <c r="S46" s="180" t="str">
        <f t="shared" si="4"/>
        <v>BETUL</v>
      </c>
      <c r="T46" s="180" t="str">
        <f t="shared" si="5"/>
        <v>BETUL</v>
      </c>
      <c r="U46" s="180" t="str">
        <f t="shared" si="6"/>
        <v>OKE</v>
      </c>
      <c r="V46" s="180" t="str">
        <f t="shared" si="7"/>
        <v>OKE</v>
      </c>
      <c r="W46" s="316" t="s">
        <v>2950</v>
      </c>
      <c r="X46" s="317">
        <v>3</v>
      </c>
      <c r="Y46" s="317" t="s">
        <v>2966</v>
      </c>
      <c r="Z46" s="317" t="s">
        <v>128</v>
      </c>
      <c r="AA46" s="248">
        <v>320</v>
      </c>
      <c r="AB46" s="318">
        <v>95</v>
      </c>
      <c r="AC46" s="318">
        <v>29.6875</v>
      </c>
      <c r="AD46" s="318">
        <v>110</v>
      </c>
      <c r="AE46" s="318">
        <v>34.375</v>
      </c>
      <c r="AF46" s="247" t="s">
        <v>2967</v>
      </c>
    </row>
    <row r="47" spans="1:32">
      <c r="A47" s="295">
        <v>38</v>
      </c>
      <c r="B47" s="584" t="s">
        <v>48</v>
      </c>
      <c r="C47" s="585">
        <v>4</v>
      </c>
      <c r="D47" s="585" t="s">
        <v>2960</v>
      </c>
      <c r="E47" s="585" t="s">
        <v>128</v>
      </c>
      <c r="F47" s="248">
        <v>420</v>
      </c>
      <c r="G47" s="247">
        <v>60</v>
      </c>
      <c r="H47" s="249">
        <v>14.285714285714285</v>
      </c>
      <c r="I47" s="247">
        <v>55</v>
      </c>
      <c r="J47" s="249">
        <v>13.095238095238097</v>
      </c>
      <c r="K47" s="250" t="s">
        <v>2961</v>
      </c>
      <c r="M47" s="178" t="str">
        <f t="shared" si="0"/>
        <v>K</v>
      </c>
      <c r="N47" s="178" t="str">
        <f t="shared" si="1"/>
        <v>K</v>
      </c>
      <c r="O47" s="178"/>
      <c r="P47" s="184">
        <f t="shared" si="2"/>
        <v>14.285714285714285</v>
      </c>
      <c r="Q47" s="184">
        <f t="shared" si="3"/>
        <v>13.095238095238097</v>
      </c>
      <c r="R47" s="180"/>
      <c r="S47" s="180" t="str">
        <f t="shared" si="4"/>
        <v>BETUL</v>
      </c>
      <c r="T47" s="180" t="str">
        <f t="shared" si="5"/>
        <v>BETUL</v>
      </c>
      <c r="U47" s="180" t="str">
        <f t="shared" si="6"/>
        <v>OKE</v>
      </c>
      <c r="V47" s="180" t="str">
        <f t="shared" si="7"/>
        <v>OKE</v>
      </c>
      <c r="W47" s="316" t="s">
        <v>2950</v>
      </c>
      <c r="X47" s="317">
        <v>3</v>
      </c>
      <c r="Y47" s="317" t="s">
        <v>2969</v>
      </c>
      <c r="Z47" s="317" t="s">
        <v>128</v>
      </c>
      <c r="AA47" s="248">
        <v>320</v>
      </c>
      <c r="AB47" s="318">
        <v>130</v>
      </c>
      <c r="AC47" s="318">
        <v>40.625</v>
      </c>
      <c r="AD47" s="318">
        <v>160</v>
      </c>
      <c r="AE47" s="318">
        <v>50</v>
      </c>
      <c r="AF47" s="247" t="s">
        <v>2970</v>
      </c>
    </row>
    <row r="48" spans="1:32">
      <c r="A48" s="295">
        <v>39</v>
      </c>
      <c r="B48" s="584" t="s">
        <v>48</v>
      </c>
      <c r="C48" s="585">
        <v>4</v>
      </c>
      <c r="D48" s="585" t="s">
        <v>2964</v>
      </c>
      <c r="E48" s="585" t="s">
        <v>128</v>
      </c>
      <c r="F48" s="248">
        <v>400</v>
      </c>
      <c r="G48" s="247">
        <v>40</v>
      </c>
      <c r="H48" s="249">
        <v>10</v>
      </c>
      <c r="I48" s="247">
        <v>40</v>
      </c>
      <c r="J48" s="249">
        <v>10</v>
      </c>
      <c r="K48" s="250" t="s">
        <v>2965</v>
      </c>
      <c r="M48" s="178" t="str">
        <f t="shared" si="0"/>
        <v>K</v>
      </c>
      <c r="N48" s="178" t="str">
        <f t="shared" si="1"/>
        <v>K</v>
      </c>
      <c r="O48" s="178"/>
      <c r="P48" s="184">
        <f t="shared" si="2"/>
        <v>10</v>
      </c>
      <c r="Q48" s="184">
        <f t="shared" si="3"/>
        <v>10</v>
      </c>
      <c r="R48" s="180"/>
      <c r="S48" s="180" t="str">
        <f t="shared" si="4"/>
        <v>BETUL</v>
      </c>
      <c r="T48" s="180" t="str">
        <f t="shared" si="5"/>
        <v>BETUL</v>
      </c>
      <c r="U48" s="180" t="str">
        <f t="shared" si="6"/>
        <v>OKE</v>
      </c>
      <c r="V48" s="180" t="str">
        <f t="shared" si="7"/>
        <v>OKE</v>
      </c>
      <c r="W48" s="316" t="s">
        <v>238</v>
      </c>
      <c r="X48" s="317">
        <v>1</v>
      </c>
      <c r="Y48" s="317" t="s">
        <v>239</v>
      </c>
      <c r="Z48" s="317" t="s">
        <v>131</v>
      </c>
      <c r="AA48" s="248">
        <v>240</v>
      </c>
      <c r="AB48" s="318">
        <v>60</v>
      </c>
      <c r="AC48" s="318">
        <v>25</v>
      </c>
      <c r="AD48" s="318">
        <v>60</v>
      </c>
      <c r="AE48" s="318">
        <v>25</v>
      </c>
      <c r="AF48" s="247" t="s">
        <v>2973</v>
      </c>
    </row>
    <row r="49" spans="1:32">
      <c r="A49" s="295">
        <v>40</v>
      </c>
      <c r="B49" s="584" t="s">
        <v>48</v>
      </c>
      <c r="C49" s="585">
        <v>4</v>
      </c>
      <c r="D49" s="585" t="s">
        <v>2968</v>
      </c>
      <c r="E49" s="585" t="s">
        <v>128</v>
      </c>
      <c r="F49" s="248">
        <v>400</v>
      </c>
      <c r="G49" s="247">
        <v>40</v>
      </c>
      <c r="H49" s="249">
        <v>10</v>
      </c>
      <c r="I49" s="247">
        <v>40</v>
      </c>
      <c r="J49" s="249">
        <v>10</v>
      </c>
      <c r="K49" s="250" t="s">
        <v>2965</v>
      </c>
      <c r="M49" s="178" t="str">
        <f t="shared" si="0"/>
        <v>K</v>
      </c>
      <c r="N49" s="178" t="str">
        <f t="shared" si="1"/>
        <v>K</v>
      </c>
      <c r="O49" s="178"/>
      <c r="P49" s="184">
        <f t="shared" si="2"/>
        <v>10</v>
      </c>
      <c r="Q49" s="184">
        <f t="shared" si="3"/>
        <v>10</v>
      </c>
      <c r="R49" s="180"/>
      <c r="S49" s="180" t="str">
        <f t="shared" si="4"/>
        <v>BETUL</v>
      </c>
      <c r="T49" s="180" t="str">
        <f t="shared" si="5"/>
        <v>BETUL</v>
      </c>
      <c r="U49" s="180" t="str">
        <f t="shared" si="6"/>
        <v>OKE</v>
      </c>
      <c r="V49" s="180" t="str">
        <f t="shared" si="7"/>
        <v>OKE</v>
      </c>
      <c r="W49" s="316" t="s">
        <v>238</v>
      </c>
      <c r="X49" s="317">
        <v>1</v>
      </c>
      <c r="Y49" s="317" t="s">
        <v>2974</v>
      </c>
      <c r="Z49" s="317" t="s">
        <v>131</v>
      </c>
      <c r="AA49" s="248">
        <v>240</v>
      </c>
      <c r="AB49" s="318">
        <v>0</v>
      </c>
      <c r="AC49" s="318">
        <v>0</v>
      </c>
      <c r="AD49" s="318">
        <v>0</v>
      </c>
      <c r="AE49" s="318">
        <v>0</v>
      </c>
      <c r="AF49" s="247" t="s">
        <v>2975</v>
      </c>
    </row>
    <row r="50" spans="1:32">
      <c r="A50" s="295">
        <v>41</v>
      </c>
      <c r="B50" s="584" t="s">
        <v>48</v>
      </c>
      <c r="C50" s="585">
        <v>4</v>
      </c>
      <c r="D50" s="585" t="s">
        <v>2971</v>
      </c>
      <c r="E50" s="585" t="s">
        <v>128</v>
      </c>
      <c r="F50" s="248">
        <v>400</v>
      </c>
      <c r="G50" s="247">
        <v>15</v>
      </c>
      <c r="H50" s="249">
        <v>3.75</v>
      </c>
      <c r="I50" s="247">
        <v>15</v>
      </c>
      <c r="J50" s="249">
        <v>3.75</v>
      </c>
      <c r="K50" s="250" t="s">
        <v>2972</v>
      </c>
      <c r="M50" s="178" t="str">
        <f t="shared" si="0"/>
        <v>K</v>
      </c>
      <c r="N50" s="178" t="str">
        <f t="shared" si="1"/>
        <v>K</v>
      </c>
      <c r="O50" s="178"/>
      <c r="P50" s="184">
        <f t="shared" si="2"/>
        <v>3.75</v>
      </c>
      <c r="Q50" s="184">
        <f t="shared" si="3"/>
        <v>3.75</v>
      </c>
      <c r="R50" s="180"/>
      <c r="S50" s="180" t="str">
        <f t="shared" si="4"/>
        <v>BETUL</v>
      </c>
      <c r="T50" s="180" t="str">
        <f t="shared" si="5"/>
        <v>BETUL</v>
      </c>
      <c r="U50" s="180" t="str">
        <f t="shared" si="6"/>
        <v>OKE</v>
      </c>
      <c r="V50" s="180" t="str">
        <f t="shared" si="7"/>
        <v>OKE</v>
      </c>
      <c r="W50" s="316" t="s">
        <v>238</v>
      </c>
      <c r="X50" s="317">
        <v>1</v>
      </c>
      <c r="Y50" s="317" t="s">
        <v>2978</v>
      </c>
      <c r="Z50" s="317" t="s">
        <v>131</v>
      </c>
      <c r="AA50" s="248">
        <v>240</v>
      </c>
      <c r="AB50" s="318">
        <v>45</v>
      </c>
      <c r="AC50" s="318">
        <v>18.75</v>
      </c>
      <c r="AD50" s="318">
        <v>55</v>
      </c>
      <c r="AE50" s="318">
        <v>22.9166666666667</v>
      </c>
      <c r="AF50" s="247" t="s">
        <v>2979</v>
      </c>
    </row>
    <row r="51" spans="1:32">
      <c r="A51" s="295">
        <v>42</v>
      </c>
      <c r="B51" s="584" t="s">
        <v>88</v>
      </c>
      <c r="C51" s="585">
        <v>1</v>
      </c>
      <c r="D51" s="585" t="s">
        <v>2951</v>
      </c>
      <c r="E51" s="585" t="s">
        <v>128</v>
      </c>
      <c r="F51" s="248">
        <v>300</v>
      </c>
      <c r="G51" s="247">
        <v>90</v>
      </c>
      <c r="H51" s="249">
        <v>30</v>
      </c>
      <c r="I51" s="247">
        <v>75</v>
      </c>
      <c r="J51" s="249">
        <v>25</v>
      </c>
      <c r="K51" s="250" t="s">
        <v>2952</v>
      </c>
      <c r="M51" s="178" t="str">
        <f t="shared" si="0"/>
        <v>K</v>
      </c>
      <c r="N51" s="178" t="str">
        <f t="shared" si="1"/>
        <v>K</v>
      </c>
      <c r="O51" s="178"/>
      <c r="P51" s="184">
        <f t="shared" si="2"/>
        <v>30</v>
      </c>
      <c r="Q51" s="184">
        <f t="shared" si="3"/>
        <v>25</v>
      </c>
      <c r="R51" s="180"/>
      <c r="S51" s="180" t="str">
        <f t="shared" si="4"/>
        <v>BETUL</v>
      </c>
      <c r="T51" s="180" t="str">
        <f t="shared" si="5"/>
        <v>BETUL</v>
      </c>
      <c r="U51" s="180" t="str">
        <f t="shared" si="6"/>
        <v>OKE</v>
      </c>
      <c r="V51" s="180" t="str">
        <f t="shared" si="7"/>
        <v>OKE</v>
      </c>
      <c r="W51" s="316" t="s">
        <v>238</v>
      </c>
      <c r="X51" s="317">
        <v>1</v>
      </c>
      <c r="Y51" s="317" t="s">
        <v>2982</v>
      </c>
      <c r="Z51" s="317" t="s">
        <v>128</v>
      </c>
      <c r="AA51" s="248">
        <v>240</v>
      </c>
      <c r="AB51" s="318">
        <v>0</v>
      </c>
      <c r="AC51" s="318">
        <v>0</v>
      </c>
      <c r="AD51" s="318">
        <v>0</v>
      </c>
      <c r="AE51" s="318">
        <v>0</v>
      </c>
      <c r="AF51" s="247" t="s">
        <v>2983</v>
      </c>
    </row>
    <row r="52" spans="1:32">
      <c r="A52" s="295">
        <v>43</v>
      </c>
      <c r="B52" s="584" t="s">
        <v>88</v>
      </c>
      <c r="C52" s="585">
        <v>1</v>
      </c>
      <c r="D52" s="585" t="s">
        <v>234</v>
      </c>
      <c r="E52" s="585" t="s">
        <v>131</v>
      </c>
      <c r="F52" s="248">
        <v>240</v>
      </c>
      <c r="G52" s="247">
        <v>165</v>
      </c>
      <c r="H52" s="249">
        <v>68.75</v>
      </c>
      <c r="I52" s="247">
        <v>180</v>
      </c>
      <c r="J52" s="249">
        <v>75</v>
      </c>
      <c r="K52" s="250" t="s">
        <v>235</v>
      </c>
      <c r="M52" s="178" t="str">
        <f t="shared" si="0"/>
        <v>K</v>
      </c>
      <c r="N52" s="178" t="str">
        <f t="shared" si="1"/>
        <v>K</v>
      </c>
      <c r="O52" s="178"/>
      <c r="P52" s="184">
        <f t="shared" si="2"/>
        <v>68.75</v>
      </c>
      <c r="Q52" s="184">
        <f t="shared" si="3"/>
        <v>75</v>
      </c>
      <c r="R52" s="180"/>
      <c r="S52" s="180" t="str">
        <f t="shared" si="4"/>
        <v>BETUL</v>
      </c>
      <c r="T52" s="180" t="str">
        <f t="shared" si="5"/>
        <v>BETUL</v>
      </c>
      <c r="U52" s="180" t="str">
        <f t="shared" si="6"/>
        <v>OKE</v>
      </c>
      <c r="V52" s="180" t="str">
        <f t="shared" si="7"/>
        <v>OKE</v>
      </c>
      <c r="W52" s="316" t="s">
        <v>238</v>
      </c>
      <c r="X52" s="317">
        <v>3</v>
      </c>
      <c r="Y52" s="317" t="s">
        <v>2984</v>
      </c>
      <c r="Z52" s="317" t="s">
        <v>128</v>
      </c>
      <c r="AA52" s="248">
        <v>240</v>
      </c>
      <c r="AB52" s="318">
        <v>0</v>
      </c>
      <c r="AC52" s="318">
        <v>0</v>
      </c>
      <c r="AD52" s="318">
        <v>0</v>
      </c>
      <c r="AE52" s="318">
        <v>0</v>
      </c>
      <c r="AF52" s="247" t="s">
        <v>2985</v>
      </c>
    </row>
    <row r="53" spans="1:32">
      <c r="A53" s="295">
        <v>44</v>
      </c>
      <c r="B53" s="584" t="s">
        <v>88</v>
      </c>
      <c r="C53" s="585">
        <v>1</v>
      </c>
      <c r="D53" s="585" t="s">
        <v>2976</v>
      </c>
      <c r="E53" s="585" t="s">
        <v>128</v>
      </c>
      <c r="F53" s="248">
        <v>240</v>
      </c>
      <c r="G53" s="247">
        <v>20</v>
      </c>
      <c r="H53" s="249">
        <v>8.3333333333333321</v>
      </c>
      <c r="I53" s="247">
        <v>20</v>
      </c>
      <c r="J53" s="249">
        <v>8.3333333333333321</v>
      </c>
      <c r="K53" s="250" t="s">
        <v>2977</v>
      </c>
      <c r="M53" s="178" t="str">
        <f t="shared" si="0"/>
        <v>K</v>
      </c>
      <c r="N53" s="178" t="str">
        <f t="shared" si="1"/>
        <v>K</v>
      </c>
      <c r="O53" s="178"/>
      <c r="P53" s="184">
        <f t="shared" si="2"/>
        <v>8.3333333333333321</v>
      </c>
      <c r="Q53" s="184">
        <f t="shared" si="3"/>
        <v>8.3333333333333321</v>
      </c>
      <c r="R53" s="180"/>
      <c r="S53" s="180" t="str">
        <f t="shared" si="4"/>
        <v>BETUL</v>
      </c>
      <c r="T53" s="180" t="str">
        <f t="shared" si="5"/>
        <v>BETUL</v>
      </c>
      <c r="U53" s="180" t="str">
        <f t="shared" si="6"/>
        <v>OKE</v>
      </c>
      <c r="V53" s="180" t="str">
        <f t="shared" si="7"/>
        <v>OKE</v>
      </c>
      <c r="W53" s="316" t="s">
        <v>2987</v>
      </c>
      <c r="X53" s="317">
        <v>1</v>
      </c>
      <c r="Y53" s="317" t="s">
        <v>2988</v>
      </c>
      <c r="Z53" s="317" t="s">
        <v>131</v>
      </c>
      <c r="AA53" s="248">
        <v>320</v>
      </c>
      <c r="AB53" s="318">
        <v>190</v>
      </c>
      <c r="AC53" s="318">
        <v>59.375</v>
      </c>
      <c r="AD53" s="318">
        <v>235</v>
      </c>
      <c r="AE53" s="318">
        <v>73.4375</v>
      </c>
      <c r="AF53" s="247" t="s">
        <v>2989</v>
      </c>
    </row>
    <row r="54" spans="1:32">
      <c r="A54" s="295">
        <v>45</v>
      </c>
      <c r="B54" s="584" t="s">
        <v>88</v>
      </c>
      <c r="C54" s="585">
        <v>1</v>
      </c>
      <c r="D54" s="585" t="s">
        <v>2980</v>
      </c>
      <c r="E54" s="585" t="s">
        <v>128</v>
      </c>
      <c r="F54" s="248">
        <v>240</v>
      </c>
      <c r="G54" s="247">
        <v>105</v>
      </c>
      <c r="H54" s="249">
        <v>43.75</v>
      </c>
      <c r="I54" s="247">
        <v>125</v>
      </c>
      <c r="J54" s="249">
        <v>52.083333333333336</v>
      </c>
      <c r="K54" s="250" t="s">
        <v>2981</v>
      </c>
      <c r="M54" s="178" t="str">
        <f t="shared" si="0"/>
        <v>K</v>
      </c>
      <c r="N54" s="178" t="str">
        <f t="shared" si="1"/>
        <v>K</v>
      </c>
      <c r="O54" s="178"/>
      <c r="P54" s="184">
        <f t="shared" si="2"/>
        <v>43.75</v>
      </c>
      <c r="Q54" s="184">
        <f t="shared" si="3"/>
        <v>52.083333333333336</v>
      </c>
      <c r="R54" s="180"/>
      <c r="S54" s="180" t="str">
        <f t="shared" si="4"/>
        <v>BETUL</v>
      </c>
      <c r="T54" s="180" t="str">
        <f t="shared" si="5"/>
        <v>BETUL</v>
      </c>
      <c r="U54" s="180" t="str">
        <f t="shared" si="6"/>
        <v>OKE</v>
      </c>
      <c r="V54" s="180" t="str">
        <f t="shared" si="7"/>
        <v>OKE</v>
      </c>
      <c r="W54" s="316" t="s">
        <v>510</v>
      </c>
      <c r="X54" s="317">
        <v>3</v>
      </c>
      <c r="Y54" s="317" t="s">
        <v>2991</v>
      </c>
      <c r="Z54" s="317" t="s">
        <v>128</v>
      </c>
      <c r="AA54" s="248">
        <v>320</v>
      </c>
      <c r="AB54" s="318">
        <v>220</v>
      </c>
      <c r="AC54" s="318">
        <v>68.75</v>
      </c>
      <c r="AD54" s="318">
        <v>150</v>
      </c>
      <c r="AE54" s="318">
        <v>46.875</v>
      </c>
      <c r="AF54" s="247" t="s">
        <v>2992</v>
      </c>
    </row>
    <row r="55" spans="1:32">
      <c r="A55" s="295">
        <v>46</v>
      </c>
      <c r="B55" s="584" t="s">
        <v>88</v>
      </c>
      <c r="C55" s="585">
        <v>1</v>
      </c>
      <c r="D55" s="585" t="s">
        <v>2955</v>
      </c>
      <c r="E55" s="585" t="s">
        <v>128</v>
      </c>
      <c r="F55" s="248">
        <v>300</v>
      </c>
      <c r="G55" s="247">
        <v>125</v>
      </c>
      <c r="H55" s="249">
        <v>41.666666666666671</v>
      </c>
      <c r="I55" s="247">
        <v>140</v>
      </c>
      <c r="J55" s="249">
        <v>46.666666666666664</v>
      </c>
      <c r="K55" s="250" t="s">
        <v>2986</v>
      </c>
      <c r="M55" s="178" t="str">
        <f t="shared" si="0"/>
        <v>K</v>
      </c>
      <c r="N55" s="178" t="str">
        <f t="shared" si="1"/>
        <v>K</v>
      </c>
      <c r="O55" s="178"/>
      <c r="P55" s="184">
        <f t="shared" si="2"/>
        <v>41.666666666666671</v>
      </c>
      <c r="Q55" s="184">
        <f t="shared" si="3"/>
        <v>46.666666666666664</v>
      </c>
      <c r="R55" s="180"/>
      <c r="S55" s="180" t="str">
        <f t="shared" si="4"/>
        <v>BETUL</v>
      </c>
      <c r="T55" s="180" t="str">
        <f t="shared" si="5"/>
        <v>BETUL</v>
      </c>
      <c r="U55" s="180" t="str">
        <f t="shared" si="6"/>
        <v>OKE</v>
      </c>
      <c r="V55" s="180" t="str">
        <f t="shared" si="7"/>
        <v>OKE</v>
      </c>
      <c r="W55" s="316" t="s">
        <v>510</v>
      </c>
      <c r="X55" s="317">
        <v>3</v>
      </c>
      <c r="Y55" s="317" t="s">
        <v>2994</v>
      </c>
      <c r="Z55" s="317" t="s">
        <v>128</v>
      </c>
      <c r="AA55" s="248">
        <v>320</v>
      </c>
      <c r="AB55" s="318">
        <v>10</v>
      </c>
      <c r="AC55" s="318">
        <v>3.125</v>
      </c>
      <c r="AD55" s="318">
        <v>0</v>
      </c>
      <c r="AE55" s="318">
        <v>0</v>
      </c>
      <c r="AF55" s="247" t="s">
        <v>2995</v>
      </c>
    </row>
    <row r="56" spans="1:32">
      <c r="A56" s="295">
        <v>47</v>
      </c>
      <c r="B56" s="584" t="s">
        <v>88</v>
      </c>
      <c r="C56" s="585">
        <v>1</v>
      </c>
      <c r="D56" s="585" t="s">
        <v>3028</v>
      </c>
      <c r="E56" s="585" t="s">
        <v>128</v>
      </c>
      <c r="F56" s="248">
        <v>400</v>
      </c>
      <c r="G56" s="247">
        <v>70</v>
      </c>
      <c r="H56" s="249">
        <v>17.5</v>
      </c>
      <c r="I56" s="247">
        <v>70</v>
      </c>
      <c r="J56" s="249">
        <v>17.5</v>
      </c>
      <c r="K56" s="250" t="s">
        <v>3029</v>
      </c>
      <c r="M56" s="178" t="str">
        <f t="shared" si="0"/>
        <v>K</v>
      </c>
      <c r="N56" s="178" t="str">
        <f t="shared" si="1"/>
        <v>K</v>
      </c>
      <c r="O56" s="178"/>
      <c r="P56" s="184">
        <f t="shared" si="2"/>
        <v>17.5</v>
      </c>
      <c r="Q56" s="184">
        <f t="shared" si="3"/>
        <v>17.5</v>
      </c>
      <c r="R56" s="180"/>
      <c r="S56" s="180" t="str">
        <f t="shared" si="4"/>
        <v>BETUL</v>
      </c>
      <c r="T56" s="180" t="str">
        <f t="shared" si="5"/>
        <v>BETUL</v>
      </c>
      <c r="U56" s="180" t="str">
        <f t="shared" si="6"/>
        <v>OKE</v>
      </c>
      <c r="V56" s="180" t="str">
        <f t="shared" si="7"/>
        <v>OKE</v>
      </c>
      <c r="W56" s="316" t="s">
        <v>510</v>
      </c>
      <c r="X56" s="317">
        <v>4</v>
      </c>
      <c r="Y56" s="317" t="s">
        <v>2998</v>
      </c>
      <c r="Z56" s="317" t="s">
        <v>128</v>
      </c>
      <c r="AA56" s="248">
        <v>320</v>
      </c>
      <c r="AB56" s="318">
        <v>35</v>
      </c>
      <c r="AC56" s="318">
        <v>10.9375</v>
      </c>
      <c r="AD56" s="318">
        <v>155</v>
      </c>
      <c r="AE56" s="318">
        <v>48.4375</v>
      </c>
      <c r="AF56" s="247" t="s">
        <v>2999</v>
      </c>
    </row>
    <row r="57" spans="1:32">
      <c r="A57" s="295">
        <v>48</v>
      </c>
      <c r="B57" s="584" t="s">
        <v>88</v>
      </c>
      <c r="C57" s="585">
        <v>1</v>
      </c>
      <c r="D57" s="585" t="s">
        <v>2576</v>
      </c>
      <c r="E57" s="585" t="s">
        <v>128</v>
      </c>
      <c r="F57" s="248">
        <v>300</v>
      </c>
      <c r="G57" s="247">
        <v>130</v>
      </c>
      <c r="H57" s="249">
        <v>43.333333333333336</v>
      </c>
      <c r="I57" s="247">
        <v>150</v>
      </c>
      <c r="J57" s="249">
        <v>50</v>
      </c>
      <c r="K57" s="250"/>
      <c r="M57" s="178" t="str">
        <f t="shared" si="0"/>
        <v>K</v>
      </c>
      <c r="N57" s="178" t="str">
        <f t="shared" si="1"/>
        <v>K</v>
      </c>
      <c r="O57" s="178"/>
      <c r="P57" s="184">
        <f t="shared" si="2"/>
        <v>43.333333333333336</v>
      </c>
      <c r="Q57" s="184">
        <f t="shared" si="3"/>
        <v>50</v>
      </c>
      <c r="R57" s="180"/>
      <c r="S57" s="180" t="str">
        <f t="shared" si="4"/>
        <v>BETUL</v>
      </c>
      <c r="T57" s="180" t="str">
        <f t="shared" si="5"/>
        <v>BETUL</v>
      </c>
      <c r="U57" s="180" t="str">
        <f t="shared" si="6"/>
        <v>OKE</v>
      </c>
      <c r="V57" s="180" t="str">
        <f t="shared" si="7"/>
        <v>OKE</v>
      </c>
      <c r="W57" s="316" t="s">
        <v>510</v>
      </c>
      <c r="X57" s="317">
        <v>4</v>
      </c>
      <c r="Y57" s="317" t="s">
        <v>3002</v>
      </c>
      <c r="Z57" s="317" t="s">
        <v>128</v>
      </c>
      <c r="AA57" s="248">
        <v>320</v>
      </c>
      <c r="AB57" s="318">
        <v>215</v>
      </c>
      <c r="AC57" s="318">
        <v>67.1875</v>
      </c>
      <c r="AD57" s="318">
        <v>215</v>
      </c>
      <c r="AE57" s="318">
        <v>67.1875</v>
      </c>
      <c r="AF57" s="247" t="s">
        <v>3003</v>
      </c>
    </row>
    <row r="58" spans="1:32">
      <c r="A58" s="295">
        <v>49</v>
      </c>
      <c r="B58" s="584" t="s">
        <v>88</v>
      </c>
      <c r="C58" s="585">
        <v>1</v>
      </c>
      <c r="D58" s="585" t="s">
        <v>5467</v>
      </c>
      <c r="E58" s="585" t="s">
        <v>128</v>
      </c>
      <c r="F58" s="248">
        <v>400</v>
      </c>
      <c r="G58" s="247">
        <v>25</v>
      </c>
      <c r="H58" s="249">
        <v>6.25</v>
      </c>
      <c r="I58" s="247">
        <v>25</v>
      </c>
      <c r="J58" s="249">
        <v>6.25</v>
      </c>
      <c r="K58" s="250"/>
      <c r="M58" s="178" t="str">
        <f t="shared" si="0"/>
        <v>K</v>
      </c>
      <c r="N58" s="178" t="str">
        <f t="shared" si="1"/>
        <v>K</v>
      </c>
      <c r="O58" s="178"/>
      <c r="P58" s="184">
        <f t="shared" si="2"/>
        <v>6.25</v>
      </c>
      <c r="Q58" s="184">
        <f t="shared" si="3"/>
        <v>6.25</v>
      </c>
      <c r="R58" s="180"/>
      <c r="S58" s="180" t="str">
        <f t="shared" si="4"/>
        <v>BETUL</v>
      </c>
      <c r="T58" s="180" t="str">
        <f t="shared" si="5"/>
        <v>BETUL</v>
      </c>
      <c r="U58" s="180" t="str">
        <f t="shared" si="6"/>
        <v>OKE</v>
      </c>
      <c r="V58" s="180" t="str">
        <f t="shared" si="7"/>
        <v>OKE</v>
      </c>
      <c r="W58" s="316" t="s">
        <v>510</v>
      </c>
      <c r="X58" s="317">
        <v>4</v>
      </c>
      <c r="Y58" s="317" t="s">
        <v>3006</v>
      </c>
      <c r="Z58" s="317" t="s">
        <v>128</v>
      </c>
      <c r="AA58" s="248">
        <v>320</v>
      </c>
      <c r="AB58" s="318">
        <v>130</v>
      </c>
      <c r="AC58" s="318">
        <v>40.625</v>
      </c>
      <c r="AD58" s="318">
        <v>125</v>
      </c>
      <c r="AE58" s="318">
        <v>39.0625</v>
      </c>
      <c r="AF58" s="247" t="s">
        <v>3007</v>
      </c>
    </row>
    <row r="59" spans="1:32">
      <c r="A59" s="295">
        <v>50</v>
      </c>
      <c r="B59" s="584" t="s">
        <v>88</v>
      </c>
      <c r="C59" s="585">
        <v>2</v>
      </c>
      <c r="D59" s="585" t="s">
        <v>5468</v>
      </c>
      <c r="E59" s="585" t="s">
        <v>128</v>
      </c>
      <c r="F59" s="248">
        <v>400</v>
      </c>
      <c r="G59" s="247">
        <v>145</v>
      </c>
      <c r="H59" s="249">
        <v>36.25</v>
      </c>
      <c r="I59" s="247">
        <v>175</v>
      </c>
      <c r="J59" s="249">
        <v>43.75</v>
      </c>
      <c r="K59" s="250"/>
      <c r="M59" s="178" t="str">
        <f t="shared" si="0"/>
        <v>K</v>
      </c>
      <c r="N59" s="178" t="str">
        <f t="shared" si="1"/>
        <v>K</v>
      </c>
      <c r="O59" s="178"/>
      <c r="P59" s="184">
        <f t="shared" si="2"/>
        <v>36.25</v>
      </c>
      <c r="Q59" s="184">
        <f t="shared" si="3"/>
        <v>43.75</v>
      </c>
      <c r="R59" s="180"/>
      <c r="S59" s="180" t="str">
        <f t="shared" si="4"/>
        <v>BETUL</v>
      </c>
      <c r="T59" s="180" t="str">
        <f t="shared" si="5"/>
        <v>BETUL</v>
      </c>
      <c r="U59" s="180" t="str">
        <f t="shared" si="6"/>
        <v>OKE</v>
      </c>
      <c r="V59" s="180" t="str">
        <f t="shared" si="7"/>
        <v>OKE</v>
      </c>
      <c r="W59" s="316" t="s">
        <v>49</v>
      </c>
      <c r="X59" s="317">
        <v>3</v>
      </c>
      <c r="Y59" s="317" t="s">
        <v>3010</v>
      </c>
      <c r="Z59" s="317" t="s">
        <v>128</v>
      </c>
      <c r="AA59" s="248">
        <v>420</v>
      </c>
      <c r="AB59" s="318">
        <v>178</v>
      </c>
      <c r="AC59" s="318">
        <v>42.380952380952401</v>
      </c>
      <c r="AD59" s="318">
        <v>195</v>
      </c>
      <c r="AE59" s="318">
        <v>46.428571428571402</v>
      </c>
      <c r="AF59" s="247" t="s">
        <v>3011</v>
      </c>
    </row>
    <row r="60" spans="1:32">
      <c r="A60" s="295">
        <v>51</v>
      </c>
      <c r="B60" s="584" t="s">
        <v>88</v>
      </c>
      <c r="C60" s="585">
        <v>2</v>
      </c>
      <c r="D60" s="585" t="s">
        <v>3024</v>
      </c>
      <c r="E60" s="585" t="s">
        <v>128</v>
      </c>
      <c r="F60" s="248">
        <v>400</v>
      </c>
      <c r="G60" s="247">
        <v>5</v>
      </c>
      <c r="H60" s="249">
        <v>1.25</v>
      </c>
      <c r="I60" s="247">
        <v>0</v>
      </c>
      <c r="J60" s="249">
        <v>0</v>
      </c>
      <c r="K60" s="250" t="s">
        <v>3025</v>
      </c>
      <c r="M60" s="178" t="str">
        <f t="shared" si="0"/>
        <v>K</v>
      </c>
      <c r="N60" s="178" t="str">
        <f t="shared" si="1"/>
        <v>K</v>
      </c>
      <c r="O60" s="178"/>
      <c r="P60" s="184">
        <f t="shared" si="2"/>
        <v>1.25</v>
      </c>
      <c r="Q60" s="184">
        <f t="shared" si="3"/>
        <v>0</v>
      </c>
      <c r="R60" s="180"/>
      <c r="S60" s="180" t="str">
        <f t="shared" si="4"/>
        <v>BETUL</v>
      </c>
      <c r="T60" s="180" t="str">
        <f t="shared" si="5"/>
        <v>BETUL</v>
      </c>
      <c r="U60" s="180" t="str">
        <f t="shared" si="6"/>
        <v>OKE</v>
      </c>
      <c r="V60" s="180" t="str">
        <f t="shared" si="7"/>
        <v>OKE</v>
      </c>
      <c r="W60" s="316" t="s">
        <v>49</v>
      </c>
      <c r="X60" s="317">
        <v>3</v>
      </c>
      <c r="Y60" s="317" t="s">
        <v>243</v>
      </c>
      <c r="Z60" s="317" t="s">
        <v>131</v>
      </c>
      <c r="AA60" s="248">
        <v>300</v>
      </c>
      <c r="AB60" s="318">
        <v>200</v>
      </c>
      <c r="AC60" s="318">
        <v>66.6666666666667</v>
      </c>
      <c r="AD60" s="318">
        <v>232</v>
      </c>
      <c r="AE60" s="318">
        <v>77.3333333333333</v>
      </c>
      <c r="AF60" s="247" t="s">
        <v>3013</v>
      </c>
    </row>
    <row r="61" spans="1:32">
      <c r="A61" s="295">
        <v>52</v>
      </c>
      <c r="B61" s="584" t="s">
        <v>88</v>
      </c>
      <c r="C61" s="585">
        <v>2</v>
      </c>
      <c r="D61" s="585" t="s">
        <v>2958</v>
      </c>
      <c r="E61" s="585" t="s">
        <v>131</v>
      </c>
      <c r="F61" s="248">
        <v>240</v>
      </c>
      <c r="G61" s="247">
        <v>140</v>
      </c>
      <c r="H61" s="249">
        <v>58.333333333333336</v>
      </c>
      <c r="I61" s="247">
        <v>165</v>
      </c>
      <c r="J61" s="249">
        <v>68.75</v>
      </c>
      <c r="K61" s="250" t="s">
        <v>2990</v>
      </c>
      <c r="M61" s="178" t="str">
        <f t="shared" si="0"/>
        <v>K</v>
      </c>
      <c r="N61" s="178" t="str">
        <f t="shared" si="1"/>
        <v>K</v>
      </c>
      <c r="O61" s="178"/>
      <c r="P61" s="184">
        <f t="shared" si="2"/>
        <v>58.333333333333336</v>
      </c>
      <c r="Q61" s="184">
        <f t="shared" si="3"/>
        <v>68.75</v>
      </c>
      <c r="R61" s="180"/>
      <c r="S61" s="180" t="str">
        <f t="shared" si="4"/>
        <v>BETUL</v>
      </c>
      <c r="T61" s="180" t="str">
        <f t="shared" si="5"/>
        <v>BETUL</v>
      </c>
      <c r="U61" s="180" t="str">
        <f t="shared" si="6"/>
        <v>OKE</v>
      </c>
      <c r="V61" s="180" t="str">
        <f t="shared" si="7"/>
        <v>OKE</v>
      </c>
      <c r="W61" s="316" t="s">
        <v>49</v>
      </c>
      <c r="X61" s="317">
        <v>3</v>
      </c>
      <c r="Y61" s="317" t="s">
        <v>3015</v>
      </c>
      <c r="Z61" s="317" t="s">
        <v>128</v>
      </c>
      <c r="AA61" s="248">
        <v>300</v>
      </c>
      <c r="AB61" s="318">
        <v>197</v>
      </c>
      <c r="AC61" s="318">
        <v>65.6666666666667</v>
      </c>
      <c r="AD61" s="318">
        <v>200</v>
      </c>
      <c r="AE61" s="318">
        <v>66.6666666666667</v>
      </c>
      <c r="AF61" s="247" t="s">
        <v>3016</v>
      </c>
    </row>
    <row r="62" spans="1:32">
      <c r="A62" s="295">
        <v>53</v>
      </c>
      <c r="B62" s="584" t="s">
        <v>88</v>
      </c>
      <c r="C62" s="585">
        <v>2</v>
      </c>
      <c r="D62" s="585" t="s">
        <v>2996</v>
      </c>
      <c r="E62" s="585" t="s">
        <v>128</v>
      </c>
      <c r="F62" s="248">
        <v>240</v>
      </c>
      <c r="G62" s="247">
        <v>140</v>
      </c>
      <c r="H62" s="249">
        <v>58.333333333333336</v>
      </c>
      <c r="I62" s="247">
        <v>150</v>
      </c>
      <c r="J62" s="249">
        <v>62.5</v>
      </c>
      <c r="K62" s="250" t="s">
        <v>2997</v>
      </c>
      <c r="M62" s="178" t="str">
        <f t="shared" si="0"/>
        <v>K</v>
      </c>
      <c r="N62" s="178" t="str">
        <f t="shared" si="1"/>
        <v>K</v>
      </c>
      <c r="O62" s="178"/>
      <c r="P62" s="184">
        <f t="shared" si="2"/>
        <v>58.333333333333336</v>
      </c>
      <c r="Q62" s="184">
        <f t="shared" si="3"/>
        <v>62.5</v>
      </c>
      <c r="R62" s="180"/>
      <c r="S62" s="180" t="str">
        <f t="shared" si="4"/>
        <v>BETUL</v>
      </c>
      <c r="T62" s="180" t="str">
        <f t="shared" si="5"/>
        <v>BETUL</v>
      </c>
      <c r="U62" s="180" t="str">
        <f t="shared" si="6"/>
        <v>OKE</v>
      </c>
      <c r="V62" s="180" t="str">
        <f t="shared" si="7"/>
        <v>OKE</v>
      </c>
      <c r="W62" s="316" t="s">
        <v>49</v>
      </c>
      <c r="X62" s="317">
        <v>3</v>
      </c>
      <c r="Y62" s="317" t="s">
        <v>3018</v>
      </c>
      <c r="Z62" s="317" t="s">
        <v>128</v>
      </c>
      <c r="AA62" s="248">
        <v>300</v>
      </c>
      <c r="AB62" s="318">
        <v>8</v>
      </c>
      <c r="AC62" s="318">
        <v>2.6666666666666701</v>
      </c>
      <c r="AD62" s="318">
        <v>79</v>
      </c>
      <c r="AE62" s="318">
        <v>26.3333333333333</v>
      </c>
      <c r="AF62" s="247" t="s">
        <v>3019</v>
      </c>
    </row>
    <row r="63" spans="1:32">
      <c r="A63" s="295">
        <v>54</v>
      </c>
      <c r="B63" s="584" t="s">
        <v>88</v>
      </c>
      <c r="C63" s="585">
        <v>2</v>
      </c>
      <c r="D63" s="585" t="s">
        <v>3000</v>
      </c>
      <c r="E63" s="585" t="s">
        <v>128</v>
      </c>
      <c r="F63" s="248">
        <v>240</v>
      </c>
      <c r="G63" s="247">
        <v>55</v>
      </c>
      <c r="H63" s="249">
        <v>22.916666666666664</v>
      </c>
      <c r="I63" s="247">
        <v>60</v>
      </c>
      <c r="J63" s="249">
        <v>25</v>
      </c>
      <c r="K63" s="250" t="s">
        <v>3001</v>
      </c>
      <c r="M63" s="178" t="str">
        <f t="shared" si="0"/>
        <v>K</v>
      </c>
      <c r="N63" s="178" t="str">
        <f t="shared" si="1"/>
        <v>K</v>
      </c>
      <c r="O63" s="178"/>
      <c r="P63" s="184">
        <f t="shared" si="2"/>
        <v>22.916666666666664</v>
      </c>
      <c r="Q63" s="184">
        <f t="shared" si="3"/>
        <v>25</v>
      </c>
      <c r="R63" s="180"/>
      <c r="S63" s="180" t="str">
        <f t="shared" si="4"/>
        <v>BETUL</v>
      </c>
      <c r="T63" s="180" t="str">
        <f t="shared" si="5"/>
        <v>BETUL</v>
      </c>
      <c r="U63" s="180" t="str">
        <f t="shared" si="6"/>
        <v>OKE</v>
      </c>
      <c r="V63" s="180" t="str">
        <f t="shared" si="7"/>
        <v>OKE</v>
      </c>
      <c r="W63" s="316" t="s">
        <v>49</v>
      </c>
      <c r="X63" s="317">
        <v>1</v>
      </c>
      <c r="Y63" s="317" t="s">
        <v>3020</v>
      </c>
      <c r="Z63" s="317" t="s">
        <v>128</v>
      </c>
      <c r="AA63" s="248">
        <v>320</v>
      </c>
      <c r="AB63" s="318">
        <v>165</v>
      </c>
      <c r="AC63" s="318">
        <v>51.5625</v>
      </c>
      <c r="AD63" s="318">
        <v>157</v>
      </c>
      <c r="AE63" s="318">
        <v>49.0625</v>
      </c>
      <c r="AF63" s="247" t="s">
        <v>3021</v>
      </c>
    </row>
    <row r="64" spans="1:32">
      <c r="A64" s="295">
        <v>55</v>
      </c>
      <c r="B64" s="584" t="s">
        <v>88</v>
      </c>
      <c r="C64" s="585">
        <v>2</v>
      </c>
      <c r="D64" s="585" t="s">
        <v>3004</v>
      </c>
      <c r="E64" s="585" t="s">
        <v>128</v>
      </c>
      <c r="F64" s="248">
        <v>240</v>
      </c>
      <c r="G64" s="247">
        <v>70</v>
      </c>
      <c r="H64" s="249">
        <v>29.166666666666668</v>
      </c>
      <c r="I64" s="247">
        <v>95</v>
      </c>
      <c r="J64" s="249">
        <v>39.583333333333329</v>
      </c>
      <c r="K64" s="250" t="s">
        <v>3005</v>
      </c>
      <c r="M64" s="178" t="str">
        <f t="shared" si="0"/>
        <v>K</v>
      </c>
      <c r="N64" s="178" t="str">
        <f t="shared" si="1"/>
        <v>K</v>
      </c>
      <c r="O64" s="178"/>
      <c r="P64" s="184">
        <f t="shared" si="2"/>
        <v>29.166666666666668</v>
      </c>
      <c r="Q64" s="184">
        <f t="shared" si="3"/>
        <v>39.583333333333329</v>
      </c>
      <c r="R64" s="180"/>
      <c r="S64" s="180" t="str">
        <f t="shared" si="4"/>
        <v>BETUL</v>
      </c>
      <c r="T64" s="180" t="str">
        <f t="shared" si="5"/>
        <v>BETUL</v>
      </c>
      <c r="U64" s="180" t="str">
        <f t="shared" si="6"/>
        <v>OKE</v>
      </c>
      <c r="V64" s="180" t="str">
        <f t="shared" si="7"/>
        <v>OKE</v>
      </c>
      <c r="W64" s="316" t="s">
        <v>49</v>
      </c>
      <c r="X64" s="317">
        <v>1</v>
      </c>
      <c r="Y64" s="317" t="s">
        <v>3022</v>
      </c>
      <c r="Z64" s="317" t="s">
        <v>131</v>
      </c>
      <c r="AA64" s="248">
        <v>320</v>
      </c>
      <c r="AB64" s="318">
        <v>82</v>
      </c>
      <c r="AC64" s="318">
        <v>25.625</v>
      </c>
      <c r="AD64" s="318">
        <v>101</v>
      </c>
      <c r="AE64" s="318">
        <v>31.5625</v>
      </c>
      <c r="AF64" s="247" t="s">
        <v>3023</v>
      </c>
    </row>
    <row r="65" spans="1:32">
      <c r="A65" s="295">
        <v>56</v>
      </c>
      <c r="B65" s="584" t="s">
        <v>88</v>
      </c>
      <c r="C65" s="585">
        <v>2</v>
      </c>
      <c r="D65" s="585" t="s">
        <v>3008</v>
      </c>
      <c r="E65" s="585" t="s">
        <v>128</v>
      </c>
      <c r="F65" s="248">
        <v>240</v>
      </c>
      <c r="G65" s="247">
        <v>95</v>
      </c>
      <c r="H65" s="249">
        <v>39.583333333333329</v>
      </c>
      <c r="I65" s="247">
        <v>95</v>
      </c>
      <c r="J65" s="249">
        <v>39.583333333333329</v>
      </c>
      <c r="K65" s="250" t="s">
        <v>3009</v>
      </c>
      <c r="M65" s="178" t="str">
        <f t="shared" si="0"/>
        <v>K</v>
      </c>
      <c r="N65" s="178" t="str">
        <f t="shared" si="1"/>
        <v>K</v>
      </c>
      <c r="O65" s="178"/>
      <c r="P65" s="184">
        <f t="shared" si="2"/>
        <v>39.583333333333329</v>
      </c>
      <c r="Q65" s="184">
        <f t="shared" si="3"/>
        <v>39.583333333333329</v>
      </c>
      <c r="R65" s="180"/>
      <c r="S65" s="180" t="str">
        <f t="shared" si="4"/>
        <v>BETUL</v>
      </c>
      <c r="T65" s="180" t="str">
        <f t="shared" si="5"/>
        <v>BETUL</v>
      </c>
      <c r="U65" s="180" t="str">
        <f t="shared" si="6"/>
        <v>OKE</v>
      </c>
      <c r="V65" s="180" t="str">
        <f t="shared" si="7"/>
        <v>OKE</v>
      </c>
      <c r="W65" s="316" t="s">
        <v>49</v>
      </c>
      <c r="X65" s="317">
        <v>1</v>
      </c>
      <c r="Y65" s="317" t="s">
        <v>3026</v>
      </c>
      <c r="Z65" s="317" t="s">
        <v>131</v>
      </c>
      <c r="AA65" s="248">
        <v>320</v>
      </c>
      <c r="AB65" s="318">
        <v>134</v>
      </c>
      <c r="AC65" s="318">
        <v>41.875</v>
      </c>
      <c r="AD65" s="318">
        <v>160</v>
      </c>
      <c r="AE65" s="318">
        <v>50</v>
      </c>
      <c r="AF65" s="247" t="s">
        <v>3027</v>
      </c>
    </row>
    <row r="66" spans="1:32">
      <c r="A66" s="295">
        <v>57</v>
      </c>
      <c r="B66" s="584" t="s">
        <v>88</v>
      </c>
      <c r="C66" s="585">
        <v>2</v>
      </c>
      <c r="D66" s="585" t="s">
        <v>3031</v>
      </c>
      <c r="E66" s="585" t="s">
        <v>128</v>
      </c>
      <c r="F66" s="248">
        <v>420</v>
      </c>
      <c r="G66" s="247">
        <v>60</v>
      </c>
      <c r="H66" s="249">
        <v>14.285714285714285</v>
      </c>
      <c r="I66" s="247">
        <v>60</v>
      </c>
      <c r="J66" s="249">
        <v>14.285714285714285</v>
      </c>
      <c r="K66" s="250" t="s">
        <v>3032</v>
      </c>
      <c r="M66" s="178" t="str">
        <f t="shared" si="0"/>
        <v>K</v>
      </c>
      <c r="N66" s="178" t="str">
        <f t="shared" si="1"/>
        <v>K</v>
      </c>
      <c r="O66" s="178"/>
      <c r="P66" s="184">
        <f t="shared" si="2"/>
        <v>14.285714285714285</v>
      </c>
      <c r="Q66" s="184">
        <f t="shared" si="3"/>
        <v>14.285714285714285</v>
      </c>
      <c r="R66" s="180"/>
      <c r="S66" s="180" t="str">
        <f t="shared" si="4"/>
        <v>BETUL</v>
      </c>
      <c r="T66" s="180" t="str">
        <f t="shared" si="5"/>
        <v>BETUL</v>
      </c>
      <c r="U66" s="180" t="str">
        <f t="shared" si="6"/>
        <v>OKE</v>
      </c>
      <c r="V66" s="180" t="str">
        <f t="shared" si="7"/>
        <v>OKE</v>
      </c>
      <c r="W66" s="316" t="s">
        <v>49</v>
      </c>
      <c r="X66" s="317">
        <v>1</v>
      </c>
      <c r="Y66" s="317" t="s">
        <v>245</v>
      </c>
      <c r="Z66" s="317" t="s">
        <v>131</v>
      </c>
      <c r="AA66" s="248">
        <v>320</v>
      </c>
      <c r="AB66" s="318">
        <v>187</v>
      </c>
      <c r="AC66" s="318">
        <v>58.4375</v>
      </c>
      <c r="AD66" s="318">
        <v>226</v>
      </c>
      <c r="AE66" s="318">
        <v>70.625</v>
      </c>
      <c r="AF66" s="247" t="s">
        <v>3030</v>
      </c>
    </row>
    <row r="67" spans="1:32">
      <c r="A67" s="295">
        <v>58</v>
      </c>
      <c r="B67" s="584" t="s">
        <v>88</v>
      </c>
      <c r="C67" s="585">
        <v>2</v>
      </c>
      <c r="D67" s="585" t="s">
        <v>3017</v>
      </c>
      <c r="E67" s="585" t="s">
        <v>128</v>
      </c>
      <c r="F67" s="248">
        <v>300</v>
      </c>
      <c r="G67" s="247">
        <v>130</v>
      </c>
      <c r="H67" s="249">
        <v>43.333333333333336</v>
      </c>
      <c r="I67" s="247">
        <v>165</v>
      </c>
      <c r="J67" s="249">
        <v>55.000000000000007</v>
      </c>
      <c r="K67" s="250"/>
      <c r="M67" s="178" t="str">
        <f t="shared" si="0"/>
        <v>K</v>
      </c>
      <c r="N67" s="178" t="str">
        <f t="shared" si="1"/>
        <v>K</v>
      </c>
      <c r="O67" s="178"/>
      <c r="P67" s="184">
        <f t="shared" si="2"/>
        <v>43.333333333333336</v>
      </c>
      <c r="Q67" s="184">
        <f t="shared" si="3"/>
        <v>55.000000000000007</v>
      </c>
      <c r="R67" s="180"/>
      <c r="S67" s="180" t="str">
        <f t="shared" si="4"/>
        <v>BETUL</v>
      </c>
      <c r="T67" s="180" t="str">
        <f t="shared" si="5"/>
        <v>BETUL</v>
      </c>
      <c r="U67" s="180" t="str">
        <f t="shared" si="6"/>
        <v>OKE</v>
      </c>
      <c r="V67" s="180" t="str">
        <f t="shared" si="7"/>
        <v>OKE</v>
      </c>
      <c r="W67" s="316" t="s">
        <v>49</v>
      </c>
      <c r="X67" s="317">
        <v>1</v>
      </c>
      <c r="Y67" s="317" t="s">
        <v>3033</v>
      </c>
      <c r="Z67" s="317" t="s">
        <v>128</v>
      </c>
      <c r="AA67" s="248">
        <v>420</v>
      </c>
      <c r="AB67" s="318">
        <v>124</v>
      </c>
      <c r="AC67" s="318">
        <v>29.523809523809501</v>
      </c>
      <c r="AD67" s="318">
        <v>142</v>
      </c>
      <c r="AE67" s="318">
        <v>33.809523809523803</v>
      </c>
      <c r="AF67" s="247" t="s">
        <v>3034</v>
      </c>
    </row>
    <row r="68" spans="1:32">
      <c r="A68" s="295">
        <v>59</v>
      </c>
      <c r="B68" s="584" t="s">
        <v>88</v>
      </c>
      <c r="C68" s="585">
        <v>2</v>
      </c>
      <c r="D68" s="585" t="s">
        <v>3012</v>
      </c>
      <c r="E68" s="585" t="s">
        <v>128</v>
      </c>
      <c r="F68" s="248">
        <v>300</v>
      </c>
      <c r="G68" s="247">
        <v>85</v>
      </c>
      <c r="H68" s="249">
        <v>28.333333333333332</v>
      </c>
      <c r="I68" s="247">
        <v>80</v>
      </c>
      <c r="J68" s="249">
        <v>26.666666666666668</v>
      </c>
      <c r="K68" s="250"/>
      <c r="M68" s="178" t="str">
        <f t="shared" si="0"/>
        <v>K</v>
      </c>
      <c r="N68" s="178" t="str">
        <f t="shared" si="1"/>
        <v>K</v>
      </c>
      <c r="O68" s="178"/>
      <c r="P68" s="184">
        <f t="shared" si="2"/>
        <v>28.333333333333332</v>
      </c>
      <c r="Q68" s="184">
        <f t="shared" si="3"/>
        <v>26.666666666666668</v>
      </c>
      <c r="R68" s="180"/>
      <c r="S68" s="180" t="str">
        <f t="shared" si="4"/>
        <v>BETUL</v>
      </c>
      <c r="T68" s="180" t="str">
        <f t="shared" si="5"/>
        <v>BETUL</v>
      </c>
      <c r="U68" s="180" t="str">
        <f t="shared" si="6"/>
        <v>OKE</v>
      </c>
      <c r="V68" s="180" t="str">
        <f t="shared" si="7"/>
        <v>OKE</v>
      </c>
      <c r="W68" s="316" t="s">
        <v>49</v>
      </c>
      <c r="X68" s="317">
        <v>1</v>
      </c>
      <c r="Y68" s="317" t="s">
        <v>3035</v>
      </c>
      <c r="Z68" s="317" t="s">
        <v>128</v>
      </c>
      <c r="AA68" s="248">
        <v>420</v>
      </c>
      <c r="AB68" s="318">
        <v>200</v>
      </c>
      <c r="AC68" s="318">
        <v>47.619047619047599</v>
      </c>
      <c r="AD68" s="318">
        <v>205</v>
      </c>
      <c r="AE68" s="318">
        <v>48.809523809523803</v>
      </c>
      <c r="AF68" s="247" t="s">
        <v>3036</v>
      </c>
    </row>
    <row r="69" spans="1:32">
      <c r="A69" s="295">
        <v>60</v>
      </c>
      <c r="B69" s="584" t="s">
        <v>88</v>
      </c>
      <c r="C69" s="585">
        <v>2</v>
      </c>
      <c r="D69" s="585" t="s">
        <v>3014</v>
      </c>
      <c r="E69" s="585" t="s">
        <v>128</v>
      </c>
      <c r="F69" s="248">
        <v>300</v>
      </c>
      <c r="G69" s="247">
        <v>0</v>
      </c>
      <c r="H69" s="249">
        <v>0</v>
      </c>
      <c r="I69" s="247">
        <v>0</v>
      </c>
      <c r="J69" s="249">
        <v>0</v>
      </c>
      <c r="K69" s="250"/>
      <c r="M69" s="178" t="str">
        <f t="shared" si="0"/>
        <v>K</v>
      </c>
      <c r="N69" s="178" t="str">
        <f t="shared" si="1"/>
        <v>K</v>
      </c>
      <c r="O69" s="178"/>
      <c r="P69" s="184">
        <f t="shared" si="2"/>
        <v>0</v>
      </c>
      <c r="Q69" s="184">
        <f t="shared" si="3"/>
        <v>0</v>
      </c>
      <c r="R69" s="180"/>
      <c r="S69" s="180" t="str">
        <f t="shared" si="4"/>
        <v>BETUL</v>
      </c>
      <c r="T69" s="180" t="str">
        <f t="shared" si="5"/>
        <v>BETUL</v>
      </c>
      <c r="U69" s="180" t="str">
        <f t="shared" si="6"/>
        <v>OKE</v>
      </c>
      <c r="V69" s="180" t="str">
        <f t="shared" si="7"/>
        <v>OKE</v>
      </c>
      <c r="W69" s="316" t="s">
        <v>49</v>
      </c>
      <c r="X69" s="317">
        <v>1</v>
      </c>
      <c r="Y69" s="317" t="s">
        <v>3038</v>
      </c>
      <c r="Z69" s="317" t="s">
        <v>128</v>
      </c>
      <c r="AA69" s="248">
        <v>420</v>
      </c>
      <c r="AB69" s="318">
        <v>78</v>
      </c>
      <c r="AC69" s="318">
        <v>18.571428571428601</v>
      </c>
      <c r="AD69" s="318">
        <v>90</v>
      </c>
      <c r="AE69" s="318">
        <v>21.428571428571399</v>
      </c>
      <c r="AF69" s="247" t="s">
        <v>3039</v>
      </c>
    </row>
    <row r="70" spans="1:32">
      <c r="A70" s="295">
        <v>61</v>
      </c>
      <c r="B70" s="584" t="s">
        <v>88</v>
      </c>
      <c r="C70" s="585">
        <v>2</v>
      </c>
      <c r="D70" s="585" t="s">
        <v>2962</v>
      </c>
      <c r="E70" s="585" t="s">
        <v>131</v>
      </c>
      <c r="F70" s="248">
        <v>300</v>
      </c>
      <c r="G70" s="247">
        <v>90</v>
      </c>
      <c r="H70" s="249">
        <v>30</v>
      </c>
      <c r="I70" s="247">
        <v>110</v>
      </c>
      <c r="J70" s="249">
        <v>36.666666666666664</v>
      </c>
      <c r="K70" s="250" t="s">
        <v>2993</v>
      </c>
      <c r="M70" s="178" t="str">
        <f t="shared" si="0"/>
        <v>K</v>
      </c>
      <c r="N70" s="178" t="str">
        <f t="shared" si="1"/>
        <v>K</v>
      </c>
      <c r="O70" s="178"/>
      <c r="P70" s="184">
        <f t="shared" si="2"/>
        <v>30</v>
      </c>
      <c r="Q70" s="184">
        <f t="shared" si="3"/>
        <v>36.666666666666664</v>
      </c>
      <c r="R70" s="180"/>
      <c r="S70" s="180" t="str">
        <f t="shared" si="4"/>
        <v>BETUL</v>
      </c>
      <c r="T70" s="180" t="str">
        <f t="shared" si="5"/>
        <v>BETUL</v>
      </c>
      <c r="U70" s="180" t="str">
        <f t="shared" si="6"/>
        <v>OKE</v>
      </c>
      <c r="V70" s="180" t="str">
        <f t="shared" si="7"/>
        <v>OKE</v>
      </c>
      <c r="W70" s="316" t="s">
        <v>49</v>
      </c>
      <c r="X70" s="317">
        <v>1</v>
      </c>
      <c r="Y70" s="317" t="s">
        <v>3041</v>
      </c>
      <c r="Z70" s="317" t="s">
        <v>131</v>
      </c>
      <c r="AA70" s="248">
        <v>320</v>
      </c>
      <c r="AB70" s="318">
        <v>91</v>
      </c>
      <c r="AC70" s="318">
        <v>28.4375</v>
      </c>
      <c r="AD70" s="318">
        <v>109</v>
      </c>
      <c r="AE70" s="318">
        <v>34.0625</v>
      </c>
      <c r="AF70" s="247" t="s">
        <v>3042</v>
      </c>
    </row>
    <row r="71" spans="1:32">
      <c r="A71" s="295">
        <v>62</v>
      </c>
      <c r="B71" s="584" t="s">
        <v>88</v>
      </c>
      <c r="C71" s="585">
        <v>3</v>
      </c>
      <c r="D71" s="585" t="s">
        <v>2966</v>
      </c>
      <c r="E71" s="585" t="s">
        <v>128</v>
      </c>
      <c r="F71" s="248">
        <v>320</v>
      </c>
      <c r="G71" s="247">
        <v>0</v>
      </c>
      <c r="H71" s="249">
        <v>0</v>
      </c>
      <c r="I71" s="247">
        <v>0</v>
      </c>
      <c r="J71" s="249">
        <v>0</v>
      </c>
      <c r="K71" s="250" t="s">
        <v>2122</v>
      </c>
      <c r="M71" s="178" t="str">
        <f t="shared" si="0"/>
        <v>K</v>
      </c>
      <c r="N71" s="178" t="str">
        <f t="shared" si="1"/>
        <v>K</v>
      </c>
      <c r="O71" s="178"/>
      <c r="P71" s="184">
        <f t="shared" si="2"/>
        <v>0</v>
      </c>
      <c r="Q71" s="184">
        <f t="shared" si="3"/>
        <v>0</v>
      </c>
      <c r="R71" s="180"/>
      <c r="S71" s="180" t="str">
        <f t="shared" si="4"/>
        <v>BETUL</v>
      </c>
      <c r="T71" s="180" t="str">
        <f t="shared" si="5"/>
        <v>BETUL</v>
      </c>
      <c r="U71" s="180" t="str">
        <f t="shared" si="6"/>
        <v>OKE</v>
      </c>
      <c r="V71" s="180" t="str">
        <f t="shared" si="7"/>
        <v>OKE</v>
      </c>
      <c r="W71" s="316" t="s">
        <v>49</v>
      </c>
      <c r="X71" s="317">
        <v>1</v>
      </c>
      <c r="Y71" s="317" t="s">
        <v>248</v>
      </c>
      <c r="Z71" s="317" t="s">
        <v>131</v>
      </c>
      <c r="AA71" s="248">
        <v>240</v>
      </c>
      <c r="AB71" s="318">
        <v>169</v>
      </c>
      <c r="AC71" s="318">
        <v>70.4166666666667</v>
      </c>
      <c r="AD71" s="318">
        <v>195</v>
      </c>
      <c r="AE71" s="318">
        <v>81.25</v>
      </c>
      <c r="AF71" s="247" t="s">
        <v>275</v>
      </c>
    </row>
    <row r="72" spans="1:32">
      <c r="A72" s="295">
        <v>63</v>
      </c>
      <c r="B72" s="584" t="s">
        <v>88</v>
      </c>
      <c r="C72" s="585">
        <v>3</v>
      </c>
      <c r="D72" s="585" t="s">
        <v>2969</v>
      </c>
      <c r="E72" s="585" t="s">
        <v>128</v>
      </c>
      <c r="F72" s="248">
        <v>320</v>
      </c>
      <c r="G72" s="247">
        <v>0</v>
      </c>
      <c r="H72" s="249">
        <v>0</v>
      </c>
      <c r="I72" s="247">
        <v>0</v>
      </c>
      <c r="J72" s="249">
        <v>0</v>
      </c>
      <c r="K72" s="250" t="s">
        <v>2122</v>
      </c>
      <c r="M72" s="178" t="str">
        <f t="shared" si="0"/>
        <v>K</v>
      </c>
      <c r="N72" s="178" t="str">
        <f t="shared" si="1"/>
        <v>K</v>
      </c>
      <c r="O72" s="178"/>
      <c r="P72" s="184">
        <f t="shared" si="2"/>
        <v>0</v>
      </c>
      <c r="Q72" s="184">
        <f t="shared" si="3"/>
        <v>0</v>
      </c>
      <c r="R72" s="180"/>
      <c r="S72" s="180" t="str">
        <f t="shared" si="4"/>
        <v>BETUL</v>
      </c>
      <c r="T72" s="180" t="str">
        <f t="shared" si="5"/>
        <v>BETUL</v>
      </c>
      <c r="U72" s="180" t="str">
        <f t="shared" si="6"/>
        <v>OKE</v>
      </c>
      <c r="V72" s="180" t="str">
        <f t="shared" si="7"/>
        <v>OKE</v>
      </c>
      <c r="W72" s="316" t="s">
        <v>49</v>
      </c>
      <c r="X72" s="317">
        <v>2</v>
      </c>
      <c r="Y72" s="317" t="s">
        <v>3045</v>
      </c>
      <c r="Z72" s="317" t="s">
        <v>131</v>
      </c>
      <c r="AA72" s="248">
        <v>320</v>
      </c>
      <c r="AB72" s="318">
        <v>7</v>
      </c>
      <c r="AC72" s="318">
        <v>2.1875</v>
      </c>
      <c r="AD72" s="318">
        <v>8</v>
      </c>
      <c r="AE72" s="318">
        <v>2.5</v>
      </c>
      <c r="AF72" s="247" t="s">
        <v>3046</v>
      </c>
    </row>
    <row r="73" spans="1:32">
      <c r="A73" s="295">
        <v>64</v>
      </c>
      <c r="B73" s="584" t="s">
        <v>238</v>
      </c>
      <c r="C73" s="585">
        <v>1</v>
      </c>
      <c r="D73" s="585" t="s">
        <v>239</v>
      </c>
      <c r="E73" s="585" t="s">
        <v>131</v>
      </c>
      <c r="F73" s="248">
        <v>240</v>
      </c>
      <c r="G73" s="247">
        <v>200</v>
      </c>
      <c r="H73" s="249">
        <v>83.333333333333343</v>
      </c>
      <c r="I73" s="247">
        <v>95</v>
      </c>
      <c r="J73" s="249">
        <v>39.583333333333329</v>
      </c>
      <c r="K73" s="250" t="s">
        <v>240</v>
      </c>
      <c r="M73" s="178" t="str">
        <f t="shared" si="0"/>
        <v>B</v>
      </c>
      <c r="N73" s="178" t="str">
        <f t="shared" si="1"/>
        <v>K</v>
      </c>
      <c r="O73" s="178"/>
      <c r="P73" s="184">
        <f t="shared" si="2"/>
        <v>83.333333333333343</v>
      </c>
      <c r="Q73" s="184">
        <f t="shared" si="3"/>
        <v>39.583333333333329</v>
      </c>
      <c r="R73" s="180"/>
      <c r="S73" s="180" t="str">
        <f t="shared" si="4"/>
        <v>BETUL</v>
      </c>
      <c r="T73" s="180" t="str">
        <f t="shared" si="5"/>
        <v>BETUL</v>
      </c>
      <c r="U73" s="180" t="str">
        <f t="shared" si="6"/>
        <v>OKE</v>
      </c>
      <c r="V73" s="180" t="str">
        <f t="shared" si="7"/>
        <v>OKE</v>
      </c>
      <c r="W73" s="316" t="s">
        <v>49</v>
      </c>
      <c r="X73" s="317">
        <v>2</v>
      </c>
      <c r="Y73" s="317" t="s">
        <v>252</v>
      </c>
      <c r="Z73" s="317" t="s">
        <v>131</v>
      </c>
      <c r="AA73" s="248">
        <v>320</v>
      </c>
      <c r="AB73" s="318">
        <v>191</v>
      </c>
      <c r="AC73" s="318">
        <v>59.6875</v>
      </c>
      <c r="AD73" s="318">
        <v>168</v>
      </c>
      <c r="AE73" s="318">
        <v>52.5</v>
      </c>
      <c r="AF73" s="247" t="s">
        <v>3048</v>
      </c>
    </row>
    <row r="74" spans="1:32">
      <c r="A74" s="295">
        <v>65</v>
      </c>
      <c r="B74" s="584" t="s">
        <v>238</v>
      </c>
      <c r="C74" s="585">
        <v>1</v>
      </c>
      <c r="D74" s="585" t="s">
        <v>2974</v>
      </c>
      <c r="E74" s="585" t="s">
        <v>131</v>
      </c>
      <c r="F74" s="248">
        <v>240</v>
      </c>
      <c r="G74" s="247">
        <v>135</v>
      </c>
      <c r="H74" s="249">
        <v>56.25</v>
      </c>
      <c r="I74" s="247">
        <v>155</v>
      </c>
      <c r="J74" s="249">
        <v>64.583333333333343</v>
      </c>
      <c r="K74" s="250" t="s">
        <v>3037</v>
      </c>
      <c r="M74" s="178" t="str">
        <f t="shared" ref="M74:M137" si="8">IF(H74&gt;=80,"B","K")</f>
        <v>K</v>
      </c>
      <c r="N74" s="178" t="str">
        <f t="shared" ref="N74:N137" si="9">IF(J74&gt;=80,"B","K")</f>
        <v>K</v>
      </c>
      <c r="O74" s="178"/>
      <c r="P74" s="184">
        <f t="shared" ref="P74:P137" si="10">(G74/F74)*100</f>
        <v>56.25</v>
      </c>
      <c r="Q74" s="184">
        <f t="shared" ref="Q74:Q137" si="11">(I74/F74)*100</f>
        <v>64.583333333333343</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W74" s="316" t="s">
        <v>49</v>
      </c>
      <c r="X74" s="317">
        <v>2</v>
      </c>
      <c r="Y74" s="317" t="s">
        <v>278</v>
      </c>
      <c r="Z74" s="317" t="s">
        <v>128</v>
      </c>
      <c r="AA74" s="248">
        <v>320</v>
      </c>
      <c r="AB74" s="318">
        <v>251</v>
      </c>
      <c r="AC74" s="318">
        <v>78.4375</v>
      </c>
      <c r="AD74" s="318">
        <v>268</v>
      </c>
      <c r="AE74" s="318">
        <v>83.75</v>
      </c>
      <c r="AF74" s="247" t="s">
        <v>279</v>
      </c>
    </row>
    <row r="75" spans="1:32">
      <c r="A75" s="295">
        <v>66</v>
      </c>
      <c r="B75" s="584" t="s">
        <v>238</v>
      </c>
      <c r="C75" s="585">
        <v>1</v>
      </c>
      <c r="D75" s="585" t="s">
        <v>2978</v>
      </c>
      <c r="E75" s="585" t="s">
        <v>131</v>
      </c>
      <c r="F75" s="248">
        <v>240</v>
      </c>
      <c r="G75" s="247">
        <v>60</v>
      </c>
      <c r="H75" s="249">
        <v>25</v>
      </c>
      <c r="I75" s="247">
        <v>75</v>
      </c>
      <c r="J75" s="249">
        <v>31.25</v>
      </c>
      <c r="K75" s="250" t="s">
        <v>3040</v>
      </c>
      <c r="M75" s="178" t="str">
        <f t="shared" si="8"/>
        <v>K</v>
      </c>
      <c r="N75" s="178" t="str">
        <f t="shared" si="9"/>
        <v>K</v>
      </c>
      <c r="O75" s="178"/>
      <c r="P75" s="184">
        <f t="shared" si="10"/>
        <v>25</v>
      </c>
      <c r="Q75" s="184">
        <f t="shared" si="11"/>
        <v>31.25</v>
      </c>
      <c r="R75" s="180"/>
      <c r="S75" s="180" t="str">
        <f t="shared" si="12"/>
        <v>BETUL</v>
      </c>
      <c r="T75" s="180" t="str">
        <f t="shared" si="13"/>
        <v>BETUL</v>
      </c>
      <c r="U75" s="180" t="str">
        <f t="shared" si="14"/>
        <v>OKE</v>
      </c>
      <c r="V75" s="180" t="str">
        <f t="shared" si="15"/>
        <v>OKE</v>
      </c>
      <c r="W75" s="316" t="s">
        <v>49</v>
      </c>
      <c r="X75" s="317">
        <v>2</v>
      </c>
      <c r="Y75" s="317" t="s">
        <v>282</v>
      </c>
      <c r="Z75" s="317" t="s">
        <v>128</v>
      </c>
      <c r="AA75" s="248">
        <v>320</v>
      </c>
      <c r="AB75" s="318">
        <v>249</v>
      </c>
      <c r="AC75" s="318">
        <v>77.8125</v>
      </c>
      <c r="AD75" s="318">
        <v>261</v>
      </c>
      <c r="AE75" s="318">
        <v>81.5625</v>
      </c>
      <c r="AF75" s="247" t="s">
        <v>283</v>
      </c>
    </row>
    <row r="76" spans="1:32">
      <c r="A76" s="295">
        <v>67</v>
      </c>
      <c r="B76" s="584" t="s">
        <v>238</v>
      </c>
      <c r="C76" s="585">
        <v>1</v>
      </c>
      <c r="D76" s="585" t="s">
        <v>2982</v>
      </c>
      <c r="E76" s="585" t="s">
        <v>128</v>
      </c>
      <c r="F76" s="248">
        <v>240</v>
      </c>
      <c r="G76" s="247">
        <v>5</v>
      </c>
      <c r="H76" s="249">
        <v>2.083333333333333</v>
      </c>
      <c r="I76" s="247">
        <v>5</v>
      </c>
      <c r="J76" s="249">
        <v>2.083333333333333</v>
      </c>
      <c r="K76" s="250" t="s">
        <v>3043</v>
      </c>
      <c r="M76" s="178" t="str">
        <f t="shared" si="8"/>
        <v>K</v>
      </c>
      <c r="N76" s="178" t="str">
        <f t="shared" si="9"/>
        <v>K</v>
      </c>
      <c r="O76" s="178"/>
      <c r="P76" s="184">
        <f t="shared" si="10"/>
        <v>2.083333333333333</v>
      </c>
      <c r="Q76" s="184">
        <f t="shared" si="11"/>
        <v>2.083333333333333</v>
      </c>
      <c r="R76" s="180"/>
      <c r="S76" s="180" t="str">
        <f t="shared" si="12"/>
        <v>BETUL</v>
      </c>
      <c r="T76" s="180" t="str">
        <f t="shared" si="13"/>
        <v>BETUL</v>
      </c>
      <c r="U76" s="180" t="str">
        <f t="shared" si="14"/>
        <v>OKE</v>
      </c>
      <c r="V76" s="180" t="str">
        <f t="shared" si="15"/>
        <v>OKE</v>
      </c>
      <c r="W76" s="316" t="s">
        <v>49</v>
      </c>
      <c r="X76" s="317">
        <v>2</v>
      </c>
      <c r="Y76" s="317" t="s">
        <v>257</v>
      </c>
      <c r="Z76" s="317" t="s">
        <v>131</v>
      </c>
      <c r="AA76" s="248">
        <v>320</v>
      </c>
      <c r="AB76" s="318">
        <v>156</v>
      </c>
      <c r="AC76" s="318">
        <v>48.75</v>
      </c>
      <c r="AD76" s="318">
        <v>145</v>
      </c>
      <c r="AE76" s="318">
        <v>45.3125</v>
      </c>
      <c r="AF76" s="247" t="s">
        <v>3051</v>
      </c>
    </row>
    <row r="77" spans="1:32">
      <c r="A77" s="295">
        <v>68</v>
      </c>
      <c r="B77" s="584" t="s">
        <v>238</v>
      </c>
      <c r="C77" s="585">
        <v>3</v>
      </c>
      <c r="D77" s="585" t="s">
        <v>2984</v>
      </c>
      <c r="E77" s="585" t="s">
        <v>128</v>
      </c>
      <c r="F77" s="248">
        <v>240</v>
      </c>
      <c r="G77" s="247">
        <v>105</v>
      </c>
      <c r="H77" s="249">
        <v>43.75</v>
      </c>
      <c r="I77" s="247">
        <v>125</v>
      </c>
      <c r="J77" s="249">
        <v>52.083333333333336</v>
      </c>
      <c r="K77" s="250" t="s">
        <v>3044</v>
      </c>
      <c r="M77" s="178" t="str">
        <f t="shared" si="8"/>
        <v>K</v>
      </c>
      <c r="N77" s="178" t="str">
        <f t="shared" si="9"/>
        <v>K</v>
      </c>
      <c r="O77" s="178"/>
      <c r="P77" s="184">
        <f t="shared" si="10"/>
        <v>43.75</v>
      </c>
      <c r="Q77" s="184">
        <f t="shared" si="11"/>
        <v>52.083333333333336</v>
      </c>
      <c r="R77" s="180"/>
      <c r="S77" s="180" t="str">
        <f t="shared" si="12"/>
        <v>BETUL</v>
      </c>
      <c r="T77" s="180" t="str">
        <f t="shared" si="13"/>
        <v>BETUL</v>
      </c>
      <c r="U77" s="180" t="str">
        <f t="shared" si="14"/>
        <v>OKE</v>
      </c>
      <c r="V77" s="180" t="str">
        <f t="shared" si="15"/>
        <v>OKE</v>
      </c>
      <c r="W77" s="316" t="s">
        <v>49</v>
      </c>
      <c r="X77" s="317">
        <v>2</v>
      </c>
      <c r="Y77" s="317" t="s">
        <v>3053</v>
      </c>
      <c r="Z77" s="317" t="s">
        <v>131</v>
      </c>
      <c r="AA77" s="248">
        <v>320</v>
      </c>
      <c r="AB77" s="318">
        <v>60</v>
      </c>
      <c r="AC77" s="318">
        <v>18.75</v>
      </c>
      <c r="AD77" s="318">
        <v>72</v>
      </c>
      <c r="AE77" s="318">
        <v>22.5</v>
      </c>
      <c r="AF77" s="247" t="s">
        <v>3054</v>
      </c>
    </row>
    <row r="78" spans="1:32">
      <c r="A78" s="295">
        <v>69</v>
      </c>
      <c r="B78" s="584" t="s">
        <v>2987</v>
      </c>
      <c r="C78" s="585">
        <v>1</v>
      </c>
      <c r="D78" s="585" t="s">
        <v>2988</v>
      </c>
      <c r="E78" s="585" t="s">
        <v>131</v>
      </c>
      <c r="F78" s="248">
        <v>320</v>
      </c>
      <c r="G78" s="247">
        <v>210</v>
      </c>
      <c r="H78" s="249">
        <v>65.625</v>
      </c>
      <c r="I78" s="247">
        <v>225</v>
      </c>
      <c r="J78" s="249">
        <v>70.3125</v>
      </c>
      <c r="K78" s="250" t="s">
        <v>3047</v>
      </c>
      <c r="M78" s="178" t="str">
        <f t="shared" si="8"/>
        <v>K</v>
      </c>
      <c r="N78" s="178" t="str">
        <f t="shared" si="9"/>
        <v>K</v>
      </c>
      <c r="O78" s="178"/>
      <c r="P78" s="184">
        <f t="shared" si="10"/>
        <v>65.625</v>
      </c>
      <c r="Q78" s="184">
        <f t="shared" si="11"/>
        <v>70.3125</v>
      </c>
      <c r="R78" s="180"/>
      <c r="S78" s="180" t="str">
        <f t="shared" si="12"/>
        <v>BETUL</v>
      </c>
      <c r="T78" s="180" t="str">
        <f t="shared" si="13"/>
        <v>BETUL</v>
      </c>
      <c r="U78" s="180" t="str">
        <f t="shared" si="14"/>
        <v>OKE</v>
      </c>
      <c r="V78" s="180" t="str">
        <f t="shared" si="15"/>
        <v>OKE</v>
      </c>
      <c r="W78" s="316" t="s">
        <v>49</v>
      </c>
      <c r="X78" s="317">
        <v>2</v>
      </c>
      <c r="Y78" s="317" t="s">
        <v>262</v>
      </c>
      <c r="Z78" s="317" t="s">
        <v>128</v>
      </c>
      <c r="AA78" s="248">
        <v>320</v>
      </c>
      <c r="AB78" s="318">
        <v>140</v>
      </c>
      <c r="AC78" s="318">
        <v>43.75</v>
      </c>
      <c r="AD78" s="318">
        <v>160</v>
      </c>
      <c r="AE78" s="318">
        <v>50</v>
      </c>
      <c r="AF78" s="247" t="s">
        <v>3056</v>
      </c>
    </row>
    <row r="79" spans="1:32">
      <c r="A79" s="295">
        <v>70</v>
      </c>
      <c r="B79" s="584" t="s">
        <v>510</v>
      </c>
      <c r="C79" s="585">
        <v>3</v>
      </c>
      <c r="D79" s="585" t="s">
        <v>2991</v>
      </c>
      <c r="E79" s="585" t="s">
        <v>128</v>
      </c>
      <c r="F79" s="248">
        <v>320</v>
      </c>
      <c r="G79" s="247">
        <v>215</v>
      </c>
      <c r="H79" s="249">
        <v>67.1875</v>
      </c>
      <c r="I79" s="247">
        <v>215</v>
      </c>
      <c r="J79" s="249">
        <v>67.1875</v>
      </c>
      <c r="K79" s="250" t="s">
        <v>2992</v>
      </c>
      <c r="M79" s="178" t="str">
        <f t="shared" si="8"/>
        <v>K</v>
      </c>
      <c r="N79" s="178" t="str">
        <f t="shared" si="9"/>
        <v>K</v>
      </c>
      <c r="O79" s="178"/>
      <c r="P79" s="184">
        <f t="shared" si="10"/>
        <v>67.1875</v>
      </c>
      <c r="Q79" s="184">
        <f t="shared" si="11"/>
        <v>67.1875</v>
      </c>
      <c r="R79" s="180"/>
      <c r="S79" s="180" t="str">
        <f t="shared" si="12"/>
        <v>BETUL</v>
      </c>
      <c r="T79" s="180" t="str">
        <f t="shared" si="13"/>
        <v>BETUL</v>
      </c>
      <c r="U79" s="180" t="str">
        <f t="shared" si="14"/>
        <v>OKE</v>
      </c>
      <c r="V79" s="180" t="str">
        <f t="shared" si="15"/>
        <v>OKE</v>
      </c>
      <c r="W79" s="316" t="s">
        <v>49</v>
      </c>
      <c r="X79" s="317">
        <v>2</v>
      </c>
      <c r="Y79" s="317" t="s">
        <v>3058</v>
      </c>
      <c r="Z79" s="317" t="s">
        <v>128</v>
      </c>
      <c r="AA79" s="248">
        <v>300</v>
      </c>
      <c r="AB79" s="318">
        <v>212</v>
      </c>
      <c r="AC79" s="318">
        <v>70.6666666666667</v>
      </c>
      <c r="AD79" s="318">
        <v>225</v>
      </c>
      <c r="AE79" s="318">
        <v>75</v>
      </c>
      <c r="AF79" s="247" t="s">
        <v>3059</v>
      </c>
    </row>
    <row r="80" spans="1:32">
      <c r="A80" s="295">
        <v>71</v>
      </c>
      <c r="B80" s="584" t="s">
        <v>510</v>
      </c>
      <c r="C80" s="585">
        <v>3</v>
      </c>
      <c r="D80" s="585" t="s">
        <v>2994</v>
      </c>
      <c r="E80" s="585" t="s">
        <v>128</v>
      </c>
      <c r="F80" s="248">
        <v>320</v>
      </c>
      <c r="G80" s="247">
        <v>50</v>
      </c>
      <c r="H80" s="249">
        <v>15.625</v>
      </c>
      <c r="I80" s="247">
        <v>50</v>
      </c>
      <c r="J80" s="249">
        <v>15.625</v>
      </c>
      <c r="K80" s="250" t="s">
        <v>3049</v>
      </c>
      <c r="M80" s="178" t="str">
        <f t="shared" si="8"/>
        <v>K</v>
      </c>
      <c r="N80" s="178" t="str">
        <f t="shared" si="9"/>
        <v>K</v>
      </c>
      <c r="O80" s="178"/>
      <c r="P80" s="184">
        <f t="shared" si="10"/>
        <v>15.625</v>
      </c>
      <c r="Q80" s="184">
        <f t="shared" si="11"/>
        <v>15.625</v>
      </c>
      <c r="R80" s="180"/>
      <c r="S80" s="180" t="str">
        <f t="shared" si="12"/>
        <v>BETUL</v>
      </c>
      <c r="T80" s="180" t="str">
        <f t="shared" si="13"/>
        <v>BETUL</v>
      </c>
      <c r="U80" s="180" t="str">
        <f t="shared" si="14"/>
        <v>OKE</v>
      </c>
      <c r="V80" s="180" t="str">
        <f t="shared" si="15"/>
        <v>OKE</v>
      </c>
      <c r="W80" s="316" t="s">
        <v>49</v>
      </c>
      <c r="X80" s="317">
        <v>3</v>
      </c>
      <c r="Y80" s="317" t="s">
        <v>3060</v>
      </c>
      <c r="Z80" s="317" t="s">
        <v>131</v>
      </c>
      <c r="AA80" s="248">
        <v>320</v>
      </c>
      <c r="AB80" s="318">
        <v>145</v>
      </c>
      <c r="AC80" s="318">
        <v>45.3125</v>
      </c>
      <c r="AD80" s="318">
        <v>185</v>
      </c>
      <c r="AE80" s="318">
        <v>57.8125</v>
      </c>
      <c r="AF80" s="247" t="s">
        <v>3061</v>
      </c>
    </row>
    <row r="81" spans="1:32">
      <c r="A81" s="295">
        <v>72</v>
      </c>
      <c r="B81" s="584" t="s">
        <v>510</v>
      </c>
      <c r="C81" s="585">
        <v>4</v>
      </c>
      <c r="D81" s="585" t="s">
        <v>2998</v>
      </c>
      <c r="E81" s="585" t="s">
        <v>128</v>
      </c>
      <c r="F81" s="248">
        <v>320</v>
      </c>
      <c r="G81" s="247">
        <v>50</v>
      </c>
      <c r="H81" s="249">
        <v>15.625</v>
      </c>
      <c r="I81" s="247">
        <v>55</v>
      </c>
      <c r="J81" s="249">
        <v>17.1875</v>
      </c>
      <c r="K81" s="250" t="s">
        <v>3050</v>
      </c>
      <c r="M81" s="178" t="str">
        <f t="shared" si="8"/>
        <v>K</v>
      </c>
      <c r="N81" s="178" t="str">
        <f t="shared" si="9"/>
        <v>K</v>
      </c>
      <c r="O81" s="178"/>
      <c r="P81" s="184">
        <f t="shared" si="10"/>
        <v>15.625</v>
      </c>
      <c r="Q81" s="184">
        <f t="shared" si="11"/>
        <v>17.1875</v>
      </c>
      <c r="R81" s="180"/>
      <c r="S81" s="180" t="str">
        <f t="shared" si="12"/>
        <v>BETUL</v>
      </c>
      <c r="T81" s="180" t="str">
        <f t="shared" si="13"/>
        <v>BETUL</v>
      </c>
      <c r="U81" s="180" t="str">
        <f t="shared" si="14"/>
        <v>OKE</v>
      </c>
      <c r="V81" s="180" t="str">
        <f t="shared" si="15"/>
        <v>OKE</v>
      </c>
      <c r="W81" s="316" t="s">
        <v>49</v>
      </c>
      <c r="X81" s="317">
        <v>3</v>
      </c>
      <c r="Y81" s="317" t="s">
        <v>3063</v>
      </c>
      <c r="Z81" s="317" t="s">
        <v>131</v>
      </c>
      <c r="AA81" s="248">
        <v>420</v>
      </c>
      <c r="AB81" s="318">
        <v>206</v>
      </c>
      <c r="AC81" s="318">
        <v>49.047619047619001</v>
      </c>
      <c r="AD81" s="318">
        <v>247</v>
      </c>
      <c r="AE81" s="318">
        <v>58.809523809523803</v>
      </c>
      <c r="AF81" s="247" t="s">
        <v>3064</v>
      </c>
    </row>
    <row r="82" spans="1:32">
      <c r="A82" s="295">
        <v>73</v>
      </c>
      <c r="B82" s="584" t="s">
        <v>510</v>
      </c>
      <c r="C82" s="585">
        <v>4</v>
      </c>
      <c r="D82" s="585" t="s">
        <v>3006</v>
      </c>
      <c r="E82" s="585" t="s">
        <v>128</v>
      </c>
      <c r="F82" s="248">
        <v>320</v>
      </c>
      <c r="G82" s="247">
        <v>35</v>
      </c>
      <c r="H82" s="249">
        <v>10.9375</v>
      </c>
      <c r="I82" s="247">
        <v>35</v>
      </c>
      <c r="J82" s="249">
        <v>10.9375</v>
      </c>
      <c r="K82" s="250" t="s">
        <v>3055</v>
      </c>
      <c r="M82" s="178" t="str">
        <f t="shared" si="8"/>
        <v>K</v>
      </c>
      <c r="N82" s="178" t="str">
        <f t="shared" si="9"/>
        <v>K</v>
      </c>
      <c r="O82" s="178"/>
      <c r="P82" s="184">
        <f t="shared" si="10"/>
        <v>10.9375</v>
      </c>
      <c r="Q82" s="184">
        <f t="shared" si="11"/>
        <v>10.9375</v>
      </c>
      <c r="R82" s="180"/>
      <c r="S82" s="180" t="str">
        <f t="shared" si="12"/>
        <v>BETUL</v>
      </c>
      <c r="T82" s="180" t="str">
        <f t="shared" si="13"/>
        <v>BETUL</v>
      </c>
      <c r="U82" s="180" t="str">
        <f t="shared" si="14"/>
        <v>OKE</v>
      </c>
      <c r="V82" s="180" t="str">
        <f t="shared" si="15"/>
        <v>OKE</v>
      </c>
      <c r="W82" s="316" t="s">
        <v>49</v>
      </c>
      <c r="X82" s="317">
        <v>3</v>
      </c>
      <c r="Y82" s="317" t="s">
        <v>3066</v>
      </c>
      <c r="Z82" s="317" t="s">
        <v>131</v>
      </c>
      <c r="AA82" s="248">
        <v>420</v>
      </c>
      <c r="AB82" s="318">
        <v>158</v>
      </c>
      <c r="AC82" s="318">
        <v>37.619047619047599</v>
      </c>
      <c r="AD82" s="318">
        <v>185</v>
      </c>
      <c r="AE82" s="318">
        <v>44.047619047619001</v>
      </c>
      <c r="AF82" s="247" t="s">
        <v>3067</v>
      </c>
    </row>
    <row r="83" spans="1:32">
      <c r="A83" s="295">
        <v>74</v>
      </c>
      <c r="B83" s="584" t="s">
        <v>510</v>
      </c>
      <c r="C83" s="585">
        <v>4</v>
      </c>
      <c r="D83" s="585" t="s">
        <v>3002</v>
      </c>
      <c r="E83" s="585" t="s">
        <v>128</v>
      </c>
      <c r="F83" s="248">
        <v>320</v>
      </c>
      <c r="G83" s="247">
        <v>125</v>
      </c>
      <c r="H83" s="249">
        <v>39.0625</v>
      </c>
      <c r="I83" s="247">
        <v>130</v>
      </c>
      <c r="J83" s="249">
        <v>40.625</v>
      </c>
      <c r="K83" s="250" t="s">
        <v>3052</v>
      </c>
      <c r="M83" s="178" t="str">
        <f t="shared" si="8"/>
        <v>K</v>
      </c>
      <c r="N83" s="178" t="str">
        <f t="shared" si="9"/>
        <v>K</v>
      </c>
      <c r="O83" s="178"/>
      <c r="P83" s="184">
        <f t="shared" si="10"/>
        <v>39.0625</v>
      </c>
      <c r="Q83" s="184">
        <f t="shared" si="11"/>
        <v>40.625</v>
      </c>
      <c r="R83" s="180"/>
      <c r="S83" s="180" t="str">
        <f t="shared" si="12"/>
        <v>BETUL</v>
      </c>
      <c r="T83" s="180" t="str">
        <f t="shared" si="13"/>
        <v>BETUL</v>
      </c>
      <c r="U83" s="180" t="str">
        <f t="shared" si="14"/>
        <v>OKE</v>
      </c>
      <c r="V83" s="180" t="str">
        <f t="shared" si="15"/>
        <v>OKE</v>
      </c>
      <c r="W83" s="316" t="s">
        <v>49</v>
      </c>
      <c r="X83" s="317">
        <v>3</v>
      </c>
      <c r="Y83" s="317" t="s">
        <v>3070</v>
      </c>
      <c r="Z83" s="317" t="s">
        <v>131</v>
      </c>
      <c r="AA83" s="248">
        <v>320</v>
      </c>
      <c r="AB83" s="318">
        <v>45</v>
      </c>
      <c r="AC83" s="318">
        <v>14.0625</v>
      </c>
      <c r="AD83" s="318">
        <v>50</v>
      </c>
      <c r="AE83" s="318">
        <v>15.625</v>
      </c>
      <c r="AF83" s="247" t="s">
        <v>3071</v>
      </c>
    </row>
    <row r="84" spans="1:32">
      <c r="A84" s="295">
        <v>75</v>
      </c>
      <c r="B84" s="584" t="s">
        <v>49</v>
      </c>
      <c r="C84" s="585">
        <v>1</v>
      </c>
      <c r="D84" s="585" t="s">
        <v>3020</v>
      </c>
      <c r="E84" s="585" t="s">
        <v>128</v>
      </c>
      <c r="F84" s="248">
        <v>320</v>
      </c>
      <c r="G84" s="247">
        <v>158</v>
      </c>
      <c r="H84" s="249">
        <v>49.375</v>
      </c>
      <c r="I84" s="247">
        <v>174</v>
      </c>
      <c r="J84" s="249">
        <v>54.374999999999993</v>
      </c>
      <c r="K84" s="250" t="s">
        <v>3021</v>
      </c>
      <c r="M84" s="178" t="str">
        <f t="shared" si="8"/>
        <v>K</v>
      </c>
      <c r="N84" s="178" t="str">
        <f t="shared" si="9"/>
        <v>K</v>
      </c>
      <c r="O84" s="178"/>
      <c r="P84" s="184">
        <f t="shared" si="10"/>
        <v>49.375</v>
      </c>
      <c r="Q84" s="184">
        <f t="shared" si="11"/>
        <v>54.374999999999993</v>
      </c>
      <c r="R84" s="180"/>
      <c r="S84" s="180" t="str">
        <f t="shared" si="12"/>
        <v>BETUL</v>
      </c>
      <c r="T84" s="180" t="str">
        <f t="shared" si="13"/>
        <v>BETUL</v>
      </c>
      <c r="U84" s="180" t="str">
        <f t="shared" si="14"/>
        <v>OKE</v>
      </c>
      <c r="V84" s="180" t="str">
        <f t="shared" si="15"/>
        <v>OKE</v>
      </c>
      <c r="W84" s="316" t="s">
        <v>49</v>
      </c>
      <c r="X84" s="317">
        <v>3</v>
      </c>
      <c r="Y84" s="317" t="s">
        <v>3072</v>
      </c>
      <c r="Z84" s="317" t="s">
        <v>131</v>
      </c>
      <c r="AA84" s="248">
        <v>420</v>
      </c>
      <c r="AB84" s="318">
        <v>118</v>
      </c>
      <c r="AC84" s="318">
        <v>28.095238095238098</v>
      </c>
      <c r="AD84" s="318">
        <v>139</v>
      </c>
      <c r="AE84" s="318">
        <v>33.095238095238102</v>
      </c>
      <c r="AF84" s="247" t="s">
        <v>3073</v>
      </c>
    </row>
    <row r="85" spans="1:32">
      <c r="A85" s="295">
        <v>76</v>
      </c>
      <c r="B85" s="584" t="s">
        <v>49</v>
      </c>
      <c r="C85" s="585">
        <v>1</v>
      </c>
      <c r="D85" s="585" t="s">
        <v>3022</v>
      </c>
      <c r="E85" s="585" t="s">
        <v>131</v>
      </c>
      <c r="F85" s="248">
        <v>320</v>
      </c>
      <c r="G85" s="247">
        <v>134</v>
      </c>
      <c r="H85" s="249">
        <v>41.875</v>
      </c>
      <c r="I85" s="247">
        <v>136</v>
      </c>
      <c r="J85" s="249">
        <v>42.5</v>
      </c>
      <c r="K85" s="250" t="s">
        <v>3074</v>
      </c>
      <c r="M85" s="178" t="str">
        <f t="shared" si="8"/>
        <v>K</v>
      </c>
      <c r="N85" s="178" t="str">
        <f t="shared" si="9"/>
        <v>K</v>
      </c>
      <c r="O85" s="178"/>
      <c r="P85" s="184">
        <f t="shared" si="10"/>
        <v>41.875</v>
      </c>
      <c r="Q85" s="184">
        <f t="shared" si="11"/>
        <v>42.5</v>
      </c>
      <c r="R85" s="180"/>
      <c r="S85" s="180" t="str">
        <f t="shared" si="12"/>
        <v>BETUL</v>
      </c>
      <c r="T85" s="180" t="str">
        <f t="shared" si="13"/>
        <v>BETUL</v>
      </c>
      <c r="U85" s="180" t="str">
        <f t="shared" si="14"/>
        <v>OKE</v>
      </c>
      <c r="V85" s="180" t="str">
        <f t="shared" si="15"/>
        <v>OKE</v>
      </c>
      <c r="W85" s="316" t="s">
        <v>49</v>
      </c>
      <c r="X85" s="317">
        <v>3</v>
      </c>
      <c r="Y85" s="317" t="s">
        <v>3075</v>
      </c>
      <c r="Z85" s="317" t="s">
        <v>128</v>
      </c>
      <c r="AA85" s="248">
        <v>300</v>
      </c>
      <c r="AB85" s="318">
        <v>10</v>
      </c>
      <c r="AC85" s="318">
        <v>3.3333333333333299</v>
      </c>
      <c r="AD85" s="318">
        <v>9</v>
      </c>
      <c r="AE85" s="318">
        <v>3</v>
      </c>
      <c r="AF85" s="247" t="s">
        <v>3076</v>
      </c>
    </row>
    <row r="86" spans="1:32">
      <c r="A86" s="295">
        <v>77</v>
      </c>
      <c r="B86" s="584" t="s">
        <v>49</v>
      </c>
      <c r="C86" s="585">
        <v>1</v>
      </c>
      <c r="D86" s="585" t="s">
        <v>3026</v>
      </c>
      <c r="E86" s="585" t="s">
        <v>131</v>
      </c>
      <c r="F86" s="248">
        <v>320</v>
      </c>
      <c r="G86" s="247">
        <v>242</v>
      </c>
      <c r="H86" s="249">
        <v>75.625</v>
      </c>
      <c r="I86" s="247">
        <v>252</v>
      </c>
      <c r="J86" s="249">
        <v>78.75</v>
      </c>
      <c r="K86" s="250" t="s">
        <v>3077</v>
      </c>
      <c r="M86" s="178" t="str">
        <f t="shared" si="8"/>
        <v>K</v>
      </c>
      <c r="N86" s="178" t="str">
        <f t="shared" si="9"/>
        <v>K</v>
      </c>
      <c r="O86" s="178"/>
      <c r="P86" s="184">
        <f t="shared" si="10"/>
        <v>75.625</v>
      </c>
      <c r="Q86" s="184">
        <f t="shared" si="11"/>
        <v>78.75</v>
      </c>
      <c r="R86" s="180"/>
      <c r="S86" s="180" t="str">
        <f t="shared" si="12"/>
        <v>BETUL</v>
      </c>
      <c r="T86" s="180" t="str">
        <f t="shared" si="13"/>
        <v>BETUL</v>
      </c>
      <c r="U86" s="180" t="str">
        <f t="shared" si="14"/>
        <v>OKE</v>
      </c>
      <c r="V86" s="180" t="str">
        <f t="shared" si="15"/>
        <v>OKE</v>
      </c>
      <c r="W86" s="316" t="s">
        <v>49</v>
      </c>
      <c r="X86" s="317">
        <v>3</v>
      </c>
      <c r="Y86" s="317" t="s">
        <v>3078</v>
      </c>
      <c r="Z86" s="317" t="s">
        <v>128</v>
      </c>
      <c r="AA86" s="248">
        <v>300</v>
      </c>
      <c r="AB86" s="318">
        <v>131</v>
      </c>
      <c r="AC86" s="318">
        <v>43.6666666666667</v>
      </c>
      <c r="AD86" s="318">
        <v>137</v>
      </c>
      <c r="AE86" s="318">
        <v>45.6666666666667</v>
      </c>
      <c r="AF86" s="247" t="s">
        <v>3079</v>
      </c>
    </row>
    <row r="87" spans="1:32">
      <c r="A87" s="295">
        <v>78</v>
      </c>
      <c r="B87" s="584" t="s">
        <v>49</v>
      </c>
      <c r="C87" s="585">
        <v>1</v>
      </c>
      <c r="D87" s="585" t="s">
        <v>245</v>
      </c>
      <c r="E87" s="585" t="s">
        <v>131</v>
      </c>
      <c r="F87" s="248">
        <v>320</v>
      </c>
      <c r="G87" s="247">
        <v>249</v>
      </c>
      <c r="H87" s="249">
        <v>77.8125</v>
      </c>
      <c r="I87" s="247">
        <v>300</v>
      </c>
      <c r="J87" s="249">
        <v>93.75</v>
      </c>
      <c r="K87" s="250" t="s">
        <v>246</v>
      </c>
      <c r="M87" s="178" t="str">
        <f t="shared" si="8"/>
        <v>K</v>
      </c>
      <c r="N87" s="178" t="str">
        <f t="shared" si="9"/>
        <v>B</v>
      </c>
      <c r="O87" s="178"/>
      <c r="P87" s="184">
        <f t="shared" si="10"/>
        <v>77.8125</v>
      </c>
      <c r="Q87" s="184">
        <f t="shared" si="11"/>
        <v>93.75</v>
      </c>
      <c r="R87" s="180"/>
      <c r="S87" s="180" t="str">
        <f t="shared" si="12"/>
        <v>BETUL</v>
      </c>
      <c r="T87" s="180" t="str">
        <f t="shared" si="13"/>
        <v>BETUL</v>
      </c>
      <c r="U87" s="180" t="str">
        <f t="shared" si="14"/>
        <v>OKE</v>
      </c>
      <c r="V87" s="180" t="str">
        <f t="shared" si="15"/>
        <v>OKE</v>
      </c>
      <c r="W87" s="316" t="s">
        <v>49</v>
      </c>
      <c r="X87" s="317">
        <v>3</v>
      </c>
      <c r="Y87" s="317" t="s">
        <v>3080</v>
      </c>
      <c r="Z87" s="317" t="s">
        <v>128</v>
      </c>
      <c r="AA87" s="248">
        <v>300</v>
      </c>
      <c r="AB87" s="318">
        <v>63</v>
      </c>
      <c r="AC87" s="318">
        <v>21</v>
      </c>
      <c r="AD87" s="318">
        <v>74</v>
      </c>
      <c r="AE87" s="318">
        <v>24.6666666666667</v>
      </c>
      <c r="AF87" s="247" t="s">
        <v>3081</v>
      </c>
    </row>
    <row r="88" spans="1:32">
      <c r="A88" s="295">
        <v>79</v>
      </c>
      <c r="B88" s="584" t="s">
        <v>49</v>
      </c>
      <c r="C88" s="585">
        <v>1</v>
      </c>
      <c r="D88" s="585" t="s">
        <v>3033</v>
      </c>
      <c r="E88" s="585" t="s">
        <v>128</v>
      </c>
      <c r="F88" s="248">
        <v>420</v>
      </c>
      <c r="G88" s="247">
        <v>24</v>
      </c>
      <c r="H88" s="249">
        <v>5.7142857142857144</v>
      </c>
      <c r="I88" s="247">
        <v>29</v>
      </c>
      <c r="J88" s="249">
        <v>6.9047619047619051</v>
      </c>
      <c r="K88" s="250" t="s">
        <v>3082</v>
      </c>
      <c r="M88" s="178" t="str">
        <f t="shared" si="8"/>
        <v>K</v>
      </c>
      <c r="N88" s="178" t="str">
        <f t="shared" si="9"/>
        <v>K</v>
      </c>
      <c r="O88" s="178"/>
      <c r="P88" s="184">
        <f t="shared" si="10"/>
        <v>5.7142857142857144</v>
      </c>
      <c r="Q88" s="184">
        <f t="shared" si="11"/>
        <v>6.9047619047619051</v>
      </c>
      <c r="R88" s="180"/>
      <c r="S88" s="180" t="str">
        <f t="shared" si="12"/>
        <v>BETUL</v>
      </c>
      <c r="T88" s="180" t="str">
        <f t="shared" si="13"/>
        <v>BETUL</v>
      </c>
      <c r="U88" s="180" t="str">
        <f t="shared" si="14"/>
        <v>OKE</v>
      </c>
      <c r="V88" s="180" t="str">
        <f t="shared" si="15"/>
        <v>OKE</v>
      </c>
      <c r="W88" s="316" t="s">
        <v>49</v>
      </c>
      <c r="X88" s="317">
        <v>4</v>
      </c>
      <c r="Y88" s="317" t="s">
        <v>3083</v>
      </c>
      <c r="Z88" s="317" t="s">
        <v>128</v>
      </c>
      <c r="AA88" s="248">
        <v>400</v>
      </c>
      <c r="AB88" s="318">
        <v>0</v>
      </c>
      <c r="AC88" s="318">
        <v>0</v>
      </c>
      <c r="AD88" s="318">
        <v>0</v>
      </c>
      <c r="AE88" s="318">
        <v>0</v>
      </c>
      <c r="AF88" s="247" t="s">
        <v>3084</v>
      </c>
    </row>
    <row r="89" spans="1:32">
      <c r="A89" s="295">
        <v>80</v>
      </c>
      <c r="B89" s="584" t="s">
        <v>49</v>
      </c>
      <c r="C89" s="585">
        <v>1</v>
      </c>
      <c r="D89" s="585" t="s">
        <v>3035</v>
      </c>
      <c r="E89" s="585" t="s">
        <v>128</v>
      </c>
      <c r="F89" s="248">
        <v>420</v>
      </c>
      <c r="G89" s="247">
        <v>120</v>
      </c>
      <c r="H89" s="249">
        <v>28.571428571428569</v>
      </c>
      <c r="I89" s="247">
        <v>110</v>
      </c>
      <c r="J89" s="249">
        <v>26.190476190476193</v>
      </c>
      <c r="K89" s="250" t="s">
        <v>3085</v>
      </c>
      <c r="M89" s="178" t="str">
        <f t="shared" si="8"/>
        <v>K</v>
      </c>
      <c r="N89" s="178" t="str">
        <f t="shared" si="9"/>
        <v>K</v>
      </c>
      <c r="O89" s="178"/>
      <c r="P89" s="184">
        <f t="shared" si="10"/>
        <v>28.571428571428569</v>
      </c>
      <c r="Q89" s="184">
        <f t="shared" si="11"/>
        <v>26.190476190476193</v>
      </c>
      <c r="R89" s="180"/>
      <c r="S89" s="180" t="str">
        <f t="shared" si="12"/>
        <v>BETUL</v>
      </c>
      <c r="T89" s="180" t="str">
        <f t="shared" si="13"/>
        <v>BETUL</v>
      </c>
      <c r="U89" s="180" t="str">
        <f t="shared" si="14"/>
        <v>OKE</v>
      </c>
      <c r="V89" s="180" t="str">
        <f t="shared" si="15"/>
        <v>OKE</v>
      </c>
      <c r="W89" s="316" t="s">
        <v>35</v>
      </c>
      <c r="X89" s="317">
        <v>3</v>
      </c>
      <c r="Y89" s="317" t="s">
        <v>3086</v>
      </c>
      <c r="Z89" s="317" t="s">
        <v>131</v>
      </c>
      <c r="AA89" s="248">
        <v>420</v>
      </c>
      <c r="AB89" s="318">
        <v>168</v>
      </c>
      <c r="AC89" s="318">
        <v>40</v>
      </c>
      <c r="AD89" s="318">
        <v>157</v>
      </c>
      <c r="AE89" s="318">
        <v>37.380952380952401</v>
      </c>
      <c r="AF89" s="247" t="s">
        <v>3087</v>
      </c>
    </row>
    <row r="90" spans="1:32">
      <c r="A90" s="295">
        <v>81</v>
      </c>
      <c r="B90" s="584" t="s">
        <v>49</v>
      </c>
      <c r="C90" s="585">
        <v>1</v>
      </c>
      <c r="D90" s="585" t="s">
        <v>3038</v>
      </c>
      <c r="E90" s="585" t="s">
        <v>128</v>
      </c>
      <c r="F90" s="248">
        <v>420</v>
      </c>
      <c r="G90" s="247">
        <v>24</v>
      </c>
      <c r="H90" s="249">
        <v>5.7142857142857144</v>
      </c>
      <c r="I90" s="247">
        <v>17</v>
      </c>
      <c r="J90" s="249">
        <v>4.0476190476190474</v>
      </c>
      <c r="K90" s="250" t="s">
        <v>3042</v>
      </c>
      <c r="M90" s="178" t="str">
        <f t="shared" si="8"/>
        <v>K</v>
      </c>
      <c r="N90" s="178" t="str">
        <f t="shared" si="9"/>
        <v>K</v>
      </c>
      <c r="O90" s="178"/>
      <c r="P90" s="184">
        <f t="shared" si="10"/>
        <v>5.7142857142857144</v>
      </c>
      <c r="Q90" s="184">
        <f t="shared" si="11"/>
        <v>4.0476190476190474</v>
      </c>
      <c r="R90" s="180"/>
      <c r="S90" s="180" t="str">
        <f t="shared" si="12"/>
        <v>BETUL</v>
      </c>
      <c r="T90" s="180" t="str">
        <f t="shared" si="13"/>
        <v>BETUL</v>
      </c>
      <c r="U90" s="180" t="str">
        <f t="shared" si="14"/>
        <v>OKE</v>
      </c>
      <c r="V90" s="180" t="str">
        <f t="shared" si="15"/>
        <v>OKE</v>
      </c>
      <c r="W90" s="316" t="s">
        <v>35</v>
      </c>
      <c r="X90" s="317">
        <v>3</v>
      </c>
      <c r="Y90" s="317" t="s">
        <v>3088</v>
      </c>
      <c r="Z90" s="317" t="s">
        <v>128</v>
      </c>
      <c r="AA90" s="248">
        <v>420</v>
      </c>
      <c r="AB90" s="318">
        <v>91</v>
      </c>
      <c r="AC90" s="318">
        <v>21.6666666666667</v>
      </c>
      <c r="AD90" s="318">
        <v>72</v>
      </c>
      <c r="AE90" s="318">
        <v>17.1428571428571</v>
      </c>
      <c r="AF90" s="247" t="s">
        <v>3089</v>
      </c>
    </row>
    <row r="91" spans="1:32">
      <c r="A91" s="295">
        <v>82</v>
      </c>
      <c r="B91" s="584" t="s">
        <v>49</v>
      </c>
      <c r="C91" s="585">
        <v>1</v>
      </c>
      <c r="D91" s="585" t="s">
        <v>3041</v>
      </c>
      <c r="E91" s="585" t="s">
        <v>131</v>
      </c>
      <c r="F91" s="248">
        <v>320</v>
      </c>
      <c r="G91" s="247">
        <v>166</v>
      </c>
      <c r="H91" s="249">
        <v>51.875000000000007</v>
      </c>
      <c r="I91" s="247">
        <v>169</v>
      </c>
      <c r="J91" s="249">
        <v>52.812499999999993</v>
      </c>
      <c r="K91" s="250" t="s">
        <v>3090</v>
      </c>
      <c r="M91" s="178" t="str">
        <f t="shared" si="8"/>
        <v>K</v>
      </c>
      <c r="N91" s="178" t="str">
        <f t="shared" si="9"/>
        <v>K</v>
      </c>
      <c r="O91" s="178"/>
      <c r="P91" s="184">
        <f t="shared" si="10"/>
        <v>51.875000000000007</v>
      </c>
      <c r="Q91" s="184">
        <f t="shared" si="11"/>
        <v>52.812499999999993</v>
      </c>
      <c r="R91" s="180"/>
      <c r="S91" s="180" t="str">
        <f t="shared" si="12"/>
        <v>BETUL</v>
      </c>
      <c r="T91" s="180" t="str">
        <f t="shared" si="13"/>
        <v>BETUL</v>
      </c>
      <c r="U91" s="180" t="str">
        <f t="shared" si="14"/>
        <v>OKE</v>
      </c>
      <c r="V91" s="180" t="str">
        <f t="shared" si="15"/>
        <v>OKE</v>
      </c>
      <c r="W91" s="316" t="s">
        <v>35</v>
      </c>
      <c r="X91" s="317">
        <v>3</v>
      </c>
      <c r="Y91" s="317" t="s">
        <v>3091</v>
      </c>
      <c r="Z91" s="317" t="s">
        <v>131</v>
      </c>
      <c r="AA91" s="248">
        <v>440</v>
      </c>
      <c r="AB91" s="318">
        <v>166</v>
      </c>
      <c r="AC91" s="318">
        <v>37.727272727272698</v>
      </c>
      <c r="AD91" s="318">
        <v>197</v>
      </c>
      <c r="AE91" s="318">
        <v>44.772727272727302</v>
      </c>
      <c r="AF91" s="247" t="s">
        <v>3092</v>
      </c>
    </row>
    <row r="92" spans="1:32">
      <c r="A92" s="295">
        <v>83</v>
      </c>
      <c r="B92" s="584" t="s">
        <v>49</v>
      </c>
      <c r="C92" s="585">
        <v>1</v>
      </c>
      <c r="D92" s="585" t="s">
        <v>248</v>
      </c>
      <c r="E92" s="585" t="s">
        <v>131</v>
      </c>
      <c r="F92" s="248">
        <v>240</v>
      </c>
      <c r="G92" s="247">
        <v>229</v>
      </c>
      <c r="H92" s="249">
        <v>95.416666666666671</v>
      </c>
      <c r="I92" s="247">
        <v>233</v>
      </c>
      <c r="J92" s="249">
        <v>97.083333333333329</v>
      </c>
      <c r="K92" s="250" t="s">
        <v>249</v>
      </c>
      <c r="M92" s="178" t="str">
        <f t="shared" si="8"/>
        <v>B</v>
      </c>
      <c r="N92" s="178" t="str">
        <f t="shared" si="9"/>
        <v>B</v>
      </c>
      <c r="O92" s="178"/>
      <c r="P92" s="184">
        <f t="shared" si="10"/>
        <v>95.416666666666671</v>
      </c>
      <c r="Q92" s="184">
        <f t="shared" si="11"/>
        <v>97.083333333333329</v>
      </c>
      <c r="R92" s="180"/>
      <c r="S92" s="180" t="str">
        <f t="shared" si="12"/>
        <v>BETUL</v>
      </c>
      <c r="T92" s="180" t="str">
        <f t="shared" si="13"/>
        <v>BETUL</v>
      </c>
      <c r="U92" s="180" t="str">
        <f t="shared" si="14"/>
        <v>OKE</v>
      </c>
      <c r="V92" s="180" t="str">
        <f t="shared" si="15"/>
        <v>OKE</v>
      </c>
      <c r="W92" s="316" t="s">
        <v>35</v>
      </c>
      <c r="X92" s="317">
        <v>4</v>
      </c>
      <c r="Y92" s="317" t="s">
        <v>3093</v>
      </c>
      <c r="Z92" s="317" t="s">
        <v>128</v>
      </c>
      <c r="AA92" s="248">
        <v>440</v>
      </c>
      <c r="AB92" s="318">
        <v>72</v>
      </c>
      <c r="AC92" s="318">
        <v>16.363636363636399</v>
      </c>
      <c r="AD92" s="318">
        <v>38</v>
      </c>
      <c r="AE92" s="318">
        <v>8.6363636363636402</v>
      </c>
      <c r="AF92" s="247" t="s">
        <v>3094</v>
      </c>
    </row>
    <row r="93" spans="1:32">
      <c r="A93" s="295">
        <v>84</v>
      </c>
      <c r="B93" s="584" t="s">
        <v>49</v>
      </c>
      <c r="C93" s="585">
        <v>1</v>
      </c>
      <c r="D93" s="585" t="s">
        <v>3095</v>
      </c>
      <c r="E93" s="585" t="s">
        <v>128</v>
      </c>
      <c r="F93" s="248">
        <v>398</v>
      </c>
      <c r="G93" s="247">
        <v>85</v>
      </c>
      <c r="H93" s="249">
        <v>21.356783919597991</v>
      </c>
      <c r="I93" s="247">
        <v>85</v>
      </c>
      <c r="J93" s="249">
        <v>21.356783919597991</v>
      </c>
      <c r="K93" s="250" t="s">
        <v>3096</v>
      </c>
      <c r="M93" s="178" t="str">
        <f t="shared" si="8"/>
        <v>K</v>
      </c>
      <c r="N93" s="178" t="str">
        <f t="shared" si="9"/>
        <v>K</v>
      </c>
      <c r="O93" s="178"/>
      <c r="P93" s="184">
        <f t="shared" si="10"/>
        <v>21.356783919597991</v>
      </c>
      <c r="Q93" s="184">
        <f t="shared" si="11"/>
        <v>21.356783919597991</v>
      </c>
      <c r="R93" s="180"/>
      <c r="S93" s="180" t="str">
        <f t="shared" si="12"/>
        <v>BETUL</v>
      </c>
      <c r="T93" s="180" t="str">
        <f t="shared" si="13"/>
        <v>BETUL</v>
      </c>
      <c r="U93" s="180" t="str">
        <f t="shared" si="14"/>
        <v>OKE</v>
      </c>
      <c r="V93" s="180" t="str">
        <f t="shared" si="15"/>
        <v>OKE</v>
      </c>
      <c r="W93" s="316" t="s">
        <v>286</v>
      </c>
      <c r="X93" s="317">
        <v>2</v>
      </c>
      <c r="Y93" s="317" t="s">
        <v>3097</v>
      </c>
      <c r="Z93" s="317" t="s">
        <v>131</v>
      </c>
      <c r="AA93" s="248">
        <v>320</v>
      </c>
      <c r="AB93" s="318">
        <v>195</v>
      </c>
      <c r="AC93" s="318">
        <v>60.9375</v>
      </c>
      <c r="AD93" s="318">
        <v>235</v>
      </c>
      <c r="AE93" s="318">
        <v>73.4375</v>
      </c>
      <c r="AF93" s="247" t="s">
        <v>3098</v>
      </c>
    </row>
    <row r="94" spans="1:32">
      <c r="A94" s="295">
        <v>85</v>
      </c>
      <c r="B94" s="584" t="s">
        <v>49</v>
      </c>
      <c r="C94" s="585">
        <v>2</v>
      </c>
      <c r="D94" s="585" t="s">
        <v>257</v>
      </c>
      <c r="E94" s="585" t="s">
        <v>131</v>
      </c>
      <c r="F94" s="248">
        <v>320</v>
      </c>
      <c r="G94" s="247">
        <v>196</v>
      </c>
      <c r="H94" s="249">
        <v>61.250000000000007</v>
      </c>
      <c r="I94" s="247">
        <v>210</v>
      </c>
      <c r="J94" s="249">
        <v>65.625</v>
      </c>
      <c r="K94" s="250" t="s">
        <v>258</v>
      </c>
      <c r="M94" s="178" t="str">
        <f t="shared" si="8"/>
        <v>K</v>
      </c>
      <c r="N94" s="178" t="str">
        <f t="shared" si="9"/>
        <v>K</v>
      </c>
      <c r="O94" s="178"/>
      <c r="P94" s="184">
        <f t="shared" si="10"/>
        <v>61.250000000000007</v>
      </c>
      <c r="Q94" s="184">
        <f t="shared" si="11"/>
        <v>65.625</v>
      </c>
      <c r="R94" s="180"/>
      <c r="S94" s="180" t="str">
        <f t="shared" si="12"/>
        <v>BETUL</v>
      </c>
      <c r="T94" s="180" t="str">
        <f t="shared" si="13"/>
        <v>BETUL</v>
      </c>
      <c r="U94" s="180" t="str">
        <f t="shared" si="14"/>
        <v>OKE</v>
      </c>
      <c r="V94" s="180" t="str">
        <f t="shared" si="15"/>
        <v>OKE</v>
      </c>
      <c r="W94" s="316" t="s">
        <v>286</v>
      </c>
      <c r="X94" s="317">
        <v>1</v>
      </c>
      <c r="Y94" s="317" t="s">
        <v>3100</v>
      </c>
      <c r="Z94" s="317" t="s">
        <v>128</v>
      </c>
      <c r="AA94" s="248">
        <v>320</v>
      </c>
      <c r="AB94" s="318">
        <v>215</v>
      </c>
      <c r="AC94" s="318">
        <v>67.1875</v>
      </c>
      <c r="AD94" s="318">
        <v>185</v>
      </c>
      <c r="AE94" s="318">
        <v>57.8125</v>
      </c>
      <c r="AF94" s="247" t="s">
        <v>3101</v>
      </c>
    </row>
    <row r="95" spans="1:32">
      <c r="A95" s="295">
        <v>86</v>
      </c>
      <c r="B95" s="584" t="s">
        <v>49</v>
      </c>
      <c r="C95" s="585">
        <v>2</v>
      </c>
      <c r="D95" s="585" t="s">
        <v>3045</v>
      </c>
      <c r="E95" s="585" t="s">
        <v>131</v>
      </c>
      <c r="F95" s="248">
        <v>320</v>
      </c>
      <c r="G95" s="247">
        <v>11</v>
      </c>
      <c r="H95" s="249">
        <v>3.4375000000000004</v>
      </c>
      <c r="I95" s="247">
        <v>11</v>
      </c>
      <c r="J95" s="249">
        <v>3.4375000000000004</v>
      </c>
      <c r="K95" s="250" t="s">
        <v>3099</v>
      </c>
      <c r="M95" s="178" t="str">
        <f t="shared" si="8"/>
        <v>K</v>
      </c>
      <c r="N95" s="178" t="str">
        <f t="shared" si="9"/>
        <v>K</v>
      </c>
      <c r="O95" s="178"/>
      <c r="P95" s="184">
        <f t="shared" si="10"/>
        <v>3.4375000000000004</v>
      </c>
      <c r="Q95" s="184">
        <f t="shared" si="11"/>
        <v>3.4375000000000004</v>
      </c>
      <c r="R95" s="180"/>
      <c r="S95" s="180" t="str">
        <f t="shared" si="12"/>
        <v>BETUL</v>
      </c>
      <c r="T95" s="180" t="str">
        <f t="shared" si="13"/>
        <v>BETUL</v>
      </c>
      <c r="U95" s="180" t="str">
        <f t="shared" si="14"/>
        <v>OKE</v>
      </c>
      <c r="V95" s="180" t="str">
        <f t="shared" si="15"/>
        <v>OKE</v>
      </c>
      <c r="W95" s="316" t="s">
        <v>286</v>
      </c>
      <c r="X95" s="317">
        <v>2</v>
      </c>
      <c r="Y95" s="317" t="s">
        <v>287</v>
      </c>
      <c r="Z95" s="317" t="s">
        <v>131</v>
      </c>
      <c r="AA95" s="248">
        <v>240</v>
      </c>
      <c r="AB95" s="318">
        <v>140</v>
      </c>
      <c r="AC95" s="318">
        <v>58.3333333333333</v>
      </c>
      <c r="AD95" s="318">
        <v>230</v>
      </c>
      <c r="AE95" s="318">
        <v>95.8333333333333</v>
      </c>
      <c r="AF95" s="247" t="s">
        <v>288</v>
      </c>
    </row>
    <row r="96" spans="1:32">
      <c r="A96" s="295">
        <v>87</v>
      </c>
      <c r="B96" s="584" t="s">
        <v>49</v>
      </c>
      <c r="C96" s="585">
        <v>2</v>
      </c>
      <c r="D96" s="585" t="s">
        <v>252</v>
      </c>
      <c r="E96" s="585" t="s">
        <v>131</v>
      </c>
      <c r="F96" s="248">
        <v>320</v>
      </c>
      <c r="G96" s="247">
        <v>163</v>
      </c>
      <c r="H96" s="249">
        <v>50.9375</v>
      </c>
      <c r="I96" s="247">
        <v>163</v>
      </c>
      <c r="J96" s="249">
        <v>50.9375</v>
      </c>
      <c r="K96" s="250" t="s">
        <v>253</v>
      </c>
      <c r="M96" s="178" t="str">
        <f t="shared" si="8"/>
        <v>K</v>
      </c>
      <c r="N96" s="178" t="str">
        <f t="shared" si="9"/>
        <v>K</v>
      </c>
      <c r="O96" s="178"/>
      <c r="P96" s="184">
        <f t="shared" si="10"/>
        <v>50.9375</v>
      </c>
      <c r="Q96" s="184">
        <f t="shared" si="11"/>
        <v>50.9375</v>
      </c>
      <c r="R96" s="180"/>
      <c r="S96" s="180" t="str">
        <f t="shared" si="12"/>
        <v>BETUL</v>
      </c>
      <c r="T96" s="180" t="str">
        <f t="shared" si="13"/>
        <v>BETUL</v>
      </c>
      <c r="U96" s="180" t="str">
        <f t="shared" si="14"/>
        <v>OKE</v>
      </c>
      <c r="V96" s="180" t="str">
        <f t="shared" si="15"/>
        <v>OKE</v>
      </c>
      <c r="W96" s="316" t="s">
        <v>286</v>
      </c>
      <c r="X96" s="317">
        <v>2</v>
      </c>
      <c r="Y96" s="317" t="s">
        <v>291</v>
      </c>
      <c r="Z96" s="317" t="s">
        <v>131</v>
      </c>
      <c r="AA96" s="248">
        <v>240</v>
      </c>
      <c r="AB96" s="318">
        <v>180</v>
      </c>
      <c r="AC96" s="318">
        <v>75</v>
      </c>
      <c r="AD96" s="318">
        <v>200</v>
      </c>
      <c r="AE96" s="318">
        <v>83.3333333333333</v>
      </c>
      <c r="AF96" s="247" t="s">
        <v>292</v>
      </c>
    </row>
    <row r="97" spans="1:32">
      <c r="A97" s="295">
        <v>88</v>
      </c>
      <c r="B97" s="584" t="s">
        <v>49</v>
      </c>
      <c r="C97" s="585">
        <v>2</v>
      </c>
      <c r="D97" s="585" t="s">
        <v>278</v>
      </c>
      <c r="E97" s="585" t="s">
        <v>128</v>
      </c>
      <c r="F97" s="248">
        <v>320</v>
      </c>
      <c r="G97" s="247">
        <v>57</v>
      </c>
      <c r="H97" s="249">
        <v>17.8125</v>
      </c>
      <c r="I97" s="247">
        <v>60</v>
      </c>
      <c r="J97" s="249">
        <v>18.75</v>
      </c>
      <c r="K97" s="250" t="s">
        <v>3102</v>
      </c>
      <c r="M97" s="178" t="str">
        <f t="shared" si="8"/>
        <v>K</v>
      </c>
      <c r="N97" s="178" t="str">
        <f t="shared" si="9"/>
        <v>K</v>
      </c>
      <c r="O97" s="178"/>
      <c r="P97" s="184">
        <f t="shared" si="10"/>
        <v>17.8125</v>
      </c>
      <c r="Q97" s="184">
        <f t="shared" si="11"/>
        <v>18.75</v>
      </c>
      <c r="R97" s="180"/>
      <c r="S97" s="180" t="str">
        <f t="shared" si="12"/>
        <v>BETUL</v>
      </c>
      <c r="T97" s="180" t="str">
        <f t="shared" si="13"/>
        <v>BETUL</v>
      </c>
      <c r="U97" s="180" t="str">
        <f t="shared" si="14"/>
        <v>OKE</v>
      </c>
      <c r="V97" s="180" t="str">
        <f t="shared" si="15"/>
        <v>OKE</v>
      </c>
      <c r="W97" s="316" t="s">
        <v>286</v>
      </c>
      <c r="X97" s="317">
        <v>2</v>
      </c>
      <c r="Y97" s="317" t="s">
        <v>3104</v>
      </c>
      <c r="Z97" s="317" t="s">
        <v>128</v>
      </c>
      <c r="AA97" s="248">
        <v>240</v>
      </c>
      <c r="AB97" s="318">
        <v>85</v>
      </c>
      <c r="AC97" s="318">
        <v>35.4166666666667</v>
      </c>
      <c r="AD97" s="318">
        <v>80</v>
      </c>
      <c r="AE97" s="318">
        <v>33.3333333333333</v>
      </c>
      <c r="AF97" s="247" t="s">
        <v>3105</v>
      </c>
    </row>
    <row r="98" spans="1:32">
      <c r="A98" s="295">
        <v>89</v>
      </c>
      <c r="B98" s="584" t="s">
        <v>49</v>
      </c>
      <c r="C98" s="585">
        <v>2</v>
      </c>
      <c r="D98" s="585" t="s">
        <v>282</v>
      </c>
      <c r="E98" s="585" t="s">
        <v>128</v>
      </c>
      <c r="F98" s="248">
        <v>320</v>
      </c>
      <c r="G98" s="247">
        <v>220</v>
      </c>
      <c r="H98" s="249">
        <v>68.75</v>
      </c>
      <c r="I98" s="247">
        <v>224</v>
      </c>
      <c r="J98" s="249">
        <v>70</v>
      </c>
      <c r="K98" s="250" t="s">
        <v>3103</v>
      </c>
      <c r="M98" s="178" t="str">
        <f t="shared" si="8"/>
        <v>K</v>
      </c>
      <c r="N98" s="178" t="str">
        <f t="shared" si="9"/>
        <v>K</v>
      </c>
      <c r="O98" s="178"/>
      <c r="P98" s="184">
        <f t="shared" si="10"/>
        <v>68.75</v>
      </c>
      <c r="Q98" s="184">
        <f t="shared" si="11"/>
        <v>70</v>
      </c>
      <c r="R98" s="180"/>
      <c r="S98" s="180" t="str">
        <f t="shared" si="12"/>
        <v>BETUL</v>
      </c>
      <c r="T98" s="180" t="str">
        <f t="shared" si="13"/>
        <v>BETUL</v>
      </c>
      <c r="U98" s="180" t="str">
        <f t="shared" si="14"/>
        <v>OKE</v>
      </c>
      <c r="V98" s="180" t="str">
        <f t="shared" si="15"/>
        <v>OKE</v>
      </c>
      <c r="W98" s="316" t="s">
        <v>286</v>
      </c>
      <c r="X98" s="317">
        <v>2</v>
      </c>
      <c r="Y98" s="317" t="s">
        <v>3106</v>
      </c>
      <c r="Z98" s="317" t="s">
        <v>131</v>
      </c>
      <c r="AA98" s="248">
        <v>240</v>
      </c>
      <c r="AB98" s="318">
        <v>95</v>
      </c>
      <c r="AC98" s="318">
        <v>39.5833333333333</v>
      </c>
      <c r="AD98" s="318">
        <v>125</v>
      </c>
      <c r="AE98" s="318">
        <v>52.0833333333333</v>
      </c>
      <c r="AF98" s="247" t="s">
        <v>3107</v>
      </c>
    </row>
    <row r="99" spans="1:32">
      <c r="A99" s="295">
        <v>90</v>
      </c>
      <c r="B99" s="584" t="s">
        <v>49</v>
      </c>
      <c r="C99" s="585">
        <v>2</v>
      </c>
      <c r="D99" s="585" t="s">
        <v>262</v>
      </c>
      <c r="E99" s="585" t="s">
        <v>128</v>
      </c>
      <c r="F99" s="248">
        <v>320</v>
      </c>
      <c r="G99" s="247">
        <v>233</v>
      </c>
      <c r="H99" s="249">
        <v>72.8125</v>
      </c>
      <c r="I99" s="247">
        <v>274</v>
      </c>
      <c r="J99" s="249">
        <v>85.625</v>
      </c>
      <c r="K99" s="250" t="s">
        <v>263</v>
      </c>
      <c r="M99" s="178" t="str">
        <f t="shared" si="8"/>
        <v>K</v>
      </c>
      <c r="N99" s="178" t="str">
        <f t="shared" si="9"/>
        <v>B</v>
      </c>
      <c r="O99" s="178"/>
      <c r="P99" s="184">
        <f t="shared" si="10"/>
        <v>72.8125</v>
      </c>
      <c r="Q99" s="184">
        <f t="shared" si="11"/>
        <v>85.625</v>
      </c>
      <c r="R99" s="180"/>
      <c r="S99" s="180" t="str">
        <f t="shared" si="12"/>
        <v>BETUL</v>
      </c>
      <c r="T99" s="180" t="str">
        <f t="shared" si="13"/>
        <v>BETUL</v>
      </c>
      <c r="U99" s="180" t="str">
        <f t="shared" si="14"/>
        <v>OKE</v>
      </c>
      <c r="V99" s="180" t="str">
        <f t="shared" si="15"/>
        <v>OKE</v>
      </c>
      <c r="W99" s="316" t="s">
        <v>286</v>
      </c>
      <c r="X99" s="317">
        <v>3</v>
      </c>
      <c r="Y99" s="317" t="s">
        <v>3109</v>
      </c>
      <c r="Z99" s="317" t="s">
        <v>131</v>
      </c>
      <c r="AA99" s="248">
        <v>300</v>
      </c>
      <c r="AB99" s="318">
        <v>170</v>
      </c>
      <c r="AC99" s="318">
        <v>56.6666666666667</v>
      </c>
      <c r="AD99" s="318">
        <v>205</v>
      </c>
      <c r="AE99" s="318">
        <v>68.3333333333333</v>
      </c>
      <c r="AF99" s="247" t="s">
        <v>3110</v>
      </c>
    </row>
    <row r="100" spans="1:32">
      <c r="A100" s="295">
        <v>91</v>
      </c>
      <c r="B100" s="584" t="s">
        <v>49</v>
      </c>
      <c r="C100" s="585">
        <v>2</v>
      </c>
      <c r="D100" s="585" t="s">
        <v>3053</v>
      </c>
      <c r="E100" s="585" t="s">
        <v>131</v>
      </c>
      <c r="F100" s="248">
        <v>320</v>
      </c>
      <c r="G100" s="247">
        <v>82</v>
      </c>
      <c r="H100" s="249">
        <v>25.624999999999996</v>
      </c>
      <c r="I100" s="247">
        <v>82</v>
      </c>
      <c r="J100" s="249">
        <v>25.624999999999996</v>
      </c>
      <c r="K100" s="250" t="s">
        <v>3108</v>
      </c>
      <c r="M100" s="178" t="str">
        <f t="shared" si="8"/>
        <v>K</v>
      </c>
      <c r="N100" s="178" t="str">
        <f t="shared" si="9"/>
        <v>K</v>
      </c>
      <c r="O100" s="178"/>
      <c r="P100" s="184">
        <f t="shared" si="10"/>
        <v>25.624999999999996</v>
      </c>
      <c r="Q100" s="184">
        <f t="shared" si="11"/>
        <v>25.624999999999996</v>
      </c>
      <c r="R100" s="180"/>
      <c r="S100" s="180" t="str">
        <f t="shared" si="12"/>
        <v>BETUL</v>
      </c>
      <c r="T100" s="180" t="str">
        <f t="shared" si="13"/>
        <v>BETUL</v>
      </c>
      <c r="U100" s="180" t="str">
        <f t="shared" si="14"/>
        <v>OKE</v>
      </c>
      <c r="V100" s="180" t="str">
        <f t="shared" si="15"/>
        <v>OKE</v>
      </c>
      <c r="W100" s="316" t="s">
        <v>286</v>
      </c>
      <c r="X100" s="317">
        <v>3</v>
      </c>
      <c r="Y100" s="317" t="s">
        <v>3111</v>
      </c>
      <c r="Z100" s="317" t="s">
        <v>131</v>
      </c>
      <c r="AA100" s="248">
        <v>240</v>
      </c>
      <c r="AB100" s="318">
        <v>0</v>
      </c>
      <c r="AC100" s="318">
        <v>0</v>
      </c>
      <c r="AD100" s="318">
        <v>0</v>
      </c>
      <c r="AE100" s="318">
        <v>0</v>
      </c>
      <c r="AF100" s="247" t="s">
        <v>3112</v>
      </c>
    </row>
    <row r="101" spans="1:32">
      <c r="A101" s="295">
        <v>92</v>
      </c>
      <c r="B101" s="584" t="s">
        <v>49</v>
      </c>
      <c r="C101" s="585">
        <v>2</v>
      </c>
      <c r="D101" s="585" t="s">
        <v>3058</v>
      </c>
      <c r="E101" s="585" t="s">
        <v>128</v>
      </c>
      <c r="F101" s="248">
        <v>300</v>
      </c>
      <c r="G101" s="247">
        <v>172</v>
      </c>
      <c r="H101" s="249">
        <v>57.333333333333336</v>
      </c>
      <c r="I101" s="247">
        <v>172</v>
      </c>
      <c r="J101" s="249">
        <v>57.333333333333336</v>
      </c>
      <c r="K101" s="250" t="s">
        <v>3113</v>
      </c>
      <c r="M101" s="178" t="str">
        <f t="shared" si="8"/>
        <v>K</v>
      </c>
      <c r="N101" s="178" t="str">
        <f t="shared" si="9"/>
        <v>K</v>
      </c>
      <c r="O101" s="178"/>
      <c r="P101" s="184">
        <f t="shared" si="10"/>
        <v>57.333333333333336</v>
      </c>
      <c r="Q101" s="184">
        <f t="shared" si="11"/>
        <v>57.333333333333336</v>
      </c>
      <c r="R101" s="180"/>
      <c r="S101" s="180" t="str">
        <f t="shared" si="12"/>
        <v>BETUL</v>
      </c>
      <c r="T101" s="180" t="str">
        <f t="shared" si="13"/>
        <v>BETUL</v>
      </c>
      <c r="U101" s="180" t="str">
        <f t="shared" si="14"/>
        <v>OKE</v>
      </c>
      <c r="V101" s="180" t="str">
        <f t="shared" si="15"/>
        <v>OKE</v>
      </c>
      <c r="W101" s="316" t="s">
        <v>286</v>
      </c>
      <c r="X101" s="317">
        <v>3</v>
      </c>
      <c r="Y101" s="317" t="s">
        <v>3114</v>
      </c>
      <c r="Z101" s="317" t="s">
        <v>131</v>
      </c>
      <c r="AA101" s="248">
        <v>300</v>
      </c>
      <c r="AB101" s="318">
        <v>150</v>
      </c>
      <c r="AC101" s="318">
        <v>50</v>
      </c>
      <c r="AD101" s="318">
        <v>185</v>
      </c>
      <c r="AE101" s="318">
        <v>61.6666666666667</v>
      </c>
      <c r="AF101" s="247" t="s">
        <v>3115</v>
      </c>
    </row>
    <row r="102" spans="1:32">
      <c r="A102" s="295">
        <v>93</v>
      </c>
      <c r="B102" s="584" t="s">
        <v>49</v>
      </c>
      <c r="C102" s="585">
        <v>3</v>
      </c>
      <c r="D102" s="585" t="s">
        <v>3010</v>
      </c>
      <c r="E102" s="585" t="s">
        <v>128</v>
      </c>
      <c r="F102" s="248">
        <v>420</v>
      </c>
      <c r="G102" s="247">
        <v>63</v>
      </c>
      <c r="H102" s="249">
        <v>15</v>
      </c>
      <c r="I102" s="247">
        <v>63</v>
      </c>
      <c r="J102" s="249">
        <v>15</v>
      </c>
      <c r="K102" s="250" t="s">
        <v>3057</v>
      </c>
      <c r="M102" s="178" t="str">
        <f t="shared" si="8"/>
        <v>K</v>
      </c>
      <c r="N102" s="178" t="str">
        <f t="shared" si="9"/>
        <v>K</v>
      </c>
      <c r="O102" s="178"/>
      <c r="P102" s="184">
        <f t="shared" si="10"/>
        <v>15</v>
      </c>
      <c r="Q102" s="184">
        <f t="shared" si="11"/>
        <v>15</v>
      </c>
      <c r="R102" s="180"/>
      <c r="S102" s="180" t="str">
        <f t="shared" si="12"/>
        <v>BETUL</v>
      </c>
      <c r="T102" s="180" t="str">
        <f t="shared" si="13"/>
        <v>BETUL</v>
      </c>
      <c r="U102" s="180" t="str">
        <f t="shared" si="14"/>
        <v>OKE</v>
      </c>
      <c r="V102" s="180" t="str">
        <f t="shared" si="15"/>
        <v>OKE</v>
      </c>
      <c r="W102" s="316" t="s">
        <v>286</v>
      </c>
      <c r="X102" s="317">
        <v>3</v>
      </c>
      <c r="Y102" s="317" t="s">
        <v>3117</v>
      </c>
      <c r="Z102" s="317" t="s">
        <v>128</v>
      </c>
      <c r="AA102" s="248">
        <v>300</v>
      </c>
      <c r="AB102" s="318">
        <v>105</v>
      </c>
      <c r="AC102" s="318">
        <v>35</v>
      </c>
      <c r="AD102" s="318">
        <v>115</v>
      </c>
      <c r="AE102" s="318">
        <v>38.3333333333333</v>
      </c>
      <c r="AF102" s="247" t="s">
        <v>3118</v>
      </c>
    </row>
    <row r="103" spans="1:32">
      <c r="A103" s="295">
        <v>94</v>
      </c>
      <c r="B103" s="584" t="s">
        <v>49</v>
      </c>
      <c r="C103" s="585">
        <v>3</v>
      </c>
      <c r="D103" s="585" t="s">
        <v>3060</v>
      </c>
      <c r="E103" s="585" t="s">
        <v>131</v>
      </c>
      <c r="F103" s="248">
        <v>320</v>
      </c>
      <c r="G103" s="247">
        <v>125</v>
      </c>
      <c r="H103" s="249">
        <v>39.0625</v>
      </c>
      <c r="I103" s="247">
        <v>175</v>
      </c>
      <c r="J103" s="249">
        <v>54.6875</v>
      </c>
      <c r="K103" s="250" t="s">
        <v>3116</v>
      </c>
      <c r="M103" s="178" t="str">
        <f t="shared" si="8"/>
        <v>K</v>
      </c>
      <c r="N103" s="178" t="str">
        <f t="shared" si="9"/>
        <v>K</v>
      </c>
      <c r="O103" s="178"/>
      <c r="P103" s="184">
        <f t="shared" si="10"/>
        <v>39.0625</v>
      </c>
      <c r="Q103" s="184">
        <f t="shared" si="11"/>
        <v>54.6875</v>
      </c>
      <c r="R103" s="180"/>
      <c r="S103" s="180" t="str">
        <f t="shared" si="12"/>
        <v>BETUL</v>
      </c>
      <c r="T103" s="180" t="str">
        <f t="shared" si="13"/>
        <v>BETUL</v>
      </c>
      <c r="U103" s="180" t="str">
        <f t="shared" si="14"/>
        <v>OKE</v>
      </c>
      <c r="V103" s="180" t="str">
        <f t="shared" si="15"/>
        <v>OKE</v>
      </c>
      <c r="W103" s="316" t="s">
        <v>286</v>
      </c>
      <c r="X103" s="317">
        <v>4</v>
      </c>
      <c r="Y103" s="317" t="s">
        <v>3120</v>
      </c>
      <c r="Z103" s="317" t="s">
        <v>131</v>
      </c>
      <c r="AA103" s="248">
        <v>425</v>
      </c>
      <c r="AB103" s="318">
        <v>95</v>
      </c>
      <c r="AC103" s="318">
        <v>22.352941176470601</v>
      </c>
      <c r="AD103" s="318">
        <v>130</v>
      </c>
      <c r="AE103" s="318">
        <v>30.588235294117599</v>
      </c>
      <c r="AF103" s="247" t="s">
        <v>3121</v>
      </c>
    </row>
    <row r="104" spans="1:32">
      <c r="A104" s="295">
        <v>95</v>
      </c>
      <c r="B104" s="584" t="s">
        <v>49</v>
      </c>
      <c r="C104" s="585">
        <v>3</v>
      </c>
      <c r="D104" s="585" t="s">
        <v>3063</v>
      </c>
      <c r="E104" s="585" t="s">
        <v>131</v>
      </c>
      <c r="F104" s="248">
        <v>420</v>
      </c>
      <c r="G104" s="247">
        <v>277</v>
      </c>
      <c r="H104" s="249">
        <v>65.952380952380949</v>
      </c>
      <c r="I104" s="247">
        <v>243</v>
      </c>
      <c r="J104" s="249">
        <v>57.857142857142861</v>
      </c>
      <c r="K104" s="250" t="s">
        <v>3119</v>
      </c>
      <c r="M104" s="178" t="str">
        <f t="shared" si="8"/>
        <v>K</v>
      </c>
      <c r="N104" s="178" t="str">
        <f t="shared" si="9"/>
        <v>K</v>
      </c>
      <c r="O104" s="178"/>
      <c r="P104" s="184">
        <f t="shared" si="10"/>
        <v>65.952380952380949</v>
      </c>
      <c r="Q104" s="184">
        <f t="shared" si="11"/>
        <v>57.857142857142861</v>
      </c>
      <c r="R104" s="180"/>
      <c r="S104" s="180" t="str">
        <f t="shared" si="12"/>
        <v>BETUL</v>
      </c>
      <c r="T104" s="180" t="str">
        <f t="shared" si="13"/>
        <v>BETUL</v>
      </c>
      <c r="U104" s="180" t="str">
        <f t="shared" si="14"/>
        <v>OKE</v>
      </c>
      <c r="V104" s="180" t="str">
        <f t="shared" si="15"/>
        <v>OKE</v>
      </c>
      <c r="W104" s="316" t="s">
        <v>286</v>
      </c>
      <c r="X104" s="317">
        <v>4</v>
      </c>
      <c r="Y104" s="317" t="s">
        <v>3123</v>
      </c>
      <c r="Z104" s="317" t="s">
        <v>131</v>
      </c>
      <c r="AA104" s="248">
        <v>425</v>
      </c>
      <c r="AB104" s="318">
        <v>30</v>
      </c>
      <c r="AC104" s="318">
        <v>7.0588235294117601</v>
      </c>
      <c r="AD104" s="318">
        <v>50</v>
      </c>
      <c r="AE104" s="318">
        <v>11.764705882352899</v>
      </c>
      <c r="AF104" s="247" t="s">
        <v>3124</v>
      </c>
    </row>
    <row r="105" spans="1:32">
      <c r="A105" s="295">
        <v>96</v>
      </c>
      <c r="B105" s="584" t="s">
        <v>49</v>
      </c>
      <c r="C105" s="585">
        <v>3</v>
      </c>
      <c r="D105" s="585" t="s">
        <v>3066</v>
      </c>
      <c r="E105" s="585" t="s">
        <v>131</v>
      </c>
      <c r="F105" s="248">
        <v>420</v>
      </c>
      <c r="G105" s="247">
        <v>187</v>
      </c>
      <c r="H105" s="249">
        <v>44.523809523809518</v>
      </c>
      <c r="I105" s="247">
        <v>192</v>
      </c>
      <c r="J105" s="249">
        <v>45.714285714285715</v>
      </c>
      <c r="K105" s="250" t="s">
        <v>3122</v>
      </c>
      <c r="M105" s="178" t="str">
        <f t="shared" si="8"/>
        <v>K</v>
      </c>
      <c r="N105" s="178" t="str">
        <f t="shared" si="9"/>
        <v>K</v>
      </c>
      <c r="O105" s="178"/>
      <c r="P105" s="184">
        <f t="shared" si="10"/>
        <v>44.523809523809518</v>
      </c>
      <c r="Q105" s="184">
        <f t="shared" si="11"/>
        <v>45.714285714285715</v>
      </c>
      <c r="R105" s="180"/>
      <c r="S105" s="180" t="str">
        <f t="shared" si="12"/>
        <v>BETUL</v>
      </c>
      <c r="T105" s="180" t="str">
        <f t="shared" si="13"/>
        <v>BETUL</v>
      </c>
      <c r="U105" s="180" t="str">
        <f t="shared" si="14"/>
        <v>OKE</v>
      </c>
      <c r="V105" s="180" t="str">
        <f t="shared" si="15"/>
        <v>OKE</v>
      </c>
      <c r="W105" s="316" t="s">
        <v>286</v>
      </c>
      <c r="X105" s="317">
        <v>4</v>
      </c>
      <c r="Y105" s="317" t="s">
        <v>3126</v>
      </c>
      <c r="Z105" s="317" t="s">
        <v>131</v>
      </c>
      <c r="AA105" s="248">
        <v>240</v>
      </c>
      <c r="AB105" s="318">
        <v>0</v>
      </c>
      <c r="AC105" s="318">
        <v>0</v>
      </c>
      <c r="AD105" s="318">
        <v>0</v>
      </c>
      <c r="AE105" s="318">
        <v>0</v>
      </c>
      <c r="AF105" s="247" t="s">
        <v>3127</v>
      </c>
    </row>
    <row r="106" spans="1:32">
      <c r="A106" s="295">
        <v>97</v>
      </c>
      <c r="B106" s="584" t="s">
        <v>49</v>
      </c>
      <c r="C106" s="585">
        <v>3</v>
      </c>
      <c r="D106" s="585" t="s">
        <v>3070</v>
      </c>
      <c r="E106" s="585" t="s">
        <v>131</v>
      </c>
      <c r="F106" s="248">
        <v>320</v>
      </c>
      <c r="G106" s="247">
        <v>50</v>
      </c>
      <c r="H106" s="249">
        <v>15.625</v>
      </c>
      <c r="I106" s="247">
        <v>80</v>
      </c>
      <c r="J106" s="249">
        <v>25</v>
      </c>
      <c r="K106" s="250" t="s">
        <v>3125</v>
      </c>
      <c r="M106" s="178" t="str">
        <f t="shared" si="8"/>
        <v>K</v>
      </c>
      <c r="N106" s="178" t="str">
        <f t="shared" si="9"/>
        <v>K</v>
      </c>
      <c r="O106" s="178"/>
      <c r="P106" s="184">
        <f t="shared" si="10"/>
        <v>15.625</v>
      </c>
      <c r="Q106" s="184">
        <f t="shared" si="11"/>
        <v>25</v>
      </c>
      <c r="R106" s="180"/>
      <c r="S106" s="180" t="str">
        <f t="shared" si="12"/>
        <v>BETUL</v>
      </c>
      <c r="T106" s="180" t="str">
        <f t="shared" si="13"/>
        <v>BETUL</v>
      </c>
      <c r="U106" s="180" t="str">
        <f t="shared" si="14"/>
        <v>OKE</v>
      </c>
      <c r="V106" s="180" t="str">
        <f t="shared" si="15"/>
        <v>OKE</v>
      </c>
      <c r="W106" s="316" t="s">
        <v>286</v>
      </c>
      <c r="X106" s="317">
        <v>4</v>
      </c>
      <c r="Y106" s="317" t="s">
        <v>3129</v>
      </c>
      <c r="Z106" s="317" t="s">
        <v>128</v>
      </c>
      <c r="AA106" s="248">
        <v>300</v>
      </c>
      <c r="AB106" s="318">
        <v>110</v>
      </c>
      <c r="AC106" s="318">
        <v>36.6666666666667</v>
      </c>
      <c r="AD106" s="318">
        <v>140</v>
      </c>
      <c r="AE106" s="318">
        <v>46.6666666666667</v>
      </c>
      <c r="AF106" s="247" t="s">
        <v>3130</v>
      </c>
    </row>
    <row r="107" spans="1:32">
      <c r="A107" s="295">
        <v>98</v>
      </c>
      <c r="B107" s="584" t="s">
        <v>49</v>
      </c>
      <c r="C107" s="585">
        <v>3</v>
      </c>
      <c r="D107" s="585" t="s">
        <v>3072</v>
      </c>
      <c r="E107" s="585" t="s">
        <v>131</v>
      </c>
      <c r="F107" s="248">
        <v>420</v>
      </c>
      <c r="G107" s="247">
        <v>188</v>
      </c>
      <c r="H107" s="249">
        <v>44.761904761904766</v>
      </c>
      <c r="I107" s="247">
        <v>189</v>
      </c>
      <c r="J107" s="249">
        <v>45</v>
      </c>
      <c r="K107" s="250" t="s">
        <v>3128</v>
      </c>
      <c r="M107" s="178" t="str">
        <f t="shared" si="8"/>
        <v>K</v>
      </c>
      <c r="N107" s="178" t="str">
        <f t="shared" si="9"/>
        <v>K</v>
      </c>
      <c r="O107" s="178"/>
      <c r="P107" s="184">
        <f t="shared" si="10"/>
        <v>44.761904761904766</v>
      </c>
      <c r="Q107" s="184">
        <f t="shared" si="11"/>
        <v>45</v>
      </c>
      <c r="R107" s="180"/>
      <c r="S107" s="180" t="str">
        <f t="shared" si="12"/>
        <v>BETUL</v>
      </c>
      <c r="T107" s="180" t="str">
        <f t="shared" si="13"/>
        <v>BETUL</v>
      </c>
      <c r="U107" s="180" t="str">
        <f t="shared" si="14"/>
        <v>OKE</v>
      </c>
      <c r="V107" s="180" t="str">
        <f t="shared" si="15"/>
        <v>OKE</v>
      </c>
    </row>
    <row r="108" spans="1:32">
      <c r="A108" s="295">
        <v>99</v>
      </c>
      <c r="B108" s="584" t="s">
        <v>49</v>
      </c>
      <c r="C108" s="585">
        <v>3</v>
      </c>
      <c r="D108" s="585" t="s">
        <v>243</v>
      </c>
      <c r="E108" s="585" t="s">
        <v>131</v>
      </c>
      <c r="F108" s="248">
        <v>300</v>
      </c>
      <c r="G108" s="247">
        <v>181</v>
      </c>
      <c r="H108" s="249">
        <v>60.333333333333336</v>
      </c>
      <c r="I108" s="247">
        <v>175</v>
      </c>
      <c r="J108" s="249">
        <v>58.333333333333336</v>
      </c>
      <c r="K108" s="250" t="s">
        <v>244</v>
      </c>
      <c r="M108" s="178" t="str">
        <f t="shared" si="8"/>
        <v>K</v>
      </c>
      <c r="N108" s="178" t="str">
        <f t="shared" si="9"/>
        <v>K</v>
      </c>
      <c r="O108" s="178"/>
      <c r="P108" s="184">
        <f t="shared" si="10"/>
        <v>60.333333333333336</v>
      </c>
      <c r="Q108" s="184">
        <f t="shared" si="11"/>
        <v>58.333333333333336</v>
      </c>
      <c r="R108" s="180"/>
      <c r="S108" s="180" t="str">
        <f t="shared" si="12"/>
        <v>BETUL</v>
      </c>
      <c r="T108" s="180" t="str">
        <f t="shared" si="13"/>
        <v>BETUL</v>
      </c>
      <c r="U108" s="180" t="str">
        <f t="shared" si="14"/>
        <v>OKE</v>
      </c>
      <c r="V108" s="180" t="str">
        <f t="shared" si="15"/>
        <v>OKE</v>
      </c>
    </row>
    <row r="109" spans="1:32">
      <c r="A109" s="295">
        <v>100</v>
      </c>
      <c r="B109" s="584" t="s">
        <v>49</v>
      </c>
      <c r="C109" s="585">
        <v>3</v>
      </c>
      <c r="D109" s="585" t="s">
        <v>3075</v>
      </c>
      <c r="E109" s="585" t="s">
        <v>128</v>
      </c>
      <c r="F109" s="248">
        <v>300</v>
      </c>
      <c r="G109" s="247">
        <v>57</v>
      </c>
      <c r="H109" s="249">
        <v>19</v>
      </c>
      <c r="I109" s="247">
        <v>54</v>
      </c>
      <c r="J109" s="249">
        <v>18</v>
      </c>
      <c r="K109" s="250" t="s">
        <v>3131</v>
      </c>
      <c r="M109" s="178" t="str">
        <f t="shared" si="8"/>
        <v>K</v>
      </c>
      <c r="N109" s="178" t="str">
        <f t="shared" si="9"/>
        <v>K</v>
      </c>
      <c r="O109" s="178"/>
      <c r="P109" s="184">
        <f t="shared" si="10"/>
        <v>19</v>
      </c>
      <c r="Q109" s="184">
        <f t="shared" si="11"/>
        <v>18</v>
      </c>
      <c r="R109" s="180"/>
      <c r="S109" s="180" t="str">
        <f t="shared" si="12"/>
        <v>BETUL</v>
      </c>
      <c r="T109" s="180" t="str">
        <f t="shared" si="13"/>
        <v>BETUL</v>
      </c>
      <c r="U109" s="180" t="str">
        <f t="shared" si="14"/>
        <v>OKE</v>
      </c>
      <c r="V109" s="180" t="str">
        <f t="shared" si="15"/>
        <v>OKE</v>
      </c>
    </row>
    <row r="110" spans="1:32">
      <c r="A110" s="295">
        <v>101</v>
      </c>
      <c r="B110" s="584" t="s">
        <v>49</v>
      </c>
      <c r="C110" s="585">
        <v>3</v>
      </c>
      <c r="D110" s="585" t="s">
        <v>3078</v>
      </c>
      <c r="E110" s="585" t="s">
        <v>128</v>
      </c>
      <c r="F110" s="248">
        <v>300</v>
      </c>
      <c r="G110" s="247">
        <v>157</v>
      </c>
      <c r="H110" s="249">
        <v>52.333333333333329</v>
      </c>
      <c r="I110" s="247">
        <v>99</v>
      </c>
      <c r="J110" s="249">
        <v>33</v>
      </c>
      <c r="K110" s="250" t="s">
        <v>3132</v>
      </c>
      <c r="M110" s="178" t="str">
        <f t="shared" si="8"/>
        <v>K</v>
      </c>
      <c r="N110" s="178" t="str">
        <f t="shared" si="9"/>
        <v>K</v>
      </c>
      <c r="O110" s="178"/>
      <c r="P110" s="184">
        <f t="shared" si="10"/>
        <v>52.333333333333329</v>
      </c>
      <c r="Q110" s="184">
        <f t="shared" si="11"/>
        <v>33</v>
      </c>
      <c r="R110" s="180"/>
      <c r="S110" s="180" t="str">
        <f t="shared" si="12"/>
        <v>BETUL</v>
      </c>
      <c r="T110" s="180" t="str">
        <f t="shared" si="13"/>
        <v>BETUL</v>
      </c>
      <c r="U110" s="180" t="str">
        <f t="shared" si="14"/>
        <v>OKE</v>
      </c>
      <c r="V110" s="180" t="str">
        <f t="shared" si="15"/>
        <v>OKE</v>
      </c>
    </row>
    <row r="111" spans="1:32">
      <c r="A111" s="295">
        <v>102</v>
      </c>
      <c r="B111" s="584" t="s">
        <v>49</v>
      </c>
      <c r="C111" s="585">
        <v>3</v>
      </c>
      <c r="D111" s="585" t="s">
        <v>3080</v>
      </c>
      <c r="E111" s="585" t="s">
        <v>128</v>
      </c>
      <c r="F111" s="248">
        <v>300</v>
      </c>
      <c r="G111" s="247">
        <v>71</v>
      </c>
      <c r="H111" s="249">
        <v>23.666666666666668</v>
      </c>
      <c r="I111" s="247">
        <v>76</v>
      </c>
      <c r="J111" s="249">
        <v>25.333333333333336</v>
      </c>
      <c r="K111" s="250" t="s">
        <v>3133</v>
      </c>
      <c r="M111" s="178" t="str">
        <f t="shared" si="8"/>
        <v>K</v>
      </c>
      <c r="N111" s="178" t="str">
        <f t="shared" si="9"/>
        <v>K</v>
      </c>
      <c r="O111" s="178"/>
      <c r="P111" s="184">
        <f t="shared" si="10"/>
        <v>23.666666666666668</v>
      </c>
      <c r="Q111" s="184">
        <f t="shared" si="11"/>
        <v>25.333333333333336</v>
      </c>
      <c r="R111" s="180"/>
      <c r="S111" s="180" t="str">
        <f t="shared" si="12"/>
        <v>BETUL</v>
      </c>
      <c r="T111" s="180" t="str">
        <f t="shared" si="13"/>
        <v>BETUL</v>
      </c>
      <c r="U111" s="180" t="str">
        <f t="shared" si="14"/>
        <v>OKE</v>
      </c>
      <c r="V111" s="180" t="str">
        <f t="shared" si="15"/>
        <v>OKE</v>
      </c>
    </row>
    <row r="112" spans="1:32">
      <c r="A112" s="295">
        <v>103</v>
      </c>
      <c r="B112" s="584" t="s">
        <v>49</v>
      </c>
      <c r="C112" s="585">
        <v>3</v>
      </c>
      <c r="D112" s="585" t="s">
        <v>3015</v>
      </c>
      <c r="E112" s="585" t="s">
        <v>128</v>
      </c>
      <c r="F112" s="248">
        <v>300</v>
      </c>
      <c r="G112" s="247">
        <v>45</v>
      </c>
      <c r="H112" s="249">
        <v>15</v>
      </c>
      <c r="I112" s="247">
        <v>23</v>
      </c>
      <c r="J112" s="249">
        <v>7.6666666666666661</v>
      </c>
      <c r="K112" s="250" t="s">
        <v>3062</v>
      </c>
      <c r="M112" s="178" t="str">
        <f t="shared" si="8"/>
        <v>K</v>
      </c>
      <c r="N112" s="178" t="str">
        <f t="shared" si="9"/>
        <v>K</v>
      </c>
      <c r="O112" s="178"/>
      <c r="P112" s="184">
        <f t="shared" si="10"/>
        <v>15</v>
      </c>
      <c r="Q112" s="184">
        <f t="shared" si="11"/>
        <v>7.6666666666666661</v>
      </c>
      <c r="R112" s="180"/>
      <c r="S112" s="180" t="str">
        <f t="shared" si="12"/>
        <v>BETUL</v>
      </c>
      <c r="T112" s="180" t="str">
        <f t="shared" si="13"/>
        <v>BETUL</v>
      </c>
      <c r="U112" s="180" t="str">
        <f t="shared" si="14"/>
        <v>OKE</v>
      </c>
      <c r="V112" s="180" t="str">
        <f t="shared" si="15"/>
        <v>OKE</v>
      </c>
    </row>
    <row r="113" spans="1:22">
      <c r="A113" s="295">
        <v>104</v>
      </c>
      <c r="B113" s="584" t="s">
        <v>49</v>
      </c>
      <c r="C113" s="585">
        <v>3</v>
      </c>
      <c r="D113" s="585" t="s">
        <v>3018</v>
      </c>
      <c r="E113" s="585" t="s">
        <v>128</v>
      </c>
      <c r="F113" s="248">
        <v>300</v>
      </c>
      <c r="G113" s="247">
        <v>108</v>
      </c>
      <c r="H113" s="249">
        <v>36</v>
      </c>
      <c r="I113" s="247">
        <v>74</v>
      </c>
      <c r="J113" s="249">
        <v>24.666666666666668</v>
      </c>
      <c r="K113" s="250" t="s">
        <v>3065</v>
      </c>
      <c r="M113" s="178" t="str">
        <f t="shared" si="8"/>
        <v>K</v>
      </c>
      <c r="N113" s="178" t="str">
        <f t="shared" si="9"/>
        <v>K</v>
      </c>
      <c r="O113" s="178"/>
      <c r="P113" s="184">
        <f t="shared" si="10"/>
        <v>36</v>
      </c>
      <c r="Q113" s="184">
        <f t="shared" si="11"/>
        <v>24.666666666666668</v>
      </c>
      <c r="R113" s="180"/>
      <c r="S113" s="180" t="str">
        <f t="shared" si="12"/>
        <v>BETUL</v>
      </c>
      <c r="T113" s="180" t="str">
        <f t="shared" si="13"/>
        <v>BETUL</v>
      </c>
      <c r="U113" s="180" t="str">
        <f t="shared" si="14"/>
        <v>OKE</v>
      </c>
      <c r="V113" s="180" t="str">
        <f t="shared" si="15"/>
        <v>OKE</v>
      </c>
    </row>
    <row r="114" spans="1:22">
      <c r="A114" s="295">
        <v>105</v>
      </c>
      <c r="B114" s="584" t="s">
        <v>49</v>
      </c>
      <c r="C114" s="585">
        <v>4</v>
      </c>
      <c r="D114" s="585" t="s">
        <v>3083</v>
      </c>
      <c r="E114" s="585" t="s">
        <v>128</v>
      </c>
      <c r="F114" s="248">
        <v>400</v>
      </c>
      <c r="G114" s="247">
        <v>10</v>
      </c>
      <c r="H114" s="249">
        <v>2.5</v>
      </c>
      <c r="I114" s="247">
        <v>10</v>
      </c>
      <c r="J114" s="249">
        <v>2.5</v>
      </c>
      <c r="K114" s="250" t="s">
        <v>3084</v>
      </c>
      <c r="M114" s="178" t="str">
        <f t="shared" si="8"/>
        <v>K</v>
      </c>
      <c r="N114" s="178" t="str">
        <f t="shared" si="9"/>
        <v>K</v>
      </c>
      <c r="O114" s="178"/>
      <c r="P114" s="184">
        <f t="shared" si="10"/>
        <v>2.5</v>
      </c>
      <c r="Q114" s="184">
        <f t="shared" si="11"/>
        <v>2.5</v>
      </c>
      <c r="R114" s="180"/>
      <c r="S114" s="180" t="str">
        <f t="shared" si="12"/>
        <v>BETUL</v>
      </c>
      <c r="T114" s="180" t="str">
        <f t="shared" si="13"/>
        <v>BETUL</v>
      </c>
      <c r="U114" s="180" t="str">
        <f t="shared" si="14"/>
        <v>OKE</v>
      </c>
      <c r="V114" s="180" t="str">
        <f t="shared" si="15"/>
        <v>OKE</v>
      </c>
    </row>
    <row r="115" spans="1:22">
      <c r="A115" s="295">
        <v>106</v>
      </c>
      <c r="B115" s="584" t="s">
        <v>49</v>
      </c>
      <c r="C115" s="585">
        <v>4</v>
      </c>
      <c r="D115" s="585" t="s">
        <v>3068</v>
      </c>
      <c r="E115" s="585" t="s">
        <v>128</v>
      </c>
      <c r="F115" s="248">
        <v>400</v>
      </c>
      <c r="G115" s="247">
        <v>135</v>
      </c>
      <c r="H115" s="249">
        <v>33.75</v>
      </c>
      <c r="I115" s="247">
        <v>150</v>
      </c>
      <c r="J115" s="249">
        <v>37.5</v>
      </c>
      <c r="K115" s="250" t="s">
        <v>3069</v>
      </c>
      <c r="M115" s="178" t="str">
        <f t="shared" si="8"/>
        <v>K</v>
      </c>
      <c r="N115" s="178" t="str">
        <f t="shared" si="9"/>
        <v>K</v>
      </c>
      <c r="O115" s="178"/>
      <c r="P115" s="184">
        <f t="shared" si="10"/>
        <v>33.75</v>
      </c>
      <c r="Q115" s="184">
        <f t="shared" si="11"/>
        <v>37.5</v>
      </c>
      <c r="R115" s="180"/>
      <c r="S115" s="180" t="str">
        <f t="shared" si="12"/>
        <v>BETUL</v>
      </c>
      <c r="T115" s="180" t="str">
        <f t="shared" si="13"/>
        <v>BETUL</v>
      </c>
      <c r="U115" s="180" t="str">
        <f t="shared" si="14"/>
        <v>OKE</v>
      </c>
      <c r="V115" s="180" t="str">
        <f t="shared" si="15"/>
        <v>OKE</v>
      </c>
    </row>
    <row r="116" spans="1:22">
      <c r="A116" s="295">
        <v>107</v>
      </c>
      <c r="B116" s="584" t="s">
        <v>49</v>
      </c>
      <c r="C116" s="585">
        <v>4</v>
      </c>
      <c r="D116" s="585" t="s">
        <v>3134</v>
      </c>
      <c r="E116" s="585" t="s">
        <v>128</v>
      </c>
      <c r="F116" s="248">
        <v>400</v>
      </c>
      <c r="G116" s="247">
        <v>25</v>
      </c>
      <c r="H116" s="249">
        <v>6.25</v>
      </c>
      <c r="I116" s="247">
        <v>20</v>
      </c>
      <c r="J116" s="249">
        <v>5</v>
      </c>
      <c r="K116" s="250" t="s">
        <v>3135</v>
      </c>
      <c r="M116" s="178" t="str">
        <f t="shared" si="8"/>
        <v>K</v>
      </c>
      <c r="N116" s="178" t="str">
        <f t="shared" si="9"/>
        <v>K</v>
      </c>
      <c r="O116" s="178"/>
      <c r="P116" s="184">
        <f t="shared" si="10"/>
        <v>6.25</v>
      </c>
      <c r="Q116" s="184">
        <f t="shared" si="11"/>
        <v>5</v>
      </c>
      <c r="R116" s="180"/>
      <c r="S116" s="180" t="str">
        <f t="shared" si="12"/>
        <v>BETUL</v>
      </c>
      <c r="T116" s="180" t="str">
        <f t="shared" si="13"/>
        <v>BETUL</v>
      </c>
      <c r="U116" s="180" t="str">
        <f t="shared" si="14"/>
        <v>OKE</v>
      </c>
      <c r="V116" s="180" t="str">
        <f t="shared" si="15"/>
        <v>OKE</v>
      </c>
    </row>
    <row r="117" spans="1:22">
      <c r="A117" s="295">
        <v>108</v>
      </c>
      <c r="B117" s="584" t="s">
        <v>49</v>
      </c>
      <c r="C117" s="585">
        <v>4</v>
      </c>
      <c r="D117" s="585" t="s">
        <v>5493</v>
      </c>
      <c r="E117" s="585" t="s">
        <v>128</v>
      </c>
      <c r="F117" s="248">
        <v>400</v>
      </c>
      <c r="G117" s="247">
        <v>140</v>
      </c>
      <c r="H117" s="249">
        <v>35</v>
      </c>
      <c r="I117" s="247">
        <v>135</v>
      </c>
      <c r="J117" s="249">
        <v>33.75</v>
      </c>
      <c r="K117" s="250"/>
      <c r="M117" s="178" t="str">
        <f t="shared" si="8"/>
        <v>K</v>
      </c>
      <c r="N117" s="178" t="str">
        <f t="shared" si="9"/>
        <v>K</v>
      </c>
      <c r="O117" s="178"/>
      <c r="P117" s="184">
        <f t="shared" si="10"/>
        <v>35</v>
      </c>
      <c r="Q117" s="184">
        <f t="shared" si="11"/>
        <v>33.75</v>
      </c>
      <c r="R117" s="180"/>
      <c r="S117" s="180" t="str">
        <f t="shared" si="12"/>
        <v>BETUL</v>
      </c>
      <c r="T117" s="180" t="str">
        <f t="shared" si="13"/>
        <v>BETUL</v>
      </c>
      <c r="U117" s="180" t="str">
        <f t="shared" si="14"/>
        <v>OKE</v>
      </c>
      <c r="V117" s="180" t="str">
        <f t="shared" si="15"/>
        <v>OKE</v>
      </c>
    </row>
    <row r="118" spans="1:22">
      <c r="A118" s="295">
        <v>109</v>
      </c>
      <c r="B118" s="584" t="s">
        <v>49</v>
      </c>
      <c r="C118" s="585">
        <v>4</v>
      </c>
      <c r="D118" s="585" t="s">
        <v>5494</v>
      </c>
      <c r="E118" s="585" t="s">
        <v>128</v>
      </c>
      <c r="F118" s="248">
        <v>400</v>
      </c>
      <c r="G118" s="247">
        <v>85</v>
      </c>
      <c r="H118" s="249">
        <v>21.25</v>
      </c>
      <c r="I118" s="247">
        <v>65</v>
      </c>
      <c r="J118" s="249">
        <v>16.25</v>
      </c>
      <c r="K118" s="250"/>
      <c r="M118" s="178" t="str">
        <f t="shared" si="8"/>
        <v>K</v>
      </c>
      <c r="N118" s="178" t="str">
        <f t="shared" si="9"/>
        <v>K</v>
      </c>
      <c r="O118" s="178"/>
      <c r="P118" s="184">
        <f t="shared" si="10"/>
        <v>21.25</v>
      </c>
      <c r="Q118" s="184">
        <f t="shared" si="11"/>
        <v>16.25</v>
      </c>
      <c r="R118" s="180"/>
      <c r="S118" s="180" t="str">
        <f t="shared" si="12"/>
        <v>BETUL</v>
      </c>
      <c r="T118" s="180" t="str">
        <f t="shared" si="13"/>
        <v>BETUL</v>
      </c>
      <c r="U118" s="180" t="str">
        <f t="shared" si="14"/>
        <v>OKE</v>
      </c>
      <c r="V118" s="180" t="str">
        <f t="shared" si="15"/>
        <v>OKE</v>
      </c>
    </row>
    <row r="119" spans="1:22">
      <c r="A119" s="295">
        <v>110</v>
      </c>
      <c r="B119" s="584" t="s">
        <v>35</v>
      </c>
      <c r="C119" s="585">
        <v>3</v>
      </c>
      <c r="D119" s="585" t="s">
        <v>3086</v>
      </c>
      <c r="E119" s="585" t="s">
        <v>131</v>
      </c>
      <c r="F119" s="248">
        <v>420</v>
      </c>
      <c r="G119" s="247">
        <v>213</v>
      </c>
      <c r="H119" s="249">
        <v>50.714285714285708</v>
      </c>
      <c r="I119" s="247">
        <v>207</v>
      </c>
      <c r="J119" s="249">
        <v>49.285714285714292</v>
      </c>
      <c r="K119" s="250" t="s">
        <v>3136</v>
      </c>
      <c r="M119" s="178" t="str">
        <f t="shared" si="8"/>
        <v>K</v>
      </c>
      <c r="N119" s="178" t="str">
        <f t="shared" si="9"/>
        <v>K</v>
      </c>
      <c r="O119" s="178"/>
      <c r="P119" s="184">
        <f t="shared" si="10"/>
        <v>50.714285714285708</v>
      </c>
      <c r="Q119" s="184">
        <f t="shared" si="11"/>
        <v>49.285714285714292</v>
      </c>
      <c r="R119" s="180"/>
      <c r="S119" s="180" t="str">
        <f t="shared" si="12"/>
        <v>BETUL</v>
      </c>
      <c r="T119" s="180" t="str">
        <f t="shared" si="13"/>
        <v>BETUL</v>
      </c>
      <c r="U119" s="180" t="str">
        <f t="shared" si="14"/>
        <v>OKE</v>
      </c>
      <c r="V119" s="180" t="str">
        <f t="shared" si="15"/>
        <v>OKE</v>
      </c>
    </row>
    <row r="120" spans="1:22">
      <c r="A120" s="295">
        <v>111</v>
      </c>
      <c r="B120" s="584" t="s">
        <v>35</v>
      </c>
      <c r="C120" s="585">
        <v>3</v>
      </c>
      <c r="D120" s="585" t="s">
        <v>3088</v>
      </c>
      <c r="E120" s="585" t="s">
        <v>128</v>
      </c>
      <c r="F120" s="248">
        <v>420</v>
      </c>
      <c r="G120" s="247">
        <v>187</v>
      </c>
      <c r="H120" s="249">
        <v>44.523809523809518</v>
      </c>
      <c r="I120" s="247">
        <v>104</v>
      </c>
      <c r="J120" s="249">
        <v>24.761904761904763</v>
      </c>
      <c r="K120" s="250" t="s">
        <v>3137</v>
      </c>
      <c r="M120" s="178" t="str">
        <f t="shared" si="8"/>
        <v>K</v>
      </c>
      <c r="N120" s="178" t="str">
        <f t="shared" si="9"/>
        <v>K</v>
      </c>
      <c r="O120" s="178"/>
      <c r="P120" s="184">
        <f t="shared" si="10"/>
        <v>44.523809523809518</v>
      </c>
      <c r="Q120" s="184">
        <f t="shared" si="11"/>
        <v>24.761904761904763</v>
      </c>
      <c r="R120" s="180"/>
      <c r="S120" s="180" t="str">
        <f t="shared" si="12"/>
        <v>BETUL</v>
      </c>
      <c r="T120" s="180" t="str">
        <f t="shared" si="13"/>
        <v>BETUL</v>
      </c>
      <c r="U120" s="180" t="str">
        <f t="shared" si="14"/>
        <v>OKE</v>
      </c>
      <c r="V120" s="180" t="str">
        <f t="shared" si="15"/>
        <v>OKE</v>
      </c>
    </row>
    <row r="121" spans="1:22">
      <c r="A121" s="295">
        <v>112</v>
      </c>
      <c r="B121" s="584" t="s">
        <v>35</v>
      </c>
      <c r="C121" s="585">
        <v>3</v>
      </c>
      <c r="D121" s="585" t="s">
        <v>3091</v>
      </c>
      <c r="E121" s="585" t="s">
        <v>131</v>
      </c>
      <c r="F121" s="248">
        <v>440</v>
      </c>
      <c r="G121" s="247">
        <v>261</v>
      </c>
      <c r="H121" s="249">
        <v>59.318181818181813</v>
      </c>
      <c r="I121" s="247">
        <v>269</v>
      </c>
      <c r="J121" s="249">
        <v>61.136363636363633</v>
      </c>
      <c r="K121" s="250" t="s">
        <v>3138</v>
      </c>
      <c r="M121" s="178" t="str">
        <f t="shared" si="8"/>
        <v>K</v>
      </c>
      <c r="N121" s="178" t="str">
        <f t="shared" si="9"/>
        <v>K</v>
      </c>
      <c r="O121" s="178"/>
      <c r="P121" s="184">
        <f t="shared" si="10"/>
        <v>59.318181818181813</v>
      </c>
      <c r="Q121" s="184">
        <f t="shared" si="11"/>
        <v>61.136363636363633</v>
      </c>
      <c r="R121" s="180"/>
      <c r="S121" s="180" t="str">
        <f t="shared" si="12"/>
        <v>BETUL</v>
      </c>
      <c r="T121" s="180" t="str">
        <f t="shared" si="13"/>
        <v>BETUL</v>
      </c>
      <c r="U121" s="180" t="str">
        <f t="shared" si="14"/>
        <v>OKE</v>
      </c>
      <c r="V121" s="180" t="str">
        <f t="shared" si="15"/>
        <v>OKE</v>
      </c>
    </row>
    <row r="122" spans="1:22">
      <c r="A122" s="295">
        <v>113</v>
      </c>
      <c r="B122" s="584" t="s">
        <v>35</v>
      </c>
      <c r="C122" s="585">
        <v>4</v>
      </c>
      <c r="D122" s="585" t="s">
        <v>3093</v>
      </c>
      <c r="E122" s="585" t="s">
        <v>128</v>
      </c>
      <c r="F122" s="248">
        <v>440</v>
      </c>
      <c r="G122" s="247">
        <v>134</v>
      </c>
      <c r="H122" s="249">
        <v>30.454545454545457</v>
      </c>
      <c r="I122" s="247">
        <v>111</v>
      </c>
      <c r="J122" s="249">
        <v>25.227272727272727</v>
      </c>
      <c r="K122" s="250" t="s">
        <v>3139</v>
      </c>
      <c r="M122" s="178" t="str">
        <f t="shared" si="8"/>
        <v>K</v>
      </c>
      <c r="N122" s="178" t="str">
        <f t="shared" si="9"/>
        <v>K</v>
      </c>
      <c r="O122" s="178"/>
      <c r="P122" s="184">
        <f t="shared" si="10"/>
        <v>30.454545454545457</v>
      </c>
      <c r="Q122" s="184">
        <f t="shared" si="11"/>
        <v>25.227272727272727</v>
      </c>
      <c r="R122" s="180"/>
      <c r="S122" s="180" t="str">
        <f t="shared" si="12"/>
        <v>BETUL</v>
      </c>
      <c r="T122" s="180" t="str">
        <f t="shared" si="13"/>
        <v>BETUL</v>
      </c>
      <c r="U122" s="180" t="str">
        <f t="shared" si="14"/>
        <v>OKE</v>
      </c>
      <c r="V122" s="180" t="str">
        <f t="shared" si="15"/>
        <v>OKE</v>
      </c>
    </row>
    <row r="123" spans="1:22">
      <c r="A123" s="295">
        <v>114</v>
      </c>
      <c r="B123" s="584" t="s">
        <v>35</v>
      </c>
      <c r="C123" s="585">
        <v>4</v>
      </c>
      <c r="D123" s="585" t="s">
        <v>5469</v>
      </c>
      <c r="E123" s="585" t="s">
        <v>128</v>
      </c>
      <c r="F123" s="248">
        <v>440</v>
      </c>
      <c r="G123" s="247">
        <v>78</v>
      </c>
      <c r="H123" s="249">
        <v>17.727272727272727</v>
      </c>
      <c r="I123" s="247">
        <v>70</v>
      </c>
      <c r="J123" s="249">
        <v>15.909090909090908</v>
      </c>
      <c r="K123" s="250"/>
      <c r="M123" s="178" t="str">
        <f t="shared" si="8"/>
        <v>K</v>
      </c>
      <c r="N123" s="178" t="str">
        <f t="shared" si="9"/>
        <v>K</v>
      </c>
      <c r="O123" s="178"/>
      <c r="P123" s="184">
        <f t="shared" si="10"/>
        <v>17.727272727272727</v>
      </c>
      <c r="Q123" s="184">
        <f t="shared" si="11"/>
        <v>15.909090909090908</v>
      </c>
      <c r="R123" s="180"/>
      <c r="S123" s="180" t="str">
        <f t="shared" si="12"/>
        <v>BETUL</v>
      </c>
      <c r="T123" s="180" t="str">
        <f t="shared" si="13"/>
        <v>BETUL</v>
      </c>
      <c r="U123" s="180" t="str">
        <f t="shared" si="14"/>
        <v>OKE</v>
      </c>
      <c r="V123" s="180" t="str">
        <f t="shared" si="15"/>
        <v>OKE</v>
      </c>
    </row>
    <row r="124" spans="1:22">
      <c r="A124" s="295">
        <v>115</v>
      </c>
      <c r="B124" s="584" t="s">
        <v>286</v>
      </c>
      <c r="C124" s="585">
        <v>1</v>
      </c>
      <c r="D124" s="585" t="s">
        <v>3100</v>
      </c>
      <c r="E124" s="585" t="s">
        <v>128</v>
      </c>
      <c r="F124" s="248">
        <v>320</v>
      </c>
      <c r="G124" s="247">
        <v>150</v>
      </c>
      <c r="H124" s="249">
        <v>46.875</v>
      </c>
      <c r="I124" s="247">
        <v>150</v>
      </c>
      <c r="J124" s="249">
        <v>46.875</v>
      </c>
      <c r="K124" s="250" t="s">
        <v>3141</v>
      </c>
      <c r="M124" s="178" t="str">
        <f t="shared" si="8"/>
        <v>K</v>
      </c>
      <c r="N124" s="178" t="str">
        <f t="shared" si="9"/>
        <v>K</v>
      </c>
      <c r="O124" s="178"/>
      <c r="P124" s="184">
        <f t="shared" si="10"/>
        <v>46.875</v>
      </c>
      <c r="Q124" s="184">
        <f t="shared" si="11"/>
        <v>46.875</v>
      </c>
      <c r="R124" s="180"/>
      <c r="S124" s="180" t="str">
        <f t="shared" si="12"/>
        <v>BETUL</v>
      </c>
      <c r="T124" s="180" t="str">
        <f t="shared" si="13"/>
        <v>BETUL</v>
      </c>
      <c r="U124" s="180" t="str">
        <f t="shared" si="14"/>
        <v>OKE</v>
      </c>
      <c r="V124" s="180" t="str">
        <f t="shared" si="15"/>
        <v>OKE</v>
      </c>
    </row>
    <row r="125" spans="1:22">
      <c r="A125" s="295">
        <v>116</v>
      </c>
      <c r="B125" s="584" t="s">
        <v>286</v>
      </c>
      <c r="C125" s="585">
        <v>2</v>
      </c>
      <c r="D125" s="585" t="s">
        <v>287</v>
      </c>
      <c r="E125" s="585" t="s">
        <v>131</v>
      </c>
      <c r="F125" s="248">
        <v>240</v>
      </c>
      <c r="G125" s="247">
        <v>210</v>
      </c>
      <c r="H125" s="249">
        <v>87.5</v>
      </c>
      <c r="I125" s="247">
        <v>210</v>
      </c>
      <c r="J125" s="249">
        <v>87.5</v>
      </c>
      <c r="K125" s="250" t="s">
        <v>3142</v>
      </c>
      <c r="M125" s="178" t="str">
        <f t="shared" si="8"/>
        <v>B</v>
      </c>
      <c r="N125" s="178" t="str">
        <f t="shared" si="9"/>
        <v>B</v>
      </c>
      <c r="O125" s="178"/>
      <c r="P125" s="184">
        <f t="shared" si="10"/>
        <v>87.5</v>
      </c>
      <c r="Q125" s="184">
        <f t="shared" si="11"/>
        <v>87.5</v>
      </c>
      <c r="R125" s="180"/>
      <c r="S125" s="180" t="str">
        <f t="shared" si="12"/>
        <v>BETUL</v>
      </c>
      <c r="T125" s="180" t="str">
        <f t="shared" si="13"/>
        <v>BETUL</v>
      </c>
      <c r="U125" s="180" t="str">
        <f t="shared" si="14"/>
        <v>OKE</v>
      </c>
      <c r="V125" s="180" t="str">
        <f t="shared" si="15"/>
        <v>OKE</v>
      </c>
    </row>
    <row r="126" spans="1:22">
      <c r="A126" s="295">
        <v>117</v>
      </c>
      <c r="B126" s="584" t="s">
        <v>286</v>
      </c>
      <c r="C126" s="585">
        <v>2</v>
      </c>
      <c r="D126" s="585" t="s">
        <v>291</v>
      </c>
      <c r="E126" s="585" t="s">
        <v>131</v>
      </c>
      <c r="F126" s="248">
        <v>240</v>
      </c>
      <c r="G126" s="247">
        <v>190</v>
      </c>
      <c r="H126" s="249">
        <v>79.166666666666657</v>
      </c>
      <c r="I126" s="247">
        <v>190</v>
      </c>
      <c r="J126" s="249">
        <v>79.166666666666657</v>
      </c>
      <c r="K126" s="250" t="s">
        <v>3143</v>
      </c>
      <c r="M126" s="178" t="str">
        <f t="shared" si="8"/>
        <v>K</v>
      </c>
      <c r="N126" s="178" t="str">
        <f t="shared" si="9"/>
        <v>K</v>
      </c>
      <c r="O126" s="178"/>
      <c r="P126" s="184">
        <f t="shared" si="10"/>
        <v>79.166666666666657</v>
      </c>
      <c r="Q126" s="184">
        <f t="shared" si="11"/>
        <v>79.166666666666657</v>
      </c>
      <c r="R126" s="180"/>
      <c r="S126" s="180" t="str">
        <f t="shared" si="12"/>
        <v>BETUL</v>
      </c>
      <c r="T126" s="180" t="str">
        <f t="shared" si="13"/>
        <v>BETUL</v>
      </c>
      <c r="U126" s="180" t="str">
        <f t="shared" si="14"/>
        <v>OKE</v>
      </c>
      <c r="V126" s="180" t="str">
        <f t="shared" si="15"/>
        <v>OKE</v>
      </c>
    </row>
    <row r="127" spans="1:22">
      <c r="A127" s="295">
        <v>118</v>
      </c>
      <c r="B127" s="584" t="s">
        <v>286</v>
      </c>
      <c r="C127" s="585">
        <v>2</v>
      </c>
      <c r="D127" s="585" t="s">
        <v>3104</v>
      </c>
      <c r="E127" s="585" t="s">
        <v>128</v>
      </c>
      <c r="F127" s="248">
        <v>240</v>
      </c>
      <c r="G127" s="247">
        <v>120</v>
      </c>
      <c r="H127" s="249">
        <v>50</v>
      </c>
      <c r="I127" s="247">
        <v>120</v>
      </c>
      <c r="J127" s="249">
        <v>50</v>
      </c>
      <c r="K127" s="250" t="s">
        <v>3144</v>
      </c>
      <c r="M127" s="178" t="str">
        <f t="shared" si="8"/>
        <v>K</v>
      </c>
      <c r="N127" s="178" t="str">
        <f t="shared" si="9"/>
        <v>K</v>
      </c>
      <c r="O127" s="178"/>
      <c r="P127" s="184">
        <f t="shared" si="10"/>
        <v>50</v>
      </c>
      <c r="Q127" s="184">
        <f t="shared" si="11"/>
        <v>50</v>
      </c>
      <c r="R127" s="180"/>
      <c r="S127" s="180" t="str">
        <f t="shared" si="12"/>
        <v>BETUL</v>
      </c>
      <c r="T127" s="180" t="str">
        <f t="shared" si="13"/>
        <v>BETUL</v>
      </c>
      <c r="U127" s="180" t="str">
        <f t="shared" si="14"/>
        <v>OKE</v>
      </c>
      <c r="V127" s="180" t="str">
        <f t="shared" si="15"/>
        <v>OKE</v>
      </c>
    </row>
    <row r="128" spans="1:22">
      <c r="A128" s="295">
        <v>119</v>
      </c>
      <c r="B128" s="584" t="s">
        <v>286</v>
      </c>
      <c r="C128" s="585">
        <v>2</v>
      </c>
      <c r="D128" s="585" t="s">
        <v>3106</v>
      </c>
      <c r="E128" s="585" t="s">
        <v>131</v>
      </c>
      <c r="F128" s="248">
        <v>240</v>
      </c>
      <c r="G128" s="247">
        <v>85</v>
      </c>
      <c r="H128" s="249">
        <v>35.416666666666671</v>
      </c>
      <c r="I128" s="247">
        <v>85</v>
      </c>
      <c r="J128" s="249">
        <v>35.416666666666671</v>
      </c>
      <c r="K128" s="250" t="s">
        <v>3145</v>
      </c>
      <c r="M128" s="178" t="str">
        <f t="shared" si="8"/>
        <v>K</v>
      </c>
      <c r="N128" s="178" t="str">
        <f t="shared" si="9"/>
        <v>K</v>
      </c>
      <c r="O128" s="178"/>
      <c r="P128" s="184">
        <f t="shared" si="10"/>
        <v>35.416666666666671</v>
      </c>
      <c r="Q128" s="184">
        <f t="shared" si="11"/>
        <v>35.416666666666671</v>
      </c>
      <c r="R128" s="180"/>
      <c r="S128" s="180" t="str">
        <f t="shared" si="12"/>
        <v>BETUL</v>
      </c>
      <c r="T128" s="180" t="str">
        <f t="shared" si="13"/>
        <v>BETUL</v>
      </c>
      <c r="U128" s="180" t="str">
        <f t="shared" si="14"/>
        <v>OKE</v>
      </c>
      <c r="V128" s="180" t="str">
        <f t="shared" si="15"/>
        <v>OKE</v>
      </c>
    </row>
    <row r="129" spans="1:22">
      <c r="A129" s="295">
        <v>120</v>
      </c>
      <c r="B129" s="584" t="s">
        <v>286</v>
      </c>
      <c r="C129" s="585">
        <v>2</v>
      </c>
      <c r="D129" s="585" t="s">
        <v>3097</v>
      </c>
      <c r="E129" s="585" t="s">
        <v>131</v>
      </c>
      <c r="F129" s="248">
        <v>320</v>
      </c>
      <c r="G129" s="247">
        <v>170</v>
      </c>
      <c r="H129" s="249">
        <v>53.125</v>
      </c>
      <c r="I129" s="247">
        <v>170</v>
      </c>
      <c r="J129" s="249">
        <v>53.125</v>
      </c>
      <c r="K129" s="250" t="s">
        <v>3140</v>
      </c>
      <c r="M129" s="178" t="str">
        <f t="shared" si="8"/>
        <v>K</v>
      </c>
      <c r="N129" s="178" t="str">
        <f t="shared" si="9"/>
        <v>K</v>
      </c>
      <c r="O129" s="178"/>
      <c r="P129" s="184">
        <f t="shared" si="10"/>
        <v>53.125</v>
      </c>
      <c r="Q129" s="184">
        <f t="shared" si="11"/>
        <v>53.125</v>
      </c>
      <c r="R129" s="180"/>
      <c r="S129" s="180" t="str">
        <f t="shared" si="12"/>
        <v>BETUL</v>
      </c>
      <c r="T129" s="180" t="str">
        <f t="shared" si="13"/>
        <v>BETUL</v>
      </c>
      <c r="U129" s="180" t="str">
        <f t="shared" si="14"/>
        <v>OKE</v>
      </c>
      <c r="V129" s="180" t="str">
        <f t="shared" si="15"/>
        <v>OKE</v>
      </c>
    </row>
    <row r="130" spans="1:22">
      <c r="A130" s="295">
        <v>121</v>
      </c>
      <c r="B130" s="584" t="s">
        <v>286</v>
      </c>
      <c r="C130" s="585">
        <v>2</v>
      </c>
      <c r="D130" s="585" t="s">
        <v>3146</v>
      </c>
      <c r="E130" s="585" t="s">
        <v>128</v>
      </c>
      <c r="F130" s="248">
        <v>300</v>
      </c>
      <c r="G130" s="247">
        <v>50</v>
      </c>
      <c r="H130" s="249">
        <v>16.666666666666664</v>
      </c>
      <c r="I130" s="247">
        <v>50</v>
      </c>
      <c r="J130" s="249">
        <v>16.666666666666664</v>
      </c>
      <c r="K130" s="250" t="s">
        <v>3147</v>
      </c>
      <c r="M130" s="178" t="str">
        <f t="shared" si="8"/>
        <v>K</v>
      </c>
      <c r="N130" s="178" t="str">
        <f t="shared" si="9"/>
        <v>K</v>
      </c>
      <c r="O130" s="178"/>
      <c r="P130" s="184">
        <f t="shared" si="10"/>
        <v>16.666666666666664</v>
      </c>
      <c r="Q130" s="184">
        <f t="shared" si="11"/>
        <v>16.666666666666664</v>
      </c>
      <c r="R130" s="180"/>
      <c r="S130" s="180" t="str">
        <f t="shared" si="12"/>
        <v>BETUL</v>
      </c>
      <c r="T130" s="180" t="str">
        <f t="shared" si="13"/>
        <v>BETUL</v>
      </c>
      <c r="U130" s="180" t="str">
        <f t="shared" si="14"/>
        <v>OKE</v>
      </c>
      <c r="V130" s="180" t="str">
        <f t="shared" si="15"/>
        <v>OKE</v>
      </c>
    </row>
    <row r="131" spans="1:22">
      <c r="A131" s="295">
        <v>122</v>
      </c>
      <c r="B131" s="584" t="s">
        <v>286</v>
      </c>
      <c r="C131" s="585">
        <v>2</v>
      </c>
      <c r="D131" s="585" t="s">
        <v>3148</v>
      </c>
      <c r="E131" s="585" t="s">
        <v>128</v>
      </c>
      <c r="F131" s="248">
        <v>300</v>
      </c>
      <c r="G131" s="247">
        <v>75</v>
      </c>
      <c r="H131" s="249">
        <v>25</v>
      </c>
      <c r="I131" s="247">
        <v>75</v>
      </c>
      <c r="J131" s="249">
        <v>25</v>
      </c>
      <c r="K131" s="250" t="s">
        <v>3149</v>
      </c>
      <c r="M131" s="178" t="str">
        <f t="shared" si="8"/>
        <v>K</v>
      </c>
      <c r="N131" s="178" t="str">
        <f t="shared" si="9"/>
        <v>K</v>
      </c>
      <c r="O131" s="178"/>
      <c r="P131" s="184">
        <f t="shared" si="10"/>
        <v>25</v>
      </c>
      <c r="Q131" s="184">
        <f t="shared" si="11"/>
        <v>25</v>
      </c>
      <c r="R131" s="180"/>
      <c r="S131" s="180" t="str">
        <f t="shared" si="12"/>
        <v>BETUL</v>
      </c>
      <c r="T131" s="180" t="str">
        <f t="shared" si="13"/>
        <v>BETUL</v>
      </c>
      <c r="U131" s="180" t="str">
        <f t="shared" si="14"/>
        <v>OKE</v>
      </c>
      <c r="V131" s="180" t="str">
        <f t="shared" si="15"/>
        <v>OKE</v>
      </c>
    </row>
    <row r="132" spans="1:22">
      <c r="A132" s="295">
        <v>123</v>
      </c>
      <c r="B132" s="584" t="s">
        <v>286</v>
      </c>
      <c r="C132" s="585">
        <v>2</v>
      </c>
      <c r="D132" s="585" t="s">
        <v>5470</v>
      </c>
      <c r="E132" s="585" t="s">
        <v>131</v>
      </c>
      <c r="F132" s="248">
        <v>300</v>
      </c>
      <c r="G132" s="247">
        <v>170</v>
      </c>
      <c r="H132" s="249">
        <v>56.666666666666664</v>
      </c>
      <c r="I132" s="247">
        <v>170</v>
      </c>
      <c r="J132" s="249">
        <v>56.666666666666664</v>
      </c>
      <c r="K132" s="250"/>
      <c r="M132" s="178" t="str">
        <f t="shared" si="8"/>
        <v>K</v>
      </c>
      <c r="N132" s="178" t="str">
        <f t="shared" si="9"/>
        <v>K</v>
      </c>
      <c r="O132" s="178"/>
      <c r="P132" s="184">
        <f t="shared" si="10"/>
        <v>56.666666666666664</v>
      </c>
      <c r="Q132" s="184">
        <f t="shared" si="11"/>
        <v>56.666666666666664</v>
      </c>
      <c r="R132" s="180"/>
      <c r="S132" s="180" t="str">
        <f t="shared" si="12"/>
        <v>BETUL</v>
      </c>
      <c r="T132" s="180" t="str">
        <f t="shared" si="13"/>
        <v>BETUL</v>
      </c>
      <c r="U132" s="180" t="str">
        <f t="shared" si="14"/>
        <v>OKE</v>
      </c>
      <c r="V132" s="180" t="str">
        <f t="shared" si="15"/>
        <v>OKE</v>
      </c>
    </row>
    <row r="133" spans="1:22">
      <c r="A133" s="295">
        <v>124</v>
      </c>
      <c r="B133" s="584" t="s">
        <v>286</v>
      </c>
      <c r="C133" s="585">
        <v>3</v>
      </c>
      <c r="D133" s="585" t="s">
        <v>3109</v>
      </c>
      <c r="E133" s="585" t="s">
        <v>131</v>
      </c>
      <c r="F133" s="248">
        <v>300</v>
      </c>
      <c r="G133" s="247">
        <v>240</v>
      </c>
      <c r="H133" s="249">
        <v>80</v>
      </c>
      <c r="I133" s="247">
        <v>240</v>
      </c>
      <c r="J133" s="249">
        <v>80</v>
      </c>
      <c r="K133" s="250" t="s">
        <v>3150</v>
      </c>
      <c r="M133" s="178" t="str">
        <f t="shared" si="8"/>
        <v>B</v>
      </c>
      <c r="N133" s="178" t="str">
        <f t="shared" si="9"/>
        <v>B</v>
      </c>
      <c r="O133" s="178"/>
      <c r="P133" s="184">
        <f t="shared" si="10"/>
        <v>80</v>
      </c>
      <c r="Q133" s="184">
        <f t="shared" si="11"/>
        <v>80</v>
      </c>
      <c r="R133" s="180"/>
      <c r="S133" s="180" t="str">
        <f t="shared" si="12"/>
        <v>BETUL</v>
      </c>
      <c r="T133" s="180" t="str">
        <f t="shared" si="13"/>
        <v>BETUL</v>
      </c>
      <c r="U133" s="180" t="str">
        <f t="shared" si="14"/>
        <v>OKE</v>
      </c>
      <c r="V133" s="180" t="str">
        <f t="shared" si="15"/>
        <v>OKE</v>
      </c>
    </row>
    <row r="134" spans="1:22">
      <c r="A134" s="295">
        <v>125</v>
      </c>
      <c r="B134" s="584" t="s">
        <v>286</v>
      </c>
      <c r="C134" s="585">
        <v>3</v>
      </c>
      <c r="D134" s="585" t="s">
        <v>3111</v>
      </c>
      <c r="E134" s="585" t="s">
        <v>131</v>
      </c>
      <c r="F134" s="248">
        <v>240</v>
      </c>
      <c r="G134" s="247">
        <v>0</v>
      </c>
      <c r="H134" s="249">
        <v>0</v>
      </c>
      <c r="I134" s="247">
        <v>0</v>
      </c>
      <c r="J134" s="249">
        <v>0</v>
      </c>
      <c r="K134" s="250" t="s">
        <v>3151</v>
      </c>
      <c r="M134" s="178" t="str">
        <f t="shared" si="8"/>
        <v>K</v>
      </c>
      <c r="N134" s="178" t="str">
        <f t="shared" si="9"/>
        <v>K</v>
      </c>
      <c r="O134" s="178"/>
      <c r="P134" s="184">
        <f t="shared" si="10"/>
        <v>0</v>
      </c>
      <c r="Q134" s="184">
        <f t="shared" si="11"/>
        <v>0</v>
      </c>
      <c r="R134" s="180"/>
      <c r="S134" s="180" t="str">
        <f t="shared" si="12"/>
        <v>BETUL</v>
      </c>
      <c r="T134" s="180" t="str">
        <f t="shared" si="13"/>
        <v>BETUL</v>
      </c>
      <c r="U134" s="180" t="str">
        <f t="shared" si="14"/>
        <v>OKE</v>
      </c>
      <c r="V134" s="180" t="str">
        <f t="shared" si="15"/>
        <v>OKE</v>
      </c>
    </row>
    <row r="135" spans="1:22">
      <c r="A135" s="295">
        <v>126</v>
      </c>
      <c r="B135" s="584" t="s">
        <v>286</v>
      </c>
      <c r="C135" s="585">
        <v>3</v>
      </c>
      <c r="D135" s="585" t="s">
        <v>3114</v>
      </c>
      <c r="E135" s="585" t="s">
        <v>131</v>
      </c>
      <c r="F135" s="248">
        <v>300</v>
      </c>
      <c r="G135" s="247">
        <v>245</v>
      </c>
      <c r="H135" s="249">
        <v>81.666666666666671</v>
      </c>
      <c r="I135" s="247">
        <v>245</v>
      </c>
      <c r="J135" s="249">
        <v>81.666666666666671</v>
      </c>
      <c r="K135" s="250" t="s">
        <v>3152</v>
      </c>
      <c r="M135" s="178" t="str">
        <f t="shared" si="8"/>
        <v>B</v>
      </c>
      <c r="N135" s="178" t="str">
        <f t="shared" si="9"/>
        <v>B</v>
      </c>
      <c r="O135" s="178"/>
      <c r="P135" s="184">
        <f t="shared" si="10"/>
        <v>81.666666666666671</v>
      </c>
      <c r="Q135" s="184">
        <f t="shared" si="11"/>
        <v>81.666666666666671</v>
      </c>
      <c r="R135" s="180"/>
      <c r="S135" s="180" t="str">
        <f t="shared" si="12"/>
        <v>BETUL</v>
      </c>
      <c r="T135" s="180" t="str">
        <f t="shared" si="13"/>
        <v>BETUL</v>
      </c>
      <c r="U135" s="180" t="str">
        <f t="shared" si="14"/>
        <v>OKE</v>
      </c>
      <c r="V135" s="180" t="str">
        <f t="shared" si="15"/>
        <v>OKE</v>
      </c>
    </row>
    <row r="136" spans="1:22">
      <c r="A136" s="295">
        <v>127</v>
      </c>
      <c r="B136" s="584" t="s">
        <v>286</v>
      </c>
      <c r="C136" s="585">
        <v>3</v>
      </c>
      <c r="D136" s="585" t="s">
        <v>3117</v>
      </c>
      <c r="E136" s="585" t="s">
        <v>128</v>
      </c>
      <c r="F136" s="248">
        <v>300</v>
      </c>
      <c r="G136" s="247">
        <v>0</v>
      </c>
      <c r="H136" s="249">
        <v>0</v>
      </c>
      <c r="I136" s="247">
        <v>0</v>
      </c>
      <c r="J136" s="249">
        <v>0</v>
      </c>
      <c r="K136" s="250" t="s">
        <v>3153</v>
      </c>
      <c r="M136" s="178" t="str">
        <f t="shared" si="8"/>
        <v>K</v>
      </c>
      <c r="N136" s="178" t="str">
        <f t="shared" si="9"/>
        <v>K</v>
      </c>
      <c r="O136" s="178"/>
      <c r="P136" s="184">
        <f t="shared" si="10"/>
        <v>0</v>
      </c>
      <c r="Q136" s="184">
        <f t="shared" si="11"/>
        <v>0</v>
      </c>
      <c r="R136" s="180"/>
      <c r="S136" s="180" t="str">
        <f t="shared" si="12"/>
        <v>BETUL</v>
      </c>
      <c r="T136" s="180" t="str">
        <f t="shared" si="13"/>
        <v>BETUL</v>
      </c>
      <c r="U136" s="180" t="str">
        <f t="shared" si="14"/>
        <v>OKE</v>
      </c>
      <c r="V136" s="180" t="str">
        <f t="shared" si="15"/>
        <v>OKE</v>
      </c>
    </row>
    <row r="137" spans="1:22" ht="14">
      <c r="A137" s="295">
        <v>128</v>
      </c>
      <c r="B137" s="584" t="s">
        <v>286</v>
      </c>
      <c r="C137" s="585">
        <v>4</v>
      </c>
      <c r="D137" s="585" t="s">
        <v>3120</v>
      </c>
      <c r="E137" s="585" t="s">
        <v>131</v>
      </c>
      <c r="F137" s="248">
        <v>425</v>
      </c>
      <c r="G137" s="247">
        <v>200</v>
      </c>
      <c r="H137" s="249">
        <v>47.058823529411761</v>
      </c>
      <c r="I137" s="247">
        <v>200</v>
      </c>
      <c r="J137" s="249">
        <v>47.058823529411761</v>
      </c>
      <c r="K137" s="587" t="s">
        <v>3154</v>
      </c>
      <c r="M137" s="178" t="str">
        <f t="shared" si="8"/>
        <v>K</v>
      </c>
      <c r="N137" s="178" t="str">
        <f t="shared" si="9"/>
        <v>K</v>
      </c>
      <c r="O137" s="178"/>
      <c r="P137" s="184">
        <f t="shared" si="10"/>
        <v>47.058823529411761</v>
      </c>
      <c r="Q137" s="184">
        <f t="shared" si="11"/>
        <v>47.058823529411761</v>
      </c>
      <c r="R137" s="180"/>
      <c r="S137" s="180" t="str">
        <f t="shared" si="12"/>
        <v>BETUL</v>
      </c>
      <c r="T137" s="180" t="str">
        <f t="shared" si="13"/>
        <v>BETUL</v>
      </c>
      <c r="U137" s="180" t="str">
        <f t="shared" si="14"/>
        <v>OKE</v>
      </c>
      <c r="V137" s="180" t="str">
        <f t="shared" si="15"/>
        <v>OKE</v>
      </c>
    </row>
    <row r="138" spans="1:22" ht="14">
      <c r="A138" s="295">
        <v>129</v>
      </c>
      <c r="B138" s="584" t="s">
        <v>286</v>
      </c>
      <c r="C138" s="585">
        <v>4</v>
      </c>
      <c r="D138" s="585" t="s">
        <v>3123</v>
      </c>
      <c r="E138" s="585" t="s">
        <v>131</v>
      </c>
      <c r="F138" s="248">
        <v>425</v>
      </c>
      <c r="G138" s="247">
        <v>210</v>
      </c>
      <c r="H138" s="249">
        <v>49.411764705882355</v>
      </c>
      <c r="I138" s="247">
        <v>210</v>
      </c>
      <c r="J138" s="249">
        <v>49.411764705882355</v>
      </c>
      <c r="K138" s="587" t="s">
        <v>3155</v>
      </c>
      <c r="M138" s="178" t="str">
        <f t="shared" ref="M138:M140" si="16">IF(H138&gt;=80,"B","K")</f>
        <v>K</v>
      </c>
      <c r="N138" s="178" t="str">
        <f t="shared" ref="N138:N140" si="17">IF(J138&gt;=80,"B","K")</f>
        <v>K</v>
      </c>
      <c r="O138" s="178"/>
      <c r="P138" s="184">
        <f t="shared" ref="P138:P140" si="18">(G138/F138)*100</f>
        <v>49.411764705882355</v>
      </c>
      <c r="Q138" s="184">
        <f t="shared" ref="Q138:Q140" si="19">(I138/F138)*100</f>
        <v>49.411764705882355</v>
      </c>
      <c r="R138" s="180"/>
      <c r="S138" s="180" t="str">
        <f t="shared" ref="S138:S140" si="20">IF(P138=H138,"BETUL","salah")</f>
        <v>BETUL</v>
      </c>
      <c r="T138" s="180" t="str">
        <f t="shared" ref="T138:T140" si="21">IF(Q138=J138,"BETUL","salah")</f>
        <v>BETUL</v>
      </c>
      <c r="U138" s="180" t="str">
        <f t="shared" ref="U138:U140" si="22">IF(H138&gt;100,"CEK KEMBALI","OKE")</f>
        <v>OKE</v>
      </c>
      <c r="V138" s="180" t="str">
        <f t="shared" ref="V138:V140" si="23">IF(J138&gt;100,"CEK KEMBALI","OKE")</f>
        <v>OKE</v>
      </c>
    </row>
    <row r="139" spans="1:22" ht="14">
      <c r="A139" s="234">
        <v>130</v>
      </c>
      <c r="B139" s="584" t="s">
        <v>286</v>
      </c>
      <c r="C139" s="585">
        <v>4</v>
      </c>
      <c r="D139" s="585" t="s">
        <v>3126</v>
      </c>
      <c r="E139" s="585" t="s">
        <v>131</v>
      </c>
      <c r="F139" s="248">
        <v>300</v>
      </c>
      <c r="G139" s="247">
        <v>50</v>
      </c>
      <c r="H139" s="249">
        <v>16.666666666666664</v>
      </c>
      <c r="I139" s="247">
        <v>50</v>
      </c>
      <c r="J139" s="249">
        <v>16.666666666666664</v>
      </c>
      <c r="K139" s="587" t="s">
        <v>3156</v>
      </c>
      <c r="M139" s="178" t="str">
        <f t="shared" si="16"/>
        <v>K</v>
      </c>
      <c r="N139" s="178" t="str">
        <f t="shared" si="17"/>
        <v>K</v>
      </c>
      <c r="O139" s="178"/>
      <c r="P139" s="184">
        <f t="shared" si="18"/>
        <v>16.666666666666664</v>
      </c>
      <c r="Q139" s="184">
        <f t="shared" si="19"/>
        <v>16.666666666666664</v>
      </c>
      <c r="R139" s="180"/>
      <c r="S139" s="180" t="str">
        <f t="shared" si="20"/>
        <v>BETUL</v>
      </c>
      <c r="T139" s="180" t="str">
        <f t="shared" si="21"/>
        <v>BETUL</v>
      </c>
      <c r="U139" s="180" t="str">
        <f t="shared" si="22"/>
        <v>OKE</v>
      </c>
      <c r="V139" s="180" t="str">
        <f t="shared" si="23"/>
        <v>OKE</v>
      </c>
    </row>
    <row r="140" spans="1:22" ht="14">
      <c r="A140" s="234">
        <v>131</v>
      </c>
      <c r="B140" s="584" t="s">
        <v>286</v>
      </c>
      <c r="C140" s="585">
        <v>4</v>
      </c>
      <c r="D140" s="585" t="s">
        <v>3129</v>
      </c>
      <c r="E140" s="585" t="s">
        <v>128</v>
      </c>
      <c r="F140" s="248">
        <v>300</v>
      </c>
      <c r="G140" s="247">
        <v>210</v>
      </c>
      <c r="H140" s="249">
        <v>70</v>
      </c>
      <c r="I140" s="247">
        <v>210</v>
      </c>
      <c r="J140" s="249">
        <v>70</v>
      </c>
      <c r="K140" s="587" t="s">
        <v>3157</v>
      </c>
      <c r="M140" s="178" t="str">
        <f t="shared" si="16"/>
        <v>K</v>
      </c>
      <c r="N140" s="178" t="str">
        <f t="shared" si="17"/>
        <v>K</v>
      </c>
      <c r="O140" s="178"/>
      <c r="P140" s="184">
        <f t="shared" si="18"/>
        <v>70</v>
      </c>
      <c r="Q140" s="184">
        <f t="shared" si="19"/>
        <v>70</v>
      </c>
      <c r="R140" s="180"/>
      <c r="S140" s="180" t="str">
        <f t="shared" si="20"/>
        <v>BETUL</v>
      </c>
      <c r="T140" s="180" t="str">
        <f t="shared" si="21"/>
        <v>BETUL</v>
      </c>
      <c r="U140" s="180" t="str">
        <f t="shared" si="22"/>
        <v>OKE</v>
      </c>
      <c r="V140" s="180" t="str">
        <f t="shared" si="23"/>
        <v>OKE</v>
      </c>
    </row>
    <row r="141" spans="1:22">
      <c r="M141" s="178"/>
      <c r="N141" s="178"/>
      <c r="P141" s="184"/>
      <c r="Q141" s="184"/>
      <c r="S141" s="180"/>
      <c r="T141" s="180"/>
      <c r="U141" s="180"/>
      <c r="V141" s="180"/>
    </row>
    <row r="142" spans="1:22">
      <c r="M142" s="178"/>
      <c r="N142" s="178"/>
      <c r="P142" s="184"/>
      <c r="Q142" s="184"/>
      <c r="S142" s="180"/>
      <c r="T142" s="180"/>
      <c r="U142" s="180"/>
      <c r="V142" s="180"/>
    </row>
    <row r="143" spans="1:22">
      <c r="M143" s="178"/>
      <c r="N143" s="178"/>
      <c r="P143" s="184"/>
      <c r="Q143" s="184"/>
      <c r="S143" s="180"/>
      <c r="T143" s="180"/>
      <c r="U143" s="180"/>
      <c r="V143" s="180"/>
    </row>
    <row r="144" spans="1:22">
      <c r="M144" s="178"/>
      <c r="N144" s="178"/>
      <c r="P144" s="184"/>
      <c r="Q144" s="184"/>
      <c r="S144" s="180"/>
      <c r="T144" s="180"/>
      <c r="U144" s="180"/>
      <c r="V144" s="180"/>
    </row>
    <row r="145" spans="13:22">
      <c r="M145" s="178"/>
      <c r="N145" s="178"/>
      <c r="P145" s="184"/>
      <c r="Q145" s="184"/>
      <c r="S145" s="180"/>
      <c r="T145" s="180"/>
      <c r="U145" s="180"/>
      <c r="V145" s="180"/>
    </row>
    <row r="146" spans="13:22">
      <c r="M146" s="178"/>
      <c r="N146" s="178"/>
      <c r="P146" s="184"/>
      <c r="Q146" s="184"/>
      <c r="S146" s="180"/>
      <c r="T146" s="180"/>
      <c r="U146" s="180"/>
      <c r="V146" s="180"/>
    </row>
    <row r="147" spans="13:22">
      <c r="M147" s="178"/>
      <c r="N147" s="178"/>
      <c r="P147" s="184"/>
      <c r="Q147" s="184"/>
      <c r="S147" s="180"/>
      <c r="T147" s="180"/>
      <c r="U147" s="180"/>
      <c r="V147" s="180"/>
    </row>
    <row r="148" spans="13:22">
      <c r="M148" s="178"/>
      <c r="N148" s="178"/>
      <c r="P148" s="184"/>
      <c r="Q148" s="184"/>
      <c r="S148" s="180"/>
      <c r="T148" s="180"/>
      <c r="U148" s="180"/>
      <c r="V148" s="180"/>
    </row>
    <row r="149" spans="13:22">
      <c r="M149" s="178"/>
      <c r="N149" s="178"/>
      <c r="P149" s="184"/>
      <c r="Q149" s="184"/>
      <c r="S149" s="180"/>
      <c r="T149" s="180"/>
      <c r="U149" s="180"/>
      <c r="V149" s="180"/>
    </row>
    <row r="150" spans="13:22">
      <c r="M150" s="178"/>
      <c r="N150" s="178"/>
      <c r="P150" s="184"/>
      <c r="Q150" s="184"/>
      <c r="S150" s="180"/>
      <c r="T150" s="180"/>
      <c r="U150" s="180"/>
      <c r="V150" s="180"/>
    </row>
    <row r="151" spans="13:22">
      <c r="M151" s="178"/>
      <c r="N151" s="178"/>
      <c r="P151" s="184"/>
      <c r="Q151" s="184"/>
      <c r="S151" s="180"/>
      <c r="T151" s="180"/>
      <c r="U151" s="180"/>
      <c r="V151" s="180"/>
    </row>
    <row r="152" spans="13:22">
      <c r="M152" s="178"/>
      <c r="N152" s="178"/>
      <c r="P152" s="184"/>
      <c r="Q152" s="184"/>
      <c r="S152" s="180"/>
      <c r="T152" s="180"/>
      <c r="U152" s="180"/>
      <c r="V152" s="180"/>
    </row>
    <row r="153" spans="13:22">
      <c r="M153" s="178"/>
      <c r="N153" s="178"/>
      <c r="P153" s="184"/>
      <c r="Q153" s="184"/>
      <c r="S153" s="180"/>
      <c r="T153" s="180"/>
      <c r="U153" s="180"/>
      <c r="V153" s="180"/>
    </row>
    <row r="154" spans="13:22">
      <c r="M154" s="178"/>
      <c r="N154" s="178"/>
      <c r="P154" s="184"/>
      <c r="Q154" s="184"/>
      <c r="S154" s="180"/>
      <c r="T154" s="180"/>
      <c r="U154" s="180"/>
      <c r="V154" s="180"/>
    </row>
    <row r="155" spans="13:22">
      <c r="M155" s="178"/>
      <c r="N155" s="178"/>
      <c r="P155" s="184"/>
      <c r="Q155" s="184"/>
      <c r="S155" s="180"/>
      <c r="T155" s="180"/>
      <c r="U155" s="180"/>
      <c r="V155" s="180"/>
    </row>
    <row r="156" spans="13:22">
      <c r="M156" s="178"/>
      <c r="N156" s="178"/>
      <c r="P156" s="184"/>
      <c r="Q156" s="184"/>
      <c r="S156" s="180"/>
      <c r="T156" s="180"/>
      <c r="U156" s="180"/>
      <c r="V156" s="180"/>
    </row>
    <row r="157" spans="13:22">
      <c r="M157" s="178"/>
      <c r="N157" s="178"/>
      <c r="P157" s="184"/>
      <c r="Q157" s="184"/>
      <c r="S157" s="180"/>
      <c r="T157" s="180"/>
      <c r="U157" s="180"/>
      <c r="V157" s="180"/>
    </row>
    <row r="158" spans="13:22">
      <c r="M158" s="178"/>
      <c r="N158" s="178"/>
      <c r="P158" s="184"/>
      <c r="Q158" s="184"/>
      <c r="S158" s="180"/>
      <c r="T158" s="180"/>
      <c r="U158" s="180"/>
      <c r="V158" s="180"/>
    </row>
    <row r="159" spans="13:22">
      <c r="M159" s="178"/>
      <c r="N159" s="178"/>
      <c r="P159" s="184"/>
      <c r="Q159" s="184"/>
      <c r="S159" s="180"/>
      <c r="T159" s="180"/>
      <c r="U159" s="180"/>
      <c r="V159" s="180"/>
    </row>
    <row r="160" spans="13:22">
      <c r="M160" s="178"/>
      <c r="N160" s="178"/>
      <c r="P160" s="184"/>
      <c r="Q160" s="184"/>
      <c r="S160" s="180"/>
      <c r="T160" s="180"/>
      <c r="U160" s="180"/>
      <c r="V160" s="180"/>
    </row>
    <row r="161" spans="13:22">
      <c r="M161" s="178"/>
      <c r="N161" s="178"/>
      <c r="P161" s="184"/>
      <c r="Q161" s="184"/>
      <c r="S161" s="180"/>
      <c r="T161" s="180"/>
      <c r="U161" s="180"/>
      <c r="V161" s="180"/>
    </row>
    <row r="162" spans="13:22">
      <c r="M162" s="178"/>
      <c r="N162" s="178"/>
      <c r="P162" s="184"/>
      <c r="Q162" s="184"/>
      <c r="S162" s="180"/>
      <c r="T162" s="180"/>
      <c r="U162" s="180"/>
      <c r="V162" s="180"/>
    </row>
    <row r="163" spans="13:22">
      <c r="M163" s="178"/>
      <c r="N163" s="178"/>
      <c r="P163" s="184"/>
      <c r="Q163" s="184"/>
      <c r="S163" s="180"/>
      <c r="T163" s="180"/>
      <c r="U163" s="180"/>
      <c r="V163" s="180"/>
    </row>
    <row r="164" spans="13:22">
      <c r="M164" s="178"/>
      <c r="N164" s="178"/>
      <c r="P164" s="184"/>
      <c r="Q164" s="184"/>
      <c r="S164" s="180"/>
      <c r="T164" s="180"/>
      <c r="U164" s="180"/>
      <c r="V164" s="180"/>
    </row>
    <row r="165" spans="13:22">
      <c r="M165" s="178"/>
      <c r="N165" s="178"/>
      <c r="P165" s="184"/>
      <c r="Q165" s="184"/>
      <c r="S165" s="180"/>
      <c r="T165" s="180"/>
      <c r="U165" s="180"/>
      <c r="V165" s="180"/>
    </row>
    <row r="166" spans="13:22">
      <c r="M166" s="178"/>
      <c r="N166" s="178"/>
      <c r="P166" s="184"/>
      <c r="Q166" s="184"/>
      <c r="S166" s="180"/>
      <c r="T166" s="180"/>
      <c r="U166" s="180"/>
      <c r="V166" s="180"/>
    </row>
    <row r="167" spans="13:22">
      <c r="M167" s="211"/>
      <c r="N167" s="211"/>
      <c r="P167" s="212"/>
      <c r="Q167" s="212"/>
      <c r="S167" s="213"/>
      <c r="T167" s="213"/>
      <c r="U167" s="213"/>
      <c r="V167" s="213"/>
    </row>
    <row r="168" spans="13:22">
      <c r="M168" s="178"/>
      <c r="N168" s="178"/>
      <c r="P168" s="184"/>
      <c r="Q168" s="184"/>
      <c r="S168" s="180"/>
      <c r="T168" s="180"/>
      <c r="U168" s="180"/>
      <c r="V168" s="180"/>
    </row>
    <row r="169" spans="13:22">
      <c r="M169" s="178"/>
      <c r="N169" s="178"/>
      <c r="P169" s="184"/>
      <c r="Q169" s="184"/>
      <c r="S169" s="180"/>
      <c r="T169" s="180"/>
      <c r="U169" s="180"/>
      <c r="V169" s="180"/>
    </row>
    <row r="170" spans="13:22">
      <c r="M170" s="178"/>
      <c r="N170" s="178"/>
      <c r="P170" s="184"/>
      <c r="Q170" s="184"/>
      <c r="S170" s="180"/>
      <c r="T170" s="180"/>
      <c r="U170" s="180"/>
      <c r="V170" s="180"/>
    </row>
    <row r="171" spans="13:22">
      <c r="M171" s="178"/>
      <c r="N171" s="178"/>
      <c r="P171" s="184"/>
      <c r="Q171" s="184"/>
      <c r="S171" s="180"/>
      <c r="T171" s="180"/>
      <c r="U171" s="180"/>
      <c r="V171" s="180"/>
    </row>
    <row r="172" spans="13:22">
      <c r="M172" s="178"/>
      <c r="N172" s="178"/>
      <c r="P172" s="184"/>
      <c r="Q172" s="184"/>
      <c r="S172" s="180"/>
      <c r="T172" s="180"/>
      <c r="U172" s="180"/>
      <c r="V172" s="180"/>
    </row>
    <row r="173" spans="13:22">
      <c r="M173" s="178"/>
      <c r="N173" s="178"/>
      <c r="P173" s="184"/>
      <c r="Q173" s="184"/>
      <c r="S173" s="180"/>
      <c r="T173" s="180"/>
      <c r="U173" s="180"/>
      <c r="V173" s="180"/>
    </row>
    <row r="174" spans="13:22">
      <c r="M174" s="178"/>
      <c r="N174" s="178"/>
      <c r="P174" s="184"/>
      <c r="Q174" s="184"/>
      <c r="S174" s="180"/>
      <c r="T174" s="180"/>
      <c r="U174" s="180"/>
      <c r="V174" s="180"/>
    </row>
    <row r="175" spans="13:22">
      <c r="M175" s="178"/>
      <c r="N175" s="178"/>
      <c r="P175" s="184"/>
      <c r="Q175" s="184"/>
      <c r="S175" s="180"/>
      <c r="T175" s="180"/>
      <c r="U175" s="180"/>
      <c r="V175" s="180"/>
    </row>
    <row r="176" spans="13:22">
      <c r="M176" s="178"/>
      <c r="N176" s="178"/>
      <c r="P176" s="184"/>
      <c r="Q176" s="184"/>
      <c r="S176" s="180"/>
      <c r="T176" s="180"/>
      <c r="U176" s="180"/>
      <c r="V176" s="180"/>
    </row>
    <row r="177" spans="13:22">
      <c r="M177" s="178"/>
      <c r="N177" s="178"/>
      <c r="P177" s="184"/>
      <c r="Q177" s="184"/>
      <c r="S177" s="180"/>
      <c r="T177" s="180"/>
      <c r="U177" s="180"/>
      <c r="V177" s="180"/>
    </row>
    <row r="178" spans="13:22">
      <c r="M178" s="178"/>
      <c r="N178" s="178"/>
      <c r="P178" s="184"/>
      <c r="Q178" s="184"/>
      <c r="S178" s="180"/>
      <c r="T178" s="180"/>
      <c r="U178" s="180"/>
      <c r="V178" s="180"/>
    </row>
    <row r="179" spans="13:22">
      <c r="M179" s="178"/>
      <c r="N179" s="178"/>
      <c r="P179" s="184"/>
      <c r="Q179" s="184"/>
      <c r="S179" s="180"/>
      <c r="T179" s="180"/>
      <c r="U179" s="180"/>
      <c r="V179" s="180"/>
    </row>
    <row r="180" spans="13:22">
      <c r="M180" s="178"/>
      <c r="N180" s="178"/>
      <c r="P180" s="184"/>
      <c r="Q180" s="184"/>
      <c r="S180" s="180"/>
      <c r="T180" s="180"/>
      <c r="U180" s="180"/>
      <c r="V180" s="180"/>
    </row>
    <row r="181" spans="13:22">
      <c r="M181" s="178"/>
      <c r="N181" s="178"/>
      <c r="P181" s="184"/>
      <c r="Q181" s="184"/>
      <c r="S181" s="180"/>
      <c r="T181" s="180"/>
      <c r="U181" s="180"/>
      <c r="V181" s="180"/>
    </row>
    <row r="182" spans="13:22">
      <c r="M182" s="178"/>
      <c r="N182" s="178"/>
      <c r="P182" s="184"/>
      <c r="Q182" s="184"/>
      <c r="S182" s="180"/>
      <c r="T182" s="180"/>
      <c r="U182" s="180"/>
      <c r="V182" s="180"/>
    </row>
    <row r="183" spans="13:22">
      <c r="M183" s="178"/>
      <c r="N183" s="178"/>
      <c r="P183" s="184"/>
      <c r="Q183" s="184"/>
      <c r="S183" s="180"/>
      <c r="T183" s="180"/>
      <c r="U183" s="180"/>
      <c r="V183" s="180"/>
    </row>
    <row r="184" spans="13:22">
      <c r="M184" s="178"/>
      <c r="N184" s="178"/>
      <c r="P184" s="184"/>
      <c r="Q184" s="184"/>
      <c r="S184" s="180"/>
      <c r="T184" s="180"/>
      <c r="U184" s="180"/>
      <c r="V184" s="180"/>
    </row>
    <row r="185" spans="13:22">
      <c r="M185" s="178"/>
      <c r="N185" s="178"/>
      <c r="P185" s="184"/>
      <c r="Q185" s="184"/>
      <c r="S185" s="180"/>
      <c r="T185" s="180"/>
      <c r="U185" s="180"/>
      <c r="V185" s="180"/>
    </row>
    <row r="186" spans="13:22">
      <c r="M186" s="178"/>
      <c r="N186" s="178"/>
      <c r="P186" s="184"/>
      <c r="Q186" s="184"/>
      <c r="S186" s="180"/>
      <c r="T186" s="180"/>
      <c r="U186" s="180"/>
      <c r="V186" s="180"/>
    </row>
    <row r="187" spans="13:22">
      <c r="M187" s="178"/>
      <c r="N187" s="178"/>
      <c r="P187" s="184"/>
      <c r="Q187" s="184"/>
      <c r="S187" s="180"/>
      <c r="T187" s="180"/>
      <c r="U187" s="180"/>
      <c r="V187" s="180"/>
    </row>
    <row r="188" spans="13:22">
      <c r="M188" s="178"/>
      <c r="N188" s="178"/>
      <c r="P188" s="184"/>
      <c r="Q188" s="184"/>
      <c r="S188" s="180"/>
      <c r="T188" s="180"/>
      <c r="U188" s="180"/>
      <c r="V188" s="180"/>
    </row>
    <row r="189" spans="13:22">
      <c r="M189" s="178"/>
      <c r="N189" s="178"/>
      <c r="P189" s="184"/>
      <c r="Q189" s="184"/>
      <c r="S189" s="180"/>
      <c r="T189" s="180"/>
      <c r="U189" s="180"/>
      <c r="V189" s="180"/>
    </row>
    <row r="190" spans="13:22">
      <c r="M190" s="178"/>
      <c r="N190" s="178"/>
      <c r="P190" s="184"/>
      <c r="Q190" s="184"/>
      <c r="S190" s="180"/>
      <c r="T190" s="180"/>
      <c r="U190" s="180"/>
      <c r="V190" s="180"/>
    </row>
    <row r="191" spans="13:22">
      <c r="M191" s="178"/>
      <c r="N191" s="178"/>
      <c r="P191" s="184"/>
      <c r="Q191" s="184"/>
      <c r="S191" s="180"/>
      <c r="T191" s="180"/>
      <c r="U191" s="180"/>
      <c r="V191" s="180"/>
    </row>
    <row r="192" spans="13:22">
      <c r="M192" s="178"/>
      <c r="N192" s="178"/>
      <c r="P192" s="184"/>
      <c r="Q192" s="184"/>
      <c r="S192" s="180"/>
      <c r="T192" s="180"/>
      <c r="U192" s="180"/>
      <c r="V192" s="180"/>
    </row>
    <row r="193" spans="13:22">
      <c r="M193" s="178"/>
      <c r="N193" s="178"/>
      <c r="P193" s="184"/>
      <c r="Q193" s="184"/>
      <c r="S193" s="180"/>
      <c r="T193" s="180"/>
      <c r="U193" s="180"/>
      <c r="V193" s="180"/>
    </row>
    <row r="194" spans="13:22">
      <c r="M194" s="178"/>
      <c r="N194" s="178"/>
      <c r="P194" s="184"/>
      <c r="Q194" s="184"/>
      <c r="S194" s="180"/>
      <c r="T194" s="180"/>
      <c r="U194" s="180"/>
      <c r="V194" s="180"/>
    </row>
    <row r="195" spans="13:22">
      <c r="M195" s="178"/>
      <c r="N195" s="178"/>
      <c r="P195" s="184"/>
      <c r="Q195" s="184"/>
      <c r="S195" s="180"/>
      <c r="T195" s="180"/>
      <c r="U195" s="180"/>
      <c r="V195" s="180"/>
    </row>
    <row r="196" spans="13:22">
      <c r="M196" s="178"/>
      <c r="N196" s="178"/>
      <c r="P196" s="184"/>
      <c r="Q196" s="184"/>
      <c r="S196" s="180"/>
      <c r="T196" s="180"/>
      <c r="U196" s="180"/>
      <c r="V196" s="180"/>
    </row>
    <row r="197" spans="13:22">
      <c r="M197" s="178"/>
      <c r="N197" s="178"/>
      <c r="P197" s="184"/>
      <c r="Q197" s="184"/>
      <c r="S197" s="180"/>
      <c r="T197" s="180"/>
      <c r="U197" s="180"/>
      <c r="V197" s="180"/>
    </row>
    <row r="198" spans="13:22">
      <c r="M198" s="178"/>
      <c r="N198" s="178"/>
      <c r="P198" s="184"/>
      <c r="Q198" s="184"/>
      <c r="S198" s="180"/>
      <c r="T198" s="180"/>
      <c r="U198" s="180"/>
      <c r="V198" s="180"/>
    </row>
    <row r="199" spans="13:22">
      <c r="M199" s="178"/>
      <c r="N199" s="178"/>
      <c r="P199" s="184"/>
      <c r="Q199" s="184"/>
      <c r="S199" s="180"/>
      <c r="T199" s="180"/>
      <c r="U199" s="180"/>
      <c r="V199" s="180"/>
    </row>
    <row r="200" spans="13:22">
      <c r="M200" s="178"/>
      <c r="N200" s="178"/>
      <c r="P200" s="184"/>
      <c r="Q200" s="184"/>
      <c r="S200" s="180"/>
      <c r="T200" s="180"/>
      <c r="U200" s="180"/>
      <c r="V200" s="180"/>
    </row>
    <row r="201" spans="13:22">
      <c r="M201" s="178"/>
      <c r="N201" s="178"/>
      <c r="P201" s="184"/>
      <c r="Q201" s="184"/>
      <c r="S201" s="180"/>
      <c r="T201" s="180"/>
      <c r="U201" s="180"/>
      <c r="V201" s="180"/>
    </row>
    <row r="202" spans="13:22">
      <c r="M202" s="178"/>
      <c r="N202" s="178"/>
      <c r="P202" s="184"/>
      <c r="Q202" s="184"/>
      <c r="S202" s="180"/>
      <c r="T202" s="180"/>
      <c r="U202" s="180"/>
      <c r="V202" s="180"/>
    </row>
    <row r="203" spans="13:22">
      <c r="M203" s="178"/>
      <c r="N203" s="178"/>
      <c r="P203" s="184"/>
      <c r="Q203" s="184"/>
      <c r="S203" s="180"/>
      <c r="T203" s="180"/>
      <c r="U203" s="180"/>
      <c r="V203" s="180"/>
    </row>
    <row r="204" spans="13:22">
      <c r="M204" s="178"/>
      <c r="N204" s="178"/>
      <c r="P204" s="184"/>
      <c r="Q204" s="184"/>
      <c r="S204" s="180"/>
      <c r="T204" s="180"/>
      <c r="U204" s="180"/>
      <c r="V204" s="180"/>
    </row>
    <row r="205" spans="13:22">
      <c r="M205" s="178"/>
      <c r="N205" s="178"/>
      <c r="P205" s="184"/>
      <c r="Q205" s="184"/>
      <c r="S205" s="180"/>
      <c r="T205" s="180"/>
      <c r="U205" s="180"/>
      <c r="V205" s="180"/>
    </row>
    <row r="206" spans="13:22">
      <c r="M206" s="178"/>
      <c r="N206" s="178"/>
      <c r="P206" s="184"/>
      <c r="Q206" s="184"/>
      <c r="S206" s="180"/>
      <c r="T206" s="180"/>
      <c r="U206" s="180"/>
      <c r="V206" s="180"/>
    </row>
    <row r="207" spans="13:22">
      <c r="M207" s="178"/>
      <c r="N207" s="178"/>
      <c r="P207" s="184"/>
      <c r="Q207" s="184"/>
      <c r="S207" s="180"/>
      <c r="T207" s="180"/>
      <c r="U207" s="180"/>
      <c r="V207" s="180"/>
    </row>
    <row r="208" spans="13:22">
      <c r="M208" s="178"/>
      <c r="N208" s="178"/>
      <c r="P208" s="184"/>
      <c r="Q208" s="184"/>
      <c r="S208" s="180"/>
      <c r="T208" s="180"/>
      <c r="U208" s="180"/>
      <c r="V208" s="180"/>
    </row>
    <row r="209" spans="13:22">
      <c r="M209" s="178"/>
      <c r="N209" s="178"/>
      <c r="P209" s="184"/>
      <c r="Q209" s="184"/>
      <c r="S209" s="180"/>
      <c r="T209" s="180"/>
      <c r="U209" s="180"/>
      <c r="V209" s="180"/>
    </row>
    <row r="210" spans="13:22">
      <c r="M210" s="178"/>
      <c r="N210" s="178"/>
      <c r="P210" s="184"/>
      <c r="Q210" s="184"/>
      <c r="S210" s="180"/>
      <c r="T210" s="180"/>
      <c r="U210" s="180"/>
      <c r="V210" s="180"/>
    </row>
    <row r="211" spans="13:22">
      <c r="M211" s="178"/>
      <c r="N211" s="178"/>
      <c r="P211" s="184"/>
      <c r="Q211" s="184"/>
      <c r="S211" s="180"/>
      <c r="T211" s="180"/>
      <c r="U211" s="180"/>
      <c r="V211" s="180"/>
    </row>
    <row r="212" spans="13:22">
      <c r="M212" s="178"/>
      <c r="N212" s="178"/>
      <c r="P212" s="184"/>
      <c r="Q212" s="184"/>
      <c r="S212" s="180"/>
      <c r="T212" s="180"/>
      <c r="U212" s="180"/>
      <c r="V212" s="180"/>
    </row>
    <row r="213" spans="13:22">
      <c r="M213" s="178"/>
      <c r="N213" s="178"/>
      <c r="P213" s="184"/>
      <c r="Q213" s="184"/>
      <c r="S213" s="180"/>
      <c r="T213" s="180"/>
      <c r="U213" s="180"/>
      <c r="V213" s="180"/>
    </row>
    <row r="214" spans="13:22">
      <c r="M214" s="178"/>
      <c r="N214" s="178"/>
      <c r="P214" s="184"/>
      <c r="Q214" s="184"/>
      <c r="S214" s="180"/>
      <c r="T214" s="180"/>
      <c r="U214" s="180"/>
      <c r="V214" s="180"/>
    </row>
  </sheetData>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33">
    <cfRule type="containsText" dxfId="114" priority="1" operator="containsText" text="RENCANA">
      <formula>NOT(ISERROR(SEARCH("RENCANA",K33)))</formula>
    </cfRule>
  </conditionalFormatting>
  <conditionalFormatting sqref="K137:K140">
    <cfRule type="containsText" dxfId="113" priority="2" operator="containsText" text="RENCANA">
      <formula>NOT(ISERROR(SEARCH("RENCANA",K137)))</formula>
    </cfRule>
  </conditionalFormatting>
  <printOptions horizontalCentered="1"/>
  <pageMargins left="0" right="0" top="0" bottom="0" header="0" footer="0"/>
  <pageSetup paperSize="9" scale="65" firstPageNumber="20" fitToHeight="0" orientation="portrait" useFirstPageNumber="1" r:id="rId1"/>
  <headerFooter alignWithMargins="0"/>
  <rowBreaks count="1" manualBreakCount="1">
    <brk id="93" max="10"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215C8-2788-4C68-994F-F2795DCC74CC}">
  <sheetPr>
    <tabColor rgb="FF00FF00"/>
  </sheetPr>
  <dimension ref="A2:AF162"/>
  <sheetViews>
    <sheetView view="pageBreakPreview" zoomScale="85" zoomScaleNormal="100" zoomScaleSheetLayoutView="85" workbookViewId="0">
      <selection activeCell="B10" sqref="B10:K51"/>
    </sheetView>
  </sheetViews>
  <sheetFormatPr baseColWidth="10" defaultColWidth="9.1640625" defaultRowHeight="13"/>
  <cols>
    <col min="1" max="1" width="3.6640625" customWidth="1"/>
    <col min="2" max="2" width="8.33203125" customWidth="1"/>
    <col min="3" max="3" width="4.6640625" customWidth="1"/>
    <col min="4" max="4" width="12.33203125" customWidth="1"/>
    <col min="5" max="5" width="6.33203125" customWidth="1"/>
    <col min="6" max="6" width="5.1640625" customWidth="1"/>
    <col min="7" max="7" width="5.5" customWidth="1"/>
    <col min="8" max="8" width="4.5" customWidth="1"/>
    <col min="9" max="9" width="5.5" customWidth="1"/>
    <col min="10" max="10" width="4.6640625" customWidth="1"/>
    <col min="11" max="11" width="49.16406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2" spans="1:32" ht="9" customHeight="1"/>
    <row r="3" spans="1:32" ht="18">
      <c r="A3" s="962" t="s">
        <v>626</v>
      </c>
      <c r="B3" s="962"/>
      <c r="C3" s="962"/>
      <c r="D3" s="962"/>
      <c r="E3" s="962"/>
      <c r="F3" s="962"/>
      <c r="G3" s="962"/>
      <c r="H3" s="962"/>
      <c r="I3" s="962"/>
      <c r="J3" s="962"/>
      <c r="K3" s="962"/>
      <c r="M3" s="178"/>
      <c r="N3" s="178"/>
      <c r="O3" s="178"/>
      <c r="P3" s="184"/>
      <c r="Q3" s="184"/>
      <c r="R3" s="180"/>
      <c r="S3" s="180"/>
      <c r="T3" s="180"/>
      <c r="U3" s="180"/>
      <c r="V3" s="180"/>
    </row>
    <row r="4" spans="1:32" ht="18">
      <c r="A4" s="962" t="s">
        <v>3514</v>
      </c>
      <c r="B4" s="962"/>
      <c r="C4" s="962"/>
      <c r="D4" s="962"/>
      <c r="E4" s="962"/>
      <c r="F4" s="962"/>
      <c r="G4" s="962"/>
      <c r="H4" s="962"/>
      <c r="I4" s="962"/>
      <c r="J4" s="962"/>
      <c r="K4" s="962"/>
      <c r="M4" s="178"/>
      <c r="N4" s="178"/>
      <c r="O4" s="178"/>
      <c r="P4" s="184"/>
      <c r="Q4" s="184"/>
      <c r="R4" s="180"/>
      <c r="S4" s="180"/>
      <c r="T4" s="180"/>
      <c r="U4" s="180"/>
      <c r="V4" s="180"/>
    </row>
    <row r="5" spans="1:32" ht="18">
      <c r="A5" s="963" t="s">
        <v>6412</v>
      </c>
      <c r="B5" s="962"/>
      <c r="C5" s="962"/>
      <c r="D5" s="962"/>
      <c r="E5" s="962"/>
      <c r="F5" s="962"/>
      <c r="G5" s="962"/>
      <c r="H5" s="962"/>
      <c r="I5" s="962"/>
      <c r="J5" s="962"/>
      <c r="K5" s="962"/>
      <c r="M5" s="178"/>
      <c r="N5" s="178"/>
      <c r="O5" s="178"/>
      <c r="P5" s="184"/>
      <c r="Q5" s="184"/>
      <c r="R5" s="180"/>
      <c r="S5" s="180"/>
      <c r="T5" s="180"/>
      <c r="U5" s="180"/>
      <c r="V5" s="180"/>
    </row>
    <row r="6" spans="1:32" ht="9.75" customHeight="1" thickBot="1">
      <c r="M6" s="178"/>
      <c r="N6" s="178"/>
      <c r="O6" s="178"/>
      <c r="P6" s="184"/>
      <c r="Q6" s="184"/>
      <c r="R6" s="180"/>
      <c r="S6" s="180"/>
      <c r="T6" s="180"/>
      <c r="U6" s="180"/>
      <c r="V6" s="180"/>
    </row>
    <row r="7" spans="1:32" ht="14" thickTop="1">
      <c r="A7" s="980" t="s">
        <v>122</v>
      </c>
      <c r="B7" s="975" t="s">
        <v>6</v>
      </c>
      <c r="C7" s="975" t="s">
        <v>7</v>
      </c>
      <c r="D7" s="975" t="s">
        <v>123</v>
      </c>
      <c r="E7" s="975" t="s">
        <v>124</v>
      </c>
      <c r="F7" s="990" t="s">
        <v>125</v>
      </c>
      <c r="G7" s="980" t="str">
        <f>' PENY 80%  PRINT'!H9</f>
        <v>April</v>
      </c>
      <c r="H7" s="975"/>
      <c r="I7" s="975"/>
      <c r="J7" s="981"/>
      <c r="K7" s="951" t="s">
        <v>126</v>
      </c>
      <c r="M7" s="178"/>
      <c r="N7" s="178"/>
      <c r="O7" s="178"/>
      <c r="P7" s="184"/>
      <c r="Q7" s="184"/>
      <c r="R7" s="180"/>
      <c r="S7" s="180"/>
      <c r="T7" s="180"/>
      <c r="U7" s="180"/>
      <c r="V7" s="180"/>
    </row>
    <row r="8" spans="1:32">
      <c r="A8" s="1025"/>
      <c r="B8" s="947"/>
      <c r="C8" s="947"/>
      <c r="D8" s="947"/>
      <c r="E8" s="947"/>
      <c r="F8" s="1038"/>
      <c r="G8" s="1025" t="s">
        <v>12</v>
      </c>
      <c r="H8" s="947"/>
      <c r="I8" s="947" t="s">
        <v>13</v>
      </c>
      <c r="J8" s="982"/>
      <c r="K8" s="952"/>
      <c r="M8" s="178"/>
      <c r="N8" s="178"/>
      <c r="O8" s="178"/>
      <c r="P8" s="184"/>
      <c r="Q8" s="184"/>
      <c r="R8" s="180"/>
      <c r="S8" s="180"/>
      <c r="T8" s="180"/>
      <c r="U8" s="180"/>
      <c r="V8" s="180"/>
    </row>
    <row r="9" spans="1:32">
      <c r="A9" s="1034"/>
      <c r="B9" s="965"/>
      <c r="C9" s="965"/>
      <c r="D9" s="965"/>
      <c r="E9" s="965"/>
      <c r="F9" s="1038"/>
      <c r="G9" s="552" t="s">
        <v>15</v>
      </c>
      <c r="H9" s="532" t="s">
        <v>16</v>
      </c>
      <c r="I9" s="553" t="s">
        <v>15</v>
      </c>
      <c r="J9" s="268" t="s">
        <v>16</v>
      </c>
      <c r="K9" s="953"/>
      <c r="M9" s="178"/>
      <c r="N9" s="178"/>
      <c r="O9" s="178"/>
      <c r="P9" s="184"/>
      <c r="Q9" s="184"/>
      <c r="R9" s="180"/>
      <c r="S9" s="180"/>
      <c r="T9" s="180"/>
      <c r="U9" s="180"/>
      <c r="V9" s="180"/>
    </row>
    <row r="10" spans="1:32" ht="14">
      <c r="A10" s="279">
        <v>1</v>
      </c>
      <c r="B10" s="584" t="s">
        <v>89</v>
      </c>
      <c r="C10" s="585">
        <v>1</v>
      </c>
      <c r="D10" s="585" t="s">
        <v>3518</v>
      </c>
      <c r="E10" s="585" t="s">
        <v>131</v>
      </c>
      <c r="F10" s="248">
        <v>150</v>
      </c>
      <c r="G10" s="247">
        <v>67</v>
      </c>
      <c r="H10" s="249">
        <v>44.666666666666664</v>
      </c>
      <c r="I10" s="247">
        <v>85</v>
      </c>
      <c r="J10" s="249">
        <v>56.666666666666664</v>
      </c>
      <c r="K10" s="587" t="s">
        <v>3519</v>
      </c>
      <c r="M10" s="178" t="str">
        <f t="shared" ref="M10:M51" si="0">IF(H10&gt;=80,"B","K")</f>
        <v>K</v>
      </c>
      <c r="N10" s="178" t="str">
        <f t="shared" ref="N10:N51" si="1">IF(J10&gt;=80,"B","K")</f>
        <v>K</v>
      </c>
      <c r="O10" s="178"/>
      <c r="P10" s="184">
        <f t="shared" ref="P10:P51" si="2">(G10/F10)*100</f>
        <v>44.666666666666664</v>
      </c>
      <c r="Q10" s="184">
        <f t="shared" ref="Q10:Q51" si="3">(I10/F10)*100</f>
        <v>56.666666666666664</v>
      </c>
      <c r="R10" s="180"/>
      <c r="S10" s="180" t="str">
        <f t="shared" ref="S10:S51" si="4">IF(P10=H10,"BETUL","salah")</f>
        <v>BETUL</v>
      </c>
      <c r="T10" s="180" t="str">
        <f t="shared" ref="T10:T51" si="5">IF(Q10=J10,"BETUL","salah")</f>
        <v>BETUL</v>
      </c>
      <c r="U10" s="180" t="str">
        <f t="shared" ref="U10:U51" si="6">IF(H10&gt;100,"CEK KEMBALI","OKE")</f>
        <v>OKE</v>
      </c>
      <c r="V10" s="180" t="str">
        <f t="shared" ref="V10:V51" si="7">IF(J10&gt;100,"CEK KEMBALI","OKE")</f>
        <v>OKE</v>
      </c>
      <c r="W10" s="319" t="s">
        <v>89</v>
      </c>
      <c r="X10" s="320">
        <v>1</v>
      </c>
      <c r="Y10" s="320" t="s">
        <v>3515</v>
      </c>
      <c r="Z10" s="320" t="s">
        <v>128</v>
      </c>
      <c r="AA10" s="248">
        <v>289</v>
      </c>
      <c r="AB10" s="321">
        <v>164</v>
      </c>
      <c r="AC10" s="321">
        <v>56.747404844290699</v>
      </c>
      <c r="AD10" s="321">
        <v>144</v>
      </c>
      <c r="AE10" s="321">
        <v>49.826989619377201</v>
      </c>
      <c r="AF10" s="247" t="s">
        <v>3517</v>
      </c>
    </row>
    <row r="11" spans="1:32">
      <c r="A11" s="279">
        <v>2</v>
      </c>
      <c r="B11" s="584" t="s">
        <v>89</v>
      </c>
      <c r="C11" s="585">
        <v>1</v>
      </c>
      <c r="D11" s="585" t="s">
        <v>3521</v>
      </c>
      <c r="E11" s="585" t="s">
        <v>131</v>
      </c>
      <c r="F11" s="248">
        <v>425</v>
      </c>
      <c r="G11" s="247">
        <v>31</v>
      </c>
      <c r="H11" s="249">
        <v>7.2941176470588234</v>
      </c>
      <c r="I11" s="247">
        <v>35</v>
      </c>
      <c r="J11" s="249">
        <v>8.235294117647058</v>
      </c>
      <c r="K11" s="250" t="s">
        <v>3522</v>
      </c>
      <c r="M11" s="178" t="str">
        <f t="shared" si="0"/>
        <v>K</v>
      </c>
      <c r="N11" s="178" t="str">
        <f t="shared" si="1"/>
        <v>K</v>
      </c>
      <c r="O11" s="178"/>
      <c r="P11" s="184">
        <f t="shared" si="2"/>
        <v>7.2941176470588234</v>
      </c>
      <c r="Q11" s="184">
        <f t="shared" si="3"/>
        <v>8.235294117647058</v>
      </c>
      <c r="R11" s="180"/>
      <c r="S11" s="180" t="str">
        <f t="shared" si="4"/>
        <v>BETUL</v>
      </c>
      <c r="T11" s="180" t="str">
        <f t="shared" si="5"/>
        <v>BETUL</v>
      </c>
      <c r="U11" s="180" t="str">
        <f t="shared" si="6"/>
        <v>OKE</v>
      </c>
      <c r="V11" s="180" t="str">
        <f t="shared" si="7"/>
        <v>OKE</v>
      </c>
      <c r="W11" s="319" t="s">
        <v>89</v>
      </c>
      <c r="X11" s="320">
        <v>1</v>
      </c>
      <c r="Y11" s="320" t="s">
        <v>3518</v>
      </c>
      <c r="Z11" s="320" t="s">
        <v>131</v>
      </c>
      <c r="AA11" s="248">
        <v>150</v>
      </c>
      <c r="AB11" s="321">
        <v>64</v>
      </c>
      <c r="AC11" s="321">
        <v>42.6666666666667</v>
      </c>
      <c r="AD11" s="321">
        <v>76</v>
      </c>
      <c r="AE11" s="321">
        <v>50.6666666666667</v>
      </c>
      <c r="AF11" s="247" t="s">
        <v>3520</v>
      </c>
    </row>
    <row r="12" spans="1:32">
      <c r="A12" s="279">
        <v>3</v>
      </c>
      <c r="B12" s="584" t="s">
        <v>89</v>
      </c>
      <c r="C12" s="585">
        <v>1</v>
      </c>
      <c r="D12" s="585" t="s">
        <v>294</v>
      </c>
      <c r="E12" s="585" t="s">
        <v>131</v>
      </c>
      <c r="F12" s="248">
        <v>285</v>
      </c>
      <c r="G12" s="247">
        <v>230</v>
      </c>
      <c r="H12" s="249">
        <v>80.701754385964904</v>
      </c>
      <c r="I12" s="247">
        <v>206</v>
      </c>
      <c r="J12" s="249">
        <v>72.280701754385973</v>
      </c>
      <c r="K12" s="250" t="s">
        <v>294</v>
      </c>
      <c r="M12" s="178" t="str">
        <f t="shared" si="0"/>
        <v>B</v>
      </c>
      <c r="N12" s="178" t="str">
        <f t="shared" si="1"/>
        <v>K</v>
      </c>
      <c r="O12" s="178"/>
      <c r="P12" s="184">
        <f t="shared" si="2"/>
        <v>80.701754385964904</v>
      </c>
      <c r="Q12" s="184">
        <f t="shared" si="3"/>
        <v>72.280701754385973</v>
      </c>
      <c r="R12" s="180"/>
      <c r="S12" s="180" t="str">
        <f t="shared" si="4"/>
        <v>BETUL</v>
      </c>
      <c r="T12" s="180" t="str">
        <f t="shared" si="5"/>
        <v>BETUL</v>
      </c>
      <c r="U12" s="180" t="str">
        <f t="shared" si="6"/>
        <v>OKE</v>
      </c>
      <c r="V12" s="180" t="str">
        <f t="shared" si="7"/>
        <v>OKE</v>
      </c>
      <c r="W12" s="319" t="s">
        <v>89</v>
      </c>
      <c r="X12" s="320">
        <v>1</v>
      </c>
      <c r="Y12" s="320" t="s">
        <v>3521</v>
      </c>
      <c r="Z12" s="320" t="s">
        <v>131</v>
      </c>
      <c r="AA12" s="248">
        <v>425</v>
      </c>
      <c r="AB12" s="321">
        <v>29</v>
      </c>
      <c r="AC12" s="321">
        <v>6.8235294117647101</v>
      </c>
      <c r="AD12" s="321">
        <v>33</v>
      </c>
      <c r="AE12" s="321">
        <v>7.7647058823529402</v>
      </c>
      <c r="AF12" s="247" t="s">
        <v>3523</v>
      </c>
    </row>
    <row r="13" spans="1:32">
      <c r="A13" s="279">
        <v>4</v>
      </c>
      <c r="B13" s="584" t="s">
        <v>89</v>
      </c>
      <c r="C13" s="585">
        <v>1</v>
      </c>
      <c r="D13" s="585" t="s">
        <v>3524</v>
      </c>
      <c r="E13" s="585" t="s">
        <v>131</v>
      </c>
      <c r="F13" s="248">
        <v>300</v>
      </c>
      <c r="G13" s="247">
        <v>77</v>
      </c>
      <c r="H13" s="249">
        <v>25.666666666666664</v>
      </c>
      <c r="I13" s="247">
        <v>80</v>
      </c>
      <c r="J13" s="249">
        <v>26.666666666666668</v>
      </c>
      <c r="K13" s="250" t="s">
        <v>3516</v>
      </c>
      <c r="M13" s="178" t="str">
        <f t="shared" si="0"/>
        <v>K</v>
      </c>
      <c r="N13" s="178" t="str">
        <f t="shared" si="1"/>
        <v>K</v>
      </c>
      <c r="O13" s="178"/>
      <c r="P13" s="184">
        <f t="shared" si="2"/>
        <v>25.666666666666664</v>
      </c>
      <c r="Q13" s="184">
        <f t="shared" si="3"/>
        <v>26.666666666666668</v>
      </c>
      <c r="R13" s="180"/>
      <c r="S13" s="180" t="str">
        <f t="shared" si="4"/>
        <v>BETUL</v>
      </c>
      <c r="T13" s="180" t="str">
        <f t="shared" si="5"/>
        <v>BETUL</v>
      </c>
      <c r="U13" s="180" t="str">
        <f t="shared" si="6"/>
        <v>OKE</v>
      </c>
      <c r="V13" s="180" t="str">
        <f t="shared" si="7"/>
        <v>OKE</v>
      </c>
      <c r="W13" s="319" t="s">
        <v>89</v>
      </c>
      <c r="X13" s="320">
        <v>1</v>
      </c>
      <c r="Y13" s="320" t="s">
        <v>3524</v>
      </c>
      <c r="Z13" s="320" t="s">
        <v>131</v>
      </c>
      <c r="AA13" s="248">
        <v>300</v>
      </c>
      <c r="AB13" s="321">
        <v>99</v>
      </c>
      <c r="AC13" s="321">
        <v>33</v>
      </c>
      <c r="AD13" s="321">
        <v>109</v>
      </c>
      <c r="AE13" s="321">
        <v>36.3333333333333</v>
      </c>
      <c r="AF13" s="247" t="s">
        <v>3525</v>
      </c>
    </row>
    <row r="14" spans="1:32">
      <c r="A14" s="279">
        <v>5</v>
      </c>
      <c r="B14" s="584" t="s">
        <v>89</v>
      </c>
      <c r="C14" s="585">
        <v>1</v>
      </c>
      <c r="D14" s="585" t="s">
        <v>3544</v>
      </c>
      <c r="E14" s="585" t="s">
        <v>128</v>
      </c>
      <c r="F14" s="248">
        <v>400</v>
      </c>
      <c r="G14" s="247">
        <v>56</v>
      </c>
      <c r="H14" s="249">
        <v>14.000000000000002</v>
      </c>
      <c r="I14" s="247">
        <v>57</v>
      </c>
      <c r="J14" s="249">
        <v>14.249999999999998</v>
      </c>
      <c r="K14" s="250" t="s">
        <v>3545</v>
      </c>
      <c r="M14" s="178" t="str">
        <f t="shared" si="0"/>
        <v>K</v>
      </c>
      <c r="N14" s="178" t="str">
        <f t="shared" si="1"/>
        <v>K</v>
      </c>
      <c r="O14" s="178"/>
      <c r="P14" s="184">
        <f t="shared" si="2"/>
        <v>14.000000000000002</v>
      </c>
      <c r="Q14" s="184">
        <f t="shared" si="3"/>
        <v>14.249999999999998</v>
      </c>
      <c r="R14" s="180"/>
      <c r="S14" s="180" t="str">
        <f t="shared" si="4"/>
        <v>BETUL</v>
      </c>
      <c r="T14" s="180" t="str">
        <f t="shared" si="5"/>
        <v>BETUL</v>
      </c>
      <c r="U14" s="180" t="str">
        <f t="shared" si="6"/>
        <v>OKE</v>
      </c>
      <c r="V14" s="180" t="str">
        <f t="shared" si="7"/>
        <v>OKE</v>
      </c>
      <c r="W14" s="319" t="s">
        <v>89</v>
      </c>
      <c r="X14" s="320">
        <v>1</v>
      </c>
      <c r="Y14" s="320" t="s">
        <v>3526</v>
      </c>
      <c r="Z14" s="320" t="s">
        <v>131</v>
      </c>
      <c r="AA14" s="248">
        <v>285</v>
      </c>
      <c r="AB14" s="321">
        <v>155</v>
      </c>
      <c r="AC14" s="321">
        <v>54.385964912280699</v>
      </c>
      <c r="AD14" s="321">
        <v>174</v>
      </c>
      <c r="AE14" s="321">
        <v>61.052631578947398</v>
      </c>
      <c r="AF14" s="247" t="s">
        <v>3528</v>
      </c>
    </row>
    <row r="15" spans="1:32">
      <c r="A15" s="279">
        <v>6</v>
      </c>
      <c r="B15" s="584" t="s">
        <v>89</v>
      </c>
      <c r="C15" s="585">
        <v>2</v>
      </c>
      <c r="D15" s="585" t="s">
        <v>3529</v>
      </c>
      <c r="E15" s="585" t="s">
        <v>131</v>
      </c>
      <c r="F15" s="248">
        <v>385</v>
      </c>
      <c r="G15" s="247">
        <v>270</v>
      </c>
      <c r="H15" s="249">
        <v>70.129870129870127</v>
      </c>
      <c r="I15" s="247">
        <v>225</v>
      </c>
      <c r="J15" s="249">
        <v>58.441558441558442</v>
      </c>
      <c r="K15" s="250" t="s">
        <v>3530</v>
      </c>
      <c r="M15" s="178" t="str">
        <f t="shared" si="0"/>
        <v>K</v>
      </c>
      <c r="N15" s="178" t="str">
        <f t="shared" si="1"/>
        <v>K</v>
      </c>
      <c r="O15" s="178"/>
      <c r="P15" s="184">
        <f t="shared" si="2"/>
        <v>70.129870129870127</v>
      </c>
      <c r="Q15" s="184">
        <f t="shared" si="3"/>
        <v>58.441558441558442</v>
      </c>
      <c r="R15" s="180"/>
      <c r="S15" s="180" t="str">
        <f t="shared" si="4"/>
        <v>BETUL</v>
      </c>
      <c r="T15" s="180" t="str">
        <f t="shared" si="5"/>
        <v>BETUL</v>
      </c>
      <c r="U15" s="180" t="str">
        <f t="shared" si="6"/>
        <v>OKE</v>
      </c>
      <c r="V15" s="180" t="str">
        <f t="shared" si="7"/>
        <v>OKE</v>
      </c>
      <c r="W15" s="319" t="s">
        <v>89</v>
      </c>
      <c r="X15" s="320">
        <v>1</v>
      </c>
      <c r="Y15" s="320" t="s">
        <v>294</v>
      </c>
      <c r="Z15" s="320" t="s">
        <v>131</v>
      </c>
      <c r="AA15" s="248">
        <v>285</v>
      </c>
      <c r="AB15" s="321">
        <v>236</v>
      </c>
      <c r="AC15" s="321">
        <v>82.8070175438597</v>
      </c>
      <c r="AD15" s="321">
        <v>243</v>
      </c>
      <c r="AE15" s="321">
        <v>85.263157894736807</v>
      </c>
      <c r="AF15" s="247" t="s">
        <v>295</v>
      </c>
    </row>
    <row r="16" spans="1:32">
      <c r="A16" s="279">
        <v>7</v>
      </c>
      <c r="B16" s="584" t="s">
        <v>89</v>
      </c>
      <c r="C16" s="585">
        <v>2</v>
      </c>
      <c r="D16" s="585" t="s">
        <v>3536</v>
      </c>
      <c r="E16" s="585" t="s">
        <v>128</v>
      </c>
      <c r="F16" s="248">
        <v>289</v>
      </c>
      <c r="G16" s="247">
        <v>99</v>
      </c>
      <c r="H16" s="249">
        <v>34.256055363321799</v>
      </c>
      <c r="I16" s="247">
        <v>96</v>
      </c>
      <c r="J16" s="249">
        <v>33.217993079584772</v>
      </c>
      <c r="K16" s="250" t="s">
        <v>3516</v>
      </c>
      <c r="M16" s="178" t="str">
        <f t="shared" si="0"/>
        <v>K</v>
      </c>
      <c r="N16" s="178" t="str">
        <f t="shared" si="1"/>
        <v>K</v>
      </c>
      <c r="O16" s="178"/>
      <c r="P16" s="184">
        <f t="shared" si="2"/>
        <v>34.256055363321799</v>
      </c>
      <c r="Q16" s="184">
        <f t="shared" si="3"/>
        <v>33.217993079584772</v>
      </c>
      <c r="R16" s="180"/>
      <c r="S16" s="180" t="str">
        <f t="shared" si="4"/>
        <v>BETUL</v>
      </c>
      <c r="T16" s="180" t="str">
        <f t="shared" si="5"/>
        <v>BETUL</v>
      </c>
      <c r="U16" s="180" t="str">
        <f t="shared" si="6"/>
        <v>OKE</v>
      </c>
      <c r="V16" s="180" t="str">
        <f t="shared" si="7"/>
        <v>OKE</v>
      </c>
      <c r="W16" s="319" t="s">
        <v>89</v>
      </c>
      <c r="X16" s="320">
        <v>2</v>
      </c>
      <c r="Y16" s="320" t="s">
        <v>3529</v>
      </c>
      <c r="Z16" s="320" t="s">
        <v>131</v>
      </c>
      <c r="AA16" s="248">
        <v>385</v>
      </c>
      <c r="AB16" s="321">
        <v>170</v>
      </c>
      <c r="AC16" s="321">
        <v>44.1558441558442</v>
      </c>
      <c r="AD16" s="321">
        <v>188</v>
      </c>
      <c r="AE16" s="321">
        <v>48.831168831168803</v>
      </c>
      <c r="AF16" s="247" t="s">
        <v>3531</v>
      </c>
    </row>
    <row r="17" spans="1:32">
      <c r="A17" s="279">
        <v>8</v>
      </c>
      <c r="B17" s="584" t="s">
        <v>89</v>
      </c>
      <c r="C17" s="585">
        <v>2</v>
      </c>
      <c r="D17" s="585" t="s">
        <v>270</v>
      </c>
      <c r="E17" s="585" t="s">
        <v>131</v>
      </c>
      <c r="F17" s="248">
        <v>289</v>
      </c>
      <c r="G17" s="247">
        <v>172</v>
      </c>
      <c r="H17" s="249">
        <v>59.515570934256054</v>
      </c>
      <c r="I17" s="247">
        <v>195</v>
      </c>
      <c r="J17" s="249">
        <v>67.474048442906579</v>
      </c>
      <c r="K17" s="250" t="s">
        <v>271</v>
      </c>
      <c r="M17" s="178" t="str">
        <f t="shared" si="0"/>
        <v>K</v>
      </c>
      <c r="N17" s="178" t="str">
        <f t="shared" si="1"/>
        <v>K</v>
      </c>
      <c r="O17" s="178"/>
      <c r="P17" s="184">
        <f t="shared" si="2"/>
        <v>59.515570934256054</v>
      </c>
      <c r="Q17" s="184">
        <f t="shared" si="3"/>
        <v>67.474048442906579</v>
      </c>
      <c r="R17" s="180"/>
      <c r="S17" s="180" t="str">
        <f t="shared" si="4"/>
        <v>BETUL</v>
      </c>
      <c r="T17" s="180" t="str">
        <f t="shared" si="5"/>
        <v>BETUL</v>
      </c>
      <c r="U17" s="180" t="str">
        <f t="shared" si="6"/>
        <v>OKE</v>
      </c>
      <c r="V17" s="180" t="str">
        <f t="shared" si="7"/>
        <v>OKE</v>
      </c>
      <c r="W17" s="319" t="s">
        <v>89</v>
      </c>
      <c r="X17" s="320">
        <v>2</v>
      </c>
      <c r="Y17" s="320" t="s">
        <v>266</v>
      </c>
      <c r="Z17" s="320" t="s">
        <v>131</v>
      </c>
      <c r="AA17" s="248">
        <v>289</v>
      </c>
      <c r="AB17" s="321">
        <v>148</v>
      </c>
      <c r="AC17" s="321">
        <v>51.211072664359897</v>
      </c>
      <c r="AD17" s="321">
        <v>175</v>
      </c>
      <c r="AE17" s="321">
        <v>60.553633217993102</v>
      </c>
      <c r="AF17" s="247" t="s">
        <v>3523</v>
      </c>
    </row>
    <row r="18" spans="1:32">
      <c r="A18" s="279">
        <v>9</v>
      </c>
      <c r="B18" s="584" t="s">
        <v>89</v>
      </c>
      <c r="C18" s="585">
        <v>2</v>
      </c>
      <c r="D18" s="585" t="s">
        <v>3543</v>
      </c>
      <c r="E18" s="585" t="s">
        <v>128</v>
      </c>
      <c r="F18" s="248">
        <v>450</v>
      </c>
      <c r="G18" s="247">
        <v>165</v>
      </c>
      <c r="H18" s="249">
        <v>36.666666666666664</v>
      </c>
      <c r="I18" s="247">
        <v>154</v>
      </c>
      <c r="J18" s="249">
        <v>34.222222222222221</v>
      </c>
      <c r="K18" s="250" t="s">
        <v>3516</v>
      </c>
      <c r="M18" s="178" t="str">
        <f t="shared" si="0"/>
        <v>K</v>
      </c>
      <c r="N18" s="178" t="str">
        <f t="shared" si="1"/>
        <v>K</v>
      </c>
      <c r="O18" s="178"/>
      <c r="P18" s="184">
        <f t="shared" si="2"/>
        <v>36.666666666666664</v>
      </c>
      <c r="Q18" s="184">
        <f t="shared" si="3"/>
        <v>34.222222222222221</v>
      </c>
      <c r="R18" s="180"/>
      <c r="S18" s="180" t="str">
        <f t="shared" si="4"/>
        <v>BETUL</v>
      </c>
      <c r="T18" s="180" t="str">
        <f t="shared" si="5"/>
        <v>BETUL</v>
      </c>
      <c r="U18" s="180" t="str">
        <f t="shared" si="6"/>
        <v>OKE</v>
      </c>
      <c r="V18" s="180" t="str">
        <f t="shared" si="7"/>
        <v>OKE</v>
      </c>
      <c r="W18" s="319" t="s">
        <v>89</v>
      </c>
      <c r="X18" s="320">
        <v>2</v>
      </c>
      <c r="Y18" s="320" t="s">
        <v>3532</v>
      </c>
      <c r="Z18" s="320" t="s">
        <v>131</v>
      </c>
      <c r="AA18" s="248">
        <v>289</v>
      </c>
      <c r="AB18" s="321">
        <v>0</v>
      </c>
      <c r="AC18" s="321">
        <v>0</v>
      </c>
      <c r="AD18" s="321">
        <v>0</v>
      </c>
      <c r="AE18" s="321">
        <v>0</v>
      </c>
      <c r="AF18" s="247" t="s">
        <v>3533</v>
      </c>
    </row>
    <row r="19" spans="1:32">
      <c r="A19" s="279">
        <v>10</v>
      </c>
      <c r="B19" s="584" t="s">
        <v>89</v>
      </c>
      <c r="C19" s="585">
        <v>3</v>
      </c>
      <c r="D19" s="585" t="s">
        <v>3546</v>
      </c>
      <c r="E19" s="585" t="s">
        <v>128</v>
      </c>
      <c r="F19" s="248">
        <v>300</v>
      </c>
      <c r="G19" s="247">
        <v>230</v>
      </c>
      <c r="H19" s="249">
        <v>76.666666666666671</v>
      </c>
      <c r="I19" s="247">
        <v>210</v>
      </c>
      <c r="J19" s="249">
        <v>70</v>
      </c>
      <c r="K19" s="250" t="s">
        <v>3548</v>
      </c>
      <c r="M19" s="178" t="str">
        <f t="shared" si="0"/>
        <v>K</v>
      </c>
      <c r="N19" s="178" t="str">
        <f t="shared" si="1"/>
        <v>K</v>
      </c>
      <c r="O19" s="178"/>
      <c r="P19" s="184">
        <f t="shared" si="2"/>
        <v>76.666666666666671</v>
      </c>
      <c r="Q19" s="184">
        <f t="shared" si="3"/>
        <v>70</v>
      </c>
      <c r="R19" s="180"/>
      <c r="S19" s="180" t="str">
        <f t="shared" si="4"/>
        <v>BETUL</v>
      </c>
      <c r="T19" s="180" t="str">
        <f t="shared" si="5"/>
        <v>BETUL</v>
      </c>
      <c r="U19" s="180" t="str">
        <f t="shared" si="6"/>
        <v>OKE</v>
      </c>
      <c r="V19" s="180" t="str">
        <f t="shared" si="7"/>
        <v>OKE</v>
      </c>
      <c r="W19" s="319" t="s">
        <v>89</v>
      </c>
      <c r="X19" s="320">
        <v>2</v>
      </c>
      <c r="Y19" s="320" t="s">
        <v>3534</v>
      </c>
      <c r="Z19" s="320" t="s">
        <v>131</v>
      </c>
      <c r="AA19" s="248">
        <v>289</v>
      </c>
      <c r="AB19" s="321">
        <v>141</v>
      </c>
      <c r="AC19" s="321">
        <v>48.788927335640103</v>
      </c>
      <c r="AD19" s="321">
        <v>101</v>
      </c>
      <c r="AE19" s="321">
        <v>34.9480968858132</v>
      </c>
      <c r="AF19" s="247" t="s">
        <v>3535</v>
      </c>
    </row>
    <row r="20" spans="1:32">
      <c r="A20" s="279">
        <v>11</v>
      </c>
      <c r="B20" s="584" t="s">
        <v>89</v>
      </c>
      <c r="C20" s="585">
        <v>3</v>
      </c>
      <c r="D20" s="585" t="s">
        <v>266</v>
      </c>
      <c r="E20" s="585" t="s">
        <v>131</v>
      </c>
      <c r="F20" s="248">
        <v>289</v>
      </c>
      <c r="G20" s="247">
        <v>181</v>
      </c>
      <c r="H20" s="249">
        <v>62.629757785467135</v>
      </c>
      <c r="I20" s="247">
        <v>175</v>
      </c>
      <c r="J20" s="249">
        <v>60.553633217993074</v>
      </c>
      <c r="K20" s="250" t="s">
        <v>267</v>
      </c>
      <c r="M20" s="178" t="str">
        <f t="shared" si="0"/>
        <v>K</v>
      </c>
      <c r="N20" s="178" t="str">
        <f t="shared" si="1"/>
        <v>K</v>
      </c>
      <c r="O20" s="178"/>
      <c r="P20" s="184">
        <f t="shared" si="2"/>
        <v>62.629757785467135</v>
      </c>
      <c r="Q20" s="184">
        <f t="shared" si="3"/>
        <v>60.553633217993074</v>
      </c>
      <c r="R20" s="180"/>
      <c r="S20" s="180" t="str">
        <f t="shared" si="4"/>
        <v>BETUL</v>
      </c>
      <c r="T20" s="180" t="str">
        <f t="shared" si="5"/>
        <v>BETUL</v>
      </c>
      <c r="U20" s="180" t="str">
        <f t="shared" si="6"/>
        <v>OKE</v>
      </c>
      <c r="V20" s="180" t="str">
        <f t="shared" si="7"/>
        <v>OKE</v>
      </c>
      <c r="W20" s="319" t="s">
        <v>89</v>
      </c>
      <c r="X20" s="320">
        <v>2</v>
      </c>
      <c r="Y20" s="320" t="s">
        <v>3536</v>
      </c>
      <c r="Z20" s="320" t="s">
        <v>128</v>
      </c>
      <c r="AA20" s="248">
        <v>289</v>
      </c>
      <c r="AB20" s="321">
        <v>175</v>
      </c>
      <c r="AC20" s="321">
        <v>60.553633217993102</v>
      </c>
      <c r="AD20" s="321">
        <v>134</v>
      </c>
      <c r="AE20" s="321">
        <v>46.366782006920403</v>
      </c>
      <c r="AF20" s="247" t="s">
        <v>3537</v>
      </c>
    </row>
    <row r="21" spans="1:32">
      <c r="A21" s="279">
        <v>12</v>
      </c>
      <c r="B21" s="584" t="s">
        <v>89</v>
      </c>
      <c r="C21" s="585">
        <v>3</v>
      </c>
      <c r="D21" s="585" t="s">
        <v>3550</v>
      </c>
      <c r="E21" s="585" t="s">
        <v>128</v>
      </c>
      <c r="F21" s="248">
        <v>348</v>
      </c>
      <c r="G21" s="247">
        <v>31</v>
      </c>
      <c r="H21" s="249">
        <v>8.9080459770114953</v>
      </c>
      <c r="I21" s="247">
        <v>31</v>
      </c>
      <c r="J21" s="249">
        <v>8.9080459770114953</v>
      </c>
      <c r="K21" s="250" t="s">
        <v>3551</v>
      </c>
      <c r="M21" s="178" t="str">
        <f t="shared" si="0"/>
        <v>K</v>
      </c>
      <c r="N21" s="178" t="str">
        <f t="shared" si="1"/>
        <v>K</v>
      </c>
      <c r="O21" s="178"/>
      <c r="P21" s="184">
        <f t="shared" si="2"/>
        <v>8.9080459770114953</v>
      </c>
      <c r="Q21" s="184">
        <f t="shared" si="3"/>
        <v>8.9080459770114953</v>
      </c>
      <c r="R21" s="180"/>
      <c r="S21" s="180" t="str">
        <f t="shared" si="4"/>
        <v>BETUL</v>
      </c>
      <c r="T21" s="180" t="str">
        <f t="shared" si="5"/>
        <v>BETUL</v>
      </c>
      <c r="U21" s="180" t="str">
        <f t="shared" si="6"/>
        <v>OKE</v>
      </c>
      <c r="V21" s="180" t="str">
        <f t="shared" si="7"/>
        <v>OKE</v>
      </c>
      <c r="W21" s="319" t="s">
        <v>89</v>
      </c>
      <c r="X21" s="320">
        <v>2</v>
      </c>
      <c r="Y21" s="320" t="s">
        <v>3538</v>
      </c>
      <c r="Z21" s="320" t="s">
        <v>131</v>
      </c>
      <c r="AA21" s="248">
        <v>289</v>
      </c>
      <c r="AB21" s="321">
        <v>161</v>
      </c>
      <c r="AC21" s="321">
        <v>55.709342560553601</v>
      </c>
      <c r="AD21" s="321">
        <v>177</v>
      </c>
      <c r="AE21" s="321">
        <v>61.245674740484397</v>
      </c>
      <c r="AF21" s="247" t="s">
        <v>3539</v>
      </c>
    </row>
    <row r="22" spans="1:32">
      <c r="A22" s="279">
        <v>13</v>
      </c>
      <c r="B22" s="584" t="s">
        <v>89</v>
      </c>
      <c r="C22" s="585">
        <v>3</v>
      </c>
      <c r="D22" s="585" t="s">
        <v>3534</v>
      </c>
      <c r="E22" s="585" t="s">
        <v>131</v>
      </c>
      <c r="F22" s="248">
        <v>289</v>
      </c>
      <c r="G22" s="247">
        <v>111</v>
      </c>
      <c r="H22" s="249">
        <v>38.408304498269899</v>
      </c>
      <c r="I22" s="247">
        <v>106</v>
      </c>
      <c r="J22" s="249">
        <v>36.678200692041521</v>
      </c>
      <c r="K22" s="250" t="s">
        <v>3516</v>
      </c>
      <c r="M22" s="178" t="str">
        <f t="shared" si="0"/>
        <v>K</v>
      </c>
      <c r="N22" s="178" t="str">
        <f t="shared" si="1"/>
        <v>K</v>
      </c>
      <c r="O22" s="178"/>
      <c r="P22" s="184">
        <f t="shared" si="2"/>
        <v>38.408304498269899</v>
      </c>
      <c r="Q22" s="184">
        <f t="shared" si="3"/>
        <v>36.678200692041521</v>
      </c>
      <c r="R22" s="180"/>
      <c r="S22" s="180" t="str">
        <f t="shared" si="4"/>
        <v>BETUL</v>
      </c>
      <c r="T22" s="180" t="str">
        <f t="shared" si="5"/>
        <v>BETUL</v>
      </c>
      <c r="U22" s="180" t="str">
        <f t="shared" si="6"/>
        <v>OKE</v>
      </c>
      <c r="V22" s="180" t="str">
        <f t="shared" si="7"/>
        <v>OKE</v>
      </c>
      <c r="W22" s="319" t="s">
        <v>89</v>
      </c>
      <c r="X22" s="320">
        <v>2</v>
      </c>
      <c r="Y22" s="320" t="s">
        <v>3540</v>
      </c>
      <c r="Z22" s="320" t="s">
        <v>128</v>
      </c>
      <c r="AA22" s="248">
        <v>289</v>
      </c>
      <c r="AB22" s="321">
        <v>142</v>
      </c>
      <c r="AC22" s="321">
        <v>49.1349480968858</v>
      </c>
      <c r="AD22" s="321">
        <v>137</v>
      </c>
      <c r="AE22" s="321">
        <v>47.404844290657401</v>
      </c>
      <c r="AF22" s="247" t="s">
        <v>3542</v>
      </c>
    </row>
    <row r="23" spans="1:32">
      <c r="A23" s="279">
        <v>14</v>
      </c>
      <c r="B23" s="584" t="s">
        <v>89</v>
      </c>
      <c r="C23" s="585">
        <v>4</v>
      </c>
      <c r="D23" s="585" t="s">
        <v>3526</v>
      </c>
      <c r="E23" s="585" t="s">
        <v>131</v>
      </c>
      <c r="F23" s="248">
        <v>285</v>
      </c>
      <c r="G23" s="247">
        <v>180</v>
      </c>
      <c r="H23" s="249">
        <v>63.157894736842103</v>
      </c>
      <c r="I23" s="247">
        <v>200</v>
      </c>
      <c r="J23" s="249">
        <v>70.175438596491219</v>
      </c>
      <c r="K23" s="250" t="s">
        <v>3527</v>
      </c>
      <c r="M23" s="178" t="str">
        <f t="shared" si="0"/>
        <v>K</v>
      </c>
      <c r="N23" s="178" t="str">
        <f t="shared" si="1"/>
        <v>K</v>
      </c>
      <c r="O23" s="178"/>
      <c r="P23" s="184">
        <f t="shared" si="2"/>
        <v>63.157894736842103</v>
      </c>
      <c r="Q23" s="184">
        <f t="shared" si="3"/>
        <v>70.175438596491219</v>
      </c>
      <c r="R23" s="180"/>
      <c r="S23" s="180" t="str">
        <f t="shared" si="4"/>
        <v>BETUL</v>
      </c>
      <c r="T23" s="180" t="str">
        <f t="shared" si="5"/>
        <v>BETUL</v>
      </c>
      <c r="U23" s="180" t="str">
        <f t="shared" si="6"/>
        <v>OKE</v>
      </c>
      <c r="V23" s="180" t="str">
        <f t="shared" si="7"/>
        <v>OKE</v>
      </c>
      <c r="W23" s="319" t="s">
        <v>89</v>
      </c>
      <c r="X23" s="320">
        <v>2</v>
      </c>
      <c r="Y23" s="320" t="s">
        <v>3543</v>
      </c>
      <c r="Z23" s="320" t="s">
        <v>128</v>
      </c>
      <c r="AA23" s="248">
        <v>450</v>
      </c>
      <c r="AB23" s="321">
        <v>135</v>
      </c>
      <c r="AC23" s="321">
        <v>30</v>
      </c>
      <c r="AD23" s="321">
        <v>150</v>
      </c>
      <c r="AE23" s="321">
        <v>33.3333333333333</v>
      </c>
      <c r="AF23" s="247" t="s">
        <v>2948</v>
      </c>
    </row>
    <row r="24" spans="1:32">
      <c r="A24" s="279">
        <v>15</v>
      </c>
      <c r="B24" s="584" t="s">
        <v>89</v>
      </c>
      <c r="C24" s="585">
        <v>4</v>
      </c>
      <c r="D24" s="585" t="s">
        <v>3515</v>
      </c>
      <c r="E24" s="585" t="s">
        <v>128</v>
      </c>
      <c r="F24" s="248">
        <v>289</v>
      </c>
      <c r="G24" s="247">
        <v>82</v>
      </c>
      <c r="H24" s="249">
        <v>28.373702422145332</v>
      </c>
      <c r="I24" s="247">
        <v>85</v>
      </c>
      <c r="J24" s="249">
        <v>29.411764705882355</v>
      </c>
      <c r="K24" s="250" t="s">
        <v>3516</v>
      </c>
      <c r="M24" s="178" t="str">
        <f t="shared" si="0"/>
        <v>K</v>
      </c>
      <c r="N24" s="178" t="str">
        <f t="shared" si="1"/>
        <v>K</v>
      </c>
      <c r="O24" s="178"/>
      <c r="P24" s="184">
        <f t="shared" si="2"/>
        <v>28.373702422145332</v>
      </c>
      <c r="Q24" s="184">
        <f t="shared" si="3"/>
        <v>29.411764705882355</v>
      </c>
      <c r="R24" s="180"/>
      <c r="S24" s="180" t="str">
        <f t="shared" si="4"/>
        <v>BETUL</v>
      </c>
      <c r="T24" s="180" t="str">
        <f t="shared" si="5"/>
        <v>BETUL</v>
      </c>
      <c r="U24" s="180" t="str">
        <f t="shared" si="6"/>
        <v>OKE</v>
      </c>
      <c r="V24" s="180" t="str">
        <f t="shared" si="7"/>
        <v>OKE</v>
      </c>
      <c r="W24" s="319" t="s">
        <v>89</v>
      </c>
      <c r="X24" s="320">
        <v>3</v>
      </c>
      <c r="Y24" s="320" t="s">
        <v>3546</v>
      </c>
      <c r="Z24" s="320" t="s">
        <v>128</v>
      </c>
      <c r="AA24" s="248">
        <v>300</v>
      </c>
      <c r="AB24" s="321">
        <v>99</v>
      </c>
      <c r="AC24" s="321">
        <v>33</v>
      </c>
      <c r="AD24" s="321">
        <v>111</v>
      </c>
      <c r="AE24" s="321">
        <v>37</v>
      </c>
      <c r="AF24" s="247" t="s">
        <v>3547</v>
      </c>
    </row>
    <row r="25" spans="1:32">
      <c r="A25" s="279">
        <v>16</v>
      </c>
      <c r="B25" s="584" t="s">
        <v>89</v>
      </c>
      <c r="C25" s="585">
        <v>4</v>
      </c>
      <c r="D25" s="585" t="s">
        <v>3532</v>
      </c>
      <c r="E25" s="585" t="s">
        <v>131</v>
      </c>
      <c r="F25" s="248">
        <v>289</v>
      </c>
      <c r="G25" s="247">
        <v>9</v>
      </c>
      <c r="H25" s="249">
        <v>3.1141868512110724</v>
      </c>
      <c r="I25" s="247">
        <v>9</v>
      </c>
      <c r="J25" s="249">
        <v>3.1141868512110724</v>
      </c>
      <c r="K25" s="250" t="s">
        <v>3516</v>
      </c>
      <c r="M25" s="178" t="str">
        <f t="shared" si="0"/>
        <v>K</v>
      </c>
      <c r="N25" s="178" t="str">
        <f t="shared" si="1"/>
        <v>K</v>
      </c>
      <c r="O25" s="178"/>
      <c r="P25" s="184">
        <f t="shared" si="2"/>
        <v>3.1141868512110724</v>
      </c>
      <c r="Q25" s="184">
        <f t="shared" si="3"/>
        <v>3.1141868512110724</v>
      </c>
      <c r="R25" s="180"/>
      <c r="S25" s="180" t="str">
        <f t="shared" si="4"/>
        <v>BETUL</v>
      </c>
      <c r="T25" s="180" t="str">
        <f t="shared" si="5"/>
        <v>BETUL</v>
      </c>
      <c r="U25" s="180" t="str">
        <f t="shared" si="6"/>
        <v>OKE</v>
      </c>
      <c r="V25" s="180" t="str">
        <f t="shared" si="7"/>
        <v>OKE</v>
      </c>
      <c r="W25" s="319" t="s">
        <v>102</v>
      </c>
      <c r="X25" s="320">
        <v>7</v>
      </c>
      <c r="Y25" s="320" t="s">
        <v>3549</v>
      </c>
      <c r="Z25" s="320" t="s">
        <v>131</v>
      </c>
      <c r="AA25" s="248">
        <v>285</v>
      </c>
      <c r="AB25" s="321">
        <v>202</v>
      </c>
      <c r="AC25" s="321">
        <v>70.877192982456094</v>
      </c>
      <c r="AD25" s="321">
        <v>130</v>
      </c>
      <c r="AE25" s="321">
        <v>45.614035087719301</v>
      </c>
      <c r="AF25" s="247" t="s">
        <v>1458</v>
      </c>
    </row>
    <row r="26" spans="1:32">
      <c r="A26" s="279">
        <v>17</v>
      </c>
      <c r="B26" s="584" t="s">
        <v>89</v>
      </c>
      <c r="C26" s="585">
        <v>4</v>
      </c>
      <c r="D26" s="585" t="s">
        <v>3540</v>
      </c>
      <c r="E26" s="585" t="s">
        <v>128</v>
      </c>
      <c r="F26" s="248">
        <v>289</v>
      </c>
      <c r="G26" s="247">
        <v>110</v>
      </c>
      <c r="H26" s="249">
        <v>38.062283737024224</v>
      </c>
      <c r="I26" s="247">
        <v>108</v>
      </c>
      <c r="J26" s="249">
        <v>37.370242214532873</v>
      </c>
      <c r="K26" s="250" t="s">
        <v>3541</v>
      </c>
      <c r="M26" s="178" t="str">
        <f t="shared" si="0"/>
        <v>K</v>
      </c>
      <c r="N26" s="178" t="str">
        <f t="shared" si="1"/>
        <v>K</v>
      </c>
      <c r="O26" s="178"/>
      <c r="P26" s="184">
        <f t="shared" si="2"/>
        <v>38.062283737024224</v>
      </c>
      <c r="Q26" s="184">
        <f t="shared" si="3"/>
        <v>37.370242214532873</v>
      </c>
      <c r="R26" s="180"/>
      <c r="S26" s="180" t="str">
        <f t="shared" si="4"/>
        <v>BETUL</v>
      </c>
      <c r="T26" s="180" t="str">
        <f t="shared" si="5"/>
        <v>BETUL</v>
      </c>
      <c r="U26" s="180" t="str">
        <f t="shared" si="6"/>
        <v>OKE</v>
      </c>
      <c r="V26" s="180" t="str">
        <f t="shared" si="7"/>
        <v>OKE</v>
      </c>
      <c r="W26" s="319" t="s">
        <v>102</v>
      </c>
      <c r="X26" s="320">
        <v>7</v>
      </c>
      <c r="Y26" s="320" t="s">
        <v>3552</v>
      </c>
      <c r="Z26" s="320" t="s">
        <v>131</v>
      </c>
      <c r="AA26" s="248">
        <v>300</v>
      </c>
      <c r="AB26" s="321">
        <v>118</v>
      </c>
      <c r="AC26" s="321">
        <v>39.3333333333333</v>
      </c>
      <c r="AD26" s="321">
        <v>118</v>
      </c>
      <c r="AE26" s="321">
        <v>39.3333333333333</v>
      </c>
      <c r="AF26" s="247" t="s">
        <v>187</v>
      </c>
    </row>
    <row r="27" spans="1:32">
      <c r="A27" s="279">
        <v>18</v>
      </c>
      <c r="B27" s="584" t="s">
        <v>89</v>
      </c>
      <c r="C27" s="585">
        <v>4</v>
      </c>
      <c r="D27" s="585" t="s">
        <v>3553</v>
      </c>
      <c r="E27" s="585" t="s">
        <v>128</v>
      </c>
      <c r="F27" s="248">
        <v>348</v>
      </c>
      <c r="G27" s="247">
        <v>66</v>
      </c>
      <c r="H27" s="249">
        <v>18.96551724137931</v>
      </c>
      <c r="I27" s="247">
        <v>68</v>
      </c>
      <c r="J27" s="249">
        <v>19.540229885057471</v>
      </c>
      <c r="K27" s="250" t="s">
        <v>3554</v>
      </c>
      <c r="M27" s="178" t="str">
        <f t="shared" si="0"/>
        <v>K</v>
      </c>
      <c r="N27" s="178" t="str">
        <f t="shared" si="1"/>
        <v>K</v>
      </c>
      <c r="O27" s="178"/>
      <c r="P27" s="184">
        <f t="shared" si="2"/>
        <v>18.96551724137931</v>
      </c>
      <c r="Q27" s="184">
        <f t="shared" si="3"/>
        <v>19.540229885057471</v>
      </c>
      <c r="R27" s="180"/>
      <c r="S27" s="180" t="str">
        <f t="shared" si="4"/>
        <v>BETUL</v>
      </c>
      <c r="T27" s="180" t="str">
        <f t="shared" si="5"/>
        <v>BETUL</v>
      </c>
      <c r="U27" s="180" t="str">
        <f t="shared" si="6"/>
        <v>OKE</v>
      </c>
      <c r="V27" s="180" t="str">
        <f t="shared" si="7"/>
        <v>OKE</v>
      </c>
      <c r="W27" s="319" t="s">
        <v>62</v>
      </c>
      <c r="X27" s="320">
        <v>1</v>
      </c>
      <c r="Y27" s="320" t="s">
        <v>298</v>
      </c>
      <c r="Z27" s="320" t="s">
        <v>131</v>
      </c>
      <c r="AA27" s="248">
        <v>289</v>
      </c>
      <c r="AB27" s="321">
        <v>245</v>
      </c>
      <c r="AC27" s="321">
        <v>84.775086505190302</v>
      </c>
      <c r="AD27" s="321">
        <v>226</v>
      </c>
      <c r="AE27" s="321">
        <v>78.200692041522501</v>
      </c>
      <c r="AF27" s="247" t="s">
        <v>299</v>
      </c>
    </row>
    <row r="28" spans="1:32">
      <c r="A28" s="279">
        <v>19</v>
      </c>
      <c r="B28" s="584" t="s">
        <v>102</v>
      </c>
      <c r="C28" s="585">
        <v>7</v>
      </c>
      <c r="D28" s="585" t="s">
        <v>3549</v>
      </c>
      <c r="E28" s="585" t="s">
        <v>131</v>
      </c>
      <c r="F28" s="248">
        <v>285</v>
      </c>
      <c r="G28" s="247">
        <v>111</v>
      </c>
      <c r="H28" s="249">
        <v>38.94736842105263</v>
      </c>
      <c r="I28" s="247">
        <v>104</v>
      </c>
      <c r="J28" s="249">
        <v>36.491228070175438</v>
      </c>
      <c r="K28" s="250" t="s">
        <v>3555</v>
      </c>
      <c r="M28" s="178" t="str">
        <f t="shared" si="0"/>
        <v>K</v>
      </c>
      <c r="N28" s="178" t="str">
        <f t="shared" si="1"/>
        <v>K</v>
      </c>
      <c r="O28" s="178"/>
      <c r="P28" s="184">
        <f t="shared" si="2"/>
        <v>38.94736842105263</v>
      </c>
      <c r="Q28" s="184">
        <f t="shared" si="3"/>
        <v>36.491228070175438</v>
      </c>
      <c r="R28" s="180"/>
      <c r="S28" s="180" t="str">
        <f t="shared" si="4"/>
        <v>BETUL</v>
      </c>
      <c r="T28" s="180" t="str">
        <f t="shared" si="5"/>
        <v>BETUL</v>
      </c>
      <c r="U28" s="180" t="str">
        <f t="shared" si="6"/>
        <v>OKE</v>
      </c>
      <c r="V28" s="180" t="str">
        <f t="shared" si="7"/>
        <v>OKE</v>
      </c>
      <c r="W28" s="319" t="s">
        <v>62</v>
      </c>
      <c r="X28" s="320">
        <v>2</v>
      </c>
      <c r="Y28" s="320" t="s">
        <v>3556</v>
      </c>
      <c r="Z28" s="320" t="s">
        <v>131</v>
      </c>
      <c r="AA28" s="248">
        <v>285</v>
      </c>
      <c r="AB28" s="321">
        <v>187</v>
      </c>
      <c r="AC28" s="321">
        <v>65.614035087719301</v>
      </c>
      <c r="AD28" s="321">
        <v>153</v>
      </c>
      <c r="AE28" s="321">
        <v>53.684210526315802</v>
      </c>
      <c r="AF28" s="247" t="s">
        <v>3557</v>
      </c>
    </row>
    <row r="29" spans="1:32">
      <c r="A29" s="279">
        <v>20</v>
      </c>
      <c r="B29" s="584" t="s">
        <v>102</v>
      </c>
      <c r="C29" s="585">
        <v>7</v>
      </c>
      <c r="D29" s="585" t="s">
        <v>3552</v>
      </c>
      <c r="E29" s="585" t="s">
        <v>131</v>
      </c>
      <c r="F29" s="248">
        <v>300</v>
      </c>
      <c r="G29" s="247">
        <v>162</v>
      </c>
      <c r="H29" s="249">
        <v>54</v>
      </c>
      <c r="I29" s="247">
        <v>157</v>
      </c>
      <c r="J29" s="249">
        <v>52.333333333333329</v>
      </c>
      <c r="K29" s="250" t="s">
        <v>3558</v>
      </c>
      <c r="M29" s="178" t="str">
        <f t="shared" si="0"/>
        <v>K</v>
      </c>
      <c r="N29" s="178" t="str">
        <f t="shared" si="1"/>
        <v>K</v>
      </c>
      <c r="O29" s="178"/>
      <c r="P29" s="184">
        <f t="shared" si="2"/>
        <v>54</v>
      </c>
      <c r="Q29" s="184">
        <f t="shared" si="3"/>
        <v>52.333333333333329</v>
      </c>
      <c r="R29" s="180"/>
      <c r="S29" s="180" t="str">
        <f t="shared" si="4"/>
        <v>BETUL</v>
      </c>
      <c r="T29" s="180" t="str">
        <f t="shared" si="5"/>
        <v>BETUL</v>
      </c>
      <c r="U29" s="180" t="str">
        <f t="shared" si="6"/>
        <v>OKE</v>
      </c>
      <c r="V29" s="180" t="str">
        <f t="shared" si="7"/>
        <v>OKE</v>
      </c>
      <c r="W29" s="319" t="s">
        <v>62</v>
      </c>
      <c r="X29" s="320">
        <v>2</v>
      </c>
      <c r="Y29" s="320" t="s">
        <v>3559</v>
      </c>
      <c r="Z29" s="320" t="s">
        <v>131</v>
      </c>
      <c r="AA29" s="248">
        <v>198</v>
      </c>
      <c r="AB29" s="321">
        <v>22</v>
      </c>
      <c r="AC29" s="321">
        <v>11.1111111111111</v>
      </c>
      <c r="AD29" s="321">
        <v>25</v>
      </c>
      <c r="AE29" s="321">
        <v>12.6262626262626</v>
      </c>
      <c r="AF29" s="247" t="s">
        <v>3560</v>
      </c>
    </row>
    <row r="30" spans="1:32">
      <c r="A30" s="279">
        <v>21</v>
      </c>
      <c r="B30" s="584" t="s">
        <v>62</v>
      </c>
      <c r="C30" s="585">
        <v>1</v>
      </c>
      <c r="D30" s="585" t="s">
        <v>298</v>
      </c>
      <c r="E30" s="585" t="s">
        <v>131</v>
      </c>
      <c r="F30" s="248">
        <v>289</v>
      </c>
      <c r="G30" s="247">
        <v>225</v>
      </c>
      <c r="H30" s="249">
        <v>77.854671280276818</v>
      </c>
      <c r="I30" s="247">
        <v>225</v>
      </c>
      <c r="J30" s="249">
        <v>77.854671280276818</v>
      </c>
      <c r="K30" s="250" t="s">
        <v>299</v>
      </c>
      <c r="M30" s="178" t="str">
        <f t="shared" si="0"/>
        <v>K</v>
      </c>
      <c r="N30" s="178" t="str">
        <f t="shared" si="1"/>
        <v>K</v>
      </c>
      <c r="O30" s="178"/>
      <c r="P30" s="184">
        <f t="shared" si="2"/>
        <v>77.854671280276818</v>
      </c>
      <c r="Q30" s="184">
        <f t="shared" si="3"/>
        <v>77.854671280276818</v>
      </c>
      <c r="R30" s="180"/>
      <c r="S30" s="180" t="str">
        <f t="shared" si="4"/>
        <v>BETUL</v>
      </c>
      <c r="T30" s="180" t="str">
        <f t="shared" si="5"/>
        <v>BETUL</v>
      </c>
      <c r="U30" s="180" t="str">
        <f t="shared" si="6"/>
        <v>OKE</v>
      </c>
      <c r="V30" s="180" t="str">
        <f t="shared" si="7"/>
        <v>OKE</v>
      </c>
      <c r="W30" s="319" t="s">
        <v>62</v>
      </c>
      <c r="X30" s="320">
        <v>3</v>
      </c>
      <c r="Y30" s="320" t="s">
        <v>302</v>
      </c>
      <c r="Z30" s="320" t="s">
        <v>131</v>
      </c>
      <c r="AA30" s="248">
        <v>285</v>
      </c>
      <c r="AB30" s="321">
        <v>254</v>
      </c>
      <c r="AC30" s="321">
        <v>89.122807017543906</v>
      </c>
      <c r="AD30" s="321">
        <v>230</v>
      </c>
      <c r="AE30" s="321">
        <v>80.701754385964904</v>
      </c>
      <c r="AF30" s="247" t="s">
        <v>303</v>
      </c>
    </row>
    <row r="31" spans="1:32">
      <c r="A31" s="279">
        <v>22</v>
      </c>
      <c r="B31" s="584" t="s">
        <v>62</v>
      </c>
      <c r="C31" s="585">
        <v>2</v>
      </c>
      <c r="D31" s="585" t="s">
        <v>3556</v>
      </c>
      <c r="E31" s="585" t="s">
        <v>131</v>
      </c>
      <c r="F31" s="248">
        <v>285</v>
      </c>
      <c r="G31" s="247">
        <v>185</v>
      </c>
      <c r="H31" s="249">
        <v>64.912280701754383</v>
      </c>
      <c r="I31" s="247">
        <v>205</v>
      </c>
      <c r="J31" s="249">
        <v>71.929824561403507</v>
      </c>
      <c r="K31" s="250" t="s">
        <v>3557</v>
      </c>
      <c r="M31" s="178" t="str">
        <f t="shared" si="0"/>
        <v>K</v>
      </c>
      <c r="N31" s="178" t="str">
        <f t="shared" si="1"/>
        <v>K</v>
      </c>
      <c r="O31" s="178"/>
      <c r="P31" s="184">
        <f t="shared" si="2"/>
        <v>64.912280701754383</v>
      </c>
      <c r="Q31" s="184">
        <f t="shared" si="3"/>
        <v>71.929824561403507</v>
      </c>
      <c r="R31" s="180"/>
      <c r="S31" s="180" t="str">
        <f t="shared" si="4"/>
        <v>BETUL</v>
      </c>
      <c r="T31" s="180" t="str">
        <f t="shared" si="5"/>
        <v>BETUL</v>
      </c>
      <c r="U31" s="180" t="str">
        <f t="shared" si="6"/>
        <v>OKE</v>
      </c>
      <c r="V31" s="180" t="str">
        <f t="shared" si="7"/>
        <v>OKE</v>
      </c>
      <c r="W31" s="319" t="s">
        <v>62</v>
      </c>
      <c r="X31" s="320">
        <v>2</v>
      </c>
      <c r="Y31" s="320" t="s">
        <v>3561</v>
      </c>
      <c r="Z31" s="320" t="s">
        <v>131</v>
      </c>
      <c r="AA31" s="248">
        <v>300</v>
      </c>
      <c r="AB31" s="321">
        <v>96</v>
      </c>
      <c r="AC31" s="321">
        <v>32</v>
      </c>
      <c r="AD31" s="321">
        <v>195</v>
      </c>
      <c r="AE31" s="321">
        <v>65</v>
      </c>
      <c r="AF31" s="247" t="s">
        <v>3562</v>
      </c>
    </row>
    <row r="32" spans="1:32">
      <c r="A32" s="279">
        <v>23</v>
      </c>
      <c r="B32" s="584" t="s">
        <v>62</v>
      </c>
      <c r="C32" s="585">
        <v>2</v>
      </c>
      <c r="D32" s="585" t="s">
        <v>3559</v>
      </c>
      <c r="E32" s="585" t="s">
        <v>131</v>
      </c>
      <c r="F32" s="248">
        <v>198</v>
      </c>
      <c r="G32" s="247">
        <v>25</v>
      </c>
      <c r="H32" s="249">
        <v>12.626262626262626</v>
      </c>
      <c r="I32" s="247">
        <v>27</v>
      </c>
      <c r="J32" s="249">
        <v>13.636363636363635</v>
      </c>
      <c r="K32" s="250" t="s">
        <v>3563</v>
      </c>
      <c r="M32" s="178" t="str">
        <f t="shared" si="0"/>
        <v>K</v>
      </c>
      <c r="N32" s="178" t="str">
        <f t="shared" si="1"/>
        <v>K</v>
      </c>
      <c r="O32" s="178"/>
      <c r="P32" s="184">
        <f t="shared" si="2"/>
        <v>12.626262626262626</v>
      </c>
      <c r="Q32" s="184">
        <f t="shared" si="3"/>
        <v>13.636363636363635</v>
      </c>
      <c r="R32" s="180"/>
      <c r="S32" s="180" t="str">
        <f t="shared" si="4"/>
        <v>BETUL</v>
      </c>
      <c r="T32" s="180" t="str">
        <f t="shared" si="5"/>
        <v>BETUL</v>
      </c>
      <c r="U32" s="180" t="str">
        <f t="shared" si="6"/>
        <v>OKE</v>
      </c>
      <c r="V32" s="180" t="str">
        <f t="shared" si="7"/>
        <v>OKE</v>
      </c>
      <c r="W32" s="319" t="s">
        <v>62</v>
      </c>
      <c r="X32" s="320">
        <v>3</v>
      </c>
      <c r="Y32" s="320" t="s">
        <v>3564</v>
      </c>
      <c r="Z32" s="320" t="s">
        <v>131</v>
      </c>
      <c r="AA32" s="248">
        <v>285</v>
      </c>
      <c r="AB32" s="321">
        <v>60</v>
      </c>
      <c r="AC32" s="321">
        <v>21.052631578947398</v>
      </c>
      <c r="AD32" s="321">
        <v>59</v>
      </c>
      <c r="AE32" s="321">
        <v>20.7017543859649</v>
      </c>
      <c r="AF32" s="247" t="s">
        <v>3565</v>
      </c>
    </row>
    <row r="33" spans="1:32">
      <c r="A33" s="279">
        <v>24</v>
      </c>
      <c r="B33" s="584" t="s">
        <v>62</v>
      </c>
      <c r="C33" s="585">
        <v>2</v>
      </c>
      <c r="D33" s="585" t="s">
        <v>3561</v>
      </c>
      <c r="E33" s="585" t="s">
        <v>131</v>
      </c>
      <c r="F33" s="248">
        <v>300</v>
      </c>
      <c r="G33" s="247">
        <v>242</v>
      </c>
      <c r="H33" s="249">
        <v>80.666666666666657</v>
      </c>
      <c r="I33" s="247">
        <v>210</v>
      </c>
      <c r="J33" s="249">
        <v>70</v>
      </c>
      <c r="K33" s="250" t="s">
        <v>3567</v>
      </c>
      <c r="M33" s="178" t="str">
        <f t="shared" si="0"/>
        <v>B</v>
      </c>
      <c r="N33" s="178" t="str">
        <f t="shared" si="1"/>
        <v>K</v>
      </c>
      <c r="O33" s="178"/>
      <c r="P33" s="184">
        <f t="shared" si="2"/>
        <v>80.666666666666657</v>
      </c>
      <c r="Q33" s="184">
        <f t="shared" si="3"/>
        <v>70</v>
      </c>
      <c r="R33" s="180"/>
      <c r="S33" s="180" t="str">
        <f t="shared" si="4"/>
        <v>BETUL</v>
      </c>
      <c r="T33" s="180" t="str">
        <f t="shared" si="5"/>
        <v>BETUL</v>
      </c>
      <c r="U33" s="180" t="str">
        <f t="shared" si="6"/>
        <v>OKE</v>
      </c>
      <c r="V33" s="180" t="str">
        <f t="shared" si="7"/>
        <v>OKE</v>
      </c>
      <c r="W33" s="319" t="s">
        <v>90</v>
      </c>
      <c r="X33" s="320">
        <v>1</v>
      </c>
      <c r="Y33" s="320" t="s">
        <v>307</v>
      </c>
      <c r="Z33" s="320" t="s">
        <v>131</v>
      </c>
      <c r="AA33" s="248">
        <v>289</v>
      </c>
      <c r="AB33" s="321">
        <v>231</v>
      </c>
      <c r="AC33" s="321">
        <v>79.9307958477509</v>
      </c>
      <c r="AD33" s="321">
        <v>298</v>
      </c>
      <c r="AE33" s="321">
        <v>103.114186851211</v>
      </c>
      <c r="AF33" s="247" t="s">
        <v>308</v>
      </c>
    </row>
    <row r="34" spans="1:32">
      <c r="A34" s="279">
        <v>25</v>
      </c>
      <c r="B34" s="584" t="s">
        <v>62</v>
      </c>
      <c r="C34" s="585">
        <v>3</v>
      </c>
      <c r="D34" s="585" t="s">
        <v>302</v>
      </c>
      <c r="E34" s="585" t="s">
        <v>131</v>
      </c>
      <c r="F34" s="248">
        <v>285</v>
      </c>
      <c r="G34" s="247">
        <v>217</v>
      </c>
      <c r="H34" s="249">
        <v>76.140350877192986</v>
      </c>
      <c r="I34" s="247">
        <v>257</v>
      </c>
      <c r="J34" s="249">
        <v>90.175438596491233</v>
      </c>
      <c r="K34" s="250" t="s">
        <v>3566</v>
      </c>
      <c r="M34" s="178" t="str">
        <f t="shared" si="0"/>
        <v>K</v>
      </c>
      <c r="N34" s="178" t="str">
        <f t="shared" si="1"/>
        <v>B</v>
      </c>
      <c r="O34" s="178"/>
      <c r="P34" s="184">
        <f t="shared" si="2"/>
        <v>76.140350877192986</v>
      </c>
      <c r="Q34" s="184">
        <f t="shared" si="3"/>
        <v>90.175438596491233</v>
      </c>
      <c r="R34" s="180"/>
      <c r="S34" s="180" t="str">
        <f t="shared" si="4"/>
        <v>BETUL</v>
      </c>
      <c r="T34" s="180" t="str">
        <f t="shared" si="5"/>
        <v>BETUL</v>
      </c>
      <c r="U34" s="180" t="str">
        <f t="shared" si="6"/>
        <v>OKE</v>
      </c>
      <c r="V34" s="180" t="str">
        <f t="shared" si="7"/>
        <v>OKE</v>
      </c>
      <c r="W34" s="319" t="s">
        <v>90</v>
      </c>
      <c r="X34" s="320">
        <v>3</v>
      </c>
      <c r="Y34" s="320" t="s">
        <v>3568</v>
      </c>
      <c r="Z34" s="320" t="s">
        <v>131</v>
      </c>
      <c r="AA34" s="248">
        <v>285</v>
      </c>
      <c r="AB34" s="321">
        <v>91</v>
      </c>
      <c r="AC34" s="321">
        <v>31.9298245614035</v>
      </c>
      <c r="AD34" s="321">
        <v>101</v>
      </c>
      <c r="AE34" s="321">
        <v>35.438596491228097</v>
      </c>
      <c r="AF34" s="247" t="s">
        <v>3569</v>
      </c>
    </row>
    <row r="35" spans="1:32">
      <c r="A35" s="279">
        <v>26</v>
      </c>
      <c r="B35" s="584" t="s">
        <v>62</v>
      </c>
      <c r="C35" s="585">
        <v>3</v>
      </c>
      <c r="D35" s="585" t="s">
        <v>3564</v>
      </c>
      <c r="E35" s="585" t="s">
        <v>131</v>
      </c>
      <c r="F35" s="248">
        <v>285</v>
      </c>
      <c r="G35" s="247">
        <v>70</v>
      </c>
      <c r="H35" s="249">
        <v>24.561403508771928</v>
      </c>
      <c r="I35" s="247">
        <v>75</v>
      </c>
      <c r="J35" s="249">
        <v>26.315789473684209</v>
      </c>
      <c r="K35" s="250" t="s">
        <v>3570</v>
      </c>
      <c r="M35" s="178" t="str">
        <f t="shared" si="0"/>
        <v>K</v>
      </c>
      <c r="N35" s="178" t="str">
        <f t="shared" si="1"/>
        <v>K</v>
      </c>
      <c r="O35" s="178"/>
      <c r="P35" s="184">
        <f t="shared" si="2"/>
        <v>24.561403508771928</v>
      </c>
      <c r="Q35" s="184">
        <f t="shared" si="3"/>
        <v>26.315789473684209</v>
      </c>
      <c r="R35" s="180"/>
      <c r="S35" s="180" t="str">
        <f t="shared" si="4"/>
        <v>BETUL</v>
      </c>
      <c r="T35" s="180" t="str">
        <f t="shared" si="5"/>
        <v>BETUL</v>
      </c>
      <c r="U35" s="180" t="str">
        <f t="shared" si="6"/>
        <v>OKE</v>
      </c>
      <c r="V35" s="180" t="str">
        <f t="shared" si="7"/>
        <v>OKE</v>
      </c>
      <c r="W35" s="319" t="s">
        <v>90</v>
      </c>
      <c r="X35" s="320">
        <v>1</v>
      </c>
      <c r="Y35" s="320" t="s">
        <v>3571</v>
      </c>
      <c r="Z35" s="320" t="s">
        <v>131</v>
      </c>
      <c r="AA35" s="248">
        <v>198</v>
      </c>
      <c r="AB35" s="321">
        <v>36</v>
      </c>
      <c r="AC35" s="321">
        <v>18.181818181818201</v>
      </c>
      <c r="AD35" s="321">
        <v>42</v>
      </c>
      <c r="AE35" s="321">
        <v>21.2121212121212</v>
      </c>
      <c r="AF35" s="247" t="s">
        <v>3572</v>
      </c>
    </row>
    <row r="36" spans="1:32">
      <c r="A36" s="279">
        <v>27</v>
      </c>
      <c r="B36" s="584" t="s">
        <v>90</v>
      </c>
      <c r="C36" s="585">
        <v>1</v>
      </c>
      <c r="D36" s="585" t="s">
        <v>3571</v>
      </c>
      <c r="E36" s="585" t="s">
        <v>131</v>
      </c>
      <c r="F36" s="248">
        <v>198</v>
      </c>
      <c r="G36" s="247">
        <v>57</v>
      </c>
      <c r="H36" s="249">
        <v>28.787878787878789</v>
      </c>
      <c r="I36" s="247">
        <v>63</v>
      </c>
      <c r="J36" s="249">
        <v>31.818181818181817</v>
      </c>
      <c r="K36" s="250" t="s">
        <v>3578</v>
      </c>
      <c r="M36" s="178" t="str">
        <f t="shared" si="0"/>
        <v>K</v>
      </c>
      <c r="N36" s="178" t="str">
        <f t="shared" si="1"/>
        <v>K</v>
      </c>
      <c r="O36" s="178"/>
      <c r="P36" s="184">
        <f t="shared" si="2"/>
        <v>28.787878787878789</v>
      </c>
      <c r="Q36" s="184">
        <f t="shared" si="3"/>
        <v>31.818181818181817</v>
      </c>
      <c r="R36" s="180"/>
      <c r="S36" s="180" t="str">
        <f t="shared" si="4"/>
        <v>BETUL</v>
      </c>
      <c r="T36" s="180" t="str">
        <f t="shared" si="5"/>
        <v>BETUL</v>
      </c>
      <c r="U36" s="180" t="str">
        <f t="shared" si="6"/>
        <v>OKE</v>
      </c>
      <c r="V36" s="180" t="str">
        <f t="shared" si="7"/>
        <v>OKE</v>
      </c>
      <c r="W36" s="319" t="s">
        <v>90</v>
      </c>
      <c r="X36" s="320">
        <v>1</v>
      </c>
      <c r="Y36" s="320" t="s">
        <v>3573</v>
      </c>
      <c r="Z36" s="320" t="s">
        <v>128</v>
      </c>
      <c r="AA36" s="248">
        <v>400</v>
      </c>
      <c r="AB36" s="321">
        <v>5</v>
      </c>
      <c r="AC36" s="321">
        <v>1.25</v>
      </c>
      <c r="AD36" s="321">
        <v>3</v>
      </c>
      <c r="AE36" s="321">
        <v>0.75</v>
      </c>
      <c r="AF36" s="247" t="s">
        <v>3574</v>
      </c>
    </row>
    <row r="37" spans="1:32">
      <c r="A37" s="279">
        <v>28</v>
      </c>
      <c r="B37" s="584" t="s">
        <v>90</v>
      </c>
      <c r="C37" s="585">
        <v>1</v>
      </c>
      <c r="D37" s="585" t="s">
        <v>307</v>
      </c>
      <c r="E37" s="585" t="s">
        <v>131</v>
      </c>
      <c r="F37" s="248">
        <v>289</v>
      </c>
      <c r="G37" s="247">
        <v>224</v>
      </c>
      <c r="H37" s="249">
        <v>77.508650519031136</v>
      </c>
      <c r="I37" s="247">
        <v>202</v>
      </c>
      <c r="J37" s="249">
        <v>69.896193771626301</v>
      </c>
      <c r="K37" s="250" t="s">
        <v>308</v>
      </c>
      <c r="M37" s="178" t="str">
        <f t="shared" si="0"/>
        <v>K</v>
      </c>
      <c r="N37" s="178" t="str">
        <f t="shared" si="1"/>
        <v>K</v>
      </c>
      <c r="O37" s="178"/>
      <c r="P37" s="184">
        <f t="shared" si="2"/>
        <v>77.508650519031136</v>
      </c>
      <c r="Q37" s="184">
        <f t="shared" si="3"/>
        <v>69.896193771626301</v>
      </c>
      <c r="R37" s="180"/>
      <c r="S37" s="180" t="str">
        <f t="shared" si="4"/>
        <v>BETUL</v>
      </c>
      <c r="T37" s="180" t="str">
        <f t="shared" si="5"/>
        <v>BETUL</v>
      </c>
      <c r="U37" s="180" t="str">
        <f t="shared" si="6"/>
        <v>OKE</v>
      </c>
      <c r="V37" s="180" t="str">
        <f t="shared" si="7"/>
        <v>OKE</v>
      </c>
      <c r="W37" s="319" t="s">
        <v>90</v>
      </c>
      <c r="X37" s="320">
        <v>2</v>
      </c>
      <c r="Y37" s="320" t="s">
        <v>3576</v>
      </c>
      <c r="Z37" s="320" t="s">
        <v>131</v>
      </c>
      <c r="AA37" s="248">
        <v>289</v>
      </c>
      <c r="AB37" s="321">
        <v>151</v>
      </c>
      <c r="AC37" s="321">
        <v>52.249134948096902</v>
      </c>
      <c r="AD37" s="321">
        <v>206</v>
      </c>
      <c r="AE37" s="321">
        <v>71.280276816609003</v>
      </c>
      <c r="AF37" s="247" t="s">
        <v>3577</v>
      </c>
    </row>
    <row r="38" spans="1:32">
      <c r="A38" s="279">
        <v>29</v>
      </c>
      <c r="B38" s="584" t="s">
        <v>90</v>
      </c>
      <c r="C38" s="585">
        <v>1</v>
      </c>
      <c r="D38" s="585" t="s">
        <v>3573</v>
      </c>
      <c r="E38" s="585" t="s">
        <v>128</v>
      </c>
      <c r="F38" s="248">
        <v>400</v>
      </c>
      <c r="G38" s="247">
        <v>5</v>
      </c>
      <c r="H38" s="249">
        <v>1.25</v>
      </c>
      <c r="I38" s="247">
        <v>8</v>
      </c>
      <c r="J38" s="249">
        <v>2</v>
      </c>
      <c r="K38" s="250" t="s">
        <v>3574</v>
      </c>
      <c r="M38" s="178" t="str">
        <f t="shared" si="0"/>
        <v>K</v>
      </c>
      <c r="N38" s="178" t="str">
        <f t="shared" si="1"/>
        <v>K</v>
      </c>
      <c r="O38" s="178"/>
      <c r="P38" s="184">
        <f t="shared" si="2"/>
        <v>1.25</v>
      </c>
      <c r="Q38" s="184">
        <f t="shared" si="3"/>
        <v>2</v>
      </c>
      <c r="R38" s="180"/>
      <c r="S38" s="180" t="str">
        <f t="shared" si="4"/>
        <v>BETUL</v>
      </c>
      <c r="T38" s="180" t="str">
        <f t="shared" si="5"/>
        <v>BETUL</v>
      </c>
      <c r="U38" s="180" t="str">
        <f t="shared" si="6"/>
        <v>OKE</v>
      </c>
      <c r="V38" s="180" t="str">
        <f t="shared" si="7"/>
        <v>OKE</v>
      </c>
      <c r="W38" s="319" t="s">
        <v>91</v>
      </c>
      <c r="X38" s="320">
        <v>1</v>
      </c>
      <c r="Y38" s="320" t="s">
        <v>3579</v>
      </c>
      <c r="Z38" s="320" t="s">
        <v>131</v>
      </c>
      <c r="AA38" s="248">
        <v>289</v>
      </c>
      <c r="AB38" s="321">
        <v>86</v>
      </c>
      <c r="AC38" s="321">
        <v>29.757785467127999</v>
      </c>
      <c r="AD38" s="321">
        <v>110</v>
      </c>
      <c r="AE38" s="321">
        <v>38.062283737024202</v>
      </c>
      <c r="AF38" s="247" t="s">
        <v>3580</v>
      </c>
    </row>
    <row r="39" spans="1:32">
      <c r="A39" s="279">
        <v>30</v>
      </c>
      <c r="B39" s="584" t="s">
        <v>90</v>
      </c>
      <c r="C39" s="585">
        <v>2</v>
      </c>
      <c r="D39" s="585" t="s">
        <v>3576</v>
      </c>
      <c r="E39" s="585" t="s">
        <v>131</v>
      </c>
      <c r="F39" s="248">
        <v>289</v>
      </c>
      <c r="G39" s="247">
        <v>193</v>
      </c>
      <c r="H39" s="249">
        <v>66.782006920415228</v>
      </c>
      <c r="I39" s="247">
        <v>156</v>
      </c>
      <c r="J39" s="249">
        <v>53.979238754325266</v>
      </c>
      <c r="K39" s="250" t="s">
        <v>3583</v>
      </c>
      <c r="M39" s="178" t="str">
        <f t="shared" si="0"/>
        <v>K</v>
      </c>
      <c r="N39" s="178" t="str">
        <f t="shared" si="1"/>
        <v>K</v>
      </c>
      <c r="O39" s="178"/>
      <c r="P39" s="184">
        <f t="shared" si="2"/>
        <v>66.782006920415228</v>
      </c>
      <c r="Q39" s="184">
        <f t="shared" si="3"/>
        <v>53.979238754325266</v>
      </c>
      <c r="R39" s="180"/>
      <c r="S39" s="180" t="str">
        <f t="shared" si="4"/>
        <v>BETUL</v>
      </c>
      <c r="T39" s="180" t="str">
        <f t="shared" si="5"/>
        <v>BETUL</v>
      </c>
      <c r="U39" s="180" t="str">
        <f t="shared" si="6"/>
        <v>OKE</v>
      </c>
      <c r="V39" s="180" t="str">
        <f t="shared" si="7"/>
        <v>OKE</v>
      </c>
      <c r="W39" s="319" t="s">
        <v>91</v>
      </c>
      <c r="X39" s="320">
        <v>1</v>
      </c>
      <c r="Y39" s="320" t="s">
        <v>3581</v>
      </c>
      <c r="Z39" s="320" t="s">
        <v>131</v>
      </c>
      <c r="AA39" s="248">
        <v>289</v>
      </c>
      <c r="AB39" s="321">
        <v>0</v>
      </c>
      <c r="AC39" s="321">
        <v>0</v>
      </c>
      <c r="AD39" s="321">
        <v>0</v>
      </c>
      <c r="AE39" s="321">
        <v>0</v>
      </c>
      <c r="AF39" s="247" t="s">
        <v>3582</v>
      </c>
    </row>
    <row r="40" spans="1:32">
      <c r="A40" s="279">
        <v>31</v>
      </c>
      <c r="B40" s="584" t="s">
        <v>90</v>
      </c>
      <c r="C40" s="585">
        <v>3</v>
      </c>
      <c r="D40" s="585" t="s">
        <v>3568</v>
      </c>
      <c r="E40" s="585" t="s">
        <v>131</v>
      </c>
      <c r="F40" s="248">
        <v>285</v>
      </c>
      <c r="G40" s="247">
        <v>99</v>
      </c>
      <c r="H40" s="249">
        <v>34.736842105263158</v>
      </c>
      <c r="I40" s="247">
        <v>96</v>
      </c>
      <c r="J40" s="249">
        <v>33.684210526315788</v>
      </c>
      <c r="K40" s="250" t="s">
        <v>3575</v>
      </c>
      <c r="M40" s="178" t="str">
        <f t="shared" si="0"/>
        <v>K</v>
      </c>
      <c r="N40" s="178" t="str">
        <f t="shared" si="1"/>
        <v>K</v>
      </c>
      <c r="O40" s="178"/>
      <c r="P40" s="184">
        <f t="shared" si="2"/>
        <v>34.736842105263158</v>
      </c>
      <c r="Q40" s="184">
        <f t="shared" si="3"/>
        <v>33.684210526315788</v>
      </c>
      <c r="R40" s="180"/>
      <c r="S40" s="180" t="str">
        <f t="shared" si="4"/>
        <v>BETUL</v>
      </c>
      <c r="T40" s="180" t="str">
        <f t="shared" si="5"/>
        <v>BETUL</v>
      </c>
      <c r="U40" s="180" t="str">
        <f t="shared" si="6"/>
        <v>OKE</v>
      </c>
      <c r="V40" s="180" t="str">
        <f t="shared" si="7"/>
        <v>OKE</v>
      </c>
      <c r="W40" s="319" t="s">
        <v>91</v>
      </c>
      <c r="X40" s="320">
        <v>1</v>
      </c>
      <c r="Y40" s="320" t="s">
        <v>3584</v>
      </c>
      <c r="Z40" s="320" t="s">
        <v>131</v>
      </c>
      <c r="AA40" s="248">
        <v>289</v>
      </c>
      <c r="AB40" s="321">
        <v>176</v>
      </c>
      <c r="AC40" s="321">
        <v>60.899653979238799</v>
      </c>
      <c r="AD40" s="321">
        <v>192</v>
      </c>
      <c r="AE40" s="321">
        <v>66.435986159169502</v>
      </c>
      <c r="AF40" s="247" t="s">
        <v>3585</v>
      </c>
    </row>
    <row r="41" spans="1:32">
      <c r="A41" s="279">
        <v>32</v>
      </c>
      <c r="B41" s="584" t="s">
        <v>90</v>
      </c>
      <c r="C41" s="585">
        <v>3</v>
      </c>
      <c r="D41" s="585" t="s">
        <v>3586</v>
      </c>
      <c r="E41" s="585" t="s">
        <v>131</v>
      </c>
      <c r="F41" s="248">
        <v>300</v>
      </c>
      <c r="G41" s="247">
        <v>10</v>
      </c>
      <c r="H41" s="249">
        <v>3.3333333333333335</v>
      </c>
      <c r="I41" s="247">
        <v>8</v>
      </c>
      <c r="J41" s="249">
        <v>2.666666666666667</v>
      </c>
      <c r="K41" s="250" t="s">
        <v>3587</v>
      </c>
      <c r="M41" s="178" t="str">
        <f t="shared" si="0"/>
        <v>K</v>
      </c>
      <c r="N41" s="178" t="str">
        <f t="shared" si="1"/>
        <v>K</v>
      </c>
      <c r="O41" s="178"/>
      <c r="P41" s="184">
        <f t="shared" si="2"/>
        <v>3.3333333333333335</v>
      </c>
      <c r="Q41" s="184">
        <f t="shared" si="3"/>
        <v>2.666666666666667</v>
      </c>
      <c r="R41" s="180"/>
      <c r="S41" s="180" t="str">
        <f t="shared" si="4"/>
        <v>BETUL</v>
      </c>
      <c r="T41" s="180" t="str">
        <f t="shared" si="5"/>
        <v>BETUL</v>
      </c>
      <c r="U41" s="180" t="str">
        <f t="shared" si="6"/>
        <v>OKE</v>
      </c>
      <c r="V41" s="180" t="str">
        <f t="shared" si="7"/>
        <v>OKE</v>
      </c>
      <c r="W41" s="319" t="s">
        <v>91</v>
      </c>
      <c r="X41" s="320">
        <v>1</v>
      </c>
      <c r="Y41" s="320" t="s">
        <v>3588</v>
      </c>
      <c r="Z41" s="320" t="s">
        <v>131</v>
      </c>
      <c r="AA41" s="248">
        <v>198</v>
      </c>
      <c r="AB41" s="321">
        <v>139</v>
      </c>
      <c r="AC41" s="321">
        <v>70.202020202020194</v>
      </c>
      <c r="AD41" s="321">
        <v>135</v>
      </c>
      <c r="AE41" s="321">
        <v>68.181818181818201</v>
      </c>
      <c r="AF41" s="247" t="s">
        <v>3589</v>
      </c>
    </row>
    <row r="42" spans="1:32">
      <c r="A42" s="279">
        <v>33</v>
      </c>
      <c r="B42" s="584" t="s">
        <v>90</v>
      </c>
      <c r="C42" s="585">
        <v>3</v>
      </c>
      <c r="D42" s="585" t="s">
        <v>3590</v>
      </c>
      <c r="E42" s="585" t="s">
        <v>131</v>
      </c>
      <c r="F42" s="248">
        <v>430</v>
      </c>
      <c r="G42" s="247">
        <v>23</v>
      </c>
      <c r="H42" s="249">
        <v>5.3488372093023253</v>
      </c>
      <c r="I42" s="247">
        <v>28</v>
      </c>
      <c r="J42" s="249">
        <v>6.5116279069767442</v>
      </c>
      <c r="K42" s="250" t="s">
        <v>3591</v>
      </c>
      <c r="M42" s="178" t="str">
        <f t="shared" si="0"/>
        <v>K</v>
      </c>
      <c r="N42" s="178" t="str">
        <f t="shared" si="1"/>
        <v>K</v>
      </c>
      <c r="O42" s="178"/>
      <c r="P42" s="184">
        <f t="shared" si="2"/>
        <v>5.3488372093023253</v>
      </c>
      <c r="Q42" s="184">
        <f t="shared" si="3"/>
        <v>6.5116279069767442</v>
      </c>
      <c r="R42" s="180"/>
      <c r="S42" s="180" t="str">
        <f t="shared" si="4"/>
        <v>BETUL</v>
      </c>
      <c r="T42" s="180" t="str">
        <f t="shared" si="5"/>
        <v>BETUL</v>
      </c>
      <c r="U42" s="180" t="str">
        <f t="shared" si="6"/>
        <v>OKE</v>
      </c>
      <c r="V42" s="180" t="str">
        <f t="shared" si="7"/>
        <v>OKE</v>
      </c>
      <c r="W42" s="319" t="s">
        <v>91</v>
      </c>
      <c r="X42" s="320">
        <v>2</v>
      </c>
      <c r="Y42" s="320" t="s">
        <v>3592</v>
      </c>
      <c r="Z42" s="320" t="s">
        <v>131</v>
      </c>
      <c r="AA42" s="248">
        <v>289</v>
      </c>
      <c r="AB42" s="321">
        <v>173</v>
      </c>
      <c r="AC42" s="321">
        <v>59.861591695501701</v>
      </c>
      <c r="AD42" s="321">
        <v>185</v>
      </c>
      <c r="AE42" s="321">
        <v>64.013840830449794</v>
      </c>
      <c r="AF42" s="247" t="s">
        <v>3582</v>
      </c>
    </row>
    <row r="43" spans="1:32">
      <c r="A43" s="279">
        <v>34</v>
      </c>
      <c r="B43" s="584" t="s">
        <v>91</v>
      </c>
      <c r="C43" s="585">
        <v>1</v>
      </c>
      <c r="D43" s="585" t="s">
        <v>3579</v>
      </c>
      <c r="E43" s="585" t="s">
        <v>131</v>
      </c>
      <c r="F43" s="248">
        <v>289</v>
      </c>
      <c r="G43" s="247">
        <v>150</v>
      </c>
      <c r="H43" s="249">
        <v>51.903114186851205</v>
      </c>
      <c r="I43" s="247">
        <v>137</v>
      </c>
      <c r="J43" s="249">
        <v>47.404844290657437</v>
      </c>
      <c r="K43" s="250" t="s">
        <v>3593</v>
      </c>
      <c r="M43" s="178" t="str">
        <f t="shared" si="0"/>
        <v>K</v>
      </c>
      <c r="N43" s="178" t="str">
        <f t="shared" si="1"/>
        <v>K</v>
      </c>
      <c r="O43" s="178"/>
      <c r="P43" s="184">
        <f t="shared" si="2"/>
        <v>51.903114186851205</v>
      </c>
      <c r="Q43" s="184">
        <f t="shared" si="3"/>
        <v>47.404844290657437</v>
      </c>
      <c r="R43" s="180"/>
      <c r="S43" s="180" t="str">
        <f t="shared" si="4"/>
        <v>BETUL</v>
      </c>
      <c r="T43" s="180" t="str">
        <f t="shared" si="5"/>
        <v>BETUL</v>
      </c>
      <c r="U43" s="180" t="str">
        <f t="shared" si="6"/>
        <v>OKE</v>
      </c>
      <c r="V43" s="180" t="str">
        <f t="shared" si="7"/>
        <v>OKE</v>
      </c>
      <c r="W43" s="319" t="s">
        <v>91</v>
      </c>
      <c r="X43" s="320">
        <v>2</v>
      </c>
      <c r="Y43" s="320" t="s">
        <v>3594</v>
      </c>
      <c r="Z43" s="320" t="s">
        <v>131</v>
      </c>
      <c r="AA43" s="248">
        <v>285</v>
      </c>
      <c r="AB43" s="321">
        <v>173</v>
      </c>
      <c r="AC43" s="321">
        <v>60.701754385964897</v>
      </c>
      <c r="AD43" s="321">
        <v>171</v>
      </c>
      <c r="AE43" s="321">
        <v>60</v>
      </c>
      <c r="AF43" s="247" t="s">
        <v>3595</v>
      </c>
    </row>
    <row r="44" spans="1:32">
      <c r="A44" s="279">
        <v>35</v>
      </c>
      <c r="B44" s="584" t="s">
        <v>91</v>
      </c>
      <c r="C44" s="585">
        <v>1</v>
      </c>
      <c r="D44" s="585" t="s">
        <v>3581</v>
      </c>
      <c r="E44" s="585" t="s">
        <v>131</v>
      </c>
      <c r="F44" s="248">
        <v>289</v>
      </c>
      <c r="G44" s="247">
        <v>131</v>
      </c>
      <c r="H44" s="249">
        <v>45.32871972318339</v>
      </c>
      <c r="I44" s="247">
        <v>149</v>
      </c>
      <c r="J44" s="249">
        <v>51.557093425605537</v>
      </c>
      <c r="K44" s="250" t="s">
        <v>3596</v>
      </c>
      <c r="M44" s="178" t="str">
        <f t="shared" si="0"/>
        <v>K</v>
      </c>
      <c r="N44" s="178" t="str">
        <f t="shared" si="1"/>
        <v>K</v>
      </c>
      <c r="O44" s="178"/>
      <c r="P44" s="184">
        <f t="shared" si="2"/>
        <v>45.32871972318339</v>
      </c>
      <c r="Q44" s="184">
        <f t="shared" si="3"/>
        <v>51.557093425605537</v>
      </c>
      <c r="R44" s="180"/>
      <c r="S44" s="180" t="str">
        <f t="shared" si="4"/>
        <v>BETUL</v>
      </c>
      <c r="T44" s="180" t="str">
        <f t="shared" si="5"/>
        <v>BETUL</v>
      </c>
      <c r="U44" s="180" t="str">
        <f t="shared" si="6"/>
        <v>OKE</v>
      </c>
      <c r="V44" s="180" t="str">
        <f t="shared" si="7"/>
        <v>OKE</v>
      </c>
      <c r="W44" s="319" t="s">
        <v>101</v>
      </c>
      <c r="X44" s="320">
        <v>2</v>
      </c>
      <c r="Y44" s="320" t="s">
        <v>3597</v>
      </c>
      <c r="Z44" s="320" t="s">
        <v>131</v>
      </c>
      <c r="AA44" s="248">
        <v>300</v>
      </c>
      <c r="AB44" s="321">
        <v>210</v>
      </c>
      <c r="AC44" s="321">
        <v>70</v>
      </c>
      <c r="AD44" s="321">
        <v>212</v>
      </c>
      <c r="AE44" s="321">
        <v>70.6666666666667</v>
      </c>
      <c r="AF44" s="247" t="s">
        <v>3598</v>
      </c>
    </row>
    <row r="45" spans="1:32">
      <c r="A45" s="279">
        <v>35</v>
      </c>
      <c r="B45" s="584" t="s">
        <v>91</v>
      </c>
      <c r="C45" s="585">
        <v>1</v>
      </c>
      <c r="D45" s="585" t="s">
        <v>3584</v>
      </c>
      <c r="E45" s="585" t="s">
        <v>131</v>
      </c>
      <c r="F45" s="248">
        <v>289</v>
      </c>
      <c r="G45" s="247">
        <v>138</v>
      </c>
      <c r="H45" s="249">
        <v>47.750865051903112</v>
      </c>
      <c r="I45" s="247">
        <v>128</v>
      </c>
      <c r="J45" s="249">
        <v>44.29065743944637</v>
      </c>
      <c r="K45" s="250" t="s">
        <v>3585</v>
      </c>
      <c r="M45" s="178" t="str">
        <f t="shared" si="0"/>
        <v>K</v>
      </c>
      <c r="N45" s="178" t="str">
        <f t="shared" si="1"/>
        <v>K</v>
      </c>
      <c r="O45" s="178"/>
      <c r="P45" s="184">
        <f t="shared" si="2"/>
        <v>47.750865051903112</v>
      </c>
      <c r="Q45" s="184">
        <f t="shared" si="3"/>
        <v>44.29065743944637</v>
      </c>
      <c r="R45" s="180"/>
      <c r="S45" s="180" t="str">
        <f t="shared" si="4"/>
        <v>BETUL</v>
      </c>
      <c r="T45" s="180" t="str">
        <f t="shared" si="5"/>
        <v>BETUL</v>
      </c>
      <c r="U45" s="180" t="str">
        <f t="shared" si="6"/>
        <v>OKE</v>
      </c>
      <c r="V45" s="180" t="str">
        <f t="shared" si="7"/>
        <v>OKE</v>
      </c>
    </row>
    <row r="46" spans="1:32">
      <c r="A46" s="279">
        <v>36</v>
      </c>
      <c r="B46" s="584" t="s">
        <v>91</v>
      </c>
      <c r="C46" s="585">
        <v>1</v>
      </c>
      <c r="D46" s="585" t="s">
        <v>3588</v>
      </c>
      <c r="E46" s="585" t="s">
        <v>131</v>
      </c>
      <c r="F46" s="248">
        <v>198</v>
      </c>
      <c r="G46" s="247">
        <v>209</v>
      </c>
      <c r="H46" s="249">
        <v>105.55555555555556</v>
      </c>
      <c r="I46" s="247">
        <v>204</v>
      </c>
      <c r="J46" s="249">
        <v>103.03030303030303</v>
      </c>
      <c r="K46" s="250" t="s">
        <v>3599</v>
      </c>
      <c r="M46" s="178" t="str">
        <f t="shared" si="0"/>
        <v>B</v>
      </c>
      <c r="N46" s="178" t="str">
        <f t="shared" si="1"/>
        <v>B</v>
      </c>
      <c r="O46" s="178"/>
      <c r="P46" s="184">
        <f t="shared" si="2"/>
        <v>105.55555555555556</v>
      </c>
      <c r="Q46" s="184">
        <f t="shared" si="3"/>
        <v>103.03030303030303</v>
      </c>
      <c r="R46" s="180"/>
      <c r="S46" s="180" t="str">
        <f t="shared" si="4"/>
        <v>BETUL</v>
      </c>
      <c r="T46" s="180" t="str">
        <f t="shared" si="5"/>
        <v>BETUL</v>
      </c>
      <c r="U46" s="180" t="str">
        <f t="shared" si="6"/>
        <v>CEK KEMBALI</v>
      </c>
      <c r="V46" s="180" t="str">
        <f t="shared" si="7"/>
        <v>CEK KEMBALI</v>
      </c>
    </row>
    <row r="47" spans="1:32">
      <c r="A47" s="279">
        <v>37</v>
      </c>
      <c r="B47" s="584" t="s">
        <v>91</v>
      </c>
      <c r="C47" s="585">
        <v>1</v>
      </c>
      <c r="D47" s="585" t="s">
        <v>3600</v>
      </c>
      <c r="E47" s="585" t="s">
        <v>131</v>
      </c>
      <c r="F47" s="248">
        <v>400</v>
      </c>
      <c r="G47" s="247">
        <v>130</v>
      </c>
      <c r="H47" s="249">
        <v>32.5</v>
      </c>
      <c r="I47" s="247">
        <v>150</v>
      </c>
      <c r="J47" s="249">
        <v>37.5</v>
      </c>
      <c r="K47" s="250"/>
      <c r="M47" s="178" t="str">
        <f t="shared" si="0"/>
        <v>K</v>
      </c>
      <c r="N47" s="178" t="str">
        <f t="shared" si="1"/>
        <v>K</v>
      </c>
      <c r="O47" s="178"/>
      <c r="P47" s="184">
        <f t="shared" si="2"/>
        <v>32.5</v>
      </c>
      <c r="Q47" s="184">
        <f t="shared" si="3"/>
        <v>37.5</v>
      </c>
      <c r="R47" s="180"/>
      <c r="S47" s="180" t="str">
        <f t="shared" si="4"/>
        <v>BETUL</v>
      </c>
      <c r="T47" s="180" t="str">
        <f t="shared" si="5"/>
        <v>BETUL</v>
      </c>
      <c r="U47" s="180" t="str">
        <f t="shared" si="6"/>
        <v>OKE</v>
      </c>
      <c r="V47" s="180" t="str">
        <f t="shared" si="7"/>
        <v>OKE</v>
      </c>
    </row>
    <row r="48" spans="1:32">
      <c r="A48" s="279">
        <v>38</v>
      </c>
      <c r="B48" s="584" t="s">
        <v>91</v>
      </c>
      <c r="C48" s="585">
        <v>2</v>
      </c>
      <c r="D48" s="585" t="s">
        <v>3592</v>
      </c>
      <c r="E48" s="585" t="s">
        <v>131</v>
      </c>
      <c r="F48" s="248">
        <v>289</v>
      </c>
      <c r="G48" s="247">
        <v>195</v>
      </c>
      <c r="H48" s="249">
        <v>67.474048442906579</v>
      </c>
      <c r="I48" s="247">
        <v>120</v>
      </c>
      <c r="J48" s="249">
        <v>41.522491349480966</v>
      </c>
      <c r="K48" s="250" t="s">
        <v>3582</v>
      </c>
      <c r="M48" s="178" t="str">
        <f t="shared" si="0"/>
        <v>K</v>
      </c>
      <c r="N48" s="178" t="str">
        <f t="shared" si="1"/>
        <v>K</v>
      </c>
      <c r="O48" s="178"/>
      <c r="P48" s="184">
        <f t="shared" si="2"/>
        <v>67.474048442906579</v>
      </c>
      <c r="Q48" s="184">
        <f t="shared" si="3"/>
        <v>41.522491349480966</v>
      </c>
      <c r="R48" s="180"/>
      <c r="S48" s="180" t="str">
        <f t="shared" si="4"/>
        <v>BETUL</v>
      </c>
      <c r="T48" s="180" t="str">
        <f t="shared" si="5"/>
        <v>BETUL</v>
      </c>
      <c r="U48" s="180" t="str">
        <f t="shared" si="6"/>
        <v>OKE</v>
      </c>
      <c r="V48" s="180" t="str">
        <f t="shared" si="7"/>
        <v>OKE</v>
      </c>
    </row>
    <row r="49" spans="1:22">
      <c r="A49" s="279">
        <v>39</v>
      </c>
      <c r="B49" s="584" t="s">
        <v>91</v>
      </c>
      <c r="C49" s="585">
        <v>2</v>
      </c>
      <c r="D49" s="585" t="s">
        <v>3594</v>
      </c>
      <c r="E49" s="585" t="s">
        <v>131</v>
      </c>
      <c r="F49" s="248">
        <v>285</v>
      </c>
      <c r="G49" s="247">
        <v>138</v>
      </c>
      <c r="H49" s="249">
        <v>48.421052631578945</v>
      </c>
      <c r="I49" s="247">
        <v>139</v>
      </c>
      <c r="J49" s="249">
        <v>48.771929824561404</v>
      </c>
      <c r="K49" s="250" t="s">
        <v>3595</v>
      </c>
      <c r="M49" s="178" t="str">
        <f t="shared" si="0"/>
        <v>K</v>
      </c>
      <c r="N49" s="178" t="str">
        <f t="shared" si="1"/>
        <v>K</v>
      </c>
      <c r="O49" s="178"/>
      <c r="P49" s="184">
        <f t="shared" si="2"/>
        <v>48.421052631578945</v>
      </c>
      <c r="Q49" s="184">
        <f t="shared" si="3"/>
        <v>48.771929824561404</v>
      </c>
      <c r="R49" s="180"/>
      <c r="S49" s="180" t="str">
        <f t="shared" si="4"/>
        <v>BETUL</v>
      </c>
      <c r="T49" s="180" t="str">
        <f t="shared" si="5"/>
        <v>BETUL</v>
      </c>
      <c r="U49" s="180" t="str">
        <f t="shared" si="6"/>
        <v>OKE</v>
      </c>
      <c r="V49" s="180" t="str">
        <f t="shared" si="7"/>
        <v>OKE</v>
      </c>
    </row>
    <row r="50" spans="1:22">
      <c r="A50" s="279">
        <v>40</v>
      </c>
      <c r="B50" s="584" t="s">
        <v>101</v>
      </c>
      <c r="C50" s="585">
        <v>2</v>
      </c>
      <c r="D50" s="585" t="s">
        <v>3597</v>
      </c>
      <c r="E50" s="585" t="s">
        <v>131</v>
      </c>
      <c r="F50" s="248">
        <v>300</v>
      </c>
      <c r="G50" s="247">
        <v>0</v>
      </c>
      <c r="H50" s="249">
        <v>0</v>
      </c>
      <c r="I50" s="247">
        <v>0</v>
      </c>
      <c r="J50" s="249">
        <v>0</v>
      </c>
      <c r="K50" s="250" t="s">
        <v>3598</v>
      </c>
      <c r="M50" s="178" t="str">
        <f t="shared" si="0"/>
        <v>K</v>
      </c>
      <c r="N50" s="178" t="str">
        <f t="shared" si="1"/>
        <v>K</v>
      </c>
      <c r="O50" s="178"/>
      <c r="P50" s="184">
        <f t="shared" si="2"/>
        <v>0</v>
      </c>
      <c r="Q50" s="184">
        <f t="shared" si="3"/>
        <v>0</v>
      </c>
      <c r="R50" s="180"/>
      <c r="S50" s="180" t="str">
        <f t="shared" si="4"/>
        <v>BETUL</v>
      </c>
      <c r="T50" s="180" t="str">
        <f t="shared" si="5"/>
        <v>BETUL</v>
      </c>
      <c r="U50" s="180" t="str">
        <f t="shared" si="6"/>
        <v>OKE</v>
      </c>
      <c r="V50" s="180" t="str">
        <f t="shared" si="7"/>
        <v>OKE</v>
      </c>
    </row>
    <row r="51" spans="1:22">
      <c r="A51" s="279">
        <v>41</v>
      </c>
      <c r="B51" s="584" t="s">
        <v>101</v>
      </c>
      <c r="C51" s="585">
        <v>2</v>
      </c>
      <c r="D51" s="585" t="s">
        <v>3601</v>
      </c>
      <c r="E51" s="585" t="s">
        <v>131</v>
      </c>
      <c r="F51" s="248">
        <v>300</v>
      </c>
      <c r="G51" s="247">
        <v>130</v>
      </c>
      <c r="H51" s="249">
        <v>43.333333333333336</v>
      </c>
      <c r="I51" s="247">
        <v>85</v>
      </c>
      <c r="J51" s="249">
        <v>28.333333333333332</v>
      </c>
      <c r="K51" s="250" t="s">
        <v>3602</v>
      </c>
      <c r="M51" s="178" t="str">
        <f t="shared" si="0"/>
        <v>K</v>
      </c>
      <c r="N51" s="178" t="str">
        <f t="shared" si="1"/>
        <v>K</v>
      </c>
      <c r="O51" s="178"/>
      <c r="P51" s="184">
        <f t="shared" si="2"/>
        <v>43.333333333333336</v>
      </c>
      <c r="Q51" s="184">
        <f t="shared" si="3"/>
        <v>28.333333333333332</v>
      </c>
      <c r="R51" s="180"/>
      <c r="S51" s="180" t="str">
        <f t="shared" si="4"/>
        <v>BETUL</v>
      </c>
      <c r="T51" s="180" t="str">
        <f t="shared" si="5"/>
        <v>BETUL</v>
      </c>
      <c r="U51" s="180" t="str">
        <f t="shared" si="6"/>
        <v>OKE</v>
      </c>
      <c r="V51" s="180" t="str">
        <f t="shared" si="7"/>
        <v>OKE</v>
      </c>
    </row>
    <row r="52" spans="1:22">
      <c r="M52" s="178"/>
      <c r="N52" s="178"/>
      <c r="P52" s="184"/>
      <c r="Q52" s="184"/>
      <c r="S52" s="180"/>
      <c r="T52" s="180"/>
      <c r="U52" s="180"/>
      <c r="V52" s="180"/>
    </row>
    <row r="53" spans="1:22">
      <c r="M53" s="178"/>
      <c r="N53" s="178"/>
      <c r="P53" s="184"/>
      <c r="Q53" s="184"/>
      <c r="S53" s="180"/>
      <c r="T53" s="180"/>
      <c r="U53" s="180"/>
      <c r="V53" s="180"/>
    </row>
    <row r="54" spans="1:22">
      <c r="M54" s="178"/>
      <c r="N54" s="178"/>
      <c r="P54" s="184"/>
      <c r="Q54" s="184"/>
      <c r="S54" s="180"/>
      <c r="T54" s="180"/>
      <c r="U54" s="180"/>
      <c r="V54" s="180"/>
    </row>
    <row r="55" spans="1:22">
      <c r="M55" s="178"/>
      <c r="N55" s="178"/>
      <c r="P55" s="184"/>
      <c r="Q55" s="184"/>
      <c r="S55" s="180"/>
      <c r="T55" s="180"/>
      <c r="U55" s="180"/>
      <c r="V55" s="180"/>
    </row>
    <row r="56" spans="1:22">
      <c r="M56" s="178"/>
      <c r="N56" s="178"/>
      <c r="P56" s="184"/>
      <c r="Q56" s="184"/>
      <c r="S56" s="180"/>
      <c r="T56" s="180"/>
      <c r="U56" s="180"/>
      <c r="V56" s="180"/>
    </row>
    <row r="57" spans="1:22">
      <c r="M57" s="178"/>
      <c r="N57" s="178"/>
      <c r="P57" s="184"/>
      <c r="Q57" s="184"/>
      <c r="S57" s="180"/>
      <c r="T57" s="180"/>
      <c r="U57" s="180"/>
      <c r="V57" s="180"/>
    </row>
    <row r="58" spans="1:22">
      <c r="M58" s="178"/>
      <c r="N58" s="178"/>
      <c r="P58" s="184"/>
      <c r="Q58" s="184"/>
      <c r="S58" s="180"/>
      <c r="T58" s="180"/>
      <c r="U58" s="180"/>
      <c r="V58" s="180"/>
    </row>
    <row r="59" spans="1:22">
      <c r="M59" s="178"/>
      <c r="N59" s="178"/>
      <c r="P59" s="184"/>
      <c r="Q59" s="184"/>
      <c r="S59" s="180"/>
      <c r="T59" s="180"/>
      <c r="U59" s="180"/>
      <c r="V59" s="180"/>
    </row>
    <row r="60" spans="1:22">
      <c r="M60" s="178"/>
      <c r="N60" s="178"/>
      <c r="P60" s="184"/>
      <c r="Q60" s="184"/>
      <c r="S60" s="180"/>
      <c r="T60" s="180"/>
      <c r="U60" s="180"/>
      <c r="V60" s="180"/>
    </row>
    <row r="61" spans="1:22">
      <c r="M61" s="178"/>
      <c r="N61" s="178"/>
      <c r="P61" s="184"/>
      <c r="Q61" s="184"/>
      <c r="S61" s="180"/>
      <c r="T61" s="180"/>
      <c r="U61" s="180"/>
      <c r="V61" s="180"/>
    </row>
    <row r="62" spans="1:22">
      <c r="M62" s="178"/>
      <c r="N62" s="178"/>
      <c r="P62" s="184"/>
      <c r="Q62" s="184"/>
      <c r="S62" s="180"/>
      <c r="T62" s="180"/>
      <c r="U62" s="180"/>
      <c r="V62" s="180"/>
    </row>
    <row r="63" spans="1:22">
      <c r="M63" s="178"/>
      <c r="N63" s="178"/>
      <c r="P63" s="184"/>
      <c r="Q63" s="184"/>
      <c r="S63" s="180"/>
      <c r="T63" s="180"/>
      <c r="U63" s="180"/>
      <c r="V63" s="180"/>
    </row>
    <row r="64" spans="1:22">
      <c r="M64" s="178"/>
      <c r="N64" s="178"/>
      <c r="P64" s="184"/>
      <c r="Q64" s="184"/>
      <c r="S64" s="180"/>
      <c r="T64" s="180"/>
      <c r="U64" s="180"/>
      <c r="V64" s="180"/>
    </row>
    <row r="65" spans="13:22">
      <c r="M65" s="178"/>
      <c r="N65" s="178"/>
      <c r="P65" s="184"/>
      <c r="Q65" s="184"/>
      <c r="S65" s="180"/>
      <c r="T65" s="180"/>
      <c r="U65" s="180"/>
      <c r="V65" s="180"/>
    </row>
    <row r="66" spans="13:22">
      <c r="M66" s="178"/>
      <c r="N66" s="178"/>
      <c r="P66" s="184"/>
      <c r="Q66" s="184"/>
      <c r="S66" s="180"/>
      <c r="T66" s="180"/>
      <c r="U66" s="180"/>
      <c r="V66" s="180"/>
    </row>
    <row r="67" spans="13:22">
      <c r="M67" s="178"/>
      <c r="N67" s="178"/>
      <c r="P67" s="184"/>
      <c r="Q67" s="184"/>
      <c r="S67" s="180"/>
      <c r="T67" s="180"/>
      <c r="U67" s="180"/>
      <c r="V67" s="180"/>
    </row>
    <row r="68" spans="13:22">
      <c r="M68" s="178"/>
      <c r="N68" s="178"/>
      <c r="P68" s="184"/>
      <c r="Q68" s="184"/>
      <c r="S68" s="180"/>
      <c r="T68" s="180"/>
      <c r="U68" s="180"/>
      <c r="V68" s="180"/>
    </row>
    <row r="69" spans="13:22">
      <c r="M69" s="178"/>
      <c r="N69" s="178"/>
      <c r="P69" s="184"/>
      <c r="Q69" s="184"/>
      <c r="S69" s="180"/>
      <c r="T69" s="180"/>
      <c r="U69" s="180"/>
      <c r="V69" s="180"/>
    </row>
    <row r="70" spans="13:22">
      <c r="M70" s="178"/>
      <c r="N70" s="178"/>
      <c r="P70" s="184"/>
      <c r="Q70" s="184"/>
      <c r="S70" s="180"/>
      <c r="T70" s="180"/>
      <c r="U70" s="180"/>
      <c r="V70" s="180"/>
    </row>
    <row r="71" spans="13:22">
      <c r="M71" s="178"/>
      <c r="N71" s="178"/>
      <c r="P71" s="184"/>
      <c r="Q71" s="184"/>
      <c r="S71" s="180"/>
      <c r="T71" s="180"/>
      <c r="U71" s="180"/>
      <c r="V71" s="180"/>
    </row>
    <row r="72" spans="13:22">
      <c r="M72" s="178"/>
      <c r="N72" s="178"/>
      <c r="P72" s="184"/>
      <c r="Q72" s="184"/>
      <c r="S72" s="180"/>
      <c r="T72" s="180"/>
      <c r="U72" s="180"/>
      <c r="V72" s="180"/>
    </row>
    <row r="73" spans="13:22">
      <c r="M73" s="178"/>
      <c r="N73" s="178"/>
      <c r="P73" s="184"/>
      <c r="Q73" s="184"/>
      <c r="S73" s="180"/>
      <c r="T73" s="180"/>
      <c r="U73" s="180"/>
      <c r="V73" s="180"/>
    </row>
    <row r="74" spans="13:22">
      <c r="M74" s="178"/>
      <c r="N74" s="178"/>
      <c r="P74" s="184"/>
      <c r="Q74" s="184"/>
      <c r="S74" s="180"/>
      <c r="T74" s="180"/>
      <c r="U74" s="180"/>
      <c r="V74" s="180"/>
    </row>
    <row r="75" spans="13:22">
      <c r="M75" s="178"/>
      <c r="N75" s="178"/>
      <c r="P75" s="184"/>
      <c r="Q75" s="184"/>
      <c r="S75" s="180"/>
      <c r="T75" s="180"/>
      <c r="U75" s="180"/>
      <c r="V75" s="180"/>
    </row>
    <row r="76" spans="13:22">
      <c r="M76" s="178"/>
      <c r="N76" s="178"/>
      <c r="P76" s="184"/>
      <c r="Q76" s="184"/>
      <c r="S76" s="180"/>
      <c r="T76" s="180"/>
      <c r="U76" s="180"/>
      <c r="V76" s="180"/>
    </row>
    <row r="77" spans="13:22">
      <c r="M77" s="178"/>
      <c r="N77" s="178"/>
      <c r="P77" s="184"/>
      <c r="Q77" s="184"/>
      <c r="S77" s="180"/>
      <c r="T77" s="180"/>
      <c r="U77" s="180"/>
      <c r="V77" s="180"/>
    </row>
    <row r="78" spans="13:22">
      <c r="M78" s="178"/>
      <c r="N78" s="178"/>
      <c r="P78" s="184"/>
      <c r="Q78" s="184"/>
      <c r="S78" s="180"/>
      <c r="T78" s="180"/>
      <c r="U78" s="180"/>
      <c r="V78" s="180"/>
    </row>
    <row r="79" spans="13:22">
      <c r="M79" s="178"/>
      <c r="N79" s="178"/>
      <c r="P79" s="184"/>
      <c r="Q79" s="184"/>
      <c r="S79" s="180"/>
      <c r="T79" s="180"/>
      <c r="U79" s="180"/>
      <c r="V79" s="180"/>
    </row>
    <row r="80" spans="13:22">
      <c r="M80" s="178"/>
      <c r="N80" s="178"/>
      <c r="P80" s="184"/>
      <c r="Q80" s="184"/>
      <c r="S80" s="180"/>
      <c r="T80" s="180"/>
      <c r="U80" s="180"/>
      <c r="V80" s="180"/>
    </row>
    <row r="81" spans="13:22">
      <c r="M81" s="178"/>
      <c r="N81" s="178"/>
      <c r="P81" s="184"/>
      <c r="Q81" s="184"/>
      <c r="S81" s="180"/>
      <c r="T81" s="180"/>
      <c r="U81" s="180"/>
      <c r="V81" s="180"/>
    </row>
    <row r="82" spans="13:22">
      <c r="M82" s="178"/>
      <c r="N82" s="178"/>
      <c r="P82" s="184"/>
      <c r="Q82" s="184"/>
      <c r="S82" s="180"/>
      <c r="T82" s="180"/>
      <c r="U82" s="180"/>
      <c r="V82" s="180"/>
    </row>
    <row r="83" spans="13:22">
      <c r="M83" s="178"/>
      <c r="N83" s="178"/>
      <c r="P83" s="184"/>
      <c r="Q83" s="184"/>
      <c r="S83" s="180"/>
      <c r="T83" s="180"/>
      <c r="U83" s="180"/>
      <c r="V83" s="180"/>
    </row>
    <row r="84" spans="13:22">
      <c r="M84" s="178"/>
      <c r="N84" s="178"/>
      <c r="P84" s="184"/>
      <c r="Q84" s="184"/>
      <c r="S84" s="180"/>
      <c r="T84" s="180"/>
      <c r="U84" s="180"/>
      <c r="V84" s="180"/>
    </row>
    <row r="85" spans="13:22">
      <c r="M85" s="178"/>
      <c r="N85" s="178"/>
      <c r="P85" s="184"/>
      <c r="Q85" s="184"/>
      <c r="S85" s="180"/>
      <c r="T85" s="180"/>
      <c r="U85" s="180"/>
      <c r="V85" s="180"/>
    </row>
    <row r="86" spans="13:22">
      <c r="M86" s="178"/>
      <c r="N86" s="178"/>
      <c r="P86" s="184"/>
      <c r="Q86" s="184"/>
      <c r="S86" s="180"/>
      <c r="T86" s="180"/>
      <c r="U86" s="180"/>
      <c r="V86" s="180"/>
    </row>
    <row r="87" spans="13:22">
      <c r="M87" s="178"/>
      <c r="N87" s="178"/>
      <c r="P87" s="184"/>
      <c r="Q87" s="184"/>
      <c r="S87" s="180"/>
      <c r="T87" s="180"/>
      <c r="U87" s="180"/>
      <c r="V87" s="180"/>
    </row>
    <row r="88" spans="13:22">
      <c r="M88" s="178"/>
      <c r="N88" s="178"/>
      <c r="P88" s="184"/>
      <c r="Q88" s="184"/>
      <c r="S88" s="180"/>
      <c r="T88" s="180"/>
      <c r="U88" s="180"/>
      <c r="V88" s="180"/>
    </row>
    <row r="89" spans="13:22">
      <c r="M89" s="178"/>
      <c r="N89" s="178"/>
      <c r="P89" s="184"/>
      <c r="Q89" s="184"/>
      <c r="S89" s="180"/>
      <c r="T89" s="180"/>
      <c r="U89" s="180"/>
      <c r="V89" s="180"/>
    </row>
    <row r="90" spans="13:22">
      <c r="M90" s="178"/>
      <c r="N90" s="178"/>
      <c r="P90" s="184"/>
      <c r="Q90" s="184"/>
      <c r="S90" s="180"/>
      <c r="T90" s="180"/>
      <c r="U90" s="180"/>
      <c r="V90" s="180"/>
    </row>
    <row r="91" spans="13:22">
      <c r="M91" s="178"/>
      <c r="N91" s="178"/>
      <c r="P91" s="184"/>
      <c r="Q91" s="184"/>
      <c r="S91" s="180"/>
      <c r="T91" s="180"/>
      <c r="U91" s="180"/>
      <c r="V91" s="180"/>
    </row>
    <row r="92" spans="13:22">
      <c r="M92" s="178"/>
      <c r="N92" s="178"/>
      <c r="P92" s="184"/>
      <c r="Q92" s="184"/>
      <c r="S92" s="180"/>
      <c r="T92" s="180"/>
      <c r="U92" s="180"/>
      <c r="V92" s="180"/>
    </row>
    <row r="93" spans="13:22">
      <c r="M93" s="178"/>
      <c r="N93" s="178"/>
      <c r="P93" s="184"/>
      <c r="Q93" s="184"/>
      <c r="S93" s="180"/>
      <c r="T93" s="180"/>
      <c r="U93" s="180"/>
      <c r="V93" s="180"/>
    </row>
    <row r="94" spans="13:22">
      <c r="M94" s="178"/>
      <c r="N94" s="178"/>
      <c r="P94" s="184"/>
      <c r="Q94" s="184"/>
      <c r="S94" s="180"/>
      <c r="T94" s="180"/>
      <c r="U94" s="180"/>
      <c r="V94" s="180"/>
    </row>
    <row r="95" spans="13:22">
      <c r="M95" s="178"/>
      <c r="N95" s="178"/>
      <c r="P95" s="184"/>
      <c r="Q95" s="184"/>
      <c r="S95" s="180"/>
      <c r="T95" s="180"/>
      <c r="U95" s="180"/>
      <c r="V95" s="180"/>
    </row>
    <row r="96" spans="13:22">
      <c r="M96" s="178"/>
      <c r="N96" s="178"/>
      <c r="P96" s="184"/>
      <c r="Q96" s="184"/>
      <c r="S96" s="180"/>
      <c r="T96" s="180"/>
      <c r="U96" s="180"/>
      <c r="V96" s="180"/>
    </row>
    <row r="97" spans="13:22">
      <c r="M97" s="178"/>
      <c r="N97" s="178"/>
      <c r="P97" s="184"/>
      <c r="Q97" s="184"/>
      <c r="S97" s="180"/>
      <c r="T97" s="180"/>
      <c r="U97" s="180"/>
      <c r="V97" s="180"/>
    </row>
    <row r="98" spans="13:22">
      <c r="M98" s="178"/>
      <c r="N98" s="178"/>
      <c r="P98" s="184"/>
      <c r="Q98" s="184"/>
      <c r="S98" s="180"/>
      <c r="T98" s="180"/>
      <c r="U98" s="180"/>
      <c r="V98" s="180"/>
    </row>
    <row r="99" spans="13:22">
      <c r="M99" s="178"/>
      <c r="N99" s="178"/>
      <c r="P99" s="184"/>
      <c r="Q99" s="184"/>
      <c r="S99" s="180"/>
      <c r="T99" s="180"/>
      <c r="U99" s="180"/>
      <c r="V99" s="180"/>
    </row>
    <row r="100" spans="13:22">
      <c r="M100" s="178"/>
      <c r="N100" s="178"/>
      <c r="P100" s="184"/>
      <c r="Q100" s="184"/>
      <c r="S100" s="180"/>
      <c r="T100" s="180"/>
      <c r="U100" s="180"/>
      <c r="V100" s="180"/>
    </row>
    <row r="101" spans="13:22">
      <c r="M101" s="178"/>
      <c r="N101" s="178"/>
      <c r="P101" s="184"/>
      <c r="Q101" s="184"/>
      <c r="S101" s="180"/>
      <c r="T101" s="180"/>
      <c r="U101" s="180"/>
      <c r="V101" s="180"/>
    </row>
    <row r="102" spans="13:22">
      <c r="M102" s="178"/>
      <c r="N102" s="178"/>
      <c r="P102" s="184"/>
      <c r="Q102" s="184"/>
      <c r="S102" s="180"/>
      <c r="T102" s="180"/>
      <c r="U102" s="180"/>
      <c r="V102" s="180"/>
    </row>
    <row r="103" spans="13:22">
      <c r="M103" s="178"/>
      <c r="N103" s="178"/>
      <c r="P103" s="184"/>
      <c r="Q103" s="184"/>
      <c r="S103" s="180"/>
      <c r="T103" s="180"/>
      <c r="U103" s="180"/>
      <c r="V103" s="180"/>
    </row>
    <row r="104" spans="13:22">
      <c r="M104" s="178"/>
      <c r="N104" s="178"/>
      <c r="P104" s="184"/>
      <c r="Q104" s="184"/>
      <c r="S104" s="180"/>
      <c r="T104" s="180"/>
      <c r="U104" s="180"/>
      <c r="V104" s="180"/>
    </row>
    <row r="105" spans="13:22">
      <c r="M105" s="178"/>
      <c r="N105" s="178"/>
      <c r="P105" s="184"/>
      <c r="Q105" s="184"/>
      <c r="S105" s="180"/>
      <c r="T105" s="180"/>
      <c r="U105" s="180"/>
      <c r="V105" s="180"/>
    </row>
    <row r="106" spans="13:22">
      <c r="M106" s="178"/>
      <c r="N106" s="178"/>
      <c r="P106" s="184"/>
      <c r="Q106" s="184"/>
      <c r="S106" s="180"/>
      <c r="T106" s="180"/>
      <c r="U106" s="180"/>
      <c r="V106" s="180"/>
    </row>
    <row r="107" spans="13:22">
      <c r="M107" s="178"/>
      <c r="N107" s="178"/>
      <c r="P107" s="184"/>
      <c r="Q107" s="184"/>
      <c r="S107" s="180"/>
      <c r="T107" s="180"/>
      <c r="U107" s="180"/>
      <c r="V107" s="180"/>
    </row>
    <row r="108" spans="13:22">
      <c r="M108" s="178"/>
      <c r="N108" s="178"/>
      <c r="P108" s="184"/>
      <c r="Q108" s="184"/>
      <c r="S108" s="180"/>
      <c r="T108" s="180"/>
      <c r="U108" s="180"/>
      <c r="V108" s="180"/>
    </row>
    <row r="109" spans="13:22">
      <c r="M109" s="178"/>
      <c r="N109" s="178"/>
      <c r="P109" s="184"/>
      <c r="Q109" s="184"/>
      <c r="S109" s="180"/>
      <c r="T109" s="180"/>
      <c r="U109" s="180"/>
      <c r="V109" s="180"/>
    </row>
    <row r="110" spans="13:22">
      <c r="M110" s="178"/>
      <c r="N110" s="178"/>
      <c r="P110" s="184"/>
      <c r="Q110" s="184"/>
      <c r="S110" s="180"/>
      <c r="T110" s="180"/>
      <c r="U110" s="180"/>
      <c r="V110" s="180"/>
    </row>
    <row r="111" spans="13:22">
      <c r="M111" s="178"/>
      <c r="N111" s="178"/>
      <c r="P111" s="184"/>
      <c r="Q111" s="184"/>
      <c r="S111" s="180"/>
      <c r="T111" s="180"/>
      <c r="U111" s="180"/>
      <c r="V111" s="180"/>
    </row>
    <row r="112" spans="13:22">
      <c r="M112" s="178"/>
      <c r="N112" s="178"/>
      <c r="P112" s="184"/>
      <c r="Q112" s="184"/>
      <c r="S112" s="180"/>
      <c r="T112" s="180"/>
      <c r="U112" s="180"/>
      <c r="V112" s="180"/>
    </row>
    <row r="113" spans="13:22">
      <c r="M113" s="178"/>
      <c r="N113" s="178"/>
      <c r="P113" s="184"/>
      <c r="Q113" s="184"/>
      <c r="S113" s="180"/>
      <c r="T113" s="180"/>
      <c r="U113" s="180"/>
      <c r="V113" s="180"/>
    </row>
    <row r="114" spans="13:22">
      <c r="M114" s="178"/>
      <c r="N114" s="178"/>
      <c r="P114" s="184"/>
      <c r="Q114" s="184"/>
      <c r="S114" s="180"/>
      <c r="T114" s="180"/>
      <c r="U114" s="180"/>
      <c r="V114" s="180"/>
    </row>
    <row r="115" spans="13:22">
      <c r="M115" s="211"/>
      <c r="N115" s="211"/>
      <c r="P115" s="212"/>
      <c r="Q115" s="212"/>
      <c r="S115" s="213"/>
      <c r="T115" s="213"/>
      <c r="U115" s="213"/>
      <c r="V115" s="213"/>
    </row>
    <row r="116" spans="13:22">
      <c r="M116" s="178"/>
      <c r="N116" s="178"/>
      <c r="P116" s="184"/>
      <c r="Q116" s="184"/>
      <c r="S116" s="180"/>
      <c r="T116" s="180"/>
      <c r="U116" s="180"/>
      <c r="V116" s="180"/>
    </row>
    <row r="117" spans="13:22">
      <c r="M117" s="178"/>
      <c r="N117" s="178"/>
      <c r="P117" s="184"/>
      <c r="Q117" s="184"/>
      <c r="S117" s="180"/>
      <c r="T117" s="180"/>
      <c r="U117" s="180"/>
      <c r="V117" s="180"/>
    </row>
    <row r="118" spans="13:22">
      <c r="M118" s="178"/>
      <c r="N118" s="178"/>
      <c r="P118" s="184"/>
      <c r="Q118" s="184"/>
      <c r="S118" s="180"/>
      <c r="T118" s="180"/>
      <c r="U118" s="180"/>
      <c r="V118" s="180"/>
    </row>
    <row r="119" spans="13:22">
      <c r="M119" s="178"/>
      <c r="N119" s="178"/>
      <c r="P119" s="184"/>
      <c r="Q119" s="184"/>
      <c r="S119" s="180"/>
      <c r="T119" s="180"/>
      <c r="U119" s="180"/>
      <c r="V119" s="180"/>
    </row>
    <row r="120" spans="13:22">
      <c r="M120" s="178"/>
      <c r="N120" s="178"/>
      <c r="P120" s="184"/>
      <c r="Q120" s="184"/>
      <c r="S120" s="180"/>
      <c r="T120" s="180"/>
      <c r="U120" s="180"/>
      <c r="V120" s="180"/>
    </row>
    <row r="121" spans="13:22">
      <c r="M121" s="178"/>
      <c r="N121" s="178"/>
      <c r="P121" s="184"/>
      <c r="Q121" s="184"/>
      <c r="S121" s="180"/>
      <c r="T121" s="180"/>
      <c r="U121" s="180"/>
      <c r="V121" s="180"/>
    </row>
    <row r="122" spans="13:22">
      <c r="M122" s="178"/>
      <c r="N122" s="178"/>
      <c r="P122" s="184"/>
      <c r="Q122" s="184"/>
      <c r="S122" s="180"/>
      <c r="T122" s="180"/>
      <c r="U122" s="180"/>
      <c r="V122" s="180"/>
    </row>
    <row r="123" spans="13:22">
      <c r="M123" s="178"/>
      <c r="N123" s="178"/>
      <c r="P123" s="184"/>
      <c r="Q123" s="184"/>
      <c r="S123" s="180"/>
      <c r="T123" s="180"/>
      <c r="U123" s="180"/>
      <c r="V123" s="180"/>
    </row>
    <row r="124" spans="13:22">
      <c r="M124" s="178"/>
      <c r="N124" s="178"/>
      <c r="P124" s="184"/>
      <c r="Q124" s="184"/>
      <c r="S124" s="180"/>
      <c r="T124" s="180"/>
      <c r="U124" s="180"/>
      <c r="V124" s="180"/>
    </row>
    <row r="125" spans="13:22">
      <c r="M125" s="178"/>
      <c r="N125" s="178"/>
      <c r="P125" s="184"/>
      <c r="Q125" s="184"/>
      <c r="S125" s="180"/>
      <c r="T125" s="180"/>
      <c r="U125" s="180"/>
      <c r="V125" s="180"/>
    </row>
    <row r="126" spans="13:22">
      <c r="M126" s="178"/>
      <c r="N126" s="178"/>
      <c r="P126" s="184"/>
      <c r="Q126" s="184"/>
      <c r="S126" s="180"/>
      <c r="T126" s="180"/>
      <c r="U126" s="180"/>
      <c r="V126" s="180"/>
    </row>
    <row r="127" spans="13:22">
      <c r="M127" s="178"/>
      <c r="N127" s="178"/>
      <c r="P127" s="184"/>
      <c r="Q127" s="184"/>
      <c r="S127" s="180"/>
      <c r="T127" s="180"/>
      <c r="U127" s="180"/>
      <c r="V127" s="180"/>
    </row>
    <row r="128" spans="13:22">
      <c r="M128" s="178"/>
      <c r="N128" s="178"/>
      <c r="P128" s="184"/>
      <c r="Q128" s="184"/>
      <c r="S128" s="180"/>
      <c r="T128" s="180"/>
      <c r="U128" s="180"/>
      <c r="V128" s="180"/>
    </row>
    <row r="129" spans="13:22">
      <c r="M129" s="178"/>
      <c r="N129" s="178"/>
      <c r="P129" s="184"/>
      <c r="Q129" s="184"/>
      <c r="S129" s="180"/>
      <c r="T129" s="180"/>
      <c r="U129" s="180"/>
      <c r="V129" s="180"/>
    </row>
    <row r="130" spans="13:22">
      <c r="M130" s="178"/>
      <c r="N130" s="178"/>
      <c r="P130" s="184"/>
      <c r="Q130" s="184"/>
      <c r="S130" s="180"/>
      <c r="T130" s="180"/>
      <c r="U130" s="180"/>
      <c r="V130" s="180"/>
    </row>
    <row r="131" spans="13:22">
      <c r="M131" s="178"/>
      <c r="N131" s="178"/>
      <c r="P131" s="184"/>
      <c r="Q131" s="184"/>
      <c r="S131" s="180"/>
      <c r="T131" s="180"/>
      <c r="U131" s="180"/>
      <c r="V131" s="180"/>
    </row>
    <row r="132" spans="13:22">
      <c r="M132" s="178"/>
      <c r="N132" s="178"/>
      <c r="P132" s="184"/>
      <c r="Q132" s="184"/>
      <c r="S132" s="180"/>
      <c r="T132" s="180"/>
      <c r="U132" s="180"/>
      <c r="V132" s="180"/>
    </row>
    <row r="133" spans="13:22">
      <c r="M133" s="178"/>
      <c r="N133" s="178"/>
      <c r="P133" s="184"/>
      <c r="Q133" s="184"/>
      <c r="S133" s="180"/>
      <c r="T133" s="180"/>
      <c r="U133" s="180"/>
      <c r="V133" s="180"/>
    </row>
    <row r="134" spans="13:22">
      <c r="M134" s="178"/>
      <c r="N134" s="178"/>
      <c r="P134" s="184"/>
      <c r="Q134" s="184"/>
      <c r="S134" s="180"/>
      <c r="T134" s="180"/>
      <c r="U134" s="180"/>
      <c r="V134" s="180"/>
    </row>
    <row r="135" spans="13:22">
      <c r="M135" s="178"/>
      <c r="N135" s="178"/>
      <c r="P135" s="184"/>
      <c r="Q135" s="184"/>
      <c r="S135" s="180"/>
      <c r="T135" s="180"/>
      <c r="U135" s="180"/>
      <c r="V135" s="180"/>
    </row>
    <row r="136" spans="13:22">
      <c r="M136" s="178"/>
      <c r="N136" s="178"/>
      <c r="P136" s="184"/>
      <c r="Q136" s="184"/>
      <c r="S136" s="180"/>
      <c r="T136" s="180"/>
      <c r="U136" s="180"/>
      <c r="V136" s="180"/>
    </row>
    <row r="137" spans="13:22">
      <c r="M137" s="178"/>
      <c r="N137" s="178"/>
      <c r="P137" s="184"/>
      <c r="Q137" s="184"/>
      <c r="S137" s="180"/>
      <c r="T137" s="180"/>
      <c r="U137" s="180"/>
      <c r="V137" s="180"/>
    </row>
    <row r="138" spans="13:22">
      <c r="M138" s="178"/>
      <c r="N138" s="178"/>
      <c r="P138" s="184"/>
      <c r="Q138" s="184"/>
      <c r="S138" s="180"/>
      <c r="T138" s="180"/>
      <c r="U138" s="180"/>
      <c r="V138" s="180"/>
    </row>
    <row r="139" spans="13:22">
      <c r="M139" s="178"/>
      <c r="N139" s="178"/>
      <c r="P139" s="184"/>
      <c r="Q139" s="184"/>
      <c r="S139" s="180"/>
      <c r="T139" s="180"/>
      <c r="U139" s="180"/>
      <c r="V139" s="180"/>
    </row>
    <row r="140" spans="13:22">
      <c r="M140" s="178"/>
      <c r="N140" s="178"/>
      <c r="P140" s="184"/>
      <c r="Q140" s="184"/>
      <c r="S140" s="180"/>
      <c r="T140" s="180"/>
      <c r="U140" s="180"/>
      <c r="V140" s="180"/>
    </row>
    <row r="141" spans="13:22">
      <c r="M141" s="178"/>
      <c r="N141" s="178"/>
      <c r="P141" s="184"/>
      <c r="Q141" s="184"/>
      <c r="S141" s="180"/>
      <c r="T141" s="180"/>
      <c r="U141" s="180"/>
      <c r="V141" s="180"/>
    </row>
    <row r="142" spans="13:22">
      <c r="M142" s="178"/>
      <c r="N142" s="178"/>
      <c r="P142" s="184"/>
      <c r="Q142" s="184"/>
      <c r="S142" s="180"/>
      <c r="T142" s="180"/>
      <c r="U142" s="180"/>
      <c r="V142" s="180"/>
    </row>
    <row r="143" spans="13:22">
      <c r="M143" s="178"/>
      <c r="N143" s="178"/>
      <c r="P143" s="184"/>
      <c r="Q143" s="184"/>
      <c r="S143" s="180"/>
      <c r="T143" s="180"/>
      <c r="U143" s="180"/>
      <c r="V143" s="180"/>
    </row>
    <row r="144" spans="13:22">
      <c r="M144" s="178"/>
      <c r="N144" s="178"/>
      <c r="P144" s="184"/>
      <c r="Q144" s="184"/>
      <c r="S144" s="180"/>
      <c r="T144" s="180"/>
      <c r="U144" s="180"/>
      <c r="V144" s="180"/>
    </row>
    <row r="145" spans="13:22">
      <c r="M145" s="178"/>
      <c r="N145" s="178"/>
      <c r="P145" s="184"/>
      <c r="Q145" s="184"/>
      <c r="S145" s="180"/>
      <c r="T145" s="180"/>
      <c r="U145" s="180"/>
      <c r="V145" s="180"/>
    </row>
    <row r="146" spans="13:22">
      <c r="M146" s="178"/>
      <c r="N146" s="178"/>
      <c r="P146" s="184"/>
      <c r="Q146" s="184"/>
      <c r="S146" s="180"/>
      <c r="T146" s="180"/>
      <c r="U146" s="180"/>
      <c r="V146" s="180"/>
    </row>
    <row r="147" spans="13:22">
      <c r="M147" s="178"/>
      <c r="N147" s="178"/>
      <c r="P147" s="184"/>
      <c r="Q147" s="184"/>
      <c r="S147" s="180"/>
      <c r="T147" s="180"/>
      <c r="U147" s="180"/>
      <c r="V147" s="180"/>
    </row>
    <row r="148" spans="13:22">
      <c r="M148" s="178"/>
      <c r="N148" s="178"/>
      <c r="P148" s="184"/>
      <c r="Q148" s="184"/>
      <c r="S148" s="180"/>
      <c r="T148" s="180"/>
      <c r="U148" s="180"/>
      <c r="V148" s="180"/>
    </row>
    <row r="149" spans="13:22">
      <c r="M149" s="178"/>
      <c r="N149" s="178"/>
      <c r="P149" s="184"/>
      <c r="Q149" s="184"/>
      <c r="S149" s="180"/>
      <c r="T149" s="180"/>
      <c r="U149" s="180"/>
      <c r="V149" s="180"/>
    </row>
    <row r="150" spans="13:22">
      <c r="M150" s="178"/>
      <c r="N150" s="178"/>
      <c r="P150" s="184"/>
      <c r="Q150" s="184"/>
      <c r="S150" s="180"/>
      <c r="T150" s="180"/>
      <c r="U150" s="180"/>
      <c r="V150" s="180"/>
    </row>
    <row r="151" spans="13:22">
      <c r="M151" s="178"/>
      <c r="N151" s="178"/>
      <c r="P151" s="184"/>
      <c r="Q151" s="184"/>
      <c r="S151" s="180"/>
      <c r="T151" s="180"/>
      <c r="U151" s="180"/>
      <c r="V151" s="180"/>
    </row>
    <row r="152" spans="13:22">
      <c r="M152" s="178"/>
      <c r="N152" s="178"/>
      <c r="P152" s="184"/>
      <c r="Q152" s="184"/>
      <c r="S152" s="180"/>
      <c r="T152" s="180"/>
      <c r="U152" s="180"/>
      <c r="V152" s="180"/>
    </row>
    <row r="153" spans="13:22">
      <c r="M153" s="178"/>
      <c r="N153" s="178"/>
      <c r="P153" s="184"/>
      <c r="Q153" s="184"/>
      <c r="S153" s="180"/>
      <c r="T153" s="180"/>
      <c r="U153" s="180"/>
      <c r="V153" s="180"/>
    </row>
    <row r="154" spans="13:22">
      <c r="M154" s="178"/>
      <c r="N154" s="178"/>
      <c r="P154" s="184"/>
      <c r="Q154" s="184"/>
      <c r="S154" s="180"/>
      <c r="T154" s="180"/>
      <c r="U154" s="180"/>
      <c r="V154" s="180"/>
    </row>
    <row r="155" spans="13:22">
      <c r="M155" s="178"/>
      <c r="N155" s="178"/>
      <c r="P155" s="184"/>
      <c r="Q155" s="184"/>
      <c r="S155" s="180"/>
      <c r="T155" s="180"/>
      <c r="U155" s="180"/>
      <c r="V155" s="180"/>
    </row>
    <row r="156" spans="13:22">
      <c r="M156" s="178"/>
      <c r="N156" s="178"/>
      <c r="P156" s="184"/>
      <c r="Q156" s="184"/>
      <c r="S156" s="180"/>
      <c r="T156" s="180"/>
      <c r="U156" s="180"/>
      <c r="V156" s="180"/>
    </row>
    <row r="157" spans="13:22">
      <c r="M157" s="178"/>
      <c r="N157" s="178"/>
      <c r="P157" s="184"/>
      <c r="Q157" s="184"/>
      <c r="S157" s="180"/>
      <c r="T157" s="180"/>
      <c r="U157" s="180"/>
      <c r="V157" s="180"/>
    </row>
    <row r="158" spans="13:22">
      <c r="M158" s="178"/>
      <c r="N158" s="178"/>
      <c r="P158" s="184"/>
      <c r="Q158" s="184"/>
      <c r="S158" s="180"/>
      <c r="T158" s="180"/>
      <c r="U158" s="180"/>
      <c r="V158" s="180"/>
    </row>
    <row r="159" spans="13:22">
      <c r="M159" s="178"/>
      <c r="N159" s="178"/>
      <c r="P159" s="184"/>
      <c r="Q159" s="184"/>
      <c r="S159" s="180"/>
      <c r="T159" s="180"/>
      <c r="U159" s="180"/>
      <c r="V159" s="180"/>
    </row>
    <row r="160" spans="13:22">
      <c r="M160" s="178"/>
      <c r="N160" s="178"/>
      <c r="P160" s="184"/>
      <c r="Q160" s="184"/>
      <c r="S160" s="180"/>
      <c r="T160" s="180"/>
      <c r="U160" s="180"/>
      <c r="V160" s="180"/>
    </row>
    <row r="161" spans="13:22">
      <c r="M161" s="178"/>
      <c r="N161" s="178"/>
      <c r="P161" s="184"/>
      <c r="Q161" s="184"/>
      <c r="S161" s="180"/>
      <c r="T161" s="180"/>
      <c r="U161" s="180"/>
      <c r="V161" s="180"/>
    </row>
    <row r="162" spans="13:22">
      <c r="M162" s="178"/>
      <c r="N162" s="178"/>
      <c r="P162" s="184"/>
      <c r="Q162" s="184"/>
      <c r="S162" s="180"/>
      <c r="T162" s="180"/>
      <c r="U162" s="180"/>
      <c r="V162" s="180"/>
    </row>
  </sheetData>
  <autoFilter ref="G9:J51" xr:uid="{00000000-0009-0000-0000-000013000000}"/>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0">
    <cfRule type="containsText" dxfId="112" priority="1" operator="containsText" text="RENCANA">
      <formula>NOT(ISERROR(SEARCH("RENCANA",K10)))</formula>
    </cfRule>
  </conditionalFormatting>
  <printOptions horizontalCentered="1"/>
  <pageMargins left="0" right="0" top="0" bottom="0" header="0" footer="0"/>
  <pageSetup paperSize="9" scale="80" firstPageNumber="25" orientation="portrait" useFirstPageNumber="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2987-CA2A-4E00-AAA2-B21E06A28123}">
  <sheetPr>
    <tabColor rgb="FF00FF00"/>
  </sheetPr>
  <dimension ref="A3:AF225"/>
  <sheetViews>
    <sheetView view="pageBreakPreview" zoomScaleNormal="100" zoomScaleSheetLayoutView="100" workbookViewId="0">
      <selection activeCell="B10" sqref="B10:K168"/>
    </sheetView>
  </sheetViews>
  <sheetFormatPr baseColWidth="10" defaultColWidth="9.1640625" defaultRowHeight="13"/>
  <cols>
    <col min="1" max="1" width="4" customWidth="1"/>
    <col min="2" max="2" width="7.6640625" customWidth="1"/>
    <col min="3" max="3" width="4.6640625" style="589" customWidth="1"/>
    <col min="4" max="4" width="12.33203125" style="589" customWidth="1"/>
    <col min="5" max="5" width="6.33203125" customWidth="1"/>
    <col min="6" max="6" width="5.1640625" customWidth="1"/>
    <col min="7" max="7" width="5.5" style="589" customWidth="1"/>
    <col min="8" max="8" width="4.5" style="589" customWidth="1"/>
    <col min="9" max="9" width="5.5" style="589" customWidth="1"/>
    <col min="10" max="10" width="4.6640625" style="589" customWidth="1"/>
    <col min="11" max="11" width="49.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32" ht="18">
      <c r="A3" s="962" t="s">
        <v>626</v>
      </c>
      <c r="B3" s="962"/>
      <c r="C3" s="962"/>
      <c r="D3" s="962"/>
      <c r="E3" s="962"/>
      <c r="F3" s="962"/>
      <c r="G3" s="962"/>
      <c r="H3" s="962"/>
      <c r="I3" s="962"/>
      <c r="J3" s="962"/>
      <c r="K3" s="962"/>
    </row>
    <row r="4" spans="1:32" ht="18">
      <c r="A4" s="962" t="s">
        <v>3158</v>
      </c>
      <c r="B4" s="962"/>
      <c r="C4" s="962"/>
      <c r="D4" s="962"/>
      <c r="E4" s="962"/>
      <c r="F4" s="962"/>
      <c r="G4" s="962"/>
      <c r="H4" s="962"/>
      <c r="I4" s="962"/>
      <c r="J4" s="962"/>
      <c r="K4" s="962"/>
    </row>
    <row r="5" spans="1:32" ht="18">
      <c r="A5" s="963" t="s">
        <v>6412</v>
      </c>
      <c r="B5" s="962"/>
      <c r="C5" s="962"/>
      <c r="D5" s="962"/>
      <c r="E5" s="962"/>
      <c r="F5" s="962"/>
      <c r="G5" s="962"/>
      <c r="H5" s="962"/>
      <c r="I5" s="962"/>
      <c r="J5" s="962"/>
      <c r="K5" s="962"/>
    </row>
    <row r="6" spans="1:32" ht="14" thickBot="1">
      <c r="A6" s="1043"/>
      <c r="B6" s="1043"/>
      <c r="C6" s="960"/>
      <c r="D6" s="960"/>
      <c r="E6" s="1043"/>
      <c r="F6" s="960"/>
      <c r="G6" s="960"/>
      <c r="H6" s="960"/>
      <c r="I6" s="960"/>
      <c r="J6" s="960"/>
      <c r="K6" s="1043"/>
    </row>
    <row r="7" spans="1:32" ht="14" thickTop="1">
      <c r="A7" s="980" t="s">
        <v>122</v>
      </c>
      <c r="B7" s="975" t="s">
        <v>6</v>
      </c>
      <c r="C7" s="975" t="s">
        <v>7</v>
      </c>
      <c r="D7" s="975" t="s">
        <v>123</v>
      </c>
      <c r="E7" s="975" t="s">
        <v>124</v>
      </c>
      <c r="F7" s="990" t="s">
        <v>125</v>
      </c>
      <c r="G7" s="980" t="str">
        <f>' PENY 80%  PRINT'!H9</f>
        <v>April</v>
      </c>
      <c r="H7" s="975"/>
      <c r="I7" s="975"/>
      <c r="J7" s="981"/>
      <c r="K7" s="951" t="s">
        <v>126</v>
      </c>
    </row>
    <row r="8" spans="1:32">
      <c r="A8" s="1025"/>
      <c r="B8" s="947"/>
      <c r="C8" s="947"/>
      <c r="D8" s="947"/>
      <c r="E8" s="947"/>
      <c r="F8" s="1038"/>
      <c r="G8" s="1025" t="s">
        <v>12</v>
      </c>
      <c r="H8" s="947"/>
      <c r="I8" s="947" t="s">
        <v>13</v>
      </c>
      <c r="J8" s="982"/>
      <c r="K8" s="952"/>
    </row>
    <row r="9" spans="1:32">
      <c r="A9" s="1025"/>
      <c r="B9" s="947"/>
      <c r="C9" s="947"/>
      <c r="D9" s="947"/>
      <c r="E9" s="947"/>
      <c r="F9" s="1044"/>
      <c r="G9" s="549" t="s">
        <v>15</v>
      </c>
      <c r="H9" s="550" t="s">
        <v>16</v>
      </c>
      <c r="I9" s="547" t="s">
        <v>15</v>
      </c>
      <c r="J9" s="555" t="s">
        <v>16</v>
      </c>
      <c r="K9" s="952"/>
    </row>
    <row r="10" spans="1:32">
      <c r="A10" s="295">
        <v>1</v>
      </c>
      <c r="B10" s="584" t="s">
        <v>30</v>
      </c>
      <c r="C10" s="585">
        <v>6</v>
      </c>
      <c r="D10" s="585" t="s">
        <v>3159</v>
      </c>
      <c r="E10" s="585" t="s">
        <v>128</v>
      </c>
      <c r="F10" s="248">
        <v>255</v>
      </c>
      <c r="G10" s="247">
        <v>51</v>
      </c>
      <c r="H10" s="249">
        <v>20</v>
      </c>
      <c r="I10" s="247">
        <v>55</v>
      </c>
      <c r="J10" s="249">
        <v>21.568627450980394</v>
      </c>
      <c r="K10" s="250" t="s">
        <v>3160</v>
      </c>
      <c r="M10" s="178" t="str">
        <f t="shared" ref="M10:M49" si="0">IF(H10&gt;=80,"B","K")</f>
        <v>K</v>
      </c>
      <c r="N10" s="178" t="str">
        <f t="shared" ref="N10:N73" si="1">IF(J10&gt;=80,"B","K")</f>
        <v>K</v>
      </c>
      <c r="O10" s="178"/>
      <c r="P10" s="184">
        <f t="shared" ref="P10:P73" si="2">(G10/F10)*100</f>
        <v>20</v>
      </c>
      <c r="Q10" s="184">
        <f t="shared" ref="Q10:Q73" si="3">(I10/F10)*100</f>
        <v>21.568627450980394</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280" t="s">
        <v>30</v>
      </c>
      <c r="X10" s="281">
        <v>6</v>
      </c>
      <c r="Y10" s="285" t="s">
        <v>3159</v>
      </c>
      <c r="Z10" s="281" t="s">
        <v>128</v>
      </c>
      <c r="AA10" s="281">
        <v>255</v>
      </c>
      <c r="AB10" s="283">
        <v>27</v>
      </c>
      <c r="AC10" s="284">
        <v>10.588235294117601</v>
      </c>
      <c r="AD10" s="283">
        <v>31</v>
      </c>
      <c r="AE10" s="284">
        <v>12.156862745098</v>
      </c>
      <c r="AF10" s="280" t="s">
        <v>3161</v>
      </c>
    </row>
    <row r="11" spans="1:32">
      <c r="A11" s="295">
        <v>2</v>
      </c>
      <c r="B11" s="584" t="s">
        <v>419</v>
      </c>
      <c r="C11" s="585">
        <v>1</v>
      </c>
      <c r="D11" s="585" t="s">
        <v>3162</v>
      </c>
      <c r="E11" s="585" t="s">
        <v>131</v>
      </c>
      <c r="F11" s="248">
        <v>358</v>
      </c>
      <c r="G11" s="247">
        <v>20</v>
      </c>
      <c r="H11" s="249">
        <v>5.5865921787709496</v>
      </c>
      <c r="I11" s="247">
        <v>20</v>
      </c>
      <c r="J11" s="249">
        <v>5.5865921787709496</v>
      </c>
      <c r="K11" s="250" t="s">
        <v>3163</v>
      </c>
      <c r="M11" s="178" t="str">
        <f t="shared" si="0"/>
        <v>K</v>
      </c>
      <c r="N11" s="178" t="str">
        <f t="shared" si="1"/>
        <v>K</v>
      </c>
      <c r="O11" s="178"/>
      <c r="P11" s="184">
        <f t="shared" si="2"/>
        <v>5.5865921787709496</v>
      </c>
      <c r="Q11" s="184">
        <f t="shared" si="3"/>
        <v>5.5865921787709496</v>
      </c>
      <c r="R11" s="180"/>
      <c r="S11" s="180" t="str">
        <f t="shared" si="4"/>
        <v>BETUL</v>
      </c>
      <c r="T11" s="180" t="str">
        <f t="shared" si="5"/>
        <v>BETUL</v>
      </c>
      <c r="U11" s="180" t="str">
        <f t="shared" si="6"/>
        <v>OKE</v>
      </c>
      <c r="V11" s="180" t="str">
        <f t="shared" si="7"/>
        <v>OKE</v>
      </c>
      <c r="W11" s="280" t="s">
        <v>419</v>
      </c>
      <c r="X11" s="281">
        <v>1</v>
      </c>
      <c r="Y11" s="281" t="s">
        <v>3162</v>
      </c>
      <c r="Z11" s="282" t="s">
        <v>131</v>
      </c>
      <c r="AA11" s="281">
        <v>358</v>
      </c>
      <c r="AB11" s="283">
        <v>86</v>
      </c>
      <c r="AC11" s="284">
        <v>24.022346368715102</v>
      </c>
      <c r="AD11" s="283">
        <v>98</v>
      </c>
      <c r="AE11" s="284">
        <v>27.374301675977701</v>
      </c>
      <c r="AF11" s="322" t="s">
        <v>1902</v>
      </c>
    </row>
    <row r="12" spans="1:32">
      <c r="A12" s="295">
        <v>3</v>
      </c>
      <c r="B12" s="584" t="s">
        <v>48</v>
      </c>
      <c r="C12" s="585">
        <v>2</v>
      </c>
      <c r="D12" s="585" t="s">
        <v>3364</v>
      </c>
      <c r="E12" s="585" t="s">
        <v>128</v>
      </c>
      <c r="F12" s="248">
        <v>385</v>
      </c>
      <c r="G12" s="247">
        <v>63</v>
      </c>
      <c r="H12" s="249">
        <v>16.363636363636363</v>
      </c>
      <c r="I12" s="247">
        <v>55</v>
      </c>
      <c r="J12" s="249">
        <v>14.285714285714285</v>
      </c>
      <c r="K12" s="250" t="s">
        <v>3373</v>
      </c>
      <c r="M12" s="178" t="str">
        <f t="shared" si="0"/>
        <v>K</v>
      </c>
      <c r="N12" s="178" t="str">
        <f t="shared" si="1"/>
        <v>K</v>
      </c>
      <c r="O12" s="178"/>
      <c r="P12" s="184">
        <f t="shared" si="2"/>
        <v>16.363636363636363</v>
      </c>
      <c r="Q12" s="184">
        <f t="shared" si="3"/>
        <v>14.285714285714285</v>
      </c>
      <c r="R12" s="180"/>
      <c r="S12" s="180" t="str">
        <f t="shared" si="4"/>
        <v>BETUL</v>
      </c>
      <c r="T12" s="180" t="str">
        <f t="shared" si="5"/>
        <v>BETUL</v>
      </c>
      <c r="U12" s="180" t="str">
        <f t="shared" si="6"/>
        <v>OKE</v>
      </c>
      <c r="V12" s="180" t="str">
        <f t="shared" si="7"/>
        <v>OKE</v>
      </c>
      <c r="W12" s="280" t="s">
        <v>467</v>
      </c>
      <c r="X12" s="281">
        <v>2</v>
      </c>
      <c r="Y12" s="281" t="s">
        <v>3164</v>
      </c>
      <c r="Z12" s="282" t="s">
        <v>131</v>
      </c>
      <c r="AA12" s="281">
        <v>292</v>
      </c>
      <c r="AB12" s="283">
        <v>78</v>
      </c>
      <c r="AC12" s="284">
        <v>26.712328767123299</v>
      </c>
      <c r="AD12" s="283">
        <v>93</v>
      </c>
      <c r="AE12" s="284">
        <v>31.849315068493201</v>
      </c>
      <c r="AF12" s="280" t="s">
        <v>3166</v>
      </c>
    </row>
    <row r="13" spans="1:32">
      <c r="A13" s="295">
        <v>4</v>
      </c>
      <c r="B13" s="584" t="s">
        <v>467</v>
      </c>
      <c r="C13" s="585">
        <v>2</v>
      </c>
      <c r="D13" s="585" t="s">
        <v>3164</v>
      </c>
      <c r="E13" s="585" t="s">
        <v>131</v>
      </c>
      <c r="F13" s="248">
        <v>292</v>
      </c>
      <c r="G13" s="247">
        <v>8</v>
      </c>
      <c r="H13" s="249">
        <v>2.7397260273972601</v>
      </c>
      <c r="I13" s="247">
        <v>8</v>
      </c>
      <c r="J13" s="249">
        <v>2.7397260273972601</v>
      </c>
      <c r="K13" s="250" t="s">
        <v>3165</v>
      </c>
      <c r="M13" s="178" t="str">
        <f t="shared" si="0"/>
        <v>K</v>
      </c>
      <c r="N13" s="178" t="str">
        <f t="shared" si="1"/>
        <v>K</v>
      </c>
      <c r="O13" s="178"/>
      <c r="P13" s="184">
        <f t="shared" si="2"/>
        <v>2.7397260273972601</v>
      </c>
      <c r="Q13" s="184">
        <f t="shared" si="3"/>
        <v>2.7397260273972601</v>
      </c>
      <c r="R13" s="180"/>
      <c r="S13" s="180" t="str">
        <f t="shared" si="4"/>
        <v>BETUL</v>
      </c>
      <c r="T13" s="180" t="str">
        <f t="shared" si="5"/>
        <v>BETUL</v>
      </c>
      <c r="U13" s="180" t="str">
        <f t="shared" si="6"/>
        <v>OKE</v>
      </c>
      <c r="V13" s="180" t="str">
        <f t="shared" si="7"/>
        <v>OKE</v>
      </c>
      <c r="W13" s="280" t="s">
        <v>467</v>
      </c>
      <c r="X13" s="281">
        <v>2</v>
      </c>
      <c r="Y13" s="285" t="s">
        <v>3167</v>
      </c>
      <c r="Z13" s="281" t="s">
        <v>128</v>
      </c>
      <c r="AA13" s="281">
        <v>292</v>
      </c>
      <c r="AB13" s="283">
        <v>148</v>
      </c>
      <c r="AC13" s="284">
        <v>50.684931506849303</v>
      </c>
      <c r="AD13" s="283">
        <v>138</v>
      </c>
      <c r="AE13" s="284">
        <v>47.260273972602697</v>
      </c>
      <c r="AF13" s="280" t="s">
        <v>3168</v>
      </c>
    </row>
    <row r="14" spans="1:32">
      <c r="A14" s="295">
        <v>5</v>
      </c>
      <c r="B14" s="584" t="s">
        <v>467</v>
      </c>
      <c r="C14" s="585">
        <v>2</v>
      </c>
      <c r="D14" s="585" t="s">
        <v>3167</v>
      </c>
      <c r="E14" s="585" t="s">
        <v>128</v>
      </c>
      <c r="F14" s="248">
        <v>292</v>
      </c>
      <c r="G14" s="247">
        <v>155</v>
      </c>
      <c r="H14" s="249">
        <v>53.082191780821915</v>
      </c>
      <c r="I14" s="247">
        <v>143</v>
      </c>
      <c r="J14" s="249">
        <v>48.972602739726028</v>
      </c>
      <c r="K14" s="250" t="s">
        <v>3168</v>
      </c>
      <c r="M14" s="178" t="str">
        <f t="shared" si="0"/>
        <v>K</v>
      </c>
      <c r="N14" s="178" t="str">
        <f t="shared" si="1"/>
        <v>K</v>
      </c>
      <c r="O14" s="178"/>
      <c r="P14" s="184">
        <f t="shared" si="2"/>
        <v>53.082191780821915</v>
      </c>
      <c r="Q14" s="184">
        <f t="shared" si="3"/>
        <v>48.972602739726028</v>
      </c>
      <c r="R14" s="180"/>
      <c r="S14" s="180" t="str">
        <f t="shared" si="4"/>
        <v>BETUL</v>
      </c>
      <c r="T14" s="180" t="str">
        <f t="shared" si="5"/>
        <v>BETUL</v>
      </c>
      <c r="U14" s="180" t="str">
        <f t="shared" si="6"/>
        <v>OKE</v>
      </c>
      <c r="V14" s="180" t="str">
        <f t="shared" si="7"/>
        <v>OKE</v>
      </c>
      <c r="W14" s="280" t="s">
        <v>467</v>
      </c>
      <c r="X14" s="281">
        <v>2</v>
      </c>
      <c r="Y14" s="285" t="s">
        <v>3169</v>
      </c>
      <c r="Z14" s="281" t="s">
        <v>128</v>
      </c>
      <c r="AA14" s="281">
        <v>255</v>
      </c>
      <c r="AB14" s="283">
        <v>189</v>
      </c>
      <c r="AC14" s="284">
        <v>74.117647058823493</v>
      </c>
      <c r="AD14" s="283">
        <v>188</v>
      </c>
      <c r="AE14" s="284">
        <v>73.725490196078397</v>
      </c>
      <c r="AF14" s="280" t="s">
        <v>3170</v>
      </c>
    </row>
    <row r="15" spans="1:32">
      <c r="A15" s="295">
        <v>6</v>
      </c>
      <c r="B15" s="584" t="s">
        <v>467</v>
      </c>
      <c r="C15" s="585">
        <v>2</v>
      </c>
      <c r="D15" s="585" t="s">
        <v>3169</v>
      </c>
      <c r="E15" s="585" t="s">
        <v>128</v>
      </c>
      <c r="F15" s="248">
        <v>255</v>
      </c>
      <c r="G15" s="247">
        <v>219</v>
      </c>
      <c r="H15" s="249">
        <v>85.882352941176464</v>
      </c>
      <c r="I15" s="247">
        <v>182</v>
      </c>
      <c r="J15" s="249">
        <v>71.372549019607845</v>
      </c>
      <c r="K15" s="250" t="s">
        <v>3170</v>
      </c>
      <c r="M15" s="178" t="str">
        <f t="shared" si="0"/>
        <v>B</v>
      </c>
      <c r="N15" s="178" t="str">
        <f t="shared" si="1"/>
        <v>K</v>
      </c>
      <c r="O15" s="178"/>
      <c r="P15" s="184">
        <f t="shared" si="2"/>
        <v>85.882352941176464</v>
      </c>
      <c r="Q15" s="184">
        <f t="shared" si="3"/>
        <v>71.372549019607845</v>
      </c>
      <c r="R15" s="180"/>
      <c r="S15" s="180" t="str">
        <f t="shared" si="4"/>
        <v>BETUL</v>
      </c>
      <c r="T15" s="180" t="str">
        <f t="shared" si="5"/>
        <v>BETUL</v>
      </c>
      <c r="U15" s="180" t="str">
        <f t="shared" si="6"/>
        <v>OKE</v>
      </c>
      <c r="V15" s="180" t="str">
        <f t="shared" si="7"/>
        <v>OKE</v>
      </c>
      <c r="W15" s="280" t="s">
        <v>467</v>
      </c>
      <c r="X15" s="281">
        <v>2</v>
      </c>
      <c r="Y15" s="285" t="s">
        <v>3171</v>
      </c>
      <c r="Z15" s="282" t="s">
        <v>131</v>
      </c>
      <c r="AA15" s="281">
        <v>385</v>
      </c>
      <c r="AB15" s="283">
        <v>23</v>
      </c>
      <c r="AC15" s="284">
        <v>5.9740259740259702</v>
      </c>
      <c r="AD15" s="283">
        <v>23</v>
      </c>
      <c r="AE15" s="284">
        <v>5.9740259740259702</v>
      </c>
      <c r="AF15" s="280" t="s">
        <v>3173</v>
      </c>
    </row>
    <row r="16" spans="1:32">
      <c r="A16" s="295">
        <v>7</v>
      </c>
      <c r="B16" s="584" t="s">
        <v>467</v>
      </c>
      <c r="C16" s="585">
        <v>2</v>
      </c>
      <c r="D16" s="585" t="s">
        <v>3176</v>
      </c>
      <c r="E16" s="585" t="s">
        <v>128</v>
      </c>
      <c r="F16" s="248">
        <v>385</v>
      </c>
      <c r="G16" s="247">
        <v>166</v>
      </c>
      <c r="H16" s="249">
        <v>43.116883116883116</v>
      </c>
      <c r="I16" s="247">
        <v>160</v>
      </c>
      <c r="J16" s="249">
        <v>41.558441558441558</v>
      </c>
      <c r="K16" s="250" t="s">
        <v>3177</v>
      </c>
      <c r="M16" s="178" t="str">
        <f t="shared" si="0"/>
        <v>K</v>
      </c>
      <c r="N16" s="178" t="str">
        <f t="shared" si="1"/>
        <v>K</v>
      </c>
      <c r="O16" s="178"/>
      <c r="P16" s="184">
        <f t="shared" si="2"/>
        <v>43.116883116883116</v>
      </c>
      <c r="Q16" s="184">
        <f t="shared" si="3"/>
        <v>41.558441558441558</v>
      </c>
      <c r="R16" s="180"/>
      <c r="S16" s="180" t="str">
        <f t="shared" si="4"/>
        <v>BETUL</v>
      </c>
      <c r="T16" s="180" t="str">
        <f t="shared" si="5"/>
        <v>BETUL</v>
      </c>
      <c r="U16" s="180" t="str">
        <f t="shared" si="6"/>
        <v>OKE</v>
      </c>
      <c r="V16" s="180" t="str">
        <f t="shared" si="7"/>
        <v>OKE</v>
      </c>
      <c r="W16" s="280" t="s">
        <v>467</v>
      </c>
      <c r="X16" s="281">
        <v>2</v>
      </c>
      <c r="Y16" s="285" t="s">
        <v>3174</v>
      </c>
      <c r="Z16" s="282" t="s">
        <v>131</v>
      </c>
      <c r="AA16" s="281">
        <v>292</v>
      </c>
      <c r="AB16" s="283">
        <v>141</v>
      </c>
      <c r="AC16" s="284">
        <v>48.287671232876697</v>
      </c>
      <c r="AD16" s="283">
        <v>113</v>
      </c>
      <c r="AE16" s="284">
        <v>38.698630136986303</v>
      </c>
      <c r="AF16" s="280" t="s">
        <v>3175</v>
      </c>
    </row>
    <row r="17" spans="1:32">
      <c r="A17" s="295">
        <v>8</v>
      </c>
      <c r="B17" s="584" t="s">
        <v>467</v>
      </c>
      <c r="C17" s="585">
        <v>2</v>
      </c>
      <c r="D17" s="585" t="s">
        <v>3171</v>
      </c>
      <c r="E17" s="585" t="s">
        <v>131</v>
      </c>
      <c r="F17" s="248">
        <v>385</v>
      </c>
      <c r="G17" s="247">
        <v>29</v>
      </c>
      <c r="H17" s="249">
        <v>7.5324675324675319</v>
      </c>
      <c r="I17" s="247">
        <v>34</v>
      </c>
      <c r="J17" s="249">
        <v>8.8311688311688314</v>
      </c>
      <c r="K17" s="250" t="s">
        <v>3172</v>
      </c>
      <c r="M17" s="178" t="str">
        <f t="shared" si="0"/>
        <v>K</v>
      </c>
      <c r="N17" s="178" t="str">
        <f t="shared" si="1"/>
        <v>K</v>
      </c>
      <c r="O17" s="178"/>
      <c r="P17" s="184">
        <f t="shared" si="2"/>
        <v>7.5324675324675319</v>
      </c>
      <c r="Q17" s="184">
        <f t="shared" si="3"/>
        <v>8.8311688311688314</v>
      </c>
      <c r="R17" s="180"/>
      <c r="S17" s="180" t="str">
        <f t="shared" si="4"/>
        <v>BETUL</v>
      </c>
      <c r="T17" s="180" t="str">
        <f t="shared" si="5"/>
        <v>BETUL</v>
      </c>
      <c r="U17" s="180" t="str">
        <f t="shared" si="6"/>
        <v>OKE</v>
      </c>
      <c r="V17" s="180" t="str">
        <f t="shared" si="7"/>
        <v>OKE</v>
      </c>
      <c r="W17" s="280" t="s">
        <v>467</v>
      </c>
      <c r="X17" s="281">
        <v>2</v>
      </c>
      <c r="Y17" s="285" t="s">
        <v>3176</v>
      </c>
      <c r="Z17" s="281" t="s">
        <v>128</v>
      </c>
      <c r="AA17" s="281">
        <v>385</v>
      </c>
      <c r="AB17" s="283">
        <v>163</v>
      </c>
      <c r="AC17" s="284">
        <v>42.337662337662302</v>
      </c>
      <c r="AD17" s="283">
        <v>162</v>
      </c>
      <c r="AE17" s="284">
        <v>42.077922077922103</v>
      </c>
      <c r="AF17" s="280" t="s">
        <v>3177</v>
      </c>
    </row>
    <row r="18" spans="1:32">
      <c r="A18" s="295">
        <v>9</v>
      </c>
      <c r="B18" s="584" t="s">
        <v>467</v>
      </c>
      <c r="C18" s="585">
        <v>2</v>
      </c>
      <c r="D18" s="585" t="s">
        <v>3174</v>
      </c>
      <c r="E18" s="585" t="s">
        <v>131</v>
      </c>
      <c r="F18" s="248">
        <v>292</v>
      </c>
      <c r="G18" s="247">
        <v>8</v>
      </c>
      <c r="H18" s="249">
        <v>2.7397260273972601</v>
      </c>
      <c r="I18" s="247">
        <v>8</v>
      </c>
      <c r="J18" s="249">
        <v>2.7397260273972601</v>
      </c>
      <c r="K18" s="250" t="s">
        <v>3175</v>
      </c>
      <c r="M18" s="178" t="str">
        <f t="shared" si="0"/>
        <v>K</v>
      </c>
      <c r="N18" s="178" t="str">
        <f t="shared" si="1"/>
        <v>K</v>
      </c>
      <c r="O18" s="203"/>
      <c r="P18" s="184">
        <f t="shared" si="2"/>
        <v>2.7397260273972601</v>
      </c>
      <c r="Q18" s="184">
        <f t="shared" si="3"/>
        <v>2.7397260273972601</v>
      </c>
      <c r="R18" s="180"/>
      <c r="S18" s="180" t="str">
        <f t="shared" si="4"/>
        <v>BETUL</v>
      </c>
      <c r="T18" s="180" t="str">
        <f t="shared" si="5"/>
        <v>BETUL</v>
      </c>
      <c r="U18" s="180" t="str">
        <f t="shared" si="6"/>
        <v>OKE</v>
      </c>
      <c r="V18" s="180" t="str">
        <f t="shared" si="7"/>
        <v>OKE</v>
      </c>
      <c r="W18" s="280" t="s">
        <v>467</v>
      </c>
      <c r="X18" s="281">
        <v>3</v>
      </c>
      <c r="Y18" s="285" t="s">
        <v>3178</v>
      </c>
      <c r="Z18" s="281" t="s">
        <v>128</v>
      </c>
      <c r="AA18" s="281">
        <v>385</v>
      </c>
      <c r="AB18" s="283">
        <v>198</v>
      </c>
      <c r="AC18" s="284">
        <v>51.428571428571402</v>
      </c>
      <c r="AD18" s="283">
        <v>183</v>
      </c>
      <c r="AE18" s="284">
        <v>47.5324675324675</v>
      </c>
      <c r="AF18" s="280" t="s">
        <v>3180</v>
      </c>
    </row>
    <row r="19" spans="1:32">
      <c r="A19" s="295">
        <v>10</v>
      </c>
      <c r="B19" s="584" t="s">
        <v>467</v>
      </c>
      <c r="C19" s="585">
        <v>2</v>
      </c>
      <c r="D19" s="585" t="s">
        <v>3181</v>
      </c>
      <c r="E19" s="585" t="s">
        <v>128</v>
      </c>
      <c r="F19" s="248">
        <v>292</v>
      </c>
      <c r="G19" s="247">
        <v>126</v>
      </c>
      <c r="H19" s="249">
        <v>43.150684931506852</v>
      </c>
      <c r="I19" s="247">
        <v>113</v>
      </c>
      <c r="J19" s="249">
        <v>38.698630136986303</v>
      </c>
      <c r="K19" s="250" t="s">
        <v>3182</v>
      </c>
      <c r="M19" s="178" t="str">
        <f t="shared" si="0"/>
        <v>K</v>
      </c>
      <c r="N19" s="178" t="str">
        <f t="shared" si="1"/>
        <v>K</v>
      </c>
      <c r="O19" s="178"/>
      <c r="P19" s="184">
        <f t="shared" si="2"/>
        <v>43.150684931506852</v>
      </c>
      <c r="Q19" s="184">
        <f t="shared" si="3"/>
        <v>38.698630136986303</v>
      </c>
      <c r="R19" s="180"/>
      <c r="S19" s="180" t="str">
        <f t="shared" si="4"/>
        <v>BETUL</v>
      </c>
      <c r="T19" s="180" t="str">
        <f t="shared" si="5"/>
        <v>BETUL</v>
      </c>
      <c r="U19" s="180" t="str">
        <f t="shared" si="6"/>
        <v>OKE</v>
      </c>
      <c r="V19" s="180" t="str">
        <f t="shared" si="7"/>
        <v>OKE</v>
      </c>
      <c r="W19" s="280" t="s">
        <v>467</v>
      </c>
      <c r="X19" s="281">
        <v>2</v>
      </c>
      <c r="Y19" s="285" t="s">
        <v>3181</v>
      </c>
      <c r="Z19" s="281" t="s">
        <v>128</v>
      </c>
      <c r="AA19" s="281">
        <v>292</v>
      </c>
      <c r="AB19" s="283">
        <v>118</v>
      </c>
      <c r="AC19" s="284">
        <v>40.410958904109599</v>
      </c>
      <c r="AD19" s="283">
        <v>91</v>
      </c>
      <c r="AE19" s="284">
        <v>31.164383561643799</v>
      </c>
      <c r="AF19" s="280" t="s">
        <v>3183</v>
      </c>
    </row>
    <row r="20" spans="1:32">
      <c r="A20" s="295">
        <v>11</v>
      </c>
      <c r="B20" s="584" t="s">
        <v>467</v>
      </c>
      <c r="C20" s="585">
        <v>2</v>
      </c>
      <c r="D20" s="585" t="s">
        <v>3184</v>
      </c>
      <c r="E20" s="585" t="s">
        <v>131</v>
      </c>
      <c r="F20" s="248">
        <v>292</v>
      </c>
      <c r="G20" s="247">
        <v>153</v>
      </c>
      <c r="H20" s="249">
        <v>52.397260273972599</v>
      </c>
      <c r="I20" s="247">
        <v>151</v>
      </c>
      <c r="J20" s="249">
        <v>51.712328767123282</v>
      </c>
      <c r="K20" s="250" t="s">
        <v>3185</v>
      </c>
      <c r="M20" s="178" t="str">
        <f t="shared" si="0"/>
        <v>K</v>
      </c>
      <c r="N20" s="178" t="str">
        <f t="shared" si="1"/>
        <v>K</v>
      </c>
      <c r="O20" s="178"/>
      <c r="P20" s="184">
        <f t="shared" si="2"/>
        <v>52.397260273972599</v>
      </c>
      <c r="Q20" s="184">
        <f t="shared" si="3"/>
        <v>51.712328767123282</v>
      </c>
      <c r="R20" s="180"/>
      <c r="S20" s="180" t="str">
        <f t="shared" si="4"/>
        <v>BETUL</v>
      </c>
      <c r="T20" s="180" t="str">
        <f t="shared" si="5"/>
        <v>BETUL</v>
      </c>
      <c r="U20" s="180" t="str">
        <f t="shared" si="6"/>
        <v>OKE</v>
      </c>
      <c r="V20" s="180" t="str">
        <f t="shared" si="7"/>
        <v>OKE</v>
      </c>
      <c r="W20" s="280" t="s">
        <v>467</v>
      </c>
      <c r="X20" s="281">
        <v>2</v>
      </c>
      <c r="Y20" s="285" t="s">
        <v>3184</v>
      </c>
      <c r="Z20" s="282" t="s">
        <v>131</v>
      </c>
      <c r="AA20" s="281">
        <v>292</v>
      </c>
      <c r="AB20" s="283">
        <v>78</v>
      </c>
      <c r="AC20" s="284">
        <v>26.712328767123299</v>
      </c>
      <c r="AD20" s="283">
        <v>187</v>
      </c>
      <c r="AE20" s="284">
        <v>64.041095890411</v>
      </c>
      <c r="AF20" s="280" t="s">
        <v>3186</v>
      </c>
    </row>
    <row r="21" spans="1:32">
      <c r="A21" s="295">
        <v>12</v>
      </c>
      <c r="B21" s="584" t="s">
        <v>467</v>
      </c>
      <c r="C21" s="585">
        <v>2</v>
      </c>
      <c r="D21" s="585" t="s">
        <v>3187</v>
      </c>
      <c r="E21" s="585" t="s">
        <v>128</v>
      </c>
      <c r="F21" s="248">
        <v>292</v>
      </c>
      <c r="G21" s="247">
        <v>60</v>
      </c>
      <c r="H21" s="249">
        <v>20.547945205479451</v>
      </c>
      <c r="I21" s="247">
        <v>39</v>
      </c>
      <c r="J21" s="249">
        <v>13.356164383561644</v>
      </c>
      <c r="K21" s="250" t="s">
        <v>3188</v>
      </c>
      <c r="M21" s="178" t="str">
        <f t="shared" si="0"/>
        <v>K</v>
      </c>
      <c r="N21" s="178" t="str">
        <f t="shared" si="1"/>
        <v>K</v>
      </c>
      <c r="O21" s="178"/>
      <c r="P21" s="184">
        <f t="shared" si="2"/>
        <v>20.547945205479451</v>
      </c>
      <c r="Q21" s="184">
        <f t="shared" si="3"/>
        <v>13.356164383561644</v>
      </c>
      <c r="R21" s="180"/>
      <c r="S21" s="180" t="str">
        <f t="shared" si="4"/>
        <v>BETUL</v>
      </c>
      <c r="T21" s="180" t="str">
        <f t="shared" si="5"/>
        <v>BETUL</v>
      </c>
      <c r="U21" s="180" t="str">
        <f t="shared" si="6"/>
        <v>OKE</v>
      </c>
      <c r="V21" s="180" t="str">
        <f t="shared" si="7"/>
        <v>OKE</v>
      </c>
      <c r="W21" s="280" t="s">
        <v>467</v>
      </c>
      <c r="X21" s="281">
        <v>2</v>
      </c>
      <c r="Y21" s="285" t="s">
        <v>3187</v>
      </c>
      <c r="Z21" s="281" t="s">
        <v>128</v>
      </c>
      <c r="AA21" s="281">
        <v>292</v>
      </c>
      <c r="AB21" s="283">
        <v>39</v>
      </c>
      <c r="AC21" s="284">
        <v>13.3561643835616</v>
      </c>
      <c r="AD21" s="283">
        <v>23</v>
      </c>
      <c r="AE21" s="284">
        <v>7.8767123287671197</v>
      </c>
      <c r="AF21" s="280" t="s">
        <v>3188</v>
      </c>
    </row>
    <row r="22" spans="1:32">
      <c r="A22" s="295">
        <v>13</v>
      </c>
      <c r="B22" s="584" t="s">
        <v>467</v>
      </c>
      <c r="C22" s="585">
        <v>2</v>
      </c>
      <c r="D22" s="585" t="s">
        <v>3189</v>
      </c>
      <c r="E22" s="585" t="s">
        <v>128</v>
      </c>
      <c r="F22" s="248">
        <v>385</v>
      </c>
      <c r="G22" s="247">
        <v>22</v>
      </c>
      <c r="H22" s="249">
        <v>5.7142857142857144</v>
      </c>
      <c r="I22" s="247">
        <v>22</v>
      </c>
      <c r="J22" s="249">
        <v>5.7142857142857144</v>
      </c>
      <c r="K22" s="250" t="s">
        <v>3190</v>
      </c>
      <c r="M22" s="178" t="str">
        <f t="shared" si="0"/>
        <v>K</v>
      </c>
      <c r="N22" s="178" t="str">
        <f t="shared" si="1"/>
        <v>K</v>
      </c>
      <c r="O22" s="178"/>
      <c r="P22" s="184">
        <f t="shared" si="2"/>
        <v>5.7142857142857144</v>
      </c>
      <c r="Q22" s="184">
        <f t="shared" si="3"/>
        <v>5.7142857142857144</v>
      </c>
      <c r="R22" s="180"/>
      <c r="S22" s="180" t="str">
        <f t="shared" si="4"/>
        <v>BETUL</v>
      </c>
      <c r="T22" s="180" t="str">
        <f t="shared" si="5"/>
        <v>BETUL</v>
      </c>
      <c r="U22" s="180" t="str">
        <f t="shared" si="6"/>
        <v>OKE</v>
      </c>
      <c r="V22" s="180" t="str">
        <f t="shared" si="7"/>
        <v>OKE</v>
      </c>
      <c r="W22" s="280" t="s">
        <v>467</v>
      </c>
      <c r="X22" s="281">
        <v>2</v>
      </c>
      <c r="Y22" s="285" t="s">
        <v>3189</v>
      </c>
      <c r="Z22" s="281" t="s">
        <v>128</v>
      </c>
      <c r="AA22" s="281">
        <v>385</v>
      </c>
      <c r="AB22" s="283">
        <v>0</v>
      </c>
      <c r="AC22" s="284">
        <v>0</v>
      </c>
      <c r="AD22" s="283">
        <v>0</v>
      </c>
      <c r="AE22" s="284">
        <v>0</v>
      </c>
      <c r="AF22" s="280" t="s">
        <v>3190</v>
      </c>
    </row>
    <row r="23" spans="1:32">
      <c r="A23" s="295">
        <v>14</v>
      </c>
      <c r="B23" s="584" t="s">
        <v>467</v>
      </c>
      <c r="C23" s="585">
        <v>2</v>
      </c>
      <c r="D23" s="585" t="s">
        <v>3191</v>
      </c>
      <c r="E23" s="585" t="s">
        <v>128</v>
      </c>
      <c r="F23" s="248">
        <v>348</v>
      </c>
      <c r="G23" s="247">
        <v>21</v>
      </c>
      <c r="H23" s="249">
        <v>6.0344827586206895</v>
      </c>
      <c r="I23" s="247">
        <v>21</v>
      </c>
      <c r="J23" s="249">
        <v>6.0344827586206895</v>
      </c>
      <c r="K23" s="250" t="s">
        <v>3192</v>
      </c>
      <c r="M23" s="178" t="str">
        <f t="shared" si="0"/>
        <v>K</v>
      </c>
      <c r="N23" s="178" t="str">
        <f t="shared" si="1"/>
        <v>K</v>
      </c>
      <c r="O23" s="178"/>
      <c r="P23" s="184">
        <f t="shared" si="2"/>
        <v>6.0344827586206895</v>
      </c>
      <c r="Q23" s="184">
        <f t="shared" si="3"/>
        <v>6.0344827586206895</v>
      </c>
      <c r="R23" s="180"/>
      <c r="S23" s="180" t="str">
        <f t="shared" si="4"/>
        <v>BETUL</v>
      </c>
      <c r="T23" s="180" t="str">
        <f t="shared" si="5"/>
        <v>BETUL</v>
      </c>
      <c r="U23" s="180" t="str">
        <f t="shared" si="6"/>
        <v>OKE</v>
      </c>
      <c r="V23" s="180" t="str">
        <f t="shared" si="7"/>
        <v>OKE</v>
      </c>
      <c r="W23" s="280" t="s">
        <v>467</v>
      </c>
      <c r="X23" s="281">
        <v>2</v>
      </c>
      <c r="Y23" s="285" t="s">
        <v>3191</v>
      </c>
      <c r="Z23" s="282" t="s">
        <v>128</v>
      </c>
      <c r="AA23" s="281">
        <v>348</v>
      </c>
      <c r="AB23" s="283">
        <v>147</v>
      </c>
      <c r="AC23" s="284">
        <v>42.241379310344797</v>
      </c>
      <c r="AD23" s="283">
        <v>166</v>
      </c>
      <c r="AE23" s="284">
        <v>47.701149425287397</v>
      </c>
      <c r="AF23" s="280" t="s">
        <v>3193</v>
      </c>
    </row>
    <row r="24" spans="1:32">
      <c r="A24" s="295">
        <v>15</v>
      </c>
      <c r="B24" s="584" t="s">
        <v>467</v>
      </c>
      <c r="C24" s="585">
        <v>2</v>
      </c>
      <c r="D24" s="585" t="s">
        <v>5525</v>
      </c>
      <c r="E24" s="585" t="s">
        <v>128</v>
      </c>
      <c r="F24" s="308">
        <v>400</v>
      </c>
      <c r="G24" s="247">
        <v>97</v>
      </c>
      <c r="H24" s="249">
        <v>24.25</v>
      </c>
      <c r="I24" s="247">
        <v>95</v>
      </c>
      <c r="J24" s="249">
        <v>23.75</v>
      </c>
      <c r="K24" s="250"/>
      <c r="M24" s="178" t="str">
        <f t="shared" si="0"/>
        <v>K</v>
      </c>
      <c r="N24" s="178" t="str">
        <f t="shared" si="1"/>
        <v>K</v>
      </c>
      <c r="O24" s="178"/>
      <c r="P24" s="184">
        <f t="shared" si="2"/>
        <v>24.25</v>
      </c>
      <c r="Q24" s="184">
        <f t="shared" si="3"/>
        <v>23.75</v>
      </c>
      <c r="R24" s="180"/>
      <c r="S24" s="180" t="str">
        <f t="shared" si="4"/>
        <v>BETUL</v>
      </c>
      <c r="T24" s="180" t="str">
        <f t="shared" si="5"/>
        <v>BETUL</v>
      </c>
      <c r="U24" s="180" t="str">
        <f t="shared" si="6"/>
        <v>OKE</v>
      </c>
      <c r="V24" s="180" t="str">
        <f t="shared" si="7"/>
        <v>OKE</v>
      </c>
      <c r="W24" s="280" t="s">
        <v>467</v>
      </c>
      <c r="X24" s="281">
        <v>3</v>
      </c>
      <c r="Y24" s="285" t="s">
        <v>3194</v>
      </c>
      <c r="Z24" s="281" t="s">
        <v>131</v>
      </c>
      <c r="AA24" s="281">
        <v>385</v>
      </c>
      <c r="AB24" s="283">
        <v>95</v>
      </c>
      <c r="AC24" s="284">
        <v>24.675324675324699</v>
      </c>
      <c r="AD24" s="283">
        <v>102</v>
      </c>
      <c r="AE24" s="284">
        <v>26.493506493506501</v>
      </c>
      <c r="AF24" s="280" t="s">
        <v>3196</v>
      </c>
    </row>
    <row r="25" spans="1:32">
      <c r="A25" s="295">
        <v>16</v>
      </c>
      <c r="B25" s="584" t="s">
        <v>467</v>
      </c>
      <c r="C25" s="585">
        <v>3</v>
      </c>
      <c r="D25" s="585" t="s">
        <v>3194</v>
      </c>
      <c r="E25" s="585" t="s">
        <v>131</v>
      </c>
      <c r="F25" s="248">
        <v>385</v>
      </c>
      <c r="G25" s="247">
        <v>120</v>
      </c>
      <c r="H25" s="249">
        <v>31.168831168831169</v>
      </c>
      <c r="I25" s="247">
        <v>122</v>
      </c>
      <c r="J25" s="249">
        <v>31.688311688311689</v>
      </c>
      <c r="K25" s="250" t="s">
        <v>3195</v>
      </c>
      <c r="M25" s="178" t="str">
        <f t="shared" si="0"/>
        <v>K</v>
      </c>
      <c r="N25" s="178" t="str">
        <f t="shared" si="1"/>
        <v>K</v>
      </c>
      <c r="O25" s="178"/>
      <c r="P25" s="184">
        <f t="shared" si="2"/>
        <v>31.168831168831169</v>
      </c>
      <c r="Q25" s="184">
        <f t="shared" si="3"/>
        <v>31.688311688311689</v>
      </c>
      <c r="R25" s="180"/>
      <c r="S25" s="180" t="str">
        <f t="shared" si="4"/>
        <v>BETUL</v>
      </c>
      <c r="T25" s="180" t="str">
        <f t="shared" si="5"/>
        <v>BETUL</v>
      </c>
      <c r="U25" s="180" t="str">
        <f t="shared" si="6"/>
        <v>OKE</v>
      </c>
      <c r="V25" s="180" t="str">
        <f t="shared" si="7"/>
        <v>OKE</v>
      </c>
      <c r="W25" s="280" t="s">
        <v>467</v>
      </c>
      <c r="X25" s="281">
        <v>3</v>
      </c>
      <c r="Y25" s="285" t="s">
        <v>3199</v>
      </c>
      <c r="Z25" s="281" t="s">
        <v>128</v>
      </c>
      <c r="AA25" s="281">
        <v>385</v>
      </c>
      <c r="AB25" s="283">
        <v>0</v>
      </c>
      <c r="AC25" s="284">
        <v>0</v>
      </c>
      <c r="AD25" s="283">
        <v>0</v>
      </c>
      <c r="AE25" s="284">
        <v>0</v>
      </c>
      <c r="AF25" s="280" t="s">
        <v>3200</v>
      </c>
    </row>
    <row r="26" spans="1:32">
      <c r="A26" s="295">
        <v>17</v>
      </c>
      <c r="B26" s="584" t="s">
        <v>467</v>
      </c>
      <c r="C26" s="585">
        <v>3</v>
      </c>
      <c r="D26" s="585" t="s">
        <v>3197</v>
      </c>
      <c r="E26" s="585" t="s">
        <v>128</v>
      </c>
      <c r="F26" s="248">
        <v>385</v>
      </c>
      <c r="G26" s="247">
        <v>45</v>
      </c>
      <c r="H26" s="249">
        <v>11.688311688311687</v>
      </c>
      <c r="I26" s="247">
        <v>30</v>
      </c>
      <c r="J26" s="249">
        <v>7.7922077922077921</v>
      </c>
      <c r="K26" s="250" t="s">
        <v>3198</v>
      </c>
      <c r="M26" s="178" t="str">
        <f t="shared" si="0"/>
        <v>K</v>
      </c>
      <c r="N26" s="178" t="str">
        <f t="shared" si="1"/>
        <v>K</v>
      </c>
      <c r="O26" s="178"/>
      <c r="P26" s="184">
        <f t="shared" si="2"/>
        <v>11.688311688311687</v>
      </c>
      <c r="Q26" s="184">
        <f t="shared" si="3"/>
        <v>7.7922077922077921</v>
      </c>
      <c r="R26" s="180"/>
      <c r="S26" s="180" t="str">
        <f t="shared" si="4"/>
        <v>BETUL</v>
      </c>
      <c r="T26" s="180" t="str">
        <f t="shared" si="5"/>
        <v>BETUL</v>
      </c>
      <c r="U26" s="180" t="str">
        <f t="shared" si="6"/>
        <v>OKE</v>
      </c>
      <c r="V26" s="180" t="str">
        <f t="shared" si="7"/>
        <v>OKE</v>
      </c>
      <c r="W26" s="280" t="s">
        <v>467</v>
      </c>
      <c r="X26" s="281">
        <v>3</v>
      </c>
      <c r="Y26" s="285" t="s">
        <v>3197</v>
      </c>
      <c r="Z26" s="281" t="s">
        <v>128</v>
      </c>
      <c r="AA26" s="281">
        <v>385</v>
      </c>
      <c r="AB26" s="283">
        <v>60</v>
      </c>
      <c r="AC26" s="284">
        <v>15.5844155844156</v>
      </c>
      <c r="AD26" s="283">
        <v>28</v>
      </c>
      <c r="AE26" s="284">
        <v>7.2727272727272698</v>
      </c>
      <c r="AF26" s="280" t="s">
        <v>3203</v>
      </c>
    </row>
    <row r="27" spans="1:32">
      <c r="A27" s="295">
        <v>18</v>
      </c>
      <c r="B27" s="584" t="s">
        <v>467</v>
      </c>
      <c r="C27" s="585">
        <v>3</v>
      </c>
      <c r="D27" s="585" t="s">
        <v>3201</v>
      </c>
      <c r="E27" s="585" t="s">
        <v>128</v>
      </c>
      <c r="F27" s="248">
        <v>385</v>
      </c>
      <c r="G27" s="247">
        <v>115</v>
      </c>
      <c r="H27" s="249">
        <v>29.870129870129869</v>
      </c>
      <c r="I27" s="247">
        <v>110</v>
      </c>
      <c r="J27" s="249">
        <v>28.571428571428569</v>
      </c>
      <c r="K27" s="250" t="s">
        <v>3202</v>
      </c>
      <c r="M27" s="178" t="str">
        <f t="shared" si="0"/>
        <v>K</v>
      </c>
      <c r="N27" s="178" t="str">
        <f t="shared" si="1"/>
        <v>K</v>
      </c>
      <c r="O27" s="178"/>
      <c r="P27" s="184">
        <f t="shared" si="2"/>
        <v>29.870129870129869</v>
      </c>
      <c r="Q27" s="184">
        <f t="shared" si="3"/>
        <v>28.571428571428569</v>
      </c>
      <c r="R27" s="180"/>
      <c r="S27" s="180" t="str">
        <f t="shared" si="4"/>
        <v>BETUL</v>
      </c>
      <c r="T27" s="180" t="str">
        <f t="shared" si="5"/>
        <v>BETUL</v>
      </c>
      <c r="U27" s="180" t="str">
        <f t="shared" si="6"/>
        <v>OKE</v>
      </c>
      <c r="V27" s="180" t="str">
        <f t="shared" si="7"/>
        <v>OKE</v>
      </c>
      <c r="W27" s="280" t="s">
        <v>467</v>
      </c>
      <c r="X27" s="281">
        <v>3</v>
      </c>
      <c r="Y27" s="285" t="s">
        <v>3201</v>
      </c>
      <c r="Z27" s="282" t="s">
        <v>128</v>
      </c>
      <c r="AA27" s="281">
        <v>385</v>
      </c>
      <c r="AB27" s="283">
        <v>140</v>
      </c>
      <c r="AC27" s="284">
        <v>36.363636363636402</v>
      </c>
      <c r="AD27" s="283">
        <v>135</v>
      </c>
      <c r="AE27" s="284">
        <v>35.064935064935099</v>
      </c>
      <c r="AF27" s="280" t="s">
        <v>3206</v>
      </c>
    </row>
    <row r="28" spans="1:32">
      <c r="A28" s="295">
        <v>19</v>
      </c>
      <c r="B28" s="584" t="s">
        <v>467</v>
      </c>
      <c r="C28" s="585">
        <v>3</v>
      </c>
      <c r="D28" s="585" t="s">
        <v>3204</v>
      </c>
      <c r="E28" s="585" t="s">
        <v>131</v>
      </c>
      <c r="F28" s="248">
        <v>385</v>
      </c>
      <c r="G28" s="247">
        <v>22</v>
      </c>
      <c r="H28" s="249">
        <v>5.7142857142857144</v>
      </c>
      <c r="I28" s="247">
        <v>22</v>
      </c>
      <c r="J28" s="249">
        <v>5.7142857142857144</v>
      </c>
      <c r="K28" s="250" t="s">
        <v>3205</v>
      </c>
      <c r="M28" s="178" t="str">
        <f t="shared" si="0"/>
        <v>K</v>
      </c>
      <c r="N28" s="178" t="str">
        <f t="shared" si="1"/>
        <v>K</v>
      </c>
      <c r="O28" s="178"/>
      <c r="P28" s="184">
        <f t="shared" si="2"/>
        <v>5.7142857142857144</v>
      </c>
      <c r="Q28" s="184">
        <f t="shared" si="3"/>
        <v>5.7142857142857144</v>
      </c>
      <c r="R28" s="180"/>
      <c r="S28" s="180" t="str">
        <f t="shared" si="4"/>
        <v>BETUL</v>
      </c>
      <c r="T28" s="180" t="str">
        <f t="shared" si="5"/>
        <v>BETUL</v>
      </c>
      <c r="U28" s="180" t="str">
        <f t="shared" si="6"/>
        <v>OKE</v>
      </c>
      <c r="V28" s="180" t="str">
        <f t="shared" si="7"/>
        <v>OKE</v>
      </c>
      <c r="W28" s="280" t="s">
        <v>467</v>
      </c>
      <c r="X28" s="281">
        <v>3</v>
      </c>
      <c r="Y28" s="285" t="s">
        <v>3204</v>
      </c>
      <c r="Z28" s="282" t="s">
        <v>131</v>
      </c>
      <c r="AA28" s="281">
        <v>385</v>
      </c>
      <c r="AB28" s="283">
        <v>80</v>
      </c>
      <c r="AC28" s="284">
        <v>20.7792207792208</v>
      </c>
      <c r="AD28" s="283">
        <v>65</v>
      </c>
      <c r="AE28" s="284">
        <v>16.883116883116902</v>
      </c>
      <c r="AF28" s="280" t="s">
        <v>3209</v>
      </c>
    </row>
    <row r="29" spans="1:32">
      <c r="A29" s="295">
        <v>20</v>
      </c>
      <c r="B29" s="584" t="s">
        <v>467</v>
      </c>
      <c r="C29" s="585">
        <v>3</v>
      </c>
      <c r="D29" s="585" t="s">
        <v>3178</v>
      </c>
      <c r="E29" s="585" t="s">
        <v>128</v>
      </c>
      <c r="F29" s="248">
        <v>385</v>
      </c>
      <c r="G29" s="247">
        <v>101</v>
      </c>
      <c r="H29" s="249">
        <v>26.233766233766232</v>
      </c>
      <c r="I29" s="247">
        <v>86</v>
      </c>
      <c r="J29" s="249">
        <v>22.337662337662337</v>
      </c>
      <c r="K29" s="250" t="s">
        <v>3179</v>
      </c>
      <c r="M29" s="178" t="str">
        <f t="shared" si="0"/>
        <v>K</v>
      </c>
      <c r="N29" s="178" t="str">
        <f t="shared" si="1"/>
        <v>K</v>
      </c>
      <c r="O29" s="178"/>
      <c r="P29" s="184">
        <f t="shared" si="2"/>
        <v>26.233766233766232</v>
      </c>
      <c r="Q29" s="184">
        <f t="shared" si="3"/>
        <v>22.337662337662337</v>
      </c>
      <c r="R29" s="180"/>
      <c r="S29" s="180" t="str">
        <f t="shared" si="4"/>
        <v>BETUL</v>
      </c>
      <c r="T29" s="180" t="str">
        <f t="shared" si="5"/>
        <v>BETUL</v>
      </c>
      <c r="U29" s="180" t="str">
        <f t="shared" si="6"/>
        <v>OKE</v>
      </c>
      <c r="V29" s="180" t="str">
        <f t="shared" si="7"/>
        <v>OKE</v>
      </c>
      <c r="W29" s="280" t="s">
        <v>467</v>
      </c>
      <c r="X29" s="281">
        <v>3</v>
      </c>
      <c r="Y29" s="285" t="s">
        <v>3207</v>
      </c>
      <c r="Z29" s="282" t="s">
        <v>131</v>
      </c>
      <c r="AA29" s="281">
        <v>255</v>
      </c>
      <c r="AB29" s="283">
        <v>49</v>
      </c>
      <c r="AC29" s="284">
        <v>19.2156862745098</v>
      </c>
      <c r="AD29" s="283">
        <v>42</v>
      </c>
      <c r="AE29" s="284">
        <v>16.470588235294102</v>
      </c>
      <c r="AF29" s="280" t="s">
        <v>3212</v>
      </c>
    </row>
    <row r="30" spans="1:32">
      <c r="A30" s="295">
        <v>21</v>
      </c>
      <c r="B30" s="584" t="s">
        <v>467</v>
      </c>
      <c r="C30" s="585">
        <v>3</v>
      </c>
      <c r="D30" s="585" t="s">
        <v>3207</v>
      </c>
      <c r="E30" s="585" t="s">
        <v>131</v>
      </c>
      <c r="F30" s="248">
        <v>255</v>
      </c>
      <c r="G30" s="247">
        <v>106</v>
      </c>
      <c r="H30" s="249">
        <v>41.568627450980394</v>
      </c>
      <c r="I30" s="247">
        <v>78</v>
      </c>
      <c r="J30" s="249">
        <v>30.588235294117649</v>
      </c>
      <c r="K30" s="250" t="s">
        <v>3208</v>
      </c>
      <c r="M30" s="178" t="str">
        <f t="shared" si="0"/>
        <v>K</v>
      </c>
      <c r="N30" s="178" t="str">
        <f t="shared" si="1"/>
        <v>K</v>
      </c>
      <c r="O30" s="178"/>
      <c r="P30" s="184">
        <f t="shared" si="2"/>
        <v>41.568627450980394</v>
      </c>
      <c r="Q30" s="184">
        <f t="shared" si="3"/>
        <v>30.588235294117649</v>
      </c>
      <c r="R30" s="180"/>
      <c r="S30" s="180" t="str">
        <f t="shared" si="4"/>
        <v>BETUL</v>
      </c>
      <c r="T30" s="180" t="str">
        <f t="shared" si="5"/>
        <v>BETUL</v>
      </c>
      <c r="U30" s="180" t="str">
        <f t="shared" si="6"/>
        <v>OKE</v>
      </c>
      <c r="V30" s="180" t="str">
        <f t="shared" si="7"/>
        <v>OKE</v>
      </c>
      <c r="W30" s="280" t="s">
        <v>467</v>
      </c>
      <c r="X30" s="281">
        <v>3</v>
      </c>
      <c r="Y30" s="285" t="s">
        <v>3210</v>
      </c>
      <c r="Z30" s="281" t="s">
        <v>131</v>
      </c>
      <c r="AA30" s="281">
        <v>385</v>
      </c>
      <c r="AB30" s="283">
        <v>111</v>
      </c>
      <c r="AC30" s="284">
        <v>28.831168831168799</v>
      </c>
      <c r="AD30" s="283">
        <v>116</v>
      </c>
      <c r="AE30" s="284">
        <v>30.129870129870099</v>
      </c>
      <c r="AF30" s="280" t="s">
        <v>3215</v>
      </c>
    </row>
    <row r="31" spans="1:32">
      <c r="A31" s="295">
        <v>22</v>
      </c>
      <c r="B31" s="584" t="s">
        <v>467</v>
      </c>
      <c r="C31" s="585">
        <v>3</v>
      </c>
      <c r="D31" s="585" t="s">
        <v>3210</v>
      </c>
      <c r="E31" s="585" t="s">
        <v>131</v>
      </c>
      <c r="F31" s="248">
        <v>385</v>
      </c>
      <c r="G31" s="247">
        <v>217</v>
      </c>
      <c r="H31" s="249">
        <v>56.36363636363636</v>
      </c>
      <c r="I31" s="247">
        <v>206</v>
      </c>
      <c r="J31" s="249">
        <v>53.506493506493499</v>
      </c>
      <c r="K31" s="250" t="s">
        <v>3211</v>
      </c>
      <c r="M31" s="178" t="str">
        <f t="shared" si="0"/>
        <v>K</v>
      </c>
      <c r="N31" s="178" t="str">
        <f t="shared" si="1"/>
        <v>K</v>
      </c>
      <c r="O31" s="178"/>
      <c r="P31" s="184">
        <f t="shared" si="2"/>
        <v>56.36363636363636</v>
      </c>
      <c r="Q31" s="184">
        <f t="shared" si="3"/>
        <v>53.506493506493499</v>
      </c>
      <c r="R31" s="180"/>
      <c r="S31" s="180" t="str">
        <f t="shared" si="4"/>
        <v>BETUL</v>
      </c>
      <c r="T31" s="180" t="str">
        <f t="shared" si="5"/>
        <v>BETUL</v>
      </c>
      <c r="U31" s="180" t="str">
        <f t="shared" si="6"/>
        <v>OKE</v>
      </c>
      <c r="V31" s="180" t="str">
        <f t="shared" si="7"/>
        <v>OKE</v>
      </c>
      <c r="W31" s="280" t="s">
        <v>467</v>
      </c>
      <c r="X31" s="281">
        <v>3</v>
      </c>
      <c r="Y31" s="285" t="s">
        <v>3213</v>
      </c>
      <c r="Z31" s="281" t="s">
        <v>128</v>
      </c>
      <c r="AA31" s="281">
        <v>385</v>
      </c>
      <c r="AB31" s="283">
        <v>117</v>
      </c>
      <c r="AC31" s="284">
        <v>30.3896103896104</v>
      </c>
      <c r="AD31" s="283">
        <v>112</v>
      </c>
      <c r="AE31" s="284">
        <v>29.090909090909101</v>
      </c>
      <c r="AF31" s="280" t="s">
        <v>3218</v>
      </c>
    </row>
    <row r="32" spans="1:32">
      <c r="A32" s="295">
        <v>23</v>
      </c>
      <c r="B32" s="584" t="s">
        <v>467</v>
      </c>
      <c r="C32" s="585">
        <v>3</v>
      </c>
      <c r="D32" s="585" t="s">
        <v>3213</v>
      </c>
      <c r="E32" s="585" t="s">
        <v>128</v>
      </c>
      <c r="F32" s="248">
        <v>385</v>
      </c>
      <c r="G32" s="247">
        <v>53</v>
      </c>
      <c r="H32" s="249">
        <v>13.766233766233766</v>
      </c>
      <c r="I32" s="247">
        <v>49</v>
      </c>
      <c r="J32" s="249">
        <v>12.727272727272727</v>
      </c>
      <c r="K32" s="250" t="s">
        <v>3214</v>
      </c>
      <c r="M32" s="178" t="str">
        <f t="shared" si="0"/>
        <v>K</v>
      </c>
      <c r="N32" s="178" t="str">
        <f t="shared" si="1"/>
        <v>K</v>
      </c>
      <c r="O32" s="178"/>
      <c r="P32" s="184">
        <f t="shared" si="2"/>
        <v>13.766233766233766</v>
      </c>
      <c r="Q32" s="184">
        <f t="shared" si="3"/>
        <v>12.727272727272727</v>
      </c>
      <c r="R32" s="180"/>
      <c r="S32" s="180" t="str">
        <f t="shared" si="4"/>
        <v>BETUL</v>
      </c>
      <c r="T32" s="180" t="str">
        <f t="shared" si="5"/>
        <v>BETUL</v>
      </c>
      <c r="U32" s="180" t="str">
        <f t="shared" si="6"/>
        <v>OKE</v>
      </c>
      <c r="V32" s="180" t="str">
        <f t="shared" si="7"/>
        <v>OKE</v>
      </c>
      <c r="W32" s="280" t="s">
        <v>467</v>
      </c>
      <c r="X32" s="281">
        <v>3</v>
      </c>
      <c r="Y32" s="281" t="s">
        <v>3216</v>
      </c>
      <c r="Z32" s="281" t="s">
        <v>128</v>
      </c>
      <c r="AA32" s="281">
        <v>292</v>
      </c>
      <c r="AB32" s="283">
        <v>44</v>
      </c>
      <c r="AC32" s="284">
        <v>15.068493150684899</v>
      </c>
      <c r="AD32" s="283">
        <v>58</v>
      </c>
      <c r="AE32" s="284">
        <v>19.863013698630098</v>
      </c>
      <c r="AF32" s="280" t="s">
        <v>3221</v>
      </c>
    </row>
    <row r="33" spans="1:32">
      <c r="A33" s="295">
        <v>24</v>
      </c>
      <c r="B33" s="584" t="s">
        <v>467</v>
      </c>
      <c r="C33" s="585">
        <v>3</v>
      </c>
      <c r="D33" s="585" t="s">
        <v>3216</v>
      </c>
      <c r="E33" s="585" t="s">
        <v>128</v>
      </c>
      <c r="F33" s="248">
        <v>292</v>
      </c>
      <c r="G33" s="247">
        <v>92</v>
      </c>
      <c r="H33" s="249">
        <v>31.506849315068493</v>
      </c>
      <c r="I33" s="247">
        <v>88</v>
      </c>
      <c r="J33" s="249">
        <v>30.136986301369863</v>
      </c>
      <c r="K33" s="250" t="s">
        <v>3217</v>
      </c>
      <c r="M33" s="178" t="str">
        <f t="shared" si="0"/>
        <v>K</v>
      </c>
      <c r="N33" s="178" t="str">
        <f t="shared" si="1"/>
        <v>K</v>
      </c>
      <c r="O33" s="178"/>
      <c r="P33" s="184">
        <f t="shared" si="2"/>
        <v>31.506849315068493</v>
      </c>
      <c r="Q33" s="184">
        <f t="shared" si="3"/>
        <v>30.136986301369863</v>
      </c>
      <c r="R33" s="180"/>
      <c r="S33" s="180" t="str">
        <f t="shared" si="4"/>
        <v>BETUL</v>
      </c>
      <c r="T33" s="180" t="str">
        <f t="shared" si="5"/>
        <v>BETUL</v>
      </c>
      <c r="U33" s="180" t="str">
        <f t="shared" si="6"/>
        <v>OKE</v>
      </c>
      <c r="V33" s="180" t="str">
        <f t="shared" si="7"/>
        <v>OKE</v>
      </c>
      <c r="W33" s="280" t="s">
        <v>467</v>
      </c>
      <c r="X33" s="281">
        <v>3</v>
      </c>
      <c r="Y33" s="285" t="s">
        <v>3219</v>
      </c>
      <c r="Z33" s="281" t="s">
        <v>128</v>
      </c>
      <c r="AA33" s="281">
        <v>385</v>
      </c>
      <c r="AB33" s="283">
        <v>66</v>
      </c>
      <c r="AC33" s="284">
        <v>17.1428571428571</v>
      </c>
      <c r="AD33" s="283">
        <v>70</v>
      </c>
      <c r="AE33" s="284">
        <v>18.181818181818201</v>
      </c>
      <c r="AF33" s="280" t="s">
        <v>3224</v>
      </c>
    </row>
    <row r="34" spans="1:32">
      <c r="A34" s="295">
        <v>25</v>
      </c>
      <c r="B34" s="584" t="s">
        <v>467</v>
      </c>
      <c r="C34" s="585">
        <v>3</v>
      </c>
      <c r="D34" s="585" t="s">
        <v>3219</v>
      </c>
      <c r="E34" s="585" t="s">
        <v>128</v>
      </c>
      <c r="F34" s="248">
        <v>385</v>
      </c>
      <c r="G34" s="247">
        <v>66</v>
      </c>
      <c r="H34" s="249">
        <v>17.142857142857142</v>
      </c>
      <c r="I34" s="247">
        <v>63</v>
      </c>
      <c r="J34" s="249">
        <v>16.363636363636363</v>
      </c>
      <c r="K34" s="250" t="s">
        <v>3220</v>
      </c>
      <c r="M34" s="178" t="str">
        <f t="shared" si="0"/>
        <v>K</v>
      </c>
      <c r="N34" s="178" t="str">
        <f t="shared" si="1"/>
        <v>K</v>
      </c>
      <c r="O34" s="203"/>
      <c r="P34" s="184">
        <f t="shared" si="2"/>
        <v>17.142857142857142</v>
      </c>
      <c r="Q34" s="184">
        <f t="shared" si="3"/>
        <v>16.363636363636363</v>
      </c>
      <c r="R34" s="180"/>
      <c r="S34" s="180" t="str">
        <f t="shared" si="4"/>
        <v>BETUL</v>
      </c>
      <c r="T34" s="180" t="str">
        <f t="shared" si="5"/>
        <v>BETUL</v>
      </c>
      <c r="U34" s="180" t="str">
        <f t="shared" si="6"/>
        <v>OKE</v>
      </c>
      <c r="V34" s="180" t="str">
        <f t="shared" si="7"/>
        <v>OKE</v>
      </c>
      <c r="W34" s="280" t="s">
        <v>467</v>
      </c>
      <c r="X34" s="281">
        <v>3</v>
      </c>
      <c r="Y34" s="281" t="s">
        <v>3222</v>
      </c>
      <c r="Z34" s="282" t="s">
        <v>128</v>
      </c>
      <c r="AA34" s="281">
        <v>385</v>
      </c>
      <c r="AB34" s="283">
        <v>126</v>
      </c>
      <c r="AC34" s="284">
        <v>32.727272727272698</v>
      </c>
      <c r="AD34" s="283">
        <v>102</v>
      </c>
      <c r="AE34" s="284">
        <v>26.493506493506501</v>
      </c>
      <c r="AF34" s="280" t="s">
        <v>3227</v>
      </c>
    </row>
    <row r="35" spans="1:32">
      <c r="A35" s="295">
        <v>26</v>
      </c>
      <c r="B35" s="584" t="s">
        <v>467</v>
      </c>
      <c r="C35" s="585">
        <v>3</v>
      </c>
      <c r="D35" s="585" t="s">
        <v>3222</v>
      </c>
      <c r="E35" s="585" t="s">
        <v>128</v>
      </c>
      <c r="F35" s="248">
        <v>385</v>
      </c>
      <c r="G35" s="247">
        <v>121</v>
      </c>
      <c r="H35" s="249">
        <v>31.428571428571427</v>
      </c>
      <c r="I35" s="247">
        <v>92</v>
      </c>
      <c r="J35" s="249">
        <v>23.896103896103895</v>
      </c>
      <c r="K35" s="250" t="s">
        <v>3223</v>
      </c>
      <c r="M35" s="178" t="str">
        <f t="shared" si="0"/>
        <v>K</v>
      </c>
      <c r="N35" s="178" t="str">
        <f t="shared" si="1"/>
        <v>K</v>
      </c>
      <c r="O35" s="178"/>
      <c r="P35" s="184">
        <f t="shared" si="2"/>
        <v>31.428571428571427</v>
      </c>
      <c r="Q35" s="184">
        <f t="shared" si="3"/>
        <v>23.896103896103895</v>
      </c>
      <c r="R35" s="180"/>
      <c r="S35" s="180" t="str">
        <f t="shared" si="4"/>
        <v>BETUL</v>
      </c>
      <c r="T35" s="180" t="str">
        <f t="shared" si="5"/>
        <v>BETUL</v>
      </c>
      <c r="U35" s="180" t="str">
        <f t="shared" si="6"/>
        <v>OKE</v>
      </c>
      <c r="V35" s="180" t="str">
        <f t="shared" si="7"/>
        <v>OKE</v>
      </c>
      <c r="W35" s="280" t="s">
        <v>467</v>
      </c>
      <c r="X35" s="281">
        <v>3</v>
      </c>
      <c r="Y35" s="285" t="s">
        <v>3225</v>
      </c>
      <c r="Z35" s="281" t="s">
        <v>131</v>
      </c>
      <c r="AA35" s="281">
        <v>292</v>
      </c>
      <c r="AB35" s="283">
        <v>163</v>
      </c>
      <c r="AC35" s="284">
        <v>55.821917808219197</v>
      </c>
      <c r="AD35" s="283">
        <v>162</v>
      </c>
      <c r="AE35" s="284">
        <v>55.4794520547945</v>
      </c>
      <c r="AF35" s="280" t="s">
        <v>3230</v>
      </c>
    </row>
    <row r="36" spans="1:32">
      <c r="A36" s="295">
        <v>27</v>
      </c>
      <c r="B36" s="584" t="s">
        <v>467</v>
      </c>
      <c r="C36" s="585">
        <v>3</v>
      </c>
      <c r="D36" s="585" t="s">
        <v>3225</v>
      </c>
      <c r="E36" s="585" t="s">
        <v>131</v>
      </c>
      <c r="F36" s="248">
        <v>292</v>
      </c>
      <c r="G36" s="247">
        <v>136</v>
      </c>
      <c r="H36" s="249">
        <v>46.575342465753423</v>
      </c>
      <c r="I36" s="247">
        <v>125</v>
      </c>
      <c r="J36" s="249">
        <v>42.80821917808219</v>
      </c>
      <c r="K36" s="250" t="s">
        <v>3226</v>
      </c>
      <c r="M36" s="178" t="str">
        <f t="shared" si="0"/>
        <v>K</v>
      </c>
      <c r="N36" s="178" t="str">
        <f t="shared" si="1"/>
        <v>K</v>
      </c>
      <c r="O36" s="178"/>
      <c r="P36" s="184">
        <f t="shared" si="2"/>
        <v>46.575342465753423</v>
      </c>
      <c r="Q36" s="184">
        <f t="shared" si="3"/>
        <v>42.80821917808219</v>
      </c>
      <c r="R36" s="180"/>
      <c r="S36" s="180" t="str">
        <f t="shared" si="4"/>
        <v>BETUL</v>
      </c>
      <c r="T36" s="180" t="str">
        <f t="shared" si="5"/>
        <v>BETUL</v>
      </c>
      <c r="U36" s="180" t="str">
        <f t="shared" si="6"/>
        <v>OKE</v>
      </c>
      <c r="V36" s="180" t="str">
        <f t="shared" si="7"/>
        <v>OKE</v>
      </c>
      <c r="W36" s="280" t="s">
        <v>467</v>
      </c>
      <c r="X36" s="281">
        <v>3</v>
      </c>
      <c r="Y36" s="285" t="s">
        <v>3228</v>
      </c>
      <c r="Z36" s="281" t="s">
        <v>128</v>
      </c>
      <c r="AA36" s="281">
        <v>385</v>
      </c>
      <c r="AB36" s="283">
        <v>118</v>
      </c>
      <c r="AC36" s="284">
        <v>30.649350649350598</v>
      </c>
      <c r="AD36" s="283">
        <v>116</v>
      </c>
      <c r="AE36" s="284">
        <v>30.129870129870099</v>
      </c>
      <c r="AF36" s="280" t="s">
        <v>3233</v>
      </c>
    </row>
    <row r="37" spans="1:32">
      <c r="A37" s="295">
        <v>28</v>
      </c>
      <c r="B37" s="584" t="s">
        <v>467</v>
      </c>
      <c r="C37" s="585">
        <v>3</v>
      </c>
      <c r="D37" s="585" t="s">
        <v>3228</v>
      </c>
      <c r="E37" s="585" t="s">
        <v>128</v>
      </c>
      <c r="F37" s="248">
        <v>385</v>
      </c>
      <c r="G37" s="247">
        <v>165</v>
      </c>
      <c r="H37" s="249">
        <v>42.857142857142854</v>
      </c>
      <c r="I37" s="247">
        <v>129</v>
      </c>
      <c r="J37" s="249">
        <v>33.506493506493506</v>
      </c>
      <c r="K37" s="250" t="s">
        <v>3229</v>
      </c>
      <c r="M37" s="178" t="str">
        <f t="shared" si="0"/>
        <v>K</v>
      </c>
      <c r="N37" s="178" t="str">
        <f t="shared" si="1"/>
        <v>K</v>
      </c>
      <c r="O37" s="178"/>
      <c r="P37" s="184">
        <f t="shared" si="2"/>
        <v>42.857142857142854</v>
      </c>
      <c r="Q37" s="184">
        <f t="shared" si="3"/>
        <v>33.506493506493506</v>
      </c>
      <c r="R37" s="180"/>
      <c r="S37" s="180" t="str">
        <f t="shared" si="4"/>
        <v>BETUL</v>
      </c>
      <c r="T37" s="180" t="str">
        <f t="shared" si="5"/>
        <v>BETUL</v>
      </c>
      <c r="U37" s="180" t="str">
        <f t="shared" si="6"/>
        <v>OKE</v>
      </c>
      <c r="V37" s="180" t="str">
        <f t="shared" si="7"/>
        <v>OKE</v>
      </c>
      <c r="W37" s="280" t="s">
        <v>467</v>
      </c>
      <c r="X37" s="281">
        <v>3</v>
      </c>
      <c r="Y37" s="285" t="s">
        <v>3231</v>
      </c>
      <c r="Z37" s="281" t="s">
        <v>131</v>
      </c>
      <c r="AA37" s="281">
        <v>389</v>
      </c>
      <c r="AB37" s="283">
        <v>80</v>
      </c>
      <c r="AC37" s="284">
        <v>20.5655526992288</v>
      </c>
      <c r="AD37" s="283">
        <v>95</v>
      </c>
      <c r="AE37" s="284">
        <v>24.421593830334199</v>
      </c>
      <c r="AF37" s="280" t="s">
        <v>3232</v>
      </c>
    </row>
    <row r="38" spans="1:32">
      <c r="A38" s="295">
        <v>29</v>
      </c>
      <c r="B38" s="584" t="s">
        <v>467</v>
      </c>
      <c r="C38" s="585">
        <v>3</v>
      </c>
      <c r="D38" s="585" t="s">
        <v>3231</v>
      </c>
      <c r="E38" s="585" t="s">
        <v>131</v>
      </c>
      <c r="F38" s="248">
        <v>389</v>
      </c>
      <c r="G38" s="247">
        <v>149</v>
      </c>
      <c r="H38" s="249">
        <v>38.303341902313626</v>
      </c>
      <c r="I38" s="247">
        <v>115</v>
      </c>
      <c r="J38" s="249">
        <v>29.562982005141386</v>
      </c>
      <c r="K38" s="250" t="s">
        <v>3232</v>
      </c>
      <c r="M38" s="178" t="str">
        <f t="shared" si="0"/>
        <v>K</v>
      </c>
      <c r="N38" s="178" t="str">
        <f t="shared" si="1"/>
        <v>K</v>
      </c>
      <c r="O38" s="178"/>
      <c r="P38" s="184">
        <f t="shared" si="2"/>
        <v>38.303341902313626</v>
      </c>
      <c r="Q38" s="184">
        <f t="shared" si="3"/>
        <v>29.562982005141386</v>
      </c>
      <c r="R38" s="180"/>
      <c r="S38" s="180" t="str">
        <f t="shared" si="4"/>
        <v>BETUL</v>
      </c>
      <c r="T38" s="180" t="str">
        <f t="shared" si="5"/>
        <v>BETUL</v>
      </c>
      <c r="U38" s="180" t="str">
        <f t="shared" si="6"/>
        <v>OKE</v>
      </c>
      <c r="V38" s="180" t="str">
        <f t="shared" si="7"/>
        <v>OKE</v>
      </c>
      <c r="W38" s="280" t="s">
        <v>467</v>
      </c>
      <c r="X38" s="281">
        <v>5</v>
      </c>
      <c r="Y38" s="285" t="s">
        <v>3234</v>
      </c>
      <c r="Z38" s="281" t="s">
        <v>128</v>
      </c>
      <c r="AA38" s="281">
        <v>292</v>
      </c>
      <c r="AB38" s="283">
        <v>198</v>
      </c>
      <c r="AC38" s="284">
        <v>67.808219178082197</v>
      </c>
      <c r="AD38" s="283">
        <v>206</v>
      </c>
      <c r="AE38" s="284">
        <v>70.547945205479493</v>
      </c>
      <c r="AF38" s="280" t="s">
        <v>3238</v>
      </c>
    </row>
    <row r="39" spans="1:32">
      <c r="A39" s="295">
        <v>30</v>
      </c>
      <c r="B39" s="584" t="s">
        <v>467</v>
      </c>
      <c r="C39" s="585">
        <v>5</v>
      </c>
      <c r="D39" s="585" t="s">
        <v>3234</v>
      </c>
      <c r="E39" s="585" t="s">
        <v>128</v>
      </c>
      <c r="F39" s="248">
        <v>292</v>
      </c>
      <c r="G39" s="247">
        <v>125</v>
      </c>
      <c r="H39" s="249">
        <v>42.80821917808219</v>
      </c>
      <c r="I39" s="247">
        <v>127</v>
      </c>
      <c r="J39" s="249">
        <v>43.493150684931507</v>
      </c>
      <c r="K39" s="250" t="s">
        <v>3235</v>
      </c>
      <c r="M39" s="178" t="str">
        <f t="shared" si="0"/>
        <v>K</v>
      </c>
      <c r="N39" s="178" t="str">
        <f t="shared" si="1"/>
        <v>K</v>
      </c>
      <c r="O39" s="178"/>
      <c r="P39" s="184">
        <f t="shared" si="2"/>
        <v>42.80821917808219</v>
      </c>
      <c r="Q39" s="184">
        <f t="shared" si="3"/>
        <v>43.493150684931507</v>
      </c>
      <c r="R39" s="180"/>
      <c r="S39" s="180" t="str">
        <f t="shared" si="4"/>
        <v>BETUL</v>
      </c>
      <c r="T39" s="180" t="str">
        <f t="shared" si="5"/>
        <v>BETUL</v>
      </c>
      <c r="U39" s="180" t="str">
        <f t="shared" si="6"/>
        <v>OKE</v>
      </c>
      <c r="V39" s="180" t="str">
        <f t="shared" si="7"/>
        <v>OKE</v>
      </c>
      <c r="W39" s="280" t="s">
        <v>467</v>
      </c>
      <c r="X39" s="281">
        <v>5</v>
      </c>
      <c r="Y39" s="285" t="s">
        <v>3236</v>
      </c>
      <c r="Z39" s="281" t="s">
        <v>128</v>
      </c>
      <c r="AA39" s="281">
        <v>385</v>
      </c>
      <c r="AB39" s="283">
        <v>115</v>
      </c>
      <c r="AC39" s="284">
        <v>29.870129870129901</v>
      </c>
      <c r="AD39" s="283">
        <v>119</v>
      </c>
      <c r="AE39" s="284">
        <v>30.909090909090899</v>
      </c>
      <c r="AF39" s="280" t="s">
        <v>3237</v>
      </c>
    </row>
    <row r="40" spans="1:32">
      <c r="A40" s="295">
        <v>31</v>
      </c>
      <c r="B40" s="584" t="s">
        <v>467</v>
      </c>
      <c r="C40" s="585">
        <v>5</v>
      </c>
      <c r="D40" s="585" t="s">
        <v>3236</v>
      </c>
      <c r="E40" s="585" t="s">
        <v>128</v>
      </c>
      <c r="F40" s="248">
        <v>385</v>
      </c>
      <c r="G40" s="247">
        <v>124</v>
      </c>
      <c r="H40" s="249">
        <v>32.20779220779221</v>
      </c>
      <c r="I40" s="247">
        <v>126</v>
      </c>
      <c r="J40" s="249">
        <v>32.727272727272727</v>
      </c>
      <c r="K40" s="250" t="s">
        <v>3237</v>
      </c>
      <c r="M40" s="178" t="str">
        <f t="shared" si="0"/>
        <v>K</v>
      </c>
      <c r="N40" s="178" t="str">
        <f t="shared" si="1"/>
        <v>K</v>
      </c>
      <c r="O40" s="178"/>
      <c r="P40" s="184">
        <f t="shared" si="2"/>
        <v>32.20779220779221</v>
      </c>
      <c r="Q40" s="184">
        <f t="shared" si="3"/>
        <v>32.727272727272727</v>
      </c>
      <c r="R40" s="180"/>
      <c r="S40" s="180" t="str">
        <f t="shared" si="4"/>
        <v>BETUL</v>
      </c>
      <c r="T40" s="180" t="str">
        <f t="shared" si="5"/>
        <v>BETUL</v>
      </c>
      <c r="U40" s="180" t="str">
        <f t="shared" si="6"/>
        <v>OKE</v>
      </c>
      <c r="V40" s="180" t="str">
        <f t="shared" si="7"/>
        <v>OKE</v>
      </c>
      <c r="W40" s="280" t="s">
        <v>467</v>
      </c>
      <c r="X40" s="281">
        <v>5</v>
      </c>
      <c r="Y40" s="285" t="s">
        <v>3239</v>
      </c>
      <c r="Z40" s="281" t="s">
        <v>128</v>
      </c>
      <c r="AA40" s="281">
        <v>385</v>
      </c>
      <c r="AB40" s="283">
        <v>179</v>
      </c>
      <c r="AC40" s="284">
        <v>46.493506493506501</v>
      </c>
      <c r="AD40" s="283">
        <v>119</v>
      </c>
      <c r="AE40" s="284">
        <v>30.909090909090899</v>
      </c>
      <c r="AF40" s="280" t="s">
        <v>3240</v>
      </c>
    </row>
    <row r="41" spans="1:32">
      <c r="A41" s="295">
        <v>32</v>
      </c>
      <c r="B41" s="584" t="s">
        <v>467</v>
      </c>
      <c r="C41" s="585">
        <v>5</v>
      </c>
      <c r="D41" s="585" t="s">
        <v>3239</v>
      </c>
      <c r="E41" s="585" t="s">
        <v>128</v>
      </c>
      <c r="F41" s="248">
        <v>385</v>
      </c>
      <c r="G41" s="247">
        <v>95</v>
      </c>
      <c r="H41" s="249">
        <v>24.675324675324674</v>
      </c>
      <c r="I41" s="247">
        <v>70</v>
      </c>
      <c r="J41" s="249">
        <v>18.181818181818183</v>
      </c>
      <c r="K41" s="250" t="s">
        <v>3240</v>
      </c>
      <c r="M41" s="178" t="str">
        <f t="shared" si="0"/>
        <v>K</v>
      </c>
      <c r="N41" s="178" t="str">
        <f t="shared" si="1"/>
        <v>K</v>
      </c>
      <c r="O41" s="178"/>
      <c r="P41" s="184">
        <f t="shared" si="2"/>
        <v>24.675324675324674</v>
      </c>
      <c r="Q41" s="184">
        <f t="shared" si="3"/>
        <v>18.181818181818183</v>
      </c>
      <c r="R41" s="180"/>
      <c r="S41" s="180" t="str">
        <f t="shared" si="4"/>
        <v>BETUL</v>
      </c>
      <c r="T41" s="180" t="str">
        <f t="shared" si="5"/>
        <v>BETUL</v>
      </c>
      <c r="U41" s="180" t="str">
        <f t="shared" si="6"/>
        <v>OKE</v>
      </c>
      <c r="V41" s="180" t="str">
        <f t="shared" si="7"/>
        <v>OKE</v>
      </c>
      <c r="W41" s="280" t="s">
        <v>467</v>
      </c>
      <c r="X41" s="281">
        <v>5</v>
      </c>
      <c r="Y41" s="285" t="s">
        <v>3241</v>
      </c>
      <c r="Z41" s="282" t="s">
        <v>128</v>
      </c>
      <c r="AA41" s="281">
        <v>385</v>
      </c>
      <c r="AB41" s="283">
        <v>206</v>
      </c>
      <c r="AC41" s="284">
        <v>53.506493506493499</v>
      </c>
      <c r="AD41" s="283">
        <v>70</v>
      </c>
      <c r="AE41" s="284">
        <v>18.181818181818201</v>
      </c>
      <c r="AF41" s="280" t="s">
        <v>3245</v>
      </c>
    </row>
    <row r="42" spans="1:32">
      <c r="A42" s="295">
        <v>33</v>
      </c>
      <c r="B42" s="584" t="s">
        <v>467</v>
      </c>
      <c r="C42" s="585">
        <v>5</v>
      </c>
      <c r="D42" s="585" t="s">
        <v>3241</v>
      </c>
      <c r="E42" s="585" t="s">
        <v>128</v>
      </c>
      <c r="F42" s="248">
        <v>385</v>
      </c>
      <c r="G42" s="247">
        <v>67</v>
      </c>
      <c r="H42" s="249">
        <v>17.402597402597404</v>
      </c>
      <c r="I42" s="247">
        <v>69</v>
      </c>
      <c r="J42" s="249">
        <v>17.922077922077921</v>
      </c>
      <c r="K42" s="250" t="s">
        <v>3242</v>
      </c>
      <c r="M42" s="178" t="str">
        <f t="shared" si="0"/>
        <v>K</v>
      </c>
      <c r="N42" s="178" t="str">
        <f t="shared" si="1"/>
        <v>K</v>
      </c>
      <c r="O42" s="178"/>
      <c r="P42" s="184">
        <f t="shared" si="2"/>
        <v>17.402597402597404</v>
      </c>
      <c r="Q42" s="184">
        <f t="shared" si="3"/>
        <v>17.922077922077921</v>
      </c>
      <c r="R42" s="180"/>
      <c r="S42" s="180" t="str">
        <f t="shared" si="4"/>
        <v>BETUL</v>
      </c>
      <c r="T42" s="180" t="str">
        <f t="shared" si="5"/>
        <v>BETUL</v>
      </c>
      <c r="U42" s="180" t="str">
        <f t="shared" si="6"/>
        <v>OKE</v>
      </c>
      <c r="V42" s="180" t="str">
        <f t="shared" si="7"/>
        <v>OKE</v>
      </c>
      <c r="W42" s="280" t="s">
        <v>467</v>
      </c>
      <c r="X42" s="281">
        <v>5</v>
      </c>
      <c r="Y42" s="285" t="s">
        <v>3243</v>
      </c>
      <c r="Z42" s="281" t="s">
        <v>128</v>
      </c>
      <c r="AA42" s="281">
        <v>385</v>
      </c>
      <c r="AB42" s="283">
        <v>134</v>
      </c>
      <c r="AC42" s="284">
        <v>34.805194805194802</v>
      </c>
      <c r="AD42" s="283">
        <v>129</v>
      </c>
      <c r="AE42" s="284">
        <v>33.506493506493499</v>
      </c>
      <c r="AF42" s="280" t="s">
        <v>3248</v>
      </c>
    </row>
    <row r="43" spans="1:32">
      <c r="A43" s="295">
        <v>34</v>
      </c>
      <c r="B43" s="584" t="s">
        <v>467</v>
      </c>
      <c r="C43" s="585">
        <v>5</v>
      </c>
      <c r="D43" s="585" t="s">
        <v>3243</v>
      </c>
      <c r="E43" s="585" t="s">
        <v>128</v>
      </c>
      <c r="F43" s="248">
        <v>385</v>
      </c>
      <c r="G43" s="247">
        <v>130</v>
      </c>
      <c r="H43" s="249">
        <v>33.766233766233768</v>
      </c>
      <c r="I43" s="247">
        <v>118</v>
      </c>
      <c r="J43" s="249">
        <v>30.649350649350648</v>
      </c>
      <c r="K43" s="250" t="s">
        <v>3244</v>
      </c>
      <c r="M43" s="178" t="str">
        <f t="shared" si="0"/>
        <v>K</v>
      </c>
      <c r="N43" s="178" t="str">
        <f t="shared" si="1"/>
        <v>K</v>
      </c>
      <c r="O43" s="178"/>
      <c r="P43" s="184">
        <f t="shared" si="2"/>
        <v>33.766233766233768</v>
      </c>
      <c r="Q43" s="184">
        <f t="shared" si="3"/>
        <v>30.649350649350648</v>
      </c>
      <c r="R43" s="180"/>
      <c r="S43" s="180" t="str">
        <f t="shared" si="4"/>
        <v>BETUL</v>
      </c>
      <c r="T43" s="180" t="str">
        <f t="shared" si="5"/>
        <v>BETUL</v>
      </c>
      <c r="U43" s="180" t="str">
        <f t="shared" si="6"/>
        <v>OKE</v>
      </c>
      <c r="V43" s="180" t="str">
        <f t="shared" si="7"/>
        <v>OKE</v>
      </c>
      <c r="W43" s="280" t="s">
        <v>467</v>
      </c>
      <c r="X43" s="281">
        <v>5</v>
      </c>
      <c r="Y43" s="285" t="s">
        <v>3246</v>
      </c>
      <c r="Z43" s="281" t="s">
        <v>131</v>
      </c>
      <c r="AA43" s="281">
        <v>385</v>
      </c>
      <c r="AB43" s="283">
        <v>106</v>
      </c>
      <c r="AC43" s="284">
        <v>27.5324675324675</v>
      </c>
      <c r="AD43" s="283">
        <v>125</v>
      </c>
      <c r="AE43" s="284">
        <v>32.4675324675325</v>
      </c>
      <c r="AF43" s="280" t="s">
        <v>3251</v>
      </c>
    </row>
    <row r="44" spans="1:32">
      <c r="A44" s="295">
        <v>35</v>
      </c>
      <c r="B44" s="584" t="s">
        <v>467</v>
      </c>
      <c r="C44" s="585">
        <v>5</v>
      </c>
      <c r="D44" s="585" t="s">
        <v>3246</v>
      </c>
      <c r="E44" s="585" t="s">
        <v>131</v>
      </c>
      <c r="F44" s="248">
        <v>385</v>
      </c>
      <c r="G44" s="247">
        <v>115</v>
      </c>
      <c r="H44" s="249">
        <v>29.870129870129869</v>
      </c>
      <c r="I44" s="247">
        <v>138</v>
      </c>
      <c r="J44" s="249">
        <v>35.844155844155843</v>
      </c>
      <c r="K44" s="250" t="s">
        <v>3247</v>
      </c>
      <c r="M44" s="178" t="str">
        <f t="shared" si="0"/>
        <v>K</v>
      </c>
      <c r="N44" s="178" t="str">
        <f t="shared" si="1"/>
        <v>K</v>
      </c>
      <c r="O44" s="178"/>
      <c r="P44" s="184">
        <f t="shared" si="2"/>
        <v>29.870129870129869</v>
      </c>
      <c r="Q44" s="184">
        <f t="shared" si="3"/>
        <v>35.844155844155843</v>
      </c>
      <c r="R44" s="180"/>
      <c r="S44" s="180" t="str">
        <f t="shared" si="4"/>
        <v>BETUL</v>
      </c>
      <c r="T44" s="180" t="str">
        <f t="shared" si="5"/>
        <v>BETUL</v>
      </c>
      <c r="U44" s="180" t="str">
        <f t="shared" si="6"/>
        <v>OKE</v>
      </c>
      <c r="V44" s="180" t="str">
        <f t="shared" si="7"/>
        <v>OKE</v>
      </c>
      <c r="W44" s="280" t="s">
        <v>467</v>
      </c>
      <c r="X44" s="281">
        <v>5</v>
      </c>
      <c r="Y44" s="323" t="s">
        <v>3249</v>
      </c>
      <c r="Z44" s="281" t="s">
        <v>128</v>
      </c>
      <c r="AA44" s="281">
        <v>385</v>
      </c>
      <c r="AB44" s="283">
        <v>10</v>
      </c>
      <c r="AC44" s="284">
        <v>2.5974025974026</v>
      </c>
      <c r="AD44" s="283">
        <v>9</v>
      </c>
      <c r="AE44" s="284">
        <v>2.3376623376623402</v>
      </c>
      <c r="AF44" s="280" t="s">
        <v>3250</v>
      </c>
    </row>
    <row r="45" spans="1:32">
      <c r="A45" s="295">
        <v>36</v>
      </c>
      <c r="B45" s="584" t="s">
        <v>467</v>
      </c>
      <c r="C45" s="585">
        <v>5</v>
      </c>
      <c r="D45" s="585" t="s">
        <v>3249</v>
      </c>
      <c r="E45" s="585" t="s">
        <v>128</v>
      </c>
      <c r="F45" s="248">
        <v>385</v>
      </c>
      <c r="G45" s="247">
        <v>125</v>
      </c>
      <c r="H45" s="249">
        <v>32.467532467532465</v>
      </c>
      <c r="I45" s="247">
        <v>98</v>
      </c>
      <c r="J45" s="249">
        <v>25.454545454545453</v>
      </c>
      <c r="K45" s="250" t="s">
        <v>3250</v>
      </c>
      <c r="M45" s="178" t="str">
        <f t="shared" si="0"/>
        <v>K</v>
      </c>
      <c r="N45" s="178" t="str">
        <f t="shared" si="1"/>
        <v>K</v>
      </c>
      <c r="O45" s="178"/>
      <c r="P45" s="184">
        <f t="shared" si="2"/>
        <v>32.467532467532465</v>
      </c>
      <c r="Q45" s="184">
        <f t="shared" si="3"/>
        <v>25.454545454545453</v>
      </c>
      <c r="R45" s="180"/>
      <c r="S45" s="180" t="str">
        <f t="shared" si="4"/>
        <v>BETUL</v>
      </c>
      <c r="T45" s="180" t="str">
        <f t="shared" si="5"/>
        <v>BETUL</v>
      </c>
      <c r="U45" s="180" t="str">
        <f t="shared" si="6"/>
        <v>OKE</v>
      </c>
      <c r="V45" s="180" t="str">
        <f t="shared" si="7"/>
        <v>OKE</v>
      </c>
      <c r="W45" s="280" t="s">
        <v>467</v>
      </c>
      <c r="X45" s="281">
        <v>5</v>
      </c>
      <c r="Y45" s="285" t="s">
        <v>3252</v>
      </c>
      <c r="Z45" s="281" t="s">
        <v>128</v>
      </c>
      <c r="AA45" s="281">
        <v>385</v>
      </c>
      <c r="AB45" s="283">
        <v>265</v>
      </c>
      <c r="AC45" s="284">
        <v>68.831168831168796</v>
      </c>
      <c r="AD45" s="283">
        <v>224</v>
      </c>
      <c r="AE45" s="284">
        <v>58.181818181818201</v>
      </c>
      <c r="AF45" s="280" t="s">
        <v>3256</v>
      </c>
    </row>
    <row r="46" spans="1:32">
      <c r="A46" s="295">
        <v>37</v>
      </c>
      <c r="B46" s="584" t="s">
        <v>467</v>
      </c>
      <c r="C46" s="585">
        <v>5</v>
      </c>
      <c r="D46" s="585" t="s">
        <v>3260</v>
      </c>
      <c r="E46" s="585" t="s">
        <v>128</v>
      </c>
      <c r="F46" s="248">
        <v>385</v>
      </c>
      <c r="G46" s="247">
        <v>182</v>
      </c>
      <c r="H46" s="249">
        <v>47.272727272727273</v>
      </c>
      <c r="I46" s="247">
        <v>195</v>
      </c>
      <c r="J46" s="249">
        <v>50.649350649350644</v>
      </c>
      <c r="K46" s="250" t="s">
        <v>3261</v>
      </c>
      <c r="M46" s="178" t="str">
        <f t="shared" si="0"/>
        <v>K</v>
      </c>
      <c r="N46" s="178" t="str">
        <f t="shared" si="1"/>
        <v>K</v>
      </c>
      <c r="O46" s="178"/>
      <c r="P46" s="184">
        <f t="shared" si="2"/>
        <v>47.272727272727273</v>
      </c>
      <c r="Q46" s="184">
        <f t="shared" si="3"/>
        <v>50.649350649350644</v>
      </c>
      <c r="R46" s="180"/>
      <c r="S46" s="180" t="str">
        <f t="shared" si="4"/>
        <v>BETUL</v>
      </c>
      <c r="T46" s="180" t="str">
        <f t="shared" si="5"/>
        <v>BETUL</v>
      </c>
      <c r="U46" s="180" t="str">
        <f t="shared" si="6"/>
        <v>OKE</v>
      </c>
      <c r="V46" s="180" t="str">
        <f t="shared" si="7"/>
        <v>OKE</v>
      </c>
      <c r="W46" s="280" t="s">
        <v>467</v>
      </c>
      <c r="X46" s="281">
        <v>5</v>
      </c>
      <c r="Y46" s="285" t="s">
        <v>3254</v>
      </c>
      <c r="Z46" s="281" t="s">
        <v>128</v>
      </c>
      <c r="AA46" s="281">
        <v>385</v>
      </c>
      <c r="AB46" s="283">
        <v>180</v>
      </c>
      <c r="AC46" s="284">
        <v>46.7532467532467</v>
      </c>
      <c r="AD46" s="283">
        <v>122</v>
      </c>
      <c r="AE46" s="284">
        <v>31.6883116883117</v>
      </c>
      <c r="AF46" s="280" t="s">
        <v>3259</v>
      </c>
    </row>
    <row r="47" spans="1:32">
      <c r="A47" s="295">
        <v>38</v>
      </c>
      <c r="B47" s="584" t="s">
        <v>467</v>
      </c>
      <c r="C47" s="585">
        <v>5</v>
      </c>
      <c r="D47" s="585" t="s">
        <v>3285</v>
      </c>
      <c r="E47" s="585" t="s">
        <v>128</v>
      </c>
      <c r="F47" s="248">
        <v>385</v>
      </c>
      <c r="G47" s="247">
        <v>145</v>
      </c>
      <c r="H47" s="249">
        <v>37.662337662337663</v>
      </c>
      <c r="I47" s="247">
        <v>138</v>
      </c>
      <c r="J47" s="249">
        <v>35.844155844155843</v>
      </c>
      <c r="K47" s="250" t="s">
        <v>3286</v>
      </c>
      <c r="M47" s="178" t="str">
        <f t="shared" si="0"/>
        <v>K</v>
      </c>
      <c r="N47" s="178" t="str">
        <f t="shared" si="1"/>
        <v>K</v>
      </c>
      <c r="O47" s="178"/>
      <c r="P47" s="184">
        <f t="shared" si="2"/>
        <v>37.662337662337663</v>
      </c>
      <c r="Q47" s="184">
        <f t="shared" si="3"/>
        <v>35.844155844155843</v>
      </c>
      <c r="R47" s="180"/>
      <c r="S47" s="180" t="str">
        <f t="shared" si="4"/>
        <v>BETUL</v>
      </c>
      <c r="T47" s="180" t="str">
        <f t="shared" si="5"/>
        <v>BETUL</v>
      </c>
      <c r="U47" s="180" t="str">
        <f t="shared" si="6"/>
        <v>OKE</v>
      </c>
      <c r="V47" s="180" t="str">
        <f t="shared" si="7"/>
        <v>OKE</v>
      </c>
      <c r="W47" s="280" t="s">
        <v>467</v>
      </c>
      <c r="X47" s="281">
        <v>5</v>
      </c>
      <c r="Y47" s="285" t="s">
        <v>3257</v>
      </c>
      <c r="Z47" s="281" t="s">
        <v>128</v>
      </c>
      <c r="AA47" s="281">
        <v>385</v>
      </c>
      <c r="AB47" s="283">
        <v>114</v>
      </c>
      <c r="AC47" s="284">
        <v>29.6103896103896</v>
      </c>
      <c r="AD47" s="283">
        <v>113</v>
      </c>
      <c r="AE47" s="284">
        <v>29.350649350649299</v>
      </c>
      <c r="AF47" s="280" t="s">
        <v>3259</v>
      </c>
    </row>
    <row r="48" spans="1:32">
      <c r="A48" s="295">
        <v>39</v>
      </c>
      <c r="B48" s="584" t="s">
        <v>467</v>
      </c>
      <c r="C48" s="585">
        <v>5</v>
      </c>
      <c r="D48" s="585" t="s">
        <v>3265</v>
      </c>
      <c r="E48" s="585" t="s">
        <v>128</v>
      </c>
      <c r="F48" s="248">
        <v>385</v>
      </c>
      <c r="G48" s="247">
        <v>168</v>
      </c>
      <c r="H48" s="249">
        <v>43.636363636363633</v>
      </c>
      <c r="I48" s="247">
        <v>152</v>
      </c>
      <c r="J48" s="249">
        <v>39.480519480519483</v>
      </c>
      <c r="K48" s="250" t="s">
        <v>3266</v>
      </c>
      <c r="M48" s="178" t="str">
        <f t="shared" si="0"/>
        <v>K</v>
      </c>
      <c r="N48" s="178" t="str">
        <f t="shared" si="1"/>
        <v>K</v>
      </c>
      <c r="O48" s="178"/>
      <c r="P48" s="184">
        <f t="shared" si="2"/>
        <v>43.636363636363633</v>
      </c>
      <c r="Q48" s="184">
        <f t="shared" si="3"/>
        <v>39.480519480519483</v>
      </c>
      <c r="R48" s="180"/>
      <c r="S48" s="180" t="str">
        <f t="shared" si="4"/>
        <v>BETUL</v>
      </c>
      <c r="T48" s="180" t="str">
        <f t="shared" si="5"/>
        <v>BETUL</v>
      </c>
      <c r="U48" s="180" t="str">
        <f t="shared" si="6"/>
        <v>OKE</v>
      </c>
      <c r="V48" s="180" t="str">
        <f t="shared" si="7"/>
        <v>OKE</v>
      </c>
      <c r="W48" s="280" t="s">
        <v>467</v>
      </c>
      <c r="X48" s="281">
        <v>5</v>
      </c>
      <c r="Y48" s="285" t="s">
        <v>3260</v>
      </c>
      <c r="Z48" s="281" t="s">
        <v>128</v>
      </c>
      <c r="AA48" s="281">
        <v>385</v>
      </c>
      <c r="AB48" s="283">
        <v>189</v>
      </c>
      <c r="AC48" s="284">
        <v>49.090909090909101</v>
      </c>
      <c r="AD48" s="283">
        <v>174</v>
      </c>
      <c r="AE48" s="284">
        <v>45.194805194805198</v>
      </c>
      <c r="AF48" s="280" t="s">
        <v>3264</v>
      </c>
    </row>
    <row r="49" spans="1:32">
      <c r="A49" s="295">
        <v>40</v>
      </c>
      <c r="B49" s="584" t="s">
        <v>467</v>
      </c>
      <c r="C49" s="585">
        <v>5</v>
      </c>
      <c r="D49" s="585" t="s">
        <v>3252</v>
      </c>
      <c r="E49" s="585" t="s">
        <v>128</v>
      </c>
      <c r="F49" s="248">
        <v>385</v>
      </c>
      <c r="G49" s="247">
        <v>145</v>
      </c>
      <c r="H49" s="249">
        <v>37.662337662337663</v>
      </c>
      <c r="I49" s="247">
        <v>131</v>
      </c>
      <c r="J49" s="249">
        <v>34.025974025974023</v>
      </c>
      <c r="K49" s="250" t="s">
        <v>3253</v>
      </c>
      <c r="M49" s="178" t="str">
        <f t="shared" si="0"/>
        <v>K</v>
      </c>
      <c r="N49" s="178" t="str">
        <f t="shared" si="1"/>
        <v>K</v>
      </c>
      <c r="O49" s="178"/>
      <c r="P49" s="184">
        <f t="shared" si="2"/>
        <v>37.662337662337663</v>
      </c>
      <c r="Q49" s="184">
        <f t="shared" si="3"/>
        <v>34.025974025974023</v>
      </c>
      <c r="R49" s="180"/>
      <c r="S49" s="180" t="str">
        <f t="shared" si="4"/>
        <v>BETUL</v>
      </c>
      <c r="T49" s="180" t="str">
        <f t="shared" si="5"/>
        <v>BETUL</v>
      </c>
      <c r="U49" s="180" t="str">
        <f t="shared" si="6"/>
        <v>OKE</v>
      </c>
      <c r="V49" s="180" t="str">
        <f t="shared" si="7"/>
        <v>OKE</v>
      </c>
      <c r="W49" s="280" t="s">
        <v>467</v>
      </c>
      <c r="X49" s="281">
        <v>5</v>
      </c>
      <c r="Y49" s="285" t="s">
        <v>3262</v>
      </c>
      <c r="Z49" s="281" t="s">
        <v>128</v>
      </c>
      <c r="AA49" s="281">
        <v>385</v>
      </c>
      <c r="AB49" s="283">
        <v>211</v>
      </c>
      <c r="AC49" s="284">
        <v>54.805194805194802</v>
      </c>
      <c r="AD49" s="283">
        <v>181</v>
      </c>
      <c r="AE49" s="284">
        <v>47.012987012986997</v>
      </c>
      <c r="AF49" s="280" t="s">
        <v>3263</v>
      </c>
    </row>
    <row r="50" spans="1:32">
      <c r="A50" s="295">
        <v>41</v>
      </c>
      <c r="B50" s="584" t="s">
        <v>467</v>
      </c>
      <c r="C50" s="585">
        <v>5</v>
      </c>
      <c r="D50" s="585" t="s">
        <v>3305</v>
      </c>
      <c r="E50" s="585" t="s">
        <v>128</v>
      </c>
      <c r="F50" s="248">
        <v>385</v>
      </c>
      <c r="G50" s="247">
        <v>0</v>
      </c>
      <c r="H50" s="249">
        <v>0</v>
      </c>
      <c r="I50" s="247">
        <v>0</v>
      </c>
      <c r="J50" s="249">
        <v>0</v>
      </c>
      <c r="K50" s="250" t="s">
        <v>3306</v>
      </c>
      <c r="M50" s="178"/>
      <c r="N50" s="178" t="str">
        <f t="shared" si="1"/>
        <v>K</v>
      </c>
      <c r="O50" s="178"/>
      <c r="P50" s="184">
        <f t="shared" si="2"/>
        <v>0</v>
      </c>
      <c r="Q50" s="184">
        <f t="shared" si="3"/>
        <v>0</v>
      </c>
      <c r="R50" s="180"/>
      <c r="S50" s="180" t="str">
        <f t="shared" si="4"/>
        <v>BETUL</v>
      </c>
      <c r="T50" s="180" t="str">
        <f t="shared" si="5"/>
        <v>BETUL</v>
      </c>
      <c r="U50" s="180" t="str">
        <f t="shared" si="6"/>
        <v>OKE</v>
      </c>
      <c r="V50" s="180" t="str">
        <f t="shared" si="7"/>
        <v>OKE</v>
      </c>
      <c r="W50" s="280" t="s">
        <v>467</v>
      </c>
      <c r="X50" s="281">
        <v>5</v>
      </c>
      <c r="Y50" s="285" t="s">
        <v>3265</v>
      </c>
      <c r="Z50" s="281" t="s">
        <v>128</v>
      </c>
      <c r="AA50" s="281">
        <v>385</v>
      </c>
      <c r="AB50" s="283">
        <v>162</v>
      </c>
      <c r="AC50" s="284">
        <v>42.077922077922103</v>
      </c>
      <c r="AD50" s="283">
        <v>139</v>
      </c>
      <c r="AE50" s="284">
        <v>36.103896103896098</v>
      </c>
      <c r="AF50" s="280" t="s">
        <v>3269</v>
      </c>
    </row>
    <row r="51" spans="1:32">
      <c r="A51" s="295">
        <v>42</v>
      </c>
      <c r="B51" s="584" t="s">
        <v>467</v>
      </c>
      <c r="C51" s="585">
        <v>5</v>
      </c>
      <c r="D51" s="585" t="s">
        <v>3254</v>
      </c>
      <c r="E51" s="585" t="s">
        <v>128</v>
      </c>
      <c r="F51" s="248">
        <v>385</v>
      </c>
      <c r="G51" s="247">
        <v>97</v>
      </c>
      <c r="H51" s="249">
        <v>25.194805194805191</v>
      </c>
      <c r="I51" s="247">
        <v>97</v>
      </c>
      <c r="J51" s="249">
        <v>25.194805194805191</v>
      </c>
      <c r="K51" s="250" t="s">
        <v>3255</v>
      </c>
      <c r="M51" s="178" t="str">
        <f t="shared" ref="M51:M114" si="8">IF(H51&gt;=80,"B","K")</f>
        <v>K</v>
      </c>
      <c r="N51" s="178" t="str">
        <f t="shared" si="1"/>
        <v>K</v>
      </c>
      <c r="O51" s="178"/>
      <c r="P51" s="184">
        <f t="shared" si="2"/>
        <v>25.194805194805191</v>
      </c>
      <c r="Q51" s="184">
        <f t="shared" si="3"/>
        <v>25.194805194805191</v>
      </c>
      <c r="R51" s="180"/>
      <c r="S51" s="180" t="str">
        <f t="shared" si="4"/>
        <v>BETUL</v>
      </c>
      <c r="T51" s="180" t="str">
        <f t="shared" si="5"/>
        <v>BETUL</v>
      </c>
      <c r="U51" s="180" t="str">
        <f t="shared" si="6"/>
        <v>OKE</v>
      </c>
      <c r="V51" s="180" t="str">
        <f t="shared" si="7"/>
        <v>OKE</v>
      </c>
      <c r="W51" s="280" t="s">
        <v>467</v>
      </c>
      <c r="X51" s="281">
        <v>6</v>
      </c>
      <c r="Y51" s="285" t="s">
        <v>3270</v>
      </c>
      <c r="Z51" s="281" t="s">
        <v>128</v>
      </c>
      <c r="AA51" s="281">
        <v>385</v>
      </c>
      <c r="AB51" s="283">
        <v>189</v>
      </c>
      <c r="AC51" s="284">
        <v>49.090909090909101</v>
      </c>
      <c r="AD51" s="283">
        <v>172</v>
      </c>
      <c r="AE51" s="284">
        <v>44.675324675324703</v>
      </c>
      <c r="AF51" s="280" t="s">
        <v>3272</v>
      </c>
    </row>
    <row r="52" spans="1:32">
      <c r="A52" s="295">
        <v>43</v>
      </c>
      <c r="B52" s="584" t="s">
        <v>467</v>
      </c>
      <c r="C52" s="585">
        <v>5</v>
      </c>
      <c r="D52" s="585" t="s">
        <v>3257</v>
      </c>
      <c r="E52" s="585" t="s">
        <v>128</v>
      </c>
      <c r="F52" s="248">
        <v>385</v>
      </c>
      <c r="G52" s="247">
        <v>65</v>
      </c>
      <c r="H52" s="249">
        <v>16.883116883116884</v>
      </c>
      <c r="I52" s="247">
        <v>24</v>
      </c>
      <c r="J52" s="249">
        <v>6.2337662337662341</v>
      </c>
      <c r="K52" s="250" t="s">
        <v>3258</v>
      </c>
      <c r="M52" s="178" t="str">
        <f t="shared" si="8"/>
        <v>K</v>
      </c>
      <c r="N52" s="178" t="str">
        <f t="shared" si="1"/>
        <v>K</v>
      </c>
      <c r="O52" s="178"/>
      <c r="P52" s="184">
        <f t="shared" si="2"/>
        <v>16.883116883116884</v>
      </c>
      <c r="Q52" s="184">
        <f t="shared" si="3"/>
        <v>6.2337662337662341</v>
      </c>
      <c r="R52" s="180"/>
      <c r="S52" s="180" t="str">
        <f t="shared" si="4"/>
        <v>BETUL</v>
      </c>
      <c r="T52" s="180" t="str">
        <f t="shared" si="5"/>
        <v>BETUL</v>
      </c>
      <c r="U52" s="180" t="str">
        <f t="shared" si="6"/>
        <v>OKE</v>
      </c>
      <c r="V52" s="180" t="str">
        <f t="shared" si="7"/>
        <v>OKE</v>
      </c>
      <c r="W52" s="280" t="s">
        <v>467</v>
      </c>
      <c r="X52" s="281">
        <v>6</v>
      </c>
      <c r="Y52" s="285" t="s">
        <v>3273</v>
      </c>
      <c r="Z52" s="281" t="s">
        <v>128</v>
      </c>
      <c r="AA52" s="281">
        <v>385</v>
      </c>
      <c r="AB52" s="283">
        <v>106</v>
      </c>
      <c r="AC52" s="284">
        <v>27.5324675324675</v>
      </c>
      <c r="AD52" s="283">
        <v>100</v>
      </c>
      <c r="AE52" s="284">
        <v>25.974025974025999</v>
      </c>
      <c r="AF52" s="280" t="s">
        <v>3275</v>
      </c>
    </row>
    <row r="53" spans="1:32">
      <c r="A53" s="295">
        <v>44</v>
      </c>
      <c r="B53" s="584" t="s">
        <v>467</v>
      </c>
      <c r="C53" s="585">
        <v>5</v>
      </c>
      <c r="D53" s="585" t="s">
        <v>3267</v>
      </c>
      <c r="E53" s="585" t="s">
        <v>128</v>
      </c>
      <c r="F53" s="248">
        <v>471</v>
      </c>
      <c r="G53" s="247">
        <v>119</v>
      </c>
      <c r="H53" s="249">
        <v>25.265392781316347</v>
      </c>
      <c r="I53" s="247">
        <v>28</v>
      </c>
      <c r="J53" s="249">
        <v>5.9447983014862</v>
      </c>
      <c r="K53" s="250" t="s">
        <v>3268</v>
      </c>
      <c r="M53" s="178" t="str">
        <f t="shared" si="8"/>
        <v>K</v>
      </c>
      <c r="N53" s="178" t="str">
        <f t="shared" si="1"/>
        <v>K</v>
      </c>
      <c r="O53" s="178"/>
      <c r="P53" s="184">
        <f t="shared" si="2"/>
        <v>25.265392781316347</v>
      </c>
      <c r="Q53" s="184">
        <f t="shared" si="3"/>
        <v>5.9447983014862</v>
      </c>
      <c r="R53" s="180"/>
      <c r="S53" s="180" t="str">
        <f t="shared" si="4"/>
        <v>BETUL</v>
      </c>
      <c r="T53" s="180" t="str">
        <f t="shared" si="5"/>
        <v>BETUL</v>
      </c>
      <c r="U53" s="180" t="str">
        <f t="shared" si="6"/>
        <v>OKE</v>
      </c>
      <c r="V53" s="180" t="str">
        <f t="shared" si="7"/>
        <v>OKE</v>
      </c>
      <c r="W53" s="280" t="s">
        <v>467</v>
      </c>
      <c r="X53" s="281">
        <v>6</v>
      </c>
      <c r="Y53" s="285" t="s">
        <v>3276</v>
      </c>
      <c r="Z53" s="324" t="s">
        <v>128</v>
      </c>
      <c r="AA53" s="281">
        <v>385</v>
      </c>
      <c r="AB53" s="283">
        <v>189</v>
      </c>
      <c r="AC53" s="284">
        <v>49.090909090909101</v>
      </c>
      <c r="AD53" s="283">
        <v>109</v>
      </c>
      <c r="AE53" s="284">
        <v>28.3116883116883</v>
      </c>
      <c r="AF53" s="280" t="s">
        <v>3278</v>
      </c>
    </row>
    <row r="54" spans="1:32">
      <c r="A54" s="295">
        <v>45</v>
      </c>
      <c r="B54" s="584" t="s">
        <v>467</v>
      </c>
      <c r="C54" s="585">
        <v>6</v>
      </c>
      <c r="D54" s="585" t="s">
        <v>3276</v>
      </c>
      <c r="E54" s="585" t="s">
        <v>128</v>
      </c>
      <c r="F54" s="248">
        <v>385</v>
      </c>
      <c r="G54" s="247">
        <v>192</v>
      </c>
      <c r="H54" s="249">
        <v>49.870129870129873</v>
      </c>
      <c r="I54" s="247">
        <v>55</v>
      </c>
      <c r="J54" s="249">
        <v>14.285714285714285</v>
      </c>
      <c r="K54" s="250" t="s">
        <v>3277</v>
      </c>
      <c r="M54" s="178" t="str">
        <f t="shared" si="8"/>
        <v>K</v>
      </c>
      <c r="N54" s="178" t="str">
        <f t="shared" si="1"/>
        <v>K</v>
      </c>
      <c r="O54" s="178"/>
      <c r="P54" s="184">
        <f t="shared" si="2"/>
        <v>49.870129870129873</v>
      </c>
      <c r="Q54" s="184">
        <f t="shared" si="3"/>
        <v>14.285714285714285</v>
      </c>
      <c r="R54" s="180"/>
      <c r="S54" s="180" t="str">
        <f t="shared" si="4"/>
        <v>BETUL</v>
      </c>
      <c r="T54" s="180" t="str">
        <f t="shared" si="5"/>
        <v>BETUL</v>
      </c>
      <c r="U54" s="180" t="str">
        <f t="shared" si="6"/>
        <v>OKE</v>
      </c>
      <c r="V54" s="180" t="str">
        <f t="shared" si="7"/>
        <v>OKE</v>
      </c>
      <c r="W54" s="280" t="s">
        <v>467</v>
      </c>
      <c r="X54" s="281">
        <v>6</v>
      </c>
      <c r="Y54" s="285" t="s">
        <v>3279</v>
      </c>
      <c r="Z54" s="281" t="s">
        <v>128</v>
      </c>
      <c r="AA54" s="281">
        <v>385</v>
      </c>
      <c r="AB54" s="283">
        <v>54</v>
      </c>
      <c r="AC54" s="284">
        <v>14.025974025974</v>
      </c>
      <c r="AD54" s="283">
        <v>45</v>
      </c>
      <c r="AE54" s="284">
        <v>11.6883116883117</v>
      </c>
      <c r="AF54" s="280" t="s">
        <v>3281</v>
      </c>
    </row>
    <row r="55" spans="1:32">
      <c r="A55" s="295">
        <v>46</v>
      </c>
      <c r="B55" s="584" t="s">
        <v>467</v>
      </c>
      <c r="C55" s="585">
        <v>6</v>
      </c>
      <c r="D55" s="585" t="s">
        <v>3279</v>
      </c>
      <c r="E55" s="585" t="s">
        <v>128</v>
      </c>
      <c r="F55" s="248">
        <v>385</v>
      </c>
      <c r="G55" s="247">
        <v>38</v>
      </c>
      <c r="H55" s="249">
        <v>9.8701298701298708</v>
      </c>
      <c r="I55" s="247">
        <v>42</v>
      </c>
      <c r="J55" s="249">
        <v>10.909090909090908</v>
      </c>
      <c r="K55" s="250" t="s">
        <v>3280</v>
      </c>
      <c r="M55" s="178" t="str">
        <f t="shared" si="8"/>
        <v>K</v>
      </c>
      <c r="N55" s="178" t="str">
        <f t="shared" si="1"/>
        <v>K</v>
      </c>
      <c r="O55" s="178"/>
      <c r="P55" s="184">
        <f t="shared" si="2"/>
        <v>9.8701298701298708</v>
      </c>
      <c r="Q55" s="184">
        <f t="shared" si="3"/>
        <v>10.909090909090908</v>
      </c>
      <c r="R55" s="180"/>
      <c r="S55" s="180" t="str">
        <f t="shared" si="4"/>
        <v>BETUL</v>
      </c>
      <c r="T55" s="180" t="str">
        <f t="shared" si="5"/>
        <v>BETUL</v>
      </c>
      <c r="U55" s="180" t="str">
        <f t="shared" si="6"/>
        <v>OKE</v>
      </c>
      <c r="V55" s="180" t="str">
        <f t="shared" si="7"/>
        <v>OKE</v>
      </c>
      <c r="W55" s="280" t="s">
        <v>467</v>
      </c>
      <c r="X55" s="281">
        <v>6</v>
      </c>
      <c r="Y55" s="281" t="s">
        <v>3282</v>
      </c>
      <c r="Z55" s="281" t="s">
        <v>128</v>
      </c>
      <c r="AA55" s="281">
        <v>385</v>
      </c>
      <c r="AB55" s="283">
        <v>118</v>
      </c>
      <c r="AC55" s="284">
        <v>30.649350649350598</v>
      </c>
      <c r="AD55" s="283">
        <v>96</v>
      </c>
      <c r="AE55" s="284">
        <v>24.935064935064901</v>
      </c>
      <c r="AF55" s="280" t="s">
        <v>3284</v>
      </c>
    </row>
    <row r="56" spans="1:32">
      <c r="A56" s="295">
        <v>47</v>
      </c>
      <c r="B56" s="584" t="s">
        <v>467</v>
      </c>
      <c r="C56" s="585">
        <v>6</v>
      </c>
      <c r="D56" s="585" t="s">
        <v>3282</v>
      </c>
      <c r="E56" s="585" t="s">
        <v>128</v>
      </c>
      <c r="F56" s="248">
        <v>385</v>
      </c>
      <c r="G56" s="247">
        <v>68</v>
      </c>
      <c r="H56" s="249">
        <v>17.662337662337663</v>
      </c>
      <c r="I56" s="247">
        <v>42</v>
      </c>
      <c r="J56" s="249">
        <v>10.909090909090908</v>
      </c>
      <c r="K56" s="250" t="s">
        <v>3283</v>
      </c>
      <c r="M56" s="178" t="str">
        <f t="shared" si="8"/>
        <v>K</v>
      </c>
      <c r="N56" s="178" t="str">
        <f t="shared" si="1"/>
        <v>K</v>
      </c>
      <c r="O56" s="178"/>
      <c r="P56" s="184">
        <f t="shared" si="2"/>
        <v>17.662337662337663</v>
      </c>
      <c r="Q56" s="184">
        <f t="shared" si="3"/>
        <v>10.909090909090908</v>
      </c>
      <c r="R56" s="180"/>
      <c r="S56" s="180" t="str">
        <f t="shared" si="4"/>
        <v>BETUL</v>
      </c>
      <c r="T56" s="180" t="str">
        <f t="shared" si="5"/>
        <v>BETUL</v>
      </c>
      <c r="U56" s="180" t="str">
        <f t="shared" si="6"/>
        <v>OKE</v>
      </c>
      <c r="V56" s="180" t="str">
        <f t="shared" si="7"/>
        <v>OKE</v>
      </c>
      <c r="W56" s="280" t="s">
        <v>467</v>
      </c>
      <c r="X56" s="281">
        <v>5</v>
      </c>
      <c r="Y56" s="281" t="s">
        <v>3285</v>
      </c>
      <c r="Z56" s="281" t="s">
        <v>128</v>
      </c>
      <c r="AA56" s="281">
        <v>385</v>
      </c>
      <c r="AB56" s="283">
        <v>0</v>
      </c>
      <c r="AC56" s="284">
        <v>0</v>
      </c>
      <c r="AD56" s="283">
        <v>0</v>
      </c>
      <c r="AE56" s="284">
        <v>0</v>
      </c>
      <c r="AF56" s="280" t="s">
        <v>3287</v>
      </c>
    </row>
    <row r="57" spans="1:32">
      <c r="A57" s="295">
        <v>48</v>
      </c>
      <c r="B57" s="584" t="s">
        <v>467</v>
      </c>
      <c r="C57" s="585">
        <v>6</v>
      </c>
      <c r="D57" s="585" t="s">
        <v>3288</v>
      </c>
      <c r="E57" s="585" t="s">
        <v>128</v>
      </c>
      <c r="F57" s="248">
        <v>385</v>
      </c>
      <c r="G57" s="247">
        <v>153</v>
      </c>
      <c r="H57" s="249">
        <v>39.740259740259745</v>
      </c>
      <c r="I57" s="247">
        <v>105</v>
      </c>
      <c r="J57" s="249">
        <v>27.27272727272727</v>
      </c>
      <c r="K57" s="250" t="s">
        <v>3289</v>
      </c>
      <c r="M57" s="178" t="str">
        <f t="shared" si="8"/>
        <v>K</v>
      </c>
      <c r="N57" s="178" t="str">
        <f t="shared" si="1"/>
        <v>K</v>
      </c>
      <c r="O57" s="178"/>
      <c r="P57" s="184">
        <f t="shared" si="2"/>
        <v>39.740259740259745</v>
      </c>
      <c r="Q57" s="184">
        <f t="shared" si="3"/>
        <v>27.27272727272727</v>
      </c>
      <c r="R57" s="180"/>
      <c r="S57" s="180" t="str">
        <f t="shared" si="4"/>
        <v>BETUL</v>
      </c>
      <c r="T57" s="180" t="str">
        <f t="shared" si="5"/>
        <v>BETUL</v>
      </c>
      <c r="U57" s="180" t="str">
        <f t="shared" si="6"/>
        <v>OKE</v>
      </c>
      <c r="V57" s="180" t="str">
        <f t="shared" si="7"/>
        <v>OKE</v>
      </c>
      <c r="W57" s="280" t="s">
        <v>467</v>
      </c>
      <c r="X57" s="281">
        <v>6</v>
      </c>
      <c r="Y57" s="285" t="s">
        <v>3288</v>
      </c>
      <c r="Z57" s="281" t="s">
        <v>128</v>
      </c>
      <c r="AA57" s="281">
        <v>385</v>
      </c>
      <c r="AB57" s="283">
        <v>97</v>
      </c>
      <c r="AC57" s="284">
        <v>25.194805194805198</v>
      </c>
      <c r="AD57" s="283">
        <v>80</v>
      </c>
      <c r="AE57" s="284">
        <v>20.7792207792208</v>
      </c>
      <c r="AF57" s="280" t="s">
        <v>3196</v>
      </c>
    </row>
    <row r="58" spans="1:32">
      <c r="A58" s="295">
        <v>49</v>
      </c>
      <c r="B58" s="584" t="s">
        <v>467</v>
      </c>
      <c r="C58" s="585">
        <v>6</v>
      </c>
      <c r="D58" s="585" t="s">
        <v>3290</v>
      </c>
      <c r="E58" s="585" t="s">
        <v>128</v>
      </c>
      <c r="F58" s="248">
        <v>385</v>
      </c>
      <c r="G58" s="247">
        <v>138</v>
      </c>
      <c r="H58" s="249">
        <v>35.844155844155843</v>
      </c>
      <c r="I58" s="247">
        <v>104</v>
      </c>
      <c r="J58" s="249">
        <v>27.012987012987011</v>
      </c>
      <c r="K58" s="250" t="s">
        <v>3291</v>
      </c>
      <c r="M58" s="178" t="str">
        <f t="shared" si="8"/>
        <v>K</v>
      </c>
      <c r="N58" s="178" t="str">
        <f t="shared" si="1"/>
        <v>K</v>
      </c>
      <c r="O58" s="178"/>
      <c r="P58" s="184">
        <f t="shared" si="2"/>
        <v>35.844155844155843</v>
      </c>
      <c r="Q58" s="184">
        <f t="shared" si="3"/>
        <v>27.012987012987011</v>
      </c>
      <c r="R58" s="180"/>
      <c r="S58" s="180" t="str">
        <f t="shared" si="4"/>
        <v>BETUL</v>
      </c>
      <c r="T58" s="180" t="str">
        <f t="shared" si="5"/>
        <v>BETUL</v>
      </c>
      <c r="U58" s="180" t="str">
        <f t="shared" si="6"/>
        <v>OKE</v>
      </c>
      <c r="V58" s="180" t="str">
        <f t="shared" si="7"/>
        <v>OKE</v>
      </c>
      <c r="W58" s="280" t="s">
        <v>467</v>
      </c>
      <c r="X58" s="281">
        <v>6</v>
      </c>
      <c r="Y58" s="285" t="s">
        <v>3290</v>
      </c>
      <c r="Z58" s="281" t="s">
        <v>128</v>
      </c>
      <c r="AA58" s="281">
        <v>385</v>
      </c>
      <c r="AB58" s="283">
        <v>137</v>
      </c>
      <c r="AC58" s="284">
        <v>35.584415584415602</v>
      </c>
      <c r="AD58" s="283">
        <v>91</v>
      </c>
      <c r="AE58" s="284">
        <v>23.636363636363601</v>
      </c>
      <c r="AF58" s="280" t="s">
        <v>3292</v>
      </c>
    </row>
    <row r="59" spans="1:32">
      <c r="A59" s="295">
        <v>50</v>
      </c>
      <c r="B59" s="584" t="s">
        <v>467</v>
      </c>
      <c r="C59" s="585">
        <v>6</v>
      </c>
      <c r="D59" s="585" t="s">
        <v>3293</v>
      </c>
      <c r="E59" s="585" t="s">
        <v>128</v>
      </c>
      <c r="F59" s="248">
        <v>385</v>
      </c>
      <c r="G59" s="247">
        <v>121</v>
      </c>
      <c r="H59" s="249">
        <v>31.428571428571427</v>
      </c>
      <c r="I59" s="247">
        <v>122</v>
      </c>
      <c r="J59" s="249">
        <v>31.688311688311689</v>
      </c>
      <c r="K59" s="250" t="s">
        <v>3294</v>
      </c>
      <c r="M59" s="178" t="str">
        <f t="shared" si="8"/>
        <v>K</v>
      </c>
      <c r="N59" s="178" t="str">
        <f t="shared" si="1"/>
        <v>K</v>
      </c>
      <c r="O59" s="178"/>
      <c r="P59" s="184">
        <f t="shared" si="2"/>
        <v>31.428571428571427</v>
      </c>
      <c r="Q59" s="184">
        <f t="shared" si="3"/>
        <v>31.688311688311689</v>
      </c>
      <c r="R59" s="180"/>
      <c r="S59" s="180" t="str">
        <f t="shared" si="4"/>
        <v>BETUL</v>
      </c>
      <c r="T59" s="180" t="str">
        <f t="shared" si="5"/>
        <v>BETUL</v>
      </c>
      <c r="U59" s="180" t="str">
        <f t="shared" si="6"/>
        <v>OKE</v>
      </c>
      <c r="V59" s="180" t="str">
        <f t="shared" si="7"/>
        <v>OKE</v>
      </c>
      <c r="W59" s="280" t="s">
        <v>467</v>
      </c>
      <c r="X59" s="281">
        <v>6</v>
      </c>
      <c r="Y59" s="285" t="s">
        <v>3293</v>
      </c>
      <c r="Z59" s="281" t="s">
        <v>128</v>
      </c>
      <c r="AA59" s="281">
        <v>385</v>
      </c>
      <c r="AB59" s="283">
        <v>167</v>
      </c>
      <c r="AC59" s="284">
        <v>43.3766233766234</v>
      </c>
      <c r="AD59" s="283">
        <v>137</v>
      </c>
      <c r="AE59" s="284">
        <v>35.584415584415602</v>
      </c>
      <c r="AF59" s="280" t="s">
        <v>3295</v>
      </c>
    </row>
    <row r="60" spans="1:32">
      <c r="A60" s="295">
        <v>51</v>
      </c>
      <c r="B60" s="584" t="s">
        <v>467</v>
      </c>
      <c r="C60" s="585">
        <v>6</v>
      </c>
      <c r="D60" s="585" t="s">
        <v>3296</v>
      </c>
      <c r="E60" s="585" t="s">
        <v>128</v>
      </c>
      <c r="F60" s="248">
        <v>385</v>
      </c>
      <c r="G60" s="247">
        <v>16</v>
      </c>
      <c r="H60" s="249">
        <v>4.1558441558441555</v>
      </c>
      <c r="I60" s="247">
        <v>15</v>
      </c>
      <c r="J60" s="249">
        <v>3.8961038961038961</v>
      </c>
      <c r="K60" s="250" t="s">
        <v>3297</v>
      </c>
      <c r="M60" s="178" t="str">
        <f t="shared" si="8"/>
        <v>K</v>
      </c>
      <c r="N60" s="178" t="str">
        <f t="shared" si="1"/>
        <v>K</v>
      </c>
      <c r="O60" s="178"/>
      <c r="P60" s="184">
        <f t="shared" si="2"/>
        <v>4.1558441558441555</v>
      </c>
      <c r="Q60" s="184">
        <f t="shared" si="3"/>
        <v>3.8961038961038961</v>
      </c>
      <c r="R60" s="180"/>
      <c r="S60" s="180" t="str">
        <f t="shared" si="4"/>
        <v>BETUL</v>
      </c>
      <c r="T60" s="180" t="str">
        <f t="shared" si="5"/>
        <v>BETUL</v>
      </c>
      <c r="U60" s="180" t="str">
        <f t="shared" si="6"/>
        <v>OKE</v>
      </c>
      <c r="V60" s="180" t="str">
        <f t="shared" si="7"/>
        <v>OKE</v>
      </c>
      <c r="W60" s="280" t="s">
        <v>467</v>
      </c>
      <c r="X60" s="281">
        <v>6</v>
      </c>
      <c r="Y60" s="285" t="s">
        <v>3296</v>
      </c>
      <c r="Z60" s="281" t="s">
        <v>128</v>
      </c>
      <c r="AA60" s="281">
        <v>385</v>
      </c>
      <c r="AB60" s="283">
        <v>17</v>
      </c>
      <c r="AC60" s="284">
        <v>4.4155844155844202</v>
      </c>
      <c r="AD60" s="283">
        <v>18</v>
      </c>
      <c r="AE60" s="284">
        <v>4.6753246753246804</v>
      </c>
      <c r="AF60" s="280" t="s">
        <v>3298</v>
      </c>
    </row>
    <row r="61" spans="1:32">
      <c r="A61" s="295">
        <v>52</v>
      </c>
      <c r="B61" s="584" t="s">
        <v>467</v>
      </c>
      <c r="C61" s="585">
        <v>6</v>
      </c>
      <c r="D61" s="585" t="s">
        <v>3302</v>
      </c>
      <c r="E61" s="585" t="s">
        <v>128</v>
      </c>
      <c r="F61" s="248">
        <v>292</v>
      </c>
      <c r="G61" s="247">
        <v>113</v>
      </c>
      <c r="H61" s="249">
        <v>38.698630136986303</v>
      </c>
      <c r="I61" s="247">
        <v>75</v>
      </c>
      <c r="J61" s="249">
        <v>25.684931506849317</v>
      </c>
      <c r="K61" s="250" t="s">
        <v>3303</v>
      </c>
      <c r="M61" s="178" t="str">
        <f t="shared" si="8"/>
        <v>K</v>
      </c>
      <c r="N61" s="178" t="str">
        <f t="shared" si="1"/>
        <v>K</v>
      </c>
      <c r="O61" s="178"/>
      <c r="P61" s="184">
        <f t="shared" si="2"/>
        <v>38.698630136986303</v>
      </c>
      <c r="Q61" s="184">
        <f t="shared" si="3"/>
        <v>25.684931506849317</v>
      </c>
      <c r="R61" s="180"/>
      <c r="S61" s="180" t="str">
        <f t="shared" si="4"/>
        <v>BETUL</v>
      </c>
      <c r="T61" s="180" t="str">
        <f t="shared" si="5"/>
        <v>BETUL</v>
      </c>
      <c r="U61" s="180" t="str">
        <f t="shared" si="6"/>
        <v>OKE</v>
      </c>
      <c r="V61" s="180" t="str">
        <f t="shared" si="7"/>
        <v>OKE</v>
      </c>
      <c r="W61" s="280" t="s">
        <v>467</v>
      </c>
      <c r="X61" s="281">
        <v>6</v>
      </c>
      <c r="Y61" s="285" t="s">
        <v>3299</v>
      </c>
      <c r="Z61" s="281" t="s">
        <v>128</v>
      </c>
      <c r="AA61" s="281">
        <v>385</v>
      </c>
      <c r="AB61" s="283">
        <v>29</v>
      </c>
      <c r="AC61" s="284">
        <v>7.5324675324675301</v>
      </c>
      <c r="AD61" s="283">
        <v>27</v>
      </c>
      <c r="AE61" s="284">
        <v>7.0129870129870104</v>
      </c>
      <c r="AF61" s="280" t="s">
        <v>3301</v>
      </c>
    </row>
    <row r="62" spans="1:32">
      <c r="A62" s="295">
        <v>53</v>
      </c>
      <c r="B62" s="584" t="s">
        <v>467</v>
      </c>
      <c r="C62" s="585">
        <v>6</v>
      </c>
      <c r="D62" s="585" t="s">
        <v>3299</v>
      </c>
      <c r="E62" s="585" t="s">
        <v>128</v>
      </c>
      <c r="F62" s="248">
        <v>385</v>
      </c>
      <c r="G62" s="247">
        <v>172</v>
      </c>
      <c r="H62" s="249">
        <v>44.675324675324674</v>
      </c>
      <c r="I62" s="247">
        <v>126</v>
      </c>
      <c r="J62" s="249">
        <v>32.727272727272727</v>
      </c>
      <c r="K62" s="250" t="s">
        <v>3300</v>
      </c>
      <c r="M62" s="178" t="str">
        <f t="shared" si="8"/>
        <v>K</v>
      </c>
      <c r="N62" s="178" t="str">
        <f t="shared" si="1"/>
        <v>K</v>
      </c>
      <c r="O62" s="178"/>
      <c r="P62" s="184">
        <f t="shared" si="2"/>
        <v>44.675324675324674</v>
      </c>
      <c r="Q62" s="184">
        <f t="shared" si="3"/>
        <v>32.727272727272727</v>
      </c>
      <c r="R62" s="180"/>
      <c r="S62" s="180" t="str">
        <f t="shared" si="4"/>
        <v>BETUL</v>
      </c>
      <c r="T62" s="180" t="str">
        <f t="shared" si="5"/>
        <v>BETUL</v>
      </c>
      <c r="U62" s="180" t="str">
        <f t="shared" si="6"/>
        <v>OKE</v>
      </c>
      <c r="V62" s="180" t="str">
        <f t="shared" si="7"/>
        <v>OKE</v>
      </c>
      <c r="W62" s="280" t="s">
        <v>467</v>
      </c>
      <c r="X62" s="281">
        <v>6</v>
      </c>
      <c r="Y62" s="285" t="s">
        <v>3302</v>
      </c>
      <c r="Z62" s="281" t="s">
        <v>128</v>
      </c>
      <c r="AA62" s="281">
        <v>292</v>
      </c>
      <c r="AB62" s="283">
        <v>144</v>
      </c>
      <c r="AC62" s="284">
        <v>49.315068493150697</v>
      </c>
      <c r="AD62" s="283">
        <v>104</v>
      </c>
      <c r="AE62" s="284">
        <v>35.616438356164402</v>
      </c>
      <c r="AF62" s="280" t="s">
        <v>3304</v>
      </c>
    </row>
    <row r="63" spans="1:32">
      <c r="A63" s="295">
        <v>54</v>
      </c>
      <c r="B63" s="584" t="s">
        <v>467</v>
      </c>
      <c r="C63" s="585">
        <v>6</v>
      </c>
      <c r="D63" s="585" t="s">
        <v>3273</v>
      </c>
      <c r="E63" s="585" t="s">
        <v>128</v>
      </c>
      <c r="F63" s="248">
        <v>385</v>
      </c>
      <c r="G63" s="247">
        <v>119</v>
      </c>
      <c r="H63" s="249">
        <v>30.909090909090907</v>
      </c>
      <c r="I63" s="247">
        <v>25</v>
      </c>
      <c r="J63" s="249">
        <v>6.4935064935064926</v>
      </c>
      <c r="K63" s="250" t="s">
        <v>3274</v>
      </c>
      <c r="M63" s="178" t="str">
        <f t="shared" si="8"/>
        <v>K</v>
      </c>
      <c r="N63" s="178" t="str">
        <f t="shared" si="1"/>
        <v>K</v>
      </c>
      <c r="O63" s="178"/>
      <c r="P63" s="184">
        <f t="shared" si="2"/>
        <v>30.909090909090907</v>
      </c>
      <c r="Q63" s="184">
        <f t="shared" si="3"/>
        <v>6.4935064935064926</v>
      </c>
      <c r="R63" s="180"/>
      <c r="S63" s="180" t="str">
        <f t="shared" si="4"/>
        <v>BETUL</v>
      </c>
      <c r="T63" s="180" t="str">
        <f t="shared" si="5"/>
        <v>BETUL</v>
      </c>
      <c r="U63" s="180" t="str">
        <f t="shared" si="6"/>
        <v>OKE</v>
      </c>
      <c r="V63" s="180" t="str">
        <f t="shared" si="7"/>
        <v>OKE</v>
      </c>
      <c r="W63" s="280" t="s">
        <v>467</v>
      </c>
      <c r="X63" s="281">
        <v>5</v>
      </c>
      <c r="Y63" s="285" t="s">
        <v>3305</v>
      </c>
      <c r="Z63" s="281" t="s">
        <v>128</v>
      </c>
      <c r="AA63" s="281">
        <v>385</v>
      </c>
      <c r="AB63" s="283">
        <v>139</v>
      </c>
      <c r="AC63" s="284">
        <v>36.103896103896098</v>
      </c>
      <c r="AD63" s="283">
        <v>127</v>
      </c>
      <c r="AE63" s="284">
        <v>32.987012987013003</v>
      </c>
      <c r="AF63" s="280" t="s">
        <v>3301</v>
      </c>
    </row>
    <row r="64" spans="1:32">
      <c r="A64" s="295">
        <v>55</v>
      </c>
      <c r="B64" s="584" t="s">
        <v>467</v>
      </c>
      <c r="C64" s="585">
        <v>6</v>
      </c>
      <c r="D64" s="585" t="s">
        <v>3270</v>
      </c>
      <c r="E64" s="585" t="s">
        <v>128</v>
      </c>
      <c r="F64" s="248">
        <v>385</v>
      </c>
      <c r="G64" s="247">
        <v>126</v>
      </c>
      <c r="H64" s="249">
        <v>32.727272727272727</v>
      </c>
      <c r="I64" s="247">
        <v>113</v>
      </c>
      <c r="J64" s="249">
        <v>29.350649350649348</v>
      </c>
      <c r="K64" s="250" t="s">
        <v>3271</v>
      </c>
      <c r="M64" s="178" t="str">
        <f t="shared" si="8"/>
        <v>K</v>
      </c>
      <c r="N64" s="178" t="str">
        <f t="shared" si="1"/>
        <v>K</v>
      </c>
      <c r="O64" s="178"/>
      <c r="P64" s="184">
        <f t="shared" si="2"/>
        <v>32.727272727272727</v>
      </c>
      <c r="Q64" s="184">
        <f t="shared" si="3"/>
        <v>29.350649350649348</v>
      </c>
      <c r="R64" s="180"/>
      <c r="S64" s="180" t="str">
        <f t="shared" si="4"/>
        <v>BETUL</v>
      </c>
      <c r="T64" s="180" t="str">
        <f t="shared" si="5"/>
        <v>BETUL</v>
      </c>
      <c r="U64" s="180" t="str">
        <f t="shared" si="6"/>
        <v>OKE</v>
      </c>
      <c r="V64" s="180" t="str">
        <f t="shared" si="7"/>
        <v>OKE</v>
      </c>
      <c r="W64" s="280" t="s">
        <v>222</v>
      </c>
      <c r="X64" s="281">
        <v>1</v>
      </c>
      <c r="Y64" s="285" t="s">
        <v>3307</v>
      </c>
      <c r="Z64" s="282" t="s">
        <v>128</v>
      </c>
      <c r="AA64" s="281">
        <v>385</v>
      </c>
      <c r="AB64" s="283">
        <v>88</v>
      </c>
      <c r="AC64" s="284">
        <v>22.8571428571429</v>
      </c>
      <c r="AD64" s="283">
        <v>107</v>
      </c>
      <c r="AE64" s="284">
        <v>27.792207792207801</v>
      </c>
      <c r="AF64" s="280" t="s">
        <v>3309</v>
      </c>
    </row>
    <row r="65" spans="1:32">
      <c r="A65" s="295">
        <v>56</v>
      </c>
      <c r="B65" s="584" t="s">
        <v>467</v>
      </c>
      <c r="C65" s="585">
        <v>6</v>
      </c>
      <c r="D65" s="585" t="s">
        <v>3262</v>
      </c>
      <c r="E65" s="585" t="s">
        <v>128</v>
      </c>
      <c r="F65" s="248">
        <v>385</v>
      </c>
      <c r="G65" s="247">
        <v>162</v>
      </c>
      <c r="H65" s="249">
        <v>42.077922077922075</v>
      </c>
      <c r="I65" s="247">
        <v>126</v>
      </c>
      <c r="J65" s="249">
        <v>32.727272727272727</v>
      </c>
      <c r="K65" s="250" t="s">
        <v>3263</v>
      </c>
      <c r="M65" s="178" t="str">
        <f t="shared" si="8"/>
        <v>K</v>
      </c>
      <c r="N65" s="178" t="str">
        <f t="shared" si="1"/>
        <v>K</v>
      </c>
      <c r="O65" s="178"/>
      <c r="P65" s="184">
        <f t="shared" si="2"/>
        <v>42.077922077922075</v>
      </c>
      <c r="Q65" s="184">
        <f t="shared" si="3"/>
        <v>32.727272727272727</v>
      </c>
      <c r="R65" s="180"/>
      <c r="S65" s="180" t="str">
        <f t="shared" si="4"/>
        <v>BETUL</v>
      </c>
      <c r="T65" s="180" t="str">
        <f t="shared" si="5"/>
        <v>BETUL</v>
      </c>
      <c r="U65" s="180" t="str">
        <f t="shared" si="6"/>
        <v>OKE</v>
      </c>
      <c r="V65" s="180" t="str">
        <f t="shared" si="7"/>
        <v>OKE</v>
      </c>
      <c r="W65" s="280" t="s">
        <v>222</v>
      </c>
      <c r="X65" s="281">
        <v>1</v>
      </c>
      <c r="Y65" s="285" t="s">
        <v>3310</v>
      </c>
      <c r="Z65" s="282" t="s">
        <v>128</v>
      </c>
      <c r="AA65" s="281">
        <v>292</v>
      </c>
      <c r="AB65" s="283">
        <v>109</v>
      </c>
      <c r="AC65" s="284">
        <v>37.328767123287697</v>
      </c>
      <c r="AD65" s="283">
        <v>124</v>
      </c>
      <c r="AE65" s="284">
        <v>42.4657534246575</v>
      </c>
      <c r="AF65" s="280" t="s">
        <v>3311</v>
      </c>
    </row>
    <row r="66" spans="1:32">
      <c r="A66" s="295">
        <v>57</v>
      </c>
      <c r="B66" s="584" t="s">
        <v>467</v>
      </c>
      <c r="C66" s="585">
        <v>6</v>
      </c>
      <c r="D66" s="585" t="s">
        <v>5526</v>
      </c>
      <c r="E66" s="585" t="s">
        <v>128</v>
      </c>
      <c r="F66" s="248">
        <v>385</v>
      </c>
      <c r="G66" s="247">
        <v>50</v>
      </c>
      <c r="H66" s="249">
        <v>12.987012987012985</v>
      </c>
      <c r="I66" s="247">
        <v>52</v>
      </c>
      <c r="J66" s="249">
        <v>13.506493506493506</v>
      </c>
      <c r="K66" s="250"/>
      <c r="M66" s="178" t="str">
        <f t="shared" si="8"/>
        <v>K</v>
      </c>
      <c r="N66" s="178" t="str">
        <f t="shared" si="1"/>
        <v>K</v>
      </c>
      <c r="O66" s="178"/>
      <c r="P66" s="184">
        <f t="shared" si="2"/>
        <v>12.987012987012985</v>
      </c>
      <c r="Q66" s="184">
        <f t="shared" si="3"/>
        <v>13.506493506493506</v>
      </c>
      <c r="R66" s="180"/>
      <c r="S66" s="180" t="str">
        <f t="shared" si="4"/>
        <v>BETUL</v>
      </c>
      <c r="T66" s="180" t="str">
        <f t="shared" si="5"/>
        <v>BETUL</v>
      </c>
      <c r="U66" s="180" t="str">
        <f t="shared" si="6"/>
        <v>OKE</v>
      </c>
      <c r="V66" s="180" t="str">
        <f t="shared" si="7"/>
        <v>OKE</v>
      </c>
      <c r="W66" s="280" t="s">
        <v>222</v>
      </c>
      <c r="X66" s="281">
        <v>1</v>
      </c>
      <c r="Y66" s="285" t="s">
        <v>3312</v>
      </c>
      <c r="Z66" s="281" t="s">
        <v>128</v>
      </c>
      <c r="AA66" s="281">
        <v>292</v>
      </c>
      <c r="AB66" s="283">
        <v>0</v>
      </c>
      <c r="AC66" s="284">
        <v>0</v>
      </c>
      <c r="AD66" s="283">
        <v>0</v>
      </c>
      <c r="AE66" s="284">
        <v>0</v>
      </c>
      <c r="AF66" s="280" t="s">
        <v>3314</v>
      </c>
    </row>
    <row r="67" spans="1:32">
      <c r="A67" s="295">
        <v>58</v>
      </c>
      <c r="B67" s="584" t="s">
        <v>467</v>
      </c>
      <c r="C67" s="585">
        <v>6</v>
      </c>
      <c r="D67" s="585" t="s">
        <v>5527</v>
      </c>
      <c r="E67" s="585" t="s">
        <v>128</v>
      </c>
      <c r="F67" s="248">
        <v>385</v>
      </c>
      <c r="G67" s="247">
        <v>50</v>
      </c>
      <c r="H67" s="249">
        <v>12.987012987012985</v>
      </c>
      <c r="I67" s="247">
        <v>52</v>
      </c>
      <c r="J67" s="249">
        <v>13.506493506493506</v>
      </c>
      <c r="K67" s="250"/>
      <c r="M67" s="178" t="str">
        <f t="shared" si="8"/>
        <v>K</v>
      </c>
      <c r="N67" s="178" t="str">
        <f t="shared" si="1"/>
        <v>K</v>
      </c>
      <c r="O67" s="178"/>
      <c r="P67" s="184">
        <f t="shared" si="2"/>
        <v>12.987012987012985</v>
      </c>
      <c r="Q67" s="184">
        <f t="shared" si="3"/>
        <v>13.506493506493506</v>
      </c>
      <c r="R67" s="180"/>
      <c r="S67" s="180" t="str">
        <f t="shared" si="4"/>
        <v>BETUL</v>
      </c>
      <c r="T67" s="180" t="str">
        <f t="shared" si="5"/>
        <v>BETUL</v>
      </c>
      <c r="U67" s="180" t="str">
        <f t="shared" si="6"/>
        <v>OKE</v>
      </c>
      <c r="V67" s="180" t="str">
        <f t="shared" si="7"/>
        <v>OKE</v>
      </c>
      <c r="W67" s="280" t="s">
        <v>222</v>
      </c>
      <c r="X67" s="281">
        <v>1</v>
      </c>
      <c r="Y67" s="285" t="s">
        <v>250</v>
      </c>
      <c r="Z67" s="281" t="s">
        <v>131</v>
      </c>
      <c r="AA67" s="281">
        <v>255</v>
      </c>
      <c r="AB67" s="283">
        <v>217</v>
      </c>
      <c r="AC67" s="284">
        <v>85.098039215686299</v>
      </c>
      <c r="AD67" s="283">
        <v>146</v>
      </c>
      <c r="AE67" s="284">
        <v>57.254901960784302</v>
      </c>
      <c r="AF67" s="280" t="s">
        <v>251</v>
      </c>
    </row>
    <row r="68" spans="1:32">
      <c r="A68" s="295">
        <v>59</v>
      </c>
      <c r="B68" s="584" t="s">
        <v>467</v>
      </c>
      <c r="C68" s="585">
        <v>2</v>
      </c>
      <c r="D68" s="585" t="s">
        <v>5528</v>
      </c>
      <c r="E68" s="585" t="s">
        <v>128</v>
      </c>
      <c r="F68" s="248">
        <v>385</v>
      </c>
      <c r="G68" s="247">
        <v>79</v>
      </c>
      <c r="H68" s="249">
        <v>20.519480519480521</v>
      </c>
      <c r="I68" s="247">
        <v>84</v>
      </c>
      <c r="J68" s="249">
        <v>21.818181818181817</v>
      </c>
      <c r="K68" s="250"/>
      <c r="M68" s="178" t="str">
        <f t="shared" si="8"/>
        <v>K</v>
      </c>
      <c r="N68" s="178" t="str">
        <f t="shared" si="1"/>
        <v>K</v>
      </c>
      <c r="O68" s="178"/>
      <c r="P68" s="184">
        <f t="shared" si="2"/>
        <v>20.519480519480521</v>
      </c>
      <c r="Q68" s="184">
        <f t="shared" si="3"/>
        <v>21.818181818181817</v>
      </c>
      <c r="R68" s="180"/>
      <c r="S68" s="180" t="str">
        <f t="shared" si="4"/>
        <v>BETUL</v>
      </c>
      <c r="T68" s="180" t="str">
        <f t="shared" si="5"/>
        <v>BETUL</v>
      </c>
      <c r="U68" s="180" t="str">
        <f t="shared" si="6"/>
        <v>OKE</v>
      </c>
      <c r="V68" s="180" t="str">
        <f t="shared" si="7"/>
        <v>OKE</v>
      </c>
      <c r="W68" s="280" t="s">
        <v>222</v>
      </c>
      <c r="X68" s="281">
        <v>1</v>
      </c>
      <c r="Y68" s="285" t="s">
        <v>3316</v>
      </c>
      <c r="Z68" s="281" t="s">
        <v>131</v>
      </c>
      <c r="AA68" s="281">
        <v>292</v>
      </c>
      <c r="AB68" s="283">
        <v>11</v>
      </c>
      <c r="AC68" s="284">
        <v>3.7671232876712302</v>
      </c>
      <c r="AD68" s="283">
        <v>11</v>
      </c>
      <c r="AE68" s="284">
        <v>3.7671232876712302</v>
      </c>
      <c r="AF68" s="280" t="s">
        <v>3318</v>
      </c>
    </row>
    <row r="69" spans="1:32">
      <c r="A69" s="295">
        <v>60</v>
      </c>
      <c r="B69" s="584" t="s">
        <v>222</v>
      </c>
      <c r="C69" s="585">
        <v>1</v>
      </c>
      <c r="D69" s="585" t="s">
        <v>3307</v>
      </c>
      <c r="E69" s="585" t="s">
        <v>128</v>
      </c>
      <c r="F69" s="248">
        <v>385</v>
      </c>
      <c r="G69" s="247">
        <v>93</v>
      </c>
      <c r="H69" s="249">
        <v>24.155844155844157</v>
      </c>
      <c r="I69" s="247">
        <v>97</v>
      </c>
      <c r="J69" s="249">
        <v>25.194805194805191</v>
      </c>
      <c r="K69" s="250" t="s">
        <v>3308</v>
      </c>
      <c r="M69" s="178" t="str">
        <f t="shared" si="8"/>
        <v>K</v>
      </c>
      <c r="N69" s="178" t="str">
        <f t="shared" si="1"/>
        <v>K</v>
      </c>
      <c r="O69" s="178"/>
      <c r="P69" s="184">
        <f t="shared" si="2"/>
        <v>24.155844155844157</v>
      </c>
      <c r="Q69" s="184">
        <f t="shared" si="3"/>
        <v>25.194805194805191</v>
      </c>
      <c r="R69" s="180"/>
      <c r="S69" s="180" t="str">
        <f t="shared" si="4"/>
        <v>BETUL</v>
      </c>
      <c r="T69" s="180" t="str">
        <f t="shared" si="5"/>
        <v>BETUL</v>
      </c>
      <c r="U69" s="180" t="str">
        <f t="shared" si="6"/>
        <v>OKE</v>
      </c>
      <c r="V69" s="180" t="str">
        <f t="shared" si="7"/>
        <v>OKE</v>
      </c>
      <c r="W69" s="280" t="s">
        <v>222</v>
      </c>
      <c r="X69" s="281">
        <v>1</v>
      </c>
      <c r="Y69" s="285" t="s">
        <v>3319</v>
      </c>
      <c r="Z69" s="289" t="s">
        <v>128</v>
      </c>
      <c r="AA69" s="289">
        <v>292</v>
      </c>
      <c r="AB69" s="283">
        <v>0</v>
      </c>
      <c r="AC69" s="284">
        <v>0</v>
      </c>
      <c r="AD69" s="283">
        <v>0</v>
      </c>
      <c r="AE69" s="284">
        <v>0</v>
      </c>
      <c r="AF69" s="280" t="s">
        <v>251</v>
      </c>
    </row>
    <row r="70" spans="1:32">
      <c r="A70" s="295">
        <v>61</v>
      </c>
      <c r="B70" s="584" t="s">
        <v>222</v>
      </c>
      <c r="C70" s="585">
        <v>1</v>
      </c>
      <c r="D70" s="585" t="s">
        <v>3310</v>
      </c>
      <c r="E70" s="585" t="s">
        <v>128</v>
      </c>
      <c r="F70" s="248">
        <v>292</v>
      </c>
      <c r="G70" s="247">
        <v>74</v>
      </c>
      <c r="H70" s="249">
        <v>25.342465753424658</v>
      </c>
      <c r="I70" s="247">
        <v>74</v>
      </c>
      <c r="J70" s="249">
        <v>25.342465753424658</v>
      </c>
      <c r="K70" s="250" t="s">
        <v>3311</v>
      </c>
      <c r="M70" s="178" t="str">
        <f t="shared" si="8"/>
        <v>K</v>
      </c>
      <c r="N70" s="178" t="str">
        <f t="shared" si="1"/>
        <v>K</v>
      </c>
      <c r="O70" s="178"/>
      <c r="P70" s="184">
        <f t="shared" si="2"/>
        <v>25.342465753424658</v>
      </c>
      <c r="Q70" s="184">
        <f t="shared" si="3"/>
        <v>25.342465753424658</v>
      </c>
      <c r="R70" s="180"/>
      <c r="S70" s="180" t="str">
        <f t="shared" si="4"/>
        <v>BETUL</v>
      </c>
      <c r="T70" s="180" t="str">
        <f t="shared" si="5"/>
        <v>BETUL</v>
      </c>
      <c r="U70" s="180" t="str">
        <f t="shared" si="6"/>
        <v>OKE</v>
      </c>
      <c r="V70" s="180" t="str">
        <f t="shared" si="7"/>
        <v>OKE</v>
      </c>
      <c r="W70" s="280" t="s">
        <v>222</v>
      </c>
      <c r="X70" s="281">
        <v>1</v>
      </c>
      <c r="Y70" s="285" t="s">
        <v>3321</v>
      </c>
      <c r="Z70" s="282" t="s">
        <v>128</v>
      </c>
      <c r="AA70" s="281">
        <v>292</v>
      </c>
      <c r="AB70" s="283">
        <v>16</v>
      </c>
      <c r="AC70" s="284">
        <v>5.4794520547945202</v>
      </c>
      <c r="AD70" s="283">
        <v>11</v>
      </c>
      <c r="AE70" s="284">
        <v>3.7671232876712302</v>
      </c>
      <c r="AF70" s="280" t="s">
        <v>3322</v>
      </c>
    </row>
    <row r="71" spans="1:32">
      <c r="A71" s="295">
        <v>62</v>
      </c>
      <c r="B71" s="588" t="s">
        <v>222</v>
      </c>
      <c r="C71" s="592">
        <v>1</v>
      </c>
      <c r="D71" s="592" t="s">
        <v>3312</v>
      </c>
      <c r="E71" s="585" t="s">
        <v>128</v>
      </c>
      <c r="F71" s="248">
        <v>292</v>
      </c>
      <c r="G71" s="247">
        <v>0</v>
      </c>
      <c r="H71" s="249">
        <v>0</v>
      </c>
      <c r="I71" s="247">
        <v>0</v>
      </c>
      <c r="J71" s="249">
        <v>0</v>
      </c>
      <c r="K71" s="250" t="s">
        <v>3313</v>
      </c>
      <c r="M71" s="178" t="str">
        <f t="shared" si="8"/>
        <v>K</v>
      </c>
      <c r="N71" s="178" t="str">
        <f t="shared" si="1"/>
        <v>K</v>
      </c>
      <c r="O71" s="178"/>
      <c r="P71" s="184">
        <f t="shared" si="2"/>
        <v>0</v>
      </c>
      <c r="Q71" s="184">
        <f t="shared" si="3"/>
        <v>0</v>
      </c>
      <c r="R71" s="180"/>
      <c r="S71" s="180" t="str">
        <f t="shared" si="4"/>
        <v>BETUL</v>
      </c>
      <c r="T71" s="180" t="str">
        <f t="shared" si="5"/>
        <v>BETUL</v>
      </c>
      <c r="U71" s="180" t="str">
        <f t="shared" si="6"/>
        <v>OKE</v>
      </c>
      <c r="V71" s="180" t="str">
        <f t="shared" si="7"/>
        <v>OKE</v>
      </c>
      <c r="W71" s="280" t="s">
        <v>222</v>
      </c>
      <c r="X71" s="281">
        <v>1</v>
      </c>
      <c r="Y71" s="285" t="s">
        <v>3323</v>
      </c>
      <c r="Z71" s="281" t="s">
        <v>128</v>
      </c>
      <c r="AA71" s="281">
        <v>292</v>
      </c>
      <c r="AB71" s="283">
        <v>68</v>
      </c>
      <c r="AC71" s="284">
        <v>23.287671232876701</v>
      </c>
      <c r="AD71" s="283">
        <v>67</v>
      </c>
      <c r="AE71" s="284">
        <v>22.945205479452099</v>
      </c>
      <c r="AF71" s="280" t="s">
        <v>3325</v>
      </c>
    </row>
    <row r="72" spans="1:32">
      <c r="A72" s="295">
        <v>63</v>
      </c>
      <c r="B72" s="584" t="s">
        <v>222</v>
      </c>
      <c r="C72" s="585">
        <v>1</v>
      </c>
      <c r="D72" s="585" t="s">
        <v>250</v>
      </c>
      <c r="E72" s="585" t="s">
        <v>131</v>
      </c>
      <c r="F72" s="248">
        <v>255</v>
      </c>
      <c r="G72" s="247">
        <v>84</v>
      </c>
      <c r="H72" s="249">
        <v>32.941176470588232</v>
      </c>
      <c r="I72" s="247">
        <v>84</v>
      </c>
      <c r="J72" s="249">
        <v>32.941176470588232</v>
      </c>
      <c r="K72" s="250" t="s">
        <v>3315</v>
      </c>
      <c r="M72" s="178" t="str">
        <f t="shared" si="8"/>
        <v>K</v>
      </c>
      <c r="N72" s="178" t="str">
        <f t="shared" si="1"/>
        <v>K</v>
      </c>
      <c r="O72" s="178"/>
      <c r="P72" s="184">
        <f t="shared" si="2"/>
        <v>32.941176470588232</v>
      </c>
      <c r="Q72" s="184">
        <f t="shared" si="3"/>
        <v>32.941176470588232</v>
      </c>
      <c r="R72" s="180"/>
      <c r="S72" s="180" t="str">
        <f t="shared" si="4"/>
        <v>BETUL</v>
      </c>
      <c r="T72" s="180" t="str">
        <f t="shared" si="5"/>
        <v>BETUL</v>
      </c>
      <c r="U72" s="180" t="str">
        <f t="shared" si="6"/>
        <v>OKE</v>
      </c>
      <c r="V72" s="180" t="str">
        <f t="shared" si="7"/>
        <v>OKE</v>
      </c>
      <c r="W72" s="280" t="s">
        <v>222</v>
      </c>
      <c r="X72" s="281">
        <v>1</v>
      </c>
      <c r="Y72" s="285" t="s">
        <v>3326</v>
      </c>
      <c r="Z72" s="281" t="s">
        <v>128</v>
      </c>
      <c r="AA72" s="281">
        <v>292</v>
      </c>
      <c r="AB72" s="283">
        <v>177</v>
      </c>
      <c r="AC72" s="284">
        <v>60.616438356164402</v>
      </c>
      <c r="AD72" s="283">
        <v>170</v>
      </c>
      <c r="AE72" s="284">
        <v>58.219178082191803</v>
      </c>
      <c r="AF72" s="280" t="s">
        <v>3328</v>
      </c>
    </row>
    <row r="73" spans="1:32">
      <c r="A73" s="295">
        <v>64</v>
      </c>
      <c r="B73" s="584" t="s">
        <v>222</v>
      </c>
      <c r="C73" s="585">
        <v>1</v>
      </c>
      <c r="D73" s="585" t="s">
        <v>3316</v>
      </c>
      <c r="E73" s="585" t="s">
        <v>131</v>
      </c>
      <c r="F73" s="248">
        <v>292</v>
      </c>
      <c r="G73" s="247">
        <v>153</v>
      </c>
      <c r="H73" s="249">
        <v>52.397260273972599</v>
      </c>
      <c r="I73" s="247">
        <v>167</v>
      </c>
      <c r="J73" s="249">
        <v>57.191780821917803</v>
      </c>
      <c r="K73" s="250" t="s">
        <v>3317</v>
      </c>
      <c r="M73" s="178" t="str">
        <f t="shared" si="8"/>
        <v>K</v>
      </c>
      <c r="N73" s="178" t="str">
        <f t="shared" si="1"/>
        <v>K</v>
      </c>
      <c r="O73" s="178"/>
      <c r="P73" s="184">
        <f t="shared" si="2"/>
        <v>52.397260273972599</v>
      </c>
      <c r="Q73" s="184">
        <f t="shared" si="3"/>
        <v>57.191780821917803</v>
      </c>
      <c r="R73" s="180"/>
      <c r="S73" s="180" t="str">
        <f t="shared" si="4"/>
        <v>BETUL</v>
      </c>
      <c r="T73" s="180" t="str">
        <f t="shared" si="5"/>
        <v>BETUL</v>
      </c>
      <c r="U73" s="180" t="str">
        <f t="shared" si="6"/>
        <v>OKE</v>
      </c>
      <c r="V73" s="180" t="str">
        <f t="shared" si="7"/>
        <v>OKE</v>
      </c>
      <c r="W73" s="280" t="s">
        <v>222</v>
      </c>
      <c r="X73" s="281">
        <v>2</v>
      </c>
      <c r="Y73" s="285" t="s">
        <v>223</v>
      </c>
      <c r="Z73" s="281" t="s">
        <v>131</v>
      </c>
      <c r="AA73" s="281">
        <v>292</v>
      </c>
      <c r="AB73" s="283">
        <v>212</v>
      </c>
      <c r="AC73" s="284">
        <v>72.602739726027394</v>
      </c>
      <c r="AD73" s="283">
        <v>214</v>
      </c>
      <c r="AE73" s="284">
        <v>73.287671232876704</v>
      </c>
      <c r="AF73" s="280" t="s">
        <v>3329</v>
      </c>
    </row>
    <row r="74" spans="1:32">
      <c r="A74" s="295">
        <v>65</v>
      </c>
      <c r="B74" s="584" t="s">
        <v>222</v>
      </c>
      <c r="C74" s="585">
        <v>1</v>
      </c>
      <c r="D74" s="585" t="s">
        <v>3319</v>
      </c>
      <c r="E74" s="585" t="s">
        <v>128</v>
      </c>
      <c r="F74" s="248">
        <v>292</v>
      </c>
      <c r="G74" s="247">
        <v>131</v>
      </c>
      <c r="H74" s="249">
        <v>44.863013698630141</v>
      </c>
      <c r="I74" s="247">
        <v>100</v>
      </c>
      <c r="J74" s="249">
        <v>34.246575342465754</v>
      </c>
      <c r="K74" s="250" t="s">
        <v>3320</v>
      </c>
      <c r="M74" s="178" t="str">
        <f t="shared" si="8"/>
        <v>K</v>
      </c>
      <c r="N74" s="178" t="str">
        <f t="shared" ref="N74:N137" si="9">IF(J74&gt;=80,"B","K")</f>
        <v>K</v>
      </c>
      <c r="O74" s="178"/>
      <c r="P74" s="184">
        <f t="shared" ref="P74:P137" si="10">(G74/F74)*100</f>
        <v>44.863013698630141</v>
      </c>
      <c r="Q74" s="184">
        <f t="shared" ref="Q74:Q137" si="11">(I74/F74)*100</f>
        <v>34.246575342465754</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W74" s="280" t="s">
        <v>222</v>
      </c>
      <c r="X74" s="281">
        <v>2</v>
      </c>
      <c r="Y74" s="282" t="s">
        <v>3330</v>
      </c>
      <c r="Z74" s="282" t="s">
        <v>128</v>
      </c>
      <c r="AA74" s="281">
        <v>292</v>
      </c>
      <c r="AB74" s="283">
        <v>196</v>
      </c>
      <c r="AC74" s="284">
        <v>67.123287671232902</v>
      </c>
      <c r="AD74" s="283">
        <v>222</v>
      </c>
      <c r="AE74" s="284">
        <v>76.027397260274</v>
      </c>
      <c r="AF74" s="280" t="s">
        <v>3332</v>
      </c>
    </row>
    <row r="75" spans="1:32">
      <c r="A75" s="295">
        <v>66</v>
      </c>
      <c r="B75" s="584" t="s">
        <v>222</v>
      </c>
      <c r="C75" s="585">
        <v>1</v>
      </c>
      <c r="D75" s="585" t="s">
        <v>3323</v>
      </c>
      <c r="E75" s="585" t="s">
        <v>128</v>
      </c>
      <c r="F75" s="248">
        <v>292</v>
      </c>
      <c r="G75" s="247">
        <v>104</v>
      </c>
      <c r="H75" s="249">
        <v>35.61643835616438</v>
      </c>
      <c r="I75" s="247">
        <v>99</v>
      </c>
      <c r="J75" s="249">
        <v>33.904109589041099</v>
      </c>
      <c r="K75" s="250" t="s">
        <v>3324</v>
      </c>
      <c r="M75" s="178" t="str">
        <f t="shared" si="8"/>
        <v>K</v>
      </c>
      <c r="N75" s="178" t="str">
        <f t="shared" si="9"/>
        <v>K</v>
      </c>
      <c r="O75" s="178"/>
      <c r="P75" s="184">
        <f t="shared" si="10"/>
        <v>35.61643835616438</v>
      </c>
      <c r="Q75" s="184">
        <f t="shared" si="11"/>
        <v>33.904109589041099</v>
      </c>
      <c r="R75" s="180"/>
      <c r="S75" s="180" t="str">
        <f t="shared" si="12"/>
        <v>BETUL</v>
      </c>
      <c r="T75" s="180" t="str">
        <f t="shared" si="13"/>
        <v>BETUL</v>
      </c>
      <c r="U75" s="180" t="str">
        <f t="shared" si="14"/>
        <v>OKE</v>
      </c>
      <c r="V75" s="180" t="str">
        <f t="shared" si="15"/>
        <v>OKE</v>
      </c>
      <c r="W75" s="280" t="s">
        <v>222</v>
      </c>
      <c r="X75" s="281">
        <v>2</v>
      </c>
      <c r="Y75" s="281" t="s">
        <v>3333</v>
      </c>
      <c r="Z75" s="282" t="s">
        <v>128</v>
      </c>
      <c r="AA75" s="281">
        <v>292</v>
      </c>
      <c r="AB75" s="283">
        <v>157</v>
      </c>
      <c r="AC75" s="284">
        <v>53.767123287671197</v>
      </c>
      <c r="AD75" s="283">
        <v>114</v>
      </c>
      <c r="AE75" s="284">
        <v>39.041095890411</v>
      </c>
      <c r="AF75" s="280" t="s">
        <v>3335</v>
      </c>
    </row>
    <row r="76" spans="1:32">
      <c r="A76" s="295">
        <v>67</v>
      </c>
      <c r="B76" s="584" t="s">
        <v>222</v>
      </c>
      <c r="C76" s="585">
        <v>1</v>
      </c>
      <c r="D76" s="585" t="s">
        <v>3326</v>
      </c>
      <c r="E76" s="585" t="s">
        <v>128</v>
      </c>
      <c r="F76" s="248">
        <v>292</v>
      </c>
      <c r="G76" s="247">
        <v>176</v>
      </c>
      <c r="H76" s="249">
        <v>60.273972602739725</v>
      </c>
      <c r="I76" s="247">
        <v>158</v>
      </c>
      <c r="J76" s="249">
        <v>54.109589041095894</v>
      </c>
      <c r="K76" s="250" t="s">
        <v>3327</v>
      </c>
      <c r="M76" s="178" t="str">
        <f t="shared" si="8"/>
        <v>K</v>
      </c>
      <c r="N76" s="178" t="str">
        <f t="shared" si="9"/>
        <v>K</v>
      </c>
      <c r="O76" s="178"/>
      <c r="P76" s="184">
        <f t="shared" si="10"/>
        <v>60.273972602739725</v>
      </c>
      <c r="Q76" s="184">
        <f t="shared" si="11"/>
        <v>54.109589041095894</v>
      </c>
      <c r="R76" s="180"/>
      <c r="S76" s="180" t="str">
        <f t="shared" si="12"/>
        <v>BETUL</v>
      </c>
      <c r="T76" s="180" t="str">
        <f t="shared" si="13"/>
        <v>BETUL</v>
      </c>
      <c r="U76" s="180" t="str">
        <f t="shared" si="14"/>
        <v>OKE</v>
      </c>
      <c r="V76" s="180" t="str">
        <f t="shared" si="15"/>
        <v>OKE</v>
      </c>
      <c r="W76" s="280" t="s">
        <v>222</v>
      </c>
      <c r="X76" s="281">
        <v>2</v>
      </c>
      <c r="Y76" s="281" t="s">
        <v>3336</v>
      </c>
      <c r="Z76" s="282" t="s">
        <v>128</v>
      </c>
      <c r="AA76" s="281">
        <v>385</v>
      </c>
      <c r="AB76" s="283">
        <v>45</v>
      </c>
      <c r="AC76" s="284">
        <v>11.6883116883117</v>
      </c>
      <c r="AD76" s="283">
        <v>38</v>
      </c>
      <c r="AE76" s="284">
        <v>9.8701298701298708</v>
      </c>
      <c r="AF76" s="280" t="s">
        <v>3338</v>
      </c>
    </row>
    <row r="77" spans="1:32">
      <c r="A77" s="295">
        <v>68</v>
      </c>
      <c r="B77" s="584" t="s">
        <v>222</v>
      </c>
      <c r="C77" s="585">
        <v>1</v>
      </c>
      <c r="D77" s="585" t="s">
        <v>3321</v>
      </c>
      <c r="E77" s="585" t="s">
        <v>128</v>
      </c>
      <c r="F77" s="248">
        <v>292</v>
      </c>
      <c r="G77" s="247">
        <v>14</v>
      </c>
      <c r="H77" s="249">
        <v>4.7945205479452051</v>
      </c>
      <c r="I77" s="247">
        <v>14</v>
      </c>
      <c r="J77" s="249">
        <v>4.7945205479452051</v>
      </c>
      <c r="K77" s="250" t="s">
        <v>3322</v>
      </c>
      <c r="M77" s="178" t="str">
        <f t="shared" si="8"/>
        <v>K</v>
      </c>
      <c r="N77" s="178" t="str">
        <f t="shared" si="9"/>
        <v>K</v>
      </c>
      <c r="O77" s="178"/>
      <c r="P77" s="184">
        <f t="shared" si="10"/>
        <v>4.7945205479452051</v>
      </c>
      <c r="Q77" s="184">
        <f t="shared" si="11"/>
        <v>4.7945205479452051</v>
      </c>
      <c r="R77" s="180"/>
      <c r="S77" s="180" t="str">
        <f t="shared" si="12"/>
        <v>BETUL</v>
      </c>
      <c r="T77" s="180" t="str">
        <f t="shared" si="13"/>
        <v>BETUL</v>
      </c>
      <c r="U77" s="180" t="str">
        <f t="shared" si="14"/>
        <v>OKE</v>
      </c>
      <c r="V77" s="180" t="str">
        <f t="shared" si="15"/>
        <v>OKE</v>
      </c>
      <c r="W77" s="280" t="s">
        <v>254</v>
      </c>
      <c r="X77" s="281">
        <v>1</v>
      </c>
      <c r="Y77" s="281" t="s">
        <v>3339</v>
      </c>
      <c r="Z77" s="282" t="s">
        <v>131</v>
      </c>
      <c r="AA77" s="281">
        <v>385</v>
      </c>
      <c r="AB77" s="283">
        <v>70</v>
      </c>
      <c r="AC77" s="284">
        <v>18.181818181818201</v>
      </c>
      <c r="AD77" s="283">
        <v>70</v>
      </c>
      <c r="AE77" s="284">
        <v>18.181818181818201</v>
      </c>
      <c r="AF77" s="280" t="s">
        <v>3340</v>
      </c>
    </row>
    <row r="78" spans="1:32">
      <c r="A78" s="295">
        <v>69</v>
      </c>
      <c r="B78" s="584" t="s">
        <v>222</v>
      </c>
      <c r="C78" s="585">
        <v>2</v>
      </c>
      <c r="D78" s="585" t="s">
        <v>223</v>
      </c>
      <c r="E78" s="585" t="s">
        <v>131</v>
      </c>
      <c r="F78" s="248">
        <v>292</v>
      </c>
      <c r="G78" s="247">
        <v>189</v>
      </c>
      <c r="H78" s="249">
        <v>64.726027397260282</v>
      </c>
      <c r="I78" s="247">
        <v>191</v>
      </c>
      <c r="J78" s="249">
        <v>65.410958904109577</v>
      </c>
      <c r="K78" s="250" t="s">
        <v>224</v>
      </c>
      <c r="M78" s="178" t="str">
        <f t="shared" si="8"/>
        <v>K</v>
      </c>
      <c r="N78" s="178" t="str">
        <f t="shared" si="9"/>
        <v>K</v>
      </c>
      <c r="O78" s="178"/>
      <c r="P78" s="184">
        <f t="shared" si="10"/>
        <v>64.726027397260282</v>
      </c>
      <c r="Q78" s="184">
        <f t="shared" si="11"/>
        <v>65.410958904109577</v>
      </c>
      <c r="R78" s="180"/>
      <c r="S78" s="180" t="str">
        <f t="shared" si="12"/>
        <v>BETUL</v>
      </c>
      <c r="T78" s="180" t="str">
        <f t="shared" si="13"/>
        <v>BETUL</v>
      </c>
      <c r="U78" s="180" t="str">
        <f t="shared" si="14"/>
        <v>OKE</v>
      </c>
      <c r="V78" s="180" t="str">
        <f t="shared" si="15"/>
        <v>OKE</v>
      </c>
      <c r="W78" s="280" t="s">
        <v>254</v>
      </c>
      <c r="X78" s="281">
        <v>1</v>
      </c>
      <c r="Y78" s="281" t="s">
        <v>3341</v>
      </c>
      <c r="Z78" s="282" t="s">
        <v>131</v>
      </c>
      <c r="AA78" s="281">
        <v>385</v>
      </c>
      <c r="AB78" s="283">
        <v>241</v>
      </c>
      <c r="AC78" s="284">
        <v>62.597402597402599</v>
      </c>
      <c r="AD78" s="283">
        <v>219</v>
      </c>
      <c r="AE78" s="284">
        <v>56.883116883116898</v>
      </c>
      <c r="AF78" s="280" t="s">
        <v>3343</v>
      </c>
    </row>
    <row r="79" spans="1:32">
      <c r="A79" s="295">
        <v>70</v>
      </c>
      <c r="B79" s="584" t="s">
        <v>222</v>
      </c>
      <c r="C79" s="585">
        <v>2</v>
      </c>
      <c r="D79" s="585" t="s">
        <v>3330</v>
      </c>
      <c r="E79" s="585" t="s">
        <v>128</v>
      </c>
      <c r="F79" s="248">
        <v>292</v>
      </c>
      <c r="G79" s="247">
        <v>121</v>
      </c>
      <c r="H79" s="249">
        <v>41.438356164383563</v>
      </c>
      <c r="I79" s="247">
        <v>120</v>
      </c>
      <c r="J79" s="249">
        <v>41.095890410958901</v>
      </c>
      <c r="K79" s="250" t="s">
        <v>3331</v>
      </c>
      <c r="M79" s="178" t="str">
        <f t="shared" si="8"/>
        <v>K</v>
      </c>
      <c r="N79" s="178" t="str">
        <f t="shared" si="9"/>
        <v>K</v>
      </c>
      <c r="O79" s="178"/>
      <c r="P79" s="184">
        <f t="shared" si="10"/>
        <v>41.438356164383563</v>
      </c>
      <c r="Q79" s="184">
        <f t="shared" si="11"/>
        <v>41.095890410958901</v>
      </c>
      <c r="R79" s="180"/>
      <c r="S79" s="180" t="str">
        <f t="shared" si="12"/>
        <v>BETUL</v>
      </c>
      <c r="T79" s="180" t="str">
        <f t="shared" si="13"/>
        <v>BETUL</v>
      </c>
      <c r="U79" s="180" t="str">
        <f t="shared" si="14"/>
        <v>OKE</v>
      </c>
      <c r="V79" s="180" t="str">
        <f t="shared" si="15"/>
        <v>OKE</v>
      </c>
      <c r="W79" s="280" t="s">
        <v>254</v>
      </c>
      <c r="X79" s="281">
        <v>1</v>
      </c>
      <c r="Y79" s="285" t="s">
        <v>3344</v>
      </c>
      <c r="Z79" s="281" t="s">
        <v>131</v>
      </c>
      <c r="AA79" s="281">
        <v>385</v>
      </c>
      <c r="AB79" s="283">
        <v>139</v>
      </c>
      <c r="AC79" s="284">
        <v>36.103896103896098</v>
      </c>
      <c r="AD79" s="283">
        <v>154</v>
      </c>
      <c r="AE79" s="284">
        <v>40</v>
      </c>
      <c r="AF79" s="280" t="s">
        <v>3346</v>
      </c>
    </row>
    <row r="80" spans="1:32">
      <c r="A80" s="295">
        <v>71</v>
      </c>
      <c r="B80" s="584" t="s">
        <v>222</v>
      </c>
      <c r="C80" s="585">
        <v>2</v>
      </c>
      <c r="D80" s="585" t="s">
        <v>3333</v>
      </c>
      <c r="E80" s="585" t="s">
        <v>128</v>
      </c>
      <c r="F80" s="248">
        <v>292</v>
      </c>
      <c r="G80" s="247">
        <v>122</v>
      </c>
      <c r="H80" s="249">
        <v>41.780821917808218</v>
      </c>
      <c r="I80" s="247">
        <v>100</v>
      </c>
      <c r="J80" s="249">
        <v>34.246575342465754</v>
      </c>
      <c r="K80" s="250" t="s">
        <v>3334</v>
      </c>
      <c r="M80" s="178" t="str">
        <f t="shared" si="8"/>
        <v>K</v>
      </c>
      <c r="N80" s="178" t="str">
        <f t="shared" si="9"/>
        <v>K</v>
      </c>
      <c r="O80" s="178"/>
      <c r="P80" s="184">
        <f t="shared" si="10"/>
        <v>41.780821917808218</v>
      </c>
      <c r="Q80" s="184">
        <f t="shared" si="11"/>
        <v>34.246575342465754</v>
      </c>
      <c r="R80" s="180"/>
      <c r="S80" s="180" t="str">
        <f t="shared" si="12"/>
        <v>BETUL</v>
      </c>
      <c r="T80" s="180" t="str">
        <f t="shared" si="13"/>
        <v>BETUL</v>
      </c>
      <c r="U80" s="180" t="str">
        <f t="shared" si="14"/>
        <v>OKE</v>
      </c>
      <c r="V80" s="180" t="str">
        <f t="shared" si="15"/>
        <v>OKE</v>
      </c>
      <c r="W80" s="280" t="s">
        <v>254</v>
      </c>
      <c r="X80" s="281">
        <v>1</v>
      </c>
      <c r="Y80" s="323" t="s">
        <v>3347</v>
      </c>
      <c r="Z80" s="282" t="s">
        <v>131</v>
      </c>
      <c r="AA80" s="281">
        <v>385</v>
      </c>
      <c r="AB80" s="283">
        <v>114</v>
      </c>
      <c r="AC80" s="284">
        <v>29.6103896103896</v>
      </c>
      <c r="AD80" s="283">
        <v>102</v>
      </c>
      <c r="AE80" s="284">
        <v>26.493506493506501</v>
      </c>
      <c r="AF80" s="280" t="s">
        <v>3349</v>
      </c>
    </row>
    <row r="81" spans="1:32">
      <c r="A81" s="295">
        <v>72</v>
      </c>
      <c r="B81" s="584" t="s">
        <v>222</v>
      </c>
      <c r="C81" s="585">
        <v>2</v>
      </c>
      <c r="D81" s="585" t="s">
        <v>3336</v>
      </c>
      <c r="E81" s="585" t="s">
        <v>128</v>
      </c>
      <c r="F81" s="248">
        <v>385</v>
      </c>
      <c r="G81" s="247">
        <v>83</v>
      </c>
      <c r="H81" s="249">
        <v>21.558441558441558</v>
      </c>
      <c r="I81" s="247">
        <v>68</v>
      </c>
      <c r="J81" s="249">
        <v>17.662337662337663</v>
      </c>
      <c r="K81" s="250" t="s">
        <v>3337</v>
      </c>
      <c r="M81" s="178" t="str">
        <f t="shared" si="8"/>
        <v>K</v>
      </c>
      <c r="N81" s="178" t="str">
        <f t="shared" si="9"/>
        <v>K</v>
      </c>
      <c r="O81" s="178"/>
      <c r="P81" s="184">
        <f t="shared" si="10"/>
        <v>21.558441558441558</v>
      </c>
      <c r="Q81" s="184">
        <f t="shared" si="11"/>
        <v>17.662337662337663</v>
      </c>
      <c r="R81" s="180"/>
      <c r="S81" s="180" t="str">
        <f t="shared" si="12"/>
        <v>BETUL</v>
      </c>
      <c r="T81" s="180" t="str">
        <f t="shared" si="13"/>
        <v>BETUL</v>
      </c>
      <c r="U81" s="180" t="str">
        <f t="shared" si="14"/>
        <v>OKE</v>
      </c>
      <c r="V81" s="180" t="str">
        <f t="shared" si="15"/>
        <v>OKE</v>
      </c>
      <c r="W81" s="280" t="s">
        <v>254</v>
      </c>
      <c r="X81" s="281">
        <v>1</v>
      </c>
      <c r="Y81" s="323" t="s">
        <v>3350</v>
      </c>
      <c r="Z81" s="281" t="s">
        <v>131</v>
      </c>
      <c r="AA81" s="281">
        <v>385</v>
      </c>
      <c r="AB81" s="283">
        <v>177</v>
      </c>
      <c r="AC81" s="284">
        <v>45.974025974025999</v>
      </c>
      <c r="AD81" s="283">
        <v>205</v>
      </c>
      <c r="AE81" s="284">
        <v>53.246753246753201</v>
      </c>
      <c r="AF81" s="280" t="s">
        <v>3352</v>
      </c>
    </row>
    <row r="82" spans="1:32">
      <c r="A82" s="295">
        <v>73</v>
      </c>
      <c r="B82" s="584" t="s">
        <v>254</v>
      </c>
      <c r="C82" s="585">
        <v>1</v>
      </c>
      <c r="D82" s="585" t="s">
        <v>3350</v>
      </c>
      <c r="E82" s="585" t="s">
        <v>131</v>
      </c>
      <c r="F82" s="248">
        <v>385</v>
      </c>
      <c r="G82" s="247">
        <v>228</v>
      </c>
      <c r="H82" s="249">
        <v>59.220779220779221</v>
      </c>
      <c r="I82" s="247">
        <v>258</v>
      </c>
      <c r="J82" s="249">
        <v>67.012987012987011</v>
      </c>
      <c r="K82" s="250" t="s">
        <v>3351</v>
      </c>
      <c r="M82" s="178" t="str">
        <f t="shared" si="8"/>
        <v>K</v>
      </c>
      <c r="N82" s="178" t="str">
        <f t="shared" si="9"/>
        <v>K</v>
      </c>
      <c r="O82" s="178"/>
      <c r="P82" s="184">
        <f t="shared" si="10"/>
        <v>59.220779220779221</v>
      </c>
      <c r="Q82" s="184">
        <f t="shared" si="11"/>
        <v>67.012987012987011</v>
      </c>
      <c r="R82" s="180"/>
      <c r="S82" s="180" t="str">
        <f t="shared" si="12"/>
        <v>BETUL</v>
      </c>
      <c r="T82" s="180" t="str">
        <f t="shared" si="13"/>
        <v>BETUL</v>
      </c>
      <c r="U82" s="180" t="str">
        <f t="shared" si="14"/>
        <v>OKE</v>
      </c>
      <c r="V82" s="180" t="str">
        <f t="shared" si="15"/>
        <v>OKE</v>
      </c>
      <c r="W82" s="280" t="s">
        <v>254</v>
      </c>
      <c r="X82" s="281">
        <v>1</v>
      </c>
      <c r="Y82" s="323" t="s">
        <v>3353</v>
      </c>
      <c r="Z82" s="281" t="s">
        <v>131</v>
      </c>
      <c r="AA82" s="281">
        <v>348</v>
      </c>
      <c r="AB82" s="283">
        <v>166</v>
      </c>
      <c r="AC82" s="284">
        <v>47.701149425287397</v>
      </c>
      <c r="AD82" s="283">
        <v>171</v>
      </c>
      <c r="AE82" s="284">
        <v>49.137931034482797</v>
      </c>
      <c r="AF82" s="280" t="s">
        <v>3355</v>
      </c>
    </row>
    <row r="83" spans="1:32">
      <c r="A83" s="295">
        <v>74</v>
      </c>
      <c r="B83" s="584" t="s">
        <v>254</v>
      </c>
      <c r="C83" s="585">
        <v>1</v>
      </c>
      <c r="D83" s="585" t="s">
        <v>3339</v>
      </c>
      <c r="E83" s="585" t="s">
        <v>131</v>
      </c>
      <c r="F83" s="248">
        <v>385</v>
      </c>
      <c r="G83" s="247">
        <v>70</v>
      </c>
      <c r="H83" s="249">
        <v>18.181818181818183</v>
      </c>
      <c r="I83" s="247">
        <v>68</v>
      </c>
      <c r="J83" s="249">
        <v>17.662337662337663</v>
      </c>
      <c r="K83" s="250" t="s">
        <v>3340</v>
      </c>
      <c r="M83" s="178" t="str">
        <f t="shared" si="8"/>
        <v>K</v>
      </c>
      <c r="N83" s="178" t="str">
        <f t="shared" si="9"/>
        <v>K</v>
      </c>
      <c r="O83" s="178"/>
      <c r="P83" s="184">
        <f t="shared" si="10"/>
        <v>18.181818181818183</v>
      </c>
      <c r="Q83" s="184">
        <f t="shared" si="11"/>
        <v>17.662337662337663</v>
      </c>
      <c r="R83" s="180"/>
      <c r="S83" s="180" t="str">
        <f t="shared" si="12"/>
        <v>BETUL</v>
      </c>
      <c r="T83" s="180" t="str">
        <f t="shared" si="13"/>
        <v>BETUL</v>
      </c>
      <c r="U83" s="180" t="str">
        <f t="shared" si="14"/>
        <v>OKE</v>
      </c>
      <c r="V83" s="180" t="str">
        <f t="shared" si="15"/>
        <v>OKE</v>
      </c>
      <c r="W83" s="280" t="s">
        <v>254</v>
      </c>
      <c r="X83" s="281">
        <v>2</v>
      </c>
      <c r="Y83" s="323" t="s">
        <v>255</v>
      </c>
      <c r="Z83" s="282" t="s">
        <v>131</v>
      </c>
      <c r="AA83" s="281">
        <v>320</v>
      </c>
      <c r="AB83" s="283">
        <v>209</v>
      </c>
      <c r="AC83" s="284">
        <v>65.3125</v>
      </c>
      <c r="AD83" s="283">
        <v>256</v>
      </c>
      <c r="AE83" s="284">
        <v>80</v>
      </c>
      <c r="AF83" s="280" t="s">
        <v>256</v>
      </c>
    </row>
    <row r="84" spans="1:32">
      <c r="A84" s="295">
        <v>75</v>
      </c>
      <c r="B84" s="584" t="s">
        <v>254</v>
      </c>
      <c r="C84" s="585">
        <v>1</v>
      </c>
      <c r="D84" s="585" t="s">
        <v>3341</v>
      </c>
      <c r="E84" s="585" t="s">
        <v>131</v>
      </c>
      <c r="F84" s="248">
        <v>385</v>
      </c>
      <c r="G84" s="247">
        <v>141</v>
      </c>
      <c r="H84" s="249">
        <v>36.623376623376622</v>
      </c>
      <c r="I84" s="247">
        <v>144</v>
      </c>
      <c r="J84" s="249">
        <v>37.402597402597401</v>
      </c>
      <c r="K84" s="250" t="s">
        <v>3342</v>
      </c>
      <c r="M84" s="178" t="str">
        <f t="shared" si="8"/>
        <v>K</v>
      </c>
      <c r="N84" s="178" t="str">
        <f t="shared" si="9"/>
        <v>K</v>
      </c>
      <c r="O84" s="178"/>
      <c r="P84" s="184">
        <f t="shared" si="10"/>
        <v>36.623376623376622</v>
      </c>
      <c r="Q84" s="184">
        <f t="shared" si="11"/>
        <v>37.402597402597401</v>
      </c>
      <c r="R84" s="180"/>
      <c r="S84" s="180" t="str">
        <f t="shared" si="12"/>
        <v>BETUL</v>
      </c>
      <c r="T84" s="180" t="str">
        <f t="shared" si="13"/>
        <v>BETUL</v>
      </c>
      <c r="U84" s="180" t="str">
        <f t="shared" si="14"/>
        <v>OKE</v>
      </c>
      <c r="V84" s="180" t="str">
        <f t="shared" si="15"/>
        <v>OKE</v>
      </c>
      <c r="W84" s="280" t="s">
        <v>254</v>
      </c>
      <c r="X84" s="281">
        <v>2</v>
      </c>
      <c r="Y84" s="287" t="s">
        <v>3356</v>
      </c>
      <c r="Z84" s="282" t="s">
        <v>128</v>
      </c>
      <c r="AA84" s="281">
        <v>400</v>
      </c>
      <c r="AB84" s="283">
        <v>269</v>
      </c>
      <c r="AC84" s="284">
        <v>67.25</v>
      </c>
      <c r="AD84" s="283">
        <v>262</v>
      </c>
      <c r="AE84" s="284">
        <v>65.5</v>
      </c>
      <c r="AF84" s="280" t="s">
        <v>3357</v>
      </c>
    </row>
    <row r="85" spans="1:32">
      <c r="A85" s="295">
        <v>76</v>
      </c>
      <c r="B85" s="584" t="s">
        <v>254</v>
      </c>
      <c r="C85" s="585">
        <v>1</v>
      </c>
      <c r="D85" s="585" t="s">
        <v>3344</v>
      </c>
      <c r="E85" s="585" t="s">
        <v>131</v>
      </c>
      <c r="F85" s="248">
        <v>385</v>
      </c>
      <c r="G85" s="247">
        <v>180</v>
      </c>
      <c r="H85" s="249">
        <v>46.753246753246749</v>
      </c>
      <c r="I85" s="247">
        <v>184</v>
      </c>
      <c r="J85" s="249">
        <v>47.79220779220779</v>
      </c>
      <c r="K85" s="250" t="s">
        <v>3345</v>
      </c>
      <c r="M85" s="178" t="str">
        <f t="shared" si="8"/>
        <v>K</v>
      </c>
      <c r="N85" s="178" t="str">
        <f t="shared" si="9"/>
        <v>K</v>
      </c>
      <c r="O85" s="178"/>
      <c r="P85" s="184">
        <f t="shared" si="10"/>
        <v>46.753246753246749</v>
      </c>
      <c r="Q85" s="184">
        <f t="shared" si="11"/>
        <v>47.79220779220779</v>
      </c>
      <c r="R85" s="180"/>
      <c r="S85" s="180" t="str">
        <f t="shared" si="12"/>
        <v>BETUL</v>
      </c>
      <c r="T85" s="180" t="str">
        <f t="shared" si="13"/>
        <v>BETUL</v>
      </c>
      <c r="U85" s="180" t="str">
        <f t="shared" si="14"/>
        <v>OKE</v>
      </c>
      <c r="V85" s="180" t="str">
        <f t="shared" si="15"/>
        <v>OKE</v>
      </c>
      <c r="W85" s="280" t="s">
        <v>254</v>
      </c>
      <c r="X85" s="281">
        <v>2</v>
      </c>
      <c r="Y85" s="287" t="s">
        <v>3358</v>
      </c>
      <c r="Z85" s="281" t="s">
        <v>131</v>
      </c>
      <c r="AA85" s="281">
        <v>300</v>
      </c>
      <c r="AB85" s="283">
        <v>176</v>
      </c>
      <c r="AC85" s="284">
        <v>58.6666666666667</v>
      </c>
      <c r="AD85" s="283">
        <v>204</v>
      </c>
      <c r="AE85" s="284">
        <v>68</v>
      </c>
      <c r="AF85" s="280" t="s">
        <v>3359</v>
      </c>
    </row>
    <row r="86" spans="1:32">
      <c r="A86" s="295">
        <v>77</v>
      </c>
      <c r="B86" s="584" t="s">
        <v>254</v>
      </c>
      <c r="C86" s="585">
        <v>1</v>
      </c>
      <c r="D86" s="585" t="s">
        <v>3347</v>
      </c>
      <c r="E86" s="585" t="s">
        <v>131</v>
      </c>
      <c r="F86" s="248">
        <v>385</v>
      </c>
      <c r="G86" s="247">
        <v>105</v>
      </c>
      <c r="H86" s="249">
        <v>27.27272727272727</v>
      </c>
      <c r="I86" s="247">
        <v>99</v>
      </c>
      <c r="J86" s="249">
        <v>25.714285714285712</v>
      </c>
      <c r="K86" s="250" t="s">
        <v>3348</v>
      </c>
      <c r="M86" s="178" t="str">
        <f t="shared" si="8"/>
        <v>K</v>
      </c>
      <c r="N86" s="178" t="str">
        <f t="shared" si="9"/>
        <v>K</v>
      </c>
      <c r="O86" s="178"/>
      <c r="P86" s="184">
        <f t="shared" si="10"/>
        <v>27.27272727272727</v>
      </c>
      <c r="Q86" s="184">
        <f t="shared" si="11"/>
        <v>25.714285714285712</v>
      </c>
      <c r="R86" s="180"/>
      <c r="S86" s="180" t="str">
        <f t="shared" si="12"/>
        <v>BETUL</v>
      </c>
      <c r="T86" s="180" t="str">
        <f t="shared" si="13"/>
        <v>BETUL</v>
      </c>
      <c r="U86" s="180" t="str">
        <f t="shared" si="14"/>
        <v>OKE</v>
      </c>
      <c r="V86" s="180" t="str">
        <f t="shared" si="15"/>
        <v>OKE</v>
      </c>
      <c r="W86" s="280" t="s">
        <v>254</v>
      </c>
      <c r="X86" s="281">
        <v>2</v>
      </c>
      <c r="Y86" s="287" t="s">
        <v>3360</v>
      </c>
      <c r="Z86" s="281" t="s">
        <v>128</v>
      </c>
      <c r="AA86" s="281">
        <v>348</v>
      </c>
      <c r="AB86" s="283">
        <v>103</v>
      </c>
      <c r="AC86" s="284">
        <v>29.597701149425301</v>
      </c>
      <c r="AD86" s="283">
        <v>125</v>
      </c>
      <c r="AE86" s="284">
        <v>35.919540229885101</v>
      </c>
      <c r="AF86" s="280" t="s">
        <v>3361</v>
      </c>
    </row>
    <row r="87" spans="1:32">
      <c r="A87" s="295">
        <v>78</v>
      </c>
      <c r="B87" s="584" t="s">
        <v>254</v>
      </c>
      <c r="C87" s="585">
        <v>1</v>
      </c>
      <c r="D87" s="585" t="s">
        <v>3353</v>
      </c>
      <c r="E87" s="585" t="s">
        <v>131</v>
      </c>
      <c r="F87" s="248">
        <v>348</v>
      </c>
      <c r="G87" s="247">
        <v>180</v>
      </c>
      <c r="H87" s="249">
        <v>51.724137931034484</v>
      </c>
      <c r="I87" s="247">
        <v>190</v>
      </c>
      <c r="J87" s="249">
        <v>54.597701149425291</v>
      </c>
      <c r="K87" s="250" t="s">
        <v>3354</v>
      </c>
      <c r="M87" s="178" t="str">
        <f t="shared" si="8"/>
        <v>K</v>
      </c>
      <c r="N87" s="178" t="str">
        <f t="shared" si="9"/>
        <v>K</v>
      </c>
      <c r="O87" s="178"/>
      <c r="P87" s="184">
        <f t="shared" si="10"/>
        <v>51.724137931034484</v>
      </c>
      <c r="Q87" s="184">
        <f t="shared" si="11"/>
        <v>54.597701149425291</v>
      </c>
      <c r="R87" s="180"/>
      <c r="S87" s="180" t="str">
        <f t="shared" si="12"/>
        <v>BETUL</v>
      </c>
      <c r="T87" s="180" t="str">
        <f t="shared" si="13"/>
        <v>BETUL</v>
      </c>
      <c r="U87" s="180" t="str">
        <f t="shared" si="14"/>
        <v>OKE</v>
      </c>
      <c r="V87" s="180" t="str">
        <f t="shared" si="15"/>
        <v>OKE</v>
      </c>
      <c r="W87" s="280" t="s">
        <v>48</v>
      </c>
      <c r="X87" s="281">
        <v>2</v>
      </c>
      <c r="Y87" s="287" t="s">
        <v>3364</v>
      </c>
      <c r="Z87" s="281" t="s">
        <v>128</v>
      </c>
      <c r="AA87" s="281">
        <v>385</v>
      </c>
      <c r="AB87" s="283">
        <v>72</v>
      </c>
      <c r="AC87" s="284">
        <v>18.7012987012987</v>
      </c>
      <c r="AD87" s="283">
        <v>68</v>
      </c>
      <c r="AE87" s="284">
        <v>17.662337662337698</v>
      </c>
      <c r="AF87" s="280" t="s">
        <v>3196</v>
      </c>
    </row>
    <row r="88" spans="1:32">
      <c r="A88" s="295">
        <v>79</v>
      </c>
      <c r="B88" s="584" t="s">
        <v>254</v>
      </c>
      <c r="C88" s="585">
        <v>2</v>
      </c>
      <c r="D88" s="585" t="s">
        <v>255</v>
      </c>
      <c r="E88" s="585" t="s">
        <v>131</v>
      </c>
      <c r="F88" s="248">
        <v>320</v>
      </c>
      <c r="G88" s="247">
        <v>174</v>
      </c>
      <c r="H88" s="249">
        <v>54.374999999999993</v>
      </c>
      <c r="I88" s="247">
        <v>201</v>
      </c>
      <c r="J88" s="249">
        <v>62.812500000000007</v>
      </c>
      <c r="K88" s="250" t="s">
        <v>256</v>
      </c>
      <c r="M88" s="178" t="str">
        <f t="shared" si="8"/>
        <v>K</v>
      </c>
      <c r="N88" s="178" t="str">
        <f t="shared" si="9"/>
        <v>K</v>
      </c>
      <c r="O88" s="178"/>
      <c r="P88" s="184">
        <f t="shared" si="10"/>
        <v>54.374999999999993</v>
      </c>
      <c r="Q88" s="184">
        <f t="shared" si="11"/>
        <v>62.812500000000007</v>
      </c>
      <c r="R88" s="180"/>
      <c r="S88" s="180" t="str">
        <f t="shared" si="12"/>
        <v>BETUL</v>
      </c>
      <c r="T88" s="180" t="str">
        <f t="shared" si="13"/>
        <v>BETUL</v>
      </c>
      <c r="U88" s="180" t="str">
        <f t="shared" si="14"/>
        <v>OKE</v>
      </c>
      <c r="V88" s="180" t="str">
        <f t="shared" si="15"/>
        <v>OKE</v>
      </c>
      <c r="W88" s="280" t="s">
        <v>471</v>
      </c>
      <c r="X88" s="281">
        <v>3</v>
      </c>
      <c r="Y88" s="281" t="s">
        <v>3366</v>
      </c>
      <c r="Z88" s="281" t="s">
        <v>131</v>
      </c>
      <c r="AA88" s="281">
        <v>385</v>
      </c>
      <c r="AB88" s="283">
        <v>145</v>
      </c>
      <c r="AC88" s="284">
        <v>37.662337662337698</v>
      </c>
      <c r="AD88" s="283">
        <v>190</v>
      </c>
      <c r="AE88" s="284">
        <v>49.350649350649299</v>
      </c>
      <c r="AF88" s="280" t="s">
        <v>3367</v>
      </c>
    </row>
    <row r="89" spans="1:32">
      <c r="A89" s="295">
        <v>80</v>
      </c>
      <c r="B89" s="588" t="s">
        <v>254</v>
      </c>
      <c r="C89" s="592">
        <v>2</v>
      </c>
      <c r="D89" s="592" t="s">
        <v>3356</v>
      </c>
      <c r="E89" s="585" t="s">
        <v>128</v>
      </c>
      <c r="F89" s="248">
        <v>400</v>
      </c>
      <c r="G89" s="247">
        <v>76</v>
      </c>
      <c r="H89" s="249">
        <v>19</v>
      </c>
      <c r="I89" s="247">
        <v>48</v>
      </c>
      <c r="J89" s="249">
        <v>12</v>
      </c>
      <c r="K89" s="250" t="s">
        <v>3357</v>
      </c>
      <c r="M89" s="178" t="str">
        <f t="shared" si="8"/>
        <v>K</v>
      </c>
      <c r="N89" s="178" t="str">
        <f t="shared" si="9"/>
        <v>K</v>
      </c>
      <c r="O89" s="178"/>
      <c r="P89" s="184">
        <f t="shared" si="10"/>
        <v>19</v>
      </c>
      <c r="Q89" s="184">
        <f t="shared" si="11"/>
        <v>12</v>
      </c>
      <c r="R89" s="180"/>
      <c r="S89" s="180" t="str">
        <f t="shared" si="12"/>
        <v>BETUL</v>
      </c>
      <c r="T89" s="180" t="str">
        <f t="shared" si="13"/>
        <v>BETUL</v>
      </c>
      <c r="U89" s="180" t="str">
        <f t="shared" si="14"/>
        <v>OKE</v>
      </c>
      <c r="V89" s="180" t="str">
        <f t="shared" si="15"/>
        <v>OKE</v>
      </c>
      <c r="W89" s="280" t="s">
        <v>471</v>
      </c>
      <c r="X89" s="281">
        <v>3</v>
      </c>
      <c r="Y89" s="281" t="s">
        <v>3369</v>
      </c>
      <c r="Z89" s="281" t="s">
        <v>128</v>
      </c>
      <c r="AA89" s="281">
        <v>385</v>
      </c>
      <c r="AB89" s="283">
        <v>75</v>
      </c>
      <c r="AC89" s="284">
        <v>19.480519480519501</v>
      </c>
      <c r="AD89" s="283">
        <v>110</v>
      </c>
      <c r="AE89" s="284">
        <v>28.571428571428601</v>
      </c>
      <c r="AF89" s="280" t="s">
        <v>3370</v>
      </c>
    </row>
    <row r="90" spans="1:32">
      <c r="A90" s="295">
        <v>81</v>
      </c>
      <c r="B90" s="584" t="s">
        <v>254</v>
      </c>
      <c r="C90" s="585">
        <v>2</v>
      </c>
      <c r="D90" s="585" t="s">
        <v>3358</v>
      </c>
      <c r="E90" s="585" t="s">
        <v>131</v>
      </c>
      <c r="F90" s="248">
        <v>300</v>
      </c>
      <c r="G90" s="247">
        <v>102</v>
      </c>
      <c r="H90" s="249">
        <v>34</v>
      </c>
      <c r="I90" s="247">
        <v>118</v>
      </c>
      <c r="J90" s="249">
        <v>39.333333333333329</v>
      </c>
      <c r="K90" s="250" t="s">
        <v>3359</v>
      </c>
      <c r="M90" s="178" t="str">
        <f t="shared" si="8"/>
        <v>K</v>
      </c>
      <c r="N90" s="178" t="str">
        <f t="shared" si="9"/>
        <v>K</v>
      </c>
      <c r="O90" s="178"/>
      <c r="P90" s="184">
        <f t="shared" si="10"/>
        <v>34</v>
      </c>
      <c r="Q90" s="184">
        <f t="shared" si="11"/>
        <v>39.333333333333329</v>
      </c>
      <c r="R90" s="180"/>
      <c r="S90" s="180" t="str">
        <f t="shared" si="12"/>
        <v>BETUL</v>
      </c>
      <c r="T90" s="180" t="str">
        <f t="shared" si="13"/>
        <v>BETUL</v>
      </c>
      <c r="U90" s="180" t="str">
        <f t="shared" si="14"/>
        <v>OKE</v>
      </c>
      <c r="V90" s="180" t="str">
        <f t="shared" si="15"/>
        <v>OKE</v>
      </c>
      <c r="W90" s="280" t="s">
        <v>471</v>
      </c>
      <c r="X90" s="281">
        <v>3</v>
      </c>
      <c r="Y90" s="281" t="s">
        <v>3371</v>
      </c>
      <c r="Z90" s="282" t="s">
        <v>128</v>
      </c>
      <c r="AA90" s="281">
        <v>385</v>
      </c>
      <c r="AB90" s="283">
        <v>0</v>
      </c>
      <c r="AC90" s="284">
        <v>0</v>
      </c>
      <c r="AD90" s="283">
        <v>0</v>
      </c>
      <c r="AE90" s="284">
        <v>0</v>
      </c>
      <c r="AF90" s="280" t="s">
        <v>3372</v>
      </c>
    </row>
    <row r="91" spans="1:32">
      <c r="A91" s="295">
        <v>82</v>
      </c>
      <c r="B91" s="584" t="s">
        <v>254</v>
      </c>
      <c r="C91" s="585">
        <v>2</v>
      </c>
      <c r="D91" s="585" t="s">
        <v>3360</v>
      </c>
      <c r="E91" s="585" t="s">
        <v>128</v>
      </c>
      <c r="F91" s="248">
        <v>348</v>
      </c>
      <c r="G91" s="247">
        <v>193</v>
      </c>
      <c r="H91" s="249">
        <v>55.459770114942529</v>
      </c>
      <c r="I91" s="247">
        <v>202</v>
      </c>
      <c r="J91" s="249">
        <v>58.045977011494251</v>
      </c>
      <c r="K91" s="250" t="s">
        <v>3361</v>
      </c>
      <c r="M91" s="178" t="str">
        <f t="shared" si="8"/>
        <v>K</v>
      </c>
      <c r="N91" s="178" t="str">
        <f t="shared" si="9"/>
        <v>K</v>
      </c>
      <c r="O91" s="178"/>
      <c r="P91" s="184">
        <f t="shared" si="10"/>
        <v>55.459770114942529</v>
      </c>
      <c r="Q91" s="184">
        <f t="shared" si="11"/>
        <v>58.045977011494251</v>
      </c>
      <c r="R91" s="180"/>
      <c r="S91" s="180" t="str">
        <f t="shared" si="12"/>
        <v>BETUL</v>
      </c>
      <c r="T91" s="180" t="str">
        <f t="shared" si="13"/>
        <v>BETUL</v>
      </c>
      <c r="U91" s="180" t="str">
        <f t="shared" si="14"/>
        <v>OKE</v>
      </c>
      <c r="V91" s="180" t="str">
        <f t="shared" si="15"/>
        <v>OKE</v>
      </c>
      <c r="W91" s="280" t="s">
        <v>471</v>
      </c>
      <c r="X91" s="281">
        <v>3</v>
      </c>
      <c r="Y91" s="281" t="s">
        <v>3374</v>
      </c>
      <c r="Z91" s="281" t="s">
        <v>131</v>
      </c>
      <c r="AA91" s="281">
        <v>385</v>
      </c>
      <c r="AB91" s="283">
        <v>150</v>
      </c>
      <c r="AC91" s="284">
        <v>38.961038961039002</v>
      </c>
      <c r="AD91" s="283">
        <v>190</v>
      </c>
      <c r="AE91" s="284">
        <v>49.350649350649299</v>
      </c>
      <c r="AF91" s="280" t="s">
        <v>3375</v>
      </c>
    </row>
    <row r="92" spans="1:32">
      <c r="A92" s="295">
        <v>83</v>
      </c>
      <c r="B92" s="584" t="s">
        <v>254</v>
      </c>
      <c r="C92" s="585">
        <v>3</v>
      </c>
      <c r="D92" s="585" t="s">
        <v>3362</v>
      </c>
      <c r="E92" s="585" t="s">
        <v>128</v>
      </c>
      <c r="F92" s="248">
        <v>400</v>
      </c>
      <c r="G92" s="247">
        <v>22</v>
      </c>
      <c r="H92" s="249">
        <v>5.5</v>
      </c>
      <c r="I92" s="247">
        <v>0</v>
      </c>
      <c r="J92" s="249">
        <v>0</v>
      </c>
      <c r="K92" s="250" t="s">
        <v>3363</v>
      </c>
      <c r="M92" s="178" t="str">
        <f t="shared" si="8"/>
        <v>K</v>
      </c>
      <c r="N92" s="178" t="str">
        <f t="shared" si="9"/>
        <v>K</v>
      </c>
      <c r="O92" s="178"/>
      <c r="P92" s="184">
        <f t="shared" si="10"/>
        <v>5.5</v>
      </c>
      <c r="Q92" s="184">
        <f t="shared" si="11"/>
        <v>0</v>
      </c>
      <c r="R92" s="180"/>
      <c r="S92" s="180" t="str">
        <f t="shared" si="12"/>
        <v>BETUL</v>
      </c>
      <c r="T92" s="180" t="str">
        <f t="shared" si="13"/>
        <v>BETUL</v>
      </c>
      <c r="U92" s="180" t="str">
        <f t="shared" si="14"/>
        <v>OKE</v>
      </c>
      <c r="V92" s="180" t="str">
        <f t="shared" si="15"/>
        <v>OKE</v>
      </c>
      <c r="W92" s="280" t="s">
        <v>471</v>
      </c>
      <c r="X92" s="281">
        <v>3</v>
      </c>
      <c r="Y92" s="281" t="s">
        <v>3377</v>
      </c>
      <c r="Z92" s="281" t="s">
        <v>131</v>
      </c>
      <c r="AA92" s="281">
        <v>385</v>
      </c>
      <c r="AB92" s="283">
        <v>25</v>
      </c>
      <c r="AC92" s="284">
        <v>6.4935064935064899</v>
      </c>
      <c r="AD92" s="283">
        <v>30</v>
      </c>
      <c r="AE92" s="284">
        <v>7.7922077922077904</v>
      </c>
      <c r="AF92" s="280" t="s">
        <v>3378</v>
      </c>
    </row>
    <row r="93" spans="1:32">
      <c r="A93" s="295">
        <v>84</v>
      </c>
      <c r="B93" s="584" t="s">
        <v>254</v>
      </c>
      <c r="C93" s="585">
        <v>3</v>
      </c>
      <c r="D93" s="585" t="s">
        <v>3365</v>
      </c>
      <c r="E93" s="585" t="s">
        <v>128</v>
      </c>
      <c r="F93" s="248">
        <v>400</v>
      </c>
      <c r="G93" s="247">
        <v>102</v>
      </c>
      <c r="H93" s="249">
        <v>25.5</v>
      </c>
      <c r="I93" s="247">
        <v>119</v>
      </c>
      <c r="J93" s="249">
        <v>29.75</v>
      </c>
      <c r="K93" s="250"/>
      <c r="M93" s="178" t="str">
        <f t="shared" si="8"/>
        <v>K</v>
      </c>
      <c r="N93" s="178" t="str">
        <f t="shared" si="9"/>
        <v>K</v>
      </c>
      <c r="O93" s="178"/>
      <c r="P93" s="184">
        <f t="shared" si="10"/>
        <v>25.5</v>
      </c>
      <c r="Q93" s="184">
        <f t="shared" si="11"/>
        <v>29.75</v>
      </c>
      <c r="R93" s="180"/>
      <c r="S93" s="180" t="str">
        <f t="shared" si="12"/>
        <v>BETUL</v>
      </c>
      <c r="T93" s="180" t="str">
        <f t="shared" si="13"/>
        <v>BETUL</v>
      </c>
      <c r="U93" s="180" t="str">
        <f t="shared" si="14"/>
        <v>OKE</v>
      </c>
      <c r="V93" s="180" t="str">
        <f t="shared" si="15"/>
        <v>OKE</v>
      </c>
      <c r="W93" s="280" t="s">
        <v>471</v>
      </c>
      <c r="X93" s="281">
        <v>4</v>
      </c>
      <c r="Y93" s="281" t="s">
        <v>3380</v>
      </c>
      <c r="Z93" s="281" t="s">
        <v>128</v>
      </c>
      <c r="AA93" s="281">
        <v>385</v>
      </c>
      <c r="AB93" s="283">
        <v>145</v>
      </c>
      <c r="AC93" s="284">
        <v>37.662337662337698</v>
      </c>
      <c r="AD93" s="283">
        <v>185</v>
      </c>
      <c r="AE93" s="284">
        <v>48.051948051948102</v>
      </c>
      <c r="AF93" s="280" t="s">
        <v>3381</v>
      </c>
    </row>
    <row r="94" spans="1:32">
      <c r="A94" s="295">
        <v>85</v>
      </c>
      <c r="B94" s="584" t="s">
        <v>254</v>
      </c>
      <c r="C94" s="585">
        <v>3</v>
      </c>
      <c r="D94" s="585" t="s">
        <v>3368</v>
      </c>
      <c r="E94" s="585" t="s">
        <v>128</v>
      </c>
      <c r="F94" s="248">
        <v>400</v>
      </c>
      <c r="G94" s="247">
        <v>137</v>
      </c>
      <c r="H94" s="249">
        <v>34.25</v>
      </c>
      <c r="I94" s="247">
        <v>139</v>
      </c>
      <c r="J94" s="249">
        <v>34.75</v>
      </c>
      <c r="K94" s="250"/>
      <c r="M94" s="178" t="str">
        <f t="shared" si="8"/>
        <v>K</v>
      </c>
      <c r="N94" s="178" t="str">
        <f t="shared" si="9"/>
        <v>K</v>
      </c>
      <c r="O94" s="178"/>
      <c r="P94" s="184">
        <f t="shared" si="10"/>
        <v>34.25</v>
      </c>
      <c r="Q94" s="184">
        <f t="shared" si="11"/>
        <v>34.75</v>
      </c>
      <c r="R94" s="180"/>
      <c r="S94" s="180" t="str">
        <f t="shared" si="12"/>
        <v>BETUL</v>
      </c>
      <c r="T94" s="180" t="str">
        <f t="shared" si="13"/>
        <v>BETUL</v>
      </c>
      <c r="U94" s="180" t="str">
        <f t="shared" si="14"/>
        <v>OKE</v>
      </c>
      <c r="V94" s="180" t="str">
        <f t="shared" si="15"/>
        <v>OKE</v>
      </c>
      <c r="W94" s="280" t="s">
        <v>471</v>
      </c>
      <c r="X94" s="281">
        <v>4</v>
      </c>
      <c r="Y94" s="281" t="s">
        <v>3383</v>
      </c>
      <c r="Z94" s="281" t="s">
        <v>128</v>
      </c>
      <c r="AA94" s="281">
        <v>385</v>
      </c>
      <c r="AB94" s="283">
        <v>105</v>
      </c>
      <c r="AC94" s="284">
        <v>27.272727272727298</v>
      </c>
      <c r="AD94" s="283">
        <v>145</v>
      </c>
      <c r="AE94" s="284">
        <v>37.662337662337698</v>
      </c>
      <c r="AF94" s="280" t="s">
        <v>3384</v>
      </c>
    </row>
    <row r="95" spans="1:32">
      <c r="A95" s="295">
        <v>86</v>
      </c>
      <c r="B95" s="584" t="s">
        <v>254</v>
      </c>
      <c r="C95" s="585">
        <v>3</v>
      </c>
      <c r="D95" s="585" t="s">
        <v>2059</v>
      </c>
      <c r="E95" s="585" t="s">
        <v>128</v>
      </c>
      <c r="F95" s="248">
        <v>400</v>
      </c>
      <c r="G95" s="247">
        <v>94</v>
      </c>
      <c r="H95" s="249">
        <v>23.5</v>
      </c>
      <c r="I95" s="247">
        <v>112</v>
      </c>
      <c r="J95" s="249">
        <v>28.000000000000004</v>
      </c>
      <c r="K95" s="250"/>
      <c r="M95" s="178" t="str">
        <f t="shared" si="8"/>
        <v>K</v>
      </c>
      <c r="N95" s="178" t="str">
        <f t="shared" si="9"/>
        <v>K</v>
      </c>
      <c r="O95" s="178"/>
      <c r="P95" s="184">
        <f t="shared" si="10"/>
        <v>23.5</v>
      </c>
      <c r="Q95" s="184">
        <f t="shared" si="11"/>
        <v>28.000000000000004</v>
      </c>
      <c r="R95" s="180"/>
      <c r="S95" s="180" t="str">
        <f t="shared" si="12"/>
        <v>BETUL</v>
      </c>
      <c r="T95" s="180" t="str">
        <f t="shared" si="13"/>
        <v>BETUL</v>
      </c>
      <c r="U95" s="180" t="str">
        <f t="shared" si="14"/>
        <v>OKE</v>
      </c>
      <c r="V95" s="180" t="str">
        <f t="shared" si="15"/>
        <v>OKE</v>
      </c>
      <c r="W95" s="280" t="s">
        <v>471</v>
      </c>
      <c r="X95" s="281">
        <v>4</v>
      </c>
      <c r="Y95" s="285" t="s">
        <v>3386</v>
      </c>
      <c r="Z95" s="281" t="s">
        <v>128</v>
      </c>
      <c r="AA95" s="281">
        <v>385</v>
      </c>
      <c r="AB95" s="283">
        <v>45</v>
      </c>
      <c r="AC95" s="284">
        <v>11.6883116883117</v>
      </c>
      <c r="AD95" s="283">
        <v>80</v>
      </c>
      <c r="AE95" s="284">
        <v>20.7792207792208</v>
      </c>
      <c r="AF95" s="280" t="s">
        <v>3387</v>
      </c>
    </row>
    <row r="96" spans="1:32">
      <c r="A96" s="295">
        <v>87</v>
      </c>
      <c r="B96" s="584" t="s">
        <v>254</v>
      </c>
      <c r="C96" s="585">
        <v>3</v>
      </c>
      <c r="D96" s="585" t="s">
        <v>5529</v>
      </c>
      <c r="E96" s="585" t="s">
        <v>128</v>
      </c>
      <c r="F96" s="248">
        <v>400</v>
      </c>
      <c r="G96" s="247">
        <v>125</v>
      </c>
      <c r="H96" s="249">
        <v>31.25</v>
      </c>
      <c r="I96" s="247">
        <v>147</v>
      </c>
      <c r="J96" s="249">
        <v>36.75</v>
      </c>
      <c r="K96" s="250"/>
      <c r="M96" s="178" t="str">
        <f t="shared" si="8"/>
        <v>K</v>
      </c>
      <c r="N96" s="178" t="str">
        <f t="shared" si="9"/>
        <v>K</v>
      </c>
      <c r="O96" s="178"/>
      <c r="P96" s="184">
        <f t="shared" si="10"/>
        <v>31.25</v>
      </c>
      <c r="Q96" s="184">
        <f t="shared" si="11"/>
        <v>36.75</v>
      </c>
      <c r="R96" s="180"/>
      <c r="S96" s="180" t="str">
        <f t="shared" si="12"/>
        <v>BETUL</v>
      </c>
      <c r="T96" s="180" t="str">
        <f t="shared" si="13"/>
        <v>BETUL</v>
      </c>
      <c r="U96" s="180" t="str">
        <f t="shared" si="14"/>
        <v>OKE</v>
      </c>
      <c r="V96" s="180" t="str">
        <f t="shared" si="15"/>
        <v>OKE</v>
      </c>
      <c r="W96" s="280" t="s">
        <v>259</v>
      </c>
      <c r="X96" s="281">
        <v>2</v>
      </c>
      <c r="Y96" s="285" t="s">
        <v>3389</v>
      </c>
      <c r="Z96" s="281" t="s">
        <v>128</v>
      </c>
      <c r="AA96" s="281">
        <v>425</v>
      </c>
      <c r="AB96" s="283">
        <v>192</v>
      </c>
      <c r="AC96" s="284">
        <v>45.176470588235297</v>
      </c>
      <c r="AD96" s="283">
        <v>165</v>
      </c>
      <c r="AE96" s="284">
        <v>38.823529411764703</v>
      </c>
      <c r="AF96" s="280" t="s">
        <v>3390</v>
      </c>
    </row>
    <row r="97" spans="1:32">
      <c r="A97" s="295">
        <v>88</v>
      </c>
      <c r="B97" s="584" t="s">
        <v>471</v>
      </c>
      <c r="C97" s="585">
        <v>3</v>
      </c>
      <c r="D97" s="585" t="s">
        <v>3366</v>
      </c>
      <c r="E97" s="585" t="s">
        <v>131</v>
      </c>
      <c r="F97" s="248">
        <v>385</v>
      </c>
      <c r="G97" s="247">
        <v>190</v>
      </c>
      <c r="H97" s="249">
        <v>49.350649350649348</v>
      </c>
      <c r="I97" s="247">
        <v>225</v>
      </c>
      <c r="J97" s="249">
        <v>58.441558441558442</v>
      </c>
      <c r="K97" s="250" t="s">
        <v>3376</v>
      </c>
      <c r="M97" s="178" t="str">
        <f t="shared" si="8"/>
        <v>K</v>
      </c>
      <c r="N97" s="178" t="str">
        <f t="shared" si="9"/>
        <v>K</v>
      </c>
      <c r="O97" s="178"/>
      <c r="P97" s="184">
        <f t="shared" si="10"/>
        <v>49.350649350649348</v>
      </c>
      <c r="Q97" s="184">
        <f t="shared" si="11"/>
        <v>58.441558441558442</v>
      </c>
      <c r="R97" s="180"/>
      <c r="S97" s="180" t="str">
        <f t="shared" si="12"/>
        <v>BETUL</v>
      </c>
      <c r="T97" s="180" t="str">
        <f t="shared" si="13"/>
        <v>BETUL</v>
      </c>
      <c r="U97" s="180" t="str">
        <f t="shared" si="14"/>
        <v>OKE</v>
      </c>
      <c r="V97" s="180" t="str">
        <f t="shared" si="15"/>
        <v>OKE</v>
      </c>
      <c r="W97" s="280" t="s">
        <v>259</v>
      </c>
      <c r="X97" s="281">
        <v>2</v>
      </c>
      <c r="Y97" s="325" t="s">
        <v>3392</v>
      </c>
      <c r="Z97" s="281" t="s">
        <v>128</v>
      </c>
      <c r="AA97" s="281">
        <v>425</v>
      </c>
      <c r="AB97" s="283">
        <v>170</v>
      </c>
      <c r="AC97" s="284">
        <v>40</v>
      </c>
      <c r="AD97" s="283">
        <v>144</v>
      </c>
      <c r="AE97" s="284">
        <v>33.882352941176499</v>
      </c>
      <c r="AF97" s="280" t="s">
        <v>3393</v>
      </c>
    </row>
    <row r="98" spans="1:32">
      <c r="A98" s="295">
        <v>89</v>
      </c>
      <c r="B98" s="584" t="s">
        <v>471</v>
      </c>
      <c r="C98" s="585">
        <v>3</v>
      </c>
      <c r="D98" s="585" t="s">
        <v>3369</v>
      </c>
      <c r="E98" s="585" t="s">
        <v>128</v>
      </c>
      <c r="F98" s="248">
        <v>385</v>
      </c>
      <c r="G98" s="247">
        <v>175</v>
      </c>
      <c r="H98" s="249">
        <v>45.454545454545453</v>
      </c>
      <c r="I98" s="247">
        <v>183</v>
      </c>
      <c r="J98" s="249">
        <v>47.532467532467528</v>
      </c>
      <c r="K98" s="250" t="s">
        <v>3379</v>
      </c>
      <c r="M98" s="178" t="str">
        <f t="shared" si="8"/>
        <v>K</v>
      </c>
      <c r="N98" s="178" t="str">
        <f t="shared" si="9"/>
        <v>K</v>
      </c>
      <c r="O98" s="178"/>
      <c r="P98" s="184">
        <f t="shared" si="10"/>
        <v>45.454545454545453</v>
      </c>
      <c r="Q98" s="184">
        <f t="shared" si="11"/>
        <v>47.532467532467528</v>
      </c>
      <c r="R98" s="180"/>
      <c r="S98" s="180" t="str">
        <f t="shared" si="12"/>
        <v>BETUL</v>
      </c>
      <c r="T98" s="180" t="str">
        <f t="shared" si="13"/>
        <v>BETUL</v>
      </c>
      <c r="U98" s="180" t="str">
        <f t="shared" si="14"/>
        <v>OKE</v>
      </c>
      <c r="V98" s="180" t="str">
        <f t="shared" si="15"/>
        <v>OKE</v>
      </c>
      <c r="W98" s="280" t="s">
        <v>259</v>
      </c>
      <c r="X98" s="281">
        <v>2</v>
      </c>
      <c r="Y98" s="285" t="s">
        <v>3395</v>
      </c>
      <c r="Z98" s="281" t="s">
        <v>131</v>
      </c>
      <c r="AA98" s="281">
        <v>425</v>
      </c>
      <c r="AB98" s="283">
        <v>217</v>
      </c>
      <c r="AC98" s="284">
        <v>51.058823529411796</v>
      </c>
      <c r="AD98" s="283">
        <v>191</v>
      </c>
      <c r="AE98" s="284">
        <v>44.941176470588204</v>
      </c>
      <c r="AF98" s="280" t="s">
        <v>3396</v>
      </c>
    </row>
    <row r="99" spans="1:32">
      <c r="A99" s="295">
        <v>90</v>
      </c>
      <c r="B99" s="584" t="s">
        <v>471</v>
      </c>
      <c r="C99" s="585">
        <v>3</v>
      </c>
      <c r="D99" s="585" t="s">
        <v>3371</v>
      </c>
      <c r="E99" s="585" t="s">
        <v>128</v>
      </c>
      <c r="F99" s="248">
        <v>385</v>
      </c>
      <c r="G99" s="247">
        <v>0</v>
      </c>
      <c r="H99" s="249">
        <v>0</v>
      </c>
      <c r="I99" s="247">
        <v>0</v>
      </c>
      <c r="J99" s="249">
        <v>0</v>
      </c>
      <c r="K99" s="250" t="s">
        <v>3382</v>
      </c>
      <c r="M99" s="178" t="str">
        <f t="shared" si="8"/>
        <v>K</v>
      </c>
      <c r="N99" s="178" t="str">
        <f t="shared" si="9"/>
        <v>K</v>
      </c>
      <c r="O99" s="178"/>
      <c r="P99" s="184">
        <f t="shared" si="10"/>
        <v>0</v>
      </c>
      <c r="Q99" s="184">
        <f t="shared" si="11"/>
        <v>0</v>
      </c>
      <c r="R99" s="180"/>
      <c r="S99" s="180" t="str">
        <f t="shared" si="12"/>
        <v>BETUL</v>
      </c>
      <c r="T99" s="180" t="str">
        <f t="shared" si="13"/>
        <v>BETUL</v>
      </c>
      <c r="U99" s="180" t="str">
        <f t="shared" si="14"/>
        <v>OKE</v>
      </c>
      <c r="V99" s="180" t="str">
        <f t="shared" si="15"/>
        <v>OKE</v>
      </c>
      <c r="W99" s="280" t="s">
        <v>259</v>
      </c>
      <c r="X99" s="281">
        <v>2</v>
      </c>
      <c r="Y99" s="285" t="s">
        <v>3398</v>
      </c>
      <c r="Z99" s="281" t="s">
        <v>128</v>
      </c>
      <c r="AA99" s="281">
        <v>425</v>
      </c>
      <c r="AB99" s="283">
        <v>258</v>
      </c>
      <c r="AC99" s="284">
        <v>60.705882352941202</v>
      </c>
      <c r="AD99" s="283">
        <v>259</v>
      </c>
      <c r="AE99" s="284">
        <v>60.941176470588204</v>
      </c>
      <c r="AF99" s="280" t="s">
        <v>3399</v>
      </c>
    </row>
    <row r="100" spans="1:32">
      <c r="A100" s="295">
        <v>91</v>
      </c>
      <c r="B100" s="584" t="s">
        <v>471</v>
      </c>
      <c r="C100" s="585">
        <v>3</v>
      </c>
      <c r="D100" s="585" t="s">
        <v>3374</v>
      </c>
      <c r="E100" s="585" t="s">
        <v>131</v>
      </c>
      <c r="F100" s="248">
        <v>385</v>
      </c>
      <c r="G100" s="247">
        <v>158</v>
      </c>
      <c r="H100" s="249">
        <v>41.038961038961041</v>
      </c>
      <c r="I100" s="247">
        <v>182</v>
      </c>
      <c r="J100" s="249">
        <v>47.272727272727273</v>
      </c>
      <c r="K100" s="250" t="s">
        <v>3385</v>
      </c>
      <c r="M100" s="178" t="str">
        <f t="shared" si="8"/>
        <v>K</v>
      </c>
      <c r="N100" s="178" t="str">
        <f t="shared" si="9"/>
        <v>K</v>
      </c>
      <c r="O100" s="178"/>
      <c r="P100" s="184">
        <f t="shared" si="10"/>
        <v>41.038961038961041</v>
      </c>
      <c r="Q100" s="184">
        <f t="shared" si="11"/>
        <v>47.272727272727273</v>
      </c>
      <c r="R100" s="180"/>
      <c r="S100" s="180" t="str">
        <f t="shared" si="12"/>
        <v>BETUL</v>
      </c>
      <c r="T100" s="180" t="str">
        <f t="shared" si="13"/>
        <v>BETUL</v>
      </c>
      <c r="U100" s="180" t="str">
        <f t="shared" si="14"/>
        <v>OKE</v>
      </c>
      <c r="V100" s="180" t="str">
        <f t="shared" si="15"/>
        <v>OKE</v>
      </c>
      <c r="W100" s="280" t="s">
        <v>259</v>
      </c>
      <c r="X100" s="281">
        <v>2</v>
      </c>
      <c r="Y100" s="285" t="s">
        <v>3401</v>
      </c>
      <c r="Z100" s="281" t="s">
        <v>128</v>
      </c>
      <c r="AA100" s="281">
        <v>385</v>
      </c>
      <c r="AB100" s="283">
        <v>110</v>
      </c>
      <c r="AC100" s="284">
        <v>28.571428571428601</v>
      </c>
      <c r="AD100" s="283">
        <v>88</v>
      </c>
      <c r="AE100" s="284">
        <v>22.8571428571429</v>
      </c>
      <c r="AF100" s="280" t="s">
        <v>3402</v>
      </c>
    </row>
    <row r="101" spans="1:32">
      <c r="A101" s="295">
        <v>92</v>
      </c>
      <c r="B101" s="584" t="s">
        <v>471</v>
      </c>
      <c r="C101" s="585">
        <v>3</v>
      </c>
      <c r="D101" s="585" t="s">
        <v>3377</v>
      </c>
      <c r="E101" s="585" t="s">
        <v>131</v>
      </c>
      <c r="F101" s="248">
        <v>385</v>
      </c>
      <c r="G101" s="247">
        <v>155</v>
      </c>
      <c r="H101" s="249">
        <v>40.259740259740262</v>
      </c>
      <c r="I101" s="247">
        <v>155</v>
      </c>
      <c r="J101" s="249">
        <v>40.259740259740262</v>
      </c>
      <c r="K101" s="250" t="s">
        <v>3388</v>
      </c>
      <c r="M101" s="178" t="str">
        <f t="shared" si="8"/>
        <v>K</v>
      </c>
      <c r="N101" s="178" t="str">
        <f t="shared" si="9"/>
        <v>K</v>
      </c>
      <c r="O101" s="178"/>
      <c r="P101" s="184">
        <f t="shared" si="10"/>
        <v>40.259740259740262</v>
      </c>
      <c r="Q101" s="184">
        <f t="shared" si="11"/>
        <v>40.259740259740262</v>
      </c>
      <c r="R101" s="180"/>
      <c r="S101" s="180" t="str">
        <f t="shared" si="12"/>
        <v>BETUL</v>
      </c>
      <c r="T101" s="180" t="str">
        <f t="shared" si="13"/>
        <v>BETUL</v>
      </c>
      <c r="U101" s="180" t="str">
        <f t="shared" si="14"/>
        <v>OKE</v>
      </c>
      <c r="V101" s="180" t="str">
        <f t="shared" si="15"/>
        <v>OKE</v>
      </c>
      <c r="W101" s="280" t="s">
        <v>259</v>
      </c>
      <c r="X101" s="281">
        <v>2</v>
      </c>
      <c r="Y101" s="285" t="s">
        <v>3405</v>
      </c>
      <c r="Z101" s="281" t="s">
        <v>128</v>
      </c>
      <c r="AA101" s="281">
        <v>425</v>
      </c>
      <c r="AB101" s="283">
        <v>259</v>
      </c>
      <c r="AC101" s="284">
        <v>60.941176470588204</v>
      </c>
      <c r="AD101" s="283">
        <v>256</v>
      </c>
      <c r="AE101" s="284">
        <v>60.235294117647101</v>
      </c>
      <c r="AF101" s="280" t="s">
        <v>3256</v>
      </c>
    </row>
    <row r="102" spans="1:32">
      <c r="A102" s="295">
        <v>93</v>
      </c>
      <c r="B102" s="584" t="s">
        <v>471</v>
      </c>
      <c r="C102" s="585">
        <v>3</v>
      </c>
      <c r="D102" s="585" t="s">
        <v>3391</v>
      </c>
      <c r="E102" s="585" t="s">
        <v>128</v>
      </c>
      <c r="F102" s="248">
        <v>398</v>
      </c>
      <c r="G102" s="247">
        <v>165</v>
      </c>
      <c r="H102" s="249">
        <v>41.457286432160807</v>
      </c>
      <c r="I102" s="247">
        <v>185</v>
      </c>
      <c r="J102" s="249">
        <v>46.482412060301506</v>
      </c>
      <c r="K102" s="250"/>
      <c r="M102" s="178" t="str">
        <f t="shared" si="8"/>
        <v>K</v>
      </c>
      <c r="N102" s="178" t="str">
        <f t="shared" si="9"/>
        <v>K</v>
      </c>
      <c r="O102" s="178"/>
      <c r="P102" s="184">
        <f t="shared" si="10"/>
        <v>41.457286432160807</v>
      </c>
      <c r="Q102" s="184">
        <f t="shared" si="11"/>
        <v>46.482412060301506</v>
      </c>
      <c r="R102" s="180"/>
      <c r="S102" s="180" t="str">
        <f t="shared" si="12"/>
        <v>BETUL</v>
      </c>
      <c r="T102" s="180" t="str">
        <f t="shared" si="13"/>
        <v>BETUL</v>
      </c>
      <c r="U102" s="180" t="str">
        <f t="shared" si="14"/>
        <v>OKE</v>
      </c>
      <c r="V102" s="180" t="str">
        <f t="shared" si="15"/>
        <v>OKE</v>
      </c>
      <c r="W102" s="280" t="s">
        <v>259</v>
      </c>
      <c r="X102" s="281">
        <v>2</v>
      </c>
      <c r="Y102" s="285" t="s">
        <v>3408</v>
      </c>
      <c r="Z102" s="281" t="s">
        <v>128</v>
      </c>
      <c r="AA102" s="281">
        <v>425</v>
      </c>
      <c r="AB102" s="283">
        <v>166</v>
      </c>
      <c r="AC102" s="284">
        <v>39.058823529411796</v>
      </c>
      <c r="AD102" s="283">
        <v>145</v>
      </c>
      <c r="AE102" s="284">
        <v>34.117647058823501</v>
      </c>
      <c r="AF102" s="280" t="s">
        <v>3409</v>
      </c>
    </row>
    <row r="103" spans="1:32">
      <c r="A103" s="295">
        <v>94</v>
      </c>
      <c r="B103" s="584" t="s">
        <v>471</v>
      </c>
      <c r="C103" s="585">
        <v>4</v>
      </c>
      <c r="D103" s="585" t="s">
        <v>3386</v>
      </c>
      <c r="E103" s="585" t="s">
        <v>128</v>
      </c>
      <c r="F103" s="248">
        <v>385</v>
      </c>
      <c r="G103" s="247">
        <v>210</v>
      </c>
      <c r="H103" s="249">
        <v>54.54545454545454</v>
      </c>
      <c r="I103" s="247">
        <v>200</v>
      </c>
      <c r="J103" s="249">
        <v>51.94805194805194</v>
      </c>
      <c r="K103" s="250" t="s">
        <v>3400</v>
      </c>
      <c r="M103" s="178" t="str">
        <f t="shared" si="8"/>
        <v>K</v>
      </c>
      <c r="N103" s="178" t="str">
        <f t="shared" si="9"/>
        <v>K</v>
      </c>
      <c r="O103" s="178"/>
      <c r="P103" s="184">
        <f t="shared" si="10"/>
        <v>54.54545454545454</v>
      </c>
      <c r="Q103" s="184">
        <f t="shared" si="11"/>
        <v>51.94805194805194</v>
      </c>
      <c r="R103" s="180"/>
      <c r="S103" s="180" t="str">
        <f t="shared" si="12"/>
        <v>BETUL</v>
      </c>
      <c r="T103" s="180" t="str">
        <f t="shared" si="13"/>
        <v>BETUL</v>
      </c>
      <c r="U103" s="180" t="str">
        <f t="shared" si="14"/>
        <v>OKE</v>
      </c>
      <c r="V103" s="180" t="str">
        <f t="shared" si="15"/>
        <v>OKE</v>
      </c>
      <c r="W103" s="280" t="s">
        <v>259</v>
      </c>
      <c r="X103" s="281">
        <v>2</v>
      </c>
      <c r="Y103" s="285" t="s">
        <v>3411</v>
      </c>
      <c r="Z103" s="281" t="s">
        <v>128</v>
      </c>
      <c r="AA103" s="281">
        <v>425</v>
      </c>
      <c r="AB103" s="283">
        <v>263</v>
      </c>
      <c r="AC103" s="284">
        <v>61.882352941176499</v>
      </c>
      <c r="AD103" s="283">
        <v>267</v>
      </c>
      <c r="AE103" s="284">
        <v>62.823529411764703</v>
      </c>
      <c r="AF103" s="280" t="s">
        <v>3412</v>
      </c>
    </row>
    <row r="104" spans="1:32">
      <c r="A104" s="295">
        <v>95</v>
      </c>
      <c r="B104" s="584" t="s">
        <v>471</v>
      </c>
      <c r="C104" s="585">
        <v>4</v>
      </c>
      <c r="D104" s="585" t="s">
        <v>3380</v>
      </c>
      <c r="E104" s="585" t="s">
        <v>128</v>
      </c>
      <c r="F104" s="248">
        <v>385</v>
      </c>
      <c r="G104" s="247">
        <v>165</v>
      </c>
      <c r="H104" s="249">
        <v>42.857142857142854</v>
      </c>
      <c r="I104" s="247">
        <v>165</v>
      </c>
      <c r="J104" s="249">
        <v>42.857142857142854</v>
      </c>
      <c r="K104" s="250" t="s">
        <v>3394</v>
      </c>
      <c r="M104" s="178" t="str">
        <f t="shared" si="8"/>
        <v>K</v>
      </c>
      <c r="N104" s="178" t="str">
        <f t="shared" si="9"/>
        <v>K</v>
      </c>
      <c r="O104" s="178"/>
      <c r="P104" s="184">
        <f t="shared" si="10"/>
        <v>42.857142857142854</v>
      </c>
      <c r="Q104" s="184">
        <f t="shared" si="11"/>
        <v>42.857142857142854</v>
      </c>
      <c r="R104" s="180"/>
      <c r="S104" s="180" t="str">
        <f t="shared" si="12"/>
        <v>BETUL</v>
      </c>
      <c r="T104" s="180" t="str">
        <f t="shared" si="13"/>
        <v>BETUL</v>
      </c>
      <c r="U104" s="180" t="str">
        <f t="shared" si="14"/>
        <v>OKE</v>
      </c>
      <c r="V104" s="180" t="str">
        <f t="shared" si="15"/>
        <v>OKE</v>
      </c>
      <c r="W104" s="280" t="s">
        <v>259</v>
      </c>
      <c r="X104" s="281">
        <v>2</v>
      </c>
      <c r="Y104" s="285" t="s">
        <v>260</v>
      </c>
      <c r="Z104" s="281" t="s">
        <v>128</v>
      </c>
      <c r="AA104" s="281">
        <v>240</v>
      </c>
      <c r="AB104" s="283">
        <v>196</v>
      </c>
      <c r="AC104" s="284">
        <v>81.6666666666667</v>
      </c>
      <c r="AD104" s="283">
        <v>45</v>
      </c>
      <c r="AE104" s="284">
        <v>18.75</v>
      </c>
      <c r="AF104" s="280" t="s">
        <v>261</v>
      </c>
    </row>
    <row r="105" spans="1:32">
      <c r="A105" s="295">
        <v>96</v>
      </c>
      <c r="B105" s="584" t="s">
        <v>471</v>
      </c>
      <c r="C105" s="585">
        <v>4</v>
      </c>
      <c r="D105" s="585" t="s">
        <v>3383</v>
      </c>
      <c r="E105" s="585" t="s">
        <v>128</v>
      </c>
      <c r="F105" s="248">
        <v>385</v>
      </c>
      <c r="G105" s="247">
        <v>145</v>
      </c>
      <c r="H105" s="249">
        <v>37.662337662337663</v>
      </c>
      <c r="I105" s="247">
        <v>157</v>
      </c>
      <c r="J105" s="249">
        <v>40.779220779220779</v>
      </c>
      <c r="K105" s="250" t="s">
        <v>3397</v>
      </c>
      <c r="M105" s="178" t="str">
        <f t="shared" si="8"/>
        <v>K</v>
      </c>
      <c r="N105" s="178" t="str">
        <f t="shared" si="9"/>
        <v>K</v>
      </c>
      <c r="O105" s="178"/>
      <c r="P105" s="184">
        <f t="shared" si="10"/>
        <v>37.662337662337663</v>
      </c>
      <c r="Q105" s="184">
        <f t="shared" si="11"/>
        <v>40.779220779220779</v>
      </c>
      <c r="R105" s="180"/>
      <c r="S105" s="180" t="str">
        <f t="shared" si="12"/>
        <v>BETUL</v>
      </c>
      <c r="T105" s="180" t="str">
        <f t="shared" si="13"/>
        <v>BETUL</v>
      </c>
      <c r="U105" s="180" t="str">
        <f t="shared" si="14"/>
        <v>OKE</v>
      </c>
      <c r="V105" s="180" t="str">
        <f t="shared" si="15"/>
        <v>OKE</v>
      </c>
      <c r="W105" s="280" t="s">
        <v>259</v>
      </c>
      <c r="X105" s="281">
        <v>3</v>
      </c>
      <c r="Y105" s="285" t="s">
        <v>3413</v>
      </c>
      <c r="Z105" s="282" t="s">
        <v>128</v>
      </c>
      <c r="AA105" s="281">
        <v>348</v>
      </c>
      <c r="AB105" s="283">
        <v>96</v>
      </c>
      <c r="AC105" s="284">
        <v>27.586206896551701</v>
      </c>
      <c r="AD105" s="283">
        <v>77</v>
      </c>
      <c r="AE105" s="284">
        <v>22.1264367816092</v>
      </c>
      <c r="AF105" s="280" t="s">
        <v>3414</v>
      </c>
    </row>
    <row r="106" spans="1:32">
      <c r="A106" s="295">
        <v>97</v>
      </c>
      <c r="B106" s="584" t="s">
        <v>471</v>
      </c>
      <c r="C106" s="585">
        <v>5</v>
      </c>
      <c r="D106" s="585" t="s">
        <v>3403</v>
      </c>
      <c r="E106" s="585" t="s">
        <v>128</v>
      </c>
      <c r="F106" s="248">
        <v>471</v>
      </c>
      <c r="G106" s="247">
        <v>95</v>
      </c>
      <c r="H106" s="249">
        <v>20.169851380042463</v>
      </c>
      <c r="I106" s="247">
        <v>135</v>
      </c>
      <c r="J106" s="249">
        <v>28.662420382165603</v>
      </c>
      <c r="K106" s="250" t="s">
        <v>3404</v>
      </c>
      <c r="M106" s="178" t="str">
        <f t="shared" si="8"/>
        <v>K</v>
      </c>
      <c r="N106" s="178" t="str">
        <f t="shared" si="9"/>
        <v>K</v>
      </c>
      <c r="O106" s="178"/>
      <c r="P106" s="184">
        <f t="shared" si="10"/>
        <v>20.169851380042463</v>
      </c>
      <c r="Q106" s="184">
        <f t="shared" si="11"/>
        <v>28.662420382165603</v>
      </c>
      <c r="R106" s="180"/>
      <c r="S106" s="180" t="str">
        <f t="shared" si="12"/>
        <v>BETUL</v>
      </c>
      <c r="T106" s="180" t="str">
        <f t="shared" si="13"/>
        <v>BETUL</v>
      </c>
      <c r="U106" s="180" t="str">
        <f t="shared" si="14"/>
        <v>OKE</v>
      </c>
      <c r="V106" s="180" t="str">
        <f t="shared" si="15"/>
        <v>OKE</v>
      </c>
      <c r="W106" s="280" t="s">
        <v>259</v>
      </c>
      <c r="X106" s="281">
        <v>3</v>
      </c>
      <c r="Y106" s="285" t="s">
        <v>3415</v>
      </c>
      <c r="Z106" s="281" t="s">
        <v>128</v>
      </c>
      <c r="AA106" s="281">
        <v>348</v>
      </c>
      <c r="AB106" s="283">
        <v>120</v>
      </c>
      <c r="AC106" s="284">
        <v>34.482758620689701</v>
      </c>
      <c r="AD106" s="283">
        <v>108</v>
      </c>
      <c r="AE106" s="284">
        <v>31.034482758620701</v>
      </c>
      <c r="AF106" s="280" t="s">
        <v>3416</v>
      </c>
    </row>
    <row r="107" spans="1:32">
      <c r="A107" s="295">
        <v>98</v>
      </c>
      <c r="B107" s="584" t="s">
        <v>471</v>
      </c>
      <c r="C107" s="585">
        <v>5</v>
      </c>
      <c r="D107" s="585" t="s">
        <v>3406</v>
      </c>
      <c r="E107" s="585" t="s">
        <v>128</v>
      </c>
      <c r="F107" s="248">
        <v>471</v>
      </c>
      <c r="G107" s="247">
        <v>88</v>
      </c>
      <c r="H107" s="249">
        <v>18.683651804670912</v>
      </c>
      <c r="I107" s="247">
        <v>95</v>
      </c>
      <c r="J107" s="249">
        <v>20.169851380042463</v>
      </c>
      <c r="K107" s="250" t="s">
        <v>3407</v>
      </c>
      <c r="M107" s="178" t="str">
        <f t="shared" si="8"/>
        <v>K</v>
      </c>
      <c r="N107" s="178" t="str">
        <f t="shared" si="9"/>
        <v>K</v>
      </c>
      <c r="O107" s="178"/>
      <c r="P107" s="184">
        <f t="shared" si="10"/>
        <v>18.683651804670912</v>
      </c>
      <c r="Q107" s="184">
        <f t="shared" si="11"/>
        <v>20.169851380042463</v>
      </c>
      <c r="R107" s="180"/>
      <c r="S107" s="180" t="str">
        <f t="shared" si="12"/>
        <v>BETUL</v>
      </c>
      <c r="T107" s="180" t="str">
        <f t="shared" si="13"/>
        <v>BETUL</v>
      </c>
      <c r="U107" s="180" t="str">
        <f t="shared" si="14"/>
        <v>OKE</v>
      </c>
      <c r="V107" s="180" t="str">
        <f t="shared" si="15"/>
        <v>OKE</v>
      </c>
      <c r="W107" s="280" t="s">
        <v>259</v>
      </c>
      <c r="X107" s="281">
        <v>3</v>
      </c>
      <c r="Y107" s="285" t="s">
        <v>3418</v>
      </c>
      <c r="Z107" s="281" t="s">
        <v>128</v>
      </c>
      <c r="AA107" s="281">
        <v>348</v>
      </c>
      <c r="AB107" s="283">
        <v>160</v>
      </c>
      <c r="AC107" s="284">
        <v>45.977011494252899</v>
      </c>
      <c r="AD107" s="283">
        <v>142</v>
      </c>
      <c r="AE107" s="284">
        <v>40.804597701149397</v>
      </c>
      <c r="AF107" s="280" t="s">
        <v>3419</v>
      </c>
    </row>
    <row r="108" spans="1:32">
      <c r="A108" s="295">
        <v>99</v>
      </c>
      <c r="B108" s="584" t="s">
        <v>259</v>
      </c>
      <c r="C108" s="585">
        <v>2</v>
      </c>
      <c r="D108" s="585" t="s">
        <v>3389</v>
      </c>
      <c r="E108" s="585" t="s">
        <v>128</v>
      </c>
      <c r="F108" s="248">
        <v>425</v>
      </c>
      <c r="G108" s="247">
        <v>111</v>
      </c>
      <c r="H108" s="249">
        <v>26.117647058823529</v>
      </c>
      <c r="I108" s="247">
        <v>102</v>
      </c>
      <c r="J108" s="249">
        <v>24</v>
      </c>
      <c r="K108" s="250" t="s">
        <v>3410</v>
      </c>
      <c r="M108" s="178" t="str">
        <f t="shared" si="8"/>
        <v>K</v>
      </c>
      <c r="N108" s="178" t="str">
        <f t="shared" si="9"/>
        <v>K</v>
      </c>
      <c r="O108" s="178"/>
      <c r="P108" s="184">
        <f t="shared" si="10"/>
        <v>26.117647058823529</v>
      </c>
      <c r="Q108" s="184">
        <f t="shared" si="11"/>
        <v>24</v>
      </c>
      <c r="R108" s="180"/>
      <c r="S108" s="180" t="str">
        <f t="shared" si="12"/>
        <v>BETUL</v>
      </c>
      <c r="T108" s="180" t="str">
        <f t="shared" si="13"/>
        <v>BETUL</v>
      </c>
      <c r="U108" s="180" t="str">
        <f t="shared" si="14"/>
        <v>OKE</v>
      </c>
      <c r="V108" s="180" t="str">
        <f t="shared" si="15"/>
        <v>OKE</v>
      </c>
      <c r="W108" s="280" t="s">
        <v>259</v>
      </c>
      <c r="X108" s="281">
        <v>3</v>
      </c>
      <c r="Y108" s="285" t="s">
        <v>3421</v>
      </c>
      <c r="Z108" s="281" t="s">
        <v>128</v>
      </c>
      <c r="AA108" s="281">
        <v>348</v>
      </c>
      <c r="AB108" s="283">
        <v>145</v>
      </c>
      <c r="AC108" s="284">
        <v>41.6666666666667</v>
      </c>
      <c r="AD108" s="283">
        <v>106</v>
      </c>
      <c r="AE108" s="284">
        <v>30.459770114942501</v>
      </c>
      <c r="AF108" s="280" t="s">
        <v>3422</v>
      </c>
    </row>
    <row r="109" spans="1:32">
      <c r="A109" s="295">
        <v>100</v>
      </c>
      <c r="B109" s="584" t="s">
        <v>259</v>
      </c>
      <c r="C109" s="585">
        <v>2</v>
      </c>
      <c r="D109" s="585" t="s">
        <v>3392</v>
      </c>
      <c r="E109" s="585" t="s">
        <v>128</v>
      </c>
      <c r="F109" s="248">
        <v>425</v>
      </c>
      <c r="G109" s="247">
        <v>138</v>
      </c>
      <c r="H109" s="249">
        <v>32.470588235294116</v>
      </c>
      <c r="I109" s="247">
        <v>139</v>
      </c>
      <c r="J109" s="249">
        <v>32.705882352941181</v>
      </c>
      <c r="K109" s="250" t="s">
        <v>3393</v>
      </c>
      <c r="M109" s="178" t="str">
        <f t="shared" si="8"/>
        <v>K</v>
      </c>
      <c r="N109" s="178" t="str">
        <f t="shared" si="9"/>
        <v>K</v>
      </c>
      <c r="O109" s="178"/>
      <c r="P109" s="184">
        <f t="shared" si="10"/>
        <v>32.470588235294116</v>
      </c>
      <c r="Q109" s="184">
        <f t="shared" si="11"/>
        <v>32.705882352941181</v>
      </c>
      <c r="R109" s="180"/>
      <c r="S109" s="180" t="str">
        <f t="shared" si="12"/>
        <v>BETUL</v>
      </c>
      <c r="T109" s="180" t="str">
        <f t="shared" si="13"/>
        <v>BETUL</v>
      </c>
      <c r="U109" s="180" t="str">
        <f t="shared" si="14"/>
        <v>OKE</v>
      </c>
      <c r="V109" s="180" t="str">
        <f t="shared" si="15"/>
        <v>OKE</v>
      </c>
      <c r="W109" s="280" t="s">
        <v>259</v>
      </c>
      <c r="X109" s="281">
        <v>3</v>
      </c>
      <c r="Y109" s="285" t="s">
        <v>3423</v>
      </c>
      <c r="Z109" s="281" t="s">
        <v>131</v>
      </c>
      <c r="AA109" s="281">
        <v>348</v>
      </c>
      <c r="AB109" s="283">
        <v>122</v>
      </c>
      <c r="AC109" s="284">
        <v>35.057471264367798</v>
      </c>
      <c r="AD109" s="283">
        <v>150</v>
      </c>
      <c r="AE109" s="284">
        <v>43.1034482758621</v>
      </c>
      <c r="AF109" s="280" t="s">
        <v>3424</v>
      </c>
    </row>
    <row r="110" spans="1:32">
      <c r="A110" s="295">
        <v>101</v>
      </c>
      <c r="B110" s="584" t="s">
        <v>259</v>
      </c>
      <c r="C110" s="585">
        <v>2</v>
      </c>
      <c r="D110" s="585" t="s">
        <v>3395</v>
      </c>
      <c r="E110" s="585" t="s">
        <v>131</v>
      </c>
      <c r="F110" s="248">
        <v>425</v>
      </c>
      <c r="G110" s="247">
        <v>141</v>
      </c>
      <c r="H110" s="249">
        <v>33.176470588235297</v>
      </c>
      <c r="I110" s="247">
        <v>149</v>
      </c>
      <c r="J110" s="249">
        <v>35.058823529411768</v>
      </c>
      <c r="K110" s="250" t="s">
        <v>3396</v>
      </c>
      <c r="M110" s="178" t="str">
        <f t="shared" si="8"/>
        <v>K</v>
      </c>
      <c r="N110" s="178" t="str">
        <f t="shared" si="9"/>
        <v>K</v>
      </c>
      <c r="O110" s="178"/>
      <c r="P110" s="184">
        <f t="shared" si="10"/>
        <v>33.176470588235297</v>
      </c>
      <c r="Q110" s="184">
        <f t="shared" si="11"/>
        <v>35.058823529411768</v>
      </c>
      <c r="R110" s="180"/>
      <c r="S110" s="180" t="str">
        <f t="shared" si="12"/>
        <v>BETUL</v>
      </c>
      <c r="T110" s="180" t="str">
        <f t="shared" si="13"/>
        <v>BETUL</v>
      </c>
      <c r="U110" s="180" t="str">
        <f t="shared" si="14"/>
        <v>OKE</v>
      </c>
      <c r="V110" s="180" t="str">
        <f t="shared" si="15"/>
        <v>OKE</v>
      </c>
      <c r="W110" s="280" t="s">
        <v>259</v>
      </c>
      <c r="X110" s="281">
        <v>3</v>
      </c>
      <c r="Y110" s="281" t="s">
        <v>3425</v>
      </c>
      <c r="Z110" s="281" t="s">
        <v>128</v>
      </c>
      <c r="AA110" s="281">
        <v>348</v>
      </c>
      <c r="AB110" s="284">
        <v>182</v>
      </c>
      <c r="AC110" s="284">
        <v>52.298850574712603</v>
      </c>
      <c r="AD110" s="284">
        <v>180</v>
      </c>
      <c r="AE110" s="284">
        <v>51.724137931034498</v>
      </c>
      <c r="AF110" s="280" t="s">
        <v>3414</v>
      </c>
    </row>
    <row r="111" spans="1:32">
      <c r="A111" s="295">
        <v>102</v>
      </c>
      <c r="B111" s="584" t="s">
        <v>259</v>
      </c>
      <c r="C111" s="585">
        <v>2</v>
      </c>
      <c r="D111" s="585" t="s">
        <v>3398</v>
      </c>
      <c r="E111" s="585" t="s">
        <v>128</v>
      </c>
      <c r="F111" s="248">
        <v>425</v>
      </c>
      <c r="G111" s="247">
        <v>131</v>
      </c>
      <c r="H111" s="249">
        <v>30.823529411764707</v>
      </c>
      <c r="I111" s="247">
        <v>122</v>
      </c>
      <c r="J111" s="249">
        <v>28.705882352941174</v>
      </c>
      <c r="K111" s="250" t="s">
        <v>3399</v>
      </c>
      <c r="M111" s="178" t="str">
        <f t="shared" si="8"/>
        <v>K</v>
      </c>
      <c r="N111" s="178" t="str">
        <f t="shared" si="9"/>
        <v>K</v>
      </c>
      <c r="O111" s="178"/>
      <c r="P111" s="184">
        <f t="shared" si="10"/>
        <v>30.823529411764707</v>
      </c>
      <c r="Q111" s="184">
        <f t="shared" si="11"/>
        <v>28.705882352941174</v>
      </c>
      <c r="R111" s="180"/>
      <c r="S111" s="180" t="str">
        <f t="shared" si="12"/>
        <v>BETUL</v>
      </c>
      <c r="T111" s="180" t="str">
        <f t="shared" si="13"/>
        <v>BETUL</v>
      </c>
      <c r="U111" s="180" t="str">
        <f t="shared" si="14"/>
        <v>OKE</v>
      </c>
      <c r="V111" s="180" t="str">
        <f t="shared" si="15"/>
        <v>OKE</v>
      </c>
      <c r="W111" s="280" t="s">
        <v>259</v>
      </c>
      <c r="X111" s="281">
        <v>4</v>
      </c>
      <c r="Y111" s="281" t="s">
        <v>3427</v>
      </c>
      <c r="Z111" s="281" t="s">
        <v>128</v>
      </c>
      <c r="AA111" s="281">
        <v>348</v>
      </c>
      <c r="AB111" s="284">
        <v>189</v>
      </c>
      <c r="AC111" s="284">
        <v>54.310344827586199</v>
      </c>
      <c r="AD111" s="284">
        <v>32</v>
      </c>
      <c r="AE111" s="284">
        <v>9.1954022988505706</v>
      </c>
      <c r="AF111" s="280" t="s">
        <v>3428</v>
      </c>
    </row>
    <row r="112" spans="1:32">
      <c r="A112" s="295">
        <v>103</v>
      </c>
      <c r="B112" s="584" t="s">
        <v>259</v>
      </c>
      <c r="C112" s="585">
        <v>2</v>
      </c>
      <c r="D112" s="585" t="s">
        <v>3401</v>
      </c>
      <c r="E112" s="585" t="s">
        <v>128</v>
      </c>
      <c r="F112" s="248">
        <v>385</v>
      </c>
      <c r="G112" s="247">
        <v>105</v>
      </c>
      <c r="H112" s="249">
        <v>27.27272727272727</v>
      </c>
      <c r="I112" s="247">
        <v>77</v>
      </c>
      <c r="J112" s="249">
        <v>20</v>
      </c>
      <c r="K112" s="250" t="s">
        <v>3417</v>
      </c>
      <c r="M112" s="178" t="str">
        <f t="shared" si="8"/>
        <v>K</v>
      </c>
      <c r="N112" s="178" t="str">
        <f t="shared" si="9"/>
        <v>K</v>
      </c>
      <c r="O112" s="178"/>
      <c r="P112" s="184">
        <f t="shared" si="10"/>
        <v>27.27272727272727</v>
      </c>
      <c r="Q112" s="184">
        <f t="shared" si="11"/>
        <v>20</v>
      </c>
      <c r="R112" s="180"/>
      <c r="S112" s="180" t="str">
        <f t="shared" si="12"/>
        <v>BETUL</v>
      </c>
      <c r="T112" s="180" t="str">
        <f t="shared" si="13"/>
        <v>BETUL</v>
      </c>
      <c r="U112" s="180" t="str">
        <f t="shared" si="14"/>
        <v>OKE</v>
      </c>
      <c r="V112" s="180" t="str">
        <f t="shared" si="15"/>
        <v>OKE</v>
      </c>
      <c r="W112" s="280" t="s">
        <v>259</v>
      </c>
      <c r="X112" s="281">
        <v>4</v>
      </c>
      <c r="Y112" s="281" t="s">
        <v>3431</v>
      </c>
      <c r="Z112" s="281" t="s">
        <v>128</v>
      </c>
      <c r="AA112" s="281">
        <v>348</v>
      </c>
      <c r="AB112" s="284">
        <v>81</v>
      </c>
      <c r="AC112" s="284">
        <v>23.275862068965498</v>
      </c>
      <c r="AD112" s="284">
        <v>90</v>
      </c>
      <c r="AE112" s="284">
        <v>25.862068965517199</v>
      </c>
      <c r="AF112" s="280" t="s">
        <v>3432</v>
      </c>
    </row>
    <row r="113" spans="1:32">
      <c r="A113" s="295">
        <v>104</v>
      </c>
      <c r="B113" s="584" t="s">
        <v>259</v>
      </c>
      <c r="C113" s="585">
        <v>2</v>
      </c>
      <c r="D113" s="585" t="s">
        <v>3405</v>
      </c>
      <c r="E113" s="585" t="s">
        <v>128</v>
      </c>
      <c r="F113" s="248">
        <v>425</v>
      </c>
      <c r="G113" s="247">
        <v>138</v>
      </c>
      <c r="H113" s="249">
        <v>32.470588235294116</v>
      </c>
      <c r="I113" s="247">
        <v>120</v>
      </c>
      <c r="J113" s="249">
        <v>28.235294117647058</v>
      </c>
      <c r="K113" s="250" t="s">
        <v>3420</v>
      </c>
      <c r="M113" s="178" t="str">
        <f t="shared" si="8"/>
        <v>K</v>
      </c>
      <c r="N113" s="178" t="str">
        <f t="shared" si="9"/>
        <v>K</v>
      </c>
      <c r="O113" s="178"/>
      <c r="P113" s="184">
        <f t="shared" si="10"/>
        <v>32.470588235294116</v>
      </c>
      <c r="Q113" s="184">
        <f t="shared" si="11"/>
        <v>28.235294117647058</v>
      </c>
      <c r="R113" s="180"/>
      <c r="S113" s="180" t="str">
        <f t="shared" si="12"/>
        <v>BETUL</v>
      </c>
      <c r="T113" s="180" t="str">
        <f t="shared" si="13"/>
        <v>BETUL</v>
      </c>
      <c r="U113" s="180" t="str">
        <f t="shared" si="14"/>
        <v>OKE</v>
      </c>
      <c r="V113" s="180" t="str">
        <f t="shared" si="15"/>
        <v>OKE</v>
      </c>
      <c r="W113" s="280" t="s">
        <v>259</v>
      </c>
      <c r="X113" s="281">
        <v>4</v>
      </c>
      <c r="Y113" s="281" t="s">
        <v>3435</v>
      </c>
      <c r="Z113" s="281" t="s">
        <v>128</v>
      </c>
      <c r="AA113" s="281">
        <v>348</v>
      </c>
      <c r="AB113" s="284">
        <v>81</v>
      </c>
      <c r="AC113" s="284">
        <v>23.275862068965498</v>
      </c>
      <c r="AD113" s="284">
        <v>90</v>
      </c>
      <c r="AE113" s="284">
        <v>25.862068965517199</v>
      </c>
      <c r="AF113" s="280" t="s">
        <v>3436</v>
      </c>
    </row>
    <row r="114" spans="1:32">
      <c r="A114" s="295">
        <v>105</v>
      </c>
      <c r="B114" s="584" t="s">
        <v>259</v>
      </c>
      <c r="C114" s="585">
        <v>2</v>
      </c>
      <c r="D114" s="585" t="s">
        <v>3408</v>
      </c>
      <c r="E114" s="585" t="s">
        <v>128</v>
      </c>
      <c r="F114" s="248">
        <v>425</v>
      </c>
      <c r="G114" s="247">
        <v>137</v>
      </c>
      <c r="H114" s="249">
        <v>32.235294117647058</v>
      </c>
      <c r="I114" s="247">
        <v>54</v>
      </c>
      <c r="J114" s="249">
        <v>12.705882352941176</v>
      </c>
      <c r="K114" s="250" t="s">
        <v>3409</v>
      </c>
      <c r="M114" s="178" t="str">
        <f t="shared" si="8"/>
        <v>K</v>
      </c>
      <c r="N114" s="178" t="str">
        <f t="shared" si="9"/>
        <v>K</v>
      </c>
      <c r="O114" s="178"/>
      <c r="P114" s="184">
        <f t="shared" si="10"/>
        <v>32.235294117647058</v>
      </c>
      <c r="Q114" s="184">
        <f t="shared" si="11"/>
        <v>12.705882352941176</v>
      </c>
      <c r="R114" s="180"/>
      <c r="S114" s="180" t="str">
        <f t="shared" si="12"/>
        <v>BETUL</v>
      </c>
      <c r="T114" s="180" t="str">
        <f t="shared" si="13"/>
        <v>BETUL</v>
      </c>
      <c r="U114" s="180" t="str">
        <f t="shared" si="14"/>
        <v>OKE</v>
      </c>
      <c r="V114" s="180" t="str">
        <f t="shared" si="15"/>
        <v>OKE</v>
      </c>
      <c r="W114" s="280" t="s">
        <v>35</v>
      </c>
      <c r="X114" s="281">
        <v>1</v>
      </c>
      <c r="Y114" s="281" t="s">
        <v>3439</v>
      </c>
      <c r="Z114" s="281" t="s">
        <v>128</v>
      </c>
      <c r="AA114" s="281">
        <v>385</v>
      </c>
      <c r="AB114" s="284">
        <v>0</v>
      </c>
      <c r="AC114" s="284">
        <v>0</v>
      </c>
      <c r="AD114" s="284">
        <v>0</v>
      </c>
      <c r="AE114" s="284">
        <v>0</v>
      </c>
      <c r="AF114" s="280" t="s">
        <v>3440</v>
      </c>
    </row>
    <row r="115" spans="1:32">
      <c r="A115" s="295">
        <v>106</v>
      </c>
      <c r="B115" s="584" t="s">
        <v>259</v>
      </c>
      <c r="C115" s="585">
        <v>2</v>
      </c>
      <c r="D115" s="585" t="s">
        <v>3411</v>
      </c>
      <c r="E115" s="585" t="s">
        <v>128</v>
      </c>
      <c r="F115" s="248">
        <v>425</v>
      </c>
      <c r="G115" s="247">
        <v>134</v>
      </c>
      <c r="H115" s="249">
        <v>31.529411764705884</v>
      </c>
      <c r="I115" s="247">
        <v>128</v>
      </c>
      <c r="J115" s="249">
        <v>30.117647058823525</v>
      </c>
      <c r="K115" s="250" t="s">
        <v>3399</v>
      </c>
      <c r="M115" s="178" t="str">
        <f t="shared" ref="M115:M168" si="16">IF(H115&gt;=80,"B","K")</f>
        <v>K</v>
      </c>
      <c r="N115" s="178" t="str">
        <f t="shared" si="9"/>
        <v>K</v>
      </c>
      <c r="O115" s="178"/>
      <c r="P115" s="184">
        <f t="shared" si="10"/>
        <v>31.529411764705884</v>
      </c>
      <c r="Q115" s="184">
        <f t="shared" si="11"/>
        <v>30.117647058823525</v>
      </c>
      <c r="R115" s="180"/>
      <c r="S115" s="180" t="str">
        <f t="shared" si="12"/>
        <v>BETUL</v>
      </c>
      <c r="T115" s="180" t="str">
        <f t="shared" si="13"/>
        <v>BETUL</v>
      </c>
      <c r="U115" s="180" t="str">
        <f t="shared" si="14"/>
        <v>OKE</v>
      </c>
      <c r="V115" s="180" t="str">
        <f t="shared" si="15"/>
        <v>OKE</v>
      </c>
      <c r="W115" s="280" t="s">
        <v>35</v>
      </c>
      <c r="X115" s="281">
        <v>1</v>
      </c>
      <c r="Y115" s="281" t="s">
        <v>3443</v>
      </c>
      <c r="Z115" s="281" t="s">
        <v>128</v>
      </c>
      <c r="AA115" s="281">
        <v>425</v>
      </c>
      <c r="AB115" s="284">
        <v>197</v>
      </c>
      <c r="AC115" s="284">
        <v>46.352941176470601</v>
      </c>
      <c r="AD115" s="284">
        <v>195</v>
      </c>
      <c r="AE115" s="284">
        <v>45.882352941176499</v>
      </c>
      <c r="AF115" s="280" t="s">
        <v>3444</v>
      </c>
    </row>
    <row r="116" spans="1:32">
      <c r="A116" s="295">
        <v>107</v>
      </c>
      <c r="B116" s="584" t="s">
        <v>259</v>
      </c>
      <c r="C116" s="585">
        <v>2</v>
      </c>
      <c r="D116" s="585" t="s">
        <v>260</v>
      </c>
      <c r="E116" s="585" t="s">
        <v>128</v>
      </c>
      <c r="F116" s="248">
        <v>300</v>
      </c>
      <c r="G116" s="247">
        <v>153</v>
      </c>
      <c r="H116" s="249">
        <v>51</v>
      </c>
      <c r="I116" s="247">
        <v>120</v>
      </c>
      <c r="J116" s="249">
        <v>40</v>
      </c>
      <c r="K116" s="250" t="s">
        <v>3426</v>
      </c>
      <c r="M116" s="178" t="str">
        <f t="shared" si="16"/>
        <v>K</v>
      </c>
      <c r="N116" s="178" t="str">
        <f t="shared" si="9"/>
        <v>K</v>
      </c>
      <c r="O116" s="178"/>
      <c r="P116" s="184">
        <f t="shared" si="10"/>
        <v>51</v>
      </c>
      <c r="Q116" s="184">
        <f t="shared" si="11"/>
        <v>40</v>
      </c>
      <c r="R116" s="180"/>
      <c r="S116" s="180" t="str">
        <f t="shared" si="12"/>
        <v>BETUL</v>
      </c>
      <c r="T116" s="180" t="str">
        <f t="shared" si="13"/>
        <v>BETUL</v>
      </c>
      <c r="U116" s="180" t="str">
        <f t="shared" si="14"/>
        <v>OKE</v>
      </c>
      <c r="V116" s="180" t="str">
        <f t="shared" si="15"/>
        <v>OKE</v>
      </c>
      <c r="W116" s="280" t="s">
        <v>35</v>
      </c>
      <c r="X116" s="281">
        <v>1</v>
      </c>
      <c r="Y116" s="281" t="s">
        <v>3446</v>
      </c>
      <c r="Z116" s="281" t="s">
        <v>128</v>
      </c>
      <c r="AA116" s="281">
        <v>385</v>
      </c>
      <c r="AB116" s="284">
        <v>131</v>
      </c>
      <c r="AC116" s="284">
        <v>34.025974025974001</v>
      </c>
      <c r="AD116" s="284">
        <v>128</v>
      </c>
      <c r="AE116" s="284">
        <v>33.246753246753201</v>
      </c>
      <c r="AF116" s="280" t="s">
        <v>3447</v>
      </c>
    </row>
    <row r="117" spans="1:32">
      <c r="A117" s="295">
        <v>108</v>
      </c>
      <c r="B117" s="584" t="s">
        <v>259</v>
      </c>
      <c r="C117" s="585">
        <v>2</v>
      </c>
      <c r="D117" s="585" t="s">
        <v>3429</v>
      </c>
      <c r="E117" s="585" t="s">
        <v>128</v>
      </c>
      <c r="F117" s="248">
        <v>398</v>
      </c>
      <c r="G117" s="247">
        <v>105</v>
      </c>
      <c r="H117" s="249">
        <v>26.38190954773869</v>
      </c>
      <c r="I117" s="247">
        <v>63</v>
      </c>
      <c r="J117" s="249">
        <v>15.829145728643216</v>
      </c>
      <c r="K117" s="250" t="s">
        <v>3430</v>
      </c>
      <c r="M117" s="178" t="str">
        <f t="shared" si="16"/>
        <v>K</v>
      </c>
      <c r="N117" s="178" t="str">
        <f t="shared" si="9"/>
        <v>K</v>
      </c>
      <c r="O117" s="178"/>
      <c r="P117" s="184">
        <f t="shared" si="10"/>
        <v>26.38190954773869</v>
      </c>
      <c r="Q117" s="184">
        <f t="shared" si="11"/>
        <v>15.829145728643216</v>
      </c>
      <c r="R117" s="180"/>
      <c r="S117" s="180" t="str">
        <f t="shared" si="12"/>
        <v>BETUL</v>
      </c>
      <c r="T117" s="180" t="str">
        <f t="shared" si="13"/>
        <v>BETUL</v>
      </c>
      <c r="U117" s="180" t="str">
        <f t="shared" si="14"/>
        <v>OKE</v>
      </c>
      <c r="V117" s="180" t="str">
        <f t="shared" si="15"/>
        <v>OKE</v>
      </c>
      <c r="W117" s="280" t="s">
        <v>35</v>
      </c>
      <c r="X117" s="281">
        <v>3</v>
      </c>
      <c r="Y117" s="281" t="s">
        <v>3449</v>
      </c>
      <c r="Z117" s="281" t="s">
        <v>128</v>
      </c>
      <c r="AA117" s="281">
        <v>300</v>
      </c>
      <c r="AB117" s="284">
        <v>39</v>
      </c>
      <c r="AC117" s="284">
        <v>13</v>
      </c>
      <c r="AD117" s="284">
        <v>39</v>
      </c>
      <c r="AE117" s="284">
        <v>13</v>
      </c>
      <c r="AF117" s="280" t="s">
        <v>3450</v>
      </c>
    </row>
    <row r="118" spans="1:32">
      <c r="A118" s="295">
        <v>109</v>
      </c>
      <c r="B118" s="584" t="s">
        <v>259</v>
      </c>
      <c r="C118" s="585">
        <v>2</v>
      </c>
      <c r="D118" s="585" t="s">
        <v>3433</v>
      </c>
      <c r="E118" s="585" t="s">
        <v>128</v>
      </c>
      <c r="F118" s="248">
        <v>398</v>
      </c>
      <c r="G118" s="247">
        <v>105</v>
      </c>
      <c r="H118" s="249">
        <v>26.38190954773869</v>
      </c>
      <c r="I118" s="247">
        <v>63</v>
      </c>
      <c r="J118" s="249">
        <v>15.829145728643216</v>
      </c>
      <c r="K118" s="250" t="s">
        <v>3434</v>
      </c>
      <c r="M118" s="178" t="str">
        <f t="shared" si="16"/>
        <v>K</v>
      </c>
      <c r="N118" s="178" t="str">
        <f t="shared" si="9"/>
        <v>K</v>
      </c>
      <c r="O118" s="178"/>
      <c r="P118" s="184">
        <f t="shared" si="10"/>
        <v>26.38190954773869</v>
      </c>
      <c r="Q118" s="184">
        <f t="shared" si="11"/>
        <v>15.829145728643216</v>
      </c>
      <c r="R118" s="180"/>
      <c r="S118" s="180" t="str">
        <f t="shared" si="12"/>
        <v>BETUL</v>
      </c>
      <c r="T118" s="180" t="str">
        <f t="shared" si="13"/>
        <v>BETUL</v>
      </c>
      <c r="U118" s="180" t="str">
        <f t="shared" si="14"/>
        <v>OKE</v>
      </c>
      <c r="V118" s="180" t="str">
        <f t="shared" si="15"/>
        <v>OKE</v>
      </c>
      <c r="W118" s="280" t="s">
        <v>35</v>
      </c>
      <c r="X118" s="281">
        <v>3</v>
      </c>
      <c r="Y118" s="281" t="s">
        <v>3452</v>
      </c>
      <c r="Z118" s="281" t="s">
        <v>128</v>
      </c>
      <c r="AA118" s="281">
        <v>385</v>
      </c>
      <c r="AB118" s="284">
        <v>220</v>
      </c>
      <c r="AC118" s="284">
        <v>57.142857142857103</v>
      </c>
      <c r="AD118" s="284">
        <v>213</v>
      </c>
      <c r="AE118" s="284">
        <v>55.324675324675297</v>
      </c>
      <c r="AF118" s="280" t="s">
        <v>3453</v>
      </c>
    </row>
    <row r="119" spans="1:32">
      <c r="A119" s="295">
        <v>110</v>
      </c>
      <c r="B119" s="584" t="s">
        <v>259</v>
      </c>
      <c r="C119" s="585">
        <v>2</v>
      </c>
      <c r="D119" s="585" t="s">
        <v>3437</v>
      </c>
      <c r="E119" s="585" t="s">
        <v>128</v>
      </c>
      <c r="F119" s="248">
        <v>300</v>
      </c>
      <c r="G119" s="247">
        <v>107</v>
      </c>
      <c r="H119" s="249">
        <v>35.666666666666671</v>
      </c>
      <c r="I119" s="247">
        <v>64</v>
      </c>
      <c r="J119" s="249">
        <v>21.333333333333336</v>
      </c>
      <c r="K119" s="250" t="s">
        <v>3438</v>
      </c>
      <c r="M119" s="178" t="str">
        <f t="shared" si="16"/>
        <v>K</v>
      </c>
      <c r="N119" s="178" t="str">
        <f t="shared" si="9"/>
        <v>K</v>
      </c>
      <c r="O119" s="178"/>
      <c r="P119" s="184">
        <f t="shared" si="10"/>
        <v>35.666666666666671</v>
      </c>
      <c r="Q119" s="184">
        <f t="shared" si="11"/>
        <v>21.333333333333336</v>
      </c>
      <c r="R119" s="180"/>
      <c r="S119" s="180" t="str">
        <f t="shared" si="12"/>
        <v>BETUL</v>
      </c>
      <c r="T119" s="180" t="str">
        <f t="shared" si="13"/>
        <v>BETUL</v>
      </c>
      <c r="U119" s="180" t="str">
        <f t="shared" si="14"/>
        <v>OKE</v>
      </c>
      <c r="V119" s="180" t="str">
        <f t="shared" si="15"/>
        <v>OKE</v>
      </c>
      <c r="W119" s="280" t="s">
        <v>35</v>
      </c>
      <c r="X119" s="281">
        <v>1</v>
      </c>
      <c r="Y119" s="281" t="s">
        <v>3455</v>
      </c>
      <c r="Z119" s="281" t="s">
        <v>128</v>
      </c>
      <c r="AA119" s="281">
        <v>385</v>
      </c>
      <c r="AB119" s="284">
        <v>0</v>
      </c>
      <c r="AC119" s="284">
        <v>0</v>
      </c>
      <c r="AD119" s="284">
        <v>0</v>
      </c>
      <c r="AE119" s="284">
        <v>0</v>
      </c>
      <c r="AF119" s="280" t="s">
        <v>3440</v>
      </c>
    </row>
    <row r="120" spans="1:32">
      <c r="A120" s="295">
        <v>111</v>
      </c>
      <c r="B120" s="584" t="s">
        <v>259</v>
      </c>
      <c r="C120" s="585">
        <v>2</v>
      </c>
      <c r="D120" s="585" t="s">
        <v>3441</v>
      </c>
      <c r="E120" s="585" t="s">
        <v>128</v>
      </c>
      <c r="F120" s="248">
        <v>398</v>
      </c>
      <c r="G120" s="247">
        <v>123</v>
      </c>
      <c r="H120" s="249">
        <v>30.904522613065328</v>
      </c>
      <c r="I120" s="247">
        <v>48</v>
      </c>
      <c r="J120" s="249">
        <v>12.060301507537687</v>
      </c>
      <c r="K120" s="250" t="s">
        <v>3442</v>
      </c>
      <c r="M120" s="178" t="str">
        <f t="shared" si="16"/>
        <v>K</v>
      </c>
      <c r="N120" s="178" t="str">
        <f t="shared" si="9"/>
        <v>K</v>
      </c>
      <c r="O120" s="178"/>
      <c r="P120" s="184">
        <f t="shared" si="10"/>
        <v>30.904522613065328</v>
      </c>
      <c r="Q120" s="184">
        <f t="shared" si="11"/>
        <v>12.060301507537687</v>
      </c>
      <c r="R120" s="180"/>
      <c r="S120" s="180" t="str">
        <f t="shared" si="12"/>
        <v>BETUL</v>
      </c>
      <c r="T120" s="180" t="str">
        <f t="shared" si="13"/>
        <v>BETUL</v>
      </c>
      <c r="U120" s="180" t="str">
        <f t="shared" si="14"/>
        <v>OKE</v>
      </c>
      <c r="V120" s="180" t="str">
        <f t="shared" si="15"/>
        <v>OKE</v>
      </c>
      <c r="W120" s="280" t="s">
        <v>35</v>
      </c>
      <c r="X120" s="281">
        <v>1</v>
      </c>
      <c r="Y120" s="281" t="s">
        <v>3456</v>
      </c>
      <c r="Z120" s="281" t="s">
        <v>128</v>
      </c>
      <c r="AA120" s="281">
        <v>425</v>
      </c>
      <c r="AB120" s="284">
        <v>196</v>
      </c>
      <c r="AC120" s="284">
        <v>46.117647058823501</v>
      </c>
      <c r="AD120" s="284">
        <v>197</v>
      </c>
      <c r="AE120" s="284">
        <v>46.352941176470601</v>
      </c>
      <c r="AF120" s="280" t="s">
        <v>3444</v>
      </c>
    </row>
    <row r="121" spans="1:32">
      <c r="A121" s="295">
        <v>112</v>
      </c>
      <c r="B121" s="584" t="s">
        <v>259</v>
      </c>
      <c r="C121" s="585">
        <v>3</v>
      </c>
      <c r="D121" s="585" t="s">
        <v>3413</v>
      </c>
      <c r="E121" s="585" t="s">
        <v>128</v>
      </c>
      <c r="F121" s="248">
        <v>348</v>
      </c>
      <c r="G121" s="247">
        <v>113</v>
      </c>
      <c r="H121" s="249">
        <v>32.471264367816097</v>
      </c>
      <c r="I121" s="247">
        <v>91</v>
      </c>
      <c r="J121" s="249">
        <v>26.149425287356319</v>
      </c>
      <c r="K121" s="250" t="s">
        <v>3445</v>
      </c>
      <c r="M121" s="178" t="str">
        <f t="shared" si="16"/>
        <v>K</v>
      </c>
      <c r="N121" s="178" t="str">
        <f t="shared" si="9"/>
        <v>K</v>
      </c>
      <c r="O121" s="178"/>
      <c r="P121" s="184">
        <f t="shared" si="10"/>
        <v>32.471264367816097</v>
      </c>
      <c r="Q121" s="184">
        <f t="shared" si="11"/>
        <v>26.149425287356319</v>
      </c>
      <c r="R121" s="180"/>
      <c r="S121" s="180" t="str">
        <f t="shared" si="12"/>
        <v>BETUL</v>
      </c>
      <c r="T121" s="180" t="str">
        <f t="shared" si="13"/>
        <v>BETUL</v>
      </c>
      <c r="U121" s="180" t="str">
        <f t="shared" si="14"/>
        <v>OKE</v>
      </c>
      <c r="V121" s="180" t="str">
        <f t="shared" si="15"/>
        <v>OKE</v>
      </c>
      <c r="W121" s="280" t="s">
        <v>35</v>
      </c>
      <c r="X121" s="281">
        <v>1</v>
      </c>
      <c r="Y121" s="281" t="s">
        <v>3458</v>
      </c>
      <c r="Z121" s="281" t="s">
        <v>128</v>
      </c>
      <c r="AA121" s="281">
        <v>385</v>
      </c>
      <c r="AB121" s="284">
        <v>171</v>
      </c>
      <c r="AC121" s="284">
        <v>44.415584415584398</v>
      </c>
      <c r="AD121" s="284">
        <v>173</v>
      </c>
      <c r="AE121" s="284">
        <v>44.935064935064901</v>
      </c>
      <c r="AF121" s="280" t="s">
        <v>3444</v>
      </c>
    </row>
    <row r="122" spans="1:32">
      <c r="A122" s="295">
        <v>113</v>
      </c>
      <c r="B122" s="584" t="s">
        <v>259</v>
      </c>
      <c r="C122" s="585">
        <v>3</v>
      </c>
      <c r="D122" s="585" t="s">
        <v>3415</v>
      </c>
      <c r="E122" s="585" t="s">
        <v>128</v>
      </c>
      <c r="F122" s="248">
        <v>348</v>
      </c>
      <c r="G122" s="247">
        <v>55</v>
      </c>
      <c r="H122" s="249">
        <v>15.804597701149426</v>
      </c>
      <c r="I122" s="247">
        <v>30</v>
      </c>
      <c r="J122" s="249">
        <v>8.6206896551724146</v>
      </c>
      <c r="K122" s="250" t="s">
        <v>3448</v>
      </c>
      <c r="M122" s="178" t="str">
        <f t="shared" si="16"/>
        <v>K</v>
      </c>
      <c r="N122" s="178" t="str">
        <f t="shared" si="9"/>
        <v>K</v>
      </c>
      <c r="O122" s="178"/>
      <c r="P122" s="184">
        <f t="shared" si="10"/>
        <v>15.804597701149426</v>
      </c>
      <c r="Q122" s="184">
        <f t="shared" si="11"/>
        <v>8.6206896551724146</v>
      </c>
      <c r="R122" s="180"/>
      <c r="S122" s="180" t="str">
        <f t="shared" si="12"/>
        <v>BETUL</v>
      </c>
      <c r="T122" s="180" t="str">
        <f t="shared" si="13"/>
        <v>BETUL</v>
      </c>
      <c r="U122" s="180" t="str">
        <f t="shared" si="14"/>
        <v>OKE</v>
      </c>
      <c r="V122" s="180" t="str">
        <f t="shared" si="15"/>
        <v>OKE</v>
      </c>
      <c r="W122" s="280" t="s">
        <v>35</v>
      </c>
      <c r="X122" s="281">
        <v>2</v>
      </c>
      <c r="Y122" s="281" t="s">
        <v>3459</v>
      </c>
      <c r="Z122" s="281" t="s">
        <v>128</v>
      </c>
      <c r="AA122" s="281">
        <v>385</v>
      </c>
      <c r="AB122" s="284">
        <v>147</v>
      </c>
      <c r="AC122" s="284">
        <v>38.181818181818201</v>
      </c>
      <c r="AD122" s="284">
        <v>140</v>
      </c>
      <c r="AE122" s="284">
        <v>36.363636363636402</v>
      </c>
      <c r="AF122" s="280" t="s">
        <v>3460</v>
      </c>
    </row>
    <row r="123" spans="1:32">
      <c r="A123" s="295">
        <v>114</v>
      </c>
      <c r="B123" s="584" t="s">
        <v>259</v>
      </c>
      <c r="C123" s="585">
        <v>3</v>
      </c>
      <c r="D123" s="585" t="s">
        <v>3418</v>
      </c>
      <c r="E123" s="585" t="s">
        <v>128</v>
      </c>
      <c r="F123" s="248">
        <v>348</v>
      </c>
      <c r="G123" s="247">
        <v>169</v>
      </c>
      <c r="H123" s="249">
        <v>48.563218390804593</v>
      </c>
      <c r="I123" s="247">
        <v>152</v>
      </c>
      <c r="J123" s="249">
        <v>43.678160919540232</v>
      </c>
      <c r="K123" s="250" t="s">
        <v>3451</v>
      </c>
      <c r="M123" s="178" t="str">
        <f t="shared" si="16"/>
        <v>K</v>
      </c>
      <c r="N123" s="178" t="str">
        <f t="shared" si="9"/>
        <v>K</v>
      </c>
      <c r="O123" s="178"/>
      <c r="P123" s="184">
        <f t="shared" si="10"/>
        <v>48.563218390804593</v>
      </c>
      <c r="Q123" s="184">
        <f t="shared" si="11"/>
        <v>43.678160919540232</v>
      </c>
      <c r="R123" s="180"/>
      <c r="S123" s="180" t="str">
        <f t="shared" si="12"/>
        <v>BETUL</v>
      </c>
      <c r="T123" s="180" t="str">
        <f t="shared" si="13"/>
        <v>BETUL</v>
      </c>
      <c r="U123" s="180" t="str">
        <f t="shared" si="14"/>
        <v>OKE</v>
      </c>
      <c r="V123" s="180" t="str">
        <f t="shared" si="15"/>
        <v>OKE</v>
      </c>
      <c r="W123" s="280" t="s">
        <v>35</v>
      </c>
      <c r="X123" s="281">
        <v>2</v>
      </c>
      <c r="Y123" s="281" t="s">
        <v>3461</v>
      </c>
      <c r="Z123" s="281" t="s">
        <v>128</v>
      </c>
      <c r="AA123" s="281">
        <v>385</v>
      </c>
      <c r="AB123" s="284">
        <v>261</v>
      </c>
      <c r="AC123" s="284">
        <v>67.792207792207805</v>
      </c>
      <c r="AD123" s="284">
        <v>181</v>
      </c>
      <c r="AE123" s="284">
        <v>47.012987012986997</v>
      </c>
      <c r="AF123" s="280" t="s">
        <v>3462</v>
      </c>
    </row>
    <row r="124" spans="1:32">
      <c r="A124" s="295">
        <v>115</v>
      </c>
      <c r="B124" s="584" t="s">
        <v>259</v>
      </c>
      <c r="C124" s="585">
        <v>3</v>
      </c>
      <c r="D124" s="585" t="s">
        <v>3421</v>
      </c>
      <c r="E124" s="585" t="s">
        <v>128</v>
      </c>
      <c r="F124" s="248">
        <v>348</v>
      </c>
      <c r="G124" s="247">
        <v>113</v>
      </c>
      <c r="H124" s="249">
        <v>32.471264367816097</v>
      </c>
      <c r="I124" s="247">
        <v>101</v>
      </c>
      <c r="J124" s="249">
        <v>29.022988505747126</v>
      </c>
      <c r="K124" s="250" t="s">
        <v>3454</v>
      </c>
      <c r="M124" s="178" t="str">
        <f t="shared" si="16"/>
        <v>K</v>
      </c>
      <c r="N124" s="178" t="str">
        <f t="shared" si="9"/>
        <v>K</v>
      </c>
      <c r="O124" s="178"/>
      <c r="P124" s="184">
        <f t="shared" si="10"/>
        <v>32.471264367816097</v>
      </c>
      <c r="Q124" s="184">
        <f t="shared" si="11"/>
        <v>29.022988505747126</v>
      </c>
      <c r="R124" s="180"/>
      <c r="S124" s="180" t="str">
        <f t="shared" si="12"/>
        <v>BETUL</v>
      </c>
      <c r="T124" s="180" t="str">
        <f t="shared" si="13"/>
        <v>BETUL</v>
      </c>
      <c r="U124" s="180" t="str">
        <f t="shared" si="14"/>
        <v>OKE</v>
      </c>
      <c r="V124" s="180" t="str">
        <f t="shared" si="15"/>
        <v>OKE</v>
      </c>
      <c r="W124" s="280" t="s">
        <v>35</v>
      </c>
      <c r="X124" s="281">
        <v>2</v>
      </c>
      <c r="Y124" s="281" t="s">
        <v>3463</v>
      </c>
      <c r="Z124" s="281" t="s">
        <v>128</v>
      </c>
      <c r="AA124" s="281">
        <v>320</v>
      </c>
      <c r="AB124" s="284">
        <v>197</v>
      </c>
      <c r="AC124" s="284">
        <v>61.5625</v>
      </c>
      <c r="AD124" s="284">
        <v>157</v>
      </c>
      <c r="AE124" s="284">
        <v>49.0625</v>
      </c>
      <c r="AF124" s="280" t="s">
        <v>3460</v>
      </c>
    </row>
    <row r="125" spans="1:32">
      <c r="A125" s="295">
        <v>116</v>
      </c>
      <c r="B125" s="584" t="s">
        <v>259</v>
      </c>
      <c r="C125" s="585">
        <v>3</v>
      </c>
      <c r="D125" s="585" t="s">
        <v>3423</v>
      </c>
      <c r="E125" s="585" t="s">
        <v>128</v>
      </c>
      <c r="F125" s="248">
        <v>348</v>
      </c>
      <c r="G125" s="247">
        <v>158</v>
      </c>
      <c r="H125" s="249">
        <v>45.402298850574709</v>
      </c>
      <c r="I125" s="247">
        <v>204</v>
      </c>
      <c r="J125" s="249">
        <v>58.620689655172406</v>
      </c>
      <c r="K125" s="250" t="s">
        <v>3424</v>
      </c>
      <c r="M125" s="178" t="str">
        <f t="shared" si="16"/>
        <v>K</v>
      </c>
      <c r="N125" s="178" t="str">
        <f t="shared" si="9"/>
        <v>K</v>
      </c>
      <c r="O125" s="178"/>
      <c r="P125" s="184">
        <f t="shared" si="10"/>
        <v>45.402298850574709</v>
      </c>
      <c r="Q125" s="184">
        <f t="shared" si="11"/>
        <v>58.620689655172406</v>
      </c>
      <c r="R125" s="180"/>
      <c r="S125" s="180" t="str">
        <f t="shared" si="12"/>
        <v>BETUL</v>
      </c>
      <c r="T125" s="180" t="str">
        <f t="shared" si="13"/>
        <v>BETUL</v>
      </c>
      <c r="U125" s="180" t="str">
        <f t="shared" si="14"/>
        <v>OKE</v>
      </c>
      <c r="V125" s="180" t="str">
        <f t="shared" si="15"/>
        <v>OKE</v>
      </c>
      <c r="W125" s="280" t="s">
        <v>35</v>
      </c>
      <c r="X125" s="281">
        <v>2</v>
      </c>
      <c r="Y125" s="281" t="s">
        <v>3466</v>
      </c>
      <c r="Z125" s="281" t="s">
        <v>131</v>
      </c>
      <c r="AA125" s="281">
        <v>385</v>
      </c>
      <c r="AB125" s="284">
        <v>126</v>
      </c>
      <c r="AC125" s="284">
        <v>32.727272727272698</v>
      </c>
      <c r="AD125" s="284">
        <v>134</v>
      </c>
      <c r="AE125" s="284">
        <v>34.805194805194802</v>
      </c>
      <c r="AF125" s="280" t="s">
        <v>3460</v>
      </c>
    </row>
    <row r="126" spans="1:32">
      <c r="A126" s="295">
        <v>117</v>
      </c>
      <c r="B126" s="584" t="s">
        <v>259</v>
      </c>
      <c r="C126" s="585">
        <v>3</v>
      </c>
      <c r="D126" s="585" t="s">
        <v>3425</v>
      </c>
      <c r="E126" s="585" t="s">
        <v>128</v>
      </c>
      <c r="F126" s="248">
        <v>348</v>
      </c>
      <c r="G126" s="247">
        <v>53</v>
      </c>
      <c r="H126" s="249">
        <v>15.229885057471265</v>
      </c>
      <c r="I126" s="247">
        <v>81</v>
      </c>
      <c r="J126" s="249">
        <v>23.275862068965516</v>
      </c>
      <c r="K126" s="250" t="s">
        <v>3457</v>
      </c>
      <c r="M126" s="178" t="str">
        <f t="shared" si="16"/>
        <v>K</v>
      </c>
      <c r="N126" s="178" t="str">
        <f t="shared" si="9"/>
        <v>K</v>
      </c>
      <c r="O126" s="178"/>
      <c r="P126" s="184">
        <f t="shared" si="10"/>
        <v>15.229885057471265</v>
      </c>
      <c r="Q126" s="184">
        <f t="shared" si="11"/>
        <v>23.275862068965516</v>
      </c>
      <c r="R126" s="180"/>
      <c r="S126" s="180" t="str">
        <f t="shared" si="12"/>
        <v>BETUL</v>
      </c>
      <c r="T126" s="180" t="str">
        <f t="shared" si="13"/>
        <v>BETUL</v>
      </c>
      <c r="U126" s="180" t="str">
        <f t="shared" si="14"/>
        <v>OKE</v>
      </c>
      <c r="V126" s="180" t="str">
        <f t="shared" si="15"/>
        <v>OKE</v>
      </c>
      <c r="W126" s="280" t="s">
        <v>35</v>
      </c>
      <c r="X126" s="281">
        <v>3</v>
      </c>
      <c r="Y126" s="281" t="s">
        <v>3469</v>
      </c>
      <c r="Z126" s="281" t="s">
        <v>128</v>
      </c>
      <c r="AA126" s="281">
        <v>385</v>
      </c>
      <c r="AB126" s="284">
        <v>38</v>
      </c>
      <c r="AC126" s="284">
        <v>9.8701298701298708</v>
      </c>
      <c r="AD126" s="284">
        <v>25</v>
      </c>
      <c r="AE126" s="284">
        <v>6.4935064935064899</v>
      </c>
      <c r="AF126" s="280" t="s">
        <v>3460</v>
      </c>
    </row>
    <row r="127" spans="1:32">
      <c r="A127" s="295">
        <v>118</v>
      </c>
      <c r="B127" s="584" t="s">
        <v>259</v>
      </c>
      <c r="C127" s="585">
        <v>3</v>
      </c>
      <c r="D127" s="585" t="s">
        <v>5495</v>
      </c>
      <c r="E127" s="585" t="s">
        <v>128</v>
      </c>
      <c r="F127" s="248">
        <v>400</v>
      </c>
      <c r="G127" s="247">
        <v>150</v>
      </c>
      <c r="H127" s="249">
        <v>37.5</v>
      </c>
      <c r="I127" s="247">
        <v>45</v>
      </c>
      <c r="J127" s="249">
        <v>11.25</v>
      </c>
      <c r="K127" s="250"/>
      <c r="M127" s="178" t="str">
        <f t="shared" si="16"/>
        <v>K</v>
      </c>
      <c r="N127" s="178" t="str">
        <f t="shared" si="9"/>
        <v>K</v>
      </c>
      <c r="O127" s="178"/>
      <c r="P127" s="184">
        <f t="shared" si="10"/>
        <v>37.5</v>
      </c>
      <c r="Q127" s="184">
        <f t="shared" si="11"/>
        <v>11.25</v>
      </c>
      <c r="R127" s="180"/>
      <c r="S127" s="180" t="str">
        <f t="shared" si="12"/>
        <v>BETUL</v>
      </c>
      <c r="T127" s="180" t="str">
        <f t="shared" si="13"/>
        <v>BETUL</v>
      </c>
      <c r="U127" s="180" t="str">
        <f t="shared" si="14"/>
        <v>OKE</v>
      </c>
      <c r="V127" s="180" t="str">
        <f t="shared" si="15"/>
        <v>OKE</v>
      </c>
      <c r="W127" s="280" t="s">
        <v>35</v>
      </c>
      <c r="X127" s="281">
        <v>2</v>
      </c>
      <c r="Y127" s="281" t="s">
        <v>3471</v>
      </c>
      <c r="Z127" s="281" t="s">
        <v>128</v>
      </c>
      <c r="AA127" s="281">
        <v>385</v>
      </c>
      <c r="AB127" s="284">
        <v>131</v>
      </c>
      <c r="AC127" s="284">
        <v>34.025974025974001</v>
      </c>
      <c r="AD127" s="284">
        <v>136</v>
      </c>
      <c r="AE127" s="284">
        <v>35.324675324675297</v>
      </c>
      <c r="AF127" s="280" t="s">
        <v>3460</v>
      </c>
    </row>
    <row r="128" spans="1:32">
      <c r="A128" s="295">
        <v>119</v>
      </c>
      <c r="B128" s="584" t="s">
        <v>259</v>
      </c>
      <c r="C128" s="585">
        <v>4</v>
      </c>
      <c r="D128" s="585" t="s">
        <v>3427</v>
      </c>
      <c r="E128" s="585" t="s">
        <v>128</v>
      </c>
      <c r="F128" s="248">
        <v>348</v>
      </c>
      <c r="G128" s="247">
        <v>32</v>
      </c>
      <c r="H128" s="249">
        <v>9.1954022988505741</v>
      </c>
      <c r="I128" s="247">
        <v>22</v>
      </c>
      <c r="J128" s="249">
        <v>6.3218390804597711</v>
      </c>
      <c r="K128" s="250" t="s">
        <v>3428</v>
      </c>
      <c r="M128" s="178" t="str">
        <f t="shared" si="16"/>
        <v>K</v>
      </c>
      <c r="N128" s="178" t="str">
        <f t="shared" si="9"/>
        <v>K</v>
      </c>
      <c r="O128" s="178"/>
      <c r="P128" s="184">
        <f t="shared" si="10"/>
        <v>9.1954022988505741</v>
      </c>
      <c r="Q128" s="184">
        <f t="shared" si="11"/>
        <v>6.3218390804597711</v>
      </c>
      <c r="R128" s="180"/>
      <c r="S128" s="180" t="str">
        <f t="shared" si="12"/>
        <v>BETUL</v>
      </c>
      <c r="T128" s="180" t="str">
        <f t="shared" si="13"/>
        <v>BETUL</v>
      </c>
      <c r="U128" s="180" t="str">
        <f t="shared" si="14"/>
        <v>OKE</v>
      </c>
      <c r="V128" s="180" t="str">
        <f t="shared" si="15"/>
        <v>OKE</v>
      </c>
      <c r="W128" s="280" t="s">
        <v>35</v>
      </c>
      <c r="X128" s="281">
        <v>1</v>
      </c>
      <c r="Y128" s="281" t="s">
        <v>3474</v>
      </c>
      <c r="Z128" s="281" t="s">
        <v>128</v>
      </c>
      <c r="AA128" s="281">
        <v>385</v>
      </c>
      <c r="AB128" s="284">
        <v>64</v>
      </c>
      <c r="AC128" s="284">
        <v>16.6233766233766</v>
      </c>
      <c r="AD128" s="284">
        <v>32</v>
      </c>
      <c r="AE128" s="284">
        <v>8.3116883116883091</v>
      </c>
      <c r="AF128" s="280" t="s">
        <v>3475</v>
      </c>
    </row>
    <row r="129" spans="1:32">
      <c r="A129" s="295">
        <v>120</v>
      </c>
      <c r="B129" s="584" t="s">
        <v>259</v>
      </c>
      <c r="C129" s="585">
        <v>4</v>
      </c>
      <c r="D129" s="585" t="s">
        <v>3431</v>
      </c>
      <c r="E129" s="585" t="s">
        <v>128</v>
      </c>
      <c r="F129" s="248">
        <v>348</v>
      </c>
      <c r="G129" s="247">
        <v>87</v>
      </c>
      <c r="H129" s="249">
        <v>25</v>
      </c>
      <c r="I129" s="247">
        <v>81</v>
      </c>
      <c r="J129" s="249">
        <v>23.275862068965516</v>
      </c>
      <c r="K129" s="250" t="s">
        <v>3432</v>
      </c>
      <c r="M129" s="178" t="str">
        <f t="shared" si="16"/>
        <v>K</v>
      </c>
      <c r="N129" s="178" t="str">
        <f t="shared" si="9"/>
        <v>K</v>
      </c>
      <c r="O129" s="178"/>
      <c r="P129" s="184">
        <f t="shared" si="10"/>
        <v>25</v>
      </c>
      <c r="Q129" s="184">
        <f t="shared" si="11"/>
        <v>23.275862068965516</v>
      </c>
      <c r="R129" s="180"/>
      <c r="S129" s="180" t="str">
        <f t="shared" si="12"/>
        <v>BETUL</v>
      </c>
      <c r="T129" s="180" t="str">
        <f t="shared" si="13"/>
        <v>BETUL</v>
      </c>
      <c r="U129" s="180" t="str">
        <f t="shared" si="14"/>
        <v>OKE</v>
      </c>
      <c r="V129" s="180" t="str">
        <f t="shared" si="15"/>
        <v>OKE</v>
      </c>
      <c r="W129" s="280" t="s">
        <v>35</v>
      </c>
      <c r="X129" s="281">
        <v>4</v>
      </c>
      <c r="Y129" s="281" t="s">
        <v>3477</v>
      </c>
      <c r="Z129" s="281" t="s">
        <v>128</v>
      </c>
      <c r="AA129" s="281">
        <v>384</v>
      </c>
      <c r="AB129" s="284">
        <v>248</v>
      </c>
      <c r="AC129" s="284">
        <v>64.5833333333333</v>
      </c>
      <c r="AD129" s="284">
        <v>238</v>
      </c>
      <c r="AE129" s="284">
        <v>61.9791666666667</v>
      </c>
      <c r="AF129" s="280" t="s">
        <v>3478</v>
      </c>
    </row>
    <row r="130" spans="1:32">
      <c r="A130" s="295">
        <v>121</v>
      </c>
      <c r="B130" s="584" t="s">
        <v>259</v>
      </c>
      <c r="C130" s="585">
        <v>4</v>
      </c>
      <c r="D130" s="585" t="s">
        <v>3435</v>
      </c>
      <c r="E130" s="585" t="s">
        <v>128</v>
      </c>
      <c r="F130" s="248">
        <v>348</v>
      </c>
      <c r="G130" s="247">
        <v>87</v>
      </c>
      <c r="H130" s="249">
        <v>25</v>
      </c>
      <c r="I130" s="247">
        <v>81</v>
      </c>
      <c r="J130" s="249">
        <v>23.275862068965516</v>
      </c>
      <c r="K130" s="250" t="s">
        <v>3436</v>
      </c>
      <c r="M130" s="178" t="str">
        <f t="shared" si="16"/>
        <v>K</v>
      </c>
      <c r="N130" s="178" t="str">
        <f t="shared" si="9"/>
        <v>K</v>
      </c>
      <c r="O130" s="178"/>
      <c r="P130" s="184">
        <f t="shared" si="10"/>
        <v>25</v>
      </c>
      <c r="Q130" s="184">
        <f t="shared" si="11"/>
        <v>23.275862068965516</v>
      </c>
      <c r="R130" s="180"/>
      <c r="S130" s="180" t="str">
        <f t="shared" si="12"/>
        <v>BETUL</v>
      </c>
      <c r="T130" s="180" t="str">
        <f t="shared" si="13"/>
        <v>BETUL</v>
      </c>
      <c r="U130" s="180" t="str">
        <f t="shared" si="14"/>
        <v>OKE</v>
      </c>
      <c r="V130" s="180" t="str">
        <f t="shared" si="15"/>
        <v>OKE</v>
      </c>
      <c r="W130" s="280" t="s">
        <v>35</v>
      </c>
      <c r="X130" s="281">
        <v>3</v>
      </c>
      <c r="Y130" s="281" t="s">
        <v>3480</v>
      </c>
      <c r="Z130" s="281" t="s">
        <v>131</v>
      </c>
      <c r="AA130" s="281">
        <v>240</v>
      </c>
      <c r="AB130" s="284">
        <v>64</v>
      </c>
      <c r="AC130" s="284">
        <v>26.6666666666667</v>
      </c>
      <c r="AD130" s="284">
        <v>68</v>
      </c>
      <c r="AE130" s="284">
        <v>28.3333333333333</v>
      </c>
      <c r="AF130" s="280" t="s">
        <v>3481</v>
      </c>
    </row>
    <row r="131" spans="1:32">
      <c r="A131" s="295">
        <v>122</v>
      </c>
      <c r="B131" s="584" t="s">
        <v>259</v>
      </c>
      <c r="C131" s="585">
        <v>4</v>
      </c>
      <c r="D131" s="585" t="s">
        <v>3464</v>
      </c>
      <c r="E131" s="585" t="s">
        <v>128</v>
      </c>
      <c r="F131" s="248">
        <v>471</v>
      </c>
      <c r="G131" s="247">
        <v>64</v>
      </c>
      <c r="H131" s="249">
        <v>13.588110403397028</v>
      </c>
      <c r="I131" s="247">
        <v>55</v>
      </c>
      <c r="J131" s="249">
        <v>11.677282377919321</v>
      </c>
      <c r="K131" s="250" t="s">
        <v>3465</v>
      </c>
      <c r="M131" s="178" t="str">
        <f t="shared" si="16"/>
        <v>K</v>
      </c>
      <c r="N131" s="178" t="str">
        <f t="shared" si="9"/>
        <v>K</v>
      </c>
      <c r="O131" s="178"/>
      <c r="P131" s="184">
        <f t="shared" si="10"/>
        <v>13.588110403397028</v>
      </c>
      <c r="Q131" s="184">
        <f t="shared" si="11"/>
        <v>11.677282377919321</v>
      </c>
      <c r="R131" s="180"/>
      <c r="S131" s="180" t="str">
        <f t="shared" si="12"/>
        <v>BETUL</v>
      </c>
      <c r="T131" s="180" t="str">
        <f t="shared" si="13"/>
        <v>BETUL</v>
      </c>
      <c r="U131" s="180" t="str">
        <f t="shared" si="14"/>
        <v>OKE</v>
      </c>
      <c r="V131" s="180" t="str">
        <f t="shared" si="15"/>
        <v>OKE</v>
      </c>
      <c r="W131" s="280" t="s">
        <v>35</v>
      </c>
      <c r="X131" s="281">
        <v>3</v>
      </c>
      <c r="Y131" s="281" t="s">
        <v>3483</v>
      </c>
      <c r="Z131" s="281" t="s">
        <v>128</v>
      </c>
      <c r="AA131" s="281">
        <v>348</v>
      </c>
      <c r="AB131" s="284">
        <v>5</v>
      </c>
      <c r="AC131" s="284">
        <v>1.4367816091954</v>
      </c>
      <c r="AD131" s="284">
        <v>5</v>
      </c>
      <c r="AE131" s="284">
        <v>1.4367816091954</v>
      </c>
      <c r="AF131" s="280" t="s">
        <v>3484</v>
      </c>
    </row>
    <row r="132" spans="1:32">
      <c r="A132" s="295">
        <v>123</v>
      </c>
      <c r="B132" s="584" t="s">
        <v>259</v>
      </c>
      <c r="C132" s="585">
        <v>4</v>
      </c>
      <c r="D132" s="585" t="s">
        <v>3467</v>
      </c>
      <c r="E132" s="585" t="s">
        <v>128</v>
      </c>
      <c r="F132" s="248">
        <v>471</v>
      </c>
      <c r="G132" s="247">
        <v>64</v>
      </c>
      <c r="H132" s="249">
        <v>13.588110403397028</v>
      </c>
      <c r="I132" s="247">
        <v>39</v>
      </c>
      <c r="J132" s="249">
        <v>8.2802547770700627</v>
      </c>
      <c r="K132" s="250" t="s">
        <v>3468</v>
      </c>
      <c r="M132" s="178" t="str">
        <f t="shared" si="16"/>
        <v>K</v>
      </c>
      <c r="N132" s="178" t="str">
        <f t="shared" si="9"/>
        <v>K</v>
      </c>
      <c r="O132" s="178"/>
      <c r="P132" s="184">
        <f t="shared" si="10"/>
        <v>13.588110403397028</v>
      </c>
      <c r="Q132" s="184">
        <f t="shared" si="11"/>
        <v>8.2802547770700627</v>
      </c>
      <c r="R132" s="180"/>
      <c r="S132" s="180" t="str">
        <f t="shared" si="12"/>
        <v>BETUL</v>
      </c>
      <c r="T132" s="180" t="str">
        <f t="shared" si="13"/>
        <v>BETUL</v>
      </c>
      <c r="U132" s="180" t="str">
        <f t="shared" si="14"/>
        <v>OKE</v>
      </c>
      <c r="V132" s="180" t="str">
        <f t="shared" si="15"/>
        <v>OKE</v>
      </c>
      <c r="W132" s="280" t="s">
        <v>35</v>
      </c>
      <c r="X132" s="281">
        <v>4</v>
      </c>
      <c r="Y132" s="281" t="s">
        <v>3486</v>
      </c>
      <c r="Z132" s="281" t="s">
        <v>128</v>
      </c>
      <c r="AA132" s="281">
        <v>384</v>
      </c>
      <c r="AB132" s="284">
        <v>82</v>
      </c>
      <c r="AC132" s="284">
        <v>21.3541666666667</v>
      </c>
      <c r="AD132" s="284">
        <v>68</v>
      </c>
      <c r="AE132" s="284">
        <v>17.7083333333333</v>
      </c>
      <c r="AF132" s="280" t="s">
        <v>3487</v>
      </c>
    </row>
    <row r="133" spans="1:32">
      <c r="A133" s="295">
        <v>124</v>
      </c>
      <c r="B133" s="584" t="s">
        <v>259</v>
      </c>
      <c r="C133" s="585">
        <v>4</v>
      </c>
      <c r="D133" s="585" t="s">
        <v>3470</v>
      </c>
      <c r="E133" s="585" t="s">
        <v>128</v>
      </c>
      <c r="F133" s="248">
        <v>417</v>
      </c>
      <c r="G133" s="247">
        <v>59</v>
      </c>
      <c r="H133" s="249">
        <v>14.148681055155876</v>
      </c>
      <c r="I133" s="247">
        <v>32</v>
      </c>
      <c r="J133" s="249">
        <v>7.6738609112709826</v>
      </c>
      <c r="K133" s="250" t="s">
        <v>3230</v>
      </c>
      <c r="M133" s="178" t="str">
        <f t="shared" si="16"/>
        <v>K</v>
      </c>
      <c r="N133" s="178" t="str">
        <f t="shared" si="9"/>
        <v>K</v>
      </c>
      <c r="O133" s="178"/>
      <c r="P133" s="184">
        <f t="shared" si="10"/>
        <v>14.148681055155876</v>
      </c>
      <c r="Q133" s="184">
        <f t="shared" si="11"/>
        <v>7.6738609112709826</v>
      </c>
      <c r="R133" s="180"/>
      <c r="S133" s="180" t="str">
        <f t="shared" si="12"/>
        <v>BETUL</v>
      </c>
      <c r="T133" s="180" t="str">
        <f t="shared" si="13"/>
        <v>BETUL</v>
      </c>
      <c r="U133" s="180" t="str">
        <f t="shared" si="14"/>
        <v>OKE</v>
      </c>
      <c r="V133" s="180" t="str">
        <f t="shared" si="15"/>
        <v>OKE</v>
      </c>
      <c r="W133" s="280" t="s">
        <v>35</v>
      </c>
      <c r="X133" s="281">
        <v>4</v>
      </c>
      <c r="Y133" s="281" t="s">
        <v>3489</v>
      </c>
      <c r="Z133" s="281" t="s">
        <v>128</v>
      </c>
      <c r="AA133" s="281">
        <v>300</v>
      </c>
      <c r="AB133" s="284">
        <v>88</v>
      </c>
      <c r="AC133" s="284">
        <v>29.3333333333333</v>
      </c>
      <c r="AD133" s="284">
        <v>78</v>
      </c>
      <c r="AE133" s="284">
        <v>26</v>
      </c>
      <c r="AF133" s="280" t="s">
        <v>3490</v>
      </c>
    </row>
    <row r="134" spans="1:32">
      <c r="A134" s="295">
        <v>125</v>
      </c>
      <c r="B134" s="584" t="s">
        <v>259</v>
      </c>
      <c r="C134" s="585">
        <v>4</v>
      </c>
      <c r="D134" s="585" t="s">
        <v>3472</v>
      </c>
      <c r="E134" s="585" t="s">
        <v>128</v>
      </c>
      <c r="F134" s="248">
        <v>398</v>
      </c>
      <c r="G134" s="247">
        <v>0</v>
      </c>
      <c r="H134" s="249">
        <v>0</v>
      </c>
      <c r="I134" s="247">
        <v>0</v>
      </c>
      <c r="J134" s="249">
        <v>0</v>
      </c>
      <c r="K134" s="250" t="s">
        <v>3473</v>
      </c>
      <c r="M134" s="178" t="str">
        <f t="shared" si="16"/>
        <v>K</v>
      </c>
      <c r="N134" s="178" t="str">
        <f t="shared" si="9"/>
        <v>K</v>
      </c>
      <c r="O134" s="178"/>
      <c r="P134" s="184">
        <f t="shared" si="10"/>
        <v>0</v>
      </c>
      <c r="Q134" s="184">
        <f t="shared" si="11"/>
        <v>0</v>
      </c>
      <c r="R134" s="180"/>
      <c r="S134" s="180" t="str">
        <f t="shared" si="12"/>
        <v>BETUL</v>
      </c>
      <c r="T134" s="180" t="str">
        <f t="shared" si="13"/>
        <v>BETUL</v>
      </c>
      <c r="U134" s="180" t="str">
        <f t="shared" si="14"/>
        <v>OKE</v>
      </c>
      <c r="V134" s="180" t="str">
        <f t="shared" si="15"/>
        <v>OKE</v>
      </c>
      <c r="W134" s="280" t="s">
        <v>35</v>
      </c>
      <c r="X134" s="281">
        <v>4</v>
      </c>
      <c r="Y134" s="281" t="s">
        <v>3491</v>
      </c>
      <c r="Z134" s="281" t="s">
        <v>128</v>
      </c>
      <c r="AA134" s="281">
        <v>300</v>
      </c>
      <c r="AB134" s="284">
        <v>91</v>
      </c>
      <c r="AC134" s="284">
        <v>30.3333333333333</v>
      </c>
      <c r="AD134" s="284">
        <v>75</v>
      </c>
      <c r="AE134" s="284">
        <v>25</v>
      </c>
      <c r="AF134" s="280" t="s">
        <v>3492</v>
      </c>
    </row>
    <row r="135" spans="1:32">
      <c r="A135" s="295">
        <v>126</v>
      </c>
      <c r="B135" s="584" t="s">
        <v>35</v>
      </c>
      <c r="C135" s="585">
        <v>1</v>
      </c>
      <c r="D135" s="585" t="s">
        <v>3439</v>
      </c>
      <c r="E135" s="585" t="s">
        <v>128</v>
      </c>
      <c r="F135" s="248">
        <v>385</v>
      </c>
      <c r="G135" s="247">
        <v>163</v>
      </c>
      <c r="H135" s="249">
        <v>42.337662337662337</v>
      </c>
      <c r="I135" s="247">
        <v>113</v>
      </c>
      <c r="J135" s="249">
        <v>29.350649350649348</v>
      </c>
      <c r="K135" s="250" t="s">
        <v>3476</v>
      </c>
      <c r="M135" s="178" t="str">
        <f t="shared" si="16"/>
        <v>K</v>
      </c>
      <c r="N135" s="178" t="str">
        <f t="shared" si="9"/>
        <v>K</v>
      </c>
      <c r="O135" s="178"/>
      <c r="P135" s="184">
        <f t="shared" si="10"/>
        <v>42.337662337662337</v>
      </c>
      <c r="Q135" s="184">
        <f t="shared" si="11"/>
        <v>29.350649350649348</v>
      </c>
      <c r="R135" s="180"/>
      <c r="S135" s="180" t="str">
        <f t="shared" si="12"/>
        <v>BETUL</v>
      </c>
      <c r="T135" s="180" t="str">
        <f t="shared" si="13"/>
        <v>BETUL</v>
      </c>
      <c r="U135" s="180" t="str">
        <f t="shared" si="14"/>
        <v>OKE</v>
      </c>
      <c r="V135" s="180" t="str">
        <f t="shared" si="15"/>
        <v>OKE</v>
      </c>
      <c r="W135" s="280" t="s">
        <v>35</v>
      </c>
      <c r="X135" s="281">
        <v>4</v>
      </c>
      <c r="Y135" s="281" t="s">
        <v>3493</v>
      </c>
      <c r="Z135" s="281" t="s">
        <v>128</v>
      </c>
      <c r="AA135" s="281">
        <v>300</v>
      </c>
      <c r="AB135" s="284">
        <v>91</v>
      </c>
      <c r="AC135" s="284">
        <v>30.3333333333333</v>
      </c>
      <c r="AD135" s="284">
        <v>78</v>
      </c>
      <c r="AE135" s="284">
        <v>26</v>
      </c>
      <c r="AF135" s="280" t="s">
        <v>3494</v>
      </c>
    </row>
    <row r="136" spans="1:32">
      <c r="A136" s="295">
        <v>127</v>
      </c>
      <c r="B136" s="584" t="s">
        <v>35</v>
      </c>
      <c r="C136" s="585">
        <v>1</v>
      </c>
      <c r="D136" s="585" t="s">
        <v>3443</v>
      </c>
      <c r="E136" s="585" t="s">
        <v>128</v>
      </c>
      <c r="F136" s="248">
        <v>425</v>
      </c>
      <c r="G136" s="247">
        <v>201</v>
      </c>
      <c r="H136" s="249">
        <v>47.294117647058826</v>
      </c>
      <c r="I136" s="247">
        <v>195</v>
      </c>
      <c r="J136" s="249">
        <v>45.882352941176471</v>
      </c>
      <c r="K136" s="250" t="s">
        <v>3479</v>
      </c>
      <c r="M136" s="178" t="str">
        <f t="shared" si="16"/>
        <v>K</v>
      </c>
      <c r="N136" s="178" t="str">
        <f t="shared" si="9"/>
        <v>K</v>
      </c>
      <c r="O136" s="178"/>
      <c r="P136" s="184">
        <f t="shared" si="10"/>
        <v>47.294117647058826</v>
      </c>
      <c r="Q136" s="184">
        <f t="shared" si="11"/>
        <v>45.882352941176471</v>
      </c>
      <c r="R136" s="180"/>
      <c r="S136" s="180" t="str">
        <f t="shared" si="12"/>
        <v>BETUL</v>
      </c>
      <c r="T136" s="180" t="str">
        <f t="shared" si="13"/>
        <v>BETUL</v>
      </c>
      <c r="U136" s="180" t="str">
        <f t="shared" si="14"/>
        <v>OKE</v>
      </c>
      <c r="V136" s="180" t="str">
        <f t="shared" si="15"/>
        <v>OKE</v>
      </c>
      <c r="W136" s="280" t="s">
        <v>35</v>
      </c>
      <c r="X136" s="281">
        <v>4</v>
      </c>
      <c r="Y136" s="281" t="s">
        <v>3495</v>
      </c>
      <c r="Z136" s="281" t="s">
        <v>128</v>
      </c>
      <c r="AA136" s="281">
        <v>348</v>
      </c>
      <c r="AB136" s="284">
        <v>130</v>
      </c>
      <c r="AC136" s="284">
        <v>37.356321839080501</v>
      </c>
      <c r="AD136" s="284">
        <v>130</v>
      </c>
      <c r="AE136" s="284">
        <v>37.356321839080501</v>
      </c>
      <c r="AF136" s="280" t="s">
        <v>3496</v>
      </c>
    </row>
    <row r="137" spans="1:32">
      <c r="A137" s="295">
        <v>128</v>
      </c>
      <c r="B137" s="584" t="s">
        <v>35</v>
      </c>
      <c r="C137" s="585">
        <v>1</v>
      </c>
      <c r="D137" s="585" t="s">
        <v>3455</v>
      </c>
      <c r="E137" s="585" t="s">
        <v>128</v>
      </c>
      <c r="F137" s="248">
        <v>385</v>
      </c>
      <c r="G137" s="247">
        <v>114</v>
      </c>
      <c r="H137" s="249">
        <v>29.61038961038961</v>
      </c>
      <c r="I137" s="247">
        <v>83</v>
      </c>
      <c r="J137" s="249">
        <v>21.558441558441558</v>
      </c>
      <c r="K137" s="250" t="s">
        <v>3303</v>
      </c>
      <c r="M137" s="178" t="str">
        <f t="shared" si="16"/>
        <v>K</v>
      </c>
      <c r="N137" s="178" t="str">
        <f t="shared" si="9"/>
        <v>K</v>
      </c>
      <c r="O137" s="178"/>
      <c r="P137" s="184">
        <f t="shared" si="10"/>
        <v>29.61038961038961</v>
      </c>
      <c r="Q137" s="184">
        <f t="shared" si="11"/>
        <v>21.558441558441558</v>
      </c>
      <c r="R137" s="180"/>
      <c r="S137" s="180" t="str">
        <f t="shared" si="12"/>
        <v>BETUL</v>
      </c>
      <c r="T137" s="180" t="str">
        <f t="shared" si="13"/>
        <v>BETUL</v>
      </c>
      <c r="U137" s="180" t="str">
        <f t="shared" si="14"/>
        <v>OKE</v>
      </c>
      <c r="V137" s="180" t="str">
        <f t="shared" si="15"/>
        <v>OKE</v>
      </c>
      <c r="W137" s="280" t="s">
        <v>35</v>
      </c>
      <c r="X137" s="281">
        <v>4</v>
      </c>
      <c r="Y137" s="281" t="s">
        <v>3498</v>
      </c>
      <c r="Z137" s="281" t="s">
        <v>128</v>
      </c>
      <c r="AA137" s="281">
        <v>348</v>
      </c>
      <c r="AB137" s="284">
        <v>130</v>
      </c>
      <c r="AC137" s="284">
        <v>37.356321839080501</v>
      </c>
      <c r="AD137" s="284">
        <v>130</v>
      </c>
      <c r="AE137" s="284">
        <v>37.356321839080501</v>
      </c>
      <c r="AF137" s="280" t="s">
        <v>3499</v>
      </c>
    </row>
    <row r="138" spans="1:32">
      <c r="A138" s="295">
        <v>129</v>
      </c>
      <c r="B138" s="584" t="s">
        <v>35</v>
      </c>
      <c r="C138" s="585">
        <v>1</v>
      </c>
      <c r="D138" s="585" t="s">
        <v>3446</v>
      </c>
      <c r="E138" s="585" t="s">
        <v>128</v>
      </c>
      <c r="F138" s="248">
        <v>385</v>
      </c>
      <c r="G138" s="247">
        <v>58</v>
      </c>
      <c r="H138" s="249">
        <v>15.064935064935064</v>
      </c>
      <c r="I138" s="247">
        <v>52</v>
      </c>
      <c r="J138" s="249">
        <v>13.506493506493506</v>
      </c>
      <c r="K138" s="250" t="s">
        <v>3482</v>
      </c>
      <c r="M138" s="178" t="str">
        <f t="shared" si="16"/>
        <v>K</v>
      </c>
      <c r="N138" s="178" t="str">
        <f t="shared" ref="N138:N168" si="17">IF(J138&gt;=80,"B","K")</f>
        <v>K</v>
      </c>
      <c r="O138" s="178"/>
      <c r="P138" s="184">
        <f t="shared" ref="P138:P168" si="18">(G138/F138)*100</f>
        <v>15.064935064935064</v>
      </c>
      <c r="Q138" s="184">
        <f t="shared" ref="Q138:Q168" si="19">(I138/F138)*100</f>
        <v>13.506493506493506</v>
      </c>
      <c r="R138" s="180"/>
      <c r="S138" s="180" t="str">
        <f t="shared" ref="S138:S168" si="20">IF(P138=H138,"BETUL","salah")</f>
        <v>BETUL</v>
      </c>
      <c r="T138" s="180" t="str">
        <f t="shared" ref="T138:T168" si="21">IF(Q138=J138,"BETUL","salah")</f>
        <v>BETUL</v>
      </c>
      <c r="U138" s="180" t="str">
        <f t="shared" ref="U138:U168" si="22">IF(H138&gt;100,"CEK KEMBALI","OKE")</f>
        <v>OKE</v>
      </c>
      <c r="V138" s="180" t="str">
        <f t="shared" ref="V138:V168" si="23">IF(J138&gt;100,"CEK KEMBALI","OKE")</f>
        <v>OKE</v>
      </c>
    </row>
    <row r="139" spans="1:32">
      <c r="A139" s="295">
        <v>130</v>
      </c>
      <c r="B139" s="584" t="s">
        <v>35</v>
      </c>
      <c r="C139" s="585">
        <v>1</v>
      </c>
      <c r="D139" s="585" t="s">
        <v>3474</v>
      </c>
      <c r="E139" s="585" t="s">
        <v>128</v>
      </c>
      <c r="F139" s="248">
        <v>385</v>
      </c>
      <c r="G139" s="247">
        <v>39</v>
      </c>
      <c r="H139" s="249">
        <v>10.129870129870131</v>
      </c>
      <c r="I139" s="247">
        <v>23</v>
      </c>
      <c r="J139" s="249">
        <v>5.9740259740259738</v>
      </c>
      <c r="K139" s="250" t="s">
        <v>3475</v>
      </c>
      <c r="M139" s="178" t="str">
        <f t="shared" si="16"/>
        <v>K</v>
      </c>
      <c r="N139" s="178" t="str">
        <f t="shared" si="17"/>
        <v>K</v>
      </c>
      <c r="O139" s="178"/>
      <c r="P139" s="184">
        <f t="shared" si="18"/>
        <v>10.129870129870131</v>
      </c>
      <c r="Q139" s="184">
        <f t="shared" si="19"/>
        <v>5.9740259740259738</v>
      </c>
      <c r="R139" s="180"/>
      <c r="S139" s="180" t="str">
        <f t="shared" si="20"/>
        <v>BETUL</v>
      </c>
      <c r="T139" s="180" t="str">
        <f t="shared" si="21"/>
        <v>BETUL</v>
      </c>
      <c r="U139" s="180" t="str">
        <f t="shared" si="22"/>
        <v>OKE</v>
      </c>
      <c r="V139" s="180" t="str">
        <f t="shared" si="23"/>
        <v>OKE</v>
      </c>
    </row>
    <row r="140" spans="1:32">
      <c r="A140" s="295">
        <v>131</v>
      </c>
      <c r="B140" s="584" t="s">
        <v>35</v>
      </c>
      <c r="C140" s="585">
        <v>1</v>
      </c>
      <c r="D140" s="585" t="s">
        <v>3456</v>
      </c>
      <c r="E140" s="585" t="s">
        <v>128</v>
      </c>
      <c r="F140" s="248">
        <v>425</v>
      </c>
      <c r="G140" s="247">
        <v>199</v>
      </c>
      <c r="H140" s="249">
        <v>46.82352941176471</v>
      </c>
      <c r="I140" s="247">
        <v>197</v>
      </c>
      <c r="J140" s="249">
        <v>46.352941176470587</v>
      </c>
      <c r="K140" s="250" t="s">
        <v>3479</v>
      </c>
      <c r="M140" s="178" t="str">
        <f t="shared" si="16"/>
        <v>K</v>
      </c>
      <c r="N140" s="178" t="str">
        <f t="shared" si="17"/>
        <v>K</v>
      </c>
      <c r="O140" s="178"/>
      <c r="P140" s="184">
        <f t="shared" si="18"/>
        <v>46.82352941176471</v>
      </c>
      <c r="Q140" s="184">
        <f t="shared" si="19"/>
        <v>46.352941176470587</v>
      </c>
      <c r="R140" s="180"/>
      <c r="S140" s="180" t="str">
        <f t="shared" si="20"/>
        <v>BETUL</v>
      </c>
      <c r="T140" s="180" t="str">
        <f t="shared" si="21"/>
        <v>BETUL</v>
      </c>
      <c r="U140" s="180" t="str">
        <f t="shared" si="22"/>
        <v>OKE</v>
      </c>
      <c r="V140" s="180" t="str">
        <f t="shared" si="23"/>
        <v>OKE</v>
      </c>
    </row>
    <row r="141" spans="1:32">
      <c r="A141" s="295">
        <v>132</v>
      </c>
      <c r="B141" s="584" t="s">
        <v>35</v>
      </c>
      <c r="C141" s="585">
        <v>1</v>
      </c>
      <c r="D141" s="585" t="s">
        <v>3458</v>
      </c>
      <c r="E141" s="585" t="s">
        <v>128</v>
      </c>
      <c r="F141" s="248">
        <v>385</v>
      </c>
      <c r="G141" s="247">
        <v>176</v>
      </c>
      <c r="H141" s="249">
        <v>45.714285714285715</v>
      </c>
      <c r="I141" s="247">
        <v>171</v>
      </c>
      <c r="J141" s="249">
        <v>44.415584415584412</v>
      </c>
      <c r="K141" s="250" t="s">
        <v>3479</v>
      </c>
      <c r="M141" s="178" t="str">
        <f t="shared" si="16"/>
        <v>K</v>
      </c>
      <c r="N141" s="178" t="str">
        <f t="shared" si="17"/>
        <v>K</v>
      </c>
      <c r="O141" s="178"/>
      <c r="P141" s="184">
        <f t="shared" si="18"/>
        <v>45.714285714285715</v>
      </c>
      <c r="Q141" s="184">
        <f t="shared" si="19"/>
        <v>44.415584415584412</v>
      </c>
      <c r="R141" s="180"/>
      <c r="S141" s="180" t="str">
        <f t="shared" si="20"/>
        <v>BETUL</v>
      </c>
      <c r="T141" s="180" t="str">
        <f t="shared" si="21"/>
        <v>BETUL</v>
      </c>
      <c r="U141" s="180" t="str">
        <f t="shared" si="22"/>
        <v>OKE</v>
      </c>
      <c r="V141" s="180" t="str">
        <f t="shared" si="23"/>
        <v>OKE</v>
      </c>
    </row>
    <row r="142" spans="1:32">
      <c r="A142" s="295">
        <v>133</v>
      </c>
      <c r="B142" s="584" t="s">
        <v>35</v>
      </c>
      <c r="C142" s="585">
        <v>2</v>
      </c>
      <c r="D142" s="585" t="s">
        <v>3459</v>
      </c>
      <c r="E142" s="585" t="s">
        <v>128</v>
      </c>
      <c r="F142" s="248">
        <v>385</v>
      </c>
      <c r="G142" s="247">
        <v>141</v>
      </c>
      <c r="H142" s="249">
        <v>36.623376623376622</v>
      </c>
      <c r="I142" s="247">
        <v>122</v>
      </c>
      <c r="J142" s="249">
        <v>31.688311688311689</v>
      </c>
      <c r="K142" s="250" t="s">
        <v>3497</v>
      </c>
      <c r="M142" s="178" t="str">
        <f t="shared" si="16"/>
        <v>K</v>
      </c>
      <c r="N142" s="178" t="str">
        <f t="shared" si="17"/>
        <v>K</v>
      </c>
      <c r="O142" s="178"/>
      <c r="P142" s="184">
        <f t="shared" si="18"/>
        <v>36.623376623376622</v>
      </c>
      <c r="Q142" s="184">
        <f t="shared" si="19"/>
        <v>31.688311688311689</v>
      </c>
      <c r="R142" s="180"/>
      <c r="S142" s="180" t="str">
        <f t="shared" si="20"/>
        <v>BETUL</v>
      </c>
      <c r="T142" s="180" t="str">
        <f t="shared" si="21"/>
        <v>BETUL</v>
      </c>
      <c r="U142" s="180" t="str">
        <f t="shared" si="22"/>
        <v>OKE</v>
      </c>
      <c r="V142" s="180" t="str">
        <f t="shared" si="23"/>
        <v>OKE</v>
      </c>
    </row>
    <row r="143" spans="1:32">
      <c r="A143" s="295">
        <v>134</v>
      </c>
      <c r="B143" s="584" t="s">
        <v>35</v>
      </c>
      <c r="C143" s="585">
        <v>2</v>
      </c>
      <c r="D143" s="585" t="s">
        <v>3461</v>
      </c>
      <c r="E143" s="585" t="s">
        <v>128</v>
      </c>
      <c r="F143" s="248">
        <v>385</v>
      </c>
      <c r="G143" s="247">
        <v>101</v>
      </c>
      <c r="H143" s="249">
        <v>26.233766233766232</v>
      </c>
      <c r="I143" s="247">
        <v>82</v>
      </c>
      <c r="J143" s="249">
        <v>21.298701298701296</v>
      </c>
      <c r="K143" s="250" t="s">
        <v>3462</v>
      </c>
      <c r="M143" s="178" t="str">
        <f t="shared" si="16"/>
        <v>K</v>
      </c>
      <c r="N143" s="178" t="str">
        <f t="shared" si="17"/>
        <v>K</v>
      </c>
      <c r="O143" s="178"/>
      <c r="P143" s="184">
        <f t="shared" si="18"/>
        <v>26.233766233766232</v>
      </c>
      <c r="Q143" s="184">
        <f t="shared" si="19"/>
        <v>21.298701298701296</v>
      </c>
      <c r="R143" s="180"/>
      <c r="S143" s="180" t="str">
        <f t="shared" si="20"/>
        <v>BETUL</v>
      </c>
      <c r="T143" s="180" t="str">
        <f t="shared" si="21"/>
        <v>BETUL</v>
      </c>
      <c r="U143" s="180" t="str">
        <f t="shared" si="22"/>
        <v>OKE</v>
      </c>
      <c r="V143" s="180" t="str">
        <f t="shared" si="23"/>
        <v>OKE</v>
      </c>
    </row>
    <row r="144" spans="1:32">
      <c r="A144" s="295">
        <v>135</v>
      </c>
      <c r="B144" s="584" t="s">
        <v>35</v>
      </c>
      <c r="C144" s="585">
        <v>2</v>
      </c>
      <c r="D144" s="585" t="s">
        <v>3463</v>
      </c>
      <c r="E144" s="585" t="s">
        <v>128</v>
      </c>
      <c r="F144" s="248">
        <v>320</v>
      </c>
      <c r="G144" s="247">
        <v>55</v>
      </c>
      <c r="H144" s="249">
        <v>17.1875</v>
      </c>
      <c r="I144" s="247">
        <v>60</v>
      </c>
      <c r="J144" s="249">
        <v>18.75</v>
      </c>
      <c r="K144" s="250" t="s">
        <v>3500</v>
      </c>
      <c r="M144" s="178" t="str">
        <f t="shared" si="16"/>
        <v>K</v>
      </c>
      <c r="N144" s="178" t="str">
        <f t="shared" si="17"/>
        <v>K</v>
      </c>
      <c r="O144" s="178"/>
      <c r="P144" s="184">
        <f t="shared" si="18"/>
        <v>17.1875</v>
      </c>
      <c r="Q144" s="184">
        <f t="shared" si="19"/>
        <v>18.75</v>
      </c>
      <c r="R144" s="180"/>
      <c r="S144" s="180" t="str">
        <f t="shared" si="20"/>
        <v>BETUL</v>
      </c>
      <c r="T144" s="180" t="str">
        <f t="shared" si="21"/>
        <v>BETUL</v>
      </c>
      <c r="U144" s="180" t="str">
        <f t="shared" si="22"/>
        <v>OKE</v>
      </c>
      <c r="V144" s="180" t="str">
        <f t="shared" si="23"/>
        <v>OKE</v>
      </c>
    </row>
    <row r="145" spans="1:22">
      <c r="A145" s="295">
        <v>136</v>
      </c>
      <c r="B145" s="584" t="s">
        <v>35</v>
      </c>
      <c r="C145" s="585">
        <v>2</v>
      </c>
      <c r="D145" s="585" t="s">
        <v>3471</v>
      </c>
      <c r="E145" s="585" t="s">
        <v>128</v>
      </c>
      <c r="F145" s="248">
        <v>385</v>
      </c>
      <c r="G145" s="247">
        <v>40</v>
      </c>
      <c r="H145" s="249">
        <v>10.38961038961039</v>
      </c>
      <c r="I145" s="247">
        <v>19</v>
      </c>
      <c r="J145" s="249">
        <v>4.9350649350649354</v>
      </c>
      <c r="K145" s="250" t="s">
        <v>3503</v>
      </c>
      <c r="M145" s="178" t="str">
        <f t="shared" si="16"/>
        <v>K</v>
      </c>
      <c r="N145" s="178" t="str">
        <f t="shared" si="17"/>
        <v>K</v>
      </c>
      <c r="O145" s="178"/>
      <c r="P145" s="184">
        <f t="shared" si="18"/>
        <v>10.38961038961039</v>
      </c>
      <c r="Q145" s="184">
        <f t="shared" si="19"/>
        <v>4.9350649350649354</v>
      </c>
      <c r="R145" s="180"/>
      <c r="S145" s="180" t="str">
        <f t="shared" si="20"/>
        <v>BETUL</v>
      </c>
      <c r="T145" s="180" t="str">
        <f t="shared" si="21"/>
        <v>BETUL</v>
      </c>
      <c r="U145" s="180" t="str">
        <f t="shared" si="22"/>
        <v>OKE</v>
      </c>
      <c r="V145" s="180" t="str">
        <f t="shared" si="23"/>
        <v>OKE</v>
      </c>
    </row>
    <row r="146" spans="1:22">
      <c r="A146" s="295">
        <v>137</v>
      </c>
      <c r="B146" s="584" t="s">
        <v>35</v>
      </c>
      <c r="C146" s="585">
        <v>2</v>
      </c>
      <c r="D146" s="585" t="s">
        <v>3466</v>
      </c>
      <c r="E146" s="585" t="s">
        <v>131</v>
      </c>
      <c r="F146" s="248">
        <v>385</v>
      </c>
      <c r="G146" s="247">
        <v>182</v>
      </c>
      <c r="H146" s="249">
        <v>47.272727272727273</v>
      </c>
      <c r="I146" s="247">
        <v>177</v>
      </c>
      <c r="J146" s="249">
        <v>45.97402597402597</v>
      </c>
      <c r="K146" s="250" t="s">
        <v>3501</v>
      </c>
      <c r="M146" s="178" t="str">
        <f t="shared" si="16"/>
        <v>K</v>
      </c>
      <c r="N146" s="178" t="str">
        <f t="shared" si="17"/>
        <v>K</v>
      </c>
      <c r="O146" s="178"/>
      <c r="P146" s="184">
        <f t="shared" si="18"/>
        <v>47.272727272727273</v>
      </c>
      <c r="Q146" s="184">
        <f t="shared" si="19"/>
        <v>45.97402597402597</v>
      </c>
      <c r="R146" s="180"/>
      <c r="S146" s="180" t="str">
        <f t="shared" si="20"/>
        <v>BETUL</v>
      </c>
      <c r="T146" s="180" t="str">
        <f t="shared" si="21"/>
        <v>BETUL</v>
      </c>
      <c r="U146" s="180" t="str">
        <f t="shared" si="22"/>
        <v>OKE</v>
      </c>
      <c r="V146" s="180" t="str">
        <f t="shared" si="23"/>
        <v>OKE</v>
      </c>
    </row>
    <row r="147" spans="1:22">
      <c r="A147" s="295">
        <v>138</v>
      </c>
      <c r="B147" s="584" t="s">
        <v>35</v>
      </c>
      <c r="C147" s="585">
        <v>3</v>
      </c>
      <c r="D147" s="585" t="s">
        <v>3452</v>
      </c>
      <c r="E147" s="585" t="s">
        <v>128</v>
      </c>
      <c r="F147" s="248">
        <v>385</v>
      </c>
      <c r="G147" s="247">
        <v>24</v>
      </c>
      <c r="H147" s="249">
        <v>6.2337662337662341</v>
      </c>
      <c r="I147" s="247">
        <v>24</v>
      </c>
      <c r="J147" s="249">
        <v>6.2337662337662341</v>
      </c>
      <c r="K147" s="250" t="s">
        <v>3488</v>
      </c>
      <c r="M147" s="178" t="str">
        <f t="shared" si="16"/>
        <v>K</v>
      </c>
      <c r="N147" s="178" t="str">
        <f t="shared" si="17"/>
        <v>K</v>
      </c>
      <c r="O147" s="178"/>
      <c r="P147" s="184">
        <f t="shared" si="18"/>
        <v>6.2337662337662341</v>
      </c>
      <c r="Q147" s="184">
        <f t="shared" si="19"/>
        <v>6.2337662337662341</v>
      </c>
      <c r="R147" s="180"/>
      <c r="S147" s="180" t="str">
        <f t="shared" si="20"/>
        <v>BETUL</v>
      </c>
      <c r="T147" s="180" t="str">
        <f t="shared" si="21"/>
        <v>BETUL</v>
      </c>
      <c r="U147" s="180" t="str">
        <f t="shared" si="22"/>
        <v>OKE</v>
      </c>
      <c r="V147" s="180" t="str">
        <f t="shared" si="23"/>
        <v>OKE</v>
      </c>
    </row>
    <row r="148" spans="1:22">
      <c r="A148" s="295">
        <v>139</v>
      </c>
      <c r="B148" s="584" t="s">
        <v>35</v>
      </c>
      <c r="C148" s="585">
        <v>3</v>
      </c>
      <c r="D148" s="585" t="s">
        <v>3480</v>
      </c>
      <c r="E148" s="585" t="s">
        <v>131</v>
      </c>
      <c r="F148" s="248">
        <v>240</v>
      </c>
      <c r="G148" s="247">
        <v>79</v>
      </c>
      <c r="H148" s="249">
        <v>32.916666666666664</v>
      </c>
      <c r="I148" s="247">
        <v>77</v>
      </c>
      <c r="J148" s="249">
        <v>32.083333333333336</v>
      </c>
      <c r="K148" s="250" t="s">
        <v>3481</v>
      </c>
      <c r="M148" s="178" t="str">
        <f t="shared" si="16"/>
        <v>K</v>
      </c>
      <c r="N148" s="178" t="str">
        <f t="shared" si="17"/>
        <v>K</v>
      </c>
      <c r="O148" s="178"/>
      <c r="P148" s="184">
        <f t="shared" si="18"/>
        <v>32.916666666666664</v>
      </c>
      <c r="Q148" s="184">
        <f t="shared" si="19"/>
        <v>32.083333333333336</v>
      </c>
      <c r="R148" s="180"/>
      <c r="S148" s="180" t="str">
        <f t="shared" si="20"/>
        <v>BETUL</v>
      </c>
      <c r="T148" s="180" t="str">
        <f t="shared" si="21"/>
        <v>BETUL</v>
      </c>
      <c r="U148" s="180" t="str">
        <f t="shared" si="22"/>
        <v>OKE</v>
      </c>
      <c r="V148" s="180" t="str">
        <f t="shared" si="23"/>
        <v>OKE</v>
      </c>
    </row>
    <row r="149" spans="1:22">
      <c r="A149" s="295">
        <v>140</v>
      </c>
      <c r="B149" s="584" t="s">
        <v>35</v>
      </c>
      <c r="C149" s="585">
        <v>3</v>
      </c>
      <c r="D149" s="585" t="s">
        <v>3483</v>
      </c>
      <c r="E149" s="585" t="s">
        <v>128</v>
      </c>
      <c r="F149" s="248">
        <v>348</v>
      </c>
      <c r="G149" s="247">
        <v>6</v>
      </c>
      <c r="H149" s="249">
        <v>1.7241379310344827</v>
      </c>
      <c r="I149" s="247">
        <v>6</v>
      </c>
      <c r="J149" s="249">
        <v>1.7241379310344827</v>
      </c>
      <c r="K149" s="250" t="s">
        <v>3484</v>
      </c>
      <c r="M149" s="178" t="str">
        <f t="shared" si="16"/>
        <v>K</v>
      </c>
      <c r="N149" s="178" t="str">
        <f t="shared" si="17"/>
        <v>K</v>
      </c>
      <c r="O149" s="178"/>
      <c r="P149" s="184">
        <f t="shared" si="18"/>
        <v>1.7241379310344827</v>
      </c>
      <c r="Q149" s="184">
        <f t="shared" si="19"/>
        <v>1.7241379310344827</v>
      </c>
      <c r="R149" s="180"/>
      <c r="S149" s="180" t="str">
        <f t="shared" si="20"/>
        <v>BETUL</v>
      </c>
      <c r="T149" s="180" t="str">
        <f t="shared" si="21"/>
        <v>BETUL</v>
      </c>
      <c r="U149" s="180" t="str">
        <f t="shared" si="22"/>
        <v>OKE</v>
      </c>
      <c r="V149" s="180" t="str">
        <f t="shared" si="23"/>
        <v>OKE</v>
      </c>
    </row>
    <row r="150" spans="1:22">
      <c r="A150" s="295">
        <v>141</v>
      </c>
      <c r="B150" s="584" t="s">
        <v>35</v>
      </c>
      <c r="C150" s="585">
        <v>3</v>
      </c>
      <c r="D150" s="585" t="s">
        <v>3469</v>
      </c>
      <c r="E150" s="585" t="s">
        <v>128</v>
      </c>
      <c r="F150" s="248">
        <v>385</v>
      </c>
      <c r="G150" s="247">
        <v>137</v>
      </c>
      <c r="H150" s="249">
        <v>35.584415584415588</v>
      </c>
      <c r="I150" s="247">
        <v>138</v>
      </c>
      <c r="J150" s="249">
        <v>35.844155844155843</v>
      </c>
      <c r="K150" s="250" t="s">
        <v>3502</v>
      </c>
      <c r="M150" s="178" t="str">
        <f t="shared" si="16"/>
        <v>K</v>
      </c>
      <c r="N150" s="178" t="str">
        <f t="shared" si="17"/>
        <v>K</v>
      </c>
      <c r="O150" s="178"/>
      <c r="P150" s="184">
        <f t="shared" si="18"/>
        <v>35.584415584415588</v>
      </c>
      <c r="Q150" s="184">
        <f t="shared" si="19"/>
        <v>35.844155844155843</v>
      </c>
      <c r="R150" s="180"/>
      <c r="S150" s="180" t="str">
        <f t="shared" si="20"/>
        <v>BETUL</v>
      </c>
      <c r="T150" s="180" t="str">
        <f t="shared" si="21"/>
        <v>BETUL</v>
      </c>
      <c r="U150" s="180" t="str">
        <f t="shared" si="22"/>
        <v>OKE</v>
      </c>
      <c r="V150" s="180" t="str">
        <f t="shared" si="23"/>
        <v>OKE</v>
      </c>
    </row>
    <row r="151" spans="1:22">
      <c r="A151" s="295">
        <v>142</v>
      </c>
      <c r="B151" s="584" t="s">
        <v>35</v>
      </c>
      <c r="C151" s="585">
        <v>3</v>
      </c>
      <c r="D151" s="585" t="s">
        <v>3505</v>
      </c>
      <c r="E151" s="585" t="s">
        <v>128</v>
      </c>
      <c r="F151" s="248">
        <v>471</v>
      </c>
      <c r="G151" s="247">
        <v>99</v>
      </c>
      <c r="H151" s="249">
        <v>21.019108280254777</v>
      </c>
      <c r="I151" s="247">
        <v>90</v>
      </c>
      <c r="J151" s="249">
        <v>19.108280254777071</v>
      </c>
      <c r="K151" s="250" t="s">
        <v>3506</v>
      </c>
      <c r="M151" s="178" t="str">
        <f t="shared" si="16"/>
        <v>K</v>
      </c>
      <c r="N151" s="178" t="str">
        <f t="shared" si="17"/>
        <v>K</v>
      </c>
      <c r="O151" s="178"/>
      <c r="P151" s="184">
        <f t="shared" si="18"/>
        <v>21.019108280254777</v>
      </c>
      <c r="Q151" s="184">
        <f t="shared" si="19"/>
        <v>19.108280254777071</v>
      </c>
      <c r="R151" s="180"/>
      <c r="S151" s="180" t="str">
        <f t="shared" si="20"/>
        <v>BETUL</v>
      </c>
      <c r="T151" s="180" t="str">
        <f t="shared" si="21"/>
        <v>BETUL</v>
      </c>
      <c r="U151" s="180" t="str">
        <f t="shared" si="22"/>
        <v>OKE</v>
      </c>
      <c r="V151" s="180" t="str">
        <f t="shared" si="23"/>
        <v>OKE</v>
      </c>
    </row>
    <row r="152" spans="1:22">
      <c r="A152" s="295">
        <v>143</v>
      </c>
      <c r="B152" s="584" t="s">
        <v>35</v>
      </c>
      <c r="C152" s="585">
        <v>5</v>
      </c>
      <c r="D152" s="585" t="s">
        <v>3507</v>
      </c>
      <c r="E152" s="585" t="s">
        <v>128</v>
      </c>
      <c r="F152" s="248">
        <v>300</v>
      </c>
      <c r="G152" s="247">
        <v>10</v>
      </c>
      <c r="H152" s="249">
        <v>3.3333333333333335</v>
      </c>
      <c r="I152" s="247">
        <v>9</v>
      </c>
      <c r="J152" s="249">
        <v>3</v>
      </c>
      <c r="K152" s="250"/>
      <c r="M152" s="178" t="str">
        <f t="shared" si="16"/>
        <v>K</v>
      </c>
      <c r="N152" s="178" t="str">
        <f t="shared" si="17"/>
        <v>K</v>
      </c>
      <c r="O152" s="178"/>
      <c r="P152" s="184">
        <f t="shared" si="18"/>
        <v>3.3333333333333335</v>
      </c>
      <c r="Q152" s="184">
        <f t="shared" si="19"/>
        <v>3</v>
      </c>
      <c r="R152" s="180"/>
      <c r="S152" s="180" t="str">
        <f t="shared" si="20"/>
        <v>BETUL</v>
      </c>
      <c r="T152" s="180" t="str">
        <f t="shared" si="21"/>
        <v>BETUL</v>
      </c>
      <c r="U152" s="180" t="str">
        <f t="shared" si="22"/>
        <v>OKE</v>
      </c>
      <c r="V152" s="180" t="str">
        <f t="shared" si="23"/>
        <v>OKE</v>
      </c>
    </row>
    <row r="153" spans="1:22">
      <c r="A153" s="295">
        <v>144</v>
      </c>
      <c r="B153" s="584" t="s">
        <v>35</v>
      </c>
      <c r="C153" s="585">
        <v>4</v>
      </c>
      <c r="D153" s="585" t="s">
        <v>3486</v>
      </c>
      <c r="E153" s="585" t="s">
        <v>128</v>
      </c>
      <c r="F153" s="248">
        <v>384</v>
      </c>
      <c r="G153" s="247">
        <v>122</v>
      </c>
      <c r="H153" s="249">
        <v>31.770833333333332</v>
      </c>
      <c r="I153" s="247">
        <v>104</v>
      </c>
      <c r="J153" s="249">
        <v>27.083333333333332</v>
      </c>
      <c r="K153" s="250" t="s">
        <v>3487</v>
      </c>
      <c r="M153" s="178" t="str">
        <f t="shared" si="16"/>
        <v>K</v>
      </c>
      <c r="N153" s="178" t="str">
        <f t="shared" si="17"/>
        <v>K</v>
      </c>
      <c r="O153" s="178"/>
      <c r="P153" s="184">
        <f t="shared" si="18"/>
        <v>31.770833333333332</v>
      </c>
      <c r="Q153" s="184">
        <f t="shared" si="19"/>
        <v>27.083333333333332</v>
      </c>
      <c r="R153" s="180"/>
      <c r="S153" s="180" t="str">
        <f t="shared" si="20"/>
        <v>BETUL</v>
      </c>
      <c r="T153" s="180" t="str">
        <f t="shared" si="21"/>
        <v>BETUL</v>
      </c>
      <c r="U153" s="180" t="str">
        <f t="shared" si="22"/>
        <v>OKE</v>
      </c>
      <c r="V153" s="180" t="str">
        <f t="shared" si="23"/>
        <v>OKE</v>
      </c>
    </row>
    <row r="154" spans="1:22">
      <c r="A154" s="295">
        <v>145</v>
      </c>
      <c r="B154" s="584" t="s">
        <v>35</v>
      </c>
      <c r="C154" s="585">
        <v>4</v>
      </c>
      <c r="D154" s="585" t="s">
        <v>3477</v>
      </c>
      <c r="E154" s="585" t="s">
        <v>128</v>
      </c>
      <c r="F154" s="248">
        <v>384</v>
      </c>
      <c r="G154" s="247">
        <v>270</v>
      </c>
      <c r="H154" s="249">
        <v>70.3125</v>
      </c>
      <c r="I154" s="247">
        <v>258</v>
      </c>
      <c r="J154" s="249">
        <v>67.1875</v>
      </c>
      <c r="K154" s="250" t="s">
        <v>3504</v>
      </c>
      <c r="M154" s="178" t="str">
        <f t="shared" si="16"/>
        <v>K</v>
      </c>
      <c r="N154" s="178" t="str">
        <f t="shared" si="17"/>
        <v>K</v>
      </c>
      <c r="O154" s="178"/>
      <c r="P154" s="184">
        <f t="shared" si="18"/>
        <v>70.3125</v>
      </c>
      <c r="Q154" s="184">
        <f t="shared" si="19"/>
        <v>67.1875</v>
      </c>
      <c r="R154" s="180"/>
      <c r="S154" s="180" t="str">
        <f t="shared" si="20"/>
        <v>BETUL</v>
      </c>
      <c r="T154" s="180" t="str">
        <f t="shared" si="21"/>
        <v>BETUL</v>
      </c>
      <c r="U154" s="180" t="str">
        <f t="shared" si="22"/>
        <v>OKE</v>
      </c>
      <c r="V154" s="180" t="str">
        <f t="shared" si="23"/>
        <v>OKE</v>
      </c>
    </row>
    <row r="155" spans="1:22">
      <c r="A155" s="295">
        <v>146</v>
      </c>
      <c r="B155" s="584" t="s">
        <v>35</v>
      </c>
      <c r="C155" s="585">
        <v>4</v>
      </c>
      <c r="D155" s="585" t="s">
        <v>3489</v>
      </c>
      <c r="E155" s="585" t="s">
        <v>128</v>
      </c>
      <c r="F155" s="248">
        <v>300</v>
      </c>
      <c r="G155" s="247">
        <v>85</v>
      </c>
      <c r="H155" s="249">
        <v>28.333333333333332</v>
      </c>
      <c r="I155" s="247">
        <v>85</v>
      </c>
      <c r="J155" s="249">
        <v>28.333333333333332</v>
      </c>
      <c r="K155" s="250" t="s">
        <v>3490</v>
      </c>
      <c r="M155" s="178" t="str">
        <f t="shared" si="16"/>
        <v>K</v>
      </c>
      <c r="N155" s="178" t="str">
        <f t="shared" si="17"/>
        <v>K</v>
      </c>
      <c r="O155" s="178"/>
      <c r="P155" s="184">
        <f t="shared" si="18"/>
        <v>28.333333333333332</v>
      </c>
      <c r="Q155" s="184">
        <f t="shared" si="19"/>
        <v>28.333333333333332</v>
      </c>
      <c r="R155" s="180"/>
      <c r="S155" s="180" t="str">
        <f t="shared" si="20"/>
        <v>BETUL</v>
      </c>
      <c r="T155" s="180" t="str">
        <f t="shared" si="21"/>
        <v>BETUL</v>
      </c>
      <c r="U155" s="180" t="str">
        <f t="shared" si="22"/>
        <v>OKE</v>
      </c>
      <c r="V155" s="180" t="str">
        <f t="shared" si="23"/>
        <v>OKE</v>
      </c>
    </row>
    <row r="156" spans="1:22">
      <c r="A156" s="295">
        <v>147</v>
      </c>
      <c r="B156" s="584" t="s">
        <v>35</v>
      </c>
      <c r="C156" s="585">
        <v>4</v>
      </c>
      <c r="D156" s="585" t="s">
        <v>3491</v>
      </c>
      <c r="E156" s="585" t="s">
        <v>128</v>
      </c>
      <c r="F156" s="248">
        <v>300</v>
      </c>
      <c r="G156" s="247">
        <v>82</v>
      </c>
      <c r="H156" s="249">
        <v>27.333333333333332</v>
      </c>
      <c r="I156" s="247">
        <v>85</v>
      </c>
      <c r="J156" s="249">
        <v>28.333333333333332</v>
      </c>
      <c r="K156" s="250" t="s">
        <v>3492</v>
      </c>
      <c r="M156" s="178" t="str">
        <f t="shared" si="16"/>
        <v>K</v>
      </c>
      <c r="N156" s="178" t="str">
        <f t="shared" si="17"/>
        <v>K</v>
      </c>
      <c r="O156" s="178"/>
      <c r="P156" s="184">
        <f t="shared" si="18"/>
        <v>27.333333333333332</v>
      </c>
      <c r="Q156" s="184">
        <f t="shared" si="19"/>
        <v>28.333333333333332</v>
      </c>
      <c r="R156" s="180"/>
      <c r="S156" s="180" t="str">
        <f t="shared" si="20"/>
        <v>BETUL</v>
      </c>
      <c r="T156" s="180" t="str">
        <f t="shared" si="21"/>
        <v>BETUL</v>
      </c>
      <c r="U156" s="180" t="str">
        <f t="shared" si="22"/>
        <v>OKE</v>
      </c>
      <c r="V156" s="180" t="str">
        <f t="shared" si="23"/>
        <v>OKE</v>
      </c>
    </row>
    <row r="157" spans="1:22">
      <c r="A157" s="295">
        <v>148</v>
      </c>
      <c r="B157" s="584" t="s">
        <v>35</v>
      </c>
      <c r="C157" s="585">
        <v>4</v>
      </c>
      <c r="D157" s="585" t="s">
        <v>3493</v>
      </c>
      <c r="E157" s="585" t="s">
        <v>128</v>
      </c>
      <c r="F157" s="248">
        <v>300</v>
      </c>
      <c r="G157" s="247">
        <v>82</v>
      </c>
      <c r="H157" s="249">
        <v>27.333333333333332</v>
      </c>
      <c r="I157" s="247">
        <v>82</v>
      </c>
      <c r="J157" s="249">
        <v>27.333333333333332</v>
      </c>
      <c r="K157" s="250" t="s">
        <v>3494</v>
      </c>
      <c r="M157" s="178" t="str">
        <f t="shared" si="16"/>
        <v>K</v>
      </c>
      <c r="N157" s="178" t="str">
        <f t="shared" si="17"/>
        <v>K</v>
      </c>
      <c r="O157" s="178"/>
      <c r="P157" s="184">
        <f t="shared" si="18"/>
        <v>27.333333333333332</v>
      </c>
      <c r="Q157" s="184">
        <f t="shared" si="19"/>
        <v>27.333333333333332</v>
      </c>
      <c r="R157" s="180"/>
      <c r="S157" s="180" t="str">
        <f t="shared" si="20"/>
        <v>BETUL</v>
      </c>
      <c r="T157" s="180" t="str">
        <f t="shared" si="21"/>
        <v>BETUL</v>
      </c>
      <c r="U157" s="180" t="str">
        <f t="shared" si="22"/>
        <v>OKE</v>
      </c>
      <c r="V157" s="180" t="str">
        <f t="shared" si="23"/>
        <v>OKE</v>
      </c>
    </row>
    <row r="158" spans="1:22">
      <c r="A158" s="295">
        <v>149</v>
      </c>
      <c r="B158" s="584" t="s">
        <v>35</v>
      </c>
      <c r="C158" s="585">
        <v>4</v>
      </c>
      <c r="D158" s="585" t="s">
        <v>3495</v>
      </c>
      <c r="E158" s="585" t="s">
        <v>128</v>
      </c>
      <c r="F158" s="248">
        <v>348</v>
      </c>
      <c r="G158" s="247">
        <v>71</v>
      </c>
      <c r="H158" s="249">
        <v>20.402298850574713</v>
      </c>
      <c r="I158" s="247">
        <v>55</v>
      </c>
      <c r="J158" s="249">
        <v>15.804597701149426</v>
      </c>
      <c r="K158" s="250" t="s">
        <v>3496</v>
      </c>
      <c r="M158" s="178" t="str">
        <f t="shared" si="16"/>
        <v>K</v>
      </c>
      <c r="N158" s="178" t="str">
        <f t="shared" si="17"/>
        <v>K</v>
      </c>
      <c r="O158" s="178"/>
      <c r="P158" s="184">
        <f t="shared" si="18"/>
        <v>20.402298850574713</v>
      </c>
      <c r="Q158" s="184">
        <f t="shared" si="19"/>
        <v>15.804597701149426</v>
      </c>
      <c r="R158" s="180"/>
      <c r="S158" s="180" t="str">
        <f t="shared" si="20"/>
        <v>BETUL</v>
      </c>
      <c r="T158" s="180" t="str">
        <f t="shared" si="21"/>
        <v>BETUL</v>
      </c>
      <c r="U158" s="180" t="str">
        <f t="shared" si="22"/>
        <v>OKE</v>
      </c>
      <c r="V158" s="180" t="str">
        <f t="shared" si="23"/>
        <v>OKE</v>
      </c>
    </row>
    <row r="159" spans="1:22">
      <c r="A159" s="295">
        <v>150</v>
      </c>
      <c r="B159" s="584" t="s">
        <v>35</v>
      </c>
      <c r="C159" s="585">
        <v>4</v>
      </c>
      <c r="D159" s="585" t="s">
        <v>3498</v>
      </c>
      <c r="E159" s="585" t="s">
        <v>128</v>
      </c>
      <c r="F159" s="248">
        <v>348</v>
      </c>
      <c r="G159" s="247">
        <v>71</v>
      </c>
      <c r="H159" s="249">
        <v>20.402298850574713</v>
      </c>
      <c r="I159" s="247">
        <v>55</v>
      </c>
      <c r="J159" s="249">
        <v>15.804597701149426</v>
      </c>
      <c r="K159" s="250" t="s">
        <v>3499</v>
      </c>
      <c r="M159" s="178" t="str">
        <f t="shared" si="16"/>
        <v>K</v>
      </c>
      <c r="N159" s="178" t="str">
        <f t="shared" si="17"/>
        <v>K</v>
      </c>
      <c r="O159" s="178"/>
      <c r="P159" s="184">
        <f t="shared" si="18"/>
        <v>20.402298850574713</v>
      </c>
      <c r="Q159" s="184">
        <f t="shared" si="19"/>
        <v>15.804597701149426</v>
      </c>
      <c r="R159" s="180"/>
      <c r="S159" s="180" t="str">
        <f t="shared" si="20"/>
        <v>BETUL</v>
      </c>
      <c r="T159" s="180" t="str">
        <f t="shared" si="21"/>
        <v>BETUL</v>
      </c>
      <c r="U159" s="180" t="str">
        <f t="shared" si="22"/>
        <v>OKE</v>
      </c>
      <c r="V159" s="180" t="str">
        <f t="shared" si="23"/>
        <v>OKE</v>
      </c>
    </row>
    <row r="160" spans="1:22">
      <c r="A160" s="295">
        <v>151</v>
      </c>
      <c r="B160" s="584" t="s">
        <v>35</v>
      </c>
      <c r="C160" s="585">
        <v>4</v>
      </c>
      <c r="D160" s="585" t="s">
        <v>3508</v>
      </c>
      <c r="E160" s="585" t="s">
        <v>128</v>
      </c>
      <c r="F160" s="248">
        <v>348</v>
      </c>
      <c r="G160" s="247">
        <v>71</v>
      </c>
      <c r="H160" s="249">
        <v>20.402298850574713</v>
      </c>
      <c r="I160" s="247">
        <v>55</v>
      </c>
      <c r="J160" s="249">
        <v>15.804597701149426</v>
      </c>
      <c r="K160" s="250" t="s">
        <v>3509</v>
      </c>
      <c r="M160" s="178" t="str">
        <f t="shared" si="16"/>
        <v>K</v>
      </c>
      <c r="N160" s="178" t="str">
        <f t="shared" si="17"/>
        <v>K</v>
      </c>
      <c r="O160" s="178"/>
      <c r="P160" s="184">
        <f t="shared" si="18"/>
        <v>20.402298850574713</v>
      </c>
      <c r="Q160" s="184">
        <f t="shared" si="19"/>
        <v>15.804597701149426</v>
      </c>
      <c r="R160" s="180"/>
      <c r="S160" s="180" t="str">
        <f t="shared" si="20"/>
        <v>BETUL</v>
      </c>
      <c r="T160" s="180" t="str">
        <f t="shared" si="21"/>
        <v>BETUL</v>
      </c>
      <c r="U160" s="180" t="str">
        <f t="shared" si="22"/>
        <v>OKE</v>
      </c>
      <c r="V160" s="180" t="str">
        <f t="shared" si="23"/>
        <v>OKE</v>
      </c>
    </row>
    <row r="161" spans="1:22">
      <c r="A161" s="295">
        <v>152</v>
      </c>
      <c r="B161" s="584" t="s">
        <v>35</v>
      </c>
      <c r="C161" s="585">
        <v>4</v>
      </c>
      <c r="D161" s="585" t="s">
        <v>3449</v>
      </c>
      <c r="E161" s="585" t="s">
        <v>128</v>
      </c>
      <c r="F161" s="248">
        <v>300</v>
      </c>
      <c r="G161" s="247">
        <v>64</v>
      </c>
      <c r="H161" s="249">
        <v>21.333333333333336</v>
      </c>
      <c r="I161" s="247">
        <v>64</v>
      </c>
      <c r="J161" s="249">
        <v>21.333333333333336</v>
      </c>
      <c r="K161" s="250" t="s">
        <v>3485</v>
      </c>
      <c r="M161" s="178" t="str">
        <f t="shared" si="16"/>
        <v>K</v>
      </c>
      <c r="N161" s="178" t="str">
        <f t="shared" si="17"/>
        <v>K</v>
      </c>
      <c r="O161" s="178"/>
      <c r="P161" s="184">
        <f t="shared" si="18"/>
        <v>21.333333333333336</v>
      </c>
      <c r="Q161" s="184">
        <f t="shared" si="19"/>
        <v>21.333333333333336</v>
      </c>
      <c r="R161" s="180"/>
      <c r="S161" s="180" t="str">
        <f t="shared" si="20"/>
        <v>BETUL</v>
      </c>
      <c r="T161" s="180" t="str">
        <f t="shared" si="21"/>
        <v>BETUL</v>
      </c>
      <c r="U161" s="180" t="str">
        <f t="shared" si="22"/>
        <v>OKE</v>
      </c>
      <c r="V161" s="180" t="str">
        <f t="shared" si="23"/>
        <v>OKE</v>
      </c>
    </row>
    <row r="162" spans="1:22">
      <c r="A162" s="234">
        <v>153</v>
      </c>
      <c r="B162" s="584" t="s">
        <v>35</v>
      </c>
      <c r="C162" s="585">
        <v>5</v>
      </c>
      <c r="D162" s="585" t="s">
        <v>3510</v>
      </c>
      <c r="E162" s="585" t="s">
        <v>128</v>
      </c>
      <c r="F162" s="248">
        <v>398</v>
      </c>
      <c r="G162" s="247">
        <v>50</v>
      </c>
      <c r="H162" s="249">
        <v>12.562814070351758</v>
      </c>
      <c r="I162" s="247">
        <v>45</v>
      </c>
      <c r="J162" s="249">
        <v>11.306532663316583</v>
      </c>
      <c r="K162" s="250" t="s">
        <v>3511</v>
      </c>
      <c r="M162" s="178" t="str">
        <f t="shared" si="16"/>
        <v>K</v>
      </c>
      <c r="N162" s="178" t="str">
        <f t="shared" si="17"/>
        <v>K</v>
      </c>
      <c r="O162" s="178"/>
      <c r="P162" s="184">
        <f t="shared" si="18"/>
        <v>12.562814070351758</v>
      </c>
      <c r="Q162" s="184">
        <f t="shared" si="19"/>
        <v>11.306532663316583</v>
      </c>
      <c r="R162" s="180"/>
      <c r="S162" s="180" t="str">
        <f t="shared" si="20"/>
        <v>BETUL</v>
      </c>
      <c r="T162" s="180" t="str">
        <f t="shared" si="21"/>
        <v>BETUL</v>
      </c>
      <c r="U162" s="180" t="str">
        <f t="shared" si="22"/>
        <v>OKE</v>
      </c>
      <c r="V162" s="180" t="str">
        <f t="shared" si="23"/>
        <v>OKE</v>
      </c>
    </row>
    <row r="163" spans="1:22">
      <c r="A163" s="234">
        <v>154</v>
      </c>
      <c r="B163" s="584" t="s">
        <v>35</v>
      </c>
      <c r="C163" s="585">
        <v>5</v>
      </c>
      <c r="D163" s="585" t="s">
        <v>3512</v>
      </c>
      <c r="E163" s="585" t="s">
        <v>128</v>
      </c>
      <c r="F163" s="248">
        <v>398</v>
      </c>
      <c r="G163" s="247">
        <v>50</v>
      </c>
      <c r="H163" s="249">
        <v>12.562814070351758</v>
      </c>
      <c r="I163" s="247">
        <v>45</v>
      </c>
      <c r="J163" s="249">
        <v>11.306532663316583</v>
      </c>
      <c r="K163" s="250" t="s">
        <v>3511</v>
      </c>
      <c r="M163" s="178" t="str">
        <f t="shared" si="16"/>
        <v>K</v>
      </c>
      <c r="N163" s="178" t="str">
        <f t="shared" si="17"/>
        <v>K</v>
      </c>
      <c r="O163" s="178"/>
      <c r="P163" s="184">
        <f t="shared" si="18"/>
        <v>12.562814070351758</v>
      </c>
      <c r="Q163" s="184">
        <f t="shared" si="19"/>
        <v>11.306532663316583</v>
      </c>
      <c r="R163" s="180"/>
      <c r="S163" s="180" t="str">
        <f t="shared" si="20"/>
        <v>BETUL</v>
      </c>
      <c r="T163" s="180" t="str">
        <f t="shared" si="21"/>
        <v>BETUL</v>
      </c>
      <c r="U163" s="180" t="str">
        <f t="shared" si="22"/>
        <v>OKE</v>
      </c>
      <c r="V163" s="180" t="str">
        <f t="shared" si="23"/>
        <v>OKE</v>
      </c>
    </row>
    <row r="164" spans="1:22">
      <c r="A164" s="234">
        <v>155</v>
      </c>
      <c r="B164" s="584" t="s">
        <v>35</v>
      </c>
      <c r="C164" s="585">
        <v>5</v>
      </c>
      <c r="D164" s="585" t="s">
        <v>3513</v>
      </c>
      <c r="E164" s="585" t="s">
        <v>128</v>
      </c>
      <c r="F164" s="248">
        <v>398</v>
      </c>
      <c r="G164" s="247">
        <v>50</v>
      </c>
      <c r="H164" s="249">
        <v>12.562814070351758</v>
      </c>
      <c r="I164" s="247">
        <v>45</v>
      </c>
      <c r="J164" s="249">
        <v>11.306532663316583</v>
      </c>
      <c r="K164" s="250" t="s">
        <v>3511</v>
      </c>
      <c r="M164" s="178" t="str">
        <f t="shared" si="16"/>
        <v>K</v>
      </c>
      <c r="N164" s="178" t="str">
        <f t="shared" si="17"/>
        <v>K</v>
      </c>
      <c r="O164" s="178"/>
      <c r="P164" s="184">
        <f t="shared" si="18"/>
        <v>12.562814070351758</v>
      </c>
      <c r="Q164" s="184">
        <f t="shared" si="19"/>
        <v>11.306532663316583</v>
      </c>
      <c r="R164" s="180"/>
      <c r="S164" s="180" t="str">
        <f t="shared" si="20"/>
        <v>BETUL</v>
      </c>
      <c r="T164" s="180" t="str">
        <f t="shared" si="21"/>
        <v>BETUL</v>
      </c>
      <c r="U164" s="180" t="str">
        <f t="shared" si="22"/>
        <v>OKE</v>
      </c>
      <c r="V164" s="180" t="str">
        <f t="shared" si="23"/>
        <v>OKE</v>
      </c>
    </row>
    <row r="165" spans="1:22">
      <c r="A165" s="234">
        <v>156</v>
      </c>
      <c r="B165" s="584" t="s">
        <v>35</v>
      </c>
      <c r="C165" s="585">
        <v>5</v>
      </c>
      <c r="D165" s="585" t="s">
        <v>2573</v>
      </c>
      <c r="E165" s="585" t="s">
        <v>128</v>
      </c>
      <c r="F165" s="248">
        <v>300</v>
      </c>
      <c r="G165" s="247">
        <v>47</v>
      </c>
      <c r="H165" s="249">
        <v>15.666666666666668</v>
      </c>
      <c r="I165" s="247">
        <v>47</v>
      </c>
      <c r="J165" s="249">
        <v>15.666666666666668</v>
      </c>
      <c r="K165" s="250"/>
      <c r="M165" s="178" t="str">
        <f t="shared" si="16"/>
        <v>K</v>
      </c>
      <c r="N165" s="178" t="str">
        <f t="shared" si="17"/>
        <v>K</v>
      </c>
      <c r="O165" s="178"/>
      <c r="P165" s="184">
        <f t="shared" si="18"/>
        <v>15.666666666666668</v>
      </c>
      <c r="Q165" s="184">
        <f t="shared" si="19"/>
        <v>15.666666666666668</v>
      </c>
      <c r="R165" s="180"/>
      <c r="S165" s="180" t="str">
        <f t="shared" si="20"/>
        <v>BETUL</v>
      </c>
      <c r="T165" s="180" t="str">
        <f t="shared" si="21"/>
        <v>BETUL</v>
      </c>
      <c r="U165" s="180" t="str">
        <f t="shared" si="22"/>
        <v>OKE</v>
      </c>
      <c r="V165" s="180" t="str">
        <f t="shared" si="23"/>
        <v>OKE</v>
      </c>
    </row>
    <row r="166" spans="1:22">
      <c r="A166" s="234">
        <v>157</v>
      </c>
      <c r="B166" s="584" t="s">
        <v>35</v>
      </c>
      <c r="C166" s="585">
        <v>5</v>
      </c>
      <c r="D166" s="585" t="s">
        <v>2574</v>
      </c>
      <c r="E166" s="585" t="s">
        <v>128</v>
      </c>
      <c r="F166" s="248">
        <v>300</v>
      </c>
      <c r="G166" s="247">
        <v>48</v>
      </c>
      <c r="H166" s="249">
        <v>16</v>
      </c>
      <c r="I166" s="247">
        <v>47</v>
      </c>
      <c r="J166" s="249">
        <v>15.666666666666668</v>
      </c>
      <c r="K166" s="250"/>
      <c r="M166" s="178" t="str">
        <f t="shared" si="16"/>
        <v>K</v>
      </c>
      <c r="N166" s="178" t="str">
        <f t="shared" si="17"/>
        <v>K</v>
      </c>
      <c r="O166" s="178"/>
      <c r="P166" s="184">
        <f t="shared" si="18"/>
        <v>16</v>
      </c>
      <c r="Q166" s="184">
        <f t="shared" si="19"/>
        <v>15.666666666666668</v>
      </c>
      <c r="R166" s="180"/>
      <c r="S166" s="180" t="str">
        <f t="shared" si="20"/>
        <v>BETUL</v>
      </c>
      <c r="T166" s="180" t="str">
        <f t="shared" si="21"/>
        <v>BETUL</v>
      </c>
      <c r="U166" s="180" t="str">
        <f t="shared" si="22"/>
        <v>OKE</v>
      </c>
      <c r="V166" s="180" t="str">
        <f t="shared" si="23"/>
        <v>OKE</v>
      </c>
    </row>
    <row r="167" spans="1:22">
      <c r="A167" s="234">
        <v>158</v>
      </c>
      <c r="B167" s="584" t="s">
        <v>35</v>
      </c>
      <c r="C167" s="585">
        <v>5</v>
      </c>
      <c r="D167" s="585" t="s">
        <v>2575</v>
      </c>
      <c r="E167" s="585" t="s">
        <v>128</v>
      </c>
      <c r="F167" s="248">
        <v>300</v>
      </c>
      <c r="G167" s="247">
        <v>48</v>
      </c>
      <c r="H167" s="249">
        <v>16</v>
      </c>
      <c r="I167" s="247">
        <v>47</v>
      </c>
      <c r="J167" s="249">
        <v>15.666666666666668</v>
      </c>
      <c r="K167" s="250"/>
      <c r="M167" s="178" t="str">
        <f t="shared" si="16"/>
        <v>K</v>
      </c>
      <c r="N167" s="178" t="str">
        <f t="shared" si="17"/>
        <v>K</v>
      </c>
      <c r="O167" s="178"/>
      <c r="P167" s="184">
        <f t="shared" si="18"/>
        <v>16</v>
      </c>
      <c r="Q167" s="184">
        <f t="shared" si="19"/>
        <v>15.666666666666668</v>
      </c>
      <c r="R167" s="180"/>
      <c r="S167" s="180" t="str">
        <f t="shared" si="20"/>
        <v>BETUL</v>
      </c>
      <c r="T167" s="180" t="str">
        <f t="shared" si="21"/>
        <v>BETUL</v>
      </c>
      <c r="U167" s="180" t="str">
        <f t="shared" si="22"/>
        <v>OKE</v>
      </c>
      <c r="V167" s="180" t="str">
        <f t="shared" si="23"/>
        <v>OKE</v>
      </c>
    </row>
    <row r="168" spans="1:22">
      <c r="A168" s="234">
        <v>159</v>
      </c>
      <c r="B168" s="584" t="s">
        <v>35</v>
      </c>
      <c r="C168" s="585">
        <v>5</v>
      </c>
      <c r="D168" s="585" t="s">
        <v>5497</v>
      </c>
      <c r="E168" s="585" t="s">
        <v>128</v>
      </c>
      <c r="F168" s="248">
        <v>300</v>
      </c>
      <c r="G168" s="247">
        <v>62</v>
      </c>
      <c r="H168" s="249">
        <v>20.666666666666668</v>
      </c>
      <c r="I168" s="247">
        <v>57</v>
      </c>
      <c r="J168" s="249">
        <v>19</v>
      </c>
      <c r="K168" s="250" t="s">
        <v>5498</v>
      </c>
      <c r="M168" s="178" t="str">
        <f t="shared" si="16"/>
        <v>K</v>
      </c>
      <c r="N168" s="178" t="str">
        <f t="shared" si="17"/>
        <v>K</v>
      </c>
      <c r="O168" s="178"/>
      <c r="P168" s="184">
        <f t="shared" si="18"/>
        <v>20.666666666666668</v>
      </c>
      <c r="Q168" s="184">
        <f t="shared" si="19"/>
        <v>19</v>
      </c>
      <c r="R168" s="180"/>
      <c r="S168" s="180" t="str">
        <f t="shared" si="20"/>
        <v>BETUL</v>
      </c>
      <c r="T168" s="180" t="str">
        <f t="shared" si="21"/>
        <v>BETUL</v>
      </c>
      <c r="U168" s="180" t="str">
        <f t="shared" si="22"/>
        <v>OKE</v>
      </c>
      <c r="V168" s="180" t="str">
        <f t="shared" si="23"/>
        <v>OKE</v>
      </c>
    </row>
    <row r="169" spans="1:22">
      <c r="M169" s="178"/>
      <c r="N169" s="178"/>
      <c r="P169" s="184"/>
      <c r="Q169" s="184"/>
      <c r="S169" s="180"/>
      <c r="T169" s="180"/>
      <c r="U169" s="180"/>
      <c r="V169" s="180"/>
    </row>
    <row r="170" spans="1:22">
      <c r="M170" s="178"/>
      <c r="N170" s="178"/>
      <c r="P170" s="184"/>
      <c r="Q170" s="184"/>
      <c r="S170" s="180"/>
      <c r="T170" s="180"/>
      <c r="U170" s="180"/>
      <c r="V170" s="180"/>
    </row>
    <row r="171" spans="1:22">
      <c r="M171" s="178"/>
      <c r="N171" s="178"/>
      <c r="P171" s="184"/>
      <c r="Q171" s="184"/>
      <c r="S171" s="180"/>
      <c r="T171" s="180"/>
      <c r="U171" s="180"/>
      <c r="V171" s="180"/>
    </row>
    <row r="172" spans="1:22">
      <c r="M172" s="178"/>
      <c r="N172" s="178"/>
      <c r="P172" s="184"/>
      <c r="Q172" s="184"/>
      <c r="S172" s="180"/>
      <c r="T172" s="180"/>
      <c r="U172" s="180"/>
      <c r="V172" s="180"/>
    </row>
    <row r="173" spans="1:22">
      <c r="M173" s="178"/>
      <c r="N173" s="178"/>
      <c r="P173" s="184"/>
      <c r="Q173" s="184"/>
      <c r="S173" s="180"/>
      <c r="T173" s="180"/>
      <c r="U173" s="180"/>
      <c r="V173" s="180"/>
    </row>
    <row r="174" spans="1:22">
      <c r="M174" s="178"/>
      <c r="N174" s="178"/>
      <c r="P174" s="184"/>
      <c r="Q174" s="184"/>
      <c r="S174" s="180"/>
      <c r="T174" s="180"/>
      <c r="U174" s="180"/>
      <c r="V174" s="180"/>
    </row>
    <row r="175" spans="1:22">
      <c r="M175" s="178"/>
      <c r="N175" s="178"/>
      <c r="P175" s="184"/>
      <c r="Q175" s="184"/>
      <c r="S175" s="180"/>
      <c r="T175" s="180"/>
      <c r="U175" s="180"/>
      <c r="V175" s="180"/>
    </row>
    <row r="176" spans="1:22">
      <c r="M176" s="178"/>
      <c r="N176" s="178"/>
      <c r="P176" s="184"/>
      <c r="Q176" s="184"/>
      <c r="S176" s="180"/>
      <c r="T176" s="180"/>
      <c r="U176" s="180"/>
      <c r="V176" s="180"/>
    </row>
    <row r="177" spans="13:22">
      <c r="M177" s="178"/>
      <c r="N177" s="178"/>
      <c r="P177" s="184"/>
      <c r="Q177" s="184"/>
      <c r="S177" s="180"/>
      <c r="T177" s="180"/>
      <c r="U177" s="180"/>
      <c r="V177" s="180"/>
    </row>
    <row r="178" spans="13:22">
      <c r="M178" s="178"/>
      <c r="N178" s="178"/>
      <c r="P178" s="184"/>
      <c r="Q178" s="184"/>
      <c r="S178" s="180"/>
      <c r="T178" s="180"/>
      <c r="U178" s="180"/>
      <c r="V178" s="180"/>
    </row>
    <row r="179" spans="13:22">
      <c r="M179" s="178"/>
      <c r="N179" s="178"/>
      <c r="P179" s="184"/>
      <c r="Q179" s="184"/>
      <c r="S179" s="180"/>
      <c r="T179" s="180"/>
      <c r="U179" s="180"/>
      <c r="V179" s="180"/>
    </row>
    <row r="180" spans="13:22">
      <c r="M180" s="178"/>
      <c r="N180" s="178"/>
      <c r="P180" s="184"/>
      <c r="Q180" s="184"/>
      <c r="S180" s="180"/>
      <c r="T180" s="180"/>
      <c r="U180" s="180"/>
      <c r="V180" s="180"/>
    </row>
    <row r="181" spans="13:22">
      <c r="M181" s="211"/>
      <c r="N181" s="211"/>
      <c r="P181" s="212"/>
      <c r="Q181" s="212"/>
      <c r="S181" s="213"/>
      <c r="T181" s="213"/>
      <c r="U181" s="213"/>
      <c r="V181" s="213"/>
    </row>
    <row r="182" spans="13:22">
      <c r="M182" s="178"/>
      <c r="N182" s="178"/>
      <c r="P182" s="184"/>
      <c r="Q182" s="184"/>
      <c r="S182" s="180"/>
      <c r="T182" s="180"/>
      <c r="U182" s="180"/>
      <c r="V182" s="180"/>
    </row>
    <row r="183" spans="13:22">
      <c r="M183" s="178"/>
      <c r="N183" s="178"/>
      <c r="P183" s="184"/>
      <c r="Q183" s="184"/>
      <c r="S183" s="180"/>
      <c r="T183" s="180"/>
      <c r="U183" s="180"/>
      <c r="V183" s="180"/>
    </row>
    <row r="184" spans="13:22">
      <c r="M184" s="178"/>
      <c r="N184" s="178"/>
      <c r="P184" s="184"/>
      <c r="Q184" s="184"/>
      <c r="S184" s="180"/>
      <c r="T184" s="180"/>
      <c r="U184" s="180"/>
      <c r="V184" s="180"/>
    </row>
    <row r="185" spans="13:22">
      <c r="M185" s="178"/>
      <c r="N185" s="178"/>
      <c r="P185" s="184"/>
      <c r="Q185" s="184"/>
      <c r="S185" s="180"/>
      <c r="T185" s="180"/>
      <c r="U185" s="180"/>
      <c r="V185" s="180"/>
    </row>
    <row r="186" spans="13:22">
      <c r="M186" s="178"/>
      <c r="N186" s="178"/>
      <c r="P186" s="184"/>
      <c r="Q186" s="184"/>
      <c r="S186" s="180"/>
      <c r="T186" s="180"/>
      <c r="U186" s="180"/>
      <c r="V186" s="180"/>
    </row>
    <row r="187" spans="13:22">
      <c r="M187" s="178"/>
      <c r="N187" s="178"/>
      <c r="P187" s="184"/>
      <c r="Q187" s="184"/>
      <c r="S187" s="180"/>
      <c r="T187" s="180"/>
      <c r="U187" s="180"/>
      <c r="V187" s="180"/>
    </row>
    <row r="188" spans="13:22">
      <c r="M188" s="178"/>
      <c r="N188" s="178"/>
      <c r="P188" s="184"/>
      <c r="Q188" s="184"/>
      <c r="S188" s="180"/>
      <c r="T188" s="180"/>
      <c r="U188" s="180"/>
      <c r="V188" s="180"/>
    </row>
    <row r="189" spans="13:22">
      <c r="M189" s="178"/>
      <c r="N189" s="178"/>
      <c r="P189" s="184"/>
      <c r="Q189" s="184"/>
      <c r="S189" s="180"/>
      <c r="T189" s="180"/>
      <c r="U189" s="180"/>
      <c r="V189" s="180"/>
    </row>
    <row r="190" spans="13:22">
      <c r="M190" s="178"/>
      <c r="N190" s="178"/>
      <c r="P190" s="184"/>
      <c r="Q190" s="184"/>
      <c r="S190" s="180"/>
      <c r="T190" s="180"/>
      <c r="U190" s="180"/>
      <c r="V190" s="180"/>
    </row>
    <row r="191" spans="13:22">
      <c r="M191" s="178"/>
      <c r="N191" s="178"/>
      <c r="P191" s="184"/>
      <c r="Q191" s="184"/>
      <c r="S191" s="180"/>
      <c r="T191" s="180"/>
      <c r="U191" s="180"/>
      <c r="V191" s="180"/>
    </row>
    <row r="192" spans="13:22">
      <c r="M192" s="178"/>
      <c r="N192" s="178"/>
      <c r="P192" s="184"/>
      <c r="Q192" s="184"/>
      <c r="S192" s="180"/>
      <c r="T192" s="180"/>
      <c r="U192" s="180"/>
      <c r="V192" s="180"/>
    </row>
    <row r="193" spans="13:22">
      <c r="M193" s="178"/>
      <c r="N193" s="178"/>
      <c r="P193" s="184"/>
      <c r="Q193" s="184"/>
      <c r="S193" s="180"/>
      <c r="T193" s="180"/>
      <c r="U193" s="180"/>
      <c r="V193" s="180"/>
    </row>
    <row r="194" spans="13:22">
      <c r="M194" s="178"/>
      <c r="N194" s="178"/>
      <c r="P194" s="184"/>
      <c r="Q194" s="184"/>
      <c r="S194" s="180"/>
      <c r="T194" s="180"/>
      <c r="U194" s="180"/>
      <c r="V194" s="180"/>
    </row>
    <row r="195" spans="13:22">
      <c r="M195" s="178"/>
      <c r="N195" s="178"/>
      <c r="P195" s="184"/>
      <c r="Q195" s="184"/>
      <c r="S195" s="180"/>
      <c r="T195" s="180"/>
      <c r="U195" s="180"/>
      <c r="V195" s="180"/>
    </row>
    <row r="196" spans="13:22">
      <c r="M196" s="178"/>
      <c r="N196" s="178"/>
      <c r="P196" s="184"/>
      <c r="Q196" s="184"/>
      <c r="S196" s="180"/>
      <c r="T196" s="180"/>
      <c r="U196" s="180"/>
      <c r="V196" s="180"/>
    </row>
    <row r="197" spans="13:22">
      <c r="M197" s="178"/>
      <c r="N197" s="178"/>
      <c r="P197" s="184"/>
      <c r="Q197" s="184"/>
      <c r="S197" s="180"/>
      <c r="T197" s="180"/>
      <c r="U197" s="180"/>
      <c r="V197" s="180"/>
    </row>
    <row r="198" spans="13:22">
      <c r="M198" s="178"/>
      <c r="N198" s="178"/>
      <c r="P198" s="184"/>
      <c r="Q198" s="184"/>
      <c r="S198" s="180"/>
      <c r="T198" s="180"/>
      <c r="U198" s="180"/>
      <c r="V198" s="180"/>
    </row>
    <row r="199" spans="13:22">
      <c r="M199" s="178"/>
      <c r="N199" s="178"/>
      <c r="P199" s="184"/>
      <c r="Q199" s="184"/>
      <c r="S199" s="180"/>
      <c r="T199" s="180"/>
      <c r="U199" s="180"/>
      <c r="V199" s="180"/>
    </row>
    <row r="200" spans="13:22">
      <c r="M200" s="178"/>
      <c r="N200" s="178"/>
      <c r="P200" s="184"/>
      <c r="Q200" s="184"/>
      <c r="S200" s="180"/>
      <c r="T200" s="180"/>
      <c r="U200" s="180"/>
      <c r="V200" s="180"/>
    </row>
    <row r="201" spans="13:22">
      <c r="M201" s="178"/>
      <c r="N201" s="178"/>
      <c r="P201" s="184"/>
      <c r="Q201" s="184"/>
      <c r="S201" s="180"/>
      <c r="T201" s="180"/>
      <c r="U201" s="180"/>
      <c r="V201" s="180"/>
    </row>
    <row r="202" spans="13:22">
      <c r="M202" s="178"/>
      <c r="N202" s="178"/>
      <c r="P202" s="184"/>
      <c r="Q202" s="184"/>
      <c r="S202" s="180"/>
      <c r="T202" s="180"/>
      <c r="U202" s="180"/>
      <c r="V202" s="180"/>
    </row>
    <row r="203" spans="13:22">
      <c r="M203" s="178"/>
      <c r="N203" s="178"/>
      <c r="P203" s="184"/>
      <c r="Q203" s="184"/>
      <c r="S203" s="180"/>
      <c r="T203" s="180"/>
      <c r="U203" s="180"/>
      <c r="V203" s="180"/>
    </row>
    <row r="204" spans="13:22">
      <c r="M204" s="178"/>
      <c r="N204" s="178"/>
      <c r="P204" s="184"/>
      <c r="Q204" s="184"/>
      <c r="S204" s="180"/>
      <c r="T204" s="180"/>
      <c r="U204" s="180"/>
      <c r="V204" s="180"/>
    </row>
    <row r="205" spans="13:22">
      <c r="M205" s="178"/>
      <c r="N205" s="178"/>
      <c r="P205" s="184"/>
      <c r="Q205" s="184"/>
      <c r="S205" s="180"/>
      <c r="T205" s="180"/>
      <c r="U205" s="180"/>
      <c r="V205" s="180"/>
    </row>
    <row r="206" spans="13:22">
      <c r="M206" s="178"/>
      <c r="N206" s="178"/>
      <c r="P206" s="184"/>
      <c r="Q206" s="184"/>
      <c r="S206" s="180"/>
      <c r="T206" s="180"/>
      <c r="U206" s="180"/>
      <c r="V206" s="180"/>
    </row>
    <row r="207" spans="13:22">
      <c r="M207" s="178"/>
      <c r="N207" s="178"/>
      <c r="P207" s="184"/>
      <c r="Q207" s="184"/>
      <c r="S207" s="180"/>
      <c r="T207" s="180"/>
      <c r="U207" s="180"/>
      <c r="V207" s="180"/>
    </row>
    <row r="208" spans="13:22">
      <c r="M208" s="178"/>
      <c r="N208" s="178"/>
      <c r="P208" s="184"/>
      <c r="Q208" s="184"/>
      <c r="S208" s="180"/>
      <c r="T208" s="180"/>
      <c r="U208" s="180"/>
      <c r="V208" s="180"/>
    </row>
    <row r="209" spans="13:22">
      <c r="M209" s="178"/>
      <c r="N209" s="178"/>
      <c r="P209" s="184"/>
      <c r="Q209" s="184"/>
      <c r="S209" s="180"/>
      <c r="T209" s="180"/>
      <c r="U209" s="180"/>
      <c r="V209" s="180"/>
    </row>
    <row r="210" spans="13:22">
      <c r="M210" s="178"/>
      <c r="N210" s="178"/>
      <c r="P210" s="184"/>
      <c r="Q210" s="184"/>
      <c r="S210" s="180"/>
      <c r="T210" s="180"/>
      <c r="U210" s="180"/>
      <c r="V210" s="180"/>
    </row>
    <row r="211" spans="13:22">
      <c r="M211" s="178"/>
      <c r="N211" s="178"/>
      <c r="P211" s="184"/>
      <c r="Q211" s="184"/>
      <c r="S211" s="180"/>
      <c r="T211" s="180"/>
      <c r="U211" s="180"/>
      <c r="V211" s="180"/>
    </row>
    <row r="212" spans="13:22">
      <c r="M212" s="178"/>
      <c r="N212" s="178"/>
      <c r="P212" s="184"/>
      <c r="Q212" s="184"/>
      <c r="S212" s="180"/>
      <c r="T212" s="180"/>
      <c r="U212" s="180"/>
      <c r="V212" s="180"/>
    </row>
    <row r="213" spans="13:22">
      <c r="M213" s="178"/>
      <c r="N213" s="178"/>
      <c r="P213" s="184"/>
      <c r="Q213" s="184"/>
      <c r="S213" s="180"/>
      <c r="T213" s="180"/>
      <c r="U213" s="180"/>
      <c r="V213" s="180"/>
    </row>
    <row r="214" spans="13:22">
      <c r="M214" s="178"/>
      <c r="N214" s="178"/>
      <c r="P214" s="184"/>
      <c r="Q214" s="184"/>
      <c r="S214" s="180"/>
      <c r="T214" s="180"/>
      <c r="U214" s="180"/>
      <c r="V214" s="180"/>
    </row>
    <row r="215" spans="13:22">
      <c r="M215" s="178"/>
      <c r="N215" s="178"/>
      <c r="P215" s="184"/>
      <c r="Q215" s="184"/>
      <c r="S215" s="180"/>
      <c r="T215" s="180"/>
      <c r="U215" s="180"/>
      <c r="V215" s="180"/>
    </row>
    <row r="216" spans="13:22">
      <c r="M216" s="178"/>
      <c r="N216" s="178"/>
      <c r="P216" s="184"/>
      <c r="Q216" s="184"/>
      <c r="S216" s="180"/>
      <c r="T216" s="180"/>
      <c r="U216" s="180"/>
      <c r="V216" s="180"/>
    </row>
    <row r="217" spans="13:22">
      <c r="M217" s="178"/>
      <c r="N217" s="178"/>
      <c r="P217" s="184"/>
      <c r="Q217" s="184"/>
      <c r="S217" s="180"/>
      <c r="T217" s="180"/>
      <c r="U217" s="180"/>
      <c r="V217" s="180"/>
    </row>
    <row r="218" spans="13:22">
      <c r="M218" s="178"/>
      <c r="N218" s="178"/>
      <c r="P218" s="184"/>
      <c r="Q218" s="184"/>
      <c r="S218" s="180"/>
      <c r="T218" s="180"/>
      <c r="U218" s="180"/>
      <c r="V218" s="180"/>
    </row>
    <row r="219" spans="13:22">
      <c r="M219" s="178"/>
      <c r="N219" s="178"/>
      <c r="P219" s="184"/>
      <c r="Q219" s="184"/>
      <c r="S219" s="180"/>
      <c r="T219" s="180"/>
      <c r="U219" s="180"/>
      <c r="V219" s="180"/>
    </row>
    <row r="220" spans="13:22">
      <c r="M220" s="178"/>
      <c r="N220" s="178"/>
      <c r="P220" s="184"/>
      <c r="Q220" s="184"/>
      <c r="S220" s="180"/>
      <c r="T220" s="180"/>
      <c r="U220" s="180"/>
      <c r="V220" s="180"/>
    </row>
    <row r="221" spans="13:22">
      <c r="M221" s="178"/>
      <c r="N221" s="178"/>
      <c r="P221" s="184"/>
      <c r="Q221" s="184"/>
      <c r="S221" s="180"/>
      <c r="T221" s="180"/>
      <c r="U221" s="180"/>
      <c r="V221" s="180"/>
    </row>
    <row r="222" spans="13:22">
      <c r="M222" s="178"/>
      <c r="N222" s="178"/>
      <c r="P222" s="184"/>
      <c r="Q222" s="184"/>
      <c r="S222" s="180"/>
      <c r="T222" s="180"/>
      <c r="U222" s="180"/>
      <c r="V222" s="180"/>
    </row>
    <row r="223" spans="13:22">
      <c r="M223" s="178"/>
      <c r="N223" s="178"/>
      <c r="P223" s="184"/>
      <c r="Q223" s="184"/>
      <c r="S223" s="180"/>
      <c r="T223" s="180"/>
      <c r="U223" s="180"/>
      <c r="V223" s="180"/>
    </row>
    <row r="224" spans="13:22">
      <c r="M224" s="178"/>
      <c r="N224" s="178"/>
      <c r="P224" s="184"/>
      <c r="Q224" s="184"/>
      <c r="S224" s="180"/>
      <c r="T224" s="180"/>
      <c r="U224" s="180"/>
      <c r="V224" s="180"/>
    </row>
    <row r="225" spans="13:22">
      <c r="M225" s="178"/>
      <c r="N225" s="178"/>
      <c r="P225" s="184"/>
      <c r="Q225" s="184"/>
      <c r="S225" s="180"/>
      <c r="T225" s="180"/>
      <c r="U225" s="180"/>
      <c r="V225" s="180"/>
    </row>
  </sheetData>
  <mergeCells count="14">
    <mergeCell ref="G7:J7"/>
    <mergeCell ref="K7:K9"/>
    <mergeCell ref="G8:H8"/>
    <mergeCell ref="I8:J8"/>
    <mergeCell ref="A3:K3"/>
    <mergeCell ref="A4:K4"/>
    <mergeCell ref="A5:K5"/>
    <mergeCell ref="A6:K6"/>
    <mergeCell ref="A7:A9"/>
    <mergeCell ref="B7:B9"/>
    <mergeCell ref="C7:C9"/>
    <mergeCell ref="D7:D9"/>
    <mergeCell ref="E7:E9"/>
    <mergeCell ref="F7:F9"/>
  </mergeCells>
  <printOptions horizontalCentered="1"/>
  <pageMargins left="0" right="0.23611111111111099" top="0" bottom="0" header="0" footer="0"/>
  <pageSetup paperSize="9" scale="72" firstPageNumber="31" orientation="portrait" useFirstPageNumber="1" r:id="rId1"/>
  <headerFooter alignWithMargins="0"/>
  <rowBreaks count="1" manualBreakCount="1">
    <brk id="80" max="10"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5D1C-FFDD-4D1A-B8C2-98B0A176E6A8}">
  <sheetPr>
    <tabColor rgb="FF00FF00"/>
  </sheetPr>
  <dimension ref="A3:BT147"/>
  <sheetViews>
    <sheetView view="pageBreakPreview" zoomScaleNormal="100" zoomScaleSheetLayoutView="100" workbookViewId="0">
      <selection activeCell="B10" sqref="B10:K52"/>
    </sheetView>
  </sheetViews>
  <sheetFormatPr baseColWidth="10" defaultColWidth="9.1640625" defaultRowHeight="13"/>
  <cols>
    <col min="1" max="1" width="4.33203125" customWidth="1"/>
    <col min="2" max="2" width="7.6640625" customWidth="1"/>
    <col min="3" max="3" width="4.6640625" customWidth="1"/>
    <col min="4" max="4" width="12.5" customWidth="1"/>
    <col min="5" max="5" width="6.33203125" customWidth="1"/>
    <col min="6" max="6" width="5.1640625" customWidth="1"/>
    <col min="7" max="7" width="5.5" customWidth="1"/>
    <col min="8" max="8" width="4.5" customWidth="1"/>
    <col min="9" max="9" width="5.5" customWidth="1"/>
    <col min="10" max="10" width="4.6640625" customWidth="1"/>
    <col min="11" max="11" width="61.8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4933</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c r="L9" s="227" t="s">
        <v>5</v>
      </c>
    </row>
    <row r="10" spans="1:72">
      <c r="A10" s="309">
        <v>1</v>
      </c>
      <c r="B10" s="584" t="s">
        <v>86</v>
      </c>
      <c r="C10" s="585">
        <v>1</v>
      </c>
      <c r="D10" s="585" t="s">
        <v>4952</v>
      </c>
      <c r="E10" s="585" t="s">
        <v>131</v>
      </c>
      <c r="F10" s="248">
        <v>352</v>
      </c>
      <c r="G10" s="247">
        <v>203</v>
      </c>
      <c r="H10" s="249">
        <v>57.67045454545454</v>
      </c>
      <c r="I10" s="247">
        <v>144</v>
      </c>
      <c r="J10" s="249">
        <v>40.909090909090914</v>
      </c>
      <c r="K10" s="250" t="s">
        <v>4953</v>
      </c>
      <c r="L10" s="227" t="e">
        <f>VLOOKUP(D10,#REF!,2,0)</f>
        <v>#REF!</v>
      </c>
      <c r="M10" s="178" t="str">
        <f t="shared" ref="M10:M52" si="0">IF(H10&gt;=80,"B","K")</f>
        <v>K</v>
      </c>
      <c r="N10" s="178" t="str">
        <f t="shared" ref="N10:N52" si="1">IF(J10&gt;=80,"B","K")</f>
        <v>K</v>
      </c>
      <c r="O10" s="178"/>
      <c r="P10" s="184">
        <f t="shared" ref="P10:P52" si="2">(G10/F10)*100</f>
        <v>57.67045454545454</v>
      </c>
      <c r="Q10" s="184">
        <f t="shared" ref="Q10:Q39" si="3">(I10/F10)*100</f>
        <v>40.909090909090914</v>
      </c>
      <c r="R10" s="180"/>
      <c r="S10" s="180" t="str">
        <f t="shared" ref="S10:S52" si="4">IF(P10=H10,"BETUL","salah")</f>
        <v>BETUL</v>
      </c>
      <c r="T10" s="180" t="str">
        <f t="shared" ref="T10:T52" si="5">IF(Q10=J10,"BETUL","salah")</f>
        <v>BETUL</v>
      </c>
      <c r="U10" s="180" t="str">
        <f t="shared" ref="U10:U52" si="6">IF(H10&gt;100,"CEK KEMBALI","OKE")</f>
        <v>OKE</v>
      </c>
      <c r="V10" s="180" t="str">
        <f t="shared" ref="V10:V52" si="7">IF(J10&gt;100,"CEK KEMBALI","OKE")</f>
        <v>OKE</v>
      </c>
      <c r="W10" s="310" t="s">
        <v>86</v>
      </c>
      <c r="X10" s="311">
        <v>1</v>
      </c>
      <c r="Y10" s="311" t="s">
        <v>4934</v>
      </c>
      <c r="Z10" s="311" t="s">
        <v>128</v>
      </c>
      <c r="AA10" s="248">
        <v>352</v>
      </c>
      <c r="AB10" s="312">
        <v>127</v>
      </c>
      <c r="AC10" s="312">
        <v>36.079545454545503</v>
      </c>
      <c r="AD10" s="312">
        <v>152</v>
      </c>
      <c r="AE10" s="312">
        <v>43.181818181818201</v>
      </c>
      <c r="AF10" s="247" t="s">
        <v>4936</v>
      </c>
    </row>
    <row r="11" spans="1:72">
      <c r="A11" s="309">
        <f>A10+1</f>
        <v>2</v>
      </c>
      <c r="B11" s="584" t="s">
        <v>86</v>
      </c>
      <c r="C11" s="585">
        <v>1</v>
      </c>
      <c r="D11" s="585" t="s">
        <v>4934</v>
      </c>
      <c r="E11" s="585" t="s">
        <v>131</v>
      </c>
      <c r="F11" s="248">
        <v>352</v>
      </c>
      <c r="G11" s="247">
        <v>144</v>
      </c>
      <c r="H11" s="249">
        <v>40.909090909090914</v>
      </c>
      <c r="I11" s="247">
        <v>154</v>
      </c>
      <c r="J11" s="249">
        <v>43.75</v>
      </c>
      <c r="K11" s="250" t="s">
        <v>4935</v>
      </c>
      <c r="L11" s="227" t="e">
        <f>VLOOKUP(D11,#REF!,2,0)</f>
        <v>#REF!</v>
      </c>
      <c r="M11" s="178" t="str">
        <f t="shared" si="0"/>
        <v>K</v>
      </c>
      <c r="N11" s="178" t="str">
        <f t="shared" si="1"/>
        <v>K</v>
      </c>
      <c r="O11" s="178"/>
      <c r="P11" s="184">
        <f t="shared" si="2"/>
        <v>40.909090909090914</v>
      </c>
      <c r="Q11" s="184">
        <f t="shared" si="3"/>
        <v>43.75</v>
      </c>
      <c r="R11" s="180"/>
      <c r="S11" s="180" t="str">
        <f t="shared" si="4"/>
        <v>BETUL</v>
      </c>
      <c r="T11" s="180" t="str">
        <f t="shared" si="5"/>
        <v>BETUL</v>
      </c>
      <c r="U11" s="180" t="str">
        <f t="shared" si="6"/>
        <v>OKE</v>
      </c>
      <c r="V11" s="180" t="str">
        <f t="shared" si="7"/>
        <v>OKE</v>
      </c>
      <c r="W11" s="310" t="s">
        <v>86</v>
      </c>
      <c r="X11" s="311">
        <v>1</v>
      </c>
      <c r="Y11" s="311" t="s">
        <v>4937</v>
      </c>
      <c r="Z11" s="311" t="s">
        <v>131</v>
      </c>
      <c r="AA11" s="248">
        <v>352</v>
      </c>
      <c r="AB11" s="312">
        <v>31</v>
      </c>
      <c r="AC11" s="312">
        <v>8.8068181818181799</v>
      </c>
      <c r="AD11" s="312">
        <v>45</v>
      </c>
      <c r="AE11" s="312">
        <v>12.784090909090899</v>
      </c>
      <c r="AF11" s="247" t="s">
        <v>4939</v>
      </c>
    </row>
    <row r="12" spans="1:72">
      <c r="A12" s="309">
        <f t="shared" ref="A12:A52" si="8">A11+1</f>
        <v>3</v>
      </c>
      <c r="B12" s="584" t="s">
        <v>86</v>
      </c>
      <c r="C12" s="585">
        <v>1</v>
      </c>
      <c r="D12" s="585" t="s">
        <v>4940</v>
      </c>
      <c r="E12" s="585" t="s">
        <v>131</v>
      </c>
      <c r="F12" s="248">
        <v>352</v>
      </c>
      <c r="G12" s="247">
        <v>88</v>
      </c>
      <c r="H12" s="249">
        <v>25</v>
      </c>
      <c r="I12" s="247">
        <v>88</v>
      </c>
      <c r="J12" s="249">
        <v>25</v>
      </c>
      <c r="K12" s="250" t="s">
        <v>4941</v>
      </c>
      <c r="L12" s="227" t="e">
        <f>VLOOKUP(D12,#REF!,2,0)</f>
        <v>#REF!</v>
      </c>
      <c r="M12" s="178" t="str">
        <f t="shared" si="0"/>
        <v>K</v>
      </c>
      <c r="N12" s="178" t="str">
        <f t="shared" si="1"/>
        <v>K</v>
      </c>
      <c r="O12" s="178"/>
      <c r="P12" s="184">
        <f t="shared" si="2"/>
        <v>25</v>
      </c>
      <c r="Q12" s="184">
        <f t="shared" si="3"/>
        <v>25</v>
      </c>
      <c r="R12" s="180"/>
      <c r="S12" s="180" t="str">
        <f t="shared" si="4"/>
        <v>BETUL</v>
      </c>
      <c r="T12" s="180" t="str">
        <f t="shared" si="5"/>
        <v>BETUL</v>
      </c>
      <c r="U12" s="180" t="str">
        <f t="shared" si="6"/>
        <v>OKE</v>
      </c>
      <c r="V12" s="180" t="str">
        <f t="shared" si="7"/>
        <v>OKE</v>
      </c>
      <c r="W12" s="310" t="s">
        <v>86</v>
      </c>
      <c r="X12" s="311">
        <v>1</v>
      </c>
      <c r="Y12" s="311" t="s">
        <v>4940</v>
      </c>
      <c r="Z12" s="311" t="s">
        <v>128</v>
      </c>
      <c r="AA12" s="248">
        <v>352</v>
      </c>
      <c r="AB12" s="312">
        <v>39</v>
      </c>
      <c r="AC12" s="312">
        <v>11.079545454545499</v>
      </c>
      <c r="AD12" s="312">
        <v>45</v>
      </c>
      <c r="AE12" s="312">
        <v>12.784090909090899</v>
      </c>
      <c r="AF12" s="247" t="s">
        <v>4942</v>
      </c>
    </row>
    <row r="13" spans="1:72">
      <c r="A13" s="309">
        <f t="shared" si="8"/>
        <v>4</v>
      </c>
      <c r="B13" s="584" t="s">
        <v>86</v>
      </c>
      <c r="C13" s="585">
        <v>1</v>
      </c>
      <c r="D13" s="585" t="s">
        <v>4943</v>
      </c>
      <c r="E13" s="585" t="s">
        <v>131</v>
      </c>
      <c r="F13" s="248">
        <v>352</v>
      </c>
      <c r="G13" s="247">
        <v>222</v>
      </c>
      <c r="H13" s="249">
        <v>63.06818181818182</v>
      </c>
      <c r="I13" s="247">
        <v>191</v>
      </c>
      <c r="J13" s="249">
        <v>54.261363636363633</v>
      </c>
      <c r="K13" s="250" t="s">
        <v>4944</v>
      </c>
      <c r="L13" s="227" t="e">
        <f>VLOOKUP(D13,#REF!,2,0)</f>
        <v>#REF!</v>
      </c>
      <c r="M13" s="178" t="str">
        <f t="shared" si="0"/>
        <v>K</v>
      </c>
      <c r="N13" s="178" t="str">
        <f t="shared" si="1"/>
        <v>K</v>
      </c>
      <c r="O13" s="178"/>
      <c r="P13" s="184">
        <f t="shared" si="2"/>
        <v>63.06818181818182</v>
      </c>
      <c r="Q13" s="184">
        <f t="shared" si="3"/>
        <v>54.261363636363633</v>
      </c>
      <c r="R13" s="180"/>
      <c r="S13" s="180" t="str">
        <f t="shared" si="4"/>
        <v>BETUL</v>
      </c>
      <c r="T13" s="180" t="str">
        <f t="shared" si="5"/>
        <v>BETUL</v>
      </c>
      <c r="U13" s="180" t="str">
        <f t="shared" si="6"/>
        <v>OKE</v>
      </c>
      <c r="V13" s="180" t="str">
        <f t="shared" si="7"/>
        <v>OKE</v>
      </c>
      <c r="W13" s="310" t="s">
        <v>86</v>
      </c>
      <c r="X13" s="311">
        <v>1</v>
      </c>
      <c r="Y13" s="311" t="s">
        <v>4943</v>
      </c>
      <c r="Z13" s="311" t="s">
        <v>128</v>
      </c>
      <c r="AA13" s="248">
        <v>352</v>
      </c>
      <c r="AB13" s="312">
        <v>226</v>
      </c>
      <c r="AC13" s="312">
        <v>64.204545454545496</v>
      </c>
      <c r="AD13" s="312">
        <v>232</v>
      </c>
      <c r="AE13" s="312">
        <v>65.909090909090907</v>
      </c>
      <c r="AF13" s="247" t="s">
        <v>4945</v>
      </c>
    </row>
    <row r="14" spans="1:72">
      <c r="A14" s="309">
        <f t="shared" si="8"/>
        <v>5</v>
      </c>
      <c r="B14" s="584" t="s">
        <v>86</v>
      </c>
      <c r="C14" s="585">
        <v>1</v>
      </c>
      <c r="D14" s="585" t="s">
        <v>4937</v>
      </c>
      <c r="E14" s="585" t="s">
        <v>131</v>
      </c>
      <c r="F14" s="248">
        <v>352</v>
      </c>
      <c r="G14" s="247">
        <v>60</v>
      </c>
      <c r="H14" s="249">
        <v>17.045454545454543</v>
      </c>
      <c r="I14" s="247">
        <v>69</v>
      </c>
      <c r="J14" s="249">
        <v>19.602272727272727</v>
      </c>
      <c r="K14" s="250" t="s">
        <v>4938</v>
      </c>
      <c r="L14" s="227" t="e">
        <f>VLOOKUP(D14,#REF!,2,0)</f>
        <v>#REF!</v>
      </c>
      <c r="M14" s="178" t="str">
        <f t="shared" si="0"/>
        <v>K</v>
      </c>
      <c r="N14" s="178" t="str">
        <f t="shared" si="1"/>
        <v>K</v>
      </c>
      <c r="O14" s="178"/>
      <c r="P14" s="184">
        <f t="shared" si="2"/>
        <v>17.045454545454543</v>
      </c>
      <c r="Q14" s="184">
        <f t="shared" si="3"/>
        <v>19.602272727272727</v>
      </c>
      <c r="R14" s="180"/>
      <c r="S14" s="180" t="str">
        <f t="shared" si="4"/>
        <v>BETUL</v>
      </c>
      <c r="T14" s="180" t="str">
        <f t="shared" si="5"/>
        <v>BETUL</v>
      </c>
      <c r="U14" s="180" t="str">
        <f t="shared" si="6"/>
        <v>OKE</v>
      </c>
      <c r="V14" s="180" t="str">
        <f t="shared" si="7"/>
        <v>OKE</v>
      </c>
      <c r="W14" s="310" t="s">
        <v>86</v>
      </c>
      <c r="X14" s="311">
        <v>1</v>
      </c>
      <c r="Y14" s="311" t="s">
        <v>4946</v>
      </c>
      <c r="Z14" s="311" t="s">
        <v>128</v>
      </c>
      <c r="AA14" s="248">
        <v>352</v>
      </c>
      <c r="AB14" s="312">
        <v>169</v>
      </c>
      <c r="AC14" s="312">
        <v>48.011363636363598</v>
      </c>
      <c r="AD14" s="312">
        <v>170</v>
      </c>
      <c r="AE14" s="312">
        <v>48.295454545454497</v>
      </c>
      <c r="AF14" s="247" t="s">
        <v>4948</v>
      </c>
    </row>
    <row r="15" spans="1:72">
      <c r="A15" s="309">
        <f t="shared" si="8"/>
        <v>6</v>
      </c>
      <c r="B15" s="584" t="s">
        <v>86</v>
      </c>
      <c r="C15" s="585">
        <v>1</v>
      </c>
      <c r="D15" s="585" t="s">
        <v>4946</v>
      </c>
      <c r="E15" s="585" t="s">
        <v>128</v>
      </c>
      <c r="F15" s="248">
        <v>352</v>
      </c>
      <c r="G15" s="247">
        <v>170</v>
      </c>
      <c r="H15" s="249">
        <v>48.295454545454547</v>
      </c>
      <c r="I15" s="247">
        <v>178</v>
      </c>
      <c r="J15" s="249">
        <v>50.56818181818182</v>
      </c>
      <c r="K15" s="250" t="s">
        <v>4947</v>
      </c>
      <c r="L15" s="227" t="e">
        <f>VLOOKUP(D15,#REF!,2,0)</f>
        <v>#REF!</v>
      </c>
      <c r="M15" s="178" t="str">
        <f t="shared" si="0"/>
        <v>K</v>
      </c>
      <c r="N15" s="178" t="str">
        <f t="shared" si="1"/>
        <v>K</v>
      </c>
      <c r="O15" s="178"/>
      <c r="P15" s="184">
        <f t="shared" si="2"/>
        <v>48.295454545454547</v>
      </c>
      <c r="Q15" s="184">
        <f t="shared" si="3"/>
        <v>50.56818181818182</v>
      </c>
      <c r="R15" s="180"/>
      <c r="S15" s="180" t="str">
        <f t="shared" si="4"/>
        <v>BETUL</v>
      </c>
      <c r="T15" s="180" t="str">
        <f t="shared" si="5"/>
        <v>BETUL</v>
      </c>
      <c r="U15" s="180" t="str">
        <f t="shared" si="6"/>
        <v>OKE</v>
      </c>
      <c r="V15" s="180" t="str">
        <f t="shared" si="7"/>
        <v>OKE</v>
      </c>
      <c r="W15" s="310" t="s">
        <v>86</v>
      </c>
      <c r="X15" s="311">
        <v>1</v>
      </c>
      <c r="Y15" s="311" t="s">
        <v>4949</v>
      </c>
      <c r="Z15" s="311" t="s">
        <v>131</v>
      </c>
      <c r="AA15" s="248">
        <v>352</v>
      </c>
      <c r="AB15" s="312">
        <v>80</v>
      </c>
      <c r="AC15" s="312">
        <v>22.727272727272702</v>
      </c>
      <c r="AD15" s="312">
        <v>40</v>
      </c>
      <c r="AE15" s="312">
        <v>11.363636363636401</v>
      </c>
      <c r="AF15" s="247" t="s">
        <v>4951</v>
      </c>
    </row>
    <row r="16" spans="1:72">
      <c r="A16" s="309">
        <f t="shared" si="8"/>
        <v>7</v>
      </c>
      <c r="B16" s="584" t="s">
        <v>86</v>
      </c>
      <c r="C16" s="585">
        <v>1</v>
      </c>
      <c r="D16" s="585" t="s">
        <v>4949</v>
      </c>
      <c r="E16" s="585" t="s">
        <v>131</v>
      </c>
      <c r="F16" s="248">
        <v>352</v>
      </c>
      <c r="G16" s="247">
        <v>61</v>
      </c>
      <c r="H16" s="249">
        <v>17.329545454545457</v>
      </c>
      <c r="I16" s="247">
        <v>60</v>
      </c>
      <c r="J16" s="249">
        <v>17.045454545454543</v>
      </c>
      <c r="K16" s="250" t="s">
        <v>4950</v>
      </c>
      <c r="L16" s="227" t="e">
        <f>VLOOKUP(D16,#REF!,2,0)</f>
        <v>#REF!</v>
      </c>
      <c r="M16" s="178" t="str">
        <f t="shared" si="0"/>
        <v>K</v>
      </c>
      <c r="N16" s="178" t="str">
        <f t="shared" si="1"/>
        <v>K</v>
      </c>
      <c r="O16" s="178"/>
      <c r="P16" s="184">
        <f t="shared" si="2"/>
        <v>17.329545454545457</v>
      </c>
      <c r="Q16" s="184">
        <f t="shared" si="3"/>
        <v>17.045454545454543</v>
      </c>
      <c r="R16" s="180"/>
      <c r="S16" s="180" t="str">
        <f t="shared" si="4"/>
        <v>BETUL</v>
      </c>
      <c r="T16" s="180" t="str">
        <f t="shared" si="5"/>
        <v>BETUL</v>
      </c>
      <c r="U16" s="180" t="str">
        <f t="shared" si="6"/>
        <v>OKE</v>
      </c>
      <c r="V16" s="180" t="str">
        <f t="shared" si="7"/>
        <v>OKE</v>
      </c>
      <c r="W16" s="310" t="s">
        <v>86</v>
      </c>
      <c r="X16" s="311">
        <v>1</v>
      </c>
      <c r="Y16" s="311" t="s">
        <v>4952</v>
      </c>
      <c r="Z16" s="311" t="s">
        <v>128</v>
      </c>
      <c r="AA16" s="248">
        <v>352</v>
      </c>
      <c r="AB16" s="312">
        <v>134</v>
      </c>
      <c r="AC16" s="312">
        <v>38.068181818181799</v>
      </c>
      <c r="AD16" s="312">
        <v>102</v>
      </c>
      <c r="AE16" s="312">
        <v>28.977272727272702</v>
      </c>
      <c r="AF16" s="247" t="s">
        <v>4954</v>
      </c>
    </row>
    <row r="17" spans="1:32">
      <c r="A17" s="309">
        <f t="shared" si="8"/>
        <v>8</v>
      </c>
      <c r="B17" s="584" t="s">
        <v>86</v>
      </c>
      <c r="C17" s="585">
        <v>2</v>
      </c>
      <c r="D17" s="585" t="s">
        <v>4955</v>
      </c>
      <c r="E17" s="585" t="s">
        <v>131</v>
      </c>
      <c r="F17" s="248">
        <v>400</v>
      </c>
      <c r="G17" s="247">
        <v>105</v>
      </c>
      <c r="H17" s="249">
        <v>26.25</v>
      </c>
      <c r="I17" s="247">
        <v>114</v>
      </c>
      <c r="J17" s="249">
        <v>28.499999999999996</v>
      </c>
      <c r="K17" s="250"/>
      <c r="L17" s="227" t="e">
        <f>VLOOKUP(D17,#REF!,2,0)</f>
        <v>#REF!</v>
      </c>
      <c r="M17" s="178" t="str">
        <f t="shared" si="0"/>
        <v>K</v>
      </c>
      <c r="N17" s="178" t="str">
        <f t="shared" si="1"/>
        <v>K</v>
      </c>
      <c r="O17" s="178"/>
      <c r="P17" s="184">
        <f t="shared" si="2"/>
        <v>26.25</v>
      </c>
      <c r="Q17" s="184">
        <f t="shared" si="3"/>
        <v>28.499999999999996</v>
      </c>
      <c r="R17" s="180"/>
      <c r="S17" s="180" t="str">
        <f t="shared" si="4"/>
        <v>BETUL</v>
      </c>
      <c r="T17" s="180" t="str">
        <f t="shared" si="5"/>
        <v>BETUL</v>
      </c>
      <c r="U17" s="180" t="str">
        <f t="shared" si="6"/>
        <v>OKE</v>
      </c>
      <c r="V17" s="180" t="str">
        <f t="shared" si="7"/>
        <v>OKE</v>
      </c>
      <c r="W17" s="310" t="s">
        <v>107</v>
      </c>
      <c r="X17" s="311">
        <v>1</v>
      </c>
      <c r="Y17" s="311" t="s">
        <v>4956</v>
      </c>
      <c r="Z17" s="311" t="s">
        <v>131</v>
      </c>
      <c r="AA17" s="248">
        <v>425</v>
      </c>
      <c r="AB17" s="312">
        <v>109</v>
      </c>
      <c r="AC17" s="312">
        <v>25.647058823529399</v>
      </c>
      <c r="AD17" s="312">
        <v>68</v>
      </c>
      <c r="AE17" s="312">
        <v>16</v>
      </c>
      <c r="AF17" s="247" t="s">
        <v>4957</v>
      </c>
    </row>
    <row r="18" spans="1:32">
      <c r="A18" s="309">
        <f t="shared" si="8"/>
        <v>9</v>
      </c>
      <c r="B18" s="584" t="s">
        <v>107</v>
      </c>
      <c r="C18" s="585">
        <v>1</v>
      </c>
      <c r="D18" s="585" t="s">
        <v>4956</v>
      </c>
      <c r="E18" s="585" t="s">
        <v>131</v>
      </c>
      <c r="F18" s="248">
        <v>425</v>
      </c>
      <c r="G18" s="247">
        <v>96</v>
      </c>
      <c r="H18" s="249">
        <v>22.588235294117649</v>
      </c>
      <c r="I18" s="247">
        <v>96</v>
      </c>
      <c r="J18" s="249">
        <v>22.588235294117649</v>
      </c>
      <c r="K18" s="250" t="s">
        <v>4958</v>
      </c>
      <c r="L18" s="227" t="e">
        <f>VLOOKUP(D18,#REF!,2,0)</f>
        <v>#REF!</v>
      </c>
      <c r="M18" s="178" t="str">
        <f t="shared" si="0"/>
        <v>K</v>
      </c>
      <c r="N18" s="178" t="str">
        <f t="shared" si="1"/>
        <v>K</v>
      </c>
      <c r="O18" s="178"/>
      <c r="P18" s="184">
        <f t="shared" si="2"/>
        <v>22.588235294117649</v>
      </c>
      <c r="Q18" s="184">
        <f t="shared" si="3"/>
        <v>22.588235294117649</v>
      </c>
      <c r="R18" s="180"/>
      <c r="S18" s="180" t="str">
        <f t="shared" si="4"/>
        <v>BETUL</v>
      </c>
      <c r="T18" s="180" t="str">
        <f t="shared" si="5"/>
        <v>BETUL</v>
      </c>
      <c r="U18" s="180" t="str">
        <f t="shared" si="6"/>
        <v>OKE</v>
      </c>
      <c r="V18" s="180" t="str">
        <f t="shared" si="7"/>
        <v>OKE</v>
      </c>
      <c r="W18" s="310" t="s">
        <v>107</v>
      </c>
      <c r="X18" s="311">
        <v>1</v>
      </c>
      <c r="Y18" s="311" t="s">
        <v>4959</v>
      </c>
      <c r="Z18" s="311" t="s">
        <v>131</v>
      </c>
      <c r="AA18" s="248">
        <v>426</v>
      </c>
      <c r="AB18" s="312">
        <v>109</v>
      </c>
      <c r="AC18" s="312">
        <v>25.5868544600939</v>
      </c>
      <c r="AD18" s="312">
        <v>122</v>
      </c>
      <c r="AE18" s="312">
        <v>28.638497652582199</v>
      </c>
      <c r="AF18" s="247" t="s">
        <v>4960</v>
      </c>
    </row>
    <row r="19" spans="1:32">
      <c r="A19" s="309">
        <f t="shared" si="8"/>
        <v>10</v>
      </c>
      <c r="B19" s="584" t="s">
        <v>107</v>
      </c>
      <c r="C19" s="585">
        <v>1</v>
      </c>
      <c r="D19" s="585" t="s">
        <v>4959</v>
      </c>
      <c r="E19" s="585" t="s">
        <v>131</v>
      </c>
      <c r="F19" s="248">
        <v>426</v>
      </c>
      <c r="G19" s="247">
        <v>175</v>
      </c>
      <c r="H19" s="249">
        <v>41.079812206572768</v>
      </c>
      <c r="I19" s="247">
        <v>171</v>
      </c>
      <c r="J19" s="249">
        <v>40.140845070422536</v>
      </c>
      <c r="K19" s="250" t="s">
        <v>4961</v>
      </c>
      <c r="L19" s="227" t="e">
        <f>VLOOKUP(D19,#REF!,2,0)</f>
        <v>#REF!</v>
      </c>
      <c r="M19" s="178" t="str">
        <f t="shared" si="0"/>
        <v>K</v>
      </c>
      <c r="N19" s="178" t="str">
        <f t="shared" si="1"/>
        <v>K</v>
      </c>
      <c r="O19" s="178"/>
      <c r="P19" s="184">
        <f t="shared" si="2"/>
        <v>41.079812206572768</v>
      </c>
      <c r="Q19" s="184">
        <f t="shared" si="3"/>
        <v>40.140845070422536</v>
      </c>
      <c r="R19" s="180"/>
      <c r="S19" s="180" t="str">
        <f t="shared" si="4"/>
        <v>BETUL</v>
      </c>
      <c r="T19" s="180" t="str">
        <f t="shared" si="5"/>
        <v>BETUL</v>
      </c>
      <c r="U19" s="180" t="str">
        <f t="shared" si="6"/>
        <v>OKE</v>
      </c>
      <c r="V19" s="180" t="str">
        <f t="shared" si="7"/>
        <v>OKE</v>
      </c>
      <c r="W19" s="310" t="s">
        <v>107</v>
      </c>
      <c r="X19" s="311">
        <v>1</v>
      </c>
      <c r="Y19" s="311" t="s">
        <v>4962</v>
      </c>
      <c r="Z19" s="311" t="s">
        <v>131</v>
      </c>
      <c r="AA19" s="248">
        <v>425</v>
      </c>
      <c r="AB19" s="312">
        <v>85</v>
      </c>
      <c r="AC19" s="312">
        <v>20</v>
      </c>
      <c r="AD19" s="312">
        <v>101</v>
      </c>
      <c r="AE19" s="312">
        <v>23.764705882352899</v>
      </c>
      <c r="AF19" s="247" t="s">
        <v>4963</v>
      </c>
    </row>
    <row r="20" spans="1:32">
      <c r="A20" s="309">
        <f t="shared" si="8"/>
        <v>11</v>
      </c>
      <c r="B20" s="584" t="s">
        <v>107</v>
      </c>
      <c r="C20" s="585">
        <v>1</v>
      </c>
      <c r="D20" s="585" t="s">
        <v>4962</v>
      </c>
      <c r="E20" s="585" t="s">
        <v>131</v>
      </c>
      <c r="F20" s="248">
        <v>425</v>
      </c>
      <c r="G20" s="247">
        <v>170</v>
      </c>
      <c r="H20" s="249">
        <v>40</v>
      </c>
      <c r="I20" s="247">
        <v>141</v>
      </c>
      <c r="J20" s="249">
        <v>33.176470588235297</v>
      </c>
      <c r="K20" s="250" t="s">
        <v>4964</v>
      </c>
      <c r="L20" s="227" t="e">
        <f>VLOOKUP(D20,#REF!,2,0)</f>
        <v>#REF!</v>
      </c>
      <c r="M20" s="178" t="str">
        <f t="shared" si="0"/>
        <v>K</v>
      </c>
      <c r="N20" s="178" t="str">
        <f t="shared" si="1"/>
        <v>K</v>
      </c>
      <c r="O20" s="178"/>
      <c r="P20" s="184">
        <f t="shared" si="2"/>
        <v>40</v>
      </c>
      <c r="Q20" s="184">
        <f t="shared" si="3"/>
        <v>33.176470588235297</v>
      </c>
      <c r="R20" s="180"/>
      <c r="S20" s="180" t="str">
        <f t="shared" si="4"/>
        <v>BETUL</v>
      </c>
      <c r="T20" s="180" t="str">
        <f t="shared" si="5"/>
        <v>BETUL</v>
      </c>
      <c r="U20" s="180" t="str">
        <f t="shared" si="6"/>
        <v>OKE</v>
      </c>
      <c r="V20" s="180" t="str">
        <f t="shared" si="7"/>
        <v>OKE</v>
      </c>
      <c r="W20" s="310" t="s">
        <v>107</v>
      </c>
      <c r="X20" s="311">
        <v>1</v>
      </c>
      <c r="Y20" s="311" t="s">
        <v>4965</v>
      </c>
      <c r="Z20" s="311" t="s">
        <v>131</v>
      </c>
      <c r="AA20" s="248">
        <v>425</v>
      </c>
      <c r="AB20" s="312">
        <v>70</v>
      </c>
      <c r="AC20" s="312">
        <v>16.470588235294102</v>
      </c>
      <c r="AD20" s="312">
        <v>78</v>
      </c>
      <c r="AE20" s="312">
        <v>18.352941176470601</v>
      </c>
      <c r="AF20" s="247" t="s">
        <v>4966</v>
      </c>
    </row>
    <row r="21" spans="1:32">
      <c r="A21" s="309">
        <f t="shared" si="8"/>
        <v>12</v>
      </c>
      <c r="B21" s="584" t="s">
        <v>107</v>
      </c>
      <c r="C21" s="585">
        <v>1</v>
      </c>
      <c r="D21" s="585" t="s">
        <v>4965</v>
      </c>
      <c r="E21" s="585" t="s">
        <v>131</v>
      </c>
      <c r="F21" s="248">
        <v>425</v>
      </c>
      <c r="G21" s="247">
        <v>202</v>
      </c>
      <c r="H21" s="249">
        <v>47.529411764705884</v>
      </c>
      <c r="I21" s="247">
        <v>216</v>
      </c>
      <c r="J21" s="249">
        <v>50.823529411764703</v>
      </c>
      <c r="K21" s="250" t="s">
        <v>4967</v>
      </c>
      <c r="L21" s="227" t="e">
        <f>VLOOKUP(D21,#REF!,2,0)</f>
        <v>#REF!</v>
      </c>
      <c r="M21" s="178" t="str">
        <f t="shared" si="0"/>
        <v>K</v>
      </c>
      <c r="N21" s="178" t="str">
        <f t="shared" si="1"/>
        <v>K</v>
      </c>
      <c r="O21" s="178"/>
      <c r="P21" s="184">
        <f t="shared" si="2"/>
        <v>47.529411764705884</v>
      </c>
      <c r="Q21" s="184">
        <f t="shared" si="3"/>
        <v>50.823529411764703</v>
      </c>
      <c r="R21" s="180"/>
      <c r="S21" s="180" t="str">
        <f t="shared" si="4"/>
        <v>BETUL</v>
      </c>
      <c r="T21" s="180" t="str">
        <f t="shared" si="5"/>
        <v>BETUL</v>
      </c>
      <c r="U21" s="180" t="str">
        <f t="shared" si="6"/>
        <v>OKE</v>
      </c>
      <c r="V21" s="180" t="str">
        <f t="shared" si="7"/>
        <v>OKE</v>
      </c>
      <c r="W21" s="310" t="s">
        <v>107</v>
      </c>
      <c r="X21" s="311">
        <v>1</v>
      </c>
      <c r="Y21" s="311" t="s">
        <v>4968</v>
      </c>
      <c r="Z21" s="311" t="s">
        <v>131</v>
      </c>
      <c r="AA21" s="248">
        <v>425</v>
      </c>
      <c r="AB21" s="312">
        <v>32</v>
      </c>
      <c r="AC21" s="312">
        <v>7.5294117647058796</v>
      </c>
      <c r="AD21" s="312">
        <v>32</v>
      </c>
      <c r="AE21" s="312">
        <v>7.5294117647058796</v>
      </c>
      <c r="AF21" s="247" t="s">
        <v>4969</v>
      </c>
    </row>
    <row r="22" spans="1:32" ht="38.25" customHeight="1">
      <c r="A22" s="309">
        <f t="shared" si="8"/>
        <v>13</v>
      </c>
      <c r="B22" s="584" t="s">
        <v>107</v>
      </c>
      <c r="C22" s="585">
        <v>1</v>
      </c>
      <c r="D22" s="585" t="s">
        <v>4968</v>
      </c>
      <c r="E22" s="585" t="s">
        <v>131</v>
      </c>
      <c r="F22" s="248">
        <v>425</v>
      </c>
      <c r="G22" s="247">
        <v>88</v>
      </c>
      <c r="H22" s="249">
        <v>20.705882352941178</v>
      </c>
      <c r="I22" s="247">
        <v>88</v>
      </c>
      <c r="J22" s="249">
        <v>20.705882352941178</v>
      </c>
      <c r="K22" s="250" t="s">
        <v>4970</v>
      </c>
      <c r="L22" s="227" t="e">
        <f>VLOOKUP(D22,#REF!,2,0)</f>
        <v>#REF!</v>
      </c>
      <c r="M22" s="178" t="str">
        <f t="shared" si="0"/>
        <v>K</v>
      </c>
      <c r="N22" s="178" t="str">
        <f t="shared" si="1"/>
        <v>K</v>
      </c>
      <c r="O22" s="178"/>
      <c r="P22" s="184">
        <f t="shared" si="2"/>
        <v>20.705882352941178</v>
      </c>
      <c r="Q22" s="184">
        <f t="shared" si="3"/>
        <v>20.705882352941178</v>
      </c>
      <c r="R22" s="180"/>
      <c r="S22" s="180" t="str">
        <f t="shared" si="4"/>
        <v>BETUL</v>
      </c>
      <c r="T22" s="180" t="str">
        <f t="shared" si="5"/>
        <v>BETUL</v>
      </c>
      <c r="U22" s="180" t="str">
        <f t="shared" si="6"/>
        <v>OKE</v>
      </c>
      <c r="V22" s="180" t="str">
        <f t="shared" si="7"/>
        <v>OKE</v>
      </c>
      <c r="W22" s="310" t="s">
        <v>107</v>
      </c>
      <c r="X22" s="311">
        <v>1</v>
      </c>
      <c r="Y22" s="311" t="s">
        <v>4971</v>
      </c>
      <c r="Z22" s="311" t="s">
        <v>131</v>
      </c>
      <c r="AA22" s="248">
        <v>425</v>
      </c>
      <c r="AB22" s="312">
        <v>122</v>
      </c>
      <c r="AC22" s="312">
        <v>28.705882352941199</v>
      </c>
      <c r="AD22" s="312">
        <v>138</v>
      </c>
      <c r="AE22" s="312">
        <v>32.470588235294102</v>
      </c>
      <c r="AF22" s="247" t="s">
        <v>4972</v>
      </c>
    </row>
    <row r="23" spans="1:32">
      <c r="A23" s="309">
        <f t="shared" si="8"/>
        <v>14</v>
      </c>
      <c r="B23" s="584" t="s">
        <v>107</v>
      </c>
      <c r="C23" s="585">
        <v>1</v>
      </c>
      <c r="D23" s="585" t="s">
        <v>4971</v>
      </c>
      <c r="E23" s="585" t="s">
        <v>131</v>
      </c>
      <c r="F23" s="248">
        <v>425</v>
      </c>
      <c r="G23" s="247">
        <v>194</v>
      </c>
      <c r="H23" s="249">
        <v>45.647058823529413</v>
      </c>
      <c r="I23" s="247">
        <v>210</v>
      </c>
      <c r="J23" s="249">
        <v>49.411764705882355</v>
      </c>
      <c r="K23" s="250" t="s">
        <v>4973</v>
      </c>
      <c r="L23" s="227" t="e">
        <f>VLOOKUP(D23,#REF!,2,0)</f>
        <v>#REF!</v>
      </c>
      <c r="M23" s="178" t="str">
        <f t="shared" si="0"/>
        <v>K</v>
      </c>
      <c r="N23" s="178" t="str">
        <f t="shared" si="1"/>
        <v>K</v>
      </c>
      <c r="O23" s="178"/>
      <c r="P23" s="184">
        <f t="shared" si="2"/>
        <v>45.647058823529413</v>
      </c>
      <c r="Q23" s="184">
        <f t="shared" si="3"/>
        <v>49.411764705882355</v>
      </c>
      <c r="R23" s="180"/>
      <c r="S23" s="180" t="str">
        <f t="shared" si="4"/>
        <v>BETUL</v>
      </c>
      <c r="T23" s="180" t="str">
        <f t="shared" si="5"/>
        <v>BETUL</v>
      </c>
      <c r="U23" s="180" t="str">
        <f t="shared" si="6"/>
        <v>OKE</v>
      </c>
      <c r="V23" s="180" t="str">
        <f t="shared" si="7"/>
        <v>OKE</v>
      </c>
      <c r="W23" s="310" t="s">
        <v>107</v>
      </c>
      <c r="X23" s="311">
        <v>1</v>
      </c>
      <c r="Y23" s="311" t="s">
        <v>4974</v>
      </c>
      <c r="Z23" s="311" t="s">
        <v>131</v>
      </c>
      <c r="AA23" s="248">
        <v>425</v>
      </c>
      <c r="AB23" s="312">
        <v>78</v>
      </c>
      <c r="AC23" s="312">
        <v>18.352941176470601</v>
      </c>
      <c r="AD23" s="312">
        <v>101</v>
      </c>
      <c r="AE23" s="312">
        <v>23.764705882352899</v>
      </c>
      <c r="AF23" s="247" t="s">
        <v>4975</v>
      </c>
    </row>
    <row r="24" spans="1:32">
      <c r="A24" s="309">
        <f t="shared" si="8"/>
        <v>15</v>
      </c>
      <c r="B24" s="584" t="s">
        <v>107</v>
      </c>
      <c r="C24" s="585">
        <v>1</v>
      </c>
      <c r="D24" s="585" t="s">
        <v>4974</v>
      </c>
      <c r="E24" s="585" t="s">
        <v>131</v>
      </c>
      <c r="F24" s="248">
        <v>425</v>
      </c>
      <c r="G24" s="247">
        <v>134</v>
      </c>
      <c r="H24" s="249">
        <v>31.529411764705884</v>
      </c>
      <c r="I24" s="247">
        <v>134</v>
      </c>
      <c r="J24" s="249">
        <v>31.529411764705884</v>
      </c>
      <c r="K24" s="250" t="s">
        <v>4976</v>
      </c>
      <c r="L24" s="227" t="e">
        <f>VLOOKUP(D24,#REF!,2,0)</f>
        <v>#REF!</v>
      </c>
      <c r="M24" s="178" t="str">
        <f t="shared" si="0"/>
        <v>K</v>
      </c>
      <c r="N24" s="178" t="str">
        <f t="shared" si="1"/>
        <v>K</v>
      </c>
      <c r="O24" s="178"/>
      <c r="P24" s="184">
        <f t="shared" si="2"/>
        <v>31.529411764705884</v>
      </c>
      <c r="Q24" s="184">
        <f t="shared" si="3"/>
        <v>31.529411764705884</v>
      </c>
      <c r="R24" s="180"/>
      <c r="S24" s="180" t="str">
        <f t="shared" si="4"/>
        <v>BETUL</v>
      </c>
      <c r="T24" s="180" t="str">
        <f t="shared" si="5"/>
        <v>BETUL</v>
      </c>
      <c r="U24" s="180" t="str">
        <f t="shared" si="6"/>
        <v>OKE</v>
      </c>
      <c r="V24" s="180" t="str">
        <f t="shared" si="7"/>
        <v>OKE</v>
      </c>
      <c r="W24" s="310" t="s">
        <v>107</v>
      </c>
      <c r="X24" s="311">
        <v>1</v>
      </c>
      <c r="Y24" s="311" t="s">
        <v>4977</v>
      </c>
      <c r="Z24" s="311" t="s">
        <v>131</v>
      </c>
      <c r="AA24" s="248">
        <v>425</v>
      </c>
      <c r="AB24" s="312">
        <v>162</v>
      </c>
      <c r="AC24" s="312">
        <v>38.117647058823501</v>
      </c>
      <c r="AD24" s="312">
        <v>99</v>
      </c>
      <c r="AE24" s="312">
        <v>23.294117647058801</v>
      </c>
      <c r="AF24" s="247" t="s">
        <v>4978</v>
      </c>
    </row>
    <row r="25" spans="1:32">
      <c r="A25" s="309">
        <f t="shared" si="8"/>
        <v>16</v>
      </c>
      <c r="B25" s="584" t="s">
        <v>107</v>
      </c>
      <c r="C25" s="585">
        <v>1</v>
      </c>
      <c r="D25" s="585" t="s">
        <v>4977</v>
      </c>
      <c r="E25" s="585" t="s">
        <v>131</v>
      </c>
      <c r="F25" s="248">
        <v>425</v>
      </c>
      <c r="G25" s="247">
        <v>187</v>
      </c>
      <c r="H25" s="249">
        <v>44</v>
      </c>
      <c r="I25" s="247">
        <v>130</v>
      </c>
      <c r="J25" s="249">
        <v>30.588235294117649</v>
      </c>
      <c r="K25" s="250" t="s">
        <v>4979</v>
      </c>
      <c r="L25" s="227" t="e">
        <f>VLOOKUP(D25,#REF!,2,0)</f>
        <v>#REF!</v>
      </c>
      <c r="M25" s="178" t="str">
        <f t="shared" si="0"/>
        <v>K</v>
      </c>
      <c r="N25" s="178" t="str">
        <f t="shared" si="1"/>
        <v>K</v>
      </c>
      <c r="O25" s="178"/>
      <c r="P25" s="184">
        <f t="shared" si="2"/>
        <v>44</v>
      </c>
      <c r="Q25" s="184">
        <f t="shared" si="3"/>
        <v>30.588235294117649</v>
      </c>
      <c r="R25" s="180"/>
      <c r="S25" s="180" t="str">
        <f t="shared" si="4"/>
        <v>BETUL</v>
      </c>
      <c r="T25" s="180" t="str">
        <f t="shared" si="5"/>
        <v>BETUL</v>
      </c>
      <c r="U25" s="180" t="str">
        <f t="shared" si="6"/>
        <v>OKE</v>
      </c>
      <c r="V25" s="180" t="str">
        <f t="shared" si="7"/>
        <v>OKE</v>
      </c>
      <c r="W25" s="310" t="s">
        <v>493</v>
      </c>
      <c r="X25" s="311">
        <v>1</v>
      </c>
      <c r="Y25" s="311" t="s">
        <v>4980</v>
      </c>
      <c r="Z25" s="311" t="s">
        <v>131</v>
      </c>
      <c r="AA25" s="248">
        <v>385</v>
      </c>
      <c r="AB25" s="312">
        <v>98</v>
      </c>
      <c r="AC25" s="312">
        <v>25.454545454545499</v>
      </c>
      <c r="AD25" s="312">
        <v>120</v>
      </c>
      <c r="AE25" s="312">
        <v>31.168831168831201</v>
      </c>
      <c r="AF25" s="247" t="s">
        <v>4981</v>
      </c>
    </row>
    <row r="26" spans="1:32">
      <c r="A26" s="309">
        <f t="shared" si="8"/>
        <v>17</v>
      </c>
      <c r="B26" s="584" t="s">
        <v>493</v>
      </c>
      <c r="C26" s="585">
        <v>1</v>
      </c>
      <c r="D26" s="585" t="s">
        <v>4980</v>
      </c>
      <c r="E26" s="585" t="s">
        <v>128</v>
      </c>
      <c r="F26" s="248">
        <v>385</v>
      </c>
      <c r="G26" s="247">
        <v>49</v>
      </c>
      <c r="H26" s="249">
        <v>12.727272727272727</v>
      </c>
      <c r="I26" s="247">
        <v>49</v>
      </c>
      <c r="J26" s="249">
        <v>12.727272727272727</v>
      </c>
      <c r="K26" s="250" t="s">
        <v>4982</v>
      </c>
      <c r="L26" s="227" t="e">
        <f>VLOOKUP(D26,#REF!,2,0)</f>
        <v>#REF!</v>
      </c>
      <c r="M26" s="178" t="str">
        <f t="shared" si="0"/>
        <v>K</v>
      </c>
      <c r="N26" s="178" t="str">
        <f t="shared" si="1"/>
        <v>K</v>
      </c>
      <c r="O26" s="178"/>
      <c r="P26" s="184">
        <f t="shared" si="2"/>
        <v>12.727272727272727</v>
      </c>
      <c r="Q26" s="184">
        <f t="shared" si="3"/>
        <v>12.727272727272727</v>
      </c>
      <c r="R26" s="180"/>
      <c r="S26" s="180" t="str">
        <f t="shared" si="4"/>
        <v>BETUL</v>
      </c>
      <c r="T26" s="180" t="str">
        <f t="shared" si="5"/>
        <v>BETUL</v>
      </c>
      <c r="U26" s="180" t="str">
        <f t="shared" si="6"/>
        <v>OKE</v>
      </c>
      <c r="V26" s="180" t="str">
        <f t="shared" si="7"/>
        <v>OKE</v>
      </c>
      <c r="W26" s="310" t="s">
        <v>493</v>
      </c>
      <c r="X26" s="311">
        <v>1</v>
      </c>
      <c r="Y26" s="311" t="s">
        <v>4983</v>
      </c>
      <c r="Z26" s="311" t="s">
        <v>131</v>
      </c>
      <c r="AA26" s="248">
        <v>385</v>
      </c>
      <c r="AB26" s="312">
        <v>106</v>
      </c>
      <c r="AC26" s="312">
        <v>27.5324675324675</v>
      </c>
      <c r="AD26" s="312">
        <v>141</v>
      </c>
      <c r="AE26" s="312">
        <v>36.6233766233766</v>
      </c>
      <c r="AF26" s="247" t="s">
        <v>4984</v>
      </c>
    </row>
    <row r="27" spans="1:32">
      <c r="A27" s="309">
        <f t="shared" si="8"/>
        <v>18</v>
      </c>
      <c r="B27" s="584" t="s">
        <v>493</v>
      </c>
      <c r="C27" s="585">
        <v>1</v>
      </c>
      <c r="D27" s="585" t="s">
        <v>4989</v>
      </c>
      <c r="E27" s="585" t="s">
        <v>131</v>
      </c>
      <c r="F27" s="248">
        <v>425</v>
      </c>
      <c r="G27" s="247">
        <v>102</v>
      </c>
      <c r="H27" s="249">
        <v>24</v>
      </c>
      <c r="I27" s="247">
        <v>106</v>
      </c>
      <c r="J27" s="249">
        <v>24.941176470588236</v>
      </c>
      <c r="K27" s="250" t="s">
        <v>4990</v>
      </c>
      <c r="L27" s="227" t="e">
        <f>VLOOKUP(D27,#REF!,2,0)</f>
        <v>#REF!</v>
      </c>
      <c r="M27" s="178" t="str">
        <f t="shared" si="0"/>
        <v>K</v>
      </c>
      <c r="N27" s="178" t="str">
        <f t="shared" si="1"/>
        <v>K</v>
      </c>
      <c r="O27" s="178"/>
      <c r="P27" s="184">
        <f t="shared" si="2"/>
        <v>24</v>
      </c>
      <c r="Q27" s="184">
        <f t="shared" si="3"/>
        <v>24.941176470588236</v>
      </c>
      <c r="R27" s="180"/>
      <c r="S27" s="180" t="str">
        <f t="shared" si="4"/>
        <v>BETUL</v>
      </c>
      <c r="T27" s="180" t="str">
        <f t="shared" si="5"/>
        <v>BETUL</v>
      </c>
      <c r="U27" s="180" t="str">
        <f t="shared" si="6"/>
        <v>OKE</v>
      </c>
      <c r="V27" s="180" t="str">
        <f t="shared" si="7"/>
        <v>OKE</v>
      </c>
      <c r="W27" s="310" t="s">
        <v>493</v>
      </c>
      <c r="X27" s="311">
        <v>1</v>
      </c>
      <c r="Y27" s="311" t="s">
        <v>4986</v>
      </c>
      <c r="Z27" s="311" t="s">
        <v>131</v>
      </c>
      <c r="AA27" s="248">
        <v>425</v>
      </c>
      <c r="AB27" s="312">
        <v>110</v>
      </c>
      <c r="AC27" s="312">
        <v>25.882352941176499</v>
      </c>
      <c r="AD27" s="312">
        <v>147</v>
      </c>
      <c r="AE27" s="312">
        <v>34.588235294117602</v>
      </c>
      <c r="AF27" s="247" t="s">
        <v>4987</v>
      </c>
    </row>
    <row r="28" spans="1:32">
      <c r="A28" s="309">
        <f t="shared" si="8"/>
        <v>19</v>
      </c>
      <c r="B28" s="584" t="s">
        <v>493</v>
      </c>
      <c r="C28" s="585">
        <v>1</v>
      </c>
      <c r="D28" s="585" t="s">
        <v>4986</v>
      </c>
      <c r="E28" s="585" t="s">
        <v>131</v>
      </c>
      <c r="F28" s="248">
        <v>425</v>
      </c>
      <c r="G28" s="247">
        <v>150</v>
      </c>
      <c r="H28" s="249">
        <v>35.294117647058826</v>
      </c>
      <c r="I28" s="247">
        <v>248</v>
      </c>
      <c r="J28" s="249">
        <v>58.352941176470587</v>
      </c>
      <c r="K28" s="250" t="s">
        <v>4988</v>
      </c>
      <c r="L28" s="227" t="e">
        <f>VLOOKUP(D28,#REF!,2,0)</f>
        <v>#REF!</v>
      </c>
      <c r="M28" s="178" t="str">
        <f t="shared" si="0"/>
        <v>K</v>
      </c>
      <c r="N28" s="178" t="str">
        <f t="shared" si="1"/>
        <v>K</v>
      </c>
      <c r="O28" s="178"/>
      <c r="P28" s="184">
        <f t="shared" si="2"/>
        <v>35.294117647058826</v>
      </c>
      <c r="Q28" s="184">
        <f t="shared" si="3"/>
        <v>58.352941176470587</v>
      </c>
      <c r="R28" s="180"/>
      <c r="S28" s="180" t="str">
        <f t="shared" si="4"/>
        <v>BETUL</v>
      </c>
      <c r="T28" s="180" t="str">
        <f t="shared" si="5"/>
        <v>BETUL</v>
      </c>
      <c r="U28" s="180" t="str">
        <f t="shared" si="6"/>
        <v>OKE</v>
      </c>
      <c r="V28" s="180" t="str">
        <f t="shared" si="7"/>
        <v>OKE</v>
      </c>
      <c r="W28" s="310" t="s">
        <v>493</v>
      </c>
      <c r="X28" s="311">
        <v>1</v>
      </c>
      <c r="Y28" s="311" t="s">
        <v>4989</v>
      </c>
      <c r="Z28" s="311" t="s">
        <v>131</v>
      </c>
      <c r="AA28" s="248">
        <v>425</v>
      </c>
      <c r="AB28" s="312">
        <v>69</v>
      </c>
      <c r="AC28" s="312">
        <v>16.235294117647101</v>
      </c>
      <c r="AD28" s="312">
        <v>85</v>
      </c>
      <c r="AE28" s="312">
        <v>20</v>
      </c>
      <c r="AF28" s="247" t="s">
        <v>4987</v>
      </c>
    </row>
    <row r="29" spans="1:32">
      <c r="A29" s="309">
        <f t="shared" si="8"/>
        <v>20</v>
      </c>
      <c r="B29" s="584" t="s">
        <v>493</v>
      </c>
      <c r="C29" s="585">
        <v>1</v>
      </c>
      <c r="D29" s="585" t="s">
        <v>4983</v>
      </c>
      <c r="E29" s="585" t="s">
        <v>131</v>
      </c>
      <c r="F29" s="248">
        <v>385</v>
      </c>
      <c r="G29" s="247">
        <v>179</v>
      </c>
      <c r="H29" s="249">
        <v>46.493506493506494</v>
      </c>
      <c r="I29" s="247">
        <v>200</v>
      </c>
      <c r="J29" s="249">
        <v>51.94805194805194</v>
      </c>
      <c r="K29" s="250" t="s">
        <v>4985</v>
      </c>
      <c r="L29" s="227" t="e">
        <f>VLOOKUP(D29,#REF!,2,0)</f>
        <v>#REF!</v>
      </c>
      <c r="M29" s="178" t="str">
        <f t="shared" si="0"/>
        <v>K</v>
      </c>
      <c r="N29" s="178" t="str">
        <f t="shared" si="1"/>
        <v>K</v>
      </c>
      <c r="O29" s="178"/>
      <c r="P29" s="184">
        <f t="shared" si="2"/>
        <v>46.493506493506494</v>
      </c>
      <c r="Q29" s="184">
        <f t="shared" si="3"/>
        <v>51.94805194805194</v>
      </c>
      <c r="R29" s="180"/>
      <c r="S29" s="180" t="str">
        <f t="shared" si="4"/>
        <v>BETUL</v>
      </c>
      <c r="T29" s="180" t="str">
        <f t="shared" si="5"/>
        <v>BETUL</v>
      </c>
      <c r="U29" s="180" t="str">
        <f t="shared" si="6"/>
        <v>OKE</v>
      </c>
      <c r="V29" s="180" t="str">
        <f t="shared" si="7"/>
        <v>OKE</v>
      </c>
      <c r="W29" s="310" t="s">
        <v>42</v>
      </c>
      <c r="X29" s="311">
        <v>1</v>
      </c>
      <c r="Y29" s="311" t="s">
        <v>4991</v>
      </c>
      <c r="Z29" s="311" t="s">
        <v>131</v>
      </c>
      <c r="AA29" s="248">
        <v>425</v>
      </c>
      <c r="AB29" s="312">
        <v>152</v>
      </c>
      <c r="AC29" s="312">
        <v>35.764705882352899</v>
      </c>
      <c r="AD29" s="312">
        <v>129</v>
      </c>
      <c r="AE29" s="312">
        <v>30.352941176470601</v>
      </c>
      <c r="AF29" s="247" t="s">
        <v>2688</v>
      </c>
    </row>
    <row r="30" spans="1:32">
      <c r="A30" s="309">
        <f t="shared" si="8"/>
        <v>21</v>
      </c>
      <c r="B30" s="584" t="s">
        <v>42</v>
      </c>
      <c r="C30" s="585">
        <v>1</v>
      </c>
      <c r="D30" s="585" t="s">
        <v>4991</v>
      </c>
      <c r="E30" s="585" t="s">
        <v>131</v>
      </c>
      <c r="F30" s="248">
        <v>425</v>
      </c>
      <c r="G30" s="247">
        <v>125</v>
      </c>
      <c r="H30" s="249">
        <v>29.411764705882355</v>
      </c>
      <c r="I30" s="247">
        <v>145</v>
      </c>
      <c r="J30" s="249">
        <v>34.117647058823529</v>
      </c>
      <c r="K30" s="250" t="s">
        <v>4992</v>
      </c>
      <c r="L30" s="227" t="e">
        <f>VLOOKUP(D30,#REF!,2,0)</f>
        <v>#REF!</v>
      </c>
      <c r="M30" s="178" t="str">
        <f t="shared" si="0"/>
        <v>K</v>
      </c>
      <c r="N30" s="178" t="str">
        <f t="shared" si="1"/>
        <v>K</v>
      </c>
      <c r="O30" s="178"/>
      <c r="P30" s="184">
        <f t="shared" si="2"/>
        <v>29.411764705882355</v>
      </c>
      <c r="Q30" s="184">
        <f t="shared" si="3"/>
        <v>34.117647058823529</v>
      </c>
      <c r="R30" s="180"/>
      <c r="S30" s="180" t="str">
        <f t="shared" si="4"/>
        <v>BETUL</v>
      </c>
      <c r="T30" s="180" t="str">
        <f t="shared" si="5"/>
        <v>BETUL</v>
      </c>
      <c r="U30" s="180" t="str">
        <f t="shared" si="6"/>
        <v>OKE</v>
      </c>
      <c r="V30" s="180" t="str">
        <f t="shared" si="7"/>
        <v>OKE</v>
      </c>
      <c r="W30" s="310" t="s">
        <v>42</v>
      </c>
      <c r="X30" s="311">
        <v>1</v>
      </c>
      <c r="Y30" s="311" t="s">
        <v>4993</v>
      </c>
      <c r="Z30" s="311" t="s">
        <v>128</v>
      </c>
      <c r="AA30" s="248">
        <v>425</v>
      </c>
      <c r="AB30" s="312">
        <v>8</v>
      </c>
      <c r="AC30" s="312">
        <v>1.8823529411764699</v>
      </c>
      <c r="AD30" s="312">
        <v>8</v>
      </c>
      <c r="AE30" s="312">
        <v>1.8823529411764699</v>
      </c>
      <c r="AF30" s="247" t="s">
        <v>4994</v>
      </c>
    </row>
    <row r="31" spans="1:32">
      <c r="A31" s="309">
        <f t="shared" si="8"/>
        <v>22</v>
      </c>
      <c r="B31" s="584" t="s">
        <v>42</v>
      </c>
      <c r="C31" s="585">
        <v>1</v>
      </c>
      <c r="D31" s="585" t="s">
        <v>4993</v>
      </c>
      <c r="E31" s="585" t="s">
        <v>128</v>
      </c>
      <c r="F31" s="248">
        <v>425</v>
      </c>
      <c r="G31" s="247">
        <v>8</v>
      </c>
      <c r="H31" s="249">
        <v>1.8823529411764703</v>
      </c>
      <c r="I31" s="247">
        <v>8</v>
      </c>
      <c r="J31" s="249">
        <v>1.8823529411764703</v>
      </c>
      <c r="K31" s="250" t="s">
        <v>4993</v>
      </c>
      <c r="L31" s="227" t="e">
        <f>VLOOKUP(D31,#REF!,2,0)</f>
        <v>#REF!</v>
      </c>
      <c r="M31" s="178" t="str">
        <f t="shared" si="0"/>
        <v>K</v>
      </c>
      <c r="N31" s="178" t="str">
        <f t="shared" si="1"/>
        <v>K</v>
      </c>
      <c r="O31" s="178"/>
      <c r="P31" s="184">
        <f t="shared" si="2"/>
        <v>1.8823529411764703</v>
      </c>
      <c r="Q31" s="184">
        <f t="shared" si="3"/>
        <v>1.8823529411764703</v>
      </c>
      <c r="R31" s="180"/>
      <c r="S31" s="180" t="str">
        <f t="shared" si="4"/>
        <v>BETUL</v>
      </c>
      <c r="T31" s="180" t="str">
        <f t="shared" si="5"/>
        <v>BETUL</v>
      </c>
      <c r="U31" s="180" t="str">
        <f t="shared" si="6"/>
        <v>OKE</v>
      </c>
      <c r="V31" s="180" t="str">
        <f t="shared" si="7"/>
        <v>OKE</v>
      </c>
      <c r="W31" s="310" t="s">
        <v>42</v>
      </c>
      <c r="X31" s="311">
        <v>1</v>
      </c>
      <c r="Y31" s="311" t="s">
        <v>4995</v>
      </c>
      <c r="Z31" s="311" t="s">
        <v>131</v>
      </c>
      <c r="AA31" s="248">
        <v>463</v>
      </c>
      <c r="AB31" s="312">
        <v>185</v>
      </c>
      <c r="AC31" s="312">
        <v>39.956803455723502</v>
      </c>
      <c r="AD31" s="312">
        <v>233</v>
      </c>
      <c r="AE31" s="312">
        <v>50.323974082073399</v>
      </c>
      <c r="AF31" s="247" t="s">
        <v>4996</v>
      </c>
    </row>
    <row r="32" spans="1:32">
      <c r="A32" s="309">
        <f t="shared" si="8"/>
        <v>23</v>
      </c>
      <c r="B32" s="584" t="s">
        <v>42</v>
      </c>
      <c r="C32" s="585">
        <v>1</v>
      </c>
      <c r="D32" s="585" t="s">
        <v>4995</v>
      </c>
      <c r="E32" s="585" t="s">
        <v>131</v>
      </c>
      <c r="F32" s="248">
        <v>463</v>
      </c>
      <c r="G32" s="247">
        <v>178</v>
      </c>
      <c r="H32" s="249">
        <v>38.444924406047512</v>
      </c>
      <c r="I32" s="247">
        <v>176</v>
      </c>
      <c r="J32" s="249">
        <v>38.012958963282941</v>
      </c>
      <c r="K32" s="250" t="s">
        <v>4997</v>
      </c>
      <c r="L32" s="227" t="e">
        <f>VLOOKUP(D32,#REF!,2,0)</f>
        <v>#REF!</v>
      </c>
      <c r="M32" s="178" t="str">
        <f t="shared" si="0"/>
        <v>K</v>
      </c>
      <c r="N32" s="178" t="str">
        <f t="shared" si="1"/>
        <v>K</v>
      </c>
      <c r="O32" s="178"/>
      <c r="P32" s="184">
        <f t="shared" si="2"/>
        <v>38.444924406047512</v>
      </c>
      <c r="Q32" s="184">
        <f t="shared" si="3"/>
        <v>38.012958963282941</v>
      </c>
      <c r="R32" s="180"/>
      <c r="S32" s="180" t="str">
        <f t="shared" si="4"/>
        <v>BETUL</v>
      </c>
      <c r="T32" s="180" t="str">
        <f t="shared" si="5"/>
        <v>BETUL</v>
      </c>
      <c r="U32" s="180" t="str">
        <f t="shared" si="6"/>
        <v>OKE</v>
      </c>
      <c r="V32" s="180" t="str">
        <f t="shared" si="7"/>
        <v>OKE</v>
      </c>
      <c r="W32" s="310" t="s">
        <v>42</v>
      </c>
      <c r="X32" s="311">
        <v>1</v>
      </c>
      <c r="Y32" s="311" t="s">
        <v>4998</v>
      </c>
      <c r="Z32" s="311" t="s">
        <v>131</v>
      </c>
      <c r="AA32" s="248">
        <v>425</v>
      </c>
      <c r="AB32" s="312">
        <v>38</v>
      </c>
      <c r="AC32" s="312">
        <v>8.9411764705882408</v>
      </c>
      <c r="AD32" s="312">
        <v>31</v>
      </c>
      <c r="AE32" s="312">
        <v>7.2941176470588198</v>
      </c>
      <c r="AF32" s="247" t="s">
        <v>4999</v>
      </c>
    </row>
    <row r="33" spans="1:32">
      <c r="A33" s="309">
        <f t="shared" si="8"/>
        <v>24</v>
      </c>
      <c r="B33" s="584" t="s">
        <v>42</v>
      </c>
      <c r="C33" s="585">
        <v>1</v>
      </c>
      <c r="D33" s="585" t="s">
        <v>4998</v>
      </c>
      <c r="E33" s="585" t="s">
        <v>131</v>
      </c>
      <c r="F33" s="248">
        <v>425</v>
      </c>
      <c r="G33" s="247">
        <v>94</v>
      </c>
      <c r="H33" s="249">
        <v>22.117647058823529</v>
      </c>
      <c r="I33" s="247">
        <v>91</v>
      </c>
      <c r="J33" s="249">
        <v>21.411764705882351</v>
      </c>
      <c r="K33" s="250" t="s">
        <v>5000</v>
      </c>
      <c r="L33" s="227" t="e">
        <f>VLOOKUP(D33,#REF!,2,0)</f>
        <v>#REF!</v>
      </c>
      <c r="M33" s="178" t="str">
        <f t="shared" si="0"/>
        <v>K</v>
      </c>
      <c r="N33" s="178" t="str">
        <f t="shared" si="1"/>
        <v>K</v>
      </c>
      <c r="O33" s="178"/>
      <c r="P33" s="184">
        <f t="shared" si="2"/>
        <v>22.117647058823529</v>
      </c>
      <c r="Q33" s="184">
        <f t="shared" si="3"/>
        <v>21.411764705882351</v>
      </c>
      <c r="R33" s="180"/>
      <c r="S33" s="180" t="str">
        <f t="shared" si="4"/>
        <v>BETUL</v>
      </c>
      <c r="T33" s="180" t="str">
        <f t="shared" si="5"/>
        <v>BETUL</v>
      </c>
      <c r="U33" s="180" t="str">
        <f t="shared" si="6"/>
        <v>OKE</v>
      </c>
      <c r="V33" s="180" t="str">
        <f t="shared" si="7"/>
        <v>OKE</v>
      </c>
      <c r="W33" s="310" t="s">
        <v>42</v>
      </c>
      <c r="X33" s="311">
        <v>3</v>
      </c>
      <c r="Y33" s="311" t="s">
        <v>5001</v>
      </c>
      <c r="Z33" s="311" t="s">
        <v>131</v>
      </c>
      <c r="AA33" s="248">
        <v>425</v>
      </c>
      <c r="AB33" s="312">
        <v>100</v>
      </c>
      <c r="AC33" s="312">
        <v>23.529411764705898</v>
      </c>
      <c r="AD33" s="312">
        <v>116</v>
      </c>
      <c r="AE33" s="312">
        <v>27.294117647058801</v>
      </c>
      <c r="AF33" s="247" t="s">
        <v>5002</v>
      </c>
    </row>
    <row r="34" spans="1:32">
      <c r="A34" s="309">
        <f t="shared" si="8"/>
        <v>25</v>
      </c>
      <c r="B34" s="584" t="s">
        <v>42</v>
      </c>
      <c r="C34" s="585">
        <v>1</v>
      </c>
      <c r="D34" s="585" t="s">
        <v>5003</v>
      </c>
      <c r="E34" s="585" t="s">
        <v>128</v>
      </c>
      <c r="F34" s="248">
        <v>400</v>
      </c>
      <c r="G34" s="247">
        <v>160</v>
      </c>
      <c r="H34" s="249">
        <v>40</v>
      </c>
      <c r="I34" s="247">
        <v>211</v>
      </c>
      <c r="J34" s="249">
        <v>52.75</v>
      </c>
      <c r="K34" s="250" t="s">
        <v>5004</v>
      </c>
      <c r="L34" s="227" t="e">
        <f>VLOOKUP(D34,#REF!,2,0)</f>
        <v>#REF!</v>
      </c>
      <c r="M34" s="178" t="str">
        <f t="shared" si="0"/>
        <v>K</v>
      </c>
      <c r="N34" s="178" t="str">
        <f t="shared" si="1"/>
        <v>K</v>
      </c>
      <c r="O34" s="178"/>
      <c r="P34" s="184">
        <f t="shared" si="2"/>
        <v>40</v>
      </c>
      <c r="Q34" s="184">
        <f t="shared" si="3"/>
        <v>52.75</v>
      </c>
      <c r="R34" s="180"/>
      <c r="S34" s="180" t="str">
        <f t="shared" si="4"/>
        <v>BETUL</v>
      </c>
      <c r="T34" s="180" t="str">
        <f t="shared" si="5"/>
        <v>BETUL</v>
      </c>
      <c r="U34" s="180" t="str">
        <f t="shared" si="6"/>
        <v>OKE</v>
      </c>
      <c r="V34" s="180" t="str">
        <f t="shared" si="7"/>
        <v>OKE</v>
      </c>
      <c r="W34" s="310" t="s">
        <v>42</v>
      </c>
      <c r="X34" s="311">
        <v>3</v>
      </c>
      <c r="Y34" s="311" t="s">
        <v>5005</v>
      </c>
      <c r="Z34" s="311" t="s">
        <v>131</v>
      </c>
      <c r="AA34" s="248">
        <v>425</v>
      </c>
      <c r="AB34" s="312">
        <v>132</v>
      </c>
      <c r="AC34" s="312">
        <v>31.0588235294118</v>
      </c>
      <c r="AD34" s="312">
        <v>176</v>
      </c>
      <c r="AE34" s="312">
        <v>41.411764705882398</v>
      </c>
      <c r="AF34" s="247" t="s">
        <v>5006</v>
      </c>
    </row>
    <row r="35" spans="1:32">
      <c r="A35" s="309">
        <f t="shared" si="8"/>
        <v>26</v>
      </c>
      <c r="B35" s="584" t="s">
        <v>42</v>
      </c>
      <c r="C35" s="585">
        <v>3</v>
      </c>
      <c r="D35" s="585" t="s">
        <v>5001</v>
      </c>
      <c r="E35" s="585" t="s">
        <v>131</v>
      </c>
      <c r="F35" s="248">
        <v>425</v>
      </c>
      <c r="G35" s="247">
        <v>230</v>
      </c>
      <c r="H35" s="249">
        <v>54.117647058823529</v>
      </c>
      <c r="I35" s="247">
        <v>237</v>
      </c>
      <c r="J35" s="249">
        <v>55.764705882352942</v>
      </c>
      <c r="K35" s="250" t="s">
        <v>5007</v>
      </c>
      <c r="L35" s="227" t="e">
        <f>VLOOKUP(D35,#REF!,2,0)</f>
        <v>#REF!</v>
      </c>
      <c r="M35" s="178" t="str">
        <f t="shared" si="0"/>
        <v>K</v>
      </c>
      <c r="N35" s="178" t="str">
        <f t="shared" si="1"/>
        <v>K</v>
      </c>
      <c r="O35" s="178"/>
      <c r="P35" s="184">
        <f t="shared" si="2"/>
        <v>54.117647058823529</v>
      </c>
      <c r="Q35" s="184">
        <f t="shared" si="3"/>
        <v>55.764705882352942</v>
      </c>
      <c r="R35" s="180"/>
      <c r="S35" s="180" t="str">
        <f t="shared" si="4"/>
        <v>BETUL</v>
      </c>
      <c r="T35" s="180" t="str">
        <f t="shared" si="5"/>
        <v>BETUL</v>
      </c>
      <c r="U35" s="180" t="str">
        <f t="shared" si="6"/>
        <v>OKE</v>
      </c>
      <c r="V35" s="180" t="str">
        <f t="shared" si="7"/>
        <v>OKE</v>
      </c>
      <c r="W35" s="310" t="s">
        <v>42</v>
      </c>
      <c r="X35" s="311">
        <v>3</v>
      </c>
      <c r="Y35" s="311" t="s">
        <v>5008</v>
      </c>
      <c r="Z35" s="311" t="s">
        <v>131</v>
      </c>
      <c r="AA35" s="248">
        <v>425</v>
      </c>
      <c r="AB35" s="312">
        <v>119</v>
      </c>
      <c r="AC35" s="312">
        <v>28</v>
      </c>
      <c r="AD35" s="312">
        <v>147</v>
      </c>
      <c r="AE35" s="312">
        <v>34.588235294117602</v>
      </c>
      <c r="AF35" s="247" t="s">
        <v>5009</v>
      </c>
    </row>
    <row r="36" spans="1:32">
      <c r="A36" s="309">
        <f t="shared" si="8"/>
        <v>27</v>
      </c>
      <c r="B36" s="584" t="s">
        <v>42</v>
      </c>
      <c r="C36" s="585">
        <v>3</v>
      </c>
      <c r="D36" s="585" t="s">
        <v>5005</v>
      </c>
      <c r="E36" s="585" t="s">
        <v>131</v>
      </c>
      <c r="F36" s="248">
        <v>425</v>
      </c>
      <c r="G36" s="247">
        <v>193</v>
      </c>
      <c r="H36" s="249">
        <v>45.411764705882348</v>
      </c>
      <c r="I36" s="247">
        <v>198</v>
      </c>
      <c r="J36" s="249">
        <v>46.588235294117645</v>
      </c>
      <c r="K36" s="250" t="s">
        <v>5010</v>
      </c>
      <c r="L36" s="227" t="e">
        <f>VLOOKUP(D36,#REF!,2,0)</f>
        <v>#REF!</v>
      </c>
      <c r="M36" s="178" t="str">
        <f t="shared" si="0"/>
        <v>K</v>
      </c>
      <c r="N36" s="178" t="str">
        <f t="shared" si="1"/>
        <v>K</v>
      </c>
      <c r="O36" s="178"/>
      <c r="P36" s="184">
        <f t="shared" si="2"/>
        <v>45.411764705882348</v>
      </c>
      <c r="Q36" s="184">
        <f t="shared" si="3"/>
        <v>46.588235294117645</v>
      </c>
      <c r="R36" s="180"/>
      <c r="S36" s="180" t="str">
        <f t="shared" si="4"/>
        <v>BETUL</v>
      </c>
      <c r="T36" s="180" t="str">
        <f t="shared" si="5"/>
        <v>BETUL</v>
      </c>
      <c r="U36" s="180" t="str">
        <f t="shared" si="6"/>
        <v>OKE</v>
      </c>
      <c r="V36" s="180" t="str">
        <f t="shared" si="7"/>
        <v>OKE</v>
      </c>
      <c r="W36" s="310" t="s">
        <v>42</v>
      </c>
      <c r="X36" s="311">
        <v>3</v>
      </c>
      <c r="Y36" s="311" t="s">
        <v>5011</v>
      </c>
      <c r="Z36" s="311" t="s">
        <v>131</v>
      </c>
      <c r="AA36" s="248">
        <v>425</v>
      </c>
      <c r="AB36" s="312">
        <v>163</v>
      </c>
      <c r="AC36" s="312">
        <v>38.352941176470601</v>
      </c>
      <c r="AD36" s="312">
        <v>171</v>
      </c>
      <c r="AE36" s="312">
        <v>40.235294117647101</v>
      </c>
      <c r="AF36" s="247" t="s">
        <v>5012</v>
      </c>
    </row>
    <row r="37" spans="1:32">
      <c r="A37" s="309">
        <f t="shared" si="8"/>
        <v>28</v>
      </c>
      <c r="B37" s="584" t="s">
        <v>42</v>
      </c>
      <c r="C37" s="585">
        <v>3</v>
      </c>
      <c r="D37" s="585" t="s">
        <v>5008</v>
      </c>
      <c r="E37" s="585" t="s">
        <v>131</v>
      </c>
      <c r="F37" s="248">
        <v>425</v>
      </c>
      <c r="G37" s="247">
        <v>183</v>
      </c>
      <c r="H37" s="249">
        <v>43.058823529411768</v>
      </c>
      <c r="I37" s="247">
        <v>186</v>
      </c>
      <c r="J37" s="249">
        <v>43.764705882352942</v>
      </c>
      <c r="K37" s="250" t="s">
        <v>5013</v>
      </c>
      <c r="L37" s="227" t="e">
        <f>VLOOKUP(D37,#REF!,2,0)</f>
        <v>#REF!</v>
      </c>
      <c r="M37" s="178" t="str">
        <f t="shared" si="0"/>
        <v>K</v>
      </c>
      <c r="N37" s="178" t="str">
        <f t="shared" si="1"/>
        <v>K</v>
      </c>
      <c r="O37" s="178"/>
      <c r="P37" s="184">
        <f t="shared" si="2"/>
        <v>43.058823529411768</v>
      </c>
      <c r="Q37" s="184">
        <f t="shared" si="3"/>
        <v>43.764705882352942</v>
      </c>
      <c r="R37" s="180"/>
      <c r="S37" s="180" t="str">
        <f t="shared" si="4"/>
        <v>BETUL</v>
      </c>
      <c r="T37" s="180" t="str">
        <f t="shared" si="5"/>
        <v>BETUL</v>
      </c>
      <c r="U37" s="180" t="str">
        <f t="shared" si="6"/>
        <v>OKE</v>
      </c>
      <c r="V37" s="180" t="str">
        <f t="shared" si="7"/>
        <v>OKE</v>
      </c>
      <c r="W37" s="310" t="s">
        <v>496</v>
      </c>
      <c r="X37" s="311">
        <v>1</v>
      </c>
      <c r="Y37" s="311" t="s">
        <v>5014</v>
      </c>
      <c r="Z37" s="311" t="s">
        <v>131</v>
      </c>
      <c r="AA37" s="248">
        <v>425</v>
      </c>
      <c r="AB37" s="312">
        <v>90</v>
      </c>
      <c r="AC37" s="312">
        <v>21.176470588235301</v>
      </c>
      <c r="AD37" s="312">
        <v>120</v>
      </c>
      <c r="AE37" s="312">
        <v>28.235294117647101</v>
      </c>
      <c r="AF37" s="247" t="s">
        <v>5015</v>
      </c>
    </row>
    <row r="38" spans="1:32">
      <c r="A38" s="309">
        <f t="shared" si="8"/>
        <v>29</v>
      </c>
      <c r="B38" s="584" t="s">
        <v>42</v>
      </c>
      <c r="C38" s="585">
        <v>3</v>
      </c>
      <c r="D38" s="585" t="s">
        <v>5011</v>
      </c>
      <c r="E38" s="585" t="s">
        <v>131</v>
      </c>
      <c r="F38" s="248">
        <v>425</v>
      </c>
      <c r="G38" s="247">
        <v>192</v>
      </c>
      <c r="H38" s="249">
        <v>45.176470588235297</v>
      </c>
      <c r="I38" s="247">
        <v>187</v>
      </c>
      <c r="J38" s="249">
        <v>44</v>
      </c>
      <c r="K38" s="250" t="s">
        <v>5016</v>
      </c>
      <c r="L38" s="227" t="e">
        <f>VLOOKUP(D38,#REF!,2,0)</f>
        <v>#REF!</v>
      </c>
      <c r="M38" s="178" t="str">
        <f t="shared" si="0"/>
        <v>K</v>
      </c>
      <c r="N38" s="178" t="str">
        <f t="shared" si="1"/>
        <v>K</v>
      </c>
      <c r="O38" s="178"/>
      <c r="P38" s="184">
        <f t="shared" si="2"/>
        <v>45.176470588235297</v>
      </c>
      <c r="Q38" s="184">
        <f t="shared" si="3"/>
        <v>44</v>
      </c>
      <c r="R38" s="180"/>
      <c r="S38" s="180" t="str">
        <f t="shared" si="4"/>
        <v>BETUL</v>
      </c>
      <c r="T38" s="180" t="str">
        <f t="shared" si="5"/>
        <v>BETUL</v>
      </c>
      <c r="U38" s="180" t="str">
        <f t="shared" si="6"/>
        <v>OKE</v>
      </c>
      <c r="V38" s="180" t="str">
        <f t="shared" si="7"/>
        <v>OKE</v>
      </c>
      <c r="W38" s="310" t="s">
        <v>496</v>
      </c>
      <c r="X38" s="311">
        <v>1</v>
      </c>
      <c r="Y38" s="311" t="s">
        <v>5017</v>
      </c>
      <c r="Z38" s="311" t="s">
        <v>131</v>
      </c>
      <c r="AA38" s="248">
        <v>425</v>
      </c>
      <c r="AB38" s="312">
        <v>78</v>
      </c>
      <c r="AC38" s="312">
        <v>18.352941176470601</v>
      </c>
      <c r="AD38" s="312">
        <v>101</v>
      </c>
      <c r="AE38" s="312">
        <v>23.764705882352899</v>
      </c>
      <c r="AF38" s="247" t="s">
        <v>5018</v>
      </c>
    </row>
    <row r="39" spans="1:32">
      <c r="A39" s="309">
        <f t="shared" si="8"/>
        <v>30</v>
      </c>
      <c r="B39" s="584" t="s">
        <v>496</v>
      </c>
      <c r="C39" s="585">
        <v>1</v>
      </c>
      <c r="D39" s="585" t="s">
        <v>5014</v>
      </c>
      <c r="E39" s="585" t="s">
        <v>131</v>
      </c>
      <c r="F39" s="248">
        <v>425</v>
      </c>
      <c r="G39" s="247">
        <v>138</v>
      </c>
      <c r="H39" s="249">
        <v>32.470588235294116</v>
      </c>
      <c r="I39" s="247">
        <v>138</v>
      </c>
      <c r="J39" s="249">
        <v>32.470588235294116</v>
      </c>
      <c r="K39" s="250" t="s">
        <v>5019</v>
      </c>
      <c r="L39" s="227" t="e">
        <f>VLOOKUP(D39,#REF!,2,0)</f>
        <v>#REF!</v>
      </c>
      <c r="M39" s="178" t="str">
        <f t="shared" si="0"/>
        <v>K</v>
      </c>
      <c r="N39" s="178" t="str">
        <f t="shared" si="1"/>
        <v>K</v>
      </c>
      <c r="O39" s="178"/>
      <c r="P39" s="184">
        <f t="shared" si="2"/>
        <v>32.470588235294116</v>
      </c>
      <c r="Q39" s="184">
        <f t="shared" si="3"/>
        <v>32.470588235294116</v>
      </c>
      <c r="R39" s="180"/>
      <c r="S39" s="180" t="str">
        <f t="shared" si="4"/>
        <v>BETUL</v>
      </c>
      <c r="T39" s="180" t="str">
        <f t="shared" si="5"/>
        <v>BETUL</v>
      </c>
      <c r="U39" s="180" t="str">
        <f t="shared" si="6"/>
        <v>OKE</v>
      </c>
      <c r="V39" s="180" t="str">
        <f t="shared" si="7"/>
        <v>OKE</v>
      </c>
      <c r="W39" s="310" t="s">
        <v>496</v>
      </c>
      <c r="X39" s="311">
        <v>1</v>
      </c>
      <c r="Y39" s="311" t="s">
        <v>5020</v>
      </c>
      <c r="Z39" s="311" t="s">
        <v>131</v>
      </c>
      <c r="AA39" s="248">
        <v>425</v>
      </c>
      <c r="AB39" s="312">
        <v>140</v>
      </c>
      <c r="AC39" s="312">
        <v>32.941176470588204</v>
      </c>
      <c r="AD39" s="312">
        <v>174</v>
      </c>
      <c r="AE39" s="312">
        <v>40.941176470588204</v>
      </c>
      <c r="AF39" s="247" t="s">
        <v>5021</v>
      </c>
    </row>
    <row r="40" spans="1:32">
      <c r="A40" s="309">
        <f t="shared" si="8"/>
        <v>31</v>
      </c>
      <c r="B40" s="584" t="s">
        <v>496</v>
      </c>
      <c r="C40" s="585">
        <v>1</v>
      </c>
      <c r="D40" s="585" t="s">
        <v>5017</v>
      </c>
      <c r="E40" s="585" t="s">
        <v>131</v>
      </c>
      <c r="F40" s="248">
        <v>425</v>
      </c>
      <c r="G40" s="247">
        <v>106</v>
      </c>
      <c r="H40" s="249">
        <v>24.941176470588236</v>
      </c>
      <c r="I40" s="247">
        <v>113</v>
      </c>
      <c r="J40" s="249">
        <v>26.588235294117645</v>
      </c>
      <c r="K40" s="250" t="s">
        <v>5022</v>
      </c>
      <c r="L40" s="227" t="e">
        <f>VLOOKUP(D40,#REF!,2,0)</f>
        <v>#REF!</v>
      </c>
      <c r="M40" s="178" t="str">
        <f t="shared" si="0"/>
        <v>K</v>
      </c>
      <c r="N40" s="178" t="str">
        <f t="shared" si="1"/>
        <v>K</v>
      </c>
      <c r="O40" s="178"/>
      <c r="P40" s="184">
        <f t="shared" si="2"/>
        <v>24.941176470588236</v>
      </c>
      <c r="Q40" s="184"/>
      <c r="R40" s="180"/>
      <c r="S40" s="180" t="str">
        <f t="shared" si="4"/>
        <v>BETUL</v>
      </c>
      <c r="T40" s="180" t="str">
        <f t="shared" si="5"/>
        <v>salah</v>
      </c>
      <c r="U40" s="180" t="str">
        <f t="shared" si="6"/>
        <v>OKE</v>
      </c>
      <c r="V40" s="180" t="str">
        <f t="shared" si="7"/>
        <v>OKE</v>
      </c>
      <c r="W40" s="310" t="s">
        <v>496</v>
      </c>
      <c r="X40" s="311">
        <v>1</v>
      </c>
      <c r="Y40" s="311" t="s">
        <v>5023</v>
      </c>
      <c r="Z40" s="311" t="s">
        <v>131</v>
      </c>
      <c r="AA40" s="248">
        <v>425</v>
      </c>
      <c r="AB40" s="312">
        <v>184</v>
      </c>
      <c r="AC40" s="312">
        <v>43.294117647058798</v>
      </c>
      <c r="AD40" s="312">
        <v>231</v>
      </c>
      <c r="AE40" s="312">
        <v>54.352941176470601</v>
      </c>
      <c r="AF40" s="247" t="s">
        <v>5024</v>
      </c>
    </row>
    <row r="41" spans="1:32">
      <c r="A41" s="309">
        <f t="shared" si="8"/>
        <v>32</v>
      </c>
      <c r="B41" s="584" t="s">
        <v>496</v>
      </c>
      <c r="C41" s="585">
        <v>1</v>
      </c>
      <c r="D41" s="585" t="s">
        <v>5020</v>
      </c>
      <c r="E41" s="585" t="s">
        <v>131</v>
      </c>
      <c r="F41" s="248">
        <v>425</v>
      </c>
      <c r="G41" s="247">
        <v>181</v>
      </c>
      <c r="H41" s="249">
        <v>42.588235294117652</v>
      </c>
      <c r="I41" s="247">
        <v>180</v>
      </c>
      <c r="J41" s="249">
        <v>42.352941176470587</v>
      </c>
      <c r="K41" s="250" t="s">
        <v>5025</v>
      </c>
      <c r="L41" s="227" t="e">
        <f>VLOOKUP(D41,#REF!,2,0)</f>
        <v>#REF!</v>
      </c>
      <c r="M41" s="178" t="str">
        <f t="shared" si="0"/>
        <v>K</v>
      </c>
      <c r="N41" s="178" t="str">
        <f t="shared" si="1"/>
        <v>K</v>
      </c>
      <c r="O41" s="178"/>
      <c r="P41" s="184">
        <f t="shared" si="2"/>
        <v>42.588235294117652</v>
      </c>
      <c r="Q41" s="184">
        <f t="shared" ref="Q41:Q52" si="9">(I41/F41)*100</f>
        <v>42.352941176470587</v>
      </c>
      <c r="R41" s="180"/>
      <c r="S41" s="180" t="str">
        <f t="shared" si="4"/>
        <v>BETUL</v>
      </c>
      <c r="T41" s="180" t="str">
        <f t="shared" si="5"/>
        <v>BETUL</v>
      </c>
      <c r="U41" s="180" t="str">
        <f t="shared" si="6"/>
        <v>OKE</v>
      </c>
      <c r="V41" s="180" t="str">
        <f t="shared" si="7"/>
        <v>OKE</v>
      </c>
      <c r="W41" s="310" t="s">
        <v>496</v>
      </c>
      <c r="X41" s="311">
        <v>1</v>
      </c>
      <c r="Y41" s="311" t="s">
        <v>5026</v>
      </c>
      <c r="Z41" s="311" t="s">
        <v>131</v>
      </c>
      <c r="AA41" s="248">
        <v>425</v>
      </c>
      <c r="AB41" s="312">
        <v>172</v>
      </c>
      <c r="AC41" s="312">
        <v>40.470588235294102</v>
      </c>
      <c r="AD41" s="312">
        <v>110</v>
      </c>
      <c r="AE41" s="312">
        <v>25.882352941176499</v>
      </c>
      <c r="AF41" s="247" t="s">
        <v>5027</v>
      </c>
    </row>
    <row r="42" spans="1:32">
      <c r="A42" s="309">
        <f t="shared" si="8"/>
        <v>33</v>
      </c>
      <c r="B42" s="584" t="s">
        <v>496</v>
      </c>
      <c r="C42" s="585">
        <v>1</v>
      </c>
      <c r="D42" s="585" t="s">
        <v>5023</v>
      </c>
      <c r="E42" s="585" t="s">
        <v>131</v>
      </c>
      <c r="F42" s="248">
        <v>425</v>
      </c>
      <c r="G42" s="247">
        <v>175</v>
      </c>
      <c r="H42" s="249">
        <v>41.17647058823529</v>
      </c>
      <c r="I42" s="247">
        <v>188</v>
      </c>
      <c r="J42" s="249">
        <v>44.235294117647058</v>
      </c>
      <c r="K42" s="250" t="s">
        <v>5028</v>
      </c>
      <c r="L42" s="227" t="e">
        <f>VLOOKUP(D42,#REF!,2,0)</f>
        <v>#REF!</v>
      </c>
      <c r="M42" s="178" t="str">
        <f t="shared" si="0"/>
        <v>K</v>
      </c>
      <c r="N42" s="178" t="str">
        <f t="shared" si="1"/>
        <v>K</v>
      </c>
      <c r="O42" s="178"/>
      <c r="P42" s="184">
        <f t="shared" si="2"/>
        <v>41.17647058823529</v>
      </c>
      <c r="Q42" s="184">
        <f t="shared" si="9"/>
        <v>44.235294117647058</v>
      </c>
      <c r="R42" s="180"/>
      <c r="S42" s="180" t="str">
        <f t="shared" si="4"/>
        <v>BETUL</v>
      </c>
      <c r="T42" s="180" t="str">
        <f t="shared" si="5"/>
        <v>BETUL</v>
      </c>
      <c r="U42" s="180" t="str">
        <f t="shared" si="6"/>
        <v>OKE</v>
      </c>
      <c r="V42" s="180" t="str">
        <f t="shared" si="7"/>
        <v>OKE</v>
      </c>
      <c r="W42" s="310" t="s">
        <v>496</v>
      </c>
      <c r="X42" s="311">
        <v>1</v>
      </c>
      <c r="Y42" s="311" t="s">
        <v>5029</v>
      </c>
      <c r="Z42" s="311" t="s">
        <v>131</v>
      </c>
      <c r="AA42" s="248">
        <v>425</v>
      </c>
      <c r="AB42" s="312">
        <v>140</v>
      </c>
      <c r="AC42" s="312">
        <v>32.941176470588204</v>
      </c>
      <c r="AD42" s="312">
        <v>139</v>
      </c>
      <c r="AE42" s="312">
        <v>32.705882352941202</v>
      </c>
      <c r="AF42" s="247" t="s">
        <v>5030</v>
      </c>
    </row>
    <row r="43" spans="1:32">
      <c r="A43" s="309">
        <f t="shared" si="8"/>
        <v>34</v>
      </c>
      <c r="B43" s="584" t="s">
        <v>496</v>
      </c>
      <c r="C43" s="585">
        <v>1</v>
      </c>
      <c r="D43" s="585" t="s">
        <v>5026</v>
      </c>
      <c r="E43" s="585" t="s">
        <v>131</v>
      </c>
      <c r="F43" s="248">
        <v>425</v>
      </c>
      <c r="G43" s="247">
        <v>100</v>
      </c>
      <c r="H43" s="249">
        <v>23.52941176470588</v>
      </c>
      <c r="I43" s="247">
        <v>113</v>
      </c>
      <c r="J43" s="249">
        <v>26.588235294117645</v>
      </c>
      <c r="K43" s="250" t="s">
        <v>5031</v>
      </c>
      <c r="L43" s="227" t="e">
        <f>VLOOKUP(D43,#REF!,2,0)</f>
        <v>#REF!</v>
      </c>
      <c r="M43" s="178" t="str">
        <f t="shared" si="0"/>
        <v>K</v>
      </c>
      <c r="N43" s="178" t="str">
        <f t="shared" si="1"/>
        <v>K</v>
      </c>
      <c r="O43" s="178"/>
      <c r="P43" s="184">
        <f t="shared" si="2"/>
        <v>23.52941176470588</v>
      </c>
      <c r="Q43" s="184">
        <f t="shared" si="9"/>
        <v>26.588235294117645</v>
      </c>
      <c r="R43" s="180"/>
      <c r="S43" s="180" t="str">
        <f t="shared" si="4"/>
        <v>BETUL</v>
      </c>
      <c r="T43" s="180" t="str">
        <f t="shared" si="5"/>
        <v>BETUL</v>
      </c>
      <c r="U43" s="180" t="str">
        <f t="shared" si="6"/>
        <v>OKE</v>
      </c>
      <c r="V43" s="180" t="str">
        <f t="shared" si="7"/>
        <v>OKE</v>
      </c>
      <c r="W43" s="310" t="s">
        <v>496</v>
      </c>
      <c r="X43" s="311">
        <v>1</v>
      </c>
      <c r="Y43" s="311" t="s">
        <v>5032</v>
      </c>
      <c r="Z43" s="311" t="s">
        <v>128</v>
      </c>
      <c r="AA43" s="248">
        <v>425</v>
      </c>
      <c r="AB43" s="312">
        <v>121</v>
      </c>
      <c r="AC43" s="312">
        <v>28.470588235294102</v>
      </c>
      <c r="AD43" s="312">
        <v>119</v>
      </c>
      <c r="AE43" s="312">
        <v>28</v>
      </c>
      <c r="AF43" s="247" t="s">
        <v>5033</v>
      </c>
    </row>
    <row r="44" spans="1:32">
      <c r="A44" s="309">
        <f t="shared" si="8"/>
        <v>35</v>
      </c>
      <c r="B44" s="584" t="s">
        <v>496</v>
      </c>
      <c r="C44" s="585">
        <v>1</v>
      </c>
      <c r="D44" s="585" t="s">
        <v>5029</v>
      </c>
      <c r="E44" s="585" t="s">
        <v>131</v>
      </c>
      <c r="F44" s="248">
        <v>425</v>
      </c>
      <c r="G44" s="247">
        <v>147</v>
      </c>
      <c r="H44" s="249">
        <v>34.588235294117645</v>
      </c>
      <c r="I44" s="247">
        <v>85</v>
      </c>
      <c r="J44" s="249">
        <v>20</v>
      </c>
      <c r="K44" s="250" t="s">
        <v>5034</v>
      </c>
      <c r="L44" s="227" t="e">
        <f>VLOOKUP(D44,#REF!,2,0)</f>
        <v>#REF!</v>
      </c>
      <c r="M44" s="178" t="str">
        <f t="shared" si="0"/>
        <v>K</v>
      </c>
      <c r="N44" s="178" t="str">
        <f t="shared" si="1"/>
        <v>K</v>
      </c>
      <c r="O44" s="178"/>
      <c r="P44" s="184">
        <f t="shared" si="2"/>
        <v>34.588235294117645</v>
      </c>
      <c r="Q44" s="184">
        <f t="shared" si="9"/>
        <v>20</v>
      </c>
      <c r="R44" s="180"/>
      <c r="S44" s="180" t="str">
        <f t="shared" si="4"/>
        <v>BETUL</v>
      </c>
      <c r="T44" s="180" t="str">
        <f t="shared" si="5"/>
        <v>BETUL</v>
      </c>
      <c r="U44" s="180" t="str">
        <f t="shared" si="6"/>
        <v>OKE</v>
      </c>
      <c r="V44" s="180" t="str">
        <f t="shared" si="7"/>
        <v>OKE</v>
      </c>
      <c r="W44" s="310" t="s">
        <v>496</v>
      </c>
      <c r="X44" s="311">
        <v>1</v>
      </c>
      <c r="Y44" s="311" t="s">
        <v>5035</v>
      </c>
      <c r="Z44" s="311" t="s">
        <v>131</v>
      </c>
      <c r="AA44" s="248">
        <v>425</v>
      </c>
      <c r="AB44" s="312">
        <v>72</v>
      </c>
      <c r="AC44" s="312">
        <v>16.9411764705882</v>
      </c>
      <c r="AD44" s="312">
        <v>96</v>
      </c>
      <c r="AE44" s="312">
        <v>22.588235294117599</v>
      </c>
      <c r="AF44" s="247" t="s">
        <v>5036</v>
      </c>
    </row>
    <row r="45" spans="1:32">
      <c r="A45" s="309">
        <f t="shared" si="8"/>
        <v>36</v>
      </c>
      <c r="B45" s="584" t="s">
        <v>496</v>
      </c>
      <c r="C45" s="585">
        <v>1</v>
      </c>
      <c r="D45" s="585" t="s">
        <v>5035</v>
      </c>
      <c r="E45" s="585" t="s">
        <v>131</v>
      </c>
      <c r="F45" s="248">
        <v>425</v>
      </c>
      <c r="G45" s="247">
        <v>134</v>
      </c>
      <c r="H45" s="249">
        <v>31.529411764705884</v>
      </c>
      <c r="I45" s="247">
        <v>139</v>
      </c>
      <c r="J45" s="249">
        <v>32.705882352941181</v>
      </c>
      <c r="K45" s="250" t="s">
        <v>5040</v>
      </c>
      <c r="L45" s="227" t="e">
        <f>VLOOKUP(D45,#REF!,2,0)</f>
        <v>#REF!</v>
      </c>
      <c r="M45" s="178" t="str">
        <f t="shared" si="0"/>
        <v>K</v>
      </c>
      <c r="N45" s="178" t="str">
        <f t="shared" si="1"/>
        <v>K</v>
      </c>
      <c r="O45" s="178"/>
      <c r="P45" s="184">
        <f t="shared" si="2"/>
        <v>31.529411764705884</v>
      </c>
      <c r="Q45" s="184">
        <f t="shared" si="9"/>
        <v>32.705882352941181</v>
      </c>
      <c r="R45" s="180"/>
      <c r="S45" s="180" t="str">
        <f t="shared" si="4"/>
        <v>BETUL</v>
      </c>
      <c r="T45" s="180" t="str">
        <f t="shared" si="5"/>
        <v>BETUL</v>
      </c>
      <c r="U45" s="180" t="str">
        <f t="shared" si="6"/>
        <v>OKE</v>
      </c>
      <c r="V45" s="180" t="str">
        <f t="shared" si="7"/>
        <v>OKE</v>
      </c>
      <c r="W45" s="310" t="s">
        <v>496</v>
      </c>
      <c r="X45" s="311">
        <v>1</v>
      </c>
      <c r="Y45" s="311" t="s">
        <v>5038</v>
      </c>
      <c r="Z45" s="311" t="s">
        <v>131</v>
      </c>
      <c r="AA45" s="248">
        <v>425</v>
      </c>
      <c r="AB45" s="312">
        <v>80</v>
      </c>
      <c r="AC45" s="312">
        <v>18.823529411764699</v>
      </c>
      <c r="AD45" s="312">
        <v>92</v>
      </c>
      <c r="AE45" s="312">
        <v>21.647058823529399</v>
      </c>
      <c r="AF45" s="247" t="s">
        <v>5039</v>
      </c>
    </row>
    <row r="46" spans="1:32">
      <c r="A46" s="309">
        <f t="shared" si="8"/>
        <v>37</v>
      </c>
      <c r="B46" s="584" t="s">
        <v>496</v>
      </c>
      <c r="C46" s="585">
        <v>1</v>
      </c>
      <c r="D46" s="585" t="s">
        <v>5038</v>
      </c>
      <c r="E46" s="585" t="s">
        <v>131</v>
      </c>
      <c r="F46" s="248">
        <v>425</v>
      </c>
      <c r="G46" s="247">
        <v>85</v>
      </c>
      <c r="H46" s="249">
        <v>20</v>
      </c>
      <c r="I46" s="247">
        <v>0</v>
      </c>
      <c r="J46" s="249">
        <v>0</v>
      </c>
      <c r="K46" s="250" t="s">
        <v>5043</v>
      </c>
      <c r="L46" s="227" t="e">
        <f>VLOOKUP(D46,#REF!,2,0)</f>
        <v>#REF!</v>
      </c>
      <c r="M46" s="178" t="str">
        <f t="shared" si="0"/>
        <v>K</v>
      </c>
      <c r="N46" s="178" t="str">
        <f t="shared" si="1"/>
        <v>K</v>
      </c>
      <c r="O46" s="178"/>
      <c r="P46" s="184">
        <f t="shared" si="2"/>
        <v>20</v>
      </c>
      <c r="Q46" s="184">
        <f t="shared" si="9"/>
        <v>0</v>
      </c>
      <c r="R46" s="180"/>
      <c r="S46" s="180" t="str">
        <f t="shared" si="4"/>
        <v>BETUL</v>
      </c>
      <c r="T46" s="180" t="str">
        <f t="shared" si="5"/>
        <v>BETUL</v>
      </c>
      <c r="U46" s="180" t="str">
        <f t="shared" si="6"/>
        <v>OKE</v>
      </c>
      <c r="V46" s="180" t="str">
        <f t="shared" si="7"/>
        <v>OKE</v>
      </c>
      <c r="W46" s="310" t="s">
        <v>496</v>
      </c>
      <c r="X46" s="311">
        <v>3</v>
      </c>
      <c r="Y46" s="311" t="s">
        <v>5041</v>
      </c>
      <c r="Z46" s="311" t="s">
        <v>131</v>
      </c>
      <c r="AA46" s="248">
        <v>425</v>
      </c>
      <c r="AB46" s="312">
        <v>171</v>
      </c>
      <c r="AC46" s="312">
        <v>40.235294117647101</v>
      </c>
      <c r="AD46" s="312">
        <v>186</v>
      </c>
      <c r="AE46" s="312">
        <v>43.764705882352899</v>
      </c>
      <c r="AF46" s="247" t="s">
        <v>5042</v>
      </c>
    </row>
    <row r="47" spans="1:32">
      <c r="A47" s="309">
        <f t="shared" si="8"/>
        <v>38</v>
      </c>
      <c r="B47" s="584" t="s">
        <v>496</v>
      </c>
      <c r="C47" s="585">
        <v>1</v>
      </c>
      <c r="D47" s="585" t="s">
        <v>5032</v>
      </c>
      <c r="E47" s="585" t="s">
        <v>128</v>
      </c>
      <c r="F47" s="248">
        <v>425</v>
      </c>
      <c r="G47" s="247">
        <v>129</v>
      </c>
      <c r="H47" s="249">
        <v>30.352941176470587</v>
      </c>
      <c r="I47" s="247">
        <v>136</v>
      </c>
      <c r="J47" s="249">
        <v>32</v>
      </c>
      <c r="K47" s="250" t="s">
        <v>5037</v>
      </c>
      <c r="L47" s="227" t="e">
        <f>VLOOKUP(D47,#REF!,2,0)</f>
        <v>#REF!</v>
      </c>
      <c r="M47" s="178" t="str">
        <f t="shared" si="0"/>
        <v>K</v>
      </c>
      <c r="N47" s="178" t="str">
        <f t="shared" si="1"/>
        <v>K</v>
      </c>
      <c r="O47" s="178"/>
      <c r="P47" s="184">
        <f t="shared" si="2"/>
        <v>30.352941176470587</v>
      </c>
      <c r="Q47" s="184">
        <f t="shared" si="9"/>
        <v>32</v>
      </c>
      <c r="R47" s="180"/>
      <c r="S47" s="180" t="str">
        <f t="shared" si="4"/>
        <v>BETUL</v>
      </c>
      <c r="T47" s="180" t="str">
        <f t="shared" si="5"/>
        <v>BETUL</v>
      </c>
      <c r="U47" s="180" t="str">
        <f t="shared" si="6"/>
        <v>OKE</v>
      </c>
      <c r="V47" s="180" t="str">
        <f t="shared" si="7"/>
        <v>OKE</v>
      </c>
      <c r="W47" s="310" t="s">
        <v>496</v>
      </c>
      <c r="X47" s="311">
        <v>3</v>
      </c>
      <c r="Y47" s="311" t="s">
        <v>5044</v>
      </c>
      <c r="Z47" s="311" t="s">
        <v>131</v>
      </c>
      <c r="AA47" s="248">
        <v>425</v>
      </c>
      <c r="AB47" s="312">
        <v>172</v>
      </c>
      <c r="AC47" s="312">
        <v>40.470588235294102</v>
      </c>
      <c r="AD47" s="312">
        <v>103</v>
      </c>
      <c r="AE47" s="312">
        <v>24.235294117647101</v>
      </c>
      <c r="AF47" s="247" t="s">
        <v>5045</v>
      </c>
    </row>
    <row r="48" spans="1:32">
      <c r="A48" s="309">
        <f t="shared" si="8"/>
        <v>39</v>
      </c>
      <c r="B48" s="584" t="s">
        <v>496</v>
      </c>
      <c r="C48" s="585">
        <v>3</v>
      </c>
      <c r="D48" s="585" t="s">
        <v>5041</v>
      </c>
      <c r="E48" s="585" t="s">
        <v>131</v>
      </c>
      <c r="F48" s="248">
        <v>425</v>
      </c>
      <c r="G48" s="247">
        <v>192</v>
      </c>
      <c r="H48" s="249">
        <v>45.176470588235297</v>
      </c>
      <c r="I48" s="247">
        <v>207</v>
      </c>
      <c r="J48" s="249">
        <v>48.705882352941174</v>
      </c>
      <c r="K48" s="250" t="s">
        <v>5046</v>
      </c>
      <c r="L48" s="227" t="e">
        <f>VLOOKUP(D48,#REF!,2,0)</f>
        <v>#REF!</v>
      </c>
      <c r="M48" s="178" t="str">
        <f t="shared" si="0"/>
        <v>K</v>
      </c>
      <c r="N48" s="178" t="str">
        <f t="shared" si="1"/>
        <v>K</v>
      </c>
      <c r="O48" s="178"/>
      <c r="P48" s="184">
        <f t="shared" si="2"/>
        <v>45.176470588235297</v>
      </c>
      <c r="Q48" s="184">
        <f t="shared" si="9"/>
        <v>48.705882352941174</v>
      </c>
      <c r="R48" s="180"/>
      <c r="S48" s="180" t="str">
        <f t="shared" si="4"/>
        <v>BETUL</v>
      </c>
      <c r="T48" s="180" t="str">
        <f t="shared" si="5"/>
        <v>BETUL</v>
      </c>
      <c r="U48" s="180" t="str">
        <f t="shared" si="6"/>
        <v>OKE</v>
      </c>
      <c r="V48" s="180" t="str">
        <f t="shared" si="7"/>
        <v>OKE</v>
      </c>
      <c r="W48" s="310" t="s">
        <v>496</v>
      </c>
      <c r="X48" s="311">
        <v>3</v>
      </c>
      <c r="Y48" s="311" t="s">
        <v>5047</v>
      </c>
      <c r="Z48" s="311" t="s">
        <v>131</v>
      </c>
      <c r="AA48" s="248">
        <v>425</v>
      </c>
      <c r="AB48" s="312">
        <v>91</v>
      </c>
      <c r="AC48" s="312">
        <v>21.411764705882401</v>
      </c>
      <c r="AD48" s="312">
        <v>115</v>
      </c>
      <c r="AE48" s="312">
        <v>27.0588235294118</v>
      </c>
      <c r="AF48" s="247" t="s">
        <v>5048</v>
      </c>
    </row>
    <row r="49" spans="1:32">
      <c r="A49" s="309">
        <f t="shared" si="8"/>
        <v>40</v>
      </c>
      <c r="B49" s="584" t="s">
        <v>496</v>
      </c>
      <c r="C49" s="585">
        <v>3</v>
      </c>
      <c r="D49" s="585" t="s">
        <v>5047</v>
      </c>
      <c r="E49" s="585" t="s">
        <v>131</v>
      </c>
      <c r="F49" s="248">
        <v>425</v>
      </c>
      <c r="G49" s="247">
        <v>219</v>
      </c>
      <c r="H49" s="249">
        <v>51.529411764705877</v>
      </c>
      <c r="I49" s="247">
        <v>218</v>
      </c>
      <c r="J49" s="249">
        <v>51.294117647058826</v>
      </c>
      <c r="K49" s="250" t="s">
        <v>5052</v>
      </c>
      <c r="L49" s="227" t="e">
        <f>VLOOKUP(D49,#REF!,2,0)</f>
        <v>#REF!</v>
      </c>
      <c r="M49" s="178" t="str">
        <f t="shared" si="0"/>
        <v>K</v>
      </c>
      <c r="N49" s="178" t="str">
        <f t="shared" si="1"/>
        <v>K</v>
      </c>
      <c r="O49" s="178"/>
      <c r="P49" s="184">
        <f t="shared" si="2"/>
        <v>51.529411764705877</v>
      </c>
      <c r="Q49" s="184">
        <f t="shared" si="9"/>
        <v>51.294117647058826</v>
      </c>
      <c r="R49" s="180"/>
      <c r="S49" s="180" t="str">
        <f t="shared" si="4"/>
        <v>BETUL</v>
      </c>
      <c r="T49" s="180" t="str">
        <f t="shared" si="5"/>
        <v>BETUL</v>
      </c>
      <c r="U49" s="180" t="str">
        <f t="shared" si="6"/>
        <v>OKE</v>
      </c>
      <c r="V49" s="180" t="str">
        <f t="shared" si="7"/>
        <v>OKE</v>
      </c>
      <c r="W49" s="310" t="s">
        <v>496</v>
      </c>
      <c r="X49" s="311">
        <v>3</v>
      </c>
      <c r="Y49" s="311" t="s">
        <v>5050</v>
      </c>
      <c r="Z49" s="311" t="s">
        <v>131</v>
      </c>
      <c r="AA49" s="248">
        <v>425</v>
      </c>
      <c r="AB49" s="312">
        <v>137</v>
      </c>
      <c r="AC49" s="312">
        <v>32.235294117647101</v>
      </c>
      <c r="AD49" s="312">
        <v>156</v>
      </c>
      <c r="AE49" s="312">
        <v>36.705882352941202</v>
      </c>
      <c r="AF49" s="247" t="s">
        <v>5051</v>
      </c>
    </row>
    <row r="50" spans="1:32">
      <c r="A50" s="309">
        <f t="shared" si="8"/>
        <v>41</v>
      </c>
      <c r="B50" s="584" t="s">
        <v>496</v>
      </c>
      <c r="C50" s="585">
        <v>3</v>
      </c>
      <c r="D50" s="585" t="s">
        <v>5050</v>
      </c>
      <c r="E50" s="585" t="s">
        <v>131</v>
      </c>
      <c r="F50" s="248">
        <v>425</v>
      </c>
      <c r="G50" s="247">
        <v>219</v>
      </c>
      <c r="H50" s="249">
        <v>51.529411764705877</v>
      </c>
      <c r="I50" s="247">
        <v>222</v>
      </c>
      <c r="J50" s="249">
        <v>52.235294117647058</v>
      </c>
      <c r="K50" s="250" t="s">
        <v>5054</v>
      </c>
      <c r="L50" s="227" t="e">
        <f>VLOOKUP(D50,#REF!,2,0)</f>
        <v>#REF!</v>
      </c>
      <c r="M50" s="178" t="str">
        <f t="shared" si="0"/>
        <v>K</v>
      </c>
      <c r="N50" s="178" t="str">
        <f t="shared" si="1"/>
        <v>K</v>
      </c>
      <c r="O50" s="178"/>
      <c r="P50" s="184">
        <f t="shared" si="2"/>
        <v>51.529411764705877</v>
      </c>
      <c r="Q50" s="184">
        <f t="shared" si="9"/>
        <v>52.235294117647058</v>
      </c>
      <c r="R50" s="180"/>
      <c r="S50" s="180" t="str">
        <f t="shared" si="4"/>
        <v>BETUL</v>
      </c>
      <c r="T50" s="180" t="str">
        <f t="shared" si="5"/>
        <v>BETUL</v>
      </c>
      <c r="U50" s="180" t="str">
        <f t="shared" si="6"/>
        <v>OKE</v>
      </c>
      <c r="V50" s="180" t="str">
        <f t="shared" si="7"/>
        <v>OKE</v>
      </c>
      <c r="W50" s="310" t="s">
        <v>496</v>
      </c>
      <c r="X50" s="311">
        <v>3</v>
      </c>
      <c r="Y50" s="311" t="s">
        <v>5053</v>
      </c>
      <c r="Z50" s="311" t="s">
        <v>128</v>
      </c>
      <c r="AA50" s="248">
        <v>425</v>
      </c>
      <c r="AB50" s="312">
        <v>120</v>
      </c>
      <c r="AC50" s="312">
        <v>28.235294117647101</v>
      </c>
      <c r="AD50" s="312">
        <v>119</v>
      </c>
      <c r="AE50" s="312">
        <v>28</v>
      </c>
      <c r="AF50" s="247" t="s">
        <v>5033</v>
      </c>
    </row>
    <row r="51" spans="1:32">
      <c r="A51" s="309">
        <f t="shared" si="8"/>
        <v>42</v>
      </c>
      <c r="B51" s="584" t="s">
        <v>496</v>
      </c>
      <c r="C51" s="585">
        <v>3</v>
      </c>
      <c r="D51" s="585" t="s">
        <v>5053</v>
      </c>
      <c r="E51" s="585" t="s">
        <v>128</v>
      </c>
      <c r="F51" s="248">
        <v>425</v>
      </c>
      <c r="G51" s="247">
        <v>131</v>
      </c>
      <c r="H51" s="249">
        <v>30.823529411764707</v>
      </c>
      <c r="I51" s="247">
        <v>136</v>
      </c>
      <c r="J51" s="249">
        <v>32</v>
      </c>
      <c r="K51" s="250" t="s">
        <v>5037</v>
      </c>
      <c r="L51" s="227" t="e">
        <f>VLOOKUP(D51,#REF!,2,0)</f>
        <v>#REF!</v>
      </c>
      <c r="M51" s="178" t="str">
        <f t="shared" si="0"/>
        <v>K</v>
      </c>
      <c r="N51" s="178" t="str">
        <f t="shared" si="1"/>
        <v>K</v>
      </c>
      <c r="O51" s="178"/>
      <c r="P51" s="184">
        <f t="shared" si="2"/>
        <v>30.823529411764707</v>
      </c>
      <c r="Q51" s="184">
        <f t="shared" si="9"/>
        <v>32</v>
      </c>
      <c r="R51" s="180"/>
      <c r="S51" s="180" t="str">
        <f t="shared" si="4"/>
        <v>BETUL</v>
      </c>
      <c r="T51" s="180" t="str">
        <f t="shared" si="5"/>
        <v>BETUL</v>
      </c>
      <c r="U51" s="180" t="str">
        <f t="shared" si="6"/>
        <v>OKE</v>
      </c>
      <c r="V51" s="180" t="str">
        <f t="shared" si="7"/>
        <v>OKE</v>
      </c>
      <c r="W51" s="310" t="s">
        <v>44</v>
      </c>
      <c r="X51" s="311">
        <v>1</v>
      </c>
      <c r="Y51" s="311" t="s">
        <v>2658</v>
      </c>
      <c r="Z51" s="311" t="s">
        <v>131</v>
      </c>
      <c r="AA51" s="248">
        <v>425</v>
      </c>
      <c r="AB51" s="312">
        <v>90</v>
      </c>
      <c r="AC51" s="312">
        <v>21.176470588235301</v>
      </c>
      <c r="AD51" s="312">
        <v>95</v>
      </c>
      <c r="AE51" s="312">
        <v>22.352941176470601</v>
      </c>
      <c r="AF51" s="247" t="s">
        <v>5055</v>
      </c>
    </row>
    <row r="52" spans="1:32">
      <c r="A52" s="309">
        <f t="shared" si="8"/>
        <v>43</v>
      </c>
      <c r="B52" s="584" t="s">
        <v>496</v>
      </c>
      <c r="C52" s="585">
        <v>3</v>
      </c>
      <c r="D52" s="585" t="s">
        <v>5044</v>
      </c>
      <c r="E52" s="585" t="s">
        <v>131</v>
      </c>
      <c r="F52" s="248">
        <v>425</v>
      </c>
      <c r="G52" s="247">
        <v>254</v>
      </c>
      <c r="H52" s="249">
        <v>59.764705882352942</v>
      </c>
      <c r="I52" s="247">
        <v>227</v>
      </c>
      <c r="J52" s="249">
        <v>53.411764705882348</v>
      </c>
      <c r="K52" s="250" t="s">
        <v>5049</v>
      </c>
      <c r="L52" s="227" t="e">
        <f>VLOOKUP(D52,#REF!,2,0)</f>
        <v>#REF!</v>
      </c>
      <c r="M52" s="178" t="str">
        <f t="shared" si="0"/>
        <v>K</v>
      </c>
      <c r="N52" s="178" t="str">
        <f t="shared" si="1"/>
        <v>K</v>
      </c>
      <c r="O52" s="178"/>
      <c r="P52" s="184">
        <f t="shared" si="2"/>
        <v>59.764705882352942</v>
      </c>
      <c r="Q52" s="184">
        <f t="shared" si="9"/>
        <v>53.411764705882348</v>
      </c>
      <c r="R52" s="180"/>
      <c r="S52" s="180" t="str">
        <f t="shared" si="4"/>
        <v>BETUL</v>
      </c>
      <c r="T52" s="180" t="str">
        <f t="shared" si="5"/>
        <v>BETUL</v>
      </c>
      <c r="U52" s="180" t="str">
        <f t="shared" si="6"/>
        <v>OKE</v>
      </c>
      <c r="V52" s="180" t="str">
        <f t="shared" si="7"/>
        <v>OKE</v>
      </c>
    </row>
    <row r="53" spans="1:32">
      <c r="C53" s="227"/>
      <c r="D53" s="227"/>
      <c r="F53" s="227"/>
      <c r="H53" s="67"/>
      <c r="J53" s="67"/>
      <c r="K53" s="227"/>
      <c r="M53" s="178"/>
      <c r="N53" s="178"/>
      <c r="P53" s="184"/>
      <c r="Q53" s="184"/>
      <c r="S53" s="180"/>
      <c r="T53" s="180"/>
      <c r="U53" s="180"/>
      <c r="V53" s="180"/>
    </row>
    <row r="54" spans="1:32">
      <c r="C54" s="227"/>
      <c r="D54" s="227"/>
      <c r="F54" s="227"/>
      <c r="H54" s="67"/>
      <c r="J54" s="67"/>
      <c r="K54" s="227"/>
      <c r="M54" s="178"/>
      <c r="N54" s="178"/>
      <c r="P54" s="184"/>
      <c r="Q54" s="184"/>
      <c r="S54" s="180"/>
      <c r="T54" s="180"/>
      <c r="U54" s="180"/>
      <c r="V54" s="180"/>
    </row>
    <row r="55" spans="1:32">
      <c r="C55" s="227"/>
      <c r="D55" s="227"/>
      <c r="F55" s="227"/>
      <c r="H55" s="67"/>
      <c r="J55" s="67"/>
      <c r="K55" s="227"/>
      <c r="M55" s="178"/>
      <c r="N55" s="178"/>
      <c r="P55" s="184"/>
      <c r="Q55" s="184"/>
      <c r="S55" s="180"/>
      <c r="T55" s="180"/>
      <c r="U55" s="180"/>
      <c r="V55" s="180"/>
    </row>
    <row r="56" spans="1:32">
      <c r="C56" s="227"/>
      <c r="D56" s="227"/>
      <c r="F56" s="227"/>
      <c r="H56" s="67"/>
      <c r="J56" s="67"/>
      <c r="K56" s="227"/>
      <c r="M56" s="178"/>
      <c r="N56" s="178"/>
      <c r="P56" s="184"/>
      <c r="Q56" s="184"/>
      <c r="S56" s="180"/>
      <c r="T56" s="180"/>
      <c r="U56" s="180"/>
      <c r="V56" s="180"/>
    </row>
    <row r="57" spans="1:32">
      <c r="C57" s="227"/>
      <c r="D57" s="227"/>
      <c r="F57" s="227"/>
      <c r="H57" s="67"/>
      <c r="J57" s="67"/>
      <c r="K57" s="227"/>
      <c r="M57" s="178"/>
      <c r="N57" s="178"/>
      <c r="P57" s="184"/>
      <c r="Q57" s="184"/>
      <c r="S57" s="180"/>
      <c r="T57" s="180"/>
      <c r="U57" s="180"/>
      <c r="V57" s="180"/>
    </row>
    <row r="58" spans="1:32">
      <c r="C58" s="227"/>
      <c r="D58" s="227"/>
      <c r="F58" s="227"/>
      <c r="H58" s="67"/>
      <c r="J58" s="67"/>
      <c r="K58" s="227"/>
      <c r="M58" s="178"/>
      <c r="N58" s="178"/>
      <c r="P58" s="184"/>
      <c r="Q58" s="184"/>
      <c r="S58" s="180"/>
      <c r="T58" s="180"/>
      <c r="U58" s="180"/>
      <c r="V58" s="180"/>
    </row>
    <row r="59" spans="1:32">
      <c r="C59" s="227"/>
      <c r="D59" s="227"/>
      <c r="F59" s="227"/>
      <c r="H59" s="67"/>
      <c r="J59" s="67"/>
      <c r="K59" s="227"/>
      <c r="M59" s="178"/>
      <c r="N59" s="178"/>
      <c r="P59" s="184"/>
      <c r="Q59" s="184"/>
      <c r="S59" s="180"/>
      <c r="T59" s="180"/>
      <c r="U59" s="180"/>
      <c r="V59" s="180"/>
    </row>
    <row r="60" spans="1:32">
      <c r="C60" s="227"/>
      <c r="D60" s="227"/>
      <c r="F60" s="227"/>
      <c r="H60" s="67"/>
      <c r="J60" s="67"/>
      <c r="K60" s="227"/>
      <c r="M60" s="178"/>
      <c r="N60" s="178"/>
      <c r="P60" s="184"/>
      <c r="Q60" s="184"/>
      <c r="S60" s="180"/>
      <c r="T60" s="180"/>
      <c r="U60" s="180"/>
      <c r="V60" s="180"/>
    </row>
    <row r="61" spans="1:32">
      <c r="C61" s="227"/>
      <c r="D61" s="227"/>
      <c r="F61" s="227"/>
      <c r="H61" s="67"/>
      <c r="J61" s="67"/>
      <c r="K61" s="227"/>
      <c r="M61" s="178"/>
      <c r="N61" s="178"/>
      <c r="P61" s="184"/>
      <c r="Q61" s="184"/>
      <c r="S61" s="180"/>
      <c r="T61" s="180"/>
      <c r="U61" s="180"/>
      <c r="V61" s="180"/>
    </row>
    <row r="62" spans="1:32">
      <c r="C62" s="227"/>
      <c r="D62" s="227"/>
      <c r="F62" s="227"/>
      <c r="H62" s="67"/>
      <c r="J62" s="67"/>
      <c r="K62" s="227"/>
      <c r="M62" s="178"/>
      <c r="N62" s="178"/>
      <c r="P62" s="184"/>
      <c r="Q62" s="184"/>
      <c r="S62" s="180"/>
      <c r="T62" s="180"/>
      <c r="U62" s="180"/>
      <c r="V62" s="180"/>
    </row>
    <row r="63" spans="1:32">
      <c r="C63" s="227"/>
      <c r="D63" s="227"/>
      <c r="F63" s="227"/>
      <c r="H63" s="67"/>
      <c r="J63" s="67"/>
      <c r="K63" s="227"/>
      <c r="M63" s="178"/>
      <c r="N63" s="178"/>
      <c r="P63" s="184"/>
      <c r="Q63" s="184"/>
      <c r="S63" s="180"/>
      <c r="T63" s="180"/>
      <c r="U63" s="180"/>
      <c r="V63" s="180"/>
    </row>
    <row r="64" spans="1:32">
      <c r="C64" s="227"/>
      <c r="D64" s="227"/>
      <c r="F64" s="227"/>
      <c r="H64" s="67"/>
      <c r="J64" s="67"/>
      <c r="K64" s="227"/>
      <c r="M64" s="178"/>
      <c r="N64" s="178"/>
      <c r="P64" s="184"/>
      <c r="Q64" s="184"/>
      <c r="S64" s="180"/>
      <c r="T64" s="180"/>
      <c r="U64" s="180"/>
      <c r="V64" s="180"/>
    </row>
    <row r="65" spans="3:22">
      <c r="C65" s="227"/>
      <c r="D65" s="227"/>
      <c r="F65" s="227"/>
      <c r="H65" s="67"/>
      <c r="J65" s="67"/>
      <c r="K65" s="227"/>
      <c r="M65" s="178"/>
      <c r="N65" s="178"/>
      <c r="P65" s="184"/>
      <c r="Q65" s="184"/>
      <c r="S65" s="180"/>
      <c r="T65" s="180"/>
      <c r="U65" s="180"/>
      <c r="V65" s="180"/>
    </row>
    <row r="66" spans="3:22">
      <c r="C66" s="227"/>
      <c r="D66" s="227"/>
      <c r="F66" s="227"/>
      <c r="H66" s="67"/>
      <c r="J66" s="67"/>
      <c r="K66" s="227"/>
      <c r="M66" s="178"/>
      <c r="N66" s="178"/>
      <c r="P66" s="184"/>
      <c r="Q66" s="184"/>
      <c r="S66" s="180"/>
      <c r="T66" s="180"/>
      <c r="U66" s="180"/>
      <c r="V66" s="180"/>
    </row>
    <row r="67" spans="3:22">
      <c r="C67" s="227"/>
      <c r="D67" s="227"/>
      <c r="F67" s="227"/>
      <c r="H67" s="67"/>
      <c r="J67" s="67"/>
      <c r="K67" s="227"/>
      <c r="M67" s="178"/>
      <c r="N67" s="178"/>
      <c r="P67" s="184"/>
      <c r="Q67" s="184"/>
      <c r="S67" s="180"/>
      <c r="T67" s="180"/>
      <c r="U67" s="180"/>
      <c r="V67" s="180"/>
    </row>
    <row r="68" spans="3:22">
      <c r="C68" s="227"/>
      <c r="D68" s="227"/>
      <c r="F68" s="227"/>
      <c r="H68" s="67"/>
      <c r="J68" s="67"/>
      <c r="K68" s="227"/>
      <c r="M68" s="178"/>
      <c r="N68" s="178"/>
      <c r="P68" s="184"/>
      <c r="Q68" s="184"/>
      <c r="S68" s="180"/>
      <c r="T68" s="180"/>
      <c r="U68" s="180"/>
      <c r="V68" s="180"/>
    </row>
    <row r="69" spans="3:22">
      <c r="C69" s="227"/>
      <c r="D69" s="227"/>
      <c r="F69" s="227"/>
      <c r="H69" s="67"/>
      <c r="J69" s="67"/>
      <c r="K69" s="227"/>
      <c r="M69" s="178"/>
      <c r="N69" s="178"/>
      <c r="P69" s="184"/>
      <c r="Q69" s="184"/>
      <c r="S69" s="180"/>
      <c r="T69" s="180"/>
      <c r="U69" s="180"/>
      <c r="V69" s="180"/>
    </row>
    <row r="70" spans="3:22">
      <c r="C70" s="227"/>
      <c r="D70" s="227"/>
      <c r="F70" s="227"/>
      <c r="H70" s="67"/>
      <c r="J70" s="67"/>
      <c r="K70" s="227"/>
      <c r="M70" s="178"/>
      <c r="N70" s="178"/>
      <c r="P70" s="184"/>
      <c r="Q70" s="184"/>
      <c r="S70" s="180"/>
      <c r="T70" s="180"/>
      <c r="U70" s="180"/>
      <c r="V70" s="180"/>
    </row>
    <row r="71" spans="3:22">
      <c r="C71" s="227"/>
      <c r="D71" s="227"/>
      <c r="F71" s="227"/>
      <c r="H71" s="67"/>
      <c r="J71" s="67"/>
      <c r="K71" s="227"/>
      <c r="M71" s="178"/>
      <c r="N71" s="178"/>
      <c r="P71" s="184"/>
      <c r="Q71" s="184"/>
      <c r="S71" s="180"/>
      <c r="T71" s="180"/>
      <c r="U71" s="180"/>
      <c r="V71" s="180"/>
    </row>
    <row r="72" spans="3:22">
      <c r="C72" s="227"/>
      <c r="D72" s="227"/>
      <c r="F72" s="227"/>
      <c r="H72" s="67"/>
      <c r="J72" s="67"/>
      <c r="K72" s="227"/>
      <c r="M72" s="178"/>
      <c r="N72" s="178"/>
      <c r="P72" s="184"/>
      <c r="Q72" s="184"/>
      <c r="S72" s="180"/>
      <c r="T72" s="180"/>
      <c r="U72" s="180"/>
      <c r="V72" s="180"/>
    </row>
    <row r="73" spans="3:22">
      <c r="C73" s="227"/>
      <c r="D73" s="227"/>
      <c r="F73" s="227"/>
      <c r="H73" s="67"/>
      <c r="J73" s="67"/>
      <c r="K73" s="227"/>
      <c r="M73" s="178"/>
      <c r="N73" s="178"/>
      <c r="P73" s="184"/>
      <c r="Q73" s="184"/>
      <c r="S73" s="180"/>
      <c r="T73" s="180"/>
      <c r="U73" s="180"/>
      <c r="V73" s="180"/>
    </row>
    <row r="74" spans="3:22">
      <c r="C74" s="227"/>
      <c r="D74" s="227"/>
      <c r="F74" s="227"/>
      <c r="H74" s="67"/>
      <c r="J74" s="67"/>
      <c r="K74" s="227"/>
      <c r="M74" s="178"/>
      <c r="N74" s="178"/>
      <c r="P74" s="184"/>
      <c r="Q74" s="184"/>
      <c r="S74" s="180"/>
      <c r="T74" s="180"/>
      <c r="U74" s="180"/>
      <c r="V74" s="180"/>
    </row>
    <row r="75" spans="3:22">
      <c r="C75" s="227"/>
      <c r="D75" s="227"/>
      <c r="F75" s="227"/>
      <c r="H75" s="67"/>
      <c r="J75" s="67"/>
      <c r="K75" s="227"/>
      <c r="M75" s="178"/>
      <c r="N75" s="178"/>
      <c r="P75" s="184"/>
      <c r="Q75" s="184"/>
      <c r="S75" s="180"/>
      <c r="T75" s="180"/>
      <c r="U75" s="180"/>
      <c r="V75" s="180"/>
    </row>
    <row r="76" spans="3:22">
      <c r="C76" s="227"/>
      <c r="D76" s="227"/>
      <c r="F76" s="227"/>
      <c r="H76" s="67"/>
      <c r="J76" s="67"/>
      <c r="K76" s="227"/>
      <c r="M76" s="178"/>
      <c r="N76" s="178"/>
      <c r="P76" s="184"/>
      <c r="Q76" s="184"/>
      <c r="S76" s="180"/>
      <c r="T76" s="180"/>
      <c r="U76" s="180"/>
      <c r="V76" s="180"/>
    </row>
    <row r="77" spans="3:22">
      <c r="C77" s="227"/>
      <c r="D77" s="227"/>
      <c r="F77" s="227"/>
      <c r="H77" s="67"/>
      <c r="J77" s="67"/>
      <c r="K77" s="227"/>
      <c r="M77" s="178"/>
      <c r="N77" s="178"/>
      <c r="P77" s="184"/>
      <c r="Q77" s="184"/>
      <c r="S77" s="180"/>
      <c r="T77" s="180"/>
      <c r="U77" s="180"/>
      <c r="V77" s="180"/>
    </row>
    <row r="78" spans="3:22">
      <c r="C78" s="227"/>
      <c r="D78" s="227"/>
      <c r="F78" s="227"/>
      <c r="H78" s="67"/>
      <c r="J78" s="67"/>
      <c r="K78" s="227"/>
      <c r="M78" s="178"/>
      <c r="N78" s="178"/>
      <c r="P78" s="184"/>
      <c r="Q78" s="184"/>
      <c r="S78" s="180"/>
      <c r="T78" s="180"/>
      <c r="U78" s="180"/>
      <c r="V78" s="180"/>
    </row>
    <row r="79" spans="3:22">
      <c r="C79" s="227"/>
      <c r="D79" s="227"/>
      <c r="F79" s="227"/>
      <c r="H79" s="67"/>
      <c r="J79" s="67"/>
      <c r="K79" s="227"/>
      <c r="M79" s="178"/>
      <c r="N79" s="178"/>
      <c r="P79" s="184"/>
      <c r="Q79" s="184"/>
      <c r="S79" s="180"/>
      <c r="T79" s="180"/>
      <c r="U79" s="180"/>
      <c r="V79" s="180"/>
    </row>
    <row r="80" spans="3:22">
      <c r="C80" s="227"/>
      <c r="D80" s="227"/>
      <c r="F80" s="227"/>
      <c r="H80" s="67"/>
      <c r="J80" s="67"/>
      <c r="K80" s="227"/>
      <c r="M80" s="178"/>
      <c r="N80" s="178"/>
      <c r="P80" s="184"/>
      <c r="Q80" s="184"/>
      <c r="S80" s="180"/>
      <c r="T80" s="180"/>
      <c r="U80" s="180"/>
      <c r="V80" s="180"/>
    </row>
    <row r="81" spans="3:22">
      <c r="C81" s="227"/>
      <c r="D81" s="227"/>
      <c r="F81" s="227"/>
      <c r="H81" s="67"/>
      <c r="J81" s="67"/>
      <c r="K81" s="227"/>
      <c r="M81" s="178"/>
      <c r="N81" s="178"/>
      <c r="P81" s="184"/>
      <c r="Q81" s="184"/>
      <c r="S81" s="180"/>
      <c r="T81" s="180"/>
      <c r="U81" s="180"/>
      <c r="V81" s="180"/>
    </row>
    <row r="82" spans="3:22">
      <c r="C82" s="227"/>
      <c r="D82" s="227"/>
      <c r="F82" s="227"/>
      <c r="H82" s="67"/>
      <c r="J82" s="67"/>
      <c r="K82" s="227"/>
      <c r="M82" s="178"/>
      <c r="N82" s="178"/>
      <c r="P82" s="184"/>
      <c r="Q82" s="184"/>
      <c r="S82" s="180"/>
      <c r="T82" s="180"/>
      <c r="U82" s="180"/>
      <c r="V82" s="180"/>
    </row>
    <row r="83" spans="3:22">
      <c r="C83" s="227"/>
      <c r="D83" s="227"/>
      <c r="F83" s="227"/>
      <c r="H83" s="67"/>
      <c r="J83" s="67"/>
      <c r="K83" s="227"/>
      <c r="M83" s="178"/>
      <c r="N83" s="178"/>
      <c r="P83" s="184"/>
      <c r="Q83" s="184"/>
      <c r="S83" s="180"/>
      <c r="T83" s="180"/>
      <c r="U83" s="180"/>
      <c r="V83" s="180"/>
    </row>
    <row r="84" spans="3:22">
      <c r="C84" s="227"/>
      <c r="D84" s="227"/>
      <c r="F84" s="227"/>
      <c r="H84" s="67"/>
      <c r="J84" s="67"/>
      <c r="K84" s="227"/>
      <c r="M84" s="178"/>
      <c r="N84" s="178"/>
      <c r="P84" s="184"/>
      <c r="Q84" s="184"/>
      <c r="S84" s="180"/>
      <c r="T84" s="180"/>
      <c r="U84" s="180"/>
      <c r="V84" s="180"/>
    </row>
    <row r="85" spans="3:22">
      <c r="C85" s="227"/>
      <c r="D85" s="227"/>
      <c r="F85" s="227"/>
      <c r="H85" s="67"/>
      <c r="J85" s="67"/>
      <c r="K85" s="227"/>
      <c r="M85" s="178"/>
      <c r="N85" s="178"/>
      <c r="P85" s="184"/>
      <c r="Q85" s="184"/>
      <c r="S85" s="180"/>
      <c r="T85" s="180"/>
      <c r="U85" s="180"/>
      <c r="V85" s="180"/>
    </row>
    <row r="86" spans="3:22">
      <c r="C86" s="227"/>
      <c r="D86" s="227"/>
      <c r="F86" s="227"/>
      <c r="H86" s="67"/>
      <c r="J86" s="67"/>
      <c r="K86" s="227"/>
      <c r="M86" s="178"/>
      <c r="N86" s="178"/>
      <c r="P86" s="184"/>
      <c r="Q86" s="184"/>
      <c r="S86" s="180"/>
      <c r="T86" s="180"/>
      <c r="U86" s="180"/>
      <c r="V86" s="180"/>
    </row>
    <row r="87" spans="3:22">
      <c r="C87" s="227"/>
      <c r="D87" s="227"/>
      <c r="F87" s="227"/>
      <c r="H87" s="67"/>
      <c r="J87" s="67"/>
      <c r="K87" s="227"/>
      <c r="M87" s="178"/>
      <c r="N87" s="178"/>
      <c r="P87" s="184"/>
      <c r="Q87" s="184"/>
      <c r="S87" s="180"/>
      <c r="T87" s="180"/>
      <c r="U87" s="180"/>
      <c r="V87" s="180"/>
    </row>
    <row r="88" spans="3:22">
      <c r="C88" s="227"/>
      <c r="D88" s="227"/>
      <c r="F88" s="227"/>
      <c r="H88" s="67"/>
      <c r="J88" s="67"/>
      <c r="K88" s="227"/>
      <c r="M88" s="178"/>
      <c r="N88" s="178"/>
      <c r="P88" s="184"/>
      <c r="Q88" s="184"/>
      <c r="S88" s="180"/>
      <c r="T88" s="180"/>
      <c r="U88" s="180"/>
      <c r="V88" s="180"/>
    </row>
    <row r="89" spans="3:22">
      <c r="C89" s="227"/>
      <c r="D89" s="227"/>
      <c r="F89" s="227"/>
      <c r="H89" s="67"/>
      <c r="J89" s="67"/>
      <c r="K89" s="227"/>
      <c r="M89" s="178"/>
      <c r="N89" s="178"/>
      <c r="P89" s="184"/>
      <c r="Q89" s="184"/>
      <c r="S89" s="180"/>
      <c r="T89" s="180"/>
      <c r="U89" s="180"/>
      <c r="V89" s="180"/>
    </row>
    <row r="90" spans="3:22">
      <c r="C90" s="227"/>
      <c r="D90" s="227"/>
      <c r="F90" s="227"/>
      <c r="H90" s="67"/>
      <c r="J90" s="67"/>
      <c r="K90" s="227"/>
      <c r="M90" s="178"/>
      <c r="N90" s="178"/>
      <c r="P90" s="184"/>
      <c r="Q90" s="184"/>
      <c r="S90" s="180"/>
      <c r="T90" s="180"/>
      <c r="U90" s="180"/>
      <c r="V90" s="180"/>
    </row>
    <row r="91" spans="3:22">
      <c r="C91" s="227"/>
      <c r="D91" s="227"/>
      <c r="F91" s="227"/>
      <c r="H91" s="67"/>
      <c r="J91" s="67"/>
      <c r="K91" s="227"/>
      <c r="M91" s="178"/>
      <c r="N91" s="178"/>
      <c r="P91" s="184"/>
      <c r="Q91" s="184"/>
      <c r="S91" s="180"/>
      <c r="T91" s="180"/>
      <c r="U91" s="180"/>
      <c r="V91" s="180"/>
    </row>
    <row r="92" spans="3:22">
      <c r="C92" s="227"/>
      <c r="D92" s="227"/>
      <c r="F92" s="227"/>
      <c r="H92" s="67"/>
      <c r="J92" s="67"/>
      <c r="K92" s="227"/>
      <c r="M92" s="178"/>
      <c r="N92" s="178"/>
      <c r="P92" s="184"/>
      <c r="Q92" s="184"/>
      <c r="S92" s="180"/>
      <c r="T92" s="180"/>
      <c r="U92" s="180"/>
      <c r="V92" s="180"/>
    </row>
    <row r="93" spans="3:22">
      <c r="C93" s="227"/>
      <c r="D93" s="227"/>
      <c r="F93" s="227"/>
      <c r="H93" s="67"/>
      <c r="J93" s="67"/>
      <c r="K93" s="227"/>
      <c r="M93" s="178"/>
      <c r="N93" s="178"/>
      <c r="P93" s="184"/>
      <c r="Q93" s="184"/>
      <c r="S93" s="180"/>
      <c r="T93" s="180"/>
      <c r="U93" s="180"/>
      <c r="V93" s="180"/>
    </row>
    <row r="94" spans="3:22">
      <c r="C94" s="227"/>
      <c r="D94" s="227"/>
      <c r="F94" s="227"/>
      <c r="H94" s="67"/>
      <c r="J94" s="67"/>
      <c r="K94" s="227"/>
      <c r="M94" s="178"/>
      <c r="N94" s="178"/>
      <c r="P94" s="184"/>
      <c r="Q94" s="184"/>
      <c r="S94" s="180"/>
      <c r="T94" s="180"/>
      <c r="U94" s="180"/>
      <c r="V94" s="180"/>
    </row>
    <row r="95" spans="3:22">
      <c r="C95" s="227"/>
      <c r="D95" s="227"/>
      <c r="F95" s="227"/>
      <c r="H95" s="67"/>
      <c r="J95" s="67"/>
      <c r="K95" s="227"/>
      <c r="M95" s="178"/>
      <c r="N95" s="178"/>
      <c r="P95" s="184"/>
      <c r="Q95" s="184"/>
      <c r="S95" s="180"/>
      <c r="T95" s="180"/>
      <c r="U95" s="180"/>
      <c r="V95" s="180"/>
    </row>
    <row r="96" spans="3:22">
      <c r="C96" s="227"/>
      <c r="D96" s="227"/>
      <c r="F96" s="227"/>
      <c r="H96" s="67"/>
      <c r="J96" s="67"/>
      <c r="K96" s="227"/>
      <c r="M96" s="178"/>
      <c r="N96" s="178"/>
      <c r="P96" s="184"/>
      <c r="Q96" s="184"/>
      <c r="S96" s="180"/>
      <c r="T96" s="180"/>
      <c r="U96" s="180"/>
      <c r="V96" s="180"/>
    </row>
    <row r="97" spans="3:22">
      <c r="C97" s="227"/>
      <c r="D97" s="227"/>
      <c r="F97" s="227"/>
      <c r="H97" s="67"/>
      <c r="J97" s="67"/>
      <c r="K97" s="227"/>
      <c r="M97" s="178"/>
      <c r="N97" s="178"/>
      <c r="P97" s="184"/>
      <c r="Q97" s="184"/>
      <c r="S97" s="180"/>
      <c r="T97" s="180"/>
      <c r="U97" s="180"/>
      <c r="V97" s="180"/>
    </row>
    <row r="98" spans="3:22">
      <c r="C98" s="227"/>
      <c r="D98" s="227"/>
      <c r="F98" s="227"/>
      <c r="H98" s="67"/>
      <c r="J98" s="67"/>
      <c r="K98" s="227"/>
      <c r="M98" s="178"/>
      <c r="N98" s="178"/>
      <c r="P98" s="184"/>
      <c r="Q98" s="184"/>
      <c r="S98" s="180"/>
      <c r="T98" s="180"/>
      <c r="U98" s="180"/>
      <c r="V98" s="180"/>
    </row>
    <row r="99" spans="3:22">
      <c r="C99" s="227"/>
      <c r="D99" s="227"/>
      <c r="F99" s="227"/>
      <c r="H99" s="67"/>
      <c r="J99" s="67"/>
      <c r="K99" s="227"/>
      <c r="M99" s="211"/>
      <c r="N99" s="211"/>
      <c r="P99" s="212"/>
      <c r="Q99" s="212"/>
      <c r="S99" s="213"/>
      <c r="T99" s="213"/>
      <c r="U99" s="213"/>
      <c r="V99" s="213"/>
    </row>
    <row r="100" spans="3:22">
      <c r="C100" s="227"/>
      <c r="D100" s="227"/>
      <c r="F100" s="227"/>
      <c r="H100" s="67"/>
      <c r="J100" s="67"/>
      <c r="K100" s="227"/>
      <c r="M100" s="178"/>
      <c r="N100" s="178"/>
      <c r="P100" s="184"/>
      <c r="Q100" s="184"/>
      <c r="S100" s="180"/>
      <c r="T100" s="180"/>
      <c r="U100" s="180"/>
      <c r="V100" s="180"/>
    </row>
    <row r="101" spans="3:22">
      <c r="C101" s="227"/>
      <c r="D101" s="227"/>
      <c r="F101" s="227"/>
      <c r="H101" s="67"/>
      <c r="J101" s="67"/>
      <c r="K101" s="227"/>
      <c r="M101" s="178"/>
      <c r="N101" s="178"/>
      <c r="P101" s="184"/>
      <c r="Q101" s="184"/>
      <c r="S101" s="180"/>
      <c r="T101" s="180"/>
      <c r="U101" s="180"/>
      <c r="V101" s="180"/>
    </row>
    <row r="102" spans="3:22">
      <c r="C102" s="227"/>
      <c r="D102" s="227"/>
      <c r="F102" s="227"/>
      <c r="H102" s="67"/>
      <c r="J102" s="67"/>
      <c r="K102" s="227"/>
      <c r="M102" s="178"/>
      <c r="N102" s="178"/>
      <c r="P102" s="184"/>
      <c r="Q102" s="184"/>
      <c r="S102" s="180"/>
      <c r="T102" s="180"/>
      <c r="U102" s="180"/>
      <c r="V102" s="180"/>
    </row>
    <row r="103" spans="3:22">
      <c r="C103" s="227"/>
      <c r="D103" s="227"/>
      <c r="F103" s="227"/>
      <c r="H103" s="67"/>
      <c r="J103" s="67"/>
      <c r="K103" s="227"/>
      <c r="M103" s="178"/>
      <c r="N103" s="178"/>
      <c r="P103" s="184"/>
      <c r="Q103" s="184"/>
      <c r="S103" s="180"/>
      <c r="T103" s="180"/>
      <c r="U103" s="180"/>
      <c r="V103" s="180"/>
    </row>
    <row r="104" spans="3:22">
      <c r="C104" s="227"/>
      <c r="D104" s="227"/>
      <c r="F104" s="227"/>
      <c r="H104" s="67"/>
      <c r="J104" s="67"/>
      <c r="K104" s="227"/>
      <c r="M104" s="178"/>
      <c r="N104" s="178"/>
      <c r="P104" s="184"/>
      <c r="Q104" s="184"/>
      <c r="S104" s="180"/>
      <c r="T104" s="180"/>
      <c r="U104" s="180"/>
      <c r="V104" s="180"/>
    </row>
    <row r="105" spans="3:22">
      <c r="C105" s="227"/>
      <c r="D105" s="227"/>
      <c r="F105" s="227"/>
      <c r="H105" s="67"/>
      <c r="J105" s="67"/>
      <c r="K105" s="227"/>
      <c r="M105" s="178"/>
      <c r="N105" s="178"/>
      <c r="P105" s="184"/>
      <c r="Q105" s="184"/>
      <c r="S105" s="180"/>
      <c r="T105" s="180"/>
      <c r="U105" s="180"/>
      <c r="V105" s="180"/>
    </row>
    <row r="106" spans="3:22">
      <c r="C106" s="227"/>
      <c r="D106" s="227"/>
      <c r="F106" s="227"/>
      <c r="H106" s="67"/>
      <c r="J106" s="67"/>
      <c r="K106" s="227"/>
      <c r="M106" s="178"/>
      <c r="N106" s="178"/>
      <c r="P106" s="184"/>
      <c r="Q106" s="184"/>
      <c r="S106" s="180"/>
      <c r="T106" s="180"/>
      <c r="U106" s="180"/>
      <c r="V106" s="180"/>
    </row>
    <row r="107" spans="3:22">
      <c r="C107" s="227"/>
      <c r="D107" s="227"/>
      <c r="F107" s="227"/>
      <c r="H107" s="67"/>
      <c r="J107" s="67"/>
      <c r="K107" s="227"/>
      <c r="M107" s="178"/>
      <c r="N107" s="178"/>
      <c r="P107" s="184"/>
      <c r="Q107" s="184"/>
      <c r="S107" s="180"/>
      <c r="T107" s="180"/>
      <c r="U107" s="180"/>
      <c r="V107" s="180"/>
    </row>
    <row r="108" spans="3:22">
      <c r="C108" s="227"/>
      <c r="D108" s="227"/>
      <c r="F108" s="227"/>
      <c r="H108" s="67"/>
      <c r="J108" s="67"/>
      <c r="K108" s="227"/>
      <c r="M108" s="178"/>
      <c r="N108" s="178"/>
      <c r="P108" s="184"/>
      <c r="Q108" s="184"/>
      <c r="S108" s="180"/>
      <c r="T108" s="180"/>
      <c r="U108" s="180"/>
      <c r="V108" s="180"/>
    </row>
    <row r="109" spans="3:22">
      <c r="C109" s="227"/>
      <c r="D109" s="227"/>
      <c r="F109" s="227"/>
      <c r="H109" s="67"/>
      <c r="J109" s="67"/>
      <c r="K109" s="227"/>
      <c r="M109" s="178"/>
      <c r="N109" s="178"/>
      <c r="P109" s="184"/>
      <c r="Q109" s="184"/>
      <c r="S109" s="180"/>
      <c r="T109" s="180"/>
      <c r="U109" s="180"/>
      <c r="V109" s="180"/>
    </row>
    <row r="110" spans="3:22">
      <c r="C110" s="227"/>
      <c r="D110" s="227"/>
      <c r="F110" s="227"/>
      <c r="H110" s="67"/>
      <c r="J110" s="67"/>
      <c r="K110" s="227"/>
      <c r="M110" s="178"/>
      <c r="N110" s="178"/>
      <c r="P110" s="184"/>
      <c r="Q110" s="184"/>
      <c r="S110" s="180"/>
      <c r="T110" s="180"/>
      <c r="U110" s="180"/>
      <c r="V110" s="180"/>
    </row>
    <row r="111" spans="3:22">
      <c r="C111" s="227"/>
      <c r="D111" s="227"/>
      <c r="F111" s="227"/>
      <c r="H111" s="67"/>
      <c r="J111" s="67"/>
      <c r="K111" s="227"/>
      <c r="M111" s="178"/>
      <c r="N111" s="178"/>
      <c r="P111" s="184"/>
      <c r="Q111" s="184"/>
      <c r="S111" s="180"/>
      <c r="T111" s="180"/>
      <c r="U111" s="180"/>
      <c r="V111" s="180"/>
    </row>
    <row r="112" spans="3:22">
      <c r="C112" s="227"/>
      <c r="D112" s="227"/>
      <c r="F112" s="227"/>
      <c r="H112" s="67"/>
      <c r="J112" s="67"/>
      <c r="K112" s="227"/>
      <c r="M112" s="178"/>
      <c r="N112" s="178"/>
      <c r="P112" s="184"/>
      <c r="Q112" s="184"/>
      <c r="S112" s="180"/>
      <c r="T112" s="180"/>
      <c r="U112" s="180"/>
      <c r="V112" s="180"/>
    </row>
    <row r="113" spans="3:22">
      <c r="C113" s="227"/>
      <c r="D113" s="227"/>
      <c r="F113" s="227"/>
      <c r="H113" s="67"/>
      <c r="J113" s="67"/>
      <c r="K113" s="227"/>
      <c r="M113" s="178"/>
      <c r="N113" s="178"/>
      <c r="P113" s="184"/>
      <c r="Q113" s="184"/>
      <c r="S113" s="180"/>
      <c r="T113" s="180"/>
      <c r="U113" s="180"/>
      <c r="V113" s="180"/>
    </row>
    <row r="114" spans="3:22">
      <c r="C114" s="227"/>
      <c r="D114" s="227"/>
      <c r="F114" s="227"/>
      <c r="H114" s="67"/>
      <c r="J114" s="67"/>
      <c r="K114" s="227"/>
      <c r="M114" s="178"/>
      <c r="N114" s="178"/>
      <c r="P114" s="184"/>
      <c r="Q114" s="184"/>
      <c r="S114" s="180"/>
      <c r="T114" s="180"/>
      <c r="U114" s="180"/>
      <c r="V114" s="180"/>
    </row>
    <row r="115" spans="3:22">
      <c r="C115" s="227"/>
      <c r="D115" s="227"/>
      <c r="F115" s="227"/>
      <c r="H115" s="67"/>
      <c r="J115" s="67"/>
      <c r="K115" s="227"/>
      <c r="M115" s="178"/>
      <c r="N115" s="178"/>
      <c r="P115" s="184"/>
      <c r="Q115" s="184"/>
      <c r="S115" s="180"/>
      <c r="T115" s="180"/>
      <c r="U115" s="180"/>
      <c r="V115" s="180"/>
    </row>
    <row r="116" spans="3:22">
      <c r="C116" s="227"/>
      <c r="D116" s="227"/>
      <c r="F116" s="227"/>
      <c r="H116" s="67"/>
      <c r="J116" s="67"/>
      <c r="K116" s="227"/>
      <c r="M116" s="178"/>
      <c r="N116" s="178"/>
      <c r="P116" s="184"/>
      <c r="Q116" s="184"/>
      <c r="S116" s="180"/>
      <c r="T116" s="180"/>
      <c r="U116" s="180"/>
      <c r="V116" s="180"/>
    </row>
    <row r="117" spans="3:22">
      <c r="C117" s="227"/>
      <c r="D117" s="227"/>
      <c r="F117" s="227"/>
      <c r="H117" s="67"/>
      <c r="J117" s="67"/>
      <c r="K117" s="227"/>
      <c r="M117" s="178"/>
      <c r="N117" s="178"/>
      <c r="P117" s="184"/>
      <c r="Q117" s="184"/>
      <c r="S117" s="180"/>
      <c r="T117" s="180"/>
      <c r="U117" s="180"/>
      <c r="V117" s="180"/>
    </row>
    <row r="118" spans="3:22">
      <c r="C118" s="227"/>
      <c r="D118" s="227"/>
      <c r="F118" s="227"/>
      <c r="H118" s="67"/>
      <c r="J118" s="67"/>
      <c r="K118" s="227"/>
      <c r="M118" s="178"/>
      <c r="N118" s="178"/>
      <c r="P118" s="184"/>
      <c r="Q118" s="184"/>
      <c r="S118" s="180"/>
      <c r="T118" s="180"/>
      <c r="U118" s="180"/>
      <c r="V118" s="180"/>
    </row>
    <row r="119" spans="3:22">
      <c r="C119" s="227"/>
      <c r="D119" s="227"/>
      <c r="F119" s="227"/>
      <c r="H119" s="67"/>
      <c r="J119" s="67"/>
      <c r="K119" s="227"/>
      <c r="M119" s="178"/>
      <c r="N119" s="178"/>
      <c r="P119" s="184"/>
      <c r="Q119" s="184"/>
      <c r="S119" s="180"/>
      <c r="T119" s="180"/>
      <c r="U119" s="180"/>
      <c r="V119" s="180"/>
    </row>
    <row r="120" spans="3:22">
      <c r="C120" s="227"/>
      <c r="D120" s="227"/>
      <c r="F120" s="227"/>
      <c r="H120" s="67"/>
      <c r="J120" s="67"/>
      <c r="K120" s="227"/>
      <c r="M120" s="178"/>
      <c r="N120" s="178"/>
      <c r="P120" s="184"/>
      <c r="Q120" s="184"/>
      <c r="S120" s="180"/>
      <c r="T120" s="180"/>
      <c r="U120" s="180"/>
      <c r="V120" s="180"/>
    </row>
    <row r="121" spans="3:22">
      <c r="C121" s="227"/>
      <c r="D121" s="227"/>
      <c r="F121" s="227"/>
      <c r="H121" s="67"/>
      <c r="J121" s="67"/>
      <c r="K121" s="227"/>
      <c r="M121" s="178"/>
      <c r="N121" s="178"/>
      <c r="P121" s="184"/>
      <c r="Q121" s="184"/>
      <c r="S121" s="180"/>
      <c r="T121" s="180"/>
      <c r="U121" s="180"/>
      <c r="V121" s="180"/>
    </row>
    <row r="122" spans="3:22">
      <c r="C122" s="227"/>
      <c r="D122" s="227"/>
      <c r="F122" s="227"/>
      <c r="H122" s="67"/>
      <c r="J122" s="67"/>
      <c r="K122" s="227"/>
      <c r="M122" s="178"/>
      <c r="N122" s="178"/>
      <c r="P122" s="184"/>
      <c r="Q122" s="184"/>
      <c r="S122" s="180"/>
      <c r="T122" s="180"/>
      <c r="U122" s="180"/>
      <c r="V122" s="180"/>
    </row>
    <row r="123" spans="3:22">
      <c r="C123" s="227"/>
      <c r="D123" s="227"/>
      <c r="F123" s="227"/>
      <c r="H123" s="67"/>
      <c r="J123" s="67"/>
      <c r="K123" s="227"/>
      <c r="M123" s="178"/>
      <c r="N123" s="178"/>
      <c r="P123" s="184"/>
      <c r="Q123" s="184"/>
      <c r="S123" s="180"/>
      <c r="T123" s="180"/>
      <c r="U123" s="180"/>
      <c r="V123" s="180"/>
    </row>
    <row r="124" spans="3:22">
      <c r="C124" s="227"/>
      <c r="D124" s="227"/>
      <c r="F124" s="227"/>
      <c r="H124" s="67"/>
      <c r="J124" s="67"/>
      <c r="K124" s="227"/>
      <c r="M124" s="178"/>
      <c r="N124" s="178"/>
      <c r="P124" s="184"/>
      <c r="Q124" s="184"/>
      <c r="S124" s="180"/>
      <c r="T124" s="180"/>
      <c r="U124" s="180"/>
      <c r="V124" s="180"/>
    </row>
    <row r="125" spans="3:22">
      <c r="C125" s="227"/>
      <c r="D125" s="227"/>
      <c r="F125" s="227"/>
      <c r="H125" s="67"/>
      <c r="J125" s="67"/>
      <c r="K125" s="227"/>
      <c r="M125" s="178"/>
      <c r="N125" s="178"/>
      <c r="P125" s="184"/>
      <c r="Q125" s="184"/>
      <c r="S125" s="180"/>
      <c r="T125" s="180"/>
      <c r="U125" s="180"/>
      <c r="V125" s="180"/>
    </row>
    <row r="126" spans="3:22">
      <c r="C126" s="227"/>
      <c r="D126" s="227"/>
      <c r="F126" s="227"/>
      <c r="H126" s="67"/>
      <c r="J126" s="67"/>
      <c r="K126" s="227"/>
      <c r="M126" s="178"/>
      <c r="N126" s="178"/>
      <c r="P126" s="184"/>
      <c r="Q126" s="184"/>
      <c r="S126" s="180"/>
      <c r="T126" s="180"/>
      <c r="U126" s="180"/>
      <c r="V126" s="180"/>
    </row>
    <row r="127" spans="3:22">
      <c r="C127" s="227"/>
      <c r="D127" s="227"/>
      <c r="F127" s="227"/>
      <c r="H127" s="67"/>
      <c r="J127" s="67"/>
      <c r="K127" s="227"/>
      <c r="M127" s="178"/>
      <c r="N127" s="178"/>
      <c r="P127" s="184"/>
      <c r="Q127" s="184"/>
      <c r="S127" s="180"/>
      <c r="T127" s="180"/>
      <c r="U127" s="180"/>
      <c r="V127" s="180"/>
    </row>
    <row r="128" spans="3:22">
      <c r="C128" s="227"/>
      <c r="D128" s="227"/>
      <c r="F128" s="227"/>
      <c r="H128" s="67"/>
      <c r="J128" s="67"/>
      <c r="K128" s="227"/>
      <c r="M128" s="178"/>
      <c r="N128" s="178"/>
      <c r="P128" s="184"/>
      <c r="Q128" s="184"/>
      <c r="S128" s="180"/>
      <c r="T128" s="180"/>
      <c r="U128" s="180"/>
      <c r="V128" s="180"/>
    </row>
    <row r="129" spans="3:22">
      <c r="C129" s="227"/>
      <c r="D129" s="227"/>
      <c r="F129" s="227"/>
      <c r="H129" s="67"/>
      <c r="J129" s="67"/>
      <c r="K129" s="227"/>
      <c r="M129" s="178"/>
      <c r="N129" s="178"/>
      <c r="P129" s="184"/>
      <c r="Q129" s="184"/>
      <c r="S129" s="180"/>
      <c r="T129" s="180"/>
      <c r="U129" s="180"/>
      <c r="V129" s="180"/>
    </row>
    <row r="130" spans="3:22">
      <c r="C130" s="227"/>
      <c r="D130" s="227"/>
      <c r="F130" s="227"/>
      <c r="H130" s="67"/>
      <c r="J130" s="67"/>
      <c r="K130" s="227"/>
      <c r="M130" s="178"/>
      <c r="N130" s="178"/>
      <c r="P130" s="184"/>
      <c r="Q130" s="184"/>
      <c r="S130" s="180"/>
      <c r="T130" s="180"/>
      <c r="U130" s="180"/>
      <c r="V130" s="180"/>
    </row>
    <row r="131" spans="3:22">
      <c r="C131" s="227"/>
      <c r="D131" s="227"/>
      <c r="F131" s="227"/>
      <c r="H131" s="67"/>
      <c r="J131" s="67"/>
      <c r="K131" s="227"/>
      <c r="M131" s="178"/>
      <c r="N131" s="178"/>
      <c r="P131" s="184"/>
      <c r="Q131" s="184"/>
      <c r="S131" s="180"/>
      <c r="T131" s="180"/>
      <c r="U131" s="180"/>
      <c r="V131" s="180"/>
    </row>
    <row r="132" spans="3:22">
      <c r="C132" s="227"/>
      <c r="D132" s="227"/>
      <c r="F132" s="227"/>
      <c r="H132" s="67"/>
      <c r="J132" s="67"/>
      <c r="K132" s="227"/>
      <c r="M132" s="178"/>
      <c r="N132" s="178"/>
      <c r="P132" s="184"/>
      <c r="Q132" s="184"/>
      <c r="S132" s="180"/>
      <c r="T132" s="180"/>
      <c r="U132" s="180"/>
      <c r="V132" s="180"/>
    </row>
    <row r="133" spans="3:22">
      <c r="C133" s="227"/>
      <c r="D133" s="227"/>
      <c r="F133" s="227"/>
      <c r="H133" s="67"/>
      <c r="J133" s="67"/>
      <c r="K133" s="227"/>
      <c r="M133" s="178"/>
      <c r="N133" s="178"/>
      <c r="P133" s="184"/>
      <c r="Q133" s="184"/>
      <c r="S133" s="180"/>
      <c r="T133" s="180"/>
      <c r="U133" s="180"/>
      <c r="V133" s="180"/>
    </row>
    <row r="134" spans="3:22">
      <c r="C134" s="227"/>
      <c r="D134" s="227"/>
      <c r="F134" s="227"/>
      <c r="H134" s="67"/>
      <c r="J134" s="67"/>
      <c r="K134" s="227"/>
      <c r="M134" s="178"/>
      <c r="N134" s="178"/>
      <c r="P134" s="184"/>
      <c r="Q134" s="184"/>
      <c r="S134" s="180"/>
      <c r="T134" s="180"/>
      <c r="U134" s="180"/>
      <c r="V134" s="180"/>
    </row>
    <row r="135" spans="3:22">
      <c r="C135" s="227"/>
      <c r="D135" s="227"/>
      <c r="F135" s="227"/>
      <c r="H135" s="67"/>
      <c r="J135" s="67"/>
      <c r="K135" s="227"/>
      <c r="M135" s="178"/>
      <c r="N135" s="178"/>
      <c r="P135" s="184"/>
      <c r="Q135" s="184"/>
      <c r="S135" s="180"/>
      <c r="T135" s="180"/>
      <c r="U135" s="180"/>
      <c r="V135" s="180"/>
    </row>
    <row r="136" spans="3:22">
      <c r="C136" s="227"/>
      <c r="D136" s="227"/>
      <c r="F136" s="227"/>
      <c r="H136" s="67"/>
      <c r="J136" s="67"/>
      <c r="K136" s="227"/>
      <c r="M136" s="178"/>
      <c r="N136" s="178"/>
      <c r="P136" s="184"/>
      <c r="Q136" s="184"/>
      <c r="S136" s="180"/>
      <c r="T136" s="180"/>
      <c r="U136" s="180"/>
      <c r="V136" s="180"/>
    </row>
    <row r="137" spans="3:22">
      <c r="C137" s="227"/>
      <c r="D137" s="227"/>
      <c r="F137" s="227"/>
      <c r="H137" s="67"/>
      <c r="J137" s="67"/>
      <c r="K137" s="227"/>
      <c r="M137" s="178"/>
      <c r="N137" s="178"/>
      <c r="P137" s="184"/>
      <c r="Q137" s="184"/>
      <c r="S137" s="180"/>
      <c r="T137" s="180"/>
      <c r="U137" s="180"/>
      <c r="V137" s="180"/>
    </row>
    <row r="138" spans="3:22">
      <c r="C138" s="227"/>
      <c r="D138" s="227"/>
      <c r="F138" s="227"/>
      <c r="H138" s="67"/>
      <c r="J138" s="67"/>
      <c r="K138" s="227"/>
      <c r="M138" s="178"/>
      <c r="N138" s="178"/>
      <c r="P138" s="184"/>
      <c r="Q138" s="184"/>
      <c r="S138" s="180"/>
      <c r="T138" s="180"/>
      <c r="U138" s="180"/>
      <c r="V138" s="180"/>
    </row>
    <row r="139" spans="3:22">
      <c r="C139" s="227"/>
      <c r="D139" s="227"/>
      <c r="F139" s="227"/>
      <c r="H139" s="67"/>
      <c r="J139" s="67"/>
      <c r="K139" s="227"/>
      <c r="M139" s="178"/>
      <c r="N139" s="178"/>
      <c r="P139" s="184"/>
      <c r="Q139" s="184"/>
      <c r="S139" s="180"/>
      <c r="T139" s="180"/>
      <c r="U139" s="180"/>
      <c r="V139" s="180"/>
    </row>
    <row r="140" spans="3:22">
      <c r="C140" s="227"/>
      <c r="D140" s="227"/>
      <c r="F140" s="227"/>
      <c r="H140" s="67"/>
      <c r="J140" s="67"/>
      <c r="K140" s="227"/>
      <c r="M140" s="178"/>
      <c r="N140" s="178"/>
      <c r="P140" s="184"/>
      <c r="Q140" s="184"/>
      <c r="S140" s="180"/>
      <c r="T140" s="180"/>
      <c r="U140" s="180"/>
      <c r="V140" s="180"/>
    </row>
    <row r="141" spans="3:22">
      <c r="C141" s="227"/>
      <c r="D141" s="227"/>
      <c r="F141" s="227"/>
      <c r="H141" s="67"/>
      <c r="J141" s="67"/>
      <c r="K141" s="227"/>
      <c r="M141" s="178"/>
      <c r="N141" s="178"/>
      <c r="P141" s="184"/>
      <c r="Q141" s="184"/>
      <c r="S141" s="180"/>
      <c r="T141" s="180"/>
      <c r="U141" s="180"/>
      <c r="V141" s="180"/>
    </row>
    <row r="142" spans="3:22">
      <c r="C142" s="227"/>
      <c r="D142" s="227"/>
      <c r="F142" s="227"/>
      <c r="H142" s="67"/>
      <c r="J142" s="67"/>
      <c r="K142" s="227"/>
      <c r="M142" s="178"/>
      <c r="N142" s="178"/>
      <c r="P142" s="184"/>
      <c r="Q142" s="184"/>
      <c r="S142" s="180"/>
      <c r="T142" s="180"/>
      <c r="U142" s="180"/>
      <c r="V142" s="180"/>
    </row>
    <row r="143" spans="3:22">
      <c r="C143" s="227"/>
      <c r="D143" s="227"/>
      <c r="F143" s="227"/>
      <c r="H143" s="67"/>
      <c r="J143" s="67"/>
      <c r="K143" s="227"/>
      <c r="M143" s="178"/>
      <c r="N143" s="178"/>
      <c r="P143" s="184"/>
      <c r="Q143" s="184"/>
      <c r="S143" s="180"/>
      <c r="T143" s="180"/>
      <c r="U143" s="180"/>
      <c r="V143" s="180"/>
    </row>
    <row r="144" spans="3:22">
      <c r="C144" s="227"/>
      <c r="D144" s="227"/>
      <c r="F144" s="227"/>
      <c r="H144" s="67"/>
      <c r="J144" s="67"/>
      <c r="K144" s="227"/>
      <c r="M144" s="178"/>
      <c r="N144" s="178"/>
      <c r="P144" s="184"/>
      <c r="Q144" s="184"/>
      <c r="S144" s="180"/>
      <c r="T144" s="180"/>
      <c r="U144" s="180"/>
      <c r="V144" s="180"/>
    </row>
    <row r="145" spans="3:22">
      <c r="C145" s="227"/>
      <c r="D145" s="227"/>
      <c r="F145" s="227"/>
      <c r="H145" s="67"/>
      <c r="J145" s="67"/>
      <c r="K145" s="227"/>
      <c r="M145" s="178"/>
      <c r="N145" s="178"/>
      <c r="P145" s="184"/>
      <c r="Q145" s="184"/>
      <c r="S145" s="180"/>
      <c r="T145" s="180"/>
      <c r="U145" s="180"/>
      <c r="V145" s="180"/>
    </row>
    <row r="146" spans="3:22">
      <c r="C146" s="227"/>
      <c r="D146" s="227"/>
      <c r="F146" s="227"/>
      <c r="H146" s="67"/>
      <c r="J146" s="67"/>
      <c r="K146" s="227"/>
      <c r="M146" s="178"/>
      <c r="N146" s="178"/>
      <c r="P146" s="184"/>
      <c r="Q146" s="184"/>
      <c r="S146" s="180"/>
      <c r="T146" s="180"/>
      <c r="U146" s="180"/>
      <c r="V146" s="180"/>
    </row>
    <row r="147" spans="3:22">
      <c r="C147" s="227"/>
      <c r="D147" s="227"/>
      <c r="F147" s="227"/>
      <c r="H147" s="67"/>
      <c r="J147" s="67"/>
      <c r="K147" s="227"/>
      <c r="M147" s="178"/>
      <c r="N147" s="178"/>
      <c r="P147" s="184"/>
      <c r="Q147" s="184"/>
      <c r="S147" s="180"/>
      <c r="T147" s="180"/>
      <c r="U147" s="180"/>
      <c r="V147" s="180"/>
    </row>
  </sheetData>
  <autoFilter ref="L9:L51" xr:uid="{00000000-0009-0000-0000-000015000000}"/>
  <mergeCells count="13">
    <mergeCell ref="K7:K9"/>
    <mergeCell ref="G8:H8"/>
    <mergeCell ref="I8:J8"/>
    <mergeCell ref="A3:K3"/>
    <mergeCell ref="A4:K4"/>
    <mergeCell ref="A5:K5"/>
    <mergeCell ref="A7:A9"/>
    <mergeCell ref="B7:B9"/>
    <mergeCell ref="C7:C9"/>
    <mergeCell ref="D7:D9"/>
    <mergeCell ref="E7:E9"/>
    <mergeCell ref="F7:F9"/>
    <mergeCell ref="G7:J7"/>
  </mergeCells>
  <printOptions horizontalCentered="1"/>
  <pageMargins left="0" right="0" top="0" bottom="0" header="0" footer="0"/>
  <pageSetup paperSize="9" scale="73" firstPageNumber="18" orientation="portrait" useFirstPageNumber="1" r:id="rId1"/>
  <headerFooter alignWithMargins="0"/>
  <colBreaks count="1" manualBreakCount="1">
    <brk id="11"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FE10-0106-47F8-B44D-66BDA685895F}">
  <sheetPr>
    <tabColor rgb="FF00FF00"/>
    <pageSetUpPr fitToPage="1"/>
  </sheetPr>
  <dimension ref="A3:BT319"/>
  <sheetViews>
    <sheetView view="pageBreakPreview" topLeftCell="A4" zoomScale="80" zoomScaleNormal="100" zoomScaleSheetLayoutView="80" workbookViewId="0">
      <selection activeCell="B10" sqref="B10:K319"/>
    </sheetView>
  </sheetViews>
  <sheetFormatPr baseColWidth="10" defaultColWidth="9.1640625" defaultRowHeight="13"/>
  <cols>
    <col min="1" max="1" width="4.5" customWidth="1"/>
    <col min="2" max="2" width="8" customWidth="1"/>
    <col min="3" max="3" width="4.5" customWidth="1"/>
    <col min="4" max="4" width="12.33203125" customWidth="1"/>
    <col min="5" max="5" width="6.33203125" customWidth="1"/>
    <col min="6" max="6" width="5.1640625" customWidth="1"/>
    <col min="7" max="7" width="5.5" customWidth="1"/>
    <col min="8" max="8" width="4.5" customWidth="1"/>
    <col min="9" max="9" width="5.5" customWidth="1"/>
    <col min="10" max="10" width="4.6640625" customWidth="1"/>
    <col min="11" max="11" width="76"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3603</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14" thickBot="1">
      <c r="A6" s="1043"/>
      <c r="B6" s="960"/>
      <c r="C6" s="960"/>
      <c r="D6" s="960"/>
      <c r="E6" s="1043"/>
      <c r="F6" s="960"/>
      <c r="G6" s="960"/>
      <c r="H6" s="960"/>
      <c r="I6" s="960"/>
      <c r="J6" s="960"/>
      <c r="K6" s="104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row>
    <row r="10" spans="1:72">
      <c r="A10" s="295">
        <v>1</v>
      </c>
      <c r="B10" s="584" t="s">
        <v>272</v>
      </c>
      <c r="C10" s="585">
        <v>1</v>
      </c>
      <c r="D10" s="585" t="s">
        <v>3604</v>
      </c>
      <c r="E10" s="585" t="s">
        <v>131</v>
      </c>
      <c r="F10" s="248">
        <v>240</v>
      </c>
      <c r="G10" s="247">
        <v>206</v>
      </c>
      <c r="H10" s="249">
        <v>85.833333333333329</v>
      </c>
      <c r="I10" s="247">
        <v>142</v>
      </c>
      <c r="J10" s="249">
        <v>59.166666666666664</v>
      </c>
      <c r="K10" s="250" t="s">
        <v>3605</v>
      </c>
      <c r="M10" s="178" t="str">
        <f t="shared" ref="M10:M73" si="0">IF(H10&gt;=80,"B","K")</f>
        <v>B</v>
      </c>
      <c r="N10" s="178" t="str">
        <f t="shared" ref="N10:N73" si="1">IF(J10&gt;=80,"B","K")</f>
        <v>K</v>
      </c>
      <c r="O10" s="178"/>
      <c r="P10" s="184">
        <f t="shared" ref="P10:P73" si="2">(G10/F10)*100</f>
        <v>85.833333333333329</v>
      </c>
      <c r="Q10" s="184">
        <f t="shared" ref="Q10:Q73" si="3">(I10/F10)*100</f>
        <v>59.166666666666664</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X10" s="326" t="s">
        <v>272</v>
      </c>
      <c r="Y10" s="327">
        <v>1</v>
      </c>
      <c r="Z10" s="327" t="s">
        <v>3604</v>
      </c>
      <c r="AA10" s="327" t="s">
        <v>131</v>
      </c>
      <c r="AB10" s="248">
        <v>240</v>
      </c>
      <c r="AC10" s="328">
        <v>108</v>
      </c>
      <c r="AD10" s="328">
        <v>45</v>
      </c>
      <c r="AE10" s="328">
        <v>117</v>
      </c>
      <c r="AF10" s="328">
        <v>48.75</v>
      </c>
      <c r="AG10" s="247" t="s">
        <v>3605</v>
      </c>
    </row>
    <row r="11" spans="1:72">
      <c r="A11" s="295">
        <v>2</v>
      </c>
      <c r="B11" s="584" t="s">
        <v>272</v>
      </c>
      <c r="C11" s="585">
        <v>1</v>
      </c>
      <c r="D11" s="585" t="s">
        <v>3606</v>
      </c>
      <c r="E11" s="585" t="s">
        <v>131</v>
      </c>
      <c r="F11" s="248">
        <v>240</v>
      </c>
      <c r="G11" s="247">
        <v>178</v>
      </c>
      <c r="H11" s="249">
        <v>74.166666666666671</v>
      </c>
      <c r="I11" s="247">
        <v>184</v>
      </c>
      <c r="J11" s="249">
        <v>76.666666666666671</v>
      </c>
      <c r="K11" s="250" t="s">
        <v>3607</v>
      </c>
      <c r="M11" s="178" t="str">
        <f t="shared" si="0"/>
        <v>K</v>
      </c>
      <c r="N11" s="178" t="str">
        <f t="shared" si="1"/>
        <v>K</v>
      </c>
      <c r="O11" s="178"/>
      <c r="P11" s="184">
        <f t="shared" si="2"/>
        <v>74.166666666666671</v>
      </c>
      <c r="Q11" s="184">
        <f t="shared" si="3"/>
        <v>76.666666666666671</v>
      </c>
      <c r="R11" s="180"/>
      <c r="S11" s="180" t="str">
        <f t="shared" si="4"/>
        <v>BETUL</v>
      </c>
      <c r="T11" s="180" t="str">
        <f t="shared" si="5"/>
        <v>BETUL</v>
      </c>
      <c r="U11" s="180" t="str">
        <f t="shared" si="6"/>
        <v>OKE</v>
      </c>
      <c r="V11" s="180" t="str">
        <f t="shared" si="7"/>
        <v>OKE</v>
      </c>
      <c r="X11" s="326" t="s">
        <v>272</v>
      </c>
      <c r="Y11" s="327">
        <v>1</v>
      </c>
      <c r="Z11" s="327" t="s">
        <v>3606</v>
      </c>
      <c r="AA11" s="327" t="s">
        <v>131</v>
      </c>
      <c r="AB11" s="248">
        <v>240</v>
      </c>
      <c r="AC11" s="328">
        <v>138</v>
      </c>
      <c r="AD11" s="328">
        <v>57.5</v>
      </c>
      <c r="AE11" s="328">
        <v>166</v>
      </c>
      <c r="AF11" s="328">
        <v>69.1666666666667</v>
      </c>
      <c r="AG11" s="247" t="s">
        <v>3607</v>
      </c>
    </row>
    <row r="12" spans="1:72">
      <c r="A12" s="295">
        <v>3</v>
      </c>
      <c r="B12" s="584" t="s">
        <v>272</v>
      </c>
      <c r="C12" s="585">
        <v>1</v>
      </c>
      <c r="D12" s="585" t="s">
        <v>3608</v>
      </c>
      <c r="E12" s="585" t="s">
        <v>128</v>
      </c>
      <c r="F12" s="248">
        <v>240</v>
      </c>
      <c r="G12" s="247">
        <v>65</v>
      </c>
      <c r="H12" s="249">
        <v>27.083333333333332</v>
      </c>
      <c r="I12" s="247">
        <v>69</v>
      </c>
      <c r="J12" s="249">
        <v>28.749999999999996</v>
      </c>
      <c r="K12" s="250" t="s">
        <v>3609</v>
      </c>
      <c r="M12" s="178" t="str">
        <f t="shared" si="0"/>
        <v>K</v>
      </c>
      <c r="N12" s="178" t="str">
        <f t="shared" si="1"/>
        <v>K</v>
      </c>
      <c r="O12" s="178"/>
      <c r="P12" s="184">
        <f t="shared" si="2"/>
        <v>27.083333333333332</v>
      </c>
      <c r="Q12" s="184">
        <f t="shared" si="3"/>
        <v>28.749999999999996</v>
      </c>
      <c r="R12" s="180"/>
      <c r="S12" s="180" t="str">
        <f t="shared" si="4"/>
        <v>BETUL</v>
      </c>
      <c r="T12" s="180" t="str">
        <f t="shared" si="5"/>
        <v>BETUL</v>
      </c>
      <c r="U12" s="180" t="str">
        <f t="shared" si="6"/>
        <v>OKE</v>
      </c>
      <c r="V12" s="180" t="str">
        <f t="shared" si="7"/>
        <v>OKE</v>
      </c>
      <c r="X12" s="326" t="s">
        <v>272</v>
      </c>
      <c r="Y12" s="327">
        <v>1</v>
      </c>
      <c r="Z12" s="327" t="s">
        <v>3608</v>
      </c>
      <c r="AA12" s="327" t="s">
        <v>128</v>
      </c>
      <c r="AB12" s="248">
        <v>240</v>
      </c>
      <c r="AC12" s="328">
        <v>134</v>
      </c>
      <c r="AD12" s="328">
        <v>55.8333333333333</v>
      </c>
      <c r="AE12" s="328">
        <v>84</v>
      </c>
      <c r="AF12" s="328">
        <v>35</v>
      </c>
      <c r="AG12" s="247" t="s">
        <v>3609</v>
      </c>
    </row>
    <row r="13" spans="1:72">
      <c r="A13" s="295">
        <v>4</v>
      </c>
      <c r="B13" s="584" t="s">
        <v>272</v>
      </c>
      <c r="C13" s="585">
        <v>1</v>
      </c>
      <c r="D13" s="585" t="s">
        <v>3610</v>
      </c>
      <c r="E13" s="585" t="s">
        <v>128</v>
      </c>
      <c r="F13" s="248">
        <v>240</v>
      </c>
      <c r="G13" s="247">
        <v>47</v>
      </c>
      <c r="H13" s="249">
        <v>19.583333333333332</v>
      </c>
      <c r="I13" s="247">
        <v>47</v>
      </c>
      <c r="J13" s="249">
        <v>19.583333333333332</v>
      </c>
      <c r="K13" s="250" t="s">
        <v>3611</v>
      </c>
      <c r="M13" s="178" t="str">
        <f t="shared" si="0"/>
        <v>K</v>
      </c>
      <c r="N13" s="178" t="str">
        <f t="shared" si="1"/>
        <v>K</v>
      </c>
      <c r="O13" s="178"/>
      <c r="P13" s="184">
        <f t="shared" si="2"/>
        <v>19.583333333333332</v>
      </c>
      <c r="Q13" s="184">
        <f t="shared" si="3"/>
        <v>19.583333333333332</v>
      </c>
      <c r="R13" s="180"/>
      <c r="S13" s="180" t="str">
        <f t="shared" si="4"/>
        <v>BETUL</v>
      </c>
      <c r="T13" s="180" t="str">
        <f t="shared" si="5"/>
        <v>BETUL</v>
      </c>
      <c r="U13" s="180" t="str">
        <f t="shared" si="6"/>
        <v>OKE</v>
      </c>
      <c r="V13" s="180" t="str">
        <f t="shared" si="7"/>
        <v>OKE</v>
      </c>
      <c r="X13" s="326" t="s">
        <v>272</v>
      </c>
      <c r="Y13" s="327">
        <v>1</v>
      </c>
      <c r="Z13" s="327" t="s">
        <v>3610</v>
      </c>
      <c r="AA13" s="327" t="s">
        <v>128</v>
      </c>
      <c r="AB13" s="248">
        <v>240</v>
      </c>
      <c r="AC13" s="328">
        <v>48</v>
      </c>
      <c r="AD13" s="328">
        <v>20</v>
      </c>
      <c r="AE13" s="328">
        <v>49</v>
      </c>
      <c r="AF13" s="328">
        <v>20.4166666666667</v>
      </c>
      <c r="AG13" s="247" t="s">
        <v>3611</v>
      </c>
    </row>
    <row r="14" spans="1:72">
      <c r="A14" s="295">
        <v>5</v>
      </c>
      <c r="B14" s="584" t="s">
        <v>272</v>
      </c>
      <c r="C14" s="585">
        <v>1</v>
      </c>
      <c r="D14" s="585" t="s">
        <v>273</v>
      </c>
      <c r="E14" s="585" t="s">
        <v>131</v>
      </c>
      <c r="F14" s="248">
        <v>240</v>
      </c>
      <c r="G14" s="247">
        <v>242</v>
      </c>
      <c r="H14" s="249">
        <v>100.83333333333333</v>
      </c>
      <c r="I14" s="247">
        <v>228</v>
      </c>
      <c r="J14" s="249">
        <v>95</v>
      </c>
      <c r="K14" s="250" t="s">
        <v>274</v>
      </c>
      <c r="M14" s="178" t="str">
        <f t="shared" si="0"/>
        <v>B</v>
      </c>
      <c r="N14" s="178" t="str">
        <f t="shared" si="1"/>
        <v>B</v>
      </c>
      <c r="O14" s="178"/>
      <c r="P14" s="184">
        <f t="shared" si="2"/>
        <v>100.83333333333333</v>
      </c>
      <c r="Q14" s="184">
        <f t="shared" si="3"/>
        <v>95</v>
      </c>
      <c r="R14" s="180"/>
      <c r="S14" s="180" t="str">
        <f t="shared" si="4"/>
        <v>BETUL</v>
      </c>
      <c r="T14" s="180" t="str">
        <f t="shared" si="5"/>
        <v>BETUL</v>
      </c>
      <c r="U14" s="180" t="str">
        <f t="shared" si="6"/>
        <v>CEK KEMBALI</v>
      </c>
      <c r="V14" s="180" t="str">
        <f t="shared" si="7"/>
        <v>OKE</v>
      </c>
      <c r="X14" s="326" t="s">
        <v>272</v>
      </c>
      <c r="Y14" s="327">
        <v>1</v>
      </c>
      <c r="Z14" s="327" t="s">
        <v>273</v>
      </c>
      <c r="AA14" s="327" t="s">
        <v>131</v>
      </c>
      <c r="AB14" s="248">
        <v>240</v>
      </c>
      <c r="AC14" s="328">
        <v>215</v>
      </c>
      <c r="AD14" s="328">
        <v>89.5833333333333</v>
      </c>
      <c r="AE14" s="328">
        <v>187</v>
      </c>
      <c r="AF14" s="328">
        <v>77.9166666666667</v>
      </c>
      <c r="AG14" s="247" t="s">
        <v>274</v>
      </c>
    </row>
    <row r="15" spans="1:72">
      <c r="A15" s="295">
        <v>6</v>
      </c>
      <c r="B15" s="584" t="s">
        <v>272</v>
      </c>
      <c r="C15" s="585">
        <v>1</v>
      </c>
      <c r="D15" s="585" t="s">
        <v>3612</v>
      </c>
      <c r="E15" s="585" t="s">
        <v>131</v>
      </c>
      <c r="F15" s="248">
        <v>320</v>
      </c>
      <c r="G15" s="247">
        <v>95</v>
      </c>
      <c r="H15" s="249">
        <v>29.6875</v>
      </c>
      <c r="I15" s="247">
        <v>84</v>
      </c>
      <c r="J15" s="249">
        <v>26.25</v>
      </c>
      <c r="K15" s="250" t="s">
        <v>3613</v>
      </c>
      <c r="M15" s="178" t="str">
        <f t="shared" si="0"/>
        <v>K</v>
      </c>
      <c r="N15" s="178" t="str">
        <f t="shared" si="1"/>
        <v>K</v>
      </c>
      <c r="O15" s="178"/>
      <c r="P15" s="184">
        <f t="shared" si="2"/>
        <v>29.6875</v>
      </c>
      <c r="Q15" s="184">
        <f t="shared" si="3"/>
        <v>26.25</v>
      </c>
      <c r="R15" s="180"/>
      <c r="S15" s="180" t="str">
        <f t="shared" si="4"/>
        <v>BETUL</v>
      </c>
      <c r="T15" s="180" t="str">
        <f t="shared" si="5"/>
        <v>BETUL</v>
      </c>
      <c r="U15" s="180" t="str">
        <f t="shared" si="6"/>
        <v>OKE</v>
      </c>
      <c r="V15" s="180" t="str">
        <f t="shared" si="7"/>
        <v>OKE</v>
      </c>
      <c r="X15" s="326" t="s">
        <v>272</v>
      </c>
      <c r="Y15" s="327">
        <v>1</v>
      </c>
      <c r="Z15" s="327" t="s">
        <v>3612</v>
      </c>
      <c r="AA15" s="327" t="s">
        <v>131</v>
      </c>
      <c r="AB15" s="248">
        <v>320</v>
      </c>
      <c r="AC15" s="328">
        <v>147</v>
      </c>
      <c r="AD15" s="328">
        <v>45.9375</v>
      </c>
      <c r="AE15" s="328">
        <v>140</v>
      </c>
      <c r="AF15" s="328">
        <v>43.75</v>
      </c>
      <c r="AG15" s="247" t="s">
        <v>3613</v>
      </c>
    </row>
    <row r="16" spans="1:72">
      <c r="A16" s="295">
        <v>7</v>
      </c>
      <c r="B16" s="584" t="s">
        <v>272</v>
      </c>
      <c r="C16" s="585">
        <v>1</v>
      </c>
      <c r="D16" s="585" t="s">
        <v>3614</v>
      </c>
      <c r="E16" s="585" t="s">
        <v>128</v>
      </c>
      <c r="F16" s="248">
        <v>240</v>
      </c>
      <c r="G16" s="247">
        <v>233</v>
      </c>
      <c r="H16" s="249">
        <v>97.083333333333329</v>
      </c>
      <c r="I16" s="247">
        <v>187</v>
      </c>
      <c r="J16" s="249">
        <v>77.916666666666671</v>
      </c>
      <c r="K16" s="250" t="s">
        <v>3615</v>
      </c>
      <c r="M16" s="178" t="str">
        <f t="shared" si="0"/>
        <v>B</v>
      </c>
      <c r="N16" s="178" t="str">
        <f t="shared" si="1"/>
        <v>K</v>
      </c>
      <c r="O16" s="178"/>
      <c r="P16" s="184">
        <f t="shared" si="2"/>
        <v>97.083333333333329</v>
      </c>
      <c r="Q16" s="184">
        <f t="shared" si="3"/>
        <v>77.916666666666671</v>
      </c>
      <c r="R16" s="180"/>
      <c r="S16" s="180" t="str">
        <f t="shared" si="4"/>
        <v>BETUL</v>
      </c>
      <c r="T16" s="180" t="str">
        <f t="shared" si="5"/>
        <v>BETUL</v>
      </c>
      <c r="U16" s="180" t="str">
        <f t="shared" si="6"/>
        <v>OKE</v>
      </c>
      <c r="V16" s="180" t="str">
        <f t="shared" si="7"/>
        <v>OKE</v>
      </c>
      <c r="X16" s="326" t="s">
        <v>272</v>
      </c>
      <c r="Y16" s="327">
        <v>1</v>
      </c>
      <c r="Z16" s="327" t="s">
        <v>3614</v>
      </c>
      <c r="AA16" s="327" t="s">
        <v>128</v>
      </c>
      <c r="AB16" s="248">
        <v>240</v>
      </c>
      <c r="AC16" s="328">
        <v>0</v>
      </c>
      <c r="AD16" s="328">
        <v>0</v>
      </c>
      <c r="AE16" s="328">
        <v>0</v>
      </c>
      <c r="AF16" s="328">
        <v>0</v>
      </c>
      <c r="AG16" s="247" t="s">
        <v>3615</v>
      </c>
    </row>
    <row r="17" spans="1:33">
      <c r="A17" s="295">
        <v>8</v>
      </c>
      <c r="B17" s="584" t="s">
        <v>272</v>
      </c>
      <c r="C17" s="585">
        <v>1</v>
      </c>
      <c r="D17" s="585" t="s">
        <v>276</v>
      </c>
      <c r="E17" s="585" t="s">
        <v>131</v>
      </c>
      <c r="F17" s="248">
        <v>240</v>
      </c>
      <c r="G17" s="247">
        <v>270</v>
      </c>
      <c r="H17" s="249">
        <v>112.5</v>
      </c>
      <c r="I17" s="247">
        <v>270</v>
      </c>
      <c r="J17" s="249">
        <v>112.5</v>
      </c>
      <c r="K17" s="250" t="s">
        <v>277</v>
      </c>
      <c r="M17" s="178" t="str">
        <f t="shared" si="0"/>
        <v>B</v>
      </c>
      <c r="N17" s="178" t="str">
        <f t="shared" si="1"/>
        <v>B</v>
      </c>
      <c r="O17" s="178"/>
      <c r="P17" s="184">
        <f t="shared" si="2"/>
        <v>112.5</v>
      </c>
      <c r="Q17" s="184">
        <f t="shared" si="3"/>
        <v>112.5</v>
      </c>
      <c r="R17" s="180"/>
      <c r="S17" s="180" t="str">
        <f t="shared" si="4"/>
        <v>BETUL</v>
      </c>
      <c r="T17" s="180" t="str">
        <f t="shared" si="5"/>
        <v>BETUL</v>
      </c>
      <c r="U17" s="180" t="str">
        <f t="shared" si="6"/>
        <v>CEK KEMBALI</v>
      </c>
      <c r="V17" s="180" t="str">
        <f t="shared" si="7"/>
        <v>CEK KEMBALI</v>
      </c>
      <c r="X17" s="326" t="s">
        <v>272</v>
      </c>
      <c r="Y17" s="327">
        <v>1</v>
      </c>
      <c r="Z17" s="327" t="s">
        <v>276</v>
      </c>
      <c r="AA17" s="327" t="s">
        <v>131</v>
      </c>
      <c r="AB17" s="248">
        <v>240</v>
      </c>
      <c r="AC17" s="328">
        <v>220</v>
      </c>
      <c r="AD17" s="328">
        <v>91.6666666666667</v>
      </c>
      <c r="AE17" s="328">
        <v>212</v>
      </c>
      <c r="AF17" s="328">
        <v>88.3333333333333</v>
      </c>
      <c r="AG17" s="247" t="s">
        <v>277</v>
      </c>
    </row>
    <row r="18" spans="1:33">
      <c r="A18" s="295">
        <v>9</v>
      </c>
      <c r="B18" s="584" t="s">
        <v>272</v>
      </c>
      <c r="C18" s="585">
        <v>1</v>
      </c>
      <c r="D18" s="585" t="s">
        <v>315</v>
      </c>
      <c r="E18" s="585" t="s">
        <v>131</v>
      </c>
      <c r="F18" s="248">
        <v>240</v>
      </c>
      <c r="G18" s="247">
        <v>227</v>
      </c>
      <c r="H18" s="249">
        <v>94.583333333333329</v>
      </c>
      <c r="I18" s="247">
        <v>233</v>
      </c>
      <c r="J18" s="249">
        <v>97.083333333333329</v>
      </c>
      <c r="K18" s="250" t="s">
        <v>316</v>
      </c>
      <c r="M18" s="178" t="str">
        <f t="shared" si="0"/>
        <v>B</v>
      </c>
      <c r="N18" s="178" t="str">
        <f t="shared" si="1"/>
        <v>B</v>
      </c>
      <c r="O18" s="178"/>
      <c r="P18" s="184">
        <f t="shared" si="2"/>
        <v>94.583333333333329</v>
      </c>
      <c r="Q18" s="184">
        <f t="shared" si="3"/>
        <v>97.083333333333329</v>
      </c>
      <c r="R18" s="180"/>
      <c r="S18" s="180" t="str">
        <f t="shared" si="4"/>
        <v>BETUL</v>
      </c>
      <c r="T18" s="180" t="str">
        <f t="shared" si="5"/>
        <v>BETUL</v>
      </c>
      <c r="U18" s="180" t="str">
        <f t="shared" si="6"/>
        <v>OKE</v>
      </c>
      <c r="V18" s="180" t="str">
        <f t="shared" si="7"/>
        <v>OKE</v>
      </c>
      <c r="X18" s="326" t="s">
        <v>272</v>
      </c>
      <c r="Y18" s="327">
        <v>1</v>
      </c>
      <c r="Z18" s="327" t="s">
        <v>315</v>
      </c>
      <c r="AA18" s="327" t="s">
        <v>131</v>
      </c>
      <c r="AB18" s="248">
        <v>240</v>
      </c>
      <c r="AC18" s="328">
        <v>180</v>
      </c>
      <c r="AD18" s="328">
        <v>75</v>
      </c>
      <c r="AE18" s="328">
        <v>237</v>
      </c>
      <c r="AF18" s="328">
        <v>98.75</v>
      </c>
      <c r="AG18" s="247" t="s">
        <v>316</v>
      </c>
    </row>
    <row r="19" spans="1:33">
      <c r="A19" s="295">
        <v>10</v>
      </c>
      <c r="B19" s="584" t="s">
        <v>272</v>
      </c>
      <c r="C19" s="585">
        <v>2</v>
      </c>
      <c r="D19" s="585" t="s">
        <v>3616</v>
      </c>
      <c r="E19" s="585" t="s">
        <v>131</v>
      </c>
      <c r="F19" s="248">
        <v>300</v>
      </c>
      <c r="G19" s="247">
        <v>140</v>
      </c>
      <c r="H19" s="249">
        <v>46.666666666666664</v>
      </c>
      <c r="I19" s="247">
        <v>122</v>
      </c>
      <c r="J19" s="249">
        <v>40.666666666666664</v>
      </c>
      <c r="K19" s="250" t="s">
        <v>3617</v>
      </c>
      <c r="M19" s="178" t="str">
        <f t="shared" si="0"/>
        <v>K</v>
      </c>
      <c r="N19" s="178" t="str">
        <f t="shared" si="1"/>
        <v>K</v>
      </c>
      <c r="O19" s="178"/>
      <c r="P19" s="184">
        <f t="shared" si="2"/>
        <v>46.666666666666664</v>
      </c>
      <c r="Q19" s="184">
        <f t="shared" si="3"/>
        <v>40.666666666666664</v>
      </c>
      <c r="R19" s="180"/>
      <c r="S19" s="180" t="str">
        <f t="shared" si="4"/>
        <v>BETUL</v>
      </c>
      <c r="T19" s="180" t="str">
        <f t="shared" si="5"/>
        <v>BETUL</v>
      </c>
      <c r="U19" s="180" t="str">
        <f t="shared" si="6"/>
        <v>OKE</v>
      </c>
      <c r="V19" s="180" t="str">
        <f t="shared" si="7"/>
        <v>OKE</v>
      </c>
      <c r="X19" s="326" t="s">
        <v>272</v>
      </c>
      <c r="Y19" s="327">
        <v>2</v>
      </c>
      <c r="Z19" s="327" t="s">
        <v>3616</v>
      </c>
      <c r="AA19" s="327" t="s">
        <v>131</v>
      </c>
      <c r="AB19" s="248">
        <v>240</v>
      </c>
      <c r="AC19" s="328">
        <v>121</v>
      </c>
      <c r="AD19" s="328">
        <v>50.4166666666667</v>
      </c>
      <c r="AE19" s="328">
        <v>127</v>
      </c>
      <c r="AF19" s="328">
        <v>52.9166666666667</v>
      </c>
      <c r="AG19" s="247" t="s">
        <v>3617</v>
      </c>
    </row>
    <row r="20" spans="1:33">
      <c r="A20" s="295">
        <v>11</v>
      </c>
      <c r="B20" s="584" t="s">
        <v>272</v>
      </c>
      <c r="C20" s="585">
        <v>2</v>
      </c>
      <c r="D20" s="585" t="s">
        <v>280</v>
      </c>
      <c r="E20" s="585" t="s">
        <v>131</v>
      </c>
      <c r="F20" s="248">
        <v>300</v>
      </c>
      <c r="G20" s="247">
        <v>254</v>
      </c>
      <c r="H20" s="249">
        <v>84.666666666666671</v>
      </c>
      <c r="I20" s="247">
        <v>262</v>
      </c>
      <c r="J20" s="249">
        <v>87.333333333333329</v>
      </c>
      <c r="K20" s="250" t="s">
        <v>281</v>
      </c>
      <c r="M20" s="178" t="str">
        <f t="shared" si="0"/>
        <v>B</v>
      </c>
      <c r="N20" s="178" t="str">
        <f t="shared" si="1"/>
        <v>B</v>
      </c>
      <c r="O20" s="178"/>
      <c r="P20" s="184">
        <f t="shared" si="2"/>
        <v>84.666666666666671</v>
      </c>
      <c r="Q20" s="184">
        <f t="shared" si="3"/>
        <v>87.333333333333329</v>
      </c>
      <c r="R20" s="180"/>
      <c r="S20" s="180" t="str">
        <f t="shared" si="4"/>
        <v>BETUL</v>
      </c>
      <c r="T20" s="180" t="str">
        <f t="shared" si="5"/>
        <v>BETUL</v>
      </c>
      <c r="U20" s="180" t="str">
        <f t="shared" si="6"/>
        <v>OKE</v>
      </c>
      <c r="V20" s="180" t="str">
        <f t="shared" si="7"/>
        <v>OKE</v>
      </c>
      <c r="X20" s="326" t="s">
        <v>272</v>
      </c>
      <c r="Y20" s="327">
        <v>2</v>
      </c>
      <c r="Z20" s="327" t="s">
        <v>280</v>
      </c>
      <c r="AA20" s="327" t="s">
        <v>131</v>
      </c>
      <c r="AB20" s="248">
        <v>240</v>
      </c>
      <c r="AC20" s="328">
        <v>188</v>
      </c>
      <c r="AD20" s="328">
        <v>78.3333333333333</v>
      </c>
      <c r="AE20" s="328">
        <v>160</v>
      </c>
      <c r="AF20" s="328">
        <v>66.6666666666667</v>
      </c>
      <c r="AG20" s="247" t="s">
        <v>281</v>
      </c>
    </row>
    <row r="21" spans="1:33">
      <c r="A21" s="295">
        <v>12</v>
      </c>
      <c r="B21" s="584" t="s">
        <v>272</v>
      </c>
      <c r="C21" s="585">
        <v>2</v>
      </c>
      <c r="D21" s="585" t="s">
        <v>3618</v>
      </c>
      <c r="E21" s="585" t="s">
        <v>128</v>
      </c>
      <c r="F21" s="248">
        <v>300</v>
      </c>
      <c r="G21" s="247">
        <v>51</v>
      </c>
      <c r="H21" s="249">
        <v>17</v>
      </c>
      <c r="I21" s="247">
        <v>45</v>
      </c>
      <c r="J21" s="249">
        <v>15</v>
      </c>
      <c r="K21" s="250" t="s">
        <v>3619</v>
      </c>
      <c r="M21" s="178" t="str">
        <f t="shared" si="0"/>
        <v>K</v>
      </c>
      <c r="N21" s="178" t="str">
        <f t="shared" si="1"/>
        <v>K</v>
      </c>
      <c r="O21" s="178"/>
      <c r="P21" s="184">
        <f t="shared" si="2"/>
        <v>17</v>
      </c>
      <c r="Q21" s="184">
        <f t="shared" si="3"/>
        <v>15</v>
      </c>
      <c r="R21" s="180"/>
      <c r="S21" s="180" t="str">
        <f t="shared" si="4"/>
        <v>BETUL</v>
      </c>
      <c r="T21" s="180" t="str">
        <f t="shared" si="5"/>
        <v>BETUL</v>
      </c>
      <c r="U21" s="180" t="str">
        <f t="shared" si="6"/>
        <v>OKE</v>
      </c>
      <c r="V21" s="180" t="str">
        <f t="shared" si="7"/>
        <v>OKE</v>
      </c>
      <c r="X21" s="326" t="s">
        <v>272</v>
      </c>
      <c r="Y21" s="327">
        <v>2</v>
      </c>
      <c r="Z21" s="327" t="s">
        <v>3618</v>
      </c>
      <c r="AA21" s="327" t="s">
        <v>128</v>
      </c>
      <c r="AB21" s="248">
        <v>240</v>
      </c>
      <c r="AC21" s="328">
        <v>0</v>
      </c>
      <c r="AD21" s="328">
        <v>0</v>
      </c>
      <c r="AE21" s="328">
        <v>0</v>
      </c>
      <c r="AF21" s="328">
        <v>0</v>
      </c>
      <c r="AG21" s="247" t="s">
        <v>3619</v>
      </c>
    </row>
    <row r="22" spans="1:33">
      <c r="A22" s="295">
        <v>13</v>
      </c>
      <c r="B22" s="584" t="s">
        <v>272</v>
      </c>
      <c r="C22" s="585">
        <v>2</v>
      </c>
      <c r="D22" s="585" t="s">
        <v>3620</v>
      </c>
      <c r="E22" s="585" t="s">
        <v>128</v>
      </c>
      <c r="F22" s="248">
        <v>300</v>
      </c>
      <c r="G22" s="247">
        <v>51</v>
      </c>
      <c r="H22" s="249">
        <v>17</v>
      </c>
      <c r="I22" s="247">
        <v>45</v>
      </c>
      <c r="J22" s="249">
        <v>15</v>
      </c>
      <c r="K22" s="250" t="s">
        <v>3619</v>
      </c>
      <c r="M22" s="178" t="str">
        <f t="shared" si="0"/>
        <v>K</v>
      </c>
      <c r="N22" s="178" t="str">
        <f t="shared" si="1"/>
        <v>K</v>
      </c>
      <c r="O22" s="178"/>
      <c r="P22" s="184">
        <f t="shared" si="2"/>
        <v>17</v>
      </c>
      <c r="Q22" s="184">
        <f t="shared" si="3"/>
        <v>15</v>
      </c>
      <c r="R22" s="180"/>
      <c r="S22" s="180" t="str">
        <f t="shared" si="4"/>
        <v>BETUL</v>
      </c>
      <c r="T22" s="180" t="str">
        <f t="shared" si="5"/>
        <v>BETUL</v>
      </c>
      <c r="U22" s="180" t="str">
        <f t="shared" si="6"/>
        <v>OKE</v>
      </c>
      <c r="V22" s="180" t="str">
        <f t="shared" si="7"/>
        <v>OKE</v>
      </c>
      <c r="X22" s="326" t="s">
        <v>272</v>
      </c>
      <c r="Y22" s="327">
        <v>2</v>
      </c>
      <c r="Z22" s="327" t="s">
        <v>3620</v>
      </c>
      <c r="AA22" s="327" t="s">
        <v>128</v>
      </c>
      <c r="AB22" s="248">
        <v>240</v>
      </c>
      <c r="AC22" s="328">
        <v>0</v>
      </c>
      <c r="AD22" s="328">
        <v>0</v>
      </c>
      <c r="AE22" s="328">
        <v>0</v>
      </c>
      <c r="AF22" s="328">
        <v>0</v>
      </c>
      <c r="AG22" s="247" t="s">
        <v>3619</v>
      </c>
    </row>
    <row r="23" spans="1:33">
      <c r="A23" s="295">
        <v>14</v>
      </c>
      <c r="B23" s="584" t="s">
        <v>272</v>
      </c>
      <c r="C23" s="585">
        <v>2</v>
      </c>
      <c r="D23" s="585" t="s">
        <v>3621</v>
      </c>
      <c r="E23" s="585" t="s">
        <v>128</v>
      </c>
      <c r="F23" s="248">
        <v>300</v>
      </c>
      <c r="G23" s="247">
        <v>59</v>
      </c>
      <c r="H23" s="249">
        <v>19.666666666666664</v>
      </c>
      <c r="I23" s="247">
        <v>70</v>
      </c>
      <c r="J23" s="249">
        <v>23.333333333333332</v>
      </c>
      <c r="K23" s="250" t="s">
        <v>3622</v>
      </c>
      <c r="M23" s="178" t="str">
        <f t="shared" si="0"/>
        <v>K</v>
      </c>
      <c r="N23" s="178" t="str">
        <f t="shared" si="1"/>
        <v>K</v>
      </c>
      <c r="O23" s="178"/>
      <c r="P23" s="184">
        <f t="shared" si="2"/>
        <v>19.666666666666664</v>
      </c>
      <c r="Q23" s="184">
        <f t="shared" si="3"/>
        <v>23.333333333333332</v>
      </c>
      <c r="R23" s="180"/>
      <c r="S23" s="180" t="str">
        <f t="shared" si="4"/>
        <v>BETUL</v>
      </c>
      <c r="T23" s="180" t="str">
        <f t="shared" si="5"/>
        <v>BETUL</v>
      </c>
      <c r="U23" s="180" t="str">
        <f t="shared" si="6"/>
        <v>OKE</v>
      </c>
      <c r="V23" s="180" t="str">
        <f t="shared" si="7"/>
        <v>OKE</v>
      </c>
      <c r="X23" s="326" t="s">
        <v>272</v>
      </c>
      <c r="Y23" s="327">
        <v>3</v>
      </c>
      <c r="Z23" s="327" t="s">
        <v>3623</v>
      </c>
      <c r="AA23" s="327" t="s">
        <v>128</v>
      </c>
      <c r="AB23" s="248">
        <v>320</v>
      </c>
      <c r="AC23" s="328">
        <v>0</v>
      </c>
      <c r="AD23" s="328">
        <v>0</v>
      </c>
      <c r="AE23" s="328">
        <v>0</v>
      </c>
      <c r="AF23" s="328">
        <v>0</v>
      </c>
      <c r="AG23" s="247" t="s">
        <v>3624</v>
      </c>
    </row>
    <row r="24" spans="1:33">
      <c r="A24" s="295">
        <v>15</v>
      </c>
      <c r="B24" s="584" t="s">
        <v>272</v>
      </c>
      <c r="C24" s="585">
        <v>2</v>
      </c>
      <c r="D24" s="585" t="s">
        <v>3625</v>
      </c>
      <c r="E24" s="585" t="s">
        <v>128</v>
      </c>
      <c r="F24" s="248">
        <v>300</v>
      </c>
      <c r="G24" s="247">
        <v>59</v>
      </c>
      <c r="H24" s="249">
        <v>19.666666666666664</v>
      </c>
      <c r="I24" s="247">
        <v>70</v>
      </c>
      <c r="J24" s="249">
        <v>23.333333333333332</v>
      </c>
      <c r="K24" s="250" t="s">
        <v>3626</v>
      </c>
      <c r="M24" s="178" t="str">
        <f t="shared" si="0"/>
        <v>K</v>
      </c>
      <c r="N24" s="178" t="str">
        <f t="shared" si="1"/>
        <v>K</v>
      </c>
      <c r="O24" s="178"/>
      <c r="P24" s="184">
        <f t="shared" si="2"/>
        <v>19.666666666666664</v>
      </c>
      <c r="Q24" s="184">
        <f t="shared" si="3"/>
        <v>23.333333333333332</v>
      </c>
      <c r="R24" s="180"/>
      <c r="S24" s="180" t="str">
        <f t="shared" si="4"/>
        <v>BETUL</v>
      </c>
      <c r="T24" s="180" t="str">
        <f t="shared" si="5"/>
        <v>BETUL</v>
      </c>
      <c r="U24" s="180" t="str">
        <f t="shared" si="6"/>
        <v>OKE</v>
      </c>
      <c r="V24" s="180" t="str">
        <f t="shared" si="7"/>
        <v>OKE</v>
      </c>
      <c r="X24" s="326" t="s">
        <v>272</v>
      </c>
      <c r="Y24" s="327">
        <v>3</v>
      </c>
      <c r="Z24" s="327" t="s">
        <v>3627</v>
      </c>
      <c r="AA24" s="327" t="s">
        <v>128</v>
      </c>
      <c r="AB24" s="248">
        <v>320</v>
      </c>
      <c r="AC24" s="328">
        <v>0</v>
      </c>
      <c r="AD24" s="328">
        <v>0</v>
      </c>
      <c r="AE24" s="328">
        <v>0</v>
      </c>
      <c r="AF24" s="328">
        <v>0</v>
      </c>
      <c r="AG24" s="247" t="s">
        <v>3628</v>
      </c>
    </row>
    <row r="25" spans="1:33">
      <c r="A25" s="295">
        <v>16</v>
      </c>
      <c r="B25" s="584" t="s">
        <v>272</v>
      </c>
      <c r="C25" s="585">
        <v>3</v>
      </c>
      <c r="D25" s="585" t="s">
        <v>3627</v>
      </c>
      <c r="E25" s="585" t="s">
        <v>128</v>
      </c>
      <c r="F25" s="248">
        <v>320</v>
      </c>
      <c r="G25" s="247">
        <v>0</v>
      </c>
      <c r="H25" s="249">
        <v>0</v>
      </c>
      <c r="I25" s="247">
        <v>0</v>
      </c>
      <c r="J25" s="249">
        <v>0</v>
      </c>
      <c r="K25" s="250" t="s">
        <v>3628</v>
      </c>
      <c r="M25" s="178" t="str">
        <f t="shared" si="0"/>
        <v>K</v>
      </c>
      <c r="N25" s="178" t="str">
        <f t="shared" si="1"/>
        <v>K</v>
      </c>
      <c r="O25" s="178"/>
      <c r="P25" s="184">
        <f t="shared" si="2"/>
        <v>0</v>
      </c>
      <c r="Q25" s="184">
        <f t="shared" si="3"/>
        <v>0</v>
      </c>
      <c r="R25" s="180"/>
      <c r="S25" s="180" t="str">
        <f t="shared" si="4"/>
        <v>BETUL</v>
      </c>
      <c r="T25" s="180" t="str">
        <f t="shared" si="5"/>
        <v>BETUL</v>
      </c>
      <c r="U25" s="180" t="str">
        <f t="shared" si="6"/>
        <v>OKE</v>
      </c>
      <c r="V25" s="180" t="str">
        <f t="shared" si="7"/>
        <v>OKE</v>
      </c>
      <c r="X25" s="326" t="s">
        <v>272</v>
      </c>
      <c r="Y25" s="327">
        <v>3</v>
      </c>
      <c r="Z25" s="327" t="s">
        <v>3629</v>
      </c>
      <c r="AA25" s="327" t="s">
        <v>128</v>
      </c>
      <c r="AB25" s="248">
        <v>320</v>
      </c>
      <c r="AC25" s="328">
        <v>156</v>
      </c>
      <c r="AD25" s="328">
        <v>48.75</v>
      </c>
      <c r="AE25" s="328">
        <v>150</v>
      </c>
      <c r="AF25" s="328">
        <v>46.875</v>
      </c>
      <c r="AG25" s="247" t="s">
        <v>3630</v>
      </c>
    </row>
    <row r="26" spans="1:33">
      <c r="A26" s="295">
        <v>17</v>
      </c>
      <c r="B26" s="584" t="s">
        <v>272</v>
      </c>
      <c r="C26" s="585">
        <v>3</v>
      </c>
      <c r="D26" s="585" t="s">
        <v>3629</v>
      </c>
      <c r="E26" s="585" t="s">
        <v>128</v>
      </c>
      <c r="F26" s="248">
        <v>320</v>
      </c>
      <c r="G26" s="247">
        <v>164</v>
      </c>
      <c r="H26" s="249">
        <v>51.249999999999993</v>
      </c>
      <c r="I26" s="247">
        <v>155</v>
      </c>
      <c r="J26" s="249">
        <v>48.4375</v>
      </c>
      <c r="K26" s="250" t="s">
        <v>3630</v>
      </c>
      <c r="M26" s="178" t="str">
        <f t="shared" si="0"/>
        <v>K</v>
      </c>
      <c r="N26" s="178" t="str">
        <f t="shared" si="1"/>
        <v>K</v>
      </c>
      <c r="O26" s="178"/>
      <c r="P26" s="184">
        <f t="shared" si="2"/>
        <v>51.249999999999993</v>
      </c>
      <c r="Q26" s="184">
        <f t="shared" si="3"/>
        <v>48.4375</v>
      </c>
      <c r="R26" s="180"/>
      <c r="S26" s="180" t="str">
        <f t="shared" si="4"/>
        <v>BETUL</v>
      </c>
      <c r="T26" s="180" t="str">
        <f t="shared" si="5"/>
        <v>BETUL</v>
      </c>
      <c r="U26" s="180" t="str">
        <f t="shared" si="6"/>
        <v>OKE</v>
      </c>
      <c r="V26" s="180" t="str">
        <f t="shared" si="7"/>
        <v>OKE</v>
      </c>
      <c r="X26" s="326" t="s">
        <v>272</v>
      </c>
      <c r="Y26" s="327">
        <v>3</v>
      </c>
      <c r="Z26" s="327" t="s">
        <v>319</v>
      </c>
      <c r="AA26" s="327" t="s">
        <v>128</v>
      </c>
      <c r="AB26" s="248">
        <v>320</v>
      </c>
      <c r="AC26" s="328">
        <v>265</v>
      </c>
      <c r="AD26" s="328">
        <v>82.8125</v>
      </c>
      <c r="AE26" s="328">
        <v>229</v>
      </c>
      <c r="AF26" s="328">
        <v>71.5625</v>
      </c>
      <c r="AG26" s="247" t="s">
        <v>320</v>
      </c>
    </row>
    <row r="27" spans="1:33">
      <c r="A27" s="295">
        <v>18</v>
      </c>
      <c r="B27" s="584" t="s">
        <v>272</v>
      </c>
      <c r="C27" s="585">
        <v>3</v>
      </c>
      <c r="D27" s="585" t="s">
        <v>319</v>
      </c>
      <c r="E27" s="585" t="s">
        <v>128</v>
      </c>
      <c r="F27" s="248">
        <v>320</v>
      </c>
      <c r="G27" s="247">
        <v>189</v>
      </c>
      <c r="H27" s="249">
        <v>59.062499999999993</v>
      </c>
      <c r="I27" s="247">
        <v>194</v>
      </c>
      <c r="J27" s="249">
        <v>60.624999999999993</v>
      </c>
      <c r="K27" s="250" t="s">
        <v>320</v>
      </c>
      <c r="M27" s="178" t="str">
        <f t="shared" si="0"/>
        <v>K</v>
      </c>
      <c r="N27" s="178" t="str">
        <f t="shared" si="1"/>
        <v>K</v>
      </c>
      <c r="O27" s="178"/>
      <c r="P27" s="184">
        <f t="shared" si="2"/>
        <v>59.062499999999993</v>
      </c>
      <c r="Q27" s="184">
        <f t="shared" si="3"/>
        <v>60.624999999999993</v>
      </c>
      <c r="R27" s="180"/>
      <c r="S27" s="180" t="str">
        <f t="shared" si="4"/>
        <v>BETUL</v>
      </c>
      <c r="T27" s="180" t="str">
        <f t="shared" si="5"/>
        <v>BETUL</v>
      </c>
      <c r="U27" s="180" t="str">
        <f t="shared" si="6"/>
        <v>OKE</v>
      </c>
      <c r="V27" s="180" t="str">
        <f t="shared" si="7"/>
        <v>OKE</v>
      </c>
      <c r="X27" s="326" t="s">
        <v>272</v>
      </c>
      <c r="Y27" s="327">
        <v>3</v>
      </c>
      <c r="Z27" s="327" t="s">
        <v>3631</v>
      </c>
      <c r="AA27" s="327" t="s">
        <v>128</v>
      </c>
      <c r="AB27" s="248">
        <v>240</v>
      </c>
      <c r="AC27" s="328">
        <v>48</v>
      </c>
      <c r="AD27" s="328">
        <v>20</v>
      </c>
      <c r="AE27" s="328">
        <v>45</v>
      </c>
      <c r="AF27" s="328">
        <v>18.75</v>
      </c>
      <c r="AG27" s="247" t="s">
        <v>3632</v>
      </c>
    </row>
    <row r="28" spans="1:33">
      <c r="A28" s="295">
        <v>19</v>
      </c>
      <c r="B28" s="584" t="s">
        <v>272</v>
      </c>
      <c r="C28" s="585">
        <v>3</v>
      </c>
      <c r="D28" s="585" t="s">
        <v>3631</v>
      </c>
      <c r="E28" s="585" t="s">
        <v>128</v>
      </c>
      <c r="F28" s="248">
        <v>240</v>
      </c>
      <c r="G28" s="247">
        <v>109</v>
      </c>
      <c r="H28" s="249">
        <v>45.416666666666664</v>
      </c>
      <c r="I28" s="247">
        <v>106</v>
      </c>
      <c r="J28" s="249">
        <v>44.166666666666664</v>
      </c>
      <c r="K28" s="250" t="s">
        <v>3632</v>
      </c>
      <c r="M28" s="178" t="str">
        <f t="shared" si="0"/>
        <v>K</v>
      </c>
      <c r="N28" s="178" t="str">
        <f t="shared" si="1"/>
        <v>K</v>
      </c>
      <c r="O28" s="178"/>
      <c r="P28" s="184">
        <f t="shared" si="2"/>
        <v>45.416666666666664</v>
      </c>
      <c r="Q28" s="184">
        <f t="shared" si="3"/>
        <v>44.166666666666664</v>
      </c>
      <c r="R28" s="180"/>
      <c r="S28" s="180" t="str">
        <f t="shared" si="4"/>
        <v>BETUL</v>
      </c>
      <c r="T28" s="180" t="str">
        <f t="shared" si="5"/>
        <v>BETUL</v>
      </c>
      <c r="U28" s="180" t="str">
        <f t="shared" si="6"/>
        <v>OKE</v>
      </c>
      <c r="V28" s="180" t="str">
        <f t="shared" si="7"/>
        <v>OKE</v>
      </c>
      <c r="X28" s="326" t="s">
        <v>272</v>
      </c>
      <c r="Y28" s="327">
        <v>3</v>
      </c>
      <c r="Z28" s="327" t="s">
        <v>3633</v>
      </c>
      <c r="AA28" s="327" t="s">
        <v>128</v>
      </c>
      <c r="AB28" s="248">
        <v>240</v>
      </c>
      <c r="AC28" s="328">
        <v>0</v>
      </c>
      <c r="AD28" s="328">
        <v>0</v>
      </c>
      <c r="AE28" s="328">
        <v>0</v>
      </c>
      <c r="AF28" s="328">
        <v>0</v>
      </c>
      <c r="AG28" s="247" t="s">
        <v>3634</v>
      </c>
    </row>
    <row r="29" spans="1:33">
      <c r="A29" s="295">
        <v>20</v>
      </c>
      <c r="B29" s="584" t="s">
        <v>272</v>
      </c>
      <c r="C29" s="585">
        <v>3</v>
      </c>
      <c r="D29" s="585" t="s">
        <v>3633</v>
      </c>
      <c r="E29" s="585" t="s">
        <v>128</v>
      </c>
      <c r="F29" s="248">
        <v>240</v>
      </c>
      <c r="G29" s="247">
        <v>99</v>
      </c>
      <c r="H29" s="249">
        <v>41.25</v>
      </c>
      <c r="I29" s="247">
        <v>97</v>
      </c>
      <c r="J29" s="249">
        <v>40.416666666666664</v>
      </c>
      <c r="K29" s="250" t="s">
        <v>3634</v>
      </c>
      <c r="M29" s="178" t="str">
        <f t="shared" si="0"/>
        <v>K</v>
      </c>
      <c r="N29" s="178" t="str">
        <f t="shared" si="1"/>
        <v>K</v>
      </c>
      <c r="O29" s="178"/>
      <c r="P29" s="184">
        <f t="shared" si="2"/>
        <v>41.25</v>
      </c>
      <c r="Q29" s="184">
        <f t="shared" si="3"/>
        <v>40.416666666666664</v>
      </c>
      <c r="R29" s="180"/>
      <c r="S29" s="180" t="str">
        <f t="shared" si="4"/>
        <v>BETUL</v>
      </c>
      <c r="T29" s="180" t="str">
        <f t="shared" si="5"/>
        <v>BETUL</v>
      </c>
      <c r="U29" s="180" t="str">
        <f t="shared" si="6"/>
        <v>OKE</v>
      </c>
      <c r="V29" s="180" t="str">
        <f t="shared" si="7"/>
        <v>OKE</v>
      </c>
      <c r="X29" s="326" t="s">
        <v>272</v>
      </c>
      <c r="Y29" s="327">
        <v>3</v>
      </c>
      <c r="Z29" s="327" t="s">
        <v>3635</v>
      </c>
      <c r="AA29" s="327" t="s">
        <v>128</v>
      </c>
      <c r="AB29" s="248">
        <v>320</v>
      </c>
      <c r="AC29" s="328">
        <v>159</v>
      </c>
      <c r="AD29" s="328">
        <v>49.6875</v>
      </c>
      <c r="AE29" s="328">
        <v>138</v>
      </c>
      <c r="AF29" s="328">
        <v>43.125</v>
      </c>
      <c r="AG29" s="247" t="s">
        <v>3634</v>
      </c>
    </row>
    <row r="30" spans="1:33">
      <c r="A30" s="295">
        <v>21</v>
      </c>
      <c r="B30" s="584" t="s">
        <v>272</v>
      </c>
      <c r="C30" s="585">
        <v>3</v>
      </c>
      <c r="D30" s="585" t="s">
        <v>3635</v>
      </c>
      <c r="E30" s="585" t="s">
        <v>128</v>
      </c>
      <c r="F30" s="248">
        <v>320</v>
      </c>
      <c r="G30" s="247">
        <v>88</v>
      </c>
      <c r="H30" s="249">
        <v>27.500000000000004</v>
      </c>
      <c r="I30" s="247">
        <v>103</v>
      </c>
      <c r="J30" s="249">
        <v>32.1875</v>
      </c>
      <c r="K30" s="250" t="s">
        <v>3634</v>
      </c>
      <c r="M30" s="178" t="str">
        <f t="shared" si="0"/>
        <v>K</v>
      </c>
      <c r="N30" s="178" t="str">
        <f t="shared" si="1"/>
        <v>K</v>
      </c>
      <c r="O30" s="178"/>
      <c r="P30" s="184">
        <f t="shared" si="2"/>
        <v>27.500000000000004</v>
      </c>
      <c r="Q30" s="184">
        <f t="shared" si="3"/>
        <v>32.1875</v>
      </c>
      <c r="R30" s="180"/>
      <c r="S30" s="180" t="str">
        <f t="shared" si="4"/>
        <v>BETUL</v>
      </c>
      <c r="T30" s="180" t="str">
        <f t="shared" si="5"/>
        <v>BETUL</v>
      </c>
      <c r="U30" s="180" t="str">
        <f t="shared" si="6"/>
        <v>OKE</v>
      </c>
      <c r="V30" s="180" t="str">
        <f t="shared" si="7"/>
        <v>OKE</v>
      </c>
      <c r="X30" s="326" t="s">
        <v>272</v>
      </c>
      <c r="Y30" s="327">
        <v>3</v>
      </c>
      <c r="Z30" s="327" t="s">
        <v>3636</v>
      </c>
      <c r="AA30" s="327" t="s">
        <v>128</v>
      </c>
      <c r="AB30" s="248">
        <v>400</v>
      </c>
      <c r="AC30" s="328">
        <v>204</v>
      </c>
      <c r="AD30" s="328">
        <v>51</v>
      </c>
      <c r="AE30" s="328">
        <v>189</v>
      </c>
      <c r="AF30" s="328">
        <v>47.25</v>
      </c>
      <c r="AG30" s="247" t="s">
        <v>3637</v>
      </c>
    </row>
    <row r="31" spans="1:33">
      <c r="A31" s="295">
        <v>22</v>
      </c>
      <c r="B31" s="584" t="s">
        <v>272</v>
      </c>
      <c r="C31" s="585">
        <v>3</v>
      </c>
      <c r="D31" s="585" t="s">
        <v>3636</v>
      </c>
      <c r="E31" s="585" t="s">
        <v>128</v>
      </c>
      <c r="F31" s="248">
        <v>400</v>
      </c>
      <c r="G31" s="247">
        <v>284</v>
      </c>
      <c r="H31" s="249">
        <v>71</v>
      </c>
      <c r="I31" s="247">
        <v>272</v>
      </c>
      <c r="J31" s="249">
        <v>68</v>
      </c>
      <c r="K31" s="250" t="s">
        <v>3637</v>
      </c>
      <c r="M31" s="178" t="str">
        <f t="shared" si="0"/>
        <v>K</v>
      </c>
      <c r="N31" s="178" t="str">
        <f t="shared" si="1"/>
        <v>K</v>
      </c>
      <c r="O31" s="178"/>
      <c r="P31" s="184">
        <f t="shared" si="2"/>
        <v>71</v>
      </c>
      <c r="Q31" s="184">
        <f t="shared" si="3"/>
        <v>68</v>
      </c>
      <c r="R31" s="180"/>
      <c r="S31" s="180" t="str">
        <f t="shared" si="4"/>
        <v>BETUL</v>
      </c>
      <c r="T31" s="180" t="str">
        <f t="shared" si="5"/>
        <v>BETUL</v>
      </c>
      <c r="U31" s="180" t="str">
        <f t="shared" si="6"/>
        <v>OKE</v>
      </c>
      <c r="V31" s="180" t="str">
        <f t="shared" si="7"/>
        <v>OKE</v>
      </c>
      <c r="X31" s="326" t="s">
        <v>272</v>
      </c>
      <c r="Y31" s="327">
        <v>3</v>
      </c>
      <c r="Z31" s="327" t="s">
        <v>3638</v>
      </c>
      <c r="AA31" s="327" t="s">
        <v>128</v>
      </c>
      <c r="AB31" s="248">
        <v>320</v>
      </c>
      <c r="AC31" s="328">
        <v>111</v>
      </c>
      <c r="AD31" s="328">
        <v>34.6875</v>
      </c>
      <c r="AE31" s="328">
        <v>109</v>
      </c>
      <c r="AF31" s="328">
        <v>34.0625</v>
      </c>
      <c r="AG31" s="247" t="s">
        <v>3639</v>
      </c>
    </row>
    <row r="32" spans="1:33">
      <c r="A32" s="295">
        <v>23</v>
      </c>
      <c r="B32" s="584" t="s">
        <v>272</v>
      </c>
      <c r="C32" s="585">
        <v>3</v>
      </c>
      <c r="D32" s="585" t="s">
        <v>3638</v>
      </c>
      <c r="E32" s="585" t="s">
        <v>128</v>
      </c>
      <c r="F32" s="248">
        <v>320</v>
      </c>
      <c r="G32" s="247">
        <v>99</v>
      </c>
      <c r="H32" s="249">
        <v>30.9375</v>
      </c>
      <c r="I32" s="247">
        <v>99</v>
      </c>
      <c r="J32" s="249">
        <v>30.9375</v>
      </c>
      <c r="K32" s="250" t="s">
        <v>3639</v>
      </c>
      <c r="M32" s="178" t="str">
        <f t="shared" si="0"/>
        <v>K</v>
      </c>
      <c r="N32" s="178" t="str">
        <f t="shared" si="1"/>
        <v>K</v>
      </c>
      <c r="O32" s="178"/>
      <c r="P32" s="184">
        <f t="shared" si="2"/>
        <v>30.9375</v>
      </c>
      <c r="Q32" s="184">
        <f t="shared" si="3"/>
        <v>30.9375</v>
      </c>
      <c r="R32" s="180"/>
      <c r="S32" s="180" t="str">
        <f t="shared" si="4"/>
        <v>BETUL</v>
      </c>
      <c r="T32" s="180" t="str">
        <f t="shared" si="5"/>
        <v>BETUL</v>
      </c>
      <c r="U32" s="180" t="str">
        <f t="shared" si="6"/>
        <v>OKE</v>
      </c>
      <c r="V32" s="180" t="str">
        <f t="shared" si="7"/>
        <v>OKE</v>
      </c>
      <c r="X32" s="326" t="s">
        <v>272</v>
      </c>
      <c r="Y32" s="327">
        <v>3</v>
      </c>
      <c r="Z32" s="327" t="s">
        <v>3640</v>
      </c>
      <c r="AA32" s="327" t="s">
        <v>128</v>
      </c>
      <c r="AB32" s="248">
        <v>320</v>
      </c>
      <c r="AC32" s="328">
        <v>162</v>
      </c>
      <c r="AD32" s="328">
        <v>50.625</v>
      </c>
      <c r="AE32" s="328">
        <v>151</v>
      </c>
      <c r="AF32" s="328">
        <v>47.1875</v>
      </c>
      <c r="AG32" s="247" t="s">
        <v>3641</v>
      </c>
    </row>
    <row r="33" spans="1:33">
      <c r="A33" s="295">
        <v>24</v>
      </c>
      <c r="B33" s="584" t="s">
        <v>272</v>
      </c>
      <c r="C33" s="585">
        <v>3</v>
      </c>
      <c r="D33" s="585" t="s">
        <v>3623</v>
      </c>
      <c r="E33" s="585" t="s">
        <v>128</v>
      </c>
      <c r="F33" s="248">
        <v>320</v>
      </c>
      <c r="G33" s="247">
        <v>0</v>
      </c>
      <c r="H33" s="249">
        <v>0</v>
      </c>
      <c r="I33" s="247">
        <v>0</v>
      </c>
      <c r="J33" s="249">
        <v>0</v>
      </c>
      <c r="K33" s="250" t="s">
        <v>3624</v>
      </c>
      <c r="M33" s="178" t="str">
        <f t="shared" si="0"/>
        <v>K</v>
      </c>
      <c r="N33" s="178" t="str">
        <f t="shared" si="1"/>
        <v>K</v>
      </c>
      <c r="O33" s="178"/>
      <c r="P33" s="184">
        <f t="shared" si="2"/>
        <v>0</v>
      </c>
      <c r="Q33" s="184">
        <f t="shared" si="3"/>
        <v>0</v>
      </c>
      <c r="R33" s="180"/>
      <c r="S33" s="180" t="str">
        <f t="shared" si="4"/>
        <v>BETUL</v>
      </c>
      <c r="T33" s="180" t="str">
        <f t="shared" si="5"/>
        <v>BETUL</v>
      </c>
      <c r="U33" s="180" t="str">
        <f t="shared" si="6"/>
        <v>OKE</v>
      </c>
      <c r="V33" s="180" t="str">
        <f t="shared" si="7"/>
        <v>OKE</v>
      </c>
      <c r="X33" s="326" t="s">
        <v>272</v>
      </c>
      <c r="Y33" s="327">
        <v>3</v>
      </c>
      <c r="Z33" s="327" t="s">
        <v>3642</v>
      </c>
      <c r="AA33" s="327" t="s">
        <v>128</v>
      </c>
      <c r="AB33" s="248">
        <v>320</v>
      </c>
      <c r="AC33" s="328">
        <v>159</v>
      </c>
      <c r="AD33" s="328">
        <v>49.6875</v>
      </c>
      <c r="AE33" s="328">
        <v>153</v>
      </c>
      <c r="AF33" s="328">
        <v>47.8125</v>
      </c>
      <c r="AG33" s="247" t="s">
        <v>3639</v>
      </c>
    </row>
    <row r="34" spans="1:33">
      <c r="A34" s="295">
        <v>25</v>
      </c>
      <c r="B34" s="584" t="s">
        <v>272</v>
      </c>
      <c r="C34" s="585">
        <v>3</v>
      </c>
      <c r="D34" s="585" t="s">
        <v>3642</v>
      </c>
      <c r="E34" s="585" t="s">
        <v>128</v>
      </c>
      <c r="F34" s="248">
        <v>320</v>
      </c>
      <c r="G34" s="247">
        <v>167</v>
      </c>
      <c r="H34" s="249">
        <v>52.1875</v>
      </c>
      <c r="I34" s="247">
        <v>156</v>
      </c>
      <c r="J34" s="249">
        <v>48.75</v>
      </c>
      <c r="K34" s="250" t="s">
        <v>3639</v>
      </c>
      <c r="M34" s="178" t="str">
        <f t="shared" si="0"/>
        <v>K</v>
      </c>
      <c r="N34" s="178" t="str">
        <f t="shared" si="1"/>
        <v>K</v>
      </c>
      <c r="O34" s="178"/>
      <c r="P34" s="184">
        <f t="shared" si="2"/>
        <v>52.1875</v>
      </c>
      <c r="Q34" s="184">
        <f t="shared" si="3"/>
        <v>48.75</v>
      </c>
      <c r="R34" s="180"/>
      <c r="S34" s="180" t="str">
        <f t="shared" si="4"/>
        <v>BETUL</v>
      </c>
      <c r="T34" s="180" t="str">
        <f t="shared" si="5"/>
        <v>BETUL</v>
      </c>
      <c r="U34" s="180" t="str">
        <f t="shared" si="6"/>
        <v>OKE</v>
      </c>
      <c r="V34" s="180" t="str">
        <f t="shared" si="7"/>
        <v>OKE</v>
      </c>
      <c r="X34" s="326" t="s">
        <v>272</v>
      </c>
      <c r="Y34" s="327">
        <v>3</v>
      </c>
      <c r="Z34" s="327" t="s">
        <v>3643</v>
      </c>
      <c r="AA34" s="327" t="s">
        <v>128</v>
      </c>
      <c r="AB34" s="248">
        <v>320</v>
      </c>
      <c r="AC34" s="328">
        <v>143</v>
      </c>
      <c r="AD34" s="328">
        <v>44.6875</v>
      </c>
      <c r="AE34" s="328">
        <v>141</v>
      </c>
      <c r="AF34" s="328">
        <v>44.0625</v>
      </c>
      <c r="AG34" s="247" t="s">
        <v>3644</v>
      </c>
    </row>
    <row r="35" spans="1:33">
      <c r="A35" s="295">
        <v>26</v>
      </c>
      <c r="B35" s="584" t="s">
        <v>272</v>
      </c>
      <c r="C35" s="585">
        <v>3</v>
      </c>
      <c r="D35" s="585" t="s">
        <v>3643</v>
      </c>
      <c r="E35" s="585" t="s">
        <v>128</v>
      </c>
      <c r="F35" s="248">
        <v>320</v>
      </c>
      <c r="G35" s="247">
        <v>172</v>
      </c>
      <c r="H35" s="249">
        <v>53.75</v>
      </c>
      <c r="I35" s="247">
        <v>160</v>
      </c>
      <c r="J35" s="249">
        <v>50</v>
      </c>
      <c r="K35" s="250" t="s">
        <v>3644</v>
      </c>
      <c r="M35" s="178" t="str">
        <f t="shared" si="0"/>
        <v>K</v>
      </c>
      <c r="N35" s="178" t="str">
        <f t="shared" si="1"/>
        <v>K</v>
      </c>
      <c r="O35" s="178"/>
      <c r="P35" s="184">
        <f t="shared" si="2"/>
        <v>53.75</v>
      </c>
      <c r="Q35" s="184">
        <f t="shared" si="3"/>
        <v>50</v>
      </c>
      <c r="R35" s="180"/>
      <c r="S35" s="180" t="str">
        <f t="shared" si="4"/>
        <v>BETUL</v>
      </c>
      <c r="T35" s="180" t="str">
        <f t="shared" si="5"/>
        <v>BETUL</v>
      </c>
      <c r="U35" s="180" t="str">
        <f t="shared" si="6"/>
        <v>OKE</v>
      </c>
      <c r="V35" s="180" t="str">
        <f t="shared" si="7"/>
        <v>OKE</v>
      </c>
      <c r="X35" s="326" t="s">
        <v>272</v>
      </c>
      <c r="Y35" s="327">
        <v>3</v>
      </c>
      <c r="Z35" s="327" t="s">
        <v>3645</v>
      </c>
      <c r="AA35" s="327" t="s">
        <v>128</v>
      </c>
      <c r="AB35" s="248">
        <v>320</v>
      </c>
      <c r="AC35" s="328">
        <v>32</v>
      </c>
      <c r="AD35" s="328">
        <v>10</v>
      </c>
      <c r="AE35" s="328">
        <v>22</v>
      </c>
      <c r="AF35" s="328">
        <v>6.875</v>
      </c>
      <c r="AG35" s="247" t="s">
        <v>3646</v>
      </c>
    </row>
    <row r="36" spans="1:33">
      <c r="A36" s="295">
        <v>27</v>
      </c>
      <c r="B36" s="584" t="s">
        <v>272</v>
      </c>
      <c r="C36" s="585">
        <v>3</v>
      </c>
      <c r="D36" s="585" t="s">
        <v>3645</v>
      </c>
      <c r="E36" s="585" t="s">
        <v>128</v>
      </c>
      <c r="F36" s="248">
        <v>320</v>
      </c>
      <c r="G36" s="247">
        <v>55</v>
      </c>
      <c r="H36" s="249">
        <v>17.1875</v>
      </c>
      <c r="I36" s="247">
        <v>55</v>
      </c>
      <c r="J36" s="249">
        <v>17.1875</v>
      </c>
      <c r="K36" s="250" t="s">
        <v>3646</v>
      </c>
      <c r="M36" s="178" t="str">
        <f t="shared" si="0"/>
        <v>K</v>
      </c>
      <c r="N36" s="178" t="str">
        <f t="shared" si="1"/>
        <v>K</v>
      </c>
      <c r="O36" s="178"/>
      <c r="P36" s="184">
        <f t="shared" si="2"/>
        <v>17.1875</v>
      </c>
      <c r="Q36" s="184">
        <f t="shared" si="3"/>
        <v>17.1875</v>
      </c>
      <c r="R36" s="180"/>
      <c r="S36" s="180" t="str">
        <f t="shared" si="4"/>
        <v>BETUL</v>
      </c>
      <c r="T36" s="180" t="str">
        <f t="shared" si="5"/>
        <v>BETUL</v>
      </c>
      <c r="U36" s="180" t="str">
        <f t="shared" si="6"/>
        <v>OKE</v>
      </c>
      <c r="V36" s="180" t="str">
        <f t="shared" si="7"/>
        <v>OKE</v>
      </c>
      <c r="X36" s="326" t="s">
        <v>3647</v>
      </c>
      <c r="Y36" s="327">
        <v>1</v>
      </c>
      <c r="Z36" s="327" t="s">
        <v>3648</v>
      </c>
      <c r="AA36" s="327" t="s">
        <v>128</v>
      </c>
      <c r="AB36" s="248">
        <v>320</v>
      </c>
      <c r="AC36" s="328">
        <v>174</v>
      </c>
      <c r="AD36" s="328">
        <v>54.375</v>
      </c>
      <c r="AE36" s="328">
        <v>172</v>
      </c>
      <c r="AF36" s="328">
        <v>53.75</v>
      </c>
      <c r="AG36" s="247" t="s">
        <v>3649</v>
      </c>
    </row>
    <row r="37" spans="1:33">
      <c r="A37" s="295">
        <v>28</v>
      </c>
      <c r="B37" s="584" t="s">
        <v>272</v>
      </c>
      <c r="C37" s="585">
        <v>3</v>
      </c>
      <c r="D37" s="585" t="s">
        <v>3640</v>
      </c>
      <c r="E37" s="585" t="s">
        <v>128</v>
      </c>
      <c r="F37" s="248">
        <v>320</v>
      </c>
      <c r="G37" s="247">
        <v>38</v>
      </c>
      <c r="H37" s="249">
        <v>11.875</v>
      </c>
      <c r="I37" s="247">
        <v>38</v>
      </c>
      <c r="J37" s="249">
        <v>11.875</v>
      </c>
      <c r="K37" s="250" t="s">
        <v>3641</v>
      </c>
      <c r="M37" s="178" t="str">
        <f t="shared" si="0"/>
        <v>K</v>
      </c>
      <c r="N37" s="178" t="str">
        <f t="shared" si="1"/>
        <v>K</v>
      </c>
      <c r="O37" s="178"/>
      <c r="P37" s="184">
        <f t="shared" si="2"/>
        <v>11.875</v>
      </c>
      <c r="Q37" s="184">
        <f t="shared" si="3"/>
        <v>11.875</v>
      </c>
      <c r="R37" s="180"/>
      <c r="S37" s="180" t="str">
        <f t="shared" si="4"/>
        <v>BETUL</v>
      </c>
      <c r="T37" s="180" t="str">
        <f t="shared" si="5"/>
        <v>BETUL</v>
      </c>
      <c r="U37" s="180" t="str">
        <f t="shared" si="6"/>
        <v>OKE</v>
      </c>
      <c r="V37" s="180" t="str">
        <f t="shared" si="7"/>
        <v>OKE</v>
      </c>
      <c r="X37" s="326" t="s">
        <v>3647</v>
      </c>
      <c r="Y37" s="327">
        <v>1</v>
      </c>
      <c r="Z37" s="327" t="s">
        <v>3650</v>
      </c>
      <c r="AA37" s="327" t="s">
        <v>128</v>
      </c>
      <c r="AB37" s="248">
        <v>320</v>
      </c>
      <c r="AC37" s="328">
        <v>65</v>
      </c>
      <c r="AD37" s="328">
        <v>20.3125</v>
      </c>
      <c r="AE37" s="328">
        <v>76</v>
      </c>
      <c r="AF37" s="328">
        <v>23.75</v>
      </c>
      <c r="AG37" s="247" t="s">
        <v>3651</v>
      </c>
    </row>
    <row r="38" spans="1:33">
      <c r="A38" s="295">
        <v>29</v>
      </c>
      <c r="B38" s="584" t="s">
        <v>526</v>
      </c>
      <c r="C38" s="585">
        <v>1</v>
      </c>
      <c r="D38" s="585" t="s">
        <v>3648</v>
      </c>
      <c r="E38" s="585" t="s">
        <v>128</v>
      </c>
      <c r="F38" s="248">
        <v>320</v>
      </c>
      <c r="G38" s="247">
        <v>56</v>
      </c>
      <c r="H38" s="249">
        <v>17.5</v>
      </c>
      <c r="I38" s="247">
        <v>66</v>
      </c>
      <c r="J38" s="249">
        <v>20.625</v>
      </c>
      <c r="K38" s="250" t="s">
        <v>3649</v>
      </c>
      <c r="M38" s="178" t="str">
        <f t="shared" si="0"/>
        <v>K</v>
      </c>
      <c r="N38" s="178" t="str">
        <f t="shared" si="1"/>
        <v>K</v>
      </c>
      <c r="O38" s="178"/>
      <c r="P38" s="184">
        <f t="shared" si="2"/>
        <v>17.5</v>
      </c>
      <c r="Q38" s="184">
        <f t="shared" si="3"/>
        <v>20.625</v>
      </c>
      <c r="R38" s="180"/>
      <c r="S38" s="180" t="str">
        <f t="shared" si="4"/>
        <v>BETUL</v>
      </c>
      <c r="T38" s="180" t="str">
        <f t="shared" si="5"/>
        <v>BETUL</v>
      </c>
      <c r="U38" s="180" t="str">
        <f t="shared" si="6"/>
        <v>OKE</v>
      </c>
      <c r="V38" s="180" t="str">
        <f t="shared" si="7"/>
        <v>OKE</v>
      </c>
      <c r="X38" s="326" t="s">
        <v>3647</v>
      </c>
      <c r="Y38" s="327">
        <v>1</v>
      </c>
      <c r="Z38" s="327" t="s">
        <v>3652</v>
      </c>
      <c r="AA38" s="327" t="s">
        <v>128</v>
      </c>
      <c r="AB38" s="248">
        <v>320</v>
      </c>
      <c r="AC38" s="328">
        <v>144</v>
      </c>
      <c r="AD38" s="328">
        <v>45</v>
      </c>
      <c r="AE38" s="328">
        <v>187</v>
      </c>
      <c r="AF38" s="328">
        <v>58.4375</v>
      </c>
      <c r="AG38" s="247" t="s">
        <v>3653</v>
      </c>
    </row>
    <row r="39" spans="1:33">
      <c r="A39" s="295">
        <v>30</v>
      </c>
      <c r="B39" s="584" t="s">
        <v>526</v>
      </c>
      <c r="C39" s="585">
        <v>1</v>
      </c>
      <c r="D39" s="585" t="s">
        <v>3654</v>
      </c>
      <c r="E39" s="585" t="s">
        <v>128</v>
      </c>
      <c r="F39" s="248">
        <v>320</v>
      </c>
      <c r="G39" s="247">
        <v>57</v>
      </c>
      <c r="H39" s="249">
        <v>17.8125</v>
      </c>
      <c r="I39" s="247">
        <v>65</v>
      </c>
      <c r="J39" s="249">
        <v>20.3125</v>
      </c>
      <c r="K39" s="250" t="s">
        <v>3649</v>
      </c>
      <c r="M39" s="178" t="str">
        <f t="shared" si="0"/>
        <v>K</v>
      </c>
      <c r="N39" s="178" t="str">
        <f t="shared" si="1"/>
        <v>K</v>
      </c>
      <c r="O39" s="178"/>
      <c r="P39" s="184">
        <f t="shared" si="2"/>
        <v>17.8125</v>
      </c>
      <c r="Q39" s="184">
        <f t="shared" si="3"/>
        <v>20.3125</v>
      </c>
      <c r="R39" s="180"/>
      <c r="S39" s="180" t="str">
        <f t="shared" si="4"/>
        <v>BETUL</v>
      </c>
      <c r="T39" s="180" t="str">
        <f t="shared" si="5"/>
        <v>BETUL</v>
      </c>
      <c r="U39" s="180" t="str">
        <f t="shared" si="6"/>
        <v>OKE</v>
      </c>
      <c r="V39" s="180" t="str">
        <f t="shared" si="7"/>
        <v>OKE</v>
      </c>
      <c r="X39" s="326" t="s">
        <v>3647</v>
      </c>
      <c r="Y39" s="327">
        <v>1</v>
      </c>
      <c r="Z39" s="327" t="s">
        <v>3654</v>
      </c>
      <c r="AA39" s="327" t="s">
        <v>128</v>
      </c>
      <c r="AB39" s="248">
        <v>320</v>
      </c>
      <c r="AC39" s="328">
        <v>174</v>
      </c>
      <c r="AD39" s="328">
        <v>54.375</v>
      </c>
      <c r="AE39" s="328">
        <v>172</v>
      </c>
      <c r="AF39" s="328">
        <v>53.75</v>
      </c>
      <c r="AG39" s="247" t="s">
        <v>3649</v>
      </c>
    </row>
    <row r="40" spans="1:33">
      <c r="A40" s="295">
        <v>31</v>
      </c>
      <c r="B40" s="584" t="s">
        <v>526</v>
      </c>
      <c r="C40" s="585">
        <v>1</v>
      </c>
      <c r="D40" s="585" t="s">
        <v>3652</v>
      </c>
      <c r="E40" s="585" t="s">
        <v>128</v>
      </c>
      <c r="F40" s="248">
        <v>320</v>
      </c>
      <c r="G40" s="247">
        <v>168</v>
      </c>
      <c r="H40" s="249">
        <v>52.5</v>
      </c>
      <c r="I40" s="247">
        <v>170</v>
      </c>
      <c r="J40" s="249">
        <v>53.125</v>
      </c>
      <c r="K40" s="250" t="s">
        <v>3653</v>
      </c>
      <c r="M40" s="178" t="str">
        <f t="shared" si="0"/>
        <v>K</v>
      </c>
      <c r="N40" s="178" t="str">
        <f t="shared" si="1"/>
        <v>K</v>
      </c>
      <c r="O40" s="178"/>
      <c r="P40" s="184">
        <f t="shared" si="2"/>
        <v>52.5</v>
      </c>
      <c r="Q40" s="184">
        <f t="shared" si="3"/>
        <v>53.125</v>
      </c>
      <c r="R40" s="180"/>
      <c r="S40" s="180" t="str">
        <f t="shared" si="4"/>
        <v>BETUL</v>
      </c>
      <c r="T40" s="180" t="str">
        <f t="shared" si="5"/>
        <v>BETUL</v>
      </c>
      <c r="U40" s="180" t="str">
        <f t="shared" si="6"/>
        <v>OKE</v>
      </c>
      <c r="V40" s="180" t="str">
        <f t="shared" si="7"/>
        <v>OKE</v>
      </c>
      <c r="X40" s="326" t="s">
        <v>92</v>
      </c>
      <c r="Y40" s="327">
        <v>1</v>
      </c>
      <c r="Z40" s="327" t="s">
        <v>3655</v>
      </c>
      <c r="AA40" s="327" t="s">
        <v>128</v>
      </c>
      <c r="AB40" s="248">
        <v>320</v>
      </c>
      <c r="AC40" s="328">
        <v>120</v>
      </c>
      <c r="AD40" s="328">
        <v>37.5</v>
      </c>
      <c r="AE40" s="328">
        <v>113</v>
      </c>
      <c r="AF40" s="328">
        <v>35.3125</v>
      </c>
      <c r="AG40" s="247" t="s">
        <v>3656</v>
      </c>
    </row>
    <row r="41" spans="1:33">
      <c r="A41" s="295">
        <v>32</v>
      </c>
      <c r="B41" s="584" t="s">
        <v>526</v>
      </c>
      <c r="C41" s="585">
        <v>1</v>
      </c>
      <c r="D41" s="585" t="s">
        <v>3650</v>
      </c>
      <c r="E41" s="585" t="s">
        <v>128</v>
      </c>
      <c r="F41" s="248">
        <v>320</v>
      </c>
      <c r="G41" s="247">
        <v>50</v>
      </c>
      <c r="H41" s="249">
        <v>15.625</v>
      </c>
      <c r="I41" s="247">
        <v>45</v>
      </c>
      <c r="J41" s="249">
        <v>14.0625</v>
      </c>
      <c r="K41" s="250" t="s">
        <v>3651</v>
      </c>
      <c r="M41" s="178" t="str">
        <f t="shared" si="0"/>
        <v>K</v>
      </c>
      <c r="N41" s="178" t="str">
        <f t="shared" si="1"/>
        <v>K</v>
      </c>
      <c r="O41" s="178"/>
      <c r="P41" s="184">
        <f t="shared" si="2"/>
        <v>15.625</v>
      </c>
      <c r="Q41" s="184">
        <f t="shared" si="3"/>
        <v>14.0625</v>
      </c>
      <c r="R41" s="180"/>
      <c r="S41" s="180" t="str">
        <f t="shared" si="4"/>
        <v>BETUL</v>
      </c>
      <c r="T41" s="180" t="str">
        <f t="shared" si="5"/>
        <v>BETUL</v>
      </c>
      <c r="U41" s="180" t="str">
        <f t="shared" si="6"/>
        <v>OKE</v>
      </c>
      <c r="V41" s="180" t="str">
        <f t="shared" si="7"/>
        <v>OKE</v>
      </c>
      <c r="X41" s="326" t="s">
        <v>92</v>
      </c>
      <c r="Y41" s="327">
        <v>1</v>
      </c>
      <c r="Z41" s="327" t="s">
        <v>3657</v>
      </c>
      <c r="AA41" s="327" t="s">
        <v>128</v>
      </c>
      <c r="AB41" s="248">
        <v>320</v>
      </c>
      <c r="AC41" s="328">
        <v>109</v>
      </c>
      <c r="AD41" s="328">
        <v>34.0625</v>
      </c>
      <c r="AE41" s="328">
        <v>104</v>
      </c>
      <c r="AF41" s="328">
        <v>32.5</v>
      </c>
      <c r="AG41" s="247" t="s">
        <v>187</v>
      </c>
    </row>
    <row r="42" spans="1:33">
      <c r="A42" s="295">
        <v>33</v>
      </c>
      <c r="B42" s="584" t="s">
        <v>92</v>
      </c>
      <c r="C42" s="585">
        <v>1</v>
      </c>
      <c r="D42" s="585" t="s">
        <v>3655</v>
      </c>
      <c r="E42" s="585" t="s">
        <v>128</v>
      </c>
      <c r="F42" s="248">
        <v>320</v>
      </c>
      <c r="G42" s="247">
        <v>177</v>
      </c>
      <c r="H42" s="249">
        <v>55.3125</v>
      </c>
      <c r="I42" s="247">
        <v>82</v>
      </c>
      <c r="J42" s="249">
        <v>25.624999999999996</v>
      </c>
      <c r="K42" s="250" t="s">
        <v>3656</v>
      </c>
      <c r="M42" s="178" t="str">
        <f t="shared" si="0"/>
        <v>K</v>
      </c>
      <c r="N42" s="178" t="str">
        <f t="shared" si="1"/>
        <v>K</v>
      </c>
      <c r="O42" s="178"/>
      <c r="P42" s="184">
        <f t="shared" si="2"/>
        <v>55.3125</v>
      </c>
      <c r="Q42" s="184">
        <f t="shared" si="3"/>
        <v>25.624999999999996</v>
      </c>
      <c r="R42" s="180"/>
      <c r="S42" s="180" t="str">
        <f t="shared" si="4"/>
        <v>BETUL</v>
      </c>
      <c r="T42" s="180" t="str">
        <f t="shared" si="5"/>
        <v>BETUL</v>
      </c>
      <c r="U42" s="180" t="str">
        <f t="shared" si="6"/>
        <v>OKE</v>
      </c>
      <c r="V42" s="180" t="str">
        <f t="shared" si="7"/>
        <v>OKE</v>
      </c>
      <c r="X42" s="326" t="s">
        <v>92</v>
      </c>
      <c r="Y42" s="327">
        <v>1</v>
      </c>
      <c r="Z42" s="327" t="s">
        <v>3658</v>
      </c>
      <c r="AA42" s="327" t="s">
        <v>128</v>
      </c>
      <c r="AB42" s="248">
        <v>320</v>
      </c>
      <c r="AC42" s="328">
        <v>55</v>
      </c>
      <c r="AD42" s="328">
        <v>17.1875</v>
      </c>
      <c r="AE42" s="328">
        <v>51</v>
      </c>
      <c r="AF42" s="328">
        <v>15.9375</v>
      </c>
      <c r="AG42" s="247" t="s">
        <v>3659</v>
      </c>
    </row>
    <row r="43" spans="1:33">
      <c r="A43" s="295">
        <v>34</v>
      </c>
      <c r="B43" s="584" t="s">
        <v>92</v>
      </c>
      <c r="C43" s="585">
        <v>1</v>
      </c>
      <c r="D43" s="585" t="s">
        <v>3657</v>
      </c>
      <c r="E43" s="585" t="s">
        <v>128</v>
      </c>
      <c r="F43" s="248">
        <v>320</v>
      </c>
      <c r="G43" s="247">
        <v>150</v>
      </c>
      <c r="H43" s="249">
        <v>46.875</v>
      </c>
      <c r="I43" s="247">
        <v>153</v>
      </c>
      <c r="J43" s="249">
        <v>47.8125</v>
      </c>
      <c r="K43" s="250" t="s">
        <v>187</v>
      </c>
      <c r="M43" s="178" t="str">
        <f t="shared" si="0"/>
        <v>K</v>
      </c>
      <c r="N43" s="178" t="str">
        <f t="shared" si="1"/>
        <v>K</v>
      </c>
      <c r="O43" s="178"/>
      <c r="P43" s="184">
        <f t="shared" si="2"/>
        <v>46.875</v>
      </c>
      <c r="Q43" s="184">
        <f t="shared" si="3"/>
        <v>47.8125</v>
      </c>
      <c r="R43" s="180"/>
      <c r="S43" s="180" t="str">
        <f t="shared" si="4"/>
        <v>BETUL</v>
      </c>
      <c r="T43" s="180" t="str">
        <f t="shared" si="5"/>
        <v>BETUL</v>
      </c>
      <c r="U43" s="180" t="str">
        <f t="shared" si="6"/>
        <v>OKE</v>
      </c>
      <c r="V43" s="180" t="str">
        <f t="shared" si="7"/>
        <v>OKE</v>
      </c>
      <c r="X43" s="326" t="s">
        <v>92</v>
      </c>
      <c r="Y43" s="327">
        <v>1</v>
      </c>
      <c r="Z43" s="327" t="s">
        <v>3660</v>
      </c>
      <c r="AA43" s="327" t="s">
        <v>128</v>
      </c>
      <c r="AB43" s="248">
        <v>320</v>
      </c>
      <c r="AC43" s="328">
        <v>12</v>
      </c>
      <c r="AD43" s="328">
        <v>3.75</v>
      </c>
      <c r="AE43" s="328">
        <v>11</v>
      </c>
      <c r="AF43" s="328">
        <v>3.4375</v>
      </c>
      <c r="AG43" s="247" t="s">
        <v>3661</v>
      </c>
    </row>
    <row r="44" spans="1:33">
      <c r="A44" s="295">
        <v>35</v>
      </c>
      <c r="B44" s="584" t="s">
        <v>92</v>
      </c>
      <c r="C44" s="585">
        <v>1</v>
      </c>
      <c r="D44" s="585" t="s">
        <v>3658</v>
      </c>
      <c r="E44" s="585" t="s">
        <v>128</v>
      </c>
      <c r="F44" s="248">
        <v>320</v>
      </c>
      <c r="G44" s="247">
        <v>51</v>
      </c>
      <c r="H44" s="249">
        <v>15.937499999999998</v>
      </c>
      <c r="I44" s="247">
        <v>51</v>
      </c>
      <c r="J44" s="249">
        <v>15.937499999999998</v>
      </c>
      <c r="K44" s="250" t="s">
        <v>3659</v>
      </c>
      <c r="M44" s="178" t="str">
        <f t="shared" si="0"/>
        <v>K</v>
      </c>
      <c r="N44" s="178" t="str">
        <f t="shared" si="1"/>
        <v>K</v>
      </c>
      <c r="O44" s="178"/>
      <c r="P44" s="184">
        <f t="shared" si="2"/>
        <v>15.937499999999998</v>
      </c>
      <c r="Q44" s="184">
        <f t="shared" si="3"/>
        <v>15.937499999999998</v>
      </c>
      <c r="R44" s="180"/>
      <c r="S44" s="180" t="str">
        <f t="shared" si="4"/>
        <v>BETUL</v>
      </c>
      <c r="T44" s="180" t="str">
        <f t="shared" si="5"/>
        <v>BETUL</v>
      </c>
      <c r="U44" s="180" t="str">
        <f t="shared" si="6"/>
        <v>OKE</v>
      </c>
      <c r="V44" s="180" t="str">
        <f t="shared" si="7"/>
        <v>OKE</v>
      </c>
      <c r="X44" s="326" t="s">
        <v>92</v>
      </c>
      <c r="Y44" s="327">
        <v>1</v>
      </c>
      <c r="Z44" s="327" t="s">
        <v>3662</v>
      </c>
      <c r="AA44" s="327" t="s">
        <v>128</v>
      </c>
      <c r="AB44" s="248">
        <v>400</v>
      </c>
      <c r="AC44" s="328">
        <v>138</v>
      </c>
      <c r="AD44" s="328">
        <v>34.5</v>
      </c>
      <c r="AE44" s="328">
        <v>51</v>
      </c>
      <c r="AF44" s="328">
        <v>12.75</v>
      </c>
      <c r="AG44" s="247" t="s">
        <v>3663</v>
      </c>
    </row>
    <row r="45" spans="1:33" ht="14">
      <c r="A45" s="295">
        <v>36</v>
      </c>
      <c r="B45" s="584" t="s">
        <v>92</v>
      </c>
      <c r="C45" s="585">
        <v>1</v>
      </c>
      <c r="D45" s="585" t="s">
        <v>3660</v>
      </c>
      <c r="E45" s="585" t="s">
        <v>128</v>
      </c>
      <c r="F45" s="248">
        <v>320</v>
      </c>
      <c r="G45" s="247">
        <v>32</v>
      </c>
      <c r="H45" s="249">
        <v>10</v>
      </c>
      <c r="I45" s="247">
        <v>0</v>
      </c>
      <c r="J45" s="249">
        <v>0</v>
      </c>
      <c r="K45" s="587" t="s">
        <v>3661</v>
      </c>
      <c r="M45" s="178" t="str">
        <f t="shared" si="0"/>
        <v>K</v>
      </c>
      <c r="N45" s="178" t="str">
        <f t="shared" si="1"/>
        <v>K</v>
      </c>
      <c r="O45" s="178"/>
      <c r="P45" s="184">
        <f t="shared" si="2"/>
        <v>10</v>
      </c>
      <c r="Q45" s="184">
        <f t="shared" si="3"/>
        <v>0</v>
      </c>
      <c r="R45" s="180"/>
      <c r="S45" s="180" t="str">
        <f t="shared" si="4"/>
        <v>BETUL</v>
      </c>
      <c r="T45" s="180" t="str">
        <f t="shared" si="5"/>
        <v>BETUL</v>
      </c>
      <c r="U45" s="180" t="str">
        <f t="shared" si="6"/>
        <v>OKE</v>
      </c>
      <c r="V45" s="180" t="str">
        <f t="shared" si="7"/>
        <v>OKE</v>
      </c>
      <c r="X45" s="326" t="s">
        <v>92</v>
      </c>
      <c r="Y45" s="327">
        <v>1</v>
      </c>
      <c r="Z45" s="327" t="s">
        <v>3664</v>
      </c>
      <c r="AA45" s="327" t="s">
        <v>128</v>
      </c>
      <c r="AB45" s="248">
        <v>320</v>
      </c>
      <c r="AC45" s="328">
        <v>68</v>
      </c>
      <c r="AD45" s="328">
        <v>21.25</v>
      </c>
      <c r="AE45" s="328">
        <v>64</v>
      </c>
      <c r="AF45" s="328">
        <v>20</v>
      </c>
      <c r="AG45" s="247" t="s">
        <v>3665</v>
      </c>
    </row>
    <row r="46" spans="1:33" ht="14">
      <c r="A46" s="295">
        <v>37</v>
      </c>
      <c r="B46" s="584" t="s">
        <v>92</v>
      </c>
      <c r="C46" s="585">
        <v>1</v>
      </c>
      <c r="D46" s="585" t="s">
        <v>3662</v>
      </c>
      <c r="E46" s="585" t="s">
        <v>128</v>
      </c>
      <c r="F46" s="248">
        <v>400</v>
      </c>
      <c r="G46" s="247">
        <v>180</v>
      </c>
      <c r="H46" s="249">
        <v>45</v>
      </c>
      <c r="I46" s="247">
        <v>78</v>
      </c>
      <c r="J46" s="249">
        <v>19.5</v>
      </c>
      <c r="K46" s="587" t="s">
        <v>3663</v>
      </c>
      <c r="M46" s="178" t="str">
        <f t="shared" si="0"/>
        <v>K</v>
      </c>
      <c r="N46" s="178" t="str">
        <f t="shared" si="1"/>
        <v>K</v>
      </c>
      <c r="O46" s="178"/>
      <c r="P46" s="184">
        <f t="shared" si="2"/>
        <v>45</v>
      </c>
      <c r="Q46" s="184">
        <f t="shared" si="3"/>
        <v>19.5</v>
      </c>
      <c r="R46" s="180"/>
      <c r="S46" s="180" t="str">
        <f t="shared" si="4"/>
        <v>BETUL</v>
      </c>
      <c r="T46" s="180" t="str">
        <f t="shared" si="5"/>
        <v>BETUL</v>
      </c>
      <c r="U46" s="180" t="str">
        <f t="shared" si="6"/>
        <v>OKE</v>
      </c>
      <c r="V46" s="180" t="str">
        <f t="shared" si="7"/>
        <v>OKE</v>
      </c>
      <c r="X46" s="326" t="s">
        <v>92</v>
      </c>
      <c r="Y46" s="327">
        <v>1</v>
      </c>
      <c r="Z46" s="327" t="s">
        <v>3666</v>
      </c>
      <c r="AA46" s="327" t="s">
        <v>128</v>
      </c>
      <c r="AB46" s="248">
        <v>320</v>
      </c>
      <c r="AC46" s="328">
        <v>72</v>
      </c>
      <c r="AD46" s="328">
        <v>22.5</v>
      </c>
      <c r="AE46" s="328">
        <v>72</v>
      </c>
      <c r="AF46" s="328">
        <v>22.5</v>
      </c>
      <c r="AG46" s="247" t="s">
        <v>3665</v>
      </c>
    </row>
    <row r="47" spans="1:33">
      <c r="A47" s="295">
        <v>38</v>
      </c>
      <c r="B47" s="584" t="s">
        <v>92</v>
      </c>
      <c r="C47" s="585">
        <v>1</v>
      </c>
      <c r="D47" s="585" t="s">
        <v>3664</v>
      </c>
      <c r="E47" s="585" t="s">
        <v>128</v>
      </c>
      <c r="F47" s="248">
        <v>320</v>
      </c>
      <c r="G47" s="247">
        <v>96</v>
      </c>
      <c r="H47" s="249">
        <v>30</v>
      </c>
      <c r="I47" s="247">
        <v>55</v>
      </c>
      <c r="J47" s="249">
        <v>17.1875</v>
      </c>
      <c r="K47" s="250" t="s">
        <v>3665</v>
      </c>
      <c r="M47" s="178" t="str">
        <f t="shared" si="0"/>
        <v>K</v>
      </c>
      <c r="N47" s="178" t="str">
        <f t="shared" si="1"/>
        <v>K</v>
      </c>
      <c r="O47" s="178"/>
      <c r="P47" s="184">
        <f t="shared" si="2"/>
        <v>30</v>
      </c>
      <c r="Q47" s="184">
        <f t="shared" si="3"/>
        <v>17.1875</v>
      </c>
      <c r="R47" s="180"/>
      <c r="S47" s="180" t="str">
        <f t="shared" si="4"/>
        <v>BETUL</v>
      </c>
      <c r="T47" s="180" t="str">
        <f t="shared" si="5"/>
        <v>BETUL</v>
      </c>
      <c r="U47" s="180" t="str">
        <f t="shared" si="6"/>
        <v>OKE</v>
      </c>
      <c r="V47" s="180" t="str">
        <f t="shared" si="7"/>
        <v>OKE</v>
      </c>
      <c r="X47" s="326" t="s">
        <v>92</v>
      </c>
      <c r="Y47" s="327">
        <v>1</v>
      </c>
      <c r="Z47" s="327" t="s">
        <v>3667</v>
      </c>
      <c r="AA47" s="327" t="s">
        <v>128</v>
      </c>
      <c r="AB47" s="248">
        <v>320</v>
      </c>
      <c r="AC47" s="328">
        <v>68</v>
      </c>
      <c r="AD47" s="328">
        <v>21.25</v>
      </c>
      <c r="AE47" s="328">
        <v>64</v>
      </c>
      <c r="AF47" s="328">
        <v>20</v>
      </c>
      <c r="AG47" s="247" t="s">
        <v>3665</v>
      </c>
    </row>
    <row r="48" spans="1:33">
      <c r="A48" s="295">
        <v>39</v>
      </c>
      <c r="B48" s="584" t="s">
        <v>92</v>
      </c>
      <c r="C48" s="585">
        <v>1</v>
      </c>
      <c r="D48" s="585" t="s">
        <v>3666</v>
      </c>
      <c r="E48" s="585" t="s">
        <v>128</v>
      </c>
      <c r="F48" s="248">
        <v>320</v>
      </c>
      <c r="G48" s="247">
        <v>96</v>
      </c>
      <c r="H48" s="249">
        <v>30</v>
      </c>
      <c r="I48" s="247">
        <v>55</v>
      </c>
      <c r="J48" s="249">
        <v>17.1875</v>
      </c>
      <c r="K48" s="250" t="s">
        <v>3665</v>
      </c>
      <c r="M48" s="178" t="str">
        <f t="shared" si="0"/>
        <v>K</v>
      </c>
      <c r="N48" s="178" t="str">
        <f t="shared" si="1"/>
        <v>K</v>
      </c>
      <c r="O48" s="178"/>
      <c r="P48" s="184">
        <f t="shared" si="2"/>
        <v>30</v>
      </c>
      <c r="Q48" s="184">
        <f t="shared" si="3"/>
        <v>17.1875</v>
      </c>
      <c r="R48" s="180"/>
      <c r="S48" s="180" t="str">
        <f t="shared" si="4"/>
        <v>BETUL</v>
      </c>
      <c r="T48" s="180" t="str">
        <f t="shared" si="5"/>
        <v>BETUL</v>
      </c>
      <c r="U48" s="180" t="str">
        <f t="shared" si="6"/>
        <v>OKE</v>
      </c>
      <c r="V48" s="180" t="str">
        <f t="shared" si="7"/>
        <v>OKE</v>
      </c>
      <c r="X48" s="326" t="s">
        <v>92</v>
      </c>
      <c r="Y48" s="327">
        <v>1</v>
      </c>
      <c r="Z48" s="327" t="s">
        <v>3668</v>
      </c>
      <c r="AA48" s="327" t="s">
        <v>128</v>
      </c>
      <c r="AB48" s="248">
        <v>400</v>
      </c>
      <c r="AC48" s="328">
        <v>0</v>
      </c>
      <c r="AD48" s="328">
        <v>0</v>
      </c>
      <c r="AE48" s="328">
        <v>0</v>
      </c>
      <c r="AF48" s="328">
        <v>0</v>
      </c>
      <c r="AG48" s="247" t="s">
        <v>3663</v>
      </c>
    </row>
    <row r="49" spans="1:33">
      <c r="A49" s="295">
        <v>40</v>
      </c>
      <c r="B49" s="584" t="s">
        <v>92</v>
      </c>
      <c r="C49" s="585">
        <v>1</v>
      </c>
      <c r="D49" s="585" t="s">
        <v>3667</v>
      </c>
      <c r="E49" s="585" t="s">
        <v>128</v>
      </c>
      <c r="F49" s="248">
        <v>320</v>
      </c>
      <c r="G49" s="247">
        <v>101</v>
      </c>
      <c r="H49" s="249">
        <v>31.5625</v>
      </c>
      <c r="I49" s="247">
        <v>55</v>
      </c>
      <c r="J49" s="249">
        <v>17.1875</v>
      </c>
      <c r="K49" s="250" t="s">
        <v>3665</v>
      </c>
      <c r="M49" s="178" t="str">
        <f t="shared" si="0"/>
        <v>K</v>
      </c>
      <c r="N49" s="178" t="str">
        <f t="shared" si="1"/>
        <v>K</v>
      </c>
      <c r="O49" s="178"/>
      <c r="P49" s="184">
        <f t="shared" si="2"/>
        <v>31.5625</v>
      </c>
      <c r="Q49" s="184">
        <f t="shared" si="3"/>
        <v>17.1875</v>
      </c>
      <c r="R49" s="180"/>
      <c r="S49" s="180" t="str">
        <f t="shared" si="4"/>
        <v>BETUL</v>
      </c>
      <c r="T49" s="180" t="str">
        <f t="shared" si="5"/>
        <v>BETUL</v>
      </c>
      <c r="U49" s="180" t="str">
        <f t="shared" si="6"/>
        <v>OKE</v>
      </c>
      <c r="V49" s="180" t="str">
        <f t="shared" si="7"/>
        <v>OKE</v>
      </c>
      <c r="X49" s="326" t="s">
        <v>92</v>
      </c>
      <c r="Y49" s="327">
        <v>1</v>
      </c>
      <c r="Z49" s="327" t="s">
        <v>3669</v>
      </c>
      <c r="AA49" s="327" t="s">
        <v>128</v>
      </c>
      <c r="AB49" s="248">
        <v>320</v>
      </c>
      <c r="AC49" s="328">
        <v>51</v>
      </c>
      <c r="AD49" s="328">
        <v>15.9375</v>
      </c>
      <c r="AE49" s="328">
        <v>45</v>
      </c>
      <c r="AF49" s="328">
        <v>14.0625</v>
      </c>
      <c r="AG49" s="247" t="s">
        <v>187</v>
      </c>
    </row>
    <row r="50" spans="1:33">
      <c r="A50" s="295">
        <v>41</v>
      </c>
      <c r="B50" s="584" t="s">
        <v>92</v>
      </c>
      <c r="C50" s="585">
        <v>1</v>
      </c>
      <c r="D50" s="585" t="s">
        <v>3669</v>
      </c>
      <c r="E50" s="585" t="s">
        <v>128</v>
      </c>
      <c r="F50" s="248">
        <v>320</v>
      </c>
      <c r="G50" s="247">
        <v>51</v>
      </c>
      <c r="H50" s="249">
        <v>15.937499999999998</v>
      </c>
      <c r="I50" s="247">
        <v>51</v>
      </c>
      <c r="J50" s="249">
        <v>15.937499999999998</v>
      </c>
      <c r="K50" s="250" t="s">
        <v>187</v>
      </c>
      <c r="M50" s="178" t="str">
        <f t="shared" si="0"/>
        <v>K</v>
      </c>
      <c r="N50" s="178" t="str">
        <f t="shared" si="1"/>
        <v>K</v>
      </c>
      <c r="O50" s="178"/>
      <c r="P50" s="184">
        <f t="shared" si="2"/>
        <v>15.937499999999998</v>
      </c>
      <c r="Q50" s="184">
        <f t="shared" si="3"/>
        <v>15.937499999999998</v>
      </c>
      <c r="R50" s="180"/>
      <c r="S50" s="180" t="str">
        <f t="shared" si="4"/>
        <v>BETUL</v>
      </c>
      <c r="T50" s="180" t="str">
        <f t="shared" si="5"/>
        <v>BETUL</v>
      </c>
      <c r="U50" s="180" t="str">
        <f t="shared" si="6"/>
        <v>OKE</v>
      </c>
      <c r="V50" s="180" t="str">
        <f t="shared" si="7"/>
        <v>OKE</v>
      </c>
      <c r="X50" s="326" t="s">
        <v>92</v>
      </c>
      <c r="Y50" s="327">
        <v>1</v>
      </c>
      <c r="Z50" s="327" t="s">
        <v>3670</v>
      </c>
      <c r="AA50" s="327" t="s">
        <v>128</v>
      </c>
      <c r="AB50" s="248">
        <v>400</v>
      </c>
      <c r="AC50" s="328">
        <v>136</v>
      </c>
      <c r="AD50" s="328">
        <v>34</v>
      </c>
      <c r="AE50" s="328">
        <v>51</v>
      </c>
      <c r="AF50" s="328">
        <v>12.75</v>
      </c>
      <c r="AG50" s="247" t="s">
        <v>3663</v>
      </c>
    </row>
    <row r="51" spans="1:33">
      <c r="A51" s="295">
        <v>42</v>
      </c>
      <c r="B51" s="584" t="s">
        <v>92</v>
      </c>
      <c r="C51" s="585">
        <v>1</v>
      </c>
      <c r="D51" s="585" t="s">
        <v>3670</v>
      </c>
      <c r="E51" s="585" t="s">
        <v>128</v>
      </c>
      <c r="F51" s="248">
        <v>400</v>
      </c>
      <c r="G51" s="247">
        <v>180</v>
      </c>
      <c r="H51" s="249">
        <v>45</v>
      </c>
      <c r="I51" s="247">
        <v>75</v>
      </c>
      <c r="J51" s="249">
        <v>18.75</v>
      </c>
      <c r="K51" s="250" t="s">
        <v>3663</v>
      </c>
      <c r="M51" s="178" t="str">
        <f t="shared" si="0"/>
        <v>K</v>
      </c>
      <c r="N51" s="178" t="str">
        <f t="shared" si="1"/>
        <v>K</v>
      </c>
      <c r="O51" s="178"/>
      <c r="P51" s="184">
        <f t="shared" si="2"/>
        <v>45</v>
      </c>
      <c r="Q51" s="184">
        <f t="shared" si="3"/>
        <v>18.75</v>
      </c>
      <c r="R51" s="180"/>
      <c r="S51" s="180" t="str">
        <f t="shared" si="4"/>
        <v>BETUL</v>
      </c>
      <c r="T51" s="180" t="str">
        <f t="shared" si="5"/>
        <v>BETUL</v>
      </c>
      <c r="U51" s="180" t="str">
        <f t="shared" si="6"/>
        <v>OKE</v>
      </c>
      <c r="V51" s="180" t="str">
        <f t="shared" si="7"/>
        <v>OKE</v>
      </c>
      <c r="X51" s="326" t="s">
        <v>92</v>
      </c>
      <c r="Y51" s="327">
        <v>2</v>
      </c>
      <c r="Z51" s="327" t="s">
        <v>3671</v>
      </c>
      <c r="AA51" s="327" t="s">
        <v>128</v>
      </c>
      <c r="AB51" s="248">
        <v>400</v>
      </c>
      <c r="AC51" s="328">
        <v>90</v>
      </c>
      <c r="AD51" s="328">
        <v>22.5</v>
      </c>
      <c r="AE51" s="328">
        <v>80</v>
      </c>
      <c r="AF51" s="328">
        <v>20</v>
      </c>
      <c r="AG51" s="247" t="s">
        <v>3672</v>
      </c>
    </row>
    <row r="52" spans="1:33">
      <c r="A52" s="295">
        <v>43</v>
      </c>
      <c r="B52" s="584" t="s">
        <v>92</v>
      </c>
      <c r="C52" s="585">
        <v>1</v>
      </c>
      <c r="D52" s="585" t="s">
        <v>3668</v>
      </c>
      <c r="E52" s="585" t="s">
        <v>128</v>
      </c>
      <c r="F52" s="248">
        <v>400</v>
      </c>
      <c r="G52" s="247">
        <v>0</v>
      </c>
      <c r="H52" s="249">
        <v>0</v>
      </c>
      <c r="I52" s="247">
        <v>0</v>
      </c>
      <c r="J52" s="249">
        <v>0</v>
      </c>
      <c r="K52" s="250" t="s">
        <v>3663</v>
      </c>
      <c r="M52" s="178" t="str">
        <f t="shared" si="0"/>
        <v>K</v>
      </c>
      <c r="N52" s="178" t="str">
        <f t="shared" si="1"/>
        <v>K</v>
      </c>
      <c r="O52" s="178"/>
      <c r="P52" s="184">
        <f t="shared" si="2"/>
        <v>0</v>
      </c>
      <c r="Q52" s="184">
        <f t="shared" si="3"/>
        <v>0</v>
      </c>
      <c r="R52" s="180"/>
      <c r="S52" s="180" t="str">
        <f t="shared" si="4"/>
        <v>BETUL</v>
      </c>
      <c r="T52" s="180" t="str">
        <f t="shared" si="5"/>
        <v>BETUL</v>
      </c>
      <c r="U52" s="180" t="str">
        <f t="shared" si="6"/>
        <v>OKE</v>
      </c>
      <c r="V52" s="180" t="str">
        <f t="shared" si="7"/>
        <v>OKE</v>
      </c>
      <c r="X52" s="326" t="s">
        <v>92</v>
      </c>
      <c r="Y52" s="327">
        <v>2</v>
      </c>
      <c r="Z52" s="327" t="s">
        <v>3673</v>
      </c>
      <c r="AA52" s="327" t="s">
        <v>128</v>
      </c>
      <c r="AB52" s="248">
        <v>400</v>
      </c>
      <c r="AC52" s="328">
        <v>76</v>
      </c>
      <c r="AD52" s="328">
        <v>19</v>
      </c>
      <c r="AE52" s="328">
        <v>70</v>
      </c>
      <c r="AF52" s="328">
        <v>17.5</v>
      </c>
      <c r="AG52" s="247" t="s">
        <v>3672</v>
      </c>
    </row>
    <row r="53" spans="1:33">
      <c r="A53" s="295">
        <v>44</v>
      </c>
      <c r="B53" s="584" t="s">
        <v>92</v>
      </c>
      <c r="C53" s="585">
        <v>2</v>
      </c>
      <c r="D53" s="585" t="s">
        <v>3671</v>
      </c>
      <c r="E53" s="585" t="s">
        <v>128</v>
      </c>
      <c r="F53" s="248">
        <v>400</v>
      </c>
      <c r="G53" s="247">
        <v>240</v>
      </c>
      <c r="H53" s="249">
        <v>60</v>
      </c>
      <c r="I53" s="247">
        <v>218</v>
      </c>
      <c r="J53" s="249">
        <v>54.500000000000007</v>
      </c>
      <c r="K53" s="250" t="s">
        <v>3672</v>
      </c>
      <c r="M53" s="178" t="str">
        <f t="shared" si="0"/>
        <v>K</v>
      </c>
      <c r="N53" s="178" t="str">
        <f t="shared" si="1"/>
        <v>K</v>
      </c>
      <c r="O53" s="178"/>
      <c r="P53" s="184">
        <f t="shared" si="2"/>
        <v>60</v>
      </c>
      <c r="Q53" s="184">
        <f t="shared" si="3"/>
        <v>54.500000000000007</v>
      </c>
      <c r="R53" s="180"/>
      <c r="S53" s="180" t="str">
        <f t="shared" si="4"/>
        <v>BETUL</v>
      </c>
      <c r="T53" s="180" t="str">
        <f t="shared" si="5"/>
        <v>BETUL</v>
      </c>
      <c r="U53" s="180" t="str">
        <f t="shared" si="6"/>
        <v>OKE</v>
      </c>
      <c r="V53" s="180" t="str">
        <f t="shared" si="7"/>
        <v>OKE</v>
      </c>
      <c r="X53" s="326" t="s">
        <v>92</v>
      </c>
      <c r="Y53" s="327">
        <v>2</v>
      </c>
      <c r="Z53" s="327" t="s">
        <v>3674</v>
      </c>
      <c r="AA53" s="327" t="s">
        <v>128</v>
      </c>
      <c r="AB53" s="248">
        <v>400</v>
      </c>
      <c r="AC53" s="328">
        <v>113</v>
      </c>
      <c r="AD53" s="328">
        <v>28.25</v>
      </c>
      <c r="AE53" s="328">
        <v>17</v>
      </c>
      <c r="AF53" s="328">
        <v>4.25</v>
      </c>
      <c r="AG53" s="247" t="s">
        <v>3675</v>
      </c>
    </row>
    <row r="54" spans="1:33">
      <c r="A54" s="295">
        <v>45</v>
      </c>
      <c r="B54" s="584" t="s">
        <v>92</v>
      </c>
      <c r="C54" s="585">
        <v>2</v>
      </c>
      <c r="D54" s="585" t="s">
        <v>3674</v>
      </c>
      <c r="E54" s="585" t="s">
        <v>128</v>
      </c>
      <c r="F54" s="248">
        <v>400</v>
      </c>
      <c r="G54" s="247">
        <v>61</v>
      </c>
      <c r="H54" s="249">
        <v>15.25</v>
      </c>
      <c r="I54" s="247">
        <v>79</v>
      </c>
      <c r="J54" s="249">
        <v>19.75</v>
      </c>
      <c r="K54" s="250" t="s">
        <v>3675</v>
      </c>
      <c r="M54" s="178" t="str">
        <f t="shared" si="0"/>
        <v>K</v>
      </c>
      <c r="N54" s="178" t="str">
        <f t="shared" si="1"/>
        <v>K</v>
      </c>
      <c r="O54" s="178"/>
      <c r="P54" s="184">
        <f t="shared" si="2"/>
        <v>15.25</v>
      </c>
      <c r="Q54" s="184">
        <f t="shared" si="3"/>
        <v>19.75</v>
      </c>
      <c r="R54" s="180"/>
      <c r="S54" s="180" t="str">
        <f t="shared" si="4"/>
        <v>BETUL</v>
      </c>
      <c r="T54" s="180" t="str">
        <f t="shared" si="5"/>
        <v>BETUL</v>
      </c>
      <c r="U54" s="180" t="str">
        <f t="shared" si="6"/>
        <v>OKE</v>
      </c>
      <c r="V54" s="180" t="str">
        <f t="shared" si="7"/>
        <v>OKE</v>
      </c>
      <c r="X54" s="326" t="s">
        <v>92</v>
      </c>
      <c r="Y54" s="327">
        <v>2</v>
      </c>
      <c r="Z54" s="327" t="s">
        <v>3676</v>
      </c>
      <c r="AA54" s="327" t="s">
        <v>128</v>
      </c>
      <c r="AB54" s="248">
        <v>400</v>
      </c>
      <c r="AC54" s="328">
        <v>25</v>
      </c>
      <c r="AD54" s="328">
        <v>6.25</v>
      </c>
      <c r="AE54" s="328">
        <v>21</v>
      </c>
      <c r="AF54" s="328">
        <v>5.25</v>
      </c>
      <c r="AG54" s="247" t="s">
        <v>3672</v>
      </c>
    </row>
    <row r="55" spans="1:33">
      <c r="A55" s="295">
        <v>46</v>
      </c>
      <c r="B55" s="584" t="s">
        <v>92</v>
      </c>
      <c r="C55" s="585">
        <v>2</v>
      </c>
      <c r="D55" s="585" t="s">
        <v>3676</v>
      </c>
      <c r="E55" s="585" t="s">
        <v>128</v>
      </c>
      <c r="F55" s="248">
        <v>400</v>
      </c>
      <c r="G55" s="247">
        <v>28</v>
      </c>
      <c r="H55" s="249">
        <v>7.0000000000000009</v>
      </c>
      <c r="I55" s="247">
        <v>19</v>
      </c>
      <c r="J55" s="249">
        <v>4.75</v>
      </c>
      <c r="K55" s="250" t="s">
        <v>3672</v>
      </c>
      <c r="M55" s="178" t="str">
        <f t="shared" si="0"/>
        <v>K</v>
      </c>
      <c r="N55" s="178" t="str">
        <f t="shared" si="1"/>
        <v>K</v>
      </c>
      <c r="O55" s="178"/>
      <c r="P55" s="184">
        <f t="shared" si="2"/>
        <v>7.0000000000000009</v>
      </c>
      <c r="Q55" s="184">
        <f t="shared" si="3"/>
        <v>4.75</v>
      </c>
      <c r="R55" s="180"/>
      <c r="S55" s="180" t="str">
        <f t="shared" si="4"/>
        <v>BETUL</v>
      </c>
      <c r="T55" s="180" t="str">
        <f t="shared" si="5"/>
        <v>BETUL</v>
      </c>
      <c r="U55" s="180" t="str">
        <f t="shared" si="6"/>
        <v>OKE</v>
      </c>
      <c r="V55" s="180" t="str">
        <f t="shared" si="7"/>
        <v>OKE</v>
      </c>
      <c r="X55" s="326" t="s">
        <v>93</v>
      </c>
      <c r="Y55" s="327">
        <v>5</v>
      </c>
      <c r="Z55" s="327" t="s">
        <v>3677</v>
      </c>
      <c r="AA55" s="327" t="s">
        <v>128</v>
      </c>
      <c r="AB55" s="248">
        <v>320</v>
      </c>
      <c r="AC55" s="328">
        <v>0</v>
      </c>
      <c r="AD55" s="328">
        <v>0</v>
      </c>
      <c r="AE55" s="328">
        <v>0</v>
      </c>
      <c r="AF55" s="328">
        <v>0</v>
      </c>
      <c r="AG55" s="247" t="s">
        <v>3678</v>
      </c>
    </row>
    <row r="56" spans="1:33">
      <c r="A56" s="295">
        <v>47</v>
      </c>
      <c r="B56" s="584" t="s">
        <v>92</v>
      </c>
      <c r="C56" s="585">
        <v>2</v>
      </c>
      <c r="D56" s="585" t="s">
        <v>3673</v>
      </c>
      <c r="E56" s="585" t="s">
        <v>128</v>
      </c>
      <c r="F56" s="248">
        <v>400</v>
      </c>
      <c r="G56" s="247">
        <v>132</v>
      </c>
      <c r="H56" s="249">
        <v>33</v>
      </c>
      <c r="I56" s="247">
        <v>135</v>
      </c>
      <c r="J56" s="249">
        <v>33.75</v>
      </c>
      <c r="K56" s="250" t="s">
        <v>3672</v>
      </c>
      <c r="M56" s="178" t="str">
        <f t="shared" si="0"/>
        <v>K</v>
      </c>
      <c r="N56" s="178" t="str">
        <f t="shared" si="1"/>
        <v>K</v>
      </c>
      <c r="O56" s="178"/>
      <c r="P56" s="184">
        <f t="shared" si="2"/>
        <v>33</v>
      </c>
      <c r="Q56" s="184">
        <f t="shared" si="3"/>
        <v>33.75</v>
      </c>
      <c r="R56" s="180"/>
      <c r="S56" s="180" t="str">
        <f t="shared" si="4"/>
        <v>BETUL</v>
      </c>
      <c r="T56" s="180" t="str">
        <f t="shared" si="5"/>
        <v>BETUL</v>
      </c>
      <c r="U56" s="180" t="str">
        <f t="shared" si="6"/>
        <v>OKE</v>
      </c>
      <c r="V56" s="180" t="str">
        <f t="shared" si="7"/>
        <v>OKE</v>
      </c>
      <c r="X56" s="326" t="s">
        <v>93</v>
      </c>
      <c r="Y56" s="327">
        <v>5</v>
      </c>
      <c r="Z56" s="327" t="s">
        <v>3679</v>
      </c>
      <c r="AA56" s="327" t="s">
        <v>128</v>
      </c>
      <c r="AB56" s="248">
        <v>400</v>
      </c>
      <c r="AC56" s="328">
        <v>237</v>
      </c>
      <c r="AD56" s="328">
        <v>59.25</v>
      </c>
      <c r="AE56" s="328">
        <v>140</v>
      </c>
      <c r="AF56" s="328">
        <v>35</v>
      </c>
      <c r="AG56" s="247" t="s">
        <v>3680</v>
      </c>
    </row>
    <row r="57" spans="1:33">
      <c r="A57" s="295">
        <v>48</v>
      </c>
      <c r="B57" s="584" t="s">
        <v>93</v>
      </c>
      <c r="C57" s="585">
        <v>5</v>
      </c>
      <c r="D57" s="585" t="s">
        <v>3677</v>
      </c>
      <c r="E57" s="585" t="s">
        <v>128</v>
      </c>
      <c r="F57" s="248">
        <v>398</v>
      </c>
      <c r="G57" s="247">
        <v>61</v>
      </c>
      <c r="H57" s="249">
        <v>15.326633165829145</v>
      </c>
      <c r="I57" s="247">
        <v>41</v>
      </c>
      <c r="J57" s="249">
        <v>10.301507537688442</v>
      </c>
      <c r="K57" s="250"/>
      <c r="M57" s="178" t="str">
        <f t="shared" si="0"/>
        <v>K</v>
      </c>
      <c r="N57" s="178" t="str">
        <f t="shared" si="1"/>
        <v>K</v>
      </c>
      <c r="O57" s="178"/>
      <c r="P57" s="184">
        <f t="shared" si="2"/>
        <v>15.326633165829145</v>
      </c>
      <c r="Q57" s="184">
        <f t="shared" si="3"/>
        <v>10.301507537688442</v>
      </c>
      <c r="R57" s="180"/>
      <c r="S57" s="180" t="str">
        <f t="shared" si="4"/>
        <v>BETUL</v>
      </c>
      <c r="T57" s="180" t="str">
        <f t="shared" si="5"/>
        <v>BETUL</v>
      </c>
      <c r="U57" s="180" t="str">
        <f t="shared" si="6"/>
        <v>OKE</v>
      </c>
      <c r="V57" s="180" t="str">
        <f t="shared" si="7"/>
        <v>OKE</v>
      </c>
      <c r="X57" s="326" t="s">
        <v>93</v>
      </c>
      <c r="Y57" s="327">
        <v>5</v>
      </c>
      <c r="Z57" s="327" t="s">
        <v>3681</v>
      </c>
      <c r="AA57" s="327" t="s">
        <v>128</v>
      </c>
      <c r="AB57" s="248">
        <v>240</v>
      </c>
      <c r="AC57" s="328">
        <v>0</v>
      </c>
      <c r="AD57" s="328">
        <v>0</v>
      </c>
      <c r="AE57" s="328">
        <v>0</v>
      </c>
      <c r="AF57" s="328">
        <v>0</v>
      </c>
      <c r="AG57" s="247" t="s">
        <v>3682</v>
      </c>
    </row>
    <row r="58" spans="1:33">
      <c r="A58" s="295">
        <v>49</v>
      </c>
      <c r="B58" s="584" t="s">
        <v>93</v>
      </c>
      <c r="C58" s="585">
        <v>5</v>
      </c>
      <c r="D58" s="585" t="s">
        <v>3679</v>
      </c>
      <c r="E58" s="585" t="s">
        <v>128</v>
      </c>
      <c r="F58" s="248">
        <v>400</v>
      </c>
      <c r="G58" s="247">
        <v>206</v>
      </c>
      <c r="H58" s="249">
        <v>51.5</v>
      </c>
      <c r="I58" s="247">
        <v>109</v>
      </c>
      <c r="J58" s="249">
        <v>27.250000000000004</v>
      </c>
      <c r="K58" s="250" t="s">
        <v>3680</v>
      </c>
      <c r="M58" s="178" t="str">
        <f t="shared" si="0"/>
        <v>K</v>
      </c>
      <c r="N58" s="178" t="str">
        <f t="shared" si="1"/>
        <v>K</v>
      </c>
      <c r="O58" s="178"/>
      <c r="P58" s="184">
        <f t="shared" si="2"/>
        <v>51.5</v>
      </c>
      <c r="Q58" s="184">
        <f t="shared" si="3"/>
        <v>27.250000000000004</v>
      </c>
      <c r="R58" s="180"/>
      <c r="S58" s="180" t="str">
        <f t="shared" si="4"/>
        <v>BETUL</v>
      </c>
      <c r="T58" s="180" t="str">
        <f t="shared" si="5"/>
        <v>BETUL</v>
      </c>
      <c r="U58" s="180" t="str">
        <f t="shared" si="6"/>
        <v>OKE</v>
      </c>
      <c r="V58" s="180" t="str">
        <f t="shared" si="7"/>
        <v>OKE</v>
      </c>
      <c r="X58" s="326" t="s">
        <v>93</v>
      </c>
      <c r="Y58" s="327">
        <v>8</v>
      </c>
      <c r="Z58" s="327" t="s">
        <v>3683</v>
      </c>
      <c r="AA58" s="327" t="s">
        <v>128</v>
      </c>
      <c r="AB58" s="248">
        <v>320</v>
      </c>
      <c r="AC58" s="328">
        <v>140</v>
      </c>
      <c r="AD58" s="328">
        <v>43.75</v>
      </c>
      <c r="AE58" s="328">
        <v>137</v>
      </c>
      <c r="AF58" s="328">
        <v>42.8125</v>
      </c>
      <c r="AG58" s="247" t="s">
        <v>3684</v>
      </c>
    </row>
    <row r="59" spans="1:33">
      <c r="A59" s="295">
        <v>50</v>
      </c>
      <c r="B59" s="584" t="s">
        <v>93</v>
      </c>
      <c r="C59" s="585">
        <v>5</v>
      </c>
      <c r="D59" s="585" t="s">
        <v>3681</v>
      </c>
      <c r="E59" s="585" t="s">
        <v>128</v>
      </c>
      <c r="F59" s="248">
        <v>240</v>
      </c>
      <c r="G59" s="247">
        <v>88</v>
      </c>
      <c r="H59" s="249">
        <v>36.666666666666664</v>
      </c>
      <c r="I59" s="247">
        <v>74</v>
      </c>
      <c r="J59" s="249">
        <v>30.833333333333336</v>
      </c>
      <c r="K59" s="250" t="s">
        <v>3682</v>
      </c>
      <c r="M59" s="178" t="str">
        <f t="shared" si="0"/>
        <v>K</v>
      </c>
      <c r="N59" s="178" t="str">
        <f t="shared" si="1"/>
        <v>K</v>
      </c>
      <c r="O59" s="178"/>
      <c r="P59" s="184">
        <f t="shared" si="2"/>
        <v>36.666666666666664</v>
      </c>
      <c r="Q59" s="184">
        <f t="shared" si="3"/>
        <v>30.833333333333336</v>
      </c>
      <c r="R59" s="180"/>
      <c r="S59" s="180" t="str">
        <f t="shared" si="4"/>
        <v>BETUL</v>
      </c>
      <c r="T59" s="180" t="str">
        <f t="shared" si="5"/>
        <v>BETUL</v>
      </c>
      <c r="U59" s="180" t="str">
        <f t="shared" si="6"/>
        <v>OKE</v>
      </c>
      <c r="V59" s="180" t="str">
        <f t="shared" si="7"/>
        <v>OKE</v>
      </c>
      <c r="X59" s="326" t="s">
        <v>93</v>
      </c>
      <c r="Y59" s="327">
        <v>8</v>
      </c>
      <c r="Z59" s="327" t="s">
        <v>3685</v>
      </c>
      <c r="AA59" s="327" t="s">
        <v>128</v>
      </c>
      <c r="AB59" s="248">
        <v>320</v>
      </c>
      <c r="AC59" s="328">
        <v>75</v>
      </c>
      <c r="AD59" s="328">
        <v>23.4375</v>
      </c>
      <c r="AE59" s="328">
        <v>25</v>
      </c>
      <c r="AF59" s="328">
        <v>7.8125</v>
      </c>
      <c r="AG59" s="247" t="s">
        <v>3686</v>
      </c>
    </row>
    <row r="60" spans="1:33">
      <c r="A60" s="295">
        <v>51</v>
      </c>
      <c r="B60" s="584" t="s">
        <v>93</v>
      </c>
      <c r="C60" s="585">
        <v>5</v>
      </c>
      <c r="D60" s="585" t="s">
        <v>3687</v>
      </c>
      <c r="E60" s="585" t="s">
        <v>128</v>
      </c>
      <c r="F60" s="248">
        <v>320</v>
      </c>
      <c r="G60" s="247">
        <v>47</v>
      </c>
      <c r="H60" s="249">
        <v>14.6875</v>
      </c>
      <c r="I60" s="247">
        <v>47</v>
      </c>
      <c r="J60" s="249">
        <v>14.6875</v>
      </c>
      <c r="K60" s="250" t="s">
        <v>3688</v>
      </c>
      <c r="M60" s="178" t="str">
        <f t="shared" si="0"/>
        <v>K</v>
      </c>
      <c r="N60" s="178" t="str">
        <f t="shared" si="1"/>
        <v>K</v>
      </c>
      <c r="O60" s="178"/>
      <c r="P60" s="184">
        <f t="shared" si="2"/>
        <v>14.6875</v>
      </c>
      <c r="Q60" s="184">
        <f t="shared" si="3"/>
        <v>14.6875</v>
      </c>
      <c r="R60" s="180"/>
      <c r="S60" s="180" t="str">
        <f t="shared" si="4"/>
        <v>BETUL</v>
      </c>
      <c r="T60" s="180" t="str">
        <f t="shared" si="5"/>
        <v>BETUL</v>
      </c>
      <c r="U60" s="180" t="str">
        <f t="shared" si="6"/>
        <v>OKE</v>
      </c>
      <c r="V60" s="180" t="str">
        <f t="shared" si="7"/>
        <v>OKE</v>
      </c>
      <c r="X60" s="326" t="s">
        <v>93</v>
      </c>
      <c r="Y60" s="327">
        <v>5</v>
      </c>
      <c r="Z60" s="327" t="s">
        <v>3687</v>
      </c>
      <c r="AA60" s="327" t="s">
        <v>128</v>
      </c>
      <c r="AB60" s="248">
        <v>320</v>
      </c>
      <c r="AC60" s="328">
        <v>82</v>
      </c>
      <c r="AD60" s="328">
        <v>25.625</v>
      </c>
      <c r="AE60" s="328">
        <v>85</v>
      </c>
      <c r="AF60" s="328">
        <v>26.5625</v>
      </c>
      <c r="AG60" s="247" t="s">
        <v>3688</v>
      </c>
    </row>
    <row r="61" spans="1:33">
      <c r="A61" s="295">
        <v>52</v>
      </c>
      <c r="B61" s="584" t="s">
        <v>93</v>
      </c>
      <c r="C61" s="585">
        <v>5</v>
      </c>
      <c r="D61" s="585" t="s">
        <v>323</v>
      </c>
      <c r="E61" s="585" t="s">
        <v>131</v>
      </c>
      <c r="F61" s="248">
        <v>240</v>
      </c>
      <c r="G61" s="247">
        <v>160</v>
      </c>
      <c r="H61" s="249">
        <v>66.666666666666657</v>
      </c>
      <c r="I61" s="247">
        <v>152</v>
      </c>
      <c r="J61" s="249">
        <v>63.333333333333329</v>
      </c>
      <c r="K61" s="250" t="s">
        <v>324</v>
      </c>
      <c r="M61" s="178" t="str">
        <f t="shared" si="0"/>
        <v>K</v>
      </c>
      <c r="N61" s="178" t="str">
        <f t="shared" si="1"/>
        <v>K</v>
      </c>
      <c r="O61" s="178"/>
      <c r="P61" s="184">
        <f t="shared" si="2"/>
        <v>66.666666666666657</v>
      </c>
      <c r="Q61" s="184">
        <f t="shared" si="3"/>
        <v>63.333333333333329</v>
      </c>
      <c r="R61" s="180"/>
      <c r="S61" s="180" t="str">
        <f t="shared" si="4"/>
        <v>BETUL</v>
      </c>
      <c r="T61" s="180" t="str">
        <f t="shared" si="5"/>
        <v>BETUL</v>
      </c>
      <c r="U61" s="180" t="str">
        <f t="shared" si="6"/>
        <v>OKE</v>
      </c>
      <c r="V61" s="180" t="str">
        <f t="shared" si="7"/>
        <v>OKE</v>
      </c>
      <c r="X61" s="326" t="s">
        <v>93</v>
      </c>
      <c r="Y61" s="327">
        <v>8</v>
      </c>
      <c r="Z61" s="327" t="s">
        <v>3689</v>
      </c>
      <c r="AA61" s="327" t="s">
        <v>128</v>
      </c>
      <c r="AB61" s="248">
        <v>320</v>
      </c>
      <c r="AC61" s="328">
        <v>77</v>
      </c>
      <c r="AD61" s="328">
        <v>24.0625</v>
      </c>
      <c r="AE61" s="328">
        <v>50</v>
      </c>
      <c r="AF61" s="328">
        <v>15.625</v>
      </c>
      <c r="AG61" s="247" t="s">
        <v>3690</v>
      </c>
    </row>
    <row r="62" spans="1:33">
      <c r="A62" s="295">
        <v>53</v>
      </c>
      <c r="B62" s="584" t="s">
        <v>93</v>
      </c>
      <c r="C62" s="585">
        <v>5</v>
      </c>
      <c r="D62" s="585" t="s">
        <v>3691</v>
      </c>
      <c r="E62" s="585" t="s">
        <v>128</v>
      </c>
      <c r="F62" s="248">
        <v>400</v>
      </c>
      <c r="G62" s="247">
        <v>64</v>
      </c>
      <c r="H62" s="249">
        <v>16</v>
      </c>
      <c r="I62" s="247">
        <v>0</v>
      </c>
      <c r="J62" s="249">
        <v>0</v>
      </c>
      <c r="K62" s="250" t="s">
        <v>3692</v>
      </c>
      <c r="M62" s="178" t="str">
        <f t="shared" si="0"/>
        <v>K</v>
      </c>
      <c r="N62" s="178" t="str">
        <f t="shared" si="1"/>
        <v>K</v>
      </c>
      <c r="O62" s="178"/>
      <c r="P62" s="184">
        <f t="shared" si="2"/>
        <v>16</v>
      </c>
      <c r="Q62" s="184">
        <f t="shared" si="3"/>
        <v>0</v>
      </c>
      <c r="R62" s="180"/>
      <c r="S62" s="180" t="str">
        <f t="shared" si="4"/>
        <v>BETUL</v>
      </c>
      <c r="T62" s="180" t="str">
        <f t="shared" si="5"/>
        <v>BETUL</v>
      </c>
      <c r="U62" s="180" t="str">
        <f t="shared" si="6"/>
        <v>OKE</v>
      </c>
      <c r="V62" s="180" t="str">
        <f t="shared" si="7"/>
        <v>OKE</v>
      </c>
      <c r="X62" s="326" t="s">
        <v>93</v>
      </c>
      <c r="Y62" s="327">
        <v>5</v>
      </c>
      <c r="Z62" s="327" t="s">
        <v>323</v>
      </c>
      <c r="AA62" s="327" t="s">
        <v>131</v>
      </c>
      <c r="AB62" s="248">
        <v>240</v>
      </c>
      <c r="AC62" s="328">
        <v>214</v>
      </c>
      <c r="AD62" s="328">
        <v>89.1666666666667</v>
      </c>
      <c r="AE62" s="328">
        <v>192</v>
      </c>
      <c r="AF62" s="328">
        <v>80</v>
      </c>
      <c r="AG62" s="247" t="s">
        <v>324</v>
      </c>
    </row>
    <row r="63" spans="1:33">
      <c r="A63" s="295">
        <v>54</v>
      </c>
      <c r="B63" s="584" t="s">
        <v>93</v>
      </c>
      <c r="C63" s="585">
        <v>6</v>
      </c>
      <c r="D63" s="585" t="s">
        <v>327</v>
      </c>
      <c r="E63" s="585" t="s">
        <v>128</v>
      </c>
      <c r="F63" s="248">
        <v>398</v>
      </c>
      <c r="G63" s="247">
        <v>0</v>
      </c>
      <c r="H63" s="249">
        <v>0</v>
      </c>
      <c r="I63" s="247">
        <v>0</v>
      </c>
      <c r="J63" s="249">
        <v>0</v>
      </c>
      <c r="K63" s="250"/>
      <c r="M63" s="178" t="str">
        <f t="shared" si="0"/>
        <v>K</v>
      </c>
      <c r="N63" s="178" t="str">
        <f t="shared" si="1"/>
        <v>K</v>
      </c>
      <c r="O63" s="178"/>
      <c r="P63" s="184">
        <f t="shared" si="2"/>
        <v>0</v>
      </c>
      <c r="Q63" s="184">
        <f t="shared" si="3"/>
        <v>0</v>
      </c>
      <c r="R63" s="180"/>
      <c r="S63" s="180" t="str">
        <f t="shared" si="4"/>
        <v>BETUL</v>
      </c>
      <c r="T63" s="180" t="str">
        <f t="shared" si="5"/>
        <v>BETUL</v>
      </c>
      <c r="U63" s="180" t="str">
        <f t="shared" si="6"/>
        <v>OKE</v>
      </c>
      <c r="V63" s="180" t="str">
        <f t="shared" si="7"/>
        <v>OKE</v>
      </c>
      <c r="X63" s="326" t="s">
        <v>93</v>
      </c>
      <c r="Y63" s="327">
        <v>5</v>
      </c>
      <c r="Z63" s="327" t="s">
        <v>3691</v>
      </c>
      <c r="AA63" s="327" t="s">
        <v>128</v>
      </c>
      <c r="AB63" s="248">
        <v>400</v>
      </c>
      <c r="AC63" s="328">
        <v>116</v>
      </c>
      <c r="AD63" s="328">
        <v>29</v>
      </c>
      <c r="AE63" s="328">
        <v>113</v>
      </c>
      <c r="AF63" s="328">
        <v>28.25</v>
      </c>
      <c r="AG63" s="247" t="s">
        <v>3692</v>
      </c>
    </row>
    <row r="64" spans="1:33">
      <c r="A64" s="295">
        <v>55</v>
      </c>
      <c r="B64" s="584" t="s">
        <v>93</v>
      </c>
      <c r="C64" s="585">
        <v>6</v>
      </c>
      <c r="D64" s="585" t="s">
        <v>3693</v>
      </c>
      <c r="E64" s="585" t="s">
        <v>131</v>
      </c>
      <c r="F64" s="248">
        <v>240</v>
      </c>
      <c r="G64" s="247">
        <v>207</v>
      </c>
      <c r="H64" s="249">
        <v>86.25</v>
      </c>
      <c r="I64" s="247">
        <v>209</v>
      </c>
      <c r="J64" s="249">
        <v>87.083333333333329</v>
      </c>
      <c r="K64" s="250" t="s">
        <v>3694</v>
      </c>
      <c r="M64" s="178" t="str">
        <f t="shared" si="0"/>
        <v>B</v>
      </c>
      <c r="N64" s="178" t="str">
        <f t="shared" si="1"/>
        <v>B</v>
      </c>
      <c r="O64" s="178"/>
      <c r="P64" s="184">
        <f t="shared" si="2"/>
        <v>86.25</v>
      </c>
      <c r="Q64" s="184">
        <f t="shared" si="3"/>
        <v>87.083333333333329</v>
      </c>
      <c r="R64" s="180"/>
      <c r="S64" s="180" t="str">
        <f t="shared" si="4"/>
        <v>BETUL</v>
      </c>
      <c r="T64" s="180" t="str">
        <f t="shared" si="5"/>
        <v>BETUL</v>
      </c>
      <c r="U64" s="180" t="str">
        <f t="shared" si="6"/>
        <v>OKE</v>
      </c>
      <c r="V64" s="180" t="str">
        <f t="shared" si="7"/>
        <v>OKE</v>
      </c>
      <c r="X64" s="326" t="s">
        <v>93</v>
      </c>
      <c r="Y64" s="327">
        <v>6</v>
      </c>
      <c r="Z64" s="327" t="s">
        <v>327</v>
      </c>
      <c r="AA64" s="327" t="s">
        <v>131</v>
      </c>
      <c r="AB64" s="248">
        <v>240</v>
      </c>
      <c r="AC64" s="328">
        <v>186</v>
      </c>
      <c r="AD64" s="328">
        <v>77.5</v>
      </c>
      <c r="AE64" s="328">
        <v>210</v>
      </c>
      <c r="AF64" s="328">
        <v>87.5</v>
      </c>
      <c r="AG64" s="247" t="s">
        <v>328</v>
      </c>
    </row>
    <row r="65" spans="1:33">
      <c r="A65" s="295">
        <v>56</v>
      </c>
      <c r="B65" s="584" t="s">
        <v>93</v>
      </c>
      <c r="C65" s="585">
        <v>6</v>
      </c>
      <c r="D65" s="585" t="s">
        <v>3695</v>
      </c>
      <c r="E65" s="585" t="s">
        <v>131</v>
      </c>
      <c r="F65" s="248">
        <v>240</v>
      </c>
      <c r="G65" s="247">
        <v>60</v>
      </c>
      <c r="H65" s="249">
        <v>25</v>
      </c>
      <c r="I65" s="247">
        <v>61</v>
      </c>
      <c r="J65" s="249">
        <v>25.416666666666664</v>
      </c>
      <c r="K65" s="250" t="s">
        <v>3696</v>
      </c>
      <c r="M65" s="178" t="str">
        <f t="shared" si="0"/>
        <v>K</v>
      </c>
      <c r="N65" s="178" t="str">
        <f t="shared" si="1"/>
        <v>K</v>
      </c>
      <c r="O65" s="178"/>
      <c r="P65" s="184">
        <f t="shared" si="2"/>
        <v>25</v>
      </c>
      <c r="Q65" s="184">
        <f t="shared" si="3"/>
        <v>25.416666666666664</v>
      </c>
      <c r="R65" s="180"/>
      <c r="S65" s="180" t="str">
        <f t="shared" si="4"/>
        <v>BETUL</v>
      </c>
      <c r="T65" s="180" t="str">
        <f t="shared" si="5"/>
        <v>BETUL</v>
      </c>
      <c r="U65" s="180" t="str">
        <f t="shared" si="6"/>
        <v>OKE</v>
      </c>
      <c r="V65" s="180" t="str">
        <f t="shared" si="7"/>
        <v>OKE</v>
      </c>
      <c r="X65" s="326" t="s">
        <v>93</v>
      </c>
      <c r="Y65" s="327">
        <v>6</v>
      </c>
      <c r="Z65" s="327" t="s">
        <v>3693</v>
      </c>
      <c r="AA65" s="327" t="s">
        <v>131</v>
      </c>
      <c r="AB65" s="248">
        <v>240</v>
      </c>
      <c r="AC65" s="328">
        <v>90</v>
      </c>
      <c r="AD65" s="328">
        <v>37.5</v>
      </c>
      <c r="AE65" s="328">
        <v>113</v>
      </c>
      <c r="AF65" s="328">
        <v>47.0833333333333</v>
      </c>
      <c r="AG65" s="247" t="s">
        <v>3694</v>
      </c>
    </row>
    <row r="66" spans="1:33">
      <c r="A66" s="295">
        <v>57</v>
      </c>
      <c r="B66" s="584" t="s">
        <v>93</v>
      </c>
      <c r="C66" s="585">
        <v>6</v>
      </c>
      <c r="D66" s="585" t="s">
        <v>284</v>
      </c>
      <c r="E66" s="585" t="s">
        <v>131</v>
      </c>
      <c r="F66" s="248">
        <v>240</v>
      </c>
      <c r="G66" s="247">
        <v>216</v>
      </c>
      <c r="H66" s="249">
        <v>90</v>
      </c>
      <c r="I66" s="247">
        <v>235</v>
      </c>
      <c r="J66" s="249">
        <v>97.916666666666657</v>
      </c>
      <c r="K66" s="250" t="s">
        <v>285</v>
      </c>
      <c r="M66" s="178" t="str">
        <f t="shared" si="0"/>
        <v>B</v>
      </c>
      <c r="N66" s="178" t="str">
        <f t="shared" si="1"/>
        <v>B</v>
      </c>
      <c r="O66" s="178"/>
      <c r="P66" s="184">
        <f t="shared" si="2"/>
        <v>90</v>
      </c>
      <c r="Q66" s="184">
        <f t="shared" si="3"/>
        <v>97.916666666666657</v>
      </c>
      <c r="R66" s="180"/>
      <c r="S66" s="180" t="str">
        <f t="shared" si="4"/>
        <v>BETUL</v>
      </c>
      <c r="T66" s="180" t="str">
        <f t="shared" si="5"/>
        <v>BETUL</v>
      </c>
      <c r="U66" s="180" t="str">
        <f t="shared" si="6"/>
        <v>OKE</v>
      </c>
      <c r="V66" s="180" t="str">
        <f t="shared" si="7"/>
        <v>OKE</v>
      </c>
      <c r="X66" s="326" t="s">
        <v>93</v>
      </c>
      <c r="Y66" s="327">
        <v>6</v>
      </c>
      <c r="Z66" s="327" t="s">
        <v>3695</v>
      </c>
      <c r="AA66" s="327" t="s">
        <v>131</v>
      </c>
      <c r="AB66" s="248">
        <v>240</v>
      </c>
      <c r="AC66" s="328">
        <v>145</v>
      </c>
      <c r="AD66" s="328">
        <v>60.4166666666667</v>
      </c>
      <c r="AE66" s="328">
        <v>117</v>
      </c>
      <c r="AF66" s="328">
        <v>48.75</v>
      </c>
      <c r="AG66" s="247" t="s">
        <v>3696</v>
      </c>
    </row>
    <row r="67" spans="1:33">
      <c r="A67" s="295">
        <v>58</v>
      </c>
      <c r="B67" s="584" t="s">
        <v>93</v>
      </c>
      <c r="C67" s="585">
        <v>6</v>
      </c>
      <c r="D67" s="585" t="s">
        <v>3697</v>
      </c>
      <c r="E67" s="585" t="s">
        <v>128</v>
      </c>
      <c r="F67" s="248">
        <v>240</v>
      </c>
      <c r="G67" s="247">
        <v>12</v>
      </c>
      <c r="H67" s="249">
        <v>5</v>
      </c>
      <c r="I67" s="247">
        <v>10</v>
      </c>
      <c r="J67" s="249">
        <v>4.1666666666666661</v>
      </c>
      <c r="K67" s="250" t="s">
        <v>3698</v>
      </c>
      <c r="M67" s="178" t="str">
        <f t="shared" si="0"/>
        <v>K</v>
      </c>
      <c r="N67" s="178" t="str">
        <f t="shared" si="1"/>
        <v>K</v>
      </c>
      <c r="O67" s="178"/>
      <c r="P67" s="184">
        <f t="shared" si="2"/>
        <v>5</v>
      </c>
      <c r="Q67" s="184">
        <f t="shared" si="3"/>
        <v>4.1666666666666661</v>
      </c>
      <c r="R67" s="180"/>
      <c r="S67" s="180" t="str">
        <f t="shared" si="4"/>
        <v>BETUL</v>
      </c>
      <c r="T67" s="180" t="str">
        <f t="shared" si="5"/>
        <v>BETUL</v>
      </c>
      <c r="U67" s="180" t="str">
        <f t="shared" si="6"/>
        <v>OKE</v>
      </c>
      <c r="V67" s="180" t="str">
        <f t="shared" si="7"/>
        <v>OKE</v>
      </c>
      <c r="X67" s="326" t="s">
        <v>93</v>
      </c>
      <c r="Y67" s="327">
        <v>6</v>
      </c>
      <c r="Z67" s="327" t="s">
        <v>284</v>
      </c>
      <c r="AA67" s="327" t="s">
        <v>131</v>
      </c>
      <c r="AB67" s="248">
        <v>240</v>
      </c>
      <c r="AC67" s="328">
        <v>196</v>
      </c>
      <c r="AD67" s="328">
        <v>81.6666666666667</v>
      </c>
      <c r="AE67" s="328">
        <v>191</v>
      </c>
      <c r="AF67" s="328">
        <v>79.5833333333333</v>
      </c>
      <c r="AG67" s="247" t="s">
        <v>285</v>
      </c>
    </row>
    <row r="68" spans="1:33">
      <c r="A68" s="295">
        <v>59</v>
      </c>
      <c r="B68" s="584" t="s">
        <v>93</v>
      </c>
      <c r="C68" s="585">
        <v>6</v>
      </c>
      <c r="D68" s="585" t="s">
        <v>3699</v>
      </c>
      <c r="E68" s="585" t="s">
        <v>128</v>
      </c>
      <c r="F68" s="248">
        <v>240</v>
      </c>
      <c r="G68" s="247">
        <v>84</v>
      </c>
      <c r="H68" s="249">
        <v>35</v>
      </c>
      <c r="I68" s="247">
        <v>72</v>
      </c>
      <c r="J68" s="249">
        <v>30</v>
      </c>
      <c r="K68" s="250" t="s">
        <v>3700</v>
      </c>
      <c r="M68" s="178" t="str">
        <f t="shared" si="0"/>
        <v>K</v>
      </c>
      <c r="N68" s="178" t="str">
        <f t="shared" si="1"/>
        <v>K</v>
      </c>
      <c r="O68" s="178"/>
      <c r="P68" s="184">
        <f t="shared" si="2"/>
        <v>35</v>
      </c>
      <c r="Q68" s="184">
        <f t="shared" si="3"/>
        <v>30</v>
      </c>
      <c r="R68" s="180"/>
      <c r="S68" s="180" t="str">
        <f t="shared" si="4"/>
        <v>BETUL</v>
      </c>
      <c r="T68" s="180" t="str">
        <f t="shared" si="5"/>
        <v>BETUL</v>
      </c>
      <c r="U68" s="180" t="str">
        <f t="shared" si="6"/>
        <v>OKE</v>
      </c>
      <c r="V68" s="180" t="str">
        <f t="shared" si="7"/>
        <v>OKE</v>
      </c>
      <c r="X68" s="326" t="s">
        <v>93</v>
      </c>
      <c r="Y68" s="327">
        <v>6</v>
      </c>
      <c r="Z68" s="327" t="s">
        <v>3697</v>
      </c>
      <c r="AA68" s="327" t="s">
        <v>128</v>
      </c>
      <c r="AB68" s="248">
        <v>240</v>
      </c>
      <c r="AC68" s="328">
        <v>0</v>
      </c>
      <c r="AD68" s="328">
        <v>0</v>
      </c>
      <c r="AE68" s="328">
        <v>0</v>
      </c>
      <c r="AF68" s="328">
        <v>0</v>
      </c>
      <c r="AG68" s="247" t="s">
        <v>3698</v>
      </c>
    </row>
    <row r="69" spans="1:33">
      <c r="A69" s="295">
        <v>60</v>
      </c>
      <c r="B69" s="584" t="s">
        <v>93</v>
      </c>
      <c r="C69" s="585">
        <v>6</v>
      </c>
      <c r="D69" s="585" t="s">
        <v>289</v>
      </c>
      <c r="E69" s="585" t="s">
        <v>131</v>
      </c>
      <c r="F69" s="248">
        <v>240</v>
      </c>
      <c r="G69" s="247">
        <v>188</v>
      </c>
      <c r="H69" s="249">
        <v>78.333333333333329</v>
      </c>
      <c r="I69" s="247">
        <v>189</v>
      </c>
      <c r="J69" s="249">
        <v>78.75</v>
      </c>
      <c r="K69" s="250" t="s">
        <v>290</v>
      </c>
      <c r="M69" s="178" t="str">
        <f t="shared" si="0"/>
        <v>K</v>
      </c>
      <c r="N69" s="178" t="str">
        <f t="shared" si="1"/>
        <v>K</v>
      </c>
      <c r="O69" s="178"/>
      <c r="P69" s="184">
        <f t="shared" si="2"/>
        <v>78.333333333333329</v>
      </c>
      <c r="Q69" s="184">
        <f t="shared" si="3"/>
        <v>78.75</v>
      </c>
      <c r="R69" s="180"/>
      <c r="S69" s="180" t="str">
        <f t="shared" si="4"/>
        <v>BETUL</v>
      </c>
      <c r="T69" s="180" t="str">
        <f t="shared" si="5"/>
        <v>BETUL</v>
      </c>
      <c r="U69" s="180" t="str">
        <f t="shared" si="6"/>
        <v>OKE</v>
      </c>
      <c r="V69" s="180" t="str">
        <f t="shared" si="7"/>
        <v>OKE</v>
      </c>
      <c r="X69" s="326" t="s">
        <v>93</v>
      </c>
      <c r="Y69" s="327">
        <v>6</v>
      </c>
      <c r="Z69" s="327" t="s">
        <v>3699</v>
      </c>
      <c r="AA69" s="327" t="s">
        <v>128</v>
      </c>
      <c r="AB69" s="248">
        <v>240</v>
      </c>
      <c r="AC69" s="328">
        <v>131</v>
      </c>
      <c r="AD69" s="328">
        <v>54.5833333333333</v>
      </c>
      <c r="AE69" s="328">
        <v>109</v>
      </c>
      <c r="AF69" s="328">
        <v>45.4166666666667</v>
      </c>
      <c r="AG69" s="247" t="s">
        <v>3700</v>
      </c>
    </row>
    <row r="70" spans="1:33">
      <c r="A70" s="295">
        <v>61</v>
      </c>
      <c r="B70" s="584" t="s">
        <v>93</v>
      </c>
      <c r="C70" s="585">
        <v>6</v>
      </c>
      <c r="D70" s="585" t="s">
        <v>3701</v>
      </c>
      <c r="E70" s="585" t="s">
        <v>131</v>
      </c>
      <c r="F70" s="248">
        <v>240</v>
      </c>
      <c r="G70" s="247">
        <v>185</v>
      </c>
      <c r="H70" s="249">
        <v>77.083333333333343</v>
      </c>
      <c r="I70" s="247">
        <v>141</v>
      </c>
      <c r="J70" s="249">
        <v>58.75</v>
      </c>
      <c r="K70" s="250" t="s">
        <v>3702</v>
      </c>
      <c r="M70" s="178" t="str">
        <f t="shared" si="0"/>
        <v>K</v>
      </c>
      <c r="N70" s="178" t="str">
        <f t="shared" si="1"/>
        <v>K</v>
      </c>
      <c r="O70" s="178"/>
      <c r="P70" s="184">
        <f t="shared" si="2"/>
        <v>77.083333333333343</v>
      </c>
      <c r="Q70" s="184">
        <f t="shared" si="3"/>
        <v>58.75</v>
      </c>
      <c r="R70" s="180"/>
      <c r="S70" s="180" t="str">
        <f t="shared" si="4"/>
        <v>BETUL</v>
      </c>
      <c r="T70" s="180" t="str">
        <f t="shared" si="5"/>
        <v>BETUL</v>
      </c>
      <c r="U70" s="180" t="str">
        <f t="shared" si="6"/>
        <v>OKE</v>
      </c>
      <c r="V70" s="180" t="str">
        <f t="shared" si="7"/>
        <v>OKE</v>
      </c>
      <c r="X70" s="326" t="s">
        <v>93</v>
      </c>
      <c r="Y70" s="327">
        <v>6</v>
      </c>
      <c r="Z70" s="327" t="s">
        <v>289</v>
      </c>
      <c r="AA70" s="327" t="s">
        <v>131</v>
      </c>
      <c r="AB70" s="248">
        <v>240</v>
      </c>
      <c r="AC70" s="328">
        <v>161</v>
      </c>
      <c r="AD70" s="328">
        <v>67.0833333333333</v>
      </c>
      <c r="AE70" s="328">
        <v>201</v>
      </c>
      <c r="AF70" s="328">
        <v>83.75</v>
      </c>
      <c r="AG70" s="247" t="s">
        <v>290</v>
      </c>
    </row>
    <row r="71" spans="1:33">
      <c r="A71" s="295">
        <v>62</v>
      </c>
      <c r="B71" s="584" t="s">
        <v>93</v>
      </c>
      <c r="C71" s="585">
        <v>6</v>
      </c>
      <c r="D71" s="585" t="s">
        <v>3703</v>
      </c>
      <c r="E71" s="585" t="s">
        <v>131</v>
      </c>
      <c r="F71" s="248">
        <v>240</v>
      </c>
      <c r="G71" s="247">
        <v>32</v>
      </c>
      <c r="H71" s="249">
        <v>13.333333333333334</v>
      </c>
      <c r="I71" s="247">
        <v>31</v>
      </c>
      <c r="J71" s="249">
        <v>12.916666666666668</v>
      </c>
      <c r="K71" s="250" t="s">
        <v>3704</v>
      </c>
      <c r="M71" s="178" t="str">
        <f t="shared" si="0"/>
        <v>K</v>
      </c>
      <c r="N71" s="178" t="str">
        <f t="shared" si="1"/>
        <v>K</v>
      </c>
      <c r="O71" s="178"/>
      <c r="P71" s="184">
        <f t="shared" si="2"/>
        <v>13.333333333333334</v>
      </c>
      <c r="Q71" s="184">
        <f t="shared" si="3"/>
        <v>12.916666666666668</v>
      </c>
      <c r="R71" s="180"/>
      <c r="S71" s="180" t="str">
        <f t="shared" si="4"/>
        <v>BETUL</v>
      </c>
      <c r="T71" s="180" t="str">
        <f t="shared" si="5"/>
        <v>BETUL</v>
      </c>
      <c r="U71" s="180" t="str">
        <f t="shared" si="6"/>
        <v>OKE</v>
      </c>
      <c r="V71" s="180" t="str">
        <f t="shared" si="7"/>
        <v>OKE</v>
      </c>
      <c r="X71" s="326" t="s">
        <v>93</v>
      </c>
      <c r="Y71" s="327">
        <v>6</v>
      </c>
      <c r="Z71" s="327" t="s">
        <v>3701</v>
      </c>
      <c r="AA71" s="327" t="s">
        <v>131</v>
      </c>
      <c r="AB71" s="248">
        <v>240</v>
      </c>
      <c r="AC71" s="328">
        <v>166</v>
      </c>
      <c r="AD71" s="328">
        <v>69.1666666666667</v>
      </c>
      <c r="AE71" s="328">
        <v>179</v>
      </c>
      <c r="AF71" s="328">
        <v>74.5833333333333</v>
      </c>
      <c r="AG71" s="247" t="s">
        <v>3702</v>
      </c>
    </row>
    <row r="72" spans="1:33">
      <c r="A72" s="295">
        <v>63</v>
      </c>
      <c r="B72" s="584" t="s">
        <v>93</v>
      </c>
      <c r="C72" s="585">
        <v>6</v>
      </c>
      <c r="D72" s="585" t="s">
        <v>3705</v>
      </c>
      <c r="E72" s="585" t="s">
        <v>128</v>
      </c>
      <c r="F72" s="248">
        <v>240</v>
      </c>
      <c r="G72" s="247">
        <v>104</v>
      </c>
      <c r="H72" s="249">
        <v>43.333333333333336</v>
      </c>
      <c r="I72" s="247">
        <v>114</v>
      </c>
      <c r="J72" s="249">
        <v>47.5</v>
      </c>
      <c r="K72" s="250" t="s">
        <v>187</v>
      </c>
      <c r="M72" s="178" t="str">
        <f t="shared" si="0"/>
        <v>K</v>
      </c>
      <c r="N72" s="178" t="str">
        <f t="shared" si="1"/>
        <v>K</v>
      </c>
      <c r="O72" s="178"/>
      <c r="P72" s="184">
        <f t="shared" si="2"/>
        <v>43.333333333333336</v>
      </c>
      <c r="Q72" s="184">
        <f t="shared" si="3"/>
        <v>47.5</v>
      </c>
      <c r="R72" s="180"/>
      <c r="S72" s="180" t="str">
        <f t="shared" si="4"/>
        <v>BETUL</v>
      </c>
      <c r="T72" s="180" t="str">
        <f t="shared" si="5"/>
        <v>BETUL</v>
      </c>
      <c r="U72" s="180" t="str">
        <f t="shared" si="6"/>
        <v>OKE</v>
      </c>
      <c r="V72" s="180" t="str">
        <f t="shared" si="7"/>
        <v>OKE</v>
      </c>
      <c r="X72" s="326" t="s">
        <v>93</v>
      </c>
      <c r="Y72" s="327">
        <v>6</v>
      </c>
      <c r="Z72" s="327" t="s">
        <v>3703</v>
      </c>
      <c r="AA72" s="327" t="s">
        <v>131</v>
      </c>
      <c r="AB72" s="248">
        <v>240</v>
      </c>
      <c r="AC72" s="328">
        <v>94</v>
      </c>
      <c r="AD72" s="328">
        <v>39.1666666666667</v>
      </c>
      <c r="AE72" s="328">
        <v>50</v>
      </c>
      <c r="AF72" s="328">
        <v>20.8333333333333</v>
      </c>
      <c r="AG72" s="247" t="s">
        <v>3704</v>
      </c>
    </row>
    <row r="73" spans="1:33">
      <c r="A73" s="295">
        <v>64</v>
      </c>
      <c r="B73" s="584" t="s">
        <v>93</v>
      </c>
      <c r="C73" s="585">
        <v>6</v>
      </c>
      <c r="D73" s="585" t="s">
        <v>293</v>
      </c>
      <c r="E73" s="585" t="s">
        <v>131</v>
      </c>
      <c r="F73" s="248">
        <v>240</v>
      </c>
      <c r="G73" s="247">
        <v>148</v>
      </c>
      <c r="H73" s="249">
        <v>61.666666666666671</v>
      </c>
      <c r="I73" s="247">
        <v>158</v>
      </c>
      <c r="J73" s="249">
        <v>65.833333333333329</v>
      </c>
      <c r="K73" s="250" t="s">
        <v>285</v>
      </c>
      <c r="M73" s="178" t="str">
        <f t="shared" si="0"/>
        <v>K</v>
      </c>
      <c r="N73" s="178" t="str">
        <f t="shared" si="1"/>
        <v>K</v>
      </c>
      <c r="O73" s="178"/>
      <c r="P73" s="184">
        <f t="shared" si="2"/>
        <v>61.666666666666671</v>
      </c>
      <c r="Q73" s="184">
        <f t="shared" si="3"/>
        <v>65.833333333333329</v>
      </c>
      <c r="R73" s="180"/>
      <c r="S73" s="180" t="str">
        <f t="shared" si="4"/>
        <v>BETUL</v>
      </c>
      <c r="T73" s="180" t="str">
        <f t="shared" si="5"/>
        <v>BETUL</v>
      </c>
      <c r="U73" s="180" t="str">
        <f t="shared" si="6"/>
        <v>OKE</v>
      </c>
      <c r="V73" s="180" t="str">
        <f t="shared" si="7"/>
        <v>OKE</v>
      </c>
      <c r="X73" s="326" t="s">
        <v>93</v>
      </c>
      <c r="Y73" s="327">
        <v>6</v>
      </c>
      <c r="Z73" s="327" t="s">
        <v>3705</v>
      </c>
      <c r="AA73" s="327" t="s">
        <v>128</v>
      </c>
      <c r="AB73" s="248">
        <v>240</v>
      </c>
      <c r="AC73" s="328">
        <v>19</v>
      </c>
      <c r="AD73" s="328">
        <v>7.9166666666666696</v>
      </c>
      <c r="AE73" s="328">
        <v>12</v>
      </c>
      <c r="AF73" s="328">
        <v>5</v>
      </c>
      <c r="AG73" s="247" t="s">
        <v>187</v>
      </c>
    </row>
    <row r="74" spans="1:33">
      <c r="A74" s="295">
        <v>65</v>
      </c>
      <c r="B74" s="584" t="s">
        <v>93</v>
      </c>
      <c r="C74" s="585">
        <v>6</v>
      </c>
      <c r="D74" s="585" t="s">
        <v>296</v>
      </c>
      <c r="E74" s="585" t="s">
        <v>131</v>
      </c>
      <c r="F74" s="248">
        <v>240</v>
      </c>
      <c r="G74" s="247">
        <v>185</v>
      </c>
      <c r="H74" s="249">
        <v>77.083333333333343</v>
      </c>
      <c r="I74" s="247">
        <v>187</v>
      </c>
      <c r="J74" s="249">
        <v>77.916666666666671</v>
      </c>
      <c r="K74" s="250" t="s">
        <v>297</v>
      </c>
      <c r="M74" s="178" t="str">
        <f t="shared" ref="M74:M137" si="8">IF(H74&gt;=80,"B","K")</f>
        <v>K</v>
      </c>
      <c r="N74" s="178" t="str">
        <f t="shared" ref="N74:N137" si="9">IF(J74&gt;=80,"B","K")</f>
        <v>K</v>
      </c>
      <c r="O74" s="178"/>
      <c r="P74" s="184">
        <f t="shared" ref="P74:P137" si="10">(G74/F74)*100</f>
        <v>77.083333333333343</v>
      </c>
      <c r="Q74" s="184">
        <f t="shared" ref="Q74:Q137" si="11">(I74/F74)*100</f>
        <v>77.916666666666671</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X74" s="326" t="s">
        <v>93</v>
      </c>
      <c r="Y74" s="327">
        <v>6</v>
      </c>
      <c r="Z74" s="327" t="s">
        <v>293</v>
      </c>
      <c r="AA74" s="327" t="s">
        <v>131</v>
      </c>
      <c r="AB74" s="248">
        <v>240</v>
      </c>
      <c r="AC74" s="328">
        <v>135</v>
      </c>
      <c r="AD74" s="328">
        <v>56.25</v>
      </c>
      <c r="AE74" s="328">
        <v>168</v>
      </c>
      <c r="AF74" s="328">
        <v>70</v>
      </c>
      <c r="AG74" s="247" t="s">
        <v>285</v>
      </c>
    </row>
    <row r="75" spans="1:33">
      <c r="A75" s="295">
        <v>66</v>
      </c>
      <c r="B75" s="584" t="s">
        <v>93</v>
      </c>
      <c r="C75" s="585">
        <v>6</v>
      </c>
      <c r="D75" s="585" t="s">
        <v>3706</v>
      </c>
      <c r="E75" s="585" t="s">
        <v>128</v>
      </c>
      <c r="F75" s="248">
        <v>240</v>
      </c>
      <c r="G75" s="247">
        <v>130</v>
      </c>
      <c r="H75" s="249">
        <v>54.166666666666664</v>
      </c>
      <c r="I75" s="247">
        <v>127</v>
      </c>
      <c r="J75" s="249">
        <v>52.916666666666664</v>
      </c>
      <c r="K75" s="250" t="s">
        <v>3707</v>
      </c>
      <c r="M75" s="178" t="str">
        <f t="shared" si="8"/>
        <v>K</v>
      </c>
      <c r="N75" s="178" t="str">
        <f t="shared" si="9"/>
        <v>K</v>
      </c>
      <c r="O75" s="178"/>
      <c r="P75" s="184">
        <f t="shared" si="10"/>
        <v>54.166666666666664</v>
      </c>
      <c r="Q75" s="184">
        <f t="shared" si="11"/>
        <v>52.916666666666664</v>
      </c>
      <c r="R75" s="180"/>
      <c r="S75" s="180" t="str">
        <f t="shared" si="12"/>
        <v>BETUL</v>
      </c>
      <c r="T75" s="180" t="str">
        <f t="shared" si="13"/>
        <v>BETUL</v>
      </c>
      <c r="U75" s="180" t="str">
        <f t="shared" si="14"/>
        <v>OKE</v>
      </c>
      <c r="V75" s="180" t="str">
        <f t="shared" si="15"/>
        <v>OKE</v>
      </c>
      <c r="X75" s="326" t="s">
        <v>93</v>
      </c>
      <c r="Y75" s="327">
        <v>6</v>
      </c>
      <c r="Z75" s="327" t="s">
        <v>296</v>
      </c>
      <c r="AA75" s="327" t="s">
        <v>131</v>
      </c>
      <c r="AB75" s="248">
        <v>240</v>
      </c>
      <c r="AC75" s="328">
        <v>141</v>
      </c>
      <c r="AD75" s="328">
        <v>58.75</v>
      </c>
      <c r="AE75" s="328">
        <v>181</v>
      </c>
      <c r="AF75" s="328">
        <v>75.4166666666667</v>
      </c>
      <c r="AG75" s="247" t="s">
        <v>297</v>
      </c>
    </row>
    <row r="76" spans="1:33">
      <c r="A76" s="295">
        <v>67</v>
      </c>
      <c r="B76" s="584" t="s">
        <v>93</v>
      </c>
      <c r="C76" s="585">
        <v>7</v>
      </c>
      <c r="D76" s="585" t="s">
        <v>3709</v>
      </c>
      <c r="E76" s="585" t="s">
        <v>128</v>
      </c>
      <c r="F76" s="248">
        <v>400</v>
      </c>
      <c r="G76" s="247">
        <v>106</v>
      </c>
      <c r="H76" s="249">
        <v>26.5</v>
      </c>
      <c r="I76" s="247">
        <v>70</v>
      </c>
      <c r="J76" s="249">
        <v>17.5</v>
      </c>
      <c r="K76" s="250" t="s">
        <v>3710</v>
      </c>
      <c r="M76" s="178" t="str">
        <f t="shared" si="8"/>
        <v>K</v>
      </c>
      <c r="N76" s="178" t="str">
        <f t="shared" si="9"/>
        <v>K</v>
      </c>
      <c r="O76" s="178"/>
      <c r="P76" s="184">
        <f t="shared" si="10"/>
        <v>26.5</v>
      </c>
      <c r="Q76" s="184">
        <f t="shared" si="11"/>
        <v>17.5</v>
      </c>
      <c r="R76" s="180"/>
      <c r="S76" s="180" t="str">
        <f t="shared" si="12"/>
        <v>BETUL</v>
      </c>
      <c r="T76" s="180" t="str">
        <f t="shared" si="13"/>
        <v>BETUL</v>
      </c>
      <c r="U76" s="180" t="str">
        <f t="shared" si="14"/>
        <v>OKE</v>
      </c>
      <c r="V76" s="180" t="str">
        <f t="shared" si="15"/>
        <v>OKE</v>
      </c>
      <c r="X76" s="326" t="s">
        <v>93</v>
      </c>
      <c r="Y76" s="327">
        <v>6</v>
      </c>
      <c r="Z76" s="327" t="s">
        <v>3706</v>
      </c>
      <c r="AA76" s="327" t="s">
        <v>128</v>
      </c>
      <c r="AB76" s="248">
        <v>240</v>
      </c>
      <c r="AC76" s="328">
        <v>31</v>
      </c>
      <c r="AD76" s="328">
        <v>12.9166666666667</v>
      </c>
      <c r="AE76" s="328">
        <v>32</v>
      </c>
      <c r="AF76" s="328">
        <v>13.3333333333333</v>
      </c>
      <c r="AG76" s="247" t="s">
        <v>3707</v>
      </c>
    </row>
    <row r="77" spans="1:33">
      <c r="A77" s="295">
        <v>68</v>
      </c>
      <c r="B77" s="584" t="s">
        <v>93</v>
      </c>
      <c r="C77" s="585">
        <v>7</v>
      </c>
      <c r="D77" s="585" t="s">
        <v>3711</v>
      </c>
      <c r="E77" s="585" t="s">
        <v>128</v>
      </c>
      <c r="F77" s="248">
        <v>400</v>
      </c>
      <c r="G77" s="247">
        <v>94</v>
      </c>
      <c r="H77" s="249">
        <v>23.5</v>
      </c>
      <c r="I77" s="247">
        <v>46</v>
      </c>
      <c r="J77" s="249">
        <v>11.5</v>
      </c>
      <c r="K77" s="250" t="s">
        <v>3710</v>
      </c>
      <c r="M77" s="178" t="str">
        <f t="shared" si="8"/>
        <v>K</v>
      </c>
      <c r="N77" s="178" t="str">
        <f t="shared" si="9"/>
        <v>K</v>
      </c>
      <c r="O77" s="178"/>
      <c r="P77" s="184">
        <f t="shared" si="10"/>
        <v>23.5</v>
      </c>
      <c r="Q77" s="184">
        <f t="shared" si="11"/>
        <v>11.5</v>
      </c>
      <c r="R77" s="180"/>
      <c r="S77" s="180" t="str">
        <f t="shared" si="12"/>
        <v>BETUL</v>
      </c>
      <c r="T77" s="180" t="str">
        <f t="shared" si="13"/>
        <v>BETUL</v>
      </c>
      <c r="U77" s="180" t="str">
        <f t="shared" si="14"/>
        <v>OKE</v>
      </c>
      <c r="V77" s="180" t="str">
        <f t="shared" si="15"/>
        <v>OKE</v>
      </c>
      <c r="X77" s="326" t="s">
        <v>93</v>
      </c>
      <c r="Y77" s="327">
        <v>7</v>
      </c>
      <c r="Z77" s="327" t="s">
        <v>3708</v>
      </c>
      <c r="AA77" s="327" t="s">
        <v>128</v>
      </c>
      <c r="AB77" s="248">
        <v>400</v>
      </c>
      <c r="AC77" s="328">
        <v>206</v>
      </c>
      <c r="AD77" s="328">
        <v>51.5</v>
      </c>
      <c r="AE77" s="328">
        <v>248</v>
      </c>
      <c r="AF77" s="328">
        <v>62</v>
      </c>
      <c r="AG77" s="247" t="s">
        <v>285</v>
      </c>
    </row>
    <row r="78" spans="1:33">
      <c r="A78" s="295">
        <v>69</v>
      </c>
      <c r="B78" s="584" t="s">
        <v>93</v>
      </c>
      <c r="C78" s="585">
        <v>7</v>
      </c>
      <c r="D78" s="585" t="s">
        <v>3708</v>
      </c>
      <c r="E78" s="585" t="s">
        <v>128</v>
      </c>
      <c r="F78" s="248">
        <v>400</v>
      </c>
      <c r="G78" s="247">
        <v>257</v>
      </c>
      <c r="H78" s="249">
        <v>64.25</v>
      </c>
      <c r="I78" s="247">
        <v>206</v>
      </c>
      <c r="J78" s="249">
        <v>51.5</v>
      </c>
      <c r="K78" s="250" t="s">
        <v>285</v>
      </c>
      <c r="M78" s="178" t="str">
        <f t="shared" si="8"/>
        <v>K</v>
      </c>
      <c r="N78" s="178" t="str">
        <f t="shared" si="9"/>
        <v>K</v>
      </c>
      <c r="O78" s="178"/>
      <c r="P78" s="184">
        <f t="shared" si="10"/>
        <v>64.25</v>
      </c>
      <c r="Q78" s="184">
        <f t="shared" si="11"/>
        <v>51.5</v>
      </c>
      <c r="R78" s="180"/>
      <c r="S78" s="180" t="str">
        <f t="shared" si="12"/>
        <v>BETUL</v>
      </c>
      <c r="T78" s="180" t="str">
        <f t="shared" si="13"/>
        <v>BETUL</v>
      </c>
      <c r="U78" s="180" t="str">
        <f t="shared" si="14"/>
        <v>OKE</v>
      </c>
      <c r="V78" s="180" t="str">
        <f t="shared" si="15"/>
        <v>OKE</v>
      </c>
      <c r="X78" s="326" t="s">
        <v>93</v>
      </c>
      <c r="Y78" s="327">
        <v>7</v>
      </c>
      <c r="Z78" s="327" t="s">
        <v>3709</v>
      </c>
      <c r="AA78" s="327" t="s">
        <v>128</v>
      </c>
      <c r="AB78" s="248">
        <v>400</v>
      </c>
      <c r="AC78" s="328">
        <v>89</v>
      </c>
      <c r="AD78" s="328">
        <v>22.25</v>
      </c>
      <c r="AE78" s="328">
        <v>59</v>
      </c>
      <c r="AF78" s="328">
        <v>14.75</v>
      </c>
      <c r="AG78" s="247" t="s">
        <v>3710</v>
      </c>
    </row>
    <row r="79" spans="1:33">
      <c r="A79" s="295">
        <v>70</v>
      </c>
      <c r="B79" s="584" t="s">
        <v>93</v>
      </c>
      <c r="C79" s="585">
        <v>7</v>
      </c>
      <c r="D79" s="585" t="s">
        <v>3714</v>
      </c>
      <c r="E79" s="585" t="s">
        <v>128</v>
      </c>
      <c r="F79" s="248">
        <v>300</v>
      </c>
      <c r="G79" s="247">
        <v>16</v>
      </c>
      <c r="H79" s="249">
        <v>5.3333333333333339</v>
      </c>
      <c r="I79" s="247">
        <v>24</v>
      </c>
      <c r="J79" s="249">
        <v>8</v>
      </c>
      <c r="K79" s="250" t="s">
        <v>3715</v>
      </c>
      <c r="M79" s="178" t="str">
        <f t="shared" si="8"/>
        <v>K</v>
      </c>
      <c r="N79" s="178" t="str">
        <f t="shared" si="9"/>
        <v>K</v>
      </c>
      <c r="O79" s="178"/>
      <c r="P79" s="184">
        <f t="shared" si="10"/>
        <v>5.3333333333333339</v>
      </c>
      <c r="Q79" s="184">
        <f t="shared" si="11"/>
        <v>8</v>
      </c>
      <c r="R79" s="180"/>
      <c r="S79" s="180" t="str">
        <f t="shared" si="12"/>
        <v>BETUL</v>
      </c>
      <c r="T79" s="180" t="str">
        <f t="shared" si="13"/>
        <v>BETUL</v>
      </c>
      <c r="U79" s="180" t="str">
        <f t="shared" si="14"/>
        <v>OKE</v>
      </c>
      <c r="V79" s="180" t="str">
        <f t="shared" si="15"/>
        <v>OKE</v>
      </c>
      <c r="X79" s="326" t="s">
        <v>93</v>
      </c>
      <c r="Y79" s="327">
        <v>7</v>
      </c>
      <c r="Z79" s="327" t="s">
        <v>3711</v>
      </c>
      <c r="AA79" s="327" t="s">
        <v>128</v>
      </c>
      <c r="AB79" s="248">
        <v>400</v>
      </c>
      <c r="AC79" s="328">
        <v>90</v>
      </c>
      <c r="AD79" s="328">
        <v>22.5</v>
      </c>
      <c r="AE79" s="328">
        <v>57</v>
      </c>
      <c r="AF79" s="328">
        <v>14.25</v>
      </c>
      <c r="AG79" s="247" t="s">
        <v>3710</v>
      </c>
    </row>
    <row r="80" spans="1:33">
      <c r="A80" s="295">
        <v>71</v>
      </c>
      <c r="B80" s="584" t="s">
        <v>93</v>
      </c>
      <c r="C80" s="585">
        <v>7</v>
      </c>
      <c r="D80" s="585" t="s">
        <v>3717</v>
      </c>
      <c r="E80" s="585" t="s">
        <v>131</v>
      </c>
      <c r="F80" s="248">
        <v>240</v>
      </c>
      <c r="G80" s="247">
        <v>138</v>
      </c>
      <c r="H80" s="249">
        <v>57.499999999999993</v>
      </c>
      <c r="I80" s="247">
        <v>130</v>
      </c>
      <c r="J80" s="249">
        <v>54.166666666666664</v>
      </c>
      <c r="K80" s="250" t="s">
        <v>328</v>
      </c>
      <c r="M80" s="178" t="str">
        <f t="shared" si="8"/>
        <v>K</v>
      </c>
      <c r="N80" s="178" t="str">
        <f t="shared" si="9"/>
        <v>K</v>
      </c>
      <c r="O80" s="178"/>
      <c r="P80" s="184">
        <f t="shared" si="10"/>
        <v>57.499999999999993</v>
      </c>
      <c r="Q80" s="184">
        <f t="shared" si="11"/>
        <v>54.166666666666664</v>
      </c>
      <c r="R80" s="180"/>
      <c r="S80" s="180" t="str">
        <f t="shared" si="12"/>
        <v>BETUL</v>
      </c>
      <c r="T80" s="180" t="str">
        <f t="shared" si="13"/>
        <v>BETUL</v>
      </c>
      <c r="U80" s="180" t="str">
        <f t="shared" si="14"/>
        <v>OKE</v>
      </c>
      <c r="V80" s="180" t="str">
        <f t="shared" si="15"/>
        <v>OKE</v>
      </c>
      <c r="X80" s="326" t="s">
        <v>93</v>
      </c>
      <c r="Y80" s="327">
        <v>8</v>
      </c>
      <c r="Z80" s="327" t="s">
        <v>3712</v>
      </c>
      <c r="AA80" s="327" t="s">
        <v>128</v>
      </c>
      <c r="AB80" s="248">
        <v>300</v>
      </c>
      <c r="AC80" s="328">
        <v>120</v>
      </c>
      <c r="AD80" s="328">
        <v>40</v>
      </c>
      <c r="AE80" s="328">
        <v>118</v>
      </c>
      <c r="AF80" s="328">
        <v>39.3333333333333</v>
      </c>
      <c r="AG80" s="247" t="s">
        <v>3713</v>
      </c>
    </row>
    <row r="81" spans="1:33">
      <c r="A81" s="295">
        <v>72</v>
      </c>
      <c r="B81" s="584" t="s">
        <v>93</v>
      </c>
      <c r="C81" s="585">
        <v>8</v>
      </c>
      <c r="D81" s="585" t="s">
        <v>3716</v>
      </c>
      <c r="E81" s="585" t="s">
        <v>128</v>
      </c>
      <c r="F81" s="248">
        <v>300</v>
      </c>
      <c r="G81" s="247">
        <v>121</v>
      </c>
      <c r="H81" s="249">
        <v>40.333333333333329</v>
      </c>
      <c r="I81" s="247">
        <v>128</v>
      </c>
      <c r="J81" s="249">
        <v>42.666666666666671</v>
      </c>
      <c r="K81" s="250" t="s">
        <v>3713</v>
      </c>
      <c r="M81" s="178" t="str">
        <f t="shared" si="8"/>
        <v>K</v>
      </c>
      <c r="N81" s="178" t="str">
        <f t="shared" si="9"/>
        <v>K</v>
      </c>
      <c r="O81" s="178"/>
      <c r="P81" s="184">
        <f t="shared" si="10"/>
        <v>40.333333333333329</v>
      </c>
      <c r="Q81" s="184">
        <f t="shared" si="11"/>
        <v>42.666666666666671</v>
      </c>
      <c r="R81" s="180"/>
      <c r="S81" s="180" t="str">
        <f t="shared" si="12"/>
        <v>BETUL</v>
      </c>
      <c r="T81" s="180" t="str">
        <f t="shared" si="13"/>
        <v>BETUL</v>
      </c>
      <c r="U81" s="180" t="str">
        <f t="shared" si="14"/>
        <v>OKE</v>
      </c>
      <c r="V81" s="180" t="str">
        <f t="shared" si="15"/>
        <v>OKE</v>
      </c>
      <c r="X81" s="326" t="s">
        <v>93</v>
      </c>
      <c r="Y81" s="327">
        <v>7</v>
      </c>
      <c r="Z81" s="327" t="s">
        <v>3714</v>
      </c>
      <c r="AA81" s="327" t="s">
        <v>128</v>
      </c>
      <c r="AB81" s="248">
        <v>300</v>
      </c>
      <c r="AC81" s="328">
        <v>0</v>
      </c>
      <c r="AD81" s="328">
        <v>0</v>
      </c>
      <c r="AE81" s="328">
        <v>0</v>
      </c>
      <c r="AF81" s="328">
        <v>0</v>
      </c>
      <c r="AG81" s="247" t="s">
        <v>3715</v>
      </c>
    </row>
    <row r="82" spans="1:33">
      <c r="A82" s="295">
        <v>73</v>
      </c>
      <c r="B82" s="584" t="s">
        <v>93</v>
      </c>
      <c r="C82" s="585">
        <v>8</v>
      </c>
      <c r="D82" s="585" t="s">
        <v>3712</v>
      </c>
      <c r="E82" s="585" t="s">
        <v>128</v>
      </c>
      <c r="F82" s="248">
        <v>300</v>
      </c>
      <c r="G82" s="247">
        <v>121</v>
      </c>
      <c r="H82" s="249">
        <v>40.333333333333329</v>
      </c>
      <c r="I82" s="247">
        <v>128</v>
      </c>
      <c r="J82" s="249">
        <v>42.666666666666671</v>
      </c>
      <c r="K82" s="250" t="s">
        <v>3713</v>
      </c>
      <c r="M82" s="178" t="str">
        <f t="shared" si="8"/>
        <v>K</v>
      </c>
      <c r="N82" s="178" t="str">
        <f t="shared" si="9"/>
        <v>K</v>
      </c>
      <c r="O82" s="178"/>
      <c r="P82" s="184">
        <f t="shared" si="10"/>
        <v>40.333333333333329</v>
      </c>
      <c r="Q82" s="184">
        <f t="shared" si="11"/>
        <v>42.666666666666671</v>
      </c>
      <c r="R82" s="180"/>
      <c r="S82" s="180" t="str">
        <f t="shared" si="12"/>
        <v>BETUL</v>
      </c>
      <c r="T82" s="180" t="str">
        <f t="shared" si="13"/>
        <v>BETUL</v>
      </c>
      <c r="U82" s="180" t="str">
        <f t="shared" si="14"/>
        <v>OKE</v>
      </c>
      <c r="V82" s="180" t="str">
        <f t="shared" si="15"/>
        <v>OKE</v>
      </c>
      <c r="X82" s="326" t="s">
        <v>93</v>
      </c>
      <c r="Y82" s="327">
        <v>8</v>
      </c>
      <c r="Z82" s="327" t="s">
        <v>3716</v>
      </c>
      <c r="AA82" s="327" t="s">
        <v>128</v>
      </c>
      <c r="AB82" s="248">
        <v>300</v>
      </c>
      <c r="AC82" s="328">
        <v>120</v>
      </c>
      <c r="AD82" s="328">
        <v>40</v>
      </c>
      <c r="AE82" s="328">
        <v>118</v>
      </c>
      <c r="AF82" s="328">
        <v>39.3333333333333</v>
      </c>
      <c r="AG82" s="247" t="s">
        <v>3713</v>
      </c>
    </row>
    <row r="83" spans="1:33">
      <c r="A83" s="295">
        <v>74</v>
      </c>
      <c r="B83" s="584" t="s">
        <v>93</v>
      </c>
      <c r="C83" s="585">
        <v>8</v>
      </c>
      <c r="D83" s="585" t="s">
        <v>3683</v>
      </c>
      <c r="E83" s="585" t="s">
        <v>128</v>
      </c>
      <c r="F83" s="248">
        <v>320</v>
      </c>
      <c r="G83" s="247">
        <v>250</v>
      </c>
      <c r="H83" s="249">
        <v>78.125</v>
      </c>
      <c r="I83" s="247">
        <v>238</v>
      </c>
      <c r="J83" s="249">
        <v>74.375</v>
      </c>
      <c r="K83" s="250" t="s">
        <v>3684</v>
      </c>
      <c r="M83" s="178" t="str">
        <f t="shared" si="8"/>
        <v>K</v>
      </c>
      <c r="N83" s="178" t="str">
        <f t="shared" si="9"/>
        <v>K</v>
      </c>
      <c r="O83" s="178"/>
      <c r="P83" s="184">
        <f t="shared" si="10"/>
        <v>78.125</v>
      </c>
      <c r="Q83" s="184">
        <f t="shared" si="11"/>
        <v>74.375</v>
      </c>
      <c r="R83" s="180"/>
      <c r="S83" s="180" t="str">
        <f t="shared" si="12"/>
        <v>BETUL</v>
      </c>
      <c r="T83" s="180" t="str">
        <f t="shared" si="13"/>
        <v>BETUL</v>
      </c>
      <c r="U83" s="180" t="str">
        <f t="shared" si="14"/>
        <v>OKE</v>
      </c>
      <c r="V83" s="180" t="str">
        <f t="shared" si="15"/>
        <v>OKE</v>
      </c>
      <c r="X83" s="326" t="s">
        <v>94</v>
      </c>
      <c r="Y83" s="327">
        <v>1</v>
      </c>
      <c r="Z83" s="327" t="s">
        <v>3718</v>
      </c>
      <c r="AA83" s="327" t="s">
        <v>128</v>
      </c>
      <c r="AB83" s="248">
        <v>320</v>
      </c>
      <c r="AC83" s="328">
        <v>202</v>
      </c>
      <c r="AD83" s="328">
        <v>63.125</v>
      </c>
      <c r="AE83" s="328">
        <v>178</v>
      </c>
      <c r="AF83" s="328">
        <v>55.625</v>
      </c>
      <c r="AG83" s="247" t="s">
        <v>3719</v>
      </c>
    </row>
    <row r="84" spans="1:33">
      <c r="A84" s="295">
        <v>75</v>
      </c>
      <c r="B84" s="584" t="s">
        <v>93</v>
      </c>
      <c r="C84" s="585">
        <v>8</v>
      </c>
      <c r="D84" s="585" t="s">
        <v>3685</v>
      </c>
      <c r="E84" s="585" t="s">
        <v>128</v>
      </c>
      <c r="F84" s="248">
        <v>398</v>
      </c>
      <c r="G84" s="247">
        <v>40</v>
      </c>
      <c r="H84" s="249">
        <v>10.050251256281408</v>
      </c>
      <c r="I84" s="247">
        <v>20</v>
      </c>
      <c r="J84" s="249">
        <v>5.025125628140704</v>
      </c>
      <c r="K84" s="250"/>
      <c r="M84" s="178" t="str">
        <f t="shared" si="8"/>
        <v>K</v>
      </c>
      <c r="N84" s="178" t="str">
        <f t="shared" si="9"/>
        <v>K</v>
      </c>
      <c r="O84" s="178"/>
      <c r="P84" s="184">
        <f t="shared" si="10"/>
        <v>10.050251256281408</v>
      </c>
      <c r="Q84" s="184">
        <f t="shared" si="11"/>
        <v>5.025125628140704</v>
      </c>
      <c r="R84" s="180"/>
      <c r="S84" s="180" t="str">
        <f t="shared" si="12"/>
        <v>BETUL</v>
      </c>
      <c r="T84" s="180" t="str">
        <f t="shared" si="13"/>
        <v>BETUL</v>
      </c>
      <c r="U84" s="180" t="str">
        <f t="shared" si="14"/>
        <v>OKE</v>
      </c>
      <c r="V84" s="180" t="str">
        <f t="shared" si="15"/>
        <v>OKE</v>
      </c>
      <c r="X84" s="326" t="s">
        <v>94</v>
      </c>
      <c r="Y84" s="327">
        <v>1</v>
      </c>
      <c r="Z84" s="327" t="s">
        <v>3720</v>
      </c>
      <c r="AA84" s="327" t="s">
        <v>128</v>
      </c>
      <c r="AB84" s="248">
        <v>320</v>
      </c>
      <c r="AC84" s="328">
        <v>200</v>
      </c>
      <c r="AD84" s="328">
        <v>62.5</v>
      </c>
      <c r="AE84" s="328">
        <v>178</v>
      </c>
      <c r="AF84" s="328">
        <v>55.625</v>
      </c>
      <c r="AG84" s="247" t="s">
        <v>3719</v>
      </c>
    </row>
    <row r="85" spans="1:33">
      <c r="A85" s="295">
        <v>76</v>
      </c>
      <c r="B85" s="584" t="s">
        <v>93</v>
      </c>
      <c r="C85" s="585">
        <v>8</v>
      </c>
      <c r="D85" s="585" t="s">
        <v>3689</v>
      </c>
      <c r="E85" s="585" t="s">
        <v>128</v>
      </c>
      <c r="F85" s="248">
        <v>320</v>
      </c>
      <c r="G85" s="247">
        <v>87</v>
      </c>
      <c r="H85" s="249">
        <v>27.187499999999996</v>
      </c>
      <c r="I85" s="247">
        <v>72</v>
      </c>
      <c r="J85" s="249">
        <v>22.5</v>
      </c>
      <c r="K85" s="250" t="s">
        <v>3690</v>
      </c>
      <c r="M85" s="178" t="str">
        <f t="shared" si="8"/>
        <v>K</v>
      </c>
      <c r="N85" s="178" t="str">
        <f t="shared" si="9"/>
        <v>K</v>
      </c>
      <c r="O85" s="178"/>
      <c r="P85" s="184">
        <f t="shared" si="10"/>
        <v>27.187499999999996</v>
      </c>
      <c r="Q85" s="184">
        <f t="shared" si="11"/>
        <v>22.5</v>
      </c>
      <c r="R85" s="180"/>
      <c r="S85" s="180" t="str">
        <f t="shared" si="12"/>
        <v>BETUL</v>
      </c>
      <c r="T85" s="180" t="str">
        <f t="shared" si="13"/>
        <v>BETUL</v>
      </c>
      <c r="U85" s="180" t="str">
        <f t="shared" si="14"/>
        <v>OKE</v>
      </c>
      <c r="V85" s="180" t="str">
        <f t="shared" si="15"/>
        <v>OKE</v>
      </c>
      <c r="X85" s="326" t="s">
        <v>94</v>
      </c>
      <c r="Y85" s="327">
        <v>1</v>
      </c>
      <c r="Z85" s="327" t="s">
        <v>3721</v>
      </c>
      <c r="AA85" s="327" t="s">
        <v>128</v>
      </c>
      <c r="AB85" s="248">
        <v>320</v>
      </c>
      <c r="AC85" s="328">
        <v>202</v>
      </c>
      <c r="AD85" s="328">
        <v>63.125</v>
      </c>
      <c r="AE85" s="328">
        <v>177</v>
      </c>
      <c r="AF85" s="328">
        <v>55.3125</v>
      </c>
      <c r="AG85" s="247" t="s">
        <v>3719</v>
      </c>
    </row>
    <row r="86" spans="1:33">
      <c r="A86" s="295">
        <v>77</v>
      </c>
      <c r="B86" s="584" t="s">
        <v>98</v>
      </c>
      <c r="C86" s="585">
        <v>1</v>
      </c>
      <c r="D86" s="585" t="s">
        <v>3722</v>
      </c>
      <c r="E86" s="585" t="s">
        <v>128</v>
      </c>
      <c r="F86" s="248">
        <v>300</v>
      </c>
      <c r="G86" s="247">
        <v>69</v>
      </c>
      <c r="H86" s="249">
        <v>23</v>
      </c>
      <c r="I86" s="247">
        <v>49</v>
      </c>
      <c r="J86" s="249">
        <v>16.333333333333332</v>
      </c>
      <c r="K86" s="250"/>
      <c r="M86" s="178" t="str">
        <f t="shared" si="8"/>
        <v>K</v>
      </c>
      <c r="N86" s="178" t="str">
        <f t="shared" si="9"/>
        <v>K</v>
      </c>
      <c r="O86" s="178"/>
      <c r="P86" s="184">
        <f t="shared" si="10"/>
        <v>23</v>
      </c>
      <c r="Q86" s="184">
        <f t="shared" si="11"/>
        <v>16.333333333333332</v>
      </c>
      <c r="R86" s="180"/>
      <c r="S86" s="180" t="str">
        <f t="shared" si="12"/>
        <v>BETUL</v>
      </c>
      <c r="T86" s="180" t="str">
        <f t="shared" si="13"/>
        <v>BETUL</v>
      </c>
      <c r="U86" s="180" t="str">
        <f t="shared" si="14"/>
        <v>OKE</v>
      </c>
      <c r="V86" s="180" t="str">
        <f t="shared" si="15"/>
        <v>OKE</v>
      </c>
      <c r="X86" s="326" t="s">
        <v>94</v>
      </c>
      <c r="Y86" s="327">
        <v>1</v>
      </c>
      <c r="Z86" s="327" t="s">
        <v>3723</v>
      </c>
      <c r="AA86" s="327" t="s">
        <v>128</v>
      </c>
      <c r="AB86" s="248">
        <v>320</v>
      </c>
      <c r="AC86" s="328">
        <v>202</v>
      </c>
      <c r="AD86" s="328">
        <v>63.125</v>
      </c>
      <c r="AE86" s="328">
        <v>180</v>
      </c>
      <c r="AF86" s="328">
        <v>56.25</v>
      </c>
      <c r="AG86" s="247" t="s">
        <v>3719</v>
      </c>
    </row>
    <row r="87" spans="1:33">
      <c r="A87" s="295">
        <v>78</v>
      </c>
      <c r="B87" s="584" t="s">
        <v>98</v>
      </c>
      <c r="C87" s="585">
        <v>2</v>
      </c>
      <c r="D87" s="585" t="s">
        <v>3724</v>
      </c>
      <c r="E87" s="585" t="s">
        <v>128</v>
      </c>
      <c r="F87" s="248">
        <v>300</v>
      </c>
      <c r="G87" s="247">
        <v>238</v>
      </c>
      <c r="H87" s="249">
        <v>79.333333333333329</v>
      </c>
      <c r="I87" s="247">
        <v>130</v>
      </c>
      <c r="J87" s="249">
        <v>43.333333333333336</v>
      </c>
      <c r="K87" s="250"/>
      <c r="M87" s="178" t="str">
        <f t="shared" si="8"/>
        <v>K</v>
      </c>
      <c r="N87" s="178" t="str">
        <f t="shared" si="9"/>
        <v>K</v>
      </c>
      <c r="O87" s="178"/>
      <c r="P87" s="184">
        <f t="shared" si="10"/>
        <v>79.333333333333329</v>
      </c>
      <c r="Q87" s="184">
        <f t="shared" si="11"/>
        <v>43.333333333333336</v>
      </c>
      <c r="R87" s="180"/>
      <c r="S87" s="180" t="str">
        <f t="shared" si="12"/>
        <v>BETUL</v>
      </c>
      <c r="T87" s="180" t="str">
        <f t="shared" si="13"/>
        <v>BETUL</v>
      </c>
      <c r="U87" s="180" t="str">
        <f t="shared" si="14"/>
        <v>OKE</v>
      </c>
      <c r="V87" s="180" t="str">
        <f t="shared" si="15"/>
        <v>OKE</v>
      </c>
      <c r="X87" s="326" t="s">
        <v>94</v>
      </c>
      <c r="Y87" s="327">
        <v>1</v>
      </c>
      <c r="Z87" s="327" t="s">
        <v>300</v>
      </c>
      <c r="AA87" s="327" t="s">
        <v>131</v>
      </c>
      <c r="AB87" s="248">
        <v>240</v>
      </c>
      <c r="AC87" s="328">
        <v>162</v>
      </c>
      <c r="AD87" s="328">
        <v>67.5</v>
      </c>
      <c r="AE87" s="328">
        <v>192</v>
      </c>
      <c r="AF87" s="328">
        <v>80</v>
      </c>
      <c r="AG87" s="247" t="s">
        <v>301</v>
      </c>
    </row>
    <row r="88" spans="1:33">
      <c r="A88" s="295">
        <v>79</v>
      </c>
      <c r="B88" s="584" t="s">
        <v>98</v>
      </c>
      <c r="C88" s="585">
        <v>1</v>
      </c>
      <c r="D88" s="585" t="s">
        <v>5585</v>
      </c>
      <c r="E88" s="585" t="s">
        <v>128</v>
      </c>
      <c r="F88" s="248">
        <v>300</v>
      </c>
      <c r="G88" s="247">
        <v>103</v>
      </c>
      <c r="H88" s="249">
        <v>34.333333333333336</v>
      </c>
      <c r="I88" s="247">
        <v>75</v>
      </c>
      <c r="J88" s="249">
        <v>25</v>
      </c>
      <c r="K88" s="250"/>
      <c r="M88" s="178" t="str">
        <f t="shared" si="8"/>
        <v>K</v>
      </c>
      <c r="N88" s="178" t="str">
        <f t="shared" si="9"/>
        <v>K</v>
      </c>
      <c r="O88" s="178"/>
      <c r="P88" s="184">
        <f t="shared" si="10"/>
        <v>34.333333333333336</v>
      </c>
      <c r="Q88" s="184">
        <f t="shared" si="11"/>
        <v>25</v>
      </c>
      <c r="R88" s="180"/>
      <c r="S88" s="180" t="str">
        <f t="shared" si="12"/>
        <v>BETUL</v>
      </c>
      <c r="T88" s="180" t="str">
        <f t="shared" si="13"/>
        <v>BETUL</v>
      </c>
      <c r="U88" s="180" t="str">
        <f t="shared" si="14"/>
        <v>OKE</v>
      </c>
      <c r="V88" s="180" t="str">
        <f t="shared" si="15"/>
        <v>OKE</v>
      </c>
      <c r="X88" s="326" t="s">
        <v>94</v>
      </c>
      <c r="Y88" s="327">
        <v>1</v>
      </c>
      <c r="Z88" s="327" t="s">
        <v>3725</v>
      </c>
      <c r="AA88" s="327" t="s">
        <v>131</v>
      </c>
      <c r="AB88" s="248">
        <v>240</v>
      </c>
      <c r="AC88" s="328">
        <v>78</v>
      </c>
      <c r="AD88" s="328">
        <v>32.5</v>
      </c>
      <c r="AE88" s="328">
        <v>88</v>
      </c>
      <c r="AF88" s="328">
        <v>36.6666666666667</v>
      </c>
      <c r="AG88" s="247" t="s">
        <v>3726</v>
      </c>
    </row>
    <row r="89" spans="1:33">
      <c r="A89" s="295">
        <v>80</v>
      </c>
      <c r="B89" s="584" t="s">
        <v>98</v>
      </c>
      <c r="C89" s="585">
        <v>1</v>
      </c>
      <c r="D89" s="585" t="s">
        <v>5586</v>
      </c>
      <c r="E89" s="585" t="s">
        <v>128</v>
      </c>
      <c r="F89" s="248">
        <v>300</v>
      </c>
      <c r="G89" s="247">
        <v>103</v>
      </c>
      <c r="H89" s="249">
        <v>34.333333333333336</v>
      </c>
      <c r="I89" s="247">
        <v>75</v>
      </c>
      <c r="J89" s="249">
        <v>25</v>
      </c>
      <c r="K89" s="250"/>
      <c r="M89" s="178" t="str">
        <f t="shared" si="8"/>
        <v>K</v>
      </c>
      <c r="N89" s="178" t="str">
        <f t="shared" si="9"/>
        <v>K</v>
      </c>
      <c r="O89" s="178"/>
      <c r="P89" s="184">
        <f t="shared" si="10"/>
        <v>34.333333333333336</v>
      </c>
      <c r="Q89" s="184">
        <f t="shared" si="11"/>
        <v>25</v>
      </c>
      <c r="R89" s="180"/>
      <c r="S89" s="180" t="str">
        <f t="shared" si="12"/>
        <v>BETUL</v>
      </c>
      <c r="T89" s="180" t="str">
        <f t="shared" si="13"/>
        <v>BETUL</v>
      </c>
      <c r="U89" s="180" t="str">
        <f t="shared" si="14"/>
        <v>OKE</v>
      </c>
      <c r="V89" s="180" t="str">
        <f t="shared" si="15"/>
        <v>OKE</v>
      </c>
      <c r="X89" s="326" t="s">
        <v>94</v>
      </c>
      <c r="Y89" s="327">
        <v>1</v>
      </c>
      <c r="Z89" s="327" t="s">
        <v>3727</v>
      </c>
      <c r="AA89" s="327" t="s">
        <v>128</v>
      </c>
      <c r="AB89" s="248">
        <v>320</v>
      </c>
      <c r="AC89" s="328">
        <v>158</v>
      </c>
      <c r="AD89" s="328">
        <v>49.375</v>
      </c>
      <c r="AE89" s="328">
        <v>149</v>
      </c>
      <c r="AF89" s="328">
        <v>46.5625</v>
      </c>
      <c r="AG89" s="247" t="s">
        <v>187</v>
      </c>
    </row>
    <row r="90" spans="1:33">
      <c r="A90" s="295">
        <v>81</v>
      </c>
      <c r="B90" s="584" t="s">
        <v>94</v>
      </c>
      <c r="C90" s="585">
        <v>1</v>
      </c>
      <c r="D90" s="585" t="s">
        <v>3718</v>
      </c>
      <c r="E90" s="585" t="s">
        <v>128</v>
      </c>
      <c r="F90" s="248">
        <v>320</v>
      </c>
      <c r="G90" s="247">
        <v>224</v>
      </c>
      <c r="H90" s="249">
        <v>70</v>
      </c>
      <c r="I90" s="247">
        <v>233</v>
      </c>
      <c r="J90" s="249">
        <v>72.8125</v>
      </c>
      <c r="K90" s="250" t="s">
        <v>3719</v>
      </c>
      <c r="M90" s="178" t="str">
        <f t="shared" si="8"/>
        <v>K</v>
      </c>
      <c r="N90" s="178" t="str">
        <f t="shared" si="9"/>
        <v>K</v>
      </c>
      <c r="O90" s="178"/>
      <c r="P90" s="184">
        <f t="shared" si="10"/>
        <v>70</v>
      </c>
      <c r="Q90" s="184">
        <f t="shared" si="11"/>
        <v>72.8125</v>
      </c>
      <c r="R90" s="180"/>
      <c r="S90" s="180" t="str">
        <f t="shared" si="12"/>
        <v>BETUL</v>
      </c>
      <c r="T90" s="180" t="str">
        <f t="shared" si="13"/>
        <v>BETUL</v>
      </c>
      <c r="U90" s="180" t="str">
        <f t="shared" si="14"/>
        <v>OKE</v>
      </c>
      <c r="V90" s="180" t="str">
        <f t="shared" si="15"/>
        <v>OKE</v>
      </c>
      <c r="X90" s="326" t="s">
        <v>94</v>
      </c>
      <c r="Y90" s="327">
        <v>1</v>
      </c>
      <c r="Z90" s="327" t="s">
        <v>3728</v>
      </c>
      <c r="AA90" s="327" t="s">
        <v>128</v>
      </c>
      <c r="AB90" s="248">
        <v>320</v>
      </c>
      <c r="AC90" s="328">
        <v>0</v>
      </c>
      <c r="AD90" s="328">
        <v>0</v>
      </c>
      <c r="AE90" s="328">
        <v>0</v>
      </c>
      <c r="AF90" s="328">
        <v>0</v>
      </c>
      <c r="AG90" s="247" t="s">
        <v>187</v>
      </c>
    </row>
    <row r="91" spans="1:33">
      <c r="A91" s="295">
        <v>82</v>
      </c>
      <c r="B91" s="584" t="s">
        <v>94</v>
      </c>
      <c r="C91" s="585">
        <v>1</v>
      </c>
      <c r="D91" s="585" t="s">
        <v>3720</v>
      </c>
      <c r="E91" s="585" t="s">
        <v>128</v>
      </c>
      <c r="F91" s="248">
        <v>320</v>
      </c>
      <c r="G91" s="247">
        <v>204</v>
      </c>
      <c r="H91" s="249">
        <v>63.749999999999993</v>
      </c>
      <c r="I91" s="247">
        <v>200</v>
      </c>
      <c r="J91" s="249">
        <v>62.5</v>
      </c>
      <c r="K91" s="250" t="s">
        <v>3719</v>
      </c>
      <c r="M91" s="178" t="str">
        <f t="shared" si="8"/>
        <v>K</v>
      </c>
      <c r="N91" s="178" t="str">
        <f t="shared" si="9"/>
        <v>K</v>
      </c>
      <c r="O91" s="178"/>
      <c r="P91" s="184">
        <f t="shared" si="10"/>
        <v>63.749999999999993</v>
      </c>
      <c r="Q91" s="184">
        <f t="shared" si="11"/>
        <v>62.5</v>
      </c>
      <c r="R91" s="180"/>
      <c r="S91" s="180" t="str">
        <f t="shared" si="12"/>
        <v>BETUL</v>
      </c>
      <c r="T91" s="180" t="str">
        <f t="shared" si="13"/>
        <v>BETUL</v>
      </c>
      <c r="U91" s="180" t="str">
        <f t="shared" si="14"/>
        <v>OKE</v>
      </c>
      <c r="V91" s="180" t="str">
        <f t="shared" si="15"/>
        <v>OKE</v>
      </c>
      <c r="X91" s="326" t="s">
        <v>94</v>
      </c>
      <c r="Y91" s="327">
        <v>1</v>
      </c>
      <c r="Z91" s="327" t="s">
        <v>3729</v>
      </c>
      <c r="AA91" s="327" t="s">
        <v>128</v>
      </c>
      <c r="AB91" s="248">
        <v>320</v>
      </c>
      <c r="AC91" s="328">
        <v>0</v>
      </c>
      <c r="AD91" s="328">
        <v>0</v>
      </c>
      <c r="AE91" s="328">
        <v>0</v>
      </c>
      <c r="AF91" s="328">
        <v>0</v>
      </c>
      <c r="AG91" s="247" t="s">
        <v>3730</v>
      </c>
    </row>
    <row r="92" spans="1:33">
      <c r="A92" s="295">
        <v>83</v>
      </c>
      <c r="B92" s="584" t="s">
        <v>94</v>
      </c>
      <c r="C92" s="585">
        <v>1</v>
      </c>
      <c r="D92" s="585" t="s">
        <v>3721</v>
      </c>
      <c r="E92" s="585" t="s">
        <v>128</v>
      </c>
      <c r="F92" s="248">
        <v>320</v>
      </c>
      <c r="G92" s="247">
        <v>241</v>
      </c>
      <c r="H92" s="249">
        <v>75.3125</v>
      </c>
      <c r="I92" s="247">
        <v>229</v>
      </c>
      <c r="J92" s="249">
        <v>71.5625</v>
      </c>
      <c r="K92" s="250" t="s">
        <v>3719</v>
      </c>
      <c r="M92" s="178" t="str">
        <f t="shared" si="8"/>
        <v>K</v>
      </c>
      <c r="N92" s="178" t="str">
        <f t="shared" si="9"/>
        <v>K</v>
      </c>
      <c r="O92" s="178"/>
      <c r="P92" s="184">
        <f t="shared" si="10"/>
        <v>75.3125</v>
      </c>
      <c r="Q92" s="184">
        <f t="shared" si="11"/>
        <v>71.5625</v>
      </c>
      <c r="R92" s="180"/>
      <c r="S92" s="180" t="str">
        <f t="shared" si="12"/>
        <v>BETUL</v>
      </c>
      <c r="T92" s="180" t="str">
        <f t="shared" si="13"/>
        <v>BETUL</v>
      </c>
      <c r="U92" s="180" t="str">
        <f t="shared" si="14"/>
        <v>OKE</v>
      </c>
      <c r="V92" s="180" t="str">
        <f t="shared" si="15"/>
        <v>OKE</v>
      </c>
      <c r="X92" s="326" t="s">
        <v>94</v>
      </c>
      <c r="Y92" s="327">
        <v>1</v>
      </c>
      <c r="Z92" s="327" t="s">
        <v>3731</v>
      </c>
      <c r="AA92" s="327" t="s">
        <v>128</v>
      </c>
      <c r="AB92" s="248">
        <v>240</v>
      </c>
      <c r="AC92" s="328">
        <v>3</v>
      </c>
      <c r="AD92" s="328">
        <v>1.25</v>
      </c>
      <c r="AE92" s="328">
        <v>3</v>
      </c>
      <c r="AF92" s="328">
        <v>1.25</v>
      </c>
      <c r="AG92" s="247" t="s">
        <v>3732</v>
      </c>
    </row>
    <row r="93" spans="1:33">
      <c r="A93" s="295">
        <v>84</v>
      </c>
      <c r="B93" s="584" t="s">
        <v>94</v>
      </c>
      <c r="C93" s="585">
        <v>1</v>
      </c>
      <c r="D93" s="585" t="s">
        <v>3723</v>
      </c>
      <c r="E93" s="585" t="s">
        <v>128</v>
      </c>
      <c r="F93" s="248">
        <v>320</v>
      </c>
      <c r="G93" s="247">
        <v>227</v>
      </c>
      <c r="H93" s="249">
        <v>70.9375</v>
      </c>
      <c r="I93" s="247">
        <v>231</v>
      </c>
      <c r="J93" s="249">
        <v>72.1875</v>
      </c>
      <c r="K93" s="250" t="s">
        <v>3719</v>
      </c>
      <c r="M93" s="178" t="str">
        <f t="shared" si="8"/>
        <v>K</v>
      </c>
      <c r="N93" s="178" t="str">
        <f t="shared" si="9"/>
        <v>K</v>
      </c>
      <c r="O93" s="178"/>
      <c r="P93" s="184">
        <f t="shared" si="10"/>
        <v>70.9375</v>
      </c>
      <c r="Q93" s="184">
        <f t="shared" si="11"/>
        <v>72.1875</v>
      </c>
      <c r="R93" s="180"/>
      <c r="S93" s="180" t="str">
        <f t="shared" si="12"/>
        <v>BETUL</v>
      </c>
      <c r="T93" s="180" t="str">
        <f t="shared" si="13"/>
        <v>BETUL</v>
      </c>
      <c r="U93" s="180" t="str">
        <f t="shared" si="14"/>
        <v>OKE</v>
      </c>
      <c r="V93" s="180" t="str">
        <f t="shared" si="15"/>
        <v>OKE</v>
      </c>
      <c r="X93" s="326" t="s">
        <v>94</v>
      </c>
      <c r="Y93" s="327">
        <v>2</v>
      </c>
      <c r="Z93" s="327" t="s">
        <v>3733</v>
      </c>
      <c r="AA93" s="327" t="s">
        <v>128</v>
      </c>
      <c r="AB93" s="248">
        <v>320</v>
      </c>
      <c r="AC93" s="328">
        <v>162</v>
      </c>
      <c r="AD93" s="328">
        <v>50.625</v>
      </c>
      <c r="AE93" s="328">
        <v>155</v>
      </c>
      <c r="AF93" s="328">
        <v>48.4375</v>
      </c>
      <c r="AG93" s="247" t="s">
        <v>3730</v>
      </c>
    </row>
    <row r="94" spans="1:33">
      <c r="A94" s="295">
        <v>85</v>
      </c>
      <c r="B94" s="584" t="s">
        <v>94</v>
      </c>
      <c r="C94" s="585">
        <v>1</v>
      </c>
      <c r="D94" s="585" t="s">
        <v>300</v>
      </c>
      <c r="E94" s="585" t="s">
        <v>131</v>
      </c>
      <c r="F94" s="248">
        <v>240</v>
      </c>
      <c r="G94" s="247">
        <v>128</v>
      </c>
      <c r="H94" s="249">
        <v>53.333333333333336</v>
      </c>
      <c r="I94" s="247">
        <v>126</v>
      </c>
      <c r="J94" s="249">
        <v>52.5</v>
      </c>
      <c r="K94" s="250" t="s">
        <v>301</v>
      </c>
      <c r="M94" s="178" t="str">
        <f t="shared" si="8"/>
        <v>K</v>
      </c>
      <c r="N94" s="178" t="str">
        <f t="shared" si="9"/>
        <v>K</v>
      </c>
      <c r="O94" s="178"/>
      <c r="P94" s="184">
        <f t="shared" si="10"/>
        <v>53.333333333333336</v>
      </c>
      <c r="Q94" s="184">
        <f t="shared" si="11"/>
        <v>52.5</v>
      </c>
      <c r="R94" s="180"/>
      <c r="S94" s="180" t="str">
        <f t="shared" si="12"/>
        <v>BETUL</v>
      </c>
      <c r="T94" s="180" t="str">
        <f t="shared" si="13"/>
        <v>BETUL</v>
      </c>
      <c r="U94" s="180" t="str">
        <f t="shared" si="14"/>
        <v>OKE</v>
      </c>
      <c r="V94" s="180" t="str">
        <f t="shared" si="15"/>
        <v>OKE</v>
      </c>
      <c r="X94" s="326" t="s">
        <v>94</v>
      </c>
      <c r="Y94" s="327">
        <v>2</v>
      </c>
      <c r="Z94" s="327" t="s">
        <v>3734</v>
      </c>
      <c r="AA94" s="327" t="s">
        <v>131</v>
      </c>
      <c r="AB94" s="248">
        <v>240</v>
      </c>
      <c r="AC94" s="328">
        <v>174</v>
      </c>
      <c r="AD94" s="328">
        <v>72.5</v>
      </c>
      <c r="AE94" s="328">
        <v>171</v>
      </c>
      <c r="AF94" s="328">
        <v>71.25</v>
      </c>
      <c r="AG94" s="247" t="s">
        <v>3735</v>
      </c>
    </row>
    <row r="95" spans="1:33">
      <c r="A95" s="295">
        <v>86</v>
      </c>
      <c r="B95" s="584" t="s">
        <v>94</v>
      </c>
      <c r="C95" s="585">
        <v>1</v>
      </c>
      <c r="D95" s="585" t="s">
        <v>3725</v>
      </c>
      <c r="E95" s="585" t="s">
        <v>131</v>
      </c>
      <c r="F95" s="248">
        <v>240</v>
      </c>
      <c r="G95" s="247">
        <v>72</v>
      </c>
      <c r="H95" s="249">
        <v>30</v>
      </c>
      <c r="I95" s="247">
        <v>75</v>
      </c>
      <c r="J95" s="249">
        <v>31.25</v>
      </c>
      <c r="K95" s="250" t="s">
        <v>3726</v>
      </c>
      <c r="M95" s="178" t="str">
        <f t="shared" si="8"/>
        <v>K</v>
      </c>
      <c r="N95" s="178" t="str">
        <f t="shared" si="9"/>
        <v>K</v>
      </c>
      <c r="O95" s="178"/>
      <c r="P95" s="184">
        <f t="shared" si="10"/>
        <v>30</v>
      </c>
      <c r="Q95" s="184">
        <f t="shared" si="11"/>
        <v>31.25</v>
      </c>
      <c r="R95" s="180"/>
      <c r="S95" s="180" t="str">
        <f t="shared" si="12"/>
        <v>BETUL</v>
      </c>
      <c r="T95" s="180" t="str">
        <f t="shared" si="13"/>
        <v>BETUL</v>
      </c>
      <c r="U95" s="180" t="str">
        <f t="shared" si="14"/>
        <v>OKE</v>
      </c>
      <c r="V95" s="180" t="str">
        <f t="shared" si="15"/>
        <v>OKE</v>
      </c>
      <c r="X95" s="326" t="s">
        <v>94</v>
      </c>
      <c r="Y95" s="327">
        <v>2</v>
      </c>
      <c r="Z95" s="327" t="s">
        <v>3736</v>
      </c>
      <c r="AA95" s="327" t="s">
        <v>128</v>
      </c>
      <c r="AB95" s="248">
        <v>320</v>
      </c>
      <c r="AC95" s="328">
        <v>84</v>
      </c>
      <c r="AD95" s="328">
        <v>26.25</v>
      </c>
      <c r="AE95" s="328">
        <v>60</v>
      </c>
      <c r="AF95" s="328">
        <v>18.75</v>
      </c>
      <c r="AG95" s="247" t="s">
        <v>3737</v>
      </c>
    </row>
    <row r="96" spans="1:33">
      <c r="A96" s="295">
        <v>87</v>
      </c>
      <c r="B96" s="584" t="s">
        <v>94</v>
      </c>
      <c r="C96" s="585">
        <v>1</v>
      </c>
      <c r="D96" s="585" t="s">
        <v>3727</v>
      </c>
      <c r="E96" s="585" t="s">
        <v>128</v>
      </c>
      <c r="F96" s="248">
        <v>320</v>
      </c>
      <c r="G96" s="247">
        <v>0</v>
      </c>
      <c r="H96" s="249">
        <v>0</v>
      </c>
      <c r="I96" s="247">
        <v>0</v>
      </c>
      <c r="J96" s="249">
        <v>0</v>
      </c>
      <c r="K96" s="250" t="s">
        <v>187</v>
      </c>
      <c r="M96" s="178" t="str">
        <f t="shared" si="8"/>
        <v>K</v>
      </c>
      <c r="N96" s="178" t="str">
        <f t="shared" si="9"/>
        <v>K</v>
      </c>
      <c r="O96" s="178"/>
      <c r="P96" s="184">
        <f t="shared" si="10"/>
        <v>0</v>
      </c>
      <c r="Q96" s="184">
        <f t="shared" si="11"/>
        <v>0</v>
      </c>
      <c r="R96" s="180"/>
      <c r="S96" s="180" t="str">
        <f t="shared" si="12"/>
        <v>BETUL</v>
      </c>
      <c r="T96" s="180" t="str">
        <f t="shared" si="13"/>
        <v>BETUL</v>
      </c>
      <c r="U96" s="180" t="str">
        <f t="shared" si="14"/>
        <v>OKE</v>
      </c>
      <c r="V96" s="180" t="str">
        <f t="shared" si="15"/>
        <v>OKE</v>
      </c>
      <c r="X96" s="326" t="s">
        <v>94</v>
      </c>
      <c r="Y96" s="327">
        <v>2</v>
      </c>
      <c r="Z96" s="327" t="s">
        <v>3738</v>
      </c>
      <c r="AA96" s="327" t="s">
        <v>131</v>
      </c>
      <c r="AB96" s="248">
        <v>320</v>
      </c>
      <c r="AC96" s="328">
        <v>2</v>
      </c>
      <c r="AD96" s="328">
        <v>0.625</v>
      </c>
      <c r="AE96" s="328">
        <v>2</v>
      </c>
      <c r="AF96" s="328">
        <v>0.625</v>
      </c>
      <c r="AG96" s="247" t="s">
        <v>3735</v>
      </c>
    </row>
    <row r="97" spans="1:33">
      <c r="A97" s="295">
        <v>88</v>
      </c>
      <c r="B97" s="584" t="s">
        <v>94</v>
      </c>
      <c r="C97" s="585">
        <v>1</v>
      </c>
      <c r="D97" s="585" t="s">
        <v>3728</v>
      </c>
      <c r="E97" s="585" t="s">
        <v>128</v>
      </c>
      <c r="F97" s="248">
        <v>320</v>
      </c>
      <c r="G97" s="247">
        <v>77</v>
      </c>
      <c r="H97" s="249">
        <v>24.0625</v>
      </c>
      <c r="I97" s="247">
        <v>0</v>
      </c>
      <c r="J97" s="249">
        <v>0</v>
      </c>
      <c r="K97" s="250" t="s">
        <v>187</v>
      </c>
      <c r="M97" s="178" t="str">
        <f t="shared" si="8"/>
        <v>K</v>
      </c>
      <c r="N97" s="178" t="str">
        <f t="shared" si="9"/>
        <v>K</v>
      </c>
      <c r="O97" s="178"/>
      <c r="P97" s="184">
        <f t="shared" si="10"/>
        <v>24.0625</v>
      </c>
      <c r="Q97" s="184">
        <f t="shared" si="11"/>
        <v>0</v>
      </c>
      <c r="R97" s="180"/>
      <c r="S97" s="180" t="str">
        <f t="shared" si="12"/>
        <v>BETUL</v>
      </c>
      <c r="T97" s="180" t="str">
        <f t="shared" si="13"/>
        <v>BETUL</v>
      </c>
      <c r="U97" s="180" t="str">
        <f t="shared" si="14"/>
        <v>OKE</v>
      </c>
      <c r="V97" s="180" t="str">
        <f t="shared" si="15"/>
        <v>OKE</v>
      </c>
      <c r="X97" s="326" t="s">
        <v>94</v>
      </c>
      <c r="Y97" s="327">
        <v>2</v>
      </c>
      <c r="Z97" s="327" t="s">
        <v>3739</v>
      </c>
      <c r="AA97" s="327" t="s">
        <v>128</v>
      </c>
      <c r="AB97" s="248">
        <v>385</v>
      </c>
      <c r="AC97" s="328">
        <v>82</v>
      </c>
      <c r="AD97" s="328">
        <v>21.2987012987013</v>
      </c>
      <c r="AE97" s="328">
        <v>72</v>
      </c>
      <c r="AF97" s="328">
        <v>18.7012987012987</v>
      </c>
      <c r="AG97" s="247" t="s">
        <v>3740</v>
      </c>
    </row>
    <row r="98" spans="1:33">
      <c r="A98" s="295">
        <v>89</v>
      </c>
      <c r="B98" s="584" t="s">
        <v>94</v>
      </c>
      <c r="C98" s="585">
        <v>1</v>
      </c>
      <c r="D98" s="585" t="s">
        <v>3729</v>
      </c>
      <c r="E98" s="585" t="s">
        <v>128</v>
      </c>
      <c r="F98" s="248">
        <v>320</v>
      </c>
      <c r="G98" s="247">
        <v>0</v>
      </c>
      <c r="H98" s="249">
        <v>0</v>
      </c>
      <c r="I98" s="247">
        <v>0</v>
      </c>
      <c r="J98" s="249">
        <v>0</v>
      </c>
      <c r="K98" s="250" t="s">
        <v>3730</v>
      </c>
      <c r="M98" s="178" t="str">
        <f t="shared" si="8"/>
        <v>K</v>
      </c>
      <c r="N98" s="178" t="str">
        <f t="shared" si="9"/>
        <v>K</v>
      </c>
      <c r="O98" s="178"/>
      <c r="P98" s="184">
        <f t="shared" si="10"/>
        <v>0</v>
      </c>
      <c r="Q98" s="184">
        <f t="shared" si="11"/>
        <v>0</v>
      </c>
      <c r="R98" s="180"/>
      <c r="S98" s="180" t="str">
        <f t="shared" si="12"/>
        <v>BETUL</v>
      </c>
      <c r="T98" s="180" t="str">
        <f t="shared" si="13"/>
        <v>BETUL</v>
      </c>
      <c r="U98" s="180" t="str">
        <f t="shared" si="14"/>
        <v>OKE</v>
      </c>
      <c r="V98" s="180" t="str">
        <f t="shared" si="15"/>
        <v>OKE</v>
      </c>
      <c r="X98" s="326" t="s">
        <v>94</v>
      </c>
      <c r="Y98" s="327">
        <v>2</v>
      </c>
      <c r="Z98" s="327" t="s">
        <v>3741</v>
      </c>
      <c r="AA98" s="327" t="s">
        <v>128</v>
      </c>
      <c r="AB98" s="248">
        <v>385</v>
      </c>
      <c r="AC98" s="328">
        <v>78</v>
      </c>
      <c r="AD98" s="328">
        <v>20.259740259740301</v>
      </c>
      <c r="AE98" s="328">
        <v>72</v>
      </c>
      <c r="AF98" s="328">
        <v>18.7012987012987</v>
      </c>
      <c r="AG98" s="247" t="s">
        <v>3740</v>
      </c>
    </row>
    <row r="99" spans="1:33">
      <c r="A99" s="295">
        <v>90</v>
      </c>
      <c r="B99" s="584" t="s">
        <v>94</v>
      </c>
      <c r="C99" s="585">
        <v>1</v>
      </c>
      <c r="D99" s="585" t="s">
        <v>3731</v>
      </c>
      <c r="E99" s="585" t="s">
        <v>128</v>
      </c>
      <c r="F99" s="248">
        <v>300</v>
      </c>
      <c r="G99" s="247">
        <v>0</v>
      </c>
      <c r="H99" s="249">
        <v>0</v>
      </c>
      <c r="I99" s="247">
        <v>0</v>
      </c>
      <c r="J99" s="249">
        <v>0</v>
      </c>
      <c r="K99" s="250" t="s">
        <v>3732</v>
      </c>
      <c r="M99" s="178" t="str">
        <f t="shared" si="8"/>
        <v>K</v>
      </c>
      <c r="N99" s="178" t="str">
        <f t="shared" si="9"/>
        <v>K</v>
      </c>
      <c r="O99" s="178"/>
      <c r="P99" s="184">
        <f t="shared" si="10"/>
        <v>0</v>
      </c>
      <c r="Q99" s="184">
        <f t="shared" si="11"/>
        <v>0</v>
      </c>
      <c r="R99" s="180"/>
      <c r="S99" s="180" t="str">
        <f t="shared" si="12"/>
        <v>BETUL</v>
      </c>
      <c r="T99" s="180" t="str">
        <f t="shared" si="13"/>
        <v>BETUL</v>
      </c>
      <c r="U99" s="180" t="str">
        <f t="shared" si="14"/>
        <v>OKE</v>
      </c>
      <c r="V99" s="180" t="str">
        <f t="shared" si="15"/>
        <v>OKE</v>
      </c>
      <c r="X99" s="326" t="s">
        <v>94</v>
      </c>
      <c r="Y99" s="327">
        <v>2</v>
      </c>
      <c r="Z99" s="327" t="s">
        <v>3742</v>
      </c>
      <c r="AA99" s="327" t="s">
        <v>128</v>
      </c>
      <c r="AB99" s="248">
        <v>385</v>
      </c>
      <c r="AC99" s="328">
        <v>50</v>
      </c>
      <c r="AD99" s="328">
        <v>12.987012987012999</v>
      </c>
      <c r="AE99" s="328">
        <v>47</v>
      </c>
      <c r="AF99" s="328">
        <v>12.207792207792201</v>
      </c>
      <c r="AG99" s="247" t="s">
        <v>3743</v>
      </c>
    </row>
    <row r="100" spans="1:33">
      <c r="A100" s="295">
        <v>91</v>
      </c>
      <c r="B100" s="584" t="s">
        <v>94</v>
      </c>
      <c r="C100" s="585">
        <v>2</v>
      </c>
      <c r="D100" s="585" t="s">
        <v>3733</v>
      </c>
      <c r="E100" s="585" t="s">
        <v>128</v>
      </c>
      <c r="F100" s="248">
        <v>320</v>
      </c>
      <c r="G100" s="247">
        <v>85</v>
      </c>
      <c r="H100" s="249">
        <v>26.5625</v>
      </c>
      <c r="I100" s="247">
        <v>82</v>
      </c>
      <c r="J100" s="249">
        <v>25.624999999999996</v>
      </c>
      <c r="K100" s="250" t="s">
        <v>3730</v>
      </c>
      <c r="M100" s="178" t="str">
        <f t="shared" si="8"/>
        <v>K</v>
      </c>
      <c r="N100" s="178" t="str">
        <f t="shared" si="9"/>
        <v>K</v>
      </c>
      <c r="O100" s="178"/>
      <c r="P100" s="184">
        <f t="shared" si="10"/>
        <v>26.5625</v>
      </c>
      <c r="Q100" s="184">
        <f t="shared" si="11"/>
        <v>25.624999999999996</v>
      </c>
      <c r="R100" s="180"/>
      <c r="S100" s="180" t="str">
        <f t="shared" si="12"/>
        <v>BETUL</v>
      </c>
      <c r="T100" s="180" t="str">
        <f t="shared" si="13"/>
        <v>BETUL</v>
      </c>
      <c r="U100" s="180" t="str">
        <f t="shared" si="14"/>
        <v>OKE</v>
      </c>
      <c r="V100" s="180" t="str">
        <f t="shared" si="15"/>
        <v>OKE</v>
      </c>
      <c r="X100" s="326" t="s">
        <v>94</v>
      </c>
      <c r="Y100" s="327">
        <v>2</v>
      </c>
      <c r="Z100" s="327" t="s">
        <v>3744</v>
      </c>
      <c r="AA100" s="327" t="s">
        <v>128</v>
      </c>
      <c r="AB100" s="248">
        <v>385</v>
      </c>
      <c r="AC100" s="328">
        <v>50</v>
      </c>
      <c r="AD100" s="328">
        <v>12.987012987012999</v>
      </c>
      <c r="AE100" s="328">
        <v>48</v>
      </c>
      <c r="AF100" s="328">
        <v>12.4675324675325</v>
      </c>
      <c r="AG100" s="247" t="s">
        <v>3743</v>
      </c>
    </row>
    <row r="101" spans="1:33">
      <c r="A101" s="295">
        <v>92</v>
      </c>
      <c r="B101" s="584" t="s">
        <v>94</v>
      </c>
      <c r="C101" s="585">
        <v>2</v>
      </c>
      <c r="D101" s="585" t="s">
        <v>3734</v>
      </c>
      <c r="E101" s="585" t="s">
        <v>131</v>
      </c>
      <c r="F101" s="248">
        <v>240</v>
      </c>
      <c r="G101" s="247">
        <v>173</v>
      </c>
      <c r="H101" s="249">
        <v>72.083333333333329</v>
      </c>
      <c r="I101" s="247">
        <v>157</v>
      </c>
      <c r="J101" s="249">
        <v>65.416666666666671</v>
      </c>
      <c r="K101" s="250" t="s">
        <v>3735</v>
      </c>
      <c r="M101" s="178" t="str">
        <f t="shared" si="8"/>
        <v>K</v>
      </c>
      <c r="N101" s="178" t="str">
        <f t="shared" si="9"/>
        <v>K</v>
      </c>
      <c r="O101" s="178"/>
      <c r="P101" s="184">
        <f t="shared" si="10"/>
        <v>72.083333333333329</v>
      </c>
      <c r="Q101" s="184">
        <f t="shared" si="11"/>
        <v>65.416666666666671</v>
      </c>
      <c r="R101" s="180"/>
      <c r="S101" s="180" t="str">
        <f t="shared" si="12"/>
        <v>BETUL</v>
      </c>
      <c r="T101" s="180" t="str">
        <f t="shared" si="13"/>
        <v>BETUL</v>
      </c>
      <c r="U101" s="180" t="str">
        <f t="shared" si="14"/>
        <v>OKE</v>
      </c>
      <c r="V101" s="180" t="str">
        <f t="shared" si="15"/>
        <v>OKE</v>
      </c>
      <c r="X101" s="326" t="s">
        <v>94</v>
      </c>
      <c r="Y101" s="327">
        <v>2</v>
      </c>
      <c r="Z101" s="327" t="s">
        <v>3745</v>
      </c>
      <c r="AA101" s="327" t="s">
        <v>128</v>
      </c>
      <c r="AB101" s="248">
        <v>320</v>
      </c>
      <c r="AC101" s="328">
        <v>111</v>
      </c>
      <c r="AD101" s="328">
        <v>34.6875</v>
      </c>
      <c r="AE101" s="328">
        <v>106</v>
      </c>
      <c r="AF101" s="328">
        <v>33.125</v>
      </c>
      <c r="AG101" s="247" t="s">
        <v>3730</v>
      </c>
    </row>
    <row r="102" spans="1:33">
      <c r="A102" s="295">
        <v>93</v>
      </c>
      <c r="B102" s="584" t="s">
        <v>94</v>
      </c>
      <c r="C102" s="585">
        <v>2</v>
      </c>
      <c r="D102" s="585" t="s">
        <v>3736</v>
      </c>
      <c r="E102" s="585" t="s">
        <v>128</v>
      </c>
      <c r="F102" s="248">
        <v>320</v>
      </c>
      <c r="G102" s="247">
        <v>80</v>
      </c>
      <c r="H102" s="249">
        <v>25</v>
      </c>
      <c r="I102" s="247">
        <v>55</v>
      </c>
      <c r="J102" s="249">
        <v>17.1875</v>
      </c>
      <c r="K102" s="250" t="s">
        <v>3737</v>
      </c>
      <c r="M102" s="178" t="str">
        <f t="shared" si="8"/>
        <v>K</v>
      </c>
      <c r="N102" s="178" t="str">
        <f t="shared" si="9"/>
        <v>K</v>
      </c>
      <c r="O102" s="178"/>
      <c r="P102" s="184">
        <f t="shared" si="10"/>
        <v>25</v>
      </c>
      <c r="Q102" s="184">
        <f t="shared" si="11"/>
        <v>17.1875</v>
      </c>
      <c r="R102" s="180"/>
      <c r="S102" s="180" t="str">
        <f t="shared" si="12"/>
        <v>BETUL</v>
      </c>
      <c r="T102" s="180" t="str">
        <f t="shared" si="13"/>
        <v>BETUL</v>
      </c>
      <c r="U102" s="180" t="str">
        <f t="shared" si="14"/>
        <v>OKE</v>
      </c>
      <c r="V102" s="180" t="str">
        <f t="shared" si="15"/>
        <v>OKE</v>
      </c>
      <c r="X102" s="326" t="s">
        <v>94</v>
      </c>
      <c r="Y102" s="327">
        <v>2</v>
      </c>
      <c r="Z102" s="327" t="s">
        <v>3746</v>
      </c>
      <c r="AA102" s="327" t="s">
        <v>128</v>
      </c>
      <c r="AB102" s="248">
        <v>300</v>
      </c>
      <c r="AC102" s="328">
        <v>2</v>
      </c>
      <c r="AD102" s="328">
        <v>0.66666666666666696</v>
      </c>
      <c r="AE102" s="328">
        <v>2</v>
      </c>
      <c r="AF102" s="328">
        <v>0.66666666666666696</v>
      </c>
      <c r="AG102" s="247" t="s">
        <v>3747</v>
      </c>
    </row>
    <row r="103" spans="1:33">
      <c r="A103" s="295">
        <v>94</v>
      </c>
      <c r="B103" s="584" t="s">
        <v>94</v>
      </c>
      <c r="C103" s="585">
        <v>2</v>
      </c>
      <c r="D103" s="585" t="s">
        <v>3738</v>
      </c>
      <c r="E103" s="585" t="s">
        <v>131</v>
      </c>
      <c r="F103" s="248">
        <v>320</v>
      </c>
      <c r="G103" s="247">
        <v>2</v>
      </c>
      <c r="H103" s="249">
        <v>0.625</v>
      </c>
      <c r="I103" s="247">
        <v>2</v>
      </c>
      <c r="J103" s="249">
        <v>0.625</v>
      </c>
      <c r="K103" s="250" t="s">
        <v>3735</v>
      </c>
      <c r="M103" s="178" t="str">
        <f t="shared" si="8"/>
        <v>K</v>
      </c>
      <c r="N103" s="178" t="str">
        <f t="shared" si="9"/>
        <v>K</v>
      </c>
      <c r="O103" s="178"/>
      <c r="P103" s="184">
        <f t="shared" si="10"/>
        <v>0.625</v>
      </c>
      <c r="Q103" s="184">
        <f t="shared" si="11"/>
        <v>0.625</v>
      </c>
      <c r="R103" s="180"/>
      <c r="S103" s="180" t="str">
        <f t="shared" si="12"/>
        <v>BETUL</v>
      </c>
      <c r="T103" s="180" t="str">
        <f t="shared" si="13"/>
        <v>BETUL</v>
      </c>
      <c r="U103" s="180" t="str">
        <f t="shared" si="14"/>
        <v>OKE</v>
      </c>
      <c r="V103" s="180" t="str">
        <f t="shared" si="15"/>
        <v>OKE</v>
      </c>
      <c r="X103" s="326" t="s">
        <v>94</v>
      </c>
      <c r="Y103" s="327">
        <v>2</v>
      </c>
      <c r="Z103" s="327" t="s">
        <v>3748</v>
      </c>
      <c r="AA103" s="327" t="s">
        <v>128</v>
      </c>
      <c r="AB103" s="248">
        <v>300</v>
      </c>
      <c r="AC103" s="328">
        <v>75</v>
      </c>
      <c r="AD103" s="328">
        <v>25</v>
      </c>
      <c r="AE103" s="328">
        <v>5</v>
      </c>
      <c r="AF103" s="328">
        <v>1.6666666666666701</v>
      </c>
      <c r="AG103" s="247" t="s">
        <v>3749</v>
      </c>
    </row>
    <row r="104" spans="1:33">
      <c r="A104" s="295">
        <v>95</v>
      </c>
      <c r="B104" s="584" t="s">
        <v>94</v>
      </c>
      <c r="C104" s="585">
        <v>2</v>
      </c>
      <c r="D104" s="585" t="s">
        <v>3745</v>
      </c>
      <c r="E104" s="585" t="s">
        <v>128</v>
      </c>
      <c r="F104" s="248">
        <v>320</v>
      </c>
      <c r="G104" s="247">
        <v>101</v>
      </c>
      <c r="H104" s="249">
        <v>31.5625</v>
      </c>
      <c r="I104" s="247">
        <v>99</v>
      </c>
      <c r="J104" s="249">
        <v>30.9375</v>
      </c>
      <c r="K104" s="250" t="s">
        <v>3730</v>
      </c>
      <c r="M104" s="178" t="str">
        <f t="shared" si="8"/>
        <v>K</v>
      </c>
      <c r="N104" s="178" t="str">
        <f t="shared" si="9"/>
        <v>K</v>
      </c>
      <c r="O104" s="178"/>
      <c r="P104" s="184">
        <f t="shared" si="10"/>
        <v>31.5625</v>
      </c>
      <c r="Q104" s="184">
        <f t="shared" si="11"/>
        <v>30.9375</v>
      </c>
      <c r="R104" s="180"/>
      <c r="S104" s="180" t="str">
        <f t="shared" si="12"/>
        <v>BETUL</v>
      </c>
      <c r="T104" s="180" t="str">
        <f t="shared" si="13"/>
        <v>BETUL</v>
      </c>
      <c r="U104" s="180" t="str">
        <f t="shared" si="14"/>
        <v>OKE</v>
      </c>
      <c r="V104" s="180" t="str">
        <f t="shared" si="15"/>
        <v>OKE</v>
      </c>
      <c r="X104" s="326" t="s">
        <v>94</v>
      </c>
      <c r="Y104" s="327">
        <v>3</v>
      </c>
      <c r="Z104" s="327" t="s">
        <v>3750</v>
      </c>
      <c r="AA104" s="327" t="s">
        <v>128</v>
      </c>
      <c r="AB104" s="248">
        <v>300</v>
      </c>
      <c r="AC104" s="328">
        <v>3</v>
      </c>
      <c r="AD104" s="328">
        <v>1</v>
      </c>
      <c r="AE104" s="328">
        <v>3</v>
      </c>
      <c r="AF104" s="328">
        <v>1</v>
      </c>
      <c r="AG104" s="247" t="s">
        <v>3751</v>
      </c>
    </row>
    <row r="105" spans="1:33">
      <c r="A105" s="295">
        <v>96</v>
      </c>
      <c r="B105" s="584" t="s">
        <v>94</v>
      </c>
      <c r="C105" s="585">
        <v>2</v>
      </c>
      <c r="D105" s="585" t="s">
        <v>3744</v>
      </c>
      <c r="E105" s="585" t="s">
        <v>128</v>
      </c>
      <c r="F105" s="248">
        <v>385</v>
      </c>
      <c r="G105" s="247">
        <v>119</v>
      </c>
      <c r="H105" s="249">
        <v>30.909090909090907</v>
      </c>
      <c r="I105" s="247">
        <v>116</v>
      </c>
      <c r="J105" s="249">
        <v>30.129870129870127</v>
      </c>
      <c r="K105" s="250" t="s">
        <v>3743</v>
      </c>
      <c r="M105" s="178" t="str">
        <f t="shared" si="8"/>
        <v>K</v>
      </c>
      <c r="N105" s="178" t="str">
        <f t="shared" si="9"/>
        <v>K</v>
      </c>
      <c r="O105" s="178"/>
      <c r="P105" s="184">
        <f t="shared" si="10"/>
        <v>30.909090909090907</v>
      </c>
      <c r="Q105" s="184">
        <f t="shared" si="11"/>
        <v>30.129870129870127</v>
      </c>
      <c r="R105" s="180"/>
      <c r="S105" s="180" t="str">
        <f t="shared" si="12"/>
        <v>BETUL</v>
      </c>
      <c r="T105" s="180" t="str">
        <f t="shared" si="13"/>
        <v>BETUL</v>
      </c>
      <c r="U105" s="180" t="str">
        <f t="shared" si="14"/>
        <v>OKE</v>
      </c>
      <c r="V105" s="180" t="str">
        <f t="shared" si="15"/>
        <v>OKE</v>
      </c>
      <c r="X105" s="326" t="s">
        <v>94</v>
      </c>
      <c r="Y105" s="327">
        <v>3</v>
      </c>
      <c r="Z105" s="327" t="s">
        <v>3752</v>
      </c>
      <c r="AA105" s="327" t="s">
        <v>128</v>
      </c>
      <c r="AB105" s="248">
        <v>300</v>
      </c>
      <c r="AC105" s="328">
        <v>75</v>
      </c>
      <c r="AD105" s="328">
        <v>25</v>
      </c>
      <c r="AE105" s="328">
        <v>72</v>
      </c>
      <c r="AF105" s="328">
        <v>24</v>
      </c>
      <c r="AG105" s="247" t="s">
        <v>3753</v>
      </c>
    </row>
    <row r="106" spans="1:33">
      <c r="A106" s="295">
        <v>97</v>
      </c>
      <c r="B106" s="584" t="s">
        <v>94</v>
      </c>
      <c r="C106" s="585">
        <v>2</v>
      </c>
      <c r="D106" s="585" t="s">
        <v>3742</v>
      </c>
      <c r="E106" s="585" t="s">
        <v>128</v>
      </c>
      <c r="F106" s="248">
        <v>385</v>
      </c>
      <c r="G106" s="247">
        <v>11</v>
      </c>
      <c r="H106" s="249">
        <v>2.8571428571428572</v>
      </c>
      <c r="I106" s="247">
        <v>12</v>
      </c>
      <c r="J106" s="249">
        <v>3.116883116883117</v>
      </c>
      <c r="K106" s="250" t="s">
        <v>3743</v>
      </c>
      <c r="M106" s="178" t="str">
        <f t="shared" si="8"/>
        <v>K</v>
      </c>
      <c r="N106" s="178" t="str">
        <f t="shared" si="9"/>
        <v>K</v>
      </c>
      <c r="O106" s="178"/>
      <c r="P106" s="184">
        <f t="shared" si="10"/>
        <v>2.8571428571428572</v>
      </c>
      <c r="Q106" s="184">
        <f t="shared" si="11"/>
        <v>3.116883116883117</v>
      </c>
      <c r="R106" s="180"/>
      <c r="S106" s="180" t="str">
        <f t="shared" si="12"/>
        <v>BETUL</v>
      </c>
      <c r="T106" s="180" t="str">
        <f t="shared" si="13"/>
        <v>BETUL</v>
      </c>
      <c r="U106" s="180" t="str">
        <f t="shared" si="14"/>
        <v>OKE</v>
      </c>
      <c r="V106" s="180" t="str">
        <f t="shared" si="15"/>
        <v>OKE</v>
      </c>
      <c r="X106" s="326" t="s">
        <v>304</v>
      </c>
      <c r="Y106" s="327">
        <v>1</v>
      </c>
      <c r="Z106" s="327" t="s">
        <v>305</v>
      </c>
      <c r="AA106" s="327" t="s">
        <v>128</v>
      </c>
      <c r="AB106" s="248">
        <v>240</v>
      </c>
      <c r="AC106" s="328">
        <v>7</v>
      </c>
      <c r="AD106" s="328">
        <v>2.9166666666666701</v>
      </c>
      <c r="AE106" s="328">
        <v>7</v>
      </c>
      <c r="AF106" s="328">
        <v>2.9166666666666701</v>
      </c>
      <c r="AG106" s="247" t="s">
        <v>306</v>
      </c>
    </row>
    <row r="107" spans="1:33">
      <c r="A107" s="295">
        <v>98</v>
      </c>
      <c r="B107" s="584" t="s">
        <v>94</v>
      </c>
      <c r="C107" s="585">
        <v>2</v>
      </c>
      <c r="D107" s="585" t="s">
        <v>3741</v>
      </c>
      <c r="E107" s="585" t="s">
        <v>128</v>
      </c>
      <c r="F107" s="248">
        <v>385</v>
      </c>
      <c r="G107" s="247">
        <v>75</v>
      </c>
      <c r="H107" s="249">
        <v>19.480519480519483</v>
      </c>
      <c r="I107" s="247">
        <v>64</v>
      </c>
      <c r="J107" s="249">
        <v>16.623376623376622</v>
      </c>
      <c r="K107" s="250" t="s">
        <v>3740</v>
      </c>
      <c r="M107" s="178" t="str">
        <f t="shared" si="8"/>
        <v>K</v>
      </c>
      <c r="N107" s="178" t="str">
        <f t="shared" si="9"/>
        <v>K</v>
      </c>
      <c r="O107" s="178"/>
      <c r="P107" s="184">
        <f t="shared" si="10"/>
        <v>19.480519480519483</v>
      </c>
      <c r="Q107" s="184">
        <f t="shared" si="11"/>
        <v>16.623376623376622</v>
      </c>
      <c r="R107" s="180"/>
      <c r="S107" s="180" t="str">
        <f t="shared" si="12"/>
        <v>BETUL</v>
      </c>
      <c r="T107" s="180" t="str">
        <f t="shared" si="13"/>
        <v>BETUL</v>
      </c>
      <c r="U107" s="180" t="str">
        <f t="shared" si="14"/>
        <v>OKE</v>
      </c>
      <c r="V107" s="180" t="str">
        <f t="shared" si="15"/>
        <v>OKE</v>
      </c>
      <c r="X107" s="326" t="s">
        <v>304</v>
      </c>
      <c r="Y107" s="327">
        <v>1</v>
      </c>
      <c r="Z107" s="327" t="s">
        <v>3754</v>
      </c>
      <c r="AA107" s="327" t="s">
        <v>128</v>
      </c>
      <c r="AB107" s="248">
        <v>320</v>
      </c>
      <c r="AC107" s="328">
        <v>78</v>
      </c>
      <c r="AD107" s="328">
        <v>24.375</v>
      </c>
      <c r="AE107" s="328">
        <v>77</v>
      </c>
      <c r="AF107" s="328">
        <v>24.0625</v>
      </c>
      <c r="AG107" s="247" t="s">
        <v>3755</v>
      </c>
    </row>
    <row r="108" spans="1:33">
      <c r="A108" s="295">
        <v>99</v>
      </c>
      <c r="B108" s="584" t="s">
        <v>94</v>
      </c>
      <c r="C108" s="585">
        <v>2</v>
      </c>
      <c r="D108" s="585" t="s">
        <v>3739</v>
      </c>
      <c r="E108" s="585" t="s">
        <v>128</v>
      </c>
      <c r="F108" s="248">
        <v>385</v>
      </c>
      <c r="G108" s="247">
        <v>75</v>
      </c>
      <c r="H108" s="249">
        <v>19.480519480519483</v>
      </c>
      <c r="I108" s="247">
        <v>64</v>
      </c>
      <c r="J108" s="249">
        <v>16.623376623376622</v>
      </c>
      <c r="K108" s="250" t="s">
        <v>3740</v>
      </c>
      <c r="M108" s="178" t="str">
        <f t="shared" si="8"/>
        <v>K</v>
      </c>
      <c r="N108" s="178" t="str">
        <f t="shared" si="9"/>
        <v>K</v>
      </c>
      <c r="O108" s="178"/>
      <c r="P108" s="184">
        <f t="shared" si="10"/>
        <v>19.480519480519483</v>
      </c>
      <c r="Q108" s="184">
        <f t="shared" si="11"/>
        <v>16.623376623376622</v>
      </c>
      <c r="R108" s="180"/>
      <c r="S108" s="180" t="str">
        <f t="shared" si="12"/>
        <v>BETUL</v>
      </c>
      <c r="T108" s="180" t="str">
        <f t="shared" si="13"/>
        <v>BETUL</v>
      </c>
      <c r="U108" s="180" t="str">
        <f t="shared" si="14"/>
        <v>OKE</v>
      </c>
      <c r="V108" s="180" t="str">
        <f t="shared" si="15"/>
        <v>OKE</v>
      </c>
      <c r="X108" s="326" t="s">
        <v>304</v>
      </c>
      <c r="Y108" s="327">
        <v>1</v>
      </c>
      <c r="Z108" s="327" t="s">
        <v>3756</v>
      </c>
      <c r="AA108" s="327" t="s">
        <v>131</v>
      </c>
      <c r="AB108" s="248">
        <v>240</v>
      </c>
      <c r="AC108" s="328">
        <v>109</v>
      </c>
      <c r="AD108" s="328">
        <v>45.4166666666667</v>
      </c>
      <c r="AE108" s="328">
        <v>102</v>
      </c>
      <c r="AF108" s="328">
        <v>42.5</v>
      </c>
      <c r="AG108" s="247" t="s">
        <v>3757</v>
      </c>
    </row>
    <row r="109" spans="1:33">
      <c r="A109" s="295">
        <v>100</v>
      </c>
      <c r="B109" s="584" t="s">
        <v>94</v>
      </c>
      <c r="C109" s="585">
        <v>2</v>
      </c>
      <c r="D109" s="585" t="s">
        <v>3746</v>
      </c>
      <c r="E109" s="585" t="s">
        <v>128</v>
      </c>
      <c r="F109" s="248">
        <v>300</v>
      </c>
      <c r="G109" s="247">
        <v>0</v>
      </c>
      <c r="H109" s="249">
        <v>0</v>
      </c>
      <c r="I109" s="247">
        <v>0</v>
      </c>
      <c r="J109" s="249">
        <v>0</v>
      </c>
      <c r="K109" s="250" t="s">
        <v>3747</v>
      </c>
      <c r="M109" s="178" t="str">
        <f t="shared" si="8"/>
        <v>K</v>
      </c>
      <c r="N109" s="178" t="str">
        <f t="shared" si="9"/>
        <v>K</v>
      </c>
      <c r="O109" s="178"/>
      <c r="P109" s="184">
        <f t="shared" si="10"/>
        <v>0</v>
      </c>
      <c r="Q109" s="184">
        <f t="shared" si="11"/>
        <v>0</v>
      </c>
      <c r="R109" s="180"/>
      <c r="S109" s="180" t="str">
        <f t="shared" si="12"/>
        <v>BETUL</v>
      </c>
      <c r="T109" s="180" t="str">
        <f t="shared" si="13"/>
        <v>BETUL</v>
      </c>
      <c r="U109" s="180" t="str">
        <f t="shared" si="14"/>
        <v>OKE</v>
      </c>
      <c r="V109" s="180" t="str">
        <f t="shared" si="15"/>
        <v>OKE</v>
      </c>
      <c r="X109" s="326" t="s">
        <v>304</v>
      </c>
      <c r="Y109" s="327">
        <v>1</v>
      </c>
      <c r="Z109" s="327" t="s">
        <v>3758</v>
      </c>
      <c r="AA109" s="327" t="s">
        <v>128</v>
      </c>
      <c r="AB109" s="248">
        <v>320</v>
      </c>
      <c r="AC109" s="328">
        <v>72</v>
      </c>
      <c r="AD109" s="328">
        <v>22.5</v>
      </c>
      <c r="AE109" s="328">
        <v>70</v>
      </c>
      <c r="AF109" s="328">
        <v>21.875</v>
      </c>
      <c r="AG109" s="247" t="s">
        <v>3759</v>
      </c>
    </row>
    <row r="110" spans="1:33">
      <c r="A110" s="295">
        <v>101</v>
      </c>
      <c r="B110" s="584" t="s">
        <v>94</v>
      </c>
      <c r="C110" s="585">
        <v>2</v>
      </c>
      <c r="D110" s="585" t="s">
        <v>3748</v>
      </c>
      <c r="E110" s="585" t="s">
        <v>128</v>
      </c>
      <c r="F110" s="248">
        <v>300</v>
      </c>
      <c r="G110" s="247">
        <v>213</v>
      </c>
      <c r="H110" s="249">
        <v>71</v>
      </c>
      <c r="I110" s="247">
        <v>206</v>
      </c>
      <c r="J110" s="249">
        <v>68.666666666666671</v>
      </c>
      <c r="K110" s="250" t="s">
        <v>3749</v>
      </c>
      <c r="M110" s="178" t="str">
        <f t="shared" si="8"/>
        <v>K</v>
      </c>
      <c r="N110" s="178" t="str">
        <f t="shared" si="9"/>
        <v>K</v>
      </c>
      <c r="O110" s="178"/>
      <c r="P110" s="184">
        <f t="shared" si="10"/>
        <v>71</v>
      </c>
      <c r="Q110" s="184">
        <f t="shared" si="11"/>
        <v>68.666666666666671</v>
      </c>
      <c r="R110" s="180"/>
      <c r="S110" s="180" t="str">
        <f t="shared" si="12"/>
        <v>BETUL</v>
      </c>
      <c r="T110" s="180" t="str">
        <f t="shared" si="13"/>
        <v>BETUL</v>
      </c>
      <c r="U110" s="180" t="str">
        <f t="shared" si="14"/>
        <v>OKE</v>
      </c>
      <c r="V110" s="180" t="str">
        <f t="shared" si="15"/>
        <v>OKE</v>
      </c>
      <c r="X110" s="326" t="s">
        <v>304</v>
      </c>
      <c r="Y110" s="327">
        <v>1</v>
      </c>
      <c r="Z110" s="327" t="s">
        <v>3760</v>
      </c>
      <c r="AA110" s="327" t="s">
        <v>128</v>
      </c>
      <c r="AB110" s="248">
        <v>320</v>
      </c>
      <c r="AC110" s="328">
        <v>148</v>
      </c>
      <c r="AD110" s="328">
        <v>46.25</v>
      </c>
      <c r="AE110" s="328">
        <v>132</v>
      </c>
      <c r="AF110" s="328">
        <v>41.25</v>
      </c>
      <c r="AG110" s="247" t="s">
        <v>3761</v>
      </c>
    </row>
    <row r="111" spans="1:33">
      <c r="A111" s="295">
        <v>102</v>
      </c>
      <c r="B111" s="584" t="s">
        <v>94</v>
      </c>
      <c r="C111" s="585">
        <v>3</v>
      </c>
      <c r="D111" s="585" t="s">
        <v>3750</v>
      </c>
      <c r="E111" s="585" t="s">
        <v>128</v>
      </c>
      <c r="F111" s="248">
        <v>300</v>
      </c>
      <c r="G111" s="247">
        <v>3</v>
      </c>
      <c r="H111" s="249">
        <v>1</v>
      </c>
      <c r="I111" s="247">
        <v>3</v>
      </c>
      <c r="J111" s="249">
        <v>1</v>
      </c>
      <c r="K111" s="250" t="s">
        <v>3751</v>
      </c>
      <c r="M111" s="178" t="str">
        <f t="shared" si="8"/>
        <v>K</v>
      </c>
      <c r="N111" s="178" t="str">
        <f t="shared" si="9"/>
        <v>K</v>
      </c>
      <c r="O111" s="178"/>
      <c r="P111" s="184">
        <f t="shared" si="10"/>
        <v>1</v>
      </c>
      <c r="Q111" s="184">
        <f t="shared" si="11"/>
        <v>1</v>
      </c>
      <c r="R111" s="180"/>
      <c r="S111" s="180" t="str">
        <f t="shared" si="12"/>
        <v>BETUL</v>
      </c>
      <c r="T111" s="180" t="str">
        <f t="shared" si="13"/>
        <v>BETUL</v>
      </c>
      <c r="U111" s="180" t="str">
        <f t="shared" si="14"/>
        <v>OKE</v>
      </c>
      <c r="V111" s="180" t="str">
        <f t="shared" si="15"/>
        <v>OKE</v>
      </c>
      <c r="X111" s="326" t="s">
        <v>304</v>
      </c>
      <c r="Y111" s="327">
        <v>1</v>
      </c>
      <c r="Z111" s="327" t="s">
        <v>3764</v>
      </c>
      <c r="AA111" s="327" t="s">
        <v>128</v>
      </c>
      <c r="AB111" s="248">
        <v>320</v>
      </c>
      <c r="AC111" s="328">
        <v>55</v>
      </c>
      <c r="AD111" s="328">
        <v>17.1875</v>
      </c>
      <c r="AE111" s="328">
        <v>51</v>
      </c>
      <c r="AF111" s="328">
        <v>15.9375</v>
      </c>
      <c r="AG111" s="247" t="s">
        <v>3765</v>
      </c>
    </row>
    <row r="112" spans="1:33">
      <c r="A112" s="295">
        <v>103</v>
      </c>
      <c r="B112" s="584" t="s">
        <v>94</v>
      </c>
      <c r="C112" s="585">
        <v>3</v>
      </c>
      <c r="D112" s="585" t="s">
        <v>3752</v>
      </c>
      <c r="E112" s="585" t="s">
        <v>128</v>
      </c>
      <c r="F112" s="248">
        <v>300</v>
      </c>
      <c r="G112" s="247">
        <v>104</v>
      </c>
      <c r="H112" s="249">
        <v>34.666666666666671</v>
      </c>
      <c r="I112" s="247">
        <v>96</v>
      </c>
      <c r="J112" s="249">
        <v>32</v>
      </c>
      <c r="K112" s="250" t="s">
        <v>3753</v>
      </c>
      <c r="M112" s="178" t="str">
        <f t="shared" si="8"/>
        <v>K</v>
      </c>
      <c r="N112" s="178" t="str">
        <f t="shared" si="9"/>
        <v>K</v>
      </c>
      <c r="O112" s="178"/>
      <c r="P112" s="184">
        <f t="shared" si="10"/>
        <v>34.666666666666671</v>
      </c>
      <c r="Q112" s="184">
        <f t="shared" si="11"/>
        <v>32</v>
      </c>
      <c r="R112" s="180"/>
      <c r="S112" s="180" t="str">
        <f t="shared" si="12"/>
        <v>BETUL</v>
      </c>
      <c r="T112" s="180" t="str">
        <f t="shared" si="13"/>
        <v>BETUL</v>
      </c>
      <c r="U112" s="180" t="str">
        <f t="shared" si="14"/>
        <v>OKE</v>
      </c>
      <c r="V112" s="180" t="str">
        <f t="shared" si="15"/>
        <v>OKE</v>
      </c>
      <c r="X112" s="326" t="s">
        <v>304</v>
      </c>
      <c r="Y112" s="327">
        <v>1</v>
      </c>
      <c r="Z112" s="327" t="s">
        <v>3768</v>
      </c>
      <c r="AA112" s="327" t="s">
        <v>128</v>
      </c>
      <c r="AB112" s="248">
        <v>320</v>
      </c>
      <c r="AC112" s="328">
        <v>66</v>
      </c>
      <c r="AD112" s="328">
        <v>20.625</v>
      </c>
      <c r="AE112" s="328">
        <v>71</v>
      </c>
      <c r="AF112" s="328">
        <v>22.1875</v>
      </c>
      <c r="AG112" s="247" t="s">
        <v>3769</v>
      </c>
    </row>
    <row r="113" spans="1:33">
      <c r="A113" s="295">
        <v>104</v>
      </c>
      <c r="B113" s="584" t="s">
        <v>94</v>
      </c>
      <c r="C113" s="585">
        <v>3</v>
      </c>
      <c r="D113" s="585" t="s">
        <v>3762</v>
      </c>
      <c r="E113" s="585" t="s">
        <v>128</v>
      </c>
      <c r="F113" s="248">
        <v>365</v>
      </c>
      <c r="G113" s="247">
        <v>0</v>
      </c>
      <c r="H113" s="249">
        <v>0</v>
      </c>
      <c r="I113" s="247">
        <v>0</v>
      </c>
      <c r="J113" s="249">
        <v>0</v>
      </c>
      <c r="K113" s="250" t="s">
        <v>3763</v>
      </c>
      <c r="M113" s="178" t="str">
        <f t="shared" si="8"/>
        <v>K</v>
      </c>
      <c r="N113" s="178" t="str">
        <f t="shared" si="9"/>
        <v>K</v>
      </c>
      <c r="O113" s="178"/>
      <c r="P113" s="184">
        <f t="shared" si="10"/>
        <v>0</v>
      </c>
      <c r="Q113" s="184">
        <f t="shared" si="11"/>
        <v>0</v>
      </c>
      <c r="R113" s="180"/>
      <c r="S113" s="180" t="str">
        <f t="shared" si="12"/>
        <v>BETUL</v>
      </c>
      <c r="T113" s="180" t="str">
        <f t="shared" si="13"/>
        <v>BETUL</v>
      </c>
      <c r="U113" s="180" t="str">
        <f t="shared" si="14"/>
        <v>OKE</v>
      </c>
      <c r="V113" s="180" t="str">
        <f t="shared" si="15"/>
        <v>OKE</v>
      </c>
      <c r="X113" s="326" t="s">
        <v>304</v>
      </c>
      <c r="Y113" s="327">
        <v>1</v>
      </c>
      <c r="Z113" s="327" t="s">
        <v>309</v>
      </c>
      <c r="AA113" s="327" t="s">
        <v>131</v>
      </c>
      <c r="AB113" s="248">
        <v>240</v>
      </c>
      <c r="AC113" s="328">
        <v>144</v>
      </c>
      <c r="AD113" s="328">
        <v>60</v>
      </c>
      <c r="AE113" s="328">
        <v>171</v>
      </c>
      <c r="AF113" s="328">
        <v>71.25</v>
      </c>
      <c r="AG113" s="247" t="s">
        <v>310</v>
      </c>
    </row>
    <row r="114" spans="1:33">
      <c r="A114" s="295">
        <v>105</v>
      </c>
      <c r="B114" s="584" t="s">
        <v>94</v>
      </c>
      <c r="C114" s="585">
        <v>3</v>
      </c>
      <c r="D114" s="585" t="s">
        <v>3766</v>
      </c>
      <c r="E114" s="585" t="s">
        <v>128</v>
      </c>
      <c r="F114" s="248">
        <v>365</v>
      </c>
      <c r="G114" s="247">
        <v>10</v>
      </c>
      <c r="H114" s="249">
        <v>2.7397260273972601</v>
      </c>
      <c r="I114" s="247">
        <v>10</v>
      </c>
      <c r="J114" s="249">
        <v>2.7397260273972601</v>
      </c>
      <c r="K114" s="250" t="s">
        <v>3767</v>
      </c>
      <c r="M114" s="178" t="str">
        <f t="shared" si="8"/>
        <v>K</v>
      </c>
      <c r="N114" s="178" t="str">
        <f t="shared" si="9"/>
        <v>K</v>
      </c>
      <c r="O114" s="178"/>
      <c r="P114" s="184">
        <f t="shared" si="10"/>
        <v>2.7397260273972601</v>
      </c>
      <c r="Q114" s="184">
        <f t="shared" si="11"/>
        <v>2.7397260273972601</v>
      </c>
      <c r="R114" s="180"/>
      <c r="S114" s="180" t="str">
        <f t="shared" si="12"/>
        <v>BETUL</v>
      </c>
      <c r="T114" s="180" t="str">
        <f t="shared" si="13"/>
        <v>BETUL</v>
      </c>
      <c r="U114" s="180" t="str">
        <f t="shared" si="14"/>
        <v>OKE</v>
      </c>
      <c r="V114" s="180" t="str">
        <f t="shared" si="15"/>
        <v>OKE</v>
      </c>
      <c r="X114" s="326" t="s">
        <v>304</v>
      </c>
      <c r="Y114" s="327">
        <v>1</v>
      </c>
      <c r="Z114" s="327" t="s">
        <v>3772</v>
      </c>
      <c r="AA114" s="327" t="s">
        <v>128</v>
      </c>
      <c r="AB114" s="248">
        <v>320</v>
      </c>
      <c r="AC114" s="328">
        <v>205</v>
      </c>
      <c r="AD114" s="328">
        <v>64.0625</v>
      </c>
      <c r="AE114" s="328">
        <v>209</v>
      </c>
      <c r="AF114" s="328">
        <v>65.3125</v>
      </c>
      <c r="AG114" s="247" t="s">
        <v>3773</v>
      </c>
    </row>
    <row r="115" spans="1:33">
      <c r="A115" s="295">
        <v>106</v>
      </c>
      <c r="B115" s="584" t="s">
        <v>94</v>
      </c>
      <c r="C115" s="585">
        <v>4</v>
      </c>
      <c r="D115" s="585" t="s">
        <v>3770</v>
      </c>
      <c r="E115" s="585" t="s">
        <v>128</v>
      </c>
      <c r="F115" s="248">
        <v>398</v>
      </c>
      <c r="G115" s="247">
        <v>226</v>
      </c>
      <c r="H115" s="249">
        <v>56.78391959798995</v>
      </c>
      <c r="I115" s="247">
        <v>215</v>
      </c>
      <c r="J115" s="249">
        <v>54.020100502512555</v>
      </c>
      <c r="K115" s="250" t="s">
        <v>3771</v>
      </c>
      <c r="M115" s="178" t="str">
        <f t="shared" si="8"/>
        <v>K</v>
      </c>
      <c r="N115" s="178" t="str">
        <f t="shared" si="9"/>
        <v>K</v>
      </c>
      <c r="O115" s="178"/>
      <c r="P115" s="184">
        <f t="shared" si="10"/>
        <v>56.78391959798995</v>
      </c>
      <c r="Q115" s="184">
        <f t="shared" si="11"/>
        <v>54.020100502512555</v>
      </c>
      <c r="R115" s="180"/>
      <c r="S115" s="180" t="str">
        <f t="shared" si="12"/>
        <v>BETUL</v>
      </c>
      <c r="T115" s="180" t="str">
        <f t="shared" si="13"/>
        <v>BETUL</v>
      </c>
      <c r="U115" s="180" t="str">
        <f t="shared" si="14"/>
        <v>OKE</v>
      </c>
      <c r="V115" s="180" t="str">
        <f t="shared" si="15"/>
        <v>OKE</v>
      </c>
      <c r="X115" s="326" t="s">
        <v>304</v>
      </c>
      <c r="Y115" s="327">
        <v>2</v>
      </c>
      <c r="Z115" s="327" t="s">
        <v>3774</v>
      </c>
      <c r="AA115" s="327" t="s">
        <v>128</v>
      </c>
      <c r="AB115" s="248">
        <v>400</v>
      </c>
      <c r="AC115" s="328">
        <v>142</v>
      </c>
      <c r="AD115" s="328">
        <v>35.5</v>
      </c>
      <c r="AE115" s="328">
        <v>170</v>
      </c>
      <c r="AF115" s="328">
        <v>42.5</v>
      </c>
      <c r="AG115" s="247" t="s">
        <v>3775</v>
      </c>
    </row>
    <row r="116" spans="1:33">
      <c r="A116" s="295">
        <v>107</v>
      </c>
      <c r="B116" s="584" t="s">
        <v>304</v>
      </c>
      <c r="C116" s="585">
        <v>1</v>
      </c>
      <c r="D116" s="585" t="s">
        <v>305</v>
      </c>
      <c r="E116" s="585" t="s">
        <v>128</v>
      </c>
      <c r="F116" s="248">
        <v>240</v>
      </c>
      <c r="G116" s="247">
        <v>174</v>
      </c>
      <c r="H116" s="249">
        <v>72.5</v>
      </c>
      <c r="I116" s="247">
        <v>190</v>
      </c>
      <c r="J116" s="249">
        <v>79.166666666666657</v>
      </c>
      <c r="K116" s="250" t="s">
        <v>306</v>
      </c>
      <c r="M116" s="178" t="str">
        <f t="shared" si="8"/>
        <v>K</v>
      </c>
      <c r="N116" s="178" t="str">
        <f t="shared" si="9"/>
        <v>K</v>
      </c>
      <c r="O116" s="178"/>
      <c r="P116" s="184">
        <f t="shared" si="10"/>
        <v>72.5</v>
      </c>
      <c r="Q116" s="184">
        <f t="shared" si="11"/>
        <v>79.166666666666657</v>
      </c>
      <c r="R116" s="180"/>
      <c r="S116" s="180" t="str">
        <f t="shared" si="12"/>
        <v>BETUL</v>
      </c>
      <c r="T116" s="180" t="str">
        <f t="shared" si="13"/>
        <v>BETUL</v>
      </c>
      <c r="U116" s="180" t="str">
        <f t="shared" si="14"/>
        <v>OKE</v>
      </c>
      <c r="V116" s="180" t="str">
        <f t="shared" si="15"/>
        <v>OKE</v>
      </c>
      <c r="X116" s="326" t="s">
        <v>304</v>
      </c>
      <c r="Y116" s="327">
        <v>2</v>
      </c>
      <c r="Z116" s="327" t="s">
        <v>3776</v>
      </c>
      <c r="AA116" s="327" t="s">
        <v>128</v>
      </c>
      <c r="AB116" s="248">
        <v>400</v>
      </c>
      <c r="AC116" s="328">
        <v>188</v>
      </c>
      <c r="AD116" s="328">
        <v>47</v>
      </c>
      <c r="AE116" s="328">
        <v>134</v>
      </c>
      <c r="AF116" s="328">
        <v>33.5</v>
      </c>
      <c r="AG116" s="247" t="s">
        <v>3777</v>
      </c>
    </row>
    <row r="117" spans="1:33">
      <c r="A117" s="295">
        <v>108</v>
      </c>
      <c r="B117" s="584" t="s">
        <v>304</v>
      </c>
      <c r="C117" s="585">
        <v>1</v>
      </c>
      <c r="D117" s="585" t="s">
        <v>3754</v>
      </c>
      <c r="E117" s="585" t="s">
        <v>128</v>
      </c>
      <c r="F117" s="248">
        <v>320</v>
      </c>
      <c r="G117" s="247">
        <v>117</v>
      </c>
      <c r="H117" s="249">
        <v>36.5625</v>
      </c>
      <c r="I117" s="247">
        <v>104</v>
      </c>
      <c r="J117" s="249">
        <v>32.5</v>
      </c>
      <c r="K117" s="250" t="s">
        <v>3755</v>
      </c>
      <c r="M117" s="178" t="str">
        <f t="shared" si="8"/>
        <v>K</v>
      </c>
      <c r="N117" s="178" t="str">
        <f t="shared" si="9"/>
        <v>K</v>
      </c>
      <c r="O117" s="178"/>
      <c r="P117" s="184">
        <f t="shared" si="10"/>
        <v>36.5625</v>
      </c>
      <c r="Q117" s="184">
        <f t="shared" si="11"/>
        <v>32.5</v>
      </c>
      <c r="R117" s="180"/>
      <c r="S117" s="180" t="str">
        <f t="shared" si="12"/>
        <v>BETUL</v>
      </c>
      <c r="T117" s="180" t="str">
        <f t="shared" si="13"/>
        <v>BETUL</v>
      </c>
      <c r="U117" s="180" t="str">
        <f t="shared" si="14"/>
        <v>OKE</v>
      </c>
      <c r="V117" s="180" t="str">
        <f t="shared" si="15"/>
        <v>OKE</v>
      </c>
      <c r="X117" s="326" t="s">
        <v>304</v>
      </c>
      <c r="Y117" s="327">
        <v>2</v>
      </c>
      <c r="Z117" s="327" t="s">
        <v>3778</v>
      </c>
      <c r="AA117" s="327" t="s">
        <v>128</v>
      </c>
      <c r="AB117" s="248">
        <v>400</v>
      </c>
      <c r="AC117" s="328">
        <v>176</v>
      </c>
      <c r="AD117" s="328">
        <v>44</v>
      </c>
      <c r="AE117" s="328">
        <v>205</v>
      </c>
      <c r="AF117" s="328">
        <v>51.25</v>
      </c>
      <c r="AG117" s="247" t="s">
        <v>3777</v>
      </c>
    </row>
    <row r="118" spans="1:33">
      <c r="A118" s="295">
        <v>109</v>
      </c>
      <c r="B118" s="584" t="s">
        <v>304</v>
      </c>
      <c r="C118" s="585">
        <v>1</v>
      </c>
      <c r="D118" s="585" t="s">
        <v>3756</v>
      </c>
      <c r="E118" s="585" t="s">
        <v>131</v>
      </c>
      <c r="F118" s="248">
        <v>240</v>
      </c>
      <c r="G118" s="247">
        <v>71</v>
      </c>
      <c r="H118" s="249">
        <v>29.583333333333332</v>
      </c>
      <c r="I118" s="247">
        <v>61</v>
      </c>
      <c r="J118" s="249">
        <v>25.416666666666664</v>
      </c>
      <c r="K118" s="250" t="s">
        <v>3757</v>
      </c>
      <c r="M118" s="178" t="str">
        <f t="shared" si="8"/>
        <v>K</v>
      </c>
      <c r="N118" s="178" t="str">
        <f t="shared" si="9"/>
        <v>K</v>
      </c>
      <c r="O118" s="178"/>
      <c r="P118" s="184">
        <f t="shared" si="10"/>
        <v>29.583333333333332</v>
      </c>
      <c r="Q118" s="184">
        <f t="shared" si="11"/>
        <v>25.416666666666664</v>
      </c>
      <c r="R118" s="180"/>
      <c r="S118" s="180" t="str">
        <f t="shared" si="12"/>
        <v>BETUL</v>
      </c>
      <c r="T118" s="180" t="str">
        <f t="shared" si="13"/>
        <v>BETUL</v>
      </c>
      <c r="U118" s="180" t="str">
        <f t="shared" si="14"/>
        <v>OKE</v>
      </c>
      <c r="V118" s="180" t="str">
        <f t="shared" si="15"/>
        <v>OKE</v>
      </c>
      <c r="X118" s="326" t="s">
        <v>304</v>
      </c>
      <c r="Y118" s="327">
        <v>2</v>
      </c>
      <c r="Z118" s="327" t="s">
        <v>3779</v>
      </c>
      <c r="AA118" s="327" t="s">
        <v>128</v>
      </c>
      <c r="AB118" s="248">
        <v>400</v>
      </c>
      <c r="AC118" s="328">
        <v>233</v>
      </c>
      <c r="AD118" s="328">
        <v>58.25</v>
      </c>
      <c r="AE118" s="328">
        <v>218</v>
      </c>
      <c r="AF118" s="328">
        <v>54.5</v>
      </c>
      <c r="AG118" s="247" t="s">
        <v>3780</v>
      </c>
    </row>
    <row r="119" spans="1:33">
      <c r="A119" s="295">
        <v>110</v>
      </c>
      <c r="B119" s="584" t="s">
        <v>304</v>
      </c>
      <c r="C119" s="585">
        <v>1</v>
      </c>
      <c r="D119" s="585" t="s">
        <v>3758</v>
      </c>
      <c r="E119" s="585" t="s">
        <v>128</v>
      </c>
      <c r="F119" s="248">
        <v>320</v>
      </c>
      <c r="G119" s="247">
        <v>7</v>
      </c>
      <c r="H119" s="249">
        <v>2.1875</v>
      </c>
      <c r="I119" s="247">
        <v>7</v>
      </c>
      <c r="J119" s="249">
        <v>2.1875</v>
      </c>
      <c r="K119" s="250" t="s">
        <v>3759</v>
      </c>
      <c r="M119" s="178" t="str">
        <f t="shared" si="8"/>
        <v>K</v>
      </c>
      <c r="N119" s="178" t="str">
        <f t="shared" si="9"/>
        <v>K</v>
      </c>
      <c r="O119" s="178"/>
      <c r="P119" s="184">
        <f t="shared" si="10"/>
        <v>2.1875</v>
      </c>
      <c r="Q119" s="184">
        <f t="shared" si="11"/>
        <v>2.1875</v>
      </c>
      <c r="R119" s="180"/>
      <c r="S119" s="180" t="str">
        <f t="shared" si="12"/>
        <v>BETUL</v>
      </c>
      <c r="T119" s="180" t="str">
        <f t="shared" si="13"/>
        <v>BETUL</v>
      </c>
      <c r="U119" s="180" t="str">
        <f t="shared" si="14"/>
        <v>OKE</v>
      </c>
      <c r="V119" s="180" t="str">
        <f t="shared" si="15"/>
        <v>OKE</v>
      </c>
      <c r="X119" s="326" t="s">
        <v>304</v>
      </c>
      <c r="Y119" s="327">
        <v>2</v>
      </c>
      <c r="Z119" s="327" t="s">
        <v>3781</v>
      </c>
      <c r="AA119" s="327" t="s">
        <v>131</v>
      </c>
      <c r="AB119" s="248">
        <v>240</v>
      </c>
      <c r="AC119" s="328">
        <v>179</v>
      </c>
      <c r="AD119" s="328">
        <v>74.5833333333333</v>
      </c>
      <c r="AE119" s="328">
        <v>139</v>
      </c>
      <c r="AF119" s="328">
        <v>57.9166666666667</v>
      </c>
      <c r="AG119" s="247" t="s">
        <v>3782</v>
      </c>
    </row>
    <row r="120" spans="1:33">
      <c r="A120" s="295">
        <v>111</v>
      </c>
      <c r="B120" s="584" t="s">
        <v>304</v>
      </c>
      <c r="C120" s="585">
        <v>1</v>
      </c>
      <c r="D120" s="585" t="s">
        <v>3760</v>
      </c>
      <c r="E120" s="585" t="s">
        <v>128</v>
      </c>
      <c r="F120" s="248">
        <v>320</v>
      </c>
      <c r="G120" s="247">
        <v>36</v>
      </c>
      <c r="H120" s="249">
        <v>11.25</v>
      </c>
      <c r="I120" s="247">
        <v>33</v>
      </c>
      <c r="J120" s="249">
        <v>10.3125</v>
      </c>
      <c r="K120" s="250" t="s">
        <v>3761</v>
      </c>
      <c r="M120" s="178" t="str">
        <f t="shared" si="8"/>
        <v>K</v>
      </c>
      <c r="N120" s="178" t="str">
        <f t="shared" si="9"/>
        <v>K</v>
      </c>
      <c r="O120" s="178"/>
      <c r="P120" s="184">
        <f t="shared" si="10"/>
        <v>11.25</v>
      </c>
      <c r="Q120" s="184">
        <f t="shared" si="11"/>
        <v>10.3125</v>
      </c>
      <c r="R120" s="180"/>
      <c r="S120" s="180" t="str">
        <f t="shared" si="12"/>
        <v>BETUL</v>
      </c>
      <c r="T120" s="180" t="str">
        <f t="shared" si="13"/>
        <v>BETUL</v>
      </c>
      <c r="U120" s="180" t="str">
        <f t="shared" si="14"/>
        <v>OKE</v>
      </c>
      <c r="V120" s="180" t="str">
        <f t="shared" si="15"/>
        <v>OKE</v>
      </c>
      <c r="X120" s="326" t="s">
        <v>336</v>
      </c>
      <c r="Y120" s="327">
        <v>1</v>
      </c>
      <c r="Z120" s="327" t="s">
        <v>3783</v>
      </c>
      <c r="AA120" s="327" t="s">
        <v>128</v>
      </c>
      <c r="AB120" s="248">
        <v>400</v>
      </c>
      <c r="AC120" s="328">
        <v>171</v>
      </c>
      <c r="AD120" s="328">
        <v>42.75</v>
      </c>
      <c r="AE120" s="328">
        <v>173</v>
      </c>
      <c r="AF120" s="328">
        <v>43.25</v>
      </c>
      <c r="AG120" s="247" t="s">
        <v>3784</v>
      </c>
    </row>
    <row r="121" spans="1:33">
      <c r="A121" s="295">
        <v>112</v>
      </c>
      <c r="B121" s="584" t="s">
        <v>304</v>
      </c>
      <c r="C121" s="585">
        <v>1</v>
      </c>
      <c r="D121" s="585" t="s">
        <v>3764</v>
      </c>
      <c r="E121" s="585" t="s">
        <v>128</v>
      </c>
      <c r="F121" s="248">
        <v>320</v>
      </c>
      <c r="G121" s="247">
        <v>55</v>
      </c>
      <c r="H121" s="249">
        <v>17.1875</v>
      </c>
      <c r="I121" s="247">
        <v>55</v>
      </c>
      <c r="J121" s="249">
        <v>17.1875</v>
      </c>
      <c r="K121" s="250" t="s">
        <v>3765</v>
      </c>
      <c r="M121" s="178" t="str">
        <f t="shared" si="8"/>
        <v>K</v>
      </c>
      <c r="N121" s="178" t="str">
        <f t="shared" si="9"/>
        <v>K</v>
      </c>
      <c r="O121" s="178"/>
      <c r="P121" s="184">
        <f t="shared" si="10"/>
        <v>17.1875</v>
      </c>
      <c r="Q121" s="184">
        <f t="shared" si="11"/>
        <v>17.1875</v>
      </c>
      <c r="R121" s="180"/>
      <c r="S121" s="180" t="str">
        <f t="shared" si="12"/>
        <v>BETUL</v>
      </c>
      <c r="T121" s="180" t="str">
        <f t="shared" si="13"/>
        <v>BETUL</v>
      </c>
      <c r="U121" s="180" t="str">
        <f t="shared" si="14"/>
        <v>OKE</v>
      </c>
      <c r="V121" s="180" t="str">
        <f t="shared" si="15"/>
        <v>OKE</v>
      </c>
      <c r="X121" s="326" t="s">
        <v>336</v>
      </c>
      <c r="Y121" s="327">
        <v>1</v>
      </c>
      <c r="Z121" s="327" t="s">
        <v>3785</v>
      </c>
      <c r="AA121" s="327" t="s">
        <v>128</v>
      </c>
      <c r="AB121" s="248">
        <v>400</v>
      </c>
      <c r="AC121" s="328">
        <v>185</v>
      </c>
      <c r="AD121" s="328">
        <v>46.25</v>
      </c>
      <c r="AE121" s="328">
        <v>187</v>
      </c>
      <c r="AF121" s="328">
        <v>46.75</v>
      </c>
      <c r="AG121" s="247" t="s">
        <v>3784</v>
      </c>
    </row>
    <row r="122" spans="1:33">
      <c r="A122" s="295">
        <v>113</v>
      </c>
      <c r="B122" s="584" t="s">
        <v>304</v>
      </c>
      <c r="C122" s="585">
        <v>1</v>
      </c>
      <c r="D122" s="585" t="s">
        <v>3768</v>
      </c>
      <c r="E122" s="585" t="s">
        <v>128</v>
      </c>
      <c r="F122" s="248">
        <v>320</v>
      </c>
      <c r="G122" s="247">
        <v>68</v>
      </c>
      <c r="H122" s="249">
        <v>21.25</v>
      </c>
      <c r="I122" s="247">
        <v>66</v>
      </c>
      <c r="J122" s="249">
        <v>20.625</v>
      </c>
      <c r="K122" s="250" t="s">
        <v>3769</v>
      </c>
      <c r="M122" s="178" t="str">
        <f t="shared" si="8"/>
        <v>K</v>
      </c>
      <c r="N122" s="178" t="str">
        <f t="shared" si="9"/>
        <v>K</v>
      </c>
      <c r="O122" s="178"/>
      <c r="P122" s="184">
        <f t="shared" si="10"/>
        <v>21.25</v>
      </c>
      <c r="Q122" s="184">
        <f t="shared" si="11"/>
        <v>20.625</v>
      </c>
      <c r="R122" s="180"/>
      <c r="S122" s="180" t="str">
        <f t="shared" si="12"/>
        <v>BETUL</v>
      </c>
      <c r="T122" s="180" t="str">
        <f t="shared" si="13"/>
        <v>BETUL</v>
      </c>
      <c r="U122" s="180" t="str">
        <f t="shared" si="14"/>
        <v>OKE</v>
      </c>
      <c r="V122" s="180" t="str">
        <f t="shared" si="15"/>
        <v>OKE</v>
      </c>
      <c r="X122" s="326" t="s">
        <v>336</v>
      </c>
      <c r="Y122" s="327">
        <v>1</v>
      </c>
      <c r="Z122" s="327" t="s">
        <v>3786</v>
      </c>
      <c r="AA122" s="327" t="s">
        <v>128</v>
      </c>
      <c r="AB122" s="248">
        <v>320</v>
      </c>
      <c r="AC122" s="328">
        <v>217</v>
      </c>
      <c r="AD122" s="328">
        <v>67.8125</v>
      </c>
      <c r="AE122" s="328">
        <v>215</v>
      </c>
      <c r="AF122" s="328">
        <v>67.1875</v>
      </c>
      <c r="AG122" s="247" t="s">
        <v>3787</v>
      </c>
    </row>
    <row r="123" spans="1:33">
      <c r="A123" s="295">
        <v>114</v>
      </c>
      <c r="B123" s="584" t="s">
        <v>304</v>
      </c>
      <c r="C123" s="585">
        <v>1</v>
      </c>
      <c r="D123" s="585" t="s">
        <v>309</v>
      </c>
      <c r="E123" s="585" t="s">
        <v>131</v>
      </c>
      <c r="F123" s="248">
        <v>240</v>
      </c>
      <c r="G123" s="247">
        <v>164</v>
      </c>
      <c r="H123" s="249">
        <v>68.333333333333329</v>
      </c>
      <c r="I123" s="247">
        <v>192</v>
      </c>
      <c r="J123" s="249">
        <v>80</v>
      </c>
      <c r="K123" s="250" t="s">
        <v>310</v>
      </c>
      <c r="M123" s="178" t="str">
        <f t="shared" si="8"/>
        <v>K</v>
      </c>
      <c r="N123" s="178" t="str">
        <f t="shared" si="9"/>
        <v>B</v>
      </c>
      <c r="O123" s="178"/>
      <c r="P123" s="184">
        <f t="shared" si="10"/>
        <v>68.333333333333329</v>
      </c>
      <c r="Q123" s="184">
        <f t="shared" si="11"/>
        <v>80</v>
      </c>
      <c r="R123" s="180"/>
      <c r="S123" s="180" t="str">
        <f t="shared" si="12"/>
        <v>BETUL</v>
      </c>
      <c r="T123" s="180" t="str">
        <f t="shared" si="13"/>
        <v>BETUL</v>
      </c>
      <c r="U123" s="180" t="str">
        <f t="shared" si="14"/>
        <v>OKE</v>
      </c>
      <c r="V123" s="180" t="str">
        <f t="shared" si="15"/>
        <v>OKE</v>
      </c>
      <c r="X123" s="326" t="s">
        <v>336</v>
      </c>
      <c r="Y123" s="327">
        <v>1</v>
      </c>
      <c r="Z123" s="327" t="s">
        <v>3788</v>
      </c>
      <c r="AA123" s="327" t="s">
        <v>128</v>
      </c>
      <c r="AB123" s="248">
        <v>400</v>
      </c>
      <c r="AC123" s="328">
        <v>175</v>
      </c>
      <c r="AD123" s="328">
        <v>43.75</v>
      </c>
      <c r="AE123" s="328">
        <v>175</v>
      </c>
      <c r="AF123" s="328">
        <v>43.75</v>
      </c>
      <c r="AG123" s="247" t="s">
        <v>3784</v>
      </c>
    </row>
    <row r="124" spans="1:33">
      <c r="A124" s="295">
        <v>115</v>
      </c>
      <c r="B124" s="584" t="s">
        <v>304</v>
      </c>
      <c r="C124" s="585">
        <v>1</v>
      </c>
      <c r="D124" s="585" t="s">
        <v>3772</v>
      </c>
      <c r="E124" s="585" t="s">
        <v>128</v>
      </c>
      <c r="F124" s="248">
        <v>320</v>
      </c>
      <c r="G124" s="247">
        <v>140</v>
      </c>
      <c r="H124" s="249">
        <v>43.75</v>
      </c>
      <c r="I124" s="247">
        <v>134</v>
      </c>
      <c r="J124" s="249">
        <v>41.875</v>
      </c>
      <c r="K124" s="250" t="s">
        <v>3773</v>
      </c>
      <c r="M124" s="178" t="str">
        <f t="shared" si="8"/>
        <v>K</v>
      </c>
      <c r="N124" s="178" t="str">
        <f t="shared" si="9"/>
        <v>K</v>
      </c>
      <c r="O124" s="178"/>
      <c r="P124" s="184">
        <f t="shared" si="10"/>
        <v>43.75</v>
      </c>
      <c r="Q124" s="184">
        <f t="shared" si="11"/>
        <v>41.875</v>
      </c>
      <c r="R124" s="180"/>
      <c r="S124" s="180" t="str">
        <f t="shared" si="12"/>
        <v>BETUL</v>
      </c>
      <c r="T124" s="180" t="str">
        <f t="shared" si="13"/>
        <v>BETUL</v>
      </c>
      <c r="U124" s="180" t="str">
        <f t="shared" si="14"/>
        <v>OKE</v>
      </c>
      <c r="V124" s="180" t="str">
        <f t="shared" si="15"/>
        <v>OKE</v>
      </c>
      <c r="X124" s="326" t="s">
        <v>336</v>
      </c>
      <c r="Y124" s="327">
        <v>1</v>
      </c>
      <c r="Z124" s="327" t="s">
        <v>3789</v>
      </c>
      <c r="AA124" s="327" t="s">
        <v>128</v>
      </c>
      <c r="AB124" s="248">
        <v>400</v>
      </c>
      <c r="AC124" s="328">
        <v>91</v>
      </c>
      <c r="AD124" s="328">
        <v>22.75</v>
      </c>
      <c r="AE124" s="328">
        <v>66</v>
      </c>
      <c r="AF124" s="328">
        <v>16.5</v>
      </c>
      <c r="AG124" s="247" t="s">
        <v>3790</v>
      </c>
    </row>
    <row r="125" spans="1:33">
      <c r="A125" s="295">
        <v>116</v>
      </c>
      <c r="B125" s="584" t="s">
        <v>304</v>
      </c>
      <c r="C125" s="585">
        <v>1</v>
      </c>
      <c r="D125" s="585" t="s">
        <v>5499</v>
      </c>
      <c r="E125" s="585" t="s">
        <v>128</v>
      </c>
      <c r="F125" s="248">
        <v>400</v>
      </c>
      <c r="G125" s="247">
        <v>67</v>
      </c>
      <c r="H125" s="249">
        <v>16.75</v>
      </c>
      <c r="I125" s="247">
        <v>63</v>
      </c>
      <c r="J125" s="249">
        <v>15.75</v>
      </c>
      <c r="K125" s="250"/>
      <c r="M125" s="178" t="str">
        <f t="shared" si="8"/>
        <v>K</v>
      </c>
      <c r="N125" s="178" t="str">
        <f t="shared" si="9"/>
        <v>K</v>
      </c>
      <c r="O125" s="178"/>
      <c r="P125" s="184">
        <f t="shared" si="10"/>
        <v>16.75</v>
      </c>
      <c r="Q125" s="184">
        <f t="shared" si="11"/>
        <v>15.75</v>
      </c>
      <c r="R125" s="180"/>
      <c r="S125" s="180" t="str">
        <f t="shared" si="12"/>
        <v>BETUL</v>
      </c>
      <c r="T125" s="180" t="str">
        <f t="shared" si="13"/>
        <v>BETUL</v>
      </c>
      <c r="U125" s="180" t="str">
        <f t="shared" si="14"/>
        <v>OKE</v>
      </c>
      <c r="V125" s="180" t="str">
        <f t="shared" si="15"/>
        <v>OKE</v>
      </c>
      <c r="X125" s="326" t="s">
        <v>336</v>
      </c>
      <c r="Y125" s="327">
        <v>1</v>
      </c>
      <c r="Z125" s="327" t="s">
        <v>3791</v>
      </c>
      <c r="AA125" s="327" t="s">
        <v>128</v>
      </c>
      <c r="AB125" s="248">
        <v>400</v>
      </c>
      <c r="AC125" s="328">
        <v>185</v>
      </c>
      <c r="AD125" s="328">
        <v>46.25</v>
      </c>
      <c r="AE125" s="328">
        <v>186</v>
      </c>
      <c r="AF125" s="328">
        <v>46.5</v>
      </c>
      <c r="AG125" s="247" t="s">
        <v>3784</v>
      </c>
    </row>
    <row r="126" spans="1:33">
      <c r="A126" s="295">
        <v>117</v>
      </c>
      <c r="B126" s="584" t="s">
        <v>304</v>
      </c>
      <c r="C126" s="585">
        <v>2</v>
      </c>
      <c r="D126" s="585" t="s">
        <v>3776</v>
      </c>
      <c r="E126" s="585" t="s">
        <v>128</v>
      </c>
      <c r="F126" s="248">
        <v>400</v>
      </c>
      <c r="G126" s="247">
        <v>118</v>
      </c>
      <c r="H126" s="249">
        <v>29.5</v>
      </c>
      <c r="I126" s="247">
        <v>103</v>
      </c>
      <c r="J126" s="249">
        <v>25.75</v>
      </c>
      <c r="K126" s="250" t="s">
        <v>3777</v>
      </c>
      <c r="M126" s="178" t="str">
        <f t="shared" si="8"/>
        <v>K</v>
      </c>
      <c r="N126" s="178" t="str">
        <f t="shared" si="9"/>
        <v>K</v>
      </c>
      <c r="O126" s="178"/>
      <c r="P126" s="184">
        <f t="shared" si="10"/>
        <v>29.5</v>
      </c>
      <c r="Q126" s="184">
        <f t="shared" si="11"/>
        <v>25.75</v>
      </c>
      <c r="R126" s="180"/>
      <c r="S126" s="180" t="str">
        <f t="shared" si="12"/>
        <v>BETUL</v>
      </c>
      <c r="T126" s="180" t="str">
        <f t="shared" si="13"/>
        <v>BETUL</v>
      </c>
      <c r="U126" s="180" t="str">
        <f t="shared" si="14"/>
        <v>OKE</v>
      </c>
      <c r="V126" s="180" t="str">
        <f t="shared" si="15"/>
        <v>OKE</v>
      </c>
      <c r="X126" s="326" t="s">
        <v>336</v>
      </c>
      <c r="Y126" s="327">
        <v>1</v>
      </c>
      <c r="Z126" s="327" t="s">
        <v>3792</v>
      </c>
      <c r="AA126" s="327" t="s">
        <v>128</v>
      </c>
      <c r="AB126" s="248">
        <v>400</v>
      </c>
      <c r="AC126" s="328">
        <v>53</v>
      </c>
      <c r="AD126" s="328">
        <v>13.25</v>
      </c>
      <c r="AE126" s="328">
        <v>9</v>
      </c>
      <c r="AF126" s="328">
        <v>2.25</v>
      </c>
      <c r="AG126" s="247" t="s">
        <v>3793</v>
      </c>
    </row>
    <row r="127" spans="1:33">
      <c r="A127" s="295">
        <v>118</v>
      </c>
      <c r="B127" s="584" t="s">
        <v>304</v>
      </c>
      <c r="C127" s="585">
        <v>2</v>
      </c>
      <c r="D127" s="585" t="s">
        <v>3778</v>
      </c>
      <c r="E127" s="585" t="s">
        <v>128</v>
      </c>
      <c r="F127" s="248">
        <v>400</v>
      </c>
      <c r="G127" s="247">
        <v>200</v>
      </c>
      <c r="H127" s="249">
        <v>50</v>
      </c>
      <c r="I127" s="247">
        <v>209</v>
      </c>
      <c r="J127" s="249">
        <v>52.25</v>
      </c>
      <c r="K127" s="250" t="s">
        <v>3777</v>
      </c>
      <c r="M127" s="178" t="str">
        <f t="shared" si="8"/>
        <v>K</v>
      </c>
      <c r="N127" s="178" t="str">
        <f t="shared" si="9"/>
        <v>K</v>
      </c>
      <c r="O127" s="178"/>
      <c r="P127" s="184">
        <f t="shared" si="10"/>
        <v>50</v>
      </c>
      <c r="Q127" s="184">
        <f t="shared" si="11"/>
        <v>52.25</v>
      </c>
      <c r="R127" s="180"/>
      <c r="S127" s="180" t="str">
        <f t="shared" si="12"/>
        <v>BETUL</v>
      </c>
      <c r="T127" s="180" t="str">
        <f t="shared" si="13"/>
        <v>BETUL</v>
      </c>
      <c r="U127" s="180" t="str">
        <f t="shared" si="14"/>
        <v>OKE</v>
      </c>
      <c r="V127" s="180" t="str">
        <f t="shared" si="15"/>
        <v>OKE</v>
      </c>
      <c r="X127" s="326" t="s">
        <v>336</v>
      </c>
      <c r="Y127" s="327">
        <v>1</v>
      </c>
      <c r="Z127" s="327" t="s">
        <v>3794</v>
      </c>
      <c r="AA127" s="327" t="s">
        <v>128</v>
      </c>
      <c r="AB127" s="248">
        <v>380</v>
      </c>
      <c r="AC127" s="328">
        <v>90</v>
      </c>
      <c r="AD127" s="328">
        <v>23.684210526315798</v>
      </c>
      <c r="AE127" s="328">
        <v>67</v>
      </c>
      <c r="AF127" s="328">
        <v>17.6315789473684</v>
      </c>
      <c r="AG127" s="247" t="s">
        <v>3790</v>
      </c>
    </row>
    <row r="128" spans="1:33">
      <c r="A128" s="295">
        <v>119</v>
      </c>
      <c r="B128" s="584" t="s">
        <v>304</v>
      </c>
      <c r="C128" s="585">
        <v>2</v>
      </c>
      <c r="D128" s="585" t="s">
        <v>3779</v>
      </c>
      <c r="E128" s="585" t="s">
        <v>128</v>
      </c>
      <c r="F128" s="248">
        <v>400</v>
      </c>
      <c r="G128" s="247">
        <v>68</v>
      </c>
      <c r="H128" s="249">
        <v>17</v>
      </c>
      <c r="I128" s="247">
        <v>66</v>
      </c>
      <c r="J128" s="249">
        <v>16.5</v>
      </c>
      <c r="K128" s="250" t="s">
        <v>3780</v>
      </c>
      <c r="M128" s="178" t="str">
        <f t="shared" si="8"/>
        <v>K</v>
      </c>
      <c r="N128" s="178" t="str">
        <f t="shared" si="9"/>
        <v>K</v>
      </c>
      <c r="O128" s="178"/>
      <c r="P128" s="184">
        <f t="shared" si="10"/>
        <v>17</v>
      </c>
      <c r="Q128" s="184">
        <f t="shared" si="11"/>
        <v>16.5</v>
      </c>
      <c r="R128" s="180"/>
      <c r="S128" s="180" t="str">
        <f t="shared" si="12"/>
        <v>BETUL</v>
      </c>
      <c r="T128" s="180" t="str">
        <f t="shared" si="13"/>
        <v>BETUL</v>
      </c>
      <c r="U128" s="180" t="str">
        <f t="shared" si="14"/>
        <v>OKE</v>
      </c>
      <c r="V128" s="180" t="str">
        <f t="shared" si="15"/>
        <v>OKE</v>
      </c>
      <c r="X128" s="326" t="s">
        <v>336</v>
      </c>
      <c r="Y128" s="327">
        <v>1</v>
      </c>
      <c r="Z128" s="327" t="s">
        <v>3796</v>
      </c>
      <c r="AA128" s="327" t="s">
        <v>128</v>
      </c>
      <c r="AB128" s="248">
        <v>320</v>
      </c>
      <c r="AC128" s="328">
        <v>4</v>
      </c>
      <c r="AD128" s="328">
        <v>1.25</v>
      </c>
      <c r="AE128" s="328">
        <v>4</v>
      </c>
      <c r="AF128" s="328">
        <v>1.25</v>
      </c>
      <c r="AG128" s="247" t="s">
        <v>3793</v>
      </c>
    </row>
    <row r="129" spans="1:33">
      <c r="A129" s="295">
        <v>120</v>
      </c>
      <c r="B129" s="584" t="s">
        <v>304</v>
      </c>
      <c r="C129" s="585">
        <v>2</v>
      </c>
      <c r="D129" s="585" t="s">
        <v>3774</v>
      </c>
      <c r="E129" s="585" t="s">
        <v>128</v>
      </c>
      <c r="F129" s="248">
        <v>400</v>
      </c>
      <c r="G129" s="247">
        <v>176</v>
      </c>
      <c r="H129" s="249">
        <v>44</v>
      </c>
      <c r="I129" s="247">
        <v>180</v>
      </c>
      <c r="J129" s="249">
        <v>45</v>
      </c>
      <c r="K129" s="250" t="s">
        <v>3775</v>
      </c>
      <c r="M129" s="178" t="str">
        <f t="shared" si="8"/>
        <v>K</v>
      </c>
      <c r="N129" s="178" t="str">
        <f t="shared" si="9"/>
        <v>K</v>
      </c>
      <c r="O129" s="178"/>
      <c r="P129" s="184">
        <f t="shared" si="10"/>
        <v>44</v>
      </c>
      <c r="Q129" s="184">
        <f t="shared" si="11"/>
        <v>45</v>
      </c>
      <c r="R129" s="180"/>
      <c r="S129" s="180" t="str">
        <f t="shared" si="12"/>
        <v>BETUL</v>
      </c>
      <c r="T129" s="180" t="str">
        <f t="shared" si="13"/>
        <v>BETUL</v>
      </c>
      <c r="U129" s="180" t="str">
        <f t="shared" si="14"/>
        <v>OKE</v>
      </c>
      <c r="V129" s="180" t="str">
        <f t="shared" si="15"/>
        <v>OKE</v>
      </c>
      <c r="X129" s="326" t="s">
        <v>336</v>
      </c>
      <c r="Y129" s="327">
        <v>1</v>
      </c>
      <c r="Z129" s="327" t="s">
        <v>3798</v>
      </c>
      <c r="AA129" s="327" t="s">
        <v>128</v>
      </c>
      <c r="AB129" s="248">
        <v>320</v>
      </c>
      <c r="AC129" s="328">
        <v>200</v>
      </c>
      <c r="AD129" s="328">
        <v>62.5</v>
      </c>
      <c r="AE129" s="328">
        <v>201</v>
      </c>
      <c r="AF129" s="328">
        <v>62.8125</v>
      </c>
      <c r="AG129" s="247" t="s">
        <v>3787</v>
      </c>
    </row>
    <row r="130" spans="1:33">
      <c r="A130" s="295">
        <v>121</v>
      </c>
      <c r="B130" s="584" t="s">
        <v>304</v>
      </c>
      <c r="C130" s="585">
        <v>2</v>
      </c>
      <c r="D130" s="585" t="s">
        <v>3781</v>
      </c>
      <c r="E130" s="585" t="s">
        <v>131</v>
      </c>
      <c r="F130" s="248">
        <v>300</v>
      </c>
      <c r="G130" s="247">
        <v>171</v>
      </c>
      <c r="H130" s="249">
        <v>56.999999999999993</v>
      </c>
      <c r="I130" s="247">
        <v>187</v>
      </c>
      <c r="J130" s="249">
        <v>62.333333333333329</v>
      </c>
      <c r="K130" s="250" t="s">
        <v>3782</v>
      </c>
      <c r="M130" s="178" t="str">
        <f t="shared" si="8"/>
        <v>K</v>
      </c>
      <c r="N130" s="178" t="str">
        <f t="shared" si="9"/>
        <v>K</v>
      </c>
      <c r="O130" s="178"/>
      <c r="P130" s="184">
        <f t="shared" si="10"/>
        <v>56.999999999999993</v>
      </c>
      <c r="Q130" s="184">
        <f t="shared" si="11"/>
        <v>62.333333333333329</v>
      </c>
      <c r="R130" s="180"/>
      <c r="S130" s="180" t="str">
        <f t="shared" si="12"/>
        <v>BETUL</v>
      </c>
      <c r="T130" s="180" t="str">
        <f t="shared" si="13"/>
        <v>BETUL</v>
      </c>
      <c r="U130" s="180" t="str">
        <f t="shared" si="14"/>
        <v>OKE</v>
      </c>
      <c r="V130" s="180" t="str">
        <f t="shared" si="15"/>
        <v>OKE</v>
      </c>
      <c r="X130" s="326" t="s">
        <v>336</v>
      </c>
      <c r="Y130" s="327">
        <v>2</v>
      </c>
      <c r="Z130" s="327" t="s">
        <v>3801</v>
      </c>
      <c r="AA130" s="327" t="s">
        <v>128</v>
      </c>
      <c r="AB130" s="248">
        <v>380</v>
      </c>
      <c r="AC130" s="328">
        <v>106</v>
      </c>
      <c r="AD130" s="328">
        <v>27.894736842105299</v>
      </c>
      <c r="AE130" s="328">
        <v>98</v>
      </c>
      <c r="AF130" s="328">
        <v>25.789473684210499</v>
      </c>
      <c r="AG130" s="247" t="s">
        <v>3802</v>
      </c>
    </row>
    <row r="131" spans="1:33">
      <c r="A131" s="295">
        <v>122</v>
      </c>
      <c r="B131" s="584" t="s">
        <v>304</v>
      </c>
      <c r="C131" s="585">
        <v>2</v>
      </c>
      <c r="D131" s="585" t="s">
        <v>3795</v>
      </c>
      <c r="E131" s="585" t="s">
        <v>128</v>
      </c>
      <c r="F131" s="248">
        <v>348</v>
      </c>
      <c r="G131" s="247">
        <v>0</v>
      </c>
      <c r="H131" s="249">
        <v>0</v>
      </c>
      <c r="I131" s="247">
        <v>0</v>
      </c>
      <c r="J131" s="249">
        <v>0</v>
      </c>
      <c r="K131" s="250" t="s">
        <v>3782</v>
      </c>
      <c r="M131" s="178" t="str">
        <f t="shared" si="8"/>
        <v>K</v>
      </c>
      <c r="N131" s="178" t="str">
        <f t="shared" si="9"/>
        <v>K</v>
      </c>
      <c r="O131" s="178"/>
      <c r="P131" s="184">
        <f t="shared" si="10"/>
        <v>0</v>
      </c>
      <c r="Q131" s="184">
        <f t="shared" si="11"/>
        <v>0</v>
      </c>
      <c r="R131" s="180"/>
      <c r="S131" s="180" t="str">
        <f t="shared" si="12"/>
        <v>BETUL</v>
      </c>
      <c r="T131" s="180" t="str">
        <f t="shared" si="13"/>
        <v>BETUL</v>
      </c>
      <c r="U131" s="180" t="str">
        <f t="shared" si="14"/>
        <v>OKE</v>
      </c>
      <c r="V131" s="180" t="str">
        <f t="shared" si="15"/>
        <v>OKE</v>
      </c>
      <c r="X131" s="326" t="s">
        <v>336</v>
      </c>
      <c r="Y131" s="327">
        <v>2</v>
      </c>
      <c r="Z131" s="327" t="s">
        <v>3805</v>
      </c>
      <c r="AA131" s="327" t="s">
        <v>128</v>
      </c>
      <c r="AB131" s="248">
        <v>320</v>
      </c>
      <c r="AC131" s="328">
        <v>235</v>
      </c>
      <c r="AD131" s="328">
        <v>73.4375</v>
      </c>
      <c r="AE131" s="328">
        <v>215</v>
      </c>
      <c r="AF131" s="328">
        <v>67.1875</v>
      </c>
      <c r="AG131" s="247" t="s">
        <v>3806</v>
      </c>
    </row>
    <row r="132" spans="1:33">
      <c r="A132" s="295">
        <v>123</v>
      </c>
      <c r="B132" s="584" t="s">
        <v>304</v>
      </c>
      <c r="C132" s="585">
        <v>2</v>
      </c>
      <c r="D132" s="585" t="s">
        <v>3797</v>
      </c>
      <c r="E132" s="585" t="s">
        <v>128</v>
      </c>
      <c r="F132" s="248">
        <v>348</v>
      </c>
      <c r="G132" s="247">
        <v>153</v>
      </c>
      <c r="H132" s="249">
        <v>43.96551724137931</v>
      </c>
      <c r="I132" s="247">
        <v>165</v>
      </c>
      <c r="J132" s="249">
        <v>47.413793103448278</v>
      </c>
      <c r="K132" s="250" t="s">
        <v>3782</v>
      </c>
      <c r="M132" s="178" t="str">
        <f t="shared" si="8"/>
        <v>K</v>
      </c>
      <c r="N132" s="178" t="str">
        <f t="shared" si="9"/>
        <v>K</v>
      </c>
      <c r="O132" s="178"/>
      <c r="P132" s="184">
        <f t="shared" si="10"/>
        <v>43.96551724137931</v>
      </c>
      <c r="Q132" s="184">
        <f t="shared" si="11"/>
        <v>47.413793103448278</v>
      </c>
      <c r="R132" s="180"/>
      <c r="S132" s="180" t="str">
        <f t="shared" si="12"/>
        <v>BETUL</v>
      </c>
      <c r="T132" s="180" t="str">
        <f t="shared" si="13"/>
        <v>BETUL</v>
      </c>
      <c r="U132" s="180" t="str">
        <f t="shared" si="14"/>
        <v>OKE</v>
      </c>
      <c r="V132" s="180" t="str">
        <f t="shared" si="15"/>
        <v>OKE</v>
      </c>
      <c r="X132" s="326" t="s">
        <v>336</v>
      </c>
      <c r="Y132" s="327">
        <v>2</v>
      </c>
      <c r="Z132" s="327" t="s">
        <v>3808</v>
      </c>
      <c r="AA132" s="327" t="s">
        <v>128</v>
      </c>
      <c r="AB132" s="248">
        <v>320</v>
      </c>
      <c r="AC132" s="328">
        <v>130</v>
      </c>
      <c r="AD132" s="328">
        <v>40.625</v>
      </c>
      <c r="AE132" s="328">
        <v>126</v>
      </c>
      <c r="AF132" s="328">
        <v>39.375</v>
      </c>
      <c r="AG132" s="247" t="s">
        <v>3809</v>
      </c>
    </row>
    <row r="133" spans="1:33">
      <c r="A133" s="295">
        <v>124</v>
      </c>
      <c r="B133" s="584" t="s">
        <v>304</v>
      </c>
      <c r="C133" s="585">
        <v>2</v>
      </c>
      <c r="D133" s="585" t="s">
        <v>3799</v>
      </c>
      <c r="E133" s="585" t="s">
        <v>128</v>
      </c>
      <c r="F133" s="248">
        <v>320</v>
      </c>
      <c r="G133" s="247">
        <v>15</v>
      </c>
      <c r="H133" s="249">
        <v>4.6875</v>
      </c>
      <c r="I133" s="247">
        <v>15</v>
      </c>
      <c r="J133" s="249">
        <v>4.6875</v>
      </c>
      <c r="K133" s="250" t="s">
        <v>3800</v>
      </c>
      <c r="M133" s="178" t="str">
        <f t="shared" si="8"/>
        <v>K</v>
      </c>
      <c r="N133" s="178" t="str">
        <f t="shared" si="9"/>
        <v>K</v>
      </c>
      <c r="O133" s="178"/>
      <c r="P133" s="184">
        <f t="shared" si="10"/>
        <v>4.6875</v>
      </c>
      <c r="Q133" s="184">
        <f t="shared" si="11"/>
        <v>4.6875</v>
      </c>
      <c r="R133" s="180"/>
      <c r="S133" s="180" t="str">
        <f t="shared" si="12"/>
        <v>BETUL</v>
      </c>
      <c r="T133" s="180" t="str">
        <f t="shared" si="13"/>
        <v>BETUL</v>
      </c>
      <c r="U133" s="180" t="str">
        <f t="shared" si="14"/>
        <v>OKE</v>
      </c>
      <c r="V133" s="180" t="str">
        <f t="shared" si="15"/>
        <v>OKE</v>
      </c>
      <c r="X133" s="326" t="s">
        <v>336</v>
      </c>
      <c r="Y133" s="327">
        <v>2</v>
      </c>
      <c r="Z133" s="327" t="s">
        <v>3810</v>
      </c>
      <c r="AA133" s="327" t="s">
        <v>128</v>
      </c>
      <c r="AB133" s="248">
        <v>400</v>
      </c>
      <c r="AC133" s="328">
        <v>121</v>
      </c>
      <c r="AD133" s="328">
        <v>30.25</v>
      </c>
      <c r="AE133" s="328">
        <v>106</v>
      </c>
      <c r="AF133" s="328">
        <v>26.5</v>
      </c>
      <c r="AG133" s="247" t="s">
        <v>3802</v>
      </c>
    </row>
    <row r="134" spans="1:33">
      <c r="A134" s="295">
        <v>125</v>
      </c>
      <c r="B134" s="584" t="s">
        <v>304</v>
      </c>
      <c r="C134" s="585">
        <v>2</v>
      </c>
      <c r="D134" s="585" t="s">
        <v>3803</v>
      </c>
      <c r="E134" s="585" t="s">
        <v>128</v>
      </c>
      <c r="F134" s="248">
        <v>320</v>
      </c>
      <c r="G134" s="247">
        <v>19</v>
      </c>
      <c r="H134" s="249">
        <v>5.9375</v>
      </c>
      <c r="I134" s="247">
        <v>20</v>
      </c>
      <c r="J134" s="249">
        <v>6.25</v>
      </c>
      <c r="K134" s="250" t="s">
        <v>3804</v>
      </c>
      <c r="M134" s="178" t="str">
        <f t="shared" si="8"/>
        <v>K</v>
      </c>
      <c r="N134" s="178" t="str">
        <f t="shared" si="9"/>
        <v>K</v>
      </c>
      <c r="O134" s="178"/>
      <c r="P134" s="184">
        <f t="shared" si="10"/>
        <v>5.9375</v>
      </c>
      <c r="Q134" s="184">
        <f t="shared" si="11"/>
        <v>6.25</v>
      </c>
      <c r="R134" s="180"/>
      <c r="S134" s="180" t="str">
        <f t="shared" si="12"/>
        <v>BETUL</v>
      </c>
      <c r="T134" s="180" t="str">
        <f t="shared" si="13"/>
        <v>BETUL</v>
      </c>
      <c r="U134" s="180" t="str">
        <f t="shared" si="14"/>
        <v>OKE</v>
      </c>
      <c r="V134" s="180" t="str">
        <f t="shared" si="15"/>
        <v>OKE</v>
      </c>
      <c r="X134" s="326" t="s">
        <v>336</v>
      </c>
      <c r="Y134" s="327">
        <v>2</v>
      </c>
      <c r="Z134" s="327" t="s">
        <v>3811</v>
      </c>
      <c r="AA134" s="327" t="s">
        <v>128</v>
      </c>
      <c r="AB134" s="248">
        <v>320</v>
      </c>
      <c r="AC134" s="328">
        <v>145</v>
      </c>
      <c r="AD134" s="328">
        <v>45.3125</v>
      </c>
      <c r="AE134" s="328">
        <v>146</v>
      </c>
      <c r="AF134" s="328">
        <v>45.625</v>
      </c>
      <c r="AG134" s="247" t="s">
        <v>3812</v>
      </c>
    </row>
    <row r="135" spans="1:33">
      <c r="A135" s="295">
        <v>126</v>
      </c>
      <c r="B135" s="584" t="s">
        <v>304</v>
      </c>
      <c r="C135" s="585">
        <v>2</v>
      </c>
      <c r="D135" s="585" t="s">
        <v>3807</v>
      </c>
      <c r="E135" s="585" t="s">
        <v>128</v>
      </c>
      <c r="F135" s="248">
        <v>400</v>
      </c>
      <c r="G135" s="247">
        <v>136</v>
      </c>
      <c r="H135" s="249">
        <v>34</v>
      </c>
      <c r="I135" s="247">
        <v>135</v>
      </c>
      <c r="J135" s="249">
        <v>33.75</v>
      </c>
      <c r="K135" s="250"/>
      <c r="M135" s="178" t="str">
        <f t="shared" si="8"/>
        <v>K</v>
      </c>
      <c r="N135" s="178" t="str">
        <f t="shared" si="9"/>
        <v>K</v>
      </c>
      <c r="O135" s="178"/>
      <c r="P135" s="184">
        <f t="shared" si="10"/>
        <v>34</v>
      </c>
      <c r="Q135" s="184">
        <f t="shared" si="11"/>
        <v>33.75</v>
      </c>
      <c r="R135" s="180"/>
      <c r="S135" s="180" t="str">
        <f t="shared" si="12"/>
        <v>BETUL</v>
      </c>
      <c r="T135" s="180" t="str">
        <f t="shared" si="13"/>
        <v>BETUL</v>
      </c>
      <c r="U135" s="180" t="str">
        <f t="shared" si="14"/>
        <v>OKE</v>
      </c>
      <c r="V135" s="180" t="str">
        <f t="shared" si="15"/>
        <v>OKE</v>
      </c>
      <c r="X135" s="326" t="s">
        <v>336</v>
      </c>
      <c r="Y135" s="327">
        <v>2</v>
      </c>
      <c r="Z135" s="327" t="s">
        <v>3813</v>
      </c>
      <c r="AA135" s="327" t="s">
        <v>128</v>
      </c>
      <c r="AB135" s="248">
        <v>320</v>
      </c>
      <c r="AC135" s="328">
        <v>96</v>
      </c>
      <c r="AD135" s="328">
        <v>30</v>
      </c>
      <c r="AE135" s="328">
        <v>85</v>
      </c>
      <c r="AF135" s="328">
        <v>26.5625</v>
      </c>
      <c r="AG135" s="247" t="s">
        <v>3814</v>
      </c>
    </row>
    <row r="136" spans="1:33">
      <c r="A136" s="295">
        <v>127</v>
      </c>
      <c r="B136" s="584" t="s">
        <v>540</v>
      </c>
      <c r="C136" s="585">
        <v>1</v>
      </c>
      <c r="D136" s="585" t="s">
        <v>3783</v>
      </c>
      <c r="E136" s="585" t="s">
        <v>128</v>
      </c>
      <c r="F136" s="248">
        <v>400</v>
      </c>
      <c r="G136" s="247">
        <v>180</v>
      </c>
      <c r="H136" s="249">
        <v>45</v>
      </c>
      <c r="I136" s="247">
        <v>170</v>
      </c>
      <c r="J136" s="249">
        <v>42.5</v>
      </c>
      <c r="K136" s="250" t="s">
        <v>3784</v>
      </c>
      <c r="M136" s="178" t="str">
        <f t="shared" si="8"/>
        <v>K</v>
      </c>
      <c r="N136" s="178" t="str">
        <f t="shared" si="9"/>
        <v>K</v>
      </c>
      <c r="O136" s="178"/>
      <c r="P136" s="184">
        <f t="shared" si="10"/>
        <v>45</v>
      </c>
      <c r="Q136" s="184">
        <f t="shared" si="11"/>
        <v>42.5</v>
      </c>
      <c r="R136" s="180"/>
      <c r="S136" s="180" t="str">
        <f t="shared" si="12"/>
        <v>BETUL</v>
      </c>
      <c r="T136" s="180" t="str">
        <f t="shared" si="13"/>
        <v>BETUL</v>
      </c>
      <c r="U136" s="180" t="str">
        <f t="shared" si="14"/>
        <v>OKE</v>
      </c>
      <c r="V136" s="180" t="str">
        <f t="shared" si="15"/>
        <v>OKE</v>
      </c>
      <c r="X136" s="326" t="s">
        <v>336</v>
      </c>
      <c r="Y136" s="327">
        <v>2</v>
      </c>
      <c r="Z136" s="327" t="s">
        <v>3815</v>
      </c>
      <c r="AA136" s="327" t="s">
        <v>128</v>
      </c>
      <c r="AB136" s="248">
        <v>380</v>
      </c>
      <c r="AC136" s="328">
        <v>122</v>
      </c>
      <c r="AD136" s="328">
        <v>32.105263157894697</v>
      </c>
      <c r="AE136" s="328">
        <v>106</v>
      </c>
      <c r="AF136" s="328">
        <v>27.894736842105299</v>
      </c>
      <c r="AG136" s="247" t="s">
        <v>3790</v>
      </c>
    </row>
    <row r="137" spans="1:33">
      <c r="A137" s="295">
        <v>128</v>
      </c>
      <c r="B137" s="584" t="s">
        <v>540</v>
      </c>
      <c r="C137" s="585">
        <v>1</v>
      </c>
      <c r="D137" s="585" t="s">
        <v>3785</v>
      </c>
      <c r="E137" s="585" t="s">
        <v>128</v>
      </c>
      <c r="F137" s="248">
        <v>400</v>
      </c>
      <c r="G137" s="247">
        <v>193</v>
      </c>
      <c r="H137" s="249">
        <v>48.25</v>
      </c>
      <c r="I137" s="247">
        <v>182</v>
      </c>
      <c r="J137" s="249">
        <v>45.5</v>
      </c>
      <c r="K137" s="250" t="s">
        <v>3784</v>
      </c>
      <c r="M137" s="178" t="str">
        <f t="shared" si="8"/>
        <v>K</v>
      </c>
      <c r="N137" s="178" t="str">
        <f t="shared" si="9"/>
        <v>K</v>
      </c>
      <c r="O137" s="178"/>
      <c r="P137" s="184">
        <f t="shared" si="10"/>
        <v>48.25</v>
      </c>
      <c r="Q137" s="184">
        <f t="shared" si="11"/>
        <v>45.5</v>
      </c>
      <c r="R137" s="180"/>
      <c r="S137" s="180" t="str">
        <f t="shared" si="12"/>
        <v>BETUL</v>
      </c>
      <c r="T137" s="180" t="str">
        <f t="shared" si="13"/>
        <v>BETUL</v>
      </c>
      <c r="U137" s="180" t="str">
        <f t="shared" si="14"/>
        <v>OKE</v>
      </c>
      <c r="V137" s="180" t="str">
        <f t="shared" si="15"/>
        <v>OKE</v>
      </c>
      <c r="X137" s="326" t="s">
        <v>336</v>
      </c>
      <c r="Y137" s="327">
        <v>2</v>
      </c>
      <c r="Z137" s="327" t="s">
        <v>3816</v>
      </c>
      <c r="AA137" s="327" t="s">
        <v>128</v>
      </c>
      <c r="AB137" s="248">
        <v>320</v>
      </c>
      <c r="AC137" s="328">
        <v>192</v>
      </c>
      <c r="AD137" s="328">
        <v>60</v>
      </c>
      <c r="AE137" s="328">
        <v>172</v>
      </c>
      <c r="AF137" s="328">
        <v>53.75</v>
      </c>
      <c r="AG137" s="247" t="s">
        <v>3817</v>
      </c>
    </row>
    <row r="138" spans="1:33">
      <c r="A138" s="295">
        <v>129</v>
      </c>
      <c r="B138" s="584" t="s">
        <v>540</v>
      </c>
      <c r="C138" s="585">
        <v>1</v>
      </c>
      <c r="D138" s="585" t="s">
        <v>3786</v>
      </c>
      <c r="E138" s="585" t="s">
        <v>128</v>
      </c>
      <c r="F138" s="248">
        <v>320</v>
      </c>
      <c r="G138" s="247">
        <v>164</v>
      </c>
      <c r="H138" s="249">
        <v>51.249999999999993</v>
      </c>
      <c r="I138" s="247">
        <v>165</v>
      </c>
      <c r="J138" s="249">
        <v>51.5625</v>
      </c>
      <c r="K138" s="250" t="s">
        <v>3787</v>
      </c>
      <c r="M138" s="178" t="str">
        <f t="shared" ref="M138:M201" si="16">IF(H138&gt;=80,"B","K")</f>
        <v>K</v>
      </c>
      <c r="N138" s="178" t="str">
        <f t="shared" ref="N138:N201" si="17">IF(J138&gt;=80,"B","K")</f>
        <v>K</v>
      </c>
      <c r="O138" s="178"/>
      <c r="P138" s="184">
        <f t="shared" ref="P138:P201" si="18">(G138/F138)*100</f>
        <v>51.249999999999993</v>
      </c>
      <c r="Q138" s="184">
        <f t="shared" ref="Q138:Q201" si="19">(I138/F138)*100</f>
        <v>51.5625</v>
      </c>
      <c r="R138" s="180"/>
      <c r="S138" s="180" t="str">
        <f t="shared" ref="S138:S201" si="20">IF(P138=H138,"BETUL","salah")</f>
        <v>BETUL</v>
      </c>
      <c r="T138" s="180" t="str">
        <f t="shared" ref="T138:T201" si="21">IF(Q138=J138,"BETUL","salah")</f>
        <v>BETUL</v>
      </c>
      <c r="U138" s="180" t="str">
        <f t="shared" ref="U138:U201" si="22">IF(H138&gt;100,"CEK KEMBALI","OKE")</f>
        <v>OKE</v>
      </c>
      <c r="V138" s="180" t="str">
        <f t="shared" ref="V138:V201" si="23">IF(J138&gt;100,"CEK KEMBALI","OKE")</f>
        <v>OKE</v>
      </c>
      <c r="X138" s="326" t="s">
        <v>336</v>
      </c>
      <c r="Y138" s="327">
        <v>2</v>
      </c>
      <c r="Z138" s="327" t="s">
        <v>3818</v>
      </c>
      <c r="AA138" s="327" t="s">
        <v>128</v>
      </c>
      <c r="AB138" s="248">
        <v>400</v>
      </c>
      <c r="AC138" s="328">
        <v>107</v>
      </c>
      <c r="AD138" s="328">
        <v>26.75</v>
      </c>
      <c r="AE138" s="328">
        <v>98</v>
      </c>
      <c r="AF138" s="328">
        <v>24.5</v>
      </c>
      <c r="AG138" s="247" t="s">
        <v>3802</v>
      </c>
    </row>
    <row r="139" spans="1:33">
      <c r="A139" s="295">
        <v>130</v>
      </c>
      <c r="B139" s="584" t="s">
        <v>540</v>
      </c>
      <c r="C139" s="585">
        <v>1</v>
      </c>
      <c r="D139" s="585" t="s">
        <v>3788</v>
      </c>
      <c r="E139" s="585" t="s">
        <v>128</v>
      </c>
      <c r="F139" s="248">
        <v>400</v>
      </c>
      <c r="G139" s="247">
        <v>180</v>
      </c>
      <c r="H139" s="249">
        <v>45</v>
      </c>
      <c r="I139" s="247">
        <v>172</v>
      </c>
      <c r="J139" s="249">
        <v>43</v>
      </c>
      <c r="K139" s="250" t="s">
        <v>3784</v>
      </c>
      <c r="M139" s="178" t="str">
        <f t="shared" si="16"/>
        <v>K</v>
      </c>
      <c r="N139" s="178" t="str">
        <f t="shared" si="17"/>
        <v>K</v>
      </c>
      <c r="O139" s="178"/>
      <c r="P139" s="184">
        <f t="shared" si="18"/>
        <v>45</v>
      </c>
      <c r="Q139" s="184">
        <f t="shared" si="19"/>
        <v>43</v>
      </c>
      <c r="R139" s="180"/>
      <c r="S139" s="180" t="str">
        <f t="shared" si="20"/>
        <v>BETUL</v>
      </c>
      <c r="T139" s="180" t="str">
        <f t="shared" si="21"/>
        <v>BETUL</v>
      </c>
      <c r="U139" s="180" t="str">
        <f t="shared" si="22"/>
        <v>OKE</v>
      </c>
      <c r="V139" s="180" t="str">
        <f t="shared" si="23"/>
        <v>OKE</v>
      </c>
      <c r="X139" s="326" t="s">
        <v>336</v>
      </c>
      <c r="Y139" s="327">
        <v>2</v>
      </c>
      <c r="Z139" s="327" t="s">
        <v>3819</v>
      </c>
      <c r="AA139" s="327" t="s">
        <v>128</v>
      </c>
      <c r="AB139" s="248">
        <v>320</v>
      </c>
      <c r="AC139" s="328">
        <v>187</v>
      </c>
      <c r="AD139" s="328">
        <v>58.4375</v>
      </c>
      <c r="AE139" s="328">
        <v>186</v>
      </c>
      <c r="AF139" s="328">
        <v>58.125</v>
      </c>
      <c r="AG139" s="247" t="s">
        <v>3820</v>
      </c>
    </row>
    <row r="140" spans="1:33">
      <c r="A140" s="295">
        <v>131</v>
      </c>
      <c r="B140" s="584" t="s">
        <v>540</v>
      </c>
      <c r="C140" s="585">
        <v>1</v>
      </c>
      <c r="D140" s="585" t="s">
        <v>3789</v>
      </c>
      <c r="E140" s="585" t="s">
        <v>128</v>
      </c>
      <c r="F140" s="248">
        <v>400</v>
      </c>
      <c r="G140" s="247">
        <v>111</v>
      </c>
      <c r="H140" s="249">
        <v>27.750000000000004</v>
      </c>
      <c r="I140" s="247">
        <v>73</v>
      </c>
      <c r="J140" s="249">
        <v>18.25</v>
      </c>
      <c r="K140" s="250" t="s">
        <v>3790</v>
      </c>
      <c r="M140" s="178" t="str">
        <f t="shared" si="16"/>
        <v>K</v>
      </c>
      <c r="N140" s="178" t="str">
        <f t="shared" si="17"/>
        <v>K</v>
      </c>
      <c r="O140" s="178"/>
      <c r="P140" s="184">
        <f t="shared" si="18"/>
        <v>27.750000000000004</v>
      </c>
      <c r="Q140" s="184">
        <f t="shared" si="19"/>
        <v>18.25</v>
      </c>
      <c r="R140" s="180"/>
      <c r="S140" s="180" t="str">
        <f t="shared" si="20"/>
        <v>BETUL</v>
      </c>
      <c r="T140" s="180" t="str">
        <f t="shared" si="21"/>
        <v>BETUL</v>
      </c>
      <c r="U140" s="180" t="str">
        <f t="shared" si="22"/>
        <v>OKE</v>
      </c>
      <c r="V140" s="180" t="str">
        <f t="shared" si="23"/>
        <v>OKE</v>
      </c>
      <c r="X140" s="326" t="s">
        <v>336</v>
      </c>
      <c r="Y140" s="327">
        <v>2</v>
      </c>
      <c r="Z140" s="327" t="s">
        <v>3821</v>
      </c>
      <c r="AA140" s="327" t="s">
        <v>128</v>
      </c>
      <c r="AB140" s="248">
        <v>320</v>
      </c>
      <c r="AC140" s="328">
        <v>225</v>
      </c>
      <c r="AD140" s="328">
        <v>70.3125</v>
      </c>
      <c r="AE140" s="328">
        <v>209</v>
      </c>
      <c r="AF140" s="328">
        <v>65.3125</v>
      </c>
      <c r="AG140" s="247" t="s">
        <v>3822</v>
      </c>
    </row>
    <row r="141" spans="1:33">
      <c r="A141" s="295">
        <v>132</v>
      </c>
      <c r="B141" s="584" t="s">
        <v>540</v>
      </c>
      <c r="C141" s="585">
        <v>1</v>
      </c>
      <c r="D141" s="585" t="s">
        <v>3791</v>
      </c>
      <c r="E141" s="585" t="s">
        <v>128</v>
      </c>
      <c r="F141" s="248">
        <v>400</v>
      </c>
      <c r="G141" s="247">
        <v>194</v>
      </c>
      <c r="H141" s="249">
        <v>48.5</v>
      </c>
      <c r="I141" s="247">
        <v>183</v>
      </c>
      <c r="J141" s="249">
        <v>45.75</v>
      </c>
      <c r="K141" s="250" t="s">
        <v>3784</v>
      </c>
      <c r="M141" s="178" t="str">
        <f t="shared" si="16"/>
        <v>K</v>
      </c>
      <c r="N141" s="178" t="str">
        <f t="shared" si="17"/>
        <v>K</v>
      </c>
      <c r="O141" s="178"/>
      <c r="P141" s="184">
        <f t="shared" si="18"/>
        <v>48.5</v>
      </c>
      <c r="Q141" s="184">
        <f t="shared" si="19"/>
        <v>45.75</v>
      </c>
      <c r="R141" s="180"/>
      <c r="S141" s="180" t="str">
        <f t="shared" si="20"/>
        <v>BETUL</v>
      </c>
      <c r="T141" s="180" t="str">
        <f t="shared" si="21"/>
        <v>BETUL</v>
      </c>
      <c r="U141" s="180" t="str">
        <f t="shared" si="22"/>
        <v>OKE</v>
      </c>
      <c r="V141" s="180" t="str">
        <f t="shared" si="23"/>
        <v>OKE</v>
      </c>
      <c r="X141" s="326" t="s">
        <v>336</v>
      </c>
      <c r="Y141" s="327">
        <v>2</v>
      </c>
      <c r="Z141" s="327" t="s">
        <v>3823</v>
      </c>
      <c r="AA141" s="327" t="s">
        <v>128</v>
      </c>
      <c r="AB141" s="248">
        <v>320</v>
      </c>
      <c r="AC141" s="328">
        <v>80</v>
      </c>
      <c r="AD141" s="328">
        <v>25</v>
      </c>
      <c r="AE141" s="328">
        <v>3</v>
      </c>
      <c r="AF141" s="328">
        <v>0.9375</v>
      </c>
      <c r="AG141" s="247" t="s">
        <v>3824</v>
      </c>
    </row>
    <row r="142" spans="1:33">
      <c r="A142" s="295">
        <v>133</v>
      </c>
      <c r="B142" s="584" t="s">
        <v>540</v>
      </c>
      <c r="C142" s="585">
        <v>1</v>
      </c>
      <c r="D142" s="585" t="s">
        <v>3792</v>
      </c>
      <c r="E142" s="585" t="s">
        <v>128</v>
      </c>
      <c r="F142" s="248">
        <v>400</v>
      </c>
      <c r="G142" s="247">
        <v>69</v>
      </c>
      <c r="H142" s="249">
        <v>17.25</v>
      </c>
      <c r="I142" s="247">
        <v>9</v>
      </c>
      <c r="J142" s="249">
        <v>2.25</v>
      </c>
      <c r="K142" s="250" t="s">
        <v>3793</v>
      </c>
      <c r="M142" s="178" t="str">
        <f t="shared" si="16"/>
        <v>K</v>
      </c>
      <c r="N142" s="178" t="str">
        <f t="shared" si="17"/>
        <v>K</v>
      </c>
      <c r="O142" s="178"/>
      <c r="P142" s="184">
        <f t="shared" si="18"/>
        <v>17.25</v>
      </c>
      <c r="Q142" s="184">
        <f t="shared" si="19"/>
        <v>2.25</v>
      </c>
      <c r="R142" s="180"/>
      <c r="S142" s="180" t="str">
        <f t="shared" si="20"/>
        <v>BETUL</v>
      </c>
      <c r="T142" s="180" t="str">
        <f t="shared" si="21"/>
        <v>BETUL</v>
      </c>
      <c r="U142" s="180" t="str">
        <f t="shared" si="22"/>
        <v>OKE</v>
      </c>
      <c r="V142" s="180" t="str">
        <f t="shared" si="23"/>
        <v>OKE</v>
      </c>
      <c r="X142" s="326" t="s">
        <v>336</v>
      </c>
      <c r="Y142" s="327">
        <v>3</v>
      </c>
      <c r="Z142" s="327" t="s">
        <v>3825</v>
      </c>
      <c r="AA142" s="327" t="s">
        <v>128</v>
      </c>
      <c r="AB142" s="248">
        <v>400</v>
      </c>
      <c r="AC142" s="328">
        <v>128</v>
      </c>
      <c r="AD142" s="328">
        <v>32</v>
      </c>
      <c r="AE142" s="328">
        <v>96</v>
      </c>
      <c r="AF142" s="328">
        <v>24</v>
      </c>
      <c r="AG142" s="247" t="s">
        <v>3826</v>
      </c>
    </row>
    <row r="143" spans="1:33">
      <c r="A143" s="295">
        <v>134</v>
      </c>
      <c r="B143" s="584" t="s">
        <v>540</v>
      </c>
      <c r="C143" s="585">
        <v>1</v>
      </c>
      <c r="D143" s="585" t="s">
        <v>3794</v>
      </c>
      <c r="E143" s="585" t="s">
        <v>128</v>
      </c>
      <c r="F143" s="248">
        <v>380</v>
      </c>
      <c r="G143" s="247">
        <v>193</v>
      </c>
      <c r="H143" s="249">
        <v>50.789473684210527</v>
      </c>
      <c r="I143" s="247">
        <v>72</v>
      </c>
      <c r="J143" s="249">
        <v>18.947368421052634</v>
      </c>
      <c r="K143" s="250" t="s">
        <v>3790</v>
      </c>
      <c r="M143" s="178" t="str">
        <f t="shared" si="16"/>
        <v>K</v>
      </c>
      <c r="N143" s="178" t="str">
        <f t="shared" si="17"/>
        <v>K</v>
      </c>
      <c r="O143" s="178"/>
      <c r="P143" s="184">
        <f t="shared" si="18"/>
        <v>50.789473684210527</v>
      </c>
      <c r="Q143" s="184">
        <f t="shared" si="19"/>
        <v>18.947368421052634</v>
      </c>
      <c r="R143" s="180"/>
      <c r="S143" s="180" t="str">
        <f t="shared" si="20"/>
        <v>BETUL</v>
      </c>
      <c r="T143" s="180" t="str">
        <f t="shared" si="21"/>
        <v>BETUL</v>
      </c>
      <c r="U143" s="180" t="str">
        <f t="shared" si="22"/>
        <v>OKE</v>
      </c>
      <c r="V143" s="180" t="str">
        <f t="shared" si="23"/>
        <v>OKE</v>
      </c>
      <c r="X143" s="326" t="s">
        <v>336</v>
      </c>
      <c r="Y143" s="327">
        <v>3</v>
      </c>
      <c r="Z143" s="327" t="s">
        <v>3829</v>
      </c>
      <c r="AA143" s="327" t="s">
        <v>128</v>
      </c>
      <c r="AB143" s="248">
        <v>320</v>
      </c>
      <c r="AC143" s="328">
        <v>204</v>
      </c>
      <c r="AD143" s="328">
        <v>63.75</v>
      </c>
      <c r="AE143" s="328">
        <v>207</v>
      </c>
      <c r="AF143" s="328">
        <v>64.6875</v>
      </c>
      <c r="AG143" s="247" t="s">
        <v>3830</v>
      </c>
    </row>
    <row r="144" spans="1:33">
      <c r="A144" s="295">
        <v>135</v>
      </c>
      <c r="B144" s="584" t="s">
        <v>540</v>
      </c>
      <c r="C144" s="585">
        <v>1</v>
      </c>
      <c r="D144" s="585" t="s">
        <v>3796</v>
      </c>
      <c r="E144" s="585" t="s">
        <v>128</v>
      </c>
      <c r="F144" s="248">
        <v>320</v>
      </c>
      <c r="G144" s="247">
        <v>104</v>
      </c>
      <c r="H144" s="249">
        <v>32.5</v>
      </c>
      <c r="I144" s="247">
        <v>81</v>
      </c>
      <c r="J144" s="249">
        <v>25.3125</v>
      </c>
      <c r="K144" s="250" t="s">
        <v>3793</v>
      </c>
      <c r="M144" s="178" t="str">
        <f t="shared" si="16"/>
        <v>K</v>
      </c>
      <c r="N144" s="178" t="str">
        <f t="shared" si="17"/>
        <v>K</v>
      </c>
      <c r="O144" s="178"/>
      <c r="P144" s="184">
        <f t="shared" si="18"/>
        <v>32.5</v>
      </c>
      <c r="Q144" s="184">
        <f t="shared" si="19"/>
        <v>25.3125</v>
      </c>
      <c r="R144" s="180"/>
      <c r="S144" s="180" t="str">
        <f t="shared" si="20"/>
        <v>BETUL</v>
      </c>
      <c r="T144" s="180" t="str">
        <f t="shared" si="21"/>
        <v>BETUL</v>
      </c>
      <c r="U144" s="180" t="str">
        <f t="shared" si="22"/>
        <v>OKE</v>
      </c>
      <c r="V144" s="180" t="str">
        <f t="shared" si="23"/>
        <v>OKE</v>
      </c>
      <c r="X144" s="326" t="s">
        <v>336</v>
      </c>
      <c r="Y144" s="327">
        <v>3</v>
      </c>
      <c r="Z144" s="327" t="s">
        <v>3831</v>
      </c>
      <c r="AA144" s="327" t="s">
        <v>128</v>
      </c>
      <c r="AB144" s="248">
        <v>320</v>
      </c>
      <c r="AC144" s="328">
        <v>206</v>
      </c>
      <c r="AD144" s="328">
        <v>64.375</v>
      </c>
      <c r="AE144" s="328">
        <v>207</v>
      </c>
      <c r="AF144" s="328">
        <v>64.6875</v>
      </c>
      <c r="AG144" s="247" t="s">
        <v>3832</v>
      </c>
    </row>
    <row r="145" spans="1:33">
      <c r="A145" s="295">
        <v>136</v>
      </c>
      <c r="B145" s="584" t="s">
        <v>540</v>
      </c>
      <c r="C145" s="585">
        <v>1</v>
      </c>
      <c r="D145" s="585" t="s">
        <v>3798</v>
      </c>
      <c r="E145" s="585" t="s">
        <v>128</v>
      </c>
      <c r="F145" s="248">
        <v>320</v>
      </c>
      <c r="G145" s="247">
        <v>179</v>
      </c>
      <c r="H145" s="249">
        <v>55.937499999999993</v>
      </c>
      <c r="I145" s="247">
        <v>191</v>
      </c>
      <c r="J145" s="249">
        <v>59.687500000000007</v>
      </c>
      <c r="K145" s="250" t="s">
        <v>3787</v>
      </c>
      <c r="M145" s="178" t="str">
        <f t="shared" si="16"/>
        <v>K</v>
      </c>
      <c r="N145" s="178" t="str">
        <f t="shared" si="17"/>
        <v>K</v>
      </c>
      <c r="O145" s="178"/>
      <c r="P145" s="184">
        <f t="shared" si="18"/>
        <v>55.937499999999993</v>
      </c>
      <c r="Q145" s="184">
        <f t="shared" si="19"/>
        <v>59.687500000000007</v>
      </c>
      <c r="R145" s="180"/>
      <c r="S145" s="180" t="str">
        <f t="shared" si="20"/>
        <v>BETUL</v>
      </c>
      <c r="T145" s="180" t="str">
        <f t="shared" si="21"/>
        <v>BETUL</v>
      </c>
      <c r="U145" s="180" t="str">
        <f t="shared" si="22"/>
        <v>OKE</v>
      </c>
      <c r="V145" s="180" t="str">
        <f t="shared" si="23"/>
        <v>OKE</v>
      </c>
      <c r="X145" s="326" t="s">
        <v>336</v>
      </c>
      <c r="Y145" s="327">
        <v>3</v>
      </c>
      <c r="Z145" s="327" t="s">
        <v>3833</v>
      </c>
      <c r="AA145" s="327" t="s">
        <v>128</v>
      </c>
      <c r="AB145" s="248">
        <v>320</v>
      </c>
      <c r="AC145" s="328">
        <v>134</v>
      </c>
      <c r="AD145" s="328">
        <v>41.875</v>
      </c>
      <c r="AE145" s="328">
        <v>107</v>
      </c>
      <c r="AF145" s="328">
        <v>33.4375</v>
      </c>
      <c r="AG145" s="247" t="s">
        <v>3834</v>
      </c>
    </row>
    <row r="146" spans="1:33">
      <c r="A146" s="295">
        <v>137</v>
      </c>
      <c r="B146" s="584" t="s">
        <v>540</v>
      </c>
      <c r="C146" s="585">
        <v>1</v>
      </c>
      <c r="D146" s="585" t="s">
        <v>3827</v>
      </c>
      <c r="E146" s="585" t="s">
        <v>128</v>
      </c>
      <c r="F146" s="248">
        <v>365</v>
      </c>
      <c r="G146" s="247">
        <v>88</v>
      </c>
      <c r="H146" s="249">
        <v>24.109589041095891</v>
      </c>
      <c r="I146" s="247">
        <v>84</v>
      </c>
      <c r="J146" s="249">
        <v>23.013698630136986</v>
      </c>
      <c r="K146" s="250" t="s">
        <v>3828</v>
      </c>
      <c r="M146" s="178" t="str">
        <f t="shared" si="16"/>
        <v>K</v>
      </c>
      <c r="N146" s="178" t="str">
        <f t="shared" si="17"/>
        <v>K</v>
      </c>
      <c r="O146" s="178"/>
      <c r="P146" s="184">
        <f t="shared" si="18"/>
        <v>24.109589041095891</v>
      </c>
      <c r="Q146" s="184">
        <f t="shared" si="19"/>
        <v>23.013698630136986</v>
      </c>
      <c r="R146" s="180"/>
      <c r="S146" s="180" t="str">
        <f t="shared" si="20"/>
        <v>BETUL</v>
      </c>
      <c r="T146" s="180" t="str">
        <f t="shared" si="21"/>
        <v>BETUL</v>
      </c>
      <c r="U146" s="180" t="str">
        <f t="shared" si="22"/>
        <v>OKE</v>
      </c>
      <c r="V146" s="180" t="str">
        <f t="shared" si="23"/>
        <v>OKE</v>
      </c>
      <c r="X146" s="326" t="s">
        <v>336</v>
      </c>
      <c r="Y146" s="327">
        <v>3</v>
      </c>
      <c r="Z146" s="327" t="s">
        <v>3835</v>
      </c>
      <c r="AA146" s="327" t="s">
        <v>128</v>
      </c>
      <c r="AB146" s="248">
        <v>320</v>
      </c>
      <c r="AC146" s="328">
        <v>211</v>
      </c>
      <c r="AD146" s="328">
        <v>65.9375</v>
      </c>
      <c r="AE146" s="328">
        <v>200</v>
      </c>
      <c r="AF146" s="328">
        <v>62.5</v>
      </c>
      <c r="AG146" s="247" t="s">
        <v>3836</v>
      </c>
    </row>
    <row r="147" spans="1:33">
      <c r="A147" s="295">
        <v>138</v>
      </c>
      <c r="B147" s="584" t="s">
        <v>540</v>
      </c>
      <c r="C147" s="585">
        <v>2</v>
      </c>
      <c r="D147" s="585" t="s">
        <v>3801</v>
      </c>
      <c r="E147" s="585" t="s">
        <v>128</v>
      </c>
      <c r="F147" s="248">
        <v>380</v>
      </c>
      <c r="G147" s="247">
        <v>119</v>
      </c>
      <c r="H147" s="249">
        <v>31.315789473684209</v>
      </c>
      <c r="I147" s="247">
        <v>100</v>
      </c>
      <c r="J147" s="249">
        <v>26.315789473684209</v>
      </c>
      <c r="K147" s="250" t="s">
        <v>3802</v>
      </c>
      <c r="M147" s="178" t="str">
        <f t="shared" si="16"/>
        <v>K</v>
      </c>
      <c r="N147" s="178" t="str">
        <f t="shared" si="17"/>
        <v>K</v>
      </c>
      <c r="O147" s="178"/>
      <c r="P147" s="184">
        <f t="shared" si="18"/>
        <v>31.315789473684209</v>
      </c>
      <c r="Q147" s="184">
        <f t="shared" si="19"/>
        <v>26.315789473684209</v>
      </c>
      <c r="R147" s="180"/>
      <c r="S147" s="180" t="str">
        <f t="shared" si="20"/>
        <v>BETUL</v>
      </c>
      <c r="T147" s="180" t="str">
        <f t="shared" si="21"/>
        <v>BETUL</v>
      </c>
      <c r="U147" s="180" t="str">
        <f t="shared" si="22"/>
        <v>OKE</v>
      </c>
      <c r="V147" s="180" t="str">
        <f t="shared" si="23"/>
        <v>OKE</v>
      </c>
      <c r="X147" s="326" t="s">
        <v>336</v>
      </c>
      <c r="Y147" s="327">
        <v>3</v>
      </c>
      <c r="Z147" s="327" t="s">
        <v>3837</v>
      </c>
      <c r="AA147" s="327" t="s">
        <v>128</v>
      </c>
      <c r="AB147" s="248">
        <v>320</v>
      </c>
      <c r="AC147" s="328">
        <v>160</v>
      </c>
      <c r="AD147" s="328">
        <v>50</v>
      </c>
      <c r="AE147" s="328">
        <v>149</v>
      </c>
      <c r="AF147" s="328">
        <v>46.5625</v>
      </c>
      <c r="AG147" s="247" t="s">
        <v>3838</v>
      </c>
    </row>
    <row r="148" spans="1:33">
      <c r="A148" s="295">
        <v>139</v>
      </c>
      <c r="B148" s="584" t="s">
        <v>540</v>
      </c>
      <c r="C148" s="585">
        <v>2</v>
      </c>
      <c r="D148" s="585" t="s">
        <v>3805</v>
      </c>
      <c r="E148" s="585" t="s">
        <v>128</v>
      </c>
      <c r="F148" s="248">
        <v>320</v>
      </c>
      <c r="G148" s="247">
        <v>243</v>
      </c>
      <c r="H148" s="249">
        <v>75.9375</v>
      </c>
      <c r="I148" s="247">
        <v>241</v>
      </c>
      <c r="J148" s="249">
        <v>75.3125</v>
      </c>
      <c r="K148" s="250" t="s">
        <v>3806</v>
      </c>
      <c r="M148" s="178" t="str">
        <f t="shared" si="16"/>
        <v>K</v>
      </c>
      <c r="N148" s="178" t="str">
        <f t="shared" si="17"/>
        <v>K</v>
      </c>
      <c r="O148" s="178"/>
      <c r="P148" s="184">
        <f t="shared" si="18"/>
        <v>75.9375</v>
      </c>
      <c r="Q148" s="184">
        <f t="shared" si="19"/>
        <v>75.3125</v>
      </c>
      <c r="R148" s="180"/>
      <c r="S148" s="180" t="str">
        <f t="shared" si="20"/>
        <v>BETUL</v>
      </c>
      <c r="T148" s="180" t="str">
        <f t="shared" si="21"/>
        <v>BETUL</v>
      </c>
      <c r="U148" s="180" t="str">
        <f t="shared" si="22"/>
        <v>OKE</v>
      </c>
      <c r="V148" s="180" t="str">
        <f t="shared" si="23"/>
        <v>OKE</v>
      </c>
      <c r="X148" s="326" t="s">
        <v>336</v>
      </c>
      <c r="Y148" s="327">
        <v>3</v>
      </c>
      <c r="Z148" s="327" t="s">
        <v>3839</v>
      </c>
      <c r="AA148" s="327" t="s">
        <v>128</v>
      </c>
      <c r="AB148" s="248">
        <v>320</v>
      </c>
      <c r="AC148" s="328">
        <v>1</v>
      </c>
      <c r="AD148" s="328">
        <v>0.3125</v>
      </c>
      <c r="AE148" s="328">
        <v>1</v>
      </c>
      <c r="AF148" s="328">
        <v>0.3125</v>
      </c>
      <c r="AG148" s="247" t="s">
        <v>3840</v>
      </c>
    </row>
    <row r="149" spans="1:33">
      <c r="A149" s="295">
        <v>140</v>
      </c>
      <c r="B149" s="584" t="s">
        <v>540</v>
      </c>
      <c r="C149" s="585">
        <v>2</v>
      </c>
      <c r="D149" s="585" t="s">
        <v>3808</v>
      </c>
      <c r="E149" s="585" t="s">
        <v>128</v>
      </c>
      <c r="F149" s="248">
        <v>320</v>
      </c>
      <c r="G149" s="247">
        <v>138</v>
      </c>
      <c r="H149" s="249">
        <v>43.125</v>
      </c>
      <c r="I149" s="247">
        <v>136</v>
      </c>
      <c r="J149" s="249">
        <v>42.5</v>
      </c>
      <c r="K149" s="250" t="s">
        <v>3809</v>
      </c>
      <c r="M149" s="178" t="str">
        <f t="shared" si="16"/>
        <v>K</v>
      </c>
      <c r="N149" s="178" t="str">
        <f t="shared" si="17"/>
        <v>K</v>
      </c>
      <c r="O149" s="178"/>
      <c r="P149" s="184">
        <f t="shared" si="18"/>
        <v>43.125</v>
      </c>
      <c r="Q149" s="184">
        <f t="shared" si="19"/>
        <v>42.5</v>
      </c>
      <c r="R149" s="180"/>
      <c r="S149" s="180" t="str">
        <f t="shared" si="20"/>
        <v>BETUL</v>
      </c>
      <c r="T149" s="180" t="str">
        <f t="shared" si="21"/>
        <v>BETUL</v>
      </c>
      <c r="U149" s="180" t="str">
        <f t="shared" si="22"/>
        <v>OKE</v>
      </c>
      <c r="V149" s="180" t="str">
        <f t="shared" si="23"/>
        <v>OKE</v>
      </c>
      <c r="X149" s="326" t="s">
        <v>336</v>
      </c>
      <c r="Y149" s="327">
        <v>3</v>
      </c>
      <c r="Z149" s="327" t="s">
        <v>3841</v>
      </c>
      <c r="AA149" s="327" t="s">
        <v>128</v>
      </c>
      <c r="AB149" s="248">
        <v>320</v>
      </c>
      <c r="AC149" s="328">
        <v>94</v>
      </c>
      <c r="AD149" s="328">
        <v>29.375</v>
      </c>
      <c r="AE149" s="328">
        <v>97</v>
      </c>
      <c r="AF149" s="328">
        <v>30.3125</v>
      </c>
      <c r="AG149" s="247" t="s">
        <v>3830</v>
      </c>
    </row>
    <row r="150" spans="1:33">
      <c r="A150" s="295">
        <v>141</v>
      </c>
      <c r="B150" s="584" t="s">
        <v>540</v>
      </c>
      <c r="C150" s="585">
        <v>2</v>
      </c>
      <c r="D150" s="585" t="s">
        <v>3810</v>
      </c>
      <c r="E150" s="585" t="s">
        <v>128</v>
      </c>
      <c r="F150" s="248">
        <v>400</v>
      </c>
      <c r="G150" s="247">
        <v>116</v>
      </c>
      <c r="H150" s="249">
        <v>28.999999999999996</v>
      </c>
      <c r="I150" s="247">
        <v>96</v>
      </c>
      <c r="J150" s="249">
        <v>24</v>
      </c>
      <c r="K150" s="250" t="s">
        <v>3802</v>
      </c>
      <c r="M150" s="178" t="str">
        <f t="shared" si="16"/>
        <v>K</v>
      </c>
      <c r="N150" s="178" t="str">
        <f t="shared" si="17"/>
        <v>K</v>
      </c>
      <c r="O150" s="178"/>
      <c r="P150" s="184">
        <f t="shared" si="18"/>
        <v>28.999999999999996</v>
      </c>
      <c r="Q150" s="184">
        <f t="shared" si="19"/>
        <v>24</v>
      </c>
      <c r="R150" s="180"/>
      <c r="S150" s="180" t="str">
        <f t="shared" si="20"/>
        <v>BETUL</v>
      </c>
      <c r="T150" s="180" t="str">
        <f t="shared" si="21"/>
        <v>BETUL</v>
      </c>
      <c r="U150" s="180" t="str">
        <f t="shared" si="22"/>
        <v>OKE</v>
      </c>
      <c r="V150" s="180" t="str">
        <f t="shared" si="23"/>
        <v>OKE</v>
      </c>
      <c r="X150" s="326" t="s">
        <v>336</v>
      </c>
      <c r="Y150" s="327">
        <v>4</v>
      </c>
      <c r="Z150" s="327" t="s">
        <v>3842</v>
      </c>
      <c r="AA150" s="327" t="s">
        <v>128</v>
      </c>
      <c r="AB150" s="248">
        <v>400</v>
      </c>
      <c r="AC150" s="328">
        <v>167</v>
      </c>
      <c r="AD150" s="328">
        <v>41.75</v>
      </c>
      <c r="AE150" s="328">
        <v>161</v>
      </c>
      <c r="AF150" s="328">
        <v>40.25</v>
      </c>
      <c r="AG150" s="247" t="s">
        <v>3843</v>
      </c>
    </row>
    <row r="151" spans="1:33">
      <c r="A151" s="295">
        <v>142</v>
      </c>
      <c r="B151" s="584" t="s">
        <v>540</v>
      </c>
      <c r="C151" s="585">
        <v>2</v>
      </c>
      <c r="D151" s="585" t="s">
        <v>3811</v>
      </c>
      <c r="E151" s="585" t="s">
        <v>128</v>
      </c>
      <c r="F151" s="248">
        <v>320</v>
      </c>
      <c r="G151" s="247">
        <v>216</v>
      </c>
      <c r="H151" s="249">
        <v>67.5</v>
      </c>
      <c r="I151" s="247">
        <v>144</v>
      </c>
      <c r="J151" s="249">
        <v>45</v>
      </c>
      <c r="K151" s="250" t="s">
        <v>3812</v>
      </c>
      <c r="M151" s="178" t="str">
        <f t="shared" si="16"/>
        <v>K</v>
      </c>
      <c r="N151" s="178" t="str">
        <f t="shared" si="17"/>
        <v>K</v>
      </c>
      <c r="O151" s="178"/>
      <c r="P151" s="184">
        <f t="shared" si="18"/>
        <v>67.5</v>
      </c>
      <c r="Q151" s="184">
        <f t="shared" si="19"/>
        <v>45</v>
      </c>
      <c r="R151" s="180"/>
      <c r="S151" s="180" t="str">
        <f t="shared" si="20"/>
        <v>BETUL</v>
      </c>
      <c r="T151" s="180" t="str">
        <f t="shared" si="21"/>
        <v>BETUL</v>
      </c>
      <c r="U151" s="180" t="str">
        <f t="shared" si="22"/>
        <v>OKE</v>
      </c>
      <c r="V151" s="180" t="str">
        <f t="shared" si="23"/>
        <v>OKE</v>
      </c>
      <c r="X151" s="326" t="s">
        <v>336</v>
      </c>
      <c r="Y151" s="327">
        <v>4</v>
      </c>
      <c r="Z151" s="327" t="s">
        <v>3844</v>
      </c>
      <c r="AA151" s="327" t="s">
        <v>128</v>
      </c>
      <c r="AB151" s="248">
        <v>400</v>
      </c>
      <c r="AC151" s="328">
        <v>177</v>
      </c>
      <c r="AD151" s="328">
        <v>44.25</v>
      </c>
      <c r="AE151" s="328">
        <v>124</v>
      </c>
      <c r="AF151" s="328">
        <v>31</v>
      </c>
      <c r="AG151" s="247" t="s">
        <v>187</v>
      </c>
    </row>
    <row r="152" spans="1:33">
      <c r="A152" s="295">
        <v>143</v>
      </c>
      <c r="B152" s="584" t="s">
        <v>540</v>
      </c>
      <c r="C152" s="585">
        <v>2</v>
      </c>
      <c r="D152" s="585" t="s">
        <v>3813</v>
      </c>
      <c r="E152" s="585" t="s">
        <v>128</v>
      </c>
      <c r="F152" s="248">
        <v>320</v>
      </c>
      <c r="G152" s="247">
        <v>102</v>
      </c>
      <c r="H152" s="249">
        <v>31.874999999999996</v>
      </c>
      <c r="I152" s="247">
        <v>87</v>
      </c>
      <c r="J152" s="249">
        <v>27.187499999999996</v>
      </c>
      <c r="K152" s="250" t="s">
        <v>3814</v>
      </c>
      <c r="M152" s="178" t="str">
        <f t="shared" si="16"/>
        <v>K</v>
      </c>
      <c r="N152" s="178" t="str">
        <f t="shared" si="17"/>
        <v>K</v>
      </c>
      <c r="O152" s="178"/>
      <c r="P152" s="184">
        <f t="shared" si="18"/>
        <v>31.874999999999996</v>
      </c>
      <c r="Q152" s="184">
        <f t="shared" si="19"/>
        <v>27.187499999999996</v>
      </c>
      <c r="R152" s="180"/>
      <c r="S152" s="180" t="str">
        <f t="shared" si="20"/>
        <v>BETUL</v>
      </c>
      <c r="T152" s="180" t="str">
        <f t="shared" si="21"/>
        <v>BETUL</v>
      </c>
      <c r="U152" s="180" t="str">
        <f t="shared" si="22"/>
        <v>OKE</v>
      </c>
      <c r="V152" s="180" t="str">
        <f t="shared" si="23"/>
        <v>OKE</v>
      </c>
      <c r="X152" s="326" t="s">
        <v>336</v>
      </c>
      <c r="Y152" s="327">
        <v>4</v>
      </c>
      <c r="Z152" s="327" t="s">
        <v>3845</v>
      </c>
      <c r="AA152" s="327" t="s">
        <v>128</v>
      </c>
      <c r="AB152" s="248">
        <v>400</v>
      </c>
      <c r="AC152" s="328">
        <v>4</v>
      </c>
      <c r="AD152" s="328">
        <v>1</v>
      </c>
      <c r="AE152" s="328">
        <v>64</v>
      </c>
      <c r="AF152" s="328">
        <v>16</v>
      </c>
      <c r="AG152" s="247" t="s">
        <v>3846</v>
      </c>
    </row>
    <row r="153" spans="1:33">
      <c r="A153" s="295">
        <v>144</v>
      </c>
      <c r="B153" s="584" t="s">
        <v>540</v>
      </c>
      <c r="C153" s="585">
        <v>2</v>
      </c>
      <c r="D153" s="585" t="s">
        <v>3815</v>
      </c>
      <c r="E153" s="585" t="s">
        <v>128</v>
      </c>
      <c r="F153" s="248">
        <v>380</v>
      </c>
      <c r="G153" s="247">
        <v>2</v>
      </c>
      <c r="H153" s="249">
        <v>0.52631578947368418</v>
      </c>
      <c r="I153" s="247">
        <v>2</v>
      </c>
      <c r="J153" s="249">
        <v>0.52631578947368418</v>
      </c>
      <c r="K153" s="250" t="s">
        <v>3790</v>
      </c>
      <c r="M153" s="178" t="str">
        <f t="shared" si="16"/>
        <v>K</v>
      </c>
      <c r="N153" s="178" t="str">
        <f t="shared" si="17"/>
        <v>K</v>
      </c>
      <c r="O153" s="178"/>
      <c r="P153" s="184">
        <f t="shared" si="18"/>
        <v>0.52631578947368418</v>
      </c>
      <c r="Q153" s="184">
        <f t="shared" si="19"/>
        <v>0.52631578947368418</v>
      </c>
      <c r="R153" s="180"/>
      <c r="S153" s="180" t="str">
        <f t="shared" si="20"/>
        <v>BETUL</v>
      </c>
      <c r="T153" s="180" t="str">
        <f t="shared" si="21"/>
        <v>BETUL</v>
      </c>
      <c r="U153" s="180" t="str">
        <f t="shared" si="22"/>
        <v>OKE</v>
      </c>
      <c r="V153" s="180" t="str">
        <f t="shared" si="23"/>
        <v>OKE</v>
      </c>
      <c r="X153" s="326" t="s">
        <v>336</v>
      </c>
      <c r="Y153" s="327">
        <v>4</v>
      </c>
      <c r="Z153" s="327" t="s">
        <v>3847</v>
      </c>
      <c r="AA153" s="327" t="s">
        <v>128</v>
      </c>
      <c r="AB153" s="248">
        <v>400</v>
      </c>
      <c r="AC153" s="328">
        <v>168</v>
      </c>
      <c r="AD153" s="328">
        <v>42</v>
      </c>
      <c r="AE153" s="328">
        <v>161</v>
      </c>
      <c r="AF153" s="328">
        <v>40.25</v>
      </c>
      <c r="AG153" s="247" t="s">
        <v>3843</v>
      </c>
    </row>
    <row r="154" spans="1:33">
      <c r="A154" s="295">
        <v>145</v>
      </c>
      <c r="B154" s="584" t="s">
        <v>540</v>
      </c>
      <c r="C154" s="585">
        <v>2</v>
      </c>
      <c r="D154" s="585" t="s">
        <v>3819</v>
      </c>
      <c r="E154" s="585" t="s">
        <v>128</v>
      </c>
      <c r="F154" s="248">
        <v>320</v>
      </c>
      <c r="G154" s="247">
        <v>214</v>
      </c>
      <c r="H154" s="249">
        <v>66.875</v>
      </c>
      <c r="I154" s="247">
        <v>220</v>
      </c>
      <c r="J154" s="249">
        <v>68.75</v>
      </c>
      <c r="K154" s="250" t="s">
        <v>3820</v>
      </c>
      <c r="M154" s="178" t="str">
        <f t="shared" si="16"/>
        <v>K</v>
      </c>
      <c r="N154" s="178" t="str">
        <f t="shared" si="17"/>
        <v>K</v>
      </c>
      <c r="O154" s="178"/>
      <c r="P154" s="184">
        <f t="shared" si="18"/>
        <v>66.875</v>
      </c>
      <c r="Q154" s="184">
        <f t="shared" si="19"/>
        <v>68.75</v>
      </c>
      <c r="R154" s="180"/>
      <c r="S154" s="180" t="str">
        <f t="shared" si="20"/>
        <v>BETUL</v>
      </c>
      <c r="T154" s="180" t="str">
        <f t="shared" si="21"/>
        <v>BETUL</v>
      </c>
      <c r="U154" s="180" t="str">
        <f t="shared" si="22"/>
        <v>OKE</v>
      </c>
      <c r="V154" s="180" t="str">
        <f t="shared" si="23"/>
        <v>OKE</v>
      </c>
      <c r="X154" s="326" t="s">
        <v>336</v>
      </c>
      <c r="Y154" s="327">
        <v>4</v>
      </c>
      <c r="Z154" s="327" t="s">
        <v>3848</v>
      </c>
      <c r="AA154" s="327" t="s">
        <v>128</v>
      </c>
      <c r="AB154" s="248">
        <v>400</v>
      </c>
      <c r="AC154" s="328">
        <v>160</v>
      </c>
      <c r="AD154" s="328">
        <v>40</v>
      </c>
      <c r="AE154" s="328">
        <v>0</v>
      </c>
      <c r="AF154" s="328">
        <v>0</v>
      </c>
      <c r="AG154" s="247" t="s">
        <v>3843</v>
      </c>
    </row>
    <row r="155" spans="1:33">
      <c r="A155" s="295">
        <v>146</v>
      </c>
      <c r="B155" s="584" t="s">
        <v>540</v>
      </c>
      <c r="C155" s="585">
        <v>2</v>
      </c>
      <c r="D155" s="585" t="s">
        <v>3816</v>
      </c>
      <c r="E155" s="585" t="s">
        <v>128</v>
      </c>
      <c r="F155" s="248">
        <v>320</v>
      </c>
      <c r="G155" s="247">
        <v>206</v>
      </c>
      <c r="H155" s="249">
        <v>64.375</v>
      </c>
      <c r="I155" s="247">
        <v>180</v>
      </c>
      <c r="J155" s="249">
        <v>56.25</v>
      </c>
      <c r="K155" s="250" t="s">
        <v>3817</v>
      </c>
      <c r="M155" s="178" t="str">
        <f t="shared" si="16"/>
        <v>K</v>
      </c>
      <c r="N155" s="178" t="str">
        <f t="shared" si="17"/>
        <v>K</v>
      </c>
      <c r="O155" s="178"/>
      <c r="P155" s="184">
        <f t="shared" si="18"/>
        <v>64.375</v>
      </c>
      <c r="Q155" s="184">
        <f t="shared" si="19"/>
        <v>56.25</v>
      </c>
      <c r="R155" s="180"/>
      <c r="S155" s="180" t="str">
        <f t="shared" si="20"/>
        <v>BETUL</v>
      </c>
      <c r="T155" s="180" t="str">
        <f t="shared" si="21"/>
        <v>BETUL</v>
      </c>
      <c r="U155" s="180" t="str">
        <f t="shared" si="22"/>
        <v>OKE</v>
      </c>
      <c r="V155" s="180" t="str">
        <f t="shared" si="23"/>
        <v>OKE</v>
      </c>
      <c r="X155" s="326" t="s">
        <v>336</v>
      </c>
      <c r="Y155" s="327">
        <v>4</v>
      </c>
      <c r="Z155" s="327" t="s">
        <v>3849</v>
      </c>
      <c r="AA155" s="327" t="s">
        <v>128</v>
      </c>
      <c r="AB155" s="248">
        <v>320</v>
      </c>
      <c r="AC155" s="328">
        <v>162</v>
      </c>
      <c r="AD155" s="328">
        <v>50.625</v>
      </c>
      <c r="AE155" s="328">
        <v>126</v>
      </c>
      <c r="AF155" s="328">
        <v>39.375</v>
      </c>
      <c r="AG155" s="247" t="s">
        <v>3850</v>
      </c>
    </row>
    <row r="156" spans="1:33">
      <c r="A156" s="295">
        <v>147</v>
      </c>
      <c r="B156" s="584" t="s">
        <v>540</v>
      </c>
      <c r="C156" s="585">
        <v>2</v>
      </c>
      <c r="D156" s="585" t="s">
        <v>3818</v>
      </c>
      <c r="E156" s="585" t="s">
        <v>128</v>
      </c>
      <c r="F156" s="248">
        <v>400</v>
      </c>
      <c r="G156" s="247">
        <v>118</v>
      </c>
      <c r="H156" s="249">
        <v>29.5</v>
      </c>
      <c r="I156" s="247">
        <v>99</v>
      </c>
      <c r="J156" s="249">
        <v>24.75</v>
      </c>
      <c r="K156" s="250" t="s">
        <v>3802</v>
      </c>
      <c r="M156" s="178" t="str">
        <f t="shared" si="16"/>
        <v>K</v>
      </c>
      <c r="N156" s="178" t="str">
        <f t="shared" si="17"/>
        <v>K</v>
      </c>
      <c r="O156" s="178"/>
      <c r="P156" s="184">
        <f t="shared" si="18"/>
        <v>29.5</v>
      </c>
      <c r="Q156" s="184">
        <f t="shared" si="19"/>
        <v>24.75</v>
      </c>
      <c r="R156" s="180"/>
      <c r="S156" s="180" t="str">
        <f t="shared" si="20"/>
        <v>BETUL</v>
      </c>
      <c r="T156" s="180" t="str">
        <f t="shared" si="21"/>
        <v>BETUL</v>
      </c>
      <c r="U156" s="180" t="str">
        <f t="shared" si="22"/>
        <v>OKE</v>
      </c>
      <c r="V156" s="180" t="str">
        <f t="shared" si="23"/>
        <v>OKE</v>
      </c>
      <c r="X156" s="326" t="s">
        <v>336</v>
      </c>
      <c r="Y156" s="327">
        <v>4</v>
      </c>
      <c r="Z156" s="327" t="s">
        <v>337</v>
      </c>
      <c r="AA156" s="327" t="s">
        <v>128</v>
      </c>
      <c r="AB156" s="248">
        <v>320</v>
      </c>
      <c r="AC156" s="328">
        <v>258</v>
      </c>
      <c r="AD156" s="328">
        <v>80.625</v>
      </c>
      <c r="AE156" s="328">
        <v>209</v>
      </c>
      <c r="AF156" s="328">
        <v>65.3125</v>
      </c>
      <c r="AG156" s="247" t="s">
        <v>338</v>
      </c>
    </row>
    <row r="157" spans="1:33">
      <c r="A157" s="295">
        <v>148</v>
      </c>
      <c r="B157" s="584" t="s">
        <v>540</v>
      </c>
      <c r="C157" s="585">
        <v>2</v>
      </c>
      <c r="D157" s="585" t="s">
        <v>3821</v>
      </c>
      <c r="E157" s="585" t="s">
        <v>128</v>
      </c>
      <c r="F157" s="248">
        <v>320</v>
      </c>
      <c r="G157" s="247">
        <v>209</v>
      </c>
      <c r="H157" s="249">
        <v>65.3125</v>
      </c>
      <c r="I157" s="247">
        <v>171</v>
      </c>
      <c r="J157" s="249">
        <v>53.437500000000007</v>
      </c>
      <c r="K157" s="250" t="s">
        <v>3822</v>
      </c>
      <c r="M157" s="178" t="str">
        <f t="shared" si="16"/>
        <v>K</v>
      </c>
      <c r="N157" s="178" t="str">
        <f t="shared" si="17"/>
        <v>K</v>
      </c>
      <c r="O157" s="178"/>
      <c r="P157" s="184">
        <f t="shared" si="18"/>
        <v>65.3125</v>
      </c>
      <c r="Q157" s="184">
        <f t="shared" si="19"/>
        <v>53.437500000000007</v>
      </c>
      <c r="R157" s="180"/>
      <c r="S157" s="180" t="str">
        <f t="shared" si="20"/>
        <v>BETUL</v>
      </c>
      <c r="T157" s="180" t="str">
        <f t="shared" si="21"/>
        <v>BETUL</v>
      </c>
      <c r="U157" s="180" t="str">
        <f t="shared" si="22"/>
        <v>OKE</v>
      </c>
      <c r="V157" s="180" t="str">
        <f t="shared" si="23"/>
        <v>OKE</v>
      </c>
      <c r="X157" s="326" t="s">
        <v>336</v>
      </c>
      <c r="Y157" s="327">
        <v>4</v>
      </c>
      <c r="Z157" s="327" t="s">
        <v>3851</v>
      </c>
      <c r="AA157" s="327" t="s">
        <v>128</v>
      </c>
      <c r="AB157" s="248">
        <v>320</v>
      </c>
      <c r="AC157" s="328">
        <v>213</v>
      </c>
      <c r="AD157" s="328">
        <v>66.5625</v>
      </c>
      <c r="AE157" s="328">
        <v>200</v>
      </c>
      <c r="AF157" s="328">
        <v>62.5</v>
      </c>
      <c r="AG157" s="247" t="s">
        <v>3852</v>
      </c>
    </row>
    <row r="158" spans="1:33">
      <c r="A158" s="295">
        <v>149</v>
      </c>
      <c r="B158" s="584" t="s">
        <v>540</v>
      </c>
      <c r="C158" s="585">
        <v>2</v>
      </c>
      <c r="D158" s="585" t="s">
        <v>3823</v>
      </c>
      <c r="E158" s="585" t="s">
        <v>128</v>
      </c>
      <c r="F158" s="248">
        <v>320</v>
      </c>
      <c r="G158" s="247">
        <v>90</v>
      </c>
      <c r="H158" s="249">
        <v>28.125</v>
      </c>
      <c r="I158" s="247">
        <v>90</v>
      </c>
      <c r="J158" s="249">
        <v>28.125</v>
      </c>
      <c r="K158" s="250" t="s">
        <v>3824</v>
      </c>
      <c r="M158" s="178" t="str">
        <f t="shared" si="16"/>
        <v>K</v>
      </c>
      <c r="N158" s="178" t="str">
        <f t="shared" si="17"/>
        <v>K</v>
      </c>
      <c r="O158" s="178"/>
      <c r="P158" s="184">
        <f t="shared" si="18"/>
        <v>28.125</v>
      </c>
      <c r="Q158" s="184">
        <f t="shared" si="19"/>
        <v>28.125</v>
      </c>
      <c r="R158" s="180"/>
      <c r="S158" s="180" t="str">
        <f t="shared" si="20"/>
        <v>BETUL</v>
      </c>
      <c r="T158" s="180" t="str">
        <f t="shared" si="21"/>
        <v>BETUL</v>
      </c>
      <c r="U158" s="180" t="str">
        <f t="shared" si="22"/>
        <v>OKE</v>
      </c>
      <c r="V158" s="180" t="str">
        <f t="shared" si="23"/>
        <v>OKE</v>
      </c>
      <c r="X158" s="326" t="s">
        <v>336</v>
      </c>
      <c r="Y158" s="327">
        <v>4</v>
      </c>
      <c r="Z158" s="327" t="s">
        <v>3853</v>
      </c>
      <c r="AA158" s="327" t="s">
        <v>128</v>
      </c>
      <c r="AB158" s="248">
        <v>400</v>
      </c>
      <c r="AC158" s="328">
        <v>168</v>
      </c>
      <c r="AD158" s="328">
        <v>42</v>
      </c>
      <c r="AE158" s="328">
        <v>161</v>
      </c>
      <c r="AF158" s="328">
        <v>40.25</v>
      </c>
      <c r="AG158" s="247" t="s">
        <v>3843</v>
      </c>
    </row>
    <row r="159" spans="1:33">
      <c r="A159" s="295">
        <v>150</v>
      </c>
      <c r="B159" s="584" t="s">
        <v>540</v>
      </c>
      <c r="C159" s="585">
        <v>3</v>
      </c>
      <c r="D159" s="585" t="s">
        <v>3825</v>
      </c>
      <c r="E159" s="585" t="s">
        <v>128</v>
      </c>
      <c r="F159" s="248">
        <v>400</v>
      </c>
      <c r="G159" s="247">
        <v>145</v>
      </c>
      <c r="H159" s="249">
        <v>36.25</v>
      </c>
      <c r="I159" s="247">
        <v>103</v>
      </c>
      <c r="J159" s="249">
        <v>25.75</v>
      </c>
      <c r="K159" s="250" t="s">
        <v>3826</v>
      </c>
      <c r="M159" s="178" t="str">
        <f t="shared" si="16"/>
        <v>K</v>
      </c>
      <c r="N159" s="178" t="str">
        <f t="shared" si="17"/>
        <v>K</v>
      </c>
      <c r="O159" s="178"/>
      <c r="P159" s="184">
        <f t="shared" si="18"/>
        <v>36.25</v>
      </c>
      <c r="Q159" s="184">
        <f t="shared" si="19"/>
        <v>25.75</v>
      </c>
      <c r="R159" s="180"/>
      <c r="S159" s="180" t="str">
        <f t="shared" si="20"/>
        <v>BETUL</v>
      </c>
      <c r="T159" s="180" t="str">
        <f t="shared" si="21"/>
        <v>BETUL</v>
      </c>
      <c r="U159" s="180" t="str">
        <f t="shared" si="22"/>
        <v>OKE</v>
      </c>
      <c r="V159" s="180" t="str">
        <f t="shared" si="23"/>
        <v>OKE</v>
      </c>
      <c r="X159" s="326" t="s">
        <v>95</v>
      </c>
      <c r="Y159" s="327">
        <v>1</v>
      </c>
      <c r="Z159" s="327" t="s">
        <v>3854</v>
      </c>
      <c r="AA159" s="327" t="s">
        <v>128</v>
      </c>
      <c r="AB159" s="248">
        <v>320</v>
      </c>
      <c r="AC159" s="328">
        <v>128</v>
      </c>
      <c r="AD159" s="328">
        <v>40</v>
      </c>
      <c r="AE159" s="328">
        <v>118</v>
      </c>
      <c r="AF159" s="328">
        <v>36.875</v>
      </c>
      <c r="AG159" s="247" t="s">
        <v>187</v>
      </c>
    </row>
    <row r="160" spans="1:33">
      <c r="A160" s="295">
        <v>151</v>
      </c>
      <c r="B160" s="584" t="s">
        <v>540</v>
      </c>
      <c r="C160" s="585">
        <v>3</v>
      </c>
      <c r="D160" s="585" t="s">
        <v>3829</v>
      </c>
      <c r="E160" s="585" t="s">
        <v>128</v>
      </c>
      <c r="F160" s="248">
        <v>320</v>
      </c>
      <c r="G160" s="247">
        <v>196</v>
      </c>
      <c r="H160" s="249">
        <v>61.250000000000007</v>
      </c>
      <c r="I160" s="247">
        <v>193</v>
      </c>
      <c r="J160" s="249">
        <v>60.3125</v>
      </c>
      <c r="K160" s="250" t="s">
        <v>3830</v>
      </c>
      <c r="M160" s="178" t="str">
        <f t="shared" si="16"/>
        <v>K</v>
      </c>
      <c r="N160" s="178" t="str">
        <f t="shared" si="17"/>
        <v>K</v>
      </c>
      <c r="O160" s="178"/>
      <c r="P160" s="184">
        <f t="shared" si="18"/>
        <v>61.250000000000007</v>
      </c>
      <c r="Q160" s="184">
        <f t="shared" si="19"/>
        <v>60.3125</v>
      </c>
      <c r="R160" s="180"/>
      <c r="S160" s="180" t="str">
        <f t="shared" si="20"/>
        <v>BETUL</v>
      </c>
      <c r="T160" s="180" t="str">
        <f t="shared" si="21"/>
        <v>BETUL</v>
      </c>
      <c r="U160" s="180" t="str">
        <f t="shared" si="22"/>
        <v>OKE</v>
      </c>
      <c r="V160" s="180" t="str">
        <f t="shared" si="23"/>
        <v>OKE</v>
      </c>
      <c r="X160" s="326" t="s">
        <v>95</v>
      </c>
      <c r="Y160" s="327">
        <v>1</v>
      </c>
      <c r="Z160" s="327" t="s">
        <v>341</v>
      </c>
      <c r="AA160" s="327" t="s">
        <v>128</v>
      </c>
      <c r="AB160" s="248">
        <v>320</v>
      </c>
      <c r="AC160" s="328">
        <v>299</v>
      </c>
      <c r="AD160" s="328">
        <v>93.4375</v>
      </c>
      <c r="AE160" s="328">
        <v>299</v>
      </c>
      <c r="AF160" s="328">
        <v>93.4375</v>
      </c>
      <c r="AG160" s="247" t="s">
        <v>342</v>
      </c>
    </row>
    <row r="161" spans="1:33">
      <c r="A161" s="295">
        <v>152</v>
      </c>
      <c r="B161" s="584" t="s">
        <v>540</v>
      </c>
      <c r="C161" s="585">
        <v>3</v>
      </c>
      <c r="D161" s="585" t="s">
        <v>3831</v>
      </c>
      <c r="E161" s="585" t="s">
        <v>128</v>
      </c>
      <c r="F161" s="248">
        <v>320</v>
      </c>
      <c r="G161" s="247">
        <v>211</v>
      </c>
      <c r="H161" s="249">
        <v>65.9375</v>
      </c>
      <c r="I161" s="247">
        <v>197</v>
      </c>
      <c r="J161" s="249">
        <v>61.5625</v>
      </c>
      <c r="K161" s="250" t="s">
        <v>3832</v>
      </c>
      <c r="M161" s="178" t="str">
        <f t="shared" si="16"/>
        <v>K</v>
      </c>
      <c r="N161" s="178" t="str">
        <f t="shared" si="17"/>
        <v>K</v>
      </c>
      <c r="O161" s="178"/>
      <c r="P161" s="184">
        <f t="shared" si="18"/>
        <v>65.9375</v>
      </c>
      <c r="Q161" s="184">
        <f t="shared" si="19"/>
        <v>61.5625</v>
      </c>
      <c r="R161" s="180"/>
      <c r="S161" s="180" t="str">
        <f t="shared" si="20"/>
        <v>BETUL</v>
      </c>
      <c r="T161" s="180" t="str">
        <f t="shared" si="21"/>
        <v>BETUL</v>
      </c>
      <c r="U161" s="180" t="str">
        <f t="shared" si="22"/>
        <v>OKE</v>
      </c>
      <c r="V161" s="180" t="str">
        <f t="shared" si="23"/>
        <v>OKE</v>
      </c>
      <c r="X161" s="326" t="s">
        <v>95</v>
      </c>
      <c r="Y161" s="327">
        <v>1</v>
      </c>
      <c r="Z161" s="327" t="s">
        <v>3855</v>
      </c>
      <c r="AA161" s="327" t="s">
        <v>128</v>
      </c>
      <c r="AB161" s="248">
        <v>320</v>
      </c>
      <c r="AC161" s="328">
        <v>127</v>
      </c>
      <c r="AD161" s="328">
        <v>39.6875</v>
      </c>
      <c r="AE161" s="328">
        <v>119</v>
      </c>
      <c r="AF161" s="328">
        <v>37.1875</v>
      </c>
      <c r="AG161" s="247" t="s">
        <v>187</v>
      </c>
    </row>
    <row r="162" spans="1:33">
      <c r="A162" s="295">
        <v>153</v>
      </c>
      <c r="B162" s="584" t="s">
        <v>540</v>
      </c>
      <c r="C162" s="585">
        <v>3</v>
      </c>
      <c r="D162" s="585" t="s">
        <v>3833</v>
      </c>
      <c r="E162" s="585" t="s">
        <v>128</v>
      </c>
      <c r="F162" s="248">
        <v>320</v>
      </c>
      <c r="G162" s="247">
        <v>113</v>
      </c>
      <c r="H162" s="249">
        <v>35.3125</v>
      </c>
      <c r="I162" s="247">
        <v>96</v>
      </c>
      <c r="J162" s="249">
        <v>30</v>
      </c>
      <c r="K162" s="250" t="s">
        <v>3834</v>
      </c>
      <c r="M162" s="178" t="str">
        <f t="shared" si="16"/>
        <v>K</v>
      </c>
      <c r="N162" s="178" t="str">
        <f t="shared" si="17"/>
        <v>K</v>
      </c>
      <c r="O162" s="178"/>
      <c r="P162" s="184">
        <f t="shared" si="18"/>
        <v>35.3125</v>
      </c>
      <c r="Q162" s="184">
        <f t="shared" si="19"/>
        <v>30</v>
      </c>
      <c r="R162" s="180"/>
      <c r="S162" s="180" t="str">
        <f t="shared" si="20"/>
        <v>BETUL</v>
      </c>
      <c r="T162" s="180" t="str">
        <f t="shared" si="21"/>
        <v>BETUL</v>
      </c>
      <c r="U162" s="180" t="str">
        <f t="shared" si="22"/>
        <v>OKE</v>
      </c>
      <c r="V162" s="180" t="str">
        <f t="shared" si="23"/>
        <v>OKE</v>
      </c>
      <c r="X162" s="326" t="s">
        <v>95</v>
      </c>
      <c r="Y162" s="327">
        <v>1</v>
      </c>
      <c r="Z162" s="327" t="s">
        <v>345</v>
      </c>
      <c r="AA162" s="327" t="s">
        <v>128</v>
      </c>
      <c r="AB162" s="248">
        <v>320</v>
      </c>
      <c r="AC162" s="328">
        <v>259</v>
      </c>
      <c r="AD162" s="328">
        <v>80.9375</v>
      </c>
      <c r="AE162" s="328">
        <v>235</v>
      </c>
      <c r="AF162" s="328">
        <v>73.4375</v>
      </c>
      <c r="AG162" s="247" t="s">
        <v>346</v>
      </c>
    </row>
    <row r="163" spans="1:33">
      <c r="A163" s="295">
        <v>154</v>
      </c>
      <c r="B163" s="584" t="s">
        <v>540</v>
      </c>
      <c r="C163" s="585">
        <v>3</v>
      </c>
      <c r="D163" s="585" t="s">
        <v>3839</v>
      </c>
      <c r="E163" s="585" t="s">
        <v>128</v>
      </c>
      <c r="F163" s="248">
        <v>320</v>
      </c>
      <c r="G163" s="247">
        <v>1</v>
      </c>
      <c r="H163" s="249">
        <v>0.3125</v>
      </c>
      <c r="I163" s="247">
        <v>1</v>
      </c>
      <c r="J163" s="249">
        <v>0.3125</v>
      </c>
      <c r="K163" s="250" t="s">
        <v>3840</v>
      </c>
      <c r="M163" s="178" t="str">
        <f t="shared" si="16"/>
        <v>K</v>
      </c>
      <c r="N163" s="178" t="str">
        <f t="shared" si="17"/>
        <v>K</v>
      </c>
      <c r="O163" s="178"/>
      <c r="P163" s="184">
        <f t="shared" si="18"/>
        <v>0.3125</v>
      </c>
      <c r="Q163" s="184">
        <f t="shared" si="19"/>
        <v>0.3125</v>
      </c>
      <c r="R163" s="180"/>
      <c r="S163" s="180" t="str">
        <f t="shared" si="20"/>
        <v>BETUL</v>
      </c>
      <c r="T163" s="180" t="str">
        <f t="shared" si="21"/>
        <v>BETUL</v>
      </c>
      <c r="U163" s="180" t="str">
        <f t="shared" si="22"/>
        <v>OKE</v>
      </c>
      <c r="V163" s="180" t="str">
        <f t="shared" si="23"/>
        <v>OKE</v>
      </c>
      <c r="X163" s="326" t="s">
        <v>95</v>
      </c>
      <c r="Y163" s="327">
        <v>1</v>
      </c>
      <c r="Z163" s="327" t="s">
        <v>3856</v>
      </c>
      <c r="AA163" s="327" t="s">
        <v>128</v>
      </c>
      <c r="AB163" s="248">
        <v>320</v>
      </c>
      <c r="AC163" s="328">
        <v>23</v>
      </c>
      <c r="AD163" s="328">
        <v>7.1875</v>
      </c>
      <c r="AE163" s="328">
        <v>20</v>
      </c>
      <c r="AF163" s="328">
        <v>6.25</v>
      </c>
      <c r="AG163" s="247" t="s">
        <v>3857</v>
      </c>
    </row>
    <row r="164" spans="1:33">
      <c r="A164" s="295">
        <v>155</v>
      </c>
      <c r="B164" s="584" t="s">
        <v>540</v>
      </c>
      <c r="C164" s="585">
        <v>3</v>
      </c>
      <c r="D164" s="585" t="s">
        <v>3837</v>
      </c>
      <c r="E164" s="585" t="s">
        <v>128</v>
      </c>
      <c r="F164" s="248">
        <v>320</v>
      </c>
      <c r="G164" s="247">
        <v>156</v>
      </c>
      <c r="H164" s="249">
        <v>48.75</v>
      </c>
      <c r="I164" s="247">
        <v>138</v>
      </c>
      <c r="J164" s="249">
        <v>43.125</v>
      </c>
      <c r="K164" s="250" t="s">
        <v>3838</v>
      </c>
      <c r="M164" s="178" t="str">
        <f t="shared" si="16"/>
        <v>K</v>
      </c>
      <c r="N164" s="178" t="str">
        <f t="shared" si="17"/>
        <v>K</v>
      </c>
      <c r="O164" s="178"/>
      <c r="P164" s="184">
        <f t="shared" si="18"/>
        <v>48.75</v>
      </c>
      <c r="Q164" s="184">
        <f t="shared" si="19"/>
        <v>43.125</v>
      </c>
      <c r="R164" s="180"/>
      <c r="S164" s="180" t="str">
        <f t="shared" si="20"/>
        <v>BETUL</v>
      </c>
      <c r="T164" s="180" t="str">
        <f t="shared" si="21"/>
        <v>BETUL</v>
      </c>
      <c r="U164" s="180" t="str">
        <f t="shared" si="22"/>
        <v>OKE</v>
      </c>
      <c r="V164" s="180" t="str">
        <f t="shared" si="23"/>
        <v>OKE</v>
      </c>
      <c r="X164" s="326" t="s">
        <v>95</v>
      </c>
      <c r="Y164" s="327">
        <v>1</v>
      </c>
      <c r="Z164" s="327" t="s">
        <v>3858</v>
      </c>
      <c r="AA164" s="327" t="s">
        <v>128</v>
      </c>
      <c r="AB164" s="248">
        <v>320</v>
      </c>
      <c r="AC164" s="328">
        <v>102</v>
      </c>
      <c r="AD164" s="328">
        <v>31.875</v>
      </c>
      <c r="AE164" s="328">
        <v>71</v>
      </c>
      <c r="AF164" s="328">
        <v>22.1875</v>
      </c>
      <c r="AG164" s="247" t="s">
        <v>3859</v>
      </c>
    </row>
    <row r="165" spans="1:33">
      <c r="A165" s="295">
        <v>156</v>
      </c>
      <c r="B165" s="584" t="s">
        <v>540</v>
      </c>
      <c r="C165" s="585">
        <v>3</v>
      </c>
      <c r="D165" s="585" t="s">
        <v>3835</v>
      </c>
      <c r="E165" s="585" t="s">
        <v>128</v>
      </c>
      <c r="F165" s="248">
        <v>320</v>
      </c>
      <c r="G165" s="247">
        <v>185</v>
      </c>
      <c r="H165" s="249">
        <v>57.8125</v>
      </c>
      <c r="I165" s="247">
        <v>179</v>
      </c>
      <c r="J165" s="249">
        <v>55.937499999999993</v>
      </c>
      <c r="K165" s="250" t="s">
        <v>3836</v>
      </c>
      <c r="M165" s="178" t="str">
        <f t="shared" si="16"/>
        <v>K</v>
      </c>
      <c r="N165" s="178" t="str">
        <f t="shared" si="17"/>
        <v>K</v>
      </c>
      <c r="O165" s="178"/>
      <c r="P165" s="184">
        <f t="shared" si="18"/>
        <v>57.8125</v>
      </c>
      <c r="Q165" s="184">
        <f t="shared" si="19"/>
        <v>55.937499999999993</v>
      </c>
      <c r="R165" s="180"/>
      <c r="S165" s="180" t="str">
        <f t="shared" si="20"/>
        <v>BETUL</v>
      </c>
      <c r="T165" s="180" t="str">
        <f t="shared" si="21"/>
        <v>BETUL</v>
      </c>
      <c r="U165" s="180" t="str">
        <f t="shared" si="22"/>
        <v>OKE</v>
      </c>
      <c r="V165" s="180" t="str">
        <f t="shared" si="23"/>
        <v>OKE</v>
      </c>
      <c r="X165" s="326" t="s">
        <v>95</v>
      </c>
      <c r="Y165" s="327">
        <v>1</v>
      </c>
      <c r="Z165" s="327" t="s">
        <v>3860</v>
      </c>
      <c r="AA165" s="327" t="s">
        <v>128</v>
      </c>
      <c r="AB165" s="248">
        <v>320</v>
      </c>
      <c r="AC165" s="328">
        <v>227</v>
      </c>
      <c r="AD165" s="328">
        <v>70.9375</v>
      </c>
      <c r="AE165" s="328">
        <v>194</v>
      </c>
      <c r="AF165" s="328">
        <v>60.625</v>
      </c>
      <c r="AG165" s="247" t="s">
        <v>3861</v>
      </c>
    </row>
    <row r="166" spans="1:33">
      <c r="A166" s="295">
        <v>157</v>
      </c>
      <c r="B166" s="584" t="s">
        <v>540</v>
      </c>
      <c r="C166" s="585">
        <v>3</v>
      </c>
      <c r="D166" s="585" t="s">
        <v>3841</v>
      </c>
      <c r="E166" s="585" t="s">
        <v>128</v>
      </c>
      <c r="F166" s="248">
        <v>320</v>
      </c>
      <c r="G166" s="247">
        <v>91</v>
      </c>
      <c r="H166" s="249">
        <v>28.4375</v>
      </c>
      <c r="I166" s="247">
        <v>89</v>
      </c>
      <c r="J166" s="249">
        <v>27.8125</v>
      </c>
      <c r="K166" s="250" t="s">
        <v>3830</v>
      </c>
      <c r="M166" s="178" t="str">
        <f t="shared" si="16"/>
        <v>K</v>
      </c>
      <c r="N166" s="178" t="str">
        <f t="shared" si="17"/>
        <v>K</v>
      </c>
      <c r="O166" s="178"/>
      <c r="P166" s="184">
        <f t="shared" si="18"/>
        <v>28.4375</v>
      </c>
      <c r="Q166" s="184">
        <f t="shared" si="19"/>
        <v>27.8125</v>
      </c>
      <c r="R166" s="180"/>
      <c r="S166" s="180" t="str">
        <f t="shared" si="20"/>
        <v>BETUL</v>
      </c>
      <c r="T166" s="180" t="str">
        <f t="shared" si="21"/>
        <v>BETUL</v>
      </c>
      <c r="U166" s="180" t="str">
        <f t="shared" si="22"/>
        <v>OKE</v>
      </c>
      <c r="V166" s="180" t="str">
        <f t="shared" si="23"/>
        <v>OKE</v>
      </c>
      <c r="X166" s="326" t="s">
        <v>95</v>
      </c>
      <c r="Y166" s="327">
        <v>1</v>
      </c>
      <c r="Z166" s="327" t="s">
        <v>3862</v>
      </c>
      <c r="AA166" s="327" t="s">
        <v>128</v>
      </c>
      <c r="AB166" s="248">
        <v>320</v>
      </c>
      <c r="AC166" s="328">
        <v>143</v>
      </c>
      <c r="AD166" s="328">
        <v>44.6875</v>
      </c>
      <c r="AE166" s="328">
        <v>99</v>
      </c>
      <c r="AF166" s="328">
        <v>30.9375</v>
      </c>
      <c r="AG166" s="247" t="s">
        <v>3863</v>
      </c>
    </row>
    <row r="167" spans="1:33">
      <c r="A167" s="295">
        <v>158</v>
      </c>
      <c r="B167" s="584" t="s">
        <v>540</v>
      </c>
      <c r="C167" s="585">
        <v>4</v>
      </c>
      <c r="D167" s="585" t="s">
        <v>3844</v>
      </c>
      <c r="E167" s="585" t="s">
        <v>128</v>
      </c>
      <c r="F167" s="248">
        <v>400</v>
      </c>
      <c r="G167" s="247">
        <v>167</v>
      </c>
      <c r="H167" s="249">
        <v>41.75</v>
      </c>
      <c r="I167" s="247">
        <v>136</v>
      </c>
      <c r="J167" s="249">
        <v>34</v>
      </c>
      <c r="K167" s="250" t="s">
        <v>187</v>
      </c>
      <c r="M167" s="178" t="str">
        <f t="shared" si="16"/>
        <v>K</v>
      </c>
      <c r="N167" s="178" t="str">
        <f t="shared" si="17"/>
        <v>K</v>
      </c>
      <c r="O167" s="178"/>
      <c r="P167" s="184">
        <f t="shared" si="18"/>
        <v>41.75</v>
      </c>
      <c r="Q167" s="184">
        <f t="shared" si="19"/>
        <v>34</v>
      </c>
      <c r="R167" s="180"/>
      <c r="S167" s="180" t="str">
        <f t="shared" si="20"/>
        <v>BETUL</v>
      </c>
      <c r="T167" s="180" t="str">
        <f t="shared" si="21"/>
        <v>BETUL</v>
      </c>
      <c r="U167" s="180" t="str">
        <f t="shared" si="22"/>
        <v>OKE</v>
      </c>
      <c r="V167" s="180" t="str">
        <f t="shared" si="23"/>
        <v>OKE</v>
      </c>
      <c r="X167" s="326" t="s">
        <v>95</v>
      </c>
      <c r="Y167" s="327">
        <v>1</v>
      </c>
      <c r="Z167" s="327" t="s">
        <v>3864</v>
      </c>
      <c r="AA167" s="327" t="s">
        <v>128</v>
      </c>
      <c r="AB167" s="248">
        <v>320</v>
      </c>
      <c r="AC167" s="328">
        <v>145</v>
      </c>
      <c r="AD167" s="328">
        <v>45.3125</v>
      </c>
      <c r="AE167" s="328">
        <v>139</v>
      </c>
      <c r="AF167" s="328">
        <v>43.4375</v>
      </c>
      <c r="AG167" s="247" t="s">
        <v>3865</v>
      </c>
    </row>
    <row r="168" spans="1:33">
      <c r="A168" s="295">
        <v>159</v>
      </c>
      <c r="B168" s="584" t="s">
        <v>540</v>
      </c>
      <c r="C168" s="585">
        <v>4</v>
      </c>
      <c r="D168" s="585" t="s">
        <v>3845</v>
      </c>
      <c r="E168" s="585" t="s">
        <v>128</v>
      </c>
      <c r="F168" s="248">
        <v>400</v>
      </c>
      <c r="G168" s="247">
        <v>4</v>
      </c>
      <c r="H168" s="249">
        <v>1</v>
      </c>
      <c r="I168" s="247">
        <v>4</v>
      </c>
      <c r="J168" s="249">
        <v>1</v>
      </c>
      <c r="K168" s="250" t="s">
        <v>3846</v>
      </c>
      <c r="M168" s="178" t="str">
        <f t="shared" si="16"/>
        <v>K</v>
      </c>
      <c r="N168" s="178" t="str">
        <f t="shared" si="17"/>
        <v>K</v>
      </c>
      <c r="O168" s="178"/>
      <c r="P168" s="184">
        <f t="shared" si="18"/>
        <v>1</v>
      </c>
      <c r="Q168" s="184">
        <f t="shared" si="19"/>
        <v>1</v>
      </c>
      <c r="R168" s="180"/>
      <c r="S168" s="180" t="str">
        <f t="shared" si="20"/>
        <v>BETUL</v>
      </c>
      <c r="T168" s="180" t="str">
        <f t="shared" si="21"/>
        <v>BETUL</v>
      </c>
      <c r="U168" s="180" t="str">
        <f t="shared" si="22"/>
        <v>OKE</v>
      </c>
      <c r="V168" s="180" t="str">
        <f t="shared" si="23"/>
        <v>OKE</v>
      </c>
      <c r="X168" s="326" t="s">
        <v>95</v>
      </c>
      <c r="Y168" s="327">
        <v>1</v>
      </c>
      <c r="Z168" s="327" t="s">
        <v>3866</v>
      </c>
      <c r="AA168" s="327" t="s">
        <v>128</v>
      </c>
      <c r="AB168" s="248">
        <v>320</v>
      </c>
      <c r="AC168" s="328">
        <v>137</v>
      </c>
      <c r="AD168" s="328">
        <v>42.8125</v>
      </c>
      <c r="AE168" s="328">
        <v>129</v>
      </c>
      <c r="AF168" s="328">
        <v>40.3125</v>
      </c>
      <c r="AG168" s="247" t="s">
        <v>3867</v>
      </c>
    </row>
    <row r="169" spans="1:33">
      <c r="A169" s="295">
        <v>160</v>
      </c>
      <c r="B169" s="584" t="s">
        <v>540</v>
      </c>
      <c r="C169" s="585">
        <v>4</v>
      </c>
      <c r="D169" s="585" t="s">
        <v>3849</v>
      </c>
      <c r="E169" s="585" t="s">
        <v>128</v>
      </c>
      <c r="F169" s="248">
        <v>320</v>
      </c>
      <c r="G169" s="247">
        <v>161</v>
      </c>
      <c r="H169" s="249">
        <v>50.312500000000007</v>
      </c>
      <c r="I169" s="247">
        <v>139</v>
      </c>
      <c r="J169" s="249">
        <v>43.4375</v>
      </c>
      <c r="K169" s="250" t="s">
        <v>3850</v>
      </c>
      <c r="M169" s="178" t="str">
        <f t="shared" si="16"/>
        <v>K</v>
      </c>
      <c r="N169" s="178" t="str">
        <f t="shared" si="17"/>
        <v>K</v>
      </c>
      <c r="O169" s="178"/>
      <c r="P169" s="184">
        <f t="shared" si="18"/>
        <v>50.312500000000007</v>
      </c>
      <c r="Q169" s="184">
        <f t="shared" si="19"/>
        <v>43.4375</v>
      </c>
      <c r="R169" s="180"/>
      <c r="S169" s="180" t="str">
        <f t="shared" si="20"/>
        <v>BETUL</v>
      </c>
      <c r="T169" s="180" t="str">
        <f t="shared" si="21"/>
        <v>BETUL</v>
      </c>
      <c r="U169" s="180" t="str">
        <f t="shared" si="22"/>
        <v>OKE</v>
      </c>
      <c r="V169" s="180" t="str">
        <f t="shared" si="23"/>
        <v>OKE</v>
      </c>
      <c r="X169" s="326" t="s">
        <v>95</v>
      </c>
      <c r="Y169" s="327">
        <v>1</v>
      </c>
      <c r="Z169" s="327" t="s">
        <v>3868</v>
      </c>
      <c r="AA169" s="327" t="s">
        <v>128</v>
      </c>
      <c r="AB169" s="248">
        <v>320</v>
      </c>
      <c r="AC169" s="328">
        <v>161</v>
      </c>
      <c r="AD169" s="328">
        <v>50.3125</v>
      </c>
      <c r="AE169" s="328">
        <v>159</v>
      </c>
      <c r="AF169" s="328">
        <v>49.6875</v>
      </c>
      <c r="AG169" s="247" t="s">
        <v>3869</v>
      </c>
    </row>
    <row r="170" spans="1:33">
      <c r="A170" s="295">
        <v>161</v>
      </c>
      <c r="B170" s="584" t="s">
        <v>540</v>
      </c>
      <c r="C170" s="585">
        <v>4</v>
      </c>
      <c r="D170" s="585" t="s">
        <v>337</v>
      </c>
      <c r="E170" s="585" t="s">
        <v>128</v>
      </c>
      <c r="F170" s="248">
        <v>320</v>
      </c>
      <c r="G170" s="247">
        <v>145</v>
      </c>
      <c r="H170" s="249">
        <v>45.3125</v>
      </c>
      <c r="I170" s="247">
        <v>125</v>
      </c>
      <c r="J170" s="249">
        <v>39.0625</v>
      </c>
      <c r="K170" s="250" t="s">
        <v>338</v>
      </c>
      <c r="M170" s="178" t="str">
        <f t="shared" si="16"/>
        <v>K</v>
      </c>
      <c r="N170" s="178" t="str">
        <f t="shared" si="17"/>
        <v>K</v>
      </c>
      <c r="O170" s="178"/>
      <c r="P170" s="184">
        <f t="shared" si="18"/>
        <v>45.3125</v>
      </c>
      <c r="Q170" s="184">
        <f t="shared" si="19"/>
        <v>39.0625</v>
      </c>
      <c r="R170" s="180"/>
      <c r="S170" s="180" t="str">
        <f t="shared" si="20"/>
        <v>BETUL</v>
      </c>
      <c r="T170" s="180" t="str">
        <f t="shared" si="21"/>
        <v>BETUL</v>
      </c>
      <c r="U170" s="180" t="str">
        <f t="shared" si="22"/>
        <v>OKE</v>
      </c>
      <c r="V170" s="180" t="str">
        <f t="shared" si="23"/>
        <v>OKE</v>
      </c>
      <c r="X170" s="326" t="s">
        <v>95</v>
      </c>
      <c r="Y170" s="327">
        <v>1</v>
      </c>
      <c r="Z170" s="327" t="s">
        <v>3870</v>
      </c>
      <c r="AA170" s="327" t="s">
        <v>128</v>
      </c>
      <c r="AB170" s="248">
        <v>320</v>
      </c>
      <c r="AC170" s="328">
        <v>160</v>
      </c>
      <c r="AD170" s="328">
        <v>50</v>
      </c>
      <c r="AE170" s="328">
        <v>159</v>
      </c>
      <c r="AF170" s="328">
        <v>49.6875</v>
      </c>
      <c r="AG170" s="247" t="s">
        <v>3871</v>
      </c>
    </row>
    <row r="171" spans="1:33">
      <c r="A171" s="295">
        <v>162</v>
      </c>
      <c r="B171" s="584" t="s">
        <v>540</v>
      </c>
      <c r="C171" s="585">
        <v>4</v>
      </c>
      <c r="D171" s="585" t="s">
        <v>3851</v>
      </c>
      <c r="E171" s="585" t="s">
        <v>128</v>
      </c>
      <c r="F171" s="248">
        <v>320</v>
      </c>
      <c r="G171" s="247">
        <v>208</v>
      </c>
      <c r="H171" s="249">
        <v>65</v>
      </c>
      <c r="I171" s="247">
        <v>185</v>
      </c>
      <c r="J171" s="249">
        <v>57.8125</v>
      </c>
      <c r="K171" s="250" t="s">
        <v>3852</v>
      </c>
      <c r="M171" s="178" t="str">
        <f t="shared" si="16"/>
        <v>K</v>
      </c>
      <c r="N171" s="178" t="str">
        <f t="shared" si="17"/>
        <v>K</v>
      </c>
      <c r="O171" s="178"/>
      <c r="P171" s="184">
        <f t="shared" si="18"/>
        <v>65</v>
      </c>
      <c r="Q171" s="184">
        <f t="shared" si="19"/>
        <v>57.8125</v>
      </c>
      <c r="R171" s="180"/>
      <c r="S171" s="180" t="str">
        <f t="shared" si="20"/>
        <v>BETUL</v>
      </c>
      <c r="T171" s="180" t="str">
        <f t="shared" si="21"/>
        <v>BETUL</v>
      </c>
      <c r="U171" s="180" t="str">
        <f t="shared" si="22"/>
        <v>OKE</v>
      </c>
      <c r="V171" s="180" t="str">
        <f t="shared" si="23"/>
        <v>OKE</v>
      </c>
      <c r="X171" s="326" t="s">
        <v>95</v>
      </c>
      <c r="Y171" s="327">
        <v>2</v>
      </c>
      <c r="Z171" s="327" t="s">
        <v>3872</v>
      </c>
      <c r="AA171" s="327" t="s">
        <v>128</v>
      </c>
      <c r="AB171" s="248">
        <v>385</v>
      </c>
      <c r="AC171" s="328">
        <v>146</v>
      </c>
      <c r="AD171" s="328">
        <v>37.922077922077897</v>
      </c>
      <c r="AE171" s="328">
        <v>135</v>
      </c>
      <c r="AF171" s="328">
        <v>35.064935064935099</v>
      </c>
      <c r="AG171" s="247" t="s">
        <v>3873</v>
      </c>
    </row>
    <row r="172" spans="1:33">
      <c r="A172" s="295">
        <v>163</v>
      </c>
      <c r="B172" s="584" t="s">
        <v>540</v>
      </c>
      <c r="C172" s="585">
        <v>4</v>
      </c>
      <c r="D172" s="585" t="s">
        <v>3847</v>
      </c>
      <c r="E172" s="585" t="s">
        <v>128</v>
      </c>
      <c r="F172" s="248">
        <v>400</v>
      </c>
      <c r="G172" s="247">
        <v>52</v>
      </c>
      <c r="H172" s="249">
        <v>13</v>
      </c>
      <c r="I172" s="247">
        <v>36</v>
      </c>
      <c r="J172" s="249">
        <v>9</v>
      </c>
      <c r="K172" s="250" t="s">
        <v>3843</v>
      </c>
      <c r="M172" s="178" t="str">
        <f t="shared" si="16"/>
        <v>K</v>
      </c>
      <c r="N172" s="178" t="str">
        <f t="shared" si="17"/>
        <v>K</v>
      </c>
      <c r="O172" s="178"/>
      <c r="P172" s="184">
        <f t="shared" si="18"/>
        <v>13</v>
      </c>
      <c r="Q172" s="184">
        <f t="shared" si="19"/>
        <v>9</v>
      </c>
      <c r="R172" s="180"/>
      <c r="S172" s="180" t="str">
        <f t="shared" si="20"/>
        <v>BETUL</v>
      </c>
      <c r="T172" s="180" t="str">
        <f t="shared" si="21"/>
        <v>BETUL</v>
      </c>
      <c r="U172" s="180" t="str">
        <f t="shared" si="22"/>
        <v>OKE</v>
      </c>
      <c r="V172" s="180" t="str">
        <f t="shared" si="23"/>
        <v>OKE</v>
      </c>
      <c r="X172" s="326" t="s">
        <v>95</v>
      </c>
      <c r="Y172" s="327">
        <v>2</v>
      </c>
      <c r="Z172" s="327" t="s">
        <v>3874</v>
      </c>
      <c r="AA172" s="327" t="s">
        <v>128</v>
      </c>
      <c r="AB172" s="248">
        <v>385</v>
      </c>
      <c r="AC172" s="328">
        <v>10</v>
      </c>
      <c r="AD172" s="328">
        <v>2.5974025974026</v>
      </c>
      <c r="AE172" s="328">
        <v>8</v>
      </c>
      <c r="AF172" s="328">
        <v>2.0779220779220799</v>
      </c>
      <c r="AG172" s="247" t="s">
        <v>3875</v>
      </c>
    </row>
    <row r="173" spans="1:33">
      <c r="A173" s="295">
        <v>164</v>
      </c>
      <c r="B173" s="584" t="s">
        <v>540</v>
      </c>
      <c r="C173" s="585">
        <v>4</v>
      </c>
      <c r="D173" s="585" t="s">
        <v>3842</v>
      </c>
      <c r="E173" s="585" t="s">
        <v>128</v>
      </c>
      <c r="F173" s="248">
        <v>400</v>
      </c>
      <c r="G173" s="247">
        <v>52</v>
      </c>
      <c r="H173" s="249">
        <v>13</v>
      </c>
      <c r="I173" s="247">
        <v>36</v>
      </c>
      <c r="J173" s="249">
        <v>9</v>
      </c>
      <c r="K173" s="250" t="s">
        <v>3843</v>
      </c>
      <c r="M173" s="178" t="str">
        <f t="shared" si="16"/>
        <v>K</v>
      </c>
      <c r="N173" s="178" t="str">
        <f t="shared" si="17"/>
        <v>K</v>
      </c>
      <c r="O173" s="178"/>
      <c r="P173" s="184">
        <f t="shared" si="18"/>
        <v>13</v>
      </c>
      <c r="Q173" s="184">
        <f t="shared" si="19"/>
        <v>9</v>
      </c>
      <c r="R173" s="180"/>
      <c r="S173" s="180" t="str">
        <f t="shared" si="20"/>
        <v>BETUL</v>
      </c>
      <c r="T173" s="180" t="str">
        <f t="shared" si="21"/>
        <v>BETUL</v>
      </c>
      <c r="U173" s="180" t="str">
        <f t="shared" si="22"/>
        <v>OKE</v>
      </c>
      <c r="V173" s="180" t="str">
        <f t="shared" si="23"/>
        <v>OKE</v>
      </c>
      <c r="X173" s="326" t="s">
        <v>95</v>
      </c>
      <c r="Y173" s="327">
        <v>2</v>
      </c>
      <c r="Z173" s="327" t="s">
        <v>3876</v>
      </c>
      <c r="AA173" s="327" t="s">
        <v>128</v>
      </c>
      <c r="AB173" s="248">
        <v>385</v>
      </c>
      <c r="AC173" s="328">
        <v>5</v>
      </c>
      <c r="AD173" s="328">
        <v>1.2987012987013</v>
      </c>
      <c r="AE173" s="328">
        <v>0</v>
      </c>
      <c r="AF173" s="328">
        <v>0</v>
      </c>
      <c r="AG173" s="247" t="s">
        <v>3875</v>
      </c>
    </row>
    <row r="174" spans="1:33">
      <c r="A174" s="295">
        <v>165</v>
      </c>
      <c r="B174" s="584" t="s">
        <v>540</v>
      </c>
      <c r="C174" s="585">
        <v>4</v>
      </c>
      <c r="D174" s="585" t="s">
        <v>3853</v>
      </c>
      <c r="E174" s="585" t="s">
        <v>128</v>
      </c>
      <c r="F174" s="248">
        <v>400</v>
      </c>
      <c r="G174" s="247">
        <v>18</v>
      </c>
      <c r="H174" s="249">
        <v>4.5</v>
      </c>
      <c r="I174" s="247">
        <v>18</v>
      </c>
      <c r="J174" s="249">
        <v>4.5</v>
      </c>
      <c r="K174" s="250" t="s">
        <v>3843</v>
      </c>
      <c r="M174" s="178" t="str">
        <f t="shared" si="16"/>
        <v>K</v>
      </c>
      <c r="N174" s="178" t="str">
        <f t="shared" si="17"/>
        <v>K</v>
      </c>
      <c r="O174" s="178"/>
      <c r="P174" s="184">
        <f t="shared" si="18"/>
        <v>4.5</v>
      </c>
      <c r="Q174" s="184">
        <f t="shared" si="19"/>
        <v>4.5</v>
      </c>
      <c r="R174" s="180"/>
      <c r="S174" s="180" t="str">
        <f t="shared" si="20"/>
        <v>BETUL</v>
      </c>
      <c r="T174" s="180" t="str">
        <f t="shared" si="21"/>
        <v>BETUL</v>
      </c>
      <c r="U174" s="180" t="str">
        <f t="shared" si="22"/>
        <v>OKE</v>
      </c>
      <c r="V174" s="180" t="str">
        <f t="shared" si="23"/>
        <v>OKE</v>
      </c>
      <c r="X174" s="326" t="s">
        <v>95</v>
      </c>
      <c r="Y174" s="327">
        <v>2</v>
      </c>
      <c r="Z174" s="327" t="s">
        <v>3877</v>
      </c>
      <c r="AA174" s="327" t="s">
        <v>128</v>
      </c>
      <c r="AB174" s="248">
        <v>385</v>
      </c>
      <c r="AC174" s="328">
        <v>0</v>
      </c>
      <c r="AD174" s="328">
        <v>0</v>
      </c>
      <c r="AE174" s="328">
        <v>0</v>
      </c>
      <c r="AF174" s="328">
        <v>0</v>
      </c>
      <c r="AG174" s="247" t="s">
        <v>3878</v>
      </c>
    </row>
    <row r="175" spans="1:33">
      <c r="A175" s="295">
        <v>166</v>
      </c>
      <c r="B175" s="584" t="s">
        <v>540</v>
      </c>
      <c r="C175" s="585">
        <v>4</v>
      </c>
      <c r="D175" s="585" t="s">
        <v>3848</v>
      </c>
      <c r="E175" s="585" t="s">
        <v>128</v>
      </c>
      <c r="F175" s="248">
        <v>400</v>
      </c>
      <c r="G175" s="247">
        <v>0</v>
      </c>
      <c r="H175" s="249">
        <v>0</v>
      </c>
      <c r="I175" s="247">
        <v>0</v>
      </c>
      <c r="J175" s="249">
        <v>0</v>
      </c>
      <c r="K175" s="250" t="s">
        <v>3843</v>
      </c>
      <c r="M175" s="178" t="str">
        <f t="shared" si="16"/>
        <v>K</v>
      </c>
      <c r="N175" s="178" t="str">
        <f t="shared" si="17"/>
        <v>K</v>
      </c>
      <c r="O175" s="178"/>
      <c r="P175" s="184">
        <f t="shared" si="18"/>
        <v>0</v>
      </c>
      <c r="Q175" s="184">
        <f t="shared" si="19"/>
        <v>0</v>
      </c>
      <c r="R175" s="180"/>
      <c r="S175" s="180" t="str">
        <f t="shared" si="20"/>
        <v>BETUL</v>
      </c>
      <c r="T175" s="180" t="str">
        <f t="shared" si="21"/>
        <v>BETUL</v>
      </c>
      <c r="U175" s="180" t="str">
        <f t="shared" si="22"/>
        <v>OKE</v>
      </c>
      <c r="V175" s="180" t="str">
        <f t="shared" si="23"/>
        <v>OKE</v>
      </c>
      <c r="X175" s="326" t="s">
        <v>95</v>
      </c>
      <c r="Y175" s="327">
        <v>2</v>
      </c>
      <c r="Z175" s="327" t="s">
        <v>3879</v>
      </c>
      <c r="AA175" s="327" t="s">
        <v>128</v>
      </c>
      <c r="AB175" s="248">
        <v>385</v>
      </c>
      <c r="AC175" s="328">
        <v>0</v>
      </c>
      <c r="AD175" s="328">
        <v>0</v>
      </c>
      <c r="AE175" s="328">
        <v>0</v>
      </c>
      <c r="AF175" s="328">
        <v>0</v>
      </c>
      <c r="AG175" s="247" t="s">
        <v>3880</v>
      </c>
    </row>
    <row r="176" spans="1:33">
      <c r="A176" s="295">
        <v>167</v>
      </c>
      <c r="B176" s="584" t="s">
        <v>95</v>
      </c>
      <c r="C176" s="585">
        <v>1</v>
      </c>
      <c r="D176" s="585" t="s">
        <v>3854</v>
      </c>
      <c r="E176" s="585" t="s">
        <v>128</v>
      </c>
      <c r="F176" s="248">
        <v>320</v>
      </c>
      <c r="G176" s="247">
        <v>123</v>
      </c>
      <c r="H176" s="249">
        <v>38.4375</v>
      </c>
      <c r="I176" s="247">
        <v>101</v>
      </c>
      <c r="J176" s="249">
        <v>31.5625</v>
      </c>
      <c r="K176" s="250" t="s">
        <v>187</v>
      </c>
      <c r="M176" s="178" t="str">
        <f t="shared" si="16"/>
        <v>K</v>
      </c>
      <c r="N176" s="178" t="str">
        <f t="shared" si="17"/>
        <v>K</v>
      </c>
      <c r="O176" s="178"/>
      <c r="P176" s="184">
        <f t="shared" si="18"/>
        <v>38.4375</v>
      </c>
      <c r="Q176" s="184">
        <f t="shared" si="19"/>
        <v>31.5625</v>
      </c>
      <c r="R176" s="180"/>
      <c r="S176" s="180" t="str">
        <f t="shared" si="20"/>
        <v>BETUL</v>
      </c>
      <c r="T176" s="180" t="str">
        <f t="shared" si="21"/>
        <v>BETUL</v>
      </c>
      <c r="U176" s="180" t="str">
        <f t="shared" si="22"/>
        <v>OKE</v>
      </c>
      <c r="V176" s="180" t="str">
        <f t="shared" si="23"/>
        <v>OKE</v>
      </c>
      <c r="X176" s="326" t="s">
        <v>95</v>
      </c>
      <c r="Y176" s="327">
        <v>2</v>
      </c>
      <c r="Z176" s="327" t="s">
        <v>3881</v>
      </c>
      <c r="AA176" s="327" t="s">
        <v>128</v>
      </c>
      <c r="AB176" s="248">
        <v>385</v>
      </c>
      <c r="AC176" s="328">
        <v>16</v>
      </c>
      <c r="AD176" s="328">
        <v>4.1558441558441599</v>
      </c>
      <c r="AE176" s="328">
        <v>16</v>
      </c>
      <c r="AF176" s="328">
        <v>4.1558441558441599</v>
      </c>
      <c r="AG176" s="247" t="s">
        <v>3882</v>
      </c>
    </row>
    <row r="177" spans="1:33">
      <c r="A177" s="295">
        <v>168</v>
      </c>
      <c r="B177" s="584" t="s">
        <v>95</v>
      </c>
      <c r="C177" s="585">
        <v>1</v>
      </c>
      <c r="D177" s="585" t="s">
        <v>341</v>
      </c>
      <c r="E177" s="585" t="s">
        <v>128</v>
      </c>
      <c r="F177" s="248">
        <v>320</v>
      </c>
      <c r="G177" s="247">
        <v>142</v>
      </c>
      <c r="H177" s="249">
        <v>44.375</v>
      </c>
      <c r="I177" s="247">
        <v>141</v>
      </c>
      <c r="J177" s="249">
        <v>44.0625</v>
      </c>
      <c r="K177" s="250" t="s">
        <v>342</v>
      </c>
      <c r="M177" s="178" t="str">
        <f t="shared" si="16"/>
        <v>K</v>
      </c>
      <c r="N177" s="178" t="str">
        <f t="shared" si="17"/>
        <v>K</v>
      </c>
      <c r="O177" s="178"/>
      <c r="P177" s="184">
        <f t="shared" si="18"/>
        <v>44.375</v>
      </c>
      <c r="Q177" s="184">
        <f t="shared" si="19"/>
        <v>44.0625</v>
      </c>
      <c r="R177" s="180"/>
      <c r="S177" s="180" t="str">
        <f t="shared" si="20"/>
        <v>BETUL</v>
      </c>
      <c r="T177" s="180" t="str">
        <f t="shared" si="21"/>
        <v>BETUL</v>
      </c>
      <c r="U177" s="180" t="str">
        <f t="shared" si="22"/>
        <v>OKE</v>
      </c>
      <c r="V177" s="180" t="str">
        <f t="shared" si="23"/>
        <v>OKE</v>
      </c>
      <c r="X177" s="326" t="s">
        <v>95</v>
      </c>
      <c r="Y177" s="327">
        <v>2</v>
      </c>
      <c r="Z177" s="327" t="s">
        <v>3883</v>
      </c>
      <c r="AA177" s="327" t="s">
        <v>128</v>
      </c>
      <c r="AB177" s="248">
        <v>320</v>
      </c>
      <c r="AC177" s="328">
        <v>145</v>
      </c>
      <c r="AD177" s="328">
        <v>45.3125</v>
      </c>
      <c r="AE177" s="328">
        <v>135</v>
      </c>
      <c r="AF177" s="328">
        <v>42.1875</v>
      </c>
      <c r="AG177" s="247" t="s">
        <v>3873</v>
      </c>
    </row>
    <row r="178" spans="1:33">
      <c r="A178" s="295">
        <v>169</v>
      </c>
      <c r="B178" s="584" t="s">
        <v>95</v>
      </c>
      <c r="C178" s="585">
        <v>1</v>
      </c>
      <c r="D178" s="585" t="s">
        <v>3855</v>
      </c>
      <c r="E178" s="585" t="s">
        <v>128</v>
      </c>
      <c r="F178" s="248">
        <v>320</v>
      </c>
      <c r="G178" s="247">
        <v>27</v>
      </c>
      <c r="H178" s="249">
        <v>8.4375</v>
      </c>
      <c r="I178" s="247">
        <v>27</v>
      </c>
      <c r="J178" s="249">
        <v>8.4375</v>
      </c>
      <c r="K178" s="250" t="s">
        <v>187</v>
      </c>
      <c r="M178" s="178" t="str">
        <f t="shared" si="16"/>
        <v>K</v>
      </c>
      <c r="N178" s="178" t="str">
        <f t="shared" si="17"/>
        <v>K</v>
      </c>
      <c r="O178" s="178"/>
      <c r="P178" s="184">
        <f t="shared" si="18"/>
        <v>8.4375</v>
      </c>
      <c r="Q178" s="184">
        <f t="shared" si="19"/>
        <v>8.4375</v>
      </c>
      <c r="R178" s="180"/>
      <c r="S178" s="180" t="str">
        <f t="shared" si="20"/>
        <v>BETUL</v>
      </c>
      <c r="T178" s="180" t="str">
        <f t="shared" si="21"/>
        <v>BETUL</v>
      </c>
      <c r="U178" s="180" t="str">
        <f t="shared" si="22"/>
        <v>OKE</v>
      </c>
      <c r="V178" s="180" t="str">
        <f t="shared" si="23"/>
        <v>OKE</v>
      </c>
      <c r="X178" s="326" t="s">
        <v>95</v>
      </c>
      <c r="Y178" s="327">
        <v>2</v>
      </c>
      <c r="Z178" s="327" t="s">
        <v>3884</v>
      </c>
      <c r="AA178" s="327" t="s">
        <v>128</v>
      </c>
      <c r="AB178" s="248">
        <v>320</v>
      </c>
      <c r="AC178" s="328">
        <v>164</v>
      </c>
      <c r="AD178" s="328">
        <v>51.25</v>
      </c>
      <c r="AE178" s="328">
        <v>132</v>
      </c>
      <c r="AF178" s="328">
        <v>41.25</v>
      </c>
      <c r="AG178" s="247" t="s">
        <v>3885</v>
      </c>
    </row>
    <row r="179" spans="1:33">
      <c r="A179" s="295">
        <v>170</v>
      </c>
      <c r="B179" s="584" t="s">
        <v>95</v>
      </c>
      <c r="C179" s="585">
        <v>1</v>
      </c>
      <c r="D179" s="585" t="s">
        <v>345</v>
      </c>
      <c r="E179" s="585" t="s">
        <v>128</v>
      </c>
      <c r="F179" s="248">
        <v>320</v>
      </c>
      <c r="G179" s="247">
        <v>92</v>
      </c>
      <c r="H179" s="249">
        <v>28.749999999999996</v>
      </c>
      <c r="I179" s="247">
        <v>90</v>
      </c>
      <c r="J179" s="249">
        <v>28.125</v>
      </c>
      <c r="K179" s="250" t="s">
        <v>346</v>
      </c>
      <c r="M179" s="178" t="str">
        <f t="shared" si="16"/>
        <v>K</v>
      </c>
      <c r="N179" s="178" t="str">
        <f t="shared" si="17"/>
        <v>K</v>
      </c>
      <c r="O179" s="178"/>
      <c r="P179" s="184">
        <f t="shared" si="18"/>
        <v>28.749999999999996</v>
      </c>
      <c r="Q179" s="184">
        <f t="shared" si="19"/>
        <v>28.125</v>
      </c>
      <c r="R179" s="180"/>
      <c r="S179" s="180" t="str">
        <f t="shared" si="20"/>
        <v>BETUL</v>
      </c>
      <c r="T179" s="180" t="str">
        <f t="shared" si="21"/>
        <v>BETUL</v>
      </c>
      <c r="U179" s="180" t="str">
        <f t="shared" si="22"/>
        <v>OKE</v>
      </c>
      <c r="V179" s="180" t="str">
        <f t="shared" si="23"/>
        <v>OKE</v>
      </c>
      <c r="X179" s="326" t="s">
        <v>95</v>
      </c>
      <c r="Y179" s="327">
        <v>2</v>
      </c>
      <c r="Z179" s="327" t="s">
        <v>3886</v>
      </c>
      <c r="AA179" s="327" t="s">
        <v>128</v>
      </c>
      <c r="AB179" s="248">
        <v>385</v>
      </c>
      <c r="AC179" s="328">
        <v>145</v>
      </c>
      <c r="AD179" s="328">
        <v>37.662337662337698</v>
      </c>
      <c r="AE179" s="328">
        <v>134</v>
      </c>
      <c r="AF179" s="328">
        <v>34.805194805194802</v>
      </c>
      <c r="AG179" s="247" t="s">
        <v>3873</v>
      </c>
    </row>
    <row r="180" spans="1:33">
      <c r="A180" s="295">
        <v>171</v>
      </c>
      <c r="B180" s="584" t="s">
        <v>95</v>
      </c>
      <c r="C180" s="585">
        <v>1</v>
      </c>
      <c r="D180" s="585" t="s">
        <v>3856</v>
      </c>
      <c r="E180" s="585" t="s">
        <v>128</v>
      </c>
      <c r="F180" s="248">
        <v>320</v>
      </c>
      <c r="G180" s="247">
        <v>29</v>
      </c>
      <c r="H180" s="249">
        <v>9.0625</v>
      </c>
      <c r="I180" s="247">
        <v>28</v>
      </c>
      <c r="J180" s="249">
        <v>8.75</v>
      </c>
      <c r="K180" s="250" t="s">
        <v>3857</v>
      </c>
      <c r="M180" s="178" t="str">
        <f t="shared" si="16"/>
        <v>K</v>
      </c>
      <c r="N180" s="178" t="str">
        <f t="shared" si="17"/>
        <v>K</v>
      </c>
      <c r="O180" s="178"/>
      <c r="P180" s="184">
        <f t="shared" si="18"/>
        <v>9.0625</v>
      </c>
      <c r="Q180" s="184">
        <f t="shared" si="19"/>
        <v>8.75</v>
      </c>
      <c r="R180" s="180"/>
      <c r="S180" s="180" t="str">
        <f t="shared" si="20"/>
        <v>BETUL</v>
      </c>
      <c r="T180" s="180" t="str">
        <f t="shared" si="21"/>
        <v>BETUL</v>
      </c>
      <c r="U180" s="180" t="str">
        <f t="shared" si="22"/>
        <v>OKE</v>
      </c>
      <c r="V180" s="180" t="str">
        <f t="shared" si="23"/>
        <v>OKE</v>
      </c>
      <c r="X180" s="326" t="s">
        <v>95</v>
      </c>
      <c r="Y180" s="327">
        <v>2</v>
      </c>
      <c r="Z180" s="327" t="s">
        <v>3887</v>
      </c>
      <c r="AA180" s="327" t="s">
        <v>128</v>
      </c>
      <c r="AB180" s="248">
        <v>385</v>
      </c>
      <c r="AC180" s="328">
        <v>32</v>
      </c>
      <c r="AD180" s="328">
        <v>8.3116883116883091</v>
      </c>
      <c r="AE180" s="328">
        <v>23</v>
      </c>
      <c r="AF180" s="328">
        <v>5.9740259740259702</v>
      </c>
      <c r="AG180" s="247" t="s">
        <v>3888</v>
      </c>
    </row>
    <row r="181" spans="1:33">
      <c r="A181" s="295">
        <v>172</v>
      </c>
      <c r="B181" s="584" t="s">
        <v>95</v>
      </c>
      <c r="C181" s="585">
        <v>1</v>
      </c>
      <c r="D181" s="585" t="s">
        <v>3858</v>
      </c>
      <c r="E181" s="585" t="s">
        <v>128</v>
      </c>
      <c r="F181" s="248">
        <v>320</v>
      </c>
      <c r="G181" s="247">
        <v>81</v>
      </c>
      <c r="H181" s="249">
        <v>25.3125</v>
      </c>
      <c r="I181" s="247">
        <v>83</v>
      </c>
      <c r="J181" s="249">
        <v>25.937500000000004</v>
      </c>
      <c r="K181" s="250" t="s">
        <v>3859</v>
      </c>
      <c r="M181" s="178" t="str">
        <f t="shared" si="16"/>
        <v>K</v>
      </c>
      <c r="N181" s="178" t="str">
        <f t="shared" si="17"/>
        <v>K</v>
      </c>
      <c r="O181" s="178"/>
      <c r="P181" s="184">
        <f t="shared" si="18"/>
        <v>25.3125</v>
      </c>
      <c r="Q181" s="184">
        <f t="shared" si="19"/>
        <v>25.937500000000004</v>
      </c>
      <c r="R181" s="180"/>
      <c r="S181" s="180" t="str">
        <f t="shared" si="20"/>
        <v>BETUL</v>
      </c>
      <c r="T181" s="180" t="str">
        <f t="shared" si="21"/>
        <v>BETUL</v>
      </c>
      <c r="U181" s="180" t="str">
        <f t="shared" si="22"/>
        <v>OKE</v>
      </c>
      <c r="V181" s="180" t="str">
        <f t="shared" si="23"/>
        <v>OKE</v>
      </c>
      <c r="X181" s="326" t="s">
        <v>95</v>
      </c>
      <c r="Y181" s="327">
        <v>2</v>
      </c>
      <c r="Z181" s="327" t="s">
        <v>3889</v>
      </c>
      <c r="AA181" s="327" t="s">
        <v>128</v>
      </c>
      <c r="AB181" s="248">
        <v>385</v>
      </c>
      <c r="AC181" s="328">
        <v>16</v>
      </c>
      <c r="AD181" s="328">
        <v>4.1558441558441599</v>
      </c>
      <c r="AE181" s="328">
        <v>13</v>
      </c>
      <c r="AF181" s="328">
        <v>3.37662337662338</v>
      </c>
      <c r="AG181" s="247" t="s">
        <v>3890</v>
      </c>
    </row>
    <row r="182" spans="1:33">
      <c r="A182" s="295">
        <v>173</v>
      </c>
      <c r="B182" s="584" t="s">
        <v>95</v>
      </c>
      <c r="C182" s="585">
        <v>1</v>
      </c>
      <c r="D182" s="585" t="s">
        <v>3860</v>
      </c>
      <c r="E182" s="585" t="s">
        <v>128</v>
      </c>
      <c r="F182" s="248">
        <v>320</v>
      </c>
      <c r="G182" s="247">
        <v>189</v>
      </c>
      <c r="H182" s="249">
        <v>59.062499999999993</v>
      </c>
      <c r="I182" s="247">
        <v>176</v>
      </c>
      <c r="J182" s="249">
        <v>55.000000000000007</v>
      </c>
      <c r="K182" s="250" t="s">
        <v>3861</v>
      </c>
      <c r="M182" s="178" t="str">
        <f t="shared" si="16"/>
        <v>K</v>
      </c>
      <c r="N182" s="178" t="str">
        <f t="shared" si="17"/>
        <v>K</v>
      </c>
      <c r="O182" s="178"/>
      <c r="P182" s="184">
        <f t="shared" si="18"/>
        <v>59.062499999999993</v>
      </c>
      <c r="Q182" s="184">
        <f t="shared" si="19"/>
        <v>55.000000000000007</v>
      </c>
      <c r="R182" s="180"/>
      <c r="S182" s="180" t="str">
        <f t="shared" si="20"/>
        <v>BETUL</v>
      </c>
      <c r="T182" s="180" t="str">
        <f t="shared" si="21"/>
        <v>BETUL</v>
      </c>
      <c r="U182" s="180" t="str">
        <f t="shared" si="22"/>
        <v>OKE</v>
      </c>
      <c r="V182" s="180" t="str">
        <f t="shared" si="23"/>
        <v>OKE</v>
      </c>
      <c r="X182" s="326" t="s">
        <v>96</v>
      </c>
      <c r="Y182" s="327">
        <v>1</v>
      </c>
      <c r="Z182" s="327" t="s">
        <v>3891</v>
      </c>
      <c r="AA182" s="327" t="s">
        <v>128</v>
      </c>
      <c r="AB182" s="248">
        <v>320</v>
      </c>
      <c r="AC182" s="328">
        <v>60</v>
      </c>
      <c r="AD182" s="328">
        <v>18.75</v>
      </c>
      <c r="AE182" s="328">
        <v>51</v>
      </c>
      <c r="AF182" s="328">
        <v>15.9375</v>
      </c>
      <c r="AG182" s="247" t="s">
        <v>3892</v>
      </c>
    </row>
    <row r="183" spans="1:33">
      <c r="A183" s="295">
        <v>174</v>
      </c>
      <c r="B183" s="584" t="s">
        <v>95</v>
      </c>
      <c r="C183" s="585">
        <v>1</v>
      </c>
      <c r="D183" s="585" t="s">
        <v>3862</v>
      </c>
      <c r="E183" s="585" t="s">
        <v>128</v>
      </c>
      <c r="F183" s="248">
        <v>320</v>
      </c>
      <c r="G183" s="247">
        <v>150</v>
      </c>
      <c r="H183" s="249">
        <v>46.875</v>
      </c>
      <c r="I183" s="247">
        <v>109</v>
      </c>
      <c r="J183" s="249">
        <v>34.0625</v>
      </c>
      <c r="K183" s="250" t="s">
        <v>3863</v>
      </c>
      <c r="M183" s="178" t="str">
        <f t="shared" si="16"/>
        <v>K</v>
      </c>
      <c r="N183" s="178" t="str">
        <f t="shared" si="17"/>
        <v>K</v>
      </c>
      <c r="O183" s="178"/>
      <c r="P183" s="184">
        <f t="shared" si="18"/>
        <v>46.875</v>
      </c>
      <c r="Q183" s="184">
        <f t="shared" si="19"/>
        <v>34.0625</v>
      </c>
      <c r="R183" s="180"/>
      <c r="S183" s="180" t="str">
        <f t="shared" si="20"/>
        <v>BETUL</v>
      </c>
      <c r="T183" s="180" t="str">
        <f t="shared" si="21"/>
        <v>BETUL</v>
      </c>
      <c r="U183" s="180" t="str">
        <f t="shared" si="22"/>
        <v>OKE</v>
      </c>
      <c r="V183" s="180" t="str">
        <f t="shared" si="23"/>
        <v>OKE</v>
      </c>
      <c r="X183" s="326" t="s">
        <v>96</v>
      </c>
      <c r="Y183" s="327">
        <v>1</v>
      </c>
      <c r="Z183" s="327" t="s">
        <v>3893</v>
      </c>
      <c r="AA183" s="327" t="s">
        <v>131</v>
      </c>
      <c r="AB183" s="248">
        <v>240</v>
      </c>
      <c r="AC183" s="328">
        <v>2</v>
      </c>
      <c r="AD183" s="328">
        <v>0.83333333333333304</v>
      </c>
      <c r="AE183" s="328">
        <v>2</v>
      </c>
      <c r="AF183" s="328">
        <v>0.83333333333333304</v>
      </c>
      <c r="AG183" s="247" t="s">
        <v>3894</v>
      </c>
    </row>
    <row r="184" spans="1:33">
      <c r="A184" s="295">
        <v>175</v>
      </c>
      <c r="B184" s="584" t="s">
        <v>95</v>
      </c>
      <c r="C184" s="585">
        <v>1</v>
      </c>
      <c r="D184" s="585" t="s">
        <v>3864</v>
      </c>
      <c r="E184" s="585" t="s">
        <v>128</v>
      </c>
      <c r="F184" s="248">
        <v>320</v>
      </c>
      <c r="G184" s="247">
        <v>210</v>
      </c>
      <c r="H184" s="249">
        <v>65.625</v>
      </c>
      <c r="I184" s="247">
        <v>198</v>
      </c>
      <c r="J184" s="249">
        <v>61.875</v>
      </c>
      <c r="K184" s="250" t="s">
        <v>3865</v>
      </c>
      <c r="M184" s="178" t="str">
        <f t="shared" si="16"/>
        <v>K</v>
      </c>
      <c r="N184" s="178" t="str">
        <f t="shared" si="17"/>
        <v>K</v>
      </c>
      <c r="O184" s="178"/>
      <c r="P184" s="184">
        <f t="shared" si="18"/>
        <v>65.625</v>
      </c>
      <c r="Q184" s="184">
        <f t="shared" si="19"/>
        <v>61.875</v>
      </c>
      <c r="R184" s="180"/>
      <c r="S184" s="180" t="str">
        <f t="shared" si="20"/>
        <v>BETUL</v>
      </c>
      <c r="T184" s="180" t="str">
        <f t="shared" si="21"/>
        <v>BETUL</v>
      </c>
      <c r="U184" s="180" t="str">
        <f t="shared" si="22"/>
        <v>OKE</v>
      </c>
      <c r="V184" s="180" t="str">
        <f t="shared" si="23"/>
        <v>OKE</v>
      </c>
      <c r="X184" s="326" t="s">
        <v>96</v>
      </c>
      <c r="Y184" s="327">
        <v>1</v>
      </c>
      <c r="Z184" s="327" t="s">
        <v>3895</v>
      </c>
      <c r="AA184" s="327" t="s">
        <v>128</v>
      </c>
      <c r="AB184" s="248">
        <v>320</v>
      </c>
      <c r="AC184" s="328">
        <v>5</v>
      </c>
      <c r="AD184" s="328">
        <v>1.5625</v>
      </c>
      <c r="AE184" s="328">
        <v>5</v>
      </c>
      <c r="AF184" s="328">
        <v>1.5625</v>
      </c>
      <c r="AG184" s="247" t="s">
        <v>3896</v>
      </c>
    </row>
    <row r="185" spans="1:33">
      <c r="A185" s="295">
        <v>176</v>
      </c>
      <c r="B185" s="584" t="s">
        <v>95</v>
      </c>
      <c r="C185" s="585">
        <v>1</v>
      </c>
      <c r="D185" s="585" t="s">
        <v>3866</v>
      </c>
      <c r="E185" s="585" t="s">
        <v>128</v>
      </c>
      <c r="F185" s="248">
        <v>320</v>
      </c>
      <c r="G185" s="247">
        <v>30</v>
      </c>
      <c r="H185" s="249">
        <v>9.375</v>
      </c>
      <c r="I185" s="247">
        <v>30</v>
      </c>
      <c r="J185" s="249">
        <v>9.375</v>
      </c>
      <c r="K185" s="250" t="s">
        <v>3867</v>
      </c>
      <c r="M185" s="178" t="str">
        <f t="shared" si="16"/>
        <v>K</v>
      </c>
      <c r="N185" s="178" t="str">
        <f t="shared" si="17"/>
        <v>K</v>
      </c>
      <c r="O185" s="178"/>
      <c r="P185" s="184">
        <f t="shared" si="18"/>
        <v>9.375</v>
      </c>
      <c r="Q185" s="184">
        <f t="shared" si="19"/>
        <v>9.375</v>
      </c>
      <c r="R185" s="180"/>
      <c r="S185" s="180" t="str">
        <f t="shared" si="20"/>
        <v>BETUL</v>
      </c>
      <c r="T185" s="180" t="str">
        <f t="shared" si="21"/>
        <v>BETUL</v>
      </c>
      <c r="U185" s="180" t="str">
        <f t="shared" si="22"/>
        <v>OKE</v>
      </c>
      <c r="V185" s="180" t="str">
        <f t="shared" si="23"/>
        <v>OKE</v>
      </c>
      <c r="X185" s="326" t="s">
        <v>96</v>
      </c>
      <c r="Y185" s="327">
        <v>1</v>
      </c>
      <c r="Z185" s="327" t="s">
        <v>3899</v>
      </c>
      <c r="AA185" s="327" t="s">
        <v>128</v>
      </c>
      <c r="AB185" s="248">
        <v>320</v>
      </c>
      <c r="AC185" s="328">
        <v>59</v>
      </c>
      <c r="AD185" s="328">
        <v>18.4375</v>
      </c>
      <c r="AE185" s="328">
        <v>56</v>
      </c>
      <c r="AF185" s="328">
        <v>17.5</v>
      </c>
      <c r="AG185" s="247" t="s">
        <v>3900</v>
      </c>
    </row>
    <row r="186" spans="1:33">
      <c r="A186" s="295">
        <v>177</v>
      </c>
      <c r="B186" s="584" t="s">
        <v>95</v>
      </c>
      <c r="C186" s="585">
        <v>1</v>
      </c>
      <c r="D186" s="585" t="s">
        <v>3868</v>
      </c>
      <c r="E186" s="585" t="s">
        <v>128</v>
      </c>
      <c r="F186" s="248">
        <v>320</v>
      </c>
      <c r="G186" s="247">
        <v>120</v>
      </c>
      <c r="H186" s="249">
        <v>37.5</v>
      </c>
      <c r="I186" s="247">
        <v>96</v>
      </c>
      <c r="J186" s="249">
        <v>30</v>
      </c>
      <c r="K186" s="250" t="s">
        <v>3869</v>
      </c>
      <c r="M186" s="178" t="str">
        <f t="shared" si="16"/>
        <v>K</v>
      </c>
      <c r="N186" s="178" t="str">
        <f t="shared" si="17"/>
        <v>K</v>
      </c>
      <c r="O186" s="178"/>
      <c r="P186" s="184">
        <f t="shared" si="18"/>
        <v>37.5</v>
      </c>
      <c r="Q186" s="184">
        <f t="shared" si="19"/>
        <v>30</v>
      </c>
      <c r="R186" s="180"/>
      <c r="S186" s="180" t="str">
        <f t="shared" si="20"/>
        <v>BETUL</v>
      </c>
      <c r="T186" s="180" t="str">
        <f t="shared" si="21"/>
        <v>BETUL</v>
      </c>
      <c r="U186" s="180" t="str">
        <f t="shared" si="22"/>
        <v>OKE</v>
      </c>
      <c r="V186" s="180" t="str">
        <f t="shared" si="23"/>
        <v>OKE</v>
      </c>
      <c r="X186" s="326" t="s">
        <v>96</v>
      </c>
      <c r="Y186" s="327">
        <v>1</v>
      </c>
      <c r="Z186" s="327" t="s">
        <v>3901</v>
      </c>
      <c r="AA186" s="327" t="s">
        <v>128</v>
      </c>
      <c r="AB186" s="248">
        <v>320</v>
      </c>
      <c r="AC186" s="328">
        <v>45</v>
      </c>
      <c r="AD186" s="328">
        <v>14.0625</v>
      </c>
      <c r="AE186" s="328">
        <v>45</v>
      </c>
      <c r="AF186" s="328">
        <v>14.0625</v>
      </c>
      <c r="AG186" s="247" t="s">
        <v>3902</v>
      </c>
    </row>
    <row r="187" spans="1:33">
      <c r="A187" s="295">
        <v>178</v>
      </c>
      <c r="B187" s="584" t="s">
        <v>95</v>
      </c>
      <c r="C187" s="585">
        <v>1</v>
      </c>
      <c r="D187" s="585" t="s">
        <v>3870</v>
      </c>
      <c r="E187" s="585" t="s">
        <v>128</v>
      </c>
      <c r="F187" s="248">
        <v>320</v>
      </c>
      <c r="G187" s="247">
        <v>0</v>
      </c>
      <c r="H187" s="249">
        <v>0</v>
      </c>
      <c r="I187" s="247">
        <v>0</v>
      </c>
      <c r="J187" s="249">
        <v>0</v>
      </c>
      <c r="K187" s="250" t="s">
        <v>3871</v>
      </c>
      <c r="M187" s="178" t="str">
        <f t="shared" si="16"/>
        <v>K</v>
      </c>
      <c r="N187" s="178" t="str">
        <f t="shared" si="17"/>
        <v>K</v>
      </c>
      <c r="O187" s="178"/>
      <c r="P187" s="184">
        <f t="shared" si="18"/>
        <v>0</v>
      </c>
      <c r="Q187" s="184">
        <f t="shared" si="19"/>
        <v>0</v>
      </c>
      <c r="R187" s="180"/>
      <c r="S187" s="180" t="str">
        <f t="shared" si="20"/>
        <v>BETUL</v>
      </c>
      <c r="T187" s="180" t="str">
        <f t="shared" si="21"/>
        <v>BETUL</v>
      </c>
      <c r="U187" s="180" t="str">
        <f t="shared" si="22"/>
        <v>OKE</v>
      </c>
      <c r="V187" s="180" t="str">
        <f t="shared" si="23"/>
        <v>OKE</v>
      </c>
      <c r="X187" s="326" t="s">
        <v>96</v>
      </c>
      <c r="Y187" s="327">
        <v>1</v>
      </c>
      <c r="Z187" s="327" t="s">
        <v>3903</v>
      </c>
      <c r="AA187" s="327" t="s">
        <v>131</v>
      </c>
      <c r="AB187" s="248">
        <v>240</v>
      </c>
      <c r="AC187" s="328">
        <v>0</v>
      </c>
      <c r="AD187" s="328">
        <v>0</v>
      </c>
      <c r="AE187" s="328">
        <v>0</v>
      </c>
      <c r="AF187" s="328">
        <v>0</v>
      </c>
      <c r="AG187" s="247" t="s">
        <v>3775</v>
      </c>
    </row>
    <row r="188" spans="1:33">
      <c r="A188" s="295">
        <v>179</v>
      </c>
      <c r="B188" s="584" t="s">
        <v>95</v>
      </c>
      <c r="C188" s="585">
        <v>1</v>
      </c>
      <c r="D188" s="585" t="s">
        <v>3897</v>
      </c>
      <c r="E188" s="585" t="s">
        <v>128</v>
      </c>
      <c r="F188" s="248">
        <v>300</v>
      </c>
      <c r="G188" s="247">
        <v>120</v>
      </c>
      <c r="H188" s="249">
        <v>40</v>
      </c>
      <c r="I188" s="247">
        <v>106</v>
      </c>
      <c r="J188" s="249">
        <v>35.333333333333336</v>
      </c>
      <c r="K188" s="250" t="s">
        <v>3898</v>
      </c>
      <c r="M188" s="178" t="str">
        <f t="shared" si="16"/>
        <v>K</v>
      </c>
      <c r="N188" s="178" t="str">
        <f t="shared" si="17"/>
        <v>K</v>
      </c>
      <c r="O188" s="178"/>
      <c r="P188" s="184">
        <f t="shared" si="18"/>
        <v>40</v>
      </c>
      <c r="Q188" s="184">
        <f t="shared" si="19"/>
        <v>35.333333333333336</v>
      </c>
      <c r="R188" s="180"/>
      <c r="S188" s="180" t="str">
        <f t="shared" si="20"/>
        <v>BETUL</v>
      </c>
      <c r="T188" s="180" t="str">
        <f t="shared" si="21"/>
        <v>BETUL</v>
      </c>
      <c r="U188" s="180" t="str">
        <f t="shared" si="22"/>
        <v>OKE</v>
      </c>
      <c r="V188" s="180" t="str">
        <f t="shared" si="23"/>
        <v>OKE</v>
      </c>
      <c r="X188" s="326" t="s">
        <v>96</v>
      </c>
      <c r="Y188" s="327">
        <v>1</v>
      </c>
      <c r="Z188" s="327" t="s">
        <v>3904</v>
      </c>
      <c r="AA188" s="327" t="s">
        <v>128</v>
      </c>
      <c r="AB188" s="248">
        <v>320</v>
      </c>
      <c r="AC188" s="328">
        <v>226</v>
      </c>
      <c r="AD188" s="328">
        <v>70.625</v>
      </c>
      <c r="AE188" s="328">
        <v>202</v>
      </c>
      <c r="AF188" s="328">
        <v>63.125</v>
      </c>
      <c r="AG188" s="247" t="s">
        <v>3905</v>
      </c>
    </row>
    <row r="189" spans="1:33">
      <c r="A189" s="295">
        <v>180</v>
      </c>
      <c r="B189" s="584" t="s">
        <v>95</v>
      </c>
      <c r="C189" s="585">
        <v>2</v>
      </c>
      <c r="D189" s="585" t="s">
        <v>3872</v>
      </c>
      <c r="E189" s="585" t="s">
        <v>128</v>
      </c>
      <c r="F189" s="248">
        <v>385</v>
      </c>
      <c r="G189" s="247">
        <v>124</v>
      </c>
      <c r="H189" s="249">
        <v>32.20779220779221</v>
      </c>
      <c r="I189" s="247">
        <v>124</v>
      </c>
      <c r="J189" s="249">
        <v>32.20779220779221</v>
      </c>
      <c r="K189" s="250" t="s">
        <v>3873</v>
      </c>
      <c r="M189" s="178" t="str">
        <f t="shared" si="16"/>
        <v>K</v>
      </c>
      <c r="N189" s="178" t="str">
        <f t="shared" si="17"/>
        <v>K</v>
      </c>
      <c r="O189" s="178"/>
      <c r="P189" s="184">
        <f t="shared" si="18"/>
        <v>32.20779220779221</v>
      </c>
      <c r="Q189" s="184">
        <f t="shared" si="19"/>
        <v>32.20779220779221</v>
      </c>
      <c r="R189" s="180"/>
      <c r="S189" s="180" t="str">
        <f t="shared" si="20"/>
        <v>BETUL</v>
      </c>
      <c r="T189" s="180" t="str">
        <f t="shared" si="21"/>
        <v>BETUL</v>
      </c>
      <c r="U189" s="180" t="str">
        <f t="shared" si="22"/>
        <v>OKE</v>
      </c>
      <c r="V189" s="180" t="str">
        <f t="shared" si="23"/>
        <v>OKE</v>
      </c>
      <c r="X189" s="326" t="s">
        <v>96</v>
      </c>
      <c r="Y189" s="327">
        <v>1</v>
      </c>
      <c r="Z189" s="327" t="s">
        <v>3906</v>
      </c>
      <c r="AA189" s="327" t="s">
        <v>131</v>
      </c>
      <c r="AB189" s="248">
        <v>320</v>
      </c>
      <c r="AC189" s="328">
        <v>0</v>
      </c>
      <c r="AD189" s="328">
        <v>0</v>
      </c>
      <c r="AE189" s="328">
        <v>0</v>
      </c>
      <c r="AF189" s="328">
        <v>0</v>
      </c>
      <c r="AG189" s="247" t="s">
        <v>3777</v>
      </c>
    </row>
    <row r="190" spans="1:33">
      <c r="A190" s="295">
        <v>181</v>
      </c>
      <c r="B190" s="584" t="s">
        <v>95</v>
      </c>
      <c r="C190" s="585">
        <v>2</v>
      </c>
      <c r="D190" s="585" t="s">
        <v>3883</v>
      </c>
      <c r="E190" s="585" t="s">
        <v>128</v>
      </c>
      <c r="F190" s="248">
        <v>320</v>
      </c>
      <c r="G190" s="247">
        <v>124</v>
      </c>
      <c r="H190" s="249">
        <v>38.75</v>
      </c>
      <c r="I190" s="247">
        <v>125</v>
      </c>
      <c r="J190" s="249">
        <v>39.0625</v>
      </c>
      <c r="K190" s="250" t="s">
        <v>3873</v>
      </c>
      <c r="M190" s="178" t="str">
        <f t="shared" si="16"/>
        <v>K</v>
      </c>
      <c r="N190" s="178" t="str">
        <f t="shared" si="17"/>
        <v>K</v>
      </c>
      <c r="O190" s="178"/>
      <c r="P190" s="184">
        <f t="shared" si="18"/>
        <v>38.75</v>
      </c>
      <c r="Q190" s="184">
        <f t="shared" si="19"/>
        <v>39.0625</v>
      </c>
      <c r="R190" s="180"/>
      <c r="S190" s="180" t="str">
        <f t="shared" si="20"/>
        <v>BETUL</v>
      </c>
      <c r="T190" s="180" t="str">
        <f t="shared" si="21"/>
        <v>BETUL</v>
      </c>
      <c r="U190" s="180" t="str">
        <f t="shared" si="22"/>
        <v>OKE</v>
      </c>
      <c r="V190" s="180" t="str">
        <f t="shared" si="23"/>
        <v>OKE</v>
      </c>
      <c r="X190" s="326" t="s">
        <v>96</v>
      </c>
      <c r="Y190" s="327">
        <v>1</v>
      </c>
      <c r="Z190" s="327" t="s">
        <v>3907</v>
      </c>
      <c r="AA190" s="327" t="s">
        <v>128</v>
      </c>
      <c r="AB190" s="248">
        <v>320</v>
      </c>
      <c r="AC190" s="328">
        <v>75</v>
      </c>
      <c r="AD190" s="328">
        <v>23.4375</v>
      </c>
      <c r="AE190" s="328">
        <v>78</v>
      </c>
      <c r="AF190" s="328">
        <v>24.375</v>
      </c>
      <c r="AG190" s="247" t="s">
        <v>3908</v>
      </c>
    </row>
    <row r="191" spans="1:33">
      <c r="A191" s="295">
        <v>182</v>
      </c>
      <c r="B191" s="584" t="s">
        <v>95</v>
      </c>
      <c r="C191" s="585">
        <v>2</v>
      </c>
      <c r="D191" s="585" t="s">
        <v>3884</v>
      </c>
      <c r="E191" s="585" t="s">
        <v>128</v>
      </c>
      <c r="F191" s="248">
        <v>320</v>
      </c>
      <c r="G191" s="247">
        <v>147</v>
      </c>
      <c r="H191" s="249">
        <v>45.9375</v>
      </c>
      <c r="I191" s="247">
        <v>142</v>
      </c>
      <c r="J191" s="249">
        <v>44.375</v>
      </c>
      <c r="K191" s="250" t="s">
        <v>3885</v>
      </c>
      <c r="M191" s="178" t="str">
        <f t="shared" si="16"/>
        <v>K</v>
      </c>
      <c r="N191" s="178" t="str">
        <f t="shared" si="17"/>
        <v>K</v>
      </c>
      <c r="O191" s="178"/>
      <c r="P191" s="184">
        <f t="shared" si="18"/>
        <v>45.9375</v>
      </c>
      <c r="Q191" s="184">
        <f t="shared" si="19"/>
        <v>44.375</v>
      </c>
      <c r="R191" s="180"/>
      <c r="S191" s="180" t="str">
        <f t="shared" si="20"/>
        <v>BETUL</v>
      </c>
      <c r="T191" s="180" t="str">
        <f t="shared" si="21"/>
        <v>BETUL</v>
      </c>
      <c r="U191" s="180" t="str">
        <f t="shared" si="22"/>
        <v>OKE</v>
      </c>
      <c r="V191" s="180" t="str">
        <f t="shared" si="23"/>
        <v>OKE</v>
      </c>
      <c r="X191" s="326" t="s">
        <v>96</v>
      </c>
      <c r="Y191" s="327">
        <v>1</v>
      </c>
      <c r="Z191" s="327" t="s">
        <v>3909</v>
      </c>
      <c r="AA191" s="327" t="s">
        <v>128</v>
      </c>
      <c r="AB191" s="248">
        <v>320</v>
      </c>
      <c r="AC191" s="328">
        <v>158</v>
      </c>
      <c r="AD191" s="328">
        <v>49.375</v>
      </c>
      <c r="AE191" s="328">
        <v>152</v>
      </c>
      <c r="AF191" s="328">
        <v>47.5</v>
      </c>
      <c r="AG191" s="247" t="s">
        <v>3905</v>
      </c>
    </row>
    <row r="192" spans="1:33">
      <c r="A192" s="295">
        <v>183</v>
      </c>
      <c r="B192" s="584" t="s">
        <v>95</v>
      </c>
      <c r="C192" s="585">
        <v>2</v>
      </c>
      <c r="D192" s="585" t="s">
        <v>3886</v>
      </c>
      <c r="E192" s="585" t="s">
        <v>128</v>
      </c>
      <c r="F192" s="248">
        <v>385</v>
      </c>
      <c r="G192" s="247">
        <v>123</v>
      </c>
      <c r="H192" s="249">
        <v>31.948051948051948</v>
      </c>
      <c r="I192" s="247">
        <v>125</v>
      </c>
      <c r="J192" s="249">
        <v>32.467532467532465</v>
      </c>
      <c r="K192" s="250" t="s">
        <v>3873</v>
      </c>
      <c r="M192" s="178" t="str">
        <f t="shared" si="16"/>
        <v>K</v>
      </c>
      <c r="N192" s="178" t="str">
        <f t="shared" si="17"/>
        <v>K</v>
      </c>
      <c r="O192" s="178"/>
      <c r="P192" s="184">
        <f t="shared" si="18"/>
        <v>31.948051948051948</v>
      </c>
      <c r="Q192" s="184">
        <f t="shared" si="19"/>
        <v>32.467532467532465</v>
      </c>
      <c r="R192" s="180"/>
      <c r="S192" s="180" t="str">
        <f t="shared" si="20"/>
        <v>BETUL</v>
      </c>
      <c r="T192" s="180" t="str">
        <f t="shared" si="21"/>
        <v>BETUL</v>
      </c>
      <c r="U192" s="180" t="str">
        <f t="shared" si="22"/>
        <v>OKE</v>
      </c>
      <c r="V192" s="180" t="str">
        <f t="shared" si="23"/>
        <v>OKE</v>
      </c>
      <c r="X192" s="326" t="s">
        <v>96</v>
      </c>
      <c r="Y192" s="327">
        <v>1</v>
      </c>
      <c r="Z192" s="327" t="s">
        <v>3910</v>
      </c>
      <c r="AA192" s="327" t="s">
        <v>128</v>
      </c>
      <c r="AB192" s="248">
        <v>320</v>
      </c>
      <c r="AC192" s="328">
        <v>201</v>
      </c>
      <c r="AD192" s="328">
        <v>62.8125</v>
      </c>
      <c r="AE192" s="328">
        <v>101</v>
      </c>
      <c r="AF192" s="328">
        <v>31.5625</v>
      </c>
      <c r="AG192" s="247" t="s">
        <v>3902</v>
      </c>
    </row>
    <row r="193" spans="1:33">
      <c r="A193" s="295">
        <v>184</v>
      </c>
      <c r="B193" s="584" t="s">
        <v>95</v>
      </c>
      <c r="C193" s="585">
        <v>2</v>
      </c>
      <c r="D193" s="585" t="s">
        <v>3887</v>
      </c>
      <c r="E193" s="585" t="s">
        <v>128</v>
      </c>
      <c r="F193" s="248">
        <v>385</v>
      </c>
      <c r="G193" s="247">
        <v>9</v>
      </c>
      <c r="H193" s="249">
        <v>2.3376623376623376</v>
      </c>
      <c r="I193" s="247">
        <v>9</v>
      </c>
      <c r="J193" s="249">
        <v>2.3376623376623376</v>
      </c>
      <c r="K193" s="250" t="s">
        <v>3888</v>
      </c>
      <c r="M193" s="178" t="str">
        <f t="shared" si="16"/>
        <v>K</v>
      </c>
      <c r="N193" s="178" t="str">
        <f t="shared" si="17"/>
        <v>K</v>
      </c>
      <c r="O193" s="178"/>
      <c r="P193" s="184">
        <f t="shared" si="18"/>
        <v>2.3376623376623376</v>
      </c>
      <c r="Q193" s="184">
        <f t="shared" si="19"/>
        <v>2.3376623376623376</v>
      </c>
      <c r="R193" s="180"/>
      <c r="S193" s="180" t="str">
        <f t="shared" si="20"/>
        <v>BETUL</v>
      </c>
      <c r="T193" s="180" t="str">
        <f t="shared" si="21"/>
        <v>BETUL</v>
      </c>
      <c r="U193" s="180" t="str">
        <f t="shared" si="22"/>
        <v>OKE</v>
      </c>
      <c r="V193" s="180" t="str">
        <f t="shared" si="23"/>
        <v>OKE</v>
      </c>
      <c r="X193" s="326" t="s">
        <v>96</v>
      </c>
      <c r="Y193" s="327">
        <v>1</v>
      </c>
      <c r="Z193" s="327" t="s">
        <v>3911</v>
      </c>
      <c r="AA193" s="327" t="s">
        <v>131</v>
      </c>
      <c r="AB193" s="248">
        <v>240</v>
      </c>
      <c r="AC193" s="328">
        <v>141</v>
      </c>
      <c r="AD193" s="328">
        <v>58.75</v>
      </c>
      <c r="AE193" s="328">
        <v>141</v>
      </c>
      <c r="AF193" s="328">
        <v>58.75</v>
      </c>
      <c r="AG193" s="247" t="s">
        <v>3912</v>
      </c>
    </row>
    <row r="194" spans="1:33">
      <c r="A194" s="295">
        <v>185</v>
      </c>
      <c r="B194" s="584" t="s">
        <v>95</v>
      </c>
      <c r="C194" s="585">
        <v>2</v>
      </c>
      <c r="D194" s="585" t="s">
        <v>3879</v>
      </c>
      <c r="E194" s="585" t="s">
        <v>128</v>
      </c>
      <c r="F194" s="248">
        <v>385</v>
      </c>
      <c r="G194" s="247">
        <v>0</v>
      </c>
      <c r="H194" s="249">
        <v>0</v>
      </c>
      <c r="I194" s="247">
        <v>0</v>
      </c>
      <c r="J194" s="249">
        <v>0</v>
      </c>
      <c r="K194" s="250" t="s">
        <v>3880</v>
      </c>
      <c r="M194" s="178" t="str">
        <f t="shared" si="16"/>
        <v>K</v>
      </c>
      <c r="N194" s="178" t="str">
        <f t="shared" si="17"/>
        <v>K</v>
      </c>
      <c r="O194" s="178"/>
      <c r="P194" s="184">
        <f t="shared" si="18"/>
        <v>0</v>
      </c>
      <c r="Q194" s="184">
        <f t="shared" si="19"/>
        <v>0</v>
      </c>
      <c r="R194" s="180"/>
      <c r="S194" s="180" t="str">
        <f t="shared" si="20"/>
        <v>BETUL</v>
      </c>
      <c r="T194" s="180" t="str">
        <f t="shared" si="21"/>
        <v>BETUL</v>
      </c>
      <c r="U194" s="180" t="str">
        <f t="shared" si="22"/>
        <v>OKE</v>
      </c>
      <c r="V194" s="180" t="str">
        <f t="shared" si="23"/>
        <v>OKE</v>
      </c>
      <c r="X194" s="326" t="s">
        <v>96</v>
      </c>
      <c r="Y194" s="327">
        <v>2</v>
      </c>
      <c r="Z194" s="327" t="s">
        <v>3913</v>
      </c>
      <c r="AA194" s="327" t="s">
        <v>128</v>
      </c>
      <c r="AB194" s="248">
        <v>320</v>
      </c>
      <c r="AC194" s="328">
        <v>39</v>
      </c>
      <c r="AD194" s="328">
        <v>12.1875</v>
      </c>
      <c r="AE194" s="328">
        <v>23</v>
      </c>
      <c r="AF194" s="328">
        <v>7.1875</v>
      </c>
      <c r="AG194" s="247" t="s">
        <v>3914</v>
      </c>
    </row>
    <row r="195" spans="1:33">
      <c r="A195" s="295">
        <v>186</v>
      </c>
      <c r="B195" s="584" t="s">
        <v>95</v>
      </c>
      <c r="C195" s="585">
        <v>2</v>
      </c>
      <c r="D195" s="585" t="s">
        <v>3876</v>
      </c>
      <c r="E195" s="585" t="s">
        <v>128</v>
      </c>
      <c r="F195" s="248">
        <v>385</v>
      </c>
      <c r="G195" s="247">
        <v>12</v>
      </c>
      <c r="H195" s="249">
        <v>3.116883116883117</v>
      </c>
      <c r="I195" s="247">
        <v>12</v>
      </c>
      <c r="J195" s="249">
        <v>3.116883116883117</v>
      </c>
      <c r="K195" s="250" t="s">
        <v>3875</v>
      </c>
      <c r="M195" s="178" t="str">
        <f t="shared" si="16"/>
        <v>K</v>
      </c>
      <c r="N195" s="178" t="str">
        <f t="shared" si="17"/>
        <v>K</v>
      </c>
      <c r="O195" s="178"/>
      <c r="P195" s="184">
        <f t="shared" si="18"/>
        <v>3.116883116883117</v>
      </c>
      <c r="Q195" s="184">
        <f t="shared" si="19"/>
        <v>3.116883116883117</v>
      </c>
      <c r="R195" s="180"/>
      <c r="S195" s="180" t="str">
        <f t="shared" si="20"/>
        <v>BETUL</v>
      </c>
      <c r="T195" s="180" t="str">
        <f t="shared" si="21"/>
        <v>BETUL</v>
      </c>
      <c r="U195" s="180" t="str">
        <f t="shared" si="22"/>
        <v>OKE</v>
      </c>
      <c r="V195" s="180" t="str">
        <f t="shared" si="23"/>
        <v>OKE</v>
      </c>
      <c r="X195" s="326" t="s">
        <v>96</v>
      </c>
      <c r="Y195" s="327">
        <v>2</v>
      </c>
      <c r="Z195" s="327" t="s">
        <v>3915</v>
      </c>
      <c r="AA195" s="327" t="s">
        <v>128</v>
      </c>
      <c r="AB195" s="248">
        <v>400</v>
      </c>
      <c r="AC195" s="328">
        <v>73</v>
      </c>
      <c r="AD195" s="328">
        <v>18.25</v>
      </c>
      <c r="AE195" s="328">
        <v>63</v>
      </c>
      <c r="AF195" s="328">
        <v>15.75</v>
      </c>
      <c r="AG195" s="247" t="s">
        <v>3916</v>
      </c>
    </row>
    <row r="196" spans="1:33">
      <c r="A196" s="295">
        <v>187</v>
      </c>
      <c r="B196" s="584" t="s">
        <v>95</v>
      </c>
      <c r="C196" s="585">
        <v>2</v>
      </c>
      <c r="D196" s="585" t="s">
        <v>3889</v>
      </c>
      <c r="E196" s="585" t="s">
        <v>128</v>
      </c>
      <c r="F196" s="248">
        <v>385</v>
      </c>
      <c r="G196" s="247">
        <v>7</v>
      </c>
      <c r="H196" s="249">
        <v>1.8181818181818181</v>
      </c>
      <c r="I196" s="247">
        <v>7</v>
      </c>
      <c r="J196" s="249">
        <v>1.8181818181818181</v>
      </c>
      <c r="K196" s="250" t="s">
        <v>3890</v>
      </c>
      <c r="M196" s="178" t="str">
        <f t="shared" si="16"/>
        <v>K</v>
      </c>
      <c r="N196" s="178" t="str">
        <f t="shared" si="17"/>
        <v>K</v>
      </c>
      <c r="O196" s="178"/>
      <c r="P196" s="184">
        <f t="shared" si="18"/>
        <v>1.8181818181818181</v>
      </c>
      <c r="Q196" s="184">
        <f t="shared" si="19"/>
        <v>1.8181818181818181</v>
      </c>
      <c r="R196" s="180"/>
      <c r="S196" s="180" t="str">
        <f t="shared" si="20"/>
        <v>BETUL</v>
      </c>
      <c r="T196" s="180" t="str">
        <f t="shared" si="21"/>
        <v>BETUL</v>
      </c>
      <c r="U196" s="180" t="str">
        <f t="shared" si="22"/>
        <v>OKE</v>
      </c>
      <c r="V196" s="180" t="str">
        <f t="shared" si="23"/>
        <v>OKE</v>
      </c>
      <c r="X196" s="326" t="s">
        <v>96</v>
      </c>
      <c r="Y196" s="327">
        <v>2</v>
      </c>
      <c r="Z196" s="327" t="s">
        <v>3917</v>
      </c>
      <c r="AA196" s="327" t="s">
        <v>128</v>
      </c>
      <c r="AB196" s="248">
        <v>400</v>
      </c>
      <c r="AC196" s="328">
        <v>0</v>
      </c>
      <c r="AD196" s="328">
        <v>0</v>
      </c>
      <c r="AE196" s="328">
        <v>0</v>
      </c>
      <c r="AF196" s="328">
        <v>0</v>
      </c>
      <c r="AG196" s="247" t="s">
        <v>3918</v>
      </c>
    </row>
    <row r="197" spans="1:33">
      <c r="A197" s="295">
        <v>188</v>
      </c>
      <c r="B197" s="584" t="s">
        <v>95</v>
      </c>
      <c r="C197" s="585">
        <v>2</v>
      </c>
      <c r="D197" s="585" t="s">
        <v>3881</v>
      </c>
      <c r="E197" s="585" t="s">
        <v>128</v>
      </c>
      <c r="F197" s="248">
        <v>385</v>
      </c>
      <c r="G197" s="247">
        <v>19</v>
      </c>
      <c r="H197" s="249">
        <v>4.9350649350649354</v>
      </c>
      <c r="I197" s="247">
        <v>19</v>
      </c>
      <c r="J197" s="249">
        <v>4.9350649350649354</v>
      </c>
      <c r="K197" s="250" t="s">
        <v>3882</v>
      </c>
      <c r="M197" s="178" t="str">
        <f t="shared" si="16"/>
        <v>K</v>
      </c>
      <c r="N197" s="178" t="str">
        <f t="shared" si="17"/>
        <v>K</v>
      </c>
      <c r="O197" s="178"/>
      <c r="P197" s="184">
        <f t="shared" si="18"/>
        <v>4.9350649350649354</v>
      </c>
      <c r="Q197" s="184">
        <f t="shared" si="19"/>
        <v>4.9350649350649354</v>
      </c>
      <c r="R197" s="180"/>
      <c r="S197" s="180" t="str">
        <f t="shared" si="20"/>
        <v>BETUL</v>
      </c>
      <c r="T197" s="180" t="str">
        <f t="shared" si="21"/>
        <v>BETUL</v>
      </c>
      <c r="U197" s="180" t="str">
        <f t="shared" si="22"/>
        <v>OKE</v>
      </c>
      <c r="V197" s="180" t="str">
        <f t="shared" si="23"/>
        <v>OKE</v>
      </c>
      <c r="X197" s="326" t="s">
        <v>96</v>
      </c>
      <c r="Y197" s="327">
        <v>2</v>
      </c>
      <c r="Z197" s="327" t="s">
        <v>3921</v>
      </c>
      <c r="AA197" s="327" t="s">
        <v>128</v>
      </c>
      <c r="AB197" s="248">
        <v>320</v>
      </c>
      <c r="AC197" s="328">
        <v>87</v>
      </c>
      <c r="AD197" s="328">
        <v>27.1875</v>
      </c>
      <c r="AE197" s="328">
        <v>77</v>
      </c>
      <c r="AF197" s="328">
        <v>24.0625</v>
      </c>
      <c r="AG197" s="247" t="s">
        <v>3802</v>
      </c>
    </row>
    <row r="198" spans="1:33">
      <c r="A198" s="295">
        <v>189</v>
      </c>
      <c r="B198" s="584" t="s">
        <v>95</v>
      </c>
      <c r="C198" s="585">
        <v>2</v>
      </c>
      <c r="D198" s="585" t="s">
        <v>3874</v>
      </c>
      <c r="E198" s="585" t="s">
        <v>128</v>
      </c>
      <c r="F198" s="248">
        <v>385</v>
      </c>
      <c r="G198" s="247">
        <v>0</v>
      </c>
      <c r="H198" s="249">
        <v>0</v>
      </c>
      <c r="I198" s="247">
        <v>0</v>
      </c>
      <c r="J198" s="249">
        <v>0</v>
      </c>
      <c r="K198" s="250" t="s">
        <v>3875</v>
      </c>
      <c r="M198" s="178" t="str">
        <f t="shared" si="16"/>
        <v>K</v>
      </c>
      <c r="N198" s="178" t="str">
        <f t="shared" si="17"/>
        <v>K</v>
      </c>
      <c r="O198" s="178"/>
      <c r="P198" s="184">
        <f t="shared" si="18"/>
        <v>0</v>
      </c>
      <c r="Q198" s="184">
        <f t="shared" si="19"/>
        <v>0</v>
      </c>
      <c r="R198" s="180"/>
      <c r="S198" s="180" t="str">
        <f t="shared" si="20"/>
        <v>BETUL</v>
      </c>
      <c r="T198" s="180" t="str">
        <f t="shared" si="21"/>
        <v>BETUL</v>
      </c>
      <c r="U198" s="180" t="str">
        <f t="shared" si="22"/>
        <v>OKE</v>
      </c>
      <c r="V198" s="180" t="str">
        <f t="shared" si="23"/>
        <v>OKE</v>
      </c>
      <c r="X198" s="326" t="s">
        <v>96</v>
      </c>
      <c r="Y198" s="327">
        <v>2</v>
      </c>
      <c r="Z198" s="327" t="s">
        <v>3924</v>
      </c>
      <c r="AA198" s="327" t="s">
        <v>128</v>
      </c>
      <c r="AB198" s="248">
        <v>320</v>
      </c>
      <c r="AC198" s="328">
        <v>5</v>
      </c>
      <c r="AD198" s="328">
        <v>1.5625</v>
      </c>
      <c r="AE198" s="328">
        <v>5</v>
      </c>
      <c r="AF198" s="328">
        <v>1.5625</v>
      </c>
      <c r="AG198" s="247" t="s">
        <v>3914</v>
      </c>
    </row>
    <row r="199" spans="1:33" ht="12" customHeight="1">
      <c r="A199" s="295">
        <v>190</v>
      </c>
      <c r="B199" s="584" t="s">
        <v>95</v>
      </c>
      <c r="C199" s="585">
        <v>2</v>
      </c>
      <c r="D199" s="585" t="s">
        <v>3877</v>
      </c>
      <c r="E199" s="585" t="s">
        <v>128</v>
      </c>
      <c r="F199" s="248">
        <v>385</v>
      </c>
      <c r="G199" s="247">
        <v>75</v>
      </c>
      <c r="H199" s="249">
        <v>19.480519480519483</v>
      </c>
      <c r="I199" s="247">
        <v>62</v>
      </c>
      <c r="J199" s="249">
        <v>16.103896103896105</v>
      </c>
      <c r="K199" s="250" t="s">
        <v>3878</v>
      </c>
      <c r="M199" s="178" t="str">
        <f t="shared" si="16"/>
        <v>K</v>
      </c>
      <c r="N199" s="178" t="str">
        <f t="shared" si="17"/>
        <v>K</v>
      </c>
      <c r="O199" s="178"/>
      <c r="P199" s="184">
        <f t="shared" si="18"/>
        <v>19.480519480519483</v>
      </c>
      <c r="Q199" s="184">
        <f t="shared" si="19"/>
        <v>16.103896103896105</v>
      </c>
      <c r="R199" s="180"/>
      <c r="S199" s="180" t="str">
        <f t="shared" si="20"/>
        <v>BETUL</v>
      </c>
      <c r="T199" s="180" t="str">
        <f t="shared" si="21"/>
        <v>BETUL</v>
      </c>
      <c r="U199" s="180" t="str">
        <f t="shared" si="22"/>
        <v>OKE</v>
      </c>
      <c r="V199" s="180" t="str">
        <f t="shared" si="23"/>
        <v>OKE</v>
      </c>
      <c r="X199" s="326" t="s">
        <v>96</v>
      </c>
      <c r="Y199" s="327">
        <v>2</v>
      </c>
      <c r="Z199" s="327" t="s">
        <v>3927</v>
      </c>
      <c r="AA199" s="327" t="s">
        <v>128</v>
      </c>
      <c r="AB199" s="248">
        <v>320</v>
      </c>
      <c r="AC199" s="328">
        <v>88</v>
      </c>
      <c r="AD199" s="328">
        <v>27.5</v>
      </c>
      <c r="AE199" s="328">
        <v>85</v>
      </c>
      <c r="AF199" s="328">
        <v>26.5625</v>
      </c>
      <c r="AG199" s="247" t="s">
        <v>3914</v>
      </c>
    </row>
    <row r="200" spans="1:33" ht="12.75" customHeight="1">
      <c r="A200" s="295">
        <v>191</v>
      </c>
      <c r="B200" s="584" t="s">
        <v>95</v>
      </c>
      <c r="C200" s="585">
        <v>3</v>
      </c>
      <c r="D200" s="585" t="s">
        <v>3919</v>
      </c>
      <c r="E200" s="585" t="s">
        <v>128</v>
      </c>
      <c r="F200" s="248">
        <v>320</v>
      </c>
      <c r="G200" s="247">
        <v>90</v>
      </c>
      <c r="H200" s="249">
        <v>28.125</v>
      </c>
      <c r="I200" s="247">
        <v>85</v>
      </c>
      <c r="J200" s="249">
        <v>26.5625</v>
      </c>
      <c r="K200" s="250" t="s">
        <v>3920</v>
      </c>
      <c r="M200" s="178" t="str">
        <f t="shared" si="16"/>
        <v>K</v>
      </c>
      <c r="N200" s="178" t="str">
        <f t="shared" si="17"/>
        <v>K</v>
      </c>
      <c r="O200" s="178"/>
      <c r="P200" s="184">
        <f t="shared" si="18"/>
        <v>28.125</v>
      </c>
      <c r="Q200" s="184">
        <f t="shared" si="19"/>
        <v>26.5625</v>
      </c>
      <c r="R200" s="180"/>
      <c r="S200" s="180" t="str">
        <f t="shared" si="20"/>
        <v>BETUL</v>
      </c>
      <c r="T200" s="180" t="str">
        <f t="shared" si="21"/>
        <v>BETUL</v>
      </c>
      <c r="U200" s="180" t="str">
        <f t="shared" si="22"/>
        <v>OKE</v>
      </c>
      <c r="V200" s="180" t="str">
        <f t="shared" si="23"/>
        <v>OKE</v>
      </c>
      <c r="X200" s="326" t="s">
        <v>96</v>
      </c>
      <c r="Y200" s="327">
        <v>2</v>
      </c>
      <c r="Z200" s="327" t="s">
        <v>3928</v>
      </c>
      <c r="AA200" s="327" t="s">
        <v>128</v>
      </c>
      <c r="AB200" s="248">
        <v>320</v>
      </c>
      <c r="AC200" s="328">
        <v>103</v>
      </c>
      <c r="AD200" s="328">
        <v>32.1875</v>
      </c>
      <c r="AE200" s="328">
        <v>86</v>
      </c>
      <c r="AF200" s="328">
        <v>26.875</v>
      </c>
      <c r="AG200" s="247" t="s">
        <v>3929</v>
      </c>
    </row>
    <row r="201" spans="1:33" ht="16.5" customHeight="1">
      <c r="A201" s="295">
        <v>192</v>
      </c>
      <c r="B201" s="584" t="s">
        <v>95</v>
      </c>
      <c r="C201" s="585">
        <v>3</v>
      </c>
      <c r="D201" s="585" t="s">
        <v>3922</v>
      </c>
      <c r="E201" s="585" t="s">
        <v>128</v>
      </c>
      <c r="F201" s="248">
        <v>320</v>
      </c>
      <c r="G201" s="247">
        <v>47</v>
      </c>
      <c r="H201" s="249">
        <v>14.6875</v>
      </c>
      <c r="I201" s="247">
        <v>85</v>
      </c>
      <c r="J201" s="249">
        <v>26.5625</v>
      </c>
      <c r="K201" s="250" t="s">
        <v>3923</v>
      </c>
      <c r="M201" s="178" t="str">
        <f t="shared" si="16"/>
        <v>K</v>
      </c>
      <c r="N201" s="178" t="str">
        <f t="shared" si="17"/>
        <v>K</v>
      </c>
      <c r="O201" s="178"/>
      <c r="P201" s="184">
        <f t="shared" si="18"/>
        <v>14.6875</v>
      </c>
      <c r="Q201" s="184">
        <f t="shared" si="19"/>
        <v>26.5625</v>
      </c>
      <c r="R201" s="180"/>
      <c r="S201" s="180" t="str">
        <f t="shared" si="20"/>
        <v>BETUL</v>
      </c>
      <c r="T201" s="180" t="str">
        <f t="shared" si="21"/>
        <v>BETUL</v>
      </c>
      <c r="U201" s="180" t="str">
        <f t="shared" si="22"/>
        <v>OKE</v>
      </c>
      <c r="V201" s="180" t="str">
        <f t="shared" si="23"/>
        <v>OKE</v>
      </c>
      <c r="X201" s="326" t="s">
        <v>96</v>
      </c>
      <c r="Y201" s="327">
        <v>2</v>
      </c>
      <c r="Z201" s="327" t="s">
        <v>3930</v>
      </c>
      <c r="AA201" s="327" t="s">
        <v>128</v>
      </c>
      <c r="AB201" s="248">
        <v>400</v>
      </c>
      <c r="AC201" s="328">
        <v>188</v>
      </c>
      <c r="AD201" s="328">
        <v>47</v>
      </c>
      <c r="AE201" s="328">
        <v>82</v>
      </c>
      <c r="AF201" s="328">
        <v>20.5</v>
      </c>
      <c r="AG201" s="247" t="s">
        <v>3918</v>
      </c>
    </row>
    <row r="202" spans="1:33">
      <c r="A202" s="295">
        <v>193</v>
      </c>
      <c r="B202" s="584" t="s">
        <v>95</v>
      </c>
      <c r="C202" s="585">
        <v>3</v>
      </c>
      <c r="D202" s="585" t="s">
        <v>3925</v>
      </c>
      <c r="E202" s="585" t="s">
        <v>128</v>
      </c>
      <c r="F202" s="248">
        <v>365</v>
      </c>
      <c r="G202" s="247">
        <v>0</v>
      </c>
      <c r="H202" s="249">
        <v>0</v>
      </c>
      <c r="I202" s="247">
        <v>0</v>
      </c>
      <c r="J202" s="249">
        <v>0</v>
      </c>
      <c r="K202" s="250" t="s">
        <v>3926</v>
      </c>
      <c r="M202" s="178" t="str">
        <f t="shared" ref="M202:M265" si="24">IF(H202&gt;=80,"B","K")</f>
        <v>K</v>
      </c>
      <c r="N202" s="178" t="str">
        <f t="shared" ref="N202:N265" si="25">IF(J202&gt;=80,"B","K")</f>
        <v>K</v>
      </c>
      <c r="O202" s="178"/>
      <c r="P202" s="184">
        <f t="shared" ref="P202:P265" si="26">(G202/F202)*100</f>
        <v>0</v>
      </c>
      <c r="Q202" s="184">
        <f t="shared" ref="Q202:Q265" si="27">(I202/F202)*100</f>
        <v>0</v>
      </c>
      <c r="R202" s="180"/>
      <c r="S202" s="180" t="str">
        <f t="shared" ref="S202:S265" si="28">IF(P202=H202,"BETUL","salah")</f>
        <v>BETUL</v>
      </c>
      <c r="T202" s="180" t="str">
        <f t="shared" ref="T202:T265" si="29">IF(Q202=J202,"BETUL","salah")</f>
        <v>BETUL</v>
      </c>
      <c r="U202" s="180" t="str">
        <f t="shared" ref="U202:U265" si="30">IF(H202&gt;100,"CEK KEMBALI","OKE")</f>
        <v>OKE</v>
      </c>
      <c r="V202" s="180" t="str">
        <f t="shared" ref="V202:V265" si="31">IF(J202&gt;100,"CEK KEMBALI","OKE")</f>
        <v>OKE</v>
      </c>
      <c r="X202" s="326" t="s">
        <v>96</v>
      </c>
      <c r="Y202" s="327">
        <v>2</v>
      </c>
      <c r="Z202" s="327" t="s">
        <v>3931</v>
      </c>
      <c r="AA202" s="327" t="s">
        <v>128</v>
      </c>
      <c r="AB202" s="248">
        <v>400</v>
      </c>
      <c r="AC202" s="328">
        <v>73</v>
      </c>
      <c r="AD202" s="328">
        <v>18.25</v>
      </c>
      <c r="AE202" s="328">
        <v>64</v>
      </c>
      <c r="AF202" s="328">
        <v>16</v>
      </c>
      <c r="AG202" s="247" t="s">
        <v>3802</v>
      </c>
    </row>
    <row r="203" spans="1:33">
      <c r="A203" s="295">
        <v>194</v>
      </c>
      <c r="B203" s="584" t="s">
        <v>95</v>
      </c>
      <c r="C203" s="585">
        <v>3</v>
      </c>
      <c r="D203" s="585" t="s">
        <v>5500</v>
      </c>
      <c r="E203" s="585" t="s">
        <v>128</v>
      </c>
      <c r="F203" s="248">
        <v>385</v>
      </c>
      <c r="G203" s="247">
        <v>72</v>
      </c>
      <c r="H203" s="249">
        <v>18.7012987012987</v>
      </c>
      <c r="I203" s="247">
        <v>68</v>
      </c>
      <c r="J203" s="249">
        <v>17.662337662337663</v>
      </c>
      <c r="K203" s="250"/>
      <c r="M203" s="178" t="str">
        <f t="shared" si="24"/>
        <v>K</v>
      </c>
      <c r="N203" s="178" t="str">
        <f t="shared" si="25"/>
        <v>K</v>
      </c>
      <c r="O203" s="178"/>
      <c r="P203" s="184">
        <f t="shared" si="26"/>
        <v>18.7012987012987</v>
      </c>
      <c r="Q203" s="184">
        <f t="shared" si="27"/>
        <v>17.662337662337663</v>
      </c>
      <c r="R203" s="180"/>
      <c r="S203" s="180" t="str">
        <f t="shared" si="28"/>
        <v>BETUL</v>
      </c>
      <c r="T203" s="180" t="str">
        <f t="shared" si="29"/>
        <v>BETUL</v>
      </c>
      <c r="U203" s="180" t="str">
        <f t="shared" si="30"/>
        <v>OKE</v>
      </c>
      <c r="V203" s="180" t="str">
        <f t="shared" si="31"/>
        <v>OKE</v>
      </c>
      <c r="X203" s="326" t="s">
        <v>96</v>
      </c>
      <c r="Y203" s="327">
        <v>2</v>
      </c>
      <c r="Z203" s="327" t="s">
        <v>3932</v>
      </c>
      <c r="AA203" s="327" t="s">
        <v>128</v>
      </c>
      <c r="AB203" s="248">
        <v>320</v>
      </c>
      <c r="AC203" s="328">
        <v>112</v>
      </c>
      <c r="AD203" s="328">
        <v>35</v>
      </c>
      <c r="AE203" s="328">
        <v>64</v>
      </c>
      <c r="AF203" s="328">
        <v>20</v>
      </c>
      <c r="AG203" s="247" t="s">
        <v>3933</v>
      </c>
    </row>
    <row r="204" spans="1:33">
      <c r="A204" s="295">
        <v>195</v>
      </c>
      <c r="B204" s="584" t="s">
        <v>96</v>
      </c>
      <c r="C204" s="585">
        <v>1</v>
      </c>
      <c r="D204" s="585" t="s">
        <v>3891</v>
      </c>
      <c r="E204" s="585" t="s">
        <v>128</v>
      </c>
      <c r="F204" s="248">
        <v>320</v>
      </c>
      <c r="G204" s="247">
        <v>32</v>
      </c>
      <c r="H204" s="249">
        <v>10</v>
      </c>
      <c r="I204" s="247">
        <v>23</v>
      </c>
      <c r="J204" s="249">
        <v>7.1874999999999991</v>
      </c>
      <c r="K204" s="250" t="s">
        <v>3892</v>
      </c>
      <c r="M204" s="178" t="str">
        <f t="shared" si="24"/>
        <v>K</v>
      </c>
      <c r="N204" s="178" t="str">
        <f t="shared" si="25"/>
        <v>K</v>
      </c>
      <c r="O204" s="178"/>
      <c r="P204" s="184">
        <f t="shared" si="26"/>
        <v>10</v>
      </c>
      <c r="Q204" s="184">
        <f t="shared" si="27"/>
        <v>7.1874999999999991</v>
      </c>
      <c r="R204" s="180"/>
      <c r="S204" s="180" t="str">
        <f t="shared" si="28"/>
        <v>BETUL</v>
      </c>
      <c r="T204" s="180" t="str">
        <f t="shared" si="29"/>
        <v>BETUL</v>
      </c>
      <c r="U204" s="180" t="str">
        <f t="shared" si="30"/>
        <v>OKE</v>
      </c>
      <c r="V204" s="180" t="str">
        <f t="shared" si="31"/>
        <v>OKE</v>
      </c>
      <c r="X204" s="326" t="s">
        <v>96</v>
      </c>
      <c r="Y204" s="327">
        <v>2</v>
      </c>
      <c r="Z204" s="327" t="s">
        <v>3934</v>
      </c>
      <c r="AA204" s="327" t="s">
        <v>128</v>
      </c>
      <c r="AB204" s="248">
        <v>320</v>
      </c>
      <c r="AC204" s="328">
        <v>108</v>
      </c>
      <c r="AD204" s="328">
        <v>33.75</v>
      </c>
      <c r="AE204" s="328">
        <v>63</v>
      </c>
      <c r="AF204" s="328">
        <v>19.6875</v>
      </c>
      <c r="AG204" s="247" t="s">
        <v>3935</v>
      </c>
    </row>
    <row r="205" spans="1:33" ht="15.75" customHeight="1">
      <c r="A205" s="295">
        <v>196</v>
      </c>
      <c r="B205" s="584" t="s">
        <v>96</v>
      </c>
      <c r="C205" s="585">
        <v>1</v>
      </c>
      <c r="D205" s="585" t="s">
        <v>3893</v>
      </c>
      <c r="E205" s="585" t="s">
        <v>131</v>
      </c>
      <c r="F205" s="248">
        <v>240</v>
      </c>
      <c r="G205" s="247">
        <v>196</v>
      </c>
      <c r="H205" s="249">
        <v>81.666666666666671</v>
      </c>
      <c r="I205" s="247">
        <v>155</v>
      </c>
      <c r="J205" s="249">
        <v>64.583333333333343</v>
      </c>
      <c r="K205" s="250" t="s">
        <v>3894</v>
      </c>
      <c r="M205" s="178" t="str">
        <f t="shared" si="24"/>
        <v>B</v>
      </c>
      <c r="N205" s="178" t="str">
        <f t="shared" si="25"/>
        <v>K</v>
      </c>
      <c r="O205" s="178"/>
      <c r="P205" s="184">
        <f t="shared" si="26"/>
        <v>81.666666666666671</v>
      </c>
      <c r="Q205" s="184">
        <f t="shared" si="27"/>
        <v>64.583333333333343</v>
      </c>
      <c r="R205" s="180"/>
      <c r="S205" s="180" t="str">
        <f t="shared" si="28"/>
        <v>BETUL</v>
      </c>
      <c r="T205" s="180" t="str">
        <f t="shared" si="29"/>
        <v>BETUL</v>
      </c>
      <c r="U205" s="180" t="str">
        <f t="shared" si="30"/>
        <v>OKE</v>
      </c>
      <c r="V205" s="180" t="str">
        <f t="shared" si="31"/>
        <v>OKE</v>
      </c>
      <c r="X205" s="326" t="s">
        <v>96</v>
      </c>
      <c r="Y205" s="327">
        <v>2</v>
      </c>
      <c r="Z205" s="327" t="s">
        <v>3936</v>
      </c>
      <c r="AA205" s="327" t="s">
        <v>128</v>
      </c>
      <c r="AB205" s="248">
        <v>320</v>
      </c>
      <c r="AC205" s="328">
        <v>113</v>
      </c>
      <c r="AD205" s="328">
        <v>35.3125</v>
      </c>
      <c r="AE205" s="328">
        <v>61</v>
      </c>
      <c r="AF205" s="328">
        <v>19.0625</v>
      </c>
      <c r="AG205" s="247" t="s">
        <v>3937</v>
      </c>
    </row>
    <row r="206" spans="1:33" ht="15.75" customHeight="1">
      <c r="A206" s="295">
        <v>197</v>
      </c>
      <c r="B206" s="584" t="s">
        <v>96</v>
      </c>
      <c r="C206" s="585">
        <v>1</v>
      </c>
      <c r="D206" s="585" t="s">
        <v>3895</v>
      </c>
      <c r="E206" s="585" t="s">
        <v>128</v>
      </c>
      <c r="F206" s="248">
        <v>320</v>
      </c>
      <c r="G206" s="247">
        <v>212</v>
      </c>
      <c r="H206" s="249">
        <v>66.25</v>
      </c>
      <c r="I206" s="247">
        <v>216</v>
      </c>
      <c r="J206" s="249">
        <v>67.5</v>
      </c>
      <c r="K206" s="250" t="s">
        <v>3896</v>
      </c>
      <c r="M206" s="178" t="str">
        <f t="shared" si="24"/>
        <v>K</v>
      </c>
      <c r="N206" s="178" t="str">
        <f t="shared" si="25"/>
        <v>K</v>
      </c>
      <c r="O206" s="178"/>
      <c r="P206" s="184">
        <f t="shared" si="26"/>
        <v>66.25</v>
      </c>
      <c r="Q206" s="184">
        <f t="shared" si="27"/>
        <v>67.5</v>
      </c>
      <c r="R206" s="180"/>
      <c r="S206" s="180" t="str">
        <f t="shared" si="28"/>
        <v>BETUL</v>
      </c>
      <c r="T206" s="180" t="str">
        <f t="shared" si="29"/>
        <v>BETUL</v>
      </c>
      <c r="U206" s="180" t="str">
        <f t="shared" si="30"/>
        <v>OKE</v>
      </c>
      <c r="V206" s="180" t="str">
        <f t="shared" si="31"/>
        <v>OKE</v>
      </c>
      <c r="X206" s="326" t="s">
        <v>96</v>
      </c>
      <c r="Y206" s="327">
        <v>2</v>
      </c>
      <c r="Z206" s="327" t="s">
        <v>3938</v>
      </c>
      <c r="AA206" s="327" t="s">
        <v>128</v>
      </c>
      <c r="AB206" s="248">
        <v>320</v>
      </c>
      <c r="AC206" s="328">
        <v>112</v>
      </c>
      <c r="AD206" s="328">
        <v>35</v>
      </c>
      <c r="AE206" s="328">
        <v>61</v>
      </c>
      <c r="AF206" s="328">
        <v>19.0625</v>
      </c>
      <c r="AG206" s="247" t="s">
        <v>3939</v>
      </c>
    </row>
    <row r="207" spans="1:33" ht="16.5" customHeight="1">
      <c r="A207" s="295">
        <v>198</v>
      </c>
      <c r="B207" s="584" t="s">
        <v>96</v>
      </c>
      <c r="C207" s="585">
        <v>1</v>
      </c>
      <c r="D207" s="585" t="s">
        <v>3899</v>
      </c>
      <c r="E207" s="585" t="s">
        <v>128</v>
      </c>
      <c r="F207" s="248">
        <v>320</v>
      </c>
      <c r="G207" s="247">
        <v>54</v>
      </c>
      <c r="H207" s="249">
        <v>16.875</v>
      </c>
      <c r="I207" s="247">
        <v>53</v>
      </c>
      <c r="J207" s="249">
        <v>16.5625</v>
      </c>
      <c r="K207" s="250" t="s">
        <v>3900</v>
      </c>
      <c r="M207" s="178" t="str">
        <f t="shared" si="24"/>
        <v>K</v>
      </c>
      <c r="N207" s="178" t="str">
        <f t="shared" si="25"/>
        <v>K</v>
      </c>
      <c r="O207" s="178"/>
      <c r="P207" s="184">
        <f t="shared" si="26"/>
        <v>16.875</v>
      </c>
      <c r="Q207" s="184">
        <f t="shared" si="27"/>
        <v>16.5625</v>
      </c>
      <c r="R207" s="180"/>
      <c r="S207" s="180" t="str">
        <f t="shared" si="28"/>
        <v>BETUL</v>
      </c>
      <c r="T207" s="180" t="str">
        <f t="shared" si="29"/>
        <v>BETUL</v>
      </c>
      <c r="U207" s="180" t="str">
        <f t="shared" si="30"/>
        <v>OKE</v>
      </c>
      <c r="V207" s="180" t="str">
        <f t="shared" si="31"/>
        <v>OKE</v>
      </c>
      <c r="X207" s="326" t="s">
        <v>96</v>
      </c>
      <c r="Y207" s="327">
        <v>2</v>
      </c>
      <c r="Z207" s="327" t="s">
        <v>3940</v>
      </c>
      <c r="AA207" s="327" t="s">
        <v>128</v>
      </c>
      <c r="AB207" s="248">
        <v>300</v>
      </c>
      <c r="AC207" s="328">
        <v>55</v>
      </c>
      <c r="AD207" s="328">
        <v>18.3333333333333</v>
      </c>
      <c r="AE207" s="328">
        <v>5</v>
      </c>
      <c r="AF207" s="328">
        <v>1.6666666666666701</v>
      </c>
      <c r="AG207" s="247" t="s">
        <v>3941</v>
      </c>
    </row>
    <row r="208" spans="1:33">
      <c r="A208" s="295">
        <v>199</v>
      </c>
      <c r="B208" s="584" t="s">
        <v>96</v>
      </c>
      <c r="C208" s="585">
        <v>1</v>
      </c>
      <c r="D208" s="585" t="s">
        <v>3901</v>
      </c>
      <c r="E208" s="585" t="s">
        <v>128</v>
      </c>
      <c r="F208" s="248">
        <v>320</v>
      </c>
      <c r="G208" s="247">
        <v>64</v>
      </c>
      <c r="H208" s="249">
        <v>20</v>
      </c>
      <c r="I208" s="247">
        <v>60</v>
      </c>
      <c r="J208" s="249">
        <v>18.75</v>
      </c>
      <c r="K208" s="250" t="s">
        <v>3902</v>
      </c>
      <c r="M208" s="178" t="str">
        <f t="shared" si="24"/>
        <v>K</v>
      </c>
      <c r="N208" s="178" t="str">
        <f t="shared" si="25"/>
        <v>K</v>
      </c>
      <c r="O208" s="178"/>
      <c r="P208" s="184">
        <f t="shared" si="26"/>
        <v>20</v>
      </c>
      <c r="Q208" s="184">
        <f t="shared" si="27"/>
        <v>18.75</v>
      </c>
      <c r="R208" s="180"/>
      <c r="S208" s="180" t="str">
        <f t="shared" si="28"/>
        <v>BETUL</v>
      </c>
      <c r="T208" s="180" t="str">
        <f t="shared" si="29"/>
        <v>BETUL</v>
      </c>
      <c r="U208" s="180" t="str">
        <f t="shared" si="30"/>
        <v>OKE</v>
      </c>
      <c r="V208" s="180" t="str">
        <f t="shared" si="31"/>
        <v>OKE</v>
      </c>
      <c r="X208" s="326" t="s">
        <v>96</v>
      </c>
      <c r="Y208" s="327">
        <v>2</v>
      </c>
      <c r="Z208" s="327" t="s">
        <v>3942</v>
      </c>
      <c r="AA208" s="327" t="s">
        <v>128</v>
      </c>
      <c r="AB208" s="248">
        <v>300</v>
      </c>
      <c r="AC208" s="328">
        <v>109</v>
      </c>
      <c r="AD208" s="328">
        <v>36.3333333333333</v>
      </c>
      <c r="AE208" s="328">
        <v>99</v>
      </c>
      <c r="AF208" s="328">
        <v>33</v>
      </c>
      <c r="AG208" s="247" t="s">
        <v>3943</v>
      </c>
    </row>
    <row r="209" spans="1:33">
      <c r="A209" s="295">
        <v>200</v>
      </c>
      <c r="B209" s="584" t="s">
        <v>96</v>
      </c>
      <c r="C209" s="585">
        <v>1</v>
      </c>
      <c r="D209" s="585" t="s">
        <v>3903</v>
      </c>
      <c r="E209" s="585" t="s">
        <v>131</v>
      </c>
      <c r="F209" s="248">
        <v>240</v>
      </c>
      <c r="G209" s="247">
        <v>0</v>
      </c>
      <c r="H209" s="249">
        <v>0</v>
      </c>
      <c r="I209" s="247">
        <v>0</v>
      </c>
      <c r="J209" s="249">
        <v>0</v>
      </c>
      <c r="K209" s="250" t="s">
        <v>3775</v>
      </c>
      <c r="M209" s="178" t="str">
        <f t="shared" si="24"/>
        <v>K</v>
      </c>
      <c r="N209" s="178" t="str">
        <f t="shared" si="25"/>
        <v>K</v>
      </c>
      <c r="O209" s="178"/>
      <c r="P209" s="184">
        <f t="shared" si="26"/>
        <v>0</v>
      </c>
      <c r="Q209" s="184">
        <f t="shared" si="27"/>
        <v>0</v>
      </c>
      <c r="R209" s="180"/>
      <c r="S209" s="180" t="str">
        <f t="shared" si="28"/>
        <v>BETUL</v>
      </c>
      <c r="T209" s="180" t="str">
        <f t="shared" si="29"/>
        <v>BETUL</v>
      </c>
      <c r="U209" s="180" t="str">
        <f t="shared" si="30"/>
        <v>OKE</v>
      </c>
      <c r="V209" s="180" t="str">
        <f t="shared" si="31"/>
        <v>OKE</v>
      </c>
      <c r="X209" s="326" t="s">
        <v>96</v>
      </c>
      <c r="Y209" s="327">
        <v>2</v>
      </c>
      <c r="Z209" s="327" t="s">
        <v>3944</v>
      </c>
      <c r="AA209" s="327" t="s">
        <v>128</v>
      </c>
      <c r="AB209" s="248">
        <v>300</v>
      </c>
      <c r="AC209" s="328">
        <v>109</v>
      </c>
      <c r="AD209" s="328">
        <v>36.3333333333333</v>
      </c>
      <c r="AE209" s="328">
        <v>99</v>
      </c>
      <c r="AF209" s="328">
        <v>33</v>
      </c>
      <c r="AG209" s="247" t="s">
        <v>3945</v>
      </c>
    </row>
    <row r="210" spans="1:33">
      <c r="A210" s="295">
        <v>201</v>
      </c>
      <c r="B210" s="584" t="s">
        <v>96</v>
      </c>
      <c r="C210" s="585">
        <v>1</v>
      </c>
      <c r="D210" s="585" t="s">
        <v>3904</v>
      </c>
      <c r="E210" s="585" t="s">
        <v>128</v>
      </c>
      <c r="F210" s="248">
        <v>320</v>
      </c>
      <c r="G210" s="247">
        <v>82</v>
      </c>
      <c r="H210" s="249">
        <v>25.624999999999996</v>
      </c>
      <c r="I210" s="247">
        <v>64</v>
      </c>
      <c r="J210" s="249">
        <v>20</v>
      </c>
      <c r="K210" s="250" t="s">
        <v>3905</v>
      </c>
      <c r="M210" s="178" t="str">
        <f t="shared" si="24"/>
        <v>K</v>
      </c>
      <c r="N210" s="178" t="str">
        <f t="shared" si="25"/>
        <v>K</v>
      </c>
      <c r="O210" s="178"/>
      <c r="P210" s="184">
        <f t="shared" si="26"/>
        <v>25.624999999999996</v>
      </c>
      <c r="Q210" s="184">
        <f t="shared" si="27"/>
        <v>20</v>
      </c>
      <c r="R210" s="180"/>
      <c r="S210" s="180" t="str">
        <f t="shared" si="28"/>
        <v>BETUL</v>
      </c>
      <c r="T210" s="180" t="str">
        <f t="shared" si="29"/>
        <v>BETUL</v>
      </c>
      <c r="U210" s="180" t="str">
        <f t="shared" si="30"/>
        <v>OKE</v>
      </c>
      <c r="V210" s="180" t="str">
        <f t="shared" si="31"/>
        <v>OKE</v>
      </c>
      <c r="X210" s="326" t="s">
        <v>51</v>
      </c>
      <c r="Y210" s="327">
        <v>1</v>
      </c>
      <c r="Z210" s="327" t="s">
        <v>3946</v>
      </c>
      <c r="AA210" s="327" t="s">
        <v>128</v>
      </c>
      <c r="AB210" s="248">
        <v>320</v>
      </c>
      <c r="AC210" s="328">
        <v>168</v>
      </c>
      <c r="AD210" s="328">
        <v>52.5</v>
      </c>
      <c r="AE210" s="328">
        <v>178</v>
      </c>
      <c r="AF210" s="328">
        <v>55.625</v>
      </c>
      <c r="AG210" s="247" t="s">
        <v>3947</v>
      </c>
    </row>
    <row r="211" spans="1:33">
      <c r="A211" s="295">
        <v>202</v>
      </c>
      <c r="B211" s="584" t="s">
        <v>96</v>
      </c>
      <c r="C211" s="585">
        <v>1</v>
      </c>
      <c r="D211" s="585" t="s">
        <v>3906</v>
      </c>
      <c r="E211" s="585" t="s">
        <v>131</v>
      </c>
      <c r="F211" s="248">
        <v>320</v>
      </c>
      <c r="G211" s="247">
        <v>0</v>
      </c>
      <c r="H211" s="249">
        <v>0</v>
      </c>
      <c r="I211" s="247">
        <v>0</v>
      </c>
      <c r="J211" s="249">
        <v>0</v>
      </c>
      <c r="K211" s="250" t="s">
        <v>3777</v>
      </c>
      <c r="M211" s="178" t="str">
        <f t="shared" si="24"/>
        <v>K</v>
      </c>
      <c r="N211" s="178" t="str">
        <f t="shared" si="25"/>
        <v>K</v>
      </c>
      <c r="O211" s="178"/>
      <c r="P211" s="184">
        <f t="shared" si="26"/>
        <v>0</v>
      </c>
      <c r="Q211" s="184">
        <f t="shared" si="27"/>
        <v>0</v>
      </c>
      <c r="R211" s="180"/>
      <c r="S211" s="180" t="str">
        <f t="shared" si="28"/>
        <v>BETUL</v>
      </c>
      <c r="T211" s="180" t="str">
        <f t="shared" si="29"/>
        <v>BETUL</v>
      </c>
      <c r="U211" s="180" t="str">
        <f t="shared" si="30"/>
        <v>OKE</v>
      </c>
      <c r="V211" s="180" t="str">
        <f t="shared" si="31"/>
        <v>OKE</v>
      </c>
      <c r="X211" s="326" t="s">
        <v>51</v>
      </c>
      <c r="Y211" s="327">
        <v>1</v>
      </c>
      <c r="Z211" s="327" t="s">
        <v>3948</v>
      </c>
      <c r="AA211" s="327" t="s">
        <v>131</v>
      </c>
      <c r="AB211" s="248">
        <v>240</v>
      </c>
      <c r="AC211" s="328">
        <v>118</v>
      </c>
      <c r="AD211" s="328">
        <v>49.1666666666667</v>
      </c>
      <c r="AE211" s="328">
        <v>136</v>
      </c>
      <c r="AF211" s="328">
        <v>56.6666666666667</v>
      </c>
      <c r="AG211" s="247" t="s">
        <v>3949</v>
      </c>
    </row>
    <row r="212" spans="1:33">
      <c r="A212" s="295">
        <v>203</v>
      </c>
      <c r="B212" s="584" t="s">
        <v>96</v>
      </c>
      <c r="C212" s="585">
        <v>1</v>
      </c>
      <c r="D212" s="585" t="s">
        <v>3907</v>
      </c>
      <c r="E212" s="585" t="s">
        <v>128</v>
      </c>
      <c r="F212" s="248">
        <v>320</v>
      </c>
      <c r="G212" s="247">
        <v>174</v>
      </c>
      <c r="H212" s="249">
        <v>54.374999999999993</v>
      </c>
      <c r="I212" s="247">
        <v>157</v>
      </c>
      <c r="J212" s="249">
        <v>49.0625</v>
      </c>
      <c r="K212" s="250" t="s">
        <v>3908</v>
      </c>
      <c r="M212" s="178" t="str">
        <f t="shared" si="24"/>
        <v>K</v>
      </c>
      <c r="N212" s="178" t="str">
        <f t="shared" si="25"/>
        <v>K</v>
      </c>
      <c r="O212" s="178"/>
      <c r="P212" s="184">
        <f t="shared" si="26"/>
        <v>54.374999999999993</v>
      </c>
      <c r="Q212" s="184">
        <f t="shared" si="27"/>
        <v>49.0625</v>
      </c>
      <c r="R212" s="180"/>
      <c r="S212" s="180" t="str">
        <f t="shared" si="28"/>
        <v>BETUL</v>
      </c>
      <c r="T212" s="180" t="str">
        <f t="shared" si="29"/>
        <v>BETUL</v>
      </c>
      <c r="U212" s="180" t="str">
        <f t="shared" si="30"/>
        <v>OKE</v>
      </c>
      <c r="V212" s="180" t="str">
        <f t="shared" si="31"/>
        <v>OKE</v>
      </c>
      <c r="X212" s="326" t="s">
        <v>51</v>
      </c>
      <c r="Y212" s="327">
        <v>1</v>
      </c>
      <c r="Z212" s="327" t="s">
        <v>311</v>
      </c>
      <c r="AA212" s="327" t="s">
        <v>131</v>
      </c>
      <c r="AB212" s="248">
        <v>240</v>
      </c>
      <c r="AC212" s="328">
        <v>152</v>
      </c>
      <c r="AD212" s="328">
        <v>63.3333333333333</v>
      </c>
      <c r="AE212" s="328">
        <v>174</v>
      </c>
      <c r="AF212" s="328">
        <v>72.5</v>
      </c>
      <c r="AG212" s="247" t="s">
        <v>312</v>
      </c>
    </row>
    <row r="213" spans="1:33">
      <c r="A213" s="295">
        <v>204</v>
      </c>
      <c r="B213" s="584" t="s">
        <v>96</v>
      </c>
      <c r="C213" s="585">
        <v>1</v>
      </c>
      <c r="D213" s="585" t="s">
        <v>3909</v>
      </c>
      <c r="E213" s="585" t="s">
        <v>128</v>
      </c>
      <c r="F213" s="248">
        <v>320</v>
      </c>
      <c r="G213" s="247">
        <v>141</v>
      </c>
      <c r="H213" s="249">
        <v>44.0625</v>
      </c>
      <c r="I213" s="247">
        <v>152</v>
      </c>
      <c r="J213" s="249">
        <v>47.5</v>
      </c>
      <c r="K213" s="250" t="s">
        <v>3905</v>
      </c>
      <c r="M213" s="178" t="str">
        <f t="shared" si="24"/>
        <v>K</v>
      </c>
      <c r="N213" s="178" t="str">
        <f t="shared" si="25"/>
        <v>K</v>
      </c>
      <c r="O213" s="178"/>
      <c r="P213" s="184">
        <f t="shared" si="26"/>
        <v>44.0625</v>
      </c>
      <c r="Q213" s="184">
        <f t="shared" si="27"/>
        <v>47.5</v>
      </c>
      <c r="R213" s="180"/>
      <c r="S213" s="180" t="str">
        <f t="shared" si="28"/>
        <v>BETUL</v>
      </c>
      <c r="T213" s="180" t="str">
        <f t="shared" si="29"/>
        <v>BETUL</v>
      </c>
      <c r="U213" s="180" t="str">
        <f t="shared" si="30"/>
        <v>OKE</v>
      </c>
      <c r="V213" s="180" t="str">
        <f t="shared" si="31"/>
        <v>OKE</v>
      </c>
      <c r="X213" s="326" t="s">
        <v>51</v>
      </c>
      <c r="Y213" s="327">
        <v>2</v>
      </c>
      <c r="Z213" s="327" t="s">
        <v>313</v>
      </c>
      <c r="AA213" s="327" t="s">
        <v>131</v>
      </c>
      <c r="AB213" s="248">
        <v>240</v>
      </c>
      <c r="AC213" s="328">
        <v>153</v>
      </c>
      <c r="AD213" s="328">
        <v>63.75</v>
      </c>
      <c r="AE213" s="328">
        <v>193</v>
      </c>
      <c r="AF213" s="328">
        <v>80.4166666666667</v>
      </c>
      <c r="AG213" s="247" t="s">
        <v>314</v>
      </c>
    </row>
    <row r="214" spans="1:33">
      <c r="A214" s="295">
        <v>205</v>
      </c>
      <c r="B214" s="584" t="s">
        <v>96</v>
      </c>
      <c r="C214" s="585">
        <v>1</v>
      </c>
      <c r="D214" s="585" t="s">
        <v>3910</v>
      </c>
      <c r="E214" s="585" t="s">
        <v>128</v>
      </c>
      <c r="F214" s="248">
        <v>320</v>
      </c>
      <c r="G214" s="247">
        <v>85</v>
      </c>
      <c r="H214" s="249">
        <v>26.5625</v>
      </c>
      <c r="I214" s="247">
        <v>88</v>
      </c>
      <c r="J214" s="249">
        <v>27.500000000000004</v>
      </c>
      <c r="K214" s="250" t="s">
        <v>3902</v>
      </c>
      <c r="M214" s="178" t="str">
        <f t="shared" si="24"/>
        <v>K</v>
      </c>
      <c r="N214" s="178" t="str">
        <f t="shared" si="25"/>
        <v>K</v>
      </c>
      <c r="O214" s="178"/>
      <c r="P214" s="184">
        <f t="shared" si="26"/>
        <v>26.5625</v>
      </c>
      <c r="Q214" s="184">
        <f t="shared" si="27"/>
        <v>27.500000000000004</v>
      </c>
      <c r="R214" s="180"/>
      <c r="S214" s="180" t="str">
        <f t="shared" si="28"/>
        <v>BETUL</v>
      </c>
      <c r="T214" s="180" t="str">
        <f t="shared" si="29"/>
        <v>BETUL</v>
      </c>
      <c r="U214" s="180" t="str">
        <f t="shared" si="30"/>
        <v>OKE</v>
      </c>
      <c r="V214" s="180" t="str">
        <f t="shared" si="31"/>
        <v>OKE</v>
      </c>
      <c r="X214" s="326" t="s">
        <v>51</v>
      </c>
      <c r="Y214" s="327">
        <v>2</v>
      </c>
      <c r="Z214" s="327" t="s">
        <v>352</v>
      </c>
      <c r="AA214" s="327" t="s">
        <v>131</v>
      </c>
      <c r="AB214" s="248">
        <v>240</v>
      </c>
      <c r="AC214" s="328">
        <v>205</v>
      </c>
      <c r="AD214" s="328">
        <v>85.4166666666667</v>
      </c>
      <c r="AE214" s="328">
        <v>143</v>
      </c>
      <c r="AF214" s="328">
        <v>59.5833333333333</v>
      </c>
      <c r="AG214" s="247" t="s">
        <v>353</v>
      </c>
    </row>
    <row r="215" spans="1:33">
      <c r="A215" s="295">
        <v>206</v>
      </c>
      <c r="B215" s="584" t="s">
        <v>96</v>
      </c>
      <c r="C215" s="585">
        <v>1</v>
      </c>
      <c r="D215" s="585" t="s">
        <v>3911</v>
      </c>
      <c r="E215" s="585" t="s">
        <v>131</v>
      </c>
      <c r="F215" s="248">
        <v>240</v>
      </c>
      <c r="G215" s="247">
        <v>0</v>
      </c>
      <c r="H215" s="249">
        <v>0</v>
      </c>
      <c r="I215" s="247">
        <v>0</v>
      </c>
      <c r="J215" s="249">
        <v>0</v>
      </c>
      <c r="K215" s="250" t="s">
        <v>3912</v>
      </c>
      <c r="M215" s="178" t="str">
        <f t="shared" si="24"/>
        <v>K</v>
      </c>
      <c r="N215" s="178" t="str">
        <f t="shared" si="25"/>
        <v>K</v>
      </c>
      <c r="O215" s="178"/>
      <c r="P215" s="184">
        <f t="shared" si="26"/>
        <v>0</v>
      </c>
      <c r="Q215" s="184">
        <f t="shared" si="27"/>
        <v>0</v>
      </c>
      <c r="R215" s="180"/>
      <c r="S215" s="180" t="str">
        <f t="shared" si="28"/>
        <v>BETUL</v>
      </c>
      <c r="T215" s="180" t="str">
        <f t="shared" si="29"/>
        <v>BETUL</v>
      </c>
      <c r="U215" s="180" t="str">
        <f t="shared" si="30"/>
        <v>OKE</v>
      </c>
      <c r="V215" s="180" t="str">
        <f t="shared" si="31"/>
        <v>OKE</v>
      </c>
      <c r="X215" s="326" t="s">
        <v>51</v>
      </c>
      <c r="Y215" s="327">
        <v>3</v>
      </c>
      <c r="Z215" s="327" t="s">
        <v>317</v>
      </c>
      <c r="AA215" s="327" t="s">
        <v>131</v>
      </c>
      <c r="AB215" s="248">
        <v>240</v>
      </c>
      <c r="AC215" s="328">
        <v>152</v>
      </c>
      <c r="AD215" s="328">
        <v>63.3333333333333</v>
      </c>
      <c r="AE215" s="328">
        <v>181</v>
      </c>
      <c r="AF215" s="328">
        <v>75.4166666666667</v>
      </c>
      <c r="AG215" s="247" t="s">
        <v>318</v>
      </c>
    </row>
    <row r="216" spans="1:33">
      <c r="A216" s="295">
        <v>207</v>
      </c>
      <c r="B216" s="584" t="s">
        <v>96</v>
      </c>
      <c r="C216" s="585">
        <v>2</v>
      </c>
      <c r="D216" s="585" t="s">
        <v>3915</v>
      </c>
      <c r="E216" s="585" t="s">
        <v>128</v>
      </c>
      <c r="F216" s="248">
        <v>400</v>
      </c>
      <c r="G216" s="247">
        <v>87</v>
      </c>
      <c r="H216" s="249">
        <v>21.75</v>
      </c>
      <c r="I216" s="247">
        <v>83</v>
      </c>
      <c r="J216" s="249">
        <v>20.75</v>
      </c>
      <c r="K216" s="250" t="s">
        <v>3916</v>
      </c>
      <c r="M216" s="178" t="str">
        <f t="shared" si="24"/>
        <v>K</v>
      </c>
      <c r="N216" s="178" t="str">
        <f t="shared" si="25"/>
        <v>K</v>
      </c>
      <c r="O216" s="178"/>
      <c r="P216" s="184">
        <f t="shared" si="26"/>
        <v>21.75</v>
      </c>
      <c r="Q216" s="184">
        <f t="shared" si="27"/>
        <v>20.75</v>
      </c>
      <c r="R216" s="180"/>
      <c r="S216" s="180" t="str">
        <f t="shared" si="28"/>
        <v>BETUL</v>
      </c>
      <c r="T216" s="180" t="str">
        <f t="shared" si="29"/>
        <v>BETUL</v>
      </c>
      <c r="U216" s="180" t="str">
        <f t="shared" si="30"/>
        <v>OKE</v>
      </c>
      <c r="V216" s="180" t="str">
        <f t="shared" si="31"/>
        <v>OKE</v>
      </c>
      <c r="X216" s="326" t="s">
        <v>51</v>
      </c>
      <c r="Y216" s="327">
        <v>3</v>
      </c>
      <c r="Z216" s="327" t="s">
        <v>3950</v>
      </c>
      <c r="AA216" s="327" t="s">
        <v>131</v>
      </c>
      <c r="AB216" s="248">
        <v>240</v>
      </c>
      <c r="AC216" s="328">
        <v>66</v>
      </c>
      <c r="AD216" s="328">
        <v>27.5</v>
      </c>
      <c r="AE216" s="328">
        <v>76</v>
      </c>
      <c r="AF216" s="328">
        <v>31.6666666666667</v>
      </c>
      <c r="AG216" s="247" t="s">
        <v>3951</v>
      </c>
    </row>
    <row r="217" spans="1:33">
      <c r="A217" s="295">
        <v>208</v>
      </c>
      <c r="B217" s="584" t="s">
        <v>96</v>
      </c>
      <c r="C217" s="585">
        <v>2</v>
      </c>
      <c r="D217" s="585" t="s">
        <v>3921</v>
      </c>
      <c r="E217" s="585" t="s">
        <v>128</v>
      </c>
      <c r="F217" s="248">
        <v>320</v>
      </c>
      <c r="G217" s="247">
        <v>96</v>
      </c>
      <c r="H217" s="249">
        <v>30</v>
      </c>
      <c r="I217" s="247">
        <v>94</v>
      </c>
      <c r="J217" s="249">
        <v>29.375</v>
      </c>
      <c r="K217" s="250" t="s">
        <v>3802</v>
      </c>
      <c r="M217" s="178" t="str">
        <f t="shared" si="24"/>
        <v>K</v>
      </c>
      <c r="N217" s="178" t="str">
        <f t="shared" si="25"/>
        <v>K</v>
      </c>
      <c r="O217" s="178"/>
      <c r="P217" s="184">
        <f t="shared" si="26"/>
        <v>30</v>
      </c>
      <c r="Q217" s="184">
        <f t="shared" si="27"/>
        <v>29.375</v>
      </c>
      <c r="R217" s="180"/>
      <c r="S217" s="180" t="str">
        <f t="shared" si="28"/>
        <v>BETUL</v>
      </c>
      <c r="T217" s="180" t="str">
        <f t="shared" si="29"/>
        <v>BETUL</v>
      </c>
      <c r="U217" s="180" t="str">
        <f t="shared" si="30"/>
        <v>OKE</v>
      </c>
      <c r="V217" s="180" t="str">
        <f t="shared" si="31"/>
        <v>OKE</v>
      </c>
      <c r="X217" s="326" t="s">
        <v>51</v>
      </c>
      <c r="Y217" s="327">
        <v>3</v>
      </c>
      <c r="Z217" s="327" t="s">
        <v>321</v>
      </c>
      <c r="AA217" s="327" t="s">
        <v>131</v>
      </c>
      <c r="AB217" s="248">
        <v>240</v>
      </c>
      <c r="AC217" s="328">
        <v>179</v>
      </c>
      <c r="AD217" s="328">
        <v>74.5833333333333</v>
      </c>
      <c r="AE217" s="328">
        <v>198</v>
      </c>
      <c r="AF217" s="328">
        <v>82.5</v>
      </c>
      <c r="AG217" s="247" t="s">
        <v>322</v>
      </c>
    </row>
    <row r="218" spans="1:33">
      <c r="A218" s="295">
        <v>209</v>
      </c>
      <c r="B218" s="584" t="s">
        <v>96</v>
      </c>
      <c r="C218" s="585">
        <v>2</v>
      </c>
      <c r="D218" s="585" t="s">
        <v>3928</v>
      </c>
      <c r="E218" s="585" t="s">
        <v>128</v>
      </c>
      <c r="F218" s="248">
        <v>320</v>
      </c>
      <c r="G218" s="247">
        <v>91</v>
      </c>
      <c r="H218" s="249">
        <v>28.4375</v>
      </c>
      <c r="I218" s="247">
        <v>84</v>
      </c>
      <c r="J218" s="249">
        <v>26.25</v>
      </c>
      <c r="K218" s="250" t="s">
        <v>3929</v>
      </c>
      <c r="M218" s="178" t="str">
        <f t="shared" si="24"/>
        <v>K</v>
      </c>
      <c r="N218" s="178" t="str">
        <f t="shared" si="25"/>
        <v>K</v>
      </c>
      <c r="O218" s="178"/>
      <c r="P218" s="184">
        <f t="shared" si="26"/>
        <v>28.4375</v>
      </c>
      <c r="Q218" s="184">
        <f t="shared" si="27"/>
        <v>26.25</v>
      </c>
      <c r="R218" s="180"/>
      <c r="S218" s="180" t="str">
        <f t="shared" si="28"/>
        <v>BETUL</v>
      </c>
      <c r="T218" s="180" t="str">
        <f t="shared" si="29"/>
        <v>BETUL</v>
      </c>
      <c r="U218" s="180" t="str">
        <f t="shared" si="30"/>
        <v>OKE</v>
      </c>
      <c r="V218" s="180" t="str">
        <f t="shared" si="31"/>
        <v>OKE</v>
      </c>
      <c r="X218" s="326" t="s">
        <v>51</v>
      </c>
      <c r="Y218" s="327">
        <v>3</v>
      </c>
      <c r="Z218" s="327" t="s">
        <v>325</v>
      </c>
      <c r="AA218" s="327" t="s">
        <v>131</v>
      </c>
      <c r="AB218" s="248">
        <v>320</v>
      </c>
      <c r="AC218" s="328">
        <v>79</v>
      </c>
      <c r="AD218" s="328">
        <v>24.6875</v>
      </c>
      <c r="AE218" s="328">
        <v>98</v>
      </c>
      <c r="AF218" s="328">
        <v>30.625</v>
      </c>
      <c r="AG218" s="247" t="s">
        <v>326</v>
      </c>
    </row>
    <row r="219" spans="1:33">
      <c r="A219" s="295">
        <v>210</v>
      </c>
      <c r="B219" s="584" t="s">
        <v>96</v>
      </c>
      <c r="C219" s="585">
        <v>2</v>
      </c>
      <c r="D219" s="585" t="s">
        <v>3931</v>
      </c>
      <c r="E219" s="585" t="s">
        <v>128</v>
      </c>
      <c r="F219" s="248">
        <v>400</v>
      </c>
      <c r="G219" s="247">
        <v>87</v>
      </c>
      <c r="H219" s="249">
        <v>21.75</v>
      </c>
      <c r="I219" s="247">
        <v>82</v>
      </c>
      <c r="J219" s="249">
        <v>20.5</v>
      </c>
      <c r="K219" s="250" t="s">
        <v>3802</v>
      </c>
      <c r="M219" s="178" t="str">
        <f t="shared" si="24"/>
        <v>K</v>
      </c>
      <c r="N219" s="178" t="str">
        <f t="shared" si="25"/>
        <v>K</v>
      </c>
      <c r="O219" s="178"/>
      <c r="P219" s="184">
        <f t="shared" si="26"/>
        <v>21.75</v>
      </c>
      <c r="Q219" s="184">
        <f t="shared" si="27"/>
        <v>20.5</v>
      </c>
      <c r="R219" s="180"/>
      <c r="S219" s="180" t="str">
        <f t="shared" si="28"/>
        <v>BETUL</v>
      </c>
      <c r="T219" s="180" t="str">
        <f t="shared" si="29"/>
        <v>BETUL</v>
      </c>
      <c r="U219" s="180" t="str">
        <f t="shared" si="30"/>
        <v>OKE</v>
      </c>
      <c r="V219" s="180" t="str">
        <f t="shared" si="31"/>
        <v>OKE</v>
      </c>
      <c r="X219" s="326" t="s">
        <v>51</v>
      </c>
      <c r="Y219" s="327">
        <v>4</v>
      </c>
      <c r="Z219" s="327" t="s">
        <v>329</v>
      </c>
      <c r="AA219" s="327" t="s">
        <v>131</v>
      </c>
      <c r="AB219" s="248">
        <v>320</v>
      </c>
      <c r="AC219" s="328">
        <v>16</v>
      </c>
      <c r="AD219" s="328">
        <v>5</v>
      </c>
      <c r="AE219" s="328">
        <v>21</v>
      </c>
      <c r="AF219" s="328">
        <v>6.5625</v>
      </c>
      <c r="AG219" s="247" t="s">
        <v>314</v>
      </c>
    </row>
    <row r="220" spans="1:33">
      <c r="A220" s="295">
        <v>211</v>
      </c>
      <c r="B220" s="584" t="s">
        <v>96</v>
      </c>
      <c r="C220" s="585">
        <v>2</v>
      </c>
      <c r="D220" s="585" t="s">
        <v>3917</v>
      </c>
      <c r="E220" s="585" t="s">
        <v>128</v>
      </c>
      <c r="F220" s="248">
        <v>400</v>
      </c>
      <c r="G220" s="247">
        <v>99</v>
      </c>
      <c r="H220" s="249">
        <v>24.75</v>
      </c>
      <c r="I220" s="247">
        <v>91</v>
      </c>
      <c r="J220" s="249">
        <v>22.75</v>
      </c>
      <c r="K220" s="250" t="s">
        <v>3918</v>
      </c>
      <c r="M220" s="178" t="str">
        <f t="shared" si="24"/>
        <v>K</v>
      </c>
      <c r="N220" s="178" t="str">
        <f t="shared" si="25"/>
        <v>K</v>
      </c>
      <c r="O220" s="178"/>
      <c r="P220" s="184">
        <f t="shared" si="26"/>
        <v>24.75</v>
      </c>
      <c r="Q220" s="184">
        <f t="shared" si="27"/>
        <v>22.75</v>
      </c>
      <c r="R220" s="180"/>
      <c r="S220" s="180" t="str">
        <f t="shared" si="28"/>
        <v>BETUL</v>
      </c>
      <c r="T220" s="180" t="str">
        <f t="shared" si="29"/>
        <v>BETUL</v>
      </c>
      <c r="U220" s="180" t="str">
        <f t="shared" si="30"/>
        <v>OKE</v>
      </c>
      <c r="V220" s="180" t="str">
        <f t="shared" si="31"/>
        <v>OKE</v>
      </c>
      <c r="X220" s="326" t="s">
        <v>57</v>
      </c>
      <c r="Y220" s="327">
        <v>1</v>
      </c>
      <c r="Z220" s="327" t="s">
        <v>3952</v>
      </c>
      <c r="AA220" s="327" t="s">
        <v>131</v>
      </c>
      <c r="AB220" s="248">
        <v>240</v>
      </c>
      <c r="AC220" s="328">
        <v>134</v>
      </c>
      <c r="AD220" s="328">
        <v>55.8333333333333</v>
      </c>
      <c r="AE220" s="328">
        <v>76</v>
      </c>
      <c r="AF220" s="328">
        <v>31.6666666666667</v>
      </c>
      <c r="AG220" s="247" t="s">
        <v>3953</v>
      </c>
    </row>
    <row r="221" spans="1:33">
      <c r="A221" s="295">
        <v>212</v>
      </c>
      <c r="B221" s="584" t="s">
        <v>96</v>
      </c>
      <c r="C221" s="585">
        <v>2</v>
      </c>
      <c r="D221" s="585" t="s">
        <v>3930</v>
      </c>
      <c r="E221" s="585" t="s">
        <v>128</v>
      </c>
      <c r="F221" s="248">
        <v>400</v>
      </c>
      <c r="G221" s="247">
        <v>184</v>
      </c>
      <c r="H221" s="249">
        <v>46</v>
      </c>
      <c r="I221" s="247">
        <v>93</v>
      </c>
      <c r="J221" s="249">
        <v>23.25</v>
      </c>
      <c r="K221" s="250" t="s">
        <v>3918</v>
      </c>
      <c r="M221" s="178" t="str">
        <f t="shared" si="24"/>
        <v>K</v>
      </c>
      <c r="N221" s="178" t="str">
        <f t="shared" si="25"/>
        <v>K</v>
      </c>
      <c r="O221" s="178"/>
      <c r="P221" s="184">
        <f t="shared" si="26"/>
        <v>46</v>
      </c>
      <c r="Q221" s="184">
        <f t="shared" si="27"/>
        <v>23.25</v>
      </c>
      <c r="R221" s="180"/>
      <c r="S221" s="180" t="str">
        <f t="shared" si="28"/>
        <v>BETUL</v>
      </c>
      <c r="T221" s="180" t="str">
        <f t="shared" si="29"/>
        <v>BETUL</v>
      </c>
      <c r="U221" s="180" t="str">
        <f t="shared" si="30"/>
        <v>OKE</v>
      </c>
      <c r="V221" s="180" t="str">
        <f t="shared" si="31"/>
        <v>OKE</v>
      </c>
      <c r="X221" s="326" t="s">
        <v>57</v>
      </c>
      <c r="Y221" s="327">
        <v>1</v>
      </c>
      <c r="Z221" s="327" t="s">
        <v>330</v>
      </c>
      <c r="AA221" s="327" t="s">
        <v>131</v>
      </c>
      <c r="AB221" s="248">
        <v>240</v>
      </c>
      <c r="AC221" s="328">
        <v>122</v>
      </c>
      <c r="AD221" s="328">
        <v>50.8333333333333</v>
      </c>
      <c r="AE221" s="328">
        <v>248</v>
      </c>
      <c r="AF221" s="328">
        <v>103.333333333333</v>
      </c>
      <c r="AG221" s="247" t="s">
        <v>331</v>
      </c>
    </row>
    <row r="222" spans="1:33">
      <c r="A222" s="295">
        <v>213</v>
      </c>
      <c r="B222" s="584" t="s">
        <v>96</v>
      </c>
      <c r="C222" s="585">
        <v>2</v>
      </c>
      <c r="D222" s="585" t="s">
        <v>3927</v>
      </c>
      <c r="E222" s="585" t="s">
        <v>128</v>
      </c>
      <c r="F222" s="248">
        <v>320</v>
      </c>
      <c r="G222" s="247">
        <v>111</v>
      </c>
      <c r="H222" s="249">
        <v>34.6875</v>
      </c>
      <c r="I222" s="247">
        <v>99</v>
      </c>
      <c r="J222" s="249">
        <v>30.9375</v>
      </c>
      <c r="K222" s="250" t="s">
        <v>3914</v>
      </c>
      <c r="M222" s="178" t="str">
        <f t="shared" si="24"/>
        <v>K</v>
      </c>
      <c r="N222" s="178" t="str">
        <f t="shared" si="25"/>
        <v>K</v>
      </c>
      <c r="O222" s="178"/>
      <c r="P222" s="184">
        <f t="shared" si="26"/>
        <v>34.6875</v>
      </c>
      <c r="Q222" s="184">
        <f t="shared" si="27"/>
        <v>30.9375</v>
      </c>
      <c r="R222" s="180"/>
      <c r="S222" s="180" t="str">
        <f t="shared" si="28"/>
        <v>BETUL</v>
      </c>
      <c r="T222" s="180" t="str">
        <f t="shared" si="29"/>
        <v>BETUL</v>
      </c>
      <c r="U222" s="180" t="str">
        <f t="shared" si="30"/>
        <v>OKE</v>
      </c>
      <c r="V222" s="180" t="str">
        <f t="shared" si="31"/>
        <v>OKE</v>
      </c>
      <c r="X222" s="326" t="s">
        <v>57</v>
      </c>
      <c r="Y222" s="327">
        <v>2</v>
      </c>
      <c r="Z222" s="327" t="s">
        <v>332</v>
      </c>
      <c r="AA222" s="327" t="s">
        <v>131</v>
      </c>
      <c r="AB222" s="248">
        <v>240</v>
      </c>
      <c r="AC222" s="328">
        <v>0</v>
      </c>
      <c r="AD222" s="328">
        <v>0</v>
      </c>
      <c r="AE222" s="328">
        <v>0</v>
      </c>
      <c r="AF222" s="328">
        <v>0</v>
      </c>
      <c r="AG222" s="247" t="s">
        <v>333</v>
      </c>
    </row>
    <row r="223" spans="1:33">
      <c r="A223" s="295">
        <v>214</v>
      </c>
      <c r="B223" s="584" t="s">
        <v>96</v>
      </c>
      <c r="C223" s="585">
        <v>2</v>
      </c>
      <c r="D223" s="585" t="s">
        <v>3924</v>
      </c>
      <c r="E223" s="585" t="s">
        <v>128</v>
      </c>
      <c r="F223" s="248">
        <v>320</v>
      </c>
      <c r="G223" s="247">
        <v>96</v>
      </c>
      <c r="H223" s="249">
        <v>30</v>
      </c>
      <c r="I223" s="247">
        <v>0</v>
      </c>
      <c r="J223" s="249">
        <v>0</v>
      </c>
      <c r="K223" s="250" t="s">
        <v>3914</v>
      </c>
      <c r="M223" s="178" t="str">
        <f t="shared" si="24"/>
        <v>K</v>
      </c>
      <c r="N223" s="178" t="str">
        <f t="shared" si="25"/>
        <v>K</v>
      </c>
      <c r="O223" s="178"/>
      <c r="P223" s="184">
        <f t="shared" si="26"/>
        <v>30</v>
      </c>
      <c r="Q223" s="184">
        <f t="shared" si="27"/>
        <v>0</v>
      </c>
      <c r="R223" s="180"/>
      <c r="S223" s="180" t="str">
        <f t="shared" si="28"/>
        <v>BETUL</v>
      </c>
      <c r="T223" s="180" t="str">
        <f t="shared" si="29"/>
        <v>BETUL</v>
      </c>
      <c r="U223" s="180" t="str">
        <f t="shared" si="30"/>
        <v>OKE</v>
      </c>
      <c r="V223" s="180" t="str">
        <f t="shared" si="31"/>
        <v>OKE</v>
      </c>
      <c r="X223" s="326" t="s">
        <v>57</v>
      </c>
      <c r="Y223" s="327">
        <v>2</v>
      </c>
      <c r="Z223" s="327" t="s">
        <v>334</v>
      </c>
      <c r="AA223" s="327" t="s">
        <v>131</v>
      </c>
      <c r="AB223" s="248">
        <v>240</v>
      </c>
      <c r="AC223" s="328">
        <v>146</v>
      </c>
      <c r="AD223" s="328">
        <v>60.8333333333333</v>
      </c>
      <c r="AE223" s="328">
        <v>215</v>
      </c>
      <c r="AF223" s="328">
        <v>89.5833333333333</v>
      </c>
      <c r="AG223" s="247" t="s">
        <v>335</v>
      </c>
    </row>
    <row r="224" spans="1:33">
      <c r="A224" s="295">
        <v>215</v>
      </c>
      <c r="B224" s="584" t="s">
        <v>96</v>
      </c>
      <c r="C224" s="585">
        <v>2</v>
      </c>
      <c r="D224" s="585" t="s">
        <v>3913</v>
      </c>
      <c r="E224" s="585" t="s">
        <v>128</v>
      </c>
      <c r="F224" s="248">
        <v>320</v>
      </c>
      <c r="G224" s="247">
        <v>211</v>
      </c>
      <c r="H224" s="249">
        <v>65.9375</v>
      </c>
      <c r="I224" s="247">
        <v>163</v>
      </c>
      <c r="J224" s="249">
        <v>50.9375</v>
      </c>
      <c r="K224" s="250" t="s">
        <v>3914</v>
      </c>
      <c r="M224" s="178" t="str">
        <f t="shared" si="24"/>
        <v>K</v>
      </c>
      <c r="N224" s="178" t="str">
        <f t="shared" si="25"/>
        <v>K</v>
      </c>
      <c r="O224" s="178"/>
      <c r="P224" s="184">
        <f t="shared" si="26"/>
        <v>65.9375</v>
      </c>
      <c r="Q224" s="184">
        <f t="shared" si="27"/>
        <v>50.9375</v>
      </c>
      <c r="R224" s="180"/>
      <c r="S224" s="180" t="str">
        <f t="shared" si="28"/>
        <v>BETUL</v>
      </c>
      <c r="T224" s="180" t="str">
        <f t="shared" si="29"/>
        <v>BETUL</v>
      </c>
      <c r="U224" s="180" t="str">
        <f t="shared" si="30"/>
        <v>OKE</v>
      </c>
      <c r="V224" s="180" t="str">
        <f t="shared" si="31"/>
        <v>OKE</v>
      </c>
      <c r="X224" s="326" t="s">
        <v>57</v>
      </c>
      <c r="Y224" s="327">
        <v>2</v>
      </c>
      <c r="Z224" s="327" t="s">
        <v>3954</v>
      </c>
      <c r="AA224" s="327" t="s">
        <v>128</v>
      </c>
      <c r="AB224" s="248">
        <v>348</v>
      </c>
      <c r="AC224" s="328">
        <v>166</v>
      </c>
      <c r="AD224" s="328">
        <v>47.701149425287397</v>
      </c>
      <c r="AE224" s="328">
        <v>150</v>
      </c>
      <c r="AF224" s="328">
        <v>43.1034482758621</v>
      </c>
      <c r="AG224" s="247" t="s">
        <v>3955</v>
      </c>
    </row>
    <row r="225" spans="1:33">
      <c r="A225" s="295">
        <v>216</v>
      </c>
      <c r="B225" s="584" t="s">
        <v>96</v>
      </c>
      <c r="C225" s="585">
        <v>2</v>
      </c>
      <c r="D225" s="585" t="s">
        <v>3940</v>
      </c>
      <c r="E225" s="585" t="s">
        <v>128</v>
      </c>
      <c r="F225" s="248">
        <v>300</v>
      </c>
      <c r="G225" s="247">
        <v>55</v>
      </c>
      <c r="H225" s="249">
        <v>18.333333333333332</v>
      </c>
      <c r="I225" s="247">
        <v>45</v>
      </c>
      <c r="J225" s="249">
        <v>15</v>
      </c>
      <c r="K225" s="250" t="s">
        <v>3941</v>
      </c>
      <c r="M225" s="178" t="str">
        <f t="shared" si="24"/>
        <v>K</v>
      </c>
      <c r="N225" s="178" t="str">
        <f t="shared" si="25"/>
        <v>K</v>
      </c>
      <c r="O225" s="178"/>
      <c r="P225" s="184">
        <f t="shared" si="26"/>
        <v>18.333333333333332</v>
      </c>
      <c r="Q225" s="184">
        <f t="shared" si="27"/>
        <v>15</v>
      </c>
      <c r="R225" s="180"/>
      <c r="S225" s="180" t="str">
        <f t="shared" si="28"/>
        <v>BETUL</v>
      </c>
      <c r="T225" s="180" t="str">
        <f t="shared" si="29"/>
        <v>BETUL</v>
      </c>
      <c r="U225" s="180" t="str">
        <f t="shared" si="30"/>
        <v>OKE</v>
      </c>
      <c r="V225" s="180" t="str">
        <f t="shared" si="31"/>
        <v>OKE</v>
      </c>
      <c r="X225" s="326" t="s">
        <v>53</v>
      </c>
      <c r="Y225" s="327">
        <v>1</v>
      </c>
      <c r="Z225" s="327" t="s">
        <v>3956</v>
      </c>
      <c r="AA225" s="327" t="s">
        <v>128</v>
      </c>
      <c r="AB225" s="248">
        <v>400</v>
      </c>
      <c r="AC225" s="328">
        <v>108</v>
      </c>
      <c r="AD225" s="328">
        <v>27</v>
      </c>
      <c r="AE225" s="328">
        <v>129</v>
      </c>
      <c r="AF225" s="328">
        <v>32.25</v>
      </c>
      <c r="AG225" s="247" t="s">
        <v>3957</v>
      </c>
    </row>
    <row r="226" spans="1:33">
      <c r="A226" s="295">
        <v>217</v>
      </c>
      <c r="B226" s="584" t="s">
        <v>96</v>
      </c>
      <c r="C226" s="585">
        <v>2</v>
      </c>
      <c r="D226" s="585" t="s">
        <v>3932</v>
      </c>
      <c r="E226" s="585" t="s">
        <v>128</v>
      </c>
      <c r="F226" s="248">
        <v>320</v>
      </c>
      <c r="G226" s="247">
        <v>132</v>
      </c>
      <c r="H226" s="249">
        <v>41.25</v>
      </c>
      <c r="I226" s="247">
        <v>82</v>
      </c>
      <c r="J226" s="249">
        <v>25.624999999999996</v>
      </c>
      <c r="K226" s="250" t="s">
        <v>3933</v>
      </c>
      <c r="M226" s="178" t="str">
        <f t="shared" si="24"/>
        <v>K</v>
      </c>
      <c r="N226" s="178" t="str">
        <f t="shared" si="25"/>
        <v>K</v>
      </c>
      <c r="O226" s="178"/>
      <c r="P226" s="184">
        <f t="shared" si="26"/>
        <v>41.25</v>
      </c>
      <c r="Q226" s="184">
        <f t="shared" si="27"/>
        <v>25.624999999999996</v>
      </c>
      <c r="R226" s="180"/>
      <c r="S226" s="180" t="str">
        <f t="shared" si="28"/>
        <v>BETUL</v>
      </c>
      <c r="T226" s="180" t="str">
        <f t="shared" si="29"/>
        <v>BETUL</v>
      </c>
      <c r="U226" s="180" t="str">
        <f t="shared" si="30"/>
        <v>OKE</v>
      </c>
      <c r="V226" s="180" t="str">
        <f t="shared" si="31"/>
        <v>OKE</v>
      </c>
      <c r="X226" s="326" t="s">
        <v>53</v>
      </c>
      <c r="Y226" s="327">
        <v>1</v>
      </c>
      <c r="Z226" s="327" t="s">
        <v>3958</v>
      </c>
      <c r="AA226" s="327" t="s">
        <v>128</v>
      </c>
      <c r="AB226" s="248">
        <v>320</v>
      </c>
      <c r="AC226" s="328">
        <v>24</v>
      </c>
      <c r="AD226" s="328">
        <v>7.5</v>
      </c>
      <c r="AE226" s="328">
        <v>21</v>
      </c>
      <c r="AF226" s="328">
        <v>6.5625</v>
      </c>
      <c r="AG226" s="247" t="s">
        <v>3959</v>
      </c>
    </row>
    <row r="227" spans="1:33">
      <c r="A227" s="295">
        <v>218</v>
      </c>
      <c r="B227" s="584" t="s">
        <v>96</v>
      </c>
      <c r="C227" s="585">
        <v>2</v>
      </c>
      <c r="D227" s="585" t="s">
        <v>3934</v>
      </c>
      <c r="E227" s="585" t="s">
        <v>128</v>
      </c>
      <c r="F227" s="248">
        <v>320</v>
      </c>
      <c r="G227" s="247">
        <v>124</v>
      </c>
      <c r="H227" s="249">
        <v>38.75</v>
      </c>
      <c r="I227" s="247">
        <v>77</v>
      </c>
      <c r="J227" s="249">
        <v>24.0625</v>
      </c>
      <c r="K227" s="250" t="s">
        <v>3935</v>
      </c>
      <c r="M227" s="178" t="str">
        <f t="shared" si="24"/>
        <v>K</v>
      </c>
      <c r="N227" s="178" t="str">
        <f t="shared" si="25"/>
        <v>K</v>
      </c>
      <c r="O227" s="178"/>
      <c r="P227" s="184">
        <f t="shared" si="26"/>
        <v>38.75</v>
      </c>
      <c r="Q227" s="184">
        <f t="shared" si="27"/>
        <v>24.0625</v>
      </c>
      <c r="R227" s="180"/>
      <c r="S227" s="180" t="str">
        <f t="shared" si="28"/>
        <v>BETUL</v>
      </c>
      <c r="T227" s="180" t="str">
        <f t="shared" si="29"/>
        <v>BETUL</v>
      </c>
      <c r="U227" s="180" t="str">
        <f t="shared" si="30"/>
        <v>OKE</v>
      </c>
      <c r="V227" s="180" t="str">
        <f t="shared" si="31"/>
        <v>OKE</v>
      </c>
      <c r="X227" s="326" t="s">
        <v>53</v>
      </c>
      <c r="Y227" s="327">
        <v>1</v>
      </c>
      <c r="Z227" s="327" t="s">
        <v>339</v>
      </c>
      <c r="AA227" s="327" t="s">
        <v>131</v>
      </c>
      <c r="AB227" s="248">
        <v>240</v>
      </c>
      <c r="AC227" s="328">
        <v>189</v>
      </c>
      <c r="AD227" s="328">
        <v>78.75</v>
      </c>
      <c r="AE227" s="328">
        <v>203</v>
      </c>
      <c r="AF227" s="328">
        <v>84.5833333333333</v>
      </c>
      <c r="AG227" s="247" t="s">
        <v>340</v>
      </c>
    </row>
    <row r="228" spans="1:33">
      <c r="A228" s="295">
        <v>219</v>
      </c>
      <c r="B228" s="584" t="s">
        <v>96</v>
      </c>
      <c r="C228" s="585">
        <v>2</v>
      </c>
      <c r="D228" s="585" t="s">
        <v>3936</v>
      </c>
      <c r="E228" s="585" t="s">
        <v>128</v>
      </c>
      <c r="F228" s="248">
        <v>320</v>
      </c>
      <c r="G228" s="247">
        <v>132</v>
      </c>
      <c r="H228" s="249">
        <v>41.25</v>
      </c>
      <c r="I228" s="247">
        <v>79</v>
      </c>
      <c r="J228" s="249">
        <v>24.6875</v>
      </c>
      <c r="K228" s="250" t="s">
        <v>3937</v>
      </c>
      <c r="M228" s="178" t="str">
        <f t="shared" si="24"/>
        <v>K</v>
      </c>
      <c r="N228" s="178" t="str">
        <f t="shared" si="25"/>
        <v>K</v>
      </c>
      <c r="O228" s="178"/>
      <c r="P228" s="184">
        <f t="shared" si="26"/>
        <v>41.25</v>
      </c>
      <c r="Q228" s="184">
        <f t="shared" si="27"/>
        <v>24.6875</v>
      </c>
      <c r="R228" s="180"/>
      <c r="S228" s="180" t="str">
        <f t="shared" si="28"/>
        <v>BETUL</v>
      </c>
      <c r="T228" s="180" t="str">
        <f t="shared" si="29"/>
        <v>BETUL</v>
      </c>
      <c r="U228" s="180" t="str">
        <f t="shared" si="30"/>
        <v>OKE</v>
      </c>
      <c r="V228" s="180" t="str">
        <f t="shared" si="31"/>
        <v>OKE</v>
      </c>
      <c r="X228" s="326" t="s">
        <v>53</v>
      </c>
      <c r="Y228" s="327">
        <v>1</v>
      </c>
      <c r="Z228" s="327" t="s">
        <v>343</v>
      </c>
      <c r="AA228" s="327" t="s">
        <v>131</v>
      </c>
      <c r="AB228" s="248">
        <v>240</v>
      </c>
      <c r="AC228" s="328">
        <v>229</v>
      </c>
      <c r="AD228" s="328">
        <v>95.4166666666667</v>
      </c>
      <c r="AE228" s="328">
        <v>198</v>
      </c>
      <c r="AF228" s="328">
        <v>82.5</v>
      </c>
      <c r="AG228" s="247" t="s">
        <v>344</v>
      </c>
    </row>
    <row r="229" spans="1:33" ht="15" customHeight="1">
      <c r="A229" s="295">
        <v>220</v>
      </c>
      <c r="B229" s="584" t="s">
        <v>96</v>
      </c>
      <c r="C229" s="585">
        <v>2</v>
      </c>
      <c r="D229" s="585" t="s">
        <v>3938</v>
      </c>
      <c r="E229" s="585" t="s">
        <v>128</v>
      </c>
      <c r="F229" s="248">
        <v>320</v>
      </c>
      <c r="G229" s="247">
        <v>134</v>
      </c>
      <c r="H229" s="249">
        <v>41.875</v>
      </c>
      <c r="I229" s="247">
        <v>81</v>
      </c>
      <c r="J229" s="249">
        <v>25.3125</v>
      </c>
      <c r="K229" s="250" t="s">
        <v>3939</v>
      </c>
      <c r="M229" s="178" t="str">
        <f t="shared" si="24"/>
        <v>K</v>
      </c>
      <c r="N229" s="178" t="str">
        <f t="shared" si="25"/>
        <v>K</v>
      </c>
      <c r="O229" s="178"/>
      <c r="P229" s="184">
        <f t="shared" si="26"/>
        <v>41.875</v>
      </c>
      <c r="Q229" s="184">
        <f t="shared" si="27"/>
        <v>25.3125</v>
      </c>
      <c r="R229" s="180"/>
      <c r="S229" s="180" t="str">
        <f t="shared" si="28"/>
        <v>BETUL</v>
      </c>
      <c r="T229" s="180" t="str">
        <f t="shared" si="29"/>
        <v>BETUL</v>
      </c>
      <c r="U229" s="180" t="str">
        <f t="shared" si="30"/>
        <v>OKE</v>
      </c>
      <c r="V229" s="180" t="str">
        <f t="shared" si="31"/>
        <v>OKE</v>
      </c>
      <c r="X229" s="326" t="s">
        <v>53</v>
      </c>
      <c r="Y229" s="327">
        <v>1</v>
      </c>
      <c r="Z229" s="327" t="s">
        <v>367</v>
      </c>
      <c r="AA229" s="327" t="s">
        <v>131</v>
      </c>
      <c r="AB229" s="248">
        <v>240</v>
      </c>
      <c r="AC229" s="328">
        <v>230</v>
      </c>
      <c r="AD229" s="328">
        <v>95.8333333333333</v>
      </c>
      <c r="AE229" s="328">
        <v>232</v>
      </c>
      <c r="AF229" s="328">
        <v>96.6666666666667</v>
      </c>
      <c r="AG229" s="247" t="s">
        <v>368</v>
      </c>
    </row>
    <row r="230" spans="1:33">
      <c r="A230" s="295">
        <v>221</v>
      </c>
      <c r="B230" s="584" t="s">
        <v>96</v>
      </c>
      <c r="C230" s="585">
        <v>2</v>
      </c>
      <c r="D230" s="585" t="s">
        <v>3942</v>
      </c>
      <c r="E230" s="585" t="s">
        <v>128</v>
      </c>
      <c r="F230" s="248">
        <v>300</v>
      </c>
      <c r="G230" s="247">
        <v>124</v>
      </c>
      <c r="H230" s="249">
        <v>41.333333333333336</v>
      </c>
      <c r="I230" s="247">
        <v>120</v>
      </c>
      <c r="J230" s="249">
        <v>40</v>
      </c>
      <c r="K230" s="250" t="s">
        <v>3943</v>
      </c>
      <c r="M230" s="178" t="str">
        <f t="shared" si="24"/>
        <v>K</v>
      </c>
      <c r="N230" s="178" t="str">
        <f t="shared" si="25"/>
        <v>K</v>
      </c>
      <c r="O230" s="178"/>
      <c r="P230" s="184">
        <f t="shared" si="26"/>
        <v>41.333333333333336</v>
      </c>
      <c r="Q230" s="184">
        <f t="shared" si="27"/>
        <v>40</v>
      </c>
      <c r="R230" s="180"/>
      <c r="S230" s="180" t="str">
        <f t="shared" si="28"/>
        <v>BETUL</v>
      </c>
      <c r="T230" s="180" t="str">
        <f t="shared" si="29"/>
        <v>BETUL</v>
      </c>
      <c r="U230" s="180" t="str">
        <f t="shared" si="30"/>
        <v>OKE</v>
      </c>
      <c r="V230" s="180" t="str">
        <f t="shared" si="31"/>
        <v>OKE</v>
      </c>
      <c r="X230" s="326" t="s">
        <v>53</v>
      </c>
      <c r="Y230" s="327">
        <v>1</v>
      </c>
      <c r="Z230" s="327" t="s">
        <v>3960</v>
      </c>
      <c r="AA230" s="327" t="s">
        <v>128</v>
      </c>
      <c r="AB230" s="248">
        <v>400</v>
      </c>
      <c r="AC230" s="328">
        <v>0</v>
      </c>
      <c r="AD230" s="328">
        <v>0</v>
      </c>
      <c r="AE230" s="328">
        <v>0</v>
      </c>
      <c r="AF230" s="328">
        <v>0</v>
      </c>
      <c r="AG230" s="247" t="s">
        <v>3961</v>
      </c>
    </row>
    <row r="231" spans="1:33">
      <c r="A231" s="295">
        <v>222</v>
      </c>
      <c r="B231" s="584" t="s">
        <v>96</v>
      </c>
      <c r="C231" s="585">
        <v>2</v>
      </c>
      <c r="D231" s="585" t="s">
        <v>3944</v>
      </c>
      <c r="E231" s="585" t="s">
        <v>128</v>
      </c>
      <c r="F231" s="248">
        <v>300</v>
      </c>
      <c r="G231" s="247">
        <v>124</v>
      </c>
      <c r="H231" s="249">
        <v>41.333333333333336</v>
      </c>
      <c r="I231" s="247">
        <v>122</v>
      </c>
      <c r="J231" s="249">
        <v>40.666666666666664</v>
      </c>
      <c r="K231" s="250" t="s">
        <v>3945</v>
      </c>
      <c r="M231" s="178" t="str">
        <f t="shared" si="24"/>
        <v>K</v>
      </c>
      <c r="N231" s="178" t="str">
        <f t="shared" si="25"/>
        <v>K</v>
      </c>
      <c r="O231" s="178"/>
      <c r="P231" s="184">
        <f t="shared" si="26"/>
        <v>41.333333333333336</v>
      </c>
      <c r="Q231" s="184">
        <f t="shared" si="27"/>
        <v>40.666666666666664</v>
      </c>
      <c r="R231" s="180"/>
      <c r="S231" s="180" t="str">
        <f t="shared" si="28"/>
        <v>BETUL</v>
      </c>
      <c r="T231" s="180" t="str">
        <f t="shared" si="29"/>
        <v>BETUL</v>
      </c>
      <c r="U231" s="180" t="str">
        <f t="shared" si="30"/>
        <v>OKE</v>
      </c>
      <c r="V231" s="180" t="str">
        <f t="shared" si="31"/>
        <v>OKE</v>
      </c>
      <c r="X231" s="326" t="s">
        <v>53</v>
      </c>
      <c r="Y231" s="327">
        <v>1</v>
      </c>
      <c r="Z231" s="327" t="s">
        <v>3962</v>
      </c>
      <c r="AA231" s="327" t="s">
        <v>128</v>
      </c>
      <c r="AB231" s="248">
        <v>400</v>
      </c>
      <c r="AC231" s="328">
        <v>150</v>
      </c>
      <c r="AD231" s="328">
        <v>37.5</v>
      </c>
      <c r="AE231" s="328">
        <v>102</v>
      </c>
      <c r="AF231" s="328">
        <v>25.5</v>
      </c>
      <c r="AG231" s="247" t="s">
        <v>3963</v>
      </c>
    </row>
    <row r="232" spans="1:33">
      <c r="A232" s="295">
        <v>223</v>
      </c>
      <c r="B232" s="584" t="s">
        <v>96</v>
      </c>
      <c r="C232" s="585">
        <v>3</v>
      </c>
      <c r="D232" s="585" t="s">
        <v>5530</v>
      </c>
      <c r="E232" s="585" t="s">
        <v>128</v>
      </c>
      <c r="F232" s="248">
        <v>300</v>
      </c>
      <c r="G232" s="247">
        <v>183</v>
      </c>
      <c r="H232" s="249">
        <v>61</v>
      </c>
      <c r="I232" s="247">
        <v>160</v>
      </c>
      <c r="J232" s="249">
        <v>53.333333333333336</v>
      </c>
      <c r="K232" s="250"/>
      <c r="M232" s="178" t="str">
        <f t="shared" si="24"/>
        <v>K</v>
      </c>
      <c r="N232" s="178" t="str">
        <f t="shared" si="25"/>
        <v>K</v>
      </c>
      <c r="O232" s="178"/>
      <c r="P232" s="184">
        <f t="shared" si="26"/>
        <v>61</v>
      </c>
      <c r="Q232" s="184">
        <f t="shared" si="27"/>
        <v>53.333333333333336</v>
      </c>
      <c r="R232" s="180"/>
      <c r="S232" s="180" t="str">
        <f t="shared" si="28"/>
        <v>BETUL</v>
      </c>
      <c r="T232" s="180" t="str">
        <f t="shared" si="29"/>
        <v>BETUL</v>
      </c>
      <c r="U232" s="180" t="str">
        <f t="shared" si="30"/>
        <v>OKE</v>
      </c>
      <c r="V232" s="180" t="str">
        <f t="shared" si="31"/>
        <v>OKE</v>
      </c>
      <c r="X232" s="326" t="s">
        <v>53</v>
      </c>
      <c r="Y232" s="327">
        <v>1</v>
      </c>
      <c r="Z232" s="327" t="s">
        <v>3964</v>
      </c>
      <c r="AA232" s="327" t="s">
        <v>128</v>
      </c>
      <c r="AB232" s="248">
        <v>320</v>
      </c>
      <c r="AC232" s="328">
        <v>5</v>
      </c>
      <c r="AD232" s="328">
        <v>1.5625</v>
      </c>
      <c r="AE232" s="328">
        <v>5</v>
      </c>
      <c r="AF232" s="328">
        <v>1.5625</v>
      </c>
      <c r="AG232" s="247" t="s">
        <v>3959</v>
      </c>
    </row>
    <row r="233" spans="1:33">
      <c r="A233" s="295">
        <v>224</v>
      </c>
      <c r="B233" s="584" t="s">
        <v>96</v>
      </c>
      <c r="C233" s="585">
        <v>3</v>
      </c>
      <c r="D233" s="585" t="s">
        <v>5531</v>
      </c>
      <c r="E233" s="585" t="s">
        <v>128</v>
      </c>
      <c r="F233" s="248">
        <v>300</v>
      </c>
      <c r="G233" s="247">
        <v>183</v>
      </c>
      <c r="H233" s="249">
        <v>61</v>
      </c>
      <c r="I233" s="247">
        <v>160</v>
      </c>
      <c r="J233" s="249">
        <v>53.333333333333336</v>
      </c>
      <c r="K233" s="250"/>
      <c r="M233" s="178" t="str">
        <f t="shared" si="24"/>
        <v>K</v>
      </c>
      <c r="N233" s="178" t="str">
        <f t="shared" si="25"/>
        <v>K</v>
      </c>
      <c r="O233" s="178"/>
      <c r="P233" s="184">
        <f t="shared" si="26"/>
        <v>61</v>
      </c>
      <c r="Q233" s="184">
        <f t="shared" si="27"/>
        <v>53.333333333333336</v>
      </c>
      <c r="R233" s="180"/>
      <c r="S233" s="180" t="str">
        <f t="shared" si="28"/>
        <v>BETUL</v>
      </c>
      <c r="T233" s="180" t="str">
        <f t="shared" si="29"/>
        <v>BETUL</v>
      </c>
      <c r="U233" s="180" t="str">
        <f t="shared" si="30"/>
        <v>OKE</v>
      </c>
      <c r="V233" s="180" t="str">
        <f t="shared" si="31"/>
        <v>OKE</v>
      </c>
      <c r="X233" s="326" t="s">
        <v>53</v>
      </c>
      <c r="Y233" s="327">
        <v>2</v>
      </c>
      <c r="Z233" s="327" t="s">
        <v>3965</v>
      </c>
      <c r="AA233" s="327" t="s">
        <v>128</v>
      </c>
      <c r="AB233" s="248">
        <v>320</v>
      </c>
      <c r="AC233" s="328">
        <v>56</v>
      </c>
      <c r="AD233" s="328">
        <v>17.5</v>
      </c>
      <c r="AE233" s="328">
        <v>50</v>
      </c>
      <c r="AF233" s="328">
        <v>15.625</v>
      </c>
      <c r="AG233" s="247" t="s">
        <v>3966</v>
      </c>
    </row>
    <row r="234" spans="1:33">
      <c r="A234" s="295">
        <v>225</v>
      </c>
      <c r="B234" s="584" t="s">
        <v>96</v>
      </c>
      <c r="C234" s="585">
        <v>3</v>
      </c>
      <c r="D234" s="585" t="s">
        <v>5532</v>
      </c>
      <c r="E234" s="585" t="s">
        <v>128</v>
      </c>
      <c r="F234" s="248">
        <v>300</v>
      </c>
      <c r="G234" s="247">
        <v>183</v>
      </c>
      <c r="H234" s="249">
        <v>61</v>
      </c>
      <c r="I234" s="247">
        <v>160</v>
      </c>
      <c r="J234" s="249">
        <v>53.333333333333336</v>
      </c>
      <c r="K234" s="250"/>
      <c r="M234" s="178" t="str">
        <f t="shared" si="24"/>
        <v>K</v>
      </c>
      <c r="N234" s="178" t="str">
        <f t="shared" si="25"/>
        <v>K</v>
      </c>
      <c r="O234" s="178"/>
      <c r="P234" s="184">
        <f t="shared" si="26"/>
        <v>61</v>
      </c>
      <c r="Q234" s="184">
        <f t="shared" si="27"/>
        <v>53.333333333333336</v>
      </c>
      <c r="R234" s="180"/>
      <c r="S234" s="180" t="str">
        <f t="shared" si="28"/>
        <v>BETUL</v>
      </c>
      <c r="T234" s="180" t="str">
        <f t="shared" si="29"/>
        <v>BETUL</v>
      </c>
      <c r="U234" s="180" t="str">
        <f t="shared" si="30"/>
        <v>OKE</v>
      </c>
      <c r="V234" s="180" t="str">
        <f t="shared" si="31"/>
        <v>OKE</v>
      </c>
      <c r="X234" s="326" t="s">
        <v>53</v>
      </c>
      <c r="Y234" s="327">
        <v>2</v>
      </c>
      <c r="Z234" s="327" t="s">
        <v>3967</v>
      </c>
      <c r="AA234" s="327" t="s">
        <v>128</v>
      </c>
      <c r="AB234" s="248">
        <v>320</v>
      </c>
      <c r="AC234" s="328">
        <v>5</v>
      </c>
      <c r="AD234" s="328">
        <v>1.5625</v>
      </c>
      <c r="AE234" s="328">
        <v>4</v>
      </c>
      <c r="AF234" s="328">
        <v>1.25</v>
      </c>
      <c r="AG234" s="247" t="s">
        <v>3968</v>
      </c>
    </row>
    <row r="235" spans="1:33">
      <c r="A235" s="295">
        <v>226</v>
      </c>
      <c r="B235" s="584" t="s">
        <v>51</v>
      </c>
      <c r="C235" s="585">
        <v>1</v>
      </c>
      <c r="D235" s="585" t="s">
        <v>3946</v>
      </c>
      <c r="E235" s="585" t="s">
        <v>128</v>
      </c>
      <c r="F235" s="248">
        <v>320</v>
      </c>
      <c r="G235" s="247">
        <v>208</v>
      </c>
      <c r="H235" s="249">
        <v>65</v>
      </c>
      <c r="I235" s="247">
        <v>203</v>
      </c>
      <c r="J235" s="249">
        <v>63.4375</v>
      </c>
      <c r="K235" s="250" t="s">
        <v>3947</v>
      </c>
      <c r="M235" s="178" t="str">
        <f t="shared" si="24"/>
        <v>K</v>
      </c>
      <c r="N235" s="178" t="str">
        <f t="shared" si="25"/>
        <v>K</v>
      </c>
      <c r="O235" s="178"/>
      <c r="P235" s="184">
        <f t="shared" si="26"/>
        <v>65</v>
      </c>
      <c r="Q235" s="184">
        <f t="shared" si="27"/>
        <v>63.4375</v>
      </c>
      <c r="R235" s="180"/>
      <c r="S235" s="180" t="str">
        <f t="shared" si="28"/>
        <v>BETUL</v>
      </c>
      <c r="T235" s="180" t="str">
        <f t="shared" si="29"/>
        <v>BETUL</v>
      </c>
      <c r="U235" s="180" t="str">
        <f t="shared" si="30"/>
        <v>OKE</v>
      </c>
      <c r="V235" s="180" t="str">
        <f t="shared" si="31"/>
        <v>OKE</v>
      </c>
      <c r="X235" s="326" t="s">
        <v>53</v>
      </c>
      <c r="Y235" s="327">
        <v>2</v>
      </c>
      <c r="Z235" s="327" t="s">
        <v>3969</v>
      </c>
      <c r="AA235" s="327" t="s">
        <v>128</v>
      </c>
      <c r="AB235" s="248">
        <v>320</v>
      </c>
      <c r="AC235" s="328">
        <v>121</v>
      </c>
      <c r="AD235" s="328">
        <v>37.8125</v>
      </c>
      <c r="AE235" s="328">
        <v>111</v>
      </c>
      <c r="AF235" s="328">
        <v>34.6875</v>
      </c>
      <c r="AG235" s="247" t="s">
        <v>3970</v>
      </c>
    </row>
    <row r="236" spans="1:33" ht="14.25" customHeight="1">
      <c r="A236" s="295">
        <v>227</v>
      </c>
      <c r="B236" s="584" t="s">
        <v>51</v>
      </c>
      <c r="C236" s="585">
        <v>1</v>
      </c>
      <c r="D236" s="585" t="s">
        <v>3948</v>
      </c>
      <c r="E236" s="585" t="s">
        <v>131</v>
      </c>
      <c r="F236" s="248">
        <v>240</v>
      </c>
      <c r="G236" s="247">
        <v>121</v>
      </c>
      <c r="H236" s="249">
        <v>50.416666666666664</v>
      </c>
      <c r="I236" s="247">
        <v>113</v>
      </c>
      <c r="J236" s="249">
        <v>47.083333333333336</v>
      </c>
      <c r="K236" s="250" t="s">
        <v>3949</v>
      </c>
      <c r="M236" s="178" t="str">
        <f t="shared" si="24"/>
        <v>K</v>
      </c>
      <c r="N236" s="178" t="str">
        <f t="shared" si="25"/>
        <v>K</v>
      </c>
      <c r="O236" s="178"/>
      <c r="P236" s="184">
        <f t="shared" si="26"/>
        <v>50.416666666666664</v>
      </c>
      <c r="Q236" s="184">
        <f t="shared" si="27"/>
        <v>47.083333333333336</v>
      </c>
      <c r="R236" s="180"/>
      <c r="S236" s="180" t="str">
        <f t="shared" si="28"/>
        <v>BETUL</v>
      </c>
      <c r="T236" s="180" t="str">
        <f t="shared" si="29"/>
        <v>BETUL</v>
      </c>
      <c r="U236" s="180" t="str">
        <f t="shared" si="30"/>
        <v>OKE</v>
      </c>
      <c r="V236" s="180" t="str">
        <f t="shared" si="31"/>
        <v>OKE</v>
      </c>
      <c r="X236" s="326" t="s">
        <v>53</v>
      </c>
      <c r="Y236" s="327">
        <v>2</v>
      </c>
      <c r="Z236" s="327" t="s">
        <v>3971</v>
      </c>
      <c r="AA236" s="327" t="s">
        <v>128</v>
      </c>
      <c r="AB236" s="248">
        <v>320</v>
      </c>
      <c r="AC236" s="328">
        <v>165</v>
      </c>
      <c r="AD236" s="328">
        <v>51.5625</v>
      </c>
      <c r="AE236" s="328">
        <v>159</v>
      </c>
      <c r="AF236" s="328">
        <v>49.6875</v>
      </c>
      <c r="AG236" s="247" t="s">
        <v>3972</v>
      </c>
    </row>
    <row r="237" spans="1:33">
      <c r="A237" s="295">
        <v>228</v>
      </c>
      <c r="B237" s="584" t="s">
        <v>51</v>
      </c>
      <c r="C237" s="585">
        <v>1</v>
      </c>
      <c r="D237" s="585" t="s">
        <v>311</v>
      </c>
      <c r="E237" s="585" t="s">
        <v>131</v>
      </c>
      <c r="F237" s="248">
        <v>240</v>
      </c>
      <c r="G237" s="247">
        <v>197</v>
      </c>
      <c r="H237" s="249">
        <v>82.083333333333329</v>
      </c>
      <c r="I237" s="247">
        <v>194</v>
      </c>
      <c r="J237" s="249">
        <v>80.833333333333329</v>
      </c>
      <c r="K237" s="250" t="s">
        <v>312</v>
      </c>
      <c r="M237" s="178" t="str">
        <f t="shared" si="24"/>
        <v>B</v>
      </c>
      <c r="N237" s="178" t="str">
        <f t="shared" si="25"/>
        <v>B</v>
      </c>
      <c r="O237" s="178"/>
      <c r="P237" s="184">
        <f t="shared" si="26"/>
        <v>82.083333333333329</v>
      </c>
      <c r="Q237" s="184">
        <f t="shared" si="27"/>
        <v>80.833333333333329</v>
      </c>
      <c r="R237" s="180"/>
      <c r="S237" s="180" t="str">
        <f t="shared" si="28"/>
        <v>BETUL</v>
      </c>
      <c r="T237" s="180" t="str">
        <f t="shared" si="29"/>
        <v>BETUL</v>
      </c>
      <c r="U237" s="180" t="str">
        <f t="shared" si="30"/>
        <v>OKE</v>
      </c>
      <c r="V237" s="180" t="str">
        <f t="shared" si="31"/>
        <v>OKE</v>
      </c>
      <c r="X237" s="326" t="s">
        <v>53</v>
      </c>
      <c r="Y237" s="327">
        <v>2</v>
      </c>
      <c r="Z237" s="327" t="s">
        <v>3973</v>
      </c>
      <c r="AA237" s="327" t="s">
        <v>128</v>
      </c>
      <c r="AB237" s="248">
        <v>320</v>
      </c>
      <c r="AC237" s="328">
        <v>64</v>
      </c>
      <c r="AD237" s="328">
        <v>20</v>
      </c>
      <c r="AE237" s="328">
        <v>32</v>
      </c>
      <c r="AF237" s="328">
        <v>10</v>
      </c>
      <c r="AG237" s="247" t="s">
        <v>3974</v>
      </c>
    </row>
    <row r="238" spans="1:33">
      <c r="A238" s="295">
        <v>229</v>
      </c>
      <c r="B238" s="584" t="s">
        <v>51</v>
      </c>
      <c r="C238" s="585">
        <v>2</v>
      </c>
      <c r="D238" s="585" t="s">
        <v>313</v>
      </c>
      <c r="E238" s="585" t="s">
        <v>131</v>
      </c>
      <c r="F238" s="248">
        <v>240</v>
      </c>
      <c r="G238" s="247">
        <v>167</v>
      </c>
      <c r="H238" s="249">
        <v>69.583333333333329</v>
      </c>
      <c r="I238" s="247">
        <v>172</v>
      </c>
      <c r="J238" s="249">
        <v>71.666666666666671</v>
      </c>
      <c r="K238" s="250" t="s">
        <v>314</v>
      </c>
      <c r="M238" s="178" t="str">
        <f t="shared" si="24"/>
        <v>K</v>
      </c>
      <c r="N238" s="178" t="str">
        <f t="shared" si="25"/>
        <v>K</v>
      </c>
      <c r="O238" s="178"/>
      <c r="P238" s="184">
        <f t="shared" si="26"/>
        <v>69.583333333333329</v>
      </c>
      <c r="Q238" s="184">
        <f t="shared" si="27"/>
        <v>71.666666666666671</v>
      </c>
      <c r="R238" s="180"/>
      <c r="S238" s="180" t="str">
        <f t="shared" si="28"/>
        <v>BETUL</v>
      </c>
      <c r="T238" s="180" t="str">
        <f t="shared" si="29"/>
        <v>BETUL</v>
      </c>
      <c r="U238" s="180" t="str">
        <f t="shared" si="30"/>
        <v>OKE</v>
      </c>
      <c r="V238" s="180" t="str">
        <f t="shared" si="31"/>
        <v>OKE</v>
      </c>
      <c r="X238" s="326" t="s">
        <v>53</v>
      </c>
      <c r="Y238" s="327">
        <v>2</v>
      </c>
      <c r="Z238" s="327" t="s">
        <v>3977</v>
      </c>
      <c r="AA238" s="327" t="s">
        <v>128</v>
      </c>
      <c r="AB238" s="248">
        <v>348</v>
      </c>
      <c r="AC238" s="328">
        <v>108</v>
      </c>
      <c r="AD238" s="328">
        <v>31.034482758620701</v>
      </c>
      <c r="AE238" s="328">
        <v>115</v>
      </c>
      <c r="AF238" s="328">
        <v>33.045977011494301</v>
      </c>
      <c r="AG238" s="247" t="s">
        <v>3978</v>
      </c>
    </row>
    <row r="239" spans="1:33">
      <c r="A239" s="295">
        <v>230</v>
      </c>
      <c r="B239" s="584" t="s">
        <v>51</v>
      </c>
      <c r="C239" s="585">
        <v>2</v>
      </c>
      <c r="D239" s="585" t="s">
        <v>352</v>
      </c>
      <c r="E239" s="585" t="s">
        <v>131</v>
      </c>
      <c r="F239" s="248">
        <v>240</v>
      </c>
      <c r="G239" s="247">
        <v>201</v>
      </c>
      <c r="H239" s="249">
        <v>83.75</v>
      </c>
      <c r="I239" s="247">
        <v>174</v>
      </c>
      <c r="J239" s="249">
        <v>72.5</v>
      </c>
      <c r="K239" s="250" t="s">
        <v>353</v>
      </c>
      <c r="M239" s="178" t="str">
        <f t="shared" si="24"/>
        <v>B</v>
      </c>
      <c r="N239" s="178" t="str">
        <f t="shared" si="25"/>
        <v>K</v>
      </c>
      <c r="O239" s="178"/>
      <c r="P239" s="184">
        <f t="shared" si="26"/>
        <v>83.75</v>
      </c>
      <c r="Q239" s="184">
        <f t="shared" si="27"/>
        <v>72.5</v>
      </c>
      <c r="R239" s="180"/>
      <c r="S239" s="180" t="str">
        <f t="shared" si="28"/>
        <v>BETUL</v>
      </c>
      <c r="T239" s="180" t="str">
        <f t="shared" si="29"/>
        <v>BETUL</v>
      </c>
      <c r="U239" s="180" t="str">
        <f t="shared" si="30"/>
        <v>OKE</v>
      </c>
      <c r="V239" s="180" t="str">
        <f t="shared" si="31"/>
        <v>OKE</v>
      </c>
      <c r="X239" s="326" t="s">
        <v>53</v>
      </c>
      <c r="Y239" s="327">
        <v>3</v>
      </c>
      <c r="Z239" s="327" t="s">
        <v>3979</v>
      </c>
      <c r="AA239" s="327" t="s">
        <v>128</v>
      </c>
      <c r="AB239" s="248">
        <v>320</v>
      </c>
      <c r="AC239" s="328">
        <v>0</v>
      </c>
      <c r="AD239" s="328">
        <v>0</v>
      </c>
      <c r="AE239" s="328">
        <v>0</v>
      </c>
      <c r="AF239" s="328">
        <v>0</v>
      </c>
      <c r="AG239" s="247" t="s">
        <v>3980</v>
      </c>
    </row>
    <row r="240" spans="1:33">
      <c r="A240" s="295">
        <v>231</v>
      </c>
      <c r="B240" s="584" t="s">
        <v>51</v>
      </c>
      <c r="C240" s="585">
        <v>3</v>
      </c>
      <c r="D240" s="585" t="s">
        <v>317</v>
      </c>
      <c r="E240" s="585" t="s">
        <v>131</v>
      </c>
      <c r="F240" s="248">
        <v>240</v>
      </c>
      <c r="G240" s="247">
        <v>253</v>
      </c>
      <c r="H240" s="249">
        <v>105.41666666666667</v>
      </c>
      <c r="I240" s="247">
        <v>250</v>
      </c>
      <c r="J240" s="249">
        <v>104.16666666666667</v>
      </c>
      <c r="K240" s="250" t="s">
        <v>318</v>
      </c>
      <c r="M240" s="178" t="str">
        <f t="shared" si="24"/>
        <v>B</v>
      </c>
      <c r="N240" s="178" t="str">
        <f t="shared" si="25"/>
        <v>B</v>
      </c>
      <c r="O240" s="178"/>
      <c r="P240" s="184">
        <f t="shared" si="26"/>
        <v>105.41666666666667</v>
      </c>
      <c r="Q240" s="184">
        <f t="shared" si="27"/>
        <v>104.16666666666667</v>
      </c>
      <c r="R240" s="180"/>
      <c r="S240" s="180" t="str">
        <f t="shared" si="28"/>
        <v>BETUL</v>
      </c>
      <c r="T240" s="180" t="str">
        <f t="shared" si="29"/>
        <v>BETUL</v>
      </c>
      <c r="U240" s="180" t="str">
        <f t="shared" si="30"/>
        <v>CEK KEMBALI</v>
      </c>
      <c r="V240" s="180" t="str">
        <f t="shared" si="31"/>
        <v>CEK KEMBALI</v>
      </c>
      <c r="X240" s="326" t="s">
        <v>53</v>
      </c>
      <c r="Y240" s="327">
        <v>3</v>
      </c>
      <c r="Z240" s="327" t="s">
        <v>3981</v>
      </c>
      <c r="AA240" s="327" t="s">
        <v>128</v>
      </c>
      <c r="AB240" s="248">
        <v>320</v>
      </c>
      <c r="AC240" s="328">
        <v>175</v>
      </c>
      <c r="AD240" s="328">
        <v>54.6875</v>
      </c>
      <c r="AE240" s="328">
        <v>173</v>
      </c>
      <c r="AF240" s="328">
        <v>54.0625</v>
      </c>
      <c r="AG240" s="247" t="s">
        <v>3982</v>
      </c>
    </row>
    <row r="241" spans="1:33">
      <c r="A241" s="295">
        <v>232</v>
      </c>
      <c r="B241" s="584" t="s">
        <v>51</v>
      </c>
      <c r="C241" s="585">
        <v>3</v>
      </c>
      <c r="D241" s="585" t="s">
        <v>3950</v>
      </c>
      <c r="E241" s="585" t="s">
        <v>131</v>
      </c>
      <c r="F241" s="248">
        <v>240</v>
      </c>
      <c r="G241" s="247">
        <v>97</v>
      </c>
      <c r="H241" s="249">
        <v>40.416666666666664</v>
      </c>
      <c r="I241" s="247">
        <v>97</v>
      </c>
      <c r="J241" s="249">
        <v>40.416666666666664</v>
      </c>
      <c r="K241" s="250" t="s">
        <v>3951</v>
      </c>
      <c r="M241" s="178" t="str">
        <f t="shared" si="24"/>
        <v>K</v>
      </c>
      <c r="N241" s="178" t="str">
        <f t="shared" si="25"/>
        <v>K</v>
      </c>
      <c r="O241" s="178"/>
      <c r="P241" s="184">
        <f t="shared" si="26"/>
        <v>40.416666666666664</v>
      </c>
      <c r="Q241" s="184">
        <f t="shared" si="27"/>
        <v>40.416666666666664</v>
      </c>
      <c r="R241" s="180"/>
      <c r="S241" s="180" t="str">
        <f t="shared" si="28"/>
        <v>BETUL</v>
      </c>
      <c r="T241" s="180" t="str">
        <f t="shared" si="29"/>
        <v>BETUL</v>
      </c>
      <c r="U241" s="180" t="str">
        <f t="shared" si="30"/>
        <v>OKE</v>
      </c>
      <c r="V241" s="180" t="str">
        <f t="shared" si="31"/>
        <v>OKE</v>
      </c>
      <c r="X241" s="326" t="s">
        <v>53</v>
      </c>
      <c r="Y241" s="327">
        <v>3</v>
      </c>
      <c r="Z241" s="327" t="s">
        <v>347</v>
      </c>
      <c r="AA241" s="327" t="s">
        <v>128</v>
      </c>
      <c r="AB241" s="248">
        <v>320</v>
      </c>
      <c r="AC241" s="328">
        <v>131</v>
      </c>
      <c r="AD241" s="328">
        <v>40.9375</v>
      </c>
      <c r="AE241" s="328">
        <v>138</v>
      </c>
      <c r="AF241" s="328">
        <v>43.125</v>
      </c>
      <c r="AG241" s="247" t="s">
        <v>348</v>
      </c>
    </row>
    <row r="242" spans="1:33">
      <c r="A242" s="295">
        <v>233</v>
      </c>
      <c r="B242" s="584" t="s">
        <v>51</v>
      </c>
      <c r="C242" s="585">
        <v>3</v>
      </c>
      <c r="D242" s="585" t="s">
        <v>321</v>
      </c>
      <c r="E242" s="585" t="s">
        <v>131</v>
      </c>
      <c r="F242" s="248">
        <v>240</v>
      </c>
      <c r="G242" s="247">
        <v>196</v>
      </c>
      <c r="H242" s="249">
        <v>81.666666666666671</v>
      </c>
      <c r="I242" s="247">
        <v>193</v>
      </c>
      <c r="J242" s="249">
        <v>80.416666666666671</v>
      </c>
      <c r="K242" s="250" t="s">
        <v>322</v>
      </c>
      <c r="M242" s="178" t="str">
        <f t="shared" si="24"/>
        <v>B</v>
      </c>
      <c r="N242" s="178" t="str">
        <f t="shared" si="25"/>
        <v>B</v>
      </c>
      <c r="O242" s="178"/>
      <c r="P242" s="184">
        <f t="shared" si="26"/>
        <v>81.666666666666671</v>
      </c>
      <c r="Q242" s="184">
        <f t="shared" si="27"/>
        <v>80.416666666666671</v>
      </c>
      <c r="R242" s="180"/>
      <c r="S242" s="180" t="str">
        <f t="shared" si="28"/>
        <v>BETUL</v>
      </c>
      <c r="T242" s="180" t="str">
        <f t="shared" si="29"/>
        <v>BETUL</v>
      </c>
      <c r="U242" s="180" t="str">
        <f t="shared" si="30"/>
        <v>OKE</v>
      </c>
      <c r="V242" s="180" t="str">
        <f t="shared" si="31"/>
        <v>OKE</v>
      </c>
      <c r="X242" s="326" t="s">
        <v>53</v>
      </c>
      <c r="Y242" s="327">
        <v>3</v>
      </c>
      <c r="Z242" s="327" t="s">
        <v>3983</v>
      </c>
      <c r="AA242" s="327" t="s">
        <v>128</v>
      </c>
      <c r="AB242" s="248">
        <v>300</v>
      </c>
      <c r="AC242" s="328">
        <v>148</v>
      </c>
      <c r="AD242" s="328">
        <v>49.3333333333333</v>
      </c>
      <c r="AE242" s="328">
        <v>144</v>
      </c>
      <c r="AF242" s="328">
        <v>48</v>
      </c>
      <c r="AG242" s="247" t="s">
        <v>3984</v>
      </c>
    </row>
    <row r="243" spans="1:33">
      <c r="A243" s="295">
        <v>234</v>
      </c>
      <c r="B243" s="584" t="s">
        <v>51</v>
      </c>
      <c r="C243" s="585">
        <v>3</v>
      </c>
      <c r="D243" s="585" t="s">
        <v>325</v>
      </c>
      <c r="E243" s="585" t="s">
        <v>131</v>
      </c>
      <c r="F243" s="248">
        <v>320</v>
      </c>
      <c r="G243" s="247">
        <v>230</v>
      </c>
      <c r="H243" s="249">
        <v>71.875</v>
      </c>
      <c r="I243" s="247">
        <v>123</v>
      </c>
      <c r="J243" s="249">
        <v>38.4375</v>
      </c>
      <c r="K243" s="250" t="s">
        <v>326</v>
      </c>
      <c r="M243" s="178" t="str">
        <f t="shared" si="24"/>
        <v>K</v>
      </c>
      <c r="N243" s="178" t="str">
        <f t="shared" si="25"/>
        <v>K</v>
      </c>
      <c r="O243" s="178"/>
      <c r="P243" s="184">
        <f t="shared" si="26"/>
        <v>71.875</v>
      </c>
      <c r="Q243" s="184">
        <f t="shared" si="27"/>
        <v>38.4375</v>
      </c>
      <c r="R243" s="180"/>
      <c r="S243" s="180" t="str">
        <f t="shared" si="28"/>
        <v>BETUL</v>
      </c>
      <c r="T243" s="180" t="str">
        <f t="shared" si="29"/>
        <v>BETUL</v>
      </c>
      <c r="U243" s="180" t="str">
        <f t="shared" si="30"/>
        <v>OKE</v>
      </c>
      <c r="V243" s="180" t="str">
        <f t="shared" si="31"/>
        <v>OKE</v>
      </c>
      <c r="X243" s="326" t="s">
        <v>53</v>
      </c>
      <c r="Y243" s="327">
        <v>3</v>
      </c>
      <c r="Z243" s="327" t="s">
        <v>3985</v>
      </c>
      <c r="AA243" s="327" t="s">
        <v>128</v>
      </c>
      <c r="AB243" s="248">
        <v>450</v>
      </c>
      <c r="AC243" s="328">
        <v>0</v>
      </c>
      <c r="AD243" s="328">
        <v>0</v>
      </c>
      <c r="AE243" s="328">
        <v>0</v>
      </c>
      <c r="AF243" s="328">
        <v>0</v>
      </c>
      <c r="AG243" s="247" t="s">
        <v>3986</v>
      </c>
    </row>
    <row r="244" spans="1:33">
      <c r="A244" s="295">
        <v>235</v>
      </c>
      <c r="B244" s="584" t="s">
        <v>51</v>
      </c>
      <c r="C244" s="585">
        <v>4</v>
      </c>
      <c r="D244" s="585" t="s">
        <v>329</v>
      </c>
      <c r="E244" s="585" t="s">
        <v>131</v>
      </c>
      <c r="F244" s="248">
        <v>320</v>
      </c>
      <c r="G244" s="247">
        <v>20</v>
      </c>
      <c r="H244" s="249">
        <v>6.25</v>
      </c>
      <c r="I244" s="247">
        <v>20</v>
      </c>
      <c r="J244" s="249">
        <v>6.25</v>
      </c>
      <c r="K244" s="250" t="s">
        <v>314</v>
      </c>
      <c r="M244" s="178" t="str">
        <f t="shared" si="24"/>
        <v>K</v>
      </c>
      <c r="N244" s="178" t="str">
        <f t="shared" si="25"/>
        <v>K</v>
      </c>
      <c r="O244" s="178"/>
      <c r="P244" s="184">
        <f t="shared" si="26"/>
        <v>6.25</v>
      </c>
      <c r="Q244" s="184">
        <f t="shared" si="27"/>
        <v>6.25</v>
      </c>
      <c r="R244" s="180"/>
      <c r="S244" s="180" t="str">
        <f t="shared" si="28"/>
        <v>BETUL</v>
      </c>
      <c r="T244" s="180" t="str">
        <f t="shared" si="29"/>
        <v>BETUL</v>
      </c>
      <c r="U244" s="180" t="str">
        <f t="shared" si="30"/>
        <v>OKE</v>
      </c>
      <c r="V244" s="180" t="str">
        <f t="shared" si="31"/>
        <v>OKE</v>
      </c>
      <c r="X244" s="326" t="s">
        <v>97</v>
      </c>
      <c r="Y244" s="327">
        <v>1</v>
      </c>
      <c r="Z244" s="327" t="s">
        <v>3987</v>
      </c>
      <c r="AA244" s="327" t="s">
        <v>128</v>
      </c>
      <c r="AB244" s="248">
        <v>400</v>
      </c>
      <c r="AC244" s="328">
        <v>130</v>
      </c>
      <c r="AD244" s="328">
        <v>32.5</v>
      </c>
      <c r="AE244" s="328">
        <v>110</v>
      </c>
      <c r="AF244" s="328">
        <v>27.5</v>
      </c>
      <c r="AG244" s="247" t="s">
        <v>3988</v>
      </c>
    </row>
    <row r="245" spans="1:33">
      <c r="A245" s="295">
        <v>236</v>
      </c>
      <c r="B245" s="584" t="s">
        <v>51</v>
      </c>
      <c r="C245" s="585">
        <v>4</v>
      </c>
      <c r="D245" s="585" t="s">
        <v>3975</v>
      </c>
      <c r="E245" s="585" t="s">
        <v>131</v>
      </c>
      <c r="F245" s="248">
        <v>365</v>
      </c>
      <c r="G245" s="247">
        <v>30</v>
      </c>
      <c r="H245" s="249">
        <v>8.2191780821917799</v>
      </c>
      <c r="I245" s="247">
        <v>168</v>
      </c>
      <c r="J245" s="249">
        <v>46.027397260273972</v>
      </c>
      <c r="K245" s="250" t="s">
        <v>3976</v>
      </c>
      <c r="M245" s="178" t="str">
        <f t="shared" si="24"/>
        <v>K</v>
      </c>
      <c r="N245" s="178" t="str">
        <f t="shared" si="25"/>
        <v>K</v>
      </c>
      <c r="O245" s="178"/>
      <c r="P245" s="184">
        <f t="shared" si="26"/>
        <v>8.2191780821917799</v>
      </c>
      <c r="Q245" s="184">
        <f t="shared" si="27"/>
        <v>46.027397260273972</v>
      </c>
      <c r="R245" s="180"/>
      <c r="S245" s="180" t="str">
        <f t="shared" si="28"/>
        <v>BETUL</v>
      </c>
      <c r="T245" s="180" t="str">
        <f t="shared" si="29"/>
        <v>BETUL</v>
      </c>
      <c r="U245" s="180" t="str">
        <f t="shared" si="30"/>
        <v>OKE</v>
      </c>
      <c r="V245" s="180" t="str">
        <f t="shared" si="31"/>
        <v>OKE</v>
      </c>
      <c r="X245" s="326" t="s">
        <v>97</v>
      </c>
      <c r="Y245" s="327">
        <v>1</v>
      </c>
      <c r="Z245" s="327" t="s">
        <v>3989</v>
      </c>
      <c r="AA245" s="327" t="s">
        <v>128</v>
      </c>
      <c r="AB245" s="248">
        <v>400</v>
      </c>
      <c r="AC245" s="328">
        <v>147</v>
      </c>
      <c r="AD245" s="328">
        <v>36.75</v>
      </c>
      <c r="AE245" s="328">
        <v>116</v>
      </c>
      <c r="AF245" s="328">
        <v>29</v>
      </c>
      <c r="AG245" s="247" t="s">
        <v>3988</v>
      </c>
    </row>
    <row r="246" spans="1:33">
      <c r="A246" s="295">
        <v>237</v>
      </c>
      <c r="B246" s="584" t="s">
        <v>57</v>
      </c>
      <c r="C246" s="585">
        <v>1</v>
      </c>
      <c r="D246" s="585" t="s">
        <v>3952</v>
      </c>
      <c r="E246" s="585" t="s">
        <v>131</v>
      </c>
      <c r="F246" s="248">
        <v>240</v>
      </c>
      <c r="G246" s="247">
        <v>79</v>
      </c>
      <c r="H246" s="249">
        <v>32.916666666666664</v>
      </c>
      <c r="I246" s="247">
        <v>86</v>
      </c>
      <c r="J246" s="249">
        <v>35.833333333333336</v>
      </c>
      <c r="K246" s="250" t="s">
        <v>3953</v>
      </c>
      <c r="M246" s="178" t="str">
        <f t="shared" si="24"/>
        <v>K</v>
      </c>
      <c r="N246" s="178" t="str">
        <f t="shared" si="25"/>
        <v>K</v>
      </c>
      <c r="O246" s="178"/>
      <c r="P246" s="184">
        <f t="shared" si="26"/>
        <v>32.916666666666664</v>
      </c>
      <c r="Q246" s="184">
        <f t="shared" si="27"/>
        <v>35.833333333333336</v>
      </c>
      <c r="R246" s="180"/>
      <c r="S246" s="180" t="str">
        <f t="shared" si="28"/>
        <v>BETUL</v>
      </c>
      <c r="T246" s="180" t="str">
        <f t="shared" si="29"/>
        <v>BETUL</v>
      </c>
      <c r="U246" s="180" t="str">
        <f t="shared" si="30"/>
        <v>OKE</v>
      </c>
      <c r="V246" s="180" t="str">
        <f t="shared" si="31"/>
        <v>OKE</v>
      </c>
      <c r="X246" s="326" t="s">
        <v>97</v>
      </c>
      <c r="Y246" s="327">
        <v>1</v>
      </c>
      <c r="Z246" s="327" t="s">
        <v>3990</v>
      </c>
      <c r="AA246" s="327" t="s">
        <v>128</v>
      </c>
      <c r="AB246" s="248">
        <v>320</v>
      </c>
      <c r="AC246" s="328">
        <v>235</v>
      </c>
      <c r="AD246" s="328">
        <v>73.4375</v>
      </c>
      <c r="AE246" s="328">
        <v>218</v>
      </c>
      <c r="AF246" s="328">
        <v>68.125</v>
      </c>
      <c r="AG246" s="247" t="s">
        <v>3991</v>
      </c>
    </row>
    <row r="247" spans="1:33">
      <c r="A247" s="295">
        <v>238</v>
      </c>
      <c r="B247" s="584" t="s">
        <v>57</v>
      </c>
      <c r="C247" s="585">
        <v>1</v>
      </c>
      <c r="D247" s="585" t="s">
        <v>330</v>
      </c>
      <c r="E247" s="585" t="s">
        <v>131</v>
      </c>
      <c r="F247" s="248">
        <v>240</v>
      </c>
      <c r="G247" s="247">
        <v>267</v>
      </c>
      <c r="H247" s="249">
        <v>111.25</v>
      </c>
      <c r="I247" s="247">
        <v>219</v>
      </c>
      <c r="J247" s="249">
        <v>91.25</v>
      </c>
      <c r="K247" s="250" t="s">
        <v>331</v>
      </c>
      <c r="M247" s="178" t="str">
        <f t="shared" si="24"/>
        <v>B</v>
      </c>
      <c r="N247" s="178" t="str">
        <f t="shared" si="25"/>
        <v>B</v>
      </c>
      <c r="O247" s="178"/>
      <c r="P247" s="184">
        <f t="shared" si="26"/>
        <v>111.25</v>
      </c>
      <c r="Q247" s="184">
        <f t="shared" si="27"/>
        <v>91.25</v>
      </c>
      <c r="R247" s="180"/>
      <c r="S247" s="180" t="str">
        <f t="shared" si="28"/>
        <v>BETUL</v>
      </c>
      <c r="T247" s="180" t="str">
        <f t="shared" si="29"/>
        <v>BETUL</v>
      </c>
      <c r="U247" s="180" t="str">
        <f t="shared" si="30"/>
        <v>CEK KEMBALI</v>
      </c>
      <c r="V247" s="180" t="str">
        <f t="shared" si="31"/>
        <v>OKE</v>
      </c>
      <c r="X247" s="326" t="s">
        <v>97</v>
      </c>
      <c r="Y247" s="327">
        <v>1</v>
      </c>
      <c r="Z247" s="327" t="s">
        <v>3992</v>
      </c>
      <c r="AA247" s="327" t="s">
        <v>128</v>
      </c>
      <c r="AB247" s="248">
        <v>320</v>
      </c>
      <c r="AC247" s="328">
        <v>151</v>
      </c>
      <c r="AD247" s="328">
        <v>47.1875</v>
      </c>
      <c r="AE247" s="328">
        <v>137</v>
      </c>
      <c r="AF247" s="328">
        <v>42.8125</v>
      </c>
      <c r="AG247" s="247" t="s">
        <v>3993</v>
      </c>
    </row>
    <row r="248" spans="1:33">
      <c r="A248" s="295">
        <v>239</v>
      </c>
      <c r="B248" s="584" t="s">
        <v>57</v>
      </c>
      <c r="C248" s="585">
        <v>2</v>
      </c>
      <c r="D248" s="585" t="s">
        <v>332</v>
      </c>
      <c r="E248" s="585" t="s">
        <v>131</v>
      </c>
      <c r="F248" s="248">
        <v>240</v>
      </c>
      <c r="G248" s="247">
        <v>150</v>
      </c>
      <c r="H248" s="249">
        <v>62.5</v>
      </c>
      <c r="I248" s="247">
        <v>98</v>
      </c>
      <c r="J248" s="249">
        <v>40.833333333333336</v>
      </c>
      <c r="K248" s="250" t="s">
        <v>333</v>
      </c>
      <c r="M248" s="178" t="str">
        <f t="shared" si="24"/>
        <v>K</v>
      </c>
      <c r="N248" s="178" t="str">
        <f t="shared" si="25"/>
        <v>K</v>
      </c>
      <c r="O248" s="178"/>
      <c r="P248" s="184">
        <f t="shared" si="26"/>
        <v>62.5</v>
      </c>
      <c r="Q248" s="184">
        <f t="shared" si="27"/>
        <v>40.833333333333336</v>
      </c>
      <c r="R248" s="180"/>
      <c r="S248" s="180" t="str">
        <f t="shared" si="28"/>
        <v>BETUL</v>
      </c>
      <c r="T248" s="180" t="str">
        <f t="shared" si="29"/>
        <v>BETUL</v>
      </c>
      <c r="U248" s="180" t="str">
        <f t="shared" si="30"/>
        <v>OKE</v>
      </c>
      <c r="V248" s="180" t="str">
        <f t="shared" si="31"/>
        <v>OKE</v>
      </c>
      <c r="X248" s="326" t="s">
        <v>97</v>
      </c>
      <c r="Y248" s="327">
        <v>1</v>
      </c>
      <c r="Z248" s="327" t="s">
        <v>3994</v>
      </c>
      <c r="AA248" s="327" t="s">
        <v>128</v>
      </c>
      <c r="AB248" s="248">
        <v>320</v>
      </c>
      <c r="AC248" s="328">
        <v>209</v>
      </c>
      <c r="AD248" s="328">
        <v>65.3125</v>
      </c>
      <c r="AE248" s="328">
        <v>200</v>
      </c>
      <c r="AF248" s="328">
        <v>62.5</v>
      </c>
      <c r="AG248" s="247" t="s">
        <v>3995</v>
      </c>
    </row>
    <row r="249" spans="1:33">
      <c r="A249" s="295">
        <v>240</v>
      </c>
      <c r="B249" s="584" t="s">
        <v>57</v>
      </c>
      <c r="C249" s="585">
        <v>2</v>
      </c>
      <c r="D249" s="585" t="s">
        <v>334</v>
      </c>
      <c r="E249" s="585" t="s">
        <v>131</v>
      </c>
      <c r="F249" s="248">
        <v>240</v>
      </c>
      <c r="G249" s="247">
        <v>255</v>
      </c>
      <c r="H249" s="249">
        <v>106.25</v>
      </c>
      <c r="I249" s="247">
        <v>252</v>
      </c>
      <c r="J249" s="249">
        <v>105</v>
      </c>
      <c r="K249" s="250" t="s">
        <v>335</v>
      </c>
      <c r="M249" s="178" t="str">
        <f t="shared" si="24"/>
        <v>B</v>
      </c>
      <c r="N249" s="178" t="str">
        <f t="shared" si="25"/>
        <v>B</v>
      </c>
      <c r="O249" s="178"/>
      <c r="P249" s="184">
        <f t="shared" si="26"/>
        <v>106.25</v>
      </c>
      <c r="Q249" s="184">
        <f t="shared" si="27"/>
        <v>105</v>
      </c>
      <c r="R249" s="180"/>
      <c r="S249" s="180" t="str">
        <f t="shared" si="28"/>
        <v>BETUL</v>
      </c>
      <c r="T249" s="180" t="str">
        <f t="shared" si="29"/>
        <v>BETUL</v>
      </c>
      <c r="U249" s="180" t="str">
        <f t="shared" si="30"/>
        <v>CEK KEMBALI</v>
      </c>
      <c r="V249" s="180" t="str">
        <f t="shared" si="31"/>
        <v>CEK KEMBALI</v>
      </c>
      <c r="X249" s="326" t="s">
        <v>97</v>
      </c>
      <c r="Y249" s="327">
        <v>1</v>
      </c>
      <c r="Z249" s="327" t="s">
        <v>3996</v>
      </c>
      <c r="AA249" s="327" t="s">
        <v>128</v>
      </c>
      <c r="AB249" s="248">
        <v>320</v>
      </c>
      <c r="AC249" s="328">
        <v>118</v>
      </c>
      <c r="AD249" s="328">
        <v>36.875</v>
      </c>
      <c r="AE249" s="328">
        <v>96</v>
      </c>
      <c r="AF249" s="328">
        <v>30</v>
      </c>
      <c r="AG249" s="247" t="s">
        <v>3991</v>
      </c>
    </row>
    <row r="250" spans="1:33">
      <c r="A250" s="295">
        <v>241</v>
      </c>
      <c r="B250" s="584" t="s">
        <v>57</v>
      </c>
      <c r="C250" s="585">
        <v>2</v>
      </c>
      <c r="D250" s="585" t="s">
        <v>3954</v>
      </c>
      <c r="E250" s="585" t="s">
        <v>131</v>
      </c>
      <c r="F250" s="248">
        <v>348</v>
      </c>
      <c r="G250" s="247">
        <v>188</v>
      </c>
      <c r="H250" s="249">
        <v>54.022988505747129</v>
      </c>
      <c r="I250" s="247">
        <v>187</v>
      </c>
      <c r="J250" s="249">
        <v>53.735632183908045</v>
      </c>
      <c r="K250" s="250" t="s">
        <v>3955</v>
      </c>
      <c r="M250" s="178" t="str">
        <f t="shared" si="24"/>
        <v>K</v>
      </c>
      <c r="N250" s="178" t="str">
        <f t="shared" si="25"/>
        <v>K</v>
      </c>
      <c r="O250" s="178"/>
      <c r="P250" s="184">
        <f t="shared" si="26"/>
        <v>54.022988505747129</v>
      </c>
      <c r="Q250" s="184">
        <f t="shared" si="27"/>
        <v>53.735632183908045</v>
      </c>
      <c r="R250" s="180"/>
      <c r="S250" s="180" t="str">
        <f t="shared" si="28"/>
        <v>BETUL</v>
      </c>
      <c r="T250" s="180" t="str">
        <f t="shared" si="29"/>
        <v>BETUL</v>
      </c>
      <c r="U250" s="180" t="str">
        <f t="shared" si="30"/>
        <v>OKE</v>
      </c>
      <c r="V250" s="180" t="str">
        <f t="shared" si="31"/>
        <v>OKE</v>
      </c>
      <c r="X250" s="326" t="s">
        <v>97</v>
      </c>
      <c r="Y250" s="327">
        <v>1</v>
      </c>
      <c r="Z250" s="327" t="s">
        <v>3997</v>
      </c>
      <c r="AA250" s="327" t="s">
        <v>128</v>
      </c>
      <c r="AB250" s="248">
        <v>320</v>
      </c>
      <c r="AC250" s="328">
        <v>4</v>
      </c>
      <c r="AD250" s="328">
        <v>1.25</v>
      </c>
      <c r="AE250" s="328">
        <v>4</v>
      </c>
      <c r="AF250" s="328">
        <v>1.25</v>
      </c>
      <c r="AG250" s="247" t="s">
        <v>3998</v>
      </c>
    </row>
    <row r="251" spans="1:33">
      <c r="A251" s="295">
        <v>242</v>
      </c>
      <c r="B251" s="584" t="s">
        <v>53</v>
      </c>
      <c r="C251" s="585">
        <v>1</v>
      </c>
      <c r="D251" s="585" t="s">
        <v>3956</v>
      </c>
      <c r="E251" s="585" t="s">
        <v>128</v>
      </c>
      <c r="F251" s="248">
        <v>400</v>
      </c>
      <c r="G251" s="247">
        <v>261</v>
      </c>
      <c r="H251" s="249">
        <v>65.25</v>
      </c>
      <c r="I251" s="247">
        <v>223</v>
      </c>
      <c r="J251" s="249">
        <v>55.75</v>
      </c>
      <c r="K251" s="250" t="s">
        <v>3957</v>
      </c>
      <c r="M251" s="178" t="str">
        <f t="shared" si="24"/>
        <v>K</v>
      </c>
      <c r="N251" s="178" t="str">
        <f t="shared" si="25"/>
        <v>K</v>
      </c>
      <c r="O251" s="178"/>
      <c r="P251" s="184">
        <f t="shared" si="26"/>
        <v>65.25</v>
      </c>
      <c r="Q251" s="184">
        <f t="shared" si="27"/>
        <v>55.75</v>
      </c>
      <c r="R251" s="180"/>
      <c r="S251" s="180" t="str">
        <f t="shared" si="28"/>
        <v>BETUL</v>
      </c>
      <c r="T251" s="180" t="str">
        <f t="shared" si="29"/>
        <v>BETUL</v>
      </c>
      <c r="U251" s="180" t="str">
        <f t="shared" si="30"/>
        <v>OKE</v>
      </c>
      <c r="V251" s="180" t="str">
        <f t="shared" si="31"/>
        <v>OKE</v>
      </c>
      <c r="X251" s="326" t="s">
        <v>97</v>
      </c>
      <c r="Y251" s="327">
        <v>1</v>
      </c>
      <c r="Z251" s="327" t="s">
        <v>3999</v>
      </c>
      <c r="AA251" s="327" t="s">
        <v>128</v>
      </c>
      <c r="AB251" s="248">
        <v>320</v>
      </c>
      <c r="AC251" s="328">
        <v>11</v>
      </c>
      <c r="AD251" s="328">
        <v>3.4375</v>
      </c>
      <c r="AE251" s="328">
        <v>0</v>
      </c>
      <c r="AF251" s="328">
        <v>0</v>
      </c>
      <c r="AG251" s="247" t="s">
        <v>4000</v>
      </c>
    </row>
    <row r="252" spans="1:33">
      <c r="A252" s="295">
        <v>243</v>
      </c>
      <c r="B252" s="584" t="s">
        <v>53</v>
      </c>
      <c r="C252" s="585">
        <v>1</v>
      </c>
      <c r="D252" s="585" t="s">
        <v>3958</v>
      </c>
      <c r="E252" s="585" t="s">
        <v>128</v>
      </c>
      <c r="F252" s="248">
        <v>320</v>
      </c>
      <c r="G252" s="247">
        <v>70</v>
      </c>
      <c r="H252" s="249">
        <v>21.875</v>
      </c>
      <c r="I252" s="247">
        <v>67</v>
      </c>
      <c r="J252" s="249">
        <v>20.9375</v>
      </c>
      <c r="K252" s="250" t="s">
        <v>3959</v>
      </c>
      <c r="M252" s="178" t="str">
        <f t="shared" si="24"/>
        <v>K</v>
      </c>
      <c r="N252" s="178" t="str">
        <f t="shared" si="25"/>
        <v>K</v>
      </c>
      <c r="O252" s="178"/>
      <c r="P252" s="184">
        <f t="shared" si="26"/>
        <v>21.875</v>
      </c>
      <c r="Q252" s="184">
        <f t="shared" si="27"/>
        <v>20.9375</v>
      </c>
      <c r="R252" s="180"/>
      <c r="S252" s="180" t="str">
        <f t="shared" si="28"/>
        <v>BETUL</v>
      </c>
      <c r="T252" s="180" t="str">
        <f t="shared" si="29"/>
        <v>BETUL</v>
      </c>
      <c r="U252" s="180" t="str">
        <f t="shared" si="30"/>
        <v>OKE</v>
      </c>
      <c r="V252" s="180" t="str">
        <f t="shared" si="31"/>
        <v>OKE</v>
      </c>
      <c r="X252" s="326" t="s">
        <v>97</v>
      </c>
      <c r="Y252" s="327">
        <v>1</v>
      </c>
      <c r="Z252" s="327" t="s">
        <v>4001</v>
      </c>
      <c r="AA252" s="327" t="s">
        <v>128</v>
      </c>
      <c r="AB252" s="248">
        <v>320</v>
      </c>
      <c r="AC252" s="328">
        <v>123</v>
      </c>
      <c r="AD252" s="328">
        <v>38.4375</v>
      </c>
      <c r="AE252" s="328">
        <v>98</v>
      </c>
      <c r="AF252" s="328">
        <v>30.625</v>
      </c>
      <c r="AG252" s="247" t="s">
        <v>4000</v>
      </c>
    </row>
    <row r="253" spans="1:33">
      <c r="A253" s="295">
        <v>244</v>
      </c>
      <c r="B253" s="584" t="s">
        <v>53</v>
      </c>
      <c r="C253" s="585">
        <v>1</v>
      </c>
      <c r="D253" s="585" t="s">
        <v>339</v>
      </c>
      <c r="E253" s="585" t="s">
        <v>131</v>
      </c>
      <c r="F253" s="248">
        <v>240</v>
      </c>
      <c r="G253" s="247">
        <v>19</v>
      </c>
      <c r="H253" s="249">
        <v>7.9166666666666661</v>
      </c>
      <c r="I253" s="247">
        <v>19</v>
      </c>
      <c r="J253" s="249">
        <v>7.9166666666666661</v>
      </c>
      <c r="K253" s="250" t="s">
        <v>340</v>
      </c>
      <c r="M253" s="178" t="str">
        <f t="shared" si="24"/>
        <v>K</v>
      </c>
      <c r="N253" s="178" t="str">
        <f t="shared" si="25"/>
        <v>K</v>
      </c>
      <c r="O253" s="178"/>
      <c r="P253" s="184">
        <f t="shared" si="26"/>
        <v>7.9166666666666661</v>
      </c>
      <c r="Q253" s="184">
        <f t="shared" si="27"/>
        <v>7.9166666666666661</v>
      </c>
      <c r="R253" s="180"/>
      <c r="S253" s="180" t="str">
        <f t="shared" si="28"/>
        <v>BETUL</v>
      </c>
      <c r="T253" s="180" t="str">
        <f t="shared" si="29"/>
        <v>BETUL</v>
      </c>
      <c r="U253" s="180" t="str">
        <f t="shared" si="30"/>
        <v>OKE</v>
      </c>
      <c r="V253" s="180" t="str">
        <f t="shared" si="31"/>
        <v>OKE</v>
      </c>
      <c r="X253" s="326" t="s">
        <v>97</v>
      </c>
      <c r="Y253" s="327">
        <v>1</v>
      </c>
      <c r="Z253" s="327" t="s">
        <v>4002</v>
      </c>
      <c r="AA253" s="327" t="s">
        <v>128</v>
      </c>
      <c r="AB253" s="248">
        <v>400</v>
      </c>
      <c r="AC253" s="328">
        <v>100</v>
      </c>
      <c r="AD253" s="328">
        <v>25</v>
      </c>
      <c r="AE253" s="328">
        <v>87</v>
      </c>
      <c r="AF253" s="328">
        <v>21.75</v>
      </c>
      <c r="AG253" s="247" t="s">
        <v>3988</v>
      </c>
    </row>
    <row r="254" spans="1:33">
      <c r="A254" s="295">
        <v>245</v>
      </c>
      <c r="B254" s="584" t="s">
        <v>53</v>
      </c>
      <c r="C254" s="585">
        <v>1</v>
      </c>
      <c r="D254" s="585" t="s">
        <v>343</v>
      </c>
      <c r="E254" s="585" t="s">
        <v>131</v>
      </c>
      <c r="F254" s="248">
        <v>240</v>
      </c>
      <c r="G254" s="247">
        <v>158</v>
      </c>
      <c r="H254" s="249">
        <v>65.833333333333329</v>
      </c>
      <c r="I254" s="247">
        <v>172</v>
      </c>
      <c r="J254" s="249">
        <v>71.666666666666671</v>
      </c>
      <c r="K254" s="250" t="s">
        <v>344</v>
      </c>
      <c r="M254" s="178" t="str">
        <f t="shared" si="24"/>
        <v>K</v>
      </c>
      <c r="N254" s="178" t="str">
        <f t="shared" si="25"/>
        <v>K</v>
      </c>
      <c r="O254" s="178"/>
      <c r="P254" s="184">
        <f t="shared" si="26"/>
        <v>65.833333333333329</v>
      </c>
      <c r="Q254" s="184">
        <f t="shared" si="27"/>
        <v>71.666666666666671</v>
      </c>
      <c r="R254" s="180"/>
      <c r="S254" s="180" t="str">
        <f t="shared" si="28"/>
        <v>BETUL</v>
      </c>
      <c r="T254" s="180" t="str">
        <f t="shared" si="29"/>
        <v>BETUL</v>
      </c>
      <c r="U254" s="180" t="str">
        <f t="shared" si="30"/>
        <v>OKE</v>
      </c>
      <c r="V254" s="180" t="str">
        <f t="shared" si="31"/>
        <v>OKE</v>
      </c>
      <c r="X254" s="326" t="s">
        <v>97</v>
      </c>
      <c r="Y254" s="327">
        <v>2</v>
      </c>
      <c r="Z254" s="327" t="s">
        <v>4003</v>
      </c>
      <c r="AA254" s="327" t="s">
        <v>128</v>
      </c>
      <c r="AB254" s="248">
        <v>320</v>
      </c>
      <c r="AC254" s="328">
        <v>0</v>
      </c>
      <c r="AD254" s="328">
        <v>0</v>
      </c>
      <c r="AE254" s="328">
        <v>0</v>
      </c>
      <c r="AF254" s="328">
        <v>0</v>
      </c>
      <c r="AG254" s="247" t="s">
        <v>4004</v>
      </c>
    </row>
    <row r="255" spans="1:33">
      <c r="A255" s="295">
        <v>246</v>
      </c>
      <c r="B255" s="584" t="s">
        <v>53</v>
      </c>
      <c r="C255" s="585">
        <v>1</v>
      </c>
      <c r="D255" s="585" t="s">
        <v>367</v>
      </c>
      <c r="E255" s="585" t="s">
        <v>131</v>
      </c>
      <c r="F255" s="248">
        <v>400</v>
      </c>
      <c r="G255" s="247">
        <v>179</v>
      </c>
      <c r="H255" s="249">
        <v>44.75</v>
      </c>
      <c r="I255" s="247">
        <v>180</v>
      </c>
      <c r="J255" s="249">
        <v>45</v>
      </c>
      <c r="K255" s="250" t="s">
        <v>368</v>
      </c>
      <c r="M255" s="178" t="str">
        <f t="shared" si="24"/>
        <v>K</v>
      </c>
      <c r="N255" s="178" t="str">
        <f t="shared" si="25"/>
        <v>K</v>
      </c>
      <c r="O255" s="178"/>
      <c r="P255" s="184">
        <f t="shared" si="26"/>
        <v>44.75</v>
      </c>
      <c r="Q255" s="184">
        <f t="shared" si="27"/>
        <v>45</v>
      </c>
      <c r="R255" s="180"/>
      <c r="S255" s="180" t="str">
        <f t="shared" si="28"/>
        <v>BETUL</v>
      </c>
      <c r="T255" s="180" t="str">
        <f t="shared" si="29"/>
        <v>BETUL</v>
      </c>
      <c r="U255" s="180" t="str">
        <f t="shared" si="30"/>
        <v>OKE</v>
      </c>
      <c r="V255" s="180" t="str">
        <f t="shared" si="31"/>
        <v>OKE</v>
      </c>
      <c r="X255" s="326" t="s">
        <v>97</v>
      </c>
      <c r="Y255" s="327">
        <v>2</v>
      </c>
      <c r="Z255" s="327" t="s">
        <v>4005</v>
      </c>
      <c r="AA255" s="327" t="s">
        <v>128</v>
      </c>
      <c r="AB255" s="248">
        <v>320</v>
      </c>
      <c r="AC255" s="328">
        <v>227</v>
      </c>
      <c r="AD255" s="328">
        <v>70.9375</v>
      </c>
      <c r="AE255" s="328">
        <v>200</v>
      </c>
      <c r="AF255" s="328">
        <v>62.5</v>
      </c>
      <c r="AG255" s="247" t="s">
        <v>4006</v>
      </c>
    </row>
    <row r="256" spans="1:33">
      <c r="A256" s="295">
        <v>247</v>
      </c>
      <c r="B256" s="584" t="s">
        <v>53</v>
      </c>
      <c r="C256" s="585">
        <v>1</v>
      </c>
      <c r="D256" s="585" t="s">
        <v>3962</v>
      </c>
      <c r="E256" s="585" t="s">
        <v>128</v>
      </c>
      <c r="F256" s="248">
        <v>400</v>
      </c>
      <c r="G256" s="247">
        <v>183</v>
      </c>
      <c r="H256" s="249">
        <v>45.75</v>
      </c>
      <c r="I256" s="247">
        <v>190</v>
      </c>
      <c r="J256" s="249">
        <v>47.5</v>
      </c>
      <c r="K256" s="250" t="s">
        <v>3963</v>
      </c>
      <c r="M256" s="178" t="str">
        <f t="shared" si="24"/>
        <v>K</v>
      </c>
      <c r="N256" s="178" t="str">
        <f t="shared" si="25"/>
        <v>K</v>
      </c>
      <c r="O256" s="178"/>
      <c r="P256" s="184">
        <f t="shared" si="26"/>
        <v>45.75</v>
      </c>
      <c r="Q256" s="184">
        <f t="shared" si="27"/>
        <v>47.5</v>
      </c>
      <c r="R256" s="180"/>
      <c r="S256" s="180" t="str">
        <f t="shared" si="28"/>
        <v>BETUL</v>
      </c>
      <c r="T256" s="180" t="str">
        <f t="shared" si="29"/>
        <v>BETUL</v>
      </c>
      <c r="U256" s="180" t="str">
        <f t="shared" si="30"/>
        <v>OKE</v>
      </c>
      <c r="V256" s="180" t="str">
        <f t="shared" si="31"/>
        <v>OKE</v>
      </c>
      <c r="X256" s="326" t="s">
        <v>97</v>
      </c>
      <c r="Y256" s="327">
        <v>2</v>
      </c>
      <c r="Z256" s="327" t="s">
        <v>4007</v>
      </c>
      <c r="AA256" s="327" t="s">
        <v>128</v>
      </c>
      <c r="AB256" s="248">
        <v>320</v>
      </c>
      <c r="AC256" s="328">
        <v>212</v>
      </c>
      <c r="AD256" s="328">
        <v>66.25</v>
      </c>
      <c r="AE256" s="328">
        <v>206</v>
      </c>
      <c r="AF256" s="328">
        <v>64.375</v>
      </c>
      <c r="AG256" s="247" t="s">
        <v>4008</v>
      </c>
    </row>
    <row r="257" spans="1:33">
      <c r="A257" s="295">
        <v>248</v>
      </c>
      <c r="B257" s="584" t="s">
        <v>53</v>
      </c>
      <c r="C257" s="585">
        <v>1</v>
      </c>
      <c r="D257" s="585" t="s">
        <v>3960</v>
      </c>
      <c r="E257" s="585" t="s">
        <v>128</v>
      </c>
      <c r="F257" s="248">
        <v>400</v>
      </c>
      <c r="G257" s="247">
        <v>0</v>
      </c>
      <c r="H257" s="249">
        <v>0</v>
      </c>
      <c r="I257" s="247">
        <v>0</v>
      </c>
      <c r="J257" s="249">
        <v>0</v>
      </c>
      <c r="K257" s="250" t="s">
        <v>3961</v>
      </c>
      <c r="M257" s="178" t="str">
        <f t="shared" si="24"/>
        <v>K</v>
      </c>
      <c r="N257" s="178" t="str">
        <f t="shared" si="25"/>
        <v>K</v>
      </c>
      <c r="O257" s="178"/>
      <c r="P257" s="184">
        <f t="shared" si="26"/>
        <v>0</v>
      </c>
      <c r="Q257" s="184">
        <f t="shared" si="27"/>
        <v>0</v>
      </c>
      <c r="R257" s="180"/>
      <c r="S257" s="180" t="str">
        <f t="shared" si="28"/>
        <v>BETUL</v>
      </c>
      <c r="T257" s="180" t="str">
        <f t="shared" si="29"/>
        <v>BETUL</v>
      </c>
      <c r="U257" s="180" t="str">
        <f t="shared" si="30"/>
        <v>OKE</v>
      </c>
      <c r="V257" s="180" t="str">
        <f t="shared" si="31"/>
        <v>OKE</v>
      </c>
      <c r="X257" s="326" t="s">
        <v>97</v>
      </c>
      <c r="Y257" s="327">
        <v>2</v>
      </c>
      <c r="Z257" s="327" t="s">
        <v>4009</v>
      </c>
      <c r="AA257" s="327" t="s">
        <v>128</v>
      </c>
      <c r="AB257" s="248">
        <v>320</v>
      </c>
      <c r="AC257" s="328">
        <v>0</v>
      </c>
      <c r="AD257" s="328">
        <v>0</v>
      </c>
      <c r="AE257" s="328">
        <v>0</v>
      </c>
      <c r="AF257" s="328">
        <v>0</v>
      </c>
      <c r="AG257" s="247" t="s">
        <v>4010</v>
      </c>
    </row>
    <row r="258" spans="1:33">
      <c r="A258" s="295">
        <v>249</v>
      </c>
      <c r="B258" s="584" t="s">
        <v>53</v>
      </c>
      <c r="C258" s="585">
        <v>1</v>
      </c>
      <c r="D258" s="585" t="s">
        <v>3964</v>
      </c>
      <c r="E258" s="585" t="s">
        <v>128</v>
      </c>
      <c r="F258" s="248">
        <v>320</v>
      </c>
      <c r="G258" s="247">
        <v>19</v>
      </c>
      <c r="H258" s="249">
        <v>5.9375</v>
      </c>
      <c r="I258" s="247">
        <v>15</v>
      </c>
      <c r="J258" s="249">
        <v>4.6875</v>
      </c>
      <c r="K258" s="250" t="s">
        <v>3959</v>
      </c>
      <c r="M258" s="178" t="str">
        <f t="shared" si="24"/>
        <v>K</v>
      </c>
      <c r="N258" s="178" t="str">
        <f t="shared" si="25"/>
        <v>K</v>
      </c>
      <c r="O258" s="178"/>
      <c r="P258" s="184">
        <f t="shared" si="26"/>
        <v>5.9375</v>
      </c>
      <c r="Q258" s="184">
        <f t="shared" si="27"/>
        <v>4.6875</v>
      </c>
      <c r="R258" s="180"/>
      <c r="S258" s="180" t="str">
        <f t="shared" si="28"/>
        <v>BETUL</v>
      </c>
      <c r="T258" s="180" t="str">
        <f t="shared" si="29"/>
        <v>BETUL</v>
      </c>
      <c r="U258" s="180" t="str">
        <f t="shared" si="30"/>
        <v>OKE</v>
      </c>
      <c r="V258" s="180" t="str">
        <f t="shared" si="31"/>
        <v>OKE</v>
      </c>
      <c r="X258" s="326" t="s">
        <v>97</v>
      </c>
      <c r="Y258" s="327">
        <v>2</v>
      </c>
      <c r="Z258" s="327" t="s">
        <v>371</v>
      </c>
      <c r="AA258" s="327" t="s">
        <v>128</v>
      </c>
      <c r="AB258" s="248">
        <v>320</v>
      </c>
      <c r="AC258" s="328">
        <v>271</v>
      </c>
      <c r="AD258" s="328">
        <v>84.6875</v>
      </c>
      <c r="AE258" s="328">
        <v>227</v>
      </c>
      <c r="AF258" s="328">
        <v>70.9375</v>
      </c>
      <c r="AG258" s="247" t="s">
        <v>372</v>
      </c>
    </row>
    <row r="259" spans="1:33">
      <c r="A259" s="295">
        <v>250</v>
      </c>
      <c r="B259" s="584" t="s">
        <v>53</v>
      </c>
      <c r="C259" s="585">
        <v>2</v>
      </c>
      <c r="D259" s="585" t="s">
        <v>3965</v>
      </c>
      <c r="E259" s="585" t="s">
        <v>128</v>
      </c>
      <c r="F259" s="248">
        <v>320</v>
      </c>
      <c r="G259" s="247">
        <v>94</v>
      </c>
      <c r="H259" s="249">
        <v>29.375</v>
      </c>
      <c r="I259" s="247">
        <v>74</v>
      </c>
      <c r="J259" s="249">
        <v>23.125</v>
      </c>
      <c r="K259" s="250" t="s">
        <v>3966</v>
      </c>
      <c r="M259" s="178" t="str">
        <f t="shared" si="24"/>
        <v>K</v>
      </c>
      <c r="N259" s="178" t="str">
        <f t="shared" si="25"/>
        <v>K</v>
      </c>
      <c r="O259" s="178"/>
      <c r="P259" s="184">
        <f t="shared" si="26"/>
        <v>29.375</v>
      </c>
      <c r="Q259" s="184">
        <f t="shared" si="27"/>
        <v>23.125</v>
      </c>
      <c r="R259" s="180"/>
      <c r="S259" s="180" t="str">
        <f t="shared" si="28"/>
        <v>BETUL</v>
      </c>
      <c r="T259" s="180" t="str">
        <f t="shared" si="29"/>
        <v>BETUL</v>
      </c>
      <c r="U259" s="180" t="str">
        <f t="shared" si="30"/>
        <v>OKE</v>
      </c>
      <c r="V259" s="180" t="str">
        <f t="shared" si="31"/>
        <v>OKE</v>
      </c>
      <c r="X259" s="326" t="s">
        <v>97</v>
      </c>
      <c r="Y259" s="327">
        <v>2</v>
      </c>
      <c r="Z259" s="327" t="s">
        <v>4011</v>
      </c>
      <c r="AA259" s="327" t="s">
        <v>128</v>
      </c>
      <c r="AB259" s="248">
        <v>320</v>
      </c>
      <c r="AC259" s="328">
        <v>152</v>
      </c>
      <c r="AD259" s="328">
        <v>47.5</v>
      </c>
      <c r="AE259" s="328">
        <v>136</v>
      </c>
      <c r="AF259" s="328">
        <v>42.5</v>
      </c>
      <c r="AG259" s="247" t="s">
        <v>4012</v>
      </c>
    </row>
    <row r="260" spans="1:33">
      <c r="A260" s="295">
        <v>251</v>
      </c>
      <c r="B260" s="584" t="s">
        <v>53</v>
      </c>
      <c r="C260" s="585">
        <v>2</v>
      </c>
      <c r="D260" s="585" t="s">
        <v>3967</v>
      </c>
      <c r="E260" s="585" t="s">
        <v>128</v>
      </c>
      <c r="F260" s="248">
        <v>320</v>
      </c>
      <c r="G260" s="247">
        <v>127</v>
      </c>
      <c r="H260" s="249">
        <v>39.6875</v>
      </c>
      <c r="I260" s="247">
        <v>126</v>
      </c>
      <c r="J260" s="249">
        <v>39.375</v>
      </c>
      <c r="K260" s="250" t="s">
        <v>3968</v>
      </c>
      <c r="M260" s="178" t="str">
        <f t="shared" si="24"/>
        <v>K</v>
      </c>
      <c r="N260" s="178" t="str">
        <f t="shared" si="25"/>
        <v>K</v>
      </c>
      <c r="O260" s="178"/>
      <c r="P260" s="184">
        <f t="shared" si="26"/>
        <v>39.6875</v>
      </c>
      <c r="Q260" s="184">
        <f t="shared" si="27"/>
        <v>39.375</v>
      </c>
      <c r="R260" s="180"/>
      <c r="S260" s="180" t="str">
        <f t="shared" si="28"/>
        <v>BETUL</v>
      </c>
      <c r="T260" s="180" t="str">
        <f t="shared" si="29"/>
        <v>BETUL</v>
      </c>
      <c r="U260" s="180" t="str">
        <f t="shared" si="30"/>
        <v>OKE</v>
      </c>
      <c r="V260" s="180" t="str">
        <f t="shared" si="31"/>
        <v>OKE</v>
      </c>
      <c r="X260" s="326" t="s">
        <v>97</v>
      </c>
      <c r="Y260" s="327">
        <v>2</v>
      </c>
      <c r="Z260" s="327" t="s">
        <v>4013</v>
      </c>
      <c r="AA260" s="327" t="s">
        <v>128</v>
      </c>
      <c r="AB260" s="248">
        <v>320</v>
      </c>
      <c r="AC260" s="328">
        <v>91</v>
      </c>
      <c r="AD260" s="328">
        <v>28.4375</v>
      </c>
      <c r="AE260" s="328">
        <v>91</v>
      </c>
      <c r="AF260" s="328">
        <v>28.4375</v>
      </c>
      <c r="AG260" s="247" t="s">
        <v>187</v>
      </c>
    </row>
    <row r="261" spans="1:33">
      <c r="A261" s="295">
        <v>252</v>
      </c>
      <c r="B261" s="584" t="s">
        <v>53</v>
      </c>
      <c r="C261" s="585">
        <v>2</v>
      </c>
      <c r="D261" s="585" t="s">
        <v>3969</v>
      </c>
      <c r="E261" s="585" t="s">
        <v>128</v>
      </c>
      <c r="F261" s="248">
        <v>320</v>
      </c>
      <c r="G261" s="247">
        <v>52</v>
      </c>
      <c r="H261" s="249">
        <v>16.25</v>
      </c>
      <c r="I261" s="247">
        <v>56</v>
      </c>
      <c r="J261" s="249">
        <v>17.5</v>
      </c>
      <c r="K261" s="250" t="s">
        <v>3970</v>
      </c>
      <c r="M261" s="178" t="str">
        <f t="shared" si="24"/>
        <v>K</v>
      </c>
      <c r="N261" s="178" t="str">
        <f t="shared" si="25"/>
        <v>K</v>
      </c>
      <c r="O261" s="178"/>
      <c r="P261" s="184">
        <f t="shared" si="26"/>
        <v>16.25</v>
      </c>
      <c r="Q261" s="184">
        <f t="shared" si="27"/>
        <v>17.5</v>
      </c>
      <c r="R261" s="180"/>
      <c r="S261" s="180" t="str">
        <f t="shared" si="28"/>
        <v>BETUL</v>
      </c>
      <c r="T261" s="180" t="str">
        <f t="shared" si="29"/>
        <v>BETUL</v>
      </c>
      <c r="U261" s="180" t="str">
        <f t="shared" si="30"/>
        <v>OKE</v>
      </c>
      <c r="V261" s="180" t="str">
        <f t="shared" si="31"/>
        <v>OKE</v>
      </c>
      <c r="X261" s="326" t="s">
        <v>97</v>
      </c>
      <c r="Y261" s="327">
        <v>2</v>
      </c>
      <c r="Z261" s="327" t="s">
        <v>4014</v>
      </c>
      <c r="AA261" s="327" t="s">
        <v>128</v>
      </c>
      <c r="AB261" s="248">
        <v>320</v>
      </c>
      <c r="AC261" s="328">
        <v>128</v>
      </c>
      <c r="AD261" s="328">
        <v>40</v>
      </c>
      <c r="AE261" s="328">
        <v>114</v>
      </c>
      <c r="AF261" s="328">
        <v>35.625</v>
      </c>
      <c r="AG261" s="247" t="s">
        <v>4015</v>
      </c>
    </row>
    <row r="262" spans="1:33">
      <c r="A262" s="295">
        <v>253</v>
      </c>
      <c r="B262" s="584" t="s">
        <v>53</v>
      </c>
      <c r="C262" s="585">
        <v>2</v>
      </c>
      <c r="D262" s="585" t="s">
        <v>3971</v>
      </c>
      <c r="E262" s="585" t="s">
        <v>128</v>
      </c>
      <c r="F262" s="248">
        <v>320</v>
      </c>
      <c r="G262" s="247">
        <v>153</v>
      </c>
      <c r="H262" s="249">
        <v>47.8125</v>
      </c>
      <c r="I262" s="247">
        <v>152</v>
      </c>
      <c r="J262" s="249">
        <v>47.5</v>
      </c>
      <c r="K262" s="250" t="s">
        <v>3972</v>
      </c>
      <c r="M262" s="178" t="str">
        <f t="shared" si="24"/>
        <v>K</v>
      </c>
      <c r="N262" s="178" t="str">
        <f t="shared" si="25"/>
        <v>K</v>
      </c>
      <c r="O262" s="178"/>
      <c r="P262" s="184">
        <f t="shared" si="26"/>
        <v>47.8125</v>
      </c>
      <c r="Q262" s="184">
        <f t="shared" si="27"/>
        <v>47.5</v>
      </c>
      <c r="R262" s="180"/>
      <c r="S262" s="180" t="str">
        <f t="shared" si="28"/>
        <v>BETUL</v>
      </c>
      <c r="T262" s="180" t="str">
        <f t="shared" si="29"/>
        <v>BETUL</v>
      </c>
      <c r="U262" s="180" t="str">
        <f t="shared" si="30"/>
        <v>OKE</v>
      </c>
      <c r="V262" s="180" t="str">
        <f t="shared" si="31"/>
        <v>OKE</v>
      </c>
      <c r="X262" s="326" t="s">
        <v>97</v>
      </c>
      <c r="Y262" s="327">
        <v>2</v>
      </c>
      <c r="Z262" s="327" t="s">
        <v>4016</v>
      </c>
      <c r="AA262" s="327" t="s">
        <v>128</v>
      </c>
      <c r="AB262" s="248">
        <v>320</v>
      </c>
      <c r="AC262" s="328">
        <v>192</v>
      </c>
      <c r="AD262" s="328">
        <v>60</v>
      </c>
      <c r="AE262" s="328">
        <v>161</v>
      </c>
      <c r="AF262" s="328">
        <v>50.3125</v>
      </c>
      <c r="AG262" s="247" t="s">
        <v>187</v>
      </c>
    </row>
    <row r="263" spans="1:33">
      <c r="A263" s="295">
        <v>254</v>
      </c>
      <c r="B263" s="584" t="s">
        <v>53</v>
      </c>
      <c r="C263" s="585">
        <v>2</v>
      </c>
      <c r="D263" s="585" t="s">
        <v>3977</v>
      </c>
      <c r="E263" s="585" t="s">
        <v>128</v>
      </c>
      <c r="F263" s="248">
        <v>348</v>
      </c>
      <c r="G263" s="247">
        <v>101</v>
      </c>
      <c r="H263" s="249">
        <v>29.022988505747126</v>
      </c>
      <c r="I263" s="247">
        <v>68</v>
      </c>
      <c r="J263" s="249">
        <v>19.540229885057471</v>
      </c>
      <c r="K263" s="250" t="s">
        <v>3978</v>
      </c>
      <c r="M263" s="178" t="str">
        <f t="shared" si="24"/>
        <v>K</v>
      </c>
      <c r="N263" s="178" t="str">
        <f t="shared" si="25"/>
        <v>K</v>
      </c>
      <c r="O263" s="178"/>
      <c r="P263" s="184">
        <f t="shared" si="26"/>
        <v>29.022988505747126</v>
      </c>
      <c r="Q263" s="184">
        <f t="shared" si="27"/>
        <v>19.540229885057471</v>
      </c>
      <c r="R263" s="180"/>
      <c r="S263" s="180" t="str">
        <f t="shared" si="28"/>
        <v>BETUL</v>
      </c>
      <c r="T263" s="180" t="str">
        <f t="shared" si="29"/>
        <v>BETUL</v>
      </c>
      <c r="U263" s="180" t="str">
        <f t="shared" si="30"/>
        <v>OKE</v>
      </c>
      <c r="V263" s="180" t="str">
        <f t="shared" si="31"/>
        <v>OKE</v>
      </c>
      <c r="X263" s="326" t="s">
        <v>97</v>
      </c>
      <c r="Y263" s="327">
        <v>2</v>
      </c>
      <c r="Z263" s="327" t="s">
        <v>4018</v>
      </c>
      <c r="AA263" s="327" t="s">
        <v>128</v>
      </c>
      <c r="AB263" s="248">
        <v>320</v>
      </c>
      <c r="AC263" s="328">
        <v>125</v>
      </c>
      <c r="AD263" s="328">
        <v>39.0625</v>
      </c>
      <c r="AE263" s="328">
        <v>5</v>
      </c>
      <c r="AF263" s="328">
        <v>1.5625</v>
      </c>
      <c r="AG263" s="247" t="s">
        <v>4019</v>
      </c>
    </row>
    <row r="264" spans="1:33">
      <c r="A264" s="295">
        <v>255</v>
      </c>
      <c r="B264" s="584" t="s">
        <v>53</v>
      </c>
      <c r="C264" s="585">
        <v>3</v>
      </c>
      <c r="D264" s="585" t="s">
        <v>3979</v>
      </c>
      <c r="E264" s="585" t="s">
        <v>128</v>
      </c>
      <c r="F264" s="248">
        <v>320</v>
      </c>
      <c r="G264" s="247">
        <v>0</v>
      </c>
      <c r="H264" s="249">
        <v>0</v>
      </c>
      <c r="I264" s="247">
        <v>0</v>
      </c>
      <c r="J264" s="249">
        <v>0</v>
      </c>
      <c r="K264" s="250" t="s">
        <v>3980</v>
      </c>
      <c r="M264" s="178" t="str">
        <f t="shared" si="24"/>
        <v>K</v>
      </c>
      <c r="N264" s="178" t="str">
        <f t="shared" si="25"/>
        <v>K</v>
      </c>
      <c r="O264" s="178"/>
      <c r="P264" s="184">
        <f t="shared" si="26"/>
        <v>0</v>
      </c>
      <c r="Q264" s="184">
        <f t="shared" si="27"/>
        <v>0</v>
      </c>
      <c r="R264" s="180"/>
      <c r="S264" s="180" t="str">
        <f t="shared" si="28"/>
        <v>BETUL</v>
      </c>
      <c r="T264" s="180" t="str">
        <f t="shared" si="29"/>
        <v>BETUL</v>
      </c>
      <c r="U264" s="180" t="str">
        <f t="shared" si="30"/>
        <v>OKE</v>
      </c>
      <c r="V264" s="180" t="str">
        <f t="shared" si="31"/>
        <v>OKE</v>
      </c>
      <c r="X264" s="326" t="s">
        <v>97</v>
      </c>
      <c r="Y264" s="327">
        <v>2</v>
      </c>
      <c r="Z264" s="327" t="s">
        <v>4022</v>
      </c>
      <c r="AA264" s="327" t="s">
        <v>128</v>
      </c>
      <c r="AB264" s="248">
        <v>400</v>
      </c>
      <c r="AC264" s="328">
        <v>8</v>
      </c>
      <c r="AD264" s="328">
        <v>2</v>
      </c>
      <c r="AE264" s="328">
        <v>8</v>
      </c>
      <c r="AF264" s="328">
        <v>2</v>
      </c>
      <c r="AG264" s="247" t="s">
        <v>4023</v>
      </c>
    </row>
    <row r="265" spans="1:33">
      <c r="A265" s="295">
        <v>256</v>
      </c>
      <c r="B265" s="584" t="s">
        <v>53</v>
      </c>
      <c r="C265" s="585">
        <v>3</v>
      </c>
      <c r="D265" s="585" t="s">
        <v>3981</v>
      </c>
      <c r="E265" s="585" t="s">
        <v>128</v>
      </c>
      <c r="F265" s="248">
        <v>320</v>
      </c>
      <c r="G265" s="247">
        <v>175</v>
      </c>
      <c r="H265" s="249">
        <v>54.6875</v>
      </c>
      <c r="I265" s="247">
        <v>181</v>
      </c>
      <c r="J265" s="249">
        <v>56.562500000000007</v>
      </c>
      <c r="K265" s="250" t="s">
        <v>3982</v>
      </c>
      <c r="M265" s="178" t="str">
        <f t="shared" si="24"/>
        <v>K</v>
      </c>
      <c r="N265" s="178" t="str">
        <f t="shared" si="25"/>
        <v>K</v>
      </c>
      <c r="O265" s="178"/>
      <c r="P265" s="184">
        <f t="shared" si="26"/>
        <v>54.6875</v>
      </c>
      <c r="Q265" s="184">
        <f t="shared" si="27"/>
        <v>56.562500000000007</v>
      </c>
      <c r="R265" s="180"/>
      <c r="S265" s="180" t="str">
        <f t="shared" si="28"/>
        <v>BETUL</v>
      </c>
      <c r="T265" s="180" t="str">
        <f t="shared" si="29"/>
        <v>BETUL</v>
      </c>
      <c r="U265" s="180" t="str">
        <f t="shared" si="30"/>
        <v>OKE</v>
      </c>
      <c r="V265" s="180" t="str">
        <f t="shared" si="31"/>
        <v>OKE</v>
      </c>
      <c r="X265" s="326" t="s">
        <v>97</v>
      </c>
      <c r="Y265" s="327">
        <v>2</v>
      </c>
      <c r="Z265" s="327" t="s">
        <v>4026</v>
      </c>
      <c r="AA265" s="327" t="s">
        <v>131</v>
      </c>
      <c r="AB265" s="248">
        <v>240</v>
      </c>
      <c r="AC265" s="328">
        <v>102</v>
      </c>
      <c r="AD265" s="328">
        <v>42.5</v>
      </c>
      <c r="AE265" s="328">
        <v>97</v>
      </c>
      <c r="AF265" s="328">
        <v>40.4166666666667</v>
      </c>
      <c r="AG265" s="247" t="s">
        <v>4027</v>
      </c>
    </row>
    <row r="266" spans="1:33">
      <c r="A266" s="295">
        <v>257</v>
      </c>
      <c r="B266" s="584" t="s">
        <v>53</v>
      </c>
      <c r="C266" s="585">
        <v>3</v>
      </c>
      <c r="D266" s="585" t="s">
        <v>347</v>
      </c>
      <c r="E266" s="585" t="s">
        <v>128</v>
      </c>
      <c r="F266" s="248">
        <v>320</v>
      </c>
      <c r="G266" s="247">
        <v>86</v>
      </c>
      <c r="H266" s="249">
        <v>26.875</v>
      </c>
      <c r="I266" s="247">
        <v>81</v>
      </c>
      <c r="J266" s="249">
        <v>25.3125</v>
      </c>
      <c r="K266" s="250" t="s">
        <v>348</v>
      </c>
      <c r="M266" s="178" t="str">
        <f t="shared" ref="M266:M319" si="32">IF(H266&gt;=80,"B","K")</f>
        <v>K</v>
      </c>
      <c r="N266" s="178" t="str">
        <f t="shared" ref="N266:N319" si="33">IF(J266&gt;=80,"B","K")</f>
        <v>K</v>
      </c>
      <c r="O266" s="178"/>
      <c r="P266" s="184">
        <f t="shared" ref="P266:P319" si="34">(G266/F266)*100</f>
        <v>26.875</v>
      </c>
      <c r="Q266" s="184">
        <f t="shared" ref="Q266:Q319" si="35">(I266/F266)*100</f>
        <v>25.3125</v>
      </c>
      <c r="R266" s="180"/>
      <c r="S266" s="180" t="str">
        <f t="shared" ref="S266:S319" si="36">IF(P266=H266,"BETUL","salah")</f>
        <v>BETUL</v>
      </c>
      <c r="T266" s="180" t="str">
        <f t="shared" ref="T266:T319" si="37">IF(Q266=J266,"BETUL","salah")</f>
        <v>BETUL</v>
      </c>
      <c r="U266" s="180" t="str">
        <f t="shared" ref="U266:U319" si="38">IF(H266&gt;100,"CEK KEMBALI","OKE")</f>
        <v>OKE</v>
      </c>
      <c r="V266" s="180" t="str">
        <f t="shared" ref="V266:V319" si="39">IF(J266&gt;100,"CEK KEMBALI","OKE")</f>
        <v>OKE</v>
      </c>
      <c r="X266" s="326" t="s">
        <v>97</v>
      </c>
      <c r="Y266" s="327">
        <v>2</v>
      </c>
      <c r="Z266" s="327" t="s">
        <v>4028</v>
      </c>
      <c r="AA266" s="327" t="s">
        <v>128</v>
      </c>
      <c r="AB266" s="248">
        <v>320</v>
      </c>
      <c r="AC266" s="328">
        <v>0</v>
      </c>
      <c r="AD266" s="328">
        <v>0</v>
      </c>
      <c r="AE266" s="328">
        <v>0</v>
      </c>
      <c r="AF266" s="328">
        <v>0</v>
      </c>
      <c r="AG266" s="247" t="s">
        <v>4029</v>
      </c>
    </row>
    <row r="267" spans="1:33">
      <c r="A267" s="295">
        <v>258</v>
      </c>
      <c r="B267" s="584" t="s">
        <v>53</v>
      </c>
      <c r="C267" s="585">
        <v>3</v>
      </c>
      <c r="D267" s="585" t="s">
        <v>3983</v>
      </c>
      <c r="E267" s="585" t="s">
        <v>128</v>
      </c>
      <c r="F267" s="248">
        <v>300</v>
      </c>
      <c r="G267" s="247">
        <v>218</v>
      </c>
      <c r="H267" s="249">
        <v>72.666666666666671</v>
      </c>
      <c r="I267" s="247">
        <v>197</v>
      </c>
      <c r="J267" s="249">
        <v>65.666666666666657</v>
      </c>
      <c r="K267" s="250" t="s">
        <v>3984</v>
      </c>
      <c r="M267" s="178" t="str">
        <f t="shared" si="32"/>
        <v>K</v>
      </c>
      <c r="N267" s="178" t="str">
        <f t="shared" si="33"/>
        <v>K</v>
      </c>
      <c r="O267" s="178"/>
      <c r="P267" s="184">
        <f t="shared" si="34"/>
        <v>72.666666666666671</v>
      </c>
      <c r="Q267" s="184">
        <f t="shared" si="35"/>
        <v>65.666666666666657</v>
      </c>
      <c r="R267" s="180"/>
      <c r="S267" s="180" t="str">
        <f t="shared" si="36"/>
        <v>BETUL</v>
      </c>
      <c r="T267" s="180" t="str">
        <f t="shared" si="37"/>
        <v>BETUL</v>
      </c>
      <c r="U267" s="180" t="str">
        <f t="shared" si="38"/>
        <v>OKE</v>
      </c>
      <c r="V267" s="180" t="str">
        <f t="shared" si="39"/>
        <v>OKE</v>
      </c>
      <c r="X267" s="326" t="s">
        <v>97</v>
      </c>
      <c r="Y267" s="327">
        <v>3</v>
      </c>
      <c r="Z267" s="327" t="s">
        <v>4030</v>
      </c>
      <c r="AA267" s="327" t="s">
        <v>128</v>
      </c>
      <c r="AB267" s="248">
        <v>320</v>
      </c>
      <c r="AC267" s="328">
        <v>97</v>
      </c>
      <c r="AD267" s="328">
        <v>30.3125</v>
      </c>
      <c r="AE267" s="328">
        <v>90</v>
      </c>
      <c r="AF267" s="328">
        <v>28.125</v>
      </c>
      <c r="AG267" s="247" t="s">
        <v>4023</v>
      </c>
    </row>
    <row r="268" spans="1:33">
      <c r="A268" s="295">
        <v>259</v>
      </c>
      <c r="B268" s="584" t="s">
        <v>53</v>
      </c>
      <c r="C268" s="585">
        <v>3</v>
      </c>
      <c r="D268" s="585" t="s">
        <v>3985</v>
      </c>
      <c r="E268" s="585" t="s">
        <v>128</v>
      </c>
      <c r="F268" s="248">
        <v>450</v>
      </c>
      <c r="G268" s="247">
        <v>27</v>
      </c>
      <c r="H268" s="249">
        <v>6</v>
      </c>
      <c r="I268" s="247">
        <v>18</v>
      </c>
      <c r="J268" s="249">
        <v>4</v>
      </c>
      <c r="K268" s="250" t="s">
        <v>3986</v>
      </c>
      <c r="M268" s="178" t="str">
        <f t="shared" si="32"/>
        <v>K</v>
      </c>
      <c r="N268" s="178" t="str">
        <f t="shared" si="33"/>
        <v>K</v>
      </c>
      <c r="O268" s="178"/>
      <c r="P268" s="184">
        <f t="shared" si="34"/>
        <v>6</v>
      </c>
      <c r="Q268" s="184">
        <f t="shared" si="35"/>
        <v>4</v>
      </c>
      <c r="R268" s="180"/>
      <c r="S268" s="180" t="str">
        <f t="shared" si="36"/>
        <v>BETUL</v>
      </c>
      <c r="T268" s="180" t="str">
        <f t="shared" si="37"/>
        <v>BETUL</v>
      </c>
      <c r="U268" s="180" t="str">
        <f t="shared" si="38"/>
        <v>OKE</v>
      </c>
      <c r="V268" s="180" t="str">
        <f t="shared" si="39"/>
        <v>OKE</v>
      </c>
      <c r="X268" s="326" t="s">
        <v>97</v>
      </c>
      <c r="Y268" s="327">
        <v>3</v>
      </c>
      <c r="Z268" s="327" t="s">
        <v>4031</v>
      </c>
      <c r="AA268" s="327" t="s">
        <v>128</v>
      </c>
      <c r="AB268" s="248">
        <v>320</v>
      </c>
      <c r="AC268" s="328">
        <v>25</v>
      </c>
      <c r="AD268" s="328">
        <v>7.8125</v>
      </c>
      <c r="AE268" s="328">
        <v>11</v>
      </c>
      <c r="AF268" s="328">
        <v>3.4375</v>
      </c>
      <c r="AG268" s="247" t="s">
        <v>4019</v>
      </c>
    </row>
    <row r="269" spans="1:33">
      <c r="A269" s="295">
        <v>260</v>
      </c>
      <c r="B269" s="584" t="s">
        <v>53</v>
      </c>
      <c r="C269" s="585">
        <v>3</v>
      </c>
      <c r="D269" s="585" t="s">
        <v>4017</v>
      </c>
      <c r="E269" s="585" t="s">
        <v>128</v>
      </c>
      <c r="F269" s="248">
        <v>400</v>
      </c>
      <c r="G269" s="247">
        <v>86</v>
      </c>
      <c r="H269" s="249">
        <v>21.5</v>
      </c>
      <c r="I269" s="247">
        <v>67</v>
      </c>
      <c r="J269" s="249">
        <v>16.75</v>
      </c>
      <c r="K269" s="250" t="s">
        <v>3986</v>
      </c>
      <c r="M269" s="178" t="str">
        <f t="shared" si="32"/>
        <v>K</v>
      </c>
      <c r="N269" s="178" t="str">
        <f t="shared" si="33"/>
        <v>K</v>
      </c>
      <c r="O269" s="178"/>
      <c r="P269" s="184">
        <f t="shared" si="34"/>
        <v>21.5</v>
      </c>
      <c r="Q269" s="184">
        <f t="shared" si="35"/>
        <v>16.75</v>
      </c>
      <c r="R269" s="180"/>
      <c r="S269" s="180" t="str">
        <f t="shared" si="36"/>
        <v>BETUL</v>
      </c>
      <c r="T269" s="180" t="str">
        <f t="shared" si="37"/>
        <v>BETUL</v>
      </c>
      <c r="U269" s="180" t="str">
        <f t="shared" si="38"/>
        <v>OKE</v>
      </c>
      <c r="V269" s="180" t="str">
        <f t="shared" si="39"/>
        <v>OKE</v>
      </c>
      <c r="X269" s="326" t="s">
        <v>97</v>
      </c>
      <c r="Y269" s="327">
        <v>3</v>
      </c>
      <c r="Z269" s="327" t="s">
        <v>4032</v>
      </c>
      <c r="AA269" s="327" t="s">
        <v>128</v>
      </c>
      <c r="AB269" s="248">
        <v>320</v>
      </c>
      <c r="AC269" s="328">
        <v>171</v>
      </c>
      <c r="AD269" s="328">
        <v>53.4375</v>
      </c>
      <c r="AE269" s="328">
        <v>132</v>
      </c>
      <c r="AF269" s="328">
        <v>41.25</v>
      </c>
      <c r="AG269" s="247" t="s">
        <v>4029</v>
      </c>
    </row>
    <row r="270" spans="1:33">
      <c r="A270" s="295">
        <v>261</v>
      </c>
      <c r="B270" s="584" t="s">
        <v>53</v>
      </c>
      <c r="C270" s="585">
        <v>3</v>
      </c>
      <c r="D270" s="585" t="s">
        <v>4020</v>
      </c>
      <c r="E270" s="585" t="s">
        <v>131</v>
      </c>
      <c r="F270" s="248">
        <v>320</v>
      </c>
      <c r="G270" s="247">
        <v>168</v>
      </c>
      <c r="H270" s="249">
        <v>52.5</v>
      </c>
      <c r="I270" s="247">
        <v>175</v>
      </c>
      <c r="J270" s="249">
        <v>54.6875</v>
      </c>
      <c r="K270" s="250" t="s">
        <v>4021</v>
      </c>
      <c r="M270" s="178" t="str">
        <f t="shared" si="32"/>
        <v>K</v>
      </c>
      <c r="N270" s="178" t="str">
        <f t="shared" si="33"/>
        <v>K</v>
      </c>
      <c r="O270" s="178"/>
      <c r="P270" s="184">
        <f t="shared" si="34"/>
        <v>52.5</v>
      </c>
      <c r="Q270" s="184">
        <f t="shared" si="35"/>
        <v>54.6875</v>
      </c>
      <c r="R270" s="180"/>
      <c r="S270" s="180" t="str">
        <f t="shared" si="36"/>
        <v>BETUL</v>
      </c>
      <c r="T270" s="180" t="str">
        <f t="shared" si="37"/>
        <v>BETUL</v>
      </c>
      <c r="U270" s="180" t="str">
        <f t="shared" si="38"/>
        <v>OKE</v>
      </c>
      <c r="V270" s="180" t="str">
        <f t="shared" si="39"/>
        <v>OKE</v>
      </c>
      <c r="X270" s="326" t="s">
        <v>97</v>
      </c>
      <c r="Y270" s="327">
        <v>3</v>
      </c>
      <c r="Z270" s="327" t="s">
        <v>4033</v>
      </c>
      <c r="AA270" s="327" t="s">
        <v>128</v>
      </c>
      <c r="AB270" s="248">
        <v>320</v>
      </c>
      <c r="AC270" s="328">
        <v>80</v>
      </c>
      <c r="AD270" s="328">
        <v>25</v>
      </c>
      <c r="AE270" s="328">
        <v>0</v>
      </c>
      <c r="AF270" s="328">
        <v>0</v>
      </c>
      <c r="AG270" s="247" t="s">
        <v>4034</v>
      </c>
    </row>
    <row r="271" spans="1:33">
      <c r="A271" s="295">
        <v>262</v>
      </c>
      <c r="B271" s="584" t="s">
        <v>53</v>
      </c>
      <c r="C271" s="585">
        <v>3</v>
      </c>
      <c r="D271" s="585" t="s">
        <v>3973</v>
      </c>
      <c r="E271" s="585" t="s">
        <v>128</v>
      </c>
      <c r="F271" s="248">
        <v>320</v>
      </c>
      <c r="G271" s="247">
        <v>177</v>
      </c>
      <c r="H271" s="249">
        <v>55.3125</v>
      </c>
      <c r="I271" s="247">
        <v>116</v>
      </c>
      <c r="J271" s="249">
        <v>36.25</v>
      </c>
      <c r="K271" s="250" t="s">
        <v>3974</v>
      </c>
      <c r="M271" s="178" t="str">
        <f t="shared" si="32"/>
        <v>K</v>
      </c>
      <c r="N271" s="178" t="str">
        <f t="shared" si="33"/>
        <v>K</v>
      </c>
      <c r="O271" s="178"/>
      <c r="P271" s="184">
        <f t="shared" si="34"/>
        <v>55.3125</v>
      </c>
      <c r="Q271" s="184">
        <f t="shared" si="35"/>
        <v>36.25</v>
      </c>
      <c r="R271" s="180"/>
      <c r="S271" s="180" t="str">
        <f t="shared" si="36"/>
        <v>BETUL</v>
      </c>
      <c r="T271" s="180" t="str">
        <f t="shared" si="37"/>
        <v>BETUL</v>
      </c>
      <c r="U271" s="180" t="str">
        <f t="shared" si="38"/>
        <v>OKE</v>
      </c>
      <c r="V271" s="180" t="str">
        <f t="shared" si="39"/>
        <v>OKE</v>
      </c>
      <c r="X271" s="326" t="s">
        <v>97</v>
      </c>
      <c r="Y271" s="327">
        <v>3</v>
      </c>
      <c r="Z271" s="327" t="s">
        <v>4035</v>
      </c>
      <c r="AA271" s="327" t="s">
        <v>128</v>
      </c>
      <c r="AB271" s="248">
        <v>320</v>
      </c>
      <c r="AC271" s="328">
        <v>193</v>
      </c>
      <c r="AD271" s="328">
        <v>60.3125</v>
      </c>
      <c r="AE271" s="328">
        <v>163</v>
      </c>
      <c r="AF271" s="328">
        <v>50.9375</v>
      </c>
      <c r="AG271" s="247" t="s">
        <v>4036</v>
      </c>
    </row>
    <row r="272" spans="1:33">
      <c r="A272" s="295">
        <v>263</v>
      </c>
      <c r="B272" s="584" t="s">
        <v>53</v>
      </c>
      <c r="C272" s="585">
        <v>4</v>
      </c>
      <c r="D272" s="585" t="s">
        <v>4024</v>
      </c>
      <c r="E272" s="585" t="s">
        <v>128</v>
      </c>
      <c r="F272" s="248">
        <v>365</v>
      </c>
      <c r="G272" s="247">
        <v>4</v>
      </c>
      <c r="H272" s="249">
        <v>1.095890410958904</v>
      </c>
      <c r="I272" s="247">
        <v>4</v>
      </c>
      <c r="J272" s="249">
        <v>1.095890410958904</v>
      </c>
      <c r="K272" s="250" t="s">
        <v>4025</v>
      </c>
      <c r="M272" s="178" t="str">
        <f t="shared" si="32"/>
        <v>K</v>
      </c>
      <c r="N272" s="178" t="str">
        <f t="shared" si="33"/>
        <v>K</v>
      </c>
      <c r="O272" s="178"/>
      <c r="P272" s="184">
        <f t="shared" si="34"/>
        <v>1.095890410958904</v>
      </c>
      <c r="Q272" s="184">
        <f t="shared" si="35"/>
        <v>1.095890410958904</v>
      </c>
      <c r="R272" s="180"/>
      <c r="S272" s="180" t="str">
        <f t="shared" si="36"/>
        <v>BETUL</v>
      </c>
      <c r="T272" s="180" t="str">
        <f t="shared" si="37"/>
        <v>BETUL</v>
      </c>
      <c r="U272" s="180" t="str">
        <f t="shared" si="38"/>
        <v>OKE</v>
      </c>
      <c r="V272" s="180" t="str">
        <f t="shared" si="39"/>
        <v>OKE</v>
      </c>
      <c r="X272" s="326" t="s">
        <v>97</v>
      </c>
      <c r="Y272" s="327">
        <v>3</v>
      </c>
      <c r="Z272" s="327" t="s">
        <v>4037</v>
      </c>
      <c r="AA272" s="327" t="s">
        <v>128</v>
      </c>
      <c r="AB272" s="248">
        <v>320</v>
      </c>
      <c r="AC272" s="328">
        <v>115</v>
      </c>
      <c r="AD272" s="328">
        <v>35.9375</v>
      </c>
      <c r="AE272" s="328">
        <v>110</v>
      </c>
      <c r="AF272" s="328">
        <v>34.375</v>
      </c>
      <c r="AG272" s="247" t="s">
        <v>4027</v>
      </c>
    </row>
    <row r="273" spans="1:33">
      <c r="A273" s="295">
        <v>264</v>
      </c>
      <c r="B273" s="584" t="s">
        <v>97</v>
      </c>
      <c r="C273" s="585">
        <v>1</v>
      </c>
      <c r="D273" s="585" t="s">
        <v>3987</v>
      </c>
      <c r="E273" s="585" t="s">
        <v>128</v>
      </c>
      <c r="F273" s="248">
        <v>400</v>
      </c>
      <c r="G273" s="247">
        <v>108</v>
      </c>
      <c r="H273" s="249">
        <v>27</v>
      </c>
      <c r="I273" s="247">
        <v>103</v>
      </c>
      <c r="J273" s="249">
        <v>25.75</v>
      </c>
      <c r="K273" s="250" t="s">
        <v>3988</v>
      </c>
      <c r="M273" s="178" t="str">
        <f t="shared" si="32"/>
        <v>K</v>
      </c>
      <c r="N273" s="178" t="str">
        <f t="shared" si="33"/>
        <v>K</v>
      </c>
      <c r="O273" s="178"/>
      <c r="P273" s="184">
        <f t="shared" si="34"/>
        <v>27</v>
      </c>
      <c r="Q273" s="184">
        <f t="shared" si="35"/>
        <v>25.75</v>
      </c>
      <c r="R273" s="180"/>
      <c r="S273" s="180" t="str">
        <f t="shared" si="36"/>
        <v>BETUL</v>
      </c>
      <c r="T273" s="180" t="str">
        <f t="shared" si="37"/>
        <v>BETUL</v>
      </c>
      <c r="U273" s="180" t="str">
        <f t="shared" si="38"/>
        <v>OKE</v>
      </c>
      <c r="V273" s="180" t="str">
        <f t="shared" si="39"/>
        <v>OKE</v>
      </c>
      <c r="X273" s="326" t="s">
        <v>97</v>
      </c>
      <c r="Y273" s="327">
        <v>3</v>
      </c>
      <c r="Z273" s="327" t="s">
        <v>4038</v>
      </c>
      <c r="AA273" s="327" t="s">
        <v>128</v>
      </c>
      <c r="AB273" s="248">
        <v>300</v>
      </c>
      <c r="AC273" s="328">
        <v>23</v>
      </c>
      <c r="AD273" s="328">
        <v>7.6666666666666696</v>
      </c>
      <c r="AE273" s="328">
        <v>25</v>
      </c>
      <c r="AF273" s="328">
        <v>8.3333333333333304</v>
      </c>
      <c r="AG273" s="247" t="s">
        <v>4039</v>
      </c>
    </row>
    <row r="274" spans="1:33">
      <c r="A274" s="295">
        <v>265</v>
      </c>
      <c r="B274" s="584" t="s">
        <v>97</v>
      </c>
      <c r="C274" s="585">
        <v>1</v>
      </c>
      <c r="D274" s="585" t="s">
        <v>3989</v>
      </c>
      <c r="E274" s="585" t="s">
        <v>128</v>
      </c>
      <c r="F274" s="248">
        <v>400</v>
      </c>
      <c r="G274" s="247">
        <v>102</v>
      </c>
      <c r="H274" s="249">
        <v>25.5</v>
      </c>
      <c r="I274" s="247">
        <v>102</v>
      </c>
      <c r="J274" s="249">
        <v>25.5</v>
      </c>
      <c r="K274" s="250" t="s">
        <v>3988</v>
      </c>
      <c r="M274" s="178" t="str">
        <f t="shared" si="32"/>
        <v>K</v>
      </c>
      <c r="N274" s="178" t="str">
        <f t="shared" si="33"/>
        <v>K</v>
      </c>
      <c r="O274" s="178"/>
      <c r="P274" s="184">
        <f t="shared" si="34"/>
        <v>25.5</v>
      </c>
      <c r="Q274" s="184">
        <f t="shared" si="35"/>
        <v>25.5</v>
      </c>
      <c r="R274" s="180"/>
      <c r="S274" s="180" t="str">
        <f t="shared" si="36"/>
        <v>BETUL</v>
      </c>
      <c r="T274" s="180" t="str">
        <f t="shared" si="37"/>
        <v>BETUL</v>
      </c>
      <c r="U274" s="180" t="str">
        <f t="shared" si="38"/>
        <v>OKE</v>
      </c>
      <c r="V274" s="180" t="str">
        <f t="shared" si="39"/>
        <v>OKE</v>
      </c>
      <c r="X274" s="326" t="s">
        <v>97</v>
      </c>
      <c r="Y274" s="327">
        <v>3</v>
      </c>
      <c r="Z274" s="327" t="s">
        <v>4040</v>
      </c>
      <c r="AA274" s="327" t="s">
        <v>128</v>
      </c>
      <c r="AB274" s="248">
        <v>240</v>
      </c>
      <c r="AC274" s="328">
        <v>15</v>
      </c>
      <c r="AD274" s="328">
        <v>6.25</v>
      </c>
      <c r="AE274" s="328">
        <v>18</v>
      </c>
      <c r="AF274" s="328">
        <v>7.5</v>
      </c>
      <c r="AG274" s="247" t="s">
        <v>4041</v>
      </c>
    </row>
    <row r="275" spans="1:33">
      <c r="A275" s="295">
        <v>266</v>
      </c>
      <c r="B275" s="584" t="s">
        <v>97</v>
      </c>
      <c r="C275" s="585">
        <v>1</v>
      </c>
      <c r="D275" s="585" t="s">
        <v>3990</v>
      </c>
      <c r="E275" s="585" t="s">
        <v>128</v>
      </c>
      <c r="F275" s="248">
        <v>320</v>
      </c>
      <c r="G275" s="247">
        <v>211</v>
      </c>
      <c r="H275" s="249">
        <v>65.9375</v>
      </c>
      <c r="I275" s="247">
        <v>190</v>
      </c>
      <c r="J275" s="249">
        <v>59.375</v>
      </c>
      <c r="K275" s="250" t="s">
        <v>3991</v>
      </c>
      <c r="M275" s="178" t="str">
        <f t="shared" si="32"/>
        <v>K</v>
      </c>
      <c r="N275" s="178" t="str">
        <f t="shared" si="33"/>
        <v>K</v>
      </c>
      <c r="O275" s="178"/>
      <c r="P275" s="184">
        <f t="shared" si="34"/>
        <v>65.9375</v>
      </c>
      <c r="Q275" s="184">
        <f t="shared" si="35"/>
        <v>59.375</v>
      </c>
      <c r="R275" s="180"/>
      <c r="S275" s="180" t="str">
        <f t="shared" si="36"/>
        <v>BETUL</v>
      </c>
      <c r="T275" s="180" t="str">
        <f t="shared" si="37"/>
        <v>BETUL</v>
      </c>
      <c r="U275" s="180" t="str">
        <f t="shared" si="38"/>
        <v>OKE</v>
      </c>
      <c r="V275" s="180" t="str">
        <f t="shared" si="39"/>
        <v>OKE</v>
      </c>
      <c r="X275" s="326" t="s">
        <v>97</v>
      </c>
      <c r="Y275" s="327">
        <v>3</v>
      </c>
      <c r="Z275" s="327" t="s">
        <v>4042</v>
      </c>
      <c r="AA275" s="327" t="s">
        <v>128</v>
      </c>
      <c r="AB275" s="248">
        <v>240</v>
      </c>
      <c r="AC275" s="328">
        <v>114</v>
      </c>
      <c r="AD275" s="328">
        <v>47.5</v>
      </c>
      <c r="AE275" s="328">
        <v>110</v>
      </c>
      <c r="AF275" s="328">
        <v>45.8333333333333</v>
      </c>
      <c r="AG275" s="247" t="s">
        <v>4041</v>
      </c>
    </row>
    <row r="276" spans="1:33">
      <c r="A276" s="295">
        <v>267</v>
      </c>
      <c r="B276" s="584" t="s">
        <v>97</v>
      </c>
      <c r="C276" s="585">
        <v>1</v>
      </c>
      <c r="D276" s="585" t="s">
        <v>3994</v>
      </c>
      <c r="E276" s="585" t="s">
        <v>128</v>
      </c>
      <c r="F276" s="248">
        <v>320</v>
      </c>
      <c r="G276" s="247">
        <v>0</v>
      </c>
      <c r="H276" s="249">
        <v>0</v>
      </c>
      <c r="I276" s="247">
        <v>0</v>
      </c>
      <c r="J276" s="249">
        <v>0</v>
      </c>
      <c r="K276" s="250" t="s">
        <v>3995</v>
      </c>
      <c r="M276" s="178" t="str">
        <f t="shared" si="32"/>
        <v>K</v>
      </c>
      <c r="N276" s="178" t="str">
        <f t="shared" si="33"/>
        <v>K</v>
      </c>
      <c r="O276" s="178"/>
      <c r="P276" s="184">
        <f t="shared" si="34"/>
        <v>0</v>
      </c>
      <c r="Q276" s="184">
        <f t="shared" si="35"/>
        <v>0</v>
      </c>
      <c r="R276" s="180"/>
      <c r="S276" s="180" t="str">
        <f t="shared" si="36"/>
        <v>BETUL</v>
      </c>
      <c r="T276" s="180" t="str">
        <f t="shared" si="37"/>
        <v>BETUL</v>
      </c>
      <c r="U276" s="180" t="str">
        <f t="shared" si="38"/>
        <v>OKE</v>
      </c>
      <c r="V276" s="180" t="str">
        <f t="shared" si="39"/>
        <v>OKE</v>
      </c>
      <c r="X276" s="326" t="s">
        <v>97</v>
      </c>
      <c r="Y276" s="327">
        <v>3</v>
      </c>
      <c r="Z276" s="327" t="s">
        <v>4043</v>
      </c>
      <c r="AA276" s="327" t="s">
        <v>128</v>
      </c>
      <c r="AB276" s="248">
        <v>240</v>
      </c>
      <c r="AC276" s="328">
        <v>0</v>
      </c>
      <c r="AD276" s="328">
        <v>0</v>
      </c>
      <c r="AE276" s="328">
        <v>0</v>
      </c>
      <c r="AF276" s="328">
        <v>0</v>
      </c>
      <c r="AG276" s="247" t="s">
        <v>4044</v>
      </c>
    </row>
    <row r="277" spans="1:33">
      <c r="A277" s="295">
        <v>268</v>
      </c>
      <c r="B277" s="584" t="s">
        <v>97</v>
      </c>
      <c r="C277" s="585">
        <v>1</v>
      </c>
      <c r="D277" s="585" t="s">
        <v>3996</v>
      </c>
      <c r="E277" s="585" t="s">
        <v>128</v>
      </c>
      <c r="F277" s="248">
        <v>320</v>
      </c>
      <c r="G277" s="247">
        <v>155</v>
      </c>
      <c r="H277" s="249">
        <v>48.4375</v>
      </c>
      <c r="I277" s="247">
        <v>162</v>
      </c>
      <c r="J277" s="249">
        <v>50.625</v>
      </c>
      <c r="K277" s="250" t="s">
        <v>3991</v>
      </c>
      <c r="M277" s="178" t="str">
        <f t="shared" si="32"/>
        <v>K</v>
      </c>
      <c r="N277" s="178" t="str">
        <f t="shared" si="33"/>
        <v>K</v>
      </c>
      <c r="O277" s="178"/>
      <c r="P277" s="184">
        <f t="shared" si="34"/>
        <v>48.4375</v>
      </c>
      <c r="Q277" s="184">
        <f t="shared" si="35"/>
        <v>50.625</v>
      </c>
      <c r="R277" s="180"/>
      <c r="S277" s="180" t="str">
        <f t="shared" si="36"/>
        <v>BETUL</v>
      </c>
      <c r="T277" s="180" t="str">
        <f t="shared" si="37"/>
        <v>BETUL</v>
      </c>
      <c r="U277" s="180" t="str">
        <f t="shared" si="38"/>
        <v>OKE</v>
      </c>
      <c r="V277" s="180" t="str">
        <f t="shared" si="39"/>
        <v>OKE</v>
      </c>
      <c r="X277" s="326" t="s">
        <v>97</v>
      </c>
      <c r="Y277" s="327">
        <v>3</v>
      </c>
      <c r="Z277" s="327" t="s">
        <v>4045</v>
      </c>
      <c r="AA277" s="327" t="s">
        <v>128</v>
      </c>
      <c r="AB277" s="248">
        <v>300</v>
      </c>
      <c r="AC277" s="328">
        <v>114</v>
      </c>
      <c r="AD277" s="328">
        <v>38</v>
      </c>
      <c r="AE277" s="328">
        <v>110</v>
      </c>
      <c r="AF277" s="328">
        <v>36.6666666666667</v>
      </c>
      <c r="AG277" s="247" t="s">
        <v>4046</v>
      </c>
    </row>
    <row r="278" spans="1:33">
      <c r="A278" s="295">
        <v>269</v>
      </c>
      <c r="B278" s="584" t="s">
        <v>97</v>
      </c>
      <c r="C278" s="585">
        <v>1</v>
      </c>
      <c r="D278" s="585" t="s">
        <v>3999</v>
      </c>
      <c r="E278" s="585" t="s">
        <v>128</v>
      </c>
      <c r="F278" s="248">
        <v>320</v>
      </c>
      <c r="G278" s="247">
        <v>0</v>
      </c>
      <c r="H278" s="249">
        <v>0</v>
      </c>
      <c r="I278" s="247">
        <v>0</v>
      </c>
      <c r="J278" s="249">
        <v>0</v>
      </c>
      <c r="K278" s="250" t="s">
        <v>4000</v>
      </c>
      <c r="M278" s="178" t="str">
        <f t="shared" si="32"/>
        <v>K</v>
      </c>
      <c r="N278" s="178" t="str">
        <f t="shared" si="33"/>
        <v>K</v>
      </c>
      <c r="O278" s="178"/>
      <c r="P278" s="184">
        <f t="shared" si="34"/>
        <v>0</v>
      </c>
      <c r="Q278" s="184">
        <f t="shared" si="35"/>
        <v>0</v>
      </c>
      <c r="R278" s="180"/>
      <c r="S278" s="180" t="str">
        <f t="shared" si="36"/>
        <v>BETUL</v>
      </c>
      <c r="T278" s="180" t="str">
        <f t="shared" si="37"/>
        <v>BETUL</v>
      </c>
      <c r="U278" s="180" t="str">
        <f t="shared" si="38"/>
        <v>OKE</v>
      </c>
      <c r="V278" s="180" t="str">
        <f t="shared" si="39"/>
        <v>OKE</v>
      </c>
    </row>
    <row r="279" spans="1:33">
      <c r="A279" s="295">
        <v>270</v>
      </c>
      <c r="B279" s="584" t="s">
        <v>97</v>
      </c>
      <c r="C279" s="585">
        <v>1</v>
      </c>
      <c r="D279" s="585" t="s">
        <v>3997</v>
      </c>
      <c r="E279" s="585" t="s">
        <v>128</v>
      </c>
      <c r="F279" s="248">
        <v>320</v>
      </c>
      <c r="G279" s="247">
        <v>0</v>
      </c>
      <c r="H279" s="249">
        <v>0</v>
      </c>
      <c r="I279" s="247">
        <v>0</v>
      </c>
      <c r="J279" s="249">
        <v>0</v>
      </c>
      <c r="K279" s="250" t="s">
        <v>3998</v>
      </c>
      <c r="M279" s="178" t="str">
        <f t="shared" si="32"/>
        <v>K</v>
      </c>
      <c r="N279" s="178" t="str">
        <f t="shared" si="33"/>
        <v>K</v>
      </c>
      <c r="O279" s="178"/>
      <c r="P279" s="184">
        <f t="shared" si="34"/>
        <v>0</v>
      </c>
      <c r="Q279" s="184">
        <f t="shared" si="35"/>
        <v>0</v>
      </c>
      <c r="R279" s="180"/>
      <c r="S279" s="180" t="str">
        <f t="shared" si="36"/>
        <v>BETUL</v>
      </c>
      <c r="T279" s="180" t="str">
        <f t="shared" si="37"/>
        <v>BETUL</v>
      </c>
      <c r="U279" s="180" t="str">
        <f t="shared" si="38"/>
        <v>OKE</v>
      </c>
      <c r="V279" s="180" t="str">
        <f t="shared" si="39"/>
        <v>OKE</v>
      </c>
    </row>
    <row r="280" spans="1:33">
      <c r="A280" s="295">
        <v>271</v>
      </c>
      <c r="B280" s="584" t="s">
        <v>97</v>
      </c>
      <c r="C280" s="585">
        <v>1</v>
      </c>
      <c r="D280" s="585" t="s">
        <v>4002</v>
      </c>
      <c r="E280" s="585" t="s">
        <v>128</v>
      </c>
      <c r="F280" s="248">
        <v>400</v>
      </c>
      <c r="G280" s="247">
        <v>87</v>
      </c>
      <c r="H280" s="249">
        <v>21.75</v>
      </c>
      <c r="I280" s="247">
        <v>95</v>
      </c>
      <c r="J280" s="249">
        <v>23.75</v>
      </c>
      <c r="K280" s="250" t="s">
        <v>3988</v>
      </c>
      <c r="M280" s="178" t="str">
        <f t="shared" si="32"/>
        <v>K</v>
      </c>
      <c r="N280" s="178" t="str">
        <f t="shared" si="33"/>
        <v>K</v>
      </c>
      <c r="O280" s="178"/>
      <c r="P280" s="184">
        <f t="shared" si="34"/>
        <v>21.75</v>
      </c>
      <c r="Q280" s="184">
        <f t="shared" si="35"/>
        <v>23.75</v>
      </c>
      <c r="R280" s="180"/>
      <c r="S280" s="180" t="str">
        <f t="shared" si="36"/>
        <v>BETUL</v>
      </c>
      <c r="T280" s="180" t="str">
        <f t="shared" si="37"/>
        <v>BETUL</v>
      </c>
      <c r="U280" s="180" t="str">
        <f t="shared" si="38"/>
        <v>OKE</v>
      </c>
      <c r="V280" s="180" t="str">
        <f t="shared" si="39"/>
        <v>OKE</v>
      </c>
    </row>
    <row r="281" spans="1:33">
      <c r="A281" s="295">
        <v>272</v>
      </c>
      <c r="B281" s="584" t="s">
        <v>97</v>
      </c>
      <c r="C281" s="585">
        <v>1</v>
      </c>
      <c r="D281" s="585" t="s">
        <v>4001</v>
      </c>
      <c r="E281" s="585" t="s">
        <v>128</v>
      </c>
      <c r="F281" s="248">
        <v>320</v>
      </c>
      <c r="G281" s="247">
        <v>157</v>
      </c>
      <c r="H281" s="249">
        <v>49.0625</v>
      </c>
      <c r="I281" s="247">
        <v>137</v>
      </c>
      <c r="J281" s="249">
        <v>42.8125</v>
      </c>
      <c r="K281" s="250" t="s">
        <v>4000</v>
      </c>
      <c r="M281" s="178" t="str">
        <f t="shared" si="32"/>
        <v>K</v>
      </c>
      <c r="N281" s="178" t="str">
        <f t="shared" si="33"/>
        <v>K</v>
      </c>
      <c r="O281" s="178"/>
      <c r="P281" s="184">
        <f t="shared" si="34"/>
        <v>49.0625</v>
      </c>
      <c r="Q281" s="184">
        <f t="shared" si="35"/>
        <v>42.8125</v>
      </c>
      <c r="R281" s="180"/>
      <c r="S281" s="180" t="str">
        <f t="shared" si="36"/>
        <v>BETUL</v>
      </c>
      <c r="T281" s="180" t="str">
        <f t="shared" si="37"/>
        <v>BETUL</v>
      </c>
      <c r="U281" s="180" t="str">
        <f t="shared" si="38"/>
        <v>OKE</v>
      </c>
      <c r="V281" s="180" t="str">
        <f t="shared" si="39"/>
        <v>OKE</v>
      </c>
    </row>
    <row r="282" spans="1:33">
      <c r="A282" s="295">
        <v>273</v>
      </c>
      <c r="B282" s="584" t="s">
        <v>97</v>
      </c>
      <c r="C282" s="585">
        <v>1</v>
      </c>
      <c r="D282" s="585" t="s">
        <v>3992</v>
      </c>
      <c r="E282" s="585" t="s">
        <v>128</v>
      </c>
      <c r="F282" s="248">
        <v>320</v>
      </c>
      <c r="G282" s="247">
        <v>221</v>
      </c>
      <c r="H282" s="249">
        <v>69.0625</v>
      </c>
      <c r="I282" s="247">
        <v>183</v>
      </c>
      <c r="J282" s="249">
        <v>57.1875</v>
      </c>
      <c r="K282" s="250" t="s">
        <v>3993</v>
      </c>
      <c r="M282" s="178" t="str">
        <f t="shared" si="32"/>
        <v>K</v>
      </c>
      <c r="N282" s="178" t="str">
        <f t="shared" si="33"/>
        <v>K</v>
      </c>
      <c r="O282" s="178"/>
      <c r="P282" s="184">
        <f t="shared" si="34"/>
        <v>69.0625</v>
      </c>
      <c r="Q282" s="184">
        <f t="shared" si="35"/>
        <v>57.1875</v>
      </c>
      <c r="R282" s="180"/>
      <c r="S282" s="180" t="str">
        <f t="shared" si="36"/>
        <v>BETUL</v>
      </c>
      <c r="T282" s="180" t="str">
        <f t="shared" si="37"/>
        <v>BETUL</v>
      </c>
      <c r="U282" s="180" t="str">
        <f t="shared" si="38"/>
        <v>OKE</v>
      </c>
      <c r="V282" s="180" t="str">
        <f t="shared" si="39"/>
        <v>OKE</v>
      </c>
    </row>
    <row r="283" spans="1:33">
      <c r="A283" s="295">
        <v>274</v>
      </c>
      <c r="B283" s="584" t="s">
        <v>97</v>
      </c>
      <c r="C283" s="585">
        <v>2</v>
      </c>
      <c r="D283" s="585" t="s">
        <v>4003</v>
      </c>
      <c r="E283" s="585" t="s">
        <v>128</v>
      </c>
      <c r="F283" s="248">
        <v>320</v>
      </c>
      <c r="G283" s="247">
        <v>0</v>
      </c>
      <c r="H283" s="249">
        <v>0</v>
      </c>
      <c r="I283" s="247">
        <v>0</v>
      </c>
      <c r="J283" s="249">
        <v>0</v>
      </c>
      <c r="K283" s="250" t="s">
        <v>4004</v>
      </c>
      <c r="M283" s="178" t="str">
        <f t="shared" si="32"/>
        <v>K</v>
      </c>
      <c r="N283" s="178" t="str">
        <f t="shared" si="33"/>
        <v>K</v>
      </c>
      <c r="O283" s="178"/>
      <c r="P283" s="184">
        <f t="shared" si="34"/>
        <v>0</v>
      </c>
      <c r="Q283" s="184">
        <f t="shared" si="35"/>
        <v>0</v>
      </c>
      <c r="R283" s="180"/>
      <c r="S283" s="180" t="str">
        <f t="shared" si="36"/>
        <v>BETUL</v>
      </c>
      <c r="T283" s="180" t="str">
        <f t="shared" si="37"/>
        <v>BETUL</v>
      </c>
      <c r="U283" s="180" t="str">
        <f t="shared" si="38"/>
        <v>OKE</v>
      </c>
      <c r="V283" s="180" t="str">
        <f t="shared" si="39"/>
        <v>OKE</v>
      </c>
    </row>
    <row r="284" spans="1:33">
      <c r="A284" s="295">
        <v>275</v>
      </c>
      <c r="B284" s="329" t="s">
        <v>97</v>
      </c>
      <c r="C284" s="330">
        <v>2</v>
      </c>
      <c r="D284" s="330" t="s">
        <v>4005</v>
      </c>
      <c r="E284" s="585" t="s">
        <v>128</v>
      </c>
      <c r="F284" s="248">
        <v>320</v>
      </c>
      <c r="G284" s="247">
        <v>192</v>
      </c>
      <c r="H284" s="249">
        <v>60</v>
      </c>
      <c r="I284" s="247">
        <v>161</v>
      </c>
      <c r="J284" s="249">
        <v>50.312500000000007</v>
      </c>
      <c r="K284" s="250" t="s">
        <v>4006</v>
      </c>
      <c r="M284" s="178" t="str">
        <f t="shared" si="32"/>
        <v>K</v>
      </c>
      <c r="N284" s="178" t="str">
        <f t="shared" si="33"/>
        <v>K</v>
      </c>
      <c r="O284" s="178"/>
      <c r="P284" s="184">
        <f t="shared" si="34"/>
        <v>60</v>
      </c>
      <c r="Q284" s="184">
        <f t="shared" si="35"/>
        <v>50.312500000000007</v>
      </c>
      <c r="R284" s="180"/>
      <c r="S284" s="180" t="str">
        <f t="shared" si="36"/>
        <v>BETUL</v>
      </c>
      <c r="T284" s="180" t="str">
        <f t="shared" si="37"/>
        <v>BETUL</v>
      </c>
      <c r="U284" s="180" t="str">
        <f t="shared" si="38"/>
        <v>OKE</v>
      </c>
      <c r="V284" s="180" t="str">
        <f t="shared" si="39"/>
        <v>OKE</v>
      </c>
    </row>
    <row r="285" spans="1:33">
      <c r="A285" s="295">
        <v>276</v>
      </c>
      <c r="B285" s="584" t="s">
        <v>97</v>
      </c>
      <c r="C285" s="585">
        <v>2</v>
      </c>
      <c r="D285" s="585" t="s">
        <v>4007</v>
      </c>
      <c r="E285" s="585" t="s">
        <v>128</v>
      </c>
      <c r="F285" s="248">
        <v>320</v>
      </c>
      <c r="G285" s="247">
        <v>219</v>
      </c>
      <c r="H285" s="249">
        <v>68.4375</v>
      </c>
      <c r="I285" s="247">
        <v>215</v>
      </c>
      <c r="J285" s="249">
        <v>67.1875</v>
      </c>
      <c r="K285" s="250" t="s">
        <v>4008</v>
      </c>
      <c r="M285" s="178" t="str">
        <f t="shared" si="32"/>
        <v>K</v>
      </c>
      <c r="N285" s="178" t="str">
        <f t="shared" si="33"/>
        <v>K</v>
      </c>
      <c r="O285" s="178"/>
      <c r="P285" s="184">
        <f t="shared" si="34"/>
        <v>68.4375</v>
      </c>
      <c r="Q285" s="184">
        <f t="shared" si="35"/>
        <v>67.1875</v>
      </c>
      <c r="R285" s="180"/>
      <c r="S285" s="180" t="str">
        <f t="shared" si="36"/>
        <v>BETUL</v>
      </c>
      <c r="T285" s="180" t="str">
        <f t="shared" si="37"/>
        <v>BETUL</v>
      </c>
      <c r="U285" s="180" t="str">
        <f t="shared" si="38"/>
        <v>OKE</v>
      </c>
      <c r="V285" s="180" t="str">
        <f t="shared" si="39"/>
        <v>OKE</v>
      </c>
    </row>
    <row r="286" spans="1:33">
      <c r="A286" s="295">
        <v>277</v>
      </c>
      <c r="B286" s="584" t="s">
        <v>97</v>
      </c>
      <c r="C286" s="585">
        <v>2</v>
      </c>
      <c r="D286" s="585" t="s">
        <v>4009</v>
      </c>
      <c r="E286" s="585" t="s">
        <v>128</v>
      </c>
      <c r="F286" s="248">
        <v>320</v>
      </c>
      <c r="G286" s="247">
        <v>0</v>
      </c>
      <c r="H286" s="249">
        <v>0</v>
      </c>
      <c r="I286" s="247">
        <v>0</v>
      </c>
      <c r="J286" s="249">
        <v>0</v>
      </c>
      <c r="K286" s="250" t="s">
        <v>4010</v>
      </c>
      <c r="M286" s="178" t="str">
        <f t="shared" si="32"/>
        <v>K</v>
      </c>
      <c r="N286" s="178" t="str">
        <f t="shared" si="33"/>
        <v>K</v>
      </c>
      <c r="O286" s="178"/>
      <c r="P286" s="184">
        <f t="shared" si="34"/>
        <v>0</v>
      </c>
      <c r="Q286" s="184">
        <f t="shared" si="35"/>
        <v>0</v>
      </c>
      <c r="R286" s="180"/>
      <c r="S286" s="180" t="str">
        <f t="shared" si="36"/>
        <v>BETUL</v>
      </c>
      <c r="T286" s="180" t="str">
        <f t="shared" si="37"/>
        <v>BETUL</v>
      </c>
      <c r="U286" s="180" t="str">
        <f t="shared" si="38"/>
        <v>OKE</v>
      </c>
      <c r="V286" s="180" t="str">
        <f t="shared" si="39"/>
        <v>OKE</v>
      </c>
    </row>
    <row r="287" spans="1:33">
      <c r="A287" s="295">
        <v>278</v>
      </c>
      <c r="B287" s="584" t="s">
        <v>97</v>
      </c>
      <c r="C287" s="585">
        <v>2</v>
      </c>
      <c r="D287" s="585" t="s">
        <v>371</v>
      </c>
      <c r="E287" s="585" t="s">
        <v>128</v>
      </c>
      <c r="F287" s="248">
        <v>320</v>
      </c>
      <c r="G287" s="247">
        <v>187</v>
      </c>
      <c r="H287" s="249">
        <v>58.4375</v>
      </c>
      <c r="I287" s="247">
        <v>176</v>
      </c>
      <c r="J287" s="249">
        <v>55.000000000000007</v>
      </c>
      <c r="K287" s="250" t="s">
        <v>372</v>
      </c>
      <c r="M287" s="178" t="str">
        <f t="shared" si="32"/>
        <v>K</v>
      </c>
      <c r="N287" s="178" t="str">
        <f t="shared" si="33"/>
        <v>K</v>
      </c>
      <c r="O287" s="178"/>
      <c r="P287" s="184">
        <f t="shared" si="34"/>
        <v>58.4375</v>
      </c>
      <c r="Q287" s="184">
        <f t="shared" si="35"/>
        <v>55.000000000000007</v>
      </c>
      <c r="R287" s="180"/>
      <c r="S287" s="180" t="str">
        <f t="shared" si="36"/>
        <v>BETUL</v>
      </c>
      <c r="T287" s="180" t="str">
        <f t="shared" si="37"/>
        <v>BETUL</v>
      </c>
      <c r="U287" s="180" t="str">
        <f t="shared" si="38"/>
        <v>OKE</v>
      </c>
      <c r="V287" s="180" t="str">
        <f t="shared" si="39"/>
        <v>OKE</v>
      </c>
    </row>
    <row r="288" spans="1:33">
      <c r="A288" s="295">
        <v>279</v>
      </c>
      <c r="B288" s="584" t="s">
        <v>97</v>
      </c>
      <c r="C288" s="585">
        <v>2</v>
      </c>
      <c r="D288" s="585" t="s">
        <v>4011</v>
      </c>
      <c r="E288" s="585" t="s">
        <v>128</v>
      </c>
      <c r="F288" s="248">
        <v>320</v>
      </c>
      <c r="G288" s="247">
        <v>180</v>
      </c>
      <c r="H288" s="249">
        <v>56.25</v>
      </c>
      <c r="I288" s="247">
        <v>160</v>
      </c>
      <c r="J288" s="249">
        <v>50</v>
      </c>
      <c r="K288" s="250" t="s">
        <v>4012</v>
      </c>
      <c r="M288" s="178" t="str">
        <f t="shared" si="32"/>
        <v>K</v>
      </c>
      <c r="N288" s="178" t="str">
        <f t="shared" si="33"/>
        <v>K</v>
      </c>
      <c r="O288" s="178"/>
      <c r="P288" s="184">
        <f t="shared" si="34"/>
        <v>56.25</v>
      </c>
      <c r="Q288" s="184">
        <f t="shared" si="35"/>
        <v>50</v>
      </c>
      <c r="R288" s="180"/>
      <c r="S288" s="180" t="str">
        <f t="shared" si="36"/>
        <v>BETUL</v>
      </c>
      <c r="T288" s="180" t="str">
        <f t="shared" si="37"/>
        <v>BETUL</v>
      </c>
      <c r="U288" s="180" t="str">
        <f t="shared" si="38"/>
        <v>OKE</v>
      </c>
      <c r="V288" s="180" t="str">
        <f t="shared" si="39"/>
        <v>OKE</v>
      </c>
    </row>
    <row r="289" spans="1:22">
      <c r="A289" s="295">
        <v>280</v>
      </c>
      <c r="B289" s="584" t="s">
        <v>97</v>
      </c>
      <c r="C289" s="585">
        <v>2</v>
      </c>
      <c r="D289" s="585" t="s">
        <v>4013</v>
      </c>
      <c r="E289" s="585" t="s">
        <v>128</v>
      </c>
      <c r="F289" s="248">
        <v>320</v>
      </c>
      <c r="G289" s="247">
        <v>105</v>
      </c>
      <c r="H289" s="249">
        <v>32.8125</v>
      </c>
      <c r="I289" s="247">
        <v>117</v>
      </c>
      <c r="J289" s="249">
        <v>36.5625</v>
      </c>
      <c r="K289" s="250" t="s">
        <v>187</v>
      </c>
      <c r="M289" s="178" t="str">
        <f t="shared" si="32"/>
        <v>K</v>
      </c>
      <c r="N289" s="178" t="str">
        <f t="shared" si="33"/>
        <v>K</v>
      </c>
      <c r="O289" s="178"/>
      <c r="P289" s="184">
        <f t="shared" si="34"/>
        <v>32.8125</v>
      </c>
      <c r="Q289" s="184">
        <f t="shared" si="35"/>
        <v>36.5625</v>
      </c>
      <c r="R289" s="180"/>
      <c r="S289" s="180" t="str">
        <f t="shared" si="36"/>
        <v>BETUL</v>
      </c>
      <c r="T289" s="180" t="str">
        <f t="shared" si="37"/>
        <v>BETUL</v>
      </c>
      <c r="U289" s="180" t="str">
        <f t="shared" si="38"/>
        <v>OKE</v>
      </c>
      <c r="V289" s="180" t="str">
        <f t="shared" si="39"/>
        <v>OKE</v>
      </c>
    </row>
    <row r="290" spans="1:22">
      <c r="A290" s="295">
        <v>281</v>
      </c>
      <c r="B290" s="584" t="s">
        <v>97</v>
      </c>
      <c r="C290" s="585">
        <v>2</v>
      </c>
      <c r="D290" s="585" t="s">
        <v>4014</v>
      </c>
      <c r="E290" s="585" t="s">
        <v>128</v>
      </c>
      <c r="F290" s="248">
        <v>320</v>
      </c>
      <c r="G290" s="247">
        <v>150</v>
      </c>
      <c r="H290" s="249">
        <v>46.875</v>
      </c>
      <c r="I290" s="247">
        <v>146</v>
      </c>
      <c r="J290" s="249">
        <v>45.625</v>
      </c>
      <c r="K290" s="250" t="s">
        <v>4015</v>
      </c>
      <c r="M290" s="178" t="str">
        <f t="shared" si="32"/>
        <v>K</v>
      </c>
      <c r="N290" s="178" t="str">
        <f t="shared" si="33"/>
        <v>K</v>
      </c>
      <c r="O290" s="178"/>
      <c r="P290" s="184">
        <f t="shared" si="34"/>
        <v>46.875</v>
      </c>
      <c r="Q290" s="184">
        <f t="shared" si="35"/>
        <v>45.625</v>
      </c>
      <c r="R290" s="180"/>
      <c r="S290" s="180" t="str">
        <f t="shared" si="36"/>
        <v>BETUL</v>
      </c>
      <c r="T290" s="180" t="str">
        <f t="shared" si="37"/>
        <v>BETUL</v>
      </c>
      <c r="U290" s="180" t="str">
        <f t="shared" si="38"/>
        <v>OKE</v>
      </c>
      <c r="V290" s="180" t="str">
        <f t="shared" si="39"/>
        <v>OKE</v>
      </c>
    </row>
    <row r="291" spans="1:22">
      <c r="A291" s="295">
        <v>282</v>
      </c>
      <c r="B291" s="584" t="s">
        <v>97</v>
      </c>
      <c r="C291" s="585">
        <v>2</v>
      </c>
      <c r="D291" s="585" t="s">
        <v>4016</v>
      </c>
      <c r="E291" s="585" t="s">
        <v>128</v>
      </c>
      <c r="F291" s="248">
        <v>320</v>
      </c>
      <c r="G291" s="247">
        <v>198</v>
      </c>
      <c r="H291" s="249">
        <v>61.875</v>
      </c>
      <c r="I291" s="247">
        <v>177</v>
      </c>
      <c r="J291" s="249">
        <v>55.3125</v>
      </c>
      <c r="K291" s="250" t="s">
        <v>187</v>
      </c>
      <c r="M291" s="178" t="str">
        <f t="shared" si="32"/>
        <v>K</v>
      </c>
      <c r="N291" s="178" t="str">
        <f t="shared" si="33"/>
        <v>K</v>
      </c>
      <c r="O291" s="178"/>
      <c r="P291" s="184">
        <f t="shared" si="34"/>
        <v>61.875</v>
      </c>
      <c r="Q291" s="184">
        <f t="shared" si="35"/>
        <v>55.3125</v>
      </c>
      <c r="R291" s="180"/>
      <c r="S291" s="180" t="str">
        <f t="shared" si="36"/>
        <v>BETUL</v>
      </c>
      <c r="T291" s="180" t="str">
        <f t="shared" si="37"/>
        <v>BETUL</v>
      </c>
      <c r="U291" s="180" t="str">
        <f t="shared" si="38"/>
        <v>OKE</v>
      </c>
      <c r="V291" s="180" t="str">
        <f t="shared" si="39"/>
        <v>OKE</v>
      </c>
    </row>
    <row r="292" spans="1:22">
      <c r="A292" s="295">
        <v>283</v>
      </c>
      <c r="B292" s="584" t="s">
        <v>97</v>
      </c>
      <c r="C292" s="585">
        <v>2</v>
      </c>
      <c r="D292" s="585" t="s">
        <v>4022</v>
      </c>
      <c r="E292" s="585" t="s">
        <v>128</v>
      </c>
      <c r="F292" s="248">
        <v>400</v>
      </c>
      <c r="G292" s="247">
        <v>58</v>
      </c>
      <c r="H292" s="249">
        <v>14.499999999999998</v>
      </c>
      <c r="I292" s="247">
        <v>8</v>
      </c>
      <c r="J292" s="249">
        <v>2</v>
      </c>
      <c r="K292" s="250" t="s">
        <v>4023</v>
      </c>
      <c r="M292" s="178" t="str">
        <f t="shared" si="32"/>
        <v>K</v>
      </c>
      <c r="N292" s="178" t="str">
        <f t="shared" si="33"/>
        <v>K</v>
      </c>
      <c r="O292" s="178"/>
      <c r="P292" s="184">
        <f t="shared" si="34"/>
        <v>14.499999999999998</v>
      </c>
      <c r="Q292" s="184">
        <f t="shared" si="35"/>
        <v>2</v>
      </c>
      <c r="R292" s="180"/>
      <c r="S292" s="180" t="str">
        <f t="shared" si="36"/>
        <v>BETUL</v>
      </c>
      <c r="T292" s="180" t="str">
        <f t="shared" si="37"/>
        <v>BETUL</v>
      </c>
      <c r="U292" s="180" t="str">
        <f t="shared" si="38"/>
        <v>OKE</v>
      </c>
      <c r="V292" s="180" t="str">
        <f t="shared" si="39"/>
        <v>OKE</v>
      </c>
    </row>
    <row r="293" spans="1:22">
      <c r="A293" s="295">
        <v>284</v>
      </c>
      <c r="B293" s="584" t="s">
        <v>97</v>
      </c>
      <c r="C293" s="585">
        <v>2</v>
      </c>
      <c r="D293" s="585" t="s">
        <v>4018</v>
      </c>
      <c r="E293" s="585" t="s">
        <v>128</v>
      </c>
      <c r="F293" s="248">
        <v>320</v>
      </c>
      <c r="G293" s="247">
        <v>164</v>
      </c>
      <c r="H293" s="249">
        <v>51.249999999999993</v>
      </c>
      <c r="I293" s="247">
        <v>8</v>
      </c>
      <c r="J293" s="249">
        <v>2.5</v>
      </c>
      <c r="K293" s="250" t="s">
        <v>4019</v>
      </c>
      <c r="M293" s="178" t="str">
        <f t="shared" si="32"/>
        <v>K</v>
      </c>
      <c r="N293" s="178" t="str">
        <f t="shared" si="33"/>
        <v>K</v>
      </c>
      <c r="O293" s="178"/>
      <c r="P293" s="184">
        <f t="shared" si="34"/>
        <v>51.249999999999993</v>
      </c>
      <c r="Q293" s="184">
        <f t="shared" si="35"/>
        <v>2.5</v>
      </c>
      <c r="R293" s="180"/>
      <c r="S293" s="180" t="str">
        <f t="shared" si="36"/>
        <v>BETUL</v>
      </c>
      <c r="T293" s="180" t="str">
        <f t="shared" si="37"/>
        <v>BETUL</v>
      </c>
      <c r="U293" s="180" t="str">
        <f t="shared" si="38"/>
        <v>OKE</v>
      </c>
      <c r="V293" s="180" t="str">
        <f t="shared" si="39"/>
        <v>OKE</v>
      </c>
    </row>
    <row r="294" spans="1:22">
      <c r="A294" s="295">
        <v>285</v>
      </c>
      <c r="B294" s="584" t="s">
        <v>97</v>
      </c>
      <c r="C294" s="585">
        <v>2</v>
      </c>
      <c r="D294" s="585" t="s">
        <v>4028</v>
      </c>
      <c r="E294" s="585" t="s">
        <v>128</v>
      </c>
      <c r="F294" s="248">
        <v>320</v>
      </c>
      <c r="G294" s="247">
        <v>0</v>
      </c>
      <c r="H294" s="249">
        <v>0</v>
      </c>
      <c r="I294" s="247">
        <v>0</v>
      </c>
      <c r="J294" s="249">
        <v>0</v>
      </c>
      <c r="K294" s="250" t="s">
        <v>4029</v>
      </c>
      <c r="M294" s="178" t="str">
        <f t="shared" si="32"/>
        <v>K</v>
      </c>
      <c r="N294" s="178" t="str">
        <f t="shared" si="33"/>
        <v>K</v>
      </c>
      <c r="O294" s="178"/>
      <c r="P294" s="184">
        <f t="shared" si="34"/>
        <v>0</v>
      </c>
      <c r="Q294" s="184">
        <f t="shared" si="35"/>
        <v>0</v>
      </c>
      <c r="R294" s="180"/>
      <c r="S294" s="180" t="str">
        <f t="shared" si="36"/>
        <v>BETUL</v>
      </c>
      <c r="T294" s="180" t="str">
        <f t="shared" si="37"/>
        <v>BETUL</v>
      </c>
      <c r="U294" s="180" t="str">
        <f t="shared" si="38"/>
        <v>OKE</v>
      </c>
      <c r="V294" s="180" t="str">
        <f t="shared" si="39"/>
        <v>OKE</v>
      </c>
    </row>
    <row r="295" spans="1:22">
      <c r="A295" s="295">
        <v>286</v>
      </c>
      <c r="B295" s="584" t="s">
        <v>97</v>
      </c>
      <c r="C295" s="585">
        <v>2</v>
      </c>
      <c r="D295" s="585" t="s">
        <v>4026</v>
      </c>
      <c r="E295" s="585" t="s">
        <v>131</v>
      </c>
      <c r="F295" s="248">
        <v>240</v>
      </c>
      <c r="G295" s="247">
        <v>125</v>
      </c>
      <c r="H295" s="249">
        <v>52.083333333333336</v>
      </c>
      <c r="I295" s="247">
        <v>137</v>
      </c>
      <c r="J295" s="249">
        <v>57.083333333333329</v>
      </c>
      <c r="K295" s="250" t="s">
        <v>4027</v>
      </c>
      <c r="M295" s="178" t="str">
        <f t="shared" si="32"/>
        <v>K</v>
      </c>
      <c r="N295" s="178" t="str">
        <f t="shared" si="33"/>
        <v>K</v>
      </c>
      <c r="O295" s="178"/>
      <c r="P295" s="184">
        <f t="shared" si="34"/>
        <v>52.083333333333336</v>
      </c>
      <c r="Q295" s="184">
        <f t="shared" si="35"/>
        <v>57.083333333333329</v>
      </c>
      <c r="R295" s="180"/>
      <c r="S295" s="180" t="str">
        <f t="shared" si="36"/>
        <v>BETUL</v>
      </c>
      <c r="T295" s="180" t="str">
        <f t="shared" si="37"/>
        <v>BETUL</v>
      </c>
      <c r="U295" s="180" t="str">
        <f t="shared" si="38"/>
        <v>OKE</v>
      </c>
      <c r="V295" s="180" t="str">
        <f t="shared" si="39"/>
        <v>OKE</v>
      </c>
    </row>
    <row r="296" spans="1:22">
      <c r="A296" s="295">
        <v>287</v>
      </c>
      <c r="B296" s="584" t="s">
        <v>97</v>
      </c>
      <c r="C296" s="585">
        <v>3</v>
      </c>
      <c r="D296" s="585" t="s">
        <v>4030</v>
      </c>
      <c r="E296" s="585" t="s">
        <v>128</v>
      </c>
      <c r="F296" s="248">
        <v>320</v>
      </c>
      <c r="G296" s="247">
        <v>149</v>
      </c>
      <c r="H296" s="249">
        <v>46.5625</v>
      </c>
      <c r="I296" s="247">
        <v>133</v>
      </c>
      <c r="J296" s="249">
        <v>41.5625</v>
      </c>
      <c r="K296" s="250" t="s">
        <v>4023</v>
      </c>
      <c r="M296" s="178" t="str">
        <f t="shared" si="32"/>
        <v>K</v>
      </c>
      <c r="N296" s="178" t="str">
        <f t="shared" si="33"/>
        <v>K</v>
      </c>
      <c r="O296" s="178"/>
      <c r="P296" s="184">
        <f t="shared" si="34"/>
        <v>46.5625</v>
      </c>
      <c r="Q296" s="184">
        <f t="shared" si="35"/>
        <v>41.5625</v>
      </c>
      <c r="R296" s="180"/>
      <c r="S296" s="180" t="str">
        <f t="shared" si="36"/>
        <v>BETUL</v>
      </c>
      <c r="T296" s="180" t="str">
        <f t="shared" si="37"/>
        <v>BETUL</v>
      </c>
      <c r="U296" s="180" t="str">
        <f t="shared" si="38"/>
        <v>OKE</v>
      </c>
      <c r="V296" s="180" t="str">
        <f t="shared" si="39"/>
        <v>OKE</v>
      </c>
    </row>
    <row r="297" spans="1:22">
      <c r="A297" s="295">
        <v>288</v>
      </c>
      <c r="B297" s="584" t="s">
        <v>97</v>
      </c>
      <c r="C297" s="585">
        <v>3</v>
      </c>
      <c r="D297" s="585" t="s">
        <v>4033</v>
      </c>
      <c r="E297" s="585" t="s">
        <v>128</v>
      </c>
      <c r="F297" s="248">
        <v>320</v>
      </c>
      <c r="G297" s="247">
        <v>162</v>
      </c>
      <c r="H297" s="249">
        <v>50.625</v>
      </c>
      <c r="I297" s="247">
        <v>158</v>
      </c>
      <c r="J297" s="249">
        <v>49.375</v>
      </c>
      <c r="K297" s="250" t="s">
        <v>4034</v>
      </c>
      <c r="M297" s="178" t="str">
        <f t="shared" si="32"/>
        <v>K</v>
      </c>
      <c r="N297" s="178" t="str">
        <f t="shared" si="33"/>
        <v>K</v>
      </c>
      <c r="O297" s="178"/>
      <c r="P297" s="184">
        <f t="shared" si="34"/>
        <v>50.625</v>
      </c>
      <c r="Q297" s="184">
        <f t="shared" si="35"/>
        <v>49.375</v>
      </c>
      <c r="R297" s="180"/>
      <c r="S297" s="180" t="str">
        <f t="shared" si="36"/>
        <v>BETUL</v>
      </c>
      <c r="T297" s="180" t="str">
        <f t="shared" si="37"/>
        <v>BETUL</v>
      </c>
      <c r="U297" s="180" t="str">
        <f t="shared" si="38"/>
        <v>OKE</v>
      </c>
      <c r="V297" s="180" t="str">
        <f t="shared" si="39"/>
        <v>OKE</v>
      </c>
    </row>
    <row r="298" spans="1:22">
      <c r="A298" s="295">
        <v>289</v>
      </c>
      <c r="B298" s="584" t="s">
        <v>97</v>
      </c>
      <c r="C298" s="585">
        <v>3</v>
      </c>
      <c r="D298" s="585" t="s">
        <v>4031</v>
      </c>
      <c r="E298" s="585" t="s">
        <v>128</v>
      </c>
      <c r="F298" s="248">
        <v>320</v>
      </c>
      <c r="G298" s="247">
        <v>163</v>
      </c>
      <c r="H298" s="249">
        <v>50.9375</v>
      </c>
      <c r="I298" s="247">
        <v>199</v>
      </c>
      <c r="J298" s="249">
        <v>62.187499999999993</v>
      </c>
      <c r="K298" s="250" t="s">
        <v>4019</v>
      </c>
      <c r="M298" s="178" t="str">
        <f t="shared" si="32"/>
        <v>K</v>
      </c>
      <c r="N298" s="178" t="str">
        <f t="shared" si="33"/>
        <v>K</v>
      </c>
      <c r="O298" s="178"/>
      <c r="P298" s="184">
        <f t="shared" si="34"/>
        <v>50.9375</v>
      </c>
      <c r="Q298" s="184">
        <f t="shared" si="35"/>
        <v>62.187499999999993</v>
      </c>
      <c r="R298" s="180"/>
      <c r="S298" s="180" t="str">
        <f t="shared" si="36"/>
        <v>BETUL</v>
      </c>
      <c r="T298" s="180" t="str">
        <f t="shared" si="37"/>
        <v>BETUL</v>
      </c>
      <c r="U298" s="180" t="str">
        <f t="shared" si="38"/>
        <v>OKE</v>
      </c>
      <c r="V298" s="180" t="str">
        <f t="shared" si="39"/>
        <v>OKE</v>
      </c>
    </row>
    <row r="299" spans="1:22">
      <c r="A299" s="295">
        <v>290</v>
      </c>
      <c r="B299" s="584" t="s">
        <v>97</v>
      </c>
      <c r="C299" s="585">
        <v>3</v>
      </c>
      <c r="D299" s="585" t="s">
        <v>4032</v>
      </c>
      <c r="E299" s="585" t="s">
        <v>128</v>
      </c>
      <c r="F299" s="248">
        <v>320</v>
      </c>
      <c r="G299" s="247">
        <v>120</v>
      </c>
      <c r="H299" s="249">
        <v>37.5</v>
      </c>
      <c r="I299" s="247">
        <v>100</v>
      </c>
      <c r="J299" s="249">
        <v>31.25</v>
      </c>
      <c r="K299" s="250" t="s">
        <v>4029</v>
      </c>
      <c r="M299" s="178" t="str">
        <f t="shared" si="32"/>
        <v>K</v>
      </c>
      <c r="N299" s="178" t="str">
        <f t="shared" si="33"/>
        <v>K</v>
      </c>
      <c r="O299" s="178"/>
      <c r="P299" s="184">
        <f t="shared" si="34"/>
        <v>37.5</v>
      </c>
      <c r="Q299" s="184">
        <f t="shared" si="35"/>
        <v>31.25</v>
      </c>
      <c r="R299" s="180"/>
      <c r="S299" s="180" t="str">
        <f t="shared" si="36"/>
        <v>BETUL</v>
      </c>
      <c r="T299" s="180" t="str">
        <f t="shared" si="37"/>
        <v>BETUL</v>
      </c>
      <c r="U299" s="180" t="str">
        <f t="shared" si="38"/>
        <v>OKE</v>
      </c>
      <c r="V299" s="180" t="str">
        <f t="shared" si="39"/>
        <v>OKE</v>
      </c>
    </row>
    <row r="300" spans="1:22">
      <c r="A300" s="234">
        <v>291</v>
      </c>
      <c r="B300" s="584" t="s">
        <v>97</v>
      </c>
      <c r="C300" s="585">
        <v>3</v>
      </c>
      <c r="D300" s="585" t="s">
        <v>4035</v>
      </c>
      <c r="E300" s="585" t="s">
        <v>128</v>
      </c>
      <c r="F300" s="248">
        <v>320</v>
      </c>
      <c r="G300" s="247">
        <v>193</v>
      </c>
      <c r="H300" s="249">
        <v>60.3125</v>
      </c>
      <c r="I300" s="247">
        <v>132</v>
      </c>
      <c r="J300" s="249">
        <v>41.25</v>
      </c>
      <c r="K300" s="250" t="s">
        <v>4036</v>
      </c>
      <c r="M300" s="178" t="str">
        <f t="shared" si="32"/>
        <v>K</v>
      </c>
      <c r="N300" s="178" t="str">
        <f t="shared" si="33"/>
        <v>K</v>
      </c>
      <c r="O300" s="178"/>
      <c r="P300" s="184">
        <f t="shared" si="34"/>
        <v>60.3125</v>
      </c>
      <c r="Q300" s="184">
        <f t="shared" si="35"/>
        <v>41.25</v>
      </c>
      <c r="R300" s="180"/>
      <c r="S300" s="180" t="str">
        <f t="shared" si="36"/>
        <v>BETUL</v>
      </c>
      <c r="T300" s="180" t="str">
        <f t="shared" si="37"/>
        <v>BETUL</v>
      </c>
      <c r="U300" s="180" t="str">
        <f t="shared" si="38"/>
        <v>OKE</v>
      </c>
      <c r="V300" s="180" t="str">
        <f t="shared" si="39"/>
        <v>OKE</v>
      </c>
    </row>
    <row r="301" spans="1:22">
      <c r="A301" s="234">
        <v>292</v>
      </c>
      <c r="B301" s="584" t="s">
        <v>97</v>
      </c>
      <c r="C301" s="585">
        <v>3</v>
      </c>
      <c r="D301" s="585" t="s">
        <v>4037</v>
      </c>
      <c r="E301" s="585" t="s">
        <v>128</v>
      </c>
      <c r="F301" s="248">
        <v>320</v>
      </c>
      <c r="G301" s="247">
        <v>126</v>
      </c>
      <c r="H301" s="249">
        <v>39.375</v>
      </c>
      <c r="I301" s="247">
        <v>123</v>
      </c>
      <c r="J301" s="249">
        <v>38.4375</v>
      </c>
      <c r="K301" s="250" t="s">
        <v>4027</v>
      </c>
      <c r="M301" s="178" t="str">
        <f t="shared" si="32"/>
        <v>K</v>
      </c>
      <c r="N301" s="178" t="str">
        <f t="shared" si="33"/>
        <v>K</v>
      </c>
      <c r="O301" s="178"/>
      <c r="P301" s="184">
        <f t="shared" si="34"/>
        <v>39.375</v>
      </c>
      <c r="Q301" s="184">
        <f t="shared" si="35"/>
        <v>38.4375</v>
      </c>
      <c r="R301" s="180"/>
      <c r="S301" s="180" t="str">
        <f t="shared" si="36"/>
        <v>BETUL</v>
      </c>
      <c r="T301" s="180" t="str">
        <f t="shared" si="37"/>
        <v>BETUL</v>
      </c>
      <c r="U301" s="180" t="str">
        <f t="shared" si="38"/>
        <v>OKE</v>
      </c>
      <c r="V301" s="180" t="str">
        <f t="shared" si="39"/>
        <v>OKE</v>
      </c>
    </row>
    <row r="302" spans="1:22">
      <c r="A302" s="234">
        <v>293</v>
      </c>
      <c r="B302" s="329" t="s">
        <v>97</v>
      </c>
      <c r="C302" s="330">
        <v>3</v>
      </c>
      <c r="D302" s="330" t="s">
        <v>4038</v>
      </c>
      <c r="E302" s="585" t="s">
        <v>128</v>
      </c>
      <c r="F302" s="248">
        <v>300</v>
      </c>
      <c r="G302" s="247">
        <v>0</v>
      </c>
      <c r="H302" s="249">
        <v>0</v>
      </c>
      <c r="I302" s="247">
        <v>0</v>
      </c>
      <c r="J302" s="249">
        <v>0</v>
      </c>
      <c r="K302" s="250" t="s">
        <v>4039</v>
      </c>
      <c r="M302" s="178" t="str">
        <f t="shared" si="32"/>
        <v>K</v>
      </c>
      <c r="N302" s="178" t="str">
        <f t="shared" si="33"/>
        <v>K</v>
      </c>
      <c r="O302" s="178"/>
      <c r="P302" s="184">
        <f t="shared" si="34"/>
        <v>0</v>
      </c>
      <c r="Q302" s="184">
        <f t="shared" si="35"/>
        <v>0</v>
      </c>
      <c r="R302" s="180"/>
      <c r="S302" s="180" t="str">
        <f t="shared" si="36"/>
        <v>BETUL</v>
      </c>
      <c r="T302" s="180" t="str">
        <f t="shared" si="37"/>
        <v>BETUL</v>
      </c>
      <c r="U302" s="180" t="str">
        <f t="shared" si="38"/>
        <v>OKE</v>
      </c>
      <c r="V302" s="180" t="str">
        <f t="shared" si="39"/>
        <v>OKE</v>
      </c>
    </row>
    <row r="303" spans="1:22">
      <c r="A303" s="234">
        <v>294</v>
      </c>
      <c r="B303" s="584" t="s">
        <v>97</v>
      </c>
      <c r="C303" s="585">
        <v>3</v>
      </c>
      <c r="D303" s="585" t="s">
        <v>4040</v>
      </c>
      <c r="E303" s="585" t="s">
        <v>128</v>
      </c>
      <c r="F303" s="248">
        <v>300</v>
      </c>
      <c r="G303" s="247">
        <v>10</v>
      </c>
      <c r="H303" s="249">
        <v>3.3333333333333335</v>
      </c>
      <c r="I303" s="247">
        <v>11</v>
      </c>
      <c r="J303" s="249">
        <v>3.6666666666666665</v>
      </c>
      <c r="K303" s="250" t="s">
        <v>4041</v>
      </c>
      <c r="M303" s="178" t="str">
        <f t="shared" si="32"/>
        <v>K</v>
      </c>
      <c r="N303" s="178" t="str">
        <f t="shared" si="33"/>
        <v>K</v>
      </c>
      <c r="O303" s="178"/>
      <c r="P303" s="184">
        <f t="shared" si="34"/>
        <v>3.3333333333333335</v>
      </c>
      <c r="Q303" s="184">
        <f t="shared" si="35"/>
        <v>3.6666666666666665</v>
      </c>
      <c r="R303" s="180"/>
      <c r="S303" s="180" t="str">
        <f t="shared" si="36"/>
        <v>BETUL</v>
      </c>
      <c r="T303" s="180" t="str">
        <f t="shared" si="37"/>
        <v>BETUL</v>
      </c>
      <c r="U303" s="180" t="str">
        <f t="shared" si="38"/>
        <v>OKE</v>
      </c>
      <c r="V303" s="180" t="str">
        <f t="shared" si="39"/>
        <v>OKE</v>
      </c>
    </row>
    <row r="304" spans="1:22">
      <c r="A304" s="234">
        <v>295</v>
      </c>
      <c r="B304" s="584" t="s">
        <v>97</v>
      </c>
      <c r="C304" s="585">
        <v>3</v>
      </c>
      <c r="D304" s="585" t="s">
        <v>4042</v>
      </c>
      <c r="E304" s="585" t="s">
        <v>128</v>
      </c>
      <c r="F304" s="248">
        <v>300</v>
      </c>
      <c r="G304" s="247">
        <v>120</v>
      </c>
      <c r="H304" s="249">
        <v>40</v>
      </c>
      <c r="I304" s="247">
        <v>135</v>
      </c>
      <c r="J304" s="249">
        <v>45</v>
      </c>
      <c r="K304" s="250" t="s">
        <v>4041</v>
      </c>
      <c r="M304" s="178" t="str">
        <f t="shared" si="32"/>
        <v>K</v>
      </c>
      <c r="N304" s="178" t="str">
        <f t="shared" si="33"/>
        <v>K</v>
      </c>
      <c r="O304" s="178"/>
      <c r="P304" s="184">
        <f t="shared" si="34"/>
        <v>40</v>
      </c>
      <c r="Q304" s="184">
        <f t="shared" si="35"/>
        <v>45</v>
      </c>
      <c r="R304" s="180"/>
      <c r="S304" s="180" t="str">
        <f t="shared" si="36"/>
        <v>BETUL</v>
      </c>
      <c r="T304" s="180" t="str">
        <f t="shared" si="37"/>
        <v>BETUL</v>
      </c>
      <c r="U304" s="180" t="str">
        <f t="shared" si="38"/>
        <v>OKE</v>
      </c>
      <c r="V304" s="180" t="str">
        <f t="shared" si="39"/>
        <v>OKE</v>
      </c>
    </row>
    <row r="305" spans="1:22">
      <c r="A305" s="234">
        <v>296</v>
      </c>
      <c r="B305" s="584" t="s">
        <v>97</v>
      </c>
      <c r="C305" s="585">
        <v>3</v>
      </c>
      <c r="D305" s="585" t="s">
        <v>4043</v>
      </c>
      <c r="E305" s="585" t="s">
        <v>128</v>
      </c>
      <c r="F305" s="248">
        <v>300</v>
      </c>
      <c r="G305" s="247">
        <v>0</v>
      </c>
      <c r="H305" s="249">
        <v>0</v>
      </c>
      <c r="I305" s="247">
        <v>0</v>
      </c>
      <c r="J305" s="249">
        <v>0</v>
      </c>
      <c r="K305" s="250" t="s">
        <v>4044</v>
      </c>
      <c r="M305" s="178" t="str">
        <f t="shared" si="32"/>
        <v>K</v>
      </c>
      <c r="N305" s="178" t="str">
        <f t="shared" si="33"/>
        <v>K</v>
      </c>
      <c r="O305" s="178"/>
      <c r="P305" s="184">
        <f t="shared" si="34"/>
        <v>0</v>
      </c>
      <c r="Q305" s="184">
        <f t="shared" si="35"/>
        <v>0</v>
      </c>
      <c r="R305" s="180"/>
      <c r="S305" s="180" t="str">
        <f t="shared" si="36"/>
        <v>BETUL</v>
      </c>
      <c r="T305" s="180" t="str">
        <f t="shared" si="37"/>
        <v>BETUL</v>
      </c>
      <c r="U305" s="180" t="str">
        <f t="shared" si="38"/>
        <v>OKE</v>
      </c>
      <c r="V305" s="180" t="str">
        <f t="shared" si="39"/>
        <v>OKE</v>
      </c>
    </row>
    <row r="306" spans="1:22">
      <c r="A306" s="234">
        <v>297</v>
      </c>
      <c r="B306" s="584" t="s">
        <v>97</v>
      </c>
      <c r="C306" s="585">
        <v>3</v>
      </c>
      <c r="D306" s="585" t="s">
        <v>4045</v>
      </c>
      <c r="E306" s="585" t="s">
        <v>128</v>
      </c>
      <c r="F306" s="248">
        <v>300</v>
      </c>
      <c r="G306" s="247">
        <v>125</v>
      </c>
      <c r="H306" s="249">
        <v>41.666666666666671</v>
      </c>
      <c r="I306" s="247">
        <v>130</v>
      </c>
      <c r="J306" s="249">
        <v>43.333333333333336</v>
      </c>
      <c r="K306" s="250" t="s">
        <v>4046</v>
      </c>
      <c r="M306" s="178" t="str">
        <f t="shared" si="32"/>
        <v>K</v>
      </c>
      <c r="N306" s="178" t="str">
        <f t="shared" si="33"/>
        <v>K</v>
      </c>
      <c r="O306" s="178"/>
      <c r="P306" s="184">
        <f t="shared" si="34"/>
        <v>41.666666666666671</v>
      </c>
      <c r="Q306" s="184">
        <f t="shared" si="35"/>
        <v>43.333333333333336</v>
      </c>
      <c r="R306" s="180"/>
      <c r="S306" s="180" t="str">
        <f t="shared" si="36"/>
        <v>BETUL</v>
      </c>
      <c r="T306" s="180" t="str">
        <f t="shared" si="37"/>
        <v>BETUL</v>
      </c>
      <c r="U306" s="180" t="str">
        <f t="shared" si="38"/>
        <v>OKE</v>
      </c>
      <c r="V306" s="180" t="str">
        <f t="shared" si="39"/>
        <v>OKE</v>
      </c>
    </row>
    <row r="307" spans="1:22">
      <c r="A307" s="234">
        <v>298</v>
      </c>
      <c r="B307" s="584" t="s">
        <v>97</v>
      </c>
      <c r="C307" s="585">
        <v>4</v>
      </c>
      <c r="D307" s="585" t="s">
        <v>4056</v>
      </c>
      <c r="E307" s="585" t="s">
        <v>128</v>
      </c>
      <c r="F307" s="248">
        <v>365</v>
      </c>
      <c r="G307" s="247">
        <v>78</v>
      </c>
      <c r="H307" s="249">
        <v>21.36986301369863</v>
      </c>
      <c r="I307" s="247">
        <v>75</v>
      </c>
      <c r="J307" s="249">
        <v>20.547945205479451</v>
      </c>
      <c r="K307" s="250" t="s">
        <v>4048</v>
      </c>
      <c r="M307" s="178" t="str">
        <f t="shared" si="32"/>
        <v>K</v>
      </c>
      <c r="N307" s="178" t="str">
        <f t="shared" si="33"/>
        <v>K</v>
      </c>
      <c r="O307" s="178"/>
      <c r="P307" s="184">
        <f t="shared" si="34"/>
        <v>21.36986301369863</v>
      </c>
      <c r="Q307" s="184">
        <f t="shared" si="35"/>
        <v>20.547945205479451</v>
      </c>
      <c r="R307" s="180"/>
      <c r="S307" s="180" t="str">
        <f t="shared" si="36"/>
        <v>BETUL</v>
      </c>
      <c r="T307" s="180" t="str">
        <f t="shared" si="37"/>
        <v>BETUL</v>
      </c>
      <c r="U307" s="180" t="str">
        <f t="shared" si="38"/>
        <v>OKE</v>
      </c>
      <c r="V307" s="180" t="str">
        <f t="shared" si="39"/>
        <v>OKE</v>
      </c>
    </row>
    <row r="308" spans="1:22">
      <c r="A308" s="234">
        <v>299</v>
      </c>
      <c r="B308" s="584" t="s">
        <v>97</v>
      </c>
      <c r="C308" s="585">
        <v>4</v>
      </c>
      <c r="D308" s="585" t="s">
        <v>4047</v>
      </c>
      <c r="E308" s="585" t="s">
        <v>128</v>
      </c>
      <c r="F308" s="248">
        <v>365</v>
      </c>
      <c r="G308" s="247">
        <v>78</v>
      </c>
      <c r="H308" s="249">
        <v>21.36986301369863</v>
      </c>
      <c r="I308" s="247">
        <v>80</v>
      </c>
      <c r="J308" s="249">
        <v>21.917808219178081</v>
      </c>
      <c r="K308" s="250" t="s">
        <v>4048</v>
      </c>
      <c r="M308" s="178" t="str">
        <f t="shared" si="32"/>
        <v>K</v>
      </c>
      <c r="N308" s="178" t="str">
        <f t="shared" si="33"/>
        <v>K</v>
      </c>
      <c r="O308" s="178"/>
      <c r="P308" s="184">
        <f t="shared" si="34"/>
        <v>21.36986301369863</v>
      </c>
      <c r="Q308" s="184">
        <f t="shared" si="35"/>
        <v>21.917808219178081</v>
      </c>
      <c r="R308" s="180"/>
      <c r="S308" s="180" t="str">
        <f t="shared" si="36"/>
        <v>BETUL</v>
      </c>
      <c r="T308" s="180" t="str">
        <f t="shared" si="37"/>
        <v>BETUL</v>
      </c>
      <c r="U308" s="180" t="str">
        <f t="shared" si="38"/>
        <v>OKE</v>
      </c>
      <c r="V308" s="180" t="str">
        <f t="shared" si="39"/>
        <v>OKE</v>
      </c>
    </row>
    <row r="309" spans="1:22">
      <c r="A309" s="234">
        <v>300</v>
      </c>
      <c r="B309" s="584" t="s">
        <v>97</v>
      </c>
      <c r="C309" s="585">
        <v>4</v>
      </c>
      <c r="D309" s="585" t="s">
        <v>4057</v>
      </c>
      <c r="E309" s="585" t="s">
        <v>128</v>
      </c>
      <c r="F309" s="248">
        <v>320</v>
      </c>
      <c r="G309" s="247">
        <v>90</v>
      </c>
      <c r="H309" s="249">
        <v>28.125</v>
      </c>
      <c r="I309" s="247">
        <v>80</v>
      </c>
      <c r="J309" s="249">
        <v>25</v>
      </c>
      <c r="K309" s="250" t="s">
        <v>4058</v>
      </c>
      <c r="M309" s="178" t="str">
        <f t="shared" si="32"/>
        <v>K</v>
      </c>
      <c r="N309" s="178" t="str">
        <f t="shared" si="33"/>
        <v>K</v>
      </c>
      <c r="O309" s="178"/>
      <c r="P309" s="184">
        <f t="shared" si="34"/>
        <v>28.125</v>
      </c>
      <c r="Q309" s="184">
        <f t="shared" si="35"/>
        <v>25</v>
      </c>
      <c r="R309" s="180"/>
      <c r="S309" s="180" t="str">
        <f t="shared" si="36"/>
        <v>BETUL</v>
      </c>
      <c r="T309" s="180" t="str">
        <f t="shared" si="37"/>
        <v>BETUL</v>
      </c>
      <c r="U309" s="180" t="str">
        <f t="shared" si="38"/>
        <v>OKE</v>
      </c>
      <c r="V309" s="180" t="str">
        <f t="shared" si="39"/>
        <v>OKE</v>
      </c>
    </row>
    <row r="310" spans="1:22">
      <c r="A310" s="234">
        <v>301</v>
      </c>
      <c r="B310" s="329" t="s">
        <v>97</v>
      </c>
      <c r="C310" s="330">
        <v>4</v>
      </c>
      <c r="D310" s="330" t="s">
        <v>4055</v>
      </c>
      <c r="E310" s="585" t="s">
        <v>128</v>
      </c>
      <c r="F310" s="248">
        <v>365</v>
      </c>
      <c r="G310" s="247">
        <v>0</v>
      </c>
      <c r="H310" s="249">
        <v>0</v>
      </c>
      <c r="I310" s="247">
        <v>0</v>
      </c>
      <c r="J310" s="249">
        <v>0</v>
      </c>
      <c r="K310" s="250" t="s">
        <v>187</v>
      </c>
      <c r="M310" s="178" t="str">
        <f t="shared" si="32"/>
        <v>K</v>
      </c>
      <c r="N310" s="178" t="str">
        <f t="shared" si="33"/>
        <v>K</v>
      </c>
      <c r="O310" s="178"/>
      <c r="P310" s="184">
        <f t="shared" si="34"/>
        <v>0</v>
      </c>
      <c r="Q310" s="184">
        <f t="shared" si="35"/>
        <v>0</v>
      </c>
      <c r="R310" s="180"/>
      <c r="S310" s="180" t="str">
        <f t="shared" si="36"/>
        <v>BETUL</v>
      </c>
      <c r="T310" s="180" t="str">
        <f t="shared" si="37"/>
        <v>BETUL</v>
      </c>
      <c r="U310" s="180" t="str">
        <f t="shared" si="38"/>
        <v>OKE</v>
      </c>
      <c r="V310" s="180" t="str">
        <f t="shared" si="39"/>
        <v>OKE</v>
      </c>
    </row>
    <row r="311" spans="1:22">
      <c r="A311" s="234">
        <v>302</v>
      </c>
      <c r="B311" s="329" t="s">
        <v>97</v>
      </c>
      <c r="C311" s="330">
        <v>4</v>
      </c>
      <c r="D311" s="330" t="s">
        <v>4049</v>
      </c>
      <c r="E311" s="585" t="s">
        <v>128</v>
      </c>
      <c r="F311" s="248">
        <v>365</v>
      </c>
      <c r="G311" s="247">
        <v>85</v>
      </c>
      <c r="H311" s="249">
        <v>23.287671232876711</v>
      </c>
      <c r="I311" s="247">
        <v>85</v>
      </c>
      <c r="J311" s="249">
        <v>23.287671232876711</v>
      </c>
      <c r="K311" s="250" t="s">
        <v>4050</v>
      </c>
      <c r="M311" s="178" t="str">
        <f t="shared" si="32"/>
        <v>K</v>
      </c>
      <c r="N311" s="178" t="str">
        <f t="shared" si="33"/>
        <v>K</v>
      </c>
      <c r="O311" s="178"/>
      <c r="P311" s="184">
        <f t="shared" si="34"/>
        <v>23.287671232876711</v>
      </c>
      <c r="Q311" s="184">
        <f t="shared" si="35"/>
        <v>23.287671232876711</v>
      </c>
      <c r="R311" s="180"/>
      <c r="S311" s="180" t="str">
        <f t="shared" si="36"/>
        <v>BETUL</v>
      </c>
      <c r="T311" s="180" t="str">
        <f t="shared" si="37"/>
        <v>BETUL</v>
      </c>
      <c r="U311" s="180" t="str">
        <f t="shared" si="38"/>
        <v>OKE</v>
      </c>
      <c r="V311" s="180" t="str">
        <f t="shared" si="39"/>
        <v>OKE</v>
      </c>
    </row>
    <row r="312" spans="1:22">
      <c r="A312" s="234">
        <v>303</v>
      </c>
      <c r="B312" s="329" t="s">
        <v>97</v>
      </c>
      <c r="C312" s="330">
        <v>4</v>
      </c>
      <c r="D312" s="330" t="s">
        <v>4051</v>
      </c>
      <c r="E312" s="585" t="s">
        <v>128</v>
      </c>
      <c r="F312" s="248">
        <v>320</v>
      </c>
      <c r="G312" s="247">
        <v>28</v>
      </c>
      <c r="H312" s="249">
        <v>8.75</v>
      </c>
      <c r="I312" s="247">
        <v>20</v>
      </c>
      <c r="J312" s="249">
        <v>6.25</v>
      </c>
      <c r="K312" s="250" t="s">
        <v>4052</v>
      </c>
      <c r="M312" s="178" t="str">
        <f t="shared" si="32"/>
        <v>K</v>
      </c>
      <c r="N312" s="178" t="str">
        <f t="shared" si="33"/>
        <v>K</v>
      </c>
      <c r="O312" s="178"/>
      <c r="P312" s="184">
        <f t="shared" si="34"/>
        <v>8.75</v>
      </c>
      <c r="Q312" s="184">
        <f t="shared" si="35"/>
        <v>6.25</v>
      </c>
      <c r="R312" s="180"/>
      <c r="S312" s="180" t="str">
        <f t="shared" si="36"/>
        <v>BETUL</v>
      </c>
      <c r="T312" s="180" t="str">
        <f t="shared" si="37"/>
        <v>BETUL</v>
      </c>
      <c r="U312" s="180" t="str">
        <f t="shared" si="38"/>
        <v>OKE</v>
      </c>
      <c r="V312" s="180" t="str">
        <f t="shared" si="39"/>
        <v>OKE</v>
      </c>
    </row>
    <row r="313" spans="1:22">
      <c r="A313" s="234">
        <v>304</v>
      </c>
      <c r="B313" s="584" t="s">
        <v>97</v>
      </c>
      <c r="C313" s="585">
        <v>4</v>
      </c>
      <c r="D313" s="585" t="s">
        <v>4053</v>
      </c>
      <c r="E313" s="585" t="s">
        <v>128</v>
      </c>
      <c r="F313" s="248">
        <v>365</v>
      </c>
      <c r="G313" s="247">
        <v>5</v>
      </c>
      <c r="H313" s="249">
        <v>1.3698630136986301</v>
      </c>
      <c r="I313" s="247">
        <v>5</v>
      </c>
      <c r="J313" s="249">
        <v>1.3698630136986301</v>
      </c>
      <c r="K313" s="250" t="s">
        <v>4054</v>
      </c>
      <c r="M313" s="178" t="str">
        <f t="shared" si="32"/>
        <v>K</v>
      </c>
      <c r="N313" s="178" t="str">
        <f t="shared" si="33"/>
        <v>K</v>
      </c>
      <c r="O313" s="178"/>
      <c r="P313" s="184">
        <f t="shared" si="34"/>
        <v>1.3698630136986301</v>
      </c>
      <c r="Q313" s="184">
        <f t="shared" si="35"/>
        <v>1.3698630136986301</v>
      </c>
      <c r="R313" s="180"/>
      <c r="S313" s="180" t="str">
        <f t="shared" si="36"/>
        <v>BETUL</v>
      </c>
      <c r="T313" s="180" t="str">
        <f t="shared" si="37"/>
        <v>BETUL</v>
      </c>
      <c r="U313" s="180" t="str">
        <f t="shared" si="38"/>
        <v>OKE</v>
      </c>
      <c r="V313" s="180" t="str">
        <f t="shared" si="39"/>
        <v>OKE</v>
      </c>
    </row>
    <row r="314" spans="1:22">
      <c r="A314" s="234">
        <v>305</v>
      </c>
      <c r="B314" s="584" t="s">
        <v>108</v>
      </c>
      <c r="C314" s="585">
        <v>1</v>
      </c>
      <c r="D314" s="585" t="s">
        <v>4062</v>
      </c>
      <c r="E314" s="585" t="s">
        <v>128</v>
      </c>
      <c r="F314" s="248">
        <v>300</v>
      </c>
      <c r="G314" s="247">
        <v>75</v>
      </c>
      <c r="H314" s="249">
        <v>25</v>
      </c>
      <c r="I314" s="247">
        <v>60</v>
      </c>
      <c r="J314" s="249">
        <v>20</v>
      </c>
      <c r="K314" s="250" t="s">
        <v>4061</v>
      </c>
      <c r="M314" s="178" t="str">
        <f t="shared" si="32"/>
        <v>K</v>
      </c>
      <c r="N314" s="178" t="str">
        <f t="shared" si="33"/>
        <v>K</v>
      </c>
      <c r="O314" s="178"/>
      <c r="P314" s="184">
        <f t="shared" si="34"/>
        <v>25</v>
      </c>
      <c r="Q314" s="184">
        <f t="shared" si="35"/>
        <v>20</v>
      </c>
      <c r="R314" s="180"/>
      <c r="S314" s="180" t="str">
        <f t="shared" si="36"/>
        <v>BETUL</v>
      </c>
      <c r="T314" s="180" t="str">
        <f t="shared" si="37"/>
        <v>BETUL</v>
      </c>
      <c r="U314" s="180" t="str">
        <f t="shared" si="38"/>
        <v>OKE</v>
      </c>
      <c r="V314" s="180" t="str">
        <f t="shared" si="39"/>
        <v>OKE</v>
      </c>
    </row>
    <row r="315" spans="1:22">
      <c r="A315" s="234">
        <v>306</v>
      </c>
      <c r="B315" s="584" t="s">
        <v>108</v>
      </c>
      <c r="C315" s="585">
        <v>1</v>
      </c>
      <c r="D315" s="585" t="s">
        <v>4060</v>
      </c>
      <c r="E315" s="585" t="s">
        <v>128</v>
      </c>
      <c r="F315" s="248">
        <v>300</v>
      </c>
      <c r="G315" s="247">
        <v>75</v>
      </c>
      <c r="H315" s="249">
        <v>25</v>
      </c>
      <c r="I315" s="247">
        <v>60</v>
      </c>
      <c r="J315" s="249">
        <v>20</v>
      </c>
      <c r="K315" s="250" t="s">
        <v>4061</v>
      </c>
      <c r="M315" s="178" t="str">
        <f t="shared" si="32"/>
        <v>K</v>
      </c>
      <c r="N315" s="178" t="str">
        <f t="shared" si="33"/>
        <v>K</v>
      </c>
      <c r="O315" s="178"/>
      <c r="P315" s="184">
        <f t="shared" si="34"/>
        <v>25</v>
      </c>
      <c r="Q315" s="184">
        <f t="shared" si="35"/>
        <v>20</v>
      </c>
      <c r="R315" s="180"/>
      <c r="S315" s="180" t="str">
        <f t="shared" si="36"/>
        <v>BETUL</v>
      </c>
      <c r="T315" s="180" t="str">
        <f t="shared" si="37"/>
        <v>BETUL</v>
      </c>
      <c r="U315" s="180" t="str">
        <f t="shared" si="38"/>
        <v>OKE</v>
      </c>
      <c r="V315" s="180" t="str">
        <f t="shared" si="39"/>
        <v>OKE</v>
      </c>
    </row>
    <row r="316" spans="1:22">
      <c r="A316" s="234">
        <v>307</v>
      </c>
      <c r="B316" s="584" t="s">
        <v>108</v>
      </c>
      <c r="C316" s="585">
        <v>1</v>
      </c>
      <c r="D316" s="585" t="s">
        <v>4059</v>
      </c>
      <c r="E316" s="585" t="s">
        <v>128</v>
      </c>
      <c r="F316" s="248">
        <v>300</v>
      </c>
      <c r="G316" s="247">
        <v>0</v>
      </c>
      <c r="H316" s="249">
        <v>0</v>
      </c>
      <c r="I316" s="247">
        <v>0</v>
      </c>
      <c r="J316" s="249">
        <v>0</v>
      </c>
      <c r="K316" s="250"/>
      <c r="M316" s="178" t="str">
        <f t="shared" si="32"/>
        <v>K</v>
      </c>
      <c r="N316" s="178" t="str">
        <f t="shared" si="33"/>
        <v>K</v>
      </c>
      <c r="O316" s="178"/>
      <c r="P316" s="184">
        <f t="shared" si="34"/>
        <v>0</v>
      </c>
      <c r="Q316" s="184">
        <f t="shared" si="35"/>
        <v>0</v>
      </c>
      <c r="R316" s="180"/>
      <c r="S316" s="180" t="str">
        <f t="shared" si="36"/>
        <v>BETUL</v>
      </c>
      <c r="T316" s="180" t="str">
        <f t="shared" si="37"/>
        <v>BETUL</v>
      </c>
      <c r="U316" s="180" t="str">
        <f t="shared" si="38"/>
        <v>OKE</v>
      </c>
      <c r="V316" s="180" t="str">
        <f t="shared" si="39"/>
        <v>OKE</v>
      </c>
    </row>
    <row r="317" spans="1:22">
      <c r="A317" s="234">
        <v>308</v>
      </c>
      <c r="B317" s="584" t="s">
        <v>108</v>
      </c>
      <c r="C317" s="585">
        <v>1</v>
      </c>
      <c r="D317" s="585" t="s">
        <v>4065</v>
      </c>
      <c r="E317" s="585" t="s">
        <v>128</v>
      </c>
      <c r="F317" s="248">
        <v>300</v>
      </c>
      <c r="G317" s="247">
        <v>75</v>
      </c>
      <c r="H317" s="249">
        <v>25</v>
      </c>
      <c r="I317" s="247">
        <v>60</v>
      </c>
      <c r="J317" s="249">
        <v>20</v>
      </c>
      <c r="K317" s="250" t="s">
        <v>4061</v>
      </c>
      <c r="M317" s="178" t="str">
        <f t="shared" si="32"/>
        <v>K</v>
      </c>
      <c r="N317" s="178" t="str">
        <f t="shared" si="33"/>
        <v>K</v>
      </c>
      <c r="O317" s="178"/>
      <c r="P317" s="184">
        <f t="shared" si="34"/>
        <v>25</v>
      </c>
      <c r="Q317" s="184">
        <f t="shared" si="35"/>
        <v>20</v>
      </c>
      <c r="R317" s="180"/>
      <c r="S317" s="180" t="str">
        <f t="shared" si="36"/>
        <v>BETUL</v>
      </c>
      <c r="T317" s="180" t="str">
        <f t="shared" si="37"/>
        <v>BETUL</v>
      </c>
      <c r="U317" s="180" t="str">
        <f t="shared" si="38"/>
        <v>OKE</v>
      </c>
      <c r="V317" s="180" t="str">
        <f t="shared" si="39"/>
        <v>OKE</v>
      </c>
    </row>
    <row r="318" spans="1:22">
      <c r="A318" s="234">
        <v>309</v>
      </c>
      <c r="B318" s="584" t="s">
        <v>108</v>
      </c>
      <c r="C318" s="585">
        <v>1</v>
      </c>
      <c r="D318" s="585" t="s">
        <v>4063</v>
      </c>
      <c r="E318" s="585" t="s">
        <v>128</v>
      </c>
      <c r="F318" s="248">
        <v>300</v>
      </c>
      <c r="G318" s="247">
        <v>15</v>
      </c>
      <c r="H318" s="249">
        <v>5</v>
      </c>
      <c r="I318" s="247">
        <v>5</v>
      </c>
      <c r="J318" s="249">
        <v>1.6666666666666667</v>
      </c>
      <c r="K318" s="250"/>
      <c r="M318" s="178" t="str">
        <f t="shared" si="32"/>
        <v>K</v>
      </c>
      <c r="N318" s="178" t="str">
        <f t="shared" si="33"/>
        <v>K</v>
      </c>
      <c r="O318" s="178"/>
      <c r="P318" s="184">
        <f t="shared" si="34"/>
        <v>5</v>
      </c>
      <c r="Q318" s="184">
        <f t="shared" si="35"/>
        <v>1.6666666666666667</v>
      </c>
      <c r="R318" s="180"/>
      <c r="S318" s="180" t="str">
        <f t="shared" si="36"/>
        <v>BETUL</v>
      </c>
      <c r="T318" s="180" t="str">
        <f t="shared" si="37"/>
        <v>BETUL</v>
      </c>
      <c r="U318" s="180" t="str">
        <f t="shared" si="38"/>
        <v>OKE</v>
      </c>
      <c r="V318" s="180" t="str">
        <f t="shared" si="39"/>
        <v>OKE</v>
      </c>
    </row>
    <row r="319" spans="1:22">
      <c r="A319" s="234">
        <v>310</v>
      </c>
      <c r="B319" s="584" t="s">
        <v>108</v>
      </c>
      <c r="C319" s="585">
        <v>1</v>
      </c>
      <c r="D319" s="585" t="s">
        <v>4064</v>
      </c>
      <c r="E319" s="585" t="s">
        <v>128</v>
      </c>
      <c r="F319" s="248">
        <v>300</v>
      </c>
      <c r="G319" s="247">
        <v>15</v>
      </c>
      <c r="H319" s="249">
        <v>5</v>
      </c>
      <c r="I319" s="247">
        <v>5</v>
      </c>
      <c r="J319" s="249">
        <v>1.6666666666666667</v>
      </c>
      <c r="K319" s="250"/>
      <c r="M319" s="178" t="str">
        <f t="shared" si="32"/>
        <v>K</v>
      </c>
      <c r="N319" s="178" t="str">
        <f t="shared" si="33"/>
        <v>K</v>
      </c>
      <c r="O319" s="178"/>
      <c r="P319" s="184">
        <f t="shared" si="34"/>
        <v>5</v>
      </c>
      <c r="Q319" s="184">
        <f t="shared" si="35"/>
        <v>1.6666666666666667</v>
      </c>
      <c r="R319" s="180"/>
      <c r="S319" s="180" t="str">
        <f t="shared" si="36"/>
        <v>BETUL</v>
      </c>
      <c r="T319" s="180" t="str">
        <f t="shared" si="37"/>
        <v>BETUL</v>
      </c>
      <c r="U319" s="180" t="str">
        <f t="shared" si="38"/>
        <v>OKE</v>
      </c>
      <c r="V319" s="180" t="str">
        <f t="shared" si="39"/>
        <v>OKE</v>
      </c>
    </row>
  </sheetData>
  <autoFilter ref="G9:J312" xr:uid="{00000000-0009-0000-0000-000016000000}"/>
  <mergeCells count="14">
    <mergeCell ref="G7:J7"/>
    <mergeCell ref="K7:K9"/>
    <mergeCell ref="G8:H8"/>
    <mergeCell ref="I8:J8"/>
    <mergeCell ref="A3:K3"/>
    <mergeCell ref="A4:K4"/>
    <mergeCell ref="A5:K5"/>
    <mergeCell ref="A6:K6"/>
    <mergeCell ref="A7:A9"/>
    <mergeCell ref="B7:B9"/>
    <mergeCell ref="C7:C9"/>
    <mergeCell ref="D7:D9"/>
    <mergeCell ref="E7:E9"/>
    <mergeCell ref="F7:F9"/>
  </mergeCells>
  <conditionalFormatting sqref="K45:K46">
    <cfRule type="containsText" dxfId="111" priority="1" operator="containsText" text="RENCANA">
      <formula>NOT(ISERROR(SEARCH("RENCANA",K45)))</formula>
    </cfRule>
  </conditionalFormatting>
  <printOptions horizontalCentered="1"/>
  <pageMargins left="0.39305555555555599" right="0.39305555555555599" top="0" bottom="0" header="0" footer="0"/>
  <pageSetup paperSize="9" scale="65" firstPageNumber="22" fitToHeight="0" orientation="portrait" useFirstPageNumber="1" r:id="rId1"/>
  <headerFooter alignWithMargins="0"/>
  <rowBreaks count="3" manualBreakCount="3">
    <brk id="88" max="10" man="1"/>
    <brk id="165" max="10" man="1"/>
    <brk id="242" max="10"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5FEC-B864-406F-A88E-73655A042A7D}">
  <sheetPr>
    <tabColor rgb="FF00FF00"/>
  </sheetPr>
  <dimension ref="A3:BT150"/>
  <sheetViews>
    <sheetView view="pageBreakPreview" zoomScaleNormal="100" zoomScaleSheetLayoutView="100" workbookViewId="0">
      <selection activeCell="B10" sqref="B10:K150"/>
    </sheetView>
  </sheetViews>
  <sheetFormatPr baseColWidth="10" defaultColWidth="9.1640625" defaultRowHeight="13"/>
  <cols>
    <col min="1" max="1" width="3.83203125" customWidth="1"/>
    <col min="2" max="2" width="8.5" customWidth="1"/>
    <col min="3" max="3" width="4.83203125" customWidth="1"/>
    <col min="4" max="4" width="11.5" customWidth="1"/>
    <col min="5" max="5" width="7" customWidth="1"/>
    <col min="6" max="6" width="6.1640625" customWidth="1"/>
    <col min="7" max="7" width="6.5" customWidth="1"/>
    <col min="8" max="8" width="5.33203125" customWidth="1"/>
    <col min="9" max="9" width="4.6640625" customWidth="1"/>
    <col min="10" max="10" width="4.5" customWidth="1"/>
    <col min="11" max="11" width="44.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1357</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7" spans="1:72" ht="14" thickTop="1">
      <c r="A7" s="980" t="s">
        <v>122</v>
      </c>
      <c r="B7" s="975" t="s">
        <v>6</v>
      </c>
      <c r="C7" s="975" t="s">
        <v>7</v>
      </c>
      <c r="D7" s="975" t="s">
        <v>123</v>
      </c>
      <c r="E7" s="975" t="s">
        <v>124</v>
      </c>
      <c r="F7" s="1000" t="s">
        <v>125</v>
      </c>
      <c r="G7" s="980" t="str">
        <f>' PENY 80%  PRINT'!H9</f>
        <v>April</v>
      </c>
      <c r="H7" s="975"/>
      <c r="I7" s="975"/>
      <c r="J7" s="981"/>
      <c r="K7" s="992" t="s">
        <v>126</v>
      </c>
    </row>
    <row r="8" spans="1:72">
      <c r="A8" s="1025"/>
      <c r="B8" s="947"/>
      <c r="C8" s="947"/>
      <c r="D8" s="947"/>
      <c r="E8" s="947"/>
      <c r="F8" s="984"/>
      <c r="G8" s="1025" t="s">
        <v>12</v>
      </c>
      <c r="H8" s="947"/>
      <c r="I8" s="947" t="s">
        <v>13</v>
      </c>
      <c r="J8" s="982"/>
      <c r="K8" s="993"/>
    </row>
    <row r="9" spans="1:72">
      <c r="A9" s="1034"/>
      <c r="B9" s="965"/>
      <c r="C9" s="965"/>
      <c r="D9" s="965"/>
      <c r="E9" s="965"/>
      <c r="F9" s="1042"/>
      <c r="G9" s="552" t="s">
        <v>15</v>
      </c>
      <c r="H9" s="540" t="s">
        <v>16</v>
      </c>
      <c r="I9" s="553" t="s">
        <v>15</v>
      </c>
      <c r="J9" s="554" t="s">
        <v>16</v>
      </c>
      <c r="K9" s="993"/>
      <c r="S9" s="180"/>
    </row>
    <row r="10" spans="1:72">
      <c r="A10" s="279">
        <v>1</v>
      </c>
      <c r="B10" s="584" t="s">
        <v>71</v>
      </c>
      <c r="C10" s="585">
        <v>1</v>
      </c>
      <c r="D10" s="585" t="s">
        <v>1358</v>
      </c>
      <c r="E10" s="585" t="s">
        <v>128</v>
      </c>
      <c r="F10" s="248">
        <v>300</v>
      </c>
      <c r="G10" s="247">
        <v>0</v>
      </c>
      <c r="H10" s="249">
        <v>0</v>
      </c>
      <c r="I10" s="247">
        <v>0</v>
      </c>
      <c r="J10" s="249">
        <v>0</v>
      </c>
      <c r="K10" s="250" t="s">
        <v>1359</v>
      </c>
      <c r="M10" s="178" t="str">
        <f t="shared" ref="M10:M73" si="0">IF(H10&gt;=80,"B","K")</f>
        <v>K</v>
      </c>
      <c r="N10" s="178" t="str">
        <f t="shared" ref="N10:N73" si="1">IF(J10&gt;=80,"B","K")</f>
        <v>K</v>
      </c>
      <c r="O10" s="178"/>
      <c r="P10" s="184">
        <f t="shared" ref="P10:P73" si="2">(G10/F10)*100</f>
        <v>0</v>
      </c>
      <c r="Q10" s="184">
        <f t="shared" ref="Q10:Q73" si="3">(I10/F10)*100</f>
        <v>0</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331" t="s">
        <v>100</v>
      </c>
      <c r="X10" s="332">
        <v>1</v>
      </c>
      <c r="Y10" s="332" t="s">
        <v>1360</v>
      </c>
      <c r="Z10" s="332" t="s">
        <v>128</v>
      </c>
      <c r="AA10" s="248">
        <v>292</v>
      </c>
      <c r="AB10" s="333">
        <v>74</v>
      </c>
      <c r="AC10" s="333">
        <v>25.342465753424701</v>
      </c>
      <c r="AD10" s="333">
        <v>71</v>
      </c>
      <c r="AE10" s="333">
        <v>24.315068493150701</v>
      </c>
      <c r="AF10" s="247" t="s">
        <v>1361</v>
      </c>
    </row>
    <row r="11" spans="1:72">
      <c r="A11" s="279">
        <v>2</v>
      </c>
      <c r="B11" s="584" t="s">
        <v>71</v>
      </c>
      <c r="C11" s="585">
        <v>1</v>
      </c>
      <c r="D11" s="585" t="s">
        <v>1362</v>
      </c>
      <c r="E11" s="585" t="s">
        <v>128</v>
      </c>
      <c r="F11" s="248">
        <v>300</v>
      </c>
      <c r="G11" s="247">
        <v>50</v>
      </c>
      <c r="H11" s="249">
        <v>16.666666666666664</v>
      </c>
      <c r="I11" s="247">
        <v>45</v>
      </c>
      <c r="J11" s="249">
        <v>15</v>
      </c>
      <c r="K11" s="250" t="s">
        <v>1363</v>
      </c>
      <c r="M11" s="178" t="str">
        <f t="shared" si="0"/>
        <v>K</v>
      </c>
      <c r="N11" s="178" t="str">
        <f t="shared" si="1"/>
        <v>K</v>
      </c>
      <c r="O11" s="178"/>
      <c r="P11" s="184">
        <f t="shared" si="2"/>
        <v>16.666666666666664</v>
      </c>
      <c r="Q11" s="184">
        <f t="shared" si="3"/>
        <v>15</v>
      </c>
      <c r="R11" s="180"/>
      <c r="S11" s="180" t="str">
        <f t="shared" si="4"/>
        <v>BETUL</v>
      </c>
      <c r="T11" s="180" t="str">
        <f t="shared" si="5"/>
        <v>BETUL</v>
      </c>
      <c r="U11" s="180" t="str">
        <f t="shared" si="6"/>
        <v>OKE</v>
      </c>
      <c r="V11" s="180" t="str">
        <f t="shared" si="7"/>
        <v>OKE</v>
      </c>
      <c r="W11" s="331" t="s">
        <v>100</v>
      </c>
      <c r="X11" s="332">
        <v>1</v>
      </c>
      <c r="Y11" s="332" t="s">
        <v>1364</v>
      </c>
      <c r="Z11" s="332" t="s">
        <v>128</v>
      </c>
      <c r="AA11" s="248">
        <v>385</v>
      </c>
      <c r="AB11" s="333">
        <v>111</v>
      </c>
      <c r="AC11" s="333">
        <v>28.831168831168799</v>
      </c>
      <c r="AD11" s="333">
        <v>106</v>
      </c>
      <c r="AE11" s="333">
        <v>27.5324675324675</v>
      </c>
      <c r="AF11" s="247" t="s">
        <v>1365</v>
      </c>
    </row>
    <row r="12" spans="1:72">
      <c r="A12" s="279">
        <v>3</v>
      </c>
      <c r="B12" s="584" t="s">
        <v>71</v>
      </c>
      <c r="C12" s="585">
        <v>2</v>
      </c>
      <c r="D12" s="585" t="s">
        <v>1366</v>
      </c>
      <c r="E12" s="585" t="s">
        <v>128</v>
      </c>
      <c r="F12" s="248">
        <v>398</v>
      </c>
      <c r="G12" s="247">
        <v>240</v>
      </c>
      <c r="H12" s="249">
        <v>60.301507537688437</v>
      </c>
      <c r="I12" s="247">
        <v>235</v>
      </c>
      <c r="J12" s="249">
        <v>59.045226130653262</v>
      </c>
      <c r="K12" s="250" t="s">
        <v>1367</v>
      </c>
      <c r="M12" s="178" t="str">
        <f t="shared" si="0"/>
        <v>K</v>
      </c>
      <c r="N12" s="178" t="str">
        <f t="shared" si="1"/>
        <v>K</v>
      </c>
      <c r="O12" s="178"/>
      <c r="P12" s="184">
        <f t="shared" si="2"/>
        <v>60.301507537688437</v>
      </c>
      <c r="Q12" s="184">
        <f t="shared" si="3"/>
        <v>59.045226130653262</v>
      </c>
      <c r="R12" s="180"/>
      <c r="S12" s="180" t="str">
        <f t="shared" si="4"/>
        <v>BETUL</v>
      </c>
      <c r="T12" s="180" t="str">
        <f t="shared" si="5"/>
        <v>BETUL</v>
      </c>
      <c r="U12" s="180" t="str">
        <f t="shared" si="6"/>
        <v>OKE</v>
      </c>
      <c r="V12" s="180" t="str">
        <f t="shared" si="7"/>
        <v>OKE</v>
      </c>
      <c r="W12" s="331" t="s">
        <v>100</v>
      </c>
      <c r="X12" s="332">
        <v>1</v>
      </c>
      <c r="Y12" s="332" t="s">
        <v>1368</v>
      </c>
      <c r="Z12" s="332" t="s">
        <v>128</v>
      </c>
      <c r="AA12" s="248">
        <v>385</v>
      </c>
      <c r="AB12" s="333">
        <v>265</v>
      </c>
      <c r="AC12" s="333">
        <v>68.831168831168796</v>
      </c>
      <c r="AD12" s="333">
        <v>260</v>
      </c>
      <c r="AE12" s="333">
        <v>67.532467532467507</v>
      </c>
      <c r="AF12" s="247" t="s">
        <v>1369</v>
      </c>
    </row>
    <row r="13" spans="1:72">
      <c r="A13" s="279">
        <v>4</v>
      </c>
      <c r="B13" s="584" t="s">
        <v>100</v>
      </c>
      <c r="C13" s="585">
        <v>1</v>
      </c>
      <c r="D13" s="585" t="s">
        <v>1360</v>
      </c>
      <c r="E13" s="585" t="s">
        <v>128</v>
      </c>
      <c r="F13" s="248">
        <v>292</v>
      </c>
      <c r="G13" s="247">
        <v>93</v>
      </c>
      <c r="H13" s="249">
        <v>31.849315068493151</v>
      </c>
      <c r="I13" s="247">
        <v>90</v>
      </c>
      <c r="J13" s="249">
        <v>30.82191780821918</v>
      </c>
      <c r="K13" s="250" t="s">
        <v>1361</v>
      </c>
      <c r="M13" s="178" t="str">
        <f t="shared" si="0"/>
        <v>K</v>
      </c>
      <c r="N13" s="178" t="str">
        <f t="shared" si="1"/>
        <v>K</v>
      </c>
      <c r="O13" s="178"/>
      <c r="P13" s="184">
        <f t="shared" si="2"/>
        <v>31.849315068493151</v>
      </c>
      <c r="Q13" s="184">
        <f t="shared" si="3"/>
        <v>30.82191780821918</v>
      </c>
      <c r="R13" s="180"/>
      <c r="S13" s="180" t="str">
        <f t="shared" si="4"/>
        <v>BETUL</v>
      </c>
      <c r="T13" s="180" t="str">
        <f t="shared" si="5"/>
        <v>BETUL</v>
      </c>
      <c r="U13" s="180" t="str">
        <f t="shared" si="6"/>
        <v>OKE</v>
      </c>
      <c r="V13" s="180" t="str">
        <f t="shared" si="7"/>
        <v>OKE</v>
      </c>
      <c r="W13" s="331" t="s">
        <v>100</v>
      </c>
      <c r="X13" s="332">
        <v>1</v>
      </c>
      <c r="Y13" s="332" t="s">
        <v>1370</v>
      </c>
      <c r="Z13" s="332" t="s">
        <v>128</v>
      </c>
      <c r="AA13" s="248">
        <v>385</v>
      </c>
      <c r="AB13" s="333">
        <v>196</v>
      </c>
      <c r="AC13" s="333">
        <v>50.909090909090899</v>
      </c>
      <c r="AD13" s="333">
        <v>202</v>
      </c>
      <c r="AE13" s="333">
        <v>52.4675324675325</v>
      </c>
      <c r="AF13" s="247" t="s">
        <v>1371</v>
      </c>
    </row>
    <row r="14" spans="1:72">
      <c r="A14" s="279">
        <v>5</v>
      </c>
      <c r="B14" s="584" t="s">
        <v>100</v>
      </c>
      <c r="C14" s="585">
        <v>1</v>
      </c>
      <c r="D14" s="585" t="s">
        <v>1364</v>
      </c>
      <c r="E14" s="585" t="s">
        <v>128</v>
      </c>
      <c r="F14" s="248">
        <v>385</v>
      </c>
      <c r="G14" s="247">
        <v>65</v>
      </c>
      <c r="H14" s="249">
        <v>16.883116883116884</v>
      </c>
      <c r="I14" s="247">
        <v>60</v>
      </c>
      <c r="J14" s="249">
        <v>15.584415584415584</v>
      </c>
      <c r="K14" s="250" t="s">
        <v>1365</v>
      </c>
      <c r="M14" s="178" t="str">
        <f t="shared" si="0"/>
        <v>K</v>
      </c>
      <c r="N14" s="178" t="str">
        <f t="shared" si="1"/>
        <v>K</v>
      </c>
      <c r="O14" s="178"/>
      <c r="P14" s="184">
        <f t="shared" si="2"/>
        <v>16.883116883116884</v>
      </c>
      <c r="Q14" s="184">
        <f t="shared" si="3"/>
        <v>15.584415584415584</v>
      </c>
      <c r="R14" s="180"/>
      <c r="S14" s="180" t="str">
        <f t="shared" si="4"/>
        <v>BETUL</v>
      </c>
      <c r="T14" s="180" t="str">
        <f t="shared" si="5"/>
        <v>BETUL</v>
      </c>
      <c r="U14" s="180" t="str">
        <f t="shared" si="6"/>
        <v>OKE</v>
      </c>
      <c r="V14" s="180" t="str">
        <f t="shared" si="7"/>
        <v>OKE</v>
      </c>
      <c r="W14" s="331" t="s">
        <v>100</v>
      </c>
      <c r="X14" s="332">
        <v>1</v>
      </c>
      <c r="Y14" s="332" t="s">
        <v>1372</v>
      </c>
      <c r="Z14" s="332" t="s">
        <v>128</v>
      </c>
      <c r="AA14" s="248">
        <v>385</v>
      </c>
      <c r="AB14" s="333">
        <v>106</v>
      </c>
      <c r="AC14" s="333">
        <v>27.5324675324675</v>
      </c>
      <c r="AD14" s="333">
        <v>93</v>
      </c>
      <c r="AE14" s="333">
        <v>24.1558441558442</v>
      </c>
      <c r="AF14" s="247" t="s">
        <v>1373</v>
      </c>
    </row>
    <row r="15" spans="1:72">
      <c r="A15" s="279">
        <v>6</v>
      </c>
      <c r="B15" s="584" t="s">
        <v>100</v>
      </c>
      <c r="C15" s="585">
        <v>1</v>
      </c>
      <c r="D15" s="585" t="s">
        <v>1368</v>
      </c>
      <c r="E15" s="585" t="s">
        <v>128</v>
      </c>
      <c r="F15" s="248">
        <v>385</v>
      </c>
      <c r="G15" s="247">
        <v>10</v>
      </c>
      <c r="H15" s="249">
        <v>2.5974025974025974</v>
      </c>
      <c r="I15" s="247">
        <v>10</v>
      </c>
      <c r="J15" s="249">
        <v>2.5974025974025974</v>
      </c>
      <c r="K15" s="250" t="s">
        <v>1369</v>
      </c>
      <c r="M15" s="178" t="str">
        <f t="shared" si="0"/>
        <v>K</v>
      </c>
      <c r="N15" s="178" t="str">
        <f t="shared" si="1"/>
        <v>K</v>
      </c>
      <c r="O15" s="178"/>
      <c r="P15" s="184">
        <f t="shared" si="2"/>
        <v>2.5974025974025974</v>
      </c>
      <c r="Q15" s="184">
        <f t="shared" si="3"/>
        <v>2.5974025974025974</v>
      </c>
      <c r="R15" s="180"/>
      <c r="S15" s="180" t="str">
        <f t="shared" si="4"/>
        <v>BETUL</v>
      </c>
      <c r="T15" s="180" t="str">
        <f t="shared" si="5"/>
        <v>BETUL</v>
      </c>
      <c r="U15" s="180" t="str">
        <f t="shared" si="6"/>
        <v>OKE</v>
      </c>
      <c r="V15" s="180" t="str">
        <f t="shared" si="7"/>
        <v>OKE</v>
      </c>
      <c r="W15" s="331" t="s">
        <v>100</v>
      </c>
      <c r="X15" s="332">
        <v>1</v>
      </c>
      <c r="Y15" s="332" t="s">
        <v>1374</v>
      </c>
      <c r="Z15" s="332" t="s">
        <v>128</v>
      </c>
      <c r="AA15" s="248">
        <v>437</v>
      </c>
      <c r="AB15" s="333">
        <v>233</v>
      </c>
      <c r="AC15" s="333">
        <v>53.3180778032037</v>
      </c>
      <c r="AD15" s="333">
        <v>0</v>
      </c>
      <c r="AE15" s="333">
        <v>0</v>
      </c>
      <c r="AF15" s="247" t="s">
        <v>1375</v>
      </c>
    </row>
    <row r="16" spans="1:72">
      <c r="A16" s="279">
        <v>7</v>
      </c>
      <c r="B16" s="584" t="s">
        <v>100</v>
      </c>
      <c r="C16" s="585">
        <v>1</v>
      </c>
      <c r="D16" s="585" t="s">
        <v>1370</v>
      </c>
      <c r="E16" s="585" t="s">
        <v>128</v>
      </c>
      <c r="F16" s="248">
        <v>385</v>
      </c>
      <c r="G16" s="247">
        <v>182</v>
      </c>
      <c r="H16" s="249">
        <v>47.272727272727273</v>
      </c>
      <c r="I16" s="247">
        <v>184</v>
      </c>
      <c r="J16" s="249">
        <v>47.79220779220779</v>
      </c>
      <c r="K16" s="250" t="s">
        <v>1371</v>
      </c>
      <c r="M16" s="178" t="str">
        <f t="shared" si="0"/>
        <v>K</v>
      </c>
      <c r="N16" s="178" t="str">
        <f t="shared" si="1"/>
        <v>K</v>
      </c>
      <c r="O16" s="178"/>
      <c r="P16" s="184">
        <f t="shared" si="2"/>
        <v>47.272727272727273</v>
      </c>
      <c r="Q16" s="184">
        <f t="shared" si="3"/>
        <v>47.79220779220779</v>
      </c>
      <c r="R16" s="180"/>
      <c r="S16" s="180" t="str">
        <f t="shared" si="4"/>
        <v>BETUL</v>
      </c>
      <c r="T16" s="180" t="str">
        <f t="shared" si="5"/>
        <v>BETUL</v>
      </c>
      <c r="U16" s="180" t="str">
        <f t="shared" si="6"/>
        <v>OKE</v>
      </c>
      <c r="V16" s="180" t="str">
        <f t="shared" si="7"/>
        <v>OKE</v>
      </c>
      <c r="W16" s="331" t="s">
        <v>100</v>
      </c>
      <c r="X16" s="332">
        <v>1</v>
      </c>
      <c r="Y16" s="332" t="s">
        <v>1376</v>
      </c>
      <c r="Z16" s="332" t="s">
        <v>128</v>
      </c>
      <c r="AA16" s="248">
        <v>348</v>
      </c>
      <c r="AB16" s="333">
        <v>10</v>
      </c>
      <c r="AC16" s="333">
        <v>2.8735632183908</v>
      </c>
      <c r="AD16" s="333">
        <v>10</v>
      </c>
      <c r="AE16" s="333">
        <v>2.8735632183908</v>
      </c>
      <c r="AF16" s="247" t="s">
        <v>1377</v>
      </c>
    </row>
    <row r="17" spans="1:32">
      <c r="A17" s="279">
        <v>8</v>
      </c>
      <c r="B17" s="584" t="s">
        <v>100</v>
      </c>
      <c r="C17" s="585">
        <v>1</v>
      </c>
      <c r="D17" s="585" t="s">
        <v>1374</v>
      </c>
      <c r="E17" s="585" t="s">
        <v>128</v>
      </c>
      <c r="F17" s="248">
        <v>437</v>
      </c>
      <c r="G17" s="247">
        <v>91</v>
      </c>
      <c r="H17" s="249">
        <v>20.823798627002287</v>
      </c>
      <c r="I17" s="247">
        <v>78</v>
      </c>
      <c r="J17" s="249">
        <v>17.848970251716249</v>
      </c>
      <c r="K17" s="250" t="s">
        <v>1381</v>
      </c>
      <c r="M17" s="178" t="str">
        <f t="shared" si="0"/>
        <v>K</v>
      </c>
      <c r="N17" s="178" t="str">
        <f t="shared" si="1"/>
        <v>K</v>
      </c>
      <c r="O17" s="178"/>
      <c r="P17" s="184">
        <f t="shared" si="2"/>
        <v>20.823798627002287</v>
      </c>
      <c r="Q17" s="184">
        <f t="shared" si="3"/>
        <v>17.848970251716249</v>
      </c>
      <c r="R17" s="180"/>
      <c r="S17" s="180" t="str">
        <f t="shared" si="4"/>
        <v>BETUL</v>
      </c>
      <c r="T17" s="180" t="str">
        <f t="shared" si="5"/>
        <v>BETUL</v>
      </c>
      <c r="U17" s="180" t="str">
        <f t="shared" si="6"/>
        <v>OKE</v>
      </c>
      <c r="V17" s="180" t="str">
        <f t="shared" si="7"/>
        <v>OKE</v>
      </c>
      <c r="W17" s="331" t="s">
        <v>100</v>
      </c>
      <c r="X17" s="332">
        <v>1</v>
      </c>
      <c r="Y17" s="332" t="s">
        <v>1379</v>
      </c>
      <c r="Z17" s="332" t="s">
        <v>128</v>
      </c>
      <c r="AA17" s="248">
        <v>348</v>
      </c>
      <c r="AB17" s="333">
        <v>35</v>
      </c>
      <c r="AC17" s="333">
        <v>10.0574712643678</v>
      </c>
      <c r="AD17" s="333">
        <v>30</v>
      </c>
      <c r="AE17" s="333">
        <v>8.6206896551724093</v>
      </c>
      <c r="AF17" s="247" t="s">
        <v>1380</v>
      </c>
    </row>
    <row r="18" spans="1:32">
      <c r="A18" s="279">
        <v>9</v>
      </c>
      <c r="B18" s="584" t="s">
        <v>100</v>
      </c>
      <c r="C18" s="585">
        <v>1</v>
      </c>
      <c r="D18" s="585" t="s">
        <v>1372</v>
      </c>
      <c r="E18" s="585" t="s">
        <v>128</v>
      </c>
      <c r="F18" s="248">
        <v>385</v>
      </c>
      <c r="G18" s="247">
        <v>138</v>
      </c>
      <c r="H18" s="249">
        <v>35.844155844155843</v>
      </c>
      <c r="I18" s="247">
        <v>101</v>
      </c>
      <c r="J18" s="249">
        <v>26.233766233766232</v>
      </c>
      <c r="K18" s="250" t="s">
        <v>1378</v>
      </c>
      <c r="M18" s="178" t="str">
        <f t="shared" si="0"/>
        <v>K</v>
      </c>
      <c r="N18" s="178" t="str">
        <f t="shared" si="1"/>
        <v>K</v>
      </c>
      <c r="O18" s="178"/>
      <c r="P18" s="184">
        <f t="shared" si="2"/>
        <v>35.844155844155843</v>
      </c>
      <c r="Q18" s="184">
        <f t="shared" si="3"/>
        <v>26.233766233766232</v>
      </c>
      <c r="R18" s="180"/>
      <c r="S18" s="180" t="str">
        <f t="shared" si="4"/>
        <v>BETUL</v>
      </c>
      <c r="T18" s="180" t="str">
        <f t="shared" si="5"/>
        <v>BETUL</v>
      </c>
      <c r="U18" s="180" t="str">
        <f t="shared" si="6"/>
        <v>OKE</v>
      </c>
      <c r="V18" s="180" t="str">
        <f t="shared" si="7"/>
        <v>OKE</v>
      </c>
      <c r="W18" s="331" t="s">
        <v>100</v>
      </c>
      <c r="X18" s="332">
        <v>1</v>
      </c>
      <c r="Y18" s="332" t="s">
        <v>1382</v>
      </c>
      <c r="Z18" s="332" t="s">
        <v>128</v>
      </c>
      <c r="AA18" s="248">
        <v>348</v>
      </c>
      <c r="AB18" s="333">
        <v>5</v>
      </c>
      <c r="AC18" s="333">
        <v>1.4367816091954</v>
      </c>
      <c r="AD18" s="333">
        <v>5</v>
      </c>
      <c r="AE18" s="333">
        <v>1.4367816091954</v>
      </c>
      <c r="AF18" s="247" t="s">
        <v>1383</v>
      </c>
    </row>
    <row r="19" spans="1:32">
      <c r="A19" s="279">
        <v>10</v>
      </c>
      <c r="B19" s="584" t="s">
        <v>100</v>
      </c>
      <c r="C19" s="585">
        <v>1</v>
      </c>
      <c r="D19" s="585" t="s">
        <v>1396</v>
      </c>
      <c r="E19" s="585" t="s">
        <v>128</v>
      </c>
      <c r="F19" s="248">
        <v>385</v>
      </c>
      <c r="G19" s="247">
        <v>10</v>
      </c>
      <c r="H19" s="249">
        <v>2.5974025974025974</v>
      </c>
      <c r="I19" s="247">
        <v>10</v>
      </c>
      <c r="J19" s="249">
        <v>2.5974025974025974</v>
      </c>
      <c r="K19" s="250" t="s">
        <v>1401</v>
      </c>
      <c r="M19" s="178" t="str">
        <f t="shared" si="0"/>
        <v>K</v>
      </c>
      <c r="N19" s="178" t="str">
        <f t="shared" si="1"/>
        <v>K</v>
      </c>
      <c r="O19" s="178"/>
      <c r="P19" s="184">
        <f t="shared" si="2"/>
        <v>2.5974025974025974</v>
      </c>
      <c r="Q19" s="184">
        <f t="shared" si="3"/>
        <v>2.5974025974025974</v>
      </c>
      <c r="R19" s="180"/>
      <c r="S19" s="180" t="str">
        <f t="shared" si="4"/>
        <v>BETUL</v>
      </c>
      <c r="T19" s="180" t="str">
        <f t="shared" si="5"/>
        <v>BETUL</v>
      </c>
      <c r="U19" s="180" t="str">
        <f t="shared" si="6"/>
        <v>OKE</v>
      </c>
      <c r="V19" s="180" t="str">
        <f t="shared" si="7"/>
        <v>OKE</v>
      </c>
      <c r="W19" s="331" t="s">
        <v>100</v>
      </c>
      <c r="X19" s="332">
        <v>1</v>
      </c>
      <c r="Y19" s="332" t="s">
        <v>1385</v>
      </c>
      <c r="Z19" s="332" t="s">
        <v>128</v>
      </c>
      <c r="AA19" s="248">
        <v>348</v>
      </c>
      <c r="AB19" s="333">
        <v>5</v>
      </c>
      <c r="AC19" s="333">
        <v>1.4367816091954</v>
      </c>
      <c r="AD19" s="333">
        <v>5</v>
      </c>
      <c r="AE19" s="333">
        <v>1.4367816091954</v>
      </c>
      <c r="AF19" s="247" t="s">
        <v>1386</v>
      </c>
    </row>
    <row r="20" spans="1:32">
      <c r="A20" s="279">
        <v>11</v>
      </c>
      <c r="B20" s="584" t="s">
        <v>100</v>
      </c>
      <c r="C20" s="585">
        <v>1</v>
      </c>
      <c r="D20" s="585" t="s">
        <v>1397</v>
      </c>
      <c r="E20" s="585" t="s">
        <v>128</v>
      </c>
      <c r="F20" s="248">
        <v>385</v>
      </c>
      <c r="G20" s="247">
        <v>85</v>
      </c>
      <c r="H20" s="249">
        <v>22.077922077922079</v>
      </c>
      <c r="I20" s="247">
        <v>85</v>
      </c>
      <c r="J20" s="249">
        <v>22.077922077922079</v>
      </c>
      <c r="K20" s="250" t="s">
        <v>1398</v>
      </c>
      <c r="M20" s="178" t="str">
        <f t="shared" si="0"/>
        <v>K</v>
      </c>
      <c r="N20" s="178" t="str">
        <f t="shared" si="1"/>
        <v>K</v>
      </c>
      <c r="O20" s="178"/>
      <c r="P20" s="184">
        <f t="shared" si="2"/>
        <v>22.077922077922079</v>
      </c>
      <c r="Q20" s="184">
        <f t="shared" si="3"/>
        <v>22.077922077922079</v>
      </c>
      <c r="R20" s="180"/>
      <c r="S20" s="180" t="str">
        <f t="shared" si="4"/>
        <v>BETUL</v>
      </c>
      <c r="T20" s="180" t="str">
        <f t="shared" si="5"/>
        <v>BETUL</v>
      </c>
      <c r="U20" s="180" t="str">
        <f t="shared" si="6"/>
        <v>OKE</v>
      </c>
      <c r="V20" s="180" t="str">
        <f t="shared" si="7"/>
        <v>OKE</v>
      </c>
      <c r="W20" s="331" t="s">
        <v>100</v>
      </c>
      <c r="X20" s="332">
        <v>2</v>
      </c>
      <c r="Y20" s="332" t="s">
        <v>1388</v>
      </c>
      <c r="Z20" s="332" t="s">
        <v>128</v>
      </c>
      <c r="AA20" s="248">
        <v>292</v>
      </c>
      <c r="AB20" s="333">
        <v>78</v>
      </c>
      <c r="AC20" s="333">
        <v>26.712328767123299</v>
      </c>
      <c r="AD20" s="333">
        <v>72</v>
      </c>
      <c r="AE20" s="333">
        <v>24.657534246575299</v>
      </c>
      <c r="AF20" s="247" t="s">
        <v>1389</v>
      </c>
    </row>
    <row r="21" spans="1:32">
      <c r="A21" s="279">
        <v>12</v>
      </c>
      <c r="B21" s="584" t="s">
        <v>100</v>
      </c>
      <c r="C21" s="585">
        <v>1</v>
      </c>
      <c r="D21" s="585" t="s">
        <v>1402</v>
      </c>
      <c r="E21" s="585" t="s">
        <v>128</v>
      </c>
      <c r="F21" s="248">
        <v>385</v>
      </c>
      <c r="G21" s="247">
        <v>45</v>
      </c>
      <c r="H21" s="249">
        <v>11.688311688311687</v>
      </c>
      <c r="I21" s="247">
        <v>40</v>
      </c>
      <c r="J21" s="249">
        <v>10.38961038961039</v>
      </c>
      <c r="K21" s="250" t="s">
        <v>1403</v>
      </c>
      <c r="M21" s="178" t="str">
        <f t="shared" si="0"/>
        <v>K</v>
      </c>
      <c r="N21" s="178" t="str">
        <f t="shared" si="1"/>
        <v>K</v>
      </c>
      <c r="O21" s="178"/>
      <c r="P21" s="184">
        <f t="shared" si="2"/>
        <v>11.688311688311687</v>
      </c>
      <c r="Q21" s="184">
        <f t="shared" si="3"/>
        <v>10.38961038961039</v>
      </c>
      <c r="R21" s="180"/>
      <c r="S21" s="180" t="str">
        <f t="shared" si="4"/>
        <v>BETUL</v>
      </c>
      <c r="T21" s="180" t="str">
        <f t="shared" si="5"/>
        <v>BETUL</v>
      </c>
      <c r="U21" s="180" t="str">
        <f t="shared" si="6"/>
        <v>OKE</v>
      </c>
      <c r="V21" s="180" t="str">
        <f t="shared" si="7"/>
        <v>OKE</v>
      </c>
      <c r="W21" s="331" t="s">
        <v>100</v>
      </c>
      <c r="X21" s="332">
        <v>2</v>
      </c>
      <c r="Y21" s="332" t="s">
        <v>1391</v>
      </c>
      <c r="Z21" s="332" t="s">
        <v>128</v>
      </c>
      <c r="AA21" s="248">
        <v>292</v>
      </c>
      <c r="AB21" s="333">
        <v>0</v>
      </c>
      <c r="AC21" s="333">
        <v>0</v>
      </c>
      <c r="AD21" s="333">
        <v>0</v>
      </c>
      <c r="AE21" s="333">
        <v>0</v>
      </c>
      <c r="AF21" s="247" t="s">
        <v>1392</v>
      </c>
    </row>
    <row r="22" spans="1:32">
      <c r="A22" s="279">
        <v>13</v>
      </c>
      <c r="B22" s="584" t="s">
        <v>100</v>
      </c>
      <c r="C22" s="585">
        <v>1</v>
      </c>
      <c r="D22" s="585" t="s">
        <v>1404</v>
      </c>
      <c r="E22" s="585" t="s">
        <v>128</v>
      </c>
      <c r="F22" s="248">
        <v>385</v>
      </c>
      <c r="G22" s="247">
        <v>260</v>
      </c>
      <c r="H22" s="249">
        <v>67.532467532467535</v>
      </c>
      <c r="I22" s="247">
        <v>250</v>
      </c>
      <c r="J22" s="249">
        <v>64.935064935064929</v>
      </c>
      <c r="K22" s="250" t="s">
        <v>1405</v>
      </c>
      <c r="M22" s="178" t="str">
        <f t="shared" si="0"/>
        <v>K</v>
      </c>
      <c r="N22" s="178" t="str">
        <f t="shared" si="1"/>
        <v>K</v>
      </c>
      <c r="O22" s="178"/>
      <c r="P22" s="184">
        <f t="shared" si="2"/>
        <v>67.532467532467535</v>
      </c>
      <c r="Q22" s="184">
        <f t="shared" si="3"/>
        <v>64.935064935064929</v>
      </c>
      <c r="R22" s="180"/>
      <c r="S22" s="180" t="str">
        <f t="shared" si="4"/>
        <v>BETUL</v>
      </c>
      <c r="T22" s="180" t="str">
        <f t="shared" si="5"/>
        <v>BETUL</v>
      </c>
      <c r="U22" s="180" t="str">
        <f t="shared" si="6"/>
        <v>OKE</v>
      </c>
      <c r="V22" s="180" t="str">
        <f t="shared" si="7"/>
        <v>OKE</v>
      </c>
      <c r="W22" s="331" t="s">
        <v>100</v>
      </c>
      <c r="X22" s="332">
        <v>2</v>
      </c>
      <c r="Y22" s="332" t="s">
        <v>1393</v>
      </c>
      <c r="Z22" s="332" t="s">
        <v>128</v>
      </c>
      <c r="AA22" s="248">
        <v>292</v>
      </c>
      <c r="AB22" s="333">
        <v>88</v>
      </c>
      <c r="AC22" s="333">
        <v>30.136986301369902</v>
      </c>
      <c r="AD22" s="333">
        <v>82</v>
      </c>
      <c r="AE22" s="333">
        <v>28.082191780821901</v>
      </c>
      <c r="AF22" s="247" t="s">
        <v>1389</v>
      </c>
    </row>
    <row r="23" spans="1:32">
      <c r="A23" s="279">
        <v>14</v>
      </c>
      <c r="B23" s="584" t="s">
        <v>100</v>
      </c>
      <c r="C23" s="585">
        <v>1</v>
      </c>
      <c r="D23" s="585" t="s">
        <v>1376</v>
      </c>
      <c r="E23" s="585" t="s">
        <v>128</v>
      </c>
      <c r="F23" s="248">
        <v>348</v>
      </c>
      <c r="G23" s="247">
        <v>155</v>
      </c>
      <c r="H23" s="249">
        <v>44.540229885057471</v>
      </c>
      <c r="I23" s="247">
        <v>115</v>
      </c>
      <c r="J23" s="249">
        <v>33.045977011494251</v>
      </c>
      <c r="K23" s="250" t="s">
        <v>1384</v>
      </c>
      <c r="M23" s="178" t="str">
        <f t="shared" si="0"/>
        <v>K</v>
      </c>
      <c r="N23" s="178" t="str">
        <f t="shared" si="1"/>
        <v>K</v>
      </c>
      <c r="O23" s="178"/>
      <c r="P23" s="184">
        <f t="shared" si="2"/>
        <v>44.540229885057471</v>
      </c>
      <c r="Q23" s="184">
        <f t="shared" si="3"/>
        <v>33.045977011494251</v>
      </c>
      <c r="R23" s="180"/>
      <c r="S23" s="180" t="str">
        <f t="shared" si="4"/>
        <v>BETUL</v>
      </c>
      <c r="T23" s="180" t="str">
        <f t="shared" si="5"/>
        <v>BETUL</v>
      </c>
      <c r="U23" s="180" t="str">
        <f t="shared" si="6"/>
        <v>OKE</v>
      </c>
      <c r="V23" s="180" t="str">
        <f t="shared" si="7"/>
        <v>OKE</v>
      </c>
      <c r="W23" s="331" t="s">
        <v>100</v>
      </c>
      <c r="X23" s="332">
        <v>2</v>
      </c>
      <c r="Y23" s="332" t="s">
        <v>1394</v>
      </c>
      <c r="Z23" s="332" t="s">
        <v>128</v>
      </c>
      <c r="AA23" s="248">
        <v>292</v>
      </c>
      <c r="AB23" s="333">
        <v>177</v>
      </c>
      <c r="AC23" s="333">
        <v>60.616438356164402</v>
      </c>
      <c r="AD23" s="333">
        <v>147</v>
      </c>
      <c r="AE23" s="333">
        <v>50.342465753424698</v>
      </c>
      <c r="AF23" s="247" t="s">
        <v>1395</v>
      </c>
    </row>
    <row r="24" spans="1:32">
      <c r="A24" s="279">
        <v>15</v>
      </c>
      <c r="B24" s="584" t="s">
        <v>100</v>
      </c>
      <c r="C24" s="585">
        <v>1</v>
      </c>
      <c r="D24" s="585" t="s">
        <v>1379</v>
      </c>
      <c r="E24" s="585" t="s">
        <v>128</v>
      </c>
      <c r="F24" s="248">
        <v>348</v>
      </c>
      <c r="G24" s="247">
        <v>40</v>
      </c>
      <c r="H24" s="249">
        <v>11.494252873563218</v>
      </c>
      <c r="I24" s="247">
        <v>35</v>
      </c>
      <c r="J24" s="249">
        <v>10.057471264367816</v>
      </c>
      <c r="K24" s="250" t="s">
        <v>1387</v>
      </c>
      <c r="M24" s="178" t="str">
        <f t="shared" si="0"/>
        <v>K</v>
      </c>
      <c r="N24" s="178" t="str">
        <f t="shared" si="1"/>
        <v>K</v>
      </c>
      <c r="O24" s="178"/>
      <c r="P24" s="184">
        <f t="shared" si="2"/>
        <v>11.494252873563218</v>
      </c>
      <c r="Q24" s="184">
        <f t="shared" si="3"/>
        <v>10.057471264367816</v>
      </c>
      <c r="R24" s="180"/>
      <c r="S24" s="180" t="str">
        <f t="shared" si="4"/>
        <v>BETUL</v>
      </c>
      <c r="T24" s="180" t="str">
        <f t="shared" si="5"/>
        <v>BETUL</v>
      </c>
      <c r="U24" s="180" t="str">
        <f t="shared" si="6"/>
        <v>OKE</v>
      </c>
      <c r="V24" s="180" t="str">
        <f t="shared" si="7"/>
        <v>OKE</v>
      </c>
      <c r="W24" s="331" t="s">
        <v>100</v>
      </c>
      <c r="X24" s="332">
        <v>1</v>
      </c>
      <c r="Y24" s="332" t="s">
        <v>1396</v>
      </c>
      <c r="Z24" s="332" t="s">
        <v>128</v>
      </c>
      <c r="AA24" s="248">
        <v>385</v>
      </c>
      <c r="AB24" s="333">
        <v>0</v>
      </c>
      <c r="AC24" s="333">
        <v>0</v>
      </c>
      <c r="AD24" s="333">
        <v>0</v>
      </c>
      <c r="AE24" s="333">
        <v>0</v>
      </c>
      <c r="AF24" s="247" t="s">
        <v>1369</v>
      </c>
    </row>
    <row r="25" spans="1:32">
      <c r="A25" s="279">
        <v>16</v>
      </c>
      <c r="B25" s="584" t="s">
        <v>100</v>
      </c>
      <c r="C25" s="585">
        <v>1</v>
      </c>
      <c r="D25" s="585" t="s">
        <v>1382</v>
      </c>
      <c r="E25" s="585" t="s">
        <v>128</v>
      </c>
      <c r="F25" s="248">
        <v>348</v>
      </c>
      <c r="G25" s="247">
        <v>5</v>
      </c>
      <c r="H25" s="249">
        <v>1.4367816091954022</v>
      </c>
      <c r="I25" s="247">
        <v>5</v>
      </c>
      <c r="J25" s="249">
        <v>1.4367816091954022</v>
      </c>
      <c r="K25" s="250" t="s">
        <v>1390</v>
      </c>
      <c r="M25" s="178" t="str">
        <f t="shared" si="0"/>
        <v>K</v>
      </c>
      <c r="N25" s="178" t="str">
        <f t="shared" si="1"/>
        <v>K</v>
      </c>
      <c r="O25" s="178"/>
      <c r="P25" s="184">
        <f t="shared" si="2"/>
        <v>1.4367816091954022</v>
      </c>
      <c r="Q25" s="184">
        <f t="shared" si="3"/>
        <v>1.4367816091954022</v>
      </c>
      <c r="R25" s="180"/>
      <c r="S25" s="180" t="str">
        <f t="shared" si="4"/>
        <v>BETUL</v>
      </c>
      <c r="T25" s="180" t="str">
        <f t="shared" si="5"/>
        <v>BETUL</v>
      </c>
      <c r="U25" s="180" t="str">
        <f t="shared" si="6"/>
        <v>OKE</v>
      </c>
      <c r="V25" s="180" t="str">
        <f t="shared" si="7"/>
        <v>OKE</v>
      </c>
      <c r="W25" s="331" t="s">
        <v>100</v>
      </c>
      <c r="X25" s="332">
        <v>1</v>
      </c>
      <c r="Y25" s="332" t="s">
        <v>1397</v>
      </c>
      <c r="Z25" s="332" t="s">
        <v>128</v>
      </c>
      <c r="AA25" s="248">
        <v>385</v>
      </c>
      <c r="AB25" s="333">
        <v>109</v>
      </c>
      <c r="AC25" s="333">
        <v>28.3116883116883</v>
      </c>
      <c r="AD25" s="333">
        <v>104</v>
      </c>
      <c r="AE25" s="333">
        <v>27.012987012987001</v>
      </c>
      <c r="AF25" s="247" t="s">
        <v>1398</v>
      </c>
    </row>
    <row r="26" spans="1:32">
      <c r="A26" s="279">
        <v>17</v>
      </c>
      <c r="B26" s="584" t="s">
        <v>100</v>
      </c>
      <c r="C26" s="585">
        <v>1</v>
      </c>
      <c r="D26" s="585" t="s">
        <v>1385</v>
      </c>
      <c r="E26" s="585" t="s">
        <v>128</v>
      </c>
      <c r="F26" s="248">
        <v>348</v>
      </c>
      <c r="G26" s="247">
        <v>170</v>
      </c>
      <c r="H26" s="249">
        <v>48.850574712643677</v>
      </c>
      <c r="I26" s="247">
        <v>125</v>
      </c>
      <c r="J26" s="249">
        <v>35.919540229885058</v>
      </c>
      <c r="K26" s="250" t="s">
        <v>1390</v>
      </c>
      <c r="M26" s="178" t="str">
        <f t="shared" si="0"/>
        <v>K</v>
      </c>
      <c r="N26" s="178" t="str">
        <f t="shared" si="1"/>
        <v>K</v>
      </c>
      <c r="O26" s="178"/>
      <c r="P26" s="184">
        <f t="shared" si="2"/>
        <v>48.850574712643677</v>
      </c>
      <c r="Q26" s="184">
        <f t="shared" si="3"/>
        <v>35.919540229885058</v>
      </c>
      <c r="R26" s="180"/>
      <c r="S26" s="180" t="str">
        <f t="shared" si="4"/>
        <v>BETUL</v>
      </c>
      <c r="T26" s="180" t="str">
        <f t="shared" si="5"/>
        <v>BETUL</v>
      </c>
      <c r="U26" s="180" t="str">
        <f t="shared" si="6"/>
        <v>OKE</v>
      </c>
      <c r="V26" s="180" t="str">
        <f t="shared" si="7"/>
        <v>OKE</v>
      </c>
      <c r="W26" s="331" t="s">
        <v>100</v>
      </c>
      <c r="X26" s="332">
        <v>2</v>
      </c>
      <c r="Y26" s="332" t="s">
        <v>1399</v>
      </c>
      <c r="Z26" s="332" t="s">
        <v>128</v>
      </c>
      <c r="AA26" s="248">
        <v>385</v>
      </c>
      <c r="AB26" s="333">
        <v>212</v>
      </c>
      <c r="AC26" s="333">
        <v>55.064935064935099</v>
      </c>
      <c r="AD26" s="333">
        <v>168</v>
      </c>
      <c r="AE26" s="333">
        <v>43.636363636363598</v>
      </c>
      <c r="AF26" s="247" t="s">
        <v>1400</v>
      </c>
    </row>
    <row r="27" spans="1:32">
      <c r="A27" s="279">
        <v>18</v>
      </c>
      <c r="B27" s="584" t="s">
        <v>100</v>
      </c>
      <c r="C27" s="585">
        <v>1</v>
      </c>
      <c r="D27" s="585" t="s">
        <v>1412</v>
      </c>
      <c r="E27" s="585" t="s">
        <v>128</v>
      </c>
      <c r="F27" s="248">
        <v>420</v>
      </c>
      <c r="G27" s="247">
        <v>0</v>
      </c>
      <c r="H27" s="249">
        <v>0</v>
      </c>
      <c r="I27" s="247">
        <v>0</v>
      </c>
      <c r="J27" s="249">
        <v>0</v>
      </c>
      <c r="K27" s="250" t="s">
        <v>1413</v>
      </c>
      <c r="M27" s="178" t="str">
        <f t="shared" si="0"/>
        <v>K</v>
      </c>
      <c r="N27" s="178" t="str">
        <f t="shared" si="1"/>
        <v>K</v>
      </c>
      <c r="O27" s="178"/>
      <c r="P27" s="184">
        <f t="shared" si="2"/>
        <v>0</v>
      </c>
      <c r="Q27" s="184">
        <f t="shared" si="3"/>
        <v>0</v>
      </c>
      <c r="R27" s="180"/>
      <c r="S27" s="180" t="str">
        <f t="shared" si="4"/>
        <v>BETUL</v>
      </c>
      <c r="T27" s="180" t="str">
        <f t="shared" si="5"/>
        <v>BETUL</v>
      </c>
      <c r="U27" s="180" t="str">
        <f t="shared" si="6"/>
        <v>OKE</v>
      </c>
      <c r="V27" s="180" t="str">
        <f t="shared" si="7"/>
        <v>OKE</v>
      </c>
      <c r="W27" s="331" t="s">
        <v>100</v>
      </c>
      <c r="X27" s="332">
        <v>1</v>
      </c>
      <c r="Y27" s="332" t="s">
        <v>1402</v>
      </c>
      <c r="Z27" s="332" t="s">
        <v>128</v>
      </c>
      <c r="AA27" s="248">
        <v>385</v>
      </c>
      <c r="AB27" s="333">
        <v>190</v>
      </c>
      <c r="AC27" s="333">
        <v>49.350649350649299</v>
      </c>
      <c r="AD27" s="333">
        <v>30</v>
      </c>
      <c r="AE27" s="333">
        <v>7.7922077922077904</v>
      </c>
      <c r="AF27" s="247" t="s">
        <v>1403</v>
      </c>
    </row>
    <row r="28" spans="1:32">
      <c r="A28" s="279">
        <v>19</v>
      </c>
      <c r="B28" s="329" t="s">
        <v>100</v>
      </c>
      <c r="C28" s="330">
        <v>2</v>
      </c>
      <c r="D28" s="330" t="s">
        <v>1388</v>
      </c>
      <c r="E28" s="585" t="s">
        <v>128</v>
      </c>
      <c r="F28" s="248">
        <v>292</v>
      </c>
      <c r="G28" s="247">
        <v>80</v>
      </c>
      <c r="H28" s="249">
        <v>27.397260273972602</v>
      </c>
      <c r="I28" s="247">
        <v>55</v>
      </c>
      <c r="J28" s="249">
        <v>18.835616438356166</v>
      </c>
      <c r="K28" s="250" t="s">
        <v>1389</v>
      </c>
      <c r="M28" s="178" t="str">
        <f t="shared" si="0"/>
        <v>K</v>
      </c>
      <c r="N28" s="178" t="str">
        <f t="shared" si="1"/>
        <v>K</v>
      </c>
      <c r="O28" s="178"/>
      <c r="P28" s="184">
        <f t="shared" si="2"/>
        <v>27.397260273972602</v>
      </c>
      <c r="Q28" s="184">
        <f t="shared" si="3"/>
        <v>18.835616438356166</v>
      </c>
      <c r="R28" s="180"/>
      <c r="S28" s="180" t="str">
        <f t="shared" si="4"/>
        <v>BETUL</v>
      </c>
      <c r="T28" s="180" t="str">
        <f t="shared" si="5"/>
        <v>BETUL</v>
      </c>
      <c r="U28" s="180" t="str">
        <f t="shared" si="6"/>
        <v>OKE</v>
      </c>
      <c r="V28" s="180" t="str">
        <f t="shared" si="7"/>
        <v>OKE</v>
      </c>
      <c r="W28" s="331" t="s">
        <v>100</v>
      </c>
      <c r="X28" s="332">
        <v>1</v>
      </c>
      <c r="Y28" s="332" t="s">
        <v>1404</v>
      </c>
      <c r="Z28" s="332" t="s">
        <v>128</v>
      </c>
      <c r="AA28" s="248">
        <v>385</v>
      </c>
      <c r="AB28" s="333">
        <v>219</v>
      </c>
      <c r="AC28" s="333">
        <v>56.883116883116898</v>
      </c>
      <c r="AD28" s="333">
        <v>210</v>
      </c>
      <c r="AE28" s="333">
        <v>54.545454545454497</v>
      </c>
      <c r="AF28" s="247" t="s">
        <v>1405</v>
      </c>
    </row>
    <row r="29" spans="1:32">
      <c r="A29" s="279">
        <v>20</v>
      </c>
      <c r="B29" s="584" t="s">
        <v>100</v>
      </c>
      <c r="C29" s="585">
        <v>2</v>
      </c>
      <c r="D29" s="585" t="s">
        <v>1391</v>
      </c>
      <c r="E29" s="585" t="s">
        <v>128</v>
      </c>
      <c r="F29" s="248">
        <v>292</v>
      </c>
      <c r="G29" s="247">
        <v>10</v>
      </c>
      <c r="H29" s="249">
        <v>3.4246575342465753</v>
      </c>
      <c r="I29" s="247">
        <v>10</v>
      </c>
      <c r="J29" s="249">
        <v>3.4246575342465753</v>
      </c>
      <c r="K29" s="250" t="s">
        <v>1392</v>
      </c>
      <c r="M29" s="178" t="str">
        <f t="shared" si="0"/>
        <v>K</v>
      </c>
      <c r="N29" s="178" t="str">
        <f t="shared" si="1"/>
        <v>K</v>
      </c>
      <c r="O29" s="178"/>
      <c r="P29" s="184">
        <f t="shared" si="2"/>
        <v>3.4246575342465753</v>
      </c>
      <c r="Q29" s="184">
        <f t="shared" si="3"/>
        <v>3.4246575342465753</v>
      </c>
      <c r="R29" s="180"/>
      <c r="S29" s="180" t="str">
        <f t="shared" si="4"/>
        <v>BETUL</v>
      </c>
      <c r="T29" s="180" t="str">
        <f t="shared" si="5"/>
        <v>BETUL</v>
      </c>
      <c r="U29" s="180" t="str">
        <f t="shared" si="6"/>
        <v>OKE</v>
      </c>
      <c r="V29" s="180" t="str">
        <f t="shared" si="7"/>
        <v>OKE</v>
      </c>
      <c r="W29" s="331" t="s">
        <v>100</v>
      </c>
      <c r="X29" s="332">
        <v>3</v>
      </c>
      <c r="Y29" s="332" t="s">
        <v>1406</v>
      </c>
      <c r="Z29" s="332" t="s">
        <v>131</v>
      </c>
      <c r="AA29" s="248">
        <v>385</v>
      </c>
      <c r="AB29" s="333">
        <v>181</v>
      </c>
      <c r="AC29" s="333">
        <v>47.012987012986997</v>
      </c>
      <c r="AD29" s="333">
        <v>169</v>
      </c>
      <c r="AE29" s="333">
        <v>43.896103896103902</v>
      </c>
      <c r="AF29" s="247" t="s">
        <v>1407</v>
      </c>
    </row>
    <row r="30" spans="1:32">
      <c r="A30" s="279">
        <v>21</v>
      </c>
      <c r="B30" s="584" t="s">
        <v>100</v>
      </c>
      <c r="C30" s="585">
        <v>2</v>
      </c>
      <c r="D30" s="585" t="s">
        <v>1393</v>
      </c>
      <c r="E30" s="585" t="s">
        <v>128</v>
      </c>
      <c r="F30" s="248">
        <v>292</v>
      </c>
      <c r="G30" s="247">
        <v>90</v>
      </c>
      <c r="H30" s="249">
        <v>30.82191780821918</v>
      </c>
      <c r="I30" s="247">
        <v>80</v>
      </c>
      <c r="J30" s="249">
        <v>27.397260273972602</v>
      </c>
      <c r="K30" s="250" t="s">
        <v>1389</v>
      </c>
      <c r="M30" s="178" t="str">
        <f t="shared" si="0"/>
        <v>K</v>
      </c>
      <c r="N30" s="178" t="str">
        <f t="shared" si="1"/>
        <v>K</v>
      </c>
      <c r="O30" s="178"/>
      <c r="P30" s="184">
        <f t="shared" si="2"/>
        <v>30.82191780821918</v>
      </c>
      <c r="Q30" s="184">
        <f t="shared" si="3"/>
        <v>27.397260273972602</v>
      </c>
      <c r="R30" s="180"/>
      <c r="S30" s="180" t="str">
        <f t="shared" si="4"/>
        <v>BETUL</v>
      </c>
      <c r="T30" s="180" t="str">
        <f t="shared" si="5"/>
        <v>BETUL</v>
      </c>
      <c r="U30" s="180" t="str">
        <f t="shared" si="6"/>
        <v>OKE</v>
      </c>
      <c r="V30" s="180" t="str">
        <f t="shared" si="7"/>
        <v>OKE</v>
      </c>
      <c r="W30" s="331" t="s">
        <v>100</v>
      </c>
      <c r="X30" s="332">
        <v>3</v>
      </c>
      <c r="Y30" s="332" t="s">
        <v>1408</v>
      </c>
      <c r="Z30" s="332" t="s">
        <v>131</v>
      </c>
      <c r="AA30" s="248">
        <v>385</v>
      </c>
      <c r="AB30" s="333">
        <v>141</v>
      </c>
      <c r="AC30" s="333">
        <v>36.6233766233766</v>
      </c>
      <c r="AD30" s="333">
        <v>160</v>
      </c>
      <c r="AE30" s="333">
        <v>41.558441558441601</v>
      </c>
      <c r="AF30" s="247" t="s">
        <v>1409</v>
      </c>
    </row>
    <row r="31" spans="1:32">
      <c r="A31" s="279">
        <v>22</v>
      </c>
      <c r="B31" s="584" t="s">
        <v>100</v>
      </c>
      <c r="C31" s="585">
        <v>2</v>
      </c>
      <c r="D31" s="585" t="s">
        <v>1394</v>
      </c>
      <c r="E31" s="585" t="s">
        <v>128</v>
      </c>
      <c r="F31" s="248">
        <v>292</v>
      </c>
      <c r="G31" s="247">
        <v>145</v>
      </c>
      <c r="H31" s="249">
        <v>49.657534246575338</v>
      </c>
      <c r="I31" s="247">
        <v>125</v>
      </c>
      <c r="J31" s="249">
        <v>42.80821917808219</v>
      </c>
      <c r="K31" s="250" t="s">
        <v>1395</v>
      </c>
      <c r="M31" s="178" t="str">
        <f t="shared" si="0"/>
        <v>K</v>
      </c>
      <c r="N31" s="178" t="str">
        <f t="shared" si="1"/>
        <v>K</v>
      </c>
      <c r="O31" s="178"/>
      <c r="P31" s="184">
        <f t="shared" si="2"/>
        <v>49.657534246575338</v>
      </c>
      <c r="Q31" s="184">
        <f t="shared" si="3"/>
        <v>42.80821917808219</v>
      </c>
      <c r="R31" s="180"/>
      <c r="S31" s="180" t="str">
        <f t="shared" si="4"/>
        <v>BETUL</v>
      </c>
      <c r="T31" s="180" t="str">
        <f t="shared" si="5"/>
        <v>BETUL</v>
      </c>
      <c r="U31" s="180" t="str">
        <f t="shared" si="6"/>
        <v>OKE</v>
      </c>
      <c r="V31" s="180" t="str">
        <f t="shared" si="7"/>
        <v>OKE</v>
      </c>
      <c r="W31" s="331" t="s">
        <v>100</v>
      </c>
      <c r="X31" s="332">
        <v>3</v>
      </c>
      <c r="Y31" s="332" t="s">
        <v>1410</v>
      </c>
      <c r="Z31" s="332" t="s">
        <v>131</v>
      </c>
      <c r="AA31" s="248">
        <v>385</v>
      </c>
      <c r="AB31" s="333">
        <v>196</v>
      </c>
      <c r="AC31" s="333">
        <v>50.909090909090899</v>
      </c>
      <c r="AD31" s="333">
        <v>160</v>
      </c>
      <c r="AE31" s="333">
        <v>41.558441558441601</v>
      </c>
      <c r="AF31" s="247" t="s">
        <v>1411</v>
      </c>
    </row>
    <row r="32" spans="1:32">
      <c r="A32" s="279">
        <v>23</v>
      </c>
      <c r="B32" s="584" t="s">
        <v>100</v>
      </c>
      <c r="C32" s="585">
        <v>2</v>
      </c>
      <c r="D32" s="585" t="s">
        <v>1399</v>
      </c>
      <c r="E32" s="585" t="s">
        <v>128</v>
      </c>
      <c r="F32" s="248">
        <v>385</v>
      </c>
      <c r="G32" s="247">
        <v>200</v>
      </c>
      <c r="H32" s="249">
        <v>51.94805194805194</v>
      </c>
      <c r="I32" s="247">
        <v>165</v>
      </c>
      <c r="J32" s="249">
        <v>42.857142857142854</v>
      </c>
      <c r="K32" s="250" t="s">
        <v>1400</v>
      </c>
      <c r="M32" s="178" t="str">
        <f t="shared" si="0"/>
        <v>K</v>
      </c>
      <c r="N32" s="178" t="str">
        <f t="shared" si="1"/>
        <v>K</v>
      </c>
      <c r="O32" s="178"/>
      <c r="P32" s="184">
        <f t="shared" si="2"/>
        <v>51.94805194805194</v>
      </c>
      <c r="Q32" s="184">
        <f t="shared" si="3"/>
        <v>42.857142857142854</v>
      </c>
      <c r="R32" s="180"/>
      <c r="S32" s="180" t="str">
        <f t="shared" si="4"/>
        <v>BETUL</v>
      </c>
      <c r="T32" s="180" t="str">
        <f t="shared" si="5"/>
        <v>BETUL</v>
      </c>
      <c r="U32" s="180" t="str">
        <f t="shared" si="6"/>
        <v>OKE</v>
      </c>
      <c r="V32" s="180" t="str">
        <f t="shared" si="7"/>
        <v>OKE</v>
      </c>
      <c r="W32" s="331" t="s">
        <v>100</v>
      </c>
      <c r="X32" s="332">
        <v>3</v>
      </c>
      <c r="Y32" s="332" t="s">
        <v>1414</v>
      </c>
      <c r="Z32" s="332" t="s">
        <v>131</v>
      </c>
      <c r="AA32" s="248">
        <v>240</v>
      </c>
      <c r="AB32" s="333">
        <v>166</v>
      </c>
      <c r="AC32" s="333">
        <v>69.1666666666667</v>
      </c>
      <c r="AD32" s="333">
        <v>180</v>
      </c>
      <c r="AE32" s="333">
        <v>75</v>
      </c>
      <c r="AF32" s="247" t="s">
        <v>1415</v>
      </c>
    </row>
    <row r="33" spans="1:32">
      <c r="A33" s="279">
        <v>24</v>
      </c>
      <c r="B33" s="584" t="s">
        <v>100</v>
      </c>
      <c r="C33" s="585">
        <v>2</v>
      </c>
      <c r="D33" s="585" t="s">
        <v>5518</v>
      </c>
      <c r="E33" s="585" t="s">
        <v>128</v>
      </c>
      <c r="F33" s="248">
        <v>385</v>
      </c>
      <c r="G33" s="247">
        <v>5</v>
      </c>
      <c r="H33" s="249">
        <v>1.2987012987012987</v>
      </c>
      <c r="I33" s="247">
        <v>5</v>
      </c>
      <c r="J33" s="249">
        <v>1.2987012987012987</v>
      </c>
      <c r="K33" s="250"/>
      <c r="M33" s="178" t="str">
        <f t="shared" si="0"/>
        <v>K</v>
      </c>
      <c r="N33" s="178" t="str">
        <f t="shared" si="1"/>
        <v>K</v>
      </c>
      <c r="O33" s="178"/>
      <c r="P33" s="184">
        <f t="shared" si="2"/>
        <v>1.2987012987012987</v>
      </c>
      <c r="Q33" s="184">
        <f t="shared" si="3"/>
        <v>1.2987012987012987</v>
      </c>
      <c r="R33" s="180"/>
      <c r="S33" s="180" t="str">
        <f t="shared" si="4"/>
        <v>BETUL</v>
      </c>
      <c r="T33" s="180" t="str">
        <f t="shared" si="5"/>
        <v>BETUL</v>
      </c>
      <c r="U33" s="180" t="str">
        <f t="shared" si="6"/>
        <v>OKE</v>
      </c>
      <c r="V33" s="180" t="str">
        <f t="shared" si="7"/>
        <v>OKE</v>
      </c>
      <c r="W33" s="331" t="s">
        <v>100</v>
      </c>
      <c r="X33" s="332">
        <v>3</v>
      </c>
      <c r="Y33" s="332" t="s">
        <v>1416</v>
      </c>
      <c r="Z33" s="332" t="s">
        <v>131</v>
      </c>
      <c r="AA33" s="248">
        <v>385</v>
      </c>
      <c r="AB33" s="333">
        <v>126</v>
      </c>
      <c r="AC33" s="333">
        <v>32.727272727272698</v>
      </c>
      <c r="AD33" s="333">
        <v>136</v>
      </c>
      <c r="AE33" s="333">
        <v>35.324675324675297</v>
      </c>
      <c r="AF33" s="247" t="s">
        <v>1378</v>
      </c>
    </row>
    <row r="34" spans="1:32">
      <c r="A34" s="279">
        <v>25</v>
      </c>
      <c r="B34" s="584" t="s">
        <v>100</v>
      </c>
      <c r="C34" s="585">
        <v>2</v>
      </c>
      <c r="D34" s="585" t="s">
        <v>5519</v>
      </c>
      <c r="E34" s="585" t="s">
        <v>128</v>
      </c>
      <c r="F34" s="248">
        <v>385</v>
      </c>
      <c r="G34" s="247">
        <v>5</v>
      </c>
      <c r="H34" s="249">
        <v>1.2987012987012987</v>
      </c>
      <c r="I34" s="247">
        <v>5</v>
      </c>
      <c r="J34" s="249">
        <v>1.2987012987012987</v>
      </c>
      <c r="K34" s="250"/>
      <c r="M34" s="178" t="str">
        <f t="shared" si="0"/>
        <v>K</v>
      </c>
      <c r="N34" s="178" t="str">
        <f t="shared" si="1"/>
        <v>K</v>
      </c>
      <c r="O34" s="178"/>
      <c r="P34" s="184">
        <f t="shared" si="2"/>
        <v>1.2987012987012987</v>
      </c>
      <c r="Q34" s="184">
        <f t="shared" si="3"/>
        <v>1.2987012987012987</v>
      </c>
      <c r="R34" s="180"/>
      <c r="S34" s="180" t="str">
        <f t="shared" si="4"/>
        <v>BETUL</v>
      </c>
      <c r="T34" s="180" t="str">
        <f t="shared" si="5"/>
        <v>BETUL</v>
      </c>
      <c r="U34" s="180" t="str">
        <f t="shared" si="6"/>
        <v>OKE</v>
      </c>
      <c r="V34" s="180" t="str">
        <f t="shared" si="7"/>
        <v>OKE</v>
      </c>
      <c r="W34" s="331" t="s">
        <v>100</v>
      </c>
      <c r="X34" s="332">
        <v>4</v>
      </c>
      <c r="Y34" s="332" t="s">
        <v>1417</v>
      </c>
      <c r="Z34" s="332" t="s">
        <v>131</v>
      </c>
      <c r="AA34" s="248">
        <v>385</v>
      </c>
      <c r="AB34" s="333">
        <v>211</v>
      </c>
      <c r="AC34" s="333">
        <v>54.805194805194802</v>
      </c>
      <c r="AD34" s="333">
        <v>221</v>
      </c>
      <c r="AE34" s="333">
        <v>57.402597402597401</v>
      </c>
      <c r="AF34" s="247" t="s">
        <v>1418</v>
      </c>
    </row>
    <row r="35" spans="1:32">
      <c r="A35" s="279">
        <v>26</v>
      </c>
      <c r="B35" s="584" t="s">
        <v>100</v>
      </c>
      <c r="C35" s="585">
        <v>3</v>
      </c>
      <c r="D35" s="585" t="s">
        <v>1406</v>
      </c>
      <c r="E35" s="585" t="s">
        <v>131</v>
      </c>
      <c r="F35" s="248">
        <v>385</v>
      </c>
      <c r="G35" s="247">
        <v>224</v>
      </c>
      <c r="H35" s="249">
        <v>58.18181818181818</v>
      </c>
      <c r="I35" s="247">
        <v>207</v>
      </c>
      <c r="J35" s="249">
        <v>53.766233766233761</v>
      </c>
      <c r="K35" s="250" t="s">
        <v>1407</v>
      </c>
      <c r="M35" s="178" t="str">
        <f t="shared" si="0"/>
        <v>K</v>
      </c>
      <c r="N35" s="178" t="str">
        <f t="shared" si="1"/>
        <v>K</v>
      </c>
      <c r="O35" s="178"/>
      <c r="P35" s="184">
        <f t="shared" si="2"/>
        <v>58.18181818181818</v>
      </c>
      <c r="Q35" s="184">
        <f t="shared" si="3"/>
        <v>53.766233766233761</v>
      </c>
      <c r="R35" s="180"/>
      <c r="S35" s="180" t="str">
        <f t="shared" si="4"/>
        <v>BETUL</v>
      </c>
      <c r="T35" s="180" t="str">
        <f t="shared" si="5"/>
        <v>BETUL</v>
      </c>
      <c r="U35" s="180" t="str">
        <f t="shared" si="6"/>
        <v>OKE</v>
      </c>
      <c r="V35" s="180" t="str">
        <f t="shared" si="7"/>
        <v>OKE</v>
      </c>
      <c r="W35" s="331" t="s">
        <v>100</v>
      </c>
      <c r="X35" s="332">
        <v>4</v>
      </c>
      <c r="Y35" s="332" t="s">
        <v>1419</v>
      </c>
      <c r="Z35" s="332" t="s">
        <v>131</v>
      </c>
      <c r="AA35" s="248">
        <v>385</v>
      </c>
      <c r="AB35" s="333">
        <v>136</v>
      </c>
      <c r="AC35" s="333">
        <v>35.324675324675297</v>
      </c>
      <c r="AD35" s="333">
        <v>150</v>
      </c>
      <c r="AE35" s="333">
        <v>38.961038961039002</v>
      </c>
      <c r="AF35" s="247" t="s">
        <v>1420</v>
      </c>
    </row>
    <row r="36" spans="1:32">
      <c r="A36" s="279">
        <v>27</v>
      </c>
      <c r="B36" s="584" t="s">
        <v>100</v>
      </c>
      <c r="C36" s="585">
        <v>3</v>
      </c>
      <c r="D36" s="585" t="s">
        <v>1408</v>
      </c>
      <c r="E36" s="585" t="s">
        <v>131</v>
      </c>
      <c r="F36" s="248">
        <v>385</v>
      </c>
      <c r="G36" s="247">
        <v>197</v>
      </c>
      <c r="H36" s="249">
        <v>51.168831168831161</v>
      </c>
      <c r="I36" s="247">
        <v>187</v>
      </c>
      <c r="J36" s="249">
        <v>48.571428571428569</v>
      </c>
      <c r="K36" s="250" t="s">
        <v>1409</v>
      </c>
      <c r="M36" s="178" t="str">
        <f t="shared" si="0"/>
        <v>K</v>
      </c>
      <c r="N36" s="178" t="str">
        <f t="shared" si="1"/>
        <v>K</v>
      </c>
      <c r="O36" s="178"/>
      <c r="P36" s="184">
        <f t="shared" si="2"/>
        <v>51.168831168831161</v>
      </c>
      <c r="Q36" s="184">
        <f t="shared" si="3"/>
        <v>48.571428571428569</v>
      </c>
      <c r="R36" s="180"/>
      <c r="S36" s="180" t="str">
        <f t="shared" si="4"/>
        <v>BETUL</v>
      </c>
      <c r="T36" s="180" t="str">
        <f t="shared" si="5"/>
        <v>BETUL</v>
      </c>
      <c r="U36" s="180" t="str">
        <f t="shared" si="6"/>
        <v>OKE</v>
      </c>
      <c r="V36" s="180" t="str">
        <f t="shared" si="7"/>
        <v>OKE</v>
      </c>
      <c r="W36" s="331" t="s">
        <v>100</v>
      </c>
      <c r="X36" s="332">
        <v>4</v>
      </c>
      <c r="Y36" s="332" t="s">
        <v>1421</v>
      </c>
      <c r="Z36" s="332" t="s">
        <v>131</v>
      </c>
      <c r="AA36" s="248">
        <v>385</v>
      </c>
      <c r="AB36" s="333">
        <v>249</v>
      </c>
      <c r="AC36" s="333">
        <v>64.675324675324703</v>
      </c>
      <c r="AD36" s="333">
        <v>221</v>
      </c>
      <c r="AE36" s="333">
        <v>57.402597402597401</v>
      </c>
      <c r="AF36" s="247" t="s">
        <v>1422</v>
      </c>
    </row>
    <row r="37" spans="1:32">
      <c r="A37" s="279">
        <v>28</v>
      </c>
      <c r="B37" s="584" t="s">
        <v>100</v>
      </c>
      <c r="C37" s="585">
        <v>3</v>
      </c>
      <c r="D37" s="585" t="s">
        <v>1410</v>
      </c>
      <c r="E37" s="585" t="s">
        <v>131</v>
      </c>
      <c r="F37" s="248">
        <v>385</v>
      </c>
      <c r="G37" s="247">
        <v>148</v>
      </c>
      <c r="H37" s="249">
        <v>38.441558441558442</v>
      </c>
      <c r="I37" s="247">
        <v>141</v>
      </c>
      <c r="J37" s="249">
        <v>36.623376623376622</v>
      </c>
      <c r="K37" s="250" t="s">
        <v>1411</v>
      </c>
      <c r="M37" s="178" t="str">
        <f t="shared" si="0"/>
        <v>K</v>
      </c>
      <c r="N37" s="178" t="str">
        <f t="shared" si="1"/>
        <v>K</v>
      </c>
      <c r="O37" s="178"/>
      <c r="P37" s="184">
        <f t="shared" si="2"/>
        <v>38.441558441558442</v>
      </c>
      <c r="Q37" s="184">
        <f t="shared" si="3"/>
        <v>36.623376623376622</v>
      </c>
      <c r="R37" s="180"/>
      <c r="S37" s="180" t="str">
        <f t="shared" si="4"/>
        <v>BETUL</v>
      </c>
      <c r="T37" s="180" t="str">
        <f t="shared" si="5"/>
        <v>BETUL</v>
      </c>
      <c r="U37" s="180" t="str">
        <f t="shared" si="6"/>
        <v>OKE</v>
      </c>
      <c r="V37" s="180" t="str">
        <f t="shared" si="7"/>
        <v>OKE</v>
      </c>
      <c r="W37" s="331" t="s">
        <v>100</v>
      </c>
      <c r="X37" s="332">
        <v>4</v>
      </c>
      <c r="Y37" s="332" t="s">
        <v>1423</v>
      </c>
      <c r="Z37" s="332" t="s">
        <v>131</v>
      </c>
      <c r="AA37" s="248">
        <v>385</v>
      </c>
      <c r="AB37" s="333">
        <v>206</v>
      </c>
      <c r="AC37" s="333">
        <v>53.506493506493499</v>
      </c>
      <c r="AD37" s="333">
        <v>256</v>
      </c>
      <c r="AE37" s="333">
        <v>66.493506493506501</v>
      </c>
      <c r="AF37" s="247" t="s">
        <v>1424</v>
      </c>
    </row>
    <row r="38" spans="1:32">
      <c r="A38" s="279">
        <v>29</v>
      </c>
      <c r="B38" s="584" t="s">
        <v>100</v>
      </c>
      <c r="C38" s="585">
        <v>3</v>
      </c>
      <c r="D38" s="585" t="s">
        <v>1414</v>
      </c>
      <c r="E38" s="585" t="s">
        <v>131</v>
      </c>
      <c r="F38" s="248">
        <v>240</v>
      </c>
      <c r="G38" s="247">
        <v>207</v>
      </c>
      <c r="H38" s="249">
        <v>86.25</v>
      </c>
      <c r="I38" s="247">
        <v>199</v>
      </c>
      <c r="J38" s="249">
        <v>82.916666666666671</v>
      </c>
      <c r="K38" s="250" t="s">
        <v>1415</v>
      </c>
      <c r="M38" s="178" t="str">
        <f t="shared" si="0"/>
        <v>B</v>
      </c>
      <c r="N38" s="178" t="str">
        <f t="shared" si="1"/>
        <v>B</v>
      </c>
      <c r="O38" s="178"/>
      <c r="P38" s="184">
        <f t="shared" si="2"/>
        <v>86.25</v>
      </c>
      <c r="Q38" s="184">
        <f t="shared" si="3"/>
        <v>82.916666666666671</v>
      </c>
      <c r="R38" s="180"/>
      <c r="S38" s="180" t="str">
        <f t="shared" si="4"/>
        <v>BETUL</v>
      </c>
      <c r="T38" s="180" t="str">
        <f t="shared" si="5"/>
        <v>BETUL</v>
      </c>
      <c r="U38" s="180" t="str">
        <f t="shared" si="6"/>
        <v>OKE</v>
      </c>
      <c r="V38" s="180" t="str">
        <f t="shared" si="7"/>
        <v>OKE</v>
      </c>
      <c r="W38" s="331" t="s">
        <v>100</v>
      </c>
      <c r="X38" s="332">
        <v>4</v>
      </c>
      <c r="Y38" s="332" t="s">
        <v>1425</v>
      </c>
      <c r="Z38" s="332" t="s">
        <v>128</v>
      </c>
      <c r="AA38" s="248">
        <v>348</v>
      </c>
      <c r="AB38" s="333">
        <v>5</v>
      </c>
      <c r="AC38" s="333">
        <v>1.4367816091954</v>
      </c>
      <c r="AD38" s="333">
        <v>5</v>
      </c>
      <c r="AE38" s="333">
        <v>1.4367816091954</v>
      </c>
      <c r="AF38" s="247" t="s">
        <v>1426</v>
      </c>
    </row>
    <row r="39" spans="1:32">
      <c r="A39" s="279">
        <v>30</v>
      </c>
      <c r="B39" s="584" t="s">
        <v>100</v>
      </c>
      <c r="C39" s="585">
        <v>3</v>
      </c>
      <c r="D39" s="585" t="s">
        <v>1416</v>
      </c>
      <c r="E39" s="585" t="s">
        <v>131</v>
      </c>
      <c r="F39" s="248">
        <v>385</v>
      </c>
      <c r="G39" s="247">
        <v>150</v>
      </c>
      <c r="H39" s="249">
        <v>38.961038961038966</v>
      </c>
      <c r="I39" s="247">
        <v>141</v>
      </c>
      <c r="J39" s="249">
        <v>36.623376623376622</v>
      </c>
      <c r="K39" s="250" t="s">
        <v>1378</v>
      </c>
      <c r="M39" s="178" t="str">
        <f t="shared" si="0"/>
        <v>K</v>
      </c>
      <c r="N39" s="178" t="str">
        <f t="shared" si="1"/>
        <v>K</v>
      </c>
      <c r="O39" s="178"/>
      <c r="P39" s="184">
        <f t="shared" si="2"/>
        <v>38.961038961038966</v>
      </c>
      <c r="Q39" s="184">
        <f t="shared" si="3"/>
        <v>36.623376623376622</v>
      </c>
      <c r="R39" s="180"/>
      <c r="S39" s="180" t="str">
        <f t="shared" si="4"/>
        <v>BETUL</v>
      </c>
      <c r="T39" s="180" t="str">
        <f t="shared" si="5"/>
        <v>BETUL</v>
      </c>
      <c r="U39" s="180" t="str">
        <f t="shared" si="6"/>
        <v>OKE</v>
      </c>
      <c r="V39" s="180" t="str">
        <f t="shared" si="7"/>
        <v>OKE</v>
      </c>
      <c r="W39" s="331" t="s">
        <v>100</v>
      </c>
      <c r="X39" s="332">
        <v>4</v>
      </c>
      <c r="Y39" s="332" t="s">
        <v>1428</v>
      </c>
      <c r="Z39" s="332" t="s">
        <v>128</v>
      </c>
      <c r="AA39" s="248">
        <v>348</v>
      </c>
      <c r="AB39" s="333">
        <v>0</v>
      </c>
      <c r="AC39" s="333">
        <v>0</v>
      </c>
      <c r="AD39" s="333">
        <v>0</v>
      </c>
      <c r="AE39" s="333">
        <v>0</v>
      </c>
      <c r="AF39" s="247" t="s">
        <v>1429</v>
      </c>
    </row>
    <row r="40" spans="1:32">
      <c r="A40" s="279">
        <v>31</v>
      </c>
      <c r="B40" s="584" t="s">
        <v>100</v>
      </c>
      <c r="C40" s="585">
        <v>4</v>
      </c>
      <c r="D40" s="585" t="s">
        <v>1417</v>
      </c>
      <c r="E40" s="585" t="s">
        <v>131</v>
      </c>
      <c r="F40" s="248">
        <v>385</v>
      </c>
      <c r="G40" s="247">
        <v>236</v>
      </c>
      <c r="H40" s="249">
        <v>61.298701298701296</v>
      </c>
      <c r="I40" s="247">
        <v>232</v>
      </c>
      <c r="J40" s="249">
        <v>60.259740259740255</v>
      </c>
      <c r="K40" s="250" t="s">
        <v>1418</v>
      </c>
      <c r="M40" s="178" t="str">
        <f t="shared" si="0"/>
        <v>K</v>
      </c>
      <c r="N40" s="178" t="str">
        <f t="shared" si="1"/>
        <v>K</v>
      </c>
      <c r="O40" s="178"/>
      <c r="P40" s="184">
        <f t="shared" si="2"/>
        <v>61.298701298701296</v>
      </c>
      <c r="Q40" s="184">
        <f t="shared" si="3"/>
        <v>60.259740259740255</v>
      </c>
      <c r="R40" s="180"/>
      <c r="S40" s="180" t="str">
        <f t="shared" si="4"/>
        <v>BETUL</v>
      </c>
      <c r="T40" s="180" t="str">
        <f t="shared" si="5"/>
        <v>BETUL</v>
      </c>
      <c r="U40" s="180" t="str">
        <f t="shared" si="6"/>
        <v>OKE</v>
      </c>
      <c r="V40" s="180" t="str">
        <f t="shared" si="7"/>
        <v>OKE</v>
      </c>
      <c r="W40" s="331" t="s">
        <v>100</v>
      </c>
      <c r="X40" s="332">
        <v>4</v>
      </c>
      <c r="Y40" s="332" t="s">
        <v>1430</v>
      </c>
      <c r="Z40" s="332" t="s">
        <v>128</v>
      </c>
      <c r="AA40" s="248">
        <v>348</v>
      </c>
      <c r="AB40" s="333">
        <v>5</v>
      </c>
      <c r="AC40" s="333">
        <v>1.4367816091954</v>
      </c>
      <c r="AD40" s="333">
        <v>5</v>
      </c>
      <c r="AE40" s="333">
        <v>1.4367816091954</v>
      </c>
      <c r="AF40" s="247" t="s">
        <v>1377</v>
      </c>
    </row>
    <row r="41" spans="1:32">
      <c r="A41" s="279">
        <v>32</v>
      </c>
      <c r="B41" s="584" t="s">
        <v>100</v>
      </c>
      <c r="C41" s="585">
        <v>4</v>
      </c>
      <c r="D41" s="585" t="s">
        <v>1419</v>
      </c>
      <c r="E41" s="585" t="s">
        <v>131</v>
      </c>
      <c r="F41" s="248">
        <v>385</v>
      </c>
      <c r="G41" s="247">
        <v>141</v>
      </c>
      <c r="H41" s="249">
        <v>36.623376623376622</v>
      </c>
      <c r="I41" s="247">
        <v>126</v>
      </c>
      <c r="J41" s="249">
        <v>32.727272727272727</v>
      </c>
      <c r="K41" s="250" t="s">
        <v>1427</v>
      </c>
      <c r="M41" s="178" t="str">
        <f t="shared" si="0"/>
        <v>K</v>
      </c>
      <c r="N41" s="178" t="str">
        <f t="shared" si="1"/>
        <v>K</v>
      </c>
      <c r="O41" s="178"/>
      <c r="P41" s="184">
        <f t="shared" si="2"/>
        <v>36.623376623376622</v>
      </c>
      <c r="Q41" s="184">
        <f t="shared" si="3"/>
        <v>32.727272727272727</v>
      </c>
      <c r="R41" s="180"/>
      <c r="S41" s="180" t="str">
        <f t="shared" si="4"/>
        <v>BETUL</v>
      </c>
      <c r="T41" s="180" t="str">
        <f t="shared" si="5"/>
        <v>BETUL</v>
      </c>
      <c r="U41" s="180" t="str">
        <f t="shared" si="6"/>
        <v>OKE</v>
      </c>
      <c r="V41" s="180" t="str">
        <f t="shared" si="7"/>
        <v>OKE</v>
      </c>
      <c r="W41" s="331" t="s">
        <v>101</v>
      </c>
      <c r="X41" s="332">
        <v>1</v>
      </c>
      <c r="Y41" s="332" t="s">
        <v>1431</v>
      </c>
      <c r="Z41" s="332" t="s">
        <v>128</v>
      </c>
      <c r="AA41" s="248">
        <v>385</v>
      </c>
      <c r="AB41" s="333">
        <v>139</v>
      </c>
      <c r="AC41" s="333">
        <v>36.103896103896098</v>
      </c>
      <c r="AD41" s="333">
        <v>118</v>
      </c>
      <c r="AE41" s="333">
        <v>30.649350649350598</v>
      </c>
      <c r="AF41" s="247" t="s">
        <v>1432</v>
      </c>
    </row>
    <row r="42" spans="1:32">
      <c r="A42" s="279">
        <v>33</v>
      </c>
      <c r="B42" s="584" t="s">
        <v>100</v>
      </c>
      <c r="C42" s="585">
        <v>4</v>
      </c>
      <c r="D42" s="585" t="s">
        <v>1421</v>
      </c>
      <c r="E42" s="585" t="s">
        <v>131</v>
      </c>
      <c r="F42" s="248">
        <v>385</v>
      </c>
      <c r="G42" s="247">
        <v>43</v>
      </c>
      <c r="H42" s="249">
        <v>11.168831168831169</v>
      </c>
      <c r="I42" s="247">
        <v>44</v>
      </c>
      <c r="J42" s="249">
        <v>11.428571428571429</v>
      </c>
      <c r="K42" s="250" t="s">
        <v>1422</v>
      </c>
      <c r="M42" s="178" t="str">
        <f t="shared" si="0"/>
        <v>K</v>
      </c>
      <c r="N42" s="178" t="str">
        <f t="shared" si="1"/>
        <v>K</v>
      </c>
      <c r="O42" s="178"/>
      <c r="P42" s="184">
        <f t="shared" si="2"/>
        <v>11.168831168831169</v>
      </c>
      <c r="Q42" s="184">
        <f t="shared" si="3"/>
        <v>11.428571428571429</v>
      </c>
      <c r="R42" s="180"/>
      <c r="S42" s="180" t="str">
        <f t="shared" si="4"/>
        <v>BETUL</v>
      </c>
      <c r="T42" s="180" t="str">
        <f t="shared" si="5"/>
        <v>BETUL</v>
      </c>
      <c r="U42" s="180" t="str">
        <f t="shared" si="6"/>
        <v>OKE</v>
      </c>
      <c r="V42" s="180" t="str">
        <f t="shared" si="7"/>
        <v>OKE</v>
      </c>
      <c r="W42" s="331" t="s">
        <v>101</v>
      </c>
      <c r="X42" s="332">
        <v>1</v>
      </c>
      <c r="Y42" s="332" t="s">
        <v>1433</v>
      </c>
      <c r="Z42" s="332" t="s">
        <v>128</v>
      </c>
      <c r="AA42" s="248">
        <v>385</v>
      </c>
      <c r="AB42" s="333">
        <v>153</v>
      </c>
      <c r="AC42" s="333">
        <v>39.740259740259702</v>
      </c>
      <c r="AD42" s="333">
        <v>153</v>
      </c>
      <c r="AE42" s="333">
        <v>39.740259740259702</v>
      </c>
      <c r="AF42" s="247" t="s">
        <v>1434</v>
      </c>
    </row>
    <row r="43" spans="1:32">
      <c r="A43" s="279">
        <v>34</v>
      </c>
      <c r="B43" s="584" t="s">
        <v>100</v>
      </c>
      <c r="C43" s="585">
        <v>4</v>
      </c>
      <c r="D43" s="585" t="s">
        <v>1423</v>
      </c>
      <c r="E43" s="585" t="s">
        <v>131</v>
      </c>
      <c r="F43" s="248">
        <v>385</v>
      </c>
      <c r="G43" s="247">
        <v>298</v>
      </c>
      <c r="H43" s="249">
        <v>77.402597402597408</v>
      </c>
      <c r="I43" s="247">
        <v>283</v>
      </c>
      <c r="J43" s="249">
        <v>73.506493506493513</v>
      </c>
      <c r="K43" s="250" t="s">
        <v>1424</v>
      </c>
      <c r="M43" s="178" t="str">
        <f t="shared" si="0"/>
        <v>K</v>
      </c>
      <c r="N43" s="178" t="str">
        <f t="shared" si="1"/>
        <v>K</v>
      </c>
      <c r="O43" s="178"/>
      <c r="P43" s="184">
        <f t="shared" si="2"/>
        <v>77.402597402597408</v>
      </c>
      <c r="Q43" s="184">
        <f t="shared" si="3"/>
        <v>73.506493506493513</v>
      </c>
      <c r="R43" s="180"/>
      <c r="S43" s="180" t="str">
        <f t="shared" si="4"/>
        <v>BETUL</v>
      </c>
      <c r="T43" s="180" t="str">
        <f t="shared" si="5"/>
        <v>BETUL</v>
      </c>
      <c r="U43" s="180" t="str">
        <f t="shared" si="6"/>
        <v>OKE</v>
      </c>
      <c r="V43" s="180" t="str">
        <f t="shared" si="7"/>
        <v>OKE</v>
      </c>
      <c r="W43" s="331" t="s">
        <v>101</v>
      </c>
      <c r="X43" s="332">
        <v>1</v>
      </c>
      <c r="Y43" s="332" t="s">
        <v>1435</v>
      </c>
      <c r="Z43" s="332" t="s">
        <v>128</v>
      </c>
      <c r="AA43" s="248">
        <v>385</v>
      </c>
      <c r="AB43" s="333">
        <v>124</v>
      </c>
      <c r="AC43" s="333">
        <v>32.207792207792203</v>
      </c>
      <c r="AD43" s="333">
        <v>101</v>
      </c>
      <c r="AE43" s="333">
        <v>26.2337662337662</v>
      </c>
      <c r="AF43" s="247" t="s">
        <v>1436</v>
      </c>
    </row>
    <row r="44" spans="1:32">
      <c r="A44" s="279">
        <v>35</v>
      </c>
      <c r="B44" s="584" t="s">
        <v>100</v>
      </c>
      <c r="C44" s="585">
        <v>4</v>
      </c>
      <c r="D44" s="585" t="s">
        <v>1425</v>
      </c>
      <c r="E44" s="585" t="s">
        <v>128</v>
      </c>
      <c r="F44" s="248">
        <v>348</v>
      </c>
      <c r="G44" s="247">
        <v>25</v>
      </c>
      <c r="H44" s="249">
        <v>7.1839080459770113</v>
      </c>
      <c r="I44" s="247">
        <v>15</v>
      </c>
      <c r="J44" s="249">
        <v>4.3103448275862073</v>
      </c>
      <c r="K44" s="250" t="s">
        <v>1390</v>
      </c>
      <c r="M44" s="178" t="str">
        <f t="shared" si="0"/>
        <v>K</v>
      </c>
      <c r="N44" s="178" t="str">
        <f t="shared" si="1"/>
        <v>K</v>
      </c>
      <c r="O44" s="178"/>
      <c r="P44" s="184">
        <f t="shared" si="2"/>
        <v>7.1839080459770113</v>
      </c>
      <c r="Q44" s="184">
        <f t="shared" si="3"/>
        <v>4.3103448275862073</v>
      </c>
      <c r="R44" s="180"/>
      <c r="S44" s="180" t="str">
        <f t="shared" si="4"/>
        <v>BETUL</v>
      </c>
      <c r="T44" s="180" t="str">
        <f t="shared" si="5"/>
        <v>BETUL</v>
      </c>
      <c r="U44" s="180" t="str">
        <f t="shared" si="6"/>
        <v>OKE</v>
      </c>
      <c r="V44" s="180" t="str">
        <f t="shared" si="7"/>
        <v>OKE</v>
      </c>
      <c r="W44" s="331" t="s">
        <v>101</v>
      </c>
      <c r="X44" s="332">
        <v>1</v>
      </c>
      <c r="Y44" s="332" t="s">
        <v>1438</v>
      </c>
      <c r="Z44" s="332" t="s">
        <v>128</v>
      </c>
      <c r="AA44" s="248">
        <v>385</v>
      </c>
      <c r="AB44" s="333">
        <v>237</v>
      </c>
      <c r="AC44" s="333">
        <v>61.558441558441601</v>
      </c>
      <c r="AD44" s="333">
        <v>233</v>
      </c>
      <c r="AE44" s="333">
        <v>60.519480519480503</v>
      </c>
      <c r="AF44" s="247" t="s">
        <v>1439</v>
      </c>
    </row>
    <row r="45" spans="1:32">
      <c r="A45" s="279">
        <v>36</v>
      </c>
      <c r="B45" s="584" t="s">
        <v>100</v>
      </c>
      <c r="C45" s="585">
        <v>4</v>
      </c>
      <c r="D45" s="585" t="s">
        <v>1428</v>
      </c>
      <c r="E45" s="585" t="s">
        <v>128</v>
      </c>
      <c r="F45" s="248">
        <v>348</v>
      </c>
      <c r="G45" s="247">
        <v>0</v>
      </c>
      <c r="H45" s="249">
        <v>0</v>
      </c>
      <c r="I45" s="247">
        <v>0</v>
      </c>
      <c r="J45" s="249">
        <v>0</v>
      </c>
      <c r="K45" s="250" t="s">
        <v>1390</v>
      </c>
      <c r="M45" s="178" t="str">
        <f t="shared" si="0"/>
        <v>K</v>
      </c>
      <c r="N45" s="178" t="str">
        <f t="shared" si="1"/>
        <v>K</v>
      </c>
      <c r="O45" s="178"/>
      <c r="P45" s="184">
        <f t="shared" si="2"/>
        <v>0</v>
      </c>
      <c r="Q45" s="184">
        <f t="shared" si="3"/>
        <v>0</v>
      </c>
      <c r="R45" s="180"/>
      <c r="S45" s="180" t="str">
        <f t="shared" si="4"/>
        <v>BETUL</v>
      </c>
      <c r="T45" s="180" t="str">
        <f t="shared" si="5"/>
        <v>BETUL</v>
      </c>
      <c r="U45" s="180" t="str">
        <f t="shared" si="6"/>
        <v>OKE</v>
      </c>
      <c r="V45" s="180" t="str">
        <f t="shared" si="7"/>
        <v>OKE</v>
      </c>
      <c r="W45" s="331" t="s">
        <v>101</v>
      </c>
      <c r="X45" s="332">
        <v>1</v>
      </c>
      <c r="Y45" s="332" t="s">
        <v>1442</v>
      </c>
      <c r="Z45" s="332" t="s">
        <v>128</v>
      </c>
      <c r="AA45" s="248">
        <v>385</v>
      </c>
      <c r="AB45" s="333">
        <v>97</v>
      </c>
      <c r="AC45" s="333">
        <v>25.194805194805198</v>
      </c>
      <c r="AD45" s="333">
        <v>96</v>
      </c>
      <c r="AE45" s="333">
        <v>24.935064935064901</v>
      </c>
      <c r="AF45" s="247" t="s">
        <v>1443</v>
      </c>
    </row>
    <row r="46" spans="1:32">
      <c r="A46" s="279">
        <v>37</v>
      </c>
      <c r="B46" s="584" t="s">
        <v>100</v>
      </c>
      <c r="C46" s="585">
        <v>4</v>
      </c>
      <c r="D46" s="585" t="s">
        <v>1430</v>
      </c>
      <c r="E46" s="585" t="s">
        <v>128</v>
      </c>
      <c r="F46" s="248">
        <v>348</v>
      </c>
      <c r="G46" s="247">
        <v>25</v>
      </c>
      <c r="H46" s="249">
        <v>7.1839080459770113</v>
      </c>
      <c r="I46" s="247">
        <v>25</v>
      </c>
      <c r="J46" s="249">
        <v>7.1839080459770113</v>
      </c>
      <c r="K46" s="250" t="s">
        <v>1437</v>
      </c>
      <c r="M46" s="178" t="str">
        <f t="shared" si="0"/>
        <v>K</v>
      </c>
      <c r="N46" s="178" t="str">
        <f t="shared" si="1"/>
        <v>K</v>
      </c>
      <c r="O46" s="178"/>
      <c r="P46" s="184">
        <f t="shared" si="2"/>
        <v>7.1839080459770113</v>
      </c>
      <c r="Q46" s="184">
        <f t="shared" si="3"/>
        <v>7.1839080459770113</v>
      </c>
      <c r="R46" s="180"/>
      <c r="S46" s="180" t="str">
        <f t="shared" si="4"/>
        <v>BETUL</v>
      </c>
      <c r="T46" s="180" t="str">
        <f t="shared" si="5"/>
        <v>BETUL</v>
      </c>
      <c r="U46" s="180" t="str">
        <f t="shared" si="6"/>
        <v>OKE</v>
      </c>
      <c r="V46" s="180" t="str">
        <f t="shared" si="7"/>
        <v>OKE</v>
      </c>
      <c r="W46" s="331" t="s">
        <v>101</v>
      </c>
      <c r="X46" s="332">
        <v>1</v>
      </c>
      <c r="Y46" s="332" t="s">
        <v>1444</v>
      </c>
      <c r="Z46" s="332" t="s">
        <v>128</v>
      </c>
      <c r="AA46" s="248">
        <v>385</v>
      </c>
      <c r="AB46" s="333">
        <v>85</v>
      </c>
      <c r="AC46" s="333">
        <v>22.0779220779221</v>
      </c>
      <c r="AD46" s="333">
        <v>72</v>
      </c>
      <c r="AE46" s="333">
        <v>18.7012987012987</v>
      </c>
      <c r="AF46" s="247" t="s">
        <v>1445</v>
      </c>
    </row>
    <row r="47" spans="1:32">
      <c r="A47" s="279">
        <v>38</v>
      </c>
      <c r="B47" s="584" t="s">
        <v>100</v>
      </c>
      <c r="C47" s="585">
        <v>4</v>
      </c>
      <c r="D47" s="585" t="s">
        <v>1440</v>
      </c>
      <c r="E47" s="585" t="s">
        <v>128</v>
      </c>
      <c r="F47" s="248">
        <v>533</v>
      </c>
      <c r="G47" s="247">
        <v>10</v>
      </c>
      <c r="H47" s="249">
        <v>1.876172607879925</v>
      </c>
      <c r="I47" s="247">
        <v>10</v>
      </c>
      <c r="J47" s="249">
        <v>1.876172607879925</v>
      </c>
      <c r="K47" s="250" t="s">
        <v>1441</v>
      </c>
      <c r="M47" s="178" t="str">
        <f t="shared" si="0"/>
        <v>K</v>
      </c>
      <c r="N47" s="178" t="str">
        <f t="shared" si="1"/>
        <v>K</v>
      </c>
      <c r="O47" s="178"/>
      <c r="P47" s="184">
        <f t="shared" si="2"/>
        <v>1.876172607879925</v>
      </c>
      <c r="Q47" s="184">
        <f t="shared" si="3"/>
        <v>1.876172607879925</v>
      </c>
      <c r="R47" s="180"/>
      <c r="S47" s="180" t="str">
        <f t="shared" si="4"/>
        <v>BETUL</v>
      </c>
      <c r="T47" s="180" t="str">
        <f t="shared" si="5"/>
        <v>BETUL</v>
      </c>
      <c r="U47" s="180" t="str">
        <f t="shared" si="6"/>
        <v>OKE</v>
      </c>
      <c r="V47" s="180" t="str">
        <f t="shared" si="7"/>
        <v>OKE</v>
      </c>
      <c r="W47" s="331" t="s">
        <v>101</v>
      </c>
      <c r="X47" s="332">
        <v>2</v>
      </c>
      <c r="Y47" s="332" t="s">
        <v>1446</v>
      </c>
      <c r="Z47" s="332" t="s">
        <v>128</v>
      </c>
      <c r="AA47" s="248">
        <v>385</v>
      </c>
      <c r="AB47" s="333">
        <v>0</v>
      </c>
      <c r="AC47" s="333">
        <v>0</v>
      </c>
      <c r="AD47" s="333">
        <v>0</v>
      </c>
      <c r="AE47" s="333">
        <v>0</v>
      </c>
      <c r="AF47" s="247" t="s">
        <v>1445</v>
      </c>
    </row>
    <row r="48" spans="1:32">
      <c r="A48" s="279">
        <v>39</v>
      </c>
      <c r="B48" s="584" t="s">
        <v>100</v>
      </c>
      <c r="C48" s="585">
        <v>4</v>
      </c>
      <c r="D48" s="585" t="s">
        <v>5448</v>
      </c>
      <c r="E48" s="585" t="s">
        <v>131</v>
      </c>
      <c r="F48" s="248">
        <v>348</v>
      </c>
      <c r="G48" s="247">
        <v>0</v>
      </c>
      <c r="H48" s="249">
        <v>0</v>
      </c>
      <c r="I48" s="247">
        <v>0</v>
      </c>
      <c r="J48" s="249">
        <v>0</v>
      </c>
      <c r="K48" s="250"/>
      <c r="M48" s="178" t="str">
        <f t="shared" si="0"/>
        <v>K</v>
      </c>
      <c r="N48" s="178" t="str">
        <f t="shared" si="1"/>
        <v>K</v>
      </c>
      <c r="O48" s="178"/>
      <c r="P48" s="184">
        <f t="shared" si="2"/>
        <v>0</v>
      </c>
      <c r="Q48" s="184">
        <f t="shared" si="3"/>
        <v>0</v>
      </c>
      <c r="R48" s="180"/>
      <c r="S48" s="180" t="str">
        <f t="shared" si="4"/>
        <v>BETUL</v>
      </c>
      <c r="T48" s="180" t="str">
        <f t="shared" si="5"/>
        <v>BETUL</v>
      </c>
      <c r="U48" s="180" t="str">
        <f t="shared" si="6"/>
        <v>OKE</v>
      </c>
      <c r="V48" s="180" t="str">
        <f t="shared" si="7"/>
        <v>OKE</v>
      </c>
      <c r="W48" s="331" t="s">
        <v>101</v>
      </c>
      <c r="X48" s="332">
        <v>2</v>
      </c>
      <c r="Y48" s="332" t="s">
        <v>1448</v>
      </c>
      <c r="Z48" s="332" t="s">
        <v>131</v>
      </c>
      <c r="AA48" s="248">
        <v>425</v>
      </c>
      <c r="AB48" s="333">
        <v>106</v>
      </c>
      <c r="AC48" s="333">
        <v>24.9411764705882</v>
      </c>
      <c r="AD48" s="333">
        <v>115</v>
      </c>
      <c r="AE48" s="333">
        <v>27.0588235294118</v>
      </c>
      <c r="AF48" s="247" t="s">
        <v>1449</v>
      </c>
    </row>
    <row r="49" spans="1:32">
      <c r="A49" s="279">
        <v>40</v>
      </c>
      <c r="B49" s="584" t="s">
        <v>101</v>
      </c>
      <c r="C49" s="585">
        <v>1</v>
      </c>
      <c r="D49" s="585" t="s">
        <v>1431</v>
      </c>
      <c r="E49" s="585" t="s">
        <v>128</v>
      </c>
      <c r="F49" s="248">
        <v>385</v>
      </c>
      <c r="G49" s="247">
        <v>136</v>
      </c>
      <c r="H49" s="249">
        <v>35.324675324675326</v>
      </c>
      <c r="I49" s="247">
        <v>124</v>
      </c>
      <c r="J49" s="249">
        <v>32.20779220779221</v>
      </c>
      <c r="K49" s="250" t="s">
        <v>1432</v>
      </c>
      <c r="M49" s="178" t="str">
        <f t="shared" si="0"/>
        <v>K</v>
      </c>
      <c r="N49" s="178" t="str">
        <f t="shared" si="1"/>
        <v>K</v>
      </c>
      <c r="O49" s="178"/>
      <c r="P49" s="184">
        <f t="shared" si="2"/>
        <v>35.324675324675326</v>
      </c>
      <c r="Q49" s="184">
        <f t="shared" si="3"/>
        <v>32.20779220779221</v>
      </c>
      <c r="R49" s="180"/>
      <c r="S49" s="180" t="str">
        <f t="shared" si="4"/>
        <v>BETUL</v>
      </c>
      <c r="T49" s="180" t="str">
        <f t="shared" si="5"/>
        <v>BETUL</v>
      </c>
      <c r="U49" s="180" t="str">
        <f t="shared" si="6"/>
        <v>OKE</v>
      </c>
      <c r="V49" s="180" t="str">
        <f t="shared" si="7"/>
        <v>OKE</v>
      </c>
      <c r="W49" s="331" t="s">
        <v>101</v>
      </c>
      <c r="X49" s="332">
        <v>2</v>
      </c>
      <c r="Y49" s="332" t="s">
        <v>1451</v>
      </c>
      <c r="Z49" s="332" t="s">
        <v>131</v>
      </c>
      <c r="AA49" s="248">
        <v>385</v>
      </c>
      <c r="AB49" s="333">
        <v>199</v>
      </c>
      <c r="AC49" s="333">
        <v>51.6883116883117</v>
      </c>
      <c r="AD49" s="333">
        <v>157</v>
      </c>
      <c r="AE49" s="333">
        <v>40.7792207792208</v>
      </c>
      <c r="AF49" s="247" t="s">
        <v>1452</v>
      </c>
    </row>
    <row r="50" spans="1:32">
      <c r="A50" s="279">
        <v>41</v>
      </c>
      <c r="B50" s="584" t="s">
        <v>101</v>
      </c>
      <c r="C50" s="585">
        <v>1</v>
      </c>
      <c r="D50" s="585" t="s">
        <v>1433</v>
      </c>
      <c r="E50" s="585" t="s">
        <v>128</v>
      </c>
      <c r="F50" s="248">
        <v>385</v>
      </c>
      <c r="G50" s="247">
        <v>182</v>
      </c>
      <c r="H50" s="249">
        <v>47.272727272727273</v>
      </c>
      <c r="I50" s="247">
        <v>177</v>
      </c>
      <c r="J50" s="249">
        <v>45.97402597402597</v>
      </c>
      <c r="K50" s="250" t="s">
        <v>1434</v>
      </c>
      <c r="M50" s="178" t="str">
        <f t="shared" si="0"/>
        <v>K</v>
      </c>
      <c r="N50" s="178" t="str">
        <f t="shared" si="1"/>
        <v>K</v>
      </c>
      <c r="O50" s="178"/>
      <c r="P50" s="184">
        <f t="shared" si="2"/>
        <v>47.272727272727273</v>
      </c>
      <c r="Q50" s="184">
        <f t="shared" si="3"/>
        <v>45.97402597402597</v>
      </c>
      <c r="R50" s="180"/>
      <c r="S50" s="180" t="str">
        <f t="shared" si="4"/>
        <v>BETUL</v>
      </c>
      <c r="T50" s="180" t="str">
        <f t="shared" si="5"/>
        <v>BETUL</v>
      </c>
      <c r="U50" s="180" t="str">
        <f t="shared" si="6"/>
        <v>OKE</v>
      </c>
      <c r="V50" s="180" t="str">
        <f t="shared" si="7"/>
        <v>OKE</v>
      </c>
      <c r="W50" s="331" t="s">
        <v>101</v>
      </c>
      <c r="X50" s="332">
        <v>2</v>
      </c>
      <c r="Y50" s="332" t="s">
        <v>1453</v>
      </c>
      <c r="Z50" s="332" t="s">
        <v>131</v>
      </c>
      <c r="AA50" s="248">
        <v>385</v>
      </c>
      <c r="AB50" s="333">
        <v>155</v>
      </c>
      <c r="AC50" s="333">
        <v>40.259740259740298</v>
      </c>
      <c r="AD50" s="333">
        <v>153</v>
      </c>
      <c r="AE50" s="333">
        <v>39.740259740259702</v>
      </c>
      <c r="AF50" s="247" t="s">
        <v>1454</v>
      </c>
    </row>
    <row r="51" spans="1:32">
      <c r="A51" s="279">
        <v>42</v>
      </c>
      <c r="B51" s="584" t="s">
        <v>101</v>
      </c>
      <c r="C51" s="585">
        <v>1</v>
      </c>
      <c r="D51" s="585" t="s">
        <v>1435</v>
      </c>
      <c r="E51" s="585" t="s">
        <v>128</v>
      </c>
      <c r="F51" s="248">
        <v>385</v>
      </c>
      <c r="G51" s="247">
        <v>155</v>
      </c>
      <c r="H51" s="249">
        <v>40.259740259740262</v>
      </c>
      <c r="I51" s="247">
        <v>134</v>
      </c>
      <c r="J51" s="249">
        <v>34.805194805194809</v>
      </c>
      <c r="K51" s="250" t="s">
        <v>1447</v>
      </c>
      <c r="M51" s="178" t="str">
        <f t="shared" si="0"/>
        <v>K</v>
      </c>
      <c r="N51" s="178" t="str">
        <f t="shared" si="1"/>
        <v>K</v>
      </c>
      <c r="O51" s="178"/>
      <c r="P51" s="184">
        <f t="shared" si="2"/>
        <v>40.259740259740262</v>
      </c>
      <c r="Q51" s="184">
        <f t="shared" si="3"/>
        <v>34.805194805194809</v>
      </c>
      <c r="R51" s="180"/>
      <c r="S51" s="180" t="str">
        <f t="shared" si="4"/>
        <v>BETUL</v>
      </c>
      <c r="T51" s="180" t="str">
        <f t="shared" si="5"/>
        <v>BETUL</v>
      </c>
      <c r="U51" s="180" t="str">
        <f t="shared" si="6"/>
        <v>OKE</v>
      </c>
      <c r="V51" s="180" t="str">
        <f t="shared" si="7"/>
        <v>OKE</v>
      </c>
      <c r="W51" s="331" t="s">
        <v>101</v>
      </c>
      <c r="X51" s="332">
        <v>2</v>
      </c>
      <c r="Y51" s="332" t="s">
        <v>1456</v>
      </c>
      <c r="Z51" s="332" t="s">
        <v>128</v>
      </c>
      <c r="AA51" s="248">
        <v>385</v>
      </c>
      <c r="AB51" s="333">
        <v>0</v>
      </c>
      <c r="AC51" s="333">
        <v>0</v>
      </c>
      <c r="AD51" s="333">
        <v>0</v>
      </c>
      <c r="AE51" s="333">
        <v>0</v>
      </c>
      <c r="AF51" s="247" t="s">
        <v>1457</v>
      </c>
    </row>
    <row r="52" spans="1:32">
      <c r="A52" s="279">
        <v>43</v>
      </c>
      <c r="B52" s="584" t="s">
        <v>101</v>
      </c>
      <c r="C52" s="585">
        <v>1</v>
      </c>
      <c r="D52" s="585" t="s">
        <v>1438</v>
      </c>
      <c r="E52" s="585" t="s">
        <v>128</v>
      </c>
      <c r="F52" s="248">
        <v>385</v>
      </c>
      <c r="G52" s="247">
        <v>148</v>
      </c>
      <c r="H52" s="249">
        <v>38.441558441558442</v>
      </c>
      <c r="I52" s="247">
        <v>145</v>
      </c>
      <c r="J52" s="249">
        <v>37.662337662337663</v>
      </c>
      <c r="K52" s="250" t="s">
        <v>1450</v>
      </c>
      <c r="M52" s="178" t="str">
        <f t="shared" si="0"/>
        <v>K</v>
      </c>
      <c r="N52" s="178" t="str">
        <f t="shared" si="1"/>
        <v>K</v>
      </c>
      <c r="O52" s="178"/>
      <c r="P52" s="184">
        <f t="shared" si="2"/>
        <v>38.441558441558442</v>
      </c>
      <c r="Q52" s="184">
        <f t="shared" si="3"/>
        <v>37.662337662337663</v>
      </c>
      <c r="R52" s="180"/>
      <c r="S52" s="180" t="str">
        <f t="shared" si="4"/>
        <v>BETUL</v>
      </c>
      <c r="T52" s="180" t="str">
        <f t="shared" si="5"/>
        <v>BETUL</v>
      </c>
      <c r="U52" s="180" t="str">
        <f t="shared" si="6"/>
        <v>OKE</v>
      </c>
      <c r="V52" s="180" t="str">
        <f t="shared" si="7"/>
        <v>OKE</v>
      </c>
      <c r="W52" s="331" t="s">
        <v>101</v>
      </c>
      <c r="X52" s="332">
        <v>2</v>
      </c>
      <c r="Y52" s="332" t="s">
        <v>147</v>
      </c>
      <c r="Z52" s="332" t="s">
        <v>131</v>
      </c>
      <c r="AA52" s="248">
        <v>285</v>
      </c>
      <c r="AB52" s="333">
        <v>178</v>
      </c>
      <c r="AC52" s="333">
        <v>62.456140350877199</v>
      </c>
      <c r="AD52" s="333">
        <v>218</v>
      </c>
      <c r="AE52" s="333">
        <v>76.491228070175396</v>
      </c>
      <c r="AF52" s="247" t="s">
        <v>1458</v>
      </c>
    </row>
    <row r="53" spans="1:32">
      <c r="A53" s="279">
        <v>44</v>
      </c>
      <c r="B53" s="584" t="s">
        <v>101</v>
      </c>
      <c r="C53" s="585">
        <v>1</v>
      </c>
      <c r="D53" s="585" t="s">
        <v>1442</v>
      </c>
      <c r="E53" s="585" t="s">
        <v>128</v>
      </c>
      <c r="F53" s="248">
        <v>385</v>
      </c>
      <c r="G53" s="247">
        <v>91</v>
      </c>
      <c r="H53" s="249">
        <v>23.636363636363637</v>
      </c>
      <c r="I53" s="247">
        <v>88</v>
      </c>
      <c r="J53" s="249">
        <v>22.857142857142858</v>
      </c>
      <c r="K53" s="250" t="s">
        <v>1443</v>
      </c>
      <c r="M53" s="178" t="str">
        <f t="shared" si="0"/>
        <v>K</v>
      </c>
      <c r="N53" s="178" t="str">
        <f t="shared" si="1"/>
        <v>K</v>
      </c>
      <c r="O53" s="178"/>
      <c r="P53" s="184">
        <f t="shared" si="2"/>
        <v>23.636363636363637</v>
      </c>
      <c r="Q53" s="184">
        <f t="shared" si="3"/>
        <v>22.857142857142858</v>
      </c>
      <c r="R53" s="180"/>
      <c r="S53" s="180" t="str">
        <f t="shared" si="4"/>
        <v>BETUL</v>
      </c>
      <c r="T53" s="180" t="str">
        <f t="shared" si="5"/>
        <v>BETUL</v>
      </c>
      <c r="U53" s="180" t="str">
        <f t="shared" si="6"/>
        <v>OKE</v>
      </c>
      <c r="V53" s="180" t="str">
        <f t="shared" si="7"/>
        <v>OKE</v>
      </c>
      <c r="W53" s="331" t="s">
        <v>101</v>
      </c>
      <c r="X53" s="332">
        <v>2</v>
      </c>
      <c r="Y53" s="332" t="s">
        <v>1459</v>
      </c>
      <c r="Z53" s="332" t="s">
        <v>131</v>
      </c>
      <c r="AA53" s="248">
        <v>425</v>
      </c>
      <c r="AB53" s="333">
        <v>79</v>
      </c>
      <c r="AC53" s="333">
        <v>18.588235294117599</v>
      </c>
      <c r="AD53" s="333">
        <v>78</v>
      </c>
      <c r="AE53" s="333">
        <v>18.352941176470601</v>
      </c>
      <c r="AF53" s="247" t="s">
        <v>1452</v>
      </c>
    </row>
    <row r="54" spans="1:32">
      <c r="A54" s="279">
        <v>45</v>
      </c>
      <c r="B54" s="584" t="s">
        <v>101</v>
      </c>
      <c r="C54" s="585">
        <v>1</v>
      </c>
      <c r="D54" s="585" t="s">
        <v>1444</v>
      </c>
      <c r="E54" s="585" t="s">
        <v>128</v>
      </c>
      <c r="F54" s="248">
        <v>385</v>
      </c>
      <c r="G54" s="247">
        <v>99</v>
      </c>
      <c r="H54" s="249">
        <v>25.714285714285712</v>
      </c>
      <c r="I54" s="247">
        <v>78</v>
      </c>
      <c r="J54" s="249">
        <v>20.259740259740262</v>
      </c>
      <c r="K54" s="250" t="s">
        <v>1455</v>
      </c>
      <c r="M54" s="178" t="str">
        <f t="shared" si="0"/>
        <v>K</v>
      </c>
      <c r="N54" s="178" t="str">
        <f t="shared" si="1"/>
        <v>K</v>
      </c>
      <c r="O54" s="178"/>
      <c r="P54" s="184">
        <f t="shared" si="2"/>
        <v>25.714285714285712</v>
      </c>
      <c r="Q54" s="184">
        <f t="shared" si="3"/>
        <v>20.259740259740262</v>
      </c>
      <c r="R54" s="180"/>
      <c r="S54" s="180" t="str">
        <f t="shared" si="4"/>
        <v>BETUL</v>
      </c>
      <c r="T54" s="180" t="str">
        <f t="shared" si="5"/>
        <v>BETUL</v>
      </c>
      <c r="U54" s="180" t="str">
        <f t="shared" si="6"/>
        <v>OKE</v>
      </c>
      <c r="V54" s="180" t="str">
        <f t="shared" si="7"/>
        <v>OKE</v>
      </c>
      <c r="W54" s="331" t="s">
        <v>101</v>
      </c>
      <c r="X54" s="332">
        <v>3</v>
      </c>
      <c r="Y54" s="332" t="s">
        <v>1461</v>
      </c>
      <c r="Z54" s="332" t="s">
        <v>128</v>
      </c>
      <c r="AA54" s="248">
        <v>385</v>
      </c>
      <c r="AB54" s="333">
        <v>290</v>
      </c>
      <c r="AC54" s="333">
        <v>75.324675324675297</v>
      </c>
      <c r="AD54" s="333">
        <v>180</v>
      </c>
      <c r="AE54" s="333">
        <v>46.7532467532467</v>
      </c>
      <c r="AF54" s="247" t="s">
        <v>1462</v>
      </c>
    </row>
    <row r="55" spans="1:32">
      <c r="A55" s="279">
        <v>46</v>
      </c>
      <c r="B55" s="584" t="s">
        <v>101</v>
      </c>
      <c r="C55" s="585">
        <v>2</v>
      </c>
      <c r="D55" s="585" t="s">
        <v>1446</v>
      </c>
      <c r="E55" s="585" t="s">
        <v>128</v>
      </c>
      <c r="F55" s="248">
        <v>385</v>
      </c>
      <c r="G55" s="247">
        <v>0</v>
      </c>
      <c r="H55" s="249">
        <v>0</v>
      </c>
      <c r="I55" s="247">
        <v>0</v>
      </c>
      <c r="J55" s="249">
        <v>0</v>
      </c>
      <c r="K55" s="250" t="s">
        <v>1455</v>
      </c>
      <c r="M55" s="178" t="str">
        <f t="shared" si="0"/>
        <v>K</v>
      </c>
      <c r="N55" s="178" t="str">
        <f t="shared" si="1"/>
        <v>K</v>
      </c>
      <c r="O55" s="178"/>
      <c r="P55" s="184">
        <f t="shared" si="2"/>
        <v>0</v>
      </c>
      <c r="Q55" s="184">
        <f t="shared" si="3"/>
        <v>0</v>
      </c>
      <c r="R55" s="180"/>
      <c r="S55" s="180" t="str">
        <f t="shared" si="4"/>
        <v>BETUL</v>
      </c>
      <c r="T55" s="180" t="str">
        <f t="shared" si="5"/>
        <v>BETUL</v>
      </c>
      <c r="U55" s="180" t="str">
        <f t="shared" si="6"/>
        <v>OKE</v>
      </c>
      <c r="V55" s="180" t="str">
        <f t="shared" si="7"/>
        <v>OKE</v>
      </c>
      <c r="W55" s="331" t="s">
        <v>101</v>
      </c>
      <c r="X55" s="332">
        <v>3</v>
      </c>
      <c r="Y55" s="332" t="s">
        <v>1463</v>
      </c>
      <c r="Z55" s="332" t="s">
        <v>128</v>
      </c>
      <c r="AA55" s="248">
        <v>385</v>
      </c>
      <c r="AB55" s="333">
        <v>180</v>
      </c>
      <c r="AC55" s="333">
        <v>46.7532467532467</v>
      </c>
      <c r="AD55" s="333">
        <v>170</v>
      </c>
      <c r="AE55" s="333">
        <v>44.1558441558442</v>
      </c>
      <c r="AF55" s="247" t="s">
        <v>1464</v>
      </c>
    </row>
    <row r="56" spans="1:32">
      <c r="A56" s="279">
        <v>47</v>
      </c>
      <c r="B56" s="584" t="s">
        <v>101</v>
      </c>
      <c r="C56" s="585">
        <v>2</v>
      </c>
      <c r="D56" s="585" t="s">
        <v>1448</v>
      </c>
      <c r="E56" s="585" t="s">
        <v>131</v>
      </c>
      <c r="F56" s="248">
        <v>425</v>
      </c>
      <c r="G56" s="247">
        <v>138</v>
      </c>
      <c r="H56" s="249">
        <v>32.470588235294116</v>
      </c>
      <c r="I56" s="247">
        <v>120</v>
      </c>
      <c r="J56" s="249">
        <v>28.235294117647058</v>
      </c>
      <c r="K56" s="250" t="s">
        <v>1449</v>
      </c>
      <c r="M56" s="178" t="str">
        <f t="shared" si="0"/>
        <v>K</v>
      </c>
      <c r="N56" s="178" t="str">
        <f t="shared" si="1"/>
        <v>K</v>
      </c>
      <c r="O56" s="178"/>
      <c r="P56" s="184">
        <f t="shared" si="2"/>
        <v>32.470588235294116</v>
      </c>
      <c r="Q56" s="184">
        <f t="shared" si="3"/>
        <v>28.235294117647058</v>
      </c>
      <c r="R56" s="180"/>
      <c r="S56" s="180" t="str">
        <f t="shared" si="4"/>
        <v>BETUL</v>
      </c>
      <c r="T56" s="180" t="str">
        <f t="shared" si="5"/>
        <v>BETUL</v>
      </c>
      <c r="U56" s="180" t="str">
        <f t="shared" si="6"/>
        <v>OKE</v>
      </c>
      <c r="V56" s="180" t="str">
        <f t="shared" si="7"/>
        <v>OKE</v>
      </c>
      <c r="W56" s="331" t="s">
        <v>101</v>
      </c>
      <c r="X56" s="332">
        <v>3</v>
      </c>
      <c r="Y56" s="332" t="s">
        <v>1465</v>
      </c>
      <c r="Z56" s="332" t="s">
        <v>128</v>
      </c>
      <c r="AA56" s="248">
        <v>385</v>
      </c>
      <c r="AB56" s="333">
        <v>255</v>
      </c>
      <c r="AC56" s="333">
        <v>66.233766233766204</v>
      </c>
      <c r="AD56" s="333">
        <v>245</v>
      </c>
      <c r="AE56" s="333">
        <v>63.636363636363598</v>
      </c>
      <c r="AF56" s="247" t="s">
        <v>1466</v>
      </c>
    </row>
    <row r="57" spans="1:32">
      <c r="A57" s="279">
        <v>48</v>
      </c>
      <c r="B57" s="584" t="s">
        <v>101</v>
      </c>
      <c r="C57" s="585">
        <v>2</v>
      </c>
      <c r="D57" s="585" t="s">
        <v>1451</v>
      </c>
      <c r="E57" s="585" t="s">
        <v>131</v>
      </c>
      <c r="F57" s="248">
        <v>385</v>
      </c>
      <c r="G57" s="247">
        <v>215</v>
      </c>
      <c r="H57" s="249">
        <v>55.844155844155843</v>
      </c>
      <c r="I57" s="247">
        <v>192</v>
      </c>
      <c r="J57" s="249">
        <v>49.870129870129873</v>
      </c>
      <c r="K57" s="250" t="s">
        <v>1460</v>
      </c>
      <c r="M57" s="178" t="str">
        <f t="shared" si="0"/>
        <v>K</v>
      </c>
      <c r="N57" s="178" t="str">
        <f t="shared" si="1"/>
        <v>K</v>
      </c>
      <c r="O57" s="178"/>
      <c r="P57" s="184">
        <f t="shared" si="2"/>
        <v>55.844155844155843</v>
      </c>
      <c r="Q57" s="184">
        <f t="shared" si="3"/>
        <v>49.870129870129873</v>
      </c>
      <c r="R57" s="180"/>
      <c r="S57" s="180" t="str">
        <f t="shared" si="4"/>
        <v>BETUL</v>
      </c>
      <c r="T57" s="180" t="str">
        <f t="shared" si="5"/>
        <v>BETUL</v>
      </c>
      <c r="U57" s="180" t="str">
        <f t="shared" si="6"/>
        <v>OKE</v>
      </c>
      <c r="V57" s="180" t="str">
        <f t="shared" si="7"/>
        <v>OKE</v>
      </c>
      <c r="W57" s="331" t="s">
        <v>101</v>
      </c>
      <c r="X57" s="332">
        <v>3</v>
      </c>
      <c r="Y57" s="332" t="s">
        <v>1467</v>
      </c>
      <c r="Z57" s="332" t="s">
        <v>128</v>
      </c>
      <c r="AA57" s="248">
        <v>385</v>
      </c>
      <c r="AB57" s="333">
        <v>147</v>
      </c>
      <c r="AC57" s="333">
        <v>38.181818181818201</v>
      </c>
      <c r="AD57" s="333">
        <v>170</v>
      </c>
      <c r="AE57" s="333">
        <v>44.1558441558442</v>
      </c>
      <c r="AF57" s="247" t="s">
        <v>1434</v>
      </c>
    </row>
    <row r="58" spans="1:32">
      <c r="A58" s="279">
        <v>49</v>
      </c>
      <c r="B58" s="584" t="s">
        <v>101</v>
      </c>
      <c r="C58" s="585">
        <v>2</v>
      </c>
      <c r="D58" s="585" t="s">
        <v>1453</v>
      </c>
      <c r="E58" s="585" t="s">
        <v>131</v>
      </c>
      <c r="F58" s="248">
        <v>385</v>
      </c>
      <c r="G58" s="247">
        <v>225</v>
      </c>
      <c r="H58" s="249">
        <v>58.441558441558442</v>
      </c>
      <c r="I58" s="247">
        <v>214</v>
      </c>
      <c r="J58" s="249">
        <v>55.584415584415581</v>
      </c>
      <c r="K58" s="250" t="s">
        <v>1454</v>
      </c>
      <c r="M58" s="178" t="str">
        <f t="shared" si="0"/>
        <v>K</v>
      </c>
      <c r="N58" s="178" t="str">
        <f t="shared" si="1"/>
        <v>K</v>
      </c>
      <c r="O58" s="178"/>
      <c r="P58" s="184">
        <f t="shared" si="2"/>
        <v>58.441558441558442</v>
      </c>
      <c r="Q58" s="184">
        <f t="shared" si="3"/>
        <v>55.584415584415581</v>
      </c>
      <c r="R58" s="180"/>
      <c r="S58" s="180" t="str">
        <f t="shared" si="4"/>
        <v>BETUL</v>
      </c>
      <c r="T58" s="180" t="str">
        <f t="shared" si="5"/>
        <v>BETUL</v>
      </c>
      <c r="U58" s="180" t="str">
        <f t="shared" si="6"/>
        <v>OKE</v>
      </c>
      <c r="V58" s="180" t="str">
        <f t="shared" si="7"/>
        <v>OKE</v>
      </c>
      <c r="W58" s="331" t="s">
        <v>101</v>
      </c>
      <c r="X58" s="332">
        <v>3</v>
      </c>
      <c r="Y58" s="332" t="s">
        <v>188</v>
      </c>
      <c r="Z58" s="332" t="s">
        <v>128</v>
      </c>
      <c r="AA58" s="248">
        <v>300</v>
      </c>
      <c r="AB58" s="333">
        <v>250</v>
      </c>
      <c r="AC58" s="333">
        <v>83.3333333333333</v>
      </c>
      <c r="AD58" s="333">
        <v>230</v>
      </c>
      <c r="AE58" s="333">
        <v>76.6666666666667</v>
      </c>
      <c r="AF58" s="247" t="s">
        <v>189</v>
      </c>
    </row>
    <row r="59" spans="1:32">
      <c r="A59" s="279">
        <v>50</v>
      </c>
      <c r="B59" s="584" t="s">
        <v>101</v>
      </c>
      <c r="C59" s="585">
        <v>2</v>
      </c>
      <c r="D59" s="585" t="s">
        <v>1456</v>
      </c>
      <c r="E59" s="585" t="s">
        <v>128</v>
      </c>
      <c r="F59" s="248">
        <v>385</v>
      </c>
      <c r="G59" s="247">
        <v>106</v>
      </c>
      <c r="H59" s="249">
        <v>27.532467532467532</v>
      </c>
      <c r="I59" s="247">
        <v>0</v>
      </c>
      <c r="J59" s="249">
        <v>0</v>
      </c>
      <c r="K59" s="250" t="s">
        <v>1457</v>
      </c>
      <c r="M59" s="178" t="str">
        <f t="shared" si="0"/>
        <v>K</v>
      </c>
      <c r="N59" s="178" t="str">
        <f t="shared" si="1"/>
        <v>K</v>
      </c>
      <c r="O59" s="178"/>
      <c r="P59" s="184">
        <f t="shared" si="2"/>
        <v>27.532467532467532</v>
      </c>
      <c r="Q59" s="184">
        <f t="shared" si="3"/>
        <v>0</v>
      </c>
      <c r="R59" s="180"/>
      <c r="S59" s="180" t="str">
        <f t="shared" si="4"/>
        <v>BETUL</v>
      </c>
      <c r="T59" s="180" t="str">
        <f t="shared" si="5"/>
        <v>BETUL</v>
      </c>
      <c r="U59" s="180" t="str">
        <f t="shared" si="6"/>
        <v>OKE</v>
      </c>
      <c r="V59" s="180" t="str">
        <f t="shared" si="7"/>
        <v>OKE</v>
      </c>
      <c r="W59" s="331" t="s">
        <v>102</v>
      </c>
      <c r="X59" s="332">
        <v>7</v>
      </c>
      <c r="Y59" s="332" t="s">
        <v>1469</v>
      </c>
      <c r="Z59" s="332" t="s">
        <v>131</v>
      </c>
      <c r="AA59" s="248">
        <v>425</v>
      </c>
      <c r="AB59" s="333">
        <v>75</v>
      </c>
      <c r="AC59" s="333">
        <v>17.647058823529399</v>
      </c>
      <c r="AD59" s="333">
        <v>75</v>
      </c>
      <c r="AE59" s="333">
        <v>17.647058823529399</v>
      </c>
      <c r="AF59" s="247" t="s">
        <v>1470</v>
      </c>
    </row>
    <row r="60" spans="1:32">
      <c r="A60" s="279">
        <v>51</v>
      </c>
      <c r="B60" s="584" t="s">
        <v>101</v>
      </c>
      <c r="C60" s="585">
        <v>2</v>
      </c>
      <c r="D60" s="585" t="s">
        <v>147</v>
      </c>
      <c r="E60" s="585" t="s">
        <v>131</v>
      </c>
      <c r="F60" s="248">
        <v>285</v>
      </c>
      <c r="G60" s="247">
        <v>205</v>
      </c>
      <c r="H60" s="249">
        <v>71.929824561403507</v>
      </c>
      <c r="I60" s="247">
        <v>192</v>
      </c>
      <c r="J60" s="249">
        <v>67.368421052631575</v>
      </c>
      <c r="K60" s="250" t="s">
        <v>148</v>
      </c>
      <c r="M60" s="178" t="str">
        <f t="shared" si="0"/>
        <v>K</v>
      </c>
      <c r="N60" s="178" t="str">
        <f t="shared" si="1"/>
        <v>K</v>
      </c>
      <c r="O60" s="178"/>
      <c r="P60" s="184">
        <f t="shared" si="2"/>
        <v>71.929824561403507</v>
      </c>
      <c r="Q60" s="184">
        <f t="shared" si="3"/>
        <v>67.368421052631575</v>
      </c>
      <c r="R60" s="180"/>
      <c r="S60" s="180" t="str">
        <f t="shared" si="4"/>
        <v>BETUL</v>
      </c>
      <c r="T60" s="180" t="str">
        <f t="shared" si="5"/>
        <v>BETUL</v>
      </c>
      <c r="U60" s="180" t="str">
        <f t="shared" si="6"/>
        <v>OKE</v>
      </c>
      <c r="V60" s="180" t="str">
        <f t="shared" si="7"/>
        <v>OKE</v>
      </c>
      <c r="W60" s="331" t="s">
        <v>102</v>
      </c>
      <c r="X60" s="332">
        <v>7</v>
      </c>
      <c r="Y60" s="332" t="s">
        <v>1471</v>
      </c>
      <c r="Z60" s="332" t="s">
        <v>131</v>
      </c>
      <c r="AA60" s="248">
        <v>425</v>
      </c>
      <c r="AB60" s="333">
        <v>182</v>
      </c>
      <c r="AC60" s="333">
        <v>42.823529411764703</v>
      </c>
      <c r="AD60" s="333">
        <v>141</v>
      </c>
      <c r="AE60" s="333">
        <v>33.176470588235297</v>
      </c>
      <c r="AF60" s="247" t="s">
        <v>1472</v>
      </c>
    </row>
    <row r="61" spans="1:32">
      <c r="A61" s="279">
        <v>52</v>
      </c>
      <c r="B61" s="584" t="s">
        <v>101</v>
      </c>
      <c r="C61" s="585">
        <v>2</v>
      </c>
      <c r="D61" s="585" t="s">
        <v>1459</v>
      </c>
      <c r="E61" s="585" t="s">
        <v>131</v>
      </c>
      <c r="F61" s="248">
        <v>425</v>
      </c>
      <c r="G61" s="247">
        <v>92</v>
      </c>
      <c r="H61" s="249">
        <v>21.647058823529409</v>
      </c>
      <c r="I61" s="247">
        <v>79</v>
      </c>
      <c r="J61" s="249">
        <v>18.588235294117649</v>
      </c>
      <c r="K61" s="250" t="s">
        <v>1460</v>
      </c>
      <c r="M61" s="178" t="str">
        <f t="shared" si="0"/>
        <v>K</v>
      </c>
      <c r="N61" s="178" t="str">
        <f t="shared" si="1"/>
        <v>K</v>
      </c>
      <c r="O61" s="178"/>
      <c r="P61" s="184">
        <f t="shared" si="2"/>
        <v>21.647058823529409</v>
      </c>
      <c r="Q61" s="184">
        <f t="shared" si="3"/>
        <v>18.588235294117649</v>
      </c>
      <c r="R61" s="180"/>
      <c r="S61" s="180" t="str">
        <f t="shared" si="4"/>
        <v>BETUL</v>
      </c>
      <c r="T61" s="180" t="str">
        <f t="shared" si="5"/>
        <v>BETUL</v>
      </c>
      <c r="U61" s="180" t="str">
        <f t="shared" si="6"/>
        <v>OKE</v>
      </c>
      <c r="V61" s="180" t="str">
        <f t="shared" si="7"/>
        <v>OKE</v>
      </c>
      <c r="W61" s="331" t="s">
        <v>103</v>
      </c>
      <c r="X61" s="332">
        <v>1</v>
      </c>
      <c r="Y61" s="332" t="s">
        <v>1474</v>
      </c>
      <c r="Z61" s="332" t="s">
        <v>131</v>
      </c>
      <c r="AA61" s="248">
        <v>425</v>
      </c>
      <c r="AB61" s="333">
        <v>159</v>
      </c>
      <c r="AC61" s="333">
        <v>37.411764705882398</v>
      </c>
      <c r="AD61" s="333">
        <v>172</v>
      </c>
      <c r="AE61" s="333">
        <v>40.470588235294102</v>
      </c>
      <c r="AF61" s="247" t="s">
        <v>1475</v>
      </c>
    </row>
    <row r="62" spans="1:32">
      <c r="A62" s="279">
        <v>53</v>
      </c>
      <c r="B62" s="584" t="s">
        <v>101</v>
      </c>
      <c r="C62" s="585">
        <v>3</v>
      </c>
      <c r="D62" s="585" t="s">
        <v>188</v>
      </c>
      <c r="E62" s="585" t="s">
        <v>128</v>
      </c>
      <c r="F62" s="248">
        <v>300</v>
      </c>
      <c r="G62" s="247">
        <v>235</v>
      </c>
      <c r="H62" s="249">
        <v>78.333333333333329</v>
      </c>
      <c r="I62" s="247">
        <v>190</v>
      </c>
      <c r="J62" s="249">
        <v>63.333333333333329</v>
      </c>
      <c r="K62" s="250" t="s">
        <v>1478</v>
      </c>
      <c r="M62" s="178" t="str">
        <f t="shared" si="0"/>
        <v>K</v>
      </c>
      <c r="N62" s="178" t="str">
        <f t="shared" si="1"/>
        <v>K</v>
      </c>
      <c r="O62" s="178"/>
      <c r="P62" s="184">
        <f t="shared" si="2"/>
        <v>78.333333333333329</v>
      </c>
      <c r="Q62" s="184">
        <f t="shared" si="3"/>
        <v>63.333333333333329</v>
      </c>
      <c r="R62" s="180"/>
      <c r="S62" s="180" t="str">
        <f t="shared" si="4"/>
        <v>BETUL</v>
      </c>
      <c r="T62" s="180" t="str">
        <f t="shared" si="5"/>
        <v>BETUL</v>
      </c>
      <c r="U62" s="180" t="str">
        <f t="shared" si="6"/>
        <v>OKE</v>
      </c>
      <c r="V62" s="180" t="str">
        <f t="shared" si="7"/>
        <v>OKE</v>
      </c>
      <c r="W62" s="331" t="s">
        <v>103</v>
      </c>
      <c r="X62" s="332">
        <v>1</v>
      </c>
      <c r="Y62" s="332" t="s">
        <v>1476</v>
      </c>
      <c r="Z62" s="332" t="s">
        <v>131</v>
      </c>
      <c r="AA62" s="248">
        <v>425</v>
      </c>
      <c r="AB62" s="333">
        <v>128</v>
      </c>
      <c r="AC62" s="333">
        <v>30.117647058823501</v>
      </c>
      <c r="AD62" s="333">
        <v>136</v>
      </c>
      <c r="AE62" s="333">
        <v>32</v>
      </c>
      <c r="AF62" s="247" t="s">
        <v>1477</v>
      </c>
    </row>
    <row r="63" spans="1:32">
      <c r="A63" s="279">
        <v>54</v>
      </c>
      <c r="B63" s="584" t="s">
        <v>101</v>
      </c>
      <c r="C63" s="585">
        <v>3</v>
      </c>
      <c r="D63" s="585" t="s">
        <v>1461</v>
      </c>
      <c r="E63" s="585" t="s">
        <v>128</v>
      </c>
      <c r="F63" s="248">
        <v>385</v>
      </c>
      <c r="G63" s="247">
        <v>165</v>
      </c>
      <c r="H63" s="249">
        <v>42.857142857142854</v>
      </c>
      <c r="I63" s="247">
        <v>165</v>
      </c>
      <c r="J63" s="249">
        <v>42.857142857142854</v>
      </c>
      <c r="K63" s="250" t="s">
        <v>1468</v>
      </c>
      <c r="M63" s="178" t="str">
        <f t="shared" si="0"/>
        <v>K</v>
      </c>
      <c r="N63" s="178" t="str">
        <f t="shared" si="1"/>
        <v>K</v>
      </c>
      <c r="O63" s="178"/>
      <c r="P63" s="184">
        <f t="shared" si="2"/>
        <v>42.857142857142854</v>
      </c>
      <c r="Q63" s="184">
        <f t="shared" si="3"/>
        <v>42.857142857142854</v>
      </c>
      <c r="R63" s="180"/>
      <c r="S63" s="180" t="str">
        <f t="shared" si="4"/>
        <v>BETUL</v>
      </c>
      <c r="T63" s="180" t="str">
        <f t="shared" si="5"/>
        <v>BETUL</v>
      </c>
      <c r="U63" s="180" t="str">
        <f t="shared" si="6"/>
        <v>OKE</v>
      </c>
      <c r="V63" s="180" t="str">
        <f t="shared" si="7"/>
        <v>OKE</v>
      </c>
      <c r="W63" s="331" t="s">
        <v>103</v>
      </c>
      <c r="X63" s="332">
        <v>1</v>
      </c>
      <c r="Y63" s="332" t="s">
        <v>1479</v>
      </c>
      <c r="Z63" s="332" t="s">
        <v>131</v>
      </c>
      <c r="AA63" s="248">
        <v>425</v>
      </c>
      <c r="AB63" s="333">
        <v>8</v>
      </c>
      <c r="AC63" s="333">
        <v>1.8823529411764699</v>
      </c>
      <c r="AD63" s="333">
        <v>8</v>
      </c>
      <c r="AE63" s="333">
        <v>1.8823529411764699</v>
      </c>
      <c r="AF63" s="247" t="s">
        <v>1480</v>
      </c>
    </row>
    <row r="64" spans="1:32">
      <c r="A64" s="279">
        <v>55</v>
      </c>
      <c r="B64" s="584" t="s">
        <v>101</v>
      </c>
      <c r="C64" s="585">
        <v>3</v>
      </c>
      <c r="D64" s="585" t="s">
        <v>1463</v>
      </c>
      <c r="E64" s="585" t="s">
        <v>128</v>
      </c>
      <c r="F64" s="248">
        <v>385</v>
      </c>
      <c r="G64" s="247">
        <v>134</v>
      </c>
      <c r="H64" s="249">
        <v>34.805194805194809</v>
      </c>
      <c r="I64" s="247">
        <v>130</v>
      </c>
      <c r="J64" s="249">
        <v>33.766233766233768</v>
      </c>
      <c r="K64" s="250" t="s">
        <v>1455</v>
      </c>
      <c r="M64" s="178" t="str">
        <f t="shared" si="0"/>
        <v>K</v>
      </c>
      <c r="N64" s="178" t="str">
        <f t="shared" si="1"/>
        <v>K</v>
      </c>
      <c r="O64" s="178"/>
      <c r="P64" s="184">
        <f t="shared" si="2"/>
        <v>34.805194805194809</v>
      </c>
      <c r="Q64" s="184">
        <f t="shared" si="3"/>
        <v>33.766233766233768</v>
      </c>
      <c r="R64" s="180"/>
      <c r="S64" s="180" t="str">
        <f t="shared" si="4"/>
        <v>BETUL</v>
      </c>
      <c r="T64" s="180" t="str">
        <f t="shared" si="5"/>
        <v>BETUL</v>
      </c>
      <c r="U64" s="180" t="str">
        <f t="shared" si="6"/>
        <v>OKE</v>
      </c>
      <c r="V64" s="180" t="str">
        <f t="shared" si="7"/>
        <v>OKE</v>
      </c>
      <c r="W64" s="331" t="s">
        <v>103</v>
      </c>
      <c r="X64" s="332">
        <v>1</v>
      </c>
      <c r="Y64" s="332" t="s">
        <v>1482</v>
      </c>
      <c r="Z64" s="332" t="s">
        <v>128</v>
      </c>
      <c r="AA64" s="248">
        <v>385</v>
      </c>
      <c r="AB64" s="333">
        <v>0</v>
      </c>
      <c r="AC64" s="333">
        <v>0</v>
      </c>
      <c r="AD64" s="333">
        <v>0</v>
      </c>
      <c r="AE64" s="333">
        <v>0</v>
      </c>
      <c r="AF64" s="247" t="s">
        <v>1483</v>
      </c>
    </row>
    <row r="65" spans="1:32">
      <c r="A65" s="279">
        <v>56</v>
      </c>
      <c r="B65" s="584" t="s">
        <v>101</v>
      </c>
      <c r="C65" s="585">
        <v>3</v>
      </c>
      <c r="D65" s="585" t="s">
        <v>1465</v>
      </c>
      <c r="E65" s="585" t="s">
        <v>128</v>
      </c>
      <c r="F65" s="248">
        <v>385</v>
      </c>
      <c r="G65" s="247">
        <v>0</v>
      </c>
      <c r="H65" s="249">
        <v>0</v>
      </c>
      <c r="I65" s="247">
        <v>0</v>
      </c>
      <c r="J65" s="249">
        <v>0</v>
      </c>
      <c r="K65" s="250" t="s">
        <v>1473</v>
      </c>
      <c r="M65" s="178" t="str">
        <f t="shared" si="0"/>
        <v>K</v>
      </c>
      <c r="N65" s="178" t="str">
        <f t="shared" si="1"/>
        <v>K</v>
      </c>
      <c r="O65" s="178"/>
      <c r="P65" s="184">
        <f t="shared" si="2"/>
        <v>0</v>
      </c>
      <c r="Q65" s="184">
        <f t="shared" si="3"/>
        <v>0</v>
      </c>
      <c r="R65" s="180"/>
      <c r="S65" s="180" t="str">
        <f t="shared" si="4"/>
        <v>BETUL</v>
      </c>
      <c r="T65" s="180" t="str">
        <f t="shared" si="5"/>
        <v>BETUL</v>
      </c>
      <c r="U65" s="180" t="str">
        <f t="shared" si="6"/>
        <v>OKE</v>
      </c>
      <c r="V65" s="180" t="str">
        <f t="shared" si="7"/>
        <v>OKE</v>
      </c>
      <c r="W65" s="331" t="s">
        <v>103</v>
      </c>
      <c r="X65" s="332">
        <v>1</v>
      </c>
      <c r="Y65" s="332" t="s">
        <v>1485</v>
      </c>
      <c r="Z65" s="332" t="s">
        <v>128</v>
      </c>
      <c r="AA65" s="248">
        <v>385</v>
      </c>
      <c r="AB65" s="333">
        <v>93</v>
      </c>
      <c r="AC65" s="333">
        <v>24.1558441558442</v>
      </c>
      <c r="AD65" s="333">
        <v>90</v>
      </c>
      <c r="AE65" s="333">
        <v>23.3766233766234</v>
      </c>
      <c r="AF65" s="247" t="s">
        <v>1486</v>
      </c>
    </row>
    <row r="66" spans="1:32">
      <c r="A66" s="279">
        <v>57</v>
      </c>
      <c r="B66" s="584" t="s">
        <v>101</v>
      </c>
      <c r="C66" s="585">
        <v>3</v>
      </c>
      <c r="D66" s="585" t="s">
        <v>1467</v>
      </c>
      <c r="E66" s="585" t="s">
        <v>128</v>
      </c>
      <c r="F66" s="248">
        <v>385</v>
      </c>
      <c r="G66" s="247">
        <v>204</v>
      </c>
      <c r="H66" s="249">
        <v>52.987012987012982</v>
      </c>
      <c r="I66" s="247">
        <v>195</v>
      </c>
      <c r="J66" s="249">
        <v>50.649350649350644</v>
      </c>
      <c r="K66" s="250" t="s">
        <v>1457</v>
      </c>
      <c r="M66" s="178" t="str">
        <f t="shared" si="0"/>
        <v>K</v>
      </c>
      <c r="N66" s="178" t="str">
        <f t="shared" si="1"/>
        <v>K</v>
      </c>
      <c r="O66" s="178"/>
      <c r="P66" s="184">
        <f t="shared" si="2"/>
        <v>52.987012987012982</v>
      </c>
      <c r="Q66" s="184">
        <f t="shared" si="3"/>
        <v>50.649350649350644</v>
      </c>
      <c r="R66" s="180"/>
      <c r="S66" s="180" t="str">
        <f t="shared" si="4"/>
        <v>BETUL</v>
      </c>
      <c r="T66" s="180" t="str">
        <f t="shared" si="5"/>
        <v>BETUL</v>
      </c>
      <c r="U66" s="180" t="str">
        <f t="shared" si="6"/>
        <v>OKE</v>
      </c>
      <c r="V66" s="180" t="str">
        <f t="shared" si="7"/>
        <v>OKE</v>
      </c>
      <c r="W66" s="331" t="s">
        <v>103</v>
      </c>
      <c r="X66" s="332">
        <v>1</v>
      </c>
      <c r="Y66" s="332" t="s">
        <v>1487</v>
      </c>
      <c r="Z66" s="332" t="s">
        <v>128</v>
      </c>
      <c r="AA66" s="248">
        <v>385</v>
      </c>
      <c r="AB66" s="333">
        <v>0</v>
      </c>
      <c r="AC66" s="333">
        <v>0</v>
      </c>
      <c r="AD66" s="333">
        <v>0</v>
      </c>
      <c r="AE66" s="333">
        <v>0</v>
      </c>
      <c r="AF66" s="247" t="s">
        <v>1488</v>
      </c>
    </row>
    <row r="67" spans="1:32">
      <c r="A67" s="279">
        <v>58</v>
      </c>
      <c r="B67" s="584" t="s">
        <v>102</v>
      </c>
      <c r="C67" s="585">
        <v>7</v>
      </c>
      <c r="D67" s="585" t="s">
        <v>1469</v>
      </c>
      <c r="E67" s="585" t="s">
        <v>131</v>
      </c>
      <c r="F67" s="248">
        <v>425</v>
      </c>
      <c r="G67" s="247">
        <v>96</v>
      </c>
      <c r="H67" s="249">
        <v>22.588235294117649</v>
      </c>
      <c r="I67" s="247">
        <v>85</v>
      </c>
      <c r="J67" s="249">
        <v>20</v>
      </c>
      <c r="K67" s="250" t="s">
        <v>1481</v>
      </c>
      <c r="M67" s="178" t="str">
        <f t="shared" si="0"/>
        <v>K</v>
      </c>
      <c r="N67" s="178" t="str">
        <f t="shared" si="1"/>
        <v>K</v>
      </c>
      <c r="O67" s="178"/>
      <c r="P67" s="184">
        <f t="shared" si="2"/>
        <v>22.588235294117649</v>
      </c>
      <c r="Q67" s="184">
        <f t="shared" si="3"/>
        <v>20</v>
      </c>
      <c r="R67" s="180"/>
      <c r="S67" s="180" t="str">
        <f t="shared" si="4"/>
        <v>BETUL</v>
      </c>
      <c r="T67" s="180" t="str">
        <f t="shared" si="5"/>
        <v>BETUL</v>
      </c>
      <c r="U67" s="180" t="str">
        <f t="shared" si="6"/>
        <v>OKE</v>
      </c>
      <c r="V67" s="180" t="str">
        <f t="shared" si="7"/>
        <v>OKE</v>
      </c>
      <c r="W67" s="331" t="s">
        <v>103</v>
      </c>
      <c r="X67" s="332">
        <v>1</v>
      </c>
      <c r="Y67" s="332" t="s">
        <v>1489</v>
      </c>
      <c r="Z67" s="332" t="s">
        <v>128</v>
      </c>
      <c r="AA67" s="248">
        <v>385</v>
      </c>
      <c r="AB67" s="333">
        <v>129</v>
      </c>
      <c r="AC67" s="333">
        <v>33.506493506493499</v>
      </c>
      <c r="AD67" s="333">
        <v>116</v>
      </c>
      <c r="AE67" s="333">
        <v>30.129870129870099</v>
      </c>
      <c r="AF67" s="247" t="s">
        <v>1490</v>
      </c>
    </row>
    <row r="68" spans="1:32">
      <c r="A68" s="279">
        <v>59</v>
      </c>
      <c r="B68" s="584" t="s">
        <v>102</v>
      </c>
      <c r="C68" s="585">
        <v>7</v>
      </c>
      <c r="D68" s="585" t="s">
        <v>1471</v>
      </c>
      <c r="E68" s="585" t="s">
        <v>131</v>
      </c>
      <c r="F68" s="248">
        <v>425</v>
      </c>
      <c r="G68" s="247">
        <v>153</v>
      </c>
      <c r="H68" s="249">
        <v>36</v>
      </c>
      <c r="I68" s="247">
        <v>152</v>
      </c>
      <c r="J68" s="249">
        <v>35.764705882352942</v>
      </c>
      <c r="K68" s="250" t="s">
        <v>1484</v>
      </c>
      <c r="M68" s="178" t="str">
        <f t="shared" si="0"/>
        <v>K</v>
      </c>
      <c r="N68" s="178" t="str">
        <f t="shared" si="1"/>
        <v>K</v>
      </c>
      <c r="O68" s="178"/>
      <c r="P68" s="184">
        <f t="shared" si="2"/>
        <v>36</v>
      </c>
      <c r="Q68" s="184">
        <f t="shared" si="3"/>
        <v>35.764705882352942</v>
      </c>
      <c r="R68" s="180"/>
      <c r="S68" s="180" t="str">
        <f t="shared" si="4"/>
        <v>BETUL</v>
      </c>
      <c r="T68" s="180" t="str">
        <f t="shared" si="5"/>
        <v>BETUL</v>
      </c>
      <c r="U68" s="180" t="str">
        <f t="shared" si="6"/>
        <v>OKE</v>
      </c>
      <c r="V68" s="180" t="str">
        <f t="shared" si="7"/>
        <v>OKE</v>
      </c>
      <c r="W68" s="331" t="s">
        <v>103</v>
      </c>
      <c r="X68" s="332">
        <v>2</v>
      </c>
      <c r="Y68" s="332" t="s">
        <v>1491</v>
      </c>
      <c r="Z68" s="332" t="s">
        <v>128</v>
      </c>
      <c r="AA68" s="248">
        <v>385</v>
      </c>
      <c r="AB68" s="333">
        <v>0</v>
      </c>
      <c r="AC68" s="333">
        <v>0</v>
      </c>
      <c r="AD68" s="333">
        <v>0</v>
      </c>
      <c r="AE68" s="333">
        <v>0</v>
      </c>
      <c r="AF68" s="247" t="s">
        <v>1488</v>
      </c>
    </row>
    <row r="69" spans="1:32">
      <c r="A69" s="279">
        <v>60</v>
      </c>
      <c r="B69" s="584" t="s">
        <v>103</v>
      </c>
      <c r="C69" s="585">
        <v>1</v>
      </c>
      <c r="D69" s="585" t="s">
        <v>1474</v>
      </c>
      <c r="E69" s="585" t="s">
        <v>131</v>
      </c>
      <c r="F69" s="248">
        <v>425</v>
      </c>
      <c r="G69" s="247">
        <v>160</v>
      </c>
      <c r="H69" s="249">
        <v>37.647058823529413</v>
      </c>
      <c r="I69" s="247">
        <v>180</v>
      </c>
      <c r="J69" s="249">
        <v>42.352941176470587</v>
      </c>
      <c r="K69" s="250" t="s">
        <v>1475</v>
      </c>
      <c r="M69" s="178" t="str">
        <f t="shared" si="0"/>
        <v>K</v>
      </c>
      <c r="N69" s="178" t="str">
        <f t="shared" si="1"/>
        <v>K</v>
      </c>
      <c r="O69" s="178"/>
      <c r="P69" s="184">
        <f t="shared" si="2"/>
        <v>37.647058823529413</v>
      </c>
      <c r="Q69" s="184">
        <f t="shared" si="3"/>
        <v>42.352941176470587</v>
      </c>
      <c r="R69" s="180"/>
      <c r="S69" s="180" t="str">
        <f t="shared" si="4"/>
        <v>BETUL</v>
      </c>
      <c r="T69" s="180" t="str">
        <f t="shared" si="5"/>
        <v>BETUL</v>
      </c>
      <c r="U69" s="180" t="str">
        <f t="shared" si="6"/>
        <v>OKE</v>
      </c>
      <c r="V69" s="180" t="str">
        <f t="shared" si="7"/>
        <v>OKE</v>
      </c>
      <c r="W69" s="331" t="s">
        <v>103</v>
      </c>
      <c r="X69" s="332">
        <v>2</v>
      </c>
      <c r="Y69" s="332" t="s">
        <v>1492</v>
      </c>
      <c r="Z69" s="332" t="s">
        <v>128</v>
      </c>
      <c r="AA69" s="248">
        <v>385</v>
      </c>
      <c r="AB69" s="333">
        <v>0</v>
      </c>
      <c r="AC69" s="333">
        <v>0</v>
      </c>
      <c r="AD69" s="333">
        <v>0</v>
      </c>
      <c r="AE69" s="333">
        <v>0</v>
      </c>
      <c r="AF69" s="247" t="s">
        <v>1434</v>
      </c>
    </row>
    <row r="70" spans="1:32">
      <c r="A70" s="279">
        <v>61</v>
      </c>
      <c r="B70" s="584" t="s">
        <v>103</v>
      </c>
      <c r="C70" s="585">
        <v>1</v>
      </c>
      <c r="D70" s="585" t="s">
        <v>1476</v>
      </c>
      <c r="E70" s="585" t="s">
        <v>131</v>
      </c>
      <c r="F70" s="248">
        <v>425</v>
      </c>
      <c r="G70" s="247">
        <v>130</v>
      </c>
      <c r="H70" s="249">
        <v>30.588235294117649</v>
      </c>
      <c r="I70" s="247">
        <v>160</v>
      </c>
      <c r="J70" s="249">
        <v>37.647058823529413</v>
      </c>
      <c r="K70" s="250" t="s">
        <v>1477</v>
      </c>
      <c r="M70" s="178" t="str">
        <f t="shared" si="0"/>
        <v>K</v>
      </c>
      <c r="N70" s="178" t="str">
        <f t="shared" si="1"/>
        <v>K</v>
      </c>
      <c r="O70" s="178"/>
      <c r="P70" s="184">
        <f t="shared" si="2"/>
        <v>30.588235294117649</v>
      </c>
      <c r="Q70" s="184">
        <f t="shared" si="3"/>
        <v>37.647058823529413</v>
      </c>
      <c r="R70" s="180"/>
      <c r="S70" s="180" t="str">
        <f t="shared" si="4"/>
        <v>BETUL</v>
      </c>
      <c r="T70" s="180" t="str">
        <f t="shared" si="5"/>
        <v>BETUL</v>
      </c>
      <c r="U70" s="180" t="str">
        <f t="shared" si="6"/>
        <v>OKE</v>
      </c>
      <c r="V70" s="180" t="str">
        <f t="shared" si="7"/>
        <v>OKE</v>
      </c>
      <c r="W70" s="331" t="s">
        <v>103</v>
      </c>
      <c r="X70" s="332">
        <v>2</v>
      </c>
      <c r="Y70" s="332" t="s">
        <v>1493</v>
      </c>
      <c r="Z70" s="332" t="s">
        <v>128</v>
      </c>
      <c r="AA70" s="248">
        <v>385</v>
      </c>
      <c r="AB70" s="333">
        <v>0</v>
      </c>
      <c r="AC70" s="333">
        <v>0</v>
      </c>
      <c r="AD70" s="333">
        <v>0</v>
      </c>
      <c r="AE70" s="333">
        <v>0</v>
      </c>
      <c r="AF70" s="247" t="s">
        <v>1494</v>
      </c>
    </row>
    <row r="71" spans="1:32">
      <c r="A71" s="279">
        <v>62</v>
      </c>
      <c r="B71" s="584" t="s">
        <v>103</v>
      </c>
      <c r="C71" s="585">
        <v>1</v>
      </c>
      <c r="D71" s="585" t="s">
        <v>1479</v>
      </c>
      <c r="E71" s="585" t="s">
        <v>131</v>
      </c>
      <c r="F71" s="248">
        <v>425</v>
      </c>
      <c r="G71" s="247">
        <v>0</v>
      </c>
      <c r="H71" s="249">
        <v>0</v>
      </c>
      <c r="I71" s="247">
        <v>0</v>
      </c>
      <c r="J71" s="249">
        <v>0</v>
      </c>
      <c r="K71" s="250" t="s">
        <v>1480</v>
      </c>
      <c r="M71" s="178" t="str">
        <f t="shared" si="0"/>
        <v>K</v>
      </c>
      <c r="N71" s="178" t="str">
        <f t="shared" si="1"/>
        <v>K</v>
      </c>
      <c r="O71" s="178"/>
      <c r="P71" s="184">
        <f t="shared" si="2"/>
        <v>0</v>
      </c>
      <c r="Q71" s="184">
        <f t="shared" si="3"/>
        <v>0</v>
      </c>
      <c r="R71" s="180"/>
      <c r="S71" s="180" t="str">
        <f t="shared" si="4"/>
        <v>BETUL</v>
      </c>
      <c r="T71" s="180" t="str">
        <f t="shared" si="5"/>
        <v>BETUL</v>
      </c>
      <c r="U71" s="180" t="str">
        <f t="shared" si="6"/>
        <v>OKE</v>
      </c>
      <c r="V71" s="180" t="str">
        <f t="shared" si="7"/>
        <v>OKE</v>
      </c>
      <c r="W71" s="331" t="s">
        <v>103</v>
      </c>
      <c r="X71" s="332">
        <v>3</v>
      </c>
      <c r="Y71" s="332" t="s">
        <v>1495</v>
      </c>
      <c r="Z71" s="332" t="s">
        <v>128</v>
      </c>
      <c r="AA71" s="248">
        <v>385</v>
      </c>
      <c r="AB71" s="333">
        <v>0</v>
      </c>
      <c r="AC71" s="333">
        <v>0</v>
      </c>
      <c r="AD71" s="333">
        <v>0</v>
      </c>
      <c r="AE71" s="333">
        <v>0</v>
      </c>
      <c r="AF71" s="247" t="s">
        <v>1496</v>
      </c>
    </row>
    <row r="72" spans="1:32">
      <c r="A72" s="279">
        <v>63</v>
      </c>
      <c r="B72" s="584" t="s">
        <v>103</v>
      </c>
      <c r="C72" s="585">
        <v>1</v>
      </c>
      <c r="D72" s="585" t="s">
        <v>1482</v>
      </c>
      <c r="E72" s="585" t="s">
        <v>128</v>
      </c>
      <c r="F72" s="248">
        <v>385</v>
      </c>
      <c r="G72" s="247">
        <v>95</v>
      </c>
      <c r="H72" s="249">
        <v>24.675324675324674</v>
      </c>
      <c r="I72" s="247">
        <v>90</v>
      </c>
      <c r="J72" s="249">
        <v>23.376623376623375</v>
      </c>
      <c r="K72" s="250" t="s">
        <v>1483</v>
      </c>
      <c r="M72" s="178" t="str">
        <f t="shared" si="0"/>
        <v>K</v>
      </c>
      <c r="N72" s="178" t="str">
        <f t="shared" si="1"/>
        <v>K</v>
      </c>
      <c r="O72" s="178"/>
      <c r="P72" s="184">
        <f t="shared" si="2"/>
        <v>24.675324675324674</v>
      </c>
      <c r="Q72" s="184">
        <f t="shared" si="3"/>
        <v>23.376623376623375</v>
      </c>
      <c r="R72" s="180"/>
      <c r="S72" s="180" t="str">
        <f t="shared" si="4"/>
        <v>BETUL</v>
      </c>
      <c r="T72" s="180" t="str">
        <f t="shared" si="5"/>
        <v>BETUL</v>
      </c>
      <c r="U72" s="180" t="str">
        <f t="shared" si="6"/>
        <v>OKE</v>
      </c>
      <c r="V72" s="180" t="str">
        <f t="shared" si="7"/>
        <v>OKE</v>
      </c>
      <c r="W72" s="331" t="s">
        <v>103</v>
      </c>
      <c r="X72" s="332">
        <v>3</v>
      </c>
      <c r="Y72" s="332" t="s">
        <v>1498</v>
      </c>
      <c r="Z72" s="332" t="s">
        <v>128</v>
      </c>
      <c r="AA72" s="248">
        <v>385</v>
      </c>
      <c r="AB72" s="333">
        <v>0</v>
      </c>
      <c r="AC72" s="333">
        <v>0</v>
      </c>
      <c r="AD72" s="333">
        <v>0</v>
      </c>
      <c r="AE72" s="333">
        <v>0</v>
      </c>
      <c r="AF72" s="247" t="s">
        <v>1434</v>
      </c>
    </row>
    <row r="73" spans="1:32">
      <c r="A73" s="279">
        <v>64</v>
      </c>
      <c r="B73" s="584" t="s">
        <v>103</v>
      </c>
      <c r="C73" s="585">
        <v>1</v>
      </c>
      <c r="D73" s="585" t="s">
        <v>1487</v>
      </c>
      <c r="E73" s="585" t="s">
        <v>128</v>
      </c>
      <c r="F73" s="248">
        <v>385</v>
      </c>
      <c r="G73" s="247">
        <v>0</v>
      </c>
      <c r="H73" s="249">
        <v>0</v>
      </c>
      <c r="I73" s="247">
        <v>0</v>
      </c>
      <c r="J73" s="249">
        <v>0</v>
      </c>
      <c r="K73" s="250" t="s">
        <v>1488</v>
      </c>
      <c r="M73" s="178" t="str">
        <f t="shared" si="0"/>
        <v>K</v>
      </c>
      <c r="N73" s="178" t="str">
        <f t="shared" si="1"/>
        <v>K</v>
      </c>
      <c r="O73" s="178"/>
      <c r="P73" s="184">
        <f t="shared" si="2"/>
        <v>0</v>
      </c>
      <c r="Q73" s="184">
        <f t="shared" si="3"/>
        <v>0</v>
      </c>
      <c r="R73" s="180"/>
      <c r="S73" s="180" t="str">
        <f t="shared" si="4"/>
        <v>BETUL</v>
      </c>
      <c r="T73" s="180" t="str">
        <f t="shared" si="5"/>
        <v>BETUL</v>
      </c>
      <c r="U73" s="180" t="str">
        <f t="shared" si="6"/>
        <v>OKE</v>
      </c>
      <c r="V73" s="180" t="str">
        <f t="shared" si="7"/>
        <v>OKE</v>
      </c>
      <c r="W73" s="331" t="s">
        <v>103</v>
      </c>
      <c r="X73" s="332">
        <v>3</v>
      </c>
      <c r="Y73" s="332" t="s">
        <v>1499</v>
      </c>
      <c r="Z73" s="332" t="s">
        <v>128</v>
      </c>
      <c r="AA73" s="248">
        <v>292</v>
      </c>
      <c r="AB73" s="333">
        <v>91</v>
      </c>
      <c r="AC73" s="333">
        <v>31.164383561643799</v>
      </c>
      <c r="AD73" s="333">
        <v>87</v>
      </c>
      <c r="AE73" s="333">
        <v>29.794520547945201</v>
      </c>
      <c r="AF73" s="247" t="s">
        <v>1488</v>
      </c>
    </row>
    <row r="74" spans="1:32">
      <c r="A74" s="279">
        <v>65</v>
      </c>
      <c r="B74" s="584" t="s">
        <v>103</v>
      </c>
      <c r="C74" s="585">
        <v>1</v>
      </c>
      <c r="D74" s="585" t="s">
        <v>1489</v>
      </c>
      <c r="E74" s="585" t="s">
        <v>128</v>
      </c>
      <c r="F74" s="248">
        <v>385</v>
      </c>
      <c r="G74" s="247">
        <v>120</v>
      </c>
      <c r="H74" s="249">
        <v>31.168831168831169</v>
      </c>
      <c r="I74" s="247">
        <v>110</v>
      </c>
      <c r="J74" s="249">
        <v>28.571428571428569</v>
      </c>
      <c r="K74" s="250" t="s">
        <v>1497</v>
      </c>
      <c r="M74" s="178" t="str">
        <f t="shared" ref="M74:M137" si="8">IF(H74&gt;=80,"B","K")</f>
        <v>K</v>
      </c>
      <c r="N74" s="178" t="str">
        <f t="shared" ref="N74:N137" si="9">IF(J74&gt;=80,"B","K")</f>
        <v>K</v>
      </c>
      <c r="O74" s="178"/>
      <c r="P74" s="184">
        <f t="shared" ref="P74:P137" si="10">(G74/F74)*100</f>
        <v>31.168831168831169</v>
      </c>
      <c r="Q74" s="184">
        <f t="shared" ref="Q74:Q137" si="11">(I74/F74)*100</f>
        <v>28.571428571428569</v>
      </c>
      <c r="R74" s="180"/>
      <c r="S74" s="180" t="str">
        <f t="shared" ref="S74:S137" si="12">IF(P74=H74,"BETUL","salah")</f>
        <v>BETUL</v>
      </c>
      <c r="T74" s="180" t="str">
        <f t="shared" ref="T74:T137" si="13">IF(Q74=J74,"BETUL","salah")</f>
        <v>BETUL</v>
      </c>
      <c r="U74" s="180" t="str">
        <f t="shared" ref="U74:U137" si="14">IF(H74&gt;100,"CEK KEMBALI","OKE")</f>
        <v>OKE</v>
      </c>
      <c r="V74" s="180" t="str">
        <f t="shared" ref="V74:V137" si="15">IF(J74&gt;100,"CEK KEMBALI","OKE")</f>
        <v>OKE</v>
      </c>
      <c r="W74" s="331" t="s">
        <v>103</v>
      </c>
      <c r="X74" s="332">
        <v>3</v>
      </c>
      <c r="Y74" s="332" t="s">
        <v>1500</v>
      </c>
      <c r="Z74" s="332" t="s">
        <v>128</v>
      </c>
      <c r="AA74" s="248">
        <v>385</v>
      </c>
      <c r="AB74" s="333">
        <v>131</v>
      </c>
      <c r="AC74" s="333">
        <v>34.025974025974001</v>
      </c>
      <c r="AD74" s="333">
        <v>196</v>
      </c>
      <c r="AE74" s="333">
        <v>50.909090909090899</v>
      </c>
      <c r="AF74" s="247" t="s">
        <v>1501</v>
      </c>
    </row>
    <row r="75" spans="1:32">
      <c r="A75" s="279">
        <v>66</v>
      </c>
      <c r="B75" s="584" t="s">
        <v>103</v>
      </c>
      <c r="C75" s="585">
        <v>1</v>
      </c>
      <c r="D75" s="585" t="s">
        <v>1485</v>
      </c>
      <c r="E75" s="585" t="s">
        <v>128</v>
      </c>
      <c r="F75" s="248">
        <v>385</v>
      </c>
      <c r="G75" s="247">
        <v>150</v>
      </c>
      <c r="H75" s="249">
        <v>38.961038961038966</v>
      </c>
      <c r="I75" s="247">
        <v>150</v>
      </c>
      <c r="J75" s="249">
        <v>38.961038961038966</v>
      </c>
      <c r="K75" s="250" t="s">
        <v>1483</v>
      </c>
      <c r="M75" s="178" t="str">
        <f t="shared" si="8"/>
        <v>K</v>
      </c>
      <c r="N75" s="178" t="str">
        <f t="shared" si="9"/>
        <v>K</v>
      </c>
      <c r="O75" s="178"/>
      <c r="P75" s="184">
        <f t="shared" si="10"/>
        <v>38.961038961038966</v>
      </c>
      <c r="Q75" s="184">
        <f t="shared" si="11"/>
        <v>38.961038961038966</v>
      </c>
      <c r="R75" s="180"/>
      <c r="S75" s="180" t="str">
        <f t="shared" si="12"/>
        <v>BETUL</v>
      </c>
      <c r="T75" s="180" t="str">
        <f t="shared" si="13"/>
        <v>BETUL</v>
      </c>
      <c r="U75" s="180" t="str">
        <f t="shared" si="14"/>
        <v>OKE</v>
      </c>
      <c r="V75" s="180" t="str">
        <f t="shared" si="15"/>
        <v>OKE</v>
      </c>
      <c r="W75" s="331" t="s">
        <v>103</v>
      </c>
      <c r="X75" s="332">
        <v>3</v>
      </c>
      <c r="Y75" s="332" t="s">
        <v>1502</v>
      </c>
      <c r="Z75" s="332" t="s">
        <v>128</v>
      </c>
      <c r="AA75" s="248">
        <v>385</v>
      </c>
      <c r="AB75" s="333">
        <v>166</v>
      </c>
      <c r="AC75" s="333">
        <v>43.116883116883102</v>
      </c>
      <c r="AD75" s="333">
        <v>157</v>
      </c>
      <c r="AE75" s="333">
        <v>40.7792207792208</v>
      </c>
      <c r="AF75" s="247" t="s">
        <v>1501</v>
      </c>
    </row>
    <row r="76" spans="1:32">
      <c r="A76" s="279">
        <v>67</v>
      </c>
      <c r="B76" s="584" t="s">
        <v>103</v>
      </c>
      <c r="C76" s="585">
        <v>2</v>
      </c>
      <c r="D76" s="585" t="s">
        <v>1491</v>
      </c>
      <c r="E76" s="585" t="s">
        <v>128</v>
      </c>
      <c r="F76" s="248">
        <v>385</v>
      </c>
      <c r="G76" s="247">
        <v>200</v>
      </c>
      <c r="H76" s="249">
        <v>51.94805194805194</v>
      </c>
      <c r="I76" s="247">
        <v>172</v>
      </c>
      <c r="J76" s="249">
        <v>44.675324675324674</v>
      </c>
      <c r="K76" s="250" t="s">
        <v>1488</v>
      </c>
      <c r="M76" s="178" t="str">
        <f t="shared" si="8"/>
        <v>K</v>
      </c>
      <c r="N76" s="178" t="str">
        <f t="shared" si="9"/>
        <v>K</v>
      </c>
      <c r="O76" s="178"/>
      <c r="P76" s="184">
        <f t="shared" si="10"/>
        <v>51.94805194805194</v>
      </c>
      <c r="Q76" s="184">
        <f t="shared" si="11"/>
        <v>44.675324675324674</v>
      </c>
      <c r="R76" s="180"/>
      <c r="S76" s="180" t="str">
        <f t="shared" si="12"/>
        <v>BETUL</v>
      </c>
      <c r="T76" s="180" t="str">
        <f t="shared" si="13"/>
        <v>BETUL</v>
      </c>
      <c r="U76" s="180" t="str">
        <f t="shared" si="14"/>
        <v>OKE</v>
      </c>
      <c r="V76" s="180" t="str">
        <f t="shared" si="15"/>
        <v>OKE</v>
      </c>
      <c r="W76" s="331" t="s">
        <v>192</v>
      </c>
      <c r="X76" s="332">
        <v>1</v>
      </c>
      <c r="Y76" s="332" t="s">
        <v>1503</v>
      </c>
      <c r="Z76" s="332" t="s">
        <v>128</v>
      </c>
      <c r="AA76" s="248">
        <v>385</v>
      </c>
      <c r="AB76" s="333">
        <v>72</v>
      </c>
      <c r="AC76" s="333">
        <v>18.7012987012987</v>
      </c>
      <c r="AD76" s="333">
        <v>64</v>
      </c>
      <c r="AE76" s="333">
        <v>16.6233766233766</v>
      </c>
      <c r="AF76" s="247" t="s">
        <v>1504</v>
      </c>
    </row>
    <row r="77" spans="1:32">
      <c r="A77" s="279">
        <v>68</v>
      </c>
      <c r="B77" s="584" t="s">
        <v>103</v>
      </c>
      <c r="C77" s="585">
        <v>2</v>
      </c>
      <c r="D77" s="585" t="s">
        <v>1492</v>
      </c>
      <c r="E77" s="585" t="s">
        <v>128</v>
      </c>
      <c r="F77" s="248">
        <v>385</v>
      </c>
      <c r="G77" s="247">
        <v>17</v>
      </c>
      <c r="H77" s="249">
        <v>4.4155844155844157</v>
      </c>
      <c r="I77" s="247">
        <v>14</v>
      </c>
      <c r="J77" s="249">
        <v>3.6363636363636362</v>
      </c>
      <c r="K77" s="250" t="s">
        <v>1434</v>
      </c>
      <c r="M77" s="178" t="str">
        <f t="shared" si="8"/>
        <v>K</v>
      </c>
      <c r="N77" s="178" t="str">
        <f t="shared" si="9"/>
        <v>K</v>
      </c>
      <c r="O77" s="178"/>
      <c r="P77" s="184">
        <f t="shared" si="10"/>
        <v>4.4155844155844157</v>
      </c>
      <c r="Q77" s="184">
        <f t="shared" si="11"/>
        <v>3.6363636363636362</v>
      </c>
      <c r="R77" s="180"/>
      <c r="S77" s="180" t="str">
        <f t="shared" si="12"/>
        <v>BETUL</v>
      </c>
      <c r="T77" s="180" t="str">
        <f t="shared" si="13"/>
        <v>BETUL</v>
      </c>
      <c r="U77" s="180" t="str">
        <f t="shared" si="14"/>
        <v>OKE</v>
      </c>
      <c r="V77" s="180" t="str">
        <f t="shared" si="15"/>
        <v>OKE</v>
      </c>
      <c r="W77" s="331" t="s">
        <v>192</v>
      </c>
      <c r="X77" s="332">
        <v>1</v>
      </c>
      <c r="Y77" s="332" t="s">
        <v>1505</v>
      </c>
      <c r="Z77" s="332" t="s">
        <v>128</v>
      </c>
      <c r="AA77" s="248">
        <v>385</v>
      </c>
      <c r="AB77" s="333">
        <v>0</v>
      </c>
      <c r="AC77" s="333">
        <v>0</v>
      </c>
      <c r="AD77" s="333">
        <v>0</v>
      </c>
      <c r="AE77" s="333">
        <v>0</v>
      </c>
      <c r="AF77" s="247" t="s">
        <v>1506</v>
      </c>
    </row>
    <row r="78" spans="1:32">
      <c r="A78" s="279">
        <v>69</v>
      </c>
      <c r="B78" s="584" t="s">
        <v>103</v>
      </c>
      <c r="C78" s="585">
        <v>2</v>
      </c>
      <c r="D78" s="585" t="s">
        <v>1493</v>
      </c>
      <c r="E78" s="585" t="s">
        <v>128</v>
      </c>
      <c r="F78" s="248">
        <v>385</v>
      </c>
      <c r="G78" s="247">
        <v>15</v>
      </c>
      <c r="H78" s="249">
        <v>3.8961038961038961</v>
      </c>
      <c r="I78" s="247">
        <v>12</v>
      </c>
      <c r="J78" s="249">
        <v>3.116883116883117</v>
      </c>
      <c r="K78" s="250" t="s">
        <v>1494</v>
      </c>
      <c r="M78" s="178" t="str">
        <f t="shared" si="8"/>
        <v>K</v>
      </c>
      <c r="N78" s="178" t="str">
        <f t="shared" si="9"/>
        <v>K</v>
      </c>
      <c r="O78" s="178"/>
      <c r="P78" s="184">
        <f t="shared" si="10"/>
        <v>3.8961038961038961</v>
      </c>
      <c r="Q78" s="184">
        <f t="shared" si="11"/>
        <v>3.116883116883117</v>
      </c>
      <c r="R78" s="180"/>
      <c r="S78" s="180" t="str">
        <f t="shared" si="12"/>
        <v>BETUL</v>
      </c>
      <c r="T78" s="180" t="str">
        <f t="shared" si="13"/>
        <v>BETUL</v>
      </c>
      <c r="U78" s="180" t="str">
        <f t="shared" si="14"/>
        <v>OKE</v>
      </c>
      <c r="V78" s="180" t="str">
        <f t="shared" si="15"/>
        <v>OKE</v>
      </c>
      <c r="W78" s="331" t="s">
        <v>192</v>
      </c>
      <c r="X78" s="332">
        <v>1</v>
      </c>
      <c r="Y78" s="332" t="s">
        <v>1507</v>
      </c>
      <c r="Z78" s="332" t="s">
        <v>128</v>
      </c>
      <c r="AA78" s="248">
        <v>385</v>
      </c>
      <c r="AB78" s="333">
        <v>189</v>
      </c>
      <c r="AC78" s="333">
        <v>49.090909090909101</v>
      </c>
      <c r="AD78" s="333">
        <v>166</v>
      </c>
      <c r="AE78" s="333">
        <v>43.116883116883102</v>
      </c>
      <c r="AF78" s="247" t="s">
        <v>1508</v>
      </c>
    </row>
    <row r="79" spans="1:32">
      <c r="A79" s="279">
        <v>70</v>
      </c>
      <c r="B79" s="584" t="s">
        <v>103</v>
      </c>
      <c r="C79" s="585">
        <v>3</v>
      </c>
      <c r="D79" s="585" t="s">
        <v>1495</v>
      </c>
      <c r="E79" s="585" t="s">
        <v>128</v>
      </c>
      <c r="F79" s="248">
        <v>385</v>
      </c>
      <c r="G79" s="247">
        <v>0</v>
      </c>
      <c r="H79" s="249">
        <v>0</v>
      </c>
      <c r="I79" s="247">
        <v>0</v>
      </c>
      <c r="J79" s="249">
        <v>0</v>
      </c>
      <c r="K79" s="250" t="s">
        <v>1496</v>
      </c>
      <c r="M79" s="178" t="str">
        <f t="shared" si="8"/>
        <v>K</v>
      </c>
      <c r="N79" s="178" t="str">
        <f t="shared" si="9"/>
        <v>K</v>
      </c>
      <c r="O79" s="178"/>
      <c r="P79" s="184">
        <f t="shared" si="10"/>
        <v>0</v>
      </c>
      <c r="Q79" s="184">
        <f t="shared" si="11"/>
        <v>0</v>
      </c>
      <c r="R79" s="180"/>
      <c r="S79" s="180" t="str">
        <f t="shared" si="12"/>
        <v>BETUL</v>
      </c>
      <c r="T79" s="180" t="str">
        <f t="shared" si="13"/>
        <v>BETUL</v>
      </c>
      <c r="U79" s="180" t="str">
        <f t="shared" si="14"/>
        <v>OKE</v>
      </c>
      <c r="V79" s="180" t="str">
        <f t="shared" si="15"/>
        <v>OKE</v>
      </c>
      <c r="W79" s="331" t="s">
        <v>192</v>
      </c>
      <c r="X79" s="332">
        <v>1</v>
      </c>
      <c r="Y79" s="332" t="s">
        <v>1509</v>
      </c>
      <c r="Z79" s="332" t="s">
        <v>128</v>
      </c>
      <c r="AA79" s="248">
        <v>385</v>
      </c>
      <c r="AB79" s="333">
        <v>92</v>
      </c>
      <c r="AC79" s="333">
        <v>23.896103896103899</v>
      </c>
      <c r="AD79" s="333">
        <v>89</v>
      </c>
      <c r="AE79" s="333">
        <v>23.116883116883098</v>
      </c>
      <c r="AF79" s="247" t="s">
        <v>1508</v>
      </c>
    </row>
    <row r="80" spans="1:32">
      <c r="A80" s="279">
        <v>71</v>
      </c>
      <c r="B80" s="584" t="s">
        <v>103</v>
      </c>
      <c r="C80" s="585">
        <v>3</v>
      </c>
      <c r="D80" s="585" t="s">
        <v>1498</v>
      </c>
      <c r="E80" s="585" t="s">
        <v>128</v>
      </c>
      <c r="F80" s="248">
        <v>385</v>
      </c>
      <c r="G80" s="247">
        <v>0</v>
      </c>
      <c r="H80" s="249">
        <v>0</v>
      </c>
      <c r="I80" s="247">
        <v>0</v>
      </c>
      <c r="J80" s="249">
        <v>0</v>
      </c>
      <c r="K80" s="250" t="s">
        <v>1434</v>
      </c>
      <c r="M80" s="178" t="str">
        <f t="shared" si="8"/>
        <v>K</v>
      </c>
      <c r="N80" s="178" t="str">
        <f t="shared" si="9"/>
        <v>K</v>
      </c>
      <c r="O80" s="178"/>
      <c r="P80" s="184">
        <f t="shared" si="10"/>
        <v>0</v>
      </c>
      <c r="Q80" s="184">
        <f t="shared" si="11"/>
        <v>0</v>
      </c>
      <c r="R80" s="180"/>
      <c r="S80" s="180" t="str">
        <f t="shared" si="12"/>
        <v>BETUL</v>
      </c>
      <c r="T80" s="180" t="str">
        <f t="shared" si="13"/>
        <v>BETUL</v>
      </c>
      <c r="U80" s="180" t="str">
        <f t="shared" si="14"/>
        <v>OKE</v>
      </c>
      <c r="V80" s="180" t="str">
        <f t="shared" si="15"/>
        <v>OKE</v>
      </c>
      <c r="W80" s="331" t="s">
        <v>192</v>
      </c>
      <c r="X80" s="332">
        <v>1</v>
      </c>
      <c r="Y80" s="332" t="s">
        <v>1510</v>
      </c>
      <c r="Z80" s="332" t="s">
        <v>128</v>
      </c>
      <c r="AA80" s="248">
        <v>385</v>
      </c>
      <c r="AB80" s="333">
        <v>92</v>
      </c>
      <c r="AC80" s="333">
        <v>23.896103896103899</v>
      </c>
      <c r="AD80" s="333">
        <v>89</v>
      </c>
      <c r="AE80" s="333">
        <v>23.116883116883098</v>
      </c>
      <c r="AF80" s="247" t="s">
        <v>1511</v>
      </c>
    </row>
    <row r="81" spans="1:32">
      <c r="A81" s="279">
        <v>72</v>
      </c>
      <c r="B81" s="584" t="s">
        <v>103</v>
      </c>
      <c r="C81" s="585">
        <v>3</v>
      </c>
      <c r="D81" s="585" t="s">
        <v>1500</v>
      </c>
      <c r="E81" s="585" t="s">
        <v>128</v>
      </c>
      <c r="F81" s="248">
        <v>385</v>
      </c>
      <c r="G81" s="247">
        <v>147</v>
      </c>
      <c r="H81" s="249">
        <v>38.181818181818187</v>
      </c>
      <c r="I81" s="247">
        <v>130</v>
      </c>
      <c r="J81" s="249">
        <v>33.766233766233768</v>
      </c>
      <c r="K81" s="250" t="s">
        <v>1494</v>
      </c>
      <c r="M81" s="178" t="str">
        <f t="shared" si="8"/>
        <v>K</v>
      </c>
      <c r="N81" s="178" t="str">
        <f t="shared" si="9"/>
        <v>K</v>
      </c>
      <c r="O81" s="178"/>
      <c r="P81" s="184">
        <f t="shared" si="10"/>
        <v>38.181818181818187</v>
      </c>
      <c r="Q81" s="184">
        <f t="shared" si="11"/>
        <v>33.766233766233768</v>
      </c>
      <c r="R81" s="180"/>
      <c r="S81" s="180" t="str">
        <f t="shared" si="12"/>
        <v>BETUL</v>
      </c>
      <c r="T81" s="180" t="str">
        <f t="shared" si="13"/>
        <v>BETUL</v>
      </c>
      <c r="U81" s="180" t="str">
        <f t="shared" si="14"/>
        <v>OKE</v>
      </c>
      <c r="V81" s="180" t="str">
        <f t="shared" si="15"/>
        <v>OKE</v>
      </c>
      <c r="W81" s="331" t="s">
        <v>192</v>
      </c>
      <c r="X81" s="332">
        <v>1</v>
      </c>
      <c r="Y81" s="332" t="s">
        <v>1513</v>
      </c>
      <c r="Z81" s="332" t="s">
        <v>128</v>
      </c>
      <c r="AA81" s="248">
        <v>385</v>
      </c>
      <c r="AB81" s="333">
        <v>204</v>
      </c>
      <c r="AC81" s="333">
        <v>52.987012987013003</v>
      </c>
      <c r="AD81" s="333">
        <v>172</v>
      </c>
      <c r="AE81" s="333">
        <v>44.675324675324703</v>
      </c>
      <c r="AF81" s="247" t="s">
        <v>1514</v>
      </c>
    </row>
    <row r="82" spans="1:32">
      <c r="A82" s="279">
        <v>73</v>
      </c>
      <c r="B82" s="584" t="s">
        <v>103</v>
      </c>
      <c r="C82" s="585">
        <v>3</v>
      </c>
      <c r="D82" s="585" t="s">
        <v>1502</v>
      </c>
      <c r="E82" s="585" t="s">
        <v>128</v>
      </c>
      <c r="F82" s="248">
        <v>385</v>
      </c>
      <c r="G82" s="247">
        <v>144</v>
      </c>
      <c r="H82" s="249">
        <v>37.402597402597401</v>
      </c>
      <c r="I82" s="247">
        <v>134</v>
      </c>
      <c r="J82" s="249">
        <v>34.805194805194809</v>
      </c>
      <c r="K82" s="250" t="s">
        <v>1494</v>
      </c>
      <c r="M82" s="178" t="str">
        <f t="shared" si="8"/>
        <v>K</v>
      </c>
      <c r="N82" s="178" t="str">
        <f t="shared" si="9"/>
        <v>K</v>
      </c>
      <c r="O82" s="178"/>
      <c r="P82" s="184">
        <f t="shared" si="10"/>
        <v>37.402597402597401</v>
      </c>
      <c r="Q82" s="184">
        <f t="shared" si="11"/>
        <v>34.805194805194809</v>
      </c>
      <c r="R82" s="180"/>
      <c r="S82" s="180" t="str">
        <f t="shared" si="12"/>
        <v>BETUL</v>
      </c>
      <c r="T82" s="180" t="str">
        <f t="shared" si="13"/>
        <v>BETUL</v>
      </c>
      <c r="U82" s="180" t="str">
        <f t="shared" si="14"/>
        <v>OKE</v>
      </c>
      <c r="V82" s="180" t="str">
        <f t="shared" si="15"/>
        <v>OKE</v>
      </c>
      <c r="W82" s="331" t="s">
        <v>192</v>
      </c>
      <c r="X82" s="332">
        <v>1</v>
      </c>
      <c r="Y82" s="332" t="s">
        <v>1516</v>
      </c>
      <c r="Z82" s="332" t="s">
        <v>128</v>
      </c>
      <c r="AA82" s="248">
        <v>385</v>
      </c>
      <c r="AB82" s="333">
        <v>178</v>
      </c>
      <c r="AC82" s="333">
        <v>46.233766233766197</v>
      </c>
      <c r="AD82" s="333">
        <v>162</v>
      </c>
      <c r="AE82" s="333">
        <v>42.077922077922103</v>
      </c>
      <c r="AF82" s="247" t="s">
        <v>1514</v>
      </c>
    </row>
    <row r="83" spans="1:32">
      <c r="A83" s="279">
        <v>74</v>
      </c>
      <c r="B83" s="584" t="s">
        <v>103</v>
      </c>
      <c r="C83" s="585">
        <v>3</v>
      </c>
      <c r="D83" s="585" t="s">
        <v>1499</v>
      </c>
      <c r="E83" s="585" t="s">
        <v>128</v>
      </c>
      <c r="F83" s="248">
        <v>292</v>
      </c>
      <c r="G83" s="247">
        <v>141</v>
      </c>
      <c r="H83" s="249">
        <v>48.287671232876711</v>
      </c>
      <c r="I83" s="247">
        <v>133</v>
      </c>
      <c r="J83" s="249">
        <v>45.547945205479451</v>
      </c>
      <c r="K83" s="250" t="s">
        <v>1488</v>
      </c>
      <c r="M83" s="178" t="str">
        <f t="shared" si="8"/>
        <v>K</v>
      </c>
      <c r="N83" s="178" t="str">
        <f t="shared" si="9"/>
        <v>K</v>
      </c>
      <c r="O83" s="178"/>
      <c r="P83" s="184">
        <f t="shared" si="10"/>
        <v>48.287671232876711</v>
      </c>
      <c r="Q83" s="184">
        <f t="shared" si="11"/>
        <v>45.547945205479451</v>
      </c>
      <c r="R83" s="180"/>
      <c r="S83" s="180" t="str">
        <f t="shared" si="12"/>
        <v>BETUL</v>
      </c>
      <c r="T83" s="180" t="str">
        <f t="shared" si="13"/>
        <v>BETUL</v>
      </c>
      <c r="U83" s="180" t="str">
        <f t="shared" si="14"/>
        <v>OKE</v>
      </c>
      <c r="V83" s="180" t="str">
        <f t="shared" si="15"/>
        <v>OKE</v>
      </c>
      <c r="W83" s="331" t="s">
        <v>192</v>
      </c>
      <c r="X83" s="332">
        <v>1</v>
      </c>
      <c r="Y83" s="332" t="s">
        <v>1518</v>
      </c>
      <c r="Z83" s="332" t="s">
        <v>128</v>
      </c>
      <c r="AA83" s="248">
        <v>385</v>
      </c>
      <c r="AB83" s="333">
        <v>106</v>
      </c>
      <c r="AC83" s="333">
        <v>27.5324675324675</v>
      </c>
      <c r="AD83" s="333">
        <v>88</v>
      </c>
      <c r="AE83" s="333">
        <v>22.8571428571429</v>
      </c>
      <c r="AF83" s="247" t="s">
        <v>1514</v>
      </c>
    </row>
    <row r="84" spans="1:32">
      <c r="A84" s="279">
        <v>75</v>
      </c>
      <c r="B84" s="584" t="s">
        <v>104</v>
      </c>
      <c r="C84" s="585">
        <v>1</v>
      </c>
      <c r="D84" s="585" t="s">
        <v>1505</v>
      </c>
      <c r="E84" s="585" t="s">
        <v>128</v>
      </c>
      <c r="F84" s="248">
        <v>385</v>
      </c>
      <c r="G84" s="247">
        <v>32</v>
      </c>
      <c r="H84" s="249">
        <v>8.3116883116883109</v>
      </c>
      <c r="I84" s="247">
        <v>0</v>
      </c>
      <c r="J84" s="249">
        <v>0</v>
      </c>
      <c r="K84" s="250" t="s">
        <v>1515</v>
      </c>
      <c r="M84" s="178" t="str">
        <f t="shared" si="8"/>
        <v>K</v>
      </c>
      <c r="N84" s="178" t="str">
        <f t="shared" si="9"/>
        <v>K</v>
      </c>
      <c r="O84" s="178"/>
      <c r="P84" s="184">
        <f t="shared" si="10"/>
        <v>8.3116883116883109</v>
      </c>
      <c r="Q84" s="184">
        <f t="shared" si="11"/>
        <v>0</v>
      </c>
      <c r="R84" s="180"/>
      <c r="S84" s="180" t="str">
        <f t="shared" si="12"/>
        <v>BETUL</v>
      </c>
      <c r="T84" s="180" t="str">
        <f t="shared" si="13"/>
        <v>BETUL</v>
      </c>
      <c r="U84" s="180" t="str">
        <f t="shared" si="14"/>
        <v>OKE</v>
      </c>
      <c r="V84" s="180" t="str">
        <f t="shared" si="15"/>
        <v>OKE</v>
      </c>
      <c r="W84" s="331" t="s">
        <v>192</v>
      </c>
      <c r="X84" s="332">
        <v>1</v>
      </c>
      <c r="Y84" s="332" t="s">
        <v>1520</v>
      </c>
      <c r="Z84" s="332" t="s">
        <v>128</v>
      </c>
      <c r="AA84" s="248">
        <v>385</v>
      </c>
      <c r="AB84" s="333">
        <v>191</v>
      </c>
      <c r="AC84" s="333">
        <v>49.610389610389603</v>
      </c>
      <c r="AD84" s="333">
        <v>139</v>
      </c>
      <c r="AE84" s="333">
        <v>36.103896103896098</v>
      </c>
      <c r="AF84" s="247" t="s">
        <v>1521</v>
      </c>
    </row>
    <row r="85" spans="1:32">
      <c r="A85" s="279">
        <v>76</v>
      </c>
      <c r="B85" s="584" t="s">
        <v>104</v>
      </c>
      <c r="C85" s="585">
        <v>1</v>
      </c>
      <c r="D85" s="585" t="s">
        <v>1507</v>
      </c>
      <c r="E85" s="585" t="s">
        <v>128</v>
      </c>
      <c r="F85" s="248">
        <v>385</v>
      </c>
      <c r="G85" s="247">
        <v>115</v>
      </c>
      <c r="H85" s="249">
        <v>29.870129870129869</v>
      </c>
      <c r="I85" s="247">
        <v>19</v>
      </c>
      <c r="J85" s="249">
        <v>4.9350649350649354</v>
      </c>
      <c r="K85" s="250" t="s">
        <v>1517</v>
      </c>
      <c r="M85" s="178" t="str">
        <f t="shared" si="8"/>
        <v>K</v>
      </c>
      <c r="N85" s="178" t="str">
        <f t="shared" si="9"/>
        <v>K</v>
      </c>
      <c r="O85" s="178"/>
      <c r="P85" s="184">
        <f t="shared" si="10"/>
        <v>29.870129870129869</v>
      </c>
      <c r="Q85" s="184">
        <f t="shared" si="11"/>
        <v>4.9350649350649354</v>
      </c>
      <c r="R85" s="180"/>
      <c r="S85" s="180" t="str">
        <f t="shared" si="12"/>
        <v>BETUL</v>
      </c>
      <c r="T85" s="180" t="str">
        <f t="shared" si="13"/>
        <v>BETUL</v>
      </c>
      <c r="U85" s="180" t="str">
        <f t="shared" si="14"/>
        <v>OKE</v>
      </c>
      <c r="V85" s="180" t="str">
        <f t="shared" si="15"/>
        <v>OKE</v>
      </c>
      <c r="W85" s="331" t="s">
        <v>192</v>
      </c>
      <c r="X85" s="332">
        <v>1</v>
      </c>
      <c r="Y85" s="332" t="s">
        <v>1522</v>
      </c>
      <c r="Z85" s="332" t="s">
        <v>128</v>
      </c>
      <c r="AA85" s="248">
        <v>385</v>
      </c>
      <c r="AB85" s="333">
        <v>164</v>
      </c>
      <c r="AC85" s="333">
        <v>42.597402597402599</v>
      </c>
      <c r="AD85" s="333">
        <v>150</v>
      </c>
      <c r="AE85" s="333">
        <v>38.961038961039002</v>
      </c>
      <c r="AF85" s="247" t="s">
        <v>1523</v>
      </c>
    </row>
    <row r="86" spans="1:32">
      <c r="A86" s="279">
        <v>77</v>
      </c>
      <c r="B86" s="584" t="s">
        <v>104</v>
      </c>
      <c r="C86" s="585">
        <v>1</v>
      </c>
      <c r="D86" s="585" t="s">
        <v>1509</v>
      </c>
      <c r="E86" s="585" t="s">
        <v>128</v>
      </c>
      <c r="F86" s="248">
        <v>385</v>
      </c>
      <c r="G86" s="247">
        <v>83</v>
      </c>
      <c r="H86" s="249">
        <v>21.558441558441558</v>
      </c>
      <c r="I86" s="247">
        <v>81</v>
      </c>
      <c r="J86" s="249">
        <v>21.038961038961038</v>
      </c>
      <c r="K86" s="250" t="s">
        <v>1519</v>
      </c>
      <c r="M86" s="178" t="str">
        <f t="shared" si="8"/>
        <v>K</v>
      </c>
      <c r="N86" s="178" t="str">
        <f t="shared" si="9"/>
        <v>K</v>
      </c>
      <c r="O86" s="178"/>
      <c r="P86" s="184">
        <f t="shared" si="10"/>
        <v>21.558441558441558</v>
      </c>
      <c r="Q86" s="184">
        <f t="shared" si="11"/>
        <v>21.038961038961038</v>
      </c>
      <c r="R86" s="180"/>
      <c r="S86" s="180" t="str">
        <f t="shared" si="12"/>
        <v>BETUL</v>
      </c>
      <c r="T86" s="180" t="str">
        <f t="shared" si="13"/>
        <v>BETUL</v>
      </c>
      <c r="U86" s="180" t="str">
        <f t="shared" si="14"/>
        <v>OKE</v>
      </c>
      <c r="V86" s="180" t="str">
        <f t="shared" si="15"/>
        <v>OKE</v>
      </c>
      <c r="W86" s="331" t="s">
        <v>192</v>
      </c>
      <c r="X86" s="332">
        <v>1</v>
      </c>
      <c r="Y86" s="332" t="s">
        <v>1525</v>
      </c>
      <c r="Z86" s="332" t="s">
        <v>128</v>
      </c>
      <c r="AA86" s="248">
        <v>385</v>
      </c>
      <c r="AB86" s="333">
        <v>174</v>
      </c>
      <c r="AC86" s="333">
        <v>45.194805194805198</v>
      </c>
      <c r="AD86" s="333">
        <v>164</v>
      </c>
      <c r="AE86" s="333">
        <v>42.597402597402599</v>
      </c>
      <c r="AF86" s="247" t="s">
        <v>1526</v>
      </c>
    </row>
    <row r="87" spans="1:32">
      <c r="A87" s="279">
        <v>78</v>
      </c>
      <c r="B87" s="584" t="s">
        <v>104</v>
      </c>
      <c r="C87" s="585">
        <v>1</v>
      </c>
      <c r="D87" s="585" t="s">
        <v>1510</v>
      </c>
      <c r="E87" s="585" t="s">
        <v>128</v>
      </c>
      <c r="F87" s="248">
        <v>385</v>
      </c>
      <c r="G87" s="247">
        <v>82</v>
      </c>
      <c r="H87" s="249">
        <v>21.298701298701296</v>
      </c>
      <c r="I87" s="247">
        <v>82</v>
      </c>
      <c r="J87" s="249">
        <v>21.298701298701296</v>
      </c>
      <c r="K87" s="250" t="s">
        <v>1511</v>
      </c>
      <c r="M87" s="178" t="str">
        <f t="shared" si="8"/>
        <v>K</v>
      </c>
      <c r="N87" s="178" t="str">
        <f t="shared" si="9"/>
        <v>K</v>
      </c>
      <c r="O87" s="178"/>
      <c r="P87" s="184">
        <f t="shared" si="10"/>
        <v>21.298701298701296</v>
      </c>
      <c r="Q87" s="184">
        <f t="shared" si="11"/>
        <v>21.298701298701296</v>
      </c>
      <c r="R87" s="180"/>
      <c r="S87" s="180" t="str">
        <f t="shared" si="12"/>
        <v>BETUL</v>
      </c>
      <c r="T87" s="180" t="str">
        <f t="shared" si="13"/>
        <v>BETUL</v>
      </c>
      <c r="U87" s="180" t="str">
        <f t="shared" si="14"/>
        <v>OKE</v>
      </c>
      <c r="V87" s="180" t="str">
        <f t="shared" si="15"/>
        <v>OKE</v>
      </c>
      <c r="W87" s="331" t="s">
        <v>192</v>
      </c>
      <c r="X87" s="332">
        <v>2</v>
      </c>
      <c r="Y87" s="332" t="s">
        <v>1527</v>
      </c>
      <c r="Z87" s="332" t="s">
        <v>128</v>
      </c>
      <c r="AA87" s="248">
        <v>385</v>
      </c>
      <c r="AB87" s="333">
        <v>93</v>
      </c>
      <c r="AC87" s="333">
        <v>24.1558441558442</v>
      </c>
      <c r="AD87" s="333">
        <v>55</v>
      </c>
      <c r="AE87" s="333">
        <v>14.285714285714301</v>
      </c>
      <c r="AF87" s="247" t="s">
        <v>1528</v>
      </c>
    </row>
    <row r="88" spans="1:32">
      <c r="A88" s="279">
        <v>79</v>
      </c>
      <c r="B88" s="584" t="s">
        <v>104</v>
      </c>
      <c r="C88" s="585">
        <v>1</v>
      </c>
      <c r="D88" s="585" t="s">
        <v>1516</v>
      </c>
      <c r="E88" s="585" t="s">
        <v>128</v>
      </c>
      <c r="F88" s="248">
        <v>385</v>
      </c>
      <c r="G88" s="247">
        <v>143</v>
      </c>
      <c r="H88" s="249">
        <v>37.142857142857146</v>
      </c>
      <c r="I88" s="247">
        <v>122</v>
      </c>
      <c r="J88" s="249">
        <v>31.688311688311689</v>
      </c>
      <c r="K88" s="250" t="s">
        <v>547</v>
      </c>
      <c r="M88" s="178" t="str">
        <f t="shared" si="8"/>
        <v>K</v>
      </c>
      <c r="N88" s="178" t="str">
        <f t="shared" si="9"/>
        <v>K</v>
      </c>
      <c r="O88" s="178"/>
      <c r="P88" s="184">
        <f t="shared" si="10"/>
        <v>37.142857142857146</v>
      </c>
      <c r="Q88" s="184">
        <f t="shared" si="11"/>
        <v>31.688311688311689</v>
      </c>
      <c r="R88" s="180"/>
      <c r="S88" s="180" t="str">
        <f t="shared" si="12"/>
        <v>BETUL</v>
      </c>
      <c r="T88" s="180" t="str">
        <f t="shared" si="13"/>
        <v>BETUL</v>
      </c>
      <c r="U88" s="180" t="str">
        <f t="shared" si="14"/>
        <v>OKE</v>
      </c>
      <c r="V88" s="180" t="str">
        <f t="shared" si="15"/>
        <v>OKE</v>
      </c>
      <c r="W88" s="331" t="s">
        <v>192</v>
      </c>
      <c r="X88" s="332">
        <v>2</v>
      </c>
      <c r="Y88" s="332" t="s">
        <v>1529</v>
      </c>
      <c r="Z88" s="332" t="s">
        <v>128</v>
      </c>
      <c r="AA88" s="248">
        <v>385</v>
      </c>
      <c r="AB88" s="333">
        <v>26</v>
      </c>
      <c r="AC88" s="333">
        <v>6.7532467532467502</v>
      </c>
      <c r="AD88" s="333">
        <v>25</v>
      </c>
      <c r="AE88" s="333">
        <v>6.4935064935064899</v>
      </c>
      <c r="AF88" s="247" t="s">
        <v>1523</v>
      </c>
    </row>
    <row r="89" spans="1:32">
      <c r="A89" s="279">
        <v>80</v>
      </c>
      <c r="B89" s="584" t="s">
        <v>104</v>
      </c>
      <c r="C89" s="585">
        <v>1</v>
      </c>
      <c r="D89" s="585" t="s">
        <v>1518</v>
      </c>
      <c r="E89" s="585" t="s">
        <v>128</v>
      </c>
      <c r="F89" s="248">
        <v>385</v>
      </c>
      <c r="G89" s="247">
        <v>104</v>
      </c>
      <c r="H89" s="249">
        <v>27.012987012987011</v>
      </c>
      <c r="I89" s="247">
        <v>91</v>
      </c>
      <c r="J89" s="249">
        <v>23.636363636363637</v>
      </c>
      <c r="K89" s="250" t="s">
        <v>1524</v>
      </c>
      <c r="M89" s="178" t="str">
        <f t="shared" si="8"/>
        <v>K</v>
      </c>
      <c r="N89" s="178" t="str">
        <f t="shared" si="9"/>
        <v>K</v>
      </c>
      <c r="O89" s="178"/>
      <c r="P89" s="184">
        <f t="shared" si="10"/>
        <v>27.012987012987011</v>
      </c>
      <c r="Q89" s="184">
        <f t="shared" si="11"/>
        <v>23.636363636363637</v>
      </c>
      <c r="R89" s="180"/>
      <c r="S89" s="180" t="str">
        <f t="shared" si="12"/>
        <v>BETUL</v>
      </c>
      <c r="T89" s="180" t="str">
        <f t="shared" si="13"/>
        <v>BETUL</v>
      </c>
      <c r="U89" s="180" t="str">
        <f t="shared" si="14"/>
        <v>OKE</v>
      </c>
      <c r="V89" s="180" t="str">
        <f t="shared" si="15"/>
        <v>OKE</v>
      </c>
      <c r="W89" s="331" t="s">
        <v>192</v>
      </c>
      <c r="X89" s="332">
        <v>2</v>
      </c>
      <c r="Y89" s="332" t="s">
        <v>1530</v>
      </c>
      <c r="Z89" s="332" t="s">
        <v>128</v>
      </c>
      <c r="AA89" s="248">
        <v>385</v>
      </c>
      <c r="AB89" s="333">
        <v>99</v>
      </c>
      <c r="AC89" s="333">
        <v>25.714285714285701</v>
      </c>
      <c r="AD89" s="333">
        <v>88</v>
      </c>
      <c r="AE89" s="333">
        <v>22.8571428571429</v>
      </c>
      <c r="AF89" s="247" t="s">
        <v>1511</v>
      </c>
    </row>
    <row r="90" spans="1:32">
      <c r="A90" s="279">
        <v>81</v>
      </c>
      <c r="B90" s="584" t="s">
        <v>104</v>
      </c>
      <c r="C90" s="585">
        <v>1</v>
      </c>
      <c r="D90" s="585" t="s">
        <v>1520</v>
      </c>
      <c r="E90" s="585" t="s">
        <v>128</v>
      </c>
      <c r="F90" s="248">
        <v>385</v>
      </c>
      <c r="G90" s="247">
        <v>136</v>
      </c>
      <c r="H90" s="249">
        <v>35.324675324675326</v>
      </c>
      <c r="I90" s="247">
        <v>130</v>
      </c>
      <c r="J90" s="249">
        <v>33.766233766233768</v>
      </c>
      <c r="K90" s="250" t="s">
        <v>1526</v>
      </c>
      <c r="M90" s="178" t="str">
        <f t="shared" si="8"/>
        <v>K</v>
      </c>
      <c r="N90" s="178" t="str">
        <f t="shared" si="9"/>
        <v>K</v>
      </c>
      <c r="O90" s="178"/>
      <c r="P90" s="184">
        <f t="shared" si="10"/>
        <v>35.324675324675326</v>
      </c>
      <c r="Q90" s="184">
        <f t="shared" si="11"/>
        <v>33.766233766233768</v>
      </c>
      <c r="R90" s="180"/>
      <c r="S90" s="180" t="str">
        <f t="shared" si="12"/>
        <v>BETUL</v>
      </c>
      <c r="T90" s="180" t="str">
        <f t="shared" si="13"/>
        <v>BETUL</v>
      </c>
      <c r="U90" s="180" t="str">
        <f t="shared" si="14"/>
        <v>OKE</v>
      </c>
      <c r="V90" s="180" t="str">
        <f t="shared" si="15"/>
        <v>OKE</v>
      </c>
      <c r="W90" s="331" t="s">
        <v>192</v>
      </c>
      <c r="X90" s="332">
        <v>2</v>
      </c>
      <c r="Y90" s="332" t="s">
        <v>1532</v>
      </c>
      <c r="Z90" s="332" t="s">
        <v>128</v>
      </c>
      <c r="AA90" s="248">
        <v>385</v>
      </c>
      <c r="AB90" s="333">
        <v>178</v>
      </c>
      <c r="AC90" s="333">
        <v>46.233766233766197</v>
      </c>
      <c r="AD90" s="333">
        <v>158</v>
      </c>
      <c r="AE90" s="333">
        <v>41.038961038960998</v>
      </c>
      <c r="AF90" s="247" t="s">
        <v>1528</v>
      </c>
    </row>
    <row r="91" spans="1:32">
      <c r="A91" s="279">
        <v>82</v>
      </c>
      <c r="B91" s="584" t="s">
        <v>104</v>
      </c>
      <c r="C91" s="585">
        <v>1</v>
      </c>
      <c r="D91" s="585" t="s">
        <v>1522</v>
      </c>
      <c r="E91" s="585" t="s">
        <v>128</v>
      </c>
      <c r="F91" s="248">
        <v>385</v>
      </c>
      <c r="G91" s="247">
        <v>158</v>
      </c>
      <c r="H91" s="249">
        <v>41.038961038961041</v>
      </c>
      <c r="I91" s="247">
        <v>139</v>
      </c>
      <c r="J91" s="249">
        <v>36.103896103896105</v>
      </c>
      <c r="K91" s="250" t="s">
        <v>1531</v>
      </c>
      <c r="M91" s="178" t="str">
        <f t="shared" si="8"/>
        <v>K</v>
      </c>
      <c r="N91" s="178" t="str">
        <f t="shared" si="9"/>
        <v>K</v>
      </c>
      <c r="O91" s="178"/>
      <c r="P91" s="184">
        <f t="shared" si="10"/>
        <v>41.038961038961041</v>
      </c>
      <c r="Q91" s="184">
        <f t="shared" si="11"/>
        <v>36.103896103896105</v>
      </c>
      <c r="R91" s="180"/>
      <c r="S91" s="180" t="str">
        <f t="shared" si="12"/>
        <v>BETUL</v>
      </c>
      <c r="T91" s="180" t="str">
        <f t="shared" si="13"/>
        <v>BETUL</v>
      </c>
      <c r="U91" s="180" t="str">
        <f t="shared" si="14"/>
        <v>OKE</v>
      </c>
      <c r="V91" s="180" t="str">
        <f t="shared" si="15"/>
        <v>OKE</v>
      </c>
      <c r="W91" s="331" t="s">
        <v>192</v>
      </c>
      <c r="X91" s="332">
        <v>2</v>
      </c>
      <c r="Y91" s="332" t="s">
        <v>1534</v>
      </c>
      <c r="Z91" s="332" t="s">
        <v>128</v>
      </c>
      <c r="AA91" s="248">
        <v>385</v>
      </c>
      <c r="AB91" s="333">
        <v>120</v>
      </c>
      <c r="AC91" s="333">
        <v>31.168831168831201</v>
      </c>
      <c r="AD91" s="333">
        <v>111</v>
      </c>
      <c r="AE91" s="333">
        <v>28.831168831168799</v>
      </c>
      <c r="AF91" s="247" t="s">
        <v>1514</v>
      </c>
    </row>
    <row r="92" spans="1:32">
      <c r="A92" s="279">
        <v>83</v>
      </c>
      <c r="B92" s="584" t="s">
        <v>104</v>
      </c>
      <c r="C92" s="585">
        <v>1</v>
      </c>
      <c r="D92" s="585" t="s">
        <v>1525</v>
      </c>
      <c r="E92" s="585" t="s">
        <v>128</v>
      </c>
      <c r="F92" s="248">
        <v>385</v>
      </c>
      <c r="G92" s="247">
        <v>249</v>
      </c>
      <c r="H92" s="249">
        <v>64.675324675324674</v>
      </c>
      <c r="I92" s="247">
        <v>165</v>
      </c>
      <c r="J92" s="249">
        <v>42.857142857142854</v>
      </c>
      <c r="K92" s="250" t="s">
        <v>1533</v>
      </c>
      <c r="M92" s="178" t="str">
        <f t="shared" si="8"/>
        <v>K</v>
      </c>
      <c r="N92" s="178" t="str">
        <f t="shared" si="9"/>
        <v>K</v>
      </c>
      <c r="O92" s="178"/>
      <c r="P92" s="184">
        <f t="shared" si="10"/>
        <v>64.675324675324674</v>
      </c>
      <c r="Q92" s="184">
        <f t="shared" si="11"/>
        <v>42.857142857142854</v>
      </c>
      <c r="R92" s="180"/>
      <c r="S92" s="180" t="str">
        <f t="shared" si="12"/>
        <v>BETUL</v>
      </c>
      <c r="T92" s="180" t="str">
        <f t="shared" si="13"/>
        <v>BETUL</v>
      </c>
      <c r="U92" s="180" t="str">
        <f t="shared" si="14"/>
        <v>OKE</v>
      </c>
      <c r="V92" s="180" t="str">
        <f t="shared" si="15"/>
        <v>OKE</v>
      </c>
      <c r="W92" s="331" t="s">
        <v>192</v>
      </c>
      <c r="X92" s="332">
        <v>2</v>
      </c>
      <c r="Y92" s="332" t="s">
        <v>1536</v>
      </c>
      <c r="Z92" s="332" t="s">
        <v>128</v>
      </c>
      <c r="AA92" s="248">
        <v>385</v>
      </c>
      <c r="AB92" s="333">
        <v>112</v>
      </c>
      <c r="AC92" s="333">
        <v>29.090909090909101</v>
      </c>
      <c r="AD92" s="333">
        <v>110</v>
      </c>
      <c r="AE92" s="333">
        <v>28.571428571428601</v>
      </c>
      <c r="AF92" s="247" t="s">
        <v>1521</v>
      </c>
    </row>
    <row r="93" spans="1:32">
      <c r="A93" s="279">
        <v>84</v>
      </c>
      <c r="B93" s="584" t="s">
        <v>104</v>
      </c>
      <c r="C93" s="585">
        <v>1</v>
      </c>
      <c r="D93" s="585" t="s">
        <v>1503</v>
      </c>
      <c r="E93" s="585" t="s">
        <v>128</v>
      </c>
      <c r="F93" s="248">
        <v>385</v>
      </c>
      <c r="G93" s="247">
        <v>23</v>
      </c>
      <c r="H93" s="249">
        <v>5.9740259740259738</v>
      </c>
      <c r="I93" s="247">
        <v>23</v>
      </c>
      <c r="J93" s="249">
        <v>5.9740259740259738</v>
      </c>
      <c r="K93" s="250" t="s">
        <v>1512</v>
      </c>
      <c r="M93" s="178" t="str">
        <f t="shared" si="8"/>
        <v>K</v>
      </c>
      <c r="N93" s="178" t="str">
        <f t="shared" si="9"/>
        <v>K</v>
      </c>
      <c r="O93" s="178"/>
      <c r="P93" s="184">
        <f t="shared" si="10"/>
        <v>5.9740259740259738</v>
      </c>
      <c r="Q93" s="184">
        <f t="shared" si="11"/>
        <v>5.9740259740259738</v>
      </c>
      <c r="R93" s="180"/>
      <c r="S93" s="180" t="str">
        <f t="shared" si="12"/>
        <v>BETUL</v>
      </c>
      <c r="T93" s="180" t="str">
        <f t="shared" si="13"/>
        <v>BETUL</v>
      </c>
      <c r="U93" s="180" t="str">
        <f t="shared" si="14"/>
        <v>OKE</v>
      </c>
      <c r="V93" s="180" t="str">
        <f t="shared" si="15"/>
        <v>OKE</v>
      </c>
      <c r="W93" s="331" t="s">
        <v>192</v>
      </c>
      <c r="X93" s="332">
        <v>2</v>
      </c>
      <c r="Y93" s="332" t="s">
        <v>1537</v>
      </c>
      <c r="Z93" s="332" t="s">
        <v>128</v>
      </c>
      <c r="AA93" s="248">
        <v>385</v>
      </c>
      <c r="AB93" s="333">
        <v>39</v>
      </c>
      <c r="AC93" s="333">
        <v>10.129870129870101</v>
      </c>
      <c r="AD93" s="333">
        <v>39</v>
      </c>
      <c r="AE93" s="333">
        <v>10.129870129870101</v>
      </c>
      <c r="AF93" s="247" t="s">
        <v>1538</v>
      </c>
    </row>
    <row r="94" spans="1:32">
      <c r="A94" s="279">
        <v>85</v>
      </c>
      <c r="B94" s="584" t="s">
        <v>104</v>
      </c>
      <c r="C94" s="585">
        <v>2</v>
      </c>
      <c r="D94" s="585" t="s">
        <v>1527</v>
      </c>
      <c r="E94" s="585" t="s">
        <v>128</v>
      </c>
      <c r="F94" s="248">
        <v>385</v>
      </c>
      <c r="G94" s="247">
        <v>79</v>
      </c>
      <c r="H94" s="249">
        <v>20.519480519480521</v>
      </c>
      <c r="I94" s="247">
        <v>65</v>
      </c>
      <c r="J94" s="249">
        <v>16.883116883116884</v>
      </c>
      <c r="K94" s="250" t="s">
        <v>1535</v>
      </c>
      <c r="M94" s="178" t="str">
        <f t="shared" si="8"/>
        <v>K</v>
      </c>
      <c r="N94" s="178" t="str">
        <f t="shared" si="9"/>
        <v>K</v>
      </c>
      <c r="O94" s="178"/>
      <c r="P94" s="184">
        <f t="shared" si="10"/>
        <v>20.519480519480521</v>
      </c>
      <c r="Q94" s="184">
        <f t="shared" si="11"/>
        <v>16.883116883116884</v>
      </c>
      <c r="R94" s="180"/>
      <c r="S94" s="180" t="str">
        <f t="shared" si="12"/>
        <v>BETUL</v>
      </c>
      <c r="T94" s="180" t="str">
        <f t="shared" si="13"/>
        <v>BETUL</v>
      </c>
      <c r="U94" s="180" t="str">
        <f t="shared" si="14"/>
        <v>OKE</v>
      </c>
      <c r="V94" s="180" t="str">
        <f t="shared" si="15"/>
        <v>OKE</v>
      </c>
      <c r="W94" s="331" t="s">
        <v>192</v>
      </c>
      <c r="X94" s="332">
        <v>2</v>
      </c>
      <c r="Y94" s="332" t="s">
        <v>1539</v>
      </c>
      <c r="Z94" s="332" t="s">
        <v>128</v>
      </c>
      <c r="AA94" s="248">
        <v>385</v>
      </c>
      <c r="AB94" s="333">
        <v>32</v>
      </c>
      <c r="AC94" s="333">
        <v>8.3116883116883091</v>
      </c>
      <c r="AD94" s="333">
        <v>32</v>
      </c>
      <c r="AE94" s="333">
        <v>8.3116883116883091</v>
      </c>
      <c r="AF94" s="247" t="s">
        <v>1508</v>
      </c>
    </row>
    <row r="95" spans="1:32">
      <c r="A95" s="279">
        <v>86</v>
      </c>
      <c r="B95" s="584" t="s">
        <v>104</v>
      </c>
      <c r="C95" s="585">
        <v>2</v>
      </c>
      <c r="D95" s="585" t="s">
        <v>1529</v>
      </c>
      <c r="E95" s="585" t="s">
        <v>128</v>
      </c>
      <c r="F95" s="248">
        <v>385</v>
      </c>
      <c r="G95" s="247">
        <v>22</v>
      </c>
      <c r="H95" s="249">
        <v>5.7142857142857144</v>
      </c>
      <c r="I95" s="247">
        <v>22</v>
      </c>
      <c r="J95" s="249">
        <v>5.7142857142857144</v>
      </c>
      <c r="K95" s="250" t="s">
        <v>1531</v>
      </c>
      <c r="M95" s="178" t="str">
        <f t="shared" si="8"/>
        <v>K</v>
      </c>
      <c r="N95" s="178" t="str">
        <f t="shared" si="9"/>
        <v>K</v>
      </c>
      <c r="O95" s="178"/>
      <c r="P95" s="184">
        <f t="shared" si="10"/>
        <v>5.7142857142857144</v>
      </c>
      <c r="Q95" s="184">
        <f t="shared" si="11"/>
        <v>5.7142857142857144</v>
      </c>
      <c r="R95" s="180"/>
      <c r="S95" s="180" t="str">
        <f t="shared" si="12"/>
        <v>BETUL</v>
      </c>
      <c r="T95" s="180" t="str">
        <f t="shared" si="13"/>
        <v>BETUL</v>
      </c>
      <c r="U95" s="180" t="str">
        <f t="shared" si="14"/>
        <v>OKE</v>
      </c>
      <c r="V95" s="180" t="str">
        <f t="shared" si="15"/>
        <v>OKE</v>
      </c>
      <c r="W95" s="331" t="s">
        <v>192</v>
      </c>
      <c r="X95" s="332">
        <v>2</v>
      </c>
      <c r="Y95" s="332" t="s">
        <v>1540</v>
      </c>
      <c r="Z95" s="332" t="s">
        <v>128</v>
      </c>
      <c r="AA95" s="248">
        <v>385</v>
      </c>
      <c r="AB95" s="333">
        <v>158</v>
      </c>
      <c r="AC95" s="333">
        <v>41.038961038960998</v>
      </c>
      <c r="AD95" s="333">
        <v>153</v>
      </c>
      <c r="AE95" s="333">
        <v>39.740259740259702</v>
      </c>
      <c r="AF95" s="247" t="s">
        <v>1541</v>
      </c>
    </row>
    <row r="96" spans="1:32">
      <c r="A96" s="279">
        <v>87</v>
      </c>
      <c r="B96" s="584" t="s">
        <v>104</v>
      </c>
      <c r="C96" s="585">
        <v>2</v>
      </c>
      <c r="D96" s="585" t="s">
        <v>1530</v>
      </c>
      <c r="E96" s="585" t="s">
        <v>128</v>
      </c>
      <c r="F96" s="248">
        <v>385</v>
      </c>
      <c r="G96" s="247">
        <v>72</v>
      </c>
      <c r="H96" s="249">
        <v>18.7012987012987</v>
      </c>
      <c r="I96" s="247">
        <v>0</v>
      </c>
      <c r="J96" s="249">
        <v>0</v>
      </c>
      <c r="K96" s="250" t="s">
        <v>1517</v>
      </c>
      <c r="M96" s="178" t="str">
        <f t="shared" si="8"/>
        <v>K</v>
      </c>
      <c r="N96" s="178" t="str">
        <f t="shared" si="9"/>
        <v>K</v>
      </c>
      <c r="O96" s="178"/>
      <c r="P96" s="184">
        <f t="shared" si="10"/>
        <v>18.7012987012987</v>
      </c>
      <c r="Q96" s="184">
        <f t="shared" si="11"/>
        <v>0</v>
      </c>
      <c r="R96" s="180"/>
      <c r="S96" s="180" t="str">
        <f t="shared" si="12"/>
        <v>BETUL</v>
      </c>
      <c r="T96" s="180" t="str">
        <f t="shared" si="13"/>
        <v>BETUL</v>
      </c>
      <c r="U96" s="180" t="str">
        <f t="shared" si="14"/>
        <v>OKE</v>
      </c>
      <c r="V96" s="180" t="str">
        <f t="shared" si="15"/>
        <v>OKE</v>
      </c>
      <c r="W96" s="331" t="s">
        <v>192</v>
      </c>
      <c r="X96" s="332">
        <v>2</v>
      </c>
      <c r="Y96" s="332" t="s">
        <v>1542</v>
      </c>
      <c r="Z96" s="332" t="s">
        <v>128</v>
      </c>
      <c r="AA96" s="248">
        <v>385</v>
      </c>
      <c r="AB96" s="333">
        <v>213</v>
      </c>
      <c r="AC96" s="333">
        <v>55.324675324675297</v>
      </c>
      <c r="AD96" s="333">
        <v>191</v>
      </c>
      <c r="AE96" s="333">
        <v>49.610389610389603</v>
      </c>
      <c r="AF96" s="247" t="s">
        <v>1543</v>
      </c>
    </row>
    <row r="97" spans="1:32">
      <c r="A97" s="279">
        <v>88</v>
      </c>
      <c r="B97" s="584" t="s">
        <v>104</v>
      </c>
      <c r="C97" s="585">
        <v>2</v>
      </c>
      <c r="D97" s="585" t="s">
        <v>1532</v>
      </c>
      <c r="E97" s="585" t="s">
        <v>128</v>
      </c>
      <c r="F97" s="248">
        <v>385</v>
      </c>
      <c r="G97" s="247">
        <v>139</v>
      </c>
      <c r="H97" s="249">
        <v>36.103896103896105</v>
      </c>
      <c r="I97" s="247">
        <v>128</v>
      </c>
      <c r="J97" s="249">
        <v>33.246753246753244</v>
      </c>
      <c r="K97" s="250" t="s">
        <v>1457</v>
      </c>
      <c r="M97" s="178" t="str">
        <f t="shared" si="8"/>
        <v>K</v>
      </c>
      <c r="N97" s="178" t="str">
        <f t="shared" si="9"/>
        <v>K</v>
      </c>
      <c r="O97" s="178"/>
      <c r="P97" s="184">
        <f t="shared" si="10"/>
        <v>36.103896103896105</v>
      </c>
      <c r="Q97" s="184">
        <f t="shared" si="11"/>
        <v>33.246753246753244</v>
      </c>
      <c r="R97" s="180"/>
      <c r="S97" s="180" t="str">
        <f t="shared" si="12"/>
        <v>BETUL</v>
      </c>
      <c r="T97" s="180" t="str">
        <f t="shared" si="13"/>
        <v>BETUL</v>
      </c>
      <c r="U97" s="180" t="str">
        <f t="shared" si="14"/>
        <v>OKE</v>
      </c>
      <c r="V97" s="180" t="str">
        <f t="shared" si="15"/>
        <v>OKE</v>
      </c>
      <c r="W97" s="331" t="s">
        <v>192</v>
      </c>
      <c r="X97" s="332">
        <v>2</v>
      </c>
      <c r="Y97" s="332" t="s">
        <v>1544</v>
      </c>
      <c r="Z97" s="332" t="s">
        <v>128</v>
      </c>
      <c r="AA97" s="248">
        <v>240</v>
      </c>
      <c r="AB97" s="333">
        <v>7</v>
      </c>
      <c r="AC97" s="333">
        <v>2.9166666666666701</v>
      </c>
      <c r="AD97" s="333">
        <v>7</v>
      </c>
      <c r="AE97" s="333">
        <v>2.9166666666666701</v>
      </c>
      <c r="AF97" s="247" t="s">
        <v>1545</v>
      </c>
    </row>
    <row r="98" spans="1:32">
      <c r="A98" s="279">
        <v>89</v>
      </c>
      <c r="B98" s="584" t="s">
        <v>104</v>
      </c>
      <c r="C98" s="585">
        <v>2</v>
      </c>
      <c r="D98" s="585" t="s">
        <v>1534</v>
      </c>
      <c r="E98" s="585" t="s">
        <v>128</v>
      </c>
      <c r="F98" s="248">
        <v>385</v>
      </c>
      <c r="G98" s="247">
        <v>85</v>
      </c>
      <c r="H98" s="249">
        <v>22.077922077922079</v>
      </c>
      <c r="I98" s="247">
        <v>82</v>
      </c>
      <c r="J98" s="249">
        <v>21.298701298701296</v>
      </c>
      <c r="K98" s="250" t="s">
        <v>1524</v>
      </c>
      <c r="M98" s="178" t="str">
        <f t="shared" si="8"/>
        <v>K</v>
      </c>
      <c r="N98" s="178" t="str">
        <f t="shared" si="9"/>
        <v>K</v>
      </c>
      <c r="O98" s="178"/>
      <c r="P98" s="184">
        <f t="shared" si="10"/>
        <v>22.077922077922079</v>
      </c>
      <c r="Q98" s="184">
        <f t="shared" si="11"/>
        <v>21.298701298701296</v>
      </c>
      <c r="R98" s="180"/>
      <c r="S98" s="180" t="str">
        <f t="shared" si="12"/>
        <v>BETUL</v>
      </c>
      <c r="T98" s="180" t="str">
        <f t="shared" si="13"/>
        <v>BETUL</v>
      </c>
      <c r="U98" s="180" t="str">
        <f t="shared" si="14"/>
        <v>OKE</v>
      </c>
      <c r="V98" s="180" t="str">
        <f t="shared" si="15"/>
        <v>OKE</v>
      </c>
      <c r="W98" s="331" t="s">
        <v>192</v>
      </c>
      <c r="X98" s="332">
        <v>3</v>
      </c>
      <c r="Y98" s="332" t="s">
        <v>1547</v>
      </c>
      <c r="Z98" s="332" t="s">
        <v>131</v>
      </c>
      <c r="AA98" s="248">
        <v>425</v>
      </c>
      <c r="AB98" s="333">
        <v>198</v>
      </c>
      <c r="AC98" s="333">
        <v>46.588235294117602</v>
      </c>
      <c r="AD98" s="333">
        <v>208</v>
      </c>
      <c r="AE98" s="333">
        <v>48.941176470588204</v>
      </c>
      <c r="AF98" s="247" t="s">
        <v>1548</v>
      </c>
    </row>
    <row r="99" spans="1:32">
      <c r="A99" s="279">
        <v>90</v>
      </c>
      <c r="B99" s="584" t="s">
        <v>104</v>
      </c>
      <c r="C99" s="585">
        <v>2</v>
      </c>
      <c r="D99" s="585" t="s">
        <v>1536</v>
      </c>
      <c r="E99" s="585" t="s">
        <v>128</v>
      </c>
      <c r="F99" s="248">
        <v>385</v>
      </c>
      <c r="G99" s="247">
        <v>109</v>
      </c>
      <c r="H99" s="249">
        <v>28.311688311688311</v>
      </c>
      <c r="I99" s="247">
        <v>105</v>
      </c>
      <c r="J99" s="249">
        <v>27.27272727272727</v>
      </c>
      <c r="K99" s="250" t="s">
        <v>1526</v>
      </c>
      <c r="M99" s="178" t="str">
        <f t="shared" si="8"/>
        <v>K</v>
      </c>
      <c r="N99" s="178" t="str">
        <f t="shared" si="9"/>
        <v>K</v>
      </c>
      <c r="O99" s="178"/>
      <c r="P99" s="184">
        <f t="shared" si="10"/>
        <v>28.311688311688311</v>
      </c>
      <c r="Q99" s="184">
        <f t="shared" si="11"/>
        <v>27.27272727272727</v>
      </c>
      <c r="R99" s="180"/>
      <c r="S99" s="180" t="str">
        <f t="shared" si="12"/>
        <v>BETUL</v>
      </c>
      <c r="T99" s="180" t="str">
        <f t="shared" si="13"/>
        <v>BETUL</v>
      </c>
      <c r="U99" s="180" t="str">
        <f t="shared" si="14"/>
        <v>OKE</v>
      </c>
      <c r="V99" s="180" t="str">
        <f t="shared" si="15"/>
        <v>OKE</v>
      </c>
      <c r="W99" s="331" t="s">
        <v>192</v>
      </c>
      <c r="X99" s="332">
        <v>3</v>
      </c>
      <c r="Y99" s="332" t="s">
        <v>1549</v>
      </c>
      <c r="Z99" s="332" t="s">
        <v>131</v>
      </c>
      <c r="AA99" s="248">
        <v>425</v>
      </c>
      <c r="AB99" s="333">
        <v>141</v>
      </c>
      <c r="AC99" s="333">
        <v>33.176470588235297</v>
      </c>
      <c r="AD99" s="333">
        <v>138</v>
      </c>
      <c r="AE99" s="333">
        <v>32.470588235294102</v>
      </c>
      <c r="AF99" s="247" t="s">
        <v>1550</v>
      </c>
    </row>
    <row r="100" spans="1:32">
      <c r="A100" s="279">
        <v>91</v>
      </c>
      <c r="B100" s="584" t="s">
        <v>104</v>
      </c>
      <c r="C100" s="585">
        <v>2</v>
      </c>
      <c r="D100" s="585" t="s">
        <v>1537</v>
      </c>
      <c r="E100" s="585" t="s">
        <v>128</v>
      </c>
      <c r="F100" s="248">
        <v>385</v>
      </c>
      <c r="G100" s="247">
        <v>45</v>
      </c>
      <c r="H100" s="249">
        <v>11.688311688311687</v>
      </c>
      <c r="I100" s="247">
        <v>32</v>
      </c>
      <c r="J100" s="249">
        <v>8.3116883116883109</v>
      </c>
      <c r="K100" s="250" t="s">
        <v>1546</v>
      </c>
      <c r="M100" s="178" t="str">
        <f t="shared" si="8"/>
        <v>K</v>
      </c>
      <c r="N100" s="178" t="str">
        <f t="shared" si="9"/>
        <v>K</v>
      </c>
      <c r="O100" s="178"/>
      <c r="P100" s="184">
        <f t="shared" si="10"/>
        <v>11.688311688311687</v>
      </c>
      <c r="Q100" s="184">
        <f t="shared" si="11"/>
        <v>8.3116883116883109</v>
      </c>
      <c r="R100" s="180"/>
      <c r="S100" s="180" t="str">
        <f t="shared" si="12"/>
        <v>BETUL</v>
      </c>
      <c r="T100" s="180" t="str">
        <f t="shared" si="13"/>
        <v>BETUL</v>
      </c>
      <c r="U100" s="180" t="str">
        <f t="shared" si="14"/>
        <v>OKE</v>
      </c>
      <c r="V100" s="180" t="str">
        <f t="shared" si="15"/>
        <v>OKE</v>
      </c>
      <c r="W100" s="331" t="s">
        <v>192</v>
      </c>
      <c r="X100" s="332">
        <v>3</v>
      </c>
      <c r="Y100" s="332" t="s">
        <v>1551</v>
      </c>
      <c r="Z100" s="332" t="s">
        <v>131</v>
      </c>
      <c r="AA100" s="248">
        <v>425</v>
      </c>
      <c r="AB100" s="333">
        <v>196</v>
      </c>
      <c r="AC100" s="333">
        <v>46.117647058823501</v>
      </c>
      <c r="AD100" s="333">
        <v>219</v>
      </c>
      <c r="AE100" s="333">
        <v>51.529411764705898</v>
      </c>
      <c r="AF100" s="247" t="s">
        <v>1552</v>
      </c>
    </row>
    <row r="101" spans="1:32">
      <c r="A101" s="279">
        <v>92</v>
      </c>
      <c r="B101" s="584" t="s">
        <v>104</v>
      </c>
      <c r="C101" s="585">
        <v>2</v>
      </c>
      <c r="D101" s="585" t="s">
        <v>1539</v>
      </c>
      <c r="E101" s="585" t="s">
        <v>128</v>
      </c>
      <c r="F101" s="248">
        <v>385</v>
      </c>
      <c r="G101" s="247">
        <v>60</v>
      </c>
      <c r="H101" s="249">
        <v>15.584415584415584</v>
      </c>
      <c r="I101" s="247">
        <v>51</v>
      </c>
      <c r="J101" s="249">
        <v>13.246753246753245</v>
      </c>
      <c r="K101" s="250" t="s">
        <v>1519</v>
      </c>
      <c r="M101" s="178" t="str">
        <f t="shared" si="8"/>
        <v>K</v>
      </c>
      <c r="N101" s="178" t="str">
        <f t="shared" si="9"/>
        <v>K</v>
      </c>
      <c r="O101" s="178"/>
      <c r="P101" s="184">
        <f t="shared" si="10"/>
        <v>15.584415584415584</v>
      </c>
      <c r="Q101" s="184">
        <f t="shared" si="11"/>
        <v>13.246753246753245</v>
      </c>
      <c r="R101" s="180"/>
      <c r="S101" s="180" t="str">
        <f t="shared" si="12"/>
        <v>BETUL</v>
      </c>
      <c r="T101" s="180" t="str">
        <f t="shared" si="13"/>
        <v>BETUL</v>
      </c>
      <c r="U101" s="180" t="str">
        <f t="shared" si="14"/>
        <v>OKE</v>
      </c>
      <c r="V101" s="180" t="str">
        <f t="shared" si="15"/>
        <v>OKE</v>
      </c>
      <c r="W101" s="331" t="s">
        <v>192</v>
      </c>
      <c r="X101" s="332">
        <v>3</v>
      </c>
      <c r="Y101" s="332" t="s">
        <v>1554</v>
      </c>
      <c r="Z101" s="332" t="s">
        <v>131</v>
      </c>
      <c r="AA101" s="248">
        <v>425</v>
      </c>
      <c r="AB101" s="333">
        <v>63</v>
      </c>
      <c r="AC101" s="333">
        <v>14.823529411764699</v>
      </c>
      <c r="AD101" s="333">
        <v>61</v>
      </c>
      <c r="AE101" s="333">
        <v>14.352941176470599</v>
      </c>
      <c r="AF101" s="247" t="s">
        <v>1550</v>
      </c>
    </row>
    <row r="102" spans="1:32" ht="14">
      <c r="A102" s="279">
        <v>93</v>
      </c>
      <c r="B102" s="584" t="s">
        <v>104</v>
      </c>
      <c r="C102" s="585">
        <v>2</v>
      </c>
      <c r="D102" s="585" t="s">
        <v>1540</v>
      </c>
      <c r="E102" s="585" t="s">
        <v>128</v>
      </c>
      <c r="F102" s="248">
        <v>385</v>
      </c>
      <c r="G102" s="247">
        <v>186</v>
      </c>
      <c r="H102" s="249">
        <v>48.311688311688314</v>
      </c>
      <c r="I102" s="247">
        <v>170</v>
      </c>
      <c r="J102" s="249">
        <v>44.155844155844157</v>
      </c>
      <c r="K102" s="587" t="s">
        <v>1541</v>
      </c>
      <c r="M102" s="178" t="str">
        <f t="shared" si="8"/>
        <v>K</v>
      </c>
      <c r="N102" s="178" t="str">
        <f t="shared" si="9"/>
        <v>K</v>
      </c>
      <c r="O102" s="178"/>
      <c r="P102" s="184">
        <f t="shared" si="10"/>
        <v>48.311688311688314</v>
      </c>
      <c r="Q102" s="184">
        <f t="shared" si="11"/>
        <v>44.155844155844157</v>
      </c>
      <c r="R102" s="180"/>
      <c r="S102" s="180" t="str">
        <f t="shared" si="12"/>
        <v>BETUL</v>
      </c>
      <c r="T102" s="180" t="str">
        <f t="shared" si="13"/>
        <v>BETUL</v>
      </c>
      <c r="U102" s="180" t="str">
        <f t="shared" si="14"/>
        <v>OKE</v>
      </c>
      <c r="V102" s="180" t="str">
        <f t="shared" si="15"/>
        <v>OKE</v>
      </c>
      <c r="W102" s="331" t="s">
        <v>192</v>
      </c>
      <c r="X102" s="332">
        <v>3</v>
      </c>
      <c r="Y102" s="332" t="s">
        <v>1555</v>
      </c>
      <c r="Z102" s="332" t="s">
        <v>131</v>
      </c>
      <c r="AA102" s="248">
        <v>425</v>
      </c>
      <c r="AB102" s="333">
        <v>138</v>
      </c>
      <c r="AC102" s="333">
        <v>32.470588235294102</v>
      </c>
      <c r="AD102" s="333">
        <v>138</v>
      </c>
      <c r="AE102" s="333">
        <v>32.470588235294102</v>
      </c>
      <c r="AF102" s="247" t="s">
        <v>1556</v>
      </c>
    </row>
    <row r="103" spans="1:32">
      <c r="A103" s="279">
        <v>94</v>
      </c>
      <c r="B103" s="584" t="s">
        <v>104</v>
      </c>
      <c r="C103" s="585">
        <v>2</v>
      </c>
      <c r="D103" s="585" t="s">
        <v>1542</v>
      </c>
      <c r="E103" s="585" t="s">
        <v>128</v>
      </c>
      <c r="F103" s="248">
        <v>385</v>
      </c>
      <c r="G103" s="247">
        <v>210</v>
      </c>
      <c r="H103" s="249">
        <v>54.54545454545454</v>
      </c>
      <c r="I103" s="247">
        <v>200</v>
      </c>
      <c r="J103" s="249">
        <v>51.94805194805194</v>
      </c>
      <c r="K103" s="250" t="s">
        <v>1553</v>
      </c>
      <c r="M103" s="178" t="str">
        <f t="shared" si="8"/>
        <v>K</v>
      </c>
      <c r="N103" s="178" t="str">
        <f t="shared" si="9"/>
        <v>K</v>
      </c>
      <c r="O103" s="178"/>
      <c r="P103" s="184">
        <f t="shared" si="10"/>
        <v>54.54545454545454</v>
      </c>
      <c r="Q103" s="184">
        <f t="shared" si="11"/>
        <v>51.94805194805194</v>
      </c>
      <c r="R103" s="180"/>
      <c r="S103" s="180" t="str">
        <f t="shared" si="12"/>
        <v>BETUL</v>
      </c>
      <c r="T103" s="180" t="str">
        <f t="shared" si="13"/>
        <v>BETUL</v>
      </c>
      <c r="U103" s="180" t="str">
        <f t="shared" si="14"/>
        <v>OKE</v>
      </c>
      <c r="V103" s="180" t="str">
        <f t="shared" si="15"/>
        <v>OKE</v>
      </c>
      <c r="W103" s="331" t="s">
        <v>192</v>
      </c>
      <c r="X103" s="332">
        <v>3</v>
      </c>
      <c r="Y103" s="332" t="s">
        <v>1557</v>
      </c>
      <c r="Z103" s="332" t="s">
        <v>128</v>
      </c>
      <c r="AA103" s="248">
        <v>300</v>
      </c>
      <c r="AB103" s="333">
        <v>52</v>
      </c>
      <c r="AC103" s="333">
        <v>17.3333333333333</v>
      </c>
      <c r="AD103" s="333">
        <v>41</v>
      </c>
      <c r="AE103" s="333">
        <v>13.6666666666667</v>
      </c>
      <c r="AF103" s="247" t="s">
        <v>1558</v>
      </c>
    </row>
    <row r="104" spans="1:32">
      <c r="A104" s="279">
        <v>95</v>
      </c>
      <c r="B104" s="584" t="s">
        <v>104</v>
      </c>
      <c r="C104" s="585">
        <v>2</v>
      </c>
      <c r="D104" s="585" t="s">
        <v>1544</v>
      </c>
      <c r="E104" s="585" t="s">
        <v>128</v>
      </c>
      <c r="F104" s="248">
        <v>300</v>
      </c>
      <c r="G104" s="247">
        <v>133</v>
      </c>
      <c r="H104" s="249">
        <v>44.333333333333336</v>
      </c>
      <c r="I104" s="247">
        <v>133</v>
      </c>
      <c r="J104" s="249">
        <v>44.333333333333336</v>
      </c>
      <c r="K104" s="250" t="s">
        <v>1545</v>
      </c>
      <c r="M104" s="178" t="str">
        <f t="shared" si="8"/>
        <v>K</v>
      </c>
      <c r="N104" s="178" t="str">
        <f t="shared" si="9"/>
        <v>K</v>
      </c>
      <c r="O104" s="178"/>
      <c r="P104" s="184">
        <f t="shared" si="10"/>
        <v>44.333333333333336</v>
      </c>
      <c r="Q104" s="184">
        <f t="shared" si="11"/>
        <v>44.333333333333336</v>
      </c>
      <c r="R104" s="180"/>
      <c r="S104" s="180" t="str">
        <f t="shared" si="12"/>
        <v>BETUL</v>
      </c>
      <c r="T104" s="180" t="str">
        <f t="shared" si="13"/>
        <v>BETUL</v>
      </c>
      <c r="U104" s="180" t="str">
        <f t="shared" si="14"/>
        <v>OKE</v>
      </c>
      <c r="V104" s="180" t="str">
        <f t="shared" si="15"/>
        <v>OKE</v>
      </c>
      <c r="W104" s="331" t="s">
        <v>192</v>
      </c>
      <c r="X104" s="332">
        <v>3</v>
      </c>
      <c r="Y104" s="332" t="s">
        <v>152</v>
      </c>
      <c r="Z104" s="332" t="s">
        <v>128</v>
      </c>
      <c r="AA104" s="248">
        <v>300</v>
      </c>
      <c r="AB104" s="333">
        <v>152</v>
      </c>
      <c r="AC104" s="333">
        <v>50.6666666666667</v>
      </c>
      <c r="AD104" s="333">
        <v>310</v>
      </c>
      <c r="AE104" s="333">
        <v>103.333333333333</v>
      </c>
      <c r="AF104" s="247" t="s">
        <v>153</v>
      </c>
    </row>
    <row r="105" spans="1:32">
      <c r="A105" s="279">
        <v>96</v>
      </c>
      <c r="B105" s="584" t="s">
        <v>104</v>
      </c>
      <c r="C105" s="585">
        <v>3</v>
      </c>
      <c r="D105" s="585" t="s">
        <v>1547</v>
      </c>
      <c r="E105" s="585" t="s">
        <v>131</v>
      </c>
      <c r="F105" s="248">
        <v>425</v>
      </c>
      <c r="G105" s="247">
        <v>217</v>
      </c>
      <c r="H105" s="249">
        <v>51.058823529411768</v>
      </c>
      <c r="I105" s="247">
        <v>202</v>
      </c>
      <c r="J105" s="249">
        <v>47.529411764705884</v>
      </c>
      <c r="K105" s="250" t="s">
        <v>1548</v>
      </c>
      <c r="M105" s="178" t="str">
        <f t="shared" si="8"/>
        <v>K</v>
      </c>
      <c r="N105" s="178" t="str">
        <f t="shared" si="9"/>
        <v>K</v>
      </c>
      <c r="O105" s="178"/>
      <c r="P105" s="184">
        <f t="shared" si="10"/>
        <v>51.058823529411768</v>
      </c>
      <c r="Q105" s="184">
        <f t="shared" si="11"/>
        <v>47.529411764705884</v>
      </c>
      <c r="R105" s="180"/>
      <c r="S105" s="180" t="str">
        <f t="shared" si="12"/>
        <v>BETUL</v>
      </c>
      <c r="T105" s="180" t="str">
        <f t="shared" si="13"/>
        <v>BETUL</v>
      </c>
      <c r="U105" s="180" t="str">
        <f t="shared" si="14"/>
        <v>OKE</v>
      </c>
      <c r="V105" s="180" t="str">
        <f t="shared" si="15"/>
        <v>OKE</v>
      </c>
      <c r="W105" s="331" t="s">
        <v>560</v>
      </c>
      <c r="X105" s="332">
        <v>1</v>
      </c>
      <c r="Y105" s="332" t="s">
        <v>1559</v>
      </c>
      <c r="Z105" s="332" t="s">
        <v>131</v>
      </c>
      <c r="AA105" s="248">
        <v>385</v>
      </c>
      <c r="AB105" s="333">
        <v>174</v>
      </c>
      <c r="AC105" s="333">
        <v>45.194805194805198</v>
      </c>
      <c r="AD105" s="333">
        <v>184</v>
      </c>
      <c r="AE105" s="333">
        <v>47.792207792207797</v>
      </c>
      <c r="AF105" s="247" t="s">
        <v>1560</v>
      </c>
    </row>
    <row r="106" spans="1:32">
      <c r="A106" s="279">
        <v>97</v>
      </c>
      <c r="B106" s="584" t="s">
        <v>104</v>
      </c>
      <c r="C106" s="585">
        <v>3</v>
      </c>
      <c r="D106" s="585" t="s">
        <v>1549</v>
      </c>
      <c r="E106" s="585" t="s">
        <v>131</v>
      </c>
      <c r="F106" s="248">
        <v>425</v>
      </c>
      <c r="G106" s="247">
        <v>204</v>
      </c>
      <c r="H106" s="249">
        <v>48</v>
      </c>
      <c r="I106" s="247">
        <v>155</v>
      </c>
      <c r="J106" s="249">
        <v>36.470588235294116</v>
      </c>
      <c r="K106" s="250" t="s">
        <v>1548</v>
      </c>
      <c r="M106" s="178" t="str">
        <f t="shared" si="8"/>
        <v>K</v>
      </c>
      <c r="N106" s="178" t="str">
        <f t="shared" si="9"/>
        <v>K</v>
      </c>
      <c r="O106" s="178"/>
      <c r="P106" s="184">
        <f t="shared" si="10"/>
        <v>48</v>
      </c>
      <c r="Q106" s="184">
        <f t="shared" si="11"/>
        <v>36.470588235294116</v>
      </c>
      <c r="R106" s="180"/>
      <c r="S106" s="180" t="str">
        <f t="shared" si="12"/>
        <v>BETUL</v>
      </c>
      <c r="T106" s="180" t="str">
        <f t="shared" si="13"/>
        <v>BETUL</v>
      </c>
      <c r="U106" s="180" t="str">
        <f t="shared" si="14"/>
        <v>OKE</v>
      </c>
      <c r="V106" s="180" t="str">
        <f t="shared" si="15"/>
        <v>OKE</v>
      </c>
      <c r="W106" s="331" t="s">
        <v>560</v>
      </c>
      <c r="X106" s="332">
        <v>1</v>
      </c>
      <c r="Y106" s="332" t="s">
        <v>1561</v>
      </c>
      <c r="Z106" s="332" t="s">
        <v>131</v>
      </c>
      <c r="AA106" s="248">
        <v>385</v>
      </c>
      <c r="AB106" s="333">
        <v>200</v>
      </c>
      <c r="AC106" s="333">
        <v>51.948051948051898</v>
      </c>
      <c r="AD106" s="333">
        <v>189</v>
      </c>
      <c r="AE106" s="333">
        <v>49.090909090909101</v>
      </c>
      <c r="AF106" s="247" t="s">
        <v>1562</v>
      </c>
    </row>
    <row r="107" spans="1:32">
      <c r="A107" s="279">
        <v>98</v>
      </c>
      <c r="B107" s="584" t="s">
        <v>104</v>
      </c>
      <c r="C107" s="585">
        <v>3</v>
      </c>
      <c r="D107" s="585" t="s">
        <v>1551</v>
      </c>
      <c r="E107" s="585" t="s">
        <v>131</v>
      </c>
      <c r="F107" s="248">
        <v>425</v>
      </c>
      <c r="G107" s="247">
        <v>204</v>
      </c>
      <c r="H107" s="249">
        <v>48</v>
      </c>
      <c r="I107" s="247">
        <v>199</v>
      </c>
      <c r="J107" s="249">
        <v>46.82352941176471</v>
      </c>
      <c r="K107" s="250" t="s">
        <v>1552</v>
      </c>
      <c r="M107" s="178" t="str">
        <f t="shared" si="8"/>
        <v>K</v>
      </c>
      <c r="N107" s="178" t="str">
        <f t="shared" si="9"/>
        <v>K</v>
      </c>
      <c r="O107" s="178"/>
      <c r="P107" s="184">
        <f t="shared" si="10"/>
        <v>48</v>
      </c>
      <c r="Q107" s="184">
        <f t="shared" si="11"/>
        <v>46.82352941176471</v>
      </c>
      <c r="R107" s="180"/>
      <c r="S107" s="180" t="str">
        <f t="shared" si="12"/>
        <v>BETUL</v>
      </c>
      <c r="T107" s="180" t="str">
        <f t="shared" si="13"/>
        <v>BETUL</v>
      </c>
      <c r="U107" s="180" t="str">
        <f t="shared" si="14"/>
        <v>OKE</v>
      </c>
      <c r="V107" s="180" t="str">
        <f t="shared" si="15"/>
        <v>OKE</v>
      </c>
      <c r="W107" s="331" t="s">
        <v>560</v>
      </c>
      <c r="X107" s="332">
        <v>1</v>
      </c>
      <c r="Y107" s="332" t="s">
        <v>1564</v>
      </c>
      <c r="Z107" s="332" t="s">
        <v>131</v>
      </c>
      <c r="AA107" s="248">
        <v>425</v>
      </c>
      <c r="AB107" s="333">
        <v>226</v>
      </c>
      <c r="AC107" s="333">
        <v>53.176470588235297</v>
      </c>
      <c r="AD107" s="333">
        <v>205</v>
      </c>
      <c r="AE107" s="333">
        <v>48.235294117647101</v>
      </c>
      <c r="AF107" s="247" t="s">
        <v>1565</v>
      </c>
    </row>
    <row r="108" spans="1:32">
      <c r="A108" s="279">
        <v>99</v>
      </c>
      <c r="B108" s="584" t="s">
        <v>104</v>
      </c>
      <c r="C108" s="585">
        <v>3</v>
      </c>
      <c r="D108" s="585" t="s">
        <v>1554</v>
      </c>
      <c r="E108" s="585" t="s">
        <v>131</v>
      </c>
      <c r="F108" s="248">
        <v>425</v>
      </c>
      <c r="G108" s="247">
        <v>74</v>
      </c>
      <c r="H108" s="249">
        <v>17.411764705882351</v>
      </c>
      <c r="I108" s="247">
        <v>61</v>
      </c>
      <c r="J108" s="249">
        <v>14.352941176470587</v>
      </c>
      <c r="K108" s="250" t="s">
        <v>1548</v>
      </c>
      <c r="M108" s="178" t="str">
        <f t="shared" si="8"/>
        <v>K</v>
      </c>
      <c r="N108" s="178" t="str">
        <f t="shared" si="9"/>
        <v>K</v>
      </c>
      <c r="O108" s="178"/>
      <c r="P108" s="184">
        <f t="shared" si="10"/>
        <v>17.411764705882351</v>
      </c>
      <c r="Q108" s="184">
        <f t="shared" si="11"/>
        <v>14.352941176470587</v>
      </c>
      <c r="R108" s="180"/>
      <c r="S108" s="180" t="str">
        <f t="shared" si="12"/>
        <v>BETUL</v>
      </c>
      <c r="T108" s="180" t="str">
        <f t="shared" si="13"/>
        <v>BETUL</v>
      </c>
      <c r="U108" s="180" t="str">
        <f t="shared" si="14"/>
        <v>OKE</v>
      </c>
      <c r="V108" s="180" t="str">
        <f t="shared" si="15"/>
        <v>OKE</v>
      </c>
      <c r="W108" s="331" t="s">
        <v>560</v>
      </c>
      <c r="X108" s="332">
        <v>1</v>
      </c>
      <c r="Y108" s="332" t="s">
        <v>1566</v>
      </c>
      <c r="Z108" s="332" t="s">
        <v>128</v>
      </c>
      <c r="AA108" s="248">
        <v>385</v>
      </c>
      <c r="AB108" s="333">
        <v>224</v>
      </c>
      <c r="AC108" s="333">
        <v>58.181818181818201</v>
      </c>
      <c r="AD108" s="333">
        <v>190</v>
      </c>
      <c r="AE108" s="333">
        <v>49.350649350649299</v>
      </c>
      <c r="AF108" s="247" t="s">
        <v>1567</v>
      </c>
    </row>
    <row r="109" spans="1:32">
      <c r="A109" s="279">
        <v>100</v>
      </c>
      <c r="B109" s="584" t="s">
        <v>104</v>
      </c>
      <c r="C109" s="585">
        <v>3</v>
      </c>
      <c r="D109" s="585" t="s">
        <v>1555</v>
      </c>
      <c r="E109" s="585" t="s">
        <v>131</v>
      </c>
      <c r="F109" s="248">
        <v>425</v>
      </c>
      <c r="G109" s="247">
        <v>115</v>
      </c>
      <c r="H109" s="249">
        <v>27.058823529411764</v>
      </c>
      <c r="I109" s="247">
        <v>103</v>
      </c>
      <c r="J109" s="249">
        <v>24.235294117647058</v>
      </c>
      <c r="K109" s="250" t="s">
        <v>1563</v>
      </c>
      <c r="M109" s="178" t="str">
        <f t="shared" si="8"/>
        <v>K</v>
      </c>
      <c r="N109" s="178" t="str">
        <f t="shared" si="9"/>
        <v>K</v>
      </c>
      <c r="O109" s="178"/>
      <c r="P109" s="184">
        <f t="shared" si="10"/>
        <v>27.058823529411764</v>
      </c>
      <c r="Q109" s="184">
        <f t="shared" si="11"/>
        <v>24.235294117647058</v>
      </c>
      <c r="R109" s="180"/>
      <c r="S109" s="180" t="str">
        <f t="shared" si="12"/>
        <v>BETUL</v>
      </c>
      <c r="T109" s="180" t="str">
        <f t="shared" si="13"/>
        <v>BETUL</v>
      </c>
      <c r="U109" s="180" t="str">
        <f t="shared" si="14"/>
        <v>OKE</v>
      </c>
      <c r="V109" s="180" t="str">
        <f t="shared" si="15"/>
        <v>OKE</v>
      </c>
      <c r="W109" s="331" t="s">
        <v>560</v>
      </c>
      <c r="X109" s="332">
        <v>1</v>
      </c>
      <c r="Y109" s="332" t="s">
        <v>1568</v>
      </c>
      <c r="Z109" s="332" t="s">
        <v>128</v>
      </c>
      <c r="AA109" s="248">
        <v>385</v>
      </c>
      <c r="AB109" s="333">
        <v>138</v>
      </c>
      <c r="AC109" s="333">
        <v>35.8441558441558</v>
      </c>
      <c r="AD109" s="333">
        <v>132</v>
      </c>
      <c r="AE109" s="333">
        <v>34.285714285714299</v>
      </c>
      <c r="AF109" s="247" t="s">
        <v>1569</v>
      </c>
    </row>
    <row r="110" spans="1:32">
      <c r="A110" s="279">
        <v>101</v>
      </c>
      <c r="B110" s="584" t="s">
        <v>104</v>
      </c>
      <c r="C110" s="585">
        <v>4</v>
      </c>
      <c r="D110" s="585" t="s">
        <v>1557</v>
      </c>
      <c r="E110" s="585" t="s">
        <v>128</v>
      </c>
      <c r="F110" s="248">
        <v>300</v>
      </c>
      <c r="G110" s="247">
        <v>30</v>
      </c>
      <c r="H110" s="249">
        <v>10</v>
      </c>
      <c r="I110" s="247">
        <v>25</v>
      </c>
      <c r="J110" s="249">
        <v>8.3333333333333321</v>
      </c>
      <c r="K110" s="250" t="s">
        <v>1558</v>
      </c>
      <c r="M110" s="178" t="str">
        <f t="shared" si="8"/>
        <v>K</v>
      </c>
      <c r="N110" s="178" t="str">
        <f t="shared" si="9"/>
        <v>K</v>
      </c>
      <c r="O110" s="178"/>
      <c r="P110" s="184">
        <f t="shared" si="10"/>
        <v>10</v>
      </c>
      <c r="Q110" s="184">
        <f t="shared" si="11"/>
        <v>8.3333333333333321</v>
      </c>
      <c r="R110" s="180"/>
      <c r="S110" s="180" t="str">
        <f t="shared" si="12"/>
        <v>BETUL</v>
      </c>
      <c r="T110" s="180" t="str">
        <f t="shared" si="13"/>
        <v>BETUL</v>
      </c>
      <c r="U110" s="180" t="str">
        <f t="shared" si="14"/>
        <v>OKE</v>
      </c>
      <c r="V110" s="180" t="str">
        <f t="shared" si="15"/>
        <v>OKE</v>
      </c>
      <c r="W110" s="331" t="s">
        <v>560</v>
      </c>
      <c r="X110" s="332">
        <v>1</v>
      </c>
      <c r="Y110" s="332" t="s">
        <v>1572</v>
      </c>
      <c r="Z110" s="332" t="s">
        <v>128</v>
      </c>
      <c r="AA110" s="248">
        <v>385</v>
      </c>
      <c r="AB110" s="333">
        <v>206</v>
      </c>
      <c r="AC110" s="333">
        <v>53.506493506493499</v>
      </c>
      <c r="AD110" s="333">
        <v>85</v>
      </c>
      <c r="AE110" s="333">
        <v>22.0779220779221</v>
      </c>
      <c r="AF110" s="247" t="s">
        <v>1565</v>
      </c>
    </row>
    <row r="111" spans="1:32">
      <c r="A111" s="279">
        <v>102</v>
      </c>
      <c r="B111" s="584" t="s">
        <v>104</v>
      </c>
      <c r="C111" s="585">
        <v>4</v>
      </c>
      <c r="D111" s="585" t="s">
        <v>152</v>
      </c>
      <c r="E111" s="585" t="s">
        <v>128</v>
      </c>
      <c r="F111" s="248">
        <v>300</v>
      </c>
      <c r="G111" s="247">
        <v>235</v>
      </c>
      <c r="H111" s="249">
        <v>78.333333333333329</v>
      </c>
      <c r="I111" s="247">
        <v>145</v>
      </c>
      <c r="J111" s="249">
        <v>48.333333333333336</v>
      </c>
      <c r="K111" s="250" t="s">
        <v>153</v>
      </c>
      <c r="M111" s="178" t="str">
        <f t="shared" si="8"/>
        <v>K</v>
      </c>
      <c r="N111" s="178" t="str">
        <f t="shared" si="9"/>
        <v>K</v>
      </c>
      <c r="O111" s="178"/>
      <c r="P111" s="184">
        <f t="shared" si="10"/>
        <v>78.333333333333329</v>
      </c>
      <c r="Q111" s="184">
        <f t="shared" si="11"/>
        <v>48.333333333333336</v>
      </c>
      <c r="R111" s="180"/>
      <c r="S111" s="180" t="str">
        <f t="shared" si="12"/>
        <v>BETUL</v>
      </c>
      <c r="T111" s="180" t="str">
        <f t="shared" si="13"/>
        <v>BETUL</v>
      </c>
      <c r="U111" s="180" t="str">
        <f t="shared" si="14"/>
        <v>OKE</v>
      </c>
      <c r="V111" s="180" t="str">
        <f t="shared" si="15"/>
        <v>OKE</v>
      </c>
      <c r="W111" s="331" t="s">
        <v>560</v>
      </c>
      <c r="X111" s="332">
        <v>1</v>
      </c>
      <c r="Y111" s="332" t="s">
        <v>1573</v>
      </c>
      <c r="Z111" s="332" t="s">
        <v>131</v>
      </c>
      <c r="AA111" s="248">
        <v>425</v>
      </c>
      <c r="AB111" s="333">
        <v>213</v>
      </c>
      <c r="AC111" s="333">
        <v>50.117647058823501</v>
      </c>
      <c r="AD111" s="333">
        <v>175</v>
      </c>
      <c r="AE111" s="333">
        <v>41.176470588235297</v>
      </c>
      <c r="AF111" s="247" t="s">
        <v>1574</v>
      </c>
    </row>
    <row r="112" spans="1:32">
      <c r="A112" s="279">
        <v>103</v>
      </c>
      <c r="B112" s="584" t="s">
        <v>104</v>
      </c>
      <c r="C112" s="585">
        <v>4</v>
      </c>
      <c r="D112" s="585" t="s">
        <v>1570</v>
      </c>
      <c r="E112" s="585" t="s">
        <v>128</v>
      </c>
      <c r="F112" s="248">
        <v>400</v>
      </c>
      <c r="G112" s="247">
        <v>50</v>
      </c>
      <c r="H112" s="249">
        <v>12.5</v>
      </c>
      <c r="I112" s="247">
        <v>50</v>
      </c>
      <c r="J112" s="249">
        <v>12.5</v>
      </c>
      <c r="K112" s="250" t="s">
        <v>1571</v>
      </c>
      <c r="M112" s="178" t="str">
        <f t="shared" si="8"/>
        <v>K</v>
      </c>
      <c r="N112" s="178" t="str">
        <f t="shared" si="9"/>
        <v>K</v>
      </c>
      <c r="O112" s="178"/>
      <c r="P112" s="184">
        <f t="shared" si="10"/>
        <v>12.5</v>
      </c>
      <c r="Q112" s="184">
        <f t="shared" si="11"/>
        <v>12.5</v>
      </c>
      <c r="R112" s="180"/>
      <c r="S112" s="180" t="str">
        <f t="shared" si="12"/>
        <v>BETUL</v>
      </c>
      <c r="T112" s="180" t="str">
        <f t="shared" si="13"/>
        <v>BETUL</v>
      </c>
      <c r="U112" s="180" t="str">
        <f t="shared" si="14"/>
        <v>OKE</v>
      </c>
      <c r="V112" s="180" t="str">
        <f t="shared" si="15"/>
        <v>OKE</v>
      </c>
      <c r="W112" s="331" t="s">
        <v>560</v>
      </c>
      <c r="X112" s="332">
        <v>1</v>
      </c>
      <c r="Y112" s="332" t="s">
        <v>1576</v>
      </c>
      <c r="Z112" s="332" t="s">
        <v>131</v>
      </c>
      <c r="AA112" s="248">
        <v>300</v>
      </c>
      <c r="AB112" s="333">
        <v>86</v>
      </c>
      <c r="AC112" s="333">
        <v>28.6666666666667</v>
      </c>
      <c r="AD112" s="333">
        <v>70</v>
      </c>
      <c r="AE112" s="333">
        <v>23.3333333333333</v>
      </c>
      <c r="AF112" s="247" t="s">
        <v>1577</v>
      </c>
    </row>
    <row r="113" spans="1:32">
      <c r="A113" s="279">
        <v>104</v>
      </c>
      <c r="B113" s="584" t="s">
        <v>104</v>
      </c>
      <c r="C113" s="585">
        <v>4</v>
      </c>
      <c r="D113" s="585" t="s">
        <v>1513</v>
      </c>
      <c r="E113" s="585" t="s">
        <v>128</v>
      </c>
      <c r="F113" s="248">
        <v>385</v>
      </c>
      <c r="G113" s="247">
        <v>215</v>
      </c>
      <c r="H113" s="249">
        <v>55.844155844155843</v>
      </c>
      <c r="I113" s="247">
        <v>210</v>
      </c>
      <c r="J113" s="249">
        <v>54.54545454545454</v>
      </c>
      <c r="K113" s="250" t="s">
        <v>1524</v>
      </c>
      <c r="M113" s="178" t="str">
        <f t="shared" si="8"/>
        <v>K</v>
      </c>
      <c r="N113" s="178" t="str">
        <f t="shared" si="9"/>
        <v>K</v>
      </c>
      <c r="O113" s="178"/>
      <c r="P113" s="184">
        <f t="shared" si="10"/>
        <v>55.844155844155843</v>
      </c>
      <c r="Q113" s="184">
        <f t="shared" si="11"/>
        <v>54.54545454545454</v>
      </c>
      <c r="R113" s="180"/>
      <c r="S113" s="180" t="str">
        <f t="shared" si="12"/>
        <v>BETUL</v>
      </c>
      <c r="T113" s="180" t="str">
        <f t="shared" si="13"/>
        <v>BETUL</v>
      </c>
      <c r="U113" s="180" t="str">
        <f t="shared" si="14"/>
        <v>OKE</v>
      </c>
      <c r="V113" s="180" t="str">
        <f t="shared" si="15"/>
        <v>OKE</v>
      </c>
      <c r="W113" s="331" t="s">
        <v>562</v>
      </c>
      <c r="X113" s="332">
        <v>1</v>
      </c>
      <c r="Y113" s="332" t="s">
        <v>1579</v>
      </c>
      <c r="Z113" s="332" t="s">
        <v>131</v>
      </c>
      <c r="AA113" s="248">
        <v>425</v>
      </c>
      <c r="AB113" s="333">
        <v>59</v>
      </c>
      <c r="AC113" s="333">
        <v>13.882352941176499</v>
      </c>
      <c r="AD113" s="333">
        <v>59</v>
      </c>
      <c r="AE113" s="333">
        <v>13.882352941176499</v>
      </c>
      <c r="AF113" s="247" t="s">
        <v>1411</v>
      </c>
    </row>
    <row r="114" spans="1:32">
      <c r="A114" s="279">
        <v>105</v>
      </c>
      <c r="B114" s="584" t="s">
        <v>560</v>
      </c>
      <c r="C114" s="585">
        <v>1</v>
      </c>
      <c r="D114" s="585" t="s">
        <v>1559</v>
      </c>
      <c r="E114" s="585" t="s">
        <v>131</v>
      </c>
      <c r="F114" s="248">
        <v>385</v>
      </c>
      <c r="G114" s="247">
        <v>212</v>
      </c>
      <c r="H114" s="249">
        <v>55.064935064935064</v>
      </c>
      <c r="I114" s="247">
        <v>180</v>
      </c>
      <c r="J114" s="249">
        <v>46.753246753246749</v>
      </c>
      <c r="K114" s="250" t="s">
        <v>1560</v>
      </c>
      <c r="M114" s="178" t="str">
        <f t="shared" si="8"/>
        <v>K</v>
      </c>
      <c r="N114" s="178" t="str">
        <f t="shared" si="9"/>
        <v>K</v>
      </c>
      <c r="O114" s="178"/>
      <c r="P114" s="184">
        <f t="shared" si="10"/>
        <v>55.064935064935064</v>
      </c>
      <c r="Q114" s="184">
        <f t="shared" si="11"/>
        <v>46.753246753246749</v>
      </c>
      <c r="R114" s="180"/>
      <c r="S114" s="180" t="str">
        <f t="shared" si="12"/>
        <v>BETUL</v>
      </c>
      <c r="T114" s="180" t="str">
        <f t="shared" si="13"/>
        <v>BETUL</v>
      </c>
      <c r="U114" s="180" t="str">
        <f t="shared" si="14"/>
        <v>OKE</v>
      </c>
      <c r="V114" s="180" t="str">
        <f t="shared" si="15"/>
        <v>OKE</v>
      </c>
      <c r="W114" s="331" t="s">
        <v>562</v>
      </c>
      <c r="X114" s="332">
        <v>1</v>
      </c>
      <c r="Y114" s="332" t="s">
        <v>1581</v>
      </c>
      <c r="Z114" s="332" t="s">
        <v>131</v>
      </c>
      <c r="AA114" s="248">
        <v>425</v>
      </c>
      <c r="AB114" s="333">
        <v>171</v>
      </c>
      <c r="AC114" s="333">
        <v>40.235294117647101</v>
      </c>
      <c r="AD114" s="333">
        <v>38</v>
      </c>
      <c r="AE114" s="333">
        <v>8.9411764705882408</v>
      </c>
      <c r="AF114" s="247" t="s">
        <v>1415</v>
      </c>
    </row>
    <row r="115" spans="1:32">
      <c r="A115" s="279">
        <v>106</v>
      </c>
      <c r="B115" s="584" t="s">
        <v>560</v>
      </c>
      <c r="C115" s="585">
        <v>1</v>
      </c>
      <c r="D115" s="585" t="s">
        <v>1561</v>
      </c>
      <c r="E115" s="585" t="s">
        <v>131</v>
      </c>
      <c r="F115" s="248">
        <v>385</v>
      </c>
      <c r="G115" s="247">
        <v>193</v>
      </c>
      <c r="H115" s="249">
        <v>50.129870129870127</v>
      </c>
      <c r="I115" s="247">
        <v>78</v>
      </c>
      <c r="J115" s="249">
        <v>20.259740259740262</v>
      </c>
      <c r="K115" s="250" t="s">
        <v>1575</v>
      </c>
      <c r="M115" s="178" t="str">
        <f t="shared" si="8"/>
        <v>K</v>
      </c>
      <c r="N115" s="178" t="str">
        <f t="shared" si="9"/>
        <v>K</v>
      </c>
      <c r="O115" s="178"/>
      <c r="P115" s="184">
        <f t="shared" si="10"/>
        <v>50.129870129870127</v>
      </c>
      <c r="Q115" s="184">
        <f t="shared" si="11"/>
        <v>20.259740259740262</v>
      </c>
      <c r="R115" s="180"/>
      <c r="S115" s="180" t="str">
        <f t="shared" si="12"/>
        <v>BETUL</v>
      </c>
      <c r="T115" s="180" t="str">
        <f t="shared" si="13"/>
        <v>BETUL</v>
      </c>
      <c r="U115" s="180" t="str">
        <f t="shared" si="14"/>
        <v>OKE</v>
      </c>
      <c r="V115" s="180" t="str">
        <f t="shared" si="15"/>
        <v>OKE</v>
      </c>
      <c r="W115" s="331" t="s">
        <v>562</v>
      </c>
      <c r="X115" s="332">
        <v>1</v>
      </c>
      <c r="Y115" s="332" t="s">
        <v>1583</v>
      </c>
      <c r="Z115" s="332" t="s">
        <v>131</v>
      </c>
      <c r="AA115" s="248">
        <v>300</v>
      </c>
      <c r="AB115" s="333">
        <v>155</v>
      </c>
      <c r="AC115" s="333">
        <v>51.6666666666667</v>
      </c>
      <c r="AD115" s="333">
        <v>168</v>
      </c>
      <c r="AE115" s="333">
        <v>56</v>
      </c>
      <c r="AF115" s="247" t="s">
        <v>1584</v>
      </c>
    </row>
    <row r="116" spans="1:32">
      <c r="A116" s="279">
        <v>107</v>
      </c>
      <c r="B116" s="584" t="s">
        <v>560</v>
      </c>
      <c r="C116" s="585">
        <v>1</v>
      </c>
      <c r="D116" s="585" t="s">
        <v>1564</v>
      </c>
      <c r="E116" s="585" t="s">
        <v>131</v>
      </c>
      <c r="F116" s="248">
        <v>425</v>
      </c>
      <c r="G116" s="247">
        <v>250</v>
      </c>
      <c r="H116" s="249">
        <v>58.82352941176471</v>
      </c>
      <c r="I116" s="247">
        <v>221</v>
      </c>
      <c r="J116" s="249">
        <v>52</v>
      </c>
      <c r="K116" s="250" t="s">
        <v>1578</v>
      </c>
      <c r="M116" s="178" t="str">
        <f t="shared" si="8"/>
        <v>K</v>
      </c>
      <c r="N116" s="178" t="str">
        <f t="shared" si="9"/>
        <v>K</v>
      </c>
      <c r="O116" s="178"/>
      <c r="P116" s="184">
        <f t="shared" si="10"/>
        <v>58.82352941176471</v>
      </c>
      <c r="Q116" s="184">
        <f t="shared" si="11"/>
        <v>52</v>
      </c>
      <c r="R116" s="180"/>
      <c r="S116" s="180" t="str">
        <f t="shared" si="12"/>
        <v>BETUL</v>
      </c>
      <c r="T116" s="180" t="str">
        <f t="shared" si="13"/>
        <v>BETUL</v>
      </c>
      <c r="U116" s="180" t="str">
        <f t="shared" si="14"/>
        <v>OKE</v>
      </c>
      <c r="V116" s="180" t="str">
        <f t="shared" si="15"/>
        <v>OKE</v>
      </c>
      <c r="W116" s="331" t="s">
        <v>1585</v>
      </c>
      <c r="X116" s="332">
        <v>1</v>
      </c>
      <c r="Y116" s="332" t="s">
        <v>1586</v>
      </c>
      <c r="Z116" s="332" t="s">
        <v>131</v>
      </c>
      <c r="AA116" s="248">
        <v>425</v>
      </c>
      <c r="AB116" s="333">
        <v>165</v>
      </c>
      <c r="AC116" s="333">
        <v>38.823529411764703</v>
      </c>
      <c r="AD116" s="333">
        <v>173</v>
      </c>
      <c r="AE116" s="333">
        <v>40.705882352941202</v>
      </c>
      <c r="AF116" s="247" t="s">
        <v>1587</v>
      </c>
    </row>
    <row r="117" spans="1:32">
      <c r="A117" s="279">
        <v>108</v>
      </c>
      <c r="B117" s="584" t="s">
        <v>560</v>
      </c>
      <c r="C117" s="585">
        <v>1</v>
      </c>
      <c r="D117" s="585" t="s">
        <v>1568</v>
      </c>
      <c r="E117" s="585" t="s">
        <v>128</v>
      </c>
      <c r="F117" s="248">
        <v>385</v>
      </c>
      <c r="G117" s="247">
        <v>0</v>
      </c>
      <c r="H117" s="249">
        <v>0</v>
      </c>
      <c r="I117" s="247">
        <v>0</v>
      </c>
      <c r="J117" s="249">
        <v>0</v>
      </c>
      <c r="K117" s="250" t="s">
        <v>1582</v>
      </c>
      <c r="M117" s="178" t="str">
        <f t="shared" si="8"/>
        <v>K</v>
      </c>
      <c r="N117" s="178" t="str">
        <f t="shared" si="9"/>
        <v>K</v>
      </c>
      <c r="O117" s="178"/>
      <c r="P117" s="184">
        <f t="shared" si="10"/>
        <v>0</v>
      </c>
      <c r="Q117" s="184">
        <f t="shared" si="11"/>
        <v>0</v>
      </c>
      <c r="R117" s="180"/>
      <c r="S117" s="180" t="str">
        <f t="shared" si="12"/>
        <v>BETUL</v>
      </c>
      <c r="T117" s="180" t="str">
        <f t="shared" si="13"/>
        <v>BETUL</v>
      </c>
      <c r="U117" s="180" t="str">
        <f t="shared" si="14"/>
        <v>OKE</v>
      </c>
      <c r="V117" s="180" t="str">
        <f t="shared" si="15"/>
        <v>OKE</v>
      </c>
      <c r="W117" s="331" t="s">
        <v>1585</v>
      </c>
      <c r="X117" s="332">
        <v>1</v>
      </c>
      <c r="Y117" s="332" t="s">
        <v>1589</v>
      </c>
      <c r="Z117" s="332" t="s">
        <v>131</v>
      </c>
      <c r="AA117" s="248">
        <v>425</v>
      </c>
      <c r="AB117" s="333">
        <v>175</v>
      </c>
      <c r="AC117" s="333">
        <v>41.176470588235297</v>
      </c>
      <c r="AD117" s="333">
        <v>182</v>
      </c>
      <c r="AE117" s="333">
        <v>42.823529411764703</v>
      </c>
      <c r="AF117" s="247" t="s">
        <v>1587</v>
      </c>
    </row>
    <row r="118" spans="1:32">
      <c r="A118" s="279">
        <v>109</v>
      </c>
      <c r="B118" s="584" t="s">
        <v>560</v>
      </c>
      <c r="C118" s="585">
        <v>1</v>
      </c>
      <c r="D118" s="585" t="s">
        <v>1572</v>
      </c>
      <c r="E118" s="585" t="s">
        <v>128</v>
      </c>
      <c r="F118" s="248">
        <v>385</v>
      </c>
      <c r="G118" s="247">
        <v>78</v>
      </c>
      <c r="H118" s="249">
        <v>20.259740259740262</v>
      </c>
      <c r="I118" s="247">
        <v>78</v>
      </c>
      <c r="J118" s="249">
        <v>20.259740259740262</v>
      </c>
      <c r="K118" s="250" t="s">
        <v>1578</v>
      </c>
      <c r="M118" s="178" t="str">
        <f t="shared" si="8"/>
        <v>K</v>
      </c>
      <c r="N118" s="178" t="str">
        <f t="shared" si="9"/>
        <v>K</v>
      </c>
      <c r="O118" s="178"/>
      <c r="P118" s="184">
        <f t="shared" si="10"/>
        <v>20.259740259740262</v>
      </c>
      <c r="Q118" s="184">
        <f t="shared" si="11"/>
        <v>20.259740259740262</v>
      </c>
      <c r="R118" s="180"/>
      <c r="S118" s="180" t="str">
        <f t="shared" si="12"/>
        <v>BETUL</v>
      </c>
      <c r="T118" s="180" t="str">
        <f t="shared" si="13"/>
        <v>BETUL</v>
      </c>
      <c r="U118" s="180" t="str">
        <f t="shared" si="14"/>
        <v>OKE</v>
      </c>
      <c r="V118" s="180" t="str">
        <f t="shared" si="15"/>
        <v>OKE</v>
      </c>
      <c r="W118" s="331" t="s">
        <v>1585</v>
      </c>
      <c r="X118" s="332">
        <v>1</v>
      </c>
      <c r="Y118" s="332" t="s">
        <v>1590</v>
      </c>
      <c r="Z118" s="332" t="s">
        <v>128</v>
      </c>
      <c r="AA118" s="248">
        <v>425</v>
      </c>
      <c r="AB118" s="333">
        <v>174</v>
      </c>
      <c r="AC118" s="333">
        <v>40.941176470588204</v>
      </c>
      <c r="AD118" s="333">
        <v>152</v>
      </c>
      <c r="AE118" s="333">
        <v>35.764705882352899</v>
      </c>
      <c r="AF118" s="247" t="s">
        <v>1591</v>
      </c>
    </row>
    <row r="119" spans="1:32">
      <c r="A119" s="279">
        <v>110</v>
      </c>
      <c r="B119" s="584" t="s">
        <v>560</v>
      </c>
      <c r="C119" s="585">
        <v>1</v>
      </c>
      <c r="D119" s="585" t="s">
        <v>1573</v>
      </c>
      <c r="E119" s="585" t="s">
        <v>131</v>
      </c>
      <c r="F119" s="248">
        <v>425</v>
      </c>
      <c r="G119" s="247">
        <v>235</v>
      </c>
      <c r="H119" s="249">
        <v>55.294117647058826</v>
      </c>
      <c r="I119" s="247">
        <v>227</v>
      </c>
      <c r="J119" s="249">
        <v>53.411764705882348</v>
      </c>
      <c r="K119" s="250" t="s">
        <v>1588</v>
      </c>
      <c r="M119" s="178" t="str">
        <f t="shared" si="8"/>
        <v>K</v>
      </c>
      <c r="N119" s="178" t="str">
        <f t="shared" si="9"/>
        <v>K</v>
      </c>
      <c r="O119" s="178"/>
      <c r="P119" s="184">
        <f t="shared" si="10"/>
        <v>55.294117647058826</v>
      </c>
      <c r="Q119" s="184">
        <f t="shared" si="11"/>
        <v>53.411764705882348</v>
      </c>
      <c r="R119" s="180"/>
      <c r="S119" s="180" t="str">
        <f t="shared" si="12"/>
        <v>BETUL</v>
      </c>
      <c r="T119" s="180" t="str">
        <f t="shared" si="13"/>
        <v>BETUL</v>
      </c>
      <c r="U119" s="180" t="str">
        <f t="shared" si="14"/>
        <v>OKE</v>
      </c>
      <c r="V119" s="180" t="str">
        <f t="shared" si="15"/>
        <v>OKE</v>
      </c>
      <c r="W119" s="331" t="s">
        <v>1585</v>
      </c>
      <c r="X119" s="332">
        <v>2</v>
      </c>
      <c r="Y119" s="332" t="s">
        <v>1593</v>
      </c>
      <c r="Z119" s="332" t="s">
        <v>128</v>
      </c>
      <c r="AA119" s="248">
        <v>385</v>
      </c>
      <c r="AB119" s="333">
        <v>0</v>
      </c>
      <c r="AC119" s="333">
        <v>0</v>
      </c>
      <c r="AD119" s="333">
        <v>0</v>
      </c>
      <c r="AE119" s="333">
        <v>0</v>
      </c>
      <c r="AF119" s="247" t="s">
        <v>1594</v>
      </c>
    </row>
    <row r="120" spans="1:32">
      <c r="A120" s="279">
        <v>111</v>
      </c>
      <c r="B120" s="584" t="s">
        <v>560</v>
      </c>
      <c r="C120" s="585">
        <v>1</v>
      </c>
      <c r="D120" s="585" t="s">
        <v>1566</v>
      </c>
      <c r="E120" s="585" t="s">
        <v>128</v>
      </c>
      <c r="F120" s="248">
        <v>385</v>
      </c>
      <c r="G120" s="247">
        <v>193</v>
      </c>
      <c r="H120" s="249">
        <v>50.129870129870127</v>
      </c>
      <c r="I120" s="247">
        <v>141</v>
      </c>
      <c r="J120" s="249">
        <v>36.623376623376622</v>
      </c>
      <c r="K120" s="250" t="s">
        <v>1580</v>
      </c>
      <c r="M120" s="178" t="str">
        <f t="shared" si="8"/>
        <v>K</v>
      </c>
      <c r="N120" s="178" t="str">
        <f t="shared" si="9"/>
        <v>K</v>
      </c>
      <c r="O120" s="178"/>
      <c r="P120" s="184">
        <f t="shared" si="10"/>
        <v>50.129870129870127</v>
      </c>
      <c r="Q120" s="184">
        <f t="shared" si="11"/>
        <v>36.623376623376622</v>
      </c>
      <c r="R120" s="180"/>
      <c r="S120" s="180" t="str">
        <f t="shared" si="12"/>
        <v>BETUL</v>
      </c>
      <c r="T120" s="180" t="str">
        <f t="shared" si="13"/>
        <v>BETUL</v>
      </c>
      <c r="U120" s="180" t="str">
        <f t="shared" si="14"/>
        <v>OKE</v>
      </c>
      <c r="V120" s="180" t="str">
        <f t="shared" si="15"/>
        <v>OKE</v>
      </c>
      <c r="W120" s="331" t="s">
        <v>1585</v>
      </c>
      <c r="X120" s="332">
        <v>2</v>
      </c>
      <c r="Y120" s="332" t="s">
        <v>1596</v>
      </c>
      <c r="Z120" s="332" t="s">
        <v>128</v>
      </c>
      <c r="AA120" s="248">
        <v>385</v>
      </c>
      <c r="AB120" s="333">
        <v>0</v>
      </c>
      <c r="AC120" s="333">
        <v>0</v>
      </c>
      <c r="AD120" s="333">
        <v>0</v>
      </c>
      <c r="AE120" s="333">
        <v>0</v>
      </c>
      <c r="AF120" s="247" t="s">
        <v>1594</v>
      </c>
    </row>
    <row r="121" spans="1:32">
      <c r="A121" s="279">
        <v>112</v>
      </c>
      <c r="B121" s="584" t="s">
        <v>560</v>
      </c>
      <c r="C121" s="585">
        <v>1</v>
      </c>
      <c r="D121" s="585" t="s">
        <v>1576</v>
      </c>
      <c r="E121" s="585" t="s">
        <v>128</v>
      </c>
      <c r="F121" s="248">
        <v>300</v>
      </c>
      <c r="G121" s="247">
        <v>99</v>
      </c>
      <c r="H121" s="249">
        <v>33</v>
      </c>
      <c r="I121" s="247">
        <v>88</v>
      </c>
      <c r="J121" s="249">
        <v>29.333333333333332</v>
      </c>
      <c r="K121" s="250" t="s">
        <v>1577</v>
      </c>
      <c r="M121" s="178" t="str">
        <f t="shared" si="8"/>
        <v>K</v>
      </c>
      <c r="N121" s="178" t="str">
        <f t="shared" si="9"/>
        <v>K</v>
      </c>
      <c r="O121" s="178"/>
      <c r="P121" s="184">
        <f t="shared" si="10"/>
        <v>33</v>
      </c>
      <c r="Q121" s="184">
        <f t="shared" si="11"/>
        <v>29.333333333333332</v>
      </c>
      <c r="R121" s="180"/>
      <c r="S121" s="180" t="str">
        <f t="shared" si="12"/>
        <v>BETUL</v>
      </c>
      <c r="T121" s="180" t="str">
        <f t="shared" si="13"/>
        <v>BETUL</v>
      </c>
      <c r="U121" s="180" t="str">
        <f t="shared" si="14"/>
        <v>OKE</v>
      </c>
      <c r="V121" s="180" t="str">
        <f t="shared" si="15"/>
        <v>OKE</v>
      </c>
      <c r="W121" s="331" t="s">
        <v>1585</v>
      </c>
      <c r="X121" s="332">
        <v>2</v>
      </c>
      <c r="Y121" s="332" t="s">
        <v>1598</v>
      </c>
      <c r="Z121" s="332" t="s">
        <v>128</v>
      </c>
      <c r="AA121" s="248">
        <v>385</v>
      </c>
      <c r="AB121" s="333">
        <v>0</v>
      </c>
      <c r="AC121" s="333">
        <v>0</v>
      </c>
      <c r="AD121" s="333">
        <v>0</v>
      </c>
      <c r="AE121" s="333">
        <v>0</v>
      </c>
      <c r="AF121" s="247" t="s">
        <v>1594</v>
      </c>
    </row>
    <row r="122" spans="1:32">
      <c r="A122" s="279">
        <v>113</v>
      </c>
      <c r="B122" s="584" t="s">
        <v>562</v>
      </c>
      <c r="C122" s="585">
        <v>1</v>
      </c>
      <c r="D122" s="585" t="s">
        <v>1579</v>
      </c>
      <c r="E122" s="585" t="s">
        <v>131</v>
      </c>
      <c r="F122" s="248">
        <v>425</v>
      </c>
      <c r="G122" s="247">
        <v>63</v>
      </c>
      <c r="H122" s="249">
        <v>14.823529411764705</v>
      </c>
      <c r="I122" s="247">
        <v>45</v>
      </c>
      <c r="J122" s="249">
        <v>10.588235294117647</v>
      </c>
      <c r="K122" s="250" t="s">
        <v>1592</v>
      </c>
      <c r="M122" s="178" t="str">
        <f t="shared" si="8"/>
        <v>K</v>
      </c>
      <c r="N122" s="178" t="str">
        <f t="shared" si="9"/>
        <v>K</v>
      </c>
      <c r="O122" s="178"/>
      <c r="P122" s="184">
        <f t="shared" si="10"/>
        <v>14.823529411764705</v>
      </c>
      <c r="Q122" s="184">
        <f t="shared" si="11"/>
        <v>10.588235294117647</v>
      </c>
      <c r="R122" s="180"/>
      <c r="S122" s="180" t="str">
        <f t="shared" si="12"/>
        <v>BETUL</v>
      </c>
      <c r="T122" s="180" t="str">
        <f t="shared" si="13"/>
        <v>BETUL</v>
      </c>
      <c r="U122" s="180" t="str">
        <f t="shared" si="14"/>
        <v>OKE</v>
      </c>
      <c r="V122" s="180" t="str">
        <f t="shared" si="15"/>
        <v>OKE</v>
      </c>
      <c r="W122" s="331" t="s">
        <v>1585</v>
      </c>
      <c r="X122" s="332">
        <v>2</v>
      </c>
      <c r="Y122" s="332" t="s">
        <v>1600</v>
      </c>
      <c r="Z122" s="332" t="s">
        <v>128</v>
      </c>
      <c r="AA122" s="248">
        <v>385</v>
      </c>
      <c r="AB122" s="333">
        <v>209</v>
      </c>
      <c r="AC122" s="333">
        <v>54.285714285714299</v>
      </c>
      <c r="AD122" s="333">
        <v>183</v>
      </c>
      <c r="AE122" s="333">
        <v>47.5324675324675</v>
      </c>
      <c r="AF122" s="247" t="s">
        <v>1599</v>
      </c>
    </row>
    <row r="123" spans="1:32">
      <c r="A123" s="279">
        <v>114</v>
      </c>
      <c r="B123" s="584" t="s">
        <v>562</v>
      </c>
      <c r="C123" s="585">
        <v>1</v>
      </c>
      <c r="D123" s="585" t="s">
        <v>1581</v>
      </c>
      <c r="E123" s="585" t="s">
        <v>131</v>
      </c>
      <c r="F123" s="248">
        <v>425</v>
      </c>
      <c r="G123" s="247">
        <v>48</v>
      </c>
      <c r="H123" s="249">
        <v>11.294117647058824</v>
      </c>
      <c r="I123" s="247">
        <v>45</v>
      </c>
      <c r="J123" s="249">
        <v>10.588235294117647</v>
      </c>
      <c r="K123" s="250" t="s">
        <v>1595</v>
      </c>
      <c r="M123" s="178" t="str">
        <f t="shared" si="8"/>
        <v>K</v>
      </c>
      <c r="N123" s="178" t="str">
        <f t="shared" si="9"/>
        <v>K</v>
      </c>
      <c r="O123" s="178"/>
      <c r="P123" s="184">
        <f t="shared" si="10"/>
        <v>11.294117647058824</v>
      </c>
      <c r="Q123" s="184">
        <f t="shared" si="11"/>
        <v>10.588235294117647</v>
      </c>
      <c r="R123" s="180"/>
      <c r="S123" s="180" t="str">
        <f t="shared" si="12"/>
        <v>BETUL</v>
      </c>
      <c r="T123" s="180" t="str">
        <f t="shared" si="13"/>
        <v>BETUL</v>
      </c>
      <c r="U123" s="180" t="str">
        <f t="shared" si="14"/>
        <v>OKE</v>
      </c>
      <c r="V123" s="180" t="str">
        <f t="shared" si="15"/>
        <v>OKE</v>
      </c>
      <c r="W123" s="331" t="s">
        <v>1585</v>
      </c>
      <c r="X123" s="332">
        <v>1</v>
      </c>
      <c r="Y123" s="332" t="s">
        <v>1602</v>
      </c>
      <c r="Z123" s="332" t="s">
        <v>128</v>
      </c>
      <c r="AA123" s="248">
        <v>425</v>
      </c>
      <c r="AB123" s="333">
        <v>5</v>
      </c>
      <c r="AC123" s="333">
        <v>1.1764705882352899</v>
      </c>
      <c r="AD123" s="333">
        <v>5</v>
      </c>
      <c r="AE123" s="333">
        <v>1.1764705882352899</v>
      </c>
      <c r="AF123" s="247" t="s">
        <v>1445</v>
      </c>
    </row>
    <row r="124" spans="1:32">
      <c r="A124" s="279">
        <v>115</v>
      </c>
      <c r="B124" s="584" t="s">
        <v>562</v>
      </c>
      <c r="C124" s="585">
        <v>1</v>
      </c>
      <c r="D124" s="585" t="s">
        <v>1583</v>
      </c>
      <c r="E124" s="585" t="s">
        <v>131</v>
      </c>
      <c r="F124" s="248">
        <v>300</v>
      </c>
      <c r="G124" s="247">
        <v>164</v>
      </c>
      <c r="H124" s="249">
        <v>54.666666666666664</v>
      </c>
      <c r="I124" s="247">
        <v>162</v>
      </c>
      <c r="J124" s="249">
        <v>54</v>
      </c>
      <c r="K124" s="250" t="s">
        <v>1597</v>
      </c>
      <c r="M124" s="178" t="str">
        <f t="shared" si="8"/>
        <v>K</v>
      </c>
      <c r="N124" s="178" t="str">
        <f t="shared" si="9"/>
        <v>K</v>
      </c>
      <c r="O124" s="178"/>
      <c r="P124" s="184">
        <f t="shared" si="10"/>
        <v>54.666666666666664</v>
      </c>
      <c r="Q124" s="184">
        <f t="shared" si="11"/>
        <v>54</v>
      </c>
      <c r="R124" s="180"/>
      <c r="S124" s="180" t="str">
        <f t="shared" si="12"/>
        <v>BETUL</v>
      </c>
      <c r="T124" s="180" t="str">
        <f t="shared" si="13"/>
        <v>BETUL</v>
      </c>
      <c r="U124" s="180" t="str">
        <f t="shared" si="14"/>
        <v>OKE</v>
      </c>
      <c r="V124" s="180" t="str">
        <f t="shared" si="15"/>
        <v>OKE</v>
      </c>
      <c r="W124" s="331" t="s">
        <v>113</v>
      </c>
      <c r="X124" s="332">
        <v>2</v>
      </c>
      <c r="Y124" s="332" t="s">
        <v>1604</v>
      </c>
      <c r="Z124" s="332" t="s">
        <v>128</v>
      </c>
      <c r="AA124" s="248">
        <v>320</v>
      </c>
      <c r="AB124" s="333">
        <v>113</v>
      </c>
      <c r="AC124" s="333">
        <v>35.3125</v>
      </c>
      <c r="AD124" s="333">
        <v>111</v>
      </c>
      <c r="AE124" s="333">
        <v>34.6875</v>
      </c>
      <c r="AF124" s="247" t="s">
        <v>959</v>
      </c>
    </row>
    <row r="125" spans="1:32">
      <c r="A125" s="279">
        <v>116</v>
      </c>
      <c r="B125" s="584" t="s">
        <v>5449</v>
      </c>
      <c r="C125" s="585">
        <v>1</v>
      </c>
      <c r="D125" s="585" t="s">
        <v>1590</v>
      </c>
      <c r="E125" s="585" t="s">
        <v>128</v>
      </c>
      <c r="F125" s="248">
        <v>425</v>
      </c>
      <c r="G125" s="247">
        <v>162</v>
      </c>
      <c r="H125" s="249">
        <v>38.117647058823529</v>
      </c>
      <c r="I125" s="247">
        <v>132</v>
      </c>
      <c r="J125" s="249">
        <v>31.058823529411768</v>
      </c>
      <c r="K125" s="250" t="s">
        <v>1603</v>
      </c>
      <c r="M125" s="178" t="str">
        <f t="shared" si="8"/>
        <v>K</v>
      </c>
      <c r="N125" s="178" t="str">
        <f t="shared" si="9"/>
        <v>K</v>
      </c>
      <c r="O125" s="178"/>
      <c r="P125" s="184">
        <f t="shared" si="10"/>
        <v>38.117647058823529</v>
      </c>
      <c r="Q125" s="184">
        <f t="shared" si="11"/>
        <v>31.058823529411768</v>
      </c>
      <c r="R125" s="180"/>
      <c r="S125" s="180" t="str">
        <f t="shared" si="12"/>
        <v>BETUL</v>
      </c>
      <c r="T125" s="180" t="str">
        <f t="shared" si="13"/>
        <v>BETUL</v>
      </c>
      <c r="U125" s="180" t="str">
        <f t="shared" si="14"/>
        <v>OKE</v>
      </c>
      <c r="V125" s="180" t="str">
        <f t="shared" si="15"/>
        <v>OKE</v>
      </c>
      <c r="W125" s="331" t="s">
        <v>113</v>
      </c>
      <c r="X125" s="332">
        <v>2</v>
      </c>
      <c r="Y125" s="332" t="s">
        <v>1607</v>
      </c>
      <c r="Z125" s="332" t="s">
        <v>128</v>
      </c>
      <c r="AA125" s="248">
        <v>320</v>
      </c>
      <c r="AB125" s="333">
        <v>155</v>
      </c>
      <c r="AC125" s="333">
        <v>48.4375</v>
      </c>
      <c r="AD125" s="333">
        <v>111</v>
      </c>
      <c r="AE125" s="333">
        <v>34.6875</v>
      </c>
      <c r="AF125" s="247" t="s">
        <v>959</v>
      </c>
    </row>
    <row r="126" spans="1:32">
      <c r="A126" s="279">
        <v>117</v>
      </c>
      <c r="B126" s="584" t="s">
        <v>5449</v>
      </c>
      <c r="C126" s="585">
        <v>1</v>
      </c>
      <c r="D126" s="585" t="s">
        <v>1602</v>
      </c>
      <c r="E126" s="585" t="s">
        <v>128</v>
      </c>
      <c r="F126" s="248">
        <v>425</v>
      </c>
      <c r="G126" s="247">
        <v>6</v>
      </c>
      <c r="H126" s="249">
        <v>1.411764705882353</v>
      </c>
      <c r="I126" s="247">
        <v>6</v>
      </c>
      <c r="J126" s="249">
        <v>1.411764705882353</v>
      </c>
      <c r="K126" s="250" t="s">
        <v>1614</v>
      </c>
      <c r="M126" s="178" t="str">
        <f t="shared" si="8"/>
        <v>K</v>
      </c>
      <c r="N126" s="178" t="str">
        <f t="shared" si="9"/>
        <v>K</v>
      </c>
      <c r="O126" s="178"/>
      <c r="P126" s="184">
        <f t="shared" si="10"/>
        <v>1.411764705882353</v>
      </c>
      <c r="Q126" s="184">
        <f t="shared" si="11"/>
        <v>1.411764705882353</v>
      </c>
      <c r="R126" s="180"/>
      <c r="S126" s="180" t="str">
        <f t="shared" si="12"/>
        <v>BETUL</v>
      </c>
      <c r="T126" s="180" t="str">
        <f t="shared" si="13"/>
        <v>BETUL</v>
      </c>
      <c r="U126" s="180" t="str">
        <f t="shared" si="14"/>
        <v>OKE</v>
      </c>
      <c r="V126" s="180" t="str">
        <f t="shared" si="15"/>
        <v>OKE</v>
      </c>
      <c r="W126" s="331" t="s">
        <v>113</v>
      </c>
      <c r="X126" s="332">
        <v>3</v>
      </c>
      <c r="Y126" s="332" t="s">
        <v>1607</v>
      </c>
      <c r="Z126" s="332" t="s">
        <v>128</v>
      </c>
      <c r="AA126" s="248">
        <v>320</v>
      </c>
      <c r="AB126" s="333">
        <v>155</v>
      </c>
      <c r="AC126" s="333">
        <v>48.4375</v>
      </c>
      <c r="AD126" s="333">
        <v>111</v>
      </c>
      <c r="AE126" s="333">
        <v>34.6875</v>
      </c>
      <c r="AF126" s="247" t="s">
        <v>959</v>
      </c>
    </row>
    <row r="127" spans="1:32">
      <c r="A127" s="279">
        <v>118</v>
      </c>
      <c r="B127" s="584" t="s">
        <v>5449</v>
      </c>
      <c r="C127" s="585">
        <v>1</v>
      </c>
      <c r="D127" s="585" t="s">
        <v>1589</v>
      </c>
      <c r="E127" s="585" t="s">
        <v>131</v>
      </c>
      <c r="F127" s="248">
        <v>425</v>
      </c>
      <c r="G127" s="247">
        <v>181</v>
      </c>
      <c r="H127" s="249">
        <v>42.588235294117652</v>
      </c>
      <c r="I127" s="247">
        <v>169</v>
      </c>
      <c r="J127" s="249">
        <v>39.764705882352942</v>
      </c>
      <c r="K127" s="250" t="s">
        <v>1601</v>
      </c>
      <c r="M127" s="178" t="str">
        <f t="shared" si="8"/>
        <v>K</v>
      </c>
      <c r="N127" s="178" t="str">
        <f t="shared" si="9"/>
        <v>K</v>
      </c>
      <c r="O127" s="178"/>
      <c r="P127" s="184">
        <f t="shared" si="10"/>
        <v>42.588235294117652</v>
      </c>
      <c r="Q127" s="184">
        <f t="shared" si="11"/>
        <v>39.764705882352942</v>
      </c>
      <c r="R127" s="180"/>
      <c r="S127" s="180" t="str">
        <f t="shared" si="12"/>
        <v>BETUL</v>
      </c>
      <c r="T127" s="180" t="str">
        <f t="shared" si="13"/>
        <v>BETUL</v>
      </c>
      <c r="U127" s="180" t="str">
        <f t="shared" si="14"/>
        <v>OKE</v>
      </c>
      <c r="V127" s="180" t="str">
        <f t="shared" si="15"/>
        <v>OKE</v>
      </c>
      <c r="W127" s="331" t="s">
        <v>113</v>
      </c>
      <c r="X127" s="332">
        <v>4</v>
      </c>
      <c r="Y127" s="332" t="s">
        <v>1607</v>
      </c>
      <c r="Z127" s="332" t="s">
        <v>128</v>
      </c>
      <c r="AA127" s="248">
        <v>320</v>
      </c>
      <c r="AB127" s="333">
        <v>155</v>
      </c>
      <c r="AC127" s="333">
        <v>48.4375</v>
      </c>
      <c r="AD127" s="333">
        <v>111</v>
      </c>
      <c r="AE127" s="333">
        <v>34.6875</v>
      </c>
      <c r="AF127" s="247" t="s">
        <v>959</v>
      </c>
    </row>
    <row r="128" spans="1:32">
      <c r="A128" s="279">
        <v>119</v>
      </c>
      <c r="B128" s="584" t="s">
        <v>5449</v>
      </c>
      <c r="C128" s="585">
        <v>1</v>
      </c>
      <c r="D128" s="585" t="s">
        <v>1586</v>
      </c>
      <c r="E128" s="585" t="s">
        <v>131</v>
      </c>
      <c r="F128" s="248">
        <v>425</v>
      </c>
      <c r="G128" s="247">
        <v>217</v>
      </c>
      <c r="H128" s="249">
        <v>51.058823529411768</v>
      </c>
      <c r="I128" s="247">
        <v>193</v>
      </c>
      <c r="J128" s="249">
        <v>45.411764705882348</v>
      </c>
      <c r="K128" s="250" t="s">
        <v>1599</v>
      </c>
      <c r="M128" s="178" t="str">
        <f t="shared" si="8"/>
        <v>K</v>
      </c>
      <c r="N128" s="178" t="str">
        <f t="shared" si="9"/>
        <v>K</v>
      </c>
      <c r="O128" s="178"/>
      <c r="P128" s="184">
        <f t="shared" si="10"/>
        <v>51.058823529411768</v>
      </c>
      <c r="Q128" s="184">
        <f t="shared" si="11"/>
        <v>45.411764705882348</v>
      </c>
      <c r="R128" s="180"/>
      <c r="S128" s="180" t="str">
        <f t="shared" si="12"/>
        <v>BETUL</v>
      </c>
      <c r="T128" s="180" t="str">
        <f t="shared" si="13"/>
        <v>BETUL</v>
      </c>
      <c r="U128" s="180" t="str">
        <f t="shared" si="14"/>
        <v>OKE</v>
      </c>
      <c r="V128" s="180" t="str">
        <f t="shared" si="15"/>
        <v>OKE</v>
      </c>
      <c r="W128" s="331" t="s">
        <v>113</v>
      </c>
      <c r="X128" s="332">
        <v>5</v>
      </c>
      <c r="Y128" s="332" t="s">
        <v>1607</v>
      </c>
      <c r="Z128" s="332" t="s">
        <v>128</v>
      </c>
      <c r="AA128" s="248">
        <v>320</v>
      </c>
      <c r="AB128" s="333">
        <v>155</v>
      </c>
      <c r="AC128" s="333">
        <v>48.4375</v>
      </c>
      <c r="AD128" s="333">
        <v>111</v>
      </c>
      <c r="AE128" s="333">
        <v>34.6875</v>
      </c>
      <c r="AF128" s="247" t="s">
        <v>959</v>
      </c>
    </row>
    <row r="129" spans="1:32">
      <c r="A129" s="279">
        <v>120</v>
      </c>
      <c r="B129" s="584" t="s">
        <v>5449</v>
      </c>
      <c r="C129" s="585">
        <v>1</v>
      </c>
      <c r="D129" s="585" t="s">
        <v>1605</v>
      </c>
      <c r="E129" s="585" t="s">
        <v>128</v>
      </c>
      <c r="F129" s="248">
        <v>533</v>
      </c>
      <c r="G129" s="247">
        <v>0</v>
      </c>
      <c r="H129" s="249">
        <v>0</v>
      </c>
      <c r="I129" s="247">
        <v>0</v>
      </c>
      <c r="J129" s="249">
        <v>0</v>
      </c>
      <c r="K129" s="250" t="s">
        <v>1606</v>
      </c>
      <c r="M129" s="178" t="str">
        <f t="shared" si="8"/>
        <v>K</v>
      </c>
      <c r="N129" s="178" t="str">
        <f t="shared" si="9"/>
        <v>K</v>
      </c>
      <c r="O129" s="178"/>
      <c r="P129" s="184">
        <f t="shared" si="10"/>
        <v>0</v>
      </c>
      <c r="Q129" s="184">
        <f t="shared" si="11"/>
        <v>0</v>
      </c>
      <c r="R129" s="180"/>
      <c r="S129" s="180" t="str">
        <f t="shared" si="12"/>
        <v>BETUL</v>
      </c>
      <c r="T129" s="180" t="str">
        <f t="shared" si="13"/>
        <v>BETUL</v>
      </c>
      <c r="U129" s="180" t="str">
        <f t="shared" si="14"/>
        <v>OKE</v>
      </c>
      <c r="V129" s="180" t="str">
        <f t="shared" si="15"/>
        <v>OKE</v>
      </c>
      <c r="W129" s="331" t="s">
        <v>113</v>
      </c>
      <c r="X129" s="332">
        <v>6</v>
      </c>
      <c r="Y129" s="332" t="s">
        <v>1607</v>
      </c>
      <c r="Z129" s="332" t="s">
        <v>128</v>
      </c>
      <c r="AA129" s="248">
        <v>320</v>
      </c>
      <c r="AB129" s="333">
        <v>155</v>
      </c>
      <c r="AC129" s="333">
        <v>48.4375</v>
      </c>
      <c r="AD129" s="333">
        <v>111</v>
      </c>
      <c r="AE129" s="333">
        <v>34.6875</v>
      </c>
      <c r="AF129" s="247" t="s">
        <v>959</v>
      </c>
    </row>
    <row r="130" spans="1:32">
      <c r="A130" s="279">
        <v>121</v>
      </c>
      <c r="B130" s="584" t="s">
        <v>5449</v>
      </c>
      <c r="C130" s="585">
        <v>2</v>
      </c>
      <c r="D130" s="585" t="s">
        <v>1593</v>
      </c>
      <c r="E130" s="585" t="s">
        <v>128</v>
      </c>
      <c r="F130" s="248">
        <v>385</v>
      </c>
      <c r="G130" s="247">
        <v>0</v>
      </c>
      <c r="H130" s="249">
        <v>0</v>
      </c>
      <c r="I130" s="247">
        <v>0</v>
      </c>
      <c r="J130" s="249">
        <v>0</v>
      </c>
      <c r="K130" s="250" t="s">
        <v>1608</v>
      </c>
      <c r="M130" s="178" t="str">
        <f t="shared" si="8"/>
        <v>K</v>
      </c>
      <c r="N130" s="178" t="str">
        <f t="shared" si="9"/>
        <v>K</v>
      </c>
      <c r="O130" s="178"/>
      <c r="P130" s="184">
        <f t="shared" si="10"/>
        <v>0</v>
      </c>
      <c r="Q130" s="184">
        <f t="shared" si="11"/>
        <v>0</v>
      </c>
      <c r="R130" s="180"/>
      <c r="S130" s="180" t="str">
        <f t="shared" si="12"/>
        <v>BETUL</v>
      </c>
      <c r="T130" s="180" t="str">
        <f t="shared" si="13"/>
        <v>BETUL</v>
      </c>
      <c r="U130" s="180" t="str">
        <f t="shared" si="14"/>
        <v>OKE</v>
      </c>
      <c r="V130" s="180" t="str">
        <f t="shared" si="15"/>
        <v>OKE</v>
      </c>
      <c r="W130" s="331" t="s">
        <v>113</v>
      </c>
      <c r="X130" s="332">
        <v>7</v>
      </c>
      <c r="Y130" s="332" t="s">
        <v>1607</v>
      </c>
      <c r="Z130" s="332" t="s">
        <v>128</v>
      </c>
      <c r="AA130" s="248">
        <v>320</v>
      </c>
      <c r="AB130" s="333">
        <v>155</v>
      </c>
      <c r="AC130" s="333">
        <v>48.4375</v>
      </c>
      <c r="AD130" s="333">
        <v>111</v>
      </c>
      <c r="AE130" s="333">
        <v>34.6875</v>
      </c>
      <c r="AF130" s="247" t="s">
        <v>959</v>
      </c>
    </row>
    <row r="131" spans="1:32">
      <c r="A131" s="279">
        <v>122</v>
      </c>
      <c r="B131" s="584" t="s">
        <v>5449</v>
      </c>
      <c r="C131" s="585">
        <v>2</v>
      </c>
      <c r="D131" s="585" t="s">
        <v>1598</v>
      </c>
      <c r="E131" s="585" t="s">
        <v>128</v>
      </c>
      <c r="F131" s="248">
        <v>385</v>
      </c>
      <c r="G131" s="247">
        <v>0</v>
      </c>
      <c r="H131" s="249">
        <v>0</v>
      </c>
      <c r="I131" s="247">
        <v>0</v>
      </c>
      <c r="J131" s="249">
        <v>0</v>
      </c>
      <c r="K131" s="250" t="s">
        <v>1608</v>
      </c>
      <c r="M131" s="178" t="str">
        <f t="shared" si="8"/>
        <v>K</v>
      </c>
      <c r="N131" s="178" t="str">
        <f t="shared" si="9"/>
        <v>K</v>
      </c>
      <c r="O131" s="178"/>
      <c r="P131" s="184">
        <f t="shared" si="10"/>
        <v>0</v>
      </c>
      <c r="Q131" s="184">
        <f t="shared" si="11"/>
        <v>0</v>
      </c>
      <c r="R131" s="180"/>
      <c r="S131" s="180" t="str">
        <f t="shared" si="12"/>
        <v>BETUL</v>
      </c>
      <c r="T131" s="180" t="str">
        <f t="shared" si="13"/>
        <v>BETUL</v>
      </c>
      <c r="U131" s="180" t="str">
        <f t="shared" si="14"/>
        <v>OKE</v>
      </c>
      <c r="V131" s="180" t="str">
        <f t="shared" si="15"/>
        <v>OKE</v>
      </c>
      <c r="W131" s="331" t="s">
        <v>113</v>
      </c>
      <c r="X131" s="332">
        <v>8</v>
      </c>
      <c r="Y131" s="332" t="s">
        <v>1607</v>
      </c>
      <c r="Z131" s="332" t="s">
        <v>128</v>
      </c>
      <c r="AA131" s="248">
        <v>320</v>
      </c>
      <c r="AB131" s="333">
        <v>155</v>
      </c>
      <c r="AC131" s="333">
        <v>48.4375</v>
      </c>
      <c r="AD131" s="333">
        <v>111</v>
      </c>
      <c r="AE131" s="333">
        <v>34.6875</v>
      </c>
      <c r="AF131" s="247" t="s">
        <v>959</v>
      </c>
    </row>
    <row r="132" spans="1:32">
      <c r="A132" s="279">
        <v>123</v>
      </c>
      <c r="B132" s="584" t="s">
        <v>5449</v>
      </c>
      <c r="C132" s="585">
        <v>2</v>
      </c>
      <c r="D132" s="585" t="s">
        <v>1596</v>
      </c>
      <c r="E132" s="585" t="s">
        <v>128</v>
      </c>
      <c r="F132" s="248">
        <v>385</v>
      </c>
      <c r="G132" s="247">
        <v>0</v>
      </c>
      <c r="H132" s="249">
        <v>0</v>
      </c>
      <c r="I132" s="247">
        <v>0</v>
      </c>
      <c r="J132" s="249">
        <v>0</v>
      </c>
      <c r="K132" s="250" t="s">
        <v>1608</v>
      </c>
      <c r="M132" s="178" t="str">
        <f t="shared" si="8"/>
        <v>K</v>
      </c>
      <c r="N132" s="178" t="str">
        <f t="shared" si="9"/>
        <v>K</v>
      </c>
      <c r="O132" s="178"/>
      <c r="P132" s="184">
        <f t="shared" si="10"/>
        <v>0</v>
      </c>
      <c r="Q132" s="184">
        <f t="shared" si="11"/>
        <v>0</v>
      </c>
      <c r="R132" s="180"/>
      <c r="S132" s="180" t="str">
        <f t="shared" si="12"/>
        <v>BETUL</v>
      </c>
      <c r="T132" s="180" t="str">
        <f t="shared" si="13"/>
        <v>BETUL</v>
      </c>
      <c r="U132" s="180" t="str">
        <f t="shared" si="14"/>
        <v>OKE</v>
      </c>
      <c r="V132" s="180" t="str">
        <f t="shared" si="15"/>
        <v>OKE</v>
      </c>
      <c r="W132" s="331" t="s">
        <v>113</v>
      </c>
      <c r="X132" s="332">
        <v>9</v>
      </c>
      <c r="Y132" s="332" t="s">
        <v>1607</v>
      </c>
      <c r="Z132" s="332" t="s">
        <v>128</v>
      </c>
      <c r="AA132" s="248">
        <v>320</v>
      </c>
      <c r="AB132" s="333">
        <v>155</v>
      </c>
      <c r="AC132" s="333">
        <v>48.4375</v>
      </c>
      <c r="AD132" s="333">
        <v>111</v>
      </c>
      <c r="AE132" s="333">
        <v>34.6875</v>
      </c>
      <c r="AF132" s="247" t="s">
        <v>959</v>
      </c>
    </row>
    <row r="133" spans="1:32">
      <c r="A133" s="279">
        <v>124</v>
      </c>
      <c r="B133" s="584" t="s">
        <v>5449</v>
      </c>
      <c r="C133" s="585">
        <v>2</v>
      </c>
      <c r="D133" s="585" t="s">
        <v>1600</v>
      </c>
      <c r="E133" s="585" t="s">
        <v>128</v>
      </c>
      <c r="F133" s="248">
        <v>385</v>
      </c>
      <c r="G133" s="247">
        <v>156</v>
      </c>
      <c r="H133" s="249">
        <v>40.519480519480524</v>
      </c>
      <c r="I133" s="247">
        <v>126</v>
      </c>
      <c r="J133" s="249">
        <v>32.727272727272727</v>
      </c>
      <c r="K133" s="250" t="s">
        <v>1599</v>
      </c>
      <c r="M133" s="178" t="str">
        <f t="shared" si="8"/>
        <v>K</v>
      </c>
      <c r="N133" s="178" t="str">
        <f t="shared" si="9"/>
        <v>K</v>
      </c>
      <c r="O133" s="178"/>
      <c r="P133" s="184">
        <f t="shared" si="10"/>
        <v>40.519480519480524</v>
      </c>
      <c r="Q133" s="184">
        <f t="shared" si="11"/>
        <v>32.727272727272727</v>
      </c>
      <c r="R133" s="180"/>
      <c r="S133" s="180" t="str">
        <f t="shared" si="12"/>
        <v>BETUL</v>
      </c>
      <c r="T133" s="180" t="str">
        <f t="shared" si="13"/>
        <v>BETUL</v>
      </c>
      <c r="U133" s="180" t="str">
        <f t="shared" si="14"/>
        <v>OKE</v>
      </c>
      <c r="V133" s="180" t="str">
        <f t="shared" si="15"/>
        <v>OKE</v>
      </c>
      <c r="W133" s="331" t="s">
        <v>113</v>
      </c>
      <c r="X133" s="332">
        <v>10</v>
      </c>
      <c r="Y133" s="332" t="s">
        <v>1607</v>
      </c>
      <c r="Z133" s="332" t="s">
        <v>128</v>
      </c>
      <c r="AA133" s="248">
        <v>320</v>
      </c>
      <c r="AB133" s="333">
        <v>155</v>
      </c>
      <c r="AC133" s="333">
        <v>48.4375</v>
      </c>
      <c r="AD133" s="333">
        <v>111</v>
      </c>
      <c r="AE133" s="333">
        <v>34.6875</v>
      </c>
      <c r="AF133" s="247" t="s">
        <v>959</v>
      </c>
    </row>
    <row r="134" spans="1:32">
      <c r="A134" s="279">
        <v>125</v>
      </c>
      <c r="B134" s="584" t="s">
        <v>5449</v>
      </c>
      <c r="C134" s="585">
        <v>2</v>
      </c>
      <c r="D134" s="585" t="s">
        <v>1616</v>
      </c>
      <c r="E134" s="585" t="s">
        <v>128</v>
      </c>
      <c r="F134" s="248">
        <v>400</v>
      </c>
      <c r="G134" s="247">
        <v>0</v>
      </c>
      <c r="H134" s="249">
        <v>0</v>
      </c>
      <c r="I134" s="247">
        <v>0</v>
      </c>
      <c r="J134" s="249">
        <v>0</v>
      </c>
      <c r="K134" s="250" t="s">
        <v>1617</v>
      </c>
      <c r="M134" s="178" t="str">
        <f t="shared" si="8"/>
        <v>K</v>
      </c>
      <c r="N134" s="178" t="str">
        <f t="shared" si="9"/>
        <v>K</v>
      </c>
      <c r="O134" s="178"/>
      <c r="P134" s="184">
        <f t="shared" si="10"/>
        <v>0</v>
      </c>
      <c r="Q134" s="184">
        <f t="shared" si="11"/>
        <v>0</v>
      </c>
      <c r="R134" s="180"/>
      <c r="S134" s="180" t="str">
        <f t="shared" si="12"/>
        <v>BETUL</v>
      </c>
      <c r="T134" s="180" t="str">
        <f t="shared" si="13"/>
        <v>BETUL</v>
      </c>
      <c r="U134" s="180" t="str">
        <f t="shared" si="14"/>
        <v>OKE</v>
      </c>
      <c r="V134" s="180" t="str">
        <f t="shared" si="15"/>
        <v>OKE</v>
      </c>
      <c r="W134" s="331" t="s">
        <v>113</v>
      </c>
      <c r="X134" s="332">
        <v>11</v>
      </c>
      <c r="Y134" s="332" t="s">
        <v>1607</v>
      </c>
      <c r="Z134" s="332" t="s">
        <v>128</v>
      </c>
      <c r="AA134" s="248">
        <v>320</v>
      </c>
      <c r="AB134" s="333">
        <v>155</v>
      </c>
      <c r="AC134" s="333">
        <v>48.4375</v>
      </c>
      <c r="AD134" s="333">
        <v>111</v>
      </c>
      <c r="AE134" s="333">
        <v>34.6875</v>
      </c>
      <c r="AF134" s="247" t="s">
        <v>959</v>
      </c>
    </row>
    <row r="135" spans="1:32">
      <c r="A135" s="279">
        <v>126</v>
      </c>
      <c r="B135" s="584" t="s">
        <v>113</v>
      </c>
      <c r="C135" s="585">
        <v>2</v>
      </c>
      <c r="D135" s="585" t="s">
        <v>1607</v>
      </c>
      <c r="E135" s="585" t="s">
        <v>128</v>
      </c>
      <c r="F135" s="248">
        <v>320</v>
      </c>
      <c r="G135" s="247">
        <v>85</v>
      </c>
      <c r="H135" s="249">
        <v>26.5625</v>
      </c>
      <c r="I135" s="247">
        <v>82</v>
      </c>
      <c r="J135" s="249">
        <v>25.624999999999996</v>
      </c>
      <c r="K135" s="250" t="s">
        <v>992</v>
      </c>
      <c r="M135" s="178" t="str">
        <f t="shared" si="8"/>
        <v>K</v>
      </c>
      <c r="N135" s="178" t="str">
        <f t="shared" si="9"/>
        <v>K</v>
      </c>
      <c r="O135" s="178"/>
      <c r="P135" s="184">
        <f t="shared" si="10"/>
        <v>26.5625</v>
      </c>
      <c r="Q135" s="184">
        <f t="shared" si="11"/>
        <v>25.624999999999996</v>
      </c>
      <c r="R135" s="180"/>
      <c r="S135" s="180" t="str">
        <f t="shared" si="12"/>
        <v>BETUL</v>
      </c>
      <c r="T135" s="180" t="str">
        <f t="shared" si="13"/>
        <v>BETUL</v>
      </c>
      <c r="U135" s="180" t="str">
        <f t="shared" si="14"/>
        <v>OKE</v>
      </c>
      <c r="V135" s="180" t="str">
        <f t="shared" si="15"/>
        <v>OKE</v>
      </c>
      <c r="W135" s="331" t="s">
        <v>113</v>
      </c>
      <c r="X135" s="332">
        <v>12</v>
      </c>
      <c r="Y135" s="332" t="s">
        <v>1607</v>
      </c>
      <c r="Z135" s="332" t="s">
        <v>128</v>
      </c>
      <c r="AA135" s="248">
        <v>320</v>
      </c>
      <c r="AB135" s="333">
        <v>155</v>
      </c>
      <c r="AC135" s="333">
        <v>48.4375</v>
      </c>
      <c r="AD135" s="333">
        <v>111</v>
      </c>
      <c r="AE135" s="333">
        <v>34.6875</v>
      </c>
      <c r="AF135" s="247" t="s">
        <v>959</v>
      </c>
    </row>
    <row r="136" spans="1:32">
      <c r="A136" s="279">
        <v>127</v>
      </c>
      <c r="B136" s="584" t="s">
        <v>113</v>
      </c>
      <c r="C136" s="585">
        <v>2</v>
      </c>
      <c r="D136" s="585" t="s">
        <v>1604</v>
      </c>
      <c r="E136" s="585" t="s">
        <v>128</v>
      </c>
      <c r="F136" s="248">
        <v>320</v>
      </c>
      <c r="G136" s="247">
        <v>85</v>
      </c>
      <c r="H136" s="249">
        <v>26.5625</v>
      </c>
      <c r="I136" s="247">
        <v>85</v>
      </c>
      <c r="J136" s="249">
        <v>26.5625</v>
      </c>
      <c r="K136" s="250" t="s">
        <v>992</v>
      </c>
      <c r="M136" s="178" t="str">
        <f t="shared" si="8"/>
        <v>K</v>
      </c>
      <c r="N136" s="178" t="str">
        <f t="shared" si="9"/>
        <v>K</v>
      </c>
      <c r="O136" s="178"/>
      <c r="P136" s="184">
        <f t="shared" si="10"/>
        <v>26.5625</v>
      </c>
      <c r="Q136" s="184">
        <f t="shared" si="11"/>
        <v>26.5625</v>
      </c>
      <c r="R136" s="180"/>
      <c r="S136" s="180" t="str">
        <f t="shared" si="12"/>
        <v>BETUL</v>
      </c>
      <c r="T136" s="180" t="str">
        <f t="shared" si="13"/>
        <v>BETUL</v>
      </c>
      <c r="U136" s="180" t="str">
        <f t="shared" si="14"/>
        <v>OKE</v>
      </c>
      <c r="V136" s="180" t="str">
        <f t="shared" si="15"/>
        <v>OKE</v>
      </c>
      <c r="W136" s="331" t="s">
        <v>113</v>
      </c>
      <c r="X136" s="332">
        <v>13</v>
      </c>
      <c r="Y136" s="332" t="s">
        <v>1607</v>
      </c>
      <c r="Z136" s="332" t="s">
        <v>128</v>
      </c>
      <c r="AA136" s="248">
        <v>320</v>
      </c>
      <c r="AB136" s="333">
        <v>155</v>
      </c>
      <c r="AC136" s="333">
        <v>48.4375</v>
      </c>
      <c r="AD136" s="333">
        <v>111</v>
      </c>
      <c r="AE136" s="333">
        <v>34.6875</v>
      </c>
      <c r="AF136" s="247" t="s">
        <v>959</v>
      </c>
    </row>
    <row r="137" spans="1:32">
      <c r="A137" s="279">
        <v>128</v>
      </c>
      <c r="B137" s="584" t="s">
        <v>113</v>
      </c>
      <c r="C137" s="585">
        <v>2</v>
      </c>
      <c r="D137" s="585" t="s">
        <v>1609</v>
      </c>
      <c r="E137" s="585" t="s">
        <v>128</v>
      </c>
      <c r="F137" s="248">
        <v>320</v>
      </c>
      <c r="G137" s="247">
        <v>82</v>
      </c>
      <c r="H137" s="249">
        <v>25.624999999999996</v>
      </c>
      <c r="I137" s="247">
        <v>82</v>
      </c>
      <c r="J137" s="249">
        <v>25.624999999999996</v>
      </c>
      <c r="K137" s="250" t="s">
        <v>992</v>
      </c>
      <c r="M137" s="178" t="str">
        <f t="shared" si="8"/>
        <v>K</v>
      </c>
      <c r="N137" s="178" t="str">
        <f t="shared" si="9"/>
        <v>K</v>
      </c>
      <c r="O137" s="178"/>
      <c r="P137" s="184">
        <f t="shared" si="10"/>
        <v>25.624999999999996</v>
      </c>
      <c r="Q137" s="184">
        <f t="shared" si="11"/>
        <v>25.624999999999996</v>
      </c>
      <c r="R137" s="180"/>
      <c r="S137" s="180" t="str">
        <f t="shared" si="12"/>
        <v>BETUL</v>
      </c>
      <c r="T137" s="180" t="str">
        <f t="shared" si="13"/>
        <v>BETUL</v>
      </c>
      <c r="U137" s="180" t="str">
        <f t="shared" si="14"/>
        <v>OKE</v>
      </c>
      <c r="V137" s="180" t="str">
        <f t="shared" si="15"/>
        <v>OKE</v>
      </c>
      <c r="W137" s="331" t="s">
        <v>113</v>
      </c>
      <c r="X137" s="332">
        <v>14</v>
      </c>
      <c r="Y137" s="332" t="s">
        <v>1607</v>
      </c>
      <c r="Z137" s="332" t="s">
        <v>128</v>
      </c>
      <c r="AA137" s="248">
        <v>320</v>
      </c>
      <c r="AB137" s="333">
        <v>155</v>
      </c>
      <c r="AC137" s="333">
        <v>48.4375</v>
      </c>
      <c r="AD137" s="333">
        <v>111</v>
      </c>
      <c r="AE137" s="333">
        <v>34.6875</v>
      </c>
      <c r="AF137" s="247" t="s">
        <v>959</v>
      </c>
    </row>
    <row r="138" spans="1:32">
      <c r="A138" s="279">
        <v>129</v>
      </c>
      <c r="B138" s="584" t="s">
        <v>113</v>
      </c>
      <c r="C138" s="585">
        <v>2</v>
      </c>
      <c r="D138" s="585" t="s">
        <v>1610</v>
      </c>
      <c r="E138" s="585" t="s">
        <v>128</v>
      </c>
      <c r="F138" s="248">
        <v>320</v>
      </c>
      <c r="G138" s="247">
        <v>51</v>
      </c>
      <c r="H138" s="249">
        <v>15.937499999999998</v>
      </c>
      <c r="I138" s="247">
        <v>0</v>
      </c>
      <c r="J138" s="249">
        <v>0</v>
      </c>
      <c r="K138" s="250" t="s">
        <v>1611</v>
      </c>
      <c r="M138" s="178" t="str">
        <f t="shared" ref="M138:M150" si="16">IF(H138&gt;=80,"B","K")</f>
        <v>K</v>
      </c>
      <c r="N138" s="178" t="str">
        <f t="shared" ref="N138:N150" si="17">IF(J138&gt;=80,"B","K")</f>
        <v>K</v>
      </c>
      <c r="O138" s="178"/>
      <c r="P138" s="184">
        <f t="shared" ref="P138:P150" si="18">(G138/F138)*100</f>
        <v>15.937499999999998</v>
      </c>
      <c r="Q138" s="184">
        <f t="shared" ref="Q138:Q150" si="19">(I138/F138)*100</f>
        <v>0</v>
      </c>
      <c r="R138" s="180"/>
      <c r="S138" s="180" t="str">
        <f t="shared" ref="S138:S150" si="20">IF(P138=H138,"BETUL","salah")</f>
        <v>BETUL</v>
      </c>
      <c r="T138" s="180" t="str">
        <f t="shared" ref="T138:T150" si="21">IF(Q138=J138,"BETUL","salah")</f>
        <v>BETUL</v>
      </c>
      <c r="U138" s="180" t="str">
        <f t="shared" ref="U138:U150" si="22">IF(H138&gt;100,"CEK KEMBALI","OKE")</f>
        <v>OKE</v>
      </c>
      <c r="V138" s="180" t="str">
        <f t="shared" ref="V138:V150" si="23">IF(J138&gt;100,"CEK KEMBALI","OKE")</f>
        <v>OKE</v>
      </c>
      <c r="W138" s="331" t="s">
        <v>113</v>
      </c>
      <c r="X138" s="332">
        <v>15</v>
      </c>
      <c r="Y138" s="332" t="s">
        <v>1607</v>
      </c>
      <c r="Z138" s="332" t="s">
        <v>128</v>
      </c>
      <c r="AA138" s="248">
        <v>320</v>
      </c>
      <c r="AB138" s="333">
        <v>155</v>
      </c>
      <c r="AC138" s="333">
        <v>48.4375</v>
      </c>
      <c r="AD138" s="333">
        <v>111</v>
      </c>
      <c r="AE138" s="333">
        <v>34.6875</v>
      </c>
      <c r="AF138" s="247" t="s">
        <v>959</v>
      </c>
    </row>
    <row r="139" spans="1:32">
      <c r="A139" s="279">
        <v>130</v>
      </c>
      <c r="B139" s="584" t="s">
        <v>105</v>
      </c>
      <c r="C139" s="585">
        <v>1</v>
      </c>
      <c r="D139" s="585" t="s">
        <v>1612</v>
      </c>
      <c r="E139" s="585" t="s">
        <v>131</v>
      </c>
      <c r="F139" s="248">
        <v>425</v>
      </c>
      <c r="G139" s="247">
        <v>160</v>
      </c>
      <c r="H139" s="249">
        <v>37.647058823529413</v>
      </c>
      <c r="I139" s="247">
        <v>161</v>
      </c>
      <c r="J139" s="249">
        <v>37.882352941176471</v>
      </c>
      <c r="K139" s="250" t="s">
        <v>1623</v>
      </c>
      <c r="M139" s="178" t="str">
        <f t="shared" si="16"/>
        <v>K</v>
      </c>
      <c r="N139" s="178" t="str">
        <f t="shared" si="17"/>
        <v>K</v>
      </c>
      <c r="O139" s="178"/>
      <c r="P139" s="184">
        <f t="shared" si="18"/>
        <v>37.647058823529413</v>
      </c>
      <c r="Q139" s="184">
        <f t="shared" si="19"/>
        <v>37.882352941176471</v>
      </c>
      <c r="R139" s="180"/>
      <c r="S139" s="180" t="str">
        <f t="shared" si="20"/>
        <v>BETUL</v>
      </c>
      <c r="T139" s="180" t="str">
        <f t="shared" si="21"/>
        <v>BETUL</v>
      </c>
      <c r="U139" s="180" t="str">
        <f t="shared" si="22"/>
        <v>OKE</v>
      </c>
      <c r="V139" s="180" t="str">
        <f t="shared" si="23"/>
        <v>OKE</v>
      </c>
      <c r="W139" s="331" t="s">
        <v>113</v>
      </c>
      <c r="X139" s="332">
        <v>16</v>
      </c>
      <c r="Y139" s="332" t="s">
        <v>1607</v>
      </c>
      <c r="Z139" s="332" t="s">
        <v>128</v>
      </c>
      <c r="AA139" s="248">
        <v>320</v>
      </c>
      <c r="AB139" s="333">
        <v>155</v>
      </c>
      <c r="AC139" s="333">
        <v>48.4375</v>
      </c>
      <c r="AD139" s="333">
        <v>111</v>
      </c>
      <c r="AE139" s="333">
        <v>34.6875</v>
      </c>
      <c r="AF139" s="247" t="s">
        <v>959</v>
      </c>
    </row>
    <row r="140" spans="1:32">
      <c r="A140" s="279">
        <v>131</v>
      </c>
      <c r="B140" s="584" t="s">
        <v>105</v>
      </c>
      <c r="C140" s="585">
        <v>1</v>
      </c>
      <c r="D140" s="585" t="s">
        <v>1613</v>
      </c>
      <c r="E140" s="585" t="s">
        <v>131</v>
      </c>
      <c r="F140" s="248">
        <v>425</v>
      </c>
      <c r="G140" s="247">
        <v>180</v>
      </c>
      <c r="H140" s="249">
        <v>42.352941176470587</v>
      </c>
      <c r="I140" s="247">
        <v>168</v>
      </c>
      <c r="J140" s="249">
        <v>39.529411764705877</v>
      </c>
      <c r="K140" s="250" t="s">
        <v>1625</v>
      </c>
      <c r="M140" s="178" t="str">
        <f t="shared" si="16"/>
        <v>K</v>
      </c>
      <c r="N140" s="178" t="str">
        <f t="shared" si="17"/>
        <v>K</v>
      </c>
      <c r="O140" s="178"/>
      <c r="P140" s="184">
        <f t="shared" si="18"/>
        <v>42.352941176470587</v>
      </c>
      <c r="Q140" s="184">
        <f t="shared" si="19"/>
        <v>39.529411764705877</v>
      </c>
      <c r="R140" s="180"/>
      <c r="S140" s="180" t="str">
        <f t="shared" si="20"/>
        <v>BETUL</v>
      </c>
      <c r="T140" s="180" t="str">
        <f t="shared" si="21"/>
        <v>BETUL</v>
      </c>
      <c r="U140" s="180" t="str">
        <f t="shared" si="22"/>
        <v>OKE</v>
      </c>
      <c r="V140" s="180" t="str">
        <f t="shared" si="23"/>
        <v>OKE</v>
      </c>
      <c r="W140" s="331" t="s">
        <v>113</v>
      </c>
      <c r="X140" s="332">
        <v>17</v>
      </c>
      <c r="Y140" s="332" t="s">
        <v>1607</v>
      </c>
      <c r="Z140" s="332" t="s">
        <v>128</v>
      </c>
      <c r="AA140" s="248">
        <v>320</v>
      </c>
      <c r="AB140" s="333">
        <v>155</v>
      </c>
      <c r="AC140" s="333">
        <v>48.4375</v>
      </c>
      <c r="AD140" s="333">
        <v>111</v>
      </c>
      <c r="AE140" s="333">
        <v>34.6875</v>
      </c>
      <c r="AF140" s="247" t="s">
        <v>959</v>
      </c>
    </row>
    <row r="141" spans="1:32">
      <c r="A141" s="279">
        <v>132</v>
      </c>
      <c r="B141" s="584" t="s">
        <v>105</v>
      </c>
      <c r="C141" s="585">
        <v>1</v>
      </c>
      <c r="D141" s="585" t="s">
        <v>1615</v>
      </c>
      <c r="E141" s="585" t="s">
        <v>131</v>
      </c>
      <c r="F141" s="248">
        <v>425</v>
      </c>
      <c r="G141" s="247">
        <v>139</v>
      </c>
      <c r="H141" s="249">
        <v>32.705882352941181</v>
      </c>
      <c r="I141" s="247">
        <v>140</v>
      </c>
      <c r="J141" s="249">
        <v>32.941176470588232</v>
      </c>
      <c r="K141" s="250" t="s">
        <v>1627</v>
      </c>
      <c r="M141" s="178" t="str">
        <f t="shared" si="16"/>
        <v>K</v>
      </c>
      <c r="N141" s="178" t="str">
        <f t="shared" si="17"/>
        <v>K</v>
      </c>
      <c r="O141" s="178"/>
      <c r="P141" s="184">
        <f t="shared" si="18"/>
        <v>32.705882352941181</v>
      </c>
      <c r="Q141" s="184">
        <f t="shared" si="19"/>
        <v>32.941176470588232</v>
      </c>
      <c r="R141" s="180"/>
      <c r="S141" s="180" t="str">
        <f t="shared" si="20"/>
        <v>BETUL</v>
      </c>
      <c r="T141" s="180" t="str">
        <f t="shared" si="21"/>
        <v>BETUL</v>
      </c>
      <c r="U141" s="180" t="str">
        <f t="shared" si="22"/>
        <v>OKE</v>
      </c>
      <c r="V141" s="180" t="str">
        <f t="shared" si="23"/>
        <v>OKE</v>
      </c>
      <c r="W141" s="331" t="s">
        <v>113</v>
      </c>
      <c r="X141" s="332">
        <v>18</v>
      </c>
      <c r="Y141" s="332" t="s">
        <v>1607</v>
      </c>
      <c r="Z141" s="332" t="s">
        <v>128</v>
      </c>
      <c r="AA141" s="248">
        <v>320</v>
      </c>
      <c r="AB141" s="333">
        <v>155</v>
      </c>
      <c r="AC141" s="333">
        <v>48.4375</v>
      </c>
      <c r="AD141" s="333">
        <v>111</v>
      </c>
      <c r="AE141" s="333">
        <v>34.6875</v>
      </c>
      <c r="AF141" s="247" t="s">
        <v>959</v>
      </c>
    </row>
    <row r="142" spans="1:32">
      <c r="A142" s="279">
        <v>133</v>
      </c>
      <c r="B142" s="584" t="s">
        <v>105</v>
      </c>
      <c r="C142" s="585">
        <v>1</v>
      </c>
      <c r="D142" s="585" t="s">
        <v>1618</v>
      </c>
      <c r="E142" s="585" t="s">
        <v>131</v>
      </c>
      <c r="F142" s="248">
        <v>425</v>
      </c>
      <c r="G142" s="247">
        <v>46</v>
      </c>
      <c r="H142" s="249">
        <v>10.823529411764705</v>
      </c>
      <c r="I142" s="247">
        <v>48</v>
      </c>
      <c r="J142" s="249">
        <v>11.294117647058824</v>
      </c>
      <c r="K142" s="250" t="s">
        <v>1629</v>
      </c>
      <c r="M142" s="178" t="str">
        <f t="shared" si="16"/>
        <v>K</v>
      </c>
      <c r="N142" s="178" t="str">
        <f t="shared" si="17"/>
        <v>K</v>
      </c>
      <c r="O142" s="178"/>
      <c r="P142" s="184">
        <f t="shared" si="18"/>
        <v>10.823529411764705</v>
      </c>
      <c r="Q142" s="184">
        <f t="shared" si="19"/>
        <v>11.294117647058824</v>
      </c>
      <c r="R142" s="180"/>
      <c r="S142" s="180" t="str">
        <f t="shared" si="20"/>
        <v>BETUL</v>
      </c>
      <c r="T142" s="180" t="str">
        <f t="shared" si="21"/>
        <v>BETUL</v>
      </c>
      <c r="U142" s="180" t="str">
        <f t="shared" si="22"/>
        <v>OKE</v>
      </c>
      <c r="V142" s="180" t="str">
        <f t="shared" si="23"/>
        <v>OKE</v>
      </c>
      <c r="W142" s="331" t="s">
        <v>113</v>
      </c>
      <c r="X142" s="332">
        <v>19</v>
      </c>
      <c r="Y142" s="332" t="s">
        <v>1607</v>
      </c>
      <c r="Z142" s="332" t="s">
        <v>128</v>
      </c>
      <c r="AA142" s="248">
        <v>320</v>
      </c>
      <c r="AB142" s="333">
        <v>155</v>
      </c>
      <c r="AC142" s="333">
        <v>48.4375</v>
      </c>
      <c r="AD142" s="333">
        <v>111</v>
      </c>
      <c r="AE142" s="333">
        <v>34.6875</v>
      </c>
      <c r="AF142" s="247" t="s">
        <v>959</v>
      </c>
    </row>
    <row r="143" spans="1:32">
      <c r="A143" s="279">
        <v>134</v>
      </c>
      <c r="B143" s="584" t="s">
        <v>70</v>
      </c>
      <c r="C143" s="585">
        <v>3</v>
      </c>
      <c r="D143" s="585" t="s">
        <v>1619</v>
      </c>
      <c r="E143" s="585" t="s">
        <v>128</v>
      </c>
      <c r="F143" s="248">
        <v>385</v>
      </c>
      <c r="G143" s="247">
        <v>149</v>
      </c>
      <c r="H143" s="249">
        <v>38.701298701298704</v>
      </c>
      <c r="I143" s="247">
        <v>134</v>
      </c>
      <c r="J143" s="249">
        <v>34.805194805194809</v>
      </c>
      <c r="K143" s="250" t="s">
        <v>1631</v>
      </c>
      <c r="M143" s="178" t="str">
        <f t="shared" si="16"/>
        <v>K</v>
      </c>
      <c r="N143" s="178" t="str">
        <f t="shared" si="17"/>
        <v>K</v>
      </c>
      <c r="O143" s="178"/>
      <c r="P143" s="184">
        <f t="shared" si="18"/>
        <v>38.701298701298704</v>
      </c>
      <c r="Q143" s="184">
        <f t="shared" si="19"/>
        <v>34.805194805194809</v>
      </c>
      <c r="R143" s="180"/>
      <c r="S143" s="180" t="str">
        <f t="shared" si="20"/>
        <v>BETUL</v>
      </c>
      <c r="T143" s="180" t="str">
        <f t="shared" si="21"/>
        <v>BETUL</v>
      </c>
      <c r="U143" s="180" t="str">
        <f t="shared" si="22"/>
        <v>OKE</v>
      </c>
      <c r="V143" s="180" t="str">
        <f t="shared" si="23"/>
        <v>OKE</v>
      </c>
      <c r="W143" s="331" t="s">
        <v>113</v>
      </c>
      <c r="X143" s="332">
        <v>20</v>
      </c>
      <c r="Y143" s="332" t="s">
        <v>1607</v>
      </c>
      <c r="Z143" s="332" t="s">
        <v>128</v>
      </c>
      <c r="AA143" s="248">
        <v>320</v>
      </c>
      <c r="AB143" s="333">
        <v>155</v>
      </c>
      <c r="AC143" s="333">
        <v>48.4375</v>
      </c>
      <c r="AD143" s="333">
        <v>111</v>
      </c>
      <c r="AE143" s="333">
        <v>34.6875</v>
      </c>
      <c r="AF143" s="247" t="s">
        <v>959</v>
      </c>
    </row>
    <row r="144" spans="1:32">
      <c r="A144" s="279">
        <v>135</v>
      </c>
      <c r="B144" s="584" t="s">
        <v>70</v>
      </c>
      <c r="C144" s="585">
        <v>3</v>
      </c>
      <c r="D144" s="585" t="s">
        <v>1620</v>
      </c>
      <c r="E144" s="585" t="s">
        <v>128</v>
      </c>
      <c r="F144" s="248">
        <v>292</v>
      </c>
      <c r="G144" s="247">
        <v>0</v>
      </c>
      <c r="H144" s="249">
        <v>0</v>
      </c>
      <c r="I144" s="247">
        <v>0</v>
      </c>
      <c r="J144" s="249">
        <v>0</v>
      </c>
      <c r="K144" s="250" t="s">
        <v>1632</v>
      </c>
      <c r="M144" s="178" t="str">
        <f t="shared" si="16"/>
        <v>K</v>
      </c>
      <c r="N144" s="178" t="str">
        <f t="shared" si="17"/>
        <v>K</v>
      </c>
      <c r="O144" s="178"/>
      <c r="P144" s="184">
        <f t="shared" si="18"/>
        <v>0</v>
      </c>
      <c r="Q144" s="184">
        <f t="shared" si="19"/>
        <v>0</v>
      </c>
      <c r="R144" s="180"/>
      <c r="S144" s="180" t="str">
        <f t="shared" si="20"/>
        <v>BETUL</v>
      </c>
      <c r="T144" s="180" t="str">
        <f t="shared" si="21"/>
        <v>BETUL</v>
      </c>
      <c r="U144" s="180" t="str">
        <f t="shared" si="22"/>
        <v>OKE</v>
      </c>
      <c r="V144" s="180" t="str">
        <f t="shared" si="23"/>
        <v>OKE</v>
      </c>
      <c r="W144" s="331" t="s">
        <v>113</v>
      </c>
      <c r="X144" s="332">
        <v>21</v>
      </c>
      <c r="Y144" s="332" t="s">
        <v>1607</v>
      </c>
      <c r="Z144" s="332" t="s">
        <v>128</v>
      </c>
      <c r="AA144" s="248">
        <v>320</v>
      </c>
      <c r="AB144" s="333">
        <v>155</v>
      </c>
      <c r="AC144" s="333">
        <v>48.4375</v>
      </c>
      <c r="AD144" s="333">
        <v>111</v>
      </c>
      <c r="AE144" s="333">
        <v>34.6875</v>
      </c>
      <c r="AF144" s="247" t="s">
        <v>959</v>
      </c>
    </row>
    <row r="145" spans="1:32">
      <c r="A145" s="279">
        <v>136</v>
      </c>
      <c r="B145" s="584" t="s">
        <v>70</v>
      </c>
      <c r="C145" s="585">
        <v>3</v>
      </c>
      <c r="D145" s="585" t="s">
        <v>1621</v>
      </c>
      <c r="E145" s="585" t="s">
        <v>128</v>
      </c>
      <c r="F145" s="248">
        <v>380</v>
      </c>
      <c r="G145" s="247">
        <v>38</v>
      </c>
      <c r="H145" s="249">
        <v>10</v>
      </c>
      <c r="I145" s="247">
        <v>0</v>
      </c>
      <c r="J145" s="249">
        <v>0</v>
      </c>
      <c r="K145" s="250" t="s">
        <v>1631</v>
      </c>
      <c r="M145" s="178" t="str">
        <f t="shared" si="16"/>
        <v>K</v>
      </c>
      <c r="N145" s="178" t="str">
        <f t="shared" si="17"/>
        <v>K</v>
      </c>
      <c r="O145" s="178"/>
      <c r="P145" s="184">
        <f t="shared" si="18"/>
        <v>10</v>
      </c>
      <c r="Q145" s="184">
        <f t="shared" si="19"/>
        <v>0</v>
      </c>
      <c r="R145" s="180"/>
      <c r="S145" s="180" t="str">
        <f t="shared" si="20"/>
        <v>BETUL</v>
      </c>
      <c r="T145" s="180" t="str">
        <f t="shared" si="21"/>
        <v>BETUL</v>
      </c>
      <c r="U145" s="180" t="str">
        <f t="shared" si="22"/>
        <v>OKE</v>
      </c>
      <c r="V145" s="180" t="str">
        <f t="shared" si="23"/>
        <v>OKE</v>
      </c>
      <c r="W145" s="331" t="s">
        <v>113</v>
      </c>
      <c r="X145" s="332">
        <v>22</v>
      </c>
      <c r="Y145" s="332" t="s">
        <v>1607</v>
      </c>
      <c r="Z145" s="332" t="s">
        <v>128</v>
      </c>
      <c r="AA145" s="248">
        <v>320</v>
      </c>
      <c r="AB145" s="333">
        <v>155</v>
      </c>
      <c r="AC145" s="333">
        <v>48.4375</v>
      </c>
      <c r="AD145" s="333">
        <v>111</v>
      </c>
      <c r="AE145" s="333">
        <v>34.6875</v>
      </c>
      <c r="AF145" s="247" t="s">
        <v>959</v>
      </c>
    </row>
    <row r="146" spans="1:32">
      <c r="A146" s="279">
        <v>137</v>
      </c>
      <c r="B146" s="584" t="s">
        <v>70</v>
      </c>
      <c r="C146" s="585">
        <v>3</v>
      </c>
      <c r="D146" s="585" t="s">
        <v>1622</v>
      </c>
      <c r="E146" s="585" t="s">
        <v>128</v>
      </c>
      <c r="F146" s="248">
        <v>385</v>
      </c>
      <c r="G146" s="247">
        <v>0</v>
      </c>
      <c r="H146" s="249">
        <v>0</v>
      </c>
      <c r="I146" s="247">
        <v>0</v>
      </c>
      <c r="J146" s="249">
        <v>0</v>
      </c>
      <c r="K146" s="250" t="s">
        <v>1632</v>
      </c>
      <c r="M146" s="178" t="str">
        <f t="shared" si="16"/>
        <v>K</v>
      </c>
      <c r="N146" s="178" t="str">
        <f t="shared" si="17"/>
        <v>K</v>
      </c>
      <c r="O146" s="178"/>
      <c r="P146" s="184">
        <f t="shared" si="18"/>
        <v>0</v>
      </c>
      <c r="Q146" s="184">
        <f t="shared" si="19"/>
        <v>0</v>
      </c>
      <c r="R146" s="180"/>
      <c r="S146" s="180" t="str">
        <f t="shared" si="20"/>
        <v>BETUL</v>
      </c>
      <c r="T146" s="180" t="str">
        <f t="shared" si="21"/>
        <v>BETUL</v>
      </c>
      <c r="U146" s="180" t="str">
        <f t="shared" si="22"/>
        <v>OKE</v>
      </c>
      <c r="V146" s="180" t="str">
        <f t="shared" si="23"/>
        <v>OKE</v>
      </c>
      <c r="W146" s="331" t="s">
        <v>113</v>
      </c>
      <c r="X146" s="332">
        <v>23</v>
      </c>
      <c r="Y146" s="332" t="s">
        <v>1607</v>
      </c>
      <c r="Z146" s="332" t="s">
        <v>128</v>
      </c>
      <c r="AA146" s="248">
        <v>320</v>
      </c>
      <c r="AB146" s="333">
        <v>155</v>
      </c>
      <c r="AC146" s="333">
        <v>48.4375</v>
      </c>
      <c r="AD146" s="333">
        <v>111</v>
      </c>
      <c r="AE146" s="333">
        <v>34.6875</v>
      </c>
      <c r="AF146" s="247" t="s">
        <v>959</v>
      </c>
    </row>
    <row r="147" spans="1:32">
      <c r="A147" s="279">
        <v>138</v>
      </c>
      <c r="B147" s="584" t="s">
        <v>70</v>
      </c>
      <c r="C147" s="585">
        <v>4</v>
      </c>
      <c r="D147" s="585" t="s">
        <v>1624</v>
      </c>
      <c r="E147" s="585" t="s">
        <v>128</v>
      </c>
      <c r="F147" s="248">
        <v>385</v>
      </c>
      <c r="G147" s="247">
        <v>29</v>
      </c>
      <c r="H147" s="249">
        <v>7.5324675324675319</v>
      </c>
      <c r="I147" s="247">
        <v>0</v>
      </c>
      <c r="J147" s="249">
        <v>0</v>
      </c>
      <c r="K147" s="250" t="s">
        <v>1633</v>
      </c>
      <c r="M147" s="178" t="str">
        <f t="shared" si="16"/>
        <v>K</v>
      </c>
      <c r="N147" s="178" t="str">
        <f t="shared" si="17"/>
        <v>K</v>
      </c>
      <c r="O147" s="178"/>
      <c r="P147" s="184">
        <f t="shared" si="18"/>
        <v>7.5324675324675319</v>
      </c>
      <c r="Q147" s="184">
        <f t="shared" si="19"/>
        <v>0</v>
      </c>
      <c r="R147" s="180"/>
      <c r="S147" s="180" t="str">
        <f t="shared" si="20"/>
        <v>BETUL</v>
      </c>
      <c r="T147" s="180" t="str">
        <f t="shared" si="21"/>
        <v>BETUL</v>
      </c>
      <c r="U147" s="180" t="str">
        <f t="shared" si="22"/>
        <v>OKE</v>
      </c>
      <c r="V147" s="180" t="str">
        <f t="shared" si="23"/>
        <v>OKE</v>
      </c>
      <c r="W147" s="331" t="s">
        <v>113</v>
      </c>
      <c r="X147" s="332">
        <v>24</v>
      </c>
      <c r="Y147" s="332" t="s">
        <v>1607</v>
      </c>
      <c r="Z147" s="332" t="s">
        <v>128</v>
      </c>
      <c r="AA147" s="248">
        <v>320</v>
      </c>
      <c r="AB147" s="333">
        <v>155</v>
      </c>
      <c r="AC147" s="333">
        <v>48.4375</v>
      </c>
      <c r="AD147" s="333">
        <v>111</v>
      </c>
      <c r="AE147" s="333">
        <v>34.6875</v>
      </c>
      <c r="AF147" s="247" t="s">
        <v>959</v>
      </c>
    </row>
    <row r="148" spans="1:32">
      <c r="A148" s="279">
        <v>139</v>
      </c>
      <c r="B148" s="584" t="s">
        <v>70</v>
      </c>
      <c r="C148" s="585">
        <v>4</v>
      </c>
      <c r="D148" s="585" t="s">
        <v>1626</v>
      </c>
      <c r="E148" s="585" t="s">
        <v>131</v>
      </c>
      <c r="F148" s="248">
        <v>425</v>
      </c>
      <c r="G148" s="247">
        <v>205</v>
      </c>
      <c r="H148" s="249">
        <v>48.235294117647058</v>
      </c>
      <c r="I148" s="247">
        <v>184</v>
      </c>
      <c r="J148" s="249">
        <v>43.294117647058819</v>
      </c>
      <c r="K148" s="250" t="s">
        <v>1634</v>
      </c>
      <c r="M148" s="178" t="str">
        <f t="shared" si="16"/>
        <v>K</v>
      </c>
      <c r="N148" s="178" t="str">
        <f t="shared" si="17"/>
        <v>K</v>
      </c>
      <c r="O148" s="178"/>
      <c r="P148" s="184">
        <f t="shared" si="18"/>
        <v>48.235294117647058</v>
      </c>
      <c r="Q148" s="184">
        <f t="shared" si="19"/>
        <v>43.294117647058819</v>
      </c>
      <c r="R148" s="180"/>
      <c r="S148" s="180" t="str">
        <f t="shared" si="20"/>
        <v>BETUL</v>
      </c>
      <c r="T148" s="180" t="str">
        <f t="shared" si="21"/>
        <v>BETUL</v>
      </c>
      <c r="U148" s="180" t="str">
        <f t="shared" si="22"/>
        <v>OKE</v>
      </c>
      <c r="V148" s="180" t="str">
        <f t="shared" si="23"/>
        <v>OKE</v>
      </c>
      <c r="W148" s="331" t="s">
        <v>113</v>
      </c>
      <c r="X148" s="332">
        <v>25</v>
      </c>
      <c r="Y148" s="332" t="s">
        <v>1607</v>
      </c>
      <c r="Z148" s="332" t="s">
        <v>128</v>
      </c>
      <c r="AA148" s="248">
        <v>320</v>
      </c>
      <c r="AB148" s="333">
        <v>155</v>
      </c>
      <c r="AC148" s="333">
        <v>48.4375</v>
      </c>
      <c r="AD148" s="333">
        <v>111</v>
      </c>
      <c r="AE148" s="333">
        <v>34.6875</v>
      </c>
      <c r="AF148" s="247" t="s">
        <v>959</v>
      </c>
    </row>
    <row r="149" spans="1:32">
      <c r="A149" s="279">
        <v>140</v>
      </c>
      <c r="B149" s="584" t="s">
        <v>70</v>
      </c>
      <c r="C149" s="585">
        <v>5</v>
      </c>
      <c r="D149" s="585" t="s">
        <v>1628</v>
      </c>
      <c r="E149" s="585" t="s">
        <v>128</v>
      </c>
      <c r="F149" s="248">
        <v>358</v>
      </c>
      <c r="G149" s="247">
        <v>128</v>
      </c>
      <c r="H149" s="249">
        <v>35.754189944134076</v>
      </c>
      <c r="I149" s="247">
        <v>126</v>
      </c>
      <c r="J149" s="249">
        <v>35.195530726256983</v>
      </c>
      <c r="K149" s="250" t="s">
        <v>1632</v>
      </c>
      <c r="M149" s="178" t="str">
        <f t="shared" si="16"/>
        <v>K</v>
      </c>
      <c r="N149" s="178" t="str">
        <f t="shared" si="17"/>
        <v>K</v>
      </c>
      <c r="O149" s="178"/>
      <c r="P149" s="184">
        <f t="shared" si="18"/>
        <v>35.754189944134076</v>
      </c>
      <c r="Q149" s="184">
        <f t="shared" si="19"/>
        <v>35.195530726256983</v>
      </c>
      <c r="R149" s="180"/>
      <c r="S149" s="180" t="str">
        <f t="shared" si="20"/>
        <v>BETUL</v>
      </c>
      <c r="T149" s="180" t="str">
        <f t="shared" si="21"/>
        <v>BETUL</v>
      </c>
      <c r="U149" s="180" t="str">
        <f t="shared" si="22"/>
        <v>OKE</v>
      </c>
      <c r="V149" s="180" t="str">
        <f t="shared" si="23"/>
        <v>OKE</v>
      </c>
      <c r="W149" s="331" t="s">
        <v>113</v>
      </c>
      <c r="X149" s="332">
        <v>26</v>
      </c>
      <c r="Y149" s="332" t="s">
        <v>1607</v>
      </c>
      <c r="Z149" s="332" t="s">
        <v>128</v>
      </c>
      <c r="AA149" s="248">
        <v>320</v>
      </c>
      <c r="AB149" s="333">
        <v>155</v>
      </c>
      <c r="AC149" s="333">
        <v>48.4375</v>
      </c>
      <c r="AD149" s="333">
        <v>111</v>
      </c>
      <c r="AE149" s="333">
        <v>34.6875</v>
      </c>
      <c r="AF149" s="247" t="s">
        <v>959</v>
      </c>
    </row>
    <row r="150" spans="1:32">
      <c r="A150" s="279">
        <v>141</v>
      </c>
      <c r="B150" s="584" t="s">
        <v>70</v>
      </c>
      <c r="C150" s="585">
        <v>5</v>
      </c>
      <c r="D150" s="585" t="s">
        <v>1630</v>
      </c>
      <c r="E150" s="585" t="s">
        <v>128</v>
      </c>
      <c r="F150" s="248">
        <v>358</v>
      </c>
      <c r="G150" s="247">
        <v>128</v>
      </c>
      <c r="H150" s="249">
        <v>35.754189944134076</v>
      </c>
      <c r="I150" s="247">
        <v>128</v>
      </c>
      <c r="J150" s="249">
        <v>35.754189944134076</v>
      </c>
      <c r="K150" s="250" t="s">
        <v>1632</v>
      </c>
      <c r="M150" s="178" t="str">
        <f t="shared" si="16"/>
        <v>K</v>
      </c>
      <c r="N150" s="178" t="str">
        <f t="shared" si="17"/>
        <v>K</v>
      </c>
      <c r="O150" s="178"/>
      <c r="P150" s="184">
        <f t="shared" si="18"/>
        <v>35.754189944134076</v>
      </c>
      <c r="Q150" s="184">
        <f t="shared" si="19"/>
        <v>35.754189944134076</v>
      </c>
      <c r="R150" s="180"/>
      <c r="S150" s="180" t="str">
        <f t="shared" si="20"/>
        <v>BETUL</v>
      </c>
      <c r="T150" s="180" t="str">
        <f t="shared" si="21"/>
        <v>BETUL</v>
      </c>
      <c r="U150" s="180" t="str">
        <f t="shared" si="22"/>
        <v>OKE</v>
      </c>
      <c r="V150" s="180" t="str">
        <f t="shared" si="23"/>
        <v>OKE</v>
      </c>
      <c r="W150" s="331" t="s">
        <v>113</v>
      </c>
      <c r="X150" s="332">
        <v>27</v>
      </c>
      <c r="Y150" s="332" t="s">
        <v>1607</v>
      </c>
      <c r="Z150" s="332" t="s">
        <v>128</v>
      </c>
      <c r="AA150" s="248">
        <v>320</v>
      </c>
      <c r="AB150" s="333">
        <v>155</v>
      </c>
      <c r="AC150" s="333">
        <v>48.4375</v>
      </c>
      <c r="AD150" s="333">
        <v>111</v>
      </c>
      <c r="AE150" s="333">
        <v>34.6875</v>
      </c>
      <c r="AF150" s="247" t="s">
        <v>959</v>
      </c>
    </row>
  </sheetData>
  <mergeCells count="13">
    <mergeCell ref="K7:K9"/>
    <mergeCell ref="G8:H8"/>
    <mergeCell ref="I8:J8"/>
    <mergeCell ref="A3:K3"/>
    <mergeCell ref="A4:K4"/>
    <mergeCell ref="A5:K5"/>
    <mergeCell ref="A7:A9"/>
    <mergeCell ref="B7:B9"/>
    <mergeCell ref="C7:C9"/>
    <mergeCell ref="D7:D9"/>
    <mergeCell ref="E7:E9"/>
    <mergeCell ref="F7:F9"/>
    <mergeCell ref="G7:J7"/>
  </mergeCells>
  <conditionalFormatting sqref="K102">
    <cfRule type="containsText" dxfId="110" priority="1" operator="containsText" text="RENCANA">
      <formula>NOT(ISERROR(SEARCH("RENCANA",K102)))</formula>
    </cfRule>
  </conditionalFormatting>
  <printOptions horizontalCentered="1"/>
  <pageMargins left="0" right="0" top="0" bottom="0" header="0" footer="0"/>
  <pageSetup paperSize="9" scale="79" firstPageNumber="6" orientation="portrait" useFirstPageNumber="1" r:id="rId1"/>
  <headerFooter alignWithMargins="0"/>
  <rowBreaks count="2" manualBreakCount="2">
    <brk id="72" max="10" man="1"/>
    <brk id="129" max="10" man="1"/>
  </rowBreaks>
  <colBreaks count="1" manualBreakCount="1">
    <brk id="11"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E732A-52A9-4EDA-BB6B-753C16FA850D}">
  <sheetPr>
    <tabColor rgb="FF00FF00"/>
  </sheetPr>
  <dimension ref="A3:BT108"/>
  <sheetViews>
    <sheetView view="pageBreakPreview" zoomScale="85" zoomScaleNormal="100" zoomScaleSheetLayoutView="85" workbookViewId="0">
      <selection activeCell="B10" sqref="B10:K108"/>
    </sheetView>
  </sheetViews>
  <sheetFormatPr baseColWidth="10" defaultColWidth="9.1640625" defaultRowHeight="13"/>
  <cols>
    <col min="1" max="1" width="5" customWidth="1"/>
    <col min="2" max="2" width="8.33203125" customWidth="1"/>
    <col min="3" max="3" width="4.6640625" style="589" customWidth="1"/>
    <col min="4" max="4" width="13" style="589" customWidth="1"/>
    <col min="5" max="5" width="6.33203125" customWidth="1"/>
    <col min="6" max="6" width="5.1640625" customWidth="1"/>
    <col min="7" max="7" width="5.5" customWidth="1"/>
    <col min="8" max="8" width="4.5" customWidth="1"/>
    <col min="9" max="9" width="5.5" customWidth="1"/>
    <col min="10" max="10" width="4.6640625" customWidth="1"/>
    <col min="11" max="11" width="45.1640625" customWidth="1"/>
    <col min="15" max="15" width="3" customWidth="1"/>
    <col min="16" max="16" width="5" customWidth="1"/>
  </cols>
  <sheetData>
    <row r="3" spans="1:72" ht="18">
      <c r="A3" s="962" t="s">
        <v>626</v>
      </c>
      <c r="B3" s="962"/>
      <c r="C3" s="962"/>
      <c r="D3" s="962"/>
      <c r="E3" s="962"/>
      <c r="F3" s="962"/>
      <c r="G3" s="962"/>
      <c r="H3" s="962"/>
      <c r="I3" s="962"/>
      <c r="J3" s="962"/>
      <c r="K3" s="962"/>
    </row>
    <row r="4" spans="1:72" ht="18">
      <c r="A4" s="962" t="s">
        <v>4066</v>
      </c>
      <c r="B4" s="962"/>
      <c r="C4" s="962"/>
      <c r="D4" s="962"/>
      <c r="E4" s="962"/>
      <c r="F4" s="962"/>
      <c r="G4" s="962"/>
      <c r="H4" s="962"/>
      <c r="I4" s="962"/>
      <c r="J4" s="962"/>
      <c r="K4" s="962"/>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14" thickBot="1">
      <c r="A6" s="1043"/>
      <c r="B6" s="960"/>
      <c r="C6" s="960"/>
      <c r="D6" s="960"/>
      <c r="E6" s="960"/>
      <c r="F6" s="960"/>
      <c r="G6" s="960"/>
      <c r="H6" s="960"/>
      <c r="I6" s="960"/>
      <c r="J6" s="960"/>
      <c r="K6" s="1043"/>
    </row>
    <row r="7" spans="1:72" ht="14" thickTop="1">
      <c r="A7" s="980" t="s">
        <v>122</v>
      </c>
      <c r="B7" s="975" t="s">
        <v>6</v>
      </c>
      <c r="C7" s="975" t="s">
        <v>7</v>
      </c>
      <c r="D7" s="975" t="s">
        <v>123</v>
      </c>
      <c r="E7" s="1045" t="s">
        <v>124</v>
      </c>
      <c r="F7" s="990" t="s">
        <v>125</v>
      </c>
      <c r="G7" s="980" t="str">
        <f>' PENY 80%  PRINT'!H9</f>
        <v>April</v>
      </c>
      <c r="H7" s="975"/>
      <c r="I7" s="975"/>
      <c r="J7" s="981"/>
      <c r="K7" s="951" t="s">
        <v>126</v>
      </c>
    </row>
    <row r="8" spans="1:72">
      <c r="A8" s="1025"/>
      <c r="B8" s="947"/>
      <c r="C8" s="947"/>
      <c r="D8" s="947"/>
      <c r="E8" s="1046"/>
      <c r="F8" s="1038"/>
      <c r="G8" s="1025" t="s">
        <v>12</v>
      </c>
      <c r="H8" s="947"/>
      <c r="I8" s="947" t="s">
        <v>13</v>
      </c>
      <c r="J8" s="982"/>
      <c r="K8" s="952"/>
    </row>
    <row r="9" spans="1:72">
      <c r="A9" s="1034"/>
      <c r="B9" s="965"/>
      <c r="C9" s="965"/>
      <c r="D9" s="965"/>
      <c r="E9" s="1047"/>
      <c r="F9" s="1038"/>
      <c r="G9" s="552" t="s">
        <v>15</v>
      </c>
      <c r="H9" s="532" t="s">
        <v>16</v>
      </c>
      <c r="I9" s="553" t="s">
        <v>15</v>
      </c>
      <c r="J9" s="268" t="s">
        <v>16</v>
      </c>
      <c r="K9" s="953"/>
    </row>
    <row r="10" spans="1:72">
      <c r="A10" s="295">
        <v>1</v>
      </c>
      <c r="B10" s="584" t="s">
        <v>106</v>
      </c>
      <c r="C10" s="585">
        <v>1</v>
      </c>
      <c r="D10" s="585" t="s">
        <v>4067</v>
      </c>
      <c r="E10" s="585" t="s">
        <v>128</v>
      </c>
      <c r="F10" s="248">
        <v>358</v>
      </c>
      <c r="G10" s="247">
        <v>13</v>
      </c>
      <c r="H10" s="249">
        <v>3.6312849162011176</v>
      </c>
      <c r="I10" s="247">
        <v>13</v>
      </c>
      <c r="J10" s="249">
        <v>3.6312849162011176</v>
      </c>
      <c r="K10" s="250" t="s">
        <v>4068</v>
      </c>
      <c r="M10" s="227" t="str">
        <f t="shared" ref="M10:M73" si="0">IF(H10&gt;=80,"B","K")</f>
        <v>K</v>
      </c>
      <c r="N10" s="227" t="str">
        <f t="shared" ref="N10:N73" si="1">IF(J10&gt;=80,"B","K")</f>
        <v>K</v>
      </c>
      <c r="P10" s="227">
        <f t="shared" ref="P10:P73" si="2">(G10/F10)*100</f>
        <v>3.6312849162011176</v>
      </c>
      <c r="Q10" s="227">
        <f t="shared" ref="Q10:Q73" si="3">(I10/F10)*100</f>
        <v>3.6312849162011176</v>
      </c>
      <c r="S10" s="227" t="str">
        <f t="shared" ref="S10:S73" si="4">IF(P10=H10,"BETUL","salah")</f>
        <v>BETUL</v>
      </c>
      <c r="T10" s="227" t="str">
        <f t="shared" ref="T10:T73" si="5">IF(Q10=J10,"BETUL","salah")</f>
        <v>BETUL</v>
      </c>
      <c r="U10" s="227" t="str">
        <f t="shared" ref="U10:U73" si="6">IF(H10&gt;100,"CEK KEMBALI","OKE")</f>
        <v>OKE</v>
      </c>
      <c r="V10" s="227" t="str">
        <f t="shared" ref="V10:V73" si="7">IF(J10&gt;100,"CEK KEMBALI","OKE")</f>
        <v>OKE</v>
      </c>
      <c r="W10" s="334" t="s">
        <v>4069</v>
      </c>
      <c r="X10" s="335">
        <v>1</v>
      </c>
      <c r="Y10" s="335" t="s">
        <v>4067</v>
      </c>
      <c r="Z10" s="335" t="s">
        <v>128</v>
      </c>
      <c r="AA10" s="248">
        <v>358</v>
      </c>
      <c r="AB10" s="336">
        <v>13</v>
      </c>
      <c r="AC10" s="336">
        <v>3.6312849162011198</v>
      </c>
      <c r="AD10" s="336">
        <v>13</v>
      </c>
      <c r="AE10" s="336">
        <v>3.6312849162011198</v>
      </c>
      <c r="AF10" s="247" t="s">
        <v>4068</v>
      </c>
    </row>
    <row r="11" spans="1:72">
      <c r="A11" s="295">
        <v>2</v>
      </c>
      <c r="B11" s="584" t="s">
        <v>106</v>
      </c>
      <c r="C11" s="585">
        <v>1</v>
      </c>
      <c r="D11" s="585" t="s">
        <v>4070</v>
      </c>
      <c r="E11" s="585" t="s">
        <v>128</v>
      </c>
      <c r="F11" s="248">
        <v>358</v>
      </c>
      <c r="G11" s="247">
        <v>173</v>
      </c>
      <c r="H11" s="249">
        <v>48.324022346368714</v>
      </c>
      <c r="I11" s="247">
        <v>147</v>
      </c>
      <c r="J11" s="249">
        <v>41.061452513966479</v>
      </c>
      <c r="K11" s="250" t="s">
        <v>4071</v>
      </c>
      <c r="M11" s="227" t="str">
        <f t="shared" si="0"/>
        <v>K</v>
      </c>
      <c r="N11" s="227" t="str">
        <f t="shared" si="1"/>
        <v>K</v>
      </c>
      <c r="P11" s="227">
        <f t="shared" si="2"/>
        <v>48.324022346368714</v>
      </c>
      <c r="Q11" s="227">
        <f t="shared" si="3"/>
        <v>41.061452513966479</v>
      </c>
      <c r="S11" s="227" t="str">
        <f t="shared" si="4"/>
        <v>BETUL</v>
      </c>
      <c r="T11" s="227" t="str">
        <f t="shared" si="5"/>
        <v>BETUL</v>
      </c>
      <c r="U11" s="227" t="str">
        <f t="shared" si="6"/>
        <v>OKE</v>
      </c>
      <c r="V11" s="227" t="str">
        <f t="shared" si="7"/>
        <v>OKE</v>
      </c>
      <c r="W11" s="334" t="s">
        <v>4069</v>
      </c>
      <c r="X11" s="335">
        <v>1</v>
      </c>
      <c r="Y11" s="335" t="s">
        <v>4070</v>
      </c>
      <c r="Z11" s="335" t="s">
        <v>128</v>
      </c>
      <c r="AA11" s="248">
        <v>358</v>
      </c>
      <c r="AB11" s="336">
        <v>208</v>
      </c>
      <c r="AC11" s="336">
        <v>58.100558659217903</v>
      </c>
      <c r="AD11" s="336">
        <v>193</v>
      </c>
      <c r="AE11" s="336">
        <v>53.9106145251397</v>
      </c>
      <c r="AF11" s="247" t="s">
        <v>4071</v>
      </c>
    </row>
    <row r="12" spans="1:72">
      <c r="A12" s="295">
        <v>3</v>
      </c>
      <c r="B12" s="584" t="s">
        <v>106</v>
      </c>
      <c r="C12" s="585">
        <v>1</v>
      </c>
      <c r="D12" s="585" t="s">
        <v>4072</v>
      </c>
      <c r="E12" s="585" t="s">
        <v>128</v>
      </c>
      <c r="F12" s="248">
        <v>358</v>
      </c>
      <c r="G12" s="247">
        <v>226</v>
      </c>
      <c r="H12" s="249">
        <v>63.128491620111724</v>
      </c>
      <c r="I12" s="247">
        <v>217</v>
      </c>
      <c r="J12" s="249">
        <v>60.614525139664806</v>
      </c>
      <c r="K12" s="250" t="s">
        <v>4073</v>
      </c>
      <c r="M12" s="227" t="str">
        <f t="shared" si="0"/>
        <v>K</v>
      </c>
      <c r="N12" s="227" t="str">
        <f t="shared" si="1"/>
        <v>K</v>
      </c>
      <c r="P12" s="227">
        <f t="shared" si="2"/>
        <v>63.128491620111724</v>
      </c>
      <c r="Q12" s="227">
        <f t="shared" si="3"/>
        <v>60.614525139664806</v>
      </c>
      <c r="S12" s="227" t="str">
        <f t="shared" si="4"/>
        <v>BETUL</v>
      </c>
      <c r="T12" s="227" t="str">
        <f t="shared" si="5"/>
        <v>BETUL</v>
      </c>
      <c r="U12" s="227" t="str">
        <f t="shared" si="6"/>
        <v>OKE</v>
      </c>
      <c r="V12" s="227" t="str">
        <f t="shared" si="7"/>
        <v>OKE</v>
      </c>
      <c r="W12" s="334" t="s">
        <v>4069</v>
      </c>
      <c r="X12" s="335">
        <v>1</v>
      </c>
      <c r="Y12" s="335" t="s">
        <v>4072</v>
      </c>
      <c r="Z12" s="335" t="s">
        <v>128</v>
      </c>
      <c r="AA12" s="248">
        <v>358</v>
      </c>
      <c r="AB12" s="336">
        <v>213</v>
      </c>
      <c r="AC12" s="336">
        <v>59.497206703910599</v>
      </c>
      <c r="AD12" s="336">
        <v>209</v>
      </c>
      <c r="AE12" s="336">
        <v>58.3798882681564</v>
      </c>
      <c r="AF12" s="247" t="s">
        <v>4073</v>
      </c>
    </row>
    <row r="13" spans="1:72">
      <c r="A13" s="295">
        <v>4</v>
      </c>
      <c r="B13" s="584" t="s">
        <v>106</v>
      </c>
      <c r="C13" s="585">
        <v>1</v>
      </c>
      <c r="D13" s="585" t="s">
        <v>4074</v>
      </c>
      <c r="E13" s="585" t="s">
        <v>128</v>
      </c>
      <c r="F13" s="248">
        <v>358</v>
      </c>
      <c r="G13" s="247">
        <v>76</v>
      </c>
      <c r="H13" s="249">
        <v>21.229050279329609</v>
      </c>
      <c r="I13" s="247">
        <v>13</v>
      </c>
      <c r="J13" s="249">
        <v>3.6312849162011176</v>
      </c>
      <c r="K13" s="250" t="s">
        <v>4075</v>
      </c>
      <c r="M13" s="227" t="str">
        <f t="shared" si="0"/>
        <v>K</v>
      </c>
      <c r="N13" s="227" t="str">
        <f t="shared" si="1"/>
        <v>K</v>
      </c>
      <c r="P13" s="227">
        <f t="shared" si="2"/>
        <v>21.229050279329609</v>
      </c>
      <c r="Q13" s="227">
        <f t="shared" si="3"/>
        <v>3.6312849162011176</v>
      </c>
      <c r="S13" s="227" t="str">
        <f t="shared" si="4"/>
        <v>BETUL</v>
      </c>
      <c r="T13" s="227" t="str">
        <f t="shared" si="5"/>
        <v>BETUL</v>
      </c>
      <c r="U13" s="227" t="str">
        <f t="shared" si="6"/>
        <v>OKE</v>
      </c>
      <c r="V13" s="227" t="str">
        <f t="shared" si="7"/>
        <v>OKE</v>
      </c>
      <c r="W13" s="334" t="s">
        <v>4069</v>
      </c>
      <c r="X13" s="335">
        <v>1</v>
      </c>
      <c r="Y13" s="335" t="s">
        <v>4074</v>
      </c>
      <c r="Z13" s="335" t="s">
        <v>128</v>
      </c>
      <c r="AA13" s="248">
        <v>358</v>
      </c>
      <c r="AB13" s="336">
        <v>160</v>
      </c>
      <c r="AC13" s="336">
        <v>44.692737430167597</v>
      </c>
      <c r="AD13" s="336">
        <v>120</v>
      </c>
      <c r="AE13" s="336">
        <v>33.519553072625698</v>
      </c>
      <c r="AF13" s="247" t="s">
        <v>4075</v>
      </c>
    </row>
    <row r="14" spans="1:72">
      <c r="A14" s="295">
        <v>5</v>
      </c>
      <c r="B14" s="584" t="s">
        <v>106</v>
      </c>
      <c r="C14" s="585">
        <v>1</v>
      </c>
      <c r="D14" s="585" t="s">
        <v>4076</v>
      </c>
      <c r="E14" s="585" t="s">
        <v>128</v>
      </c>
      <c r="F14" s="248">
        <v>358</v>
      </c>
      <c r="G14" s="247">
        <v>140</v>
      </c>
      <c r="H14" s="249">
        <v>39.106145251396647</v>
      </c>
      <c r="I14" s="247">
        <v>190</v>
      </c>
      <c r="J14" s="249">
        <v>53.072625698324025</v>
      </c>
      <c r="K14" s="250" t="s">
        <v>4077</v>
      </c>
      <c r="M14" s="227" t="str">
        <f t="shared" si="0"/>
        <v>K</v>
      </c>
      <c r="N14" s="227" t="str">
        <f t="shared" si="1"/>
        <v>K</v>
      </c>
      <c r="P14" s="227">
        <f t="shared" si="2"/>
        <v>39.106145251396647</v>
      </c>
      <c r="Q14" s="227">
        <f t="shared" si="3"/>
        <v>53.072625698324025</v>
      </c>
      <c r="S14" s="227" t="str">
        <f t="shared" si="4"/>
        <v>BETUL</v>
      </c>
      <c r="T14" s="227" t="str">
        <f t="shared" si="5"/>
        <v>BETUL</v>
      </c>
      <c r="U14" s="227" t="str">
        <f t="shared" si="6"/>
        <v>OKE</v>
      </c>
      <c r="V14" s="227" t="str">
        <f t="shared" si="7"/>
        <v>OKE</v>
      </c>
      <c r="W14" s="334" t="s">
        <v>4069</v>
      </c>
      <c r="X14" s="335">
        <v>1</v>
      </c>
      <c r="Y14" s="335" t="s">
        <v>4076</v>
      </c>
      <c r="Z14" s="335" t="s">
        <v>128</v>
      </c>
      <c r="AA14" s="248">
        <v>358</v>
      </c>
      <c r="AB14" s="336">
        <v>169</v>
      </c>
      <c r="AC14" s="336">
        <v>47.2067039106145</v>
      </c>
      <c r="AD14" s="336">
        <v>204</v>
      </c>
      <c r="AE14" s="336">
        <v>56.983240223463703</v>
      </c>
      <c r="AF14" s="247" t="s">
        <v>4077</v>
      </c>
    </row>
    <row r="15" spans="1:72">
      <c r="A15" s="295">
        <v>6</v>
      </c>
      <c r="B15" s="584" t="s">
        <v>106</v>
      </c>
      <c r="C15" s="585">
        <v>1</v>
      </c>
      <c r="D15" s="585" t="s">
        <v>4078</v>
      </c>
      <c r="E15" s="585" t="s">
        <v>128</v>
      </c>
      <c r="F15" s="248">
        <v>358</v>
      </c>
      <c r="G15" s="247">
        <v>176</v>
      </c>
      <c r="H15" s="249">
        <v>49.162011173184354</v>
      </c>
      <c r="I15" s="247">
        <v>149</v>
      </c>
      <c r="J15" s="249">
        <v>41.620111731843572</v>
      </c>
      <c r="K15" s="250" t="s">
        <v>4077</v>
      </c>
      <c r="M15" s="227" t="str">
        <f t="shared" si="0"/>
        <v>K</v>
      </c>
      <c r="N15" s="227" t="str">
        <f t="shared" si="1"/>
        <v>K</v>
      </c>
      <c r="P15" s="227">
        <f t="shared" si="2"/>
        <v>49.162011173184354</v>
      </c>
      <c r="Q15" s="227">
        <f t="shared" si="3"/>
        <v>41.620111731843572</v>
      </c>
      <c r="S15" s="227" t="str">
        <f t="shared" si="4"/>
        <v>BETUL</v>
      </c>
      <c r="T15" s="227" t="str">
        <f t="shared" si="5"/>
        <v>BETUL</v>
      </c>
      <c r="U15" s="227" t="str">
        <f t="shared" si="6"/>
        <v>OKE</v>
      </c>
      <c r="V15" s="227" t="str">
        <f t="shared" si="7"/>
        <v>OKE</v>
      </c>
      <c r="W15" s="334" t="s">
        <v>4069</v>
      </c>
      <c r="X15" s="335">
        <v>1</v>
      </c>
      <c r="Y15" s="335" t="s">
        <v>4078</v>
      </c>
      <c r="Z15" s="335" t="s">
        <v>128</v>
      </c>
      <c r="AA15" s="248">
        <v>358</v>
      </c>
      <c r="AB15" s="336">
        <v>178</v>
      </c>
      <c r="AC15" s="336">
        <v>49.720670391061397</v>
      </c>
      <c r="AD15" s="336">
        <v>207</v>
      </c>
      <c r="AE15" s="336">
        <v>57.8212290502793</v>
      </c>
      <c r="AF15" s="247" t="s">
        <v>4077</v>
      </c>
    </row>
    <row r="16" spans="1:72">
      <c r="A16" s="295">
        <v>7</v>
      </c>
      <c r="B16" s="584" t="s">
        <v>106</v>
      </c>
      <c r="C16" s="585">
        <v>1</v>
      </c>
      <c r="D16" s="585" t="s">
        <v>4079</v>
      </c>
      <c r="E16" s="585" t="s">
        <v>128</v>
      </c>
      <c r="F16" s="248">
        <v>358</v>
      </c>
      <c r="G16" s="247">
        <v>15</v>
      </c>
      <c r="H16" s="249">
        <v>4.1899441340782122</v>
      </c>
      <c r="I16" s="247">
        <v>15</v>
      </c>
      <c r="J16" s="249">
        <v>4.1899441340782122</v>
      </c>
      <c r="K16" s="250" t="s">
        <v>4077</v>
      </c>
      <c r="M16" s="227" t="str">
        <f t="shared" si="0"/>
        <v>K</v>
      </c>
      <c r="N16" s="227" t="str">
        <f t="shared" si="1"/>
        <v>K</v>
      </c>
      <c r="P16" s="227">
        <f t="shared" si="2"/>
        <v>4.1899441340782122</v>
      </c>
      <c r="Q16" s="227">
        <f t="shared" si="3"/>
        <v>4.1899441340782122</v>
      </c>
      <c r="S16" s="227" t="str">
        <f t="shared" si="4"/>
        <v>BETUL</v>
      </c>
      <c r="T16" s="227" t="str">
        <f t="shared" si="5"/>
        <v>BETUL</v>
      </c>
      <c r="U16" s="227" t="str">
        <f t="shared" si="6"/>
        <v>OKE</v>
      </c>
      <c r="V16" s="227" t="str">
        <f t="shared" si="7"/>
        <v>OKE</v>
      </c>
      <c r="W16" s="334" t="s">
        <v>4069</v>
      </c>
      <c r="X16" s="335">
        <v>1</v>
      </c>
      <c r="Y16" s="335" t="s">
        <v>4079</v>
      </c>
      <c r="Z16" s="335" t="s">
        <v>128</v>
      </c>
      <c r="AA16" s="248">
        <v>358</v>
      </c>
      <c r="AB16" s="336">
        <v>179</v>
      </c>
      <c r="AC16" s="336">
        <v>50</v>
      </c>
      <c r="AD16" s="336">
        <v>203</v>
      </c>
      <c r="AE16" s="336">
        <v>56.7039106145251</v>
      </c>
      <c r="AF16" s="247" t="s">
        <v>4077</v>
      </c>
    </row>
    <row r="17" spans="1:32">
      <c r="A17" s="295">
        <v>8</v>
      </c>
      <c r="B17" s="584" t="s">
        <v>106</v>
      </c>
      <c r="C17" s="585">
        <v>1</v>
      </c>
      <c r="D17" s="585" t="s">
        <v>4082</v>
      </c>
      <c r="E17" s="585" t="s">
        <v>128</v>
      </c>
      <c r="F17" s="248">
        <v>358</v>
      </c>
      <c r="G17" s="247">
        <v>15</v>
      </c>
      <c r="H17" s="249">
        <v>4.1899441340782122</v>
      </c>
      <c r="I17" s="247">
        <v>15</v>
      </c>
      <c r="J17" s="249">
        <v>4.1899441340782122</v>
      </c>
      <c r="K17" s="250" t="s">
        <v>4077</v>
      </c>
      <c r="M17" s="227" t="str">
        <f t="shared" si="0"/>
        <v>K</v>
      </c>
      <c r="N17" s="227" t="str">
        <f t="shared" si="1"/>
        <v>K</v>
      </c>
      <c r="P17" s="227">
        <f t="shared" si="2"/>
        <v>4.1899441340782122</v>
      </c>
      <c r="Q17" s="227">
        <f t="shared" si="3"/>
        <v>4.1899441340782122</v>
      </c>
      <c r="S17" s="227" t="str">
        <f t="shared" si="4"/>
        <v>BETUL</v>
      </c>
      <c r="T17" s="227" t="str">
        <f t="shared" si="5"/>
        <v>BETUL</v>
      </c>
      <c r="U17" s="227" t="str">
        <f t="shared" si="6"/>
        <v>OKE</v>
      </c>
      <c r="V17" s="227" t="str">
        <f t="shared" si="7"/>
        <v>OKE</v>
      </c>
      <c r="W17" s="334" t="s">
        <v>4069</v>
      </c>
      <c r="X17" s="335">
        <v>1</v>
      </c>
      <c r="Y17" s="335" t="s">
        <v>4080</v>
      </c>
      <c r="Z17" s="335" t="s">
        <v>128</v>
      </c>
      <c r="AA17" s="248">
        <v>358</v>
      </c>
      <c r="AB17" s="336">
        <v>149</v>
      </c>
      <c r="AC17" s="336">
        <v>41.6201117318436</v>
      </c>
      <c r="AD17" s="336">
        <v>144</v>
      </c>
      <c r="AE17" s="336">
        <v>40.223463687150797</v>
      </c>
      <c r="AF17" s="247" t="s">
        <v>4081</v>
      </c>
    </row>
    <row r="18" spans="1:32">
      <c r="A18" s="295">
        <v>9</v>
      </c>
      <c r="B18" s="584" t="s">
        <v>106</v>
      </c>
      <c r="C18" s="585">
        <v>1</v>
      </c>
      <c r="D18" s="585" t="s">
        <v>4080</v>
      </c>
      <c r="E18" s="585" t="s">
        <v>128</v>
      </c>
      <c r="F18" s="248">
        <v>358</v>
      </c>
      <c r="G18" s="247">
        <v>147</v>
      </c>
      <c r="H18" s="249">
        <v>41.061452513966479</v>
      </c>
      <c r="I18" s="247">
        <v>147</v>
      </c>
      <c r="J18" s="249">
        <v>41.061452513966479</v>
      </c>
      <c r="K18" s="250" t="s">
        <v>4081</v>
      </c>
      <c r="M18" s="227" t="str">
        <f t="shared" si="0"/>
        <v>K</v>
      </c>
      <c r="N18" s="227" t="str">
        <f t="shared" si="1"/>
        <v>K</v>
      </c>
      <c r="P18" s="227">
        <f t="shared" si="2"/>
        <v>41.061452513966479</v>
      </c>
      <c r="Q18" s="227">
        <f t="shared" si="3"/>
        <v>41.061452513966479</v>
      </c>
      <c r="S18" s="227" t="str">
        <f t="shared" si="4"/>
        <v>BETUL</v>
      </c>
      <c r="T18" s="227" t="str">
        <f t="shared" si="5"/>
        <v>BETUL</v>
      </c>
      <c r="U18" s="227" t="str">
        <f t="shared" si="6"/>
        <v>OKE</v>
      </c>
      <c r="V18" s="227" t="str">
        <f t="shared" si="7"/>
        <v>OKE</v>
      </c>
      <c r="W18" s="334" t="s">
        <v>4069</v>
      </c>
      <c r="X18" s="335">
        <v>1</v>
      </c>
      <c r="Y18" s="335" t="s">
        <v>4082</v>
      </c>
      <c r="Z18" s="335" t="s">
        <v>128</v>
      </c>
      <c r="AA18" s="248">
        <v>358</v>
      </c>
      <c r="AB18" s="336">
        <v>180</v>
      </c>
      <c r="AC18" s="336">
        <v>50.279329608938603</v>
      </c>
      <c r="AD18" s="336">
        <v>204</v>
      </c>
      <c r="AE18" s="336">
        <v>56.983240223463703</v>
      </c>
      <c r="AF18" s="247" t="s">
        <v>4077</v>
      </c>
    </row>
    <row r="19" spans="1:32">
      <c r="A19" s="295">
        <v>10</v>
      </c>
      <c r="B19" s="584" t="s">
        <v>106</v>
      </c>
      <c r="C19" s="585">
        <v>2</v>
      </c>
      <c r="D19" s="585" t="s">
        <v>4083</v>
      </c>
      <c r="E19" s="585" t="s">
        <v>128</v>
      </c>
      <c r="F19" s="248">
        <v>358</v>
      </c>
      <c r="G19" s="247">
        <v>55</v>
      </c>
      <c r="H19" s="249">
        <v>15.363128491620111</v>
      </c>
      <c r="I19" s="247">
        <v>9</v>
      </c>
      <c r="J19" s="249">
        <v>2.5139664804469275</v>
      </c>
      <c r="K19" s="250" t="s">
        <v>4084</v>
      </c>
      <c r="M19" s="227" t="str">
        <f t="shared" si="0"/>
        <v>K</v>
      </c>
      <c r="N19" s="227" t="str">
        <f t="shared" si="1"/>
        <v>K</v>
      </c>
      <c r="P19" s="227">
        <f t="shared" si="2"/>
        <v>15.363128491620111</v>
      </c>
      <c r="Q19" s="227">
        <f t="shared" si="3"/>
        <v>2.5139664804469275</v>
      </c>
      <c r="S19" s="227" t="str">
        <f t="shared" si="4"/>
        <v>BETUL</v>
      </c>
      <c r="T19" s="227" t="str">
        <f t="shared" si="5"/>
        <v>BETUL</v>
      </c>
      <c r="U19" s="227" t="str">
        <f t="shared" si="6"/>
        <v>OKE</v>
      </c>
      <c r="V19" s="227" t="str">
        <f t="shared" si="7"/>
        <v>OKE</v>
      </c>
      <c r="W19" s="334" t="s">
        <v>4069</v>
      </c>
      <c r="X19" s="335">
        <v>2</v>
      </c>
      <c r="Y19" s="335" t="s">
        <v>4083</v>
      </c>
      <c r="Z19" s="335" t="s">
        <v>128</v>
      </c>
      <c r="AA19" s="248">
        <v>358</v>
      </c>
      <c r="AB19" s="336">
        <v>234</v>
      </c>
      <c r="AC19" s="336">
        <v>65.363128491620103</v>
      </c>
      <c r="AD19" s="336">
        <v>128</v>
      </c>
      <c r="AE19" s="336">
        <v>35.754189944134097</v>
      </c>
      <c r="AF19" s="247" t="s">
        <v>4084</v>
      </c>
    </row>
    <row r="20" spans="1:32">
      <c r="A20" s="295">
        <v>11</v>
      </c>
      <c r="B20" s="584" t="s">
        <v>106</v>
      </c>
      <c r="C20" s="585">
        <v>2</v>
      </c>
      <c r="D20" s="585" t="s">
        <v>4085</v>
      </c>
      <c r="E20" s="585" t="s">
        <v>128</v>
      </c>
      <c r="F20" s="248">
        <v>398</v>
      </c>
      <c r="G20" s="247">
        <v>165</v>
      </c>
      <c r="H20" s="249">
        <v>41.457286432160807</v>
      </c>
      <c r="I20" s="247">
        <v>109</v>
      </c>
      <c r="J20" s="249">
        <v>27.386934673366838</v>
      </c>
      <c r="K20" s="250" t="s">
        <v>4086</v>
      </c>
      <c r="M20" s="227" t="str">
        <f t="shared" si="0"/>
        <v>K</v>
      </c>
      <c r="N20" s="227" t="str">
        <f t="shared" si="1"/>
        <v>K</v>
      </c>
      <c r="P20" s="227">
        <f t="shared" si="2"/>
        <v>41.457286432160807</v>
      </c>
      <c r="Q20" s="227">
        <f t="shared" si="3"/>
        <v>27.386934673366838</v>
      </c>
      <c r="S20" s="227" t="str">
        <f t="shared" si="4"/>
        <v>BETUL</v>
      </c>
      <c r="T20" s="227" t="str">
        <f t="shared" si="5"/>
        <v>BETUL</v>
      </c>
      <c r="U20" s="227" t="str">
        <f t="shared" si="6"/>
        <v>OKE</v>
      </c>
      <c r="V20" s="227" t="str">
        <f t="shared" si="7"/>
        <v>OKE</v>
      </c>
      <c r="W20" s="334" t="s">
        <v>4069</v>
      </c>
      <c r="X20" s="335">
        <v>2</v>
      </c>
      <c r="Y20" s="335" t="s">
        <v>4085</v>
      </c>
      <c r="Z20" s="335" t="s">
        <v>128</v>
      </c>
      <c r="AA20" s="248">
        <v>398</v>
      </c>
      <c r="AB20" s="336">
        <v>136</v>
      </c>
      <c r="AC20" s="336">
        <v>34.170854271356802</v>
      </c>
      <c r="AD20" s="336">
        <v>87</v>
      </c>
      <c r="AE20" s="336">
        <v>21.859296482412098</v>
      </c>
      <c r="AF20" s="247" t="s">
        <v>4086</v>
      </c>
    </row>
    <row r="21" spans="1:32">
      <c r="A21" s="295">
        <v>12</v>
      </c>
      <c r="B21" s="584" t="s">
        <v>106</v>
      </c>
      <c r="C21" s="585">
        <v>2</v>
      </c>
      <c r="D21" s="585" t="s">
        <v>4088</v>
      </c>
      <c r="E21" s="585" t="s">
        <v>131</v>
      </c>
      <c r="F21" s="248">
        <v>425</v>
      </c>
      <c r="G21" s="247">
        <v>98</v>
      </c>
      <c r="H21" s="249">
        <v>23.058823529411764</v>
      </c>
      <c r="I21" s="247">
        <v>96</v>
      </c>
      <c r="J21" s="249">
        <v>22.588235294117649</v>
      </c>
      <c r="K21" s="250" t="s">
        <v>4089</v>
      </c>
      <c r="M21" s="227" t="str">
        <f t="shared" si="0"/>
        <v>K</v>
      </c>
      <c r="N21" s="227" t="str">
        <f t="shared" si="1"/>
        <v>K</v>
      </c>
      <c r="P21" s="227">
        <f t="shared" si="2"/>
        <v>23.058823529411764</v>
      </c>
      <c r="Q21" s="227">
        <f t="shared" si="3"/>
        <v>22.588235294117649</v>
      </c>
      <c r="S21" s="227" t="str">
        <f t="shared" si="4"/>
        <v>BETUL</v>
      </c>
      <c r="T21" s="227" t="str">
        <f t="shared" si="5"/>
        <v>BETUL</v>
      </c>
      <c r="U21" s="227" t="str">
        <f t="shared" si="6"/>
        <v>OKE</v>
      </c>
      <c r="V21" s="227" t="str">
        <f t="shared" si="7"/>
        <v>OKE</v>
      </c>
      <c r="W21" s="334" t="s">
        <v>4069</v>
      </c>
      <c r="X21" s="335">
        <v>2</v>
      </c>
      <c r="Y21" s="335" t="s">
        <v>4087</v>
      </c>
      <c r="Z21" s="335" t="s">
        <v>128</v>
      </c>
      <c r="AA21" s="248">
        <v>358</v>
      </c>
      <c r="AB21" s="336">
        <v>252</v>
      </c>
      <c r="AC21" s="336">
        <v>70.391061452513995</v>
      </c>
      <c r="AD21" s="336">
        <v>249</v>
      </c>
      <c r="AE21" s="336">
        <v>69.553072625698306</v>
      </c>
      <c r="AF21" s="247" t="s">
        <v>4081</v>
      </c>
    </row>
    <row r="22" spans="1:32">
      <c r="A22" s="295">
        <v>13</v>
      </c>
      <c r="B22" s="584" t="s">
        <v>106</v>
      </c>
      <c r="C22" s="585">
        <v>2</v>
      </c>
      <c r="D22" s="585" t="s">
        <v>4090</v>
      </c>
      <c r="E22" s="585" t="s">
        <v>128</v>
      </c>
      <c r="F22" s="248">
        <v>398</v>
      </c>
      <c r="G22" s="247">
        <v>40</v>
      </c>
      <c r="H22" s="249">
        <v>10.050251256281408</v>
      </c>
      <c r="I22" s="247">
        <v>40</v>
      </c>
      <c r="J22" s="249">
        <v>10.050251256281408</v>
      </c>
      <c r="K22" s="250" t="s">
        <v>4091</v>
      </c>
      <c r="M22" s="227" t="str">
        <f t="shared" si="0"/>
        <v>K</v>
      </c>
      <c r="N22" s="227" t="str">
        <f t="shared" si="1"/>
        <v>K</v>
      </c>
      <c r="P22" s="227">
        <f t="shared" si="2"/>
        <v>10.050251256281408</v>
      </c>
      <c r="Q22" s="227">
        <f t="shared" si="3"/>
        <v>10.050251256281408</v>
      </c>
      <c r="S22" s="227" t="str">
        <f t="shared" si="4"/>
        <v>BETUL</v>
      </c>
      <c r="T22" s="227" t="str">
        <f t="shared" si="5"/>
        <v>BETUL</v>
      </c>
      <c r="U22" s="227" t="str">
        <f t="shared" si="6"/>
        <v>OKE</v>
      </c>
      <c r="V22" s="227" t="str">
        <f t="shared" si="7"/>
        <v>OKE</v>
      </c>
      <c r="W22" s="334" t="s">
        <v>4069</v>
      </c>
      <c r="X22" s="335">
        <v>2</v>
      </c>
      <c r="Y22" s="335" t="s">
        <v>4088</v>
      </c>
      <c r="Z22" s="335" t="s">
        <v>131</v>
      </c>
      <c r="AA22" s="248">
        <v>425</v>
      </c>
      <c r="AB22" s="336">
        <v>148</v>
      </c>
      <c r="AC22" s="336">
        <v>34.823529411764703</v>
      </c>
      <c r="AD22" s="336">
        <v>167</v>
      </c>
      <c r="AE22" s="336">
        <v>39.294117647058798</v>
      </c>
      <c r="AF22" s="247" t="s">
        <v>4089</v>
      </c>
    </row>
    <row r="23" spans="1:32">
      <c r="A23" s="295">
        <v>14</v>
      </c>
      <c r="B23" s="584" t="s">
        <v>106</v>
      </c>
      <c r="C23" s="585">
        <v>2</v>
      </c>
      <c r="D23" s="585" t="s">
        <v>4092</v>
      </c>
      <c r="E23" s="585" t="s">
        <v>128</v>
      </c>
      <c r="F23" s="248">
        <v>358</v>
      </c>
      <c r="G23" s="247">
        <v>92</v>
      </c>
      <c r="H23" s="249">
        <v>25.69832402234637</v>
      </c>
      <c r="I23" s="247">
        <v>72</v>
      </c>
      <c r="J23" s="249">
        <v>20.11173184357542</v>
      </c>
      <c r="K23" s="250" t="s">
        <v>4093</v>
      </c>
      <c r="M23" s="227" t="str">
        <f t="shared" si="0"/>
        <v>K</v>
      </c>
      <c r="N23" s="227" t="str">
        <f t="shared" si="1"/>
        <v>K</v>
      </c>
      <c r="P23" s="227">
        <f t="shared" si="2"/>
        <v>25.69832402234637</v>
      </c>
      <c r="Q23" s="227">
        <f t="shared" si="3"/>
        <v>20.11173184357542</v>
      </c>
      <c r="S23" s="227" t="str">
        <f t="shared" si="4"/>
        <v>BETUL</v>
      </c>
      <c r="T23" s="227" t="str">
        <f t="shared" si="5"/>
        <v>BETUL</v>
      </c>
      <c r="U23" s="227" t="str">
        <f t="shared" si="6"/>
        <v>OKE</v>
      </c>
      <c r="V23" s="227" t="str">
        <f t="shared" si="7"/>
        <v>OKE</v>
      </c>
      <c r="W23" s="334" t="s">
        <v>4069</v>
      </c>
      <c r="X23" s="335">
        <v>2</v>
      </c>
      <c r="Y23" s="335" t="s">
        <v>4090</v>
      </c>
      <c r="Z23" s="335" t="s">
        <v>128</v>
      </c>
      <c r="AA23" s="248">
        <v>398</v>
      </c>
      <c r="AB23" s="336">
        <v>275</v>
      </c>
      <c r="AC23" s="336">
        <v>69.095477386934704</v>
      </c>
      <c r="AD23" s="336">
        <v>271</v>
      </c>
      <c r="AE23" s="336">
        <v>68.090452261306496</v>
      </c>
      <c r="AF23" s="247" t="s">
        <v>4091</v>
      </c>
    </row>
    <row r="24" spans="1:32">
      <c r="A24" s="295">
        <v>15</v>
      </c>
      <c r="B24" s="584" t="s">
        <v>106</v>
      </c>
      <c r="C24" s="585">
        <v>2</v>
      </c>
      <c r="D24" s="585" t="s">
        <v>4094</v>
      </c>
      <c r="E24" s="585" t="s">
        <v>128</v>
      </c>
      <c r="F24" s="248">
        <v>358</v>
      </c>
      <c r="G24" s="247">
        <v>15</v>
      </c>
      <c r="H24" s="249">
        <v>4.1899441340782122</v>
      </c>
      <c r="I24" s="247">
        <v>15</v>
      </c>
      <c r="J24" s="249">
        <v>4.1899441340782122</v>
      </c>
      <c r="K24" s="250" t="s">
        <v>4095</v>
      </c>
      <c r="M24" s="227" t="str">
        <f t="shared" si="0"/>
        <v>K</v>
      </c>
      <c r="N24" s="227" t="str">
        <f t="shared" si="1"/>
        <v>K</v>
      </c>
      <c r="P24" s="227">
        <f t="shared" si="2"/>
        <v>4.1899441340782122</v>
      </c>
      <c r="Q24" s="227">
        <f t="shared" si="3"/>
        <v>4.1899441340782122</v>
      </c>
      <c r="S24" s="227" t="str">
        <f t="shared" si="4"/>
        <v>BETUL</v>
      </c>
      <c r="T24" s="227" t="str">
        <f t="shared" si="5"/>
        <v>BETUL</v>
      </c>
      <c r="U24" s="227" t="str">
        <f t="shared" si="6"/>
        <v>OKE</v>
      </c>
      <c r="V24" s="227" t="str">
        <f t="shared" si="7"/>
        <v>OKE</v>
      </c>
      <c r="W24" s="334" t="s">
        <v>4069</v>
      </c>
      <c r="X24" s="335">
        <v>2</v>
      </c>
      <c r="Y24" s="335" t="s">
        <v>4092</v>
      </c>
      <c r="Z24" s="335" t="s">
        <v>128</v>
      </c>
      <c r="AA24" s="248">
        <v>358</v>
      </c>
      <c r="AB24" s="336">
        <v>119</v>
      </c>
      <c r="AC24" s="336">
        <v>33.240223463687201</v>
      </c>
      <c r="AD24" s="336">
        <v>89</v>
      </c>
      <c r="AE24" s="336">
        <v>24.860335195530698</v>
      </c>
      <c r="AF24" s="247" t="s">
        <v>4093</v>
      </c>
    </row>
    <row r="25" spans="1:32">
      <c r="A25" s="295">
        <v>16</v>
      </c>
      <c r="B25" s="584" t="s">
        <v>106</v>
      </c>
      <c r="C25" s="585">
        <v>2</v>
      </c>
      <c r="D25" s="585" t="s">
        <v>4096</v>
      </c>
      <c r="E25" s="585" t="s">
        <v>131</v>
      </c>
      <c r="F25" s="248">
        <v>425</v>
      </c>
      <c r="G25" s="247">
        <v>263</v>
      </c>
      <c r="H25" s="249">
        <v>61.882352941176464</v>
      </c>
      <c r="I25" s="247">
        <v>248</v>
      </c>
      <c r="J25" s="249">
        <v>58.352941176470587</v>
      </c>
      <c r="K25" s="250" t="s">
        <v>4097</v>
      </c>
      <c r="M25" s="227" t="str">
        <f t="shared" si="0"/>
        <v>K</v>
      </c>
      <c r="N25" s="227" t="str">
        <f t="shared" si="1"/>
        <v>K</v>
      </c>
      <c r="P25" s="227">
        <f t="shared" si="2"/>
        <v>61.882352941176464</v>
      </c>
      <c r="Q25" s="227">
        <f t="shared" si="3"/>
        <v>58.352941176470587</v>
      </c>
      <c r="S25" s="227" t="str">
        <f t="shared" si="4"/>
        <v>BETUL</v>
      </c>
      <c r="T25" s="227" t="str">
        <f t="shared" si="5"/>
        <v>BETUL</v>
      </c>
      <c r="U25" s="227" t="str">
        <f t="shared" si="6"/>
        <v>OKE</v>
      </c>
      <c r="V25" s="227" t="str">
        <f t="shared" si="7"/>
        <v>OKE</v>
      </c>
      <c r="W25" s="334" t="s">
        <v>4069</v>
      </c>
      <c r="X25" s="335">
        <v>2</v>
      </c>
      <c r="Y25" s="335" t="s">
        <v>4094</v>
      </c>
      <c r="Z25" s="335" t="s">
        <v>128</v>
      </c>
      <c r="AA25" s="248">
        <v>358</v>
      </c>
      <c r="AB25" s="336">
        <v>17</v>
      </c>
      <c r="AC25" s="336">
        <v>4.7486033519553104</v>
      </c>
      <c r="AD25" s="336">
        <v>17</v>
      </c>
      <c r="AE25" s="336">
        <v>4.7486033519553104</v>
      </c>
      <c r="AF25" s="247" t="s">
        <v>4095</v>
      </c>
    </row>
    <row r="26" spans="1:32">
      <c r="A26" s="295">
        <v>17</v>
      </c>
      <c r="B26" s="584" t="s">
        <v>106</v>
      </c>
      <c r="C26" s="585">
        <v>2</v>
      </c>
      <c r="D26" s="585" t="s">
        <v>4098</v>
      </c>
      <c r="E26" s="585" t="s">
        <v>131</v>
      </c>
      <c r="F26" s="248">
        <v>425</v>
      </c>
      <c r="G26" s="247">
        <v>205</v>
      </c>
      <c r="H26" s="249">
        <v>48.235294117647058</v>
      </c>
      <c r="I26" s="247">
        <v>240</v>
      </c>
      <c r="J26" s="249">
        <v>56.470588235294116</v>
      </c>
      <c r="K26" s="250" t="s">
        <v>4099</v>
      </c>
      <c r="M26" s="227" t="str">
        <f t="shared" si="0"/>
        <v>K</v>
      </c>
      <c r="N26" s="227" t="str">
        <f t="shared" si="1"/>
        <v>K</v>
      </c>
      <c r="P26" s="227">
        <f t="shared" si="2"/>
        <v>48.235294117647058</v>
      </c>
      <c r="Q26" s="227">
        <f t="shared" si="3"/>
        <v>56.470588235294116</v>
      </c>
      <c r="S26" s="227" t="str">
        <f t="shared" si="4"/>
        <v>BETUL</v>
      </c>
      <c r="T26" s="227" t="str">
        <f t="shared" si="5"/>
        <v>BETUL</v>
      </c>
      <c r="U26" s="227" t="str">
        <f t="shared" si="6"/>
        <v>OKE</v>
      </c>
      <c r="V26" s="227" t="str">
        <f t="shared" si="7"/>
        <v>OKE</v>
      </c>
      <c r="W26" s="334" t="s">
        <v>4069</v>
      </c>
      <c r="X26" s="335">
        <v>2</v>
      </c>
      <c r="Y26" s="335" t="s">
        <v>4096</v>
      </c>
      <c r="Z26" s="335" t="s">
        <v>131</v>
      </c>
      <c r="AA26" s="248">
        <v>425</v>
      </c>
      <c r="AB26" s="336">
        <v>279</v>
      </c>
      <c r="AC26" s="336">
        <v>65.647058823529406</v>
      </c>
      <c r="AD26" s="336">
        <v>304</v>
      </c>
      <c r="AE26" s="336">
        <v>71.529411764705898</v>
      </c>
      <c r="AF26" s="247" t="s">
        <v>4097</v>
      </c>
    </row>
    <row r="27" spans="1:32">
      <c r="A27" s="295">
        <v>18</v>
      </c>
      <c r="B27" s="584" t="s">
        <v>106</v>
      </c>
      <c r="C27" s="585">
        <v>2</v>
      </c>
      <c r="D27" s="585" t="s">
        <v>4100</v>
      </c>
      <c r="E27" s="585" t="s">
        <v>131</v>
      </c>
      <c r="F27" s="248">
        <v>425</v>
      </c>
      <c r="G27" s="247">
        <v>85</v>
      </c>
      <c r="H27" s="249">
        <v>20</v>
      </c>
      <c r="I27" s="247">
        <v>95</v>
      </c>
      <c r="J27" s="249">
        <v>22.352941176470591</v>
      </c>
      <c r="K27" s="250" t="s">
        <v>4101</v>
      </c>
      <c r="M27" s="227" t="str">
        <f t="shared" si="0"/>
        <v>K</v>
      </c>
      <c r="N27" s="227" t="str">
        <f t="shared" si="1"/>
        <v>K</v>
      </c>
      <c r="P27" s="227">
        <f t="shared" si="2"/>
        <v>20</v>
      </c>
      <c r="Q27" s="227">
        <f t="shared" si="3"/>
        <v>22.352941176470591</v>
      </c>
      <c r="S27" s="227" t="str">
        <f t="shared" si="4"/>
        <v>BETUL</v>
      </c>
      <c r="T27" s="227" t="str">
        <f t="shared" si="5"/>
        <v>BETUL</v>
      </c>
      <c r="U27" s="227" t="str">
        <f t="shared" si="6"/>
        <v>OKE</v>
      </c>
      <c r="V27" s="227" t="str">
        <f t="shared" si="7"/>
        <v>OKE</v>
      </c>
      <c r="W27" s="334" t="s">
        <v>4069</v>
      </c>
      <c r="X27" s="335">
        <v>2</v>
      </c>
      <c r="Y27" s="335" t="s">
        <v>4098</v>
      </c>
      <c r="Z27" s="335" t="s">
        <v>131</v>
      </c>
      <c r="AA27" s="248">
        <v>425</v>
      </c>
      <c r="AB27" s="336">
        <v>199</v>
      </c>
      <c r="AC27" s="336">
        <v>46.823529411764703</v>
      </c>
      <c r="AD27" s="336">
        <v>238</v>
      </c>
      <c r="AE27" s="336">
        <v>56</v>
      </c>
      <c r="AF27" s="247" t="s">
        <v>4099</v>
      </c>
    </row>
    <row r="28" spans="1:32">
      <c r="A28" s="295">
        <v>19</v>
      </c>
      <c r="B28" s="584" t="s">
        <v>106</v>
      </c>
      <c r="C28" s="585">
        <v>2</v>
      </c>
      <c r="D28" s="585" t="s">
        <v>4087</v>
      </c>
      <c r="E28" s="585" t="s">
        <v>128</v>
      </c>
      <c r="F28" s="248">
        <v>358</v>
      </c>
      <c r="G28" s="247">
        <v>48</v>
      </c>
      <c r="H28" s="249">
        <v>13.407821229050279</v>
      </c>
      <c r="I28" s="247">
        <v>47</v>
      </c>
      <c r="J28" s="249">
        <v>13.128491620111731</v>
      </c>
      <c r="K28" s="250" t="s">
        <v>4081</v>
      </c>
      <c r="M28" s="227" t="str">
        <f t="shared" si="0"/>
        <v>K</v>
      </c>
      <c r="N28" s="227" t="str">
        <f t="shared" si="1"/>
        <v>K</v>
      </c>
      <c r="P28" s="227">
        <f t="shared" si="2"/>
        <v>13.407821229050279</v>
      </c>
      <c r="Q28" s="227">
        <f t="shared" si="3"/>
        <v>13.128491620111731</v>
      </c>
      <c r="S28" s="227" t="str">
        <f t="shared" si="4"/>
        <v>BETUL</v>
      </c>
      <c r="T28" s="227" t="str">
        <f t="shared" si="5"/>
        <v>BETUL</v>
      </c>
      <c r="U28" s="227" t="str">
        <f t="shared" si="6"/>
        <v>OKE</v>
      </c>
      <c r="V28" s="227" t="str">
        <f t="shared" si="7"/>
        <v>OKE</v>
      </c>
      <c r="W28" s="334" t="s">
        <v>4069</v>
      </c>
      <c r="X28" s="335">
        <v>2</v>
      </c>
      <c r="Y28" s="335" t="s">
        <v>4100</v>
      </c>
      <c r="Z28" s="335" t="s">
        <v>131</v>
      </c>
      <c r="AA28" s="248">
        <v>425</v>
      </c>
      <c r="AB28" s="336">
        <v>18</v>
      </c>
      <c r="AC28" s="336">
        <v>4.2352941176470598</v>
      </c>
      <c r="AD28" s="336">
        <v>20</v>
      </c>
      <c r="AE28" s="336">
        <v>4.7058823529411802</v>
      </c>
      <c r="AF28" s="247" t="s">
        <v>4101</v>
      </c>
    </row>
    <row r="29" spans="1:32">
      <c r="A29" s="295">
        <v>20</v>
      </c>
      <c r="B29" s="584" t="s">
        <v>106</v>
      </c>
      <c r="C29" s="585">
        <v>2</v>
      </c>
      <c r="D29" s="585" t="s">
        <v>4102</v>
      </c>
      <c r="E29" s="585" t="s">
        <v>128</v>
      </c>
      <c r="F29" s="248">
        <v>285</v>
      </c>
      <c r="G29" s="247">
        <v>145</v>
      </c>
      <c r="H29" s="249">
        <v>50.877192982456144</v>
      </c>
      <c r="I29" s="247">
        <v>150</v>
      </c>
      <c r="J29" s="249">
        <v>52.631578947368418</v>
      </c>
      <c r="K29" s="250" t="s">
        <v>4103</v>
      </c>
      <c r="M29" s="227" t="str">
        <f t="shared" si="0"/>
        <v>K</v>
      </c>
      <c r="N29" s="227" t="str">
        <f t="shared" si="1"/>
        <v>K</v>
      </c>
      <c r="P29" s="227">
        <f t="shared" si="2"/>
        <v>50.877192982456144</v>
      </c>
      <c r="Q29" s="227">
        <f t="shared" si="3"/>
        <v>52.631578947368418</v>
      </c>
      <c r="S29" s="227" t="str">
        <f t="shared" si="4"/>
        <v>BETUL</v>
      </c>
      <c r="T29" s="227" t="str">
        <f t="shared" si="5"/>
        <v>BETUL</v>
      </c>
      <c r="U29" s="227" t="str">
        <f t="shared" si="6"/>
        <v>OKE</v>
      </c>
      <c r="V29" s="227" t="str">
        <f t="shared" si="7"/>
        <v>OKE</v>
      </c>
      <c r="W29" s="334" t="s">
        <v>4069</v>
      </c>
      <c r="X29" s="335">
        <v>2</v>
      </c>
      <c r="Y29" s="335" t="s">
        <v>4102</v>
      </c>
      <c r="Z29" s="335" t="s">
        <v>128</v>
      </c>
      <c r="AA29" s="248">
        <v>285</v>
      </c>
      <c r="AB29" s="336">
        <v>60</v>
      </c>
      <c r="AC29" s="336">
        <v>21.052631578947398</v>
      </c>
      <c r="AD29" s="336">
        <v>60</v>
      </c>
      <c r="AE29" s="336">
        <v>21.052631578947398</v>
      </c>
      <c r="AF29" s="247" t="s">
        <v>4103</v>
      </c>
    </row>
    <row r="30" spans="1:32">
      <c r="A30" s="295">
        <v>21</v>
      </c>
      <c r="B30" s="584" t="s">
        <v>106</v>
      </c>
      <c r="C30" s="585">
        <v>3</v>
      </c>
      <c r="D30" s="585" t="s">
        <v>4104</v>
      </c>
      <c r="E30" s="585" t="s">
        <v>128</v>
      </c>
      <c r="F30" s="248">
        <v>358</v>
      </c>
      <c r="G30" s="247">
        <v>47</v>
      </c>
      <c r="H30" s="249">
        <v>13.128491620111731</v>
      </c>
      <c r="I30" s="247">
        <v>42</v>
      </c>
      <c r="J30" s="249">
        <v>11.731843575418994</v>
      </c>
      <c r="K30" s="250" t="s">
        <v>4105</v>
      </c>
      <c r="M30" s="227" t="str">
        <f t="shared" si="0"/>
        <v>K</v>
      </c>
      <c r="N30" s="227" t="str">
        <f t="shared" si="1"/>
        <v>K</v>
      </c>
      <c r="P30" s="227">
        <f t="shared" si="2"/>
        <v>13.128491620111731</v>
      </c>
      <c r="Q30" s="227">
        <f t="shared" si="3"/>
        <v>11.731843575418994</v>
      </c>
      <c r="S30" s="227" t="str">
        <f t="shared" si="4"/>
        <v>BETUL</v>
      </c>
      <c r="T30" s="227" t="str">
        <f t="shared" si="5"/>
        <v>BETUL</v>
      </c>
      <c r="U30" s="227" t="str">
        <f t="shared" si="6"/>
        <v>OKE</v>
      </c>
      <c r="V30" s="227" t="str">
        <f t="shared" si="7"/>
        <v>OKE</v>
      </c>
      <c r="W30" s="334" t="s">
        <v>4069</v>
      </c>
      <c r="X30" s="335">
        <v>3</v>
      </c>
      <c r="Y30" s="335" t="s">
        <v>4104</v>
      </c>
      <c r="Z30" s="335" t="s">
        <v>128</v>
      </c>
      <c r="AA30" s="248">
        <v>358</v>
      </c>
      <c r="AB30" s="336">
        <v>260</v>
      </c>
      <c r="AC30" s="336">
        <v>72.625698324022395</v>
      </c>
      <c r="AD30" s="336">
        <v>252</v>
      </c>
      <c r="AE30" s="336">
        <v>70.391061452513995</v>
      </c>
      <c r="AF30" s="247" t="s">
        <v>4105</v>
      </c>
    </row>
    <row r="31" spans="1:32">
      <c r="A31" s="295">
        <v>22</v>
      </c>
      <c r="B31" s="584" t="s">
        <v>106</v>
      </c>
      <c r="C31" s="585">
        <v>3</v>
      </c>
      <c r="D31" s="585" t="s">
        <v>4112</v>
      </c>
      <c r="E31" s="585" t="s">
        <v>128</v>
      </c>
      <c r="F31" s="248">
        <v>358</v>
      </c>
      <c r="G31" s="247">
        <v>204</v>
      </c>
      <c r="H31" s="249">
        <v>56.983240223463682</v>
      </c>
      <c r="I31" s="247">
        <v>154</v>
      </c>
      <c r="J31" s="249">
        <v>43.016759776536311</v>
      </c>
      <c r="K31" s="250" t="s">
        <v>4113</v>
      </c>
      <c r="M31" s="227" t="str">
        <f t="shared" si="0"/>
        <v>K</v>
      </c>
      <c r="N31" s="227" t="str">
        <f t="shared" si="1"/>
        <v>K</v>
      </c>
      <c r="P31" s="227">
        <f t="shared" si="2"/>
        <v>56.983240223463682</v>
      </c>
      <c r="Q31" s="227">
        <f t="shared" si="3"/>
        <v>43.016759776536311</v>
      </c>
      <c r="S31" s="227" t="str">
        <f t="shared" si="4"/>
        <v>BETUL</v>
      </c>
      <c r="T31" s="227" t="str">
        <f t="shared" si="5"/>
        <v>BETUL</v>
      </c>
      <c r="U31" s="227" t="str">
        <f t="shared" si="6"/>
        <v>OKE</v>
      </c>
      <c r="V31" s="227" t="str">
        <f t="shared" si="7"/>
        <v>OKE</v>
      </c>
      <c r="W31" s="334" t="s">
        <v>4069</v>
      </c>
      <c r="X31" s="335">
        <v>3</v>
      </c>
      <c r="Y31" s="335" t="s">
        <v>4106</v>
      </c>
      <c r="Z31" s="335" t="s">
        <v>131</v>
      </c>
      <c r="AA31" s="248">
        <v>358</v>
      </c>
      <c r="AB31" s="336">
        <v>170</v>
      </c>
      <c r="AC31" s="336">
        <v>47.486033519553096</v>
      </c>
      <c r="AD31" s="336">
        <v>180</v>
      </c>
      <c r="AE31" s="336">
        <v>50.279329608938603</v>
      </c>
      <c r="AF31" s="247" t="s">
        <v>4107</v>
      </c>
    </row>
    <row r="32" spans="1:32">
      <c r="A32" s="295">
        <v>23</v>
      </c>
      <c r="B32" s="584" t="s">
        <v>106</v>
      </c>
      <c r="C32" s="585">
        <v>3</v>
      </c>
      <c r="D32" s="585" t="s">
        <v>4114</v>
      </c>
      <c r="E32" s="585" t="s">
        <v>128</v>
      </c>
      <c r="F32" s="248">
        <v>358</v>
      </c>
      <c r="G32" s="247">
        <v>187</v>
      </c>
      <c r="H32" s="249">
        <v>52.234636871508378</v>
      </c>
      <c r="I32" s="247">
        <v>154</v>
      </c>
      <c r="J32" s="249">
        <v>43.016759776536311</v>
      </c>
      <c r="K32" s="250" t="s">
        <v>4075</v>
      </c>
      <c r="M32" s="227" t="str">
        <f t="shared" si="0"/>
        <v>K</v>
      </c>
      <c r="N32" s="227" t="str">
        <f t="shared" si="1"/>
        <v>K</v>
      </c>
      <c r="P32" s="227">
        <f t="shared" si="2"/>
        <v>52.234636871508378</v>
      </c>
      <c r="Q32" s="227">
        <f t="shared" si="3"/>
        <v>43.016759776536311</v>
      </c>
      <c r="S32" s="227" t="str">
        <f t="shared" si="4"/>
        <v>BETUL</v>
      </c>
      <c r="T32" s="227" t="str">
        <f t="shared" si="5"/>
        <v>BETUL</v>
      </c>
      <c r="U32" s="227" t="str">
        <f t="shared" si="6"/>
        <v>OKE</v>
      </c>
      <c r="V32" s="227" t="str">
        <f t="shared" si="7"/>
        <v>OKE</v>
      </c>
      <c r="W32" s="334" t="s">
        <v>4069</v>
      </c>
      <c r="X32" s="335">
        <v>3</v>
      </c>
      <c r="Y32" s="335" t="s">
        <v>4108</v>
      </c>
      <c r="Z32" s="335" t="s">
        <v>131</v>
      </c>
      <c r="AA32" s="248">
        <v>358</v>
      </c>
      <c r="AB32" s="336">
        <v>140</v>
      </c>
      <c r="AC32" s="336">
        <v>39.106145251396597</v>
      </c>
      <c r="AD32" s="336">
        <v>150</v>
      </c>
      <c r="AE32" s="336">
        <v>41.899441340782097</v>
      </c>
      <c r="AF32" s="247" t="s">
        <v>4109</v>
      </c>
    </row>
    <row r="33" spans="1:32">
      <c r="A33" s="295">
        <v>24</v>
      </c>
      <c r="B33" s="584" t="s">
        <v>106</v>
      </c>
      <c r="C33" s="585">
        <v>3</v>
      </c>
      <c r="D33" s="585" t="s">
        <v>4115</v>
      </c>
      <c r="E33" s="585" t="s">
        <v>128</v>
      </c>
      <c r="F33" s="248">
        <v>358</v>
      </c>
      <c r="G33" s="247">
        <v>0</v>
      </c>
      <c r="H33" s="249">
        <v>0</v>
      </c>
      <c r="I33" s="247">
        <v>10</v>
      </c>
      <c r="J33" s="249">
        <v>2.7932960893854748</v>
      </c>
      <c r="K33" s="250" t="s">
        <v>4113</v>
      </c>
      <c r="M33" s="227" t="str">
        <f t="shared" si="0"/>
        <v>K</v>
      </c>
      <c r="N33" s="227" t="str">
        <f t="shared" si="1"/>
        <v>K</v>
      </c>
      <c r="P33" s="227">
        <f t="shared" si="2"/>
        <v>0</v>
      </c>
      <c r="Q33" s="227">
        <f t="shared" si="3"/>
        <v>2.7932960893854748</v>
      </c>
      <c r="S33" s="227" t="str">
        <f t="shared" si="4"/>
        <v>BETUL</v>
      </c>
      <c r="T33" s="227" t="str">
        <f t="shared" si="5"/>
        <v>BETUL</v>
      </c>
      <c r="U33" s="227" t="str">
        <f t="shared" si="6"/>
        <v>OKE</v>
      </c>
      <c r="V33" s="227" t="str">
        <f t="shared" si="7"/>
        <v>OKE</v>
      </c>
      <c r="W33" s="334" t="s">
        <v>4069</v>
      </c>
      <c r="X33" s="335">
        <v>3</v>
      </c>
      <c r="Y33" s="335" t="s">
        <v>4110</v>
      </c>
      <c r="Z33" s="335" t="s">
        <v>131</v>
      </c>
      <c r="AA33" s="248">
        <v>358</v>
      </c>
      <c r="AB33" s="336">
        <v>251</v>
      </c>
      <c r="AC33" s="336">
        <v>70.111731843575399</v>
      </c>
      <c r="AD33" s="336">
        <v>246</v>
      </c>
      <c r="AE33" s="336">
        <v>68.715083798882702</v>
      </c>
      <c r="AF33" s="247" t="s">
        <v>4111</v>
      </c>
    </row>
    <row r="34" spans="1:32">
      <c r="A34" s="295">
        <v>25</v>
      </c>
      <c r="B34" s="584" t="s">
        <v>106</v>
      </c>
      <c r="C34" s="585">
        <v>3</v>
      </c>
      <c r="D34" s="585" t="s">
        <v>4106</v>
      </c>
      <c r="E34" s="585" t="s">
        <v>131</v>
      </c>
      <c r="F34" s="248">
        <v>358</v>
      </c>
      <c r="G34" s="247">
        <v>188</v>
      </c>
      <c r="H34" s="249">
        <v>52.513966480446925</v>
      </c>
      <c r="I34" s="247">
        <v>200</v>
      </c>
      <c r="J34" s="249">
        <v>55.865921787709496</v>
      </c>
      <c r="K34" s="250" t="s">
        <v>4107</v>
      </c>
      <c r="M34" s="227" t="str">
        <f t="shared" si="0"/>
        <v>K</v>
      </c>
      <c r="N34" s="227" t="str">
        <f t="shared" si="1"/>
        <v>K</v>
      </c>
      <c r="P34" s="227">
        <f t="shared" si="2"/>
        <v>52.513966480446925</v>
      </c>
      <c r="Q34" s="227">
        <f t="shared" si="3"/>
        <v>55.865921787709496</v>
      </c>
      <c r="S34" s="227" t="str">
        <f t="shared" si="4"/>
        <v>BETUL</v>
      </c>
      <c r="T34" s="227" t="str">
        <f t="shared" si="5"/>
        <v>BETUL</v>
      </c>
      <c r="U34" s="227" t="str">
        <f t="shared" si="6"/>
        <v>OKE</v>
      </c>
      <c r="V34" s="227" t="str">
        <f t="shared" si="7"/>
        <v>OKE</v>
      </c>
      <c r="W34" s="334" t="s">
        <v>4069</v>
      </c>
      <c r="X34" s="335">
        <v>3</v>
      </c>
      <c r="Y34" s="335" t="s">
        <v>4112</v>
      </c>
      <c r="Z34" s="335" t="s">
        <v>128</v>
      </c>
      <c r="AA34" s="248">
        <v>358</v>
      </c>
      <c r="AB34" s="336">
        <v>85</v>
      </c>
      <c r="AC34" s="336">
        <v>23.743016759776499</v>
      </c>
      <c r="AD34" s="336">
        <v>81</v>
      </c>
      <c r="AE34" s="336">
        <v>22.625698324022299</v>
      </c>
      <c r="AF34" s="247" t="s">
        <v>4113</v>
      </c>
    </row>
    <row r="35" spans="1:32">
      <c r="A35" s="295">
        <v>26</v>
      </c>
      <c r="B35" s="584" t="s">
        <v>106</v>
      </c>
      <c r="C35" s="585">
        <v>3</v>
      </c>
      <c r="D35" s="585" t="s">
        <v>4116</v>
      </c>
      <c r="E35" s="585" t="s">
        <v>128</v>
      </c>
      <c r="F35" s="248">
        <v>358</v>
      </c>
      <c r="G35" s="247">
        <v>9</v>
      </c>
      <c r="H35" s="249">
        <v>2.5139664804469275</v>
      </c>
      <c r="I35" s="247">
        <v>9</v>
      </c>
      <c r="J35" s="249">
        <v>2.5139664804469275</v>
      </c>
      <c r="K35" s="250" t="s">
        <v>4117</v>
      </c>
      <c r="M35" s="227" t="str">
        <f t="shared" si="0"/>
        <v>K</v>
      </c>
      <c r="N35" s="227" t="str">
        <f t="shared" si="1"/>
        <v>K</v>
      </c>
      <c r="P35" s="227">
        <f t="shared" si="2"/>
        <v>2.5139664804469275</v>
      </c>
      <c r="Q35" s="227">
        <f t="shared" si="3"/>
        <v>2.5139664804469275</v>
      </c>
      <c r="S35" s="227" t="str">
        <f t="shared" si="4"/>
        <v>BETUL</v>
      </c>
      <c r="T35" s="227" t="str">
        <f t="shared" si="5"/>
        <v>BETUL</v>
      </c>
      <c r="U35" s="227" t="str">
        <f t="shared" si="6"/>
        <v>OKE</v>
      </c>
      <c r="V35" s="227" t="str">
        <f t="shared" si="7"/>
        <v>OKE</v>
      </c>
      <c r="W35" s="334" t="s">
        <v>4069</v>
      </c>
      <c r="X35" s="335">
        <v>3</v>
      </c>
      <c r="Y35" s="335" t="s">
        <v>4114</v>
      </c>
      <c r="Z35" s="335" t="s">
        <v>128</v>
      </c>
      <c r="AA35" s="248">
        <v>358</v>
      </c>
      <c r="AB35" s="336">
        <v>192</v>
      </c>
      <c r="AC35" s="336">
        <v>53.631284916201103</v>
      </c>
      <c r="AD35" s="336">
        <v>167</v>
      </c>
      <c r="AE35" s="336">
        <v>46.6480446927374</v>
      </c>
      <c r="AF35" s="247" t="s">
        <v>4075</v>
      </c>
    </row>
    <row r="36" spans="1:32">
      <c r="A36" s="295">
        <v>27</v>
      </c>
      <c r="B36" s="584" t="s">
        <v>106</v>
      </c>
      <c r="C36" s="585">
        <v>3</v>
      </c>
      <c r="D36" s="585" t="s">
        <v>4108</v>
      </c>
      <c r="E36" s="585" t="s">
        <v>131</v>
      </c>
      <c r="F36" s="248">
        <v>358</v>
      </c>
      <c r="G36" s="247">
        <v>203</v>
      </c>
      <c r="H36" s="249">
        <v>56.703910614525142</v>
      </c>
      <c r="I36" s="247">
        <v>202</v>
      </c>
      <c r="J36" s="249">
        <v>56.424581005586596</v>
      </c>
      <c r="K36" s="250" t="s">
        <v>4109</v>
      </c>
      <c r="M36" s="227" t="str">
        <f t="shared" si="0"/>
        <v>K</v>
      </c>
      <c r="N36" s="227" t="str">
        <f t="shared" si="1"/>
        <v>K</v>
      </c>
      <c r="P36" s="227">
        <f t="shared" si="2"/>
        <v>56.703910614525142</v>
      </c>
      <c r="Q36" s="227">
        <f t="shared" si="3"/>
        <v>56.424581005586596</v>
      </c>
      <c r="S36" s="227" t="str">
        <f t="shared" si="4"/>
        <v>BETUL</v>
      </c>
      <c r="T36" s="227" t="str">
        <f t="shared" si="5"/>
        <v>BETUL</v>
      </c>
      <c r="U36" s="227" t="str">
        <f t="shared" si="6"/>
        <v>OKE</v>
      </c>
      <c r="V36" s="227" t="str">
        <f t="shared" si="7"/>
        <v>OKE</v>
      </c>
      <c r="W36" s="334" t="s">
        <v>4069</v>
      </c>
      <c r="X36" s="335">
        <v>3</v>
      </c>
      <c r="Y36" s="335" t="s">
        <v>4115</v>
      </c>
      <c r="Z36" s="335" t="s">
        <v>128</v>
      </c>
      <c r="AA36" s="248">
        <v>358</v>
      </c>
      <c r="AB36" s="336">
        <v>112</v>
      </c>
      <c r="AC36" s="336">
        <v>31.284916201117301</v>
      </c>
      <c r="AD36" s="336">
        <v>103</v>
      </c>
      <c r="AE36" s="336">
        <v>28.770949720670401</v>
      </c>
      <c r="AF36" s="247" t="s">
        <v>4113</v>
      </c>
    </row>
    <row r="37" spans="1:32">
      <c r="A37" s="295">
        <v>28</v>
      </c>
      <c r="B37" s="584" t="s">
        <v>106</v>
      </c>
      <c r="C37" s="585">
        <v>3</v>
      </c>
      <c r="D37" s="585" t="s">
        <v>4110</v>
      </c>
      <c r="E37" s="585" t="s">
        <v>131</v>
      </c>
      <c r="F37" s="248">
        <v>358</v>
      </c>
      <c r="G37" s="247">
        <v>230</v>
      </c>
      <c r="H37" s="249">
        <v>64.245810055865931</v>
      </c>
      <c r="I37" s="247">
        <v>230</v>
      </c>
      <c r="J37" s="249">
        <v>64.245810055865931</v>
      </c>
      <c r="K37" s="250" t="s">
        <v>4111</v>
      </c>
      <c r="M37" s="227" t="str">
        <f t="shared" si="0"/>
        <v>K</v>
      </c>
      <c r="N37" s="227" t="str">
        <f t="shared" si="1"/>
        <v>K</v>
      </c>
      <c r="P37" s="227">
        <f t="shared" si="2"/>
        <v>64.245810055865931</v>
      </c>
      <c r="Q37" s="227">
        <f t="shared" si="3"/>
        <v>64.245810055865931</v>
      </c>
      <c r="S37" s="227" t="str">
        <f t="shared" si="4"/>
        <v>BETUL</v>
      </c>
      <c r="T37" s="227" t="str">
        <f t="shared" si="5"/>
        <v>BETUL</v>
      </c>
      <c r="U37" s="227" t="str">
        <f t="shared" si="6"/>
        <v>OKE</v>
      </c>
      <c r="V37" s="227" t="str">
        <f t="shared" si="7"/>
        <v>OKE</v>
      </c>
      <c r="W37" s="334" t="s">
        <v>4069</v>
      </c>
      <c r="X37" s="335">
        <v>3</v>
      </c>
      <c r="Y37" s="335" t="s">
        <v>4116</v>
      </c>
      <c r="Z37" s="335" t="s">
        <v>128</v>
      </c>
      <c r="AA37" s="248">
        <v>358</v>
      </c>
      <c r="AB37" s="336">
        <v>7</v>
      </c>
      <c r="AC37" s="336">
        <v>1.95530726256983</v>
      </c>
      <c r="AD37" s="336">
        <v>5</v>
      </c>
      <c r="AE37" s="336">
        <v>1.3966480446927401</v>
      </c>
      <c r="AF37" s="247" t="s">
        <v>4117</v>
      </c>
    </row>
    <row r="38" spans="1:32">
      <c r="A38" s="295">
        <v>29</v>
      </c>
      <c r="B38" s="584" t="s">
        <v>106</v>
      </c>
      <c r="C38" s="585">
        <v>4</v>
      </c>
      <c r="D38" s="585" t="s">
        <v>4118</v>
      </c>
      <c r="E38" s="585" t="s">
        <v>128</v>
      </c>
      <c r="F38" s="248">
        <v>365</v>
      </c>
      <c r="G38" s="247">
        <v>205</v>
      </c>
      <c r="H38" s="249">
        <v>56.164383561643838</v>
      </c>
      <c r="I38" s="247">
        <v>210</v>
      </c>
      <c r="J38" s="249">
        <v>57.534246575342465</v>
      </c>
      <c r="K38" s="250" t="s">
        <v>4119</v>
      </c>
      <c r="M38" s="227" t="str">
        <f t="shared" si="0"/>
        <v>K</v>
      </c>
      <c r="N38" s="227" t="str">
        <f t="shared" si="1"/>
        <v>K</v>
      </c>
      <c r="P38" s="227">
        <f t="shared" si="2"/>
        <v>56.164383561643838</v>
      </c>
      <c r="Q38" s="227">
        <f t="shared" si="3"/>
        <v>57.534246575342465</v>
      </c>
      <c r="S38" s="227" t="str">
        <f t="shared" si="4"/>
        <v>BETUL</v>
      </c>
      <c r="T38" s="227" t="str">
        <f t="shared" si="5"/>
        <v>BETUL</v>
      </c>
      <c r="U38" s="227" t="str">
        <f t="shared" si="6"/>
        <v>OKE</v>
      </c>
      <c r="V38" s="227" t="str">
        <f t="shared" si="7"/>
        <v>OKE</v>
      </c>
      <c r="W38" s="334" t="s">
        <v>349</v>
      </c>
      <c r="X38" s="335">
        <v>5</v>
      </c>
      <c r="Y38" s="335" t="s">
        <v>350</v>
      </c>
      <c r="Z38" s="335" t="s">
        <v>131</v>
      </c>
      <c r="AA38" s="248">
        <v>285</v>
      </c>
      <c r="AB38" s="336">
        <v>218</v>
      </c>
      <c r="AC38" s="336">
        <v>76.491228070175396</v>
      </c>
      <c r="AD38" s="336">
        <v>239</v>
      </c>
      <c r="AE38" s="336">
        <v>83.859649122806999</v>
      </c>
      <c r="AF38" s="247" t="s">
        <v>351</v>
      </c>
    </row>
    <row r="39" spans="1:32">
      <c r="A39" s="295">
        <v>30</v>
      </c>
      <c r="B39" s="584" t="s">
        <v>106</v>
      </c>
      <c r="C39" s="585">
        <v>3</v>
      </c>
      <c r="D39" s="585" t="s">
        <v>4120</v>
      </c>
      <c r="E39" s="585" t="s">
        <v>128</v>
      </c>
      <c r="F39" s="248">
        <v>385</v>
      </c>
      <c r="G39" s="247">
        <v>130</v>
      </c>
      <c r="H39" s="249">
        <v>33.766233766233768</v>
      </c>
      <c r="I39" s="247">
        <v>75</v>
      </c>
      <c r="J39" s="249">
        <v>19.480519480519483</v>
      </c>
      <c r="K39" s="250" t="s">
        <v>4121</v>
      </c>
      <c r="M39" s="227" t="str">
        <f t="shared" si="0"/>
        <v>K</v>
      </c>
      <c r="N39" s="227" t="str">
        <f t="shared" si="1"/>
        <v>K</v>
      </c>
      <c r="P39" s="227">
        <f t="shared" si="2"/>
        <v>33.766233766233768</v>
      </c>
      <c r="Q39" s="227">
        <f t="shared" si="3"/>
        <v>19.480519480519483</v>
      </c>
      <c r="S39" s="227" t="str">
        <f t="shared" si="4"/>
        <v>BETUL</v>
      </c>
      <c r="T39" s="227" t="str">
        <f t="shared" si="5"/>
        <v>BETUL</v>
      </c>
      <c r="U39" s="227" t="str">
        <f t="shared" si="6"/>
        <v>OKE</v>
      </c>
      <c r="V39" s="227" t="str">
        <f t="shared" si="7"/>
        <v>OKE</v>
      </c>
      <c r="W39" s="334" t="s">
        <v>349</v>
      </c>
      <c r="X39" s="335">
        <v>4</v>
      </c>
      <c r="Y39" s="335" t="s">
        <v>4122</v>
      </c>
      <c r="Z39" s="335" t="s">
        <v>131</v>
      </c>
      <c r="AA39" s="248">
        <v>285</v>
      </c>
      <c r="AB39" s="336">
        <v>104</v>
      </c>
      <c r="AC39" s="336">
        <v>36.491228070175403</v>
      </c>
      <c r="AD39" s="336">
        <v>106</v>
      </c>
      <c r="AE39" s="336">
        <v>37.1929824561403</v>
      </c>
      <c r="AF39" s="247" t="s">
        <v>4123</v>
      </c>
    </row>
    <row r="40" spans="1:32">
      <c r="A40" s="295">
        <v>31</v>
      </c>
      <c r="B40" s="584" t="s">
        <v>106</v>
      </c>
      <c r="C40" s="585">
        <v>4</v>
      </c>
      <c r="D40" s="585" t="s">
        <v>4124</v>
      </c>
      <c r="E40" s="585" t="s">
        <v>128</v>
      </c>
      <c r="F40" s="248">
        <v>385</v>
      </c>
      <c r="G40" s="247">
        <v>100</v>
      </c>
      <c r="H40" s="249">
        <v>25.97402597402597</v>
      </c>
      <c r="I40" s="247">
        <v>105</v>
      </c>
      <c r="J40" s="249">
        <v>27.27272727272727</v>
      </c>
      <c r="K40" s="250" t="s">
        <v>4125</v>
      </c>
      <c r="M40" s="227" t="str">
        <f t="shared" si="0"/>
        <v>K</v>
      </c>
      <c r="N40" s="227" t="str">
        <f t="shared" si="1"/>
        <v>K</v>
      </c>
      <c r="P40" s="227">
        <f t="shared" si="2"/>
        <v>25.97402597402597</v>
      </c>
      <c r="Q40" s="227">
        <f t="shared" si="3"/>
        <v>27.27272727272727</v>
      </c>
      <c r="S40" s="227" t="str">
        <f t="shared" si="4"/>
        <v>BETUL</v>
      </c>
      <c r="T40" s="227" t="str">
        <f t="shared" si="5"/>
        <v>BETUL</v>
      </c>
      <c r="U40" s="227" t="str">
        <f t="shared" si="6"/>
        <v>OKE</v>
      </c>
      <c r="V40" s="227" t="str">
        <f t="shared" si="7"/>
        <v>OKE</v>
      </c>
      <c r="W40" s="334" t="s">
        <v>349</v>
      </c>
      <c r="X40" s="335">
        <v>5</v>
      </c>
      <c r="Y40" s="335" t="s">
        <v>4126</v>
      </c>
      <c r="Z40" s="335" t="s">
        <v>131</v>
      </c>
      <c r="AA40" s="248">
        <v>285</v>
      </c>
      <c r="AB40" s="336">
        <v>58</v>
      </c>
      <c r="AC40" s="336">
        <v>20.350877192982502</v>
      </c>
      <c r="AD40" s="336">
        <v>68</v>
      </c>
      <c r="AE40" s="336">
        <v>23.859649122806999</v>
      </c>
      <c r="AF40" s="247" t="s">
        <v>4127</v>
      </c>
    </row>
    <row r="41" spans="1:32">
      <c r="A41" s="295">
        <v>32</v>
      </c>
      <c r="B41" s="584" t="s">
        <v>349</v>
      </c>
      <c r="C41" s="585">
        <v>4</v>
      </c>
      <c r="D41" s="585" t="s">
        <v>4122</v>
      </c>
      <c r="E41" s="585" t="s">
        <v>131</v>
      </c>
      <c r="F41" s="248">
        <v>285</v>
      </c>
      <c r="G41" s="247">
        <v>118</v>
      </c>
      <c r="H41" s="249">
        <v>41.403508771929829</v>
      </c>
      <c r="I41" s="247">
        <v>106</v>
      </c>
      <c r="J41" s="249">
        <v>37.192982456140349</v>
      </c>
      <c r="K41" s="250" t="s">
        <v>4123</v>
      </c>
      <c r="M41" s="227" t="str">
        <f t="shared" si="0"/>
        <v>K</v>
      </c>
      <c r="N41" s="227" t="str">
        <f t="shared" si="1"/>
        <v>K</v>
      </c>
      <c r="P41" s="227">
        <f t="shared" si="2"/>
        <v>41.403508771929829</v>
      </c>
      <c r="Q41" s="227">
        <f t="shared" si="3"/>
        <v>37.192982456140349</v>
      </c>
      <c r="S41" s="227" t="str">
        <f t="shared" si="4"/>
        <v>BETUL</v>
      </c>
      <c r="T41" s="227" t="str">
        <f t="shared" si="5"/>
        <v>BETUL</v>
      </c>
      <c r="U41" s="227" t="str">
        <f t="shared" si="6"/>
        <v>OKE</v>
      </c>
      <c r="V41" s="227" t="str">
        <f t="shared" si="7"/>
        <v>OKE</v>
      </c>
      <c r="W41" s="334" t="s">
        <v>349</v>
      </c>
      <c r="X41" s="335">
        <v>4</v>
      </c>
      <c r="Y41" s="335" t="s">
        <v>373</v>
      </c>
      <c r="Z41" s="335" t="s">
        <v>131</v>
      </c>
      <c r="AA41" s="248">
        <v>285</v>
      </c>
      <c r="AB41" s="336">
        <v>234</v>
      </c>
      <c r="AC41" s="336">
        <v>82.105263157894697</v>
      </c>
      <c r="AD41" s="336">
        <v>271</v>
      </c>
      <c r="AE41" s="336">
        <v>95.087719298245602</v>
      </c>
      <c r="AF41" s="247" t="s">
        <v>374</v>
      </c>
    </row>
    <row r="42" spans="1:32">
      <c r="A42" s="295">
        <v>33</v>
      </c>
      <c r="B42" s="584" t="s">
        <v>349</v>
      </c>
      <c r="C42" s="585">
        <v>4</v>
      </c>
      <c r="D42" s="585" t="s">
        <v>373</v>
      </c>
      <c r="E42" s="585" t="s">
        <v>131</v>
      </c>
      <c r="F42" s="248">
        <v>285</v>
      </c>
      <c r="G42" s="247">
        <v>254</v>
      </c>
      <c r="H42" s="249">
        <v>89.122807017543863</v>
      </c>
      <c r="I42" s="247">
        <v>252</v>
      </c>
      <c r="J42" s="249">
        <v>88.421052631578945</v>
      </c>
      <c r="K42" s="250" t="s">
        <v>374</v>
      </c>
      <c r="M42" s="227" t="str">
        <f t="shared" si="0"/>
        <v>B</v>
      </c>
      <c r="N42" s="227" t="str">
        <f t="shared" si="1"/>
        <v>B</v>
      </c>
      <c r="P42" s="227">
        <f t="shared" si="2"/>
        <v>89.122807017543863</v>
      </c>
      <c r="Q42" s="227">
        <f t="shared" si="3"/>
        <v>88.421052631578945</v>
      </c>
      <c r="S42" s="227" t="str">
        <f t="shared" si="4"/>
        <v>BETUL</v>
      </c>
      <c r="T42" s="227" t="str">
        <f t="shared" si="5"/>
        <v>BETUL</v>
      </c>
      <c r="U42" s="227" t="str">
        <f t="shared" si="6"/>
        <v>OKE</v>
      </c>
      <c r="V42" s="227" t="str">
        <f t="shared" si="7"/>
        <v>OKE</v>
      </c>
      <c r="W42" s="334" t="s">
        <v>349</v>
      </c>
      <c r="X42" s="335">
        <v>5</v>
      </c>
      <c r="Y42" s="335" t="s">
        <v>4128</v>
      </c>
      <c r="Z42" s="335" t="s">
        <v>131</v>
      </c>
      <c r="AA42" s="248">
        <v>285</v>
      </c>
      <c r="AB42" s="336">
        <v>91</v>
      </c>
      <c r="AC42" s="336">
        <v>31.9298245614035</v>
      </c>
      <c r="AD42" s="336">
        <v>88</v>
      </c>
      <c r="AE42" s="336">
        <v>30.877192982456101</v>
      </c>
      <c r="AF42" s="247" t="s">
        <v>4129</v>
      </c>
    </row>
    <row r="43" spans="1:32">
      <c r="A43" s="295">
        <v>34</v>
      </c>
      <c r="B43" s="584" t="s">
        <v>349</v>
      </c>
      <c r="C43" s="585">
        <v>5</v>
      </c>
      <c r="D43" s="585" t="s">
        <v>4128</v>
      </c>
      <c r="E43" s="585" t="s">
        <v>131</v>
      </c>
      <c r="F43" s="248">
        <v>285</v>
      </c>
      <c r="G43" s="247">
        <v>248</v>
      </c>
      <c r="H43" s="249">
        <v>87.017543859649123</v>
      </c>
      <c r="I43" s="247">
        <v>126</v>
      </c>
      <c r="J43" s="249">
        <v>44.210526315789473</v>
      </c>
      <c r="K43" s="250" t="s">
        <v>4129</v>
      </c>
      <c r="M43" s="227" t="str">
        <f t="shared" si="0"/>
        <v>B</v>
      </c>
      <c r="N43" s="227" t="str">
        <f t="shared" si="1"/>
        <v>K</v>
      </c>
      <c r="P43" s="227">
        <f t="shared" si="2"/>
        <v>87.017543859649123</v>
      </c>
      <c r="Q43" s="227">
        <f t="shared" si="3"/>
        <v>44.210526315789473</v>
      </c>
      <c r="S43" s="227" t="str">
        <f t="shared" si="4"/>
        <v>BETUL</v>
      </c>
      <c r="T43" s="227" t="str">
        <f t="shared" si="5"/>
        <v>BETUL</v>
      </c>
      <c r="U43" s="227" t="str">
        <f t="shared" si="6"/>
        <v>OKE</v>
      </c>
      <c r="V43" s="227" t="str">
        <f t="shared" si="7"/>
        <v>OKE</v>
      </c>
      <c r="W43" s="334" t="s">
        <v>272</v>
      </c>
      <c r="X43" s="335">
        <v>2</v>
      </c>
      <c r="Y43" s="335" t="s">
        <v>4130</v>
      </c>
      <c r="Z43" s="335" t="s">
        <v>128</v>
      </c>
      <c r="AA43" s="248">
        <v>358</v>
      </c>
      <c r="AB43" s="336">
        <v>185</v>
      </c>
      <c r="AC43" s="336">
        <v>51.6759776536313</v>
      </c>
      <c r="AD43" s="336">
        <v>150</v>
      </c>
      <c r="AE43" s="336">
        <v>41.899441340782097</v>
      </c>
      <c r="AF43" s="247" t="s">
        <v>4131</v>
      </c>
    </row>
    <row r="44" spans="1:32">
      <c r="A44" s="295">
        <v>35</v>
      </c>
      <c r="B44" s="584" t="s">
        <v>349</v>
      </c>
      <c r="C44" s="585">
        <v>5</v>
      </c>
      <c r="D44" s="585" t="s">
        <v>350</v>
      </c>
      <c r="E44" s="585" t="s">
        <v>131</v>
      </c>
      <c r="F44" s="248">
        <v>285</v>
      </c>
      <c r="G44" s="247">
        <v>239</v>
      </c>
      <c r="H44" s="249">
        <v>83.859649122807028</v>
      </c>
      <c r="I44" s="247">
        <v>256</v>
      </c>
      <c r="J44" s="249">
        <v>89.824561403508767</v>
      </c>
      <c r="K44" s="250" t="s">
        <v>351</v>
      </c>
      <c r="M44" s="227" t="str">
        <f t="shared" si="0"/>
        <v>B</v>
      </c>
      <c r="N44" s="227" t="str">
        <f t="shared" si="1"/>
        <v>B</v>
      </c>
      <c r="P44" s="227">
        <f t="shared" si="2"/>
        <v>83.859649122807028</v>
      </c>
      <c r="Q44" s="227">
        <f t="shared" si="3"/>
        <v>89.824561403508767</v>
      </c>
      <c r="S44" s="227" t="str">
        <f t="shared" si="4"/>
        <v>BETUL</v>
      </c>
      <c r="T44" s="227" t="str">
        <f t="shared" si="5"/>
        <v>BETUL</v>
      </c>
      <c r="U44" s="227" t="str">
        <f t="shared" si="6"/>
        <v>OKE</v>
      </c>
      <c r="V44" s="227" t="str">
        <f t="shared" si="7"/>
        <v>OKE</v>
      </c>
      <c r="W44" s="334" t="s">
        <v>272</v>
      </c>
      <c r="X44" s="335">
        <v>2</v>
      </c>
      <c r="Y44" s="335" t="s">
        <v>4132</v>
      </c>
      <c r="Z44" s="335" t="s">
        <v>128</v>
      </c>
      <c r="AA44" s="248">
        <v>358</v>
      </c>
      <c r="AB44" s="336">
        <v>168</v>
      </c>
      <c r="AC44" s="336">
        <v>46.927374301675997</v>
      </c>
      <c r="AD44" s="336">
        <v>134</v>
      </c>
      <c r="AE44" s="336">
        <v>37.430167597765397</v>
      </c>
      <c r="AF44" s="247" t="s">
        <v>4131</v>
      </c>
    </row>
    <row r="45" spans="1:32">
      <c r="A45" s="295">
        <v>36</v>
      </c>
      <c r="B45" s="584" t="s">
        <v>349</v>
      </c>
      <c r="C45" s="585">
        <v>5</v>
      </c>
      <c r="D45" s="585" t="s">
        <v>4126</v>
      </c>
      <c r="E45" s="585" t="s">
        <v>131</v>
      </c>
      <c r="F45" s="248">
        <v>285</v>
      </c>
      <c r="G45" s="247">
        <v>92</v>
      </c>
      <c r="H45" s="249">
        <v>32.280701754385966</v>
      </c>
      <c r="I45" s="247">
        <v>91</v>
      </c>
      <c r="J45" s="249">
        <v>31.929824561403507</v>
      </c>
      <c r="K45" s="250" t="s">
        <v>4127</v>
      </c>
      <c r="M45" s="227" t="str">
        <f t="shared" si="0"/>
        <v>K</v>
      </c>
      <c r="N45" s="227" t="str">
        <f t="shared" si="1"/>
        <v>K</v>
      </c>
      <c r="P45" s="227">
        <f t="shared" si="2"/>
        <v>32.280701754385966</v>
      </c>
      <c r="Q45" s="227">
        <f t="shared" si="3"/>
        <v>31.929824561403507</v>
      </c>
      <c r="S45" s="227" t="str">
        <f t="shared" si="4"/>
        <v>BETUL</v>
      </c>
      <c r="T45" s="227" t="str">
        <f t="shared" si="5"/>
        <v>BETUL</v>
      </c>
      <c r="U45" s="227" t="str">
        <f t="shared" si="6"/>
        <v>OKE</v>
      </c>
      <c r="V45" s="227" t="str">
        <f t="shared" si="7"/>
        <v>OKE</v>
      </c>
      <c r="W45" s="334" t="s">
        <v>272</v>
      </c>
      <c r="X45" s="335">
        <v>2</v>
      </c>
      <c r="Y45" s="335" t="s">
        <v>4133</v>
      </c>
      <c r="Z45" s="335" t="s">
        <v>128</v>
      </c>
      <c r="AA45" s="248">
        <v>358</v>
      </c>
      <c r="AB45" s="336">
        <v>113</v>
      </c>
      <c r="AC45" s="336">
        <v>31.564245810055901</v>
      </c>
      <c r="AD45" s="336">
        <v>101</v>
      </c>
      <c r="AE45" s="336">
        <v>28.212290502793302</v>
      </c>
      <c r="AF45" s="247" t="s">
        <v>4131</v>
      </c>
    </row>
    <row r="46" spans="1:32">
      <c r="A46" s="295">
        <v>37</v>
      </c>
      <c r="B46" s="584" t="s">
        <v>349</v>
      </c>
      <c r="C46" s="585">
        <v>5</v>
      </c>
      <c r="D46" s="585" t="s">
        <v>4134</v>
      </c>
      <c r="E46" s="585" t="s">
        <v>128</v>
      </c>
      <c r="F46" s="248">
        <v>500</v>
      </c>
      <c r="G46" s="247">
        <v>88</v>
      </c>
      <c r="H46" s="249">
        <v>17.599999999999998</v>
      </c>
      <c r="I46" s="247">
        <v>96</v>
      </c>
      <c r="J46" s="249">
        <v>19.2</v>
      </c>
      <c r="K46" s="250" t="s">
        <v>4135</v>
      </c>
      <c r="M46" s="227" t="str">
        <f t="shared" si="0"/>
        <v>K</v>
      </c>
      <c r="N46" s="227" t="str">
        <f t="shared" si="1"/>
        <v>K</v>
      </c>
      <c r="P46" s="227">
        <f t="shared" si="2"/>
        <v>17.599999999999998</v>
      </c>
      <c r="Q46" s="227">
        <f t="shared" si="3"/>
        <v>19.2</v>
      </c>
      <c r="S46" s="227" t="str">
        <f t="shared" si="4"/>
        <v>BETUL</v>
      </c>
      <c r="T46" s="227" t="str">
        <f t="shared" si="5"/>
        <v>BETUL</v>
      </c>
      <c r="U46" s="227" t="str">
        <f t="shared" si="6"/>
        <v>OKE</v>
      </c>
      <c r="V46" s="227" t="str">
        <f t="shared" si="7"/>
        <v>OKE</v>
      </c>
      <c r="W46" s="334" t="s">
        <v>272</v>
      </c>
      <c r="X46" s="335">
        <v>2</v>
      </c>
      <c r="Y46" s="335" t="s">
        <v>4136</v>
      </c>
      <c r="Z46" s="335" t="s">
        <v>128</v>
      </c>
      <c r="AA46" s="248">
        <v>358</v>
      </c>
      <c r="AB46" s="336">
        <v>109</v>
      </c>
      <c r="AC46" s="336">
        <v>30.446927374301701</v>
      </c>
      <c r="AD46" s="336">
        <v>99</v>
      </c>
      <c r="AE46" s="336">
        <v>27.653631284916202</v>
      </c>
      <c r="AF46" s="247" t="s">
        <v>4137</v>
      </c>
    </row>
    <row r="47" spans="1:32">
      <c r="A47" s="295">
        <v>38</v>
      </c>
      <c r="B47" s="584" t="s">
        <v>272</v>
      </c>
      <c r="C47" s="585">
        <v>2</v>
      </c>
      <c r="D47" s="585" t="s">
        <v>4132</v>
      </c>
      <c r="E47" s="585" t="s">
        <v>128</v>
      </c>
      <c r="F47" s="248">
        <v>358</v>
      </c>
      <c r="G47" s="247">
        <v>0</v>
      </c>
      <c r="H47" s="249">
        <v>0</v>
      </c>
      <c r="I47" s="247">
        <v>0</v>
      </c>
      <c r="J47" s="249">
        <v>0</v>
      </c>
      <c r="K47" s="250" t="s">
        <v>4131</v>
      </c>
      <c r="M47" s="227" t="str">
        <f t="shared" si="0"/>
        <v>K</v>
      </c>
      <c r="N47" s="227" t="str">
        <f t="shared" si="1"/>
        <v>K</v>
      </c>
      <c r="P47" s="227">
        <f t="shared" si="2"/>
        <v>0</v>
      </c>
      <c r="Q47" s="227">
        <f t="shared" si="3"/>
        <v>0</v>
      </c>
      <c r="S47" s="227" t="str">
        <f t="shared" si="4"/>
        <v>BETUL</v>
      </c>
      <c r="T47" s="227" t="str">
        <f t="shared" si="5"/>
        <v>BETUL</v>
      </c>
      <c r="U47" s="227" t="str">
        <f t="shared" si="6"/>
        <v>OKE</v>
      </c>
      <c r="V47" s="227" t="str">
        <f t="shared" si="7"/>
        <v>OKE</v>
      </c>
      <c r="W47" s="334" t="s">
        <v>107</v>
      </c>
      <c r="X47" s="335">
        <v>2</v>
      </c>
      <c r="Y47" s="335" t="s">
        <v>4138</v>
      </c>
      <c r="Z47" s="335" t="s">
        <v>131</v>
      </c>
      <c r="AA47" s="248">
        <v>425</v>
      </c>
      <c r="AB47" s="336">
        <v>247</v>
      </c>
      <c r="AC47" s="336">
        <v>58.117647058823501</v>
      </c>
      <c r="AD47" s="336">
        <v>221</v>
      </c>
      <c r="AE47" s="336">
        <v>52</v>
      </c>
      <c r="AF47" s="247" t="s">
        <v>4139</v>
      </c>
    </row>
    <row r="48" spans="1:32">
      <c r="A48" s="295">
        <v>39</v>
      </c>
      <c r="B48" s="584" t="s">
        <v>272</v>
      </c>
      <c r="C48" s="585">
        <v>2</v>
      </c>
      <c r="D48" s="585" t="s">
        <v>4133</v>
      </c>
      <c r="E48" s="585" t="s">
        <v>128</v>
      </c>
      <c r="F48" s="248">
        <v>358</v>
      </c>
      <c r="G48" s="247">
        <v>189</v>
      </c>
      <c r="H48" s="249">
        <v>52.793296089385478</v>
      </c>
      <c r="I48" s="247">
        <v>120</v>
      </c>
      <c r="J48" s="249">
        <v>33.519553072625698</v>
      </c>
      <c r="K48" s="250" t="s">
        <v>4131</v>
      </c>
      <c r="M48" s="227" t="str">
        <f t="shared" si="0"/>
        <v>K</v>
      </c>
      <c r="N48" s="227" t="str">
        <f t="shared" si="1"/>
        <v>K</v>
      </c>
      <c r="P48" s="227">
        <f t="shared" si="2"/>
        <v>52.793296089385478</v>
      </c>
      <c r="Q48" s="227">
        <f t="shared" si="3"/>
        <v>33.519553072625698</v>
      </c>
      <c r="S48" s="227" t="str">
        <f t="shared" si="4"/>
        <v>BETUL</v>
      </c>
      <c r="T48" s="227" t="str">
        <f t="shared" si="5"/>
        <v>BETUL</v>
      </c>
      <c r="U48" s="227" t="str">
        <f t="shared" si="6"/>
        <v>OKE</v>
      </c>
      <c r="V48" s="227" t="str">
        <f t="shared" si="7"/>
        <v>OKE</v>
      </c>
      <c r="W48" s="334" t="s">
        <v>107</v>
      </c>
      <c r="X48" s="335">
        <v>2</v>
      </c>
      <c r="Y48" s="335" t="s">
        <v>4140</v>
      </c>
      <c r="Z48" s="335" t="s">
        <v>131</v>
      </c>
      <c r="AA48" s="248">
        <v>425</v>
      </c>
      <c r="AB48" s="336">
        <v>100</v>
      </c>
      <c r="AC48" s="336">
        <v>23.529411764705898</v>
      </c>
      <c r="AD48" s="336">
        <v>109</v>
      </c>
      <c r="AE48" s="336">
        <v>25.647058823529399</v>
      </c>
      <c r="AF48" s="247" t="s">
        <v>4141</v>
      </c>
    </row>
    <row r="49" spans="1:32">
      <c r="A49" s="295">
        <v>40</v>
      </c>
      <c r="B49" s="584" t="s">
        <v>272</v>
      </c>
      <c r="C49" s="585">
        <v>2</v>
      </c>
      <c r="D49" s="585" t="s">
        <v>4130</v>
      </c>
      <c r="E49" s="585" t="s">
        <v>128</v>
      </c>
      <c r="F49" s="248">
        <v>358</v>
      </c>
      <c r="G49" s="247">
        <v>160</v>
      </c>
      <c r="H49" s="249">
        <v>44.692737430167597</v>
      </c>
      <c r="I49" s="247">
        <v>139</v>
      </c>
      <c r="J49" s="249">
        <v>38.826815642458101</v>
      </c>
      <c r="K49" s="250" t="s">
        <v>4131</v>
      </c>
      <c r="M49" s="227" t="str">
        <f t="shared" si="0"/>
        <v>K</v>
      </c>
      <c r="N49" s="227" t="str">
        <f t="shared" si="1"/>
        <v>K</v>
      </c>
      <c r="P49" s="227">
        <f t="shared" si="2"/>
        <v>44.692737430167597</v>
      </c>
      <c r="Q49" s="227">
        <f t="shared" si="3"/>
        <v>38.826815642458101</v>
      </c>
      <c r="S49" s="227" t="str">
        <f t="shared" si="4"/>
        <v>BETUL</v>
      </c>
      <c r="T49" s="227" t="str">
        <f t="shared" si="5"/>
        <v>BETUL</v>
      </c>
      <c r="U49" s="227" t="str">
        <f t="shared" si="6"/>
        <v>OKE</v>
      </c>
      <c r="V49" s="227" t="str">
        <f t="shared" si="7"/>
        <v>OKE</v>
      </c>
      <c r="W49" s="334" t="s">
        <v>107</v>
      </c>
      <c r="X49" s="335">
        <v>2</v>
      </c>
      <c r="Y49" s="335" t="s">
        <v>4142</v>
      </c>
      <c r="Z49" s="335" t="s">
        <v>131</v>
      </c>
      <c r="AA49" s="248">
        <v>300</v>
      </c>
      <c r="AB49" s="336">
        <v>144</v>
      </c>
      <c r="AC49" s="336">
        <v>48</v>
      </c>
      <c r="AD49" s="336">
        <v>171</v>
      </c>
      <c r="AE49" s="336">
        <v>57</v>
      </c>
      <c r="AF49" s="247" t="s">
        <v>4143</v>
      </c>
    </row>
    <row r="50" spans="1:32">
      <c r="A50" s="295">
        <v>41</v>
      </c>
      <c r="B50" s="584" t="s">
        <v>272</v>
      </c>
      <c r="C50" s="585">
        <v>2</v>
      </c>
      <c r="D50" s="585" t="s">
        <v>4136</v>
      </c>
      <c r="E50" s="585" t="s">
        <v>128</v>
      </c>
      <c r="F50" s="248">
        <v>358</v>
      </c>
      <c r="G50" s="247">
        <v>143</v>
      </c>
      <c r="H50" s="249">
        <v>39.944134078212286</v>
      </c>
      <c r="I50" s="247">
        <v>138</v>
      </c>
      <c r="J50" s="249">
        <v>38.547486033519554</v>
      </c>
      <c r="K50" s="250" t="s">
        <v>4137</v>
      </c>
      <c r="M50" s="227" t="str">
        <f t="shared" si="0"/>
        <v>K</v>
      </c>
      <c r="N50" s="227" t="str">
        <f t="shared" si="1"/>
        <v>K</v>
      </c>
      <c r="P50" s="227">
        <f t="shared" si="2"/>
        <v>39.944134078212286</v>
      </c>
      <c r="Q50" s="227">
        <f t="shared" si="3"/>
        <v>38.547486033519554</v>
      </c>
      <c r="S50" s="227" t="str">
        <f t="shared" si="4"/>
        <v>BETUL</v>
      </c>
      <c r="T50" s="227" t="str">
        <f t="shared" si="5"/>
        <v>BETUL</v>
      </c>
      <c r="U50" s="227" t="str">
        <f t="shared" si="6"/>
        <v>OKE</v>
      </c>
      <c r="V50" s="227" t="str">
        <f t="shared" si="7"/>
        <v>OKE</v>
      </c>
      <c r="W50" s="334" t="s">
        <v>107</v>
      </c>
      <c r="X50" s="335">
        <v>3</v>
      </c>
      <c r="Y50" s="335" t="s">
        <v>4144</v>
      </c>
      <c r="Z50" s="335" t="s">
        <v>131</v>
      </c>
      <c r="AA50" s="248">
        <v>365</v>
      </c>
      <c r="AB50" s="336">
        <v>144</v>
      </c>
      <c r="AC50" s="336">
        <v>39.4520547945205</v>
      </c>
      <c r="AD50" s="336">
        <v>143</v>
      </c>
      <c r="AE50" s="336">
        <v>39.178082191780803</v>
      </c>
      <c r="AF50" s="247" t="s">
        <v>4145</v>
      </c>
    </row>
    <row r="51" spans="1:32">
      <c r="A51" s="295">
        <v>42</v>
      </c>
      <c r="B51" s="584" t="s">
        <v>107</v>
      </c>
      <c r="C51" s="585">
        <v>2</v>
      </c>
      <c r="D51" s="585" t="s">
        <v>4138</v>
      </c>
      <c r="E51" s="585" t="s">
        <v>131</v>
      </c>
      <c r="F51" s="248">
        <v>425</v>
      </c>
      <c r="G51" s="247">
        <v>298</v>
      </c>
      <c r="H51" s="249">
        <v>70.117647058823536</v>
      </c>
      <c r="I51" s="247">
        <v>313</v>
      </c>
      <c r="J51" s="249">
        <v>73.647058823529406</v>
      </c>
      <c r="K51" s="250" t="s">
        <v>4139</v>
      </c>
      <c r="M51" s="227" t="str">
        <f t="shared" si="0"/>
        <v>K</v>
      </c>
      <c r="N51" s="227" t="str">
        <f t="shared" si="1"/>
        <v>K</v>
      </c>
      <c r="P51" s="227">
        <f t="shared" si="2"/>
        <v>70.117647058823536</v>
      </c>
      <c r="Q51" s="227">
        <f t="shared" si="3"/>
        <v>73.647058823529406</v>
      </c>
      <c r="S51" s="227" t="str">
        <f t="shared" si="4"/>
        <v>BETUL</v>
      </c>
      <c r="T51" s="227" t="str">
        <f t="shared" si="5"/>
        <v>BETUL</v>
      </c>
      <c r="U51" s="227" t="str">
        <f t="shared" si="6"/>
        <v>OKE</v>
      </c>
      <c r="V51" s="227" t="str">
        <f t="shared" si="7"/>
        <v>OKE</v>
      </c>
      <c r="W51" s="334" t="s">
        <v>493</v>
      </c>
      <c r="X51" s="335">
        <v>1</v>
      </c>
      <c r="Y51" s="335" t="s">
        <v>4146</v>
      </c>
      <c r="Z51" s="335" t="s">
        <v>131</v>
      </c>
      <c r="AA51" s="248">
        <v>425</v>
      </c>
      <c r="AB51" s="336">
        <v>133</v>
      </c>
      <c r="AC51" s="336">
        <v>31.294117647058801</v>
      </c>
      <c r="AD51" s="336">
        <v>172</v>
      </c>
      <c r="AE51" s="336">
        <v>40.470588235294102</v>
      </c>
      <c r="AF51" s="247" t="s">
        <v>4147</v>
      </c>
    </row>
    <row r="52" spans="1:32">
      <c r="A52" s="295">
        <v>43</v>
      </c>
      <c r="B52" s="584" t="s">
        <v>107</v>
      </c>
      <c r="C52" s="585">
        <v>2</v>
      </c>
      <c r="D52" s="585" t="s">
        <v>4140</v>
      </c>
      <c r="E52" s="585" t="s">
        <v>131</v>
      </c>
      <c r="F52" s="248">
        <v>425</v>
      </c>
      <c r="G52" s="247">
        <v>135</v>
      </c>
      <c r="H52" s="249">
        <v>31.764705882352938</v>
      </c>
      <c r="I52" s="247">
        <v>124</v>
      </c>
      <c r="J52" s="249">
        <v>29.176470588235293</v>
      </c>
      <c r="K52" s="250" t="s">
        <v>4141</v>
      </c>
      <c r="M52" s="227" t="str">
        <f t="shared" si="0"/>
        <v>K</v>
      </c>
      <c r="N52" s="227" t="str">
        <f t="shared" si="1"/>
        <v>K</v>
      </c>
      <c r="P52" s="227">
        <f t="shared" si="2"/>
        <v>31.764705882352938</v>
      </c>
      <c r="Q52" s="227">
        <f t="shared" si="3"/>
        <v>29.176470588235293</v>
      </c>
      <c r="S52" s="227" t="str">
        <f t="shared" si="4"/>
        <v>BETUL</v>
      </c>
      <c r="T52" s="227" t="str">
        <f t="shared" si="5"/>
        <v>BETUL</v>
      </c>
      <c r="U52" s="227" t="str">
        <f t="shared" si="6"/>
        <v>OKE</v>
      </c>
      <c r="V52" s="227" t="str">
        <f t="shared" si="7"/>
        <v>OKE</v>
      </c>
      <c r="W52" s="334" t="s">
        <v>493</v>
      </c>
      <c r="X52" s="335">
        <v>1</v>
      </c>
      <c r="Y52" s="335" t="s">
        <v>4148</v>
      </c>
      <c r="Z52" s="335" t="s">
        <v>131</v>
      </c>
      <c r="AA52" s="248">
        <v>425</v>
      </c>
      <c r="AB52" s="336">
        <v>166</v>
      </c>
      <c r="AC52" s="336">
        <v>39.058823529411796</v>
      </c>
      <c r="AD52" s="336">
        <v>228</v>
      </c>
      <c r="AE52" s="336">
        <v>53.647058823529399</v>
      </c>
      <c r="AF52" s="247" t="s">
        <v>4149</v>
      </c>
    </row>
    <row r="53" spans="1:32">
      <c r="A53" s="295">
        <v>44</v>
      </c>
      <c r="B53" s="584" t="s">
        <v>107</v>
      </c>
      <c r="C53" s="585">
        <v>2</v>
      </c>
      <c r="D53" s="585" t="s">
        <v>4142</v>
      </c>
      <c r="E53" s="585" t="s">
        <v>131</v>
      </c>
      <c r="F53" s="248">
        <v>300</v>
      </c>
      <c r="G53" s="247">
        <v>231</v>
      </c>
      <c r="H53" s="249">
        <v>77</v>
      </c>
      <c r="I53" s="247">
        <v>226</v>
      </c>
      <c r="J53" s="249">
        <v>75.333333333333329</v>
      </c>
      <c r="K53" s="250" t="s">
        <v>4143</v>
      </c>
      <c r="M53" s="227" t="str">
        <f t="shared" si="0"/>
        <v>K</v>
      </c>
      <c r="N53" s="227" t="str">
        <f t="shared" si="1"/>
        <v>K</v>
      </c>
      <c r="P53" s="227">
        <f t="shared" si="2"/>
        <v>77</v>
      </c>
      <c r="Q53" s="227">
        <f t="shared" si="3"/>
        <v>75.333333333333329</v>
      </c>
      <c r="S53" s="227" t="str">
        <f t="shared" si="4"/>
        <v>BETUL</v>
      </c>
      <c r="T53" s="227" t="str">
        <f t="shared" si="5"/>
        <v>BETUL</v>
      </c>
      <c r="U53" s="227" t="str">
        <f t="shared" si="6"/>
        <v>OKE</v>
      </c>
      <c r="V53" s="227" t="str">
        <f t="shared" si="7"/>
        <v>OKE</v>
      </c>
      <c r="W53" s="334" t="s">
        <v>576</v>
      </c>
      <c r="X53" s="335">
        <v>1</v>
      </c>
      <c r="Y53" s="335" t="s">
        <v>4150</v>
      </c>
      <c r="Z53" s="335" t="s">
        <v>131</v>
      </c>
      <c r="AA53" s="248">
        <v>425</v>
      </c>
      <c r="AB53" s="336">
        <v>184</v>
      </c>
      <c r="AC53" s="336">
        <v>43.294117647058798</v>
      </c>
      <c r="AD53" s="336">
        <v>218</v>
      </c>
      <c r="AE53" s="336">
        <v>51.294117647058798</v>
      </c>
      <c r="AF53" s="247" t="s">
        <v>4151</v>
      </c>
    </row>
    <row r="54" spans="1:32">
      <c r="A54" s="295">
        <v>45</v>
      </c>
      <c r="B54" s="584" t="s">
        <v>107</v>
      </c>
      <c r="C54" s="585">
        <v>2</v>
      </c>
      <c r="D54" s="585" t="s">
        <v>5471</v>
      </c>
      <c r="E54" s="585" t="s">
        <v>131</v>
      </c>
      <c r="F54" s="248">
        <v>329</v>
      </c>
      <c r="G54" s="247">
        <v>116</v>
      </c>
      <c r="H54" s="249">
        <v>35.258358662613979</v>
      </c>
      <c r="I54" s="247">
        <v>114</v>
      </c>
      <c r="J54" s="249">
        <v>34.650455927051674</v>
      </c>
      <c r="K54" s="250"/>
      <c r="M54" s="227" t="str">
        <f t="shared" si="0"/>
        <v>K</v>
      </c>
      <c r="N54" s="227" t="str">
        <f t="shared" si="1"/>
        <v>K</v>
      </c>
      <c r="P54" s="227">
        <f t="shared" si="2"/>
        <v>35.258358662613979</v>
      </c>
      <c r="Q54" s="227">
        <f t="shared" si="3"/>
        <v>34.650455927051674</v>
      </c>
      <c r="S54" s="227" t="str">
        <f t="shared" si="4"/>
        <v>BETUL</v>
      </c>
      <c r="T54" s="227" t="str">
        <f t="shared" si="5"/>
        <v>BETUL</v>
      </c>
      <c r="U54" s="227" t="str">
        <f t="shared" si="6"/>
        <v>OKE</v>
      </c>
      <c r="V54" s="227" t="str">
        <f t="shared" si="7"/>
        <v>OKE</v>
      </c>
      <c r="W54" s="334" t="s">
        <v>576</v>
      </c>
      <c r="X54" s="335">
        <v>1</v>
      </c>
      <c r="Y54" s="335" t="s">
        <v>4152</v>
      </c>
      <c r="Z54" s="335" t="s">
        <v>128</v>
      </c>
      <c r="AA54" s="248">
        <v>358</v>
      </c>
      <c r="AB54" s="336">
        <v>39</v>
      </c>
      <c r="AC54" s="336">
        <v>10.893854748603401</v>
      </c>
      <c r="AD54" s="336">
        <v>39</v>
      </c>
      <c r="AE54" s="336">
        <v>10.893854748603401</v>
      </c>
      <c r="AF54" s="247" t="s">
        <v>4153</v>
      </c>
    </row>
    <row r="55" spans="1:32">
      <c r="A55" s="295">
        <v>46</v>
      </c>
      <c r="B55" s="584" t="s">
        <v>107</v>
      </c>
      <c r="C55" s="585">
        <v>2</v>
      </c>
      <c r="D55" s="585" t="s">
        <v>5472</v>
      </c>
      <c r="E55" s="585" t="s">
        <v>131</v>
      </c>
      <c r="F55" s="248">
        <v>329</v>
      </c>
      <c r="G55" s="247">
        <v>127</v>
      </c>
      <c r="H55" s="249">
        <v>38.601823708206688</v>
      </c>
      <c r="I55" s="247">
        <v>114</v>
      </c>
      <c r="J55" s="249">
        <v>34.650455927051674</v>
      </c>
      <c r="K55" s="250"/>
      <c r="M55" s="227" t="str">
        <f t="shared" si="0"/>
        <v>K</v>
      </c>
      <c r="N55" s="227" t="str">
        <f t="shared" si="1"/>
        <v>K</v>
      </c>
      <c r="P55" s="227">
        <f t="shared" si="2"/>
        <v>38.601823708206688</v>
      </c>
      <c r="Q55" s="227">
        <f t="shared" si="3"/>
        <v>34.650455927051674</v>
      </c>
      <c r="S55" s="227" t="str">
        <f t="shared" si="4"/>
        <v>BETUL</v>
      </c>
      <c r="T55" s="227" t="str">
        <f t="shared" si="5"/>
        <v>BETUL</v>
      </c>
      <c r="U55" s="227" t="str">
        <f t="shared" si="6"/>
        <v>OKE</v>
      </c>
      <c r="V55" s="227" t="str">
        <f t="shared" si="7"/>
        <v>OKE</v>
      </c>
      <c r="W55" s="334" t="s">
        <v>576</v>
      </c>
      <c r="X55" s="335">
        <v>1</v>
      </c>
      <c r="Y55" s="335" t="s">
        <v>4154</v>
      </c>
      <c r="Z55" s="335" t="s">
        <v>128</v>
      </c>
      <c r="AA55" s="248">
        <v>358</v>
      </c>
      <c r="AB55" s="336">
        <v>14</v>
      </c>
      <c r="AC55" s="336">
        <v>3.91061452513966</v>
      </c>
      <c r="AD55" s="336">
        <v>12</v>
      </c>
      <c r="AE55" s="336">
        <v>3.3519553072625698</v>
      </c>
      <c r="AF55" s="247" t="s">
        <v>4155</v>
      </c>
    </row>
    <row r="56" spans="1:32">
      <c r="A56" s="295">
        <v>47</v>
      </c>
      <c r="B56" s="584" t="s">
        <v>107</v>
      </c>
      <c r="C56" s="585">
        <v>3</v>
      </c>
      <c r="D56" s="585" t="s">
        <v>4144</v>
      </c>
      <c r="E56" s="585" t="s">
        <v>131</v>
      </c>
      <c r="F56" s="248">
        <v>365</v>
      </c>
      <c r="G56" s="247">
        <v>211</v>
      </c>
      <c r="H56" s="249">
        <v>57.80821917808219</v>
      </c>
      <c r="I56" s="247">
        <v>213</v>
      </c>
      <c r="J56" s="249">
        <v>58.356164383561648</v>
      </c>
      <c r="K56" s="250" t="s">
        <v>4145</v>
      </c>
      <c r="M56" s="227" t="str">
        <f t="shared" si="0"/>
        <v>K</v>
      </c>
      <c r="N56" s="227" t="str">
        <f t="shared" si="1"/>
        <v>K</v>
      </c>
      <c r="P56" s="227">
        <f t="shared" si="2"/>
        <v>57.80821917808219</v>
      </c>
      <c r="Q56" s="227">
        <f t="shared" si="3"/>
        <v>58.356164383561648</v>
      </c>
      <c r="S56" s="227" t="str">
        <f t="shared" si="4"/>
        <v>BETUL</v>
      </c>
      <c r="T56" s="227" t="str">
        <f t="shared" si="5"/>
        <v>BETUL</v>
      </c>
      <c r="U56" s="227" t="str">
        <f t="shared" si="6"/>
        <v>OKE</v>
      </c>
      <c r="V56" s="227" t="str">
        <f t="shared" si="7"/>
        <v>OKE</v>
      </c>
      <c r="W56" s="334" t="s">
        <v>576</v>
      </c>
      <c r="X56" s="335">
        <v>1</v>
      </c>
      <c r="Y56" s="335" t="s">
        <v>4156</v>
      </c>
      <c r="Z56" s="335" t="s">
        <v>128</v>
      </c>
      <c r="AA56" s="248">
        <v>358</v>
      </c>
      <c r="AB56" s="336">
        <v>187</v>
      </c>
      <c r="AC56" s="336">
        <v>52.2346368715084</v>
      </c>
      <c r="AD56" s="336">
        <v>163</v>
      </c>
      <c r="AE56" s="336">
        <v>45.530726256983201</v>
      </c>
      <c r="AF56" s="247" t="s">
        <v>4157</v>
      </c>
    </row>
    <row r="57" spans="1:32">
      <c r="A57" s="295">
        <v>48</v>
      </c>
      <c r="B57" s="584" t="s">
        <v>493</v>
      </c>
      <c r="C57" s="585">
        <v>1</v>
      </c>
      <c r="D57" s="585" t="s">
        <v>4146</v>
      </c>
      <c r="E57" s="585" t="s">
        <v>131</v>
      </c>
      <c r="F57" s="248">
        <v>425</v>
      </c>
      <c r="G57" s="247">
        <v>204</v>
      </c>
      <c r="H57" s="249">
        <v>48</v>
      </c>
      <c r="I57" s="247">
        <v>204</v>
      </c>
      <c r="J57" s="249">
        <v>48</v>
      </c>
      <c r="K57" s="250" t="s">
        <v>4147</v>
      </c>
      <c r="M57" s="227" t="str">
        <f t="shared" si="0"/>
        <v>K</v>
      </c>
      <c r="N57" s="227" t="str">
        <f t="shared" si="1"/>
        <v>K</v>
      </c>
      <c r="P57" s="227">
        <f t="shared" si="2"/>
        <v>48</v>
      </c>
      <c r="Q57" s="227">
        <f t="shared" si="3"/>
        <v>48</v>
      </c>
      <c r="S57" s="227" t="str">
        <f t="shared" si="4"/>
        <v>BETUL</v>
      </c>
      <c r="T57" s="227" t="str">
        <f t="shared" si="5"/>
        <v>BETUL</v>
      </c>
      <c r="U57" s="227" t="str">
        <f t="shared" si="6"/>
        <v>OKE</v>
      </c>
      <c r="V57" s="227" t="str">
        <f t="shared" si="7"/>
        <v>OKE</v>
      </c>
      <c r="W57" s="334" t="s">
        <v>576</v>
      </c>
      <c r="X57" s="335">
        <v>1</v>
      </c>
      <c r="Y57" s="335" t="s">
        <v>4158</v>
      </c>
      <c r="Z57" s="335" t="s">
        <v>128</v>
      </c>
      <c r="AA57" s="248">
        <v>358</v>
      </c>
      <c r="AB57" s="336">
        <v>2</v>
      </c>
      <c r="AC57" s="336">
        <v>0.55865921787709505</v>
      </c>
      <c r="AD57" s="336">
        <v>2</v>
      </c>
      <c r="AE57" s="336">
        <v>0.55865921787709505</v>
      </c>
      <c r="AF57" s="247" t="s">
        <v>4159</v>
      </c>
    </row>
    <row r="58" spans="1:32">
      <c r="A58" s="295">
        <v>49</v>
      </c>
      <c r="B58" s="584" t="s">
        <v>493</v>
      </c>
      <c r="C58" s="585">
        <v>1</v>
      </c>
      <c r="D58" s="585" t="s">
        <v>4148</v>
      </c>
      <c r="E58" s="585" t="s">
        <v>131</v>
      </c>
      <c r="F58" s="248">
        <v>425</v>
      </c>
      <c r="G58" s="247">
        <v>245</v>
      </c>
      <c r="H58" s="249">
        <v>57.647058823529406</v>
      </c>
      <c r="I58" s="247">
        <v>247</v>
      </c>
      <c r="J58" s="249">
        <v>58.117647058823529</v>
      </c>
      <c r="K58" s="250" t="s">
        <v>4149</v>
      </c>
      <c r="M58" s="227" t="str">
        <f t="shared" si="0"/>
        <v>K</v>
      </c>
      <c r="N58" s="227" t="str">
        <f t="shared" si="1"/>
        <v>K</v>
      </c>
      <c r="P58" s="227">
        <f t="shared" si="2"/>
        <v>57.647058823529406</v>
      </c>
      <c r="Q58" s="227">
        <f t="shared" si="3"/>
        <v>58.117647058823529</v>
      </c>
      <c r="S58" s="227" t="str">
        <f t="shared" si="4"/>
        <v>BETUL</v>
      </c>
      <c r="T58" s="227" t="str">
        <f t="shared" si="5"/>
        <v>BETUL</v>
      </c>
      <c r="U58" s="227" t="str">
        <f t="shared" si="6"/>
        <v>OKE</v>
      </c>
      <c r="V58" s="227" t="str">
        <f t="shared" si="7"/>
        <v>OKE</v>
      </c>
      <c r="W58" s="334" t="s">
        <v>576</v>
      </c>
      <c r="X58" s="335">
        <v>1</v>
      </c>
      <c r="Y58" s="335" t="s">
        <v>4160</v>
      </c>
      <c r="Z58" s="335" t="s">
        <v>131</v>
      </c>
      <c r="AA58" s="248">
        <v>425</v>
      </c>
      <c r="AB58" s="336">
        <v>120</v>
      </c>
      <c r="AC58" s="336">
        <v>28.235294117647101</v>
      </c>
      <c r="AD58" s="336">
        <v>139</v>
      </c>
      <c r="AE58" s="336">
        <v>32.705882352941202</v>
      </c>
      <c r="AF58" s="247" t="s">
        <v>4161</v>
      </c>
    </row>
    <row r="59" spans="1:32">
      <c r="A59" s="295">
        <v>50</v>
      </c>
      <c r="B59" s="584" t="s">
        <v>576</v>
      </c>
      <c r="C59" s="585">
        <v>1</v>
      </c>
      <c r="D59" s="585" t="s">
        <v>4150</v>
      </c>
      <c r="E59" s="585" t="s">
        <v>131</v>
      </c>
      <c r="F59" s="248">
        <v>425</v>
      </c>
      <c r="G59" s="247">
        <v>243</v>
      </c>
      <c r="H59" s="249">
        <v>57.176470588235297</v>
      </c>
      <c r="I59" s="247">
        <v>223</v>
      </c>
      <c r="J59" s="249">
        <v>52.470588235294116</v>
      </c>
      <c r="K59" s="250" t="s">
        <v>4151</v>
      </c>
      <c r="M59" s="227" t="str">
        <f t="shared" si="0"/>
        <v>K</v>
      </c>
      <c r="N59" s="227" t="str">
        <f t="shared" si="1"/>
        <v>K</v>
      </c>
      <c r="P59" s="227">
        <f t="shared" si="2"/>
        <v>57.176470588235297</v>
      </c>
      <c r="Q59" s="227">
        <f t="shared" si="3"/>
        <v>52.470588235294116</v>
      </c>
      <c r="S59" s="227" t="str">
        <f t="shared" si="4"/>
        <v>BETUL</v>
      </c>
      <c r="T59" s="227" t="str">
        <f t="shared" si="5"/>
        <v>BETUL</v>
      </c>
      <c r="U59" s="227" t="str">
        <f t="shared" si="6"/>
        <v>OKE</v>
      </c>
      <c r="V59" s="227" t="str">
        <f t="shared" si="7"/>
        <v>OKE</v>
      </c>
      <c r="W59" s="334" t="s">
        <v>576</v>
      </c>
      <c r="X59" s="335">
        <v>1</v>
      </c>
      <c r="Y59" s="335" t="s">
        <v>4162</v>
      </c>
      <c r="Z59" s="335" t="s">
        <v>128</v>
      </c>
      <c r="AA59" s="248">
        <v>358</v>
      </c>
      <c r="AB59" s="336">
        <v>85</v>
      </c>
      <c r="AC59" s="336">
        <v>23.743016759776499</v>
      </c>
      <c r="AD59" s="336">
        <v>60</v>
      </c>
      <c r="AE59" s="336">
        <v>16.759776536312799</v>
      </c>
      <c r="AF59" s="247" t="s">
        <v>4163</v>
      </c>
    </row>
    <row r="60" spans="1:32">
      <c r="A60" s="295">
        <v>51</v>
      </c>
      <c r="B60" s="584" t="s">
        <v>576</v>
      </c>
      <c r="C60" s="585">
        <v>1</v>
      </c>
      <c r="D60" s="585" t="s">
        <v>4154</v>
      </c>
      <c r="E60" s="585" t="s">
        <v>128</v>
      </c>
      <c r="F60" s="248">
        <v>358</v>
      </c>
      <c r="G60" s="247">
        <v>10</v>
      </c>
      <c r="H60" s="249">
        <v>2.7932960893854748</v>
      </c>
      <c r="I60" s="247">
        <v>10</v>
      </c>
      <c r="J60" s="249">
        <v>2.7932960893854748</v>
      </c>
      <c r="K60" s="250" t="s">
        <v>4155</v>
      </c>
      <c r="M60" s="227" t="str">
        <f t="shared" si="0"/>
        <v>K</v>
      </c>
      <c r="N60" s="227" t="str">
        <f t="shared" si="1"/>
        <v>K</v>
      </c>
      <c r="P60" s="227">
        <f t="shared" si="2"/>
        <v>2.7932960893854748</v>
      </c>
      <c r="Q60" s="227">
        <f t="shared" si="3"/>
        <v>2.7932960893854748</v>
      </c>
      <c r="S60" s="227" t="str">
        <f t="shared" si="4"/>
        <v>BETUL</v>
      </c>
      <c r="T60" s="227" t="str">
        <f t="shared" si="5"/>
        <v>BETUL</v>
      </c>
      <c r="U60" s="227" t="str">
        <f t="shared" si="6"/>
        <v>OKE</v>
      </c>
      <c r="V60" s="227" t="str">
        <f t="shared" si="7"/>
        <v>OKE</v>
      </c>
      <c r="W60" s="334" t="s">
        <v>576</v>
      </c>
      <c r="X60" s="335">
        <v>2</v>
      </c>
      <c r="Y60" s="335" t="s">
        <v>4164</v>
      </c>
      <c r="Z60" s="335" t="s">
        <v>128</v>
      </c>
      <c r="AA60" s="248">
        <v>358</v>
      </c>
      <c r="AB60" s="336">
        <v>75</v>
      </c>
      <c r="AC60" s="336">
        <v>20.949720670391098</v>
      </c>
      <c r="AD60" s="336">
        <v>82</v>
      </c>
      <c r="AE60" s="336">
        <v>22.905027932960898</v>
      </c>
      <c r="AF60" s="247" t="s">
        <v>4165</v>
      </c>
    </row>
    <row r="61" spans="1:32">
      <c r="A61" s="295">
        <v>52</v>
      </c>
      <c r="B61" s="584" t="s">
        <v>576</v>
      </c>
      <c r="C61" s="585">
        <v>1</v>
      </c>
      <c r="D61" s="585" t="s">
        <v>4156</v>
      </c>
      <c r="E61" s="585" t="s">
        <v>128</v>
      </c>
      <c r="F61" s="248">
        <v>358</v>
      </c>
      <c r="G61" s="247">
        <v>185</v>
      </c>
      <c r="H61" s="249">
        <v>51.675977653631286</v>
      </c>
      <c r="I61" s="247">
        <v>177</v>
      </c>
      <c r="J61" s="249">
        <v>49.441340782122907</v>
      </c>
      <c r="K61" s="250" t="s">
        <v>4157</v>
      </c>
      <c r="M61" s="227" t="str">
        <f t="shared" si="0"/>
        <v>K</v>
      </c>
      <c r="N61" s="227" t="str">
        <f t="shared" si="1"/>
        <v>K</v>
      </c>
      <c r="P61" s="227">
        <f t="shared" si="2"/>
        <v>51.675977653631286</v>
      </c>
      <c r="Q61" s="227">
        <f t="shared" si="3"/>
        <v>49.441340782122907</v>
      </c>
      <c r="S61" s="227" t="str">
        <f t="shared" si="4"/>
        <v>BETUL</v>
      </c>
      <c r="T61" s="227" t="str">
        <f t="shared" si="5"/>
        <v>BETUL</v>
      </c>
      <c r="U61" s="227" t="str">
        <f t="shared" si="6"/>
        <v>OKE</v>
      </c>
      <c r="V61" s="227" t="str">
        <f t="shared" si="7"/>
        <v>OKE</v>
      </c>
      <c r="W61" s="334" t="s">
        <v>576</v>
      </c>
      <c r="X61" s="335">
        <v>2</v>
      </c>
      <c r="Y61" s="335" t="s">
        <v>4166</v>
      </c>
      <c r="Z61" s="335" t="s">
        <v>128</v>
      </c>
      <c r="AA61" s="248">
        <v>425</v>
      </c>
      <c r="AB61" s="336">
        <v>2</v>
      </c>
      <c r="AC61" s="336">
        <v>0.47058823529411797</v>
      </c>
      <c r="AD61" s="336">
        <v>2</v>
      </c>
      <c r="AE61" s="336">
        <v>0.47058823529411797</v>
      </c>
      <c r="AF61" s="247" t="s">
        <v>4167</v>
      </c>
    </row>
    <row r="62" spans="1:32">
      <c r="A62" s="295">
        <v>53</v>
      </c>
      <c r="B62" s="584" t="s">
        <v>576</v>
      </c>
      <c r="C62" s="585">
        <v>1</v>
      </c>
      <c r="D62" s="585" t="s">
        <v>4158</v>
      </c>
      <c r="E62" s="585" t="s">
        <v>128</v>
      </c>
      <c r="F62" s="248">
        <v>358</v>
      </c>
      <c r="G62" s="247">
        <v>19</v>
      </c>
      <c r="H62" s="249">
        <v>5.3072625698324023</v>
      </c>
      <c r="I62" s="247">
        <v>19</v>
      </c>
      <c r="J62" s="249">
        <v>5.3072625698324023</v>
      </c>
      <c r="K62" s="250" t="s">
        <v>4159</v>
      </c>
      <c r="M62" s="227" t="str">
        <f t="shared" si="0"/>
        <v>K</v>
      </c>
      <c r="N62" s="227" t="str">
        <f t="shared" si="1"/>
        <v>K</v>
      </c>
      <c r="P62" s="227">
        <f t="shared" si="2"/>
        <v>5.3072625698324023</v>
      </c>
      <c r="Q62" s="227">
        <f t="shared" si="3"/>
        <v>5.3072625698324023</v>
      </c>
      <c r="S62" s="227" t="str">
        <f t="shared" si="4"/>
        <v>BETUL</v>
      </c>
      <c r="T62" s="227" t="str">
        <f t="shared" si="5"/>
        <v>BETUL</v>
      </c>
      <c r="U62" s="227" t="str">
        <f t="shared" si="6"/>
        <v>OKE</v>
      </c>
      <c r="V62" s="227" t="str">
        <f t="shared" si="7"/>
        <v>OKE</v>
      </c>
      <c r="W62" s="334" t="s">
        <v>576</v>
      </c>
      <c r="X62" s="335">
        <v>2</v>
      </c>
      <c r="Y62" s="335" t="s">
        <v>4168</v>
      </c>
      <c r="Z62" s="335" t="s">
        <v>128</v>
      </c>
      <c r="AA62" s="248">
        <v>425</v>
      </c>
      <c r="AB62" s="336">
        <v>80</v>
      </c>
      <c r="AC62" s="336">
        <v>18.823529411764699</v>
      </c>
      <c r="AD62" s="336">
        <v>69</v>
      </c>
      <c r="AE62" s="336">
        <v>16.235294117647101</v>
      </c>
      <c r="AF62" s="247" t="s">
        <v>4167</v>
      </c>
    </row>
    <row r="63" spans="1:32">
      <c r="A63" s="295">
        <v>54</v>
      </c>
      <c r="B63" s="584" t="s">
        <v>576</v>
      </c>
      <c r="C63" s="585">
        <v>1</v>
      </c>
      <c r="D63" s="585" t="s">
        <v>4160</v>
      </c>
      <c r="E63" s="585" t="s">
        <v>131</v>
      </c>
      <c r="F63" s="248">
        <v>425</v>
      </c>
      <c r="G63" s="247">
        <v>168</v>
      </c>
      <c r="H63" s="249">
        <v>39.529411764705877</v>
      </c>
      <c r="I63" s="247">
        <v>178</v>
      </c>
      <c r="J63" s="249">
        <v>41.882352941176471</v>
      </c>
      <c r="K63" s="250" t="s">
        <v>4161</v>
      </c>
      <c r="M63" s="227" t="str">
        <f t="shared" si="0"/>
        <v>K</v>
      </c>
      <c r="N63" s="227" t="str">
        <f t="shared" si="1"/>
        <v>K</v>
      </c>
      <c r="P63" s="227">
        <f t="shared" si="2"/>
        <v>39.529411764705877</v>
      </c>
      <c r="Q63" s="227">
        <f t="shared" si="3"/>
        <v>41.882352941176471</v>
      </c>
      <c r="S63" s="227" t="str">
        <f t="shared" si="4"/>
        <v>BETUL</v>
      </c>
      <c r="T63" s="227" t="str">
        <f t="shared" si="5"/>
        <v>BETUL</v>
      </c>
      <c r="U63" s="227" t="str">
        <f t="shared" si="6"/>
        <v>OKE</v>
      </c>
      <c r="V63" s="227" t="str">
        <f t="shared" si="7"/>
        <v>OKE</v>
      </c>
      <c r="W63" s="334" t="s">
        <v>576</v>
      </c>
      <c r="X63" s="335">
        <v>2</v>
      </c>
      <c r="Y63" s="335" t="s">
        <v>4169</v>
      </c>
      <c r="Z63" s="335" t="s">
        <v>128</v>
      </c>
      <c r="AA63" s="248">
        <v>425</v>
      </c>
      <c r="AB63" s="336">
        <v>52</v>
      </c>
      <c r="AC63" s="336">
        <v>12.235294117647101</v>
      </c>
      <c r="AD63" s="336">
        <v>44</v>
      </c>
      <c r="AE63" s="336">
        <v>10.352941176470599</v>
      </c>
      <c r="AF63" s="247" t="s">
        <v>4167</v>
      </c>
    </row>
    <row r="64" spans="1:32">
      <c r="A64" s="295">
        <v>55</v>
      </c>
      <c r="B64" s="584" t="s">
        <v>576</v>
      </c>
      <c r="C64" s="585">
        <v>1</v>
      </c>
      <c r="D64" s="585" t="s">
        <v>4162</v>
      </c>
      <c r="E64" s="585" t="s">
        <v>128</v>
      </c>
      <c r="F64" s="248">
        <v>358</v>
      </c>
      <c r="G64" s="247">
        <v>85</v>
      </c>
      <c r="H64" s="249">
        <v>23.743016759776538</v>
      </c>
      <c r="I64" s="247">
        <v>72</v>
      </c>
      <c r="J64" s="249">
        <v>20.11173184357542</v>
      </c>
      <c r="K64" s="250" t="s">
        <v>4163</v>
      </c>
      <c r="M64" s="227" t="str">
        <f t="shared" si="0"/>
        <v>K</v>
      </c>
      <c r="N64" s="227" t="str">
        <f t="shared" si="1"/>
        <v>K</v>
      </c>
      <c r="P64" s="227">
        <f t="shared" si="2"/>
        <v>23.743016759776538</v>
      </c>
      <c r="Q64" s="227">
        <f t="shared" si="3"/>
        <v>20.11173184357542</v>
      </c>
      <c r="S64" s="227" t="str">
        <f t="shared" si="4"/>
        <v>BETUL</v>
      </c>
      <c r="T64" s="227" t="str">
        <f t="shared" si="5"/>
        <v>BETUL</v>
      </c>
      <c r="U64" s="227" t="str">
        <f t="shared" si="6"/>
        <v>OKE</v>
      </c>
      <c r="V64" s="227" t="str">
        <f t="shared" si="7"/>
        <v>OKE</v>
      </c>
      <c r="W64" s="334" t="s">
        <v>576</v>
      </c>
      <c r="X64" s="335">
        <v>2</v>
      </c>
      <c r="Y64" s="335" t="s">
        <v>4170</v>
      </c>
      <c r="Z64" s="335" t="s">
        <v>128</v>
      </c>
      <c r="AA64" s="248">
        <v>425</v>
      </c>
      <c r="AB64" s="336">
        <v>186</v>
      </c>
      <c r="AC64" s="336">
        <v>43.764705882352899</v>
      </c>
      <c r="AD64" s="336">
        <v>170</v>
      </c>
      <c r="AE64" s="336">
        <v>40</v>
      </c>
      <c r="AF64" s="247" t="s">
        <v>4171</v>
      </c>
    </row>
    <row r="65" spans="1:32">
      <c r="A65" s="295">
        <v>56</v>
      </c>
      <c r="B65" s="584" t="s">
        <v>576</v>
      </c>
      <c r="C65" s="585">
        <v>1</v>
      </c>
      <c r="D65" s="585" t="s">
        <v>4152</v>
      </c>
      <c r="E65" s="585" t="s">
        <v>128</v>
      </c>
      <c r="F65" s="248">
        <v>358</v>
      </c>
      <c r="G65" s="247">
        <v>113</v>
      </c>
      <c r="H65" s="249">
        <v>31.564245810055862</v>
      </c>
      <c r="I65" s="247">
        <v>120</v>
      </c>
      <c r="J65" s="249">
        <v>33.519553072625698</v>
      </c>
      <c r="K65" s="250" t="s">
        <v>4153</v>
      </c>
      <c r="M65" s="227" t="str">
        <f t="shared" si="0"/>
        <v>K</v>
      </c>
      <c r="N65" s="227" t="str">
        <f t="shared" si="1"/>
        <v>K</v>
      </c>
      <c r="P65" s="227">
        <f t="shared" si="2"/>
        <v>31.564245810055862</v>
      </c>
      <c r="Q65" s="227">
        <f t="shared" si="3"/>
        <v>33.519553072625698</v>
      </c>
      <c r="S65" s="227" t="str">
        <f t="shared" si="4"/>
        <v>BETUL</v>
      </c>
      <c r="T65" s="227" t="str">
        <f t="shared" si="5"/>
        <v>BETUL</v>
      </c>
      <c r="U65" s="227" t="str">
        <f t="shared" si="6"/>
        <v>OKE</v>
      </c>
      <c r="V65" s="227" t="str">
        <f t="shared" si="7"/>
        <v>OKE</v>
      </c>
      <c r="W65" s="334" t="s">
        <v>576</v>
      </c>
      <c r="X65" s="335">
        <v>2</v>
      </c>
      <c r="Y65" s="335" t="s">
        <v>4172</v>
      </c>
      <c r="Z65" s="335" t="s">
        <v>128</v>
      </c>
      <c r="AA65" s="248">
        <v>400</v>
      </c>
      <c r="AB65" s="336">
        <v>146</v>
      </c>
      <c r="AC65" s="336">
        <v>36.5</v>
      </c>
      <c r="AD65" s="336">
        <v>149</v>
      </c>
      <c r="AE65" s="336">
        <v>37.25</v>
      </c>
      <c r="AF65" s="247" t="s">
        <v>4171</v>
      </c>
    </row>
    <row r="66" spans="1:32">
      <c r="A66" s="295">
        <v>57</v>
      </c>
      <c r="B66" s="584" t="s">
        <v>576</v>
      </c>
      <c r="C66" s="585">
        <v>2</v>
      </c>
      <c r="D66" s="585" t="s">
        <v>4166</v>
      </c>
      <c r="E66" s="585" t="s">
        <v>128</v>
      </c>
      <c r="F66" s="248">
        <v>425</v>
      </c>
      <c r="G66" s="247">
        <v>4</v>
      </c>
      <c r="H66" s="249">
        <v>0.94117647058823517</v>
      </c>
      <c r="I66" s="247">
        <v>4</v>
      </c>
      <c r="J66" s="249">
        <v>0.94117647058823517</v>
      </c>
      <c r="K66" s="250" t="s">
        <v>4167</v>
      </c>
      <c r="M66" s="227" t="str">
        <f t="shared" si="0"/>
        <v>K</v>
      </c>
      <c r="N66" s="227" t="str">
        <f t="shared" si="1"/>
        <v>K</v>
      </c>
      <c r="P66" s="227">
        <f t="shared" si="2"/>
        <v>0.94117647058823517</v>
      </c>
      <c r="Q66" s="227">
        <f t="shared" si="3"/>
        <v>0.94117647058823517</v>
      </c>
      <c r="S66" s="227" t="str">
        <f t="shared" si="4"/>
        <v>BETUL</v>
      </c>
      <c r="T66" s="227" t="str">
        <f t="shared" si="5"/>
        <v>BETUL</v>
      </c>
      <c r="U66" s="227" t="str">
        <f t="shared" si="6"/>
        <v>OKE</v>
      </c>
      <c r="V66" s="227" t="str">
        <f t="shared" si="7"/>
        <v>OKE</v>
      </c>
      <c r="W66" s="334" t="s">
        <v>576</v>
      </c>
      <c r="X66" s="335">
        <v>2</v>
      </c>
      <c r="Y66" s="335" t="s">
        <v>4173</v>
      </c>
      <c r="Z66" s="335" t="s">
        <v>128</v>
      </c>
      <c r="AA66" s="248">
        <v>300</v>
      </c>
      <c r="AB66" s="336">
        <v>103</v>
      </c>
      <c r="AC66" s="336">
        <v>34.3333333333333</v>
      </c>
      <c r="AD66" s="336">
        <v>119</v>
      </c>
      <c r="AE66" s="336">
        <v>39.6666666666667</v>
      </c>
      <c r="AF66" s="247" t="s">
        <v>4174</v>
      </c>
    </row>
    <row r="67" spans="1:32">
      <c r="A67" s="295">
        <v>58</v>
      </c>
      <c r="B67" s="584" t="s">
        <v>576</v>
      </c>
      <c r="C67" s="585">
        <v>2</v>
      </c>
      <c r="D67" s="585" t="s">
        <v>4168</v>
      </c>
      <c r="E67" s="585" t="s">
        <v>128</v>
      </c>
      <c r="F67" s="248">
        <v>425</v>
      </c>
      <c r="G67" s="247">
        <v>36</v>
      </c>
      <c r="H67" s="249">
        <v>8.4705882352941178</v>
      </c>
      <c r="I67" s="247">
        <v>31</v>
      </c>
      <c r="J67" s="249">
        <v>7.2941176470588234</v>
      </c>
      <c r="K67" s="250" t="s">
        <v>4167</v>
      </c>
      <c r="M67" s="227" t="str">
        <f t="shared" si="0"/>
        <v>K</v>
      </c>
      <c r="N67" s="227" t="str">
        <f t="shared" si="1"/>
        <v>K</v>
      </c>
      <c r="P67" s="227">
        <f t="shared" si="2"/>
        <v>8.4705882352941178</v>
      </c>
      <c r="Q67" s="227">
        <f t="shared" si="3"/>
        <v>7.2941176470588234</v>
      </c>
      <c r="S67" s="227" t="str">
        <f t="shared" si="4"/>
        <v>BETUL</v>
      </c>
      <c r="T67" s="227" t="str">
        <f t="shared" si="5"/>
        <v>BETUL</v>
      </c>
      <c r="U67" s="227" t="str">
        <f t="shared" si="6"/>
        <v>OKE</v>
      </c>
      <c r="V67" s="227" t="str">
        <f t="shared" si="7"/>
        <v>OKE</v>
      </c>
      <c r="W67" s="334" t="s">
        <v>576</v>
      </c>
      <c r="X67" s="335">
        <v>2</v>
      </c>
      <c r="Y67" s="335" t="s">
        <v>4175</v>
      </c>
      <c r="Z67" s="335" t="s">
        <v>128</v>
      </c>
      <c r="AA67" s="248">
        <v>358</v>
      </c>
      <c r="AB67" s="336">
        <v>112</v>
      </c>
      <c r="AC67" s="336">
        <v>31.284916201117301</v>
      </c>
      <c r="AD67" s="336">
        <v>100</v>
      </c>
      <c r="AE67" s="336">
        <v>27.932960893854698</v>
      </c>
      <c r="AF67" s="247" t="s">
        <v>4176</v>
      </c>
    </row>
    <row r="68" spans="1:32">
      <c r="A68" s="295">
        <v>59</v>
      </c>
      <c r="B68" s="584" t="s">
        <v>576</v>
      </c>
      <c r="C68" s="585">
        <v>2</v>
      </c>
      <c r="D68" s="585" t="s">
        <v>4169</v>
      </c>
      <c r="E68" s="585" t="s">
        <v>128</v>
      </c>
      <c r="F68" s="248">
        <v>425</v>
      </c>
      <c r="G68" s="247">
        <v>21</v>
      </c>
      <c r="H68" s="249">
        <v>4.9411764705882346</v>
      </c>
      <c r="I68" s="247">
        <v>12</v>
      </c>
      <c r="J68" s="249">
        <v>2.8235294117647061</v>
      </c>
      <c r="K68" s="250" t="s">
        <v>4167</v>
      </c>
      <c r="M68" s="227" t="str">
        <f t="shared" si="0"/>
        <v>K</v>
      </c>
      <c r="N68" s="227" t="str">
        <f t="shared" si="1"/>
        <v>K</v>
      </c>
      <c r="P68" s="227">
        <f t="shared" si="2"/>
        <v>4.9411764705882346</v>
      </c>
      <c r="Q68" s="227">
        <f t="shared" si="3"/>
        <v>2.8235294117647061</v>
      </c>
      <c r="S68" s="227" t="str">
        <f t="shared" si="4"/>
        <v>BETUL</v>
      </c>
      <c r="T68" s="227" t="str">
        <f t="shared" si="5"/>
        <v>BETUL</v>
      </c>
      <c r="U68" s="227" t="str">
        <f t="shared" si="6"/>
        <v>OKE</v>
      </c>
      <c r="V68" s="227" t="str">
        <f t="shared" si="7"/>
        <v>OKE</v>
      </c>
      <c r="W68" s="334" t="s">
        <v>578</v>
      </c>
      <c r="X68" s="335">
        <v>4</v>
      </c>
      <c r="Y68" s="335" t="s">
        <v>4177</v>
      </c>
      <c r="Z68" s="335" t="s">
        <v>128</v>
      </c>
      <c r="AA68" s="248">
        <v>364</v>
      </c>
      <c r="AB68" s="336">
        <v>74</v>
      </c>
      <c r="AC68" s="336">
        <v>20.3296703296703</v>
      </c>
      <c r="AD68" s="336">
        <v>70</v>
      </c>
      <c r="AE68" s="336">
        <v>19.230769230769202</v>
      </c>
      <c r="AF68" s="247" t="s">
        <v>4178</v>
      </c>
    </row>
    <row r="69" spans="1:32">
      <c r="A69" s="295">
        <v>60</v>
      </c>
      <c r="B69" s="584" t="s">
        <v>576</v>
      </c>
      <c r="C69" s="585">
        <v>2</v>
      </c>
      <c r="D69" s="585" t="s">
        <v>4170</v>
      </c>
      <c r="E69" s="585" t="s">
        <v>128</v>
      </c>
      <c r="F69" s="248">
        <v>425</v>
      </c>
      <c r="G69" s="247">
        <v>289</v>
      </c>
      <c r="H69" s="249">
        <v>68</v>
      </c>
      <c r="I69" s="247">
        <v>248</v>
      </c>
      <c r="J69" s="249">
        <v>58.352941176470587</v>
      </c>
      <c r="K69" s="250" t="s">
        <v>4171</v>
      </c>
      <c r="M69" s="227" t="str">
        <f t="shared" si="0"/>
        <v>K</v>
      </c>
      <c r="N69" s="227" t="str">
        <f t="shared" si="1"/>
        <v>K</v>
      </c>
      <c r="P69" s="227">
        <f t="shared" si="2"/>
        <v>68</v>
      </c>
      <c r="Q69" s="227">
        <f t="shared" si="3"/>
        <v>58.352941176470587</v>
      </c>
      <c r="S69" s="227" t="str">
        <f t="shared" si="4"/>
        <v>BETUL</v>
      </c>
      <c r="T69" s="227" t="str">
        <f t="shared" si="5"/>
        <v>BETUL</v>
      </c>
      <c r="U69" s="227" t="str">
        <f t="shared" si="6"/>
        <v>OKE</v>
      </c>
      <c r="V69" s="227" t="str">
        <f t="shared" si="7"/>
        <v>OKE</v>
      </c>
      <c r="W69" s="334" t="s">
        <v>578</v>
      </c>
      <c r="X69" s="335">
        <v>4</v>
      </c>
      <c r="Y69" s="335" t="s">
        <v>4179</v>
      </c>
      <c r="Z69" s="335" t="s">
        <v>131</v>
      </c>
      <c r="AA69" s="248">
        <v>425</v>
      </c>
      <c r="AB69" s="336">
        <v>0</v>
      </c>
      <c r="AC69" s="336">
        <v>0</v>
      </c>
      <c r="AD69" s="336">
        <v>0</v>
      </c>
      <c r="AE69" s="336">
        <v>0</v>
      </c>
      <c r="AF69" s="247" t="s">
        <v>4180</v>
      </c>
    </row>
    <row r="70" spans="1:32">
      <c r="A70" s="295">
        <v>61</v>
      </c>
      <c r="B70" s="584" t="s">
        <v>576</v>
      </c>
      <c r="C70" s="585">
        <v>2</v>
      </c>
      <c r="D70" s="585" t="s">
        <v>4164</v>
      </c>
      <c r="E70" s="585" t="s">
        <v>128</v>
      </c>
      <c r="F70" s="248">
        <v>358</v>
      </c>
      <c r="G70" s="247">
        <v>210</v>
      </c>
      <c r="H70" s="249">
        <v>58.659217877094974</v>
      </c>
      <c r="I70" s="247">
        <v>144</v>
      </c>
      <c r="J70" s="249">
        <v>40.22346368715084</v>
      </c>
      <c r="K70" s="250" t="s">
        <v>4165</v>
      </c>
      <c r="M70" s="227" t="str">
        <f t="shared" si="0"/>
        <v>K</v>
      </c>
      <c r="N70" s="227" t="str">
        <f t="shared" si="1"/>
        <v>K</v>
      </c>
      <c r="P70" s="227">
        <f t="shared" si="2"/>
        <v>58.659217877094974</v>
      </c>
      <c r="Q70" s="227">
        <f t="shared" si="3"/>
        <v>40.22346368715084</v>
      </c>
      <c r="S70" s="227" t="str">
        <f t="shared" si="4"/>
        <v>BETUL</v>
      </c>
      <c r="T70" s="227" t="str">
        <f t="shared" si="5"/>
        <v>BETUL</v>
      </c>
      <c r="U70" s="227" t="str">
        <f t="shared" si="6"/>
        <v>OKE</v>
      </c>
      <c r="V70" s="227" t="str">
        <f t="shared" si="7"/>
        <v>OKE</v>
      </c>
      <c r="W70" s="334" t="s">
        <v>578</v>
      </c>
      <c r="X70" s="335">
        <v>4</v>
      </c>
      <c r="Y70" s="335" t="s">
        <v>4181</v>
      </c>
      <c r="Z70" s="335" t="s">
        <v>131</v>
      </c>
      <c r="AA70" s="248">
        <v>425</v>
      </c>
      <c r="AB70" s="336">
        <v>223</v>
      </c>
      <c r="AC70" s="336">
        <v>52.470588235294102</v>
      </c>
      <c r="AD70" s="336">
        <v>254</v>
      </c>
      <c r="AE70" s="336">
        <v>59.764705882352899</v>
      </c>
      <c r="AF70" s="247" t="s">
        <v>4182</v>
      </c>
    </row>
    <row r="71" spans="1:32">
      <c r="A71" s="295">
        <v>62</v>
      </c>
      <c r="B71" s="584" t="s">
        <v>576</v>
      </c>
      <c r="C71" s="585">
        <v>2</v>
      </c>
      <c r="D71" s="585" t="s">
        <v>4172</v>
      </c>
      <c r="E71" s="585" t="s">
        <v>128</v>
      </c>
      <c r="F71" s="248">
        <v>400</v>
      </c>
      <c r="G71" s="247">
        <v>151</v>
      </c>
      <c r="H71" s="249">
        <v>37.75</v>
      </c>
      <c r="I71" s="247">
        <v>124</v>
      </c>
      <c r="J71" s="249">
        <v>31</v>
      </c>
      <c r="K71" s="250" t="s">
        <v>4171</v>
      </c>
      <c r="M71" s="227" t="str">
        <f t="shared" si="0"/>
        <v>K</v>
      </c>
      <c r="N71" s="227" t="str">
        <f t="shared" si="1"/>
        <v>K</v>
      </c>
      <c r="P71" s="227">
        <f t="shared" si="2"/>
        <v>37.75</v>
      </c>
      <c r="Q71" s="227">
        <f t="shared" si="3"/>
        <v>31</v>
      </c>
      <c r="S71" s="227" t="str">
        <f t="shared" si="4"/>
        <v>BETUL</v>
      </c>
      <c r="T71" s="227" t="str">
        <f t="shared" si="5"/>
        <v>BETUL</v>
      </c>
      <c r="U71" s="227" t="str">
        <f t="shared" si="6"/>
        <v>OKE</v>
      </c>
      <c r="V71" s="227" t="str">
        <f t="shared" si="7"/>
        <v>OKE</v>
      </c>
      <c r="W71" s="334" t="s">
        <v>578</v>
      </c>
      <c r="X71" s="335">
        <v>4</v>
      </c>
      <c r="Y71" s="335" t="s">
        <v>4183</v>
      </c>
      <c r="Z71" s="335" t="s">
        <v>128</v>
      </c>
      <c r="AA71" s="248">
        <v>358</v>
      </c>
      <c r="AB71" s="336">
        <v>114</v>
      </c>
      <c r="AC71" s="336">
        <v>31.843575418994401</v>
      </c>
      <c r="AD71" s="336">
        <v>111</v>
      </c>
      <c r="AE71" s="336">
        <v>31.005586592178801</v>
      </c>
      <c r="AF71" s="247" t="s">
        <v>4184</v>
      </c>
    </row>
    <row r="72" spans="1:32">
      <c r="A72" s="295">
        <v>63</v>
      </c>
      <c r="B72" s="584" t="s">
        <v>576</v>
      </c>
      <c r="C72" s="585">
        <v>2</v>
      </c>
      <c r="D72" s="585" t="s">
        <v>4173</v>
      </c>
      <c r="E72" s="585" t="s">
        <v>128</v>
      </c>
      <c r="F72" s="248">
        <v>300</v>
      </c>
      <c r="G72" s="247">
        <v>139</v>
      </c>
      <c r="H72" s="249">
        <v>46.333333333333329</v>
      </c>
      <c r="I72" s="247">
        <v>149</v>
      </c>
      <c r="J72" s="249">
        <v>49.666666666666664</v>
      </c>
      <c r="K72" s="250" t="s">
        <v>4174</v>
      </c>
      <c r="M72" s="227" t="str">
        <f t="shared" si="0"/>
        <v>K</v>
      </c>
      <c r="N72" s="227" t="str">
        <f t="shared" si="1"/>
        <v>K</v>
      </c>
      <c r="P72" s="227">
        <f t="shared" si="2"/>
        <v>46.333333333333329</v>
      </c>
      <c r="Q72" s="227">
        <f t="shared" si="3"/>
        <v>49.666666666666664</v>
      </c>
      <c r="S72" s="227" t="str">
        <f t="shared" si="4"/>
        <v>BETUL</v>
      </c>
      <c r="T72" s="227" t="str">
        <f t="shared" si="5"/>
        <v>BETUL</v>
      </c>
      <c r="U72" s="227" t="str">
        <f t="shared" si="6"/>
        <v>OKE</v>
      </c>
      <c r="V72" s="227" t="str">
        <f t="shared" si="7"/>
        <v>OKE</v>
      </c>
      <c r="W72" s="334" t="s">
        <v>578</v>
      </c>
      <c r="X72" s="335">
        <v>4</v>
      </c>
      <c r="Y72" s="335" t="s">
        <v>4185</v>
      </c>
      <c r="Z72" s="335" t="s">
        <v>128</v>
      </c>
      <c r="AA72" s="248">
        <v>358</v>
      </c>
      <c r="AB72" s="336">
        <v>170</v>
      </c>
      <c r="AC72" s="336">
        <v>47.486033519553096</v>
      </c>
      <c r="AD72" s="336">
        <v>203</v>
      </c>
      <c r="AE72" s="336">
        <v>56.7039106145251</v>
      </c>
      <c r="AF72" s="247" t="s">
        <v>4186</v>
      </c>
    </row>
    <row r="73" spans="1:32">
      <c r="A73" s="295">
        <v>64</v>
      </c>
      <c r="B73" s="584" t="s">
        <v>576</v>
      </c>
      <c r="C73" s="585">
        <v>2</v>
      </c>
      <c r="D73" s="585" t="s">
        <v>4175</v>
      </c>
      <c r="E73" s="585" t="s">
        <v>128</v>
      </c>
      <c r="F73" s="248">
        <v>358</v>
      </c>
      <c r="G73" s="247">
        <v>192</v>
      </c>
      <c r="H73" s="249">
        <v>53.631284916201118</v>
      </c>
      <c r="I73" s="247">
        <v>160</v>
      </c>
      <c r="J73" s="249">
        <v>44.692737430167597</v>
      </c>
      <c r="K73" s="250" t="s">
        <v>4176</v>
      </c>
      <c r="M73" s="227" t="str">
        <f t="shared" si="0"/>
        <v>K</v>
      </c>
      <c r="N73" s="227" t="str">
        <f t="shared" si="1"/>
        <v>K</v>
      </c>
      <c r="P73" s="227">
        <f t="shared" si="2"/>
        <v>53.631284916201118</v>
      </c>
      <c r="Q73" s="227">
        <f t="shared" si="3"/>
        <v>44.692737430167597</v>
      </c>
      <c r="S73" s="227" t="str">
        <f t="shared" si="4"/>
        <v>BETUL</v>
      </c>
      <c r="T73" s="227" t="str">
        <f t="shared" si="5"/>
        <v>BETUL</v>
      </c>
      <c r="U73" s="227" t="str">
        <f t="shared" si="6"/>
        <v>OKE</v>
      </c>
      <c r="V73" s="227" t="str">
        <f t="shared" si="7"/>
        <v>OKE</v>
      </c>
      <c r="W73" s="334" t="s">
        <v>578</v>
      </c>
      <c r="X73" s="335">
        <v>4</v>
      </c>
      <c r="Y73" s="335" t="s">
        <v>4187</v>
      </c>
      <c r="Z73" s="335" t="s">
        <v>128</v>
      </c>
      <c r="AA73" s="248">
        <v>358</v>
      </c>
      <c r="AB73" s="336">
        <v>152</v>
      </c>
      <c r="AC73" s="336">
        <v>42.458100558659197</v>
      </c>
      <c r="AD73" s="336">
        <v>84</v>
      </c>
      <c r="AE73" s="336">
        <v>23.463687150837998</v>
      </c>
      <c r="AF73" s="247" t="s">
        <v>4188</v>
      </c>
    </row>
    <row r="74" spans="1:32">
      <c r="A74" s="295">
        <v>65</v>
      </c>
      <c r="B74" s="584" t="s">
        <v>578</v>
      </c>
      <c r="C74" s="585">
        <v>4</v>
      </c>
      <c r="D74" s="585" t="s">
        <v>4177</v>
      </c>
      <c r="E74" s="585" t="s">
        <v>128</v>
      </c>
      <c r="F74" s="248">
        <v>364</v>
      </c>
      <c r="G74" s="247">
        <v>180</v>
      </c>
      <c r="H74" s="249">
        <v>49.450549450549453</v>
      </c>
      <c r="I74" s="247">
        <v>76</v>
      </c>
      <c r="J74" s="249">
        <v>20.87912087912088</v>
      </c>
      <c r="K74" s="250" t="s">
        <v>4178</v>
      </c>
      <c r="M74" s="227" t="str">
        <f t="shared" ref="M74:M108" si="8">IF(H74&gt;=80,"B","K")</f>
        <v>K</v>
      </c>
      <c r="N74" s="227" t="str">
        <f t="shared" ref="N74:N108" si="9">IF(J74&gt;=80,"B","K")</f>
        <v>K</v>
      </c>
      <c r="P74" s="227">
        <f t="shared" ref="P74:P108" si="10">(G74/F74)*100</f>
        <v>49.450549450549453</v>
      </c>
      <c r="Q74" s="227">
        <f t="shared" ref="Q74:Q108" si="11">(I74/F74)*100</f>
        <v>20.87912087912088</v>
      </c>
      <c r="S74" s="227" t="str">
        <f t="shared" ref="S74:S108" si="12">IF(P74=H74,"BETUL","salah")</f>
        <v>BETUL</v>
      </c>
      <c r="T74" s="227" t="str">
        <f t="shared" ref="T74:T108" si="13">IF(Q74=J74,"BETUL","salah")</f>
        <v>BETUL</v>
      </c>
      <c r="U74" s="227" t="str">
        <f t="shared" ref="U74:U108" si="14">IF(H74&gt;100,"CEK KEMBALI","OKE")</f>
        <v>OKE</v>
      </c>
      <c r="V74" s="227" t="str">
        <f t="shared" ref="V74:V108" si="15">IF(J74&gt;100,"CEK KEMBALI","OKE")</f>
        <v>OKE</v>
      </c>
      <c r="W74" s="334" t="s">
        <v>578</v>
      </c>
      <c r="X74" s="335">
        <v>4</v>
      </c>
      <c r="Y74" s="335" t="s">
        <v>4189</v>
      </c>
      <c r="Z74" s="335" t="s">
        <v>128</v>
      </c>
      <c r="AA74" s="248">
        <v>358</v>
      </c>
      <c r="AB74" s="336">
        <v>176</v>
      </c>
      <c r="AC74" s="336">
        <v>49.162011173184403</v>
      </c>
      <c r="AD74" s="336">
        <v>195</v>
      </c>
      <c r="AE74" s="336">
        <v>54.469273743016799</v>
      </c>
      <c r="AF74" s="247" t="s">
        <v>4186</v>
      </c>
    </row>
    <row r="75" spans="1:32">
      <c r="A75" s="295">
        <v>66</v>
      </c>
      <c r="B75" s="584" t="s">
        <v>578</v>
      </c>
      <c r="C75" s="585">
        <v>4</v>
      </c>
      <c r="D75" s="585" t="s">
        <v>4181</v>
      </c>
      <c r="E75" s="585" t="s">
        <v>131</v>
      </c>
      <c r="F75" s="248">
        <v>425</v>
      </c>
      <c r="G75" s="247">
        <v>238</v>
      </c>
      <c r="H75" s="249">
        <v>56.000000000000007</v>
      </c>
      <c r="I75" s="247">
        <v>254</v>
      </c>
      <c r="J75" s="249">
        <v>59.764705882352942</v>
      </c>
      <c r="K75" s="250" t="s">
        <v>4182</v>
      </c>
      <c r="M75" s="227" t="str">
        <f t="shared" si="8"/>
        <v>K</v>
      </c>
      <c r="N75" s="227" t="str">
        <f t="shared" si="9"/>
        <v>K</v>
      </c>
      <c r="P75" s="227">
        <f t="shared" si="10"/>
        <v>56.000000000000007</v>
      </c>
      <c r="Q75" s="227">
        <f t="shared" si="11"/>
        <v>59.764705882352942</v>
      </c>
      <c r="S75" s="227" t="str">
        <f t="shared" si="12"/>
        <v>BETUL</v>
      </c>
      <c r="T75" s="227" t="str">
        <f t="shared" si="13"/>
        <v>BETUL</v>
      </c>
      <c r="U75" s="227" t="str">
        <f t="shared" si="14"/>
        <v>OKE</v>
      </c>
      <c r="V75" s="227" t="str">
        <f t="shared" si="15"/>
        <v>OKE</v>
      </c>
      <c r="W75" s="334" t="s">
        <v>578</v>
      </c>
      <c r="X75" s="335">
        <v>4</v>
      </c>
      <c r="Y75" s="335" t="s">
        <v>4190</v>
      </c>
      <c r="Z75" s="335" t="s">
        <v>128</v>
      </c>
      <c r="AA75" s="248">
        <v>358</v>
      </c>
      <c r="AB75" s="336">
        <v>180</v>
      </c>
      <c r="AC75" s="336">
        <v>50.279329608938603</v>
      </c>
      <c r="AD75" s="336">
        <v>203</v>
      </c>
      <c r="AE75" s="336">
        <v>56.7039106145251</v>
      </c>
      <c r="AF75" s="247" t="s">
        <v>4186</v>
      </c>
    </row>
    <row r="76" spans="1:32">
      <c r="A76" s="295">
        <v>67</v>
      </c>
      <c r="B76" s="584" t="s">
        <v>578</v>
      </c>
      <c r="C76" s="585">
        <v>4</v>
      </c>
      <c r="D76" s="585" t="s">
        <v>4179</v>
      </c>
      <c r="E76" s="585" t="s">
        <v>131</v>
      </c>
      <c r="F76" s="248">
        <v>425</v>
      </c>
      <c r="G76" s="247">
        <v>0</v>
      </c>
      <c r="H76" s="249">
        <v>0</v>
      </c>
      <c r="I76" s="247">
        <v>0</v>
      </c>
      <c r="J76" s="249">
        <v>0</v>
      </c>
      <c r="K76" s="250" t="s">
        <v>4180</v>
      </c>
      <c r="M76" s="227" t="str">
        <f t="shared" si="8"/>
        <v>K</v>
      </c>
      <c r="N76" s="227" t="str">
        <f t="shared" si="9"/>
        <v>K</v>
      </c>
      <c r="P76" s="227">
        <f t="shared" si="10"/>
        <v>0</v>
      </c>
      <c r="Q76" s="227">
        <f t="shared" si="11"/>
        <v>0</v>
      </c>
      <c r="S76" s="227" t="str">
        <f t="shared" si="12"/>
        <v>BETUL</v>
      </c>
      <c r="T76" s="227" t="str">
        <f t="shared" si="13"/>
        <v>BETUL</v>
      </c>
      <c r="U76" s="227" t="str">
        <f t="shared" si="14"/>
        <v>OKE</v>
      </c>
      <c r="V76" s="227" t="str">
        <f t="shared" si="15"/>
        <v>OKE</v>
      </c>
      <c r="W76" s="334" t="s">
        <v>578</v>
      </c>
      <c r="X76" s="335">
        <v>4</v>
      </c>
      <c r="Y76" s="335" t="s">
        <v>4191</v>
      </c>
      <c r="Z76" s="335" t="s">
        <v>128</v>
      </c>
      <c r="AA76" s="248">
        <v>358</v>
      </c>
      <c r="AB76" s="336">
        <v>182</v>
      </c>
      <c r="AC76" s="336">
        <v>50.837988826815597</v>
      </c>
      <c r="AD76" s="336">
        <v>205</v>
      </c>
      <c r="AE76" s="336">
        <v>57.2625698324022</v>
      </c>
      <c r="AF76" s="247" t="s">
        <v>4186</v>
      </c>
    </row>
    <row r="77" spans="1:32">
      <c r="A77" s="295">
        <v>68</v>
      </c>
      <c r="B77" s="584" t="s">
        <v>578</v>
      </c>
      <c r="C77" s="585">
        <v>4</v>
      </c>
      <c r="D77" s="585" t="s">
        <v>4183</v>
      </c>
      <c r="E77" s="585" t="s">
        <v>128</v>
      </c>
      <c r="F77" s="248">
        <v>358</v>
      </c>
      <c r="G77" s="247">
        <v>117</v>
      </c>
      <c r="H77" s="249">
        <v>32.681564245810058</v>
      </c>
      <c r="I77" s="247">
        <v>37</v>
      </c>
      <c r="J77" s="249">
        <v>10.335195530726256</v>
      </c>
      <c r="K77" s="250" t="s">
        <v>4184</v>
      </c>
      <c r="M77" s="227" t="str">
        <f t="shared" si="8"/>
        <v>K</v>
      </c>
      <c r="N77" s="227" t="str">
        <f t="shared" si="9"/>
        <v>K</v>
      </c>
      <c r="P77" s="227">
        <f t="shared" si="10"/>
        <v>32.681564245810058</v>
      </c>
      <c r="Q77" s="227">
        <f t="shared" si="11"/>
        <v>10.335195530726256</v>
      </c>
      <c r="S77" s="227" t="str">
        <f t="shared" si="12"/>
        <v>BETUL</v>
      </c>
      <c r="T77" s="227" t="str">
        <f t="shared" si="13"/>
        <v>BETUL</v>
      </c>
      <c r="U77" s="227" t="str">
        <f t="shared" si="14"/>
        <v>OKE</v>
      </c>
      <c r="V77" s="227" t="str">
        <f t="shared" si="15"/>
        <v>OKE</v>
      </c>
      <c r="W77" s="334" t="s">
        <v>578</v>
      </c>
      <c r="X77" s="335">
        <v>4</v>
      </c>
      <c r="Y77" s="335" t="s">
        <v>4192</v>
      </c>
      <c r="Z77" s="335" t="s">
        <v>131</v>
      </c>
      <c r="AA77" s="248">
        <v>425</v>
      </c>
      <c r="AB77" s="336">
        <v>178</v>
      </c>
      <c r="AC77" s="336">
        <v>41.882352941176499</v>
      </c>
      <c r="AD77" s="336">
        <v>184</v>
      </c>
      <c r="AE77" s="336">
        <v>43.294117647058798</v>
      </c>
      <c r="AF77" s="247" t="s">
        <v>4193</v>
      </c>
    </row>
    <row r="78" spans="1:32">
      <c r="A78" s="295">
        <v>69</v>
      </c>
      <c r="B78" s="584" t="s">
        <v>578</v>
      </c>
      <c r="C78" s="585">
        <v>4</v>
      </c>
      <c r="D78" s="585" t="s">
        <v>4185</v>
      </c>
      <c r="E78" s="585" t="s">
        <v>128</v>
      </c>
      <c r="F78" s="248">
        <v>358</v>
      </c>
      <c r="G78" s="247">
        <v>139</v>
      </c>
      <c r="H78" s="249">
        <v>38.826815642458101</v>
      </c>
      <c r="I78" s="247">
        <v>94</v>
      </c>
      <c r="J78" s="249">
        <v>26.256983240223462</v>
      </c>
      <c r="K78" s="250" t="s">
        <v>4186</v>
      </c>
      <c r="M78" s="227" t="str">
        <f t="shared" si="8"/>
        <v>K</v>
      </c>
      <c r="N78" s="227" t="str">
        <f t="shared" si="9"/>
        <v>K</v>
      </c>
      <c r="P78" s="227">
        <f t="shared" si="10"/>
        <v>38.826815642458101</v>
      </c>
      <c r="Q78" s="227">
        <f t="shared" si="11"/>
        <v>26.256983240223462</v>
      </c>
      <c r="S78" s="227" t="str">
        <f t="shared" si="12"/>
        <v>BETUL</v>
      </c>
      <c r="T78" s="227" t="str">
        <f t="shared" si="13"/>
        <v>BETUL</v>
      </c>
      <c r="U78" s="227" t="str">
        <f t="shared" si="14"/>
        <v>OKE</v>
      </c>
      <c r="V78" s="227" t="str">
        <f t="shared" si="15"/>
        <v>OKE</v>
      </c>
      <c r="W78" s="334" t="s">
        <v>578</v>
      </c>
      <c r="X78" s="335">
        <v>4</v>
      </c>
      <c r="Y78" s="335" t="s">
        <v>4194</v>
      </c>
      <c r="Z78" s="335" t="s">
        <v>131</v>
      </c>
      <c r="AA78" s="248">
        <v>425</v>
      </c>
      <c r="AB78" s="336">
        <v>74</v>
      </c>
      <c r="AC78" s="336">
        <v>17.411764705882401</v>
      </c>
      <c r="AD78" s="336">
        <v>89</v>
      </c>
      <c r="AE78" s="336">
        <v>20.9411764705882</v>
      </c>
      <c r="AF78" s="247" t="s">
        <v>4195</v>
      </c>
    </row>
    <row r="79" spans="1:32" ht="14">
      <c r="A79" s="295">
        <v>70</v>
      </c>
      <c r="B79" s="584" t="s">
        <v>578</v>
      </c>
      <c r="C79" s="585">
        <v>4</v>
      </c>
      <c r="D79" s="585" t="s">
        <v>4187</v>
      </c>
      <c r="E79" s="585" t="s">
        <v>128</v>
      </c>
      <c r="F79" s="248">
        <v>358</v>
      </c>
      <c r="G79" s="247">
        <v>125</v>
      </c>
      <c r="H79" s="249">
        <v>34.916201117318437</v>
      </c>
      <c r="I79" s="247">
        <v>118</v>
      </c>
      <c r="J79" s="249">
        <v>32.960893854748605</v>
      </c>
      <c r="K79" s="587" t="s">
        <v>4188</v>
      </c>
      <c r="M79" s="227" t="str">
        <f t="shared" si="8"/>
        <v>K</v>
      </c>
      <c r="N79" s="227" t="str">
        <f t="shared" si="9"/>
        <v>K</v>
      </c>
      <c r="P79" s="227">
        <f t="shared" si="10"/>
        <v>34.916201117318437</v>
      </c>
      <c r="Q79" s="227">
        <f t="shared" si="11"/>
        <v>32.960893854748605</v>
      </c>
      <c r="S79" s="227" t="str">
        <f t="shared" si="12"/>
        <v>BETUL</v>
      </c>
      <c r="T79" s="227" t="str">
        <f t="shared" si="13"/>
        <v>BETUL</v>
      </c>
      <c r="U79" s="227" t="str">
        <f t="shared" si="14"/>
        <v>OKE</v>
      </c>
      <c r="V79" s="227" t="str">
        <f t="shared" si="15"/>
        <v>OKE</v>
      </c>
      <c r="W79" s="334" t="s">
        <v>578</v>
      </c>
      <c r="X79" s="335">
        <v>4</v>
      </c>
      <c r="Y79" s="335" t="s">
        <v>4196</v>
      </c>
      <c r="Z79" s="335" t="s">
        <v>131</v>
      </c>
      <c r="AA79" s="248">
        <v>425</v>
      </c>
      <c r="AB79" s="336">
        <v>238</v>
      </c>
      <c r="AC79" s="336">
        <v>56</v>
      </c>
      <c r="AD79" s="336">
        <v>245</v>
      </c>
      <c r="AE79" s="336">
        <v>57.647058823529399</v>
      </c>
      <c r="AF79" s="247" t="s">
        <v>4197</v>
      </c>
    </row>
    <row r="80" spans="1:32">
      <c r="A80" s="295">
        <v>71</v>
      </c>
      <c r="B80" s="584" t="s">
        <v>578</v>
      </c>
      <c r="C80" s="585">
        <v>4</v>
      </c>
      <c r="D80" s="585" t="s">
        <v>4189</v>
      </c>
      <c r="E80" s="585" t="s">
        <v>128</v>
      </c>
      <c r="F80" s="248">
        <v>358</v>
      </c>
      <c r="G80" s="247">
        <v>38</v>
      </c>
      <c r="H80" s="249">
        <v>10.614525139664805</v>
      </c>
      <c r="I80" s="247">
        <v>34</v>
      </c>
      <c r="J80" s="249">
        <v>9.4972067039106136</v>
      </c>
      <c r="K80" s="250" t="s">
        <v>4186</v>
      </c>
      <c r="M80" s="227" t="str">
        <f t="shared" si="8"/>
        <v>K</v>
      </c>
      <c r="N80" s="227" t="str">
        <f t="shared" si="9"/>
        <v>K</v>
      </c>
      <c r="P80" s="227">
        <f t="shared" si="10"/>
        <v>10.614525139664805</v>
      </c>
      <c r="Q80" s="227">
        <f t="shared" si="11"/>
        <v>9.4972067039106136</v>
      </c>
      <c r="S80" s="227" t="str">
        <f t="shared" si="12"/>
        <v>BETUL</v>
      </c>
      <c r="T80" s="227" t="str">
        <f t="shared" si="13"/>
        <v>BETUL</v>
      </c>
      <c r="U80" s="227" t="str">
        <f t="shared" si="14"/>
        <v>OKE</v>
      </c>
      <c r="V80" s="227" t="str">
        <f t="shared" si="15"/>
        <v>OKE</v>
      </c>
      <c r="W80" s="334" t="s">
        <v>56</v>
      </c>
      <c r="X80" s="335">
        <v>1</v>
      </c>
      <c r="Y80" s="335" t="s">
        <v>4198</v>
      </c>
      <c r="Z80" s="335" t="s">
        <v>131</v>
      </c>
      <c r="AA80" s="248">
        <v>425</v>
      </c>
      <c r="AB80" s="336">
        <v>138</v>
      </c>
      <c r="AC80" s="336">
        <v>32.470588235294102</v>
      </c>
      <c r="AD80" s="336">
        <v>157</v>
      </c>
      <c r="AE80" s="336">
        <v>36.941176470588204</v>
      </c>
      <c r="AF80" s="247" t="s">
        <v>4199</v>
      </c>
    </row>
    <row r="81" spans="1:32">
      <c r="A81" s="295">
        <v>72</v>
      </c>
      <c r="B81" s="584" t="s">
        <v>578</v>
      </c>
      <c r="C81" s="585">
        <v>4</v>
      </c>
      <c r="D81" s="585" t="s">
        <v>4190</v>
      </c>
      <c r="E81" s="585" t="s">
        <v>128</v>
      </c>
      <c r="F81" s="248">
        <v>358</v>
      </c>
      <c r="G81" s="247">
        <v>23</v>
      </c>
      <c r="H81" s="249">
        <v>6.4245810055865924</v>
      </c>
      <c r="I81" s="247">
        <v>23</v>
      </c>
      <c r="J81" s="249">
        <v>6.4245810055865924</v>
      </c>
      <c r="K81" s="250" t="s">
        <v>4186</v>
      </c>
      <c r="M81" s="227" t="str">
        <f t="shared" si="8"/>
        <v>K</v>
      </c>
      <c r="N81" s="227" t="str">
        <f t="shared" si="9"/>
        <v>K</v>
      </c>
      <c r="P81" s="227">
        <f t="shared" si="10"/>
        <v>6.4245810055865924</v>
      </c>
      <c r="Q81" s="227">
        <f t="shared" si="11"/>
        <v>6.4245810055865924</v>
      </c>
      <c r="S81" s="227" t="str">
        <f t="shared" si="12"/>
        <v>BETUL</v>
      </c>
      <c r="T81" s="227" t="str">
        <f t="shared" si="13"/>
        <v>BETUL</v>
      </c>
      <c r="U81" s="227" t="str">
        <f t="shared" si="14"/>
        <v>OKE</v>
      </c>
      <c r="V81" s="227" t="str">
        <f t="shared" si="15"/>
        <v>OKE</v>
      </c>
      <c r="W81" s="334" t="s">
        <v>56</v>
      </c>
      <c r="X81" s="335">
        <v>2</v>
      </c>
      <c r="Y81" s="335" t="s">
        <v>4200</v>
      </c>
      <c r="Z81" s="335" t="s">
        <v>131</v>
      </c>
      <c r="AA81" s="248">
        <v>425</v>
      </c>
      <c r="AB81" s="336">
        <v>46</v>
      </c>
      <c r="AC81" s="336">
        <v>10.823529411764699</v>
      </c>
      <c r="AD81" s="336">
        <v>45</v>
      </c>
      <c r="AE81" s="336">
        <v>10.588235294117601</v>
      </c>
      <c r="AF81" s="247" t="s">
        <v>4201</v>
      </c>
    </row>
    <row r="82" spans="1:32">
      <c r="A82" s="295">
        <v>73</v>
      </c>
      <c r="B82" s="584" t="s">
        <v>578</v>
      </c>
      <c r="C82" s="585">
        <v>4</v>
      </c>
      <c r="D82" s="585" t="s">
        <v>4191</v>
      </c>
      <c r="E82" s="585" t="s">
        <v>128</v>
      </c>
      <c r="F82" s="248">
        <v>358</v>
      </c>
      <c r="G82" s="247">
        <v>118</v>
      </c>
      <c r="H82" s="249">
        <v>32.960893854748605</v>
      </c>
      <c r="I82" s="247">
        <v>44</v>
      </c>
      <c r="J82" s="249">
        <v>12.290502793296088</v>
      </c>
      <c r="K82" s="250" t="s">
        <v>4186</v>
      </c>
      <c r="M82" s="227" t="str">
        <f t="shared" si="8"/>
        <v>K</v>
      </c>
      <c r="N82" s="227" t="str">
        <f t="shared" si="9"/>
        <v>K</v>
      </c>
      <c r="P82" s="227">
        <f t="shared" si="10"/>
        <v>32.960893854748605</v>
      </c>
      <c r="Q82" s="227">
        <f t="shared" si="11"/>
        <v>12.290502793296088</v>
      </c>
      <c r="S82" s="227" t="str">
        <f t="shared" si="12"/>
        <v>BETUL</v>
      </c>
      <c r="T82" s="227" t="str">
        <f t="shared" si="13"/>
        <v>BETUL</v>
      </c>
      <c r="U82" s="227" t="str">
        <f t="shared" si="14"/>
        <v>OKE</v>
      </c>
      <c r="V82" s="227" t="str">
        <f t="shared" si="15"/>
        <v>OKE</v>
      </c>
      <c r="W82" s="334" t="s">
        <v>56</v>
      </c>
      <c r="X82" s="335">
        <v>2</v>
      </c>
      <c r="Y82" s="335" t="s">
        <v>4202</v>
      </c>
      <c r="Z82" s="335" t="s">
        <v>131</v>
      </c>
      <c r="AA82" s="248">
        <v>425</v>
      </c>
      <c r="AB82" s="336">
        <v>188</v>
      </c>
      <c r="AC82" s="336">
        <v>44.235294117647101</v>
      </c>
      <c r="AD82" s="336">
        <v>215</v>
      </c>
      <c r="AE82" s="336">
        <v>50.588235294117602</v>
      </c>
      <c r="AF82" s="247" t="s">
        <v>4203</v>
      </c>
    </row>
    <row r="83" spans="1:32">
      <c r="A83" s="295">
        <v>74</v>
      </c>
      <c r="B83" s="584" t="s">
        <v>578</v>
      </c>
      <c r="C83" s="585">
        <v>4</v>
      </c>
      <c r="D83" s="585" t="s">
        <v>4192</v>
      </c>
      <c r="E83" s="585" t="s">
        <v>131</v>
      </c>
      <c r="F83" s="248">
        <v>425</v>
      </c>
      <c r="G83" s="247">
        <v>247</v>
      </c>
      <c r="H83" s="249">
        <v>58.117647058823529</v>
      </c>
      <c r="I83" s="247">
        <v>250</v>
      </c>
      <c r="J83" s="249">
        <v>58.82352941176471</v>
      </c>
      <c r="K83" s="250" t="s">
        <v>4193</v>
      </c>
      <c r="M83" s="227" t="str">
        <f t="shared" si="8"/>
        <v>K</v>
      </c>
      <c r="N83" s="227" t="str">
        <f t="shared" si="9"/>
        <v>K</v>
      </c>
      <c r="P83" s="227">
        <f t="shared" si="10"/>
        <v>58.117647058823529</v>
      </c>
      <c r="Q83" s="227">
        <f t="shared" si="11"/>
        <v>58.82352941176471</v>
      </c>
      <c r="S83" s="227" t="str">
        <f t="shared" si="12"/>
        <v>BETUL</v>
      </c>
      <c r="T83" s="227" t="str">
        <f t="shared" si="13"/>
        <v>BETUL</v>
      </c>
      <c r="U83" s="227" t="str">
        <f t="shared" si="14"/>
        <v>OKE</v>
      </c>
      <c r="V83" s="227" t="str">
        <f t="shared" si="15"/>
        <v>OKE</v>
      </c>
      <c r="W83" s="334" t="s">
        <v>56</v>
      </c>
      <c r="X83" s="335">
        <v>1</v>
      </c>
      <c r="Y83" s="335" t="s">
        <v>4204</v>
      </c>
      <c r="Z83" s="335" t="s">
        <v>131</v>
      </c>
      <c r="AA83" s="248">
        <v>425</v>
      </c>
      <c r="AB83" s="336">
        <v>151</v>
      </c>
      <c r="AC83" s="336">
        <v>35.529411764705898</v>
      </c>
      <c r="AD83" s="336">
        <v>163</v>
      </c>
      <c r="AE83" s="336">
        <v>38.352941176470601</v>
      </c>
      <c r="AF83" s="247" t="s">
        <v>4205</v>
      </c>
    </row>
    <row r="84" spans="1:32">
      <c r="A84" s="295">
        <v>75</v>
      </c>
      <c r="B84" s="584" t="s">
        <v>578</v>
      </c>
      <c r="C84" s="585">
        <v>4</v>
      </c>
      <c r="D84" s="585" t="s">
        <v>4194</v>
      </c>
      <c r="E84" s="585" t="s">
        <v>131</v>
      </c>
      <c r="F84" s="248">
        <v>425</v>
      </c>
      <c r="G84" s="247">
        <v>97</v>
      </c>
      <c r="H84" s="249">
        <v>22.823529411764707</v>
      </c>
      <c r="I84" s="247">
        <v>101</v>
      </c>
      <c r="J84" s="249">
        <v>23.764705882352942</v>
      </c>
      <c r="K84" s="250" t="s">
        <v>4195</v>
      </c>
      <c r="M84" s="227" t="str">
        <f t="shared" si="8"/>
        <v>K</v>
      </c>
      <c r="N84" s="227" t="str">
        <f t="shared" si="9"/>
        <v>K</v>
      </c>
      <c r="P84" s="227">
        <f t="shared" si="10"/>
        <v>22.823529411764707</v>
      </c>
      <c r="Q84" s="227">
        <f t="shared" si="11"/>
        <v>23.764705882352942</v>
      </c>
      <c r="S84" s="227" t="str">
        <f t="shared" si="12"/>
        <v>BETUL</v>
      </c>
      <c r="T84" s="227" t="str">
        <f t="shared" si="13"/>
        <v>BETUL</v>
      </c>
      <c r="U84" s="227" t="str">
        <f t="shared" si="14"/>
        <v>OKE</v>
      </c>
      <c r="V84" s="227" t="str">
        <f t="shared" si="15"/>
        <v>OKE</v>
      </c>
      <c r="W84" s="334" t="s">
        <v>56</v>
      </c>
      <c r="X84" s="335">
        <v>1</v>
      </c>
      <c r="Y84" s="335" t="s">
        <v>4207</v>
      </c>
      <c r="Z84" s="335" t="s">
        <v>131</v>
      </c>
      <c r="AA84" s="248">
        <v>398</v>
      </c>
      <c r="AB84" s="336">
        <v>175</v>
      </c>
      <c r="AC84" s="336">
        <v>43.969849246231199</v>
      </c>
      <c r="AD84" s="336">
        <v>202</v>
      </c>
      <c r="AE84" s="336">
        <v>50.753768844221099</v>
      </c>
      <c r="AF84" s="247" t="s">
        <v>4208</v>
      </c>
    </row>
    <row r="85" spans="1:32">
      <c r="A85" s="295">
        <v>76</v>
      </c>
      <c r="B85" s="584" t="s">
        <v>578</v>
      </c>
      <c r="C85" s="585">
        <v>4</v>
      </c>
      <c r="D85" s="585" t="s">
        <v>4196</v>
      </c>
      <c r="E85" s="585" t="s">
        <v>131</v>
      </c>
      <c r="F85" s="248">
        <v>425</v>
      </c>
      <c r="G85" s="247">
        <v>227</v>
      </c>
      <c r="H85" s="249">
        <v>53.411764705882348</v>
      </c>
      <c r="I85" s="247">
        <v>222</v>
      </c>
      <c r="J85" s="249">
        <v>52.235294117647058</v>
      </c>
      <c r="K85" s="250" t="s">
        <v>4197</v>
      </c>
      <c r="M85" s="227" t="str">
        <f t="shared" si="8"/>
        <v>K</v>
      </c>
      <c r="N85" s="227" t="str">
        <f t="shared" si="9"/>
        <v>K</v>
      </c>
      <c r="P85" s="227">
        <f t="shared" si="10"/>
        <v>53.411764705882348</v>
      </c>
      <c r="Q85" s="227">
        <f t="shared" si="11"/>
        <v>52.235294117647058</v>
      </c>
      <c r="S85" s="227" t="str">
        <f t="shared" si="12"/>
        <v>BETUL</v>
      </c>
      <c r="T85" s="227" t="str">
        <f t="shared" si="13"/>
        <v>BETUL</v>
      </c>
      <c r="U85" s="227" t="str">
        <f t="shared" si="14"/>
        <v>OKE</v>
      </c>
      <c r="V85" s="227" t="str">
        <f t="shared" si="15"/>
        <v>OKE</v>
      </c>
      <c r="W85" s="334" t="s">
        <v>56</v>
      </c>
      <c r="X85" s="335">
        <v>2</v>
      </c>
      <c r="Y85" s="335" t="s">
        <v>4209</v>
      </c>
      <c r="Z85" s="335" t="s">
        <v>131</v>
      </c>
      <c r="AA85" s="248">
        <v>425</v>
      </c>
      <c r="AB85" s="336">
        <v>131</v>
      </c>
      <c r="AC85" s="336">
        <v>30.823529411764699</v>
      </c>
      <c r="AD85" s="336">
        <v>148</v>
      </c>
      <c r="AE85" s="336">
        <v>34.823529411764703</v>
      </c>
      <c r="AF85" s="247" t="s">
        <v>4210</v>
      </c>
    </row>
    <row r="86" spans="1:32">
      <c r="A86" s="295">
        <v>77</v>
      </c>
      <c r="B86" s="584" t="s">
        <v>578</v>
      </c>
      <c r="C86" s="585">
        <v>5</v>
      </c>
      <c r="D86" s="585" t="s">
        <v>4206</v>
      </c>
      <c r="E86" s="585" t="s">
        <v>131</v>
      </c>
      <c r="F86" s="248">
        <v>425</v>
      </c>
      <c r="G86" s="247">
        <v>28</v>
      </c>
      <c r="H86" s="249">
        <v>6.5882352941176476</v>
      </c>
      <c r="I86" s="247">
        <v>22</v>
      </c>
      <c r="J86" s="249">
        <v>5.1764705882352944</v>
      </c>
      <c r="K86" s="250"/>
      <c r="M86" s="227" t="str">
        <f t="shared" si="8"/>
        <v>K</v>
      </c>
      <c r="N86" s="227" t="str">
        <f t="shared" si="9"/>
        <v>K</v>
      </c>
      <c r="P86" s="227">
        <f t="shared" si="10"/>
        <v>6.5882352941176476</v>
      </c>
      <c r="Q86" s="227">
        <f t="shared" si="11"/>
        <v>5.1764705882352944</v>
      </c>
      <c r="S86" s="227" t="str">
        <f t="shared" si="12"/>
        <v>BETUL</v>
      </c>
      <c r="T86" s="227" t="str">
        <f t="shared" si="13"/>
        <v>BETUL</v>
      </c>
      <c r="U86" s="227" t="str">
        <f t="shared" si="14"/>
        <v>OKE</v>
      </c>
      <c r="V86" s="227" t="str">
        <f t="shared" si="15"/>
        <v>OKE</v>
      </c>
      <c r="W86" s="334" t="s">
        <v>56</v>
      </c>
      <c r="X86" s="335">
        <v>2</v>
      </c>
      <c r="Y86" s="335" t="s">
        <v>4211</v>
      </c>
      <c r="Z86" s="335" t="s">
        <v>131</v>
      </c>
      <c r="AA86" s="248">
        <v>425</v>
      </c>
      <c r="AB86" s="336">
        <v>220</v>
      </c>
      <c r="AC86" s="336">
        <v>51.764705882352899</v>
      </c>
      <c r="AD86" s="336">
        <v>231</v>
      </c>
      <c r="AE86" s="336">
        <v>54.352941176470601</v>
      </c>
      <c r="AF86" s="247" t="s">
        <v>4212</v>
      </c>
    </row>
    <row r="87" spans="1:32">
      <c r="A87" s="295">
        <v>78</v>
      </c>
      <c r="B87" s="584" t="s">
        <v>56</v>
      </c>
      <c r="C87" s="585">
        <v>1</v>
      </c>
      <c r="D87" s="585" t="s">
        <v>4198</v>
      </c>
      <c r="E87" s="585" t="s">
        <v>131</v>
      </c>
      <c r="F87" s="248">
        <v>425</v>
      </c>
      <c r="G87" s="247">
        <v>61</v>
      </c>
      <c r="H87" s="249">
        <v>14.352941176470587</v>
      </c>
      <c r="I87" s="247">
        <v>60</v>
      </c>
      <c r="J87" s="249">
        <v>14.117647058823529</v>
      </c>
      <c r="K87" s="250" t="s">
        <v>4199</v>
      </c>
      <c r="M87" s="227" t="str">
        <f t="shared" si="8"/>
        <v>K</v>
      </c>
      <c r="N87" s="227" t="str">
        <f t="shared" si="9"/>
        <v>K</v>
      </c>
      <c r="P87" s="227">
        <f t="shared" si="10"/>
        <v>14.352941176470587</v>
      </c>
      <c r="Q87" s="227">
        <f t="shared" si="11"/>
        <v>14.117647058823529</v>
      </c>
      <c r="S87" s="227" t="str">
        <f t="shared" si="12"/>
        <v>BETUL</v>
      </c>
      <c r="T87" s="227" t="str">
        <f t="shared" si="13"/>
        <v>BETUL</v>
      </c>
      <c r="U87" s="227" t="str">
        <f t="shared" si="14"/>
        <v>OKE</v>
      </c>
      <c r="V87" s="227" t="str">
        <f t="shared" si="15"/>
        <v>OKE</v>
      </c>
      <c r="W87" s="334" t="s">
        <v>56</v>
      </c>
      <c r="X87" s="335">
        <v>2</v>
      </c>
      <c r="Y87" s="335" t="s">
        <v>4213</v>
      </c>
      <c r="Z87" s="335" t="s">
        <v>131</v>
      </c>
      <c r="AA87" s="248">
        <v>425</v>
      </c>
      <c r="AB87" s="336">
        <v>122</v>
      </c>
      <c r="AC87" s="336">
        <v>28.705882352941199</v>
      </c>
      <c r="AD87" s="336">
        <v>129</v>
      </c>
      <c r="AE87" s="336">
        <v>30.352941176470601</v>
      </c>
      <c r="AF87" s="247" t="s">
        <v>4214</v>
      </c>
    </row>
    <row r="88" spans="1:32">
      <c r="A88" s="295">
        <v>79</v>
      </c>
      <c r="B88" s="584" t="s">
        <v>56</v>
      </c>
      <c r="C88" s="585">
        <v>1</v>
      </c>
      <c r="D88" s="585" t="s">
        <v>4204</v>
      </c>
      <c r="E88" s="585" t="s">
        <v>131</v>
      </c>
      <c r="F88" s="248">
        <v>425</v>
      </c>
      <c r="G88" s="247">
        <v>201</v>
      </c>
      <c r="H88" s="249">
        <v>47.294117647058826</v>
      </c>
      <c r="I88" s="247">
        <v>212</v>
      </c>
      <c r="J88" s="249">
        <v>49.882352941176471</v>
      </c>
      <c r="K88" s="250" t="s">
        <v>4205</v>
      </c>
      <c r="M88" s="227" t="str">
        <f t="shared" si="8"/>
        <v>K</v>
      </c>
      <c r="N88" s="227" t="str">
        <f t="shared" si="9"/>
        <v>K</v>
      </c>
      <c r="P88" s="227">
        <f t="shared" si="10"/>
        <v>47.294117647058826</v>
      </c>
      <c r="Q88" s="227">
        <f t="shared" si="11"/>
        <v>49.882352941176471</v>
      </c>
      <c r="S88" s="227" t="str">
        <f t="shared" si="12"/>
        <v>BETUL</v>
      </c>
      <c r="T88" s="227" t="str">
        <f t="shared" si="13"/>
        <v>BETUL</v>
      </c>
      <c r="U88" s="227" t="str">
        <f t="shared" si="14"/>
        <v>OKE</v>
      </c>
      <c r="V88" s="227" t="str">
        <f t="shared" si="15"/>
        <v>OKE</v>
      </c>
      <c r="W88" s="334" t="s">
        <v>56</v>
      </c>
      <c r="X88" s="335">
        <v>2</v>
      </c>
      <c r="Y88" s="335" t="s">
        <v>4215</v>
      </c>
      <c r="Z88" s="335" t="s">
        <v>131</v>
      </c>
      <c r="AA88" s="248">
        <v>358</v>
      </c>
      <c r="AB88" s="336">
        <v>232</v>
      </c>
      <c r="AC88" s="336">
        <v>64.804469273742995</v>
      </c>
      <c r="AD88" s="336">
        <v>223</v>
      </c>
      <c r="AE88" s="336">
        <v>62.290502793296099</v>
      </c>
      <c r="AF88" s="247" t="s">
        <v>4216</v>
      </c>
    </row>
    <row r="89" spans="1:32">
      <c r="A89" s="295">
        <v>80</v>
      </c>
      <c r="B89" s="584" t="s">
        <v>56</v>
      </c>
      <c r="C89" s="585">
        <v>1</v>
      </c>
      <c r="D89" s="585" t="s">
        <v>4207</v>
      </c>
      <c r="E89" s="585" t="s">
        <v>131</v>
      </c>
      <c r="F89" s="248">
        <v>398</v>
      </c>
      <c r="G89" s="247">
        <v>237</v>
      </c>
      <c r="H89" s="249">
        <v>59.547738693467331</v>
      </c>
      <c r="I89" s="247">
        <v>237</v>
      </c>
      <c r="J89" s="249">
        <v>59.547738693467331</v>
      </c>
      <c r="K89" s="250" t="s">
        <v>4208</v>
      </c>
      <c r="M89" s="227" t="str">
        <f t="shared" si="8"/>
        <v>K</v>
      </c>
      <c r="N89" s="227" t="str">
        <f t="shared" si="9"/>
        <v>K</v>
      </c>
      <c r="P89" s="227">
        <f t="shared" si="10"/>
        <v>59.547738693467331</v>
      </c>
      <c r="Q89" s="227">
        <f t="shared" si="11"/>
        <v>59.547738693467331</v>
      </c>
      <c r="S89" s="227" t="str">
        <f t="shared" si="12"/>
        <v>BETUL</v>
      </c>
      <c r="T89" s="227" t="str">
        <f t="shared" si="13"/>
        <v>BETUL</v>
      </c>
      <c r="U89" s="227" t="str">
        <f t="shared" si="14"/>
        <v>OKE</v>
      </c>
      <c r="V89" s="227" t="str">
        <f t="shared" si="15"/>
        <v>OKE</v>
      </c>
      <c r="W89" s="334" t="s">
        <v>56</v>
      </c>
      <c r="X89" s="335">
        <v>3</v>
      </c>
      <c r="Y89" s="335" t="s">
        <v>4217</v>
      </c>
      <c r="Z89" s="335" t="s">
        <v>131</v>
      </c>
      <c r="AA89" s="248">
        <v>385</v>
      </c>
      <c r="AB89" s="336">
        <v>197</v>
      </c>
      <c r="AC89" s="336">
        <v>51.168831168831197</v>
      </c>
      <c r="AD89" s="336">
        <v>179</v>
      </c>
      <c r="AE89" s="336">
        <v>46.493506493506501</v>
      </c>
      <c r="AF89" s="247" t="s">
        <v>4218</v>
      </c>
    </row>
    <row r="90" spans="1:32">
      <c r="A90" s="295">
        <v>81</v>
      </c>
      <c r="B90" s="584" t="s">
        <v>56</v>
      </c>
      <c r="C90" s="585">
        <v>1</v>
      </c>
      <c r="D90" s="585" t="s">
        <v>4219</v>
      </c>
      <c r="E90" s="585" t="s">
        <v>128</v>
      </c>
      <c r="F90" s="248">
        <v>358</v>
      </c>
      <c r="G90" s="247">
        <v>155</v>
      </c>
      <c r="H90" s="249">
        <v>43.296089385474865</v>
      </c>
      <c r="I90" s="247">
        <v>217</v>
      </c>
      <c r="J90" s="249">
        <v>60.614525139664806</v>
      </c>
      <c r="K90" s="250" t="s">
        <v>4220</v>
      </c>
      <c r="M90" s="227" t="str">
        <f t="shared" si="8"/>
        <v>K</v>
      </c>
      <c r="N90" s="227" t="str">
        <f t="shared" si="9"/>
        <v>K</v>
      </c>
      <c r="P90" s="227">
        <f t="shared" si="10"/>
        <v>43.296089385474865</v>
      </c>
      <c r="Q90" s="227">
        <f t="shared" si="11"/>
        <v>60.614525139664806</v>
      </c>
      <c r="S90" s="227" t="str">
        <f t="shared" si="12"/>
        <v>BETUL</v>
      </c>
      <c r="T90" s="227" t="str">
        <f t="shared" si="13"/>
        <v>BETUL</v>
      </c>
      <c r="U90" s="227" t="str">
        <f t="shared" si="14"/>
        <v>OKE</v>
      </c>
      <c r="V90" s="227" t="str">
        <f t="shared" si="15"/>
        <v>OKE</v>
      </c>
      <c r="W90" s="334" t="s">
        <v>56</v>
      </c>
      <c r="X90" s="335">
        <v>3</v>
      </c>
      <c r="Y90" s="335" t="s">
        <v>4221</v>
      </c>
      <c r="Z90" s="335" t="s">
        <v>128</v>
      </c>
      <c r="AA90" s="248">
        <v>385</v>
      </c>
      <c r="AB90" s="336">
        <v>165</v>
      </c>
      <c r="AC90" s="336">
        <v>42.857142857142897</v>
      </c>
      <c r="AD90" s="336">
        <v>97</v>
      </c>
      <c r="AE90" s="336">
        <v>25.194805194805198</v>
      </c>
      <c r="AF90" s="247" t="s">
        <v>4222</v>
      </c>
    </row>
    <row r="91" spans="1:32">
      <c r="A91" s="295">
        <v>82</v>
      </c>
      <c r="B91" s="584" t="s">
        <v>56</v>
      </c>
      <c r="C91" s="585">
        <v>2</v>
      </c>
      <c r="D91" s="585" t="s">
        <v>4209</v>
      </c>
      <c r="E91" s="585" t="s">
        <v>131</v>
      </c>
      <c r="F91" s="248">
        <v>425</v>
      </c>
      <c r="G91" s="247">
        <v>178</v>
      </c>
      <c r="H91" s="249">
        <v>41.882352941176471</v>
      </c>
      <c r="I91" s="247">
        <v>174</v>
      </c>
      <c r="J91" s="249">
        <v>40.941176470588239</v>
      </c>
      <c r="K91" s="250" t="s">
        <v>4210</v>
      </c>
      <c r="M91" s="227" t="str">
        <f t="shared" si="8"/>
        <v>K</v>
      </c>
      <c r="N91" s="227" t="str">
        <f t="shared" si="9"/>
        <v>K</v>
      </c>
      <c r="P91" s="227">
        <f t="shared" si="10"/>
        <v>41.882352941176471</v>
      </c>
      <c r="Q91" s="227">
        <f t="shared" si="11"/>
        <v>40.941176470588239</v>
      </c>
      <c r="S91" s="227" t="str">
        <f t="shared" si="12"/>
        <v>BETUL</v>
      </c>
      <c r="T91" s="227" t="str">
        <f t="shared" si="13"/>
        <v>BETUL</v>
      </c>
      <c r="U91" s="227" t="str">
        <f t="shared" si="14"/>
        <v>OKE</v>
      </c>
      <c r="V91" s="227" t="str">
        <f t="shared" si="15"/>
        <v>OKE</v>
      </c>
      <c r="W91" s="334" t="s">
        <v>56</v>
      </c>
      <c r="X91" s="335">
        <v>3</v>
      </c>
      <c r="Y91" s="335" t="s">
        <v>4223</v>
      </c>
      <c r="Z91" s="335" t="s">
        <v>128</v>
      </c>
      <c r="AA91" s="248">
        <v>385</v>
      </c>
      <c r="AB91" s="336">
        <v>167</v>
      </c>
      <c r="AC91" s="336">
        <v>43.3766233766234</v>
      </c>
      <c r="AD91" s="336">
        <v>98</v>
      </c>
      <c r="AE91" s="336">
        <v>25.454545454545499</v>
      </c>
      <c r="AF91" s="247" t="s">
        <v>4222</v>
      </c>
    </row>
    <row r="92" spans="1:32">
      <c r="A92" s="295">
        <v>83</v>
      </c>
      <c r="B92" s="584" t="s">
        <v>56</v>
      </c>
      <c r="C92" s="585">
        <v>2</v>
      </c>
      <c r="D92" s="585" t="s">
        <v>4211</v>
      </c>
      <c r="E92" s="585" t="s">
        <v>131</v>
      </c>
      <c r="F92" s="248">
        <v>425</v>
      </c>
      <c r="G92" s="247">
        <v>205</v>
      </c>
      <c r="H92" s="249">
        <v>48.235294117647058</v>
      </c>
      <c r="I92" s="247">
        <v>199</v>
      </c>
      <c r="J92" s="249">
        <v>46.82352941176471</v>
      </c>
      <c r="K92" s="250" t="s">
        <v>4212</v>
      </c>
      <c r="M92" s="227" t="str">
        <f t="shared" si="8"/>
        <v>K</v>
      </c>
      <c r="N92" s="227" t="str">
        <f t="shared" si="9"/>
        <v>K</v>
      </c>
      <c r="P92" s="227">
        <f t="shared" si="10"/>
        <v>48.235294117647058</v>
      </c>
      <c r="Q92" s="227">
        <f t="shared" si="11"/>
        <v>46.82352941176471</v>
      </c>
      <c r="S92" s="227" t="str">
        <f t="shared" si="12"/>
        <v>BETUL</v>
      </c>
      <c r="T92" s="227" t="str">
        <f t="shared" si="13"/>
        <v>BETUL</v>
      </c>
      <c r="U92" s="227" t="str">
        <f t="shared" si="14"/>
        <v>OKE</v>
      </c>
      <c r="V92" s="227" t="str">
        <f t="shared" si="15"/>
        <v>OKE</v>
      </c>
      <c r="W92" s="334" t="s">
        <v>56</v>
      </c>
      <c r="X92" s="335">
        <v>3</v>
      </c>
      <c r="Y92" s="335" t="s">
        <v>4224</v>
      </c>
      <c r="Z92" s="335" t="s">
        <v>128</v>
      </c>
      <c r="AA92" s="248">
        <v>385</v>
      </c>
      <c r="AB92" s="336">
        <v>211</v>
      </c>
      <c r="AC92" s="336">
        <v>54.805194805194802</v>
      </c>
      <c r="AD92" s="336">
        <v>200</v>
      </c>
      <c r="AE92" s="336">
        <v>51.948051948051898</v>
      </c>
      <c r="AF92" s="247" t="s">
        <v>4222</v>
      </c>
    </row>
    <row r="93" spans="1:32">
      <c r="A93" s="295">
        <v>84</v>
      </c>
      <c r="B93" s="584" t="s">
        <v>56</v>
      </c>
      <c r="C93" s="585">
        <v>2</v>
      </c>
      <c r="D93" s="585" t="s">
        <v>4213</v>
      </c>
      <c r="E93" s="585" t="s">
        <v>131</v>
      </c>
      <c r="F93" s="248">
        <v>425</v>
      </c>
      <c r="G93" s="247">
        <v>154</v>
      </c>
      <c r="H93" s="249">
        <v>36.235294117647058</v>
      </c>
      <c r="I93" s="247">
        <v>142</v>
      </c>
      <c r="J93" s="249">
        <v>33.411764705882355</v>
      </c>
      <c r="K93" s="250" t="s">
        <v>4214</v>
      </c>
      <c r="M93" s="227" t="str">
        <f t="shared" si="8"/>
        <v>K</v>
      </c>
      <c r="N93" s="227" t="str">
        <f t="shared" si="9"/>
        <v>K</v>
      </c>
      <c r="P93" s="227">
        <f t="shared" si="10"/>
        <v>36.235294117647058</v>
      </c>
      <c r="Q93" s="227">
        <f t="shared" si="11"/>
        <v>33.411764705882355</v>
      </c>
      <c r="S93" s="227" t="str">
        <f t="shared" si="12"/>
        <v>BETUL</v>
      </c>
      <c r="T93" s="227" t="str">
        <f t="shared" si="13"/>
        <v>BETUL</v>
      </c>
      <c r="U93" s="227" t="str">
        <f t="shared" si="14"/>
        <v>OKE</v>
      </c>
      <c r="V93" s="227" t="str">
        <f t="shared" si="15"/>
        <v>OKE</v>
      </c>
      <c r="W93" s="334" t="s">
        <v>57</v>
      </c>
      <c r="X93" s="335">
        <v>1</v>
      </c>
      <c r="Y93" s="335" t="s">
        <v>4225</v>
      </c>
      <c r="Z93" s="335" t="s">
        <v>131</v>
      </c>
      <c r="AA93" s="248">
        <v>425</v>
      </c>
      <c r="AB93" s="336">
        <v>261</v>
      </c>
      <c r="AC93" s="336">
        <v>61.411764705882398</v>
      </c>
      <c r="AD93" s="336">
        <v>192</v>
      </c>
      <c r="AE93" s="336">
        <v>45.176470588235297</v>
      </c>
      <c r="AF93" s="247" t="s">
        <v>4226</v>
      </c>
    </row>
    <row r="94" spans="1:32">
      <c r="A94" s="295">
        <v>85</v>
      </c>
      <c r="B94" s="584" t="s">
        <v>56</v>
      </c>
      <c r="C94" s="585">
        <v>2</v>
      </c>
      <c r="D94" s="585" t="s">
        <v>4215</v>
      </c>
      <c r="E94" s="585" t="s">
        <v>131</v>
      </c>
      <c r="F94" s="248">
        <v>358</v>
      </c>
      <c r="G94" s="247">
        <v>101</v>
      </c>
      <c r="H94" s="249">
        <v>28.212290502793298</v>
      </c>
      <c r="I94" s="247">
        <v>74</v>
      </c>
      <c r="J94" s="249">
        <v>20.670391061452513</v>
      </c>
      <c r="K94" s="250" t="s">
        <v>4216</v>
      </c>
      <c r="M94" s="227" t="str">
        <f t="shared" si="8"/>
        <v>K</v>
      </c>
      <c r="N94" s="227" t="str">
        <f t="shared" si="9"/>
        <v>K</v>
      </c>
      <c r="P94" s="227">
        <f t="shared" si="10"/>
        <v>28.212290502793298</v>
      </c>
      <c r="Q94" s="227">
        <f t="shared" si="11"/>
        <v>20.670391061452513</v>
      </c>
      <c r="S94" s="227" t="str">
        <f t="shared" si="12"/>
        <v>BETUL</v>
      </c>
      <c r="T94" s="227" t="str">
        <f t="shared" si="13"/>
        <v>BETUL</v>
      </c>
      <c r="U94" s="227" t="str">
        <f t="shared" si="14"/>
        <v>OKE</v>
      </c>
      <c r="V94" s="227" t="str">
        <f t="shared" si="15"/>
        <v>OKE</v>
      </c>
      <c r="W94" s="334" t="s">
        <v>57</v>
      </c>
      <c r="X94" s="335">
        <v>1</v>
      </c>
      <c r="Y94" s="335" t="s">
        <v>4227</v>
      </c>
      <c r="Z94" s="335" t="s">
        <v>131</v>
      </c>
      <c r="AA94" s="248">
        <v>425</v>
      </c>
      <c r="AB94" s="336">
        <v>90</v>
      </c>
      <c r="AC94" s="336">
        <v>21.176470588235301</v>
      </c>
      <c r="AD94" s="336">
        <v>107</v>
      </c>
      <c r="AE94" s="336">
        <v>25.176470588235301</v>
      </c>
      <c r="AF94" s="247" t="s">
        <v>4228</v>
      </c>
    </row>
    <row r="95" spans="1:32">
      <c r="A95" s="295">
        <v>86</v>
      </c>
      <c r="B95" s="584" t="s">
        <v>56</v>
      </c>
      <c r="C95" s="585">
        <v>2</v>
      </c>
      <c r="D95" s="585" t="s">
        <v>4200</v>
      </c>
      <c r="E95" s="585" t="s">
        <v>131</v>
      </c>
      <c r="F95" s="248">
        <v>425</v>
      </c>
      <c r="G95" s="247">
        <v>98</v>
      </c>
      <c r="H95" s="249">
        <v>23.058823529411764</v>
      </c>
      <c r="I95" s="247">
        <v>100</v>
      </c>
      <c r="J95" s="249">
        <v>23.52941176470588</v>
      </c>
      <c r="K95" s="250" t="s">
        <v>4201</v>
      </c>
      <c r="M95" s="227" t="str">
        <f t="shared" si="8"/>
        <v>K</v>
      </c>
      <c r="N95" s="227" t="str">
        <f t="shared" si="9"/>
        <v>K</v>
      </c>
      <c r="P95" s="227">
        <f t="shared" si="10"/>
        <v>23.058823529411764</v>
      </c>
      <c r="Q95" s="227">
        <f t="shared" si="11"/>
        <v>23.52941176470588</v>
      </c>
      <c r="S95" s="227" t="str">
        <f t="shared" si="12"/>
        <v>BETUL</v>
      </c>
      <c r="T95" s="227" t="str">
        <f t="shared" si="13"/>
        <v>BETUL</v>
      </c>
      <c r="U95" s="227" t="str">
        <f t="shared" si="14"/>
        <v>OKE</v>
      </c>
      <c r="V95" s="227" t="str">
        <f t="shared" si="15"/>
        <v>OKE</v>
      </c>
      <c r="W95" s="334" t="s">
        <v>57</v>
      </c>
      <c r="X95" s="335">
        <v>1</v>
      </c>
      <c r="Y95" s="335" t="s">
        <v>4229</v>
      </c>
      <c r="Z95" s="335" t="s">
        <v>131</v>
      </c>
      <c r="AA95" s="248">
        <v>425</v>
      </c>
      <c r="AB95" s="336">
        <v>249</v>
      </c>
      <c r="AC95" s="336">
        <v>58.588235294117702</v>
      </c>
      <c r="AD95" s="336">
        <v>281</v>
      </c>
      <c r="AE95" s="336">
        <v>66.117647058823493</v>
      </c>
      <c r="AF95" s="247" t="s">
        <v>4230</v>
      </c>
    </row>
    <row r="96" spans="1:32">
      <c r="A96" s="295">
        <v>87</v>
      </c>
      <c r="B96" s="584" t="s">
        <v>56</v>
      </c>
      <c r="C96" s="585">
        <v>2</v>
      </c>
      <c r="D96" s="585" t="s">
        <v>4202</v>
      </c>
      <c r="E96" s="585" t="s">
        <v>131</v>
      </c>
      <c r="F96" s="248">
        <v>425</v>
      </c>
      <c r="G96" s="247">
        <v>258</v>
      </c>
      <c r="H96" s="249">
        <v>60.705882352941174</v>
      </c>
      <c r="I96" s="247">
        <v>240</v>
      </c>
      <c r="J96" s="249">
        <v>56.470588235294116</v>
      </c>
      <c r="K96" s="250" t="s">
        <v>4203</v>
      </c>
      <c r="M96" s="227" t="str">
        <f t="shared" si="8"/>
        <v>K</v>
      </c>
      <c r="N96" s="227" t="str">
        <f t="shared" si="9"/>
        <v>K</v>
      </c>
      <c r="P96" s="227">
        <f t="shared" si="10"/>
        <v>60.705882352941174</v>
      </c>
      <c r="Q96" s="227">
        <f t="shared" si="11"/>
        <v>56.470588235294116</v>
      </c>
      <c r="S96" s="227" t="str">
        <f t="shared" si="12"/>
        <v>BETUL</v>
      </c>
      <c r="T96" s="227" t="str">
        <f t="shared" si="13"/>
        <v>BETUL</v>
      </c>
      <c r="U96" s="227" t="str">
        <f t="shared" si="14"/>
        <v>OKE</v>
      </c>
      <c r="V96" s="227" t="str">
        <f t="shared" si="15"/>
        <v>OKE</v>
      </c>
      <c r="W96" s="334" t="s">
        <v>57</v>
      </c>
      <c r="X96" s="335">
        <v>1</v>
      </c>
      <c r="Y96" s="335" t="s">
        <v>4231</v>
      </c>
      <c r="Z96" s="335" t="s">
        <v>131</v>
      </c>
      <c r="AA96" s="248">
        <v>425</v>
      </c>
      <c r="AB96" s="336">
        <v>229</v>
      </c>
      <c r="AC96" s="336">
        <v>53.882352941176499</v>
      </c>
      <c r="AD96" s="336">
        <v>228</v>
      </c>
      <c r="AE96" s="336">
        <v>53.647058823529399</v>
      </c>
      <c r="AF96" s="247" t="s">
        <v>4232</v>
      </c>
    </row>
    <row r="97" spans="1:32">
      <c r="A97" s="295">
        <v>88</v>
      </c>
      <c r="B97" s="584" t="s">
        <v>56</v>
      </c>
      <c r="C97" s="585">
        <v>3</v>
      </c>
      <c r="D97" s="585" t="s">
        <v>4221</v>
      </c>
      <c r="E97" s="585" t="s">
        <v>128</v>
      </c>
      <c r="F97" s="248">
        <v>385</v>
      </c>
      <c r="G97" s="247">
        <v>202</v>
      </c>
      <c r="H97" s="249">
        <v>52.467532467532465</v>
      </c>
      <c r="I97" s="247">
        <v>139</v>
      </c>
      <c r="J97" s="249">
        <v>36.103896103896105</v>
      </c>
      <c r="K97" s="250" t="s">
        <v>4222</v>
      </c>
      <c r="M97" s="227" t="str">
        <f t="shared" si="8"/>
        <v>K</v>
      </c>
      <c r="N97" s="227" t="str">
        <f t="shared" si="9"/>
        <v>K</v>
      </c>
      <c r="P97" s="227">
        <f t="shared" si="10"/>
        <v>52.467532467532465</v>
      </c>
      <c r="Q97" s="227">
        <f t="shared" si="11"/>
        <v>36.103896103896105</v>
      </c>
      <c r="S97" s="227" t="str">
        <f t="shared" si="12"/>
        <v>BETUL</v>
      </c>
      <c r="T97" s="227" t="str">
        <f t="shared" si="13"/>
        <v>BETUL</v>
      </c>
      <c r="U97" s="227" t="str">
        <f t="shared" si="14"/>
        <v>OKE</v>
      </c>
      <c r="V97" s="227" t="str">
        <f t="shared" si="15"/>
        <v>OKE</v>
      </c>
      <c r="W97" s="334" t="s">
        <v>57</v>
      </c>
      <c r="X97" s="335">
        <v>1</v>
      </c>
      <c r="Y97" s="335" t="s">
        <v>4233</v>
      </c>
      <c r="Z97" s="335" t="s">
        <v>131</v>
      </c>
      <c r="AA97" s="248">
        <v>425</v>
      </c>
      <c r="AB97" s="336">
        <v>139</v>
      </c>
      <c r="AC97" s="336">
        <v>32.705882352941202</v>
      </c>
      <c r="AD97" s="336">
        <v>165</v>
      </c>
      <c r="AE97" s="336">
        <v>38.823529411764703</v>
      </c>
      <c r="AF97" s="247" t="s">
        <v>4234</v>
      </c>
    </row>
    <row r="98" spans="1:32">
      <c r="A98" s="295">
        <v>89</v>
      </c>
      <c r="B98" s="584" t="s">
        <v>56</v>
      </c>
      <c r="C98" s="585">
        <v>3</v>
      </c>
      <c r="D98" s="585" t="s">
        <v>4223</v>
      </c>
      <c r="E98" s="585" t="s">
        <v>128</v>
      </c>
      <c r="F98" s="248">
        <v>385</v>
      </c>
      <c r="G98" s="247">
        <v>202</v>
      </c>
      <c r="H98" s="249">
        <v>52.467532467532465</v>
      </c>
      <c r="I98" s="247">
        <v>139</v>
      </c>
      <c r="J98" s="249">
        <v>36.103896103896105</v>
      </c>
      <c r="K98" s="250" t="s">
        <v>4222</v>
      </c>
      <c r="M98" s="227" t="str">
        <f t="shared" si="8"/>
        <v>K</v>
      </c>
      <c r="N98" s="227" t="str">
        <f t="shared" si="9"/>
        <v>K</v>
      </c>
      <c r="P98" s="227">
        <f t="shared" si="10"/>
        <v>52.467532467532465</v>
      </c>
      <c r="Q98" s="227">
        <f t="shared" si="11"/>
        <v>36.103896103896105</v>
      </c>
      <c r="S98" s="227" t="str">
        <f t="shared" si="12"/>
        <v>BETUL</v>
      </c>
      <c r="T98" s="227" t="str">
        <f t="shared" si="13"/>
        <v>BETUL</v>
      </c>
      <c r="U98" s="227" t="str">
        <f t="shared" si="14"/>
        <v>OKE</v>
      </c>
      <c r="V98" s="227" t="str">
        <f t="shared" si="15"/>
        <v>OKE</v>
      </c>
      <c r="W98" s="334" t="s">
        <v>57</v>
      </c>
      <c r="X98" s="335">
        <v>2</v>
      </c>
      <c r="Y98" s="335" t="s">
        <v>4235</v>
      </c>
      <c r="Z98" s="335" t="s">
        <v>128</v>
      </c>
      <c r="AA98" s="248">
        <v>358</v>
      </c>
      <c r="AB98" s="336">
        <v>66</v>
      </c>
      <c r="AC98" s="336">
        <v>18.435754189944099</v>
      </c>
      <c r="AD98" s="336">
        <v>116</v>
      </c>
      <c r="AE98" s="336">
        <v>32.402234636871498</v>
      </c>
      <c r="AF98" s="247" t="s">
        <v>4236</v>
      </c>
    </row>
    <row r="99" spans="1:32">
      <c r="A99" s="295">
        <v>90</v>
      </c>
      <c r="B99" s="584" t="s">
        <v>56</v>
      </c>
      <c r="C99" s="585">
        <v>3</v>
      </c>
      <c r="D99" s="585" t="s">
        <v>4224</v>
      </c>
      <c r="E99" s="585" t="s">
        <v>128</v>
      </c>
      <c r="F99" s="248">
        <v>385</v>
      </c>
      <c r="G99" s="247">
        <v>202</v>
      </c>
      <c r="H99" s="249">
        <v>52.467532467532465</v>
      </c>
      <c r="I99" s="247">
        <v>138</v>
      </c>
      <c r="J99" s="249">
        <v>35.844155844155843</v>
      </c>
      <c r="K99" s="250" t="s">
        <v>4222</v>
      </c>
      <c r="M99" s="227" t="str">
        <f t="shared" si="8"/>
        <v>K</v>
      </c>
      <c r="N99" s="227" t="str">
        <f t="shared" si="9"/>
        <v>K</v>
      </c>
      <c r="P99" s="227">
        <f t="shared" si="10"/>
        <v>52.467532467532465</v>
      </c>
      <c r="Q99" s="227">
        <f t="shared" si="11"/>
        <v>35.844155844155843</v>
      </c>
      <c r="S99" s="227" t="str">
        <f t="shared" si="12"/>
        <v>BETUL</v>
      </c>
      <c r="T99" s="227" t="str">
        <f t="shared" si="13"/>
        <v>BETUL</v>
      </c>
      <c r="U99" s="227" t="str">
        <f t="shared" si="14"/>
        <v>OKE</v>
      </c>
      <c r="V99" s="227" t="str">
        <f t="shared" si="15"/>
        <v>OKE</v>
      </c>
      <c r="W99" s="334" t="s">
        <v>57</v>
      </c>
      <c r="X99" s="335">
        <v>2</v>
      </c>
      <c r="Y99" s="335" t="s">
        <v>4237</v>
      </c>
      <c r="Z99" s="335" t="s">
        <v>128</v>
      </c>
      <c r="AA99" s="248">
        <v>425</v>
      </c>
      <c r="AB99" s="336">
        <v>121</v>
      </c>
      <c r="AC99" s="336">
        <v>28.470588235294102</v>
      </c>
      <c r="AD99" s="336">
        <v>129</v>
      </c>
      <c r="AE99" s="336">
        <v>30.352941176470601</v>
      </c>
      <c r="AF99" s="247" t="s">
        <v>4238</v>
      </c>
    </row>
    <row r="100" spans="1:32">
      <c r="A100" s="295">
        <v>91</v>
      </c>
      <c r="B100" s="584" t="s">
        <v>56</v>
      </c>
      <c r="C100" s="585">
        <v>3</v>
      </c>
      <c r="D100" s="585" t="s">
        <v>4217</v>
      </c>
      <c r="E100" s="585" t="s">
        <v>131</v>
      </c>
      <c r="F100" s="248">
        <v>385</v>
      </c>
      <c r="G100" s="247">
        <v>203</v>
      </c>
      <c r="H100" s="249">
        <v>52.72727272727272</v>
      </c>
      <c r="I100" s="247">
        <v>139</v>
      </c>
      <c r="J100" s="249">
        <v>36.103896103896105</v>
      </c>
      <c r="K100" s="250" t="s">
        <v>4218</v>
      </c>
      <c r="M100" s="227" t="str">
        <f t="shared" si="8"/>
        <v>K</v>
      </c>
      <c r="N100" s="227" t="str">
        <f t="shared" si="9"/>
        <v>K</v>
      </c>
      <c r="P100" s="227">
        <f t="shared" si="10"/>
        <v>52.72727272727272</v>
      </c>
      <c r="Q100" s="227">
        <f t="shared" si="11"/>
        <v>36.103896103896105</v>
      </c>
      <c r="S100" s="227" t="str">
        <f t="shared" si="12"/>
        <v>BETUL</v>
      </c>
      <c r="T100" s="227" t="str">
        <f t="shared" si="13"/>
        <v>BETUL</v>
      </c>
      <c r="U100" s="227" t="str">
        <f t="shared" si="14"/>
        <v>OKE</v>
      </c>
      <c r="V100" s="227" t="str">
        <f t="shared" si="15"/>
        <v>OKE</v>
      </c>
      <c r="W100" s="334" t="s">
        <v>57</v>
      </c>
      <c r="X100" s="335">
        <v>2</v>
      </c>
      <c r="Y100" s="335" t="s">
        <v>4239</v>
      </c>
      <c r="Z100" s="335" t="s">
        <v>128</v>
      </c>
      <c r="AA100" s="248">
        <v>240</v>
      </c>
      <c r="AB100" s="336">
        <v>1</v>
      </c>
      <c r="AC100" s="336">
        <v>0.41666666666666702</v>
      </c>
      <c r="AD100" s="336">
        <v>1</v>
      </c>
      <c r="AE100" s="336">
        <v>0.41666666666666702</v>
      </c>
      <c r="AF100" s="247" t="s">
        <v>4240</v>
      </c>
    </row>
    <row r="101" spans="1:32">
      <c r="A101" s="295">
        <v>92</v>
      </c>
      <c r="B101" s="584" t="s">
        <v>57</v>
      </c>
      <c r="C101" s="585">
        <v>1</v>
      </c>
      <c r="D101" s="585" t="s">
        <v>4229</v>
      </c>
      <c r="E101" s="585" t="s">
        <v>131</v>
      </c>
      <c r="F101" s="248">
        <v>425</v>
      </c>
      <c r="G101" s="247">
        <v>268</v>
      </c>
      <c r="H101" s="249">
        <v>63.058823529411768</v>
      </c>
      <c r="I101" s="247">
        <v>296</v>
      </c>
      <c r="J101" s="249">
        <v>69.647058823529406</v>
      </c>
      <c r="K101" s="250" t="s">
        <v>4230</v>
      </c>
      <c r="M101" s="227" t="str">
        <f t="shared" si="8"/>
        <v>K</v>
      </c>
      <c r="N101" s="227" t="str">
        <f t="shared" si="9"/>
        <v>K</v>
      </c>
      <c r="P101" s="227">
        <f t="shared" si="10"/>
        <v>63.058823529411768</v>
      </c>
      <c r="Q101" s="227">
        <f t="shared" si="11"/>
        <v>69.647058823529406</v>
      </c>
      <c r="S101" s="227" t="str">
        <f t="shared" si="12"/>
        <v>BETUL</v>
      </c>
      <c r="T101" s="227" t="str">
        <f t="shared" si="13"/>
        <v>BETUL</v>
      </c>
      <c r="U101" s="227" t="str">
        <f t="shared" si="14"/>
        <v>OKE</v>
      </c>
      <c r="V101" s="227" t="str">
        <f t="shared" si="15"/>
        <v>OKE</v>
      </c>
    </row>
    <row r="102" spans="1:32">
      <c r="A102" s="295">
        <v>93</v>
      </c>
      <c r="B102" s="584" t="s">
        <v>57</v>
      </c>
      <c r="C102" s="585">
        <v>1</v>
      </c>
      <c r="D102" s="585" t="s">
        <v>4231</v>
      </c>
      <c r="E102" s="585" t="s">
        <v>131</v>
      </c>
      <c r="F102" s="248">
        <v>425</v>
      </c>
      <c r="G102" s="247">
        <v>129</v>
      </c>
      <c r="H102" s="249">
        <v>30.352941176470587</v>
      </c>
      <c r="I102" s="247">
        <v>143</v>
      </c>
      <c r="J102" s="249">
        <v>33.647058823529413</v>
      </c>
      <c r="K102" s="250" t="s">
        <v>4232</v>
      </c>
      <c r="M102" s="227" t="str">
        <f t="shared" si="8"/>
        <v>K</v>
      </c>
      <c r="N102" s="227" t="str">
        <f t="shared" si="9"/>
        <v>K</v>
      </c>
      <c r="P102" s="227">
        <f t="shared" si="10"/>
        <v>30.352941176470587</v>
      </c>
      <c r="Q102" s="227">
        <f t="shared" si="11"/>
        <v>33.647058823529413</v>
      </c>
      <c r="S102" s="227" t="str">
        <f t="shared" si="12"/>
        <v>BETUL</v>
      </c>
      <c r="T102" s="227" t="str">
        <f t="shared" si="13"/>
        <v>BETUL</v>
      </c>
      <c r="U102" s="227" t="str">
        <f t="shared" si="14"/>
        <v>OKE</v>
      </c>
      <c r="V102" s="227" t="str">
        <f t="shared" si="15"/>
        <v>OKE</v>
      </c>
    </row>
    <row r="103" spans="1:32">
      <c r="A103" s="295">
        <v>94</v>
      </c>
      <c r="B103" s="584" t="s">
        <v>57</v>
      </c>
      <c r="C103" s="585">
        <v>1</v>
      </c>
      <c r="D103" s="585" t="s">
        <v>4225</v>
      </c>
      <c r="E103" s="585" t="s">
        <v>131</v>
      </c>
      <c r="F103" s="248">
        <v>425</v>
      </c>
      <c r="G103" s="247">
        <v>265</v>
      </c>
      <c r="H103" s="249">
        <v>62.352941176470587</v>
      </c>
      <c r="I103" s="247">
        <v>239</v>
      </c>
      <c r="J103" s="249">
        <v>56.235294117647058</v>
      </c>
      <c r="K103" s="250" t="s">
        <v>4226</v>
      </c>
      <c r="M103" s="227" t="str">
        <f t="shared" si="8"/>
        <v>K</v>
      </c>
      <c r="N103" s="227" t="str">
        <f t="shared" si="9"/>
        <v>K</v>
      </c>
      <c r="P103" s="227">
        <f t="shared" si="10"/>
        <v>62.352941176470587</v>
      </c>
      <c r="Q103" s="227">
        <f t="shared" si="11"/>
        <v>56.235294117647058</v>
      </c>
      <c r="S103" s="227" t="str">
        <f t="shared" si="12"/>
        <v>BETUL</v>
      </c>
      <c r="T103" s="227" t="str">
        <f t="shared" si="13"/>
        <v>BETUL</v>
      </c>
      <c r="U103" s="227" t="str">
        <f t="shared" si="14"/>
        <v>OKE</v>
      </c>
      <c r="V103" s="227" t="str">
        <f t="shared" si="15"/>
        <v>OKE</v>
      </c>
    </row>
    <row r="104" spans="1:32">
      <c r="A104" s="295">
        <v>95</v>
      </c>
      <c r="B104" s="584" t="s">
        <v>57</v>
      </c>
      <c r="C104" s="585">
        <v>1</v>
      </c>
      <c r="D104" s="585" t="s">
        <v>4227</v>
      </c>
      <c r="E104" s="585" t="s">
        <v>131</v>
      </c>
      <c r="F104" s="248">
        <v>425</v>
      </c>
      <c r="G104" s="247">
        <v>122</v>
      </c>
      <c r="H104" s="249">
        <v>28.705882352941174</v>
      </c>
      <c r="I104" s="247">
        <v>122</v>
      </c>
      <c r="J104" s="249">
        <v>28.705882352941174</v>
      </c>
      <c r="K104" s="250" t="s">
        <v>4228</v>
      </c>
      <c r="M104" s="227" t="str">
        <f t="shared" si="8"/>
        <v>K</v>
      </c>
      <c r="N104" s="227" t="str">
        <f t="shared" si="9"/>
        <v>K</v>
      </c>
      <c r="P104" s="227">
        <f t="shared" si="10"/>
        <v>28.705882352941174</v>
      </c>
      <c r="Q104" s="227">
        <f t="shared" si="11"/>
        <v>28.705882352941174</v>
      </c>
      <c r="S104" s="227" t="str">
        <f t="shared" si="12"/>
        <v>BETUL</v>
      </c>
      <c r="T104" s="227" t="str">
        <f t="shared" si="13"/>
        <v>BETUL</v>
      </c>
      <c r="U104" s="227" t="str">
        <f t="shared" si="14"/>
        <v>OKE</v>
      </c>
      <c r="V104" s="227" t="str">
        <f t="shared" si="15"/>
        <v>OKE</v>
      </c>
    </row>
    <row r="105" spans="1:32">
      <c r="A105" s="295">
        <v>96</v>
      </c>
      <c r="B105" s="584" t="s">
        <v>57</v>
      </c>
      <c r="C105" s="585">
        <v>1</v>
      </c>
      <c r="D105" s="585" t="s">
        <v>4233</v>
      </c>
      <c r="E105" s="585" t="s">
        <v>131</v>
      </c>
      <c r="F105" s="248">
        <v>425</v>
      </c>
      <c r="G105" s="247">
        <v>209</v>
      </c>
      <c r="H105" s="249">
        <v>49.176470588235297</v>
      </c>
      <c r="I105" s="247">
        <v>203</v>
      </c>
      <c r="J105" s="249">
        <v>47.764705882352942</v>
      </c>
      <c r="K105" s="250" t="s">
        <v>4234</v>
      </c>
      <c r="M105" s="227" t="str">
        <f t="shared" si="8"/>
        <v>K</v>
      </c>
      <c r="N105" s="227" t="str">
        <f t="shared" si="9"/>
        <v>K</v>
      </c>
      <c r="P105" s="227">
        <f t="shared" si="10"/>
        <v>49.176470588235297</v>
      </c>
      <c r="Q105" s="227">
        <f t="shared" si="11"/>
        <v>47.764705882352942</v>
      </c>
      <c r="S105" s="227" t="str">
        <f t="shared" si="12"/>
        <v>BETUL</v>
      </c>
      <c r="T105" s="227" t="str">
        <f t="shared" si="13"/>
        <v>BETUL</v>
      </c>
      <c r="U105" s="227" t="str">
        <f t="shared" si="14"/>
        <v>OKE</v>
      </c>
      <c r="V105" s="227" t="str">
        <f t="shared" si="15"/>
        <v>OKE</v>
      </c>
    </row>
    <row r="106" spans="1:32">
      <c r="A106" s="295">
        <v>97</v>
      </c>
      <c r="B106" s="584" t="s">
        <v>57</v>
      </c>
      <c r="C106" s="585">
        <v>2</v>
      </c>
      <c r="D106" s="585" t="s">
        <v>4237</v>
      </c>
      <c r="E106" s="585" t="s">
        <v>128</v>
      </c>
      <c r="F106" s="248">
        <v>425</v>
      </c>
      <c r="G106" s="247">
        <v>202</v>
      </c>
      <c r="H106" s="249">
        <v>47.529411764705884</v>
      </c>
      <c r="I106" s="247">
        <v>165</v>
      </c>
      <c r="J106" s="249">
        <v>38.82352941176471</v>
      </c>
      <c r="K106" s="250" t="s">
        <v>4238</v>
      </c>
      <c r="M106" s="227" t="str">
        <f t="shared" si="8"/>
        <v>K</v>
      </c>
      <c r="N106" s="227" t="str">
        <f t="shared" si="9"/>
        <v>K</v>
      </c>
      <c r="P106" s="227">
        <f t="shared" si="10"/>
        <v>47.529411764705884</v>
      </c>
      <c r="Q106" s="227">
        <f t="shared" si="11"/>
        <v>38.82352941176471</v>
      </c>
      <c r="S106" s="227" t="str">
        <f t="shared" si="12"/>
        <v>BETUL</v>
      </c>
      <c r="T106" s="227" t="str">
        <f t="shared" si="13"/>
        <v>BETUL</v>
      </c>
      <c r="U106" s="227" t="str">
        <f t="shared" si="14"/>
        <v>OKE</v>
      </c>
      <c r="V106" s="227" t="str">
        <f t="shared" si="15"/>
        <v>OKE</v>
      </c>
    </row>
    <row r="107" spans="1:32">
      <c r="A107" s="295">
        <v>98</v>
      </c>
      <c r="B107" s="584" t="s">
        <v>57</v>
      </c>
      <c r="C107" s="585">
        <v>2</v>
      </c>
      <c r="D107" s="585" t="s">
        <v>4235</v>
      </c>
      <c r="E107" s="585" t="s">
        <v>128</v>
      </c>
      <c r="F107" s="248">
        <v>358</v>
      </c>
      <c r="G107" s="247">
        <v>182</v>
      </c>
      <c r="H107" s="249">
        <v>50.837988826815639</v>
      </c>
      <c r="I107" s="247">
        <v>185</v>
      </c>
      <c r="J107" s="249">
        <v>51.675977653631286</v>
      </c>
      <c r="K107" s="250" t="s">
        <v>4236</v>
      </c>
      <c r="M107" s="227" t="str">
        <f t="shared" si="8"/>
        <v>K</v>
      </c>
      <c r="N107" s="227" t="str">
        <f t="shared" si="9"/>
        <v>K</v>
      </c>
      <c r="P107" s="227">
        <f t="shared" si="10"/>
        <v>50.837988826815639</v>
      </c>
      <c r="Q107" s="227">
        <f t="shared" si="11"/>
        <v>51.675977653631286</v>
      </c>
      <c r="S107" s="227" t="str">
        <f t="shared" si="12"/>
        <v>BETUL</v>
      </c>
      <c r="T107" s="227" t="str">
        <f t="shared" si="13"/>
        <v>BETUL</v>
      </c>
      <c r="U107" s="227" t="str">
        <f t="shared" si="14"/>
        <v>OKE</v>
      </c>
      <c r="V107" s="227" t="str">
        <f t="shared" si="15"/>
        <v>OKE</v>
      </c>
    </row>
    <row r="108" spans="1:32">
      <c r="A108" s="295">
        <v>99</v>
      </c>
      <c r="B108" s="584" t="s">
        <v>57</v>
      </c>
      <c r="C108" s="585">
        <v>2</v>
      </c>
      <c r="D108" s="585" t="s">
        <v>4239</v>
      </c>
      <c r="E108" s="585" t="s">
        <v>128</v>
      </c>
      <c r="F108" s="248">
        <v>300</v>
      </c>
      <c r="G108" s="247">
        <v>146</v>
      </c>
      <c r="H108" s="249">
        <v>48.666666666666671</v>
      </c>
      <c r="I108" s="247">
        <v>130</v>
      </c>
      <c r="J108" s="249">
        <v>43.333333333333336</v>
      </c>
      <c r="K108" s="250" t="s">
        <v>4240</v>
      </c>
      <c r="M108" s="227" t="str">
        <f t="shared" si="8"/>
        <v>K</v>
      </c>
      <c r="N108" s="227" t="str">
        <f t="shared" si="9"/>
        <v>K</v>
      </c>
      <c r="P108" s="227">
        <f t="shared" si="10"/>
        <v>48.666666666666671</v>
      </c>
      <c r="Q108" s="227">
        <f t="shared" si="11"/>
        <v>43.333333333333336</v>
      </c>
      <c r="S108" s="227" t="str">
        <f t="shared" si="12"/>
        <v>BETUL</v>
      </c>
      <c r="T108" s="227" t="str">
        <f t="shared" si="13"/>
        <v>BETUL</v>
      </c>
      <c r="U108" s="227" t="str">
        <f t="shared" si="14"/>
        <v>OKE</v>
      </c>
      <c r="V108" s="227" t="str">
        <f t="shared" si="15"/>
        <v>OKE</v>
      </c>
    </row>
  </sheetData>
  <autoFilter ref="G9:J106" xr:uid="{00000000-0009-0000-0000-000018000000}"/>
  <mergeCells count="14">
    <mergeCell ref="G7:J7"/>
    <mergeCell ref="K7:K9"/>
    <mergeCell ref="G8:H8"/>
    <mergeCell ref="I8:J8"/>
    <mergeCell ref="A3:K3"/>
    <mergeCell ref="A4:K4"/>
    <mergeCell ref="A5:K5"/>
    <mergeCell ref="A6:K6"/>
    <mergeCell ref="A7:A9"/>
    <mergeCell ref="B7:B9"/>
    <mergeCell ref="C7:C9"/>
    <mergeCell ref="D7:D9"/>
    <mergeCell ref="E7:E9"/>
    <mergeCell ref="F7:F9"/>
  </mergeCells>
  <conditionalFormatting sqref="K79">
    <cfRule type="containsText" dxfId="109" priority="1" operator="containsText" text="RENCANA">
      <formula>NOT(ISERROR(SEARCH("RENCANA",K79)))</formula>
    </cfRule>
  </conditionalFormatting>
  <printOptions horizontalCentered="1"/>
  <pageMargins left="0" right="0" top="0" bottom="0" header="0" footer="0"/>
  <pageSetup paperSize="9" scale="85" firstPageNumber="24" orientation="portrait" useFirstPageNumber="1" r:id="rId1"/>
  <headerFooter alignWithMargins="0"/>
  <rowBreaks count="1" manualBreakCount="1">
    <brk id="68" max="10"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49BFA-4445-47BD-B326-5FE80CEFA9AB}">
  <sheetPr>
    <tabColor rgb="FF00FF00"/>
  </sheetPr>
  <dimension ref="A2:BT142"/>
  <sheetViews>
    <sheetView view="pageBreakPreview" zoomScaleNormal="100" zoomScaleSheetLayoutView="100" workbookViewId="0">
      <selection activeCell="B10" sqref="B10:K75"/>
    </sheetView>
  </sheetViews>
  <sheetFormatPr baseColWidth="10" defaultColWidth="9.1640625" defaultRowHeight="13"/>
  <cols>
    <col min="1" max="1" width="6.5" customWidth="1"/>
    <col min="2" max="2" width="12.5" customWidth="1"/>
    <col min="3" max="3" width="4.6640625" customWidth="1"/>
    <col min="4" max="4" width="12.33203125" customWidth="1"/>
    <col min="5" max="5" width="6.33203125" customWidth="1"/>
    <col min="6" max="6" width="5.1640625" customWidth="1"/>
    <col min="7" max="7" width="5.5" customWidth="1"/>
    <col min="8" max="8" width="4.5" customWidth="1"/>
    <col min="9" max="9" width="5.5" customWidth="1"/>
    <col min="10" max="10" width="4.6640625" customWidth="1"/>
    <col min="11" max="11" width="49.16406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2" spans="1:72" ht="9" customHeight="1"/>
    <row r="3" spans="1:72" ht="18">
      <c r="A3" s="962" t="s">
        <v>626</v>
      </c>
      <c r="B3" s="962"/>
      <c r="C3" s="962"/>
      <c r="D3" s="962"/>
      <c r="E3" s="962"/>
      <c r="F3" s="962"/>
      <c r="G3" s="962"/>
      <c r="H3" s="962"/>
      <c r="I3" s="962"/>
      <c r="J3" s="962"/>
      <c r="K3" s="962"/>
    </row>
    <row r="4" spans="1:72" ht="18">
      <c r="A4" s="962" t="s">
        <v>4241</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10.5" customHeight="1" thickBot="1">
      <c r="A6" s="960"/>
      <c r="B6" s="960"/>
      <c r="C6" s="960"/>
      <c r="D6" s="960"/>
      <c r="E6" s="1043"/>
      <c r="F6" s="960"/>
      <c r="G6" s="960"/>
      <c r="H6" s="960"/>
      <c r="I6" s="960"/>
      <c r="J6" s="960"/>
      <c r="K6" s="104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row>
    <row r="10" spans="1:72">
      <c r="A10" s="279">
        <v>1</v>
      </c>
      <c r="B10" s="584" t="s">
        <v>59</v>
      </c>
      <c r="C10" s="585">
        <v>2</v>
      </c>
      <c r="D10" s="585" t="s">
        <v>4244</v>
      </c>
      <c r="E10" s="585" t="s">
        <v>131</v>
      </c>
      <c r="F10" s="248">
        <v>437</v>
      </c>
      <c r="G10" s="247">
        <v>192</v>
      </c>
      <c r="H10" s="249">
        <v>43.935926773455378</v>
      </c>
      <c r="I10" s="247">
        <v>196</v>
      </c>
      <c r="J10" s="249">
        <v>44.851258581235697</v>
      </c>
      <c r="K10" s="250" t="s">
        <v>4245</v>
      </c>
      <c r="M10" s="178" t="str">
        <f t="shared" ref="M10:M73" si="0">IF(H10&gt;=80,"B","K")</f>
        <v>K</v>
      </c>
      <c r="N10" s="178" t="str">
        <f t="shared" ref="N10:N73" si="1">IF(J10&gt;=80,"B","K")</f>
        <v>K</v>
      </c>
      <c r="O10" s="178"/>
      <c r="P10" s="184">
        <f t="shared" ref="P10:P73" si="2">(G10/F10)*100</f>
        <v>43.935926773455378</v>
      </c>
      <c r="Q10" s="184">
        <f t="shared" ref="Q10:Q73" si="3">(I10/F10)*100</f>
        <v>44.851258581235697</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337" t="s">
        <v>59</v>
      </c>
      <c r="X10" s="338">
        <v>2</v>
      </c>
      <c r="Y10" s="338" t="s">
        <v>4242</v>
      </c>
      <c r="Z10" s="338" t="s">
        <v>131</v>
      </c>
      <c r="AA10" s="248">
        <v>372</v>
      </c>
      <c r="AB10" s="339">
        <v>188</v>
      </c>
      <c r="AC10" s="339">
        <v>50.537634408602202</v>
      </c>
      <c r="AD10" s="339">
        <v>217</v>
      </c>
      <c r="AE10" s="339">
        <v>58.3333333333333</v>
      </c>
      <c r="AF10" s="247" t="s">
        <v>4243</v>
      </c>
    </row>
    <row r="11" spans="1:72">
      <c r="A11" s="279">
        <v>2</v>
      </c>
      <c r="B11" s="584" t="s">
        <v>59</v>
      </c>
      <c r="C11" s="585">
        <v>2</v>
      </c>
      <c r="D11" s="585" t="s">
        <v>4246</v>
      </c>
      <c r="E11" s="585" t="s">
        <v>131</v>
      </c>
      <c r="F11" s="248">
        <v>372</v>
      </c>
      <c r="G11" s="247">
        <v>256</v>
      </c>
      <c r="H11" s="249">
        <v>68.817204301075279</v>
      </c>
      <c r="I11" s="247">
        <v>199</v>
      </c>
      <c r="J11" s="249">
        <v>53.494623655913976</v>
      </c>
      <c r="K11" s="250" t="s">
        <v>4247</v>
      </c>
      <c r="M11" s="178" t="str">
        <f t="shared" si="0"/>
        <v>K</v>
      </c>
      <c r="N11" s="178" t="str">
        <f t="shared" si="1"/>
        <v>K</v>
      </c>
      <c r="O11" s="178"/>
      <c r="P11" s="184">
        <f t="shared" si="2"/>
        <v>68.817204301075279</v>
      </c>
      <c r="Q11" s="184">
        <f t="shared" si="3"/>
        <v>53.494623655913976</v>
      </c>
      <c r="R11" s="180"/>
      <c r="S11" s="180" t="str">
        <f t="shared" si="4"/>
        <v>BETUL</v>
      </c>
      <c r="T11" s="180" t="str">
        <f t="shared" si="5"/>
        <v>BETUL</v>
      </c>
      <c r="U11" s="180" t="str">
        <f t="shared" si="6"/>
        <v>OKE</v>
      </c>
      <c r="V11" s="180" t="str">
        <f t="shared" si="7"/>
        <v>OKE</v>
      </c>
      <c r="W11" s="337" t="s">
        <v>59</v>
      </c>
      <c r="X11" s="338">
        <v>2</v>
      </c>
      <c r="Y11" s="338" t="s">
        <v>4244</v>
      </c>
      <c r="Z11" s="338" t="s">
        <v>128</v>
      </c>
      <c r="AA11" s="248">
        <v>437</v>
      </c>
      <c r="AB11" s="339">
        <v>176</v>
      </c>
      <c r="AC11" s="339">
        <v>40.274599542334101</v>
      </c>
      <c r="AD11" s="339">
        <v>114</v>
      </c>
      <c r="AE11" s="339">
        <v>26.086956521739101</v>
      </c>
      <c r="AF11" s="247" t="s">
        <v>4245</v>
      </c>
    </row>
    <row r="12" spans="1:72">
      <c r="A12" s="279">
        <v>3</v>
      </c>
      <c r="B12" s="584" t="s">
        <v>59</v>
      </c>
      <c r="C12" s="585">
        <v>2</v>
      </c>
      <c r="D12" s="585" t="s">
        <v>4248</v>
      </c>
      <c r="E12" s="585" t="s">
        <v>131</v>
      </c>
      <c r="F12" s="248">
        <v>372</v>
      </c>
      <c r="G12" s="247">
        <v>139</v>
      </c>
      <c r="H12" s="249">
        <v>37.365591397849464</v>
      </c>
      <c r="I12" s="247">
        <v>133</v>
      </c>
      <c r="J12" s="249">
        <v>35.752688172043015</v>
      </c>
      <c r="K12" s="250" t="s">
        <v>4249</v>
      </c>
      <c r="M12" s="178" t="str">
        <f t="shared" si="0"/>
        <v>K</v>
      </c>
      <c r="N12" s="178" t="str">
        <f t="shared" si="1"/>
        <v>K</v>
      </c>
      <c r="O12" s="178"/>
      <c r="P12" s="184">
        <f t="shared" si="2"/>
        <v>37.365591397849464</v>
      </c>
      <c r="Q12" s="184">
        <f t="shared" si="3"/>
        <v>35.752688172043015</v>
      </c>
      <c r="R12" s="180"/>
      <c r="S12" s="180" t="str">
        <f t="shared" si="4"/>
        <v>BETUL</v>
      </c>
      <c r="T12" s="180" t="str">
        <f t="shared" si="5"/>
        <v>BETUL</v>
      </c>
      <c r="U12" s="180" t="str">
        <f t="shared" si="6"/>
        <v>OKE</v>
      </c>
      <c r="V12" s="180" t="str">
        <f t="shared" si="7"/>
        <v>OKE</v>
      </c>
      <c r="W12" s="337" t="s">
        <v>59</v>
      </c>
      <c r="X12" s="338">
        <v>2</v>
      </c>
      <c r="Y12" s="338" t="s">
        <v>4246</v>
      </c>
      <c r="Z12" s="338" t="s">
        <v>131</v>
      </c>
      <c r="AA12" s="248">
        <v>372</v>
      </c>
      <c r="AB12" s="339">
        <v>45</v>
      </c>
      <c r="AC12" s="339">
        <v>12.0967741935484</v>
      </c>
      <c r="AD12" s="339">
        <v>42</v>
      </c>
      <c r="AE12" s="339">
        <v>11.290322580645199</v>
      </c>
      <c r="AF12" s="247" t="s">
        <v>4247</v>
      </c>
    </row>
    <row r="13" spans="1:72">
      <c r="A13" s="279">
        <v>4</v>
      </c>
      <c r="B13" s="584" t="s">
        <v>59</v>
      </c>
      <c r="C13" s="585">
        <v>2</v>
      </c>
      <c r="D13" s="585" t="s">
        <v>4250</v>
      </c>
      <c r="E13" s="585" t="s">
        <v>131</v>
      </c>
      <c r="F13" s="248">
        <v>372</v>
      </c>
      <c r="G13" s="247">
        <v>179</v>
      </c>
      <c r="H13" s="249">
        <v>48.118279569892472</v>
      </c>
      <c r="I13" s="247">
        <v>170</v>
      </c>
      <c r="J13" s="249">
        <v>45.698924731182792</v>
      </c>
      <c r="K13" s="250" t="s">
        <v>4251</v>
      </c>
      <c r="M13" s="178" t="str">
        <f t="shared" si="0"/>
        <v>K</v>
      </c>
      <c r="N13" s="178" t="str">
        <f t="shared" si="1"/>
        <v>K</v>
      </c>
      <c r="O13" s="178"/>
      <c r="P13" s="184">
        <f t="shared" si="2"/>
        <v>48.118279569892472</v>
      </c>
      <c r="Q13" s="184">
        <f t="shared" si="3"/>
        <v>45.698924731182792</v>
      </c>
      <c r="R13" s="180"/>
      <c r="S13" s="180" t="str">
        <f t="shared" si="4"/>
        <v>BETUL</v>
      </c>
      <c r="T13" s="180" t="str">
        <f t="shared" si="5"/>
        <v>BETUL</v>
      </c>
      <c r="U13" s="180" t="str">
        <f t="shared" si="6"/>
        <v>OKE</v>
      </c>
      <c r="V13" s="180" t="str">
        <f t="shared" si="7"/>
        <v>OKE</v>
      </c>
      <c r="W13" s="337" t="s">
        <v>59</v>
      </c>
      <c r="X13" s="338">
        <v>2</v>
      </c>
      <c r="Y13" s="338" t="s">
        <v>4248</v>
      </c>
      <c r="Z13" s="338" t="s">
        <v>131</v>
      </c>
      <c r="AA13" s="248">
        <v>372</v>
      </c>
      <c r="AB13" s="339">
        <v>109</v>
      </c>
      <c r="AC13" s="339">
        <v>29.3010752688172</v>
      </c>
      <c r="AD13" s="339">
        <v>120</v>
      </c>
      <c r="AE13" s="339">
        <v>32.258064516128997</v>
      </c>
      <c r="AF13" s="247" t="s">
        <v>4249</v>
      </c>
    </row>
    <row r="14" spans="1:72">
      <c r="A14" s="279">
        <v>5</v>
      </c>
      <c r="B14" s="584" t="s">
        <v>59</v>
      </c>
      <c r="C14" s="585">
        <v>2</v>
      </c>
      <c r="D14" s="585" t="s">
        <v>4252</v>
      </c>
      <c r="E14" s="585" t="s">
        <v>131</v>
      </c>
      <c r="F14" s="248">
        <v>372</v>
      </c>
      <c r="G14" s="247">
        <v>85</v>
      </c>
      <c r="H14" s="249">
        <v>22.849462365591396</v>
      </c>
      <c r="I14" s="247">
        <v>122</v>
      </c>
      <c r="J14" s="249">
        <v>32.795698924731184</v>
      </c>
      <c r="K14" s="250" t="s">
        <v>4253</v>
      </c>
      <c r="M14" s="178" t="str">
        <f t="shared" si="0"/>
        <v>K</v>
      </c>
      <c r="N14" s="178" t="str">
        <f t="shared" si="1"/>
        <v>K</v>
      </c>
      <c r="O14" s="178"/>
      <c r="P14" s="184">
        <f t="shared" si="2"/>
        <v>22.849462365591396</v>
      </c>
      <c r="Q14" s="184">
        <f t="shared" si="3"/>
        <v>32.795698924731184</v>
      </c>
      <c r="R14" s="180"/>
      <c r="S14" s="180" t="str">
        <f t="shared" si="4"/>
        <v>BETUL</v>
      </c>
      <c r="T14" s="180" t="str">
        <f t="shared" si="5"/>
        <v>BETUL</v>
      </c>
      <c r="U14" s="180" t="str">
        <f t="shared" si="6"/>
        <v>OKE</v>
      </c>
      <c r="V14" s="180" t="str">
        <f t="shared" si="7"/>
        <v>OKE</v>
      </c>
      <c r="W14" s="337" t="s">
        <v>59</v>
      </c>
      <c r="X14" s="338">
        <v>2</v>
      </c>
      <c r="Y14" s="338" t="s">
        <v>4250</v>
      </c>
      <c r="Z14" s="338" t="s">
        <v>131</v>
      </c>
      <c r="AA14" s="248">
        <v>372</v>
      </c>
      <c r="AB14" s="339">
        <v>180</v>
      </c>
      <c r="AC14" s="339">
        <v>48.387096774193601</v>
      </c>
      <c r="AD14" s="339">
        <v>176</v>
      </c>
      <c r="AE14" s="339">
        <v>47.311827956989198</v>
      </c>
      <c r="AF14" s="247" t="s">
        <v>4251</v>
      </c>
    </row>
    <row r="15" spans="1:72">
      <c r="A15" s="279">
        <v>6</v>
      </c>
      <c r="B15" s="584" t="s">
        <v>59</v>
      </c>
      <c r="C15" s="585">
        <v>2</v>
      </c>
      <c r="D15" s="585" t="s">
        <v>4254</v>
      </c>
      <c r="E15" s="585" t="s">
        <v>131</v>
      </c>
      <c r="F15" s="248">
        <v>372</v>
      </c>
      <c r="G15" s="247">
        <v>93</v>
      </c>
      <c r="H15" s="249">
        <v>25</v>
      </c>
      <c r="I15" s="247">
        <v>204</v>
      </c>
      <c r="J15" s="249">
        <v>54.838709677419352</v>
      </c>
      <c r="K15" s="250" t="s">
        <v>4255</v>
      </c>
      <c r="M15" s="178" t="str">
        <f t="shared" si="0"/>
        <v>K</v>
      </c>
      <c r="N15" s="178" t="str">
        <f t="shared" si="1"/>
        <v>K</v>
      </c>
      <c r="O15" s="178"/>
      <c r="P15" s="184">
        <f t="shared" si="2"/>
        <v>25</v>
      </c>
      <c r="Q15" s="184">
        <f t="shared" si="3"/>
        <v>54.838709677419352</v>
      </c>
      <c r="R15" s="180"/>
      <c r="S15" s="180" t="str">
        <f t="shared" si="4"/>
        <v>BETUL</v>
      </c>
      <c r="T15" s="180" t="str">
        <f t="shared" si="5"/>
        <v>BETUL</v>
      </c>
      <c r="U15" s="180" t="str">
        <f t="shared" si="6"/>
        <v>OKE</v>
      </c>
      <c r="V15" s="180" t="str">
        <f t="shared" si="7"/>
        <v>OKE</v>
      </c>
      <c r="W15" s="337" t="s">
        <v>59</v>
      </c>
      <c r="X15" s="338">
        <v>2</v>
      </c>
      <c r="Y15" s="338" t="s">
        <v>4252</v>
      </c>
      <c r="Z15" s="338" t="s">
        <v>131</v>
      </c>
      <c r="AA15" s="248">
        <v>372</v>
      </c>
      <c r="AB15" s="339">
        <v>169</v>
      </c>
      <c r="AC15" s="339">
        <v>45.430107526881699</v>
      </c>
      <c r="AD15" s="339">
        <v>78</v>
      </c>
      <c r="AE15" s="339">
        <v>20.9677419354839</v>
      </c>
      <c r="AF15" s="247" t="s">
        <v>4253</v>
      </c>
    </row>
    <row r="16" spans="1:72">
      <c r="A16" s="279">
        <v>7</v>
      </c>
      <c r="B16" s="584" t="s">
        <v>59</v>
      </c>
      <c r="C16" s="585">
        <v>2</v>
      </c>
      <c r="D16" s="585" t="s">
        <v>4281</v>
      </c>
      <c r="E16" s="585" t="s">
        <v>131</v>
      </c>
      <c r="F16" s="248">
        <v>372</v>
      </c>
      <c r="G16" s="247">
        <v>158</v>
      </c>
      <c r="H16" s="249">
        <v>42.473118279569896</v>
      </c>
      <c r="I16" s="247">
        <v>150</v>
      </c>
      <c r="J16" s="249">
        <v>40.322580645161288</v>
      </c>
      <c r="K16" s="250" t="s">
        <v>4282</v>
      </c>
      <c r="M16" s="178" t="str">
        <f t="shared" si="0"/>
        <v>K</v>
      </c>
      <c r="N16" s="178" t="str">
        <f t="shared" si="1"/>
        <v>K</v>
      </c>
      <c r="O16" s="178"/>
      <c r="P16" s="184">
        <f t="shared" si="2"/>
        <v>42.473118279569896</v>
      </c>
      <c r="Q16" s="184">
        <f t="shared" si="3"/>
        <v>40.322580645161288</v>
      </c>
      <c r="R16" s="180"/>
      <c r="S16" s="180" t="str">
        <f t="shared" si="4"/>
        <v>BETUL</v>
      </c>
      <c r="T16" s="180" t="str">
        <f t="shared" si="5"/>
        <v>BETUL</v>
      </c>
      <c r="U16" s="180" t="str">
        <f t="shared" si="6"/>
        <v>OKE</v>
      </c>
      <c r="V16" s="180" t="str">
        <f t="shared" si="7"/>
        <v>OKE</v>
      </c>
      <c r="W16" s="337" t="s">
        <v>59</v>
      </c>
      <c r="X16" s="338">
        <v>2</v>
      </c>
      <c r="Y16" s="338" t="s">
        <v>4254</v>
      </c>
      <c r="Z16" s="338" t="s">
        <v>131</v>
      </c>
      <c r="AA16" s="248">
        <v>372</v>
      </c>
      <c r="AB16" s="339">
        <v>72</v>
      </c>
      <c r="AC16" s="339">
        <v>19.354838709677399</v>
      </c>
      <c r="AD16" s="339">
        <v>72</v>
      </c>
      <c r="AE16" s="339">
        <v>19.354838709677399</v>
      </c>
      <c r="AF16" s="247" t="s">
        <v>4255</v>
      </c>
    </row>
    <row r="17" spans="1:32">
      <c r="A17" s="279">
        <v>8</v>
      </c>
      <c r="B17" s="584" t="s">
        <v>59</v>
      </c>
      <c r="C17" s="585">
        <v>2</v>
      </c>
      <c r="D17" s="585" t="s">
        <v>4256</v>
      </c>
      <c r="E17" s="585" t="s">
        <v>128</v>
      </c>
      <c r="F17" s="248">
        <v>400</v>
      </c>
      <c r="G17" s="247">
        <v>190</v>
      </c>
      <c r="H17" s="249">
        <v>47.5</v>
      </c>
      <c r="I17" s="247">
        <v>175</v>
      </c>
      <c r="J17" s="249">
        <v>43.75</v>
      </c>
      <c r="K17" s="250" t="s">
        <v>4257</v>
      </c>
      <c r="M17" s="178" t="str">
        <f t="shared" si="0"/>
        <v>K</v>
      </c>
      <c r="N17" s="178" t="str">
        <f t="shared" si="1"/>
        <v>K</v>
      </c>
      <c r="O17" s="178"/>
      <c r="P17" s="184">
        <f t="shared" si="2"/>
        <v>47.5</v>
      </c>
      <c r="Q17" s="184">
        <f t="shared" si="3"/>
        <v>43.75</v>
      </c>
      <c r="R17" s="180"/>
      <c r="S17" s="180" t="str">
        <f t="shared" si="4"/>
        <v>BETUL</v>
      </c>
      <c r="T17" s="180" t="str">
        <f t="shared" si="5"/>
        <v>BETUL</v>
      </c>
      <c r="U17" s="180" t="str">
        <f t="shared" si="6"/>
        <v>OKE</v>
      </c>
      <c r="V17" s="180" t="str">
        <f t="shared" si="7"/>
        <v>OKE</v>
      </c>
      <c r="W17" s="337" t="s">
        <v>59</v>
      </c>
      <c r="X17" s="338">
        <v>3</v>
      </c>
      <c r="Y17" s="338" t="s">
        <v>4258</v>
      </c>
      <c r="Z17" s="338" t="s">
        <v>131</v>
      </c>
      <c r="AA17" s="248">
        <v>372</v>
      </c>
      <c r="AB17" s="339">
        <v>157</v>
      </c>
      <c r="AC17" s="339">
        <v>42.204301075268802</v>
      </c>
      <c r="AD17" s="339">
        <v>185</v>
      </c>
      <c r="AE17" s="339">
        <v>49.731182795698899</v>
      </c>
      <c r="AF17" s="247" t="s">
        <v>4259</v>
      </c>
    </row>
    <row r="18" spans="1:32">
      <c r="A18" s="279">
        <v>9</v>
      </c>
      <c r="B18" s="584" t="s">
        <v>59</v>
      </c>
      <c r="C18" s="585">
        <v>3</v>
      </c>
      <c r="D18" s="585" t="s">
        <v>4258</v>
      </c>
      <c r="E18" s="585" t="s">
        <v>131</v>
      </c>
      <c r="F18" s="248">
        <v>372</v>
      </c>
      <c r="G18" s="247">
        <v>199</v>
      </c>
      <c r="H18" s="249">
        <v>53.494623655913976</v>
      </c>
      <c r="I18" s="247">
        <v>201</v>
      </c>
      <c r="J18" s="249">
        <v>54.032258064516128</v>
      </c>
      <c r="K18" s="250" t="s">
        <v>4259</v>
      </c>
      <c r="M18" s="178" t="str">
        <f t="shared" si="0"/>
        <v>K</v>
      </c>
      <c r="N18" s="178" t="str">
        <f t="shared" si="1"/>
        <v>K</v>
      </c>
      <c r="O18" s="178"/>
      <c r="P18" s="184">
        <f t="shared" si="2"/>
        <v>53.494623655913976</v>
      </c>
      <c r="Q18" s="184">
        <f t="shared" si="3"/>
        <v>54.032258064516128</v>
      </c>
      <c r="R18" s="180"/>
      <c r="S18" s="180" t="str">
        <f t="shared" si="4"/>
        <v>BETUL</v>
      </c>
      <c r="T18" s="180" t="str">
        <f t="shared" si="5"/>
        <v>BETUL</v>
      </c>
      <c r="U18" s="180" t="str">
        <f t="shared" si="6"/>
        <v>OKE</v>
      </c>
      <c r="V18" s="180" t="str">
        <f t="shared" si="7"/>
        <v>OKE</v>
      </c>
      <c r="W18" s="337" t="s">
        <v>59</v>
      </c>
      <c r="X18" s="338">
        <v>3</v>
      </c>
      <c r="Y18" s="338" t="s">
        <v>4260</v>
      </c>
      <c r="Z18" s="338" t="s">
        <v>131</v>
      </c>
      <c r="AA18" s="248">
        <v>372</v>
      </c>
      <c r="AB18" s="339">
        <v>218</v>
      </c>
      <c r="AC18" s="339">
        <v>58.602150537634401</v>
      </c>
      <c r="AD18" s="339">
        <v>180</v>
      </c>
      <c r="AE18" s="339">
        <v>48.387096774193601</v>
      </c>
      <c r="AF18" s="247" t="s">
        <v>4261</v>
      </c>
    </row>
    <row r="19" spans="1:32">
      <c r="A19" s="279">
        <v>10</v>
      </c>
      <c r="B19" s="584" t="s">
        <v>59</v>
      </c>
      <c r="C19" s="585">
        <v>3</v>
      </c>
      <c r="D19" s="585" t="s">
        <v>4260</v>
      </c>
      <c r="E19" s="585" t="s">
        <v>128</v>
      </c>
      <c r="F19" s="248">
        <v>372</v>
      </c>
      <c r="G19" s="247">
        <v>191</v>
      </c>
      <c r="H19" s="249">
        <v>51.344086021505376</v>
      </c>
      <c r="I19" s="247">
        <v>160</v>
      </c>
      <c r="J19" s="249">
        <v>43.01075268817204</v>
      </c>
      <c r="K19" s="250" t="s">
        <v>4261</v>
      </c>
      <c r="M19" s="178" t="str">
        <f t="shared" si="0"/>
        <v>K</v>
      </c>
      <c r="N19" s="178" t="str">
        <f t="shared" si="1"/>
        <v>K</v>
      </c>
      <c r="O19" s="178"/>
      <c r="P19" s="184">
        <f t="shared" si="2"/>
        <v>51.344086021505376</v>
      </c>
      <c r="Q19" s="184">
        <f t="shared" si="3"/>
        <v>43.01075268817204</v>
      </c>
      <c r="R19" s="180"/>
      <c r="S19" s="180" t="str">
        <f t="shared" si="4"/>
        <v>BETUL</v>
      </c>
      <c r="T19" s="180" t="str">
        <f t="shared" si="5"/>
        <v>BETUL</v>
      </c>
      <c r="U19" s="180" t="str">
        <f t="shared" si="6"/>
        <v>OKE</v>
      </c>
      <c r="V19" s="180" t="str">
        <f t="shared" si="7"/>
        <v>OKE</v>
      </c>
      <c r="W19" s="337" t="s">
        <v>59</v>
      </c>
      <c r="X19" s="338">
        <v>3</v>
      </c>
      <c r="Y19" s="338" t="s">
        <v>4262</v>
      </c>
      <c r="Z19" s="338" t="s">
        <v>131</v>
      </c>
      <c r="AA19" s="248">
        <v>372</v>
      </c>
      <c r="AB19" s="339">
        <v>120</v>
      </c>
      <c r="AC19" s="339">
        <v>32.258064516128997</v>
      </c>
      <c r="AD19" s="339">
        <v>45</v>
      </c>
      <c r="AE19" s="339">
        <v>12.0967741935484</v>
      </c>
      <c r="AF19" s="247" t="s">
        <v>4263</v>
      </c>
    </row>
    <row r="20" spans="1:32">
      <c r="A20" s="279">
        <v>11</v>
      </c>
      <c r="B20" s="584" t="s">
        <v>59</v>
      </c>
      <c r="C20" s="585">
        <v>3</v>
      </c>
      <c r="D20" s="585" t="s">
        <v>4262</v>
      </c>
      <c r="E20" s="585" t="s">
        <v>131</v>
      </c>
      <c r="F20" s="248">
        <v>372</v>
      </c>
      <c r="G20" s="247">
        <v>0</v>
      </c>
      <c r="H20" s="249">
        <v>0</v>
      </c>
      <c r="I20" s="247">
        <v>0</v>
      </c>
      <c r="J20" s="249">
        <v>0</v>
      </c>
      <c r="K20" s="250" t="s">
        <v>4263</v>
      </c>
      <c r="M20" s="178" t="str">
        <f t="shared" si="0"/>
        <v>K</v>
      </c>
      <c r="N20" s="178" t="str">
        <f t="shared" si="1"/>
        <v>K</v>
      </c>
      <c r="O20" s="178"/>
      <c r="P20" s="184">
        <f t="shared" si="2"/>
        <v>0</v>
      </c>
      <c r="Q20" s="184">
        <f t="shared" si="3"/>
        <v>0</v>
      </c>
      <c r="R20" s="180"/>
      <c r="S20" s="180" t="str">
        <f t="shared" si="4"/>
        <v>BETUL</v>
      </c>
      <c r="T20" s="180" t="str">
        <f t="shared" si="5"/>
        <v>BETUL</v>
      </c>
      <c r="U20" s="180" t="str">
        <f t="shared" si="6"/>
        <v>OKE</v>
      </c>
      <c r="V20" s="180" t="str">
        <f t="shared" si="7"/>
        <v>OKE</v>
      </c>
      <c r="W20" s="337" t="s">
        <v>59</v>
      </c>
      <c r="X20" s="338">
        <v>3</v>
      </c>
      <c r="Y20" s="338" t="s">
        <v>4264</v>
      </c>
      <c r="Z20" s="338" t="s">
        <v>128</v>
      </c>
      <c r="AA20" s="248">
        <v>437</v>
      </c>
      <c r="AB20" s="339">
        <v>29</v>
      </c>
      <c r="AC20" s="339">
        <v>6.6361556064073204</v>
      </c>
      <c r="AD20" s="339">
        <v>25</v>
      </c>
      <c r="AE20" s="339">
        <v>5.7208237986270003</v>
      </c>
      <c r="AF20" s="247" t="s">
        <v>4245</v>
      </c>
    </row>
    <row r="21" spans="1:32">
      <c r="A21" s="279">
        <v>12</v>
      </c>
      <c r="B21" s="584" t="s">
        <v>59</v>
      </c>
      <c r="C21" s="585">
        <v>3</v>
      </c>
      <c r="D21" s="585" t="s">
        <v>4265</v>
      </c>
      <c r="E21" s="585" t="s">
        <v>131</v>
      </c>
      <c r="F21" s="248">
        <v>372</v>
      </c>
      <c r="G21" s="247">
        <v>32</v>
      </c>
      <c r="H21" s="249">
        <v>8.6021505376344098</v>
      </c>
      <c r="I21" s="247">
        <v>0</v>
      </c>
      <c r="J21" s="249">
        <v>0</v>
      </c>
      <c r="K21" s="250" t="s">
        <v>4266</v>
      </c>
      <c r="M21" s="178" t="str">
        <f t="shared" si="0"/>
        <v>K</v>
      </c>
      <c r="N21" s="178" t="str">
        <f t="shared" si="1"/>
        <v>K</v>
      </c>
      <c r="O21" s="178"/>
      <c r="P21" s="184">
        <f t="shared" si="2"/>
        <v>8.6021505376344098</v>
      </c>
      <c r="Q21" s="184">
        <f t="shared" si="3"/>
        <v>0</v>
      </c>
      <c r="R21" s="180"/>
      <c r="S21" s="180" t="str">
        <f t="shared" si="4"/>
        <v>BETUL</v>
      </c>
      <c r="T21" s="180" t="str">
        <f t="shared" si="5"/>
        <v>BETUL</v>
      </c>
      <c r="U21" s="180" t="str">
        <f t="shared" si="6"/>
        <v>OKE</v>
      </c>
      <c r="V21" s="180" t="str">
        <f t="shared" si="7"/>
        <v>OKE</v>
      </c>
      <c r="W21" s="337" t="s">
        <v>59</v>
      </c>
      <c r="X21" s="338">
        <v>3</v>
      </c>
      <c r="Y21" s="338" t="s">
        <v>4265</v>
      </c>
      <c r="Z21" s="338" t="s">
        <v>131</v>
      </c>
      <c r="AA21" s="248">
        <v>372</v>
      </c>
      <c r="AB21" s="339">
        <v>124</v>
      </c>
      <c r="AC21" s="339">
        <v>33.3333333333333</v>
      </c>
      <c r="AD21" s="339">
        <v>134</v>
      </c>
      <c r="AE21" s="339">
        <v>36.021505376344102</v>
      </c>
      <c r="AF21" s="247" t="s">
        <v>4266</v>
      </c>
    </row>
    <row r="22" spans="1:32">
      <c r="A22" s="279">
        <v>13</v>
      </c>
      <c r="B22" s="584" t="s">
        <v>59</v>
      </c>
      <c r="C22" s="585">
        <v>3</v>
      </c>
      <c r="D22" s="585" t="s">
        <v>4267</v>
      </c>
      <c r="E22" s="585" t="s">
        <v>131</v>
      </c>
      <c r="F22" s="248">
        <v>372</v>
      </c>
      <c r="G22" s="247">
        <v>258</v>
      </c>
      <c r="H22" s="249">
        <v>69.354838709677423</v>
      </c>
      <c r="I22" s="247">
        <v>155</v>
      </c>
      <c r="J22" s="249">
        <v>41.666666666666671</v>
      </c>
      <c r="K22" s="250" t="s">
        <v>4268</v>
      </c>
      <c r="M22" s="178" t="str">
        <f t="shared" si="0"/>
        <v>K</v>
      </c>
      <c r="N22" s="178" t="str">
        <f t="shared" si="1"/>
        <v>K</v>
      </c>
      <c r="O22" s="178"/>
      <c r="P22" s="184">
        <f t="shared" si="2"/>
        <v>69.354838709677423</v>
      </c>
      <c r="Q22" s="184">
        <f t="shared" si="3"/>
        <v>41.666666666666671</v>
      </c>
      <c r="R22" s="180"/>
      <c r="S22" s="180" t="str">
        <f t="shared" si="4"/>
        <v>BETUL</v>
      </c>
      <c r="T22" s="180" t="str">
        <f t="shared" si="5"/>
        <v>BETUL</v>
      </c>
      <c r="U22" s="180" t="str">
        <f t="shared" si="6"/>
        <v>OKE</v>
      </c>
      <c r="V22" s="180" t="str">
        <f t="shared" si="7"/>
        <v>OKE</v>
      </c>
      <c r="W22" s="337" t="s">
        <v>59</v>
      </c>
      <c r="X22" s="338">
        <v>3</v>
      </c>
      <c r="Y22" s="338" t="s">
        <v>4267</v>
      </c>
      <c r="Z22" s="338" t="s">
        <v>131</v>
      </c>
      <c r="AA22" s="248">
        <v>372</v>
      </c>
      <c r="AB22" s="339">
        <v>244</v>
      </c>
      <c r="AC22" s="339">
        <v>65.591397849462396</v>
      </c>
      <c r="AD22" s="339">
        <v>188</v>
      </c>
      <c r="AE22" s="339">
        <v>50.537634408602202</v>
      </c>
      <c r="AF22" s="247" t="s">
        <v>4268</v>
      </c>
    </row>
    <row r="23" spans="1:32">
      <c r="A23" s="279">
        <v>14</v>
      </c>
      <c r="B23" s="584" t="s">
        <v>59</v>
      </c>
      <c r="C23" s="585">
        <v>3</v>
      </c>
      <c r="D23" s="585" t="s">
        <v>4269</v>
      </c>
      <c r="E23" s="585" t="s">
        <v>131</v>
      </c>
      <c r="F23" s="248">
        <v>372</v>
      </c>
      <c r="G23" s="247">
        <v>115</v>
      </c>
      <c r="H23" s="249">
        <v>30.913978494623656</v>
      </c>
      <c r="I23" s="247">
        <v>101</v>
      </c>
      <c r="J23" s="249">
        <v>27.1505376344086</v>
      </c>
      <c r="K23" s="250" t="s">
        <v>4270</v>
      </c>
      <c r="M23" s="178" t="str">
        <f t="shared" si="0"/>
        <v>K</v>
      </c>
      <c r="N23" s="178" t="str">
        <f t="shared" si="1"/>
        <v>K</v>
      </c>
      <c r="O23" s="178"/>
      <c r="P23" s="184">
        <f t="shared" si="2"/>
        <v>30.913978494623656</v>
      </c>
      <c r="Q23" s="184">
        <f t="shared" si="3"/>
        <v>27.1505376344086</v>
      </c>
      <c r="R23" s="180"/>
      <c r="S23" s="180" t="str">
        <f t="shared" si="4"/>
        <v>BETUL</v>
      </c>
      <c r="T23" s="180" t="str">
        <f t="shared" si="5"/>
        <v>BETUL</v>
      </c>
      <c r="U23" s="180" t="str">
        <f t="shared" si="6"/>
        <v>OKE</v>
      </c>
      <c r="V23" s="180" t="str">
        <f t="shared" si="7"/>
        <v>OKE</v>
      </c>
      <c r="W23" s="337" t="s">
        <v>59</v>
      </c>
      <c r="X23" s="338">
        <v>3</v>
      </c>
      <c r="Y23" s="338" t="s">
        <v>4269</v>
      </c>
      <c r="Z23" s="338" t="s">
        <v>131</v>
      </c>
      <c r="AA23" s="248">
        <v>372</v>
      </c>
      <c r="AB23" s="339">
        <v>109</v>
      </c>
      <c r="AC23" s="339">
        <v>29.3010752688172</v>
      </c>
      <c r="AD23" s="339">
        <v>106</v>
      </c>
      <c r="AE23" s="339">
        <v>28.494623655914001</v>
      </c>
      <c r="AF23" s="247" t="s">
        <v>4270</v>
      </c>
    </row>
    <row r="24" spans="1:32">
      <c r="A24" s="279">
        <v>15</v>
      </c>
      <c r="B24" s="584" t="s">
        <v>59</v>
      </c>
      <c r="C24" s="585">
        <v>3</v>
      </c>
      <c r="D24" s="585" t="s">
        <v>4271</v>
      </c>
      <c r="E24" s="585" t="s">
        <v>131</v>
      </c>
      <c r="F24" s="248">
        <v>372</v>
      </c>
      <c r="G24" s="247">
        <v>242</v>
      </c>
      <c r="H24" s="249">
        <v>65.053763440860209</v>
      </c>
      <c r="I24" s="247">
        <v>217</v>
      </c>
      <c r="J24" s="249">
        <v>58.333333333333336</v>
      </c>
      <c r="K24" s="250" t="s">
        <v>4272</v>
      </c>
      <c r="M24" s="178" t="str">
        <f t="shared" si="0"/>
        <v>K</v>
      </c>
      <c r="N24" s="178" t="str">
        <f t="shared" si="1"/>
        <v>K</v>
      </c>
      <c r="O24" s="178"/>
      <c r="P24" s="184">
        <f t="shared" si="2"/>
        <v>65.053763440860209</v>
      </c>
      <c r="Q24" s="184">
        <f t="shared" si="3"/>
        <v>58.333333333333336</v>
      </c>
      <c r="R24" s="180"/>
      <c r="S24" s="180" t="str">
        <f t="shared" si="4"/>
        <v>BETUL</v>
      </c>
      <c r="T24" s="180" t="str">
        <f t="shared" si="5"/>
        <v>BETUL</v>
      </c>
      <c r="U24" s="180" t="str">
        <f t="shared" si="6"/>
        <v>OKE</v>
      </c>
      <c r="V24" s="180" t="str">
        <f t="shared" si="7"/>
        <v>OKE</v>
      </c>
      <c r="W24" s="337" t="s">
        <v>59</v>
      </c>
      <c r="X24" s="338">
        <v>3</v>
      </c>
      <c r="Y24" s="338" t="s">
        <v>4271</v>
      </c>
      <c r="Z24" s="338" t="s">
        <v>131</v>
      </c>
      <c r="AA24" s="248">
        <v>372</v>
      </c>
      <c r="AB24" s="339">
        <v>196</v>
      </c>
      <c r="AC24" s="339">
        <v>52.688172043010802</v>
      </c>
      <c r="AD24" s="339">
        <v>182</v>
      </c>
      <c r="AE24" s="339">
        <v>48.924731182795703</v>
      </c>
      <c r="AF24" s="247" t="s">
        <v>4272</v>
      </c>
    </row>
    <row r="25" spans="1:32">
      <c r="A25" s="279">
        <v>16</v>
      </c>
      <c r="B25" s="584" t="s">
        <v>59</v>
      </c>
      <c r="C25" s="585">
        <v>3</v>
      </c>
      <c r="D25" s="585" t="s">
        <v>4273</v>
      </c>
      <c r="E25" s="585" t="s">
        <v>128</v>
      </c>
      <c r="F25" s="248">
        <v>372</v>
      </c>
      <c r="G25" s="247">
        <v>23</v>
      </c>
      <c r="H25" s="249">
        <v>6.182795698924731</v>
      </c>
      <c r="I25" s="247">
        <v>23</v>
      </c>
      <c r="J25" s="249">
        <v>6.182795698924731</v>
      </c>
      <c r="K25" s="250" t="s">
        <v>4274</v>
      </c>
      <c r="M25" s="178" t="str">
        <f t="shared" si="0"/>
        <v>K</v>
      </c>
      <c r="N25" s="178" t="str">
        <f t="shared" si="1"/>
        <v>K</v>
      </c>
      <c r="O25" s="178"/>
      <c r="P25" s="184">
        <f t="shared" si="2"/>
        <v>6.182795698924731</v>
      </c>
      <c r="Q25" s="184">
        <f t="shared" si="3"/>
        <v>6.182795698924731</v>
      </c>
      <c r="R25" s="180"/>
      <c r="S25" s="180" t="str">
        <f t="shared" si="4"/>
        <v>BETUL</v>
      </c>
      <c r="T25" s="180" t="str">
        <f t="shared" si="5"/>
        <v>BETUL</v>
      </c>
      <c r="U25" s="180" t="str">
        <f t="shared" si="6"/>
        <v>OKE</v>
      </c>
      <c r="V25" s="180" t="str">
        <f t="shared" si="7"/>
        <v>OKE</v>
      </c>
      <c r="W25" s="337" t="s">
        <v>59</v>
      </c>
      <c r="X25" s="338">
        <v>3</v>
      </c>
      <c r="Y25" s="338" t="s">
        <v>4273</v>
      </c>
      <c r="Z25" s="338" t="s">
        <v>131</v>
      </c>
      <c r="AA25" s="248">
        <v>372</v>
      </c>
      <c r="AB25" s="339">
        <v>23</v>
      </c>
      <c r="AC25" s="339">
        <v>6.1827956989247301</v>
      </c>
      <c r="AD25" s="339">
        <v>23</v>
      </c>
      <c r="AE25" s="339">
        <v>6.1827956989247301</v>
      </c>
      <c r="AF25" s="247" t="s">
        <v>4274</v>
      </c>
    </row>
    <row r="26" spans="1:32">
      <c r="A26" s="279">
        <v>17</v>
      </c>
      <c r="B26" s="584" t="s">
        <v>59</v>
      </c>
      <c r="C26" s="585">
        <v>3</v>
      </c>
      <c r="D26" s="585" t="s">
        <v>4279</v>
      </c>
      <c r="E26" s="585" t="s">
        <v>131</v>
      </c>
      <c r="F26" s="248">
        <v>372</v>
      </c>
      <c r="G26" s="247">
        <v>98</v>
      </c>
      <c r="H26" s="249">
        <v>26.344086021505376</v>
      </c>
      <c r="I26" s="247">
        <v>115</v>
      </c>
      <c r="J26" s="249">
        <v>30.913978494623656</v>
      </c>
      <c r="K26" s="250" t="s">
        <v>4280</v>
      </c>
      <c r="M26" s="178" t="str">
        <f t="shared" si="0"/>
        <v>K</v>
      </c>
      <c r="N26" s="178" t="str">
        <f t="shared" si="1"/>
        <v>K</v>
      </c>
      <c r="O26" s="178"/>
      <c r="P26" s="184">
        <f t="shared" si="2"/>
        <v>26.344086021505376</v>
      </c>
      <c r="Q26" s="184">
        <f t="shared" si="3"/>
        <v>30.913978494623656</v>
      </c>
      <c r="R26" s="180"/>
      <c r="S26" s="180" t="str">
        <f t="shared" si="4"/>
        <v>BETUL</v>
      </c>
      <c r="T26" s="180" t="str">
        <f t="shared" si="5"/>
        <v>BETUL</v>
      </c>
      <c r="U26" s="180" t="str">
        <f t="shared" si="6"/>
        <v>OKE</v>
      </c>
      <c r="V26" s="180" t="str">
        <f t="shared" si="7"/>
        <v>OKE</v>
      </c>
      <c r="W26" s="337" t="s">
        <v>59</v>
      </c>
      <c r="X26" s="338">
        <v>4</v>
      </c>
      <c r="Y26" s="338" t="s">
        <v>4275</v>
      </c>
      <c r="Z26" s="338" t="s">
        <v>131</v>
      </c>
      <c r="AA26" s="248">
        <v>372</v>
      </c>
      <c r="AB26" s="339">
        <v>169</v>
      </c>
      <c r="AC26" s="339">
        <v>45.430107526881699</v>
      </c>
      <c r="AD26" s="339">
        <v>163</v>
      </c>
      <c r="AE26" s="339">
        <v>43.8172043010753</v>
      </c>
      <c r="AF26" s="247" t="s">
        <v>4276</v>
      </c>
    </row>
    <row r="27" spans="1:32">
      <c r="A27" s="279">
        <v>18</v>
      </c>
      <c r="B27" s="584" t="s">
        <v>59</v>
      </c>
      <c r="C27" s="585">
        <v>4</v>
      </c>
      <c r="D27" s="585" t="s">
        <v>4242</v>
      </c>
      <c r="E27" s="585" t="s">
        <v>131</v>
      </c>
      <c r="F27" s="248">
        <v>372</v>
      </c>
      <c r="G27" s="247">
        <v>190</v>
      </c>
      <c r="H27" s="249">
        <v>51.075268817204304</v>
      </c>
      <c r="I27" s="247">
        <v>230</v>
      </c>
      <c r="J27" s="249">
        <v>61.827956989247312</v>
      </c>
      <c r="K27" s="250" t="s">
        <v>4243</v>
      </c>
      <c r="M27" s="178" t="str">
        <f t="shared" si="0"/>
        <v>K</v>
      </c>
      <c r="N27" s="178" t="str">
        <f t="shared" si="1"/>
        <v>K</v>
      </c>
      <c r="O27" s="178"/>
      <c r="P27" s="184">
        <f t="shared" si="2"/>
        <v>51.075268817204304</v>
      </c>
      <c r="Q27" s="184">
        <f t="shared" si="3"/>
        <v>61.827956989247312</v>
      </c>
      <c r="R27" s="180"/>
      <c r="S27" s="180" t="str">
        <f t="shared" si="4"/>
        <v>BETUL</v>
      </c>
      <c r="T27" s="180" t="str">
        <f t="shared" si="5"/>
        <v>BETUL</v>
      </c>
      <c r="U27" s="180" t="str">
        <f t="shared" si="6"/>
        <v>OKE</v>
      </c>
      <c r="V27" s="180" t="str">
        <f t="shared" si="7"/>
        <v>OKE</v>
      </c>
      <c r="W27" s="337" t="s">
        <v>59</v>
      </c>
      <c r="X27" s="338">
        <v>4</v>
      </c>
      <c r="Y27" s="338" t="s">
        <v>4277</v>
      </c>
      <c r="Z27" s="338" t="s">
        <v>131</v>
      </c>
      <c r="AA27" s="248">
        <v>372</v>
      </c>
      <c r="AB27" s="339">
        <v>147</v>
      </c>
      <c r="AC27" s="339">
        <v>39.5161290322581</v>
      </c>
      <c r="AD27" s="339">
        <v>109</v>
      </c>
      <c r="AE27" s="339">
        <v>29.3010752688172</v>
      </c>
      <c r="AF27" s="247" t="s">
        <v>4278</v>
      </c>
    </row>
    <row r="28" spans="1:32">
      <c r="A28" s="279">
        <v>19</v>
      </c>
      <c r="B28" s="584" t="s">
        <v>59</v>
      </c>
      <c r="C28" s="585">
        <v>4</v>
      </c>
      <c r="D28" s="585" t="s">
        <v>4285</v>
      </c>
      <c r="E28" s="585" t="s">
        <v>131</v>
      </c>
      <c r="F28" s="248">
        <v>372</v>
      </c>
      <c r="G28" s="247">
        <v>218</v>
      </c>
      <c r="H28" s="249">
        <v>58.602150537634415</v>
      </c>
      <c r="I28" s="247">
        <v>219</v>
      </c>
      <c r="J28" s="249">
        <v>58.870967741935488</v>
      </c>
      <c r="K28" s="250" t="s">
        <v>4286</v>
      </c>
      <c r="M28" s="178" t="str">
        <f t="shared" si="0"/>
        <v>K</v>
      </c>
      <c r="N28" s="178" t="str">
        <f t="shared" si="1"/>
        <v>K</v>
      </c>
      <c r="O28" s="203"/>
      <c r="P28" s="184">
        <f t="shared" si="2"/>
        <v>58.602150537634415</v>
      </c>
      <c r="Q28" s="184">
        <f t="shared" si="3"/>
        <v>58.870967741935488</v>
      </c>
      <c r="R28" s="180"/>
      <c r="S28" s="180" t="str">
        <f t="shared" si="4"/>
        <v>BETUL</v>
      </c>
      <c r="T28" s="180" t="str">
        <f t="shared" si="5"/>
        <v>BETUL</v>
      </c>
      <c r="U28" s="180" t="str">
        <f t="shared" si="6"/>
        <v>OKE</v>
      </c>
      <c r="V28" s="180" t="str">
        <f t="shared" si="7"/>
        <v>OKE</v>
      </c>
      <c r="W28" s="337" t="s">
        <v>59</v>
      </c>
      <c r="X28" s="338">
        <v>4</v>
      </c>
      <c r="Y28" s="338" t="s">
        <v>4279</v>
      </c>
      <c r="Z28" s="338" t="s">
        <v>131</v>
      </c>
      <c r="AA28" s="248">
        <v>372</v>
      </c>
      <c r="AB28" s="339">
        <v>162</v>
      </c>
      <c r="AC28" s="339">
        <v>43.548387096774199</v>
      </c>
      <c r="AD28" s="339">
        <v>109</v>
      </c>
      <c r="AE28" s="339">
        <v>29.3010752688172</v>
      </c>
      <c r="AF28" s="247" t="s">
        <v>4280</v>
      </c>
    </row>
    <row r="29" spans="1:32">
      <c r="A29" s="279">
        <v>20</v>
      </c>
      <c r="B29" s="584" t="s">
        <v>59</v>
      </c>
      <c r="C29" s="585">
        <v>4</v>
      </c>
      <c r="D29" s="585" t="s">
        <v>4283</v>
      </c>
      <c r="E29" s="585" t="s">
        <v>131</v>
      </c>
      <c r="F29" s="248">
        <v>372</v>
      </c>
      <c r="G29" s="247">
        <v>217</v>
      </c>
      <c r="H29" s="249">
        <v>58.333333333333336</v>
      </c>
      <c r="I29" s="247">
        <v>166</v>
      </c>
      <c r="J29" s="249">
        <v>44.623655913978496</v>
      </c>
      <c r="K29" s="250" t="s">
        <v>4284</v>
      </c>
      <c r="M29" s="178" t="str">
        <f t="shared" si="0"/>
        <v>K</v>
      </c>
      <c r="N29" s="178" t="str">
        <f t="shared" si="1"/>
        <v>K</v>
      </c>
      <c r="O29" s="178"/>
      <c r="P29" s="184">
        <f t="shared" si="2"/>
        <v>58.333333333333336</v>
      </c>
      <c r="Q29" s="184">
        <f t="shared" si="3"/>
        <v>44.623655913978496</v>
      </c>
      <c r="R29" s="180"/>
      <c r="S29" s="180" t="str">
        <f t="shared" si="4"/>
        <v>BETUL</v>
      </c>
      <c r="T29" s="180" t="str">
        <f t="shared" si="5"/>
        <v>BETUL</v>
      </c>
      <c r="U29" s="180" t="str">
        <f t="shared" si="6"/>
        <v>OKE</v>
      </c>
      <c r="V29" s="180" t="str">
        <f t="shared" si="7"/>
        <v>OKE</v>
      </c>
      <c r="W29" s="337" t="s">
        <v>59</v>
      </c>
      <c r="X29" s="338">
        <v>4</v>
      </c>
      <c r="Y29" s="338" t="s">
        <v>4281</v>
      </c>
      <c r="Z29" s="338" t="s">
        <v>131</v>
      </c>
      <c r="AA29" s="248">
        <v>372</v>
      </c>
      <c r="AB29" s="339">
        <v>199</v>
      </c>
      <c r="AC29" s="339">
        <v>53.494623655913998</v>
      </c>
      <c r="AD29" s="339">
        <v>88</v>
      </c>
      <c r="AE29" s="339">
        <v>23.655913978494599</v>
      </c>
      <c r="AF29" s="247" t="s">
        <v>4282</v>
      </c>
    </row>
    <row r="30" spans="1:32">
      <c r="A30" s="279">
        <v>21</v>
      </c>
      <c r="B30" s="584" t="s">
        <v>59</v>
      </c>
      <c r="C30" s="585">
        <v>4</v>
      </c>
      <c r="D30" s="585" t="s">
        <v>4277</v>
      </c>
      <c r="E30" s="585" t="s">
        <v>128</v>
      </c>
      <c r="F30" s="248">
        <v>372</v>
      </c>
      <c r="G30" s="247">
        <v>234</v>
      </c>
      <c r="H30" s="249">
        <v>62.903225806451616</v>
      </c>
      <c r="I30" s="247">
        <v>216</v>
      </c>
      <c r="J30" s="249">
        <v>58.064516129032263</v>
      </c>
      <c r="K30" s="250" t="s">
        <v>4278</v>
      </c>
      <c r="M30" s="178" t="str">
        <f t="shared" si="0"/>
        <v>K</v>
      </c>
      <c r="N30" s="178" t="str">
        <f t="shared" si="1"/>
        <v>K</v>
      </c>
      <c r="O30" s="178"/>
      <c r="P30" s="184">
        <f t="shared" si="2"/>
        <v>62.903225806451616</v>
      </c>
      <c r="Q30" s="184">
        <f t="shared" si="3"/>
        <v>58.064516129032263</v>
      </c>
      <c r="R30" s="180"/>
      <c r="S30" s="180" t="str">
        <f t="shared" si="4"/>
        <v>BETUL</v>
      </c>
      <c r="T30" s="180" t="str">
        <f t="shared" si="5"/>
        <v>BETUL</v>
      </c>
      <c r="U30" s="180" t="str">
        <f t="shared" si="6"/>
        <v>OKE</v>
      </c>
      <c r="V30" s="180" t="str">
        <f t="shared" si="7"/>
        <v>OKE</v>
      </c>
      <c r="W30" s="337" t="s">
        <v>59</v>
      </c>
      <c r="X30" s="338">
        <v>4</v>
      </c>
      <c r="Y30" s="338" t="s">
        <v>4283</v>
      </c>
      <c r="Z30" s="338" t="s">
        <v>131</v>
      </c>
      <c r="AA30" s="248">
        <v>372</v>
      </c>
      <c r="AB30" s="339">
        <v>169</v>
      </c>
      <c r="AC30" s="339">
        <v>45.430107526881699</v>
      </c>
      <c r="AD30" s="339">
        <v>139</v>
      </c>
      <c r="AE30" s="339">
        <v>37.365591397849499</v>
      </c>
      <c r="AF30" s="247" t="s">
        <v>4284</v>
      </c>
    </row>
    <row r="31" spans="1:32">
      <c r="A31" s="279">
        <v>22</v>
      </c>
      <c r="B31" s="584" t="s">
        <v>59</v>
      </c>
      <c r="C31" s="585">
        <v>4</v>
      </c>
      <c r="D31" s="585" t="s">
        <v>4275</v>
      </c>
      <c r="E31" s="585" t="s">
        <v>128</v>
      </c>
      <c r="F31" s="248">
        <v>372</v>
      </c>
      <c r="G31" s="247">
        <v>215</v>
      </c>
      <c r="H31" s="249">
        <v>57.795698924731184</v>
      </c>
      <c r="I31" s="247">
        <v>50</v>
      </c>
      <c r="J31" s="249">
        <v>13.440860215053762</v>
      </c>
      <c r="K31" s="250" t="s">
        <v>4276</v>
      </c>
      <c r="M31" s="178" t="str">
        <f t="shared" si="0"/>
        <v>K</v>
      </c>
      <c r="N31" s="178" t="str">
        <f t="shared" si="1"/>
        <v>K</v>
      </c>
      <c r="O31" s="203"/>
      <c r="P31" s="184">
        <f t="shared" si="2"/>
        <v>57.795698924731184</v>
      </c>
      <c r="Q31" s="184">
        <f t="shared" si="3"/>
        <v>13.440860215053762</v>
      </c>
      <c r="R31" s="180"/>
      <c r="S31" s="180" t="str">
        <f t="shared" si="4"/>
        <v>BETUL</v>
      </c>
      <c r="T31" s="180" t="str">
        <f t="shared" si="5"/>
        <v>BETUL</v>
      </c>
      <c r="U31" s="180" t="str">
        <f t="shared" si="6"/>
        <v>OKE</v>
      </c>
      <c r="V31" s="180" t="str">
        <f t="shared" si="7"/>
        <v>OKE</v>
      </c>
      <c r="W31" s="337" t="s">
        <v>59</v>
      </c>
      <c r="X31" s="338">
        <v>4</v>
      </c>
      <c r="Y31" s="338" t="s">
        <v>4285</v>
      </c>
      <c r="Z31" s="338" t="s">
        <v>131</v>
      </c>
      <c r="AA31" s="248">
        <v>372</v>
      </c>
      <c r="AB31" s="339">
        <v>153</v>
      </c>
      <c r="AC31" s="339">
        <v>41.129032258064498</v>
      </c>
      <c r="AD31" s="339">
        <v>184</v>
      </c>
      <c r="AE31" s="339">
        <v>49.462365591397798</v>
      </c>
      <c r="AF31" s="247" t="s">
        <v>4286</v>
      </c>
    </row>
    <row r="32" spans="1:32">
      <c r="A32" s="279">
        <v>23</v>
      </c>
      <c r="B32" s="584" t="s">
        <v>59</v>
      </c>
      <c r="C32" s="585">
        <v>4</v>
      </c>
      <c r="D32" s="585" t="s">
        <v>4264</v>
      </c>
      <c r="E32" s="585" t="s">
        <v>128</v>
      </c>
      <c r="F32" s="248">
        <v>437</v>
      </c>
      <c r="G32" s="247">
        <v>124</v>
      </c>
      <c r="H32" s="249">
        <v>28.375286041189931</v>
      </c>
      <c r="I32" s="247">
        <v>121</v>
      </c>
      <c r="J32" s="249">
        <v>27.688787185354691</v>
      </c>
      <c r="K32" s="250" t="s">
        <v>4245</v>
      </c>
      <c r="M32" s="178" t="str">
        <f t="shared" si="0"/>
        <v>K</v>
      </c>
      <c r="N32" s="178" t="str">
        <f t="shared" si="1"/>
        <v>K</v>
      </c>
      <c r="O32" s="178"/>
      <c r="P32" s="184">
        <f t="shared" si="2"/>
        <v>28.375286041189931</v>
      </c>
      <c r="Q32" s="184">
        <f t="shared" si="3"/>
        <v>27.688787185354691</v>
      </c>
      <c r="R32" s="180"/>
      <c r="S32" s="180" t="str">
        <f t="shared" si="4"/>
        <v>BETUL</v>
      </c>
      <c r="T32" s="180" t="str">
        <f t="shared" si="5"/>
        <v>BETUL</v>
      </c>
      <c r="U32" s="180" t="str">
        <f t="shared" si="6"/>
        <v>OKE</v>
      </c>
      <c r="V32" s="180" t="str">
        <f t="shared" si="7"/>
        <v>OKE</v>
      </c>
      <c r="W32" s="337" t="s">
        <v>109</v>
      </c>
      <c r="X32" s="338">
        <v>1</v>
      </c>
      <c r="Y32" s="338" t="s">
        <v>4287</v>
      </c>
      <c r="Z32" s="338" t="s">
        <v>131</v>
      </c>
      <c r="AA32" s="248">
        <v>372</v>
      </c>
      <c r="AB32" s="339">
        <v>91</v>
      </c>
      <c r="AC32" s="339">
        <v>24.462365591397798</v>
      </c>
      <c r="AD32" s="339">
        <v>104</v>
      </c>
      <c r="AE32" s="339">
        <v>27.9569892473118</v>
      </c>
      <c r="AF32" s="247" t="s">
        <v>4288</v>
      </c>
    </row>
    <row r="33" spans="1:32">
      <c r="A33" s="279">
        <v>24</v>
      </c>
      <c r="B33" s="584" t="s">
        <v>59</v>
      </c>
      <c r="C33" s="585">
        <v>4</v>
      </c>
      <c r="D33" s="585" t="s">
        <v>4289</v>
      </c>
      <c r="E33" s="585" t="s">
        <v>128</v>
      </c>
      <c r="F33" s="248">
        <v>400</v>
      </c>
      <c r="G33" s="247">
        <v>0</v>
      </c>
      <c r="H33" s="249">
        <v>0</v>
      </c>
      <c r="I33" s="247">
        <v>0</v>
      </c>
      <c r="J33" s="249">
        <v>0</v>
      </c>
      <c r="K33" s="250" t="s">
        <v>4290</v>
      </c>
      <c r="M33" s="178" t="str">
        <f t="shared" si="0"/>
        <v>K</v>
      </c>
      <c r="N33" s="178" t="str">
        <f t="shared" si="1"/>
        <v>K</v>
      </c>
      <c r="O33" s="203"/>
      <c r="P33" s="184">
        <f t="shared" si="2"/>
        <v>0</v>
      </c>
      <c r="Q33" s="184">
        <f t="shared" si="3"/>
        <v>0</v>
      </c>
      <c r="R33" s="180"/>
      <c r="S33" s="180" t="str">
        <f t="shared" si="4"/>
        <v>BETUL</v>
      </c>
      <c r="T33" s="180" t="str">
        <f t="shared" si="5"/>
        <v>BETUL</v>
      </c>
      <c r="U33" s="180" t="str">
        <f t="shared" si="6"/>
        <v>OKE</v>
      </c>
      <c r="V33" s="180" t="str">
        <f t="shared" si="7"/>
        <v>OKE</v>
      </c>
      <c r="W33" s="337" t="s">
        <v>109</v>
      </c>
      <c r="X33" s="338">
        <v>3</v>
      </c>
      <c r="Y33" s="338" t="s">
        <v>4291</v>
      </c>
      <c r="Z33" s="338" t="s">
        <v>128</v>
      </c>
      <c r="AA33" s="248">
        <v>437</v>
      </c>
      <c r="AB33" s="339">
        <v>219</v>
      </c>
      <c r="AC33" s="339">
        <v>50.114416475972497</v>
      </c>
      <c r="AD33" s="339">
        <v>75</v>
      </c>
      <c r="AE33" s="339">
        <v>17.162471395880999</v>
      </c>
      <c r="AF33" s="247" t="s">
        <v>4292</v>
      </c>
    </row>
    <row r="34" spans="1:32">
      <c r="A34" s="279">
        <v>25</v>
      </c>
      <c r="B34" s="584" t="s">
        <v>109</v>
      </c>
      <c r="C34" s="585">
        <v>1</v>
      </c>
      <c r="D34" s="585" t="s">
        <v>4287</v>
      </c>
      <c r="E34" s="585" t="s">
        <v>131</v>
      </c>
      <c r="F34" s="248">
        <v>372</v>
      </c>
      <c r="G34" s="247">
        <v>115</v>
      </c>
      <c r="H34" s="249">
        <v>30.913978494623656</v>
      </c>
      <c r="I34" s="247">
        <v>109</v>
      </c>
      <c r="J34" s="249">
        <v>29.301075268817208</v>
      </c>
      <c r="K34" s="250" t="s">
        <v>4288</v>
      </c>
      <c r="M34" s="178" t="str">
        <f t="shared" si="0"/>
        <v>K</v>
      </c>
      <c r="N34" s="178" t="str">
        <f t="shared" si="1"/>
        <v>K</v>
      </c>
      <c r="O34" s="178"/>
      <c r="P34" s="184">
        <f t="shared" si="2"/>
        <v>30.913978494623656</v>
      </c>
      <c r="Q34" s="184">
        <f t="shared" si="3"/>
        <v>29.301075268817208</v>
      </c>
      <c r="R34" s="180"/>
      <c r="S34" s="180" t="str">
        <f t="shared" si="4"/>
        <v>BETUL</v>
      </c>
      <c r="T34" s="180" t="str">
        <f t="shared" si="5"/>
        <v>BETUL</v>
      </c>
      <c r="U34" s="180" t="str">
        <f t="shared" si="6"/>
        <v>OKE</v>
      </c>
      <c r="V34" s="180" t="str">
        <f t="shared" si="7"/>
        <v>OKE</v>
      </c>
      <c r="W34" s="337" t="s">
        <v>109</v>
      </c>
      <c r="X34" s="338">
        <v>3</v>
      </c>
      <c r="Y34" s="338" t="s">
        <v>4293</v>
      </c>
      <c r="Z34" s="338" t="s">
        <v>128</v>
      </c>
      <c r="AA34" s="248">
        <v>437</v>
      </c>
      <c r="AB34" s="339">
        <v>245</v>
      </c>
      <c r="AC34" s="339">
        <v>56.0640732265446</v>
      </c>
      <c r="AD34" s="339">
        <v>85</v>
      </c>
      <c r="AE34" s="339">
        <v>19.450800915331801</v>
      </c>
      <c r="AF34" s="247" t="s">
        <v>4294</v>
      </c>
    </row>
    <row r="35" spans="1:32">
      <c r="A35" s="279">
        <v>26</v>
      </c>
      <c r="B35" s="584" t="s">
        <v>109</v>
      </c>
      <c r="C35" s="585">
        <v>1</v>
      </c>
      <c r="D35" s="585" t="s">
        <v>4295</v>
      </c>
      <c r="E35" s="585" t="s">
        <v>128</v>
      </c>
      <c r="F35" s="248">
        <v>292</v>
      </c>
      <c r="G35" s="247">
        <v>138</v>
      </c>
      <c r="H35" s="249">
        <v>47.260273972602739</v>
      </c>
      <c r="I35" s="247">
        <v>122</v>
      </c>
      <c r="J35" s="249">
        <v>41.780821917808218</v>
      </c>
      <c r="K35" s="250" t="s">
        <v>4296</v>
      </c>
      <c r="M35" s="178" t="str">
        <f t="shared" si="0"/>
        <v>K</v>
      </c>
      <c r="N35" s="178" t="str">
        <f t="shared" si="1"/>
        <v>K</v>
      </c>
      <c r="O35" s="178"/>
      <c r="P35" s="184">
        <f t="shared" si="2"/>
        <v>47.260273972602739</v>
      </c>
      <c r="Q35" s="184">
        <f t="shared" si="3"/>
        <v>41.780821917808218</v>
      </c>
      <c r="R35" s="180"/>
      <c r="S35" s="180" t="str">
        <f t="shared" si="4"/>
        <v>BETUL</v>
      </c>
      <c r="T35" s="180" t="str">
        <f t="shared" si="5"/>
        <v>BETUL</v>
      </c>
      <c r="U35" s="180" t="str">
        <f t="shared" si="6"/>
        <v>OKE</v>
      </c>
      <c r="V35" s="180" t="str">
        <f t="shared" si="7"/>
        <v>OKE</v>
      </c>
      <c r="W35" s="337" t="s">
        <v>109</v>
      </c>
      <c r="X35" s="338">
        <v>1</v>
      </c>
      <c r="Y35" s="338" t="s">
        <v>4295</v>
      </c>
      <c r="Z35" s="338" t="s">
        <v>128</v>
      </c>
      <c r="AA35" s="248">
        <v>292</v>
      </c>
      <c r="AB35" s="339">
        <v>139</v>
      </c>
      <c r="AC35" s="339">
        <v>47.602739726027401</v>
      </c>
      <c r="AD35" s="339">
        <v>128</v>
      </c>
      <c r="AE35" s="339">
        <v>43.835616438356197</v>
      </c>
      <c r="AF35" s="247" t="s">
        <v>4296</v>
      </c>
    </row>
    <row r="36" spans="1:32">
      <c r="A36" s="279">
        <v>27</v>
      </c>
      <c r="B36" s="584" t="s">
        <v>109</v>
      </c>
      <c r="C36" s="585">
        <v>1</v>
      </c>
      <c r="D36" s="585" t="s">
        <v>4299</v>
      </c>
      <c r="E36" s="585" t="s">
        <v>131</v>
      </c>
      <c r="F36" s="248">
        <v>372</v>
      </c>
      <c r="G36" s="247">
        <v>88</v>
      </c>
      <c r="H36" s="249">
        <v>23.655913978494624</v>
      </c>
      <c r="I36" s="247">
        <v>85</v>
      </c>
      <c r="J36" s="249">
        <v>22.849462365591396</v>
      </c>
      <c r="K36" s="250" t="s">
        <v>4300</v>
      </c>
      <c r="M36" s="178" t="str">
        <f t="shared" si="0"/>
        <v>K</v>
      </c>
      <c r="N36" s="178" t="str">
        <f t="shared" si="1"/>
        <v>K</v>
      </c>
      <c r="O36" s="178"/>
      <c r="P36" s="184">
        <f t="shared" si="2"/>
        <v>23.655913978494624</v>
      </c>
      <c r="Q36" s="184">
        <f t="shared" si="3"/>
        <v>22.849462365591396</v>
      </c>
      <c r="R36" s="180"/>
      <c r="S36" s="180" t="str">
        <f t="shared" si="4"/>
        <v>BETUL</v>
      </c>
      <c r="T36" s="180" t="str">
        <f t="shared" si="5"/>
        <v>BETUL</v>
      </c>
      <c r="U36" s="180" t="str">
        <f t="shared" si="6"/>
        <v>OKE</v>
      </c>
      <c r="V36" s="180" t="str">
        <f t="shared" si="7"/>
        <v>OKE</v>
      </c>
      <c r="W36" s="337" t="s">
        <v>109</v>
      </c>
      <c r="X36" s="338">
        <v>1</v>
      </c>
      <c r="Y36" s="338" t="s">
        <v>4297</v>
      </c>
      <c r="Z36" s="338" t="s">
        <v>131</v>
      </c>
      <c r="AA36" s="248">
        <v>372</v>
      </c>
      <c r="AB36" s="339">
        <v>147</v>
      </c>
      <c r="AC36" s="339">
        <v>39.5161290322581</v>
      </c>
      <c r="AD36" s="339">
        <v>162</v>
      </c>
      <c r="AE36" s="339">
        <v>43.548387096774199</v>
      </c>
      <c r="AF36" s="247" t="s">
        <v>4298</v>
      </c>
    </row>
    <row r="37" spans="1:32">
      <c r="A37" s="279">
        <v>28</v>
      </c>
      <c r="B37" s="584" t="s">
        <v>109</v>
      </c>
      <c r="C37" s="585">
        <v>1</v>
      </c>
      <c r="D37" s="585" t="s">
        <v>4303</v>
      </c>
      <c r="E37" s="585" t="s">
        <v>131</v>
      </c>
      <c r="F37" s="248">
        <v>372</v>
      </c>
      <c r="G37" s="247">
        <v>162</v>
      </c>
      <c r="H37" s="249">
        <v>43.548387096774192</v>
      </c>
      <c r="I37" s="247">
        <v>150</v>
      </c>
      <c r="J37" s="249">
        <v>40.322580645161288</v>
      </c>
      <c r="K37" s="250" t="s">
        <v>1095</v>
      </c>
      <c r="M37" s="178" t="str">
        <f t="shared" si="0"/>
        <v>K</v>
      </c>
      <c r="N37" s="178" t="str">
        <f t="shared" si="1"/>
        <v>K</v>
      </c>
      <c r="O37" s="178"/>
      <c r="P37" s="184">
        <f t="shared" si="2"/>
        <v>43.548387096774192</v>
      </c>
      <c r="Q37" s="184">
        <f t="shared" si="3"/>
        <v>40.322580645161288</v>
      </c>
      <c r="R37" s="180"/>
      <c r="S37" s="180" t="str">
        <f t="shared" si="4"/>
        <v>BETUL</v>
      </c>
      <c r="T37" s="180" t="str">
        <f t="shared" si="5"/>
        <v>BETUL</v>
      </c>
      <c r="U37" s="180" t="str">
        <f t="shared" si="6"/>
        <v>OKE</v>
      </c>
      <c r="V37" s="180" t="str">
        <f t="shared" si="7"/>
        <v>OKE</v>
      </c>
      <c r="W37" s="337" t="s">
        <v>109</v>
      </c>
      <c r="X37" s="338">
        <v>1</v>
      </c>
      <c r="Y37" s="338" t="s">
        <v>4299</v>
      </c>
      <c r="Z37" s="338" t="s">
        <v>128</v>
      </c>
      <c r="AA37" s="248">
        <v>372</v>
      </c>
      <c r="AB37" s="339">
        <v>51</v>
      </c>
      <c r="AC37" s="339">
        <v>13.709677419354801</v>
      </c>
      <c r="AD37" s="339">
        <v>68</v>
      </c>
      <c r="AE37" s="339">
        <v>18.279569892473098</v>
      </c>
      <c r="AF37" s="247" t="s">
        <v>4300</v>
      </c>
    </row>
    <row r="38" spans="1:32">
      <c r="A38" s="279">
        <v>29</v>
      </c>
      <c r="B38" s="584" t="s">
        <v>109</v>
      </c>
      <c r="C38" s="585">
        <v>1</v>
      </c>
      <c r="D38" s="585" t="s">
        <v>4297</v>
      </c>
      <c r="E38" s="585" t="s">
        <v>131</v>
      </c>
      <c r="F38" s="248">
        <v>372</v>
      </c>
      <c r="G38" s="247">
        <v>247</v>
      </c>
      <c r="H38" s="249">
        <v>66.397849462365585</v>
      </c>
      <c r="I38" s="247">
        <v>225</v>
      </c>
      <c r="J38" s="249">
        <v>60.483870967741936</v>
      </c>
      <c r="K38" s="250" t="s">
        <v>4298</v>
      </c>
      <c r="M38" s="178" t="str">
        <f t="shared" si="0"/>
        <v>K</v>
      </c>
      <c r="N38" s="178" t="str">
        <f t="shared" si="1"/>
        <v>K</v>
      </c>
      <c r="O38" s="203"/>
      <c r="P38" s="184">
        <f t="shared" si="2"/>
        <v>66.397849462365585</v>
      </c>
      <c r="Q38" s="184">
        <f t="shared" si="3"/>
        <v>60.483870967741936</v>
      </c>
      <c r="R38" s="180"/>
      <c r="S38" s="180" t="str">
        <f t="shared" si="4"/>
        <v>BETUL</v>
      </c>
      <c r="T38" s="180" t="str">
        <f t="shared" si="5"/>
        <v>BETUL</v>
      </c>
      <c r="U38" s="180" t="str">
        <f t="shared" si="6"/>
        <v>OKE</v>
      </c>
      <c r="V38" s="180" t="str">
        <f t="shared" si="7"/>
        <v>OKE</v>
      </c>
      <c r="W38" s="337" t="s">
        <v>109</v>
      </c>
      <c r="X38" s="338">
        <v>2</v>
      </c>
      <c r="Y38" s="338" t="s">
        <v>4301</v>
      </c>
      <c r="Z38" s="338" t="s">
        <v>128</v>
      </c>
      <c r="AA38" s="248">
        <v>292</v>
      </c>
      <c r="AB38" s="339">
        <v>165</v>
      </c>
      <c r="AC38" s="339">
        <v>56.5068493150685</v>
      </c>
      <c r="AD38" s="339">
        <v>178</v>
      </c>
      <c r="AE38" s="339">
        <v>60.958904109589</v>
      </c>
      <c r="AF38" s="247" t="s">
        <v>4302</v>
      </c>
    </row>
    <row r="39" spans="1:32">
      <c r="A39" s="279">
        <v>30</v>
      </c>
      <c r="B39" s="584" t="s">
        <v>109</v>
      </c>
      <c r="C39" s="585">
        <v>1</v>
      </c>
      <c r="D39" s="585" t="s">
        <v>4304</v>
      </c>
      <c r="E39" s="585" t="s">
        <v>131</v>
      </c>
      <c r="F39" s="248">
        <v>292</v>
      </c>
      <c r="G39" s="247">
        <v>180</v>
      </c>
      <c r="H39" s="249">
        <v>61.643835616438359</v>
      </c>
      <c r="I39" s="247">
        <v>177</v>
      </c>
      <c r="J39" s="249">
        <v>60.61643835616438</v>
      </c>
      <c r="K39" s="250" t="s">
        <v>4305</v>
      </c>
      <c r="M39" s="178" t="str">
        <f t="shared" si="0"/>
        <v>K</v>
      </c>
      <c r="N39" s="178" t="str">
        <f t="shared" si="1"/>
        <v>K</v>
      </c>
      <c r="O39" s="203"/>
      <c r="P39" s="184">
        <f t="shared" si="2"/>
        <v>61.643835616438359</v>
      </c>
      <c r="Q39" s="184">
        <f t="shared" si="3"/>
        <v>60.61643835616438</v>
      </c>
      <c r="R39" s="180"/>
      <c r="S39" s="180" t="str">
        <f t="shared" si="4"/>
        <v>BETUL</v>
      </c>
      <c r="T39" s="180" t="str">
        <f t="shared" si="5"/>
        <v>BETUL</v>
      </c>
      <c r="U39" s="180" t="str">
        <f t="shared" si="6"/>
        <v>OKE</v>
      </c>
      <c r="V39" s="180" t="str">
        <f t="shared" si="7"/>
        <v>OKE</v>
      </c>
      <c r="W39" s="337" t="s">
        <v>109</v>
      </c>
      <c r="X39" s="338">
        <v>1</v>
      </c>
      <c r="Y39" s="338" t="s">
        <v>4303</v>
      </c>
      <c r="Z39" s="338" t="s">
        <v>131</v>
      </c>
      <c r="AA39" s="248">
        <v>372</v>
      </c>
      <c r="AB39" s="339">
        <v>115</v>
      </c>
      <c r="AC39" s="339">
        <v>30.913978494623699</v>
      </c>
      <c r="AD39" s="339">
        <v>135</v>
      </c>
      <c r="AE39" s="339">
        <v>36.290322580645203</v>
      </c>
      <c r="AF39" s="247" t="s">
        <v>1095</v>
      </c>
    </row>
    <row r="40" spans="1:32">
      <c r="A40" s="279">
        <v>31</v>
      </c>
      <c r="B40" s="584" t="s">
        <v>109</v>
      </c>
      <c r="C40" s="585">
        <v>1</v>
      </c>
      <c r="D40" s="585" t="s">
        <v>4330</v>
      </c>
      <c r="E40" s="585" t="s">
        <v>131</v>
      </c>
      <c r="F40" s="248">
        <v>425</v>
      </c>
      <c r="G40" s="247">
        <v>127</v>
      </c>
      <c r="H40" s="249">
        <v>29.882352941176471</v>
      </c>
      <c r="I40" s="247">
        <v>58</v>
      </c>
      <c r="J40" s="249">
        <v>13.647058823529413</v>
      </c>
      <c r="K40" s="250" t="s">
        <v>4331</v>
      </c>
      <c r="M40" s="178" t="str">
        <f t="shared" si="0"/>
        <v>K</v>
      </c>
      <c r="N40" s="178" t="str">
        <f t="shared" si="1"/>
        <v>K</v>
      </c>
      <c r="O40" s="178"/>
      <c r="P40" s="184">
        <f t="shared" si="2"/>
        <v>29.882352941176471</v>
      </c>
      <c r="Q40" s="184">
        <f t="shared" si="3"/>
        <v>13.647058823529413</v>
      </c>
      <c r="R40" s="180"/>
      <c r="S40" s="180" t="str">
        <f t="shared" si="4"/>
        <v>BETUL</v>
      </c>
      <c r="T40" s="180" t="str">
        <f t="shared" si="5"/>
        <v>BETUL</v>
      </c>
      <c r="U40" s="180" t="str">
        <f t="shared" si="6"/>
        <v>OKE</v>
      </c>
      <c r="V40" s="180" t="str">
        <f t="shared" si="7"/>
        <v>OKE</v>
      </c>
      <c r="W40" s="337" t="s">
        <v>109</v>
      </c>
      <c r="X40" s="338">
        <v>1</v>
      </c>
      <c r="Y40" s="338" t="s">
        <v>4304</v>
      </c>
      <c r="Z40" s="338" t="s">
        <v>131</v>
      </c>
      <c r="AA40" s="248">
        <v>292</v>
      </c>
      <c r="AB40" s="339">
        <v>175</v>
      </c>
      <c r="AC40" s="339">
        <v>59.931506849315099</v>
      </c>
      <c r="AD40" s="339">
        <v>192</v>
      </c>
      <c r="AE40" s="339">
        <v>65.753424657534197</v>
      </c>
      <c r="AF40" s="247" t="s">
        <v>4305</v>
      </c>
    </row>
    <row r="41" spans="1:32">
      <c r="A41" s="279">
        <v>32</v>
      </c>
      <c r="B41" s="584" t="s">
        <v>109</v>
      </c>
      <c r="C41" s="585">
        <v>1</v>
      </c>
      <c r="D41" s="585" t="s">
        <v>4312</v>
      </c>
      <c r="E41" s="585" t="s">
        <v>131</v>
      </c>
      <c r="F41" s="248">
        <v>372</v>
      </c>
      <c r="G41" s="247">
        <v>275</v>
      </c>
      <c r="H41" s="249">
        <v>73.924731182795696</v>
      </c>
      <c r="I41" s="247">
        <v>237</v>
      </c>
      <c r="J41" s="249">
        <v>63.70967741935484</v>
      </c>
      <c r="K41" s="250" t="s">
        <v>4313</v>
      </c>
      <c r="M41" s="178" t="str">
        <f t="shared" si="0"/>
        <v>K</v>
      </c>
      <c r="N41" s="178" t="str">
        <f t="shared" si="1"/>
        <v>K</v>
      </c>
      <c r="O41" s="178"/>
      <c r="P41" s="184">
        <f t="shared" si="2"/>
        <v>73.924731182795696</v>
      </c>
      <c r="Q41" s="184">
        <f t="shared" si="3"/>
        <v>63.70967741935484</v>
      </c>
      <c r="R41" s="180"/>
      <c r="S41" s="180" t="str">
        <f t="shared" si="4"/>
        <v>BETUL</v>
      </c>
      <c r="T41" s="180" t="str">
        <f t="shared" si="5"/>
        <v>BETUL</v>
      </c>
      <c r="U41" s="180" t="str">
        <f t="shared" si="6"/>
        <v>OKE</v>
      </c>
      <c r="V41" s="180" t="str">
        <f t="shared" si="7"/>
        <v>OKE</v>
      </c>
      <c r="W41" s="337" t="s">
        <v>109</v>
      </c>
      <c r="X41" s="338">
        <v>2</v>
      </c>
      <c r="Y41" s="338" t="s">
        <v>4306</v>
      </c>
      <c r="Z41" s="338" t="s">
        <v>131</v>
      </c>
      <c r="AA41" s="248">
        <v>372</v>
      </c>
      <c r="AB41" s="339">
        <v>197</v>
      </c>
      <c r="AC41" s="339">
        <v>52.956989247311803</v>
      </c>
      <c r="AD41" s="339">
        <v>246</v>
      </c>
      <c r="AE41" s="339">
        <v>66.129032258064498</v>
      </c>
      <c r="AF41" s="247" t="s">
        <v>4307</v>
      </c>
    </row>
    <row r="42" spans="1:32">
      <c r="A42" s="279">
        <v>33</v>
      </c>
      <c r="B42" s="584" t="s">
        <v>109</v>
      </c>
      <c r="C42" s="585">
        <v>2</v>
      </c>
      <c r="D42" s="585" t="s">
        <v>4306</v>
      </c>
      <c r="E42" s="585" t="s">
        <v>131</v>
      </c>
      <c r="F42" s="248">
        <v>372</v>
      </c>
      <c r="G42" s="247">
        <v>218</v>
      </c>
      <c r="H42" s="249">
        <v>58.602150537634415</v>
      </c>
      <c r="I42" s="247">
        <v>201</v>
      </c>
      <c r="J42" s="249">
        <v>54.032258064516128</v>
      </c>
      <c r="K42" s="250" t="s">
        <v>4307</v>
      </c>
      <c r="M42" s="178" t="str">
        <f t="shared" si="0"/>
        <v>K</v>
      </c>
      <c r="N42" s="178" t="str">
        <f t="shared" si="1"/>
        <v>K</v>
      </c>
      <c r="O42" s="178"/>
      <c r="P42" s="184">
        <f t="shared" si="2"/>
        <v>58.602150537634415</v>
      </c>
      <c r="Q42" s="184">
        <f t="shared" si="3"/>
        <v>54.032258064516128</v>
      </c>
      <c r="R42" s="180"/>
      <c r="S42" s="180" t="str">
        <f t="shared" si="4"/>
        <v>BETUL</v>
      </c>
      <c r="T42" s="180" t="str">
        <f t="shared" si="5"/>
        <v>BETUL</v>
      </c>
      <c r="U42" s="180" t="str">
        <f t="shared" si="6"/>
        <v>OKE</v>
      </c>
      <c r="V42" s="180" t="str">
        <f t="shared" si="7"/>
        <v>OKE</v>
      </c>
      <c r="W42" s="337" t="s">
        <v>109</v>
      </c>
      <c r="X42" s="338">
        <v>2</v>
      </c>
      <c r="Y42" s="338" t="s">
        <v>4308</v>
      </c>
      <c r="Z42" s="338" t="s">
        <v>131</v>
      </c>
      <c r="AA42" s="248">
        <v>372</v>
      </c>
      <c r="AB42" s="339">
        <v>209</v>
      </c>
      <c r="AC42" s="339">
        <v>56.1827956989247</v>
      </c>
      <c r="AD42" s="339">
        <v>165</v>
      </c>
      <c r="AE42" s="339">
        <v>44.354838709677402</v>
      </c>
      <c r="AF42" s="247" t="s">
        <v>4309</v>
      </c>
    </row>
    <row r="43" spans="1:32">
      <c r="A43" s="279">
        <v>34</v>
      </c>
      <c r="B43" s="584" t="s">
        <v>109</v>
      </c>
      <c r="C43" s="585">
        <v>2</v>
      </c>
      <c r="D43" s="585" t="s">
        <v>4310</v>
      </c>
      <c r="E43" s="585" t="s">
        <v>131</v>
      </c>
      <c r="F43" s="248">
        <v>372</v>
      </c>
      <c r="G43" s="247">
        <v>115</v>
      </c>
      <c r="H43" s="249">
        <v>30.913978494623656</v>
      </c>
      <c r="I43" s="247">
        <v>109</v>
      </c>
      <c r="J43" s="249">
        <v>29.301075268817208</v>
      </c>
      <c r="K43" s="250" t="s">
        <v>4311</v>
      </c>
      <c r="M43" s="178" t="str">
        <f t="shared" si="0"/>
        <v>K</v>
      </c>
      <c r="N43" s="178" t="str">
        <f t="shared" si="1"/>
        <v>K</v>
      </c>
      <c r="O43" s="178"/>
      <c r="P43" s="184">
        <f t="shared" si="2"/>
        <v>30.913978494623656</v>
      </c>
      <c r="Q43" s="184">
        <f t="shared" si="3"/>
        <v>29.301075268817208</v>
      </c>
      <c r="R43" s="180"/>
      <c r="S43" s="180" t="str">
        <f t="shared" si="4"/>
        <v>BETUL</v>
      </c>
      <c r="T43" s="180" t="str">
        <f t="shared" si="5"/>
        <v>BETUL</v>
      </c>
      <c r="U43" s="180" t="str">
        <f t="shared" si="6"/>
        <v>OKE</v>
      </c>
      <c r="V43" s="180" t="str">
        <f t="shared" si="7"/>
        <v>OKE</v>
      </c>
      <c r="W43" s="337" t="s">
        <v>109</v>
      </c>
      <c r="X43" s="338">
        <v>2</v>
      </c>
      <c r="Y43" s="338" t="s">
        <v>4310</v>
      </c>
      <c r="Z43" s="338" t="s">
        <v>131</v>
      </c>
      <c r="AA43" s="248">
        <v>372</v>
      </c>
      <c r="AB43" s="339">
        <v>150</v>
      </c>
      <c r="AC43" s="339">
        <v>40.322580645161302</v>
      </c>
      <c r="AD43" s="339">
        <v>96</v>
      </c>
      <c r="AE43" s="339">
        <v>25.806451612903199</v>
      </c>
      <c r="AF43" s="247" t="s">
        <v>4311</v>
      </c>
    </row>
    <row r="44" spans="1:32">
      <c r="A44" s="279">
        <v>35</v>
      </c>
      <c r="B44" s="584" t="s">
        <v>109</v>
      </c>
      <c r="C44" s="585">
        <v>2</v>
      </c>
      <c r="D44" s="585" t="s">
        <v>4318</v>
      </c>
      <c r="E44" s="585" t="s">
        <v>131</v>
      </c>
      <c r="F44" s="248">
        <v>372</v>
      </c>
      <c r="G44" s="247">
        <v>232</v>
      </c>
      <c r="H44" s="249">
        <v>62.365591397849464</v>
      </c>
      <c r="I44" s="247">
        <v>256</v>
      </c>
      <c r="J44" s="249">
        <v>68.817204301075279</v>
      </c>
      <c r="K44" s="250" t="s">
        <v>4319</v>
      </c>
      <c r="M44" s="178" t="str">
        <f t="shared" si="0"/>
        <v>K</v>
      </c>
      <c r="N44" s="178" t="str">
        <f t="shared" si="1"/>
        <v>K</v>
      </c>
      <c r="O44" s="178"/>
      <c r="P44" s="184">
        <f t="shared" si="2"/>
        <v>62.365591397849464</v>
      </c>
      <c r="Q44" s="184">
        <f t="shared" si="3"/>
        <v>68.817204301075279</v>
      </c>
      <c r="R44" s="180"/>
      <c r="S44" s="180" t="str">
        <f t="shared" si="4"/>
        <v>BETUL</v>
      </c>
      <c r="T44" s="180" t="str">
        <f t="shared" si="5"/>
        <v>BETUL</v>
      </c>
      <c r="U44" s="180" t="str">
        <f t="shared" si="6"/>
        <v>OKE</v>
      </c>
      <c r="V44" s="180" t="str">
        <f t="shared" si="7"/>
        <v>OKE</v>
      </c>
      <c r="W44" s="337" t="s">
        <v>109</v>
      </c>
      <c r="X44" s="338">
        <v>3</v>
      </c>
      <c r="Y44" s="338" t="s">
        <v>4312</v>
      </c>
      <c r="Z44" s="338" t="s">
        <v>131</v>
      </c>
      <c r="AA44" s="248">
        <v>372</v>
      </c>
      <c r="AB44" s="339">
        <v>163</v>
      </c>
      <c r="AC44" s="339">
        <v>43.8172043010753</v>
      </c>
      <c r="AD44" s="339">
        <v>181</v>
      </c>
      <c r="AE44" s="339">
        <v>48.655913978494603</v>
      </c>
      <c r="AF44" s="247" t="s">
        <v>4313</v>
      </c>
    </row>
    <row r="45" spans="1:32">
      <c r="A45" s="279">
        <v>36</v>
      </c>
      <c r="B45" s="584" t="s">
        <v>109</v>
      </c>
      <c r="C45" s="585">
        <v>2</v>
      </c>
      <c r="D45" s="585" t="s">
        <v>4320</v>
      </c>
      <c r="E45" s="585" t="s">
        <v>131</v>
      </c>
      <c r="F45" s="248">
        <v>372</v>
      </c>
      <c r="G45" s="247">
        <v>120</v>
      </c>
      <c r="H45" s="249">
        <v>32.258064516129032</v>
      </c>
      <c r="I45" s="247">
        <v>130</v>
      </c>
      <c r="J45" s="249">
        <v>34.946236559139784</v>
      </c>
      <c r="K45" s="250" t="s">
        <v>4321</v>
      </c>
      <c r="M45" s="178" t="str">
        <f t="shared" si="0"/>
        <v>K</v>
      </c>
      <c r="N45" s="178" t="str">
        <f t="shared" si="1"/>
        <v>K</v>
      </c>
      <c r="O45" s="178"/>
      <c r="P45" s="184">
        <f t="shared" si="2"/>
        <v>32.258064516129032</v>
      </c>
      <c r="Q45" s="184">
        <f t="shared" si="3"/>
        <v>34.946236559139784</v>
      </c>
      <c r="R45" s="180"/>
      <c r="S45" s="180" t="str">
        <f t="shared" si="4"/>
        <v>BETUL</v>
      </c>
      <c r="T45" s="180" t="str">
        <f t="shared" si="5"/>
        <v>BETUL</v>
      </c>
      <c r="U45" s="180" t="str">
        <f t="shared" si="6"/>
        <v>OKE</v>
      </c>
      <c r="V45" s="180" t="str">
        <f t="shared" si="7"/>
        <v>OKE</v>
      </c>
      <c r="W45" s="337" t="s">
        <v>109</v>
      </c>
      <c r="X45" s="338">
        <v>2</v>
      </c>
      <c r="Y45" s="338" t="s">
        <v>4314</v>
      </c>
      <c r="Z45" s="338" t="s">
        <v>131</v>
      </c>
      <c r="AA45" s="248">
        <v>372</v>
      </c>
      <c r="AB45" s="339">
        <v>192</v>
      </c>
      <c r="AC45" s="339">
        <v>51.612903225806399</v>
      </c>
      <c r="AD45" s="339">
        <v>217</v>
      </c>
      <c r="AE45" s="339">
        <v>58.3333333333333</v>
      </c>
      <c r="AF45" s="247" t="s">
        <v>4315</v>
      </c>
    </row>
    <row r="46" spans="1:32">
      <c r="A46" s="279">
        <v>37</v>
      </c>
      <c r="B46" s="584" t="s">
        <v>109</v>
      </c>
      <c r="C46" s="585">
        <v>2</v>
      </c>
      <c r="D46" s="585" t="s">
        <v>4314</v>
      </c>
      <c r="E46" s="585" t="s">
        <v>131</v>
      </c>
      <c r="F46" s="248">
        <v>372</v>
      </c>
      <c r="G46" s="247">
        <v>224</v>
      </c>
      <c r="H46" s="249">
        <v>60.215053763440864</v>
      </c>
      <c r="I46" s="247">
        <v>218</v>
      </c>
      <c r="J46" s="249">
        <v>58.602150537634415</v>
      </c>
      <c r="K46" s="250" t="s">
        <v>4315</v>
      </c>
      <c r="M46" s="178" t="str">
        <f t="shared" si="0"/>
        <v>K</v>
      </c>
      <c r="N46" s="178" t="str">
        <f t="shared" si="1"/>
        <v>K</v>
      </c>
      <c r="O46" s="178"/>
      <c r="P46" s="184">
        <f t="shared" si="2"/>
        <v>60.215053763440864</v>
      </c>
      <c r="Q46" s="184">
        <f t="shared" si="3"/>
        <v>58.602150537634415</v>
      </c>
      <c r="R46" s="180"/>
      <c r="S46" s="180" t="str">
        <f t="shared" si="4"/>
        <v>BETUL</v>
      </c>
      <c r="T46" s="180" t="str">
        <f t="shared" si="5"/>
        <v>BETUL</v>
      </c>
      <c r="U46" s="180" t="str">
        <f t="shared" si="6"/>
        <v>OKE</v>
      </c>
      <c r="V46" s="180" t="str">
        <f t="shared" si="7"/>
        <v>OKE</v>
      </c>
      <c r="W46" s="337" t="s">
        <v>109</v>
      </c>
      <c r="X46" s="338">
        <v>2</v>
      </c>
      <c r="Y46" s="338" t="s">
        <v>4316</v>
      </c>
      <c r="Z46" s="338" t="s">
        <v>131</v>
      </c>
      <c r="AA46" s="248">
        <v>372</v>
      </c>
      <c r="AB46" s="339">
        <v>270</v>
      </c>
      <c r="AC46" s="339">
        <v>72.580645161290306</v>
      </c>
      <c r="AD46" s="339">
        <v>139</v>
      </c>
      <c r="AE46" s="339">
        <v>37.365591397849499</v>
      </c>
      <c r="AF46" s="247" t="s">
        <v>4317</v>
      </c>
    </row>
    <row r="47" spans="1:32">
      <c r="A47" s="279">
        <v>38</v>
      </c>
      <c r="B47" s="584" t="s">
        <v>109</v>
      </c>
      <c r="C47" s="585">
        <v>2</v>
      </c>
      <c r="D47" s="585" t="s">
        <v>4316</v>
      </c>
      <c r="E47" s="585" t="s">
        <v>131</v>
      </c>
      <c r="F47" s="248">
        <v>372</v>
      </c>
      <c r="G47" s="247">
        <v>239</v>
      </c>
      <c r="H47" s="249">
        <v>64.247311827956992</v>
      </c>
      <c r="I47" s="247">
        <v>160</v>
      </c>
      <c r="J47" s="249">
        <v>43.01075268817204</v>
      </c>
      <c r="K47" s="250" t="s">
        <v>4317</v>
      </c>
      <c r="M47" s="178" t="str">
        <f t="shared" si="0"/>
        <v>K</v>
      </c>
      <c r="N47" s="178" t="str">
        <f t="shared" si="1"/>
        <v>K</v>
      </c>
      <c r="O47" s="178"/>
      <c r="P47" s="184">
        <f t="shared" si="2"/>
        <v>64.247311827956992</v>
      </c>
      <c r="Q47" s="184">
        <f t="shared" si="3"/>
        <v>43.01075268817204</v>
      </c>
      <c r="R47" s="180"/>
      <c r="S47" s="180" t="str">
        <f t="shared" si="4"/>
        <v>BETUL</v>
      </c>
      <c r="T47" s="180" t="str">
        <f t="shared" si="5"/>
        <v>BETUL</v>
      </c>
      <c r="U47" s="180" t="str">
        <f t="shared" si="6"/>
        <v>OKE</v>
      </c>
      <c r="V47" s="180" t="str">
        <f t="shared" si="7"/>
        <v>OKE</v>
      </c>
      <c r="W47" s="337" t="s">
        <v>109</v>
      </c>
      <c r="X47" s="338">
        <v>2</v>
      </c>
      <c r="Y47" s="338" t="s">
        <v>4318</v>
      </c>
      <c r="Z47" s="338" t="s">
        <v>131</v>
      </c>
      <c r="AA47" s="248">
        <v>372</v>
      </c>
      <c r="AB47" s="339">
        <v>158</v>
      </c>
      <c r="AC47" s="339">
        <v>42.473118279569903</v>
      </c>
      <c r="AD47" s="339">
        <v>200</v>
      </c>
      <c r="AE47" s="339">
        <v>53.763440860214999</v>
      </c>
      <c r="AF47" s="247" t="s">
        <v>4319</v>
      </c>
    </row>
    <row r="48" spans="1:32">
      <c r="A48" s="279">
        <v>39</v>
      </c>
      <c r="B48" s="584" t="s">
        <v>109</v>
      </c>
      <c r="C48" s="585">
        <v>2</v>
      </c>
      <c r="D48" s="585" t="s">
        <v>4308</v>
      </c>
      <c r="E48" s="585" t="s">
        <v>131</v>
      </c>
      <c r="F48" s="248">
        <v>372</v>
      </c>
      <c r="G48" s="247">
        <v>259</v>
      </c>
      <c r="H48" s="249">
        <v>69.623655913978496</v>
      </c>
      <c r="I48" s="247">
        <v>165</v>
      </c>
      <c r="J48" s="249">
        <v>44.354838709677416</v>
      </c>
      <c r="K48" s="250" t="s">
        <v>4309</v>
      </c>
      <c r="M48" s="178" t="str">
        <f t="shared" si="0"/>
        <v>K</v>
      </c>
      <c r="N48" s="178" t="str">
        <f t="shared" si="1"/>
        <v>K</v>
      </c>
      <c r="O48" s="178"/>
      <c r="P48" s="184">
        <f t="shared" si="2"/>
        <v>69.623655913978496</v>
      </c>
      <c r="Q48" s="184">
        <f t="shared" si="3"/>
        <v>44.354838709677416</v>
      </c>
      <c r="R48" s="180"/>
      <c r="S48" s="180" t="str">
        <f t="shared" si="4"/>
        <v>BETUL</v>
      </c>
      <c r="T48" s="180" t="str">
        <f t="shared" si="5"/>
        <v>BETUL</v>
      </c>
      <c r="U48" s="180" t="str">
        <f t="shared" si="6"/>
        <v>OKE</v>
      </c>
      <c r="V48" s="180" t="str">
        <f t="shared" si="7"/>
        <v>OKE</v>
      </c>
      <c r="W48" s="337" t="s">
        <v>109</v>
      </c>
      <c r="X48" s="338">
        <v>2</v>
      </c>
      <c r="Y48" s="338" t="s">
        <v>4320</v>
      </c>
      <c r="Z48" s="338" t="s">
        <v>131</v>
      </c>
      <c r="AA48" s="248">
        <v>372</v>
      </c>
      <c r="AB48" s="339">
        <v>147</v>
      </c>
      <c r="AC48" s="339">
        <v>39.5161290322581</v>
      </c>
      <c r="AD48" s="339">
        <v>134</v>
      </c>
      <c r="AE48" s="339">
        <v>36.021505376344102</v>
      </c>
      <c r="AF48" s="247" t="s">
        <v>4321</v>
      </c>
    </row>
    <row r="49" spans="1:32">
      <c r="A49" s="279">
        <v>40</v>
      </c>
      <c r="B49" s="584" t="s">
        <v>109</v>
      </c>
      <c r="C49" s="585">
        <v>2</v>
      </c>
      <c r="D49" s="585" t="s">
        <v>4326</v>
      </c>
      <c r="E49" s="585" t="s">
        <v>128</v>
      </c>
      <c r="F49" s="248">
        <v>348</v>
      </c>
      <c r="G49" s="247">
        <v>187</v>
      </c>
      <c r="H49" s="249">
        <v>53.735632183908045</v>
      </c>
      <c r="I49" s="247">
        <v>180</v>
      </c>
      <c r="J49" s="249">
        <v>51.724137931034484</v>
      </c>
      <c r="K49" s="250" t="s">
        <v>4327</v>
      </c>
      <c r="M49" s="178" t="str">
        <f t="shared" si="0"/>
        <v>K</v>
      </c>
      <c r="N49" s="178" t="str">
        <f t="shared" si="1"/>
        <v>K</v>
      </c>
      <c r="O49" s="178"/>
      <c r="P49" s="184">
        <f t="shared" si="2"/>
        <v>53.735632183908045</v>
      </c>
      <c r="Q49" s="184">
        <f t="shared" si="3"/>
        <v>51.724137931034484</v>
      </c>
      <c r="R49" s="180"/>
      <c r="S49" s="180" t="str">
        <f t="shared" si="4"/>
        <v>BETUL</v>
      </c>
      <c r="T49" s="180" t="str">
        <f t="shared" si="5"/>
        <v>BETUL</v>
      </c>
      <c r="U49" s="180" t="str">
        <f t="shared" si="6"/>
        <v>OKE</v>
      </c>
      <c r="V49" s="180" t="str">
        <f t="shared" si="7"/>
        <v>OKE</v>
      </c>
      <c r="W49" s="337" t="s">
        <v>109</v>
      </c>
      <c r="X49" s="338">
        <v>3</v>
      </c>
      <c r="Y49" s="338" t="s">
        <v>4322</v>
      </c>
      <c r="Z49" s="338" t="s">
        <v>128</v>
      </c>
      <c r="AA49" s="248">
        <v>372</v>
      </c>
      <c r="AB49" s="339">
        <v>99</v>
      </c>
      <c r="AC49" s="339">
        <v>26.612903225806399</v>
      </c>
      <c r="AD49" s="339">
        <v>74</v>
      </c>
      <c r="AE49" s="339">
        <v>19.8924731182796</v>
      </c>
      <c r="AF49" s="247" t="s">
        <v>4323</v>
      </c>
    </row>
    <row r="50" spans="1:32">
      <c r="A50" s="279">
        <v>41</v>
      </c>
      <c r="B50" s="584" t="s">
        <v>109</v>
      </c>
      <c r="C50" s="585">
        <v>2</v>
      </c>
      <c r="D50" s="585" t="s">
        <v>4301</v>
      </c>
      <c r="E50" s="585" t="s">
        <v>128</v>
      </c>
      <c r="F50" s="248">
        <v>292</v>
      </c>
      <c r="G50" s="247">
        <v>75</v>
      </c>
      <c r="H50" s="249">
        <v>25.684931506849317</v>
      </c>
      <c r="I50" s="247">
        <v>68</v>
      </c>
      <c r="J50" s="249">
        <v>23.287671232876711</v>
      </c>
      <c r="K50" s="250" t="s">
        <v>4302</v>
      </c>
      <c r="M50" s="178" t="str">
        <f t="shared" si="0"/>
        <v>K</v>
      </c>
      <c r="N50" s="178" t="str">
        <f t="shared" si="1"/>
        <v>K</v>
      </c>
      <c r="O50" s="178"/>
      <c r="P50" s="184">
        <f t="shared" si="2"/>
        <v>25.684931506849317</v>
      </c>
      <c r="Q50" s="184">
        <f t="shared" si="3"/>
        <v>23.287671232876711</v>
      </c>
      <c r="R50" s="180"/>
      <c r="S50" s="180" t="str">
        <f t="shared" si="4"/>
        <v>BETUL</v>
      </c>
      <c r="T50" s="180" t="str">
        <f t="shared" si="5"/>
        <v>BETUL</v>
      </c>
      <c r="U50" s="180" t="str">
        <f t="shared" si="6"/>
        <v>OKE</v>
      </c>
      <c r="V50" s="180" t="str">
        <f t="shared" si="7"/>
        <v>OKE</v>
      </c>
      <c r="W50" s="337" t="s">
        <v>109</v>
      </c>
      <c r="X50" s="338">
        <v>3</v>
      </c>
      <c r="Y50" s="338" t="s">
        <v>354</v>
      </c>
      <c r="Z50" s="338" t="s">
        <v>128</v>
      </c>
      <c r="AA50" s="248">
        <v>300</v>
      </c>
      <c r="AB50" s="339">
        <v>152</v>
      </c>
      <c r="AC50" s="339">
        <v>50.6666666666667</v>
      </c>
      <c r="AD50" s="339">
        <v>119</v>
      </c>
      <c r="AE50" s="339">
        <v>39.6666666666667</v>
      </c>
      <c r="AF50" s="247" t="s">
        <v>355</v>
      </c>
    </row>
    <row r="51" spans="1:32">
      <c r="A51" s="279">
        <v>42</v>
      </c>
      <c r="B51" s="584" t="s">
        <v>109</v>
      </c>
      <c r="C51" s="585">
        <v>2</v>
      </c>
      <c r="D51" s="585" t="s">
        <v>4324</v>
      </c>
      <c r="E51" s="585" t="s">
        <v>131</v>
      </c>
      <c r="F51" s="248">
        <v>425</v>
      </c>
      <c r="G51" s="247">
        <v>0</v>
      </c>
      <c r="H51" s="249">
        <v>0</v>
      </c>
      <c r="I51" s="247">
        <v>0</v>
      </c>
      <c r="J51" s="249">
        <v>0</v>
      </c>
      <c r="K51" s="250" t="s">
        <v>4325</v>
      </c>
      <c r="M51" s="178" t="str">
        <f t="shared" si="0"/>
        <v>K</v>
      </c>
      <c r="N51" s="178" t="str">
        <f t="shared" si="1"/>
        <v>K</v>
      </c>
      <c r="O51" s="178"/>
      <c r="P51" s="184">
        <f t="shared" si="2"/>
        <v>0</v>
      </c>
      <c r="Q51" s="184">
        <f t="shared" si="3"/>
        <v>0</v>
      </c>
      <c r="R51" s="180"/>
      <c r="S51" s="180" t="str">
        <f t="shared" si="4"/>
        <v>BETUL</v>
      </c>
      <c r="T51" s="180" t="str">
        <f t="shared" si="5"/>
        <v>BETUL</v>
      </c>
      <c r="U51" s="180" t="str">
        <f t="shared" si="6"/>
        <v>OKE</v>
      </c>
      <c r="V51" s="180" t="str">
        <f t="shared" si="7"/>
        <v>OKE</v>
      </c>
      <c r="W51" s="337" t="s">
        <v>109</v>
      </c>
      <c r="X51" s="338">
        <v>2</v>
      </c>
      <c r="Y51" s="338" t="s">
        <v>4326</v>
      </c>
      <c r="Z51" s="338" t="s">
        <v>128</v>
      </c>
      <c r="AA51" s="248">
        <v>348</v>
      </c>
      <c r="AB51" s="339">
        <v>113</v>
      </c>
      <c r="AC51" s="339">
        <v>32.471264367816097</v>
      </c>
      <c r="AD51" s="339">
        <v>45</v>
      </c>
      <c r="AE51" s="339">
        <v>12.9310344827586</v>
      </c>
      <c r="AF51" s="247" t="s">
        <v>4327</v>
      </c>
    </row>
    <row r="52" spans="1:32">
      <c r="A52" s="279">
        <v>43</v>
      </c>
      <c r="B52" s="584" t="s">
        <v>109</v>
      </c>
      <c r="C52" s="585">
        <v>2</v>
      </c>
      <c r="D52" s="585" t="s">
        <v>4328</v>
      </c>
      <c r="E52" s="585" t="s">
        <v>131</v>
      </c>
      <c r="F52" s="248">
        <v>425</v>
      </c>
      <c r="G52" s="247">
        <v>81</v>
      </c>
      <c r="H52" s="249">
        <v>19.058823529411764</v>
      </c>
      <c r="I52" s="247">
        <v>81</v>
      </c>
      <c r="J52" s="249">
        <v>19.058823529411764</v>
      </c>
      <c r="K52" s="250" t="s">
        <v>4329</v>
      </c>
      <c r="M52" s="178" t="str">
        <f t="shared" si="0"/>
        <v>K</v>
      </c>
      <c r="N52" s="178" t="str">
        <f t="shared" si="1"/>
        <v>K</v>
      </c>
      <c r="O52" s="178"/>
      <c r="P52" s="184">
        <f t="shared" si="2"/>
        <v>19.058823529411764</v>
      </c>
      <c r="Q52" s="184">
        <f t="shared" si="3"/>
        <v>19.058823529411764</v>
      </c>
      <c r="R52" s="180"/>
      <c r="S52" s="180" t="str">
        <f t="shared" si="4"/>
        <v>BETUL</v>
      </c>
      <c r="T52" s="180" t="str">
        <f t="shared" si="5"/>
        <v>BETUL</v>
      </c>
      <c r="U52" s="180" t="str">
        <f t="shared" si="6"/>
        <v>OKE</v>
      </c>
      <c r="V52" s="180" t="str">
        <f t="shared" si="7"/>
        <v>OKE</v>
      </c>
      <c r="W52" s="337" t="s">
        <v>109</v>
      </c>
      <c r="X52" s="338">
        <v>3</v>
      </c>
      <c r="Y52" s="338" t="s">
        <v>4330</v>
      </c>
      <c r="Z52" s="338" t="s">
        <v>131</v>
      </c>
      <c r="AA52" s="248">
        <v>425</v>
      </c>
      <c r="AB52" s="339">
        <v>140</v>
      </c>
      <c r="AC52" s="339">
        <v>32.941176470588204</v>
      </c>
      <c r="AD52" s="339">
        <v>165</v>
      </c>
      <c r="AE52" s="339">
        <v>38.823529411764703</v>
      </c>
      <c r="AF52" s="247" t="s">
        <v>4331</v>
      </c>
    </row>
    <row r="53" spans="1:32">
      <c r="A53" s="279">
        <v>44</v>
      </c>
      <c r="B53" s="584" t="s">
        <v>109</v>
      </c>
      <c r="C53" s="585">
        <v>3</v>
      </c>
      <c r="D53" s="585" t="s">
        <v>4291</v>
      </c>
      <c r="E53" s="585" t="s">
        <v>128</v>
      </c>
      <c r="F53" s="248">
        <v>437</v>
      </c>
      <c r="G53" s="247">
        <v>128</v>
      </c>
      <c r="H53" s="249">
        <v>29.290617848970253</v>
      </c>
      <c r="I53" s="247">
        <v>55</v>
      </c>
      <c r="J53" s="249">
        <v>12.585812356979407</v>
      </c>
      <c r="K53" s="250" t="s">
        <v>4292</v>
      </c>
      <c r="M53" s="178" t="str">
        <f t="shared" si="0"/>
        <v>K</v>
      </c>
      <c r="N53" s="178" t="str">
        <f t="shared" si="1"/>
        <v>K</v>
      </c>
      <c r="O53" s="178"/>
      <c r="P53" s="184">
        <f t="shared" si="2"/>
        <v>29.290617848970253</v>
      </c>
      <c r="Q53" s="184">
        <f t="shared" si="3"/>
        <v>12.585812356979407</v>
      </c>
      <c r="R53" s="180"/>
      <c r="S53" s="180" t="str">
        <f t="shared" si="4"/>
        <v>BETUL</v>
      </c>
      <c r="T53" s="180" t="str">
        <f t="shared" si="5"/>
        <v>BETUL</v>
      </c>
      <c r="U53" s="180" t="str">
        <f t="shared" si="6"/>
        <v>OKE</v>
      </c>
      <c r="V53" s="180" t="str">
        <f t="shared" si="7"/>
        <v>OKE</v>
      </c>
      <c r="W53" s="337" t="s">
        <v>109</v>
      </c>
      <c r="X53" s="338">
        <v>3</v>
      </c>
      <c r="Y53" s="338" t="s">
        <v>4332</v>
      </c>
      <c r="Z53" s="338" t="s">
        <v>128</v>
      </c>
      <c r="AA53" s="248">
        <v>300</v>
      </c>
      <c r="AB53" s="339">
        <v>224</v>
      </c>
      <c r="AC53" s="339">
        <v>74.6666666666667</v>
      </c>
      <c r="AD53" s="339">
        <v>78</v>
      </c>
      <c r="AE53" s="339">
        <v>26</v>
      </c>
      <c r="AF53" s="247" t="s">
        <v>4333</v>
      </c>
    </row>
    <row r="54" spans="1:32">
      <c r="A54" s="279">
        <v>45</v>
      </c>
      <c r="B54" s="584" t="s">
        <v>109</v>
      </c>
      <c r="C54" s="585">
        <v>3</v>
      </c>
      <c r="D54" s="585" t="s">
        <v>4293</v>
      </c>
      <c r="E54" s="585" t="s">
        <v>128</v>
      </c>
      <c r="F54" s="248">
        <v>437</v>
      </c>
      <c r="G54" s="247">
        <v>305</v>
      </c>
      <c r="H54" s="249">
        <v>69.794050343249424</v>
      </c>
      <c r="I54" s="247">
        <v>264</v>
      </c>
      <c r="J54" s="249">
        <v>60.411899313501152</v>
      </c>
      <c r="K54" s="250" t="s">
        <v>4294</v>
      </c>
      <c r="M54" s="178" t="str">
        <f t="shared" si="0"/>
        <v>K</v>
      </c>
      <c r="N54" s="178" t="str">
        <f t="shared" si="1"/>
        <v>K</v>
      </c>
      <c r="O54" s="178"/>
      <c r="P54" s="184">
        <f t="shared" si="2"/>
        <v>69.794050343249424</v>
      </c>
      <c r="Q54" s="184">
        <f t="shared" si="3"/>
        <v>60.411899313501152</v>
      </c>
      <c r="R54" s="180"/>
      <c r="S54" s="180" t="str">
        <f t="shared" si="4"/>
        <v>BETUL</v>
      </c>
      <c r="T54" s="180" t="str">
        <f t="shared" si="5"/>
        <v>BETUL</v>
      </c>
      <c r="U54" s="180" t="str">
        <f t="shared" si="6"/>
        <v>OKE</v>
      </c>
      <c r="V54" s="180" t="str">
        <f t="shared" si="7"/>
        <v>OKE</v>
      </c>
      <c r="W54" s="337" t="s">
        <v>110</v>
      </c>
      <c r="X54" s="338">
        <v>1</v>
      </c>
      <c r="Y54" s="338" t="s">
        <v>4334</v>
      </c>
      <c r="Z54" s="338" t="s">
        <v>131</v>
      </c>
      <c r="AA54" s="248">
        <v>292</v>
      </c>
      <c r="AB54" s="339">
        <v>15</v>
      </c>
      <c r="AC54" s="339">
        <v>5.13698630136986</v>
      </c>
      <c r="AD54" s="339">
        <v>21</v>
      </c>
      <c r="AE54" s="339">
        <v>7.1917808219178099</v>
      </c>
      <c r="AF54" s="247" t="s">
        <v>4335</v>
      </c>
    </row>
    <row r="55" spans="1:32">
      <c r="A55" s="279">
        <v>46</v>
      </c>
      <c r="B55" s="584" t="s">
        <v>109</v>
      </c>
      <c r="C55" s="585">
        <v>3</v>
      </c>
      <c r="D55" s="585" t="s">
        <v>354</v>
      </c>
      <c r="E55" s="585" t="s">
        <v>128</v>
      </c>
      <c r="F55" s="248">
        <v>300</v>
      </c>
      <c r="G55" s="247">
        <v>190</v>
      </c>
      <c r="H55" s="249">
        <v>63.333333333333329</v>
      </c>
      <c r="I55" s="247">
        <v>73</v>
      </c>
      <c r="J55" s="249">
        <v>24.333333333333336</v>
      </c>
      <c r="K55" s="250" t="s">
        <v>355</v>
      </c>
      <c r="M55" s="178" t="str">
        <f t="shared" si="0"/>
        <v>K</v>
      </c>
      <c r="N55" s="178" t="str">
        <f t="shared" si="1"/>
        <v>K</v>
      </c>
      <c r="O55" s="178"/>
      <c r="P55" s="184">
        <f t="shared" si="2"/>
        <v>63.333333333333329</v>
      </c>
      <c r="Q55" s="184">
        <f t="shared" si="3"/>
        <v>24.333333333333336</v>
      </c>
      <c r="R55" s="180"/>
      <c r="S55" s="180" t="str">
        <f t="shared" si="4"/>
        <v>BETUL</v>
      </c>
      <c r="T55" s="180" t="str">
        <f t="shared" si="5"/>
        <v>BETUL</v>
      </c>
      <c r="U55" s="180" t="str">
        <f t="shared" si="6"/>
        <v>OKE</v>
      </c>
      <c r="V55" s="180" t="str">
        <f t="shared" si="7"/>
        <v>OKE</v>
      </c>
      <c r="W55" s="337" t="s">
        <v>4336</v>
      </c>
      <c r="X55" s="338">
        <v>1</v>
      </c>
      <c r="Y55" s="338" t="s">
        <v>4337</v>
      </c>
      <c r="Z55" s="338" t="s">
        <v>131</v>
      </c>
      <c r="AA55" s="248">
        <v>425</v>
      </c>
      <c r="AB55" s="339">
        <v>57</v>
      </c>
      <c r="AC55" s="339">
        <v>13.411764705882399</v>
      </c>
      <c r="AD55" s="339">
        <v>69</v>
      </c>
      <c r="AE55" s="339">
        <v>16.235294117647101</v>
      </c>
      <c r="AF55" s="247" t="s">
        <v>4338</v>
      </c>
    </row>
    <row r="56" spans="1:32">
      <c r="A56" s="279">
        <v>47</v>
      </c>
      <c r="B56" s="584" t="s">
        <v>109</v>
      </c>
      <c r="C56" s="585">
        <v>3</v>
      </c>
      <c r="D56" s="585" t="s">
        <v>4322</v>
      </c>
      <c r="E56" s="585" t="s">
        <v>131</v>
      </c>
      <c r="F56" s="248">
        <v>372</v>
      </c>
      <c r="G56" s="247">
        <v>154</v>
      </c>
      <c r="H56" s="249">
        <v>41.397849462365592</v>
      </c>
      <c r="I56" s="247">
        <v>145</v>
      </c>
      <c r="J56" s="249">
        <v>38.978494623655912</v>
      </c>
      <c r="K56" s="250" t="s">
        <v>4323</v>
      </c>
      <c r="M56" s="178" t="str">
        <f t="shared" si="0"/>
        <v>K</v>
      </c>
      <c r="N56" s="178" t="str">
        <f t="shared" si="1"/>
        <v>K</v>
      </c>
      <c r="O56" s="178"/>
      <c r="P56" s="184">
        <f t="shared" si="2"/>
        <v>41.397849462365592</v>
      </c>
      <c r="Q56" s="184">
        <f t="shared" si="3"/>
        <v>38.978494623655912</v>
      </c>
      <c r="R56" s="180"/>
      <c r="S56" s="180" t="str">
        <f t="shared" si="4"/>
        <v>BETUL</v>
      </c>
      <c r="T56" s="180" t="str">
        <f t="shared" si="5"/>
        <v>BETUL</v>
      </c>
      <c r="U56" s="180" t="str">
        <f t="shared" si="6"/>
        <v>OKE</v>
      </c>
      <c r="V56" s="180" t="str">
        <f t="shared" si="7"/>
        <v>OKE</v>
      </c>
      <c r="W56" s="337" t="s">
        <v>110</v>
      </c>
      <c r="X56" s="338">
        <v>1</v>
      </c>
      <c r="Y56" s="338" t="s">
        <v>4339</v>
      </c>
      <c r="Z56" s="338" t="s">
        <v>131</v>
      </c>
      <c r="AA56" s="248">
        <v>325</v>
      </c>
      <c r="AB56" s="339">
        <v>40</v>
      </c>
      <c r="AC56" s="339">
        <v>12.307692307692299</v>
      </c>
      <c r="AD56" s="339">
        <v>40</v>
      </c>
      <c r="AE56" s="339">
        <v>12.307692307692299</v>
      </c>
      <c r="AF56" s="247" t="s">
        <v>4340</v>
      </c>
    </row>
    <row r="57" spans="1:32">
      <c r="A57" s="279">
        <v>48</v>
      </c>
      <c r="B57" s="584" t="s">
        <v>109</v>
      </c>
      <c r="C57" s="585">
        <v>3</v>
      </c>
      <c r="D57" s="585" t="s">
        <v>4332</v>
      </c>
      <c r="E57" s="585" t="s">
        <v>128</v>
      </c>
      <c r="F57" s="248">
        <v>437</v>
      </c>
      <c r="G57" s="247">
        <v>130</v>
      </c>
      <c r="H57" s="249">
        <v>29.748283752860409</v>
      </c>
      <c r="I57" s="247">
        <v>60</v>
      </c>
      <c r="J57" s="249">
        <v>13.729977116704806</v>
      </c>
      <c r="K57" s="250" t="s">
        <v>4333</v>
      </c>
      <c r="M57" s="178" t="str">
        <f t="shared" si="0"/>
        <v>K</v>
      </c>
      <c r="N57" s="178" t="str">
        <f t="shared" si="1"/>
        <v>K</v>
      </c>
      <c r="O57" s="178"/>
      <c r="P57" s="184">
        <f t="shared" si="2"/>
        <v>29.748283752860409</v>
      </c>
      <c r="Q57" s="184">
        <f t="shared" si="3"/>
        <v>13.729977116704806</v>
      </c>
      <c r="R57" s="180"/>
      <c r="S57" s="180" t="str">
        <f t="shared" si="4"/>
        <v>BETUL</v>
      </c>
      <c r="T57" s="180" t="str">
        <f t="shared" si="5"/>
        <v>BETUL</v>
      </c>
      <c r="U57" s="180" t="str">
        <f t="shared" si="6"/>
        <v>OKE</v>
      </c>
      <c r="V57" s="180" t="str">
        <f t="shared" si="7"/>
        <v>OKE</v>
      </c>
      <c r="W57" s="337" t="s">
        <v>110</v>
      </c>
      <c r="X57" s="338">
        <v>1</v>
      </c>
      <c r="Y57" s="338" t="s">
        <v>4341</v>
      </c>
      <c r="Z57" s="338" t="s">
        <v>131</v>
      </c>
      <c r="AA57" s="248">
        <v>372</v>
      </c>
      <c r="AB57" s="339">
        <v>49</v>
      </c>
      <c r="AC57" s="339">
        <v>13.1720430107527</v>
      </c>
      <c r="AD57" s="339">
        <v>138</v>
      </c>
      <c r="AE57" s="339">
        <v>37.096774193548399</v>
      </c>
      <c r="AF57" s="247" t="s">
        <v>4342</v>
      </c>
    </row>
    <row r="58" spans="1:32">
      <c r="A58" s="279">
        <v>49</v>
      </c>
      <c r="B58" s="584" t="s">
        <v>109</v>
      </c>
      <c r="C58" s="585">
        <v>3</v>
      </c>
      <c r="D58" s="585" t="s">
        <v>4343</v>
      </c>
      <c r="E58" s="585" t="s">
        <v>128</v>
      </c>
      <c r="F58" s="248">
        <v>437</v>
      </c>
      <c r="G58" s="247">
        <v>89</v>
      </c>
      <c r="H58" s="249">
        <v>20.366132723112131</v>
      </c>
      <c r="I58" s="247">
        <v>37</v>
      </c>
      <c r="J58" s="249">
        <v>8.4668192219679632</v>
      </c>
      <c r="K58" s="250" t="s">
        <v>4344</v>
      </c>
      <c r="M58" s="178" t="str">
        <f t="shared" si="0"/>
        <v>K</v>
      </c>
      <c r="N58" s="178" t="str">
        <f t="shared" si="1"/>
        <v>K</v>
      </c>
      <c r="O58" s="178"/>
      <c r="P58" s="184">
        <f t="shared" si="2"/>
        <v>20.366132723112131</v>
      </c>
      <c r="Q58" s="184">
        <f t="shared" si="3"/>
        <v>8.4668192219679632</v>
      </c>
      <c r="R58" s="180"/>
      <c r="S58" s="180" t="str">
        <f t="shared" si="4"/>
        <v>BETUL</v>
      </c>
      <c r="T58" s="180" t="str">
        <f t="shared" si="5"/>
        <v>BETUL</v>
      </c>
      <c r="U58" s="180" t="str">
        <f t="shared" si="6"/>
        <v>OKE</v>
      </c>
      <c r="V58" s="180" t="str">
        <f t="shared" si="7"/>
        <v>OKE</v>
      </c>
      <c r="W58" s="337" t="s">
        <v>4336</v>
      </c>
      <c r="X58" s="338">
        <v>1</v>
      </c>
      <c r="Y58" s="338" t="s">
        <v>357</v>
      </c>
      <c r="Z58" s="338" t="s">
        <v>131</v>
      </c>
      <c r="AA58" s="248">
        <v>372</v>
      </c>
      <c r="AB58" s="339">
        <v>152</v>
      </c>
      <c r="AC58" s="339">
        <v>40.860215053763397</v>
      </c>
      <c r="AD58" s="339">
        <v>185</v>
      </c>
      <c r="AE58" s="339">
        <v>49.731182795698899</v>
      </c>
      <c r="AF58" s="247" t="s">
        <v>358</v>
      </c>
    </row>
    <row r="59" spans="1:32">
      <c r="A59" s="279">
        <v>50</v>
      </c>
      <c r="B59" s="584" t="s">
        <v>109</v>
      </c>
      <c r="C59" s="585">
        <v>3</v>
      </c>
      <c r="D59" s="585" t="s">
        <v>4345</v>
      </c>
      <c r="E59" s="585" t="s">
        <v>128</v>
      </c>
      <c r="F59" s="248">
        <v>420</v>
      </c>
      <c r="G59" s="247">
        <v>316</v>
      </c>
      <c r="H59" s="249">
        <v>75.238095238095241</v>
      </c>
      <c r="I59" s="247">
        <v>167</v>
      </c>
      <c r="J59" s="249">
        <v>39.761904761904759</v>
      </c>
      <c r="K59" s="250" t="s">
        <v>4346</v>
      </c>
      <c r="M59" s="178" t="str">
        <f t="shared" si="0"/>
        <v>K</v>
      </c>
      <c r="N59" s="178" t="str">
        <f t="shared" si="1"/>
        <v>K</v>
      </c>
      <c r="O59" s="178"/>
      <c r="P59" s="184">
        <f t="shared" si="2"/>
        <v>75.238095238095241</v>
      </c>
      <c r="Q59" s="184">
        <f t="shared" si="3"/>
        <v>39.761904761904759</v>
      </c>
      <c r="R59" s="180"/>
      <c r="S59" s="180" t="str">
        <f t="shared" si="4"/>
        <v>BETUL</v>
      </c>
      <c r="T59" s="180" t="str">
        <f t="shared" si="5"/>
        <v>BETUL</v>
      </c>
      <c r="U59" s="180" t="str">
        <f t="shared" si="6"/>
        <v>OKE</v>
      </c>
      <c r="V59" s="180" t="str">
        <f t="shared" si="7"/>
        <v>OKE</v>
      </c>
      <c r="W59" s="337" t="s">
        <v>110</v>
      </c>
      <c r="X59" s="338">
        <v>1</v>
      </c>
      <c r="Y59" s="338" t="s">
        <v>4347</v>
      </c>
      <c r="Z59" s="338" t="s">
        <v>131</v>
      </c>
      <c r="AA59" s="248">
        <v>372</v>
      </c>
      <c r="AB59" s="339">
        <v>0</v>
      </c>
      <c r="AC59" s="339">
        <v>0</v>
      </c>
      <c r="AD59" s="339">
        <v>0</v>
      </c>
      <c r="AE59" s="339">
        <v>0</v>
      </c>
      <c r="AF59" s="247" t="s">
        <v>4348</v>
      </c>
    </row>
    <row r="60" spans="1:32">
      <c r="A60" s="279">
        <v>51</v>
      </c>
      <c r="B60" s="584" t="s">
        <v>109</v>
      </c>
      <c r="C60" s="585">
        <v>3</v>
      </c>
      <c r="D60" s="585" t="s">
        <v>4349</v>
      </c>
      <c r="E60" s="585" t="s">
        <v>128</v>
      </c>
      <c r="F60" s="248">
        <v>400</v>
      </c>
      <c r="G60" s="247">
        <v>75</v>
      </c>
      <c r="H60" s="249">
        <v>18.75</v>
      </c>
      <c r="I60" s="247">
        <v>69</v>
      </c>
      <c r="J60" s="249">
        <v>17.25</v>
      </c>
      <c r="K60" s="250"/>
      <c r="M60" s="178" t="str">
        <f t="shared" si="0"/>
        <v>K</v>
      </c>
      <c r="N60" s="178" t="str">
        <f t="shared" si="1"/>
        <v>K</v>
      </c>
      <c r="O60" s="178"/>
      <c r="P60" s="184">
        <f t="shared" si="2"/>
        <v>18.75</v>
      </c>
      <c r="Q60" s="184">
        <f t="shared" si="3"/>
        <v>17.25</v>
      </c>
      <c r="R60" s="180"/>
      <c r="S60" s="180" t="str">
        <f t="shared" si="4"/>
        <v>BETUL</v>
      </c>
      <c r="T60" s="180" t="str">
        <f t="shared" si="5"/>
        <v>BETUL</v>
      </c>
      <c r="U60" s="180" t="str">
        <f t="shared" si="6"/>
        <v>OKE</v>
      </c>
      <c r="V60" s="180" t="str">
        <f t="shared" si="7"/>
        <v>OKE</v>
      </c>
      <c r="W60" s="337" t="s">
        <v>4336</v>
      </c>
      <c r="X60" s="338">
        <v>1</v>
      </c>
      <c r="Y60" s="338" t="s">
        <v>359</v>
      </c>
      <c r="Z60" s="338" t="s">
        <v>131</v>
      </c>
      <c r="AA60" s="248">
        <v>372</v>
      </c>
      <c r="AB60" s="339">
        <v>194</v>
      </c>
      <c r="AC60" s="339">
        <v>52.1505376344086</v>
      </c>
      <c r="AD60" s="339">
        <v>237</v>
      </c>
      <c r="AE60" s="339">
        <v>63.709677419354797</v>
      </c>
      <c r="AF60" s="247" t="s">
        <v>360</v>
      </c>
    </row>
    <row r="61" spans="1:32">
      <c r="A61" s="279">
        <v>52</v>
      </c>
      <c r="B61" s="584" t="s">
        <v>110</v>
      </c>
      <c r="C61" s="585">
        <v>1</v>
      </c>
      <c r="D61" s="585" t="s">
        <v>4347</v>
      </c>
      <c r="E61" s="585" t="s">
        <v>131</v>
      </c>
      <c r="F61" s="248">
        <v>372</v>
      </c>
      <c r="G61" s="247">
        <v>0</v>
      </c>
      <c r="H61" s="249">
        <v>0</v>
      </c>
      <c r="I61" s="247">
        <v>0</v>
      </c>
      <c r="J61" s="249">
        <v>0</v>
      </c>
      <c r="K61" s="250" t="s">
        <v>4348</v>
      </c>
      <c r="M61" s="178" t="str">
        <f t="shared" si="0"/>
        <v>K</v>
      </c>
      <c r="N61" s="178" t="str">
        <f t="shared" si="1"/>
        <v>K</v>
      </c>
      <c r="O61" s="178"/>
      <c r="P61" s="184">
        <f t="shared" si="2"/>
        <v>0</v>
      </c>
      <c r="Q61" s="184">
        <f t="shared" si="3"/>
        <v>0</v>
      </c>
      <c r="R61" s="180"/>
      <c r="S61" s="180" t="str">
        <f t="shared" si="4"/>
        <v>BETUL</v>
      </c>
      <c r="T61" s="180" t="str">
        <f t="shared" si="5"/>
        <v>BETUL</v>
      </c>
      <c r="U61" s="180" t="str">
        <f t="shared" si="6"/>
        <v>OKE</v>
      </c>
      <c r="V61" s="180" t="str">
        <f t="shared" si="7"/>
        <v>OKE</v>
      </c>
      <c r="W61" s="337" t="s">
        <v>110</v>
      </c>
      <c r="X61" s="338">
        <v>1</v>
      </c>
      <c r="Y61" s="338" t="s">
        <v>4350</v>
      </c>
      <c r="Z61" s="338" t="s">
        <v>131</v>
      </c>
      <c r="AA61" s="248">
        <v>372</v>
      </c>
      <c r="AB61" s="339">
        <v>0</v>
      </c>
      <c r="AC61" s="339">
        <v>0</v>
      </c>
      <c r="AD61" s="339">
        <v>0</v>
      </c>
      <c r="AE61" s="339">
        <v>0</v>
      </c>
      <c r="AF61" s="247" t="s">
        <v>358</v>
      </c>
    </row>
    <row r="62" spans="1:32">
      <c r="A62" s="279">
        <v>53</v>
      </c>
      <c r="B62" s="584" t="s">
        <v>110</v>
      </c>
      <c r="C62" s="585">
        <v>1</v>
      </c>
      <c r="D62" s="585" t="s">
        <v>4339</v>
      </c>
      <c r="E62" s="585" t="s">
        <v>131</v>
      </c>
      <c r="F62" s="248">
        <v>325</v>
      </c>
      <c r="G62" s="247">
        <v>55</v>
      </c>
      <c r="H62" s="249">
        <v>16.923076923076923</v>
      </c>
      <c r="I62" s="247">
        <v>59</v>
      </c>
      <c r="J62" s="249">
        <v>18.153846153846153</v>
      </c>
      <c r="K62" s="250" t="s">
        <v>4340</v>
      </c>
      <c r="M62" s="178" t="str">
        <f t="shared" si="0"/>
        <v>K</v>
      </c>
      <c r="N62" s="178" t="str">
        <f t="shared" si="1"/>
        <v>K</v>
      </c>
      <c r="O62" s="178"/>
      <c r="P62" s="184">
        <f t="shared" si="2"/>
        <v>16.923076923076923</v>
      </c>
      <c r="Q62" s="184">
        <f t="shared" si="3"/>
        <v>18.153846153846153</v>
      </c>
      <c r="R62" s="180"/>
      <c r="S62" s="180" t="str">
        <f t="shared" si="4"/>
        <v>BETUL</v>
      </c>
      <c r="T62" s="180" t="str">
        <f t="shared" si="5"/>
        <v>BETUL</v>
      </c>
      <c r="U62" s="180" t="str">
        <f t="shared" si="6"/>
        <v>OKE</v>
      </c>
      <c r="V62" s="180" t="str">
        <f t="shared" si="7"/>
        <v>OKE</v>
      </c>
      <c r="W62" s="337" t="s">
        <v>4336</v>
      </c>
      <c r="X62" s="338">
        <v>1</v>
      </c>
      <c r="Y62" s="338" t="s">
        <v>4351</v>
      </c>
      <c r="Z62" s="338" t="s">
        <v>131</v>
      </c>
      <c r="AA62" s="248">
        <v>372</v>
      </c>
      <c r="AB62" s="339">
        <v>82</v>
      </c>
      <c r="AC62" s="339">
        <v>22.0430107526882</v>
      </c>
      <c r="AD62" s="339">
        <v>99</v>
      </c>
      <c r="AE62" s="339">
        <v>26.612903225806399</v>
      </c>
      <c r="AF62" s="247" t="s">
        <v>4348</v>
      </c>
    </row>
    <row r="63" spans="1:32">
      <c r="A63" s="279">
        <v>54</v>
      </c>
      <c r="B63" s="584" t="s">
        <v>110</v>
      </c>
      <c r="C63" s="585">
        <v>1</v>
      </c>
      <c r="D63" s="585" t="s">
        <v>4334</v>
      </c>
      <c r="E63" s="585" t="s">
        <v>131</v>
      </c>
      <c r="F63" s="248">
        <v>292</v>
      </c>
      <c r="G63" s="247">
        <v>94</v>
      </c>
      <c r="H63" s="249">
        <v>32.19178082191781</v>
      </c>
      <c r="I63" s="247">
        <v>89</v>
      </c>
      <c r="J63" s="249">
        <v>30.479452054794521</v>
      </c>
      <c r="K63" s="250" t="s">
        <v>4335</v>
      </c>
      <c r="M63" s="178" t="str">
        <f t="shared" si="0"/>
        <v>K</v>
      </c>
      <c r="N63" s="178" t="str">
        <f t="shared" si="1"/>
        <v>K</v>
      </c>
      <c r="O63" s="178"/>
      <c r="P63" s="184">
        <f t="shared" si="2"/>
        <v>32.19178082191781</v>
      </c>
      <c r="Q63" s="184">
        <f t="shared" si="3"/>
        <v>30.479452054794521</v>
      </c>
      <c r="R63" s="180"/>
      <c r="S63" s="180" t="str">
        <f t="shared" si="4"/>
        <v>BETUL</v>
      </c>
      <c r="T63" s="180" t="str">
        <f t="shared" si="5"/>
        <v>BETUL</v>
      </c>
      <c r="U63" s="180" t="str">
        <f t="shared" si="6"/>
        <v>OKE</v>
      </c>
      <c r="V63" s="180" t="str">
        <f t="shared" si="7"/>
        <v>OKE</v>
      </c>
      <c r="W63" s="337" t="s">
        <v>4336</v>
      </c>
      <c r="X63" s="338">
        <v>1</v>
      </c>
      <c r="Y63" s="338" t="s">
        <v>4352</v>
      </c>
      <c r="Z63" s="338" t="s">
        <v>131</v>
      </c>
      <c r="AA63" s="248">
        <v>372</v>
      </c>
      <c r="AB63" s="339">
        <v>256</v>
      </c>
      <c r="AC63" s="339">
        <v>68.817204301075293</v>
      </c>
      <c r="AD63" s="339">
        <v>225</v>
      </c>
      <c r="AE63" s="339">
        <v>60.4838709677419</v>
      </c>
      <c r="AF63" s="247" t="s">
        <v>4353</v>
      </c>
    </row>
    <row r="64" spans="1:32">
      <c r="A64" s="279">
        <v>55</v>
      </c>
      <c r="B64" s="584" t="s">
        <v>110</v>
      </c>
      <c r="C64" s="585">
        <v>1</v>
      </c>
      <c r="D64" s="585" t="s">
        <v>4341</v>
      </c>
      <c r="E64" s="585" t="s">
        <v>131</v>
      </c>
      <c r="F64" s="248">
        <v>372</v>
      </c>
      <c r="G64" s="247">
        <v>61</v>
      </c>
      <c r="H64" s="249">
        <v>16.397849462365592</v>
      </c>
      <c r="I64" s="247">
        <v>62</v>
      </c>
      <c r="J64" s="249">
        <v>16.666666666666664</v>
      </c>
      <c r="K64" s="250" t="s">
        <v>4342</v>
      </c>
      <c r="M64" s="178" t="str">
        <f t="shared" si="0"/>
        <v>K</v>
      </c>
      <c r="N64" s="178" t="str">
        <f t="shared" si="1"/>
        <v>K</v>
      </c>
      <c r="O64" s="178"/>
      <c r="P64" s="184">
        <f t="shared" si="2"/>
        <v>16.397849462365592</v>
      </c>
      <c r="Q64" s="184">
        <f t="shared" si="3"/>
        <v>16.666666666666664</v>
      </c>
      <c r="R64" s="180"/>
      <c r="S64" s="180" t="str">
        <f t="shared" si="4"/>
        <v>BETUL</v>
      </c>
      <c r="T64" s="180" t="str">
        <f t="shared" si="5"/>
        <v>BETUL</v>
      </c>
      <c r="U64" s="180" t="str">
        <f t="shared" si="6"/>
        <v>OKE</v>
      </c>
      <c r="V64" s="180" t="str">
        <f t="shared" si="7"/>
        <v>OKE</v>
      </c>
      <c r="W64" s="337" t="s">
        <v>4336</v>
      </c>
      <c r="X64" s="338">
        <v>1</v>
      </c>
      <c r="Y64" s="338" t="s">
        <v>4354</v>
      </c>
      <c r="Z64" s="338" t="s">
        <v>131</v>
      </c>
      <c r="AA64" s="248">
        <v>372</v>
      </c>
      <c r="AB64" s="339">
        <v>28</v>
      </c>
      <c r="AC64" s="339">
        <v>7.5268817204301097</v>
      </c>
      <c r="AD64" s="339">
        <v>28</v>
      </c>
      <c r="AE64" s="339">
        <v>7.5268817204301097</v>
      </c>
      <c r="AF64" s="247" t="s">
        <v>4340</v>
      </c>
    </row>
    <row r="65" spans="1:32">
      <c r="A65" s="279">
        <v>56</v>
      </c>
      <c r="B65" s="584" t="s">
        <v>110</v>
      </c>
      <c r="C65" s="585">
        <v>1</v>
      </c>
      <c r="D65" s="585" t="s">
        <v>4350</v>
      </c>
      <c r="E65" s="585" t="s">
        <v>131</v>
      </c>
      <c r="F65" s="248">
        <v>372</v>
      </c>
      <c r="G65" s="247">
        <v>0</v>
      </c>
      <c r="H65" s="249">
        <v>0</v>
      </c>
      <c r="I65" s="247">
        <v>0</v>
      </c>
      <c r="J65" s="249">
        <v>0</v>
      </c>
      <c r="K65" s="250" t="s">
        <v>358</v>
      </c>
      <c r="M65" s="178" t="str">
        <f t="shared" si="0"/>
        <v>K</v>
      </c>
      <c r="N65" s="178" t="str">
        <f t="shared" si="1"/>
        <v>K</v>
      </c>
      <c r="O65" s="178"/>
      <c r="P65" s="184">
        <f t="shared" si="2"/>
        <v>0</v>
      </c>
      <c r="Q65" s="184">
        <f t="shared" si="3"/>
        <v>0</v>
      </c>
      <c r="R65" s="180"/>
      <c r="S65" s="180" t="str">
        <f t="shared" si="4"/>
        <v>BETUL</v>
      </c>
      <c r="T65" s="180" t="str">
        <f t="shared" si="5"/>
        <v>BETUL</v>
      </c>
      <c r="U65" s="180" t="str">
        <f t="shared" si="6"/>
        <v>OKE</v>
      </c>
      <c r="V65" s="180" t="str">
        <f t="shared" si="7"/>
        <v>OKE</v>
      </c>
      <c r="W65" s="337" t="s">
        <v>4336</v>
      </c>
      <c r="X65" s="338">
        <v>1</v>
      </c>
      <c r="Y65" s="338" t="s">
        <v>4355</v>
      </c>
      <c r="Z65" s="338" t="s">
        <v>131</v>
      </c>
      <c r="AA65" s="248">
        <v>372</v>
      </c>
      <c r="AB65" s="339">
        <v>192</v>
      </c>
      <c r="AC65" s="339">
        <v>51.612903225806399</v>
      </c>
      <c r="AD65" s="339">
        <v>217</v>
      </c>
      <c r="AE65" s="339">
        <v>58.3333333333333</v>
      </c>
      <c r="AF65" s="247" t="s">
        <v>4356</v>
      </c>
    </row>
    <row r="66" spans="1:32">
      <c r="A66" s="279">
        <v>57</v>
      </c>
      <c r="B66" s="584" t="s">
        <v>356</v>
      </c>
      <c r="C66" s="585">
        <v>1</v>
      </c>
      <c r="D66" s="585" t="s">
        <v>359</v>
      </c>
      <c r="E66" s="585" t="s">
        <v>131</v>
      </c>
      <c r="F66" s="248">
        <v>372</v>
      </c>
      <c r="G66" s="247">
        <v>242</v>
      </c>
      <c r="H66" s="249">
        <v>65.053763440860209</v>
      </c>
      <c r="I66" s="247">
        <v>247</v>
      </c>
      <c r="J66" s="249">
        <v>66.397849462365585</v>
      </c>
      <c r="K66" s="250" t="s">
        <v>360</v>
      </c>
      <c r="M66" s="178" t="str">
        <f t="shared" si="0"/>
        <v>K</v>
      </c>
      <c r="N66" s="178" t="str">
        <f t="shared" si="1"/>
        <v>K</v>
      </c>
      <c r="O66" s="178"/>
      <c r="P66" s="184">
        <f t="shared" si="2"/>
        <v>65.053763440860209</v>
      </c>
      <c r="Q66" s="184">
        <f t="shared" si="3"/>
        <v>66.397849462365585</v>
      </c>
      <c r="R66" s="180"/>
      <c r="S66" s="180" t="str">
        <f t="shared" si="4"/>
        <v>BETUL</v>
      </c>
      <c r="T66" s="180" t="str">
        <f t="shared" si="5"/>
        <v>BETUL</v>
      </c>
      <c r="U66" s="180" t="str">
        <f t="shared" si="6"/>
        <v>OKE</v>
      </c>
      <c r="V66" s="180" t="str">
        <f t="shared" si="7"/>
        <v>OKE</v>
      </c>
      <c r="W66" s="337" t="s">
        <v>4336</v>
      </c>
      <c r="X66" s="338">
        <v>1</v>
      </c>
      <c r="Y66" s="338" t="s">
        <v>4357</v>
      </c>
      <c r="Z66" s="338" t="s">
        <v>131</v>
      </c>
      <c r="AA66" s="248">
        <v>372</v>
      </c>
      <c r="AB66" s="339">
        <v>247</v>
      </c>
      <c r="AC66" s="339">
        <v>66.397849462365599</v>
      </c>
      <c r="AD66" s="339">
        <v>191</v>
      </c>
      <c r="AE66" s="339">
        <v>51.344086021505397</v>
      </c>
      <c r="AF66" s="247" t="s">
        <v>4348</v>
      </c>
    </row>
    <row r="67" spans="1:32">
      <c r="A67" s="279">
        <v>58</v>
      </c>
      <c r="B67" s="584" t="s">
        <v>356</v>
      </c>
      <c r="C67" s="585">
        <v>1</v>
      </c>
      <c r="D67" s="585" t="s">
        <v>357</v>
      </c>
      <c r="E67" s="585" t="s">
        <v>131</v>
      </c>
      <c r="F67" s="248">
        <v>372</v>
      </c>
      <c r="G67" s="247">
        <v>192</v>
      </c>
      <c r="H67" s="249">
        <v>51.612903225806448</v>
      </c>
      <c r="I67" s="247">
        <v>217</v>
      </c>
      <c r="J67" s="249">
        <v>58.333333333333336</v>
      </c>
      <c r="K67" s="250" t="s">
        <v>358</v>
      </c>
      <c r="M67" s="178" t="str">
        <f t="shared" si="0"/>
        <v>K</v>
      </c>
      <c r="N67" s="178" t="str">
        <f t="shared" si="1"/>
        <v>K</v>
      </c>
      <c r="O67" s="178"/>
      <c r="P67" s="184">
        <f t="shared" si="2"/>
        <v>51.612903225806448</v>
      </c>
      <c r="Q67" s="184">
        <f t="shared" si="3"/>
        <v>58.333333333333336</v>
      </c>
      <c r="R67" s="180"/>
      <c r="S67" s="180" t="str">
        <f t="shared" si="4"/>
        <v>BETUL</v>
      </c>
      <c r="T67" s="180" t="str">
        <f t="shared" si="5"/>
        <v>BETUL</v>
      </c>
      <c r="U67" s="180" t="str">
        <f t="shared" si="6"/>
        <v>OKE</v>
      </c>
      <c r="V67" s="180" t="str">
        <f t="shared" si="7"/>
        <v>OKE</v>
      </c>
    </row>
    <row r="68" spans="1:32">
      <c r="A68" s="279">
        <v>59</v>
      </c>
      <c r="B68" s="584" t="s">
        <v>356</v>
      </c>
      <c r="C68" s="585">
        <v>1</v>
      </c>
      <c r="D68" s="585" t="s">
        <v>4337</v>
      </c>
      <c r="E68" s="585" t="s">
        <v>131</v>
      </c>
      <c r="F68" s="248">
        <v>425</v>
      </c>
      <c r="G68" s="247">
        <v>170</v>
      </c>
      <c r="H68" s="249">
        <v>40</v>
      </c>
      <c r="I68" s="247">
        <v>162</v>
      </c>
      <c r="J68" s="249">
        <v>38.117647058823529</v>
      </c>
      <c r="K68" s="250" t="s">
        <v>4338</v>
      </c>
      <c r="M68" s="178" t="str">
        <f t="shared" si="0"/>
        <v>K</v>
      </c>
      <c r="N68" s="178" t="str">
        <f t="shared" si="1"/>
        <v>K</v>
      </c>
      <c r="O68" s="178"/>
      <c r="P68" s="184">
        <f t="shared" si="2"/>
        <v>40</v>
      </c>
      <c r="Q68" s="184">
        <f t="shared" si="3"/>
        <v>38.117647058823529</v>
      </c>
      <c r="R68" s="180"/>
      <c r="S68" s="180" t="str">
        <f t="shared" si="4"/>
        <v>BETUL</v>
      </c>
      <c r="T68" s="180" t="str">
        <f t="shared" si="5"/>
        <v>BETUL</v>
      </c>
      <c r="U68" s="180" t="str">
        <f t="shared" si="6"/>
        <v>OKE</v>
      </c>
      <c r="V68" s="180" t="str">
        <f t="shared" si="7"/>
        <v>OKE</v>
      </c>
    </row>
    <row r="69" spans="1:32">
      <c r="A69" s="279">
        <v>60</v>
      </c>
      <c r="B69" s="584" t="s">
        <v>356</v>
      </c>
      <c r="C69" s="585">
        <v>1</v>
      </c>
      <c r="D69" s="585" t="s">
        <v>4351</v>
      </c>
      <c r="E69" s="585" t="s">
        <v>131</v>
      </c>
      <c r="F69" s="248">
        <v>372</v>
      </c>
      <c r="G69" s="247">
        <v>185</v>
      </c>
      <c r="H69" s="249">
        <v>49.731182795698928</v>
      </c>
      <c r="I69" s="247">
        <v>196</v>
      </c>
      <c r="J69" s="249">
        <v>52.688172043010752</v>
      </c>
      <c r="K69" s="250" t="s">
        <v>4348</v>
      </c>
      <c r="M69" s="178" t="str">
        <f t="shared" si="0"/>
        <v>K</v>
      </c>
      <c r="N69" s="178" t="str">
        <f t="shared" si="1"/>
        <v>K</v>
      </c>
      <c r="O69" s="178"/>
      <c r="P69" s="184">
        <f t="shared" si="2"/>
        <v>49.731182795698928</v>
      </c>
      <c r="Q69" s="184">
        <f t="shared" si="3"/>
        <v>52.688172043010752</v>
      </c>
      <c r="R69" s="180"/>
      <c r="S69" s="180" t="str">
        <f t="shared" si="4"/>
        <v>BETUL</v>
      </c>
      <c r="T69" s="180" t="str">
        <f t="shared" si="5"/>
        <v>BETUL</v>
      </c>
      <c r="U69" s="180" t="str">
        <f t="shared" si="6"/>
        <v>OKE</v>
      </c>
      <c r="V69" s="180" t="str">
        <f t="shared" si="7"/>
        <v>OKE</v>
      </c>
    </row>
    <row r="70" spans="1:32">
      <c r="A70" s="279">
        <v>61</v>
      </c>
      <c r="B70" s="584" t="s">
        <v>356</v>
      </c>
      <c r="C70" s="585">
        <v>1</v>
      </c>
      <c r="D70" s="585" t="s">
        <v>4352</v>
      </c>
      <c r="E70" s="585" t="s">
        <v>131</v>
      </c>
      <c r="F70" s="248">
        <v>372</v>
      </c>
      <c r="G70" s="247">
        <v>206</v>
      </c>
      <c r="H70" s="249">
        <v>55.376344086021504</v>
      </c>
      <c r="I70" s="247">
        <v>215</v>
      </c>
      <c r="J70" s="249">
        <v>57.795698924731184</v>
      </c>
      <c r="K70" s="250" t="s">
        <v>4353</v>
      </c>
      <c r="M70" s="178" t="str">
        <f t="shared" si="0"/>
        <v>K</v>
      </c>
      <c r="N70" s="178" t="str">
        <f t="shared" si="1"/>
        <v>K</v>
      </c>
      <c r="O70" s="178"/>
      <c r="P70" s="184">
        <f t="shared" si="2"/>
        <v>55.376344086021504</v>
      </c>
      <c r="Q70" s="184">
        <f t="shared" si="3"/>
        <v>57.795698924731184</v>
      </c>
      <c r="R70" s="180"/>
      <c r="S70" s="180" t="str">
        <f t="shared" si="4"/>
        <v>BETUL</v>
      </c>
      <c r="T70" s="180" t="str">
        <f t="shared" si="5"/>
        <v>BETUL</v>
      </c>
      <c r="U70" s="180" t="str">
        <f t="shared" si="6"/>
        <v>OKE</v>
      </c>
      <c r="V70" s="180" t="str">
        <f t="shared" si="7"/>
        <v>OKE</v>
      </c>
    </row>
    <row r="71" spans="1:32">
      <c r="A71" s="279">
        <v>62</v>
      </c>
      <c r="B71" s="584" t="s">
        <v>356</v>
      </c>
      <c r="C71" s="585">
        <v>1</v>
      </c>
      <c r="D71" s="585" t="s">
        <v>4354</v>
      </c>
      <c r="E71" s="585" t="s">
        <v>131</v>
      </c>
      <c r="F71" s="248">
        <v>372</v>
      </c>
      <c r="G71" s="247">
        <v>126</v>
      </c>
      <c r="H71" s="249">
        <v>33.87096774193548</v>
      </c>
      <c r="I71" s="247">
        <v>130</v>
      </c>
      <c r="J71" s="249">
        <v>34.946236559139784</v>
      </c>
      <c r="K71" s="250" t="s">
        <v>4340</v>
      </c>
      <c r="M71" s="178" t="str">
        <f t="shared" si="0"/>
        <v>K</v>
      </c>
      <c r="N71" s="178" t="str">
        <f t="shared" si="1"/>
        <v>K</v>
      </c>
      <c r="O71" s="178"/>
      <c r="P71" s="184">
        <f t="shared" si="2"/>
        <v>33.87096774193548</v>
      </c>
      <c r="Q71" s="184">
        <f t="shared" si="3"/>
        <v>34.946236559139784</v>
      </c>
      <c r="R71" s="180"/>
      <c r="S71" s="180" t="str">
        <f t="shared" si="4"/>
        <v>BETUL</v>
      </c>
      <c r="T71" s="180" t="str">
        <f t="shared" si="5"/>
        <v>BETUL</v>
      </c>
      <c r="U71" s="180" t="str">
        <f t="shared" si="6"/>
        <v>OKE</v>
      </c>
      <c r="V71" s="180" t="str">
        <f t="shared" si="7"/>
        <v>OKE</v>
      </c>
    </row>
    <row r="72" spans="1:32">
      <c r="A72" s="279">
        <v>63</v>
      </c>
      <c r="B72" s="584" t="s">
        <v>356</v>
      </c>
      <c r="C72" s="585">
        <v>1</v>
      </c>
      <c r="D72" s="585" t="s">
        <v>4355</v>
      </c>
      <c r="E72" s="585" t="s">
        <v>131</v>
      </c>
      <c r="F72" s="248">
        <v>372</v>
      </c>
      <c r="G72" s="247">
        <v>80</v>
      </c>
      <c r="H72" s="249">
        <v>21.50537634408602</v>
      </c>
      <c r="I72" s="247">
        <v>85</v>
      </c>
      <c r="J72" s="249">
        <v>22.849462365591396</v>
      </c>
      <c r="K72" s="250" t="s">
        <v>4356</v>
      </c>
      <c r="M72" s="178" t="str">
        <f t="shared" si="0"/>
        <v>K</v>
      </c>
      <c r="N72" s="178" t="str">
        <f t="shared" si="1"/>
        <v>K</v>
      </c>
      <c r="O72" s="178"/>
      <c r="P72" s="184">
        <f t="shared" si="2"/>
        <v>21.50537634408602</v>
      </c>
      <c r="Q72" s="184">
        <f t="shared" si="3"/>
        <v>22.849462365591396</v>
      </c>
      <c r="R72" s="180"/>
      <c r="S72" s="180" t="str">
        <f t="shared" si="4"/>
        <v>BETUL</v>
      </c>
      <c r="T72" s="180" t="str">
        <f t="shared" si="5"/>
        <v>BETUL</v>
      </c>
      <c r="U72" s="180" t="str">
        <f t="shared" si="6"/>
        <v>OKE</v>
      </c>
      <c r="V72" s="180" t="str">
        <f t="shared" si="7"/>
        <v>OKE</v>
      </c>
    </row>
    <row r="73" spans="1:32">
      <c r="A73" s="279">
        <v>64</v>
      </c>
      <c r="B73" s="584" t="s">
        <v>356</v>
      </c>
      <c r="C73" s="585">
        <v>1</v>
      </c>
      <c r="D73" s="585" t="s">
        <v>4357</v>
      </c>
      <c r="E73" s="585" t="s">
        <v>131</v>
      </c>
      <c r="F73" s="248">
        <v>372</v>
      </c>
      <c r="G73" s="247">
        <v>221</v>
      </c>
      <c r="H73" s="249">
        <v>59.408602150537639</v>
      </c>
      <c r="I73" s="247">
        <v>271</v>
      </c>
      <c r="J73" s="249">
        <v>72.849462365591393</v>
      </c>
      <c r="K73" s="250" t="s">
        <v>4348</v>
      </c>
      <c r="M73" s="178" t="str">
        <f t="shared" si="0"/>
        <v>K</v>
      </c>
      <c r="N73" s="178" t="str">
        <f t="shared" si="1"/>
        <v>K</v>
      </c>
      <c r="O73" s="178"/>
      <c r="P73" s="184">
        <f t="shared" si="2"/>
        <v>59.408602150537639</v>
      </c>
      <c r="Q73" s="184">
        <f t="shared" si="3"/>
        <v>72.849462365591393</v>
      </c>
      <c r="R73" s="180"/>
      <c r="S73" s="180" t="str">
        <f t="shared" si="4"/>
        <v>BETUL</v>
      </c>
      <c r="T73" s="180" t="str">
        <f t="shared" si="5"/>
        <v>BETUL</v>
      </c>
      <c r="U73" s="180" t="str">
        <f t="shared" si="6"/>
        <v>OKE</v>
      </c>
      <c r="V73" s="180" t="str">
        <f t="shared" si="7"/>
        <v>OKE</v>
      </c>
    </row>
    <row r="74" spans="1:32">
      <c r="A74" s="279">
        <v>65</v>
      </c>
      <c r="B74" s="584" t="s">
        <v>356</v>
      </c>
      <c r="C74" s="585">
        <v>1</v>
      </c>
      <c r="D74" s="585" t="s">
        <v>5473</v>
      </c>
      <c r="E74" s="585" t="s">
        <v>131</v>
      </c>
      <c r="F74" s="248">
        <v>372</v>
      </c>
      <c r="G74" s="247">
        <v>226</v>
      </c>
      <c r="H74" s="249">
        <v>60.752688172043015</v>
      </c>
      <c r="I74" s="247">
        <v>265</v>
      </c>
      <c r="J74" s="249">
        <v>71.236559139784944</v>
      </c>
      <c r="K74" s="250"/>
      <c r="M74" s="178" t="str">
        <f t="shared" ref="M74:M75" si="8">IF(H74&gt;=80,"B","K")</f>
        <v>K</v>
      </c>
      <c r="N74" s="178" t="str">
        <f t="shared" ref="N74:N75" si="9">IF(J74&gt;=80,"B","K")</f>
        <v>K</v>
      </c>
      <c r="O74" s="178"/>
      <c r="P74" s="184">
        <f t="shared" ref="P74:P75" si="10">(G74/F74)*100</f>
        <v>60.752688172043015</v>
      </c>
      <c r="Q74" s="184">
        <f t="shared" ref="Q74:Q75" si="11">(I74/F74)*100</f>
        <v>71.236559139784944</v>
      </c>
      <c r="R74" s="180"/>
      <c r="S74" s="180" t="str">
        <f t="shared" ref="S74:S75" si="12">IF(P74=H74,"BETUL","salah")</f>
        <v>BETUL</v>
      </c>
      <c r="T74" s="180" t="str">
        <f t="shared" ref="T74:T75" si="13">IF(Q74=J74,"BETUL","salah")</f>
        <v>BETUL</v>
      </c>
      <c r="U74" s="180" t="str">
        <f t="shared" ref="U74:U75" si="14">IF(H74&gt;100,"CEK KEMBALI","OKE")</f>
        <v>OKE</v>
      </c>
      <c r="V74" s="180" t="str">
        <f t="shared" ref="V74:V75" si="15">IF(J74&gt;100,"CEK KEMBALI","OKE")</f>
        <v>OKE</v>
      </c>
    </row>
    <row r="75" spans="1:32">
      <c r="A75" s="279">
        <v>66</v>
      </c>
      <c r="B75" s="584" t="s">
        <v>259</v>
      </c>
      <c r="C75" s="585">
        <v>3</v>
      </c>
      <c r="D75" s="585" t="s">
        <v>5496</v>
      </c>
      <c r="E75" s="585" t="s">
        <v>128</v>
      </c>
      <c r="F75" s="248">
        <v>400</v>
      </c>
      <c r="G75" s="247">
        <v>55</v>
      </c>
      <c r="H75" s="249">
        <v>13.750000000000002</v>
      </c>
      <c r="I75" s="247">
        <v>67</v>
      </c>
      <c r="J75" s="249">
        <v>16.75</v>
      </c>
      <c r="K75" s="250"/>
      <c r="M75" s="178" t="str">
        <f t="shared" si="8"/>
        <v>K</v>
      </c>
      <c r="N75" s="178" t="str">
        <f t="shared" si="9"/>
        <v>K</v>
      </c>
      <c r="O75" s="178"/>
      <c r="P75" s="184">
        <f t="shared" si="10"/>
        <v>13.750000000000002</v>
      </c>
      <c r="Q75" s="184">
        <f t="shared" si="11"/>
        <v>16.75</v>
      </c>
      <c r="R75" s="180"/>
      <c r="S75" s="180" t="str">
        <f t="shared" si="12"/>
        <v>BETUL</v>
      </c>
      <c r="T75" s="180" t="str">
        <f t="shared" si="13"/>
        <v>BETUL</v>
      </c>
      <c r="U75" s="180" t="str">
        <f t="shared" si="14"/>
        <v>OKE</v>
      </c>
      <c r="V75" s="180" t="str">
        <f t="shared" si="15"/>
        <v>OKE</v>
      </c>
    </row>
    <row r="76" spans="1:32">
      <c r="M76" s="178"/>
      <c r="N76" s="178"/>
      <c r="P76" s="184"/>
      <c r="Q76" s="184"/>
      <c r="S76" s="180"/>
      <c r="T76" s="180"/>
      <c r="U76" s="180"/>
      <c r="V76" s="180"/>
    </row>
    <row r="77" spans="1:32">
      <c r="M77" s="178"/>
      <c r="N77" s="178"/>
      <c r="P77" s="184"/>
      <c r="Q77" s="184"/>
      <c r="S77" s="180"/>
      <c r="T77" s="180"/>
      <c r="U77" s="180"/>
      <c r="V77" s="180"/>
    </row>
    <row r="78" spans="1:32">
      <c r="M78" s="178"/>
      <c r="N78" s="178"/>
      <c r="P78" s="184"/>
      <c r="Q78" s="184"/>
      <c r="S78" s="180"/>
      <c r="T78" s="180"/>
      <c r="U78" s="180"/>
      <c r="V78" s="180"/>
    </row>
    <row r="79" spans="1:32">
      <c r="M79" s="178"/>
      <c r="N79" s="178"/>
      <c r="P79" s="184"/>
      <c r="Q79" s="184"/>
      <c r="S79" s="180"/>
      <c r="T79" s="180"/>
      <c r="U79" s="180"/>
      <c r="V79" s="180"/>
    </row>
    <row r="80" spans="1:32">
      <c r="M80" s="178"/>
      <c r="N80" s="178"/>
      <c r="P80" s="184"/>
      <c r="Q80" s="184"/>
      <c r="S80" s="180"/>
      <c r="T80" s="180"/>
      <c r="U80" s="180"/>
      <c r="V80" s="180"/>
    </row>
    <row r="81" spans="13:22">
      <c r="M81" s="178"/>
      <c r="N81" s="178"/>
      <c r="P81" s="184"/>
      <c r="Q81" s="184"/>
      <c r="S81" s="180"/>
      <c r="T81" s="180"/>
      <c r="U81" s="180"/>
      <c r="V81" s="180"/>
    </row>
    <row r="82" spans="13:22">
      <c r="M82" s="178"/>
      <c r="N82" s="178"/>
      <c r="P82" s="184"/>
      <c r="Q82" s="184"/>
      <c r="S82" s="180"/>
      <c r="T82" s="180"/>
      <c r="U82" s="180"/>
      <c r="V82" s="180"/>
    </row>
    <row r="83" spans="13:22">
      <c r="M83" s="178"/>
      <c r="N83" s="178"/>
      <c r="P83" s="184"/>
      <c r="Q83" s="184"/>
      <c r="S83" s="180"/>
      <c r="T83" s="180"/>
      <c r="U83" s="180"/>
      <c r="V83" s="180"/>
    </row>
    <row r="84" spans="13:22">
      <c r="M84" s="178"/>
      <c r="N84" s="178"/>
      <c r="P84" s="184"/>
      <c r="Q84" s="184"/>
      <c r="S84" s="180"/>
      <c r="T84" s="180"/>
      <c r="U84" s="180"/>
      <c r="V84" s="180"/>
    </row>
    <row r="85" spans="13:22">
      <c r="M85" s="178"/>
      <c r="N85" s="178"/>
      <c r="P85" s="184"/>
      <c r="Q85" s="184"/>
      <c r="S85" s="180"/>
      <c r="T85" s="180"/>
      <c r="U85" s="180"/>
      <c r="V85" s="180"/>
    </row>
    <row r="86" spans="13:22">
      <c r="M86" s="178"/>
      <c r="N86" s="178"/>
      <c r="P86" s="184"/>
      <c r="Q86" s="184"/>
      <c r="S86" s="180"/>
      <c r="T86" s="180"/>
      <c r="U86" s="180"/>
      <c r="V86" s="180"/>
    </row>
    <row r="87" spans="13:22">
      <c r="M87" s="178"/>
      <c r="N87" s="178"/>
      <c r="P87" s="184"/>
      <c r="Q87" s="184"/>
      <c r="S87" s="180"/>
      <c r="T87" s="180"/>
      <c r="U87" s="180"/>
      <c r="V87" s="180"/>
    </row>
    <row r="88" spans="13:22">
      <c r="M88" s="178"/>
      <c r="N88" s="178"/>
      <c r="P88" s="184"/>
      <c r="Q88" s="184"/>
      <c r="S88" s="180"/>
      <c r="T88" s="180"/>
      <c r="U88" s="180"/>
      <c r="V88" s="180"/>
    </row>
    <row r="89" spans="13:22">
      <c r="M89" s="178"/>
      <c r="N89" s="178"/>
      <c r="P89" s="184"/>
      <c r="Q89" s="184"/>
      <c r="S89" s="180"/>
      <c r="T89" s="180"/>
      <c r="U89" s="180"/>
      <c r="V89" s="180"/>
    </row>
    <row r="90" spans="13:22">
      <c r="M90" s="178"/>
      <c r="N90" s="178"/>
      <c r="P90" s="184"/>
      <c r="Q90" s="184"/>
      <c r="S90" s="180"/>
      <c r="T90" s="180"/>
      <c r="U90" s="180"/>
      <c r="V90" s="180"/>
    </row>
    <row r="91" spans="13:22">
      <c r="M91" s="178"/>
      <c r="N91" s="178"/>
      <c r="P91" s="184"/>
      <c r="Q91" s="184"/>
      <c r="S91" s="180"/>
      <c r="T91" s="180"/>
      <c r="U91" s="180"/>
      <c r="V91" s="180"/>
    </row>
    <row r="92" spans="13:22">
      <c r="M92" s="178"/>
      <c r="N92" s="178"/>
      <c r="P92" s="184"/>
      <c r="Q92" s="184"/>
      <c r="S92" s="180"/>
      <c r="T92" s="180"/>
      <c r="U92" s="180"/>
      <c r="V92" s="180"/>
    </row>
    <row r="93" spans="13:22">
      <c r="M93" s="178"/>
      <c r="N93" s="178"/>
      <c r="P93" s="184"/>
      <c r="Q93" s="184"/>
      <c r="S93" s="180"/>
      <c r="T93" s="180"/>
      <c r="U93" s="180"/>
      <c r="V93" s="180"/>
    </row>
    <row r="94" spans="13:22">
      <c r="M94" s="178"/>
      <c r="N94" s="178"/>
      <c r="P94" s="184"/>
      <c r="Q94" s="184"/>
      <c r="S94" s="180"/>
      <c r="T94" s="180"/>
      <c r="U94" s="180"/>
      <c r="V94" s="180"/>
    </row>
    <row r="95" spans="13:22">
      <c r="M95" s="211"/>
      <c r="N95" s="211"/>
      <c r="P95" s="212"/>
      <c r="Q95" s="212"/>
      <c r="S95" s="213"/>
      <c r="T95" s="213"/>
      <c r="U95" s="213"/>
      <c r="V95" s="213"/>
    </row>
    <row r="96" spans="13:22">
      <c r="M96" s="178"/>
      <c r="N96" s="178"/>
      <c r="P96" s="184"/>
      <c r="Q96" s="184"/>
      <c r="S96" s="180"/>
      <c r="T96" s="180"/>
      <c r="U96" s="180"/>
      <c r="V96" s="180"/>
    </row>
    <row r="97" spans="13:22">
      <c r="M97" s="178"/>
      <c r="N97" s="178"/>
      <c r="P97" s="184"/>
      <c r="Q97" s="184"/>
      <c r="S97" s="180"/>
      <c r="T97" s="180"/>
      <c r="U97" s="180"/>
      <c r="V97" s="180"/>
    </row>
    <row r="98" spans="13:22">
      <c r="M98" s="178"/>
      <c r="N98" s="178"/>
      <c r="P98" s="184"/>
      <c r="Q98" s="184"/>
      <c r="S98" s="180"/>
      <c r="T98" s="180"/>
      <c r="U98" s="180"/>
      <c r="V98" s="180"/>
    </row>
    <row r="99" spans="13:22">
      <c r="M99" s="178"/>
      <c r="N99" s="178"/>
      <c r="P99" s="184"/>
      <c r="Q99" s="184"/>
      <c r="S99" s="180"/>
      <c r="T99" s="180"/>
      <c r="U99" s="180"/>
      <c r="V99" s="180"/>
    </row>
    <row r="100" spans="13:22">
      <c r="M100" s="178"/>
      <c r="N100" s="178"/>
      <c r="P100" s="184"/>
      <c r="Q100" s="184"/>
      <c r="S100" s="180"/>
      <c r="T100" s="180"/>
      <c r="U100" s="180"/>
      <c r="V100" s="180"/>
    </row>
    <row r="101" spans="13:22">
      <c r="M101" s="178"/>
      <c r="N101" s="178"/>
      <c r="P101" s="184"/>
      <c r="Q101" s="184"/>
      <c r="S101" s="180"/>
      <c r="T101" s="180"/>
      <c r="U101" s="180"/>
      <c r="V101" s="180"/>
    </row>
    <row r="102" spans="13:22">
      <c r="M102" s="178"/>
      <c r="N102" s="178"/>
      <c r="P102" s="184"/>
      <c r="Q102" s="184"/>
      <c r="S102" s="180"/>
      <c r="T102" s="180"/>
      <c r="U102" s="180"/>
      <c r="V102" s="180"/>
    </row>
    <row r="103" spans="13:22">
      <c r="M103" s="178"/>
      <c r="N103" s="178"/>
      <c r="P103" s="184"/>
      <c r="Q103" s="184"/>
      <c r="S103" s="180"/>
      <c r="T103" s="180"/>
      <c r="U103" s="180"/>
      <c r="V103" s="180"/>
    </row>
    <row r="104" spans="13:22">
      <c r="M104" s="178"/>
      <c r="N104" s="178"/>
      <c r="P104" s="184"/>
      <c r="Q104" s="184"/>
      <c r="S104" s="180"/>
      <c r="T104" s="180"/>
      <c r="U104" s="180"/>
      <c r="V104" s="180"/>
    </row>
    <row r="105" spans="13:22">
      <c r="M105" s="178"/>
      <c r="N105" s="178"/>
      <c r="P105" s="184"/>
      <c r="Q105" s="184"/>
      <c r="S105" s="180"/>
      <c r="T105" s="180"/>
      <c r="U105" s="180"/>
      <c r="V105" s="180"/>
    </row>
    <row r="106" spans="13:22">
      <c r="M106" s="178"/>
      <c r="N106" s="178"/>
      <c r="P106" s="184"/>
      <c r="Q106" s="184"/>
      <c r="S106" s="180"/>
      <c r="T106" s="180"/>
      <c r="U106" s="180"/>
      <c r="V106" s="180"/>
    </row>
    <row r="107" spans="13:22">
      <c r="M107" s="178"/>
      <c r="N107" s="178"/>
      <c r="P107" s="184"/>
      <c r="Q107" s="184"/>
      <c r="S107" s="180"/>
      <c r="T107" s="180"/>
      <c r="U107" s="180"/>
      <c r="V107" s="180"/>
    </row>
    <row r="108" spans="13:22">
      <c r="M108" s="178"/>
      <c r="N108" s="178"/>
      <c r="P108" s="184"/>
      <c r="Q108" s="184"/>
      <c r="S108" s="180"/>
      <c r="T108" s="180"/>
      <c r="U108" s="180"/>
      <c r="V108" s="180"/>
    </row>
    <row r="109" spans="13:22">
      <c r="M109" s="178"/>
      <c r="N109" s="178"/>
      <c r="P109" s="184"/>
      <c r="Q109" s="184"/>
      <c r="S109" s="180"/>
      <c r="T109" s="180"/>
      <c r="U109" s="180"/>
      <c r="V109" s="180"/>
    </row>
    <row r="110" spans="13:22">
      <c r="M110" s="178"/>
      <c r="N110" s="178"/>
      <c r="P110" s="184"/>
      <c r="Q110" s="184"/>
      <c r="S110" s="180"/>
      <c r="T110" s="180"/>
      <c r="U110" s="180"/>
      <c r="V110" s="180"/>
    </row>
    <row r="111" spans="13:22">
      <c r="M111" s="178"/>
      <c r="N111" s="178"/>
      <c r="P111" s="184"/>
      <c r="Q111" s="184"/>
      <c r="S111" s="180"/>
      <c r="T111" s="180"/>
      <c r="U111" s="180"/>
      <c r="V111" s="180"/>
    </row>
    <row r="112" spans="13:22">
      <c r="M112" s="178"/>
      <c r="N112" s="178"/>
      <c r="P112" s="184"/>
      <c r="Q112" s="184"/>
      <c r="S112" s="180"/>
      <c r="T112" s="180"/>
      <c r="U112" s="180"/>
      <c r="V112" s="180"/>
    </row>
    <row r="113" spans="13:22">
      <c r="M113" s="178"/>
      <c r="N113" s="178"/>
      <c r="P113" s="184"/>
      <c r="Q113" s="184"/>
      <c r="S113" s="180"/>
      <c r="T113" s="180"/>
      <c r="U113" s="180"/>
      <c r="V113" s="180"/>
    </row>
    <row r="114" spans="13:22">
      <c r="M114" s="178"/>
      <c r="N114" s="178"/>
      <c r="P114" s="184"/>
      <c r="Q114" s="184"/>
      <c r="S114" s="180"/>
      <c r="T114" s="180"/>
      <c r="U114" s="180"/>
      <c r="V114" s="180"/>
    </row>
    <row r="115" spans="13:22">
      <c r="M115" s="178"/>
      <c r="N115" s="178"/>
      <c r="P115" s="184"/>
      <c r="Q115" s="184"/>
      <c r="S115" s="180"/>
      <c r="T115" s="180"/>
      <c r="U115" s="180"/>
      <c r="V115" s="180"/>
    </row>
    <row r="116" spans="13:22">
      <c r="M116" s="178"/>
      <c r="N116" s="178"/>
      <c r="P116" s="184"/>
      <c r="Q116" s="184"/>
      <c r="S116" s="180"/>
      <c r="T116" s="180"/>
      <c r="U116" s="180"/>
      <c r="V116" s="180"/>
    </row>
    <row r="117" spans="13:22">
      <c r="M117" s="178"/>
      <c r="N117" s="178"/>
      <c r="P117" s="184"/>
      <c r="Q117" s="184"/>
      <c r="S117" s="180"/>
      <c r="T117" s="180"/>
      <c r="U117" s="180"/>
      <c r="V117" s="180"/>
    </row>
    <row r="118" spans="13:22">
      <c r="M118" s="178"/>
      <c r="N118" s="178"/>
      <c r="P118" s="184"/>
      <c r="Q118" s="184"/>
      <c r="S118" s="180"/>
      <c r="T118" s="180"/>
      <c r="U118" s="180"/>
      <c r="V118" s="180"/>
    </row>
    <row r="119" spans="13:22">
      <c r="M119" s="178"/>
      <c r="N119" s="178"/>
      <c r="P119" s="184"/>
      <c r="Q119" s="184"/>
      <c r="S119" s="180"/>
      <c r="T119" s="180"/>
      <c r="U119" s="180"/>
      <c r="V119" s="180"/>
    </row>
    <row r="120" spans="13:22">
      <c r="M120" s="178"/>
      <c r="N120" s="178"/>
      <c r="P120" s="184"/>
      <c r="Q120" s="184"/>
      <c r="S120" s="180"/>
      <c r="T120" s="180"/>
      <c r="U120" s="180"/>
      <c r="V120" s="180"/>
    </row>
    <row r="121" spans="13:22">
      <c r="M121" s="178"/>
      <c r="N121" s="178"/>
      <c r="P121" s="184"/>
      <c r="Q121" s="184"/>
      <c r="S121" s="180"/>
      <c r="T121" s="180"/>
      <c r="U121" s="180"/>
      <c r="V121" s="180"/>
    </row>
    <row r="122" spans="13:22">
      <c r="M122" s="178"/>
      <c r="N122" s="178"/>
      <c r="P122" s="184"/>
      <c r="Q122" s="184"/>
      <c r="S122" s="180"/>
      <c r="T122" s="180"/>
      <c r="U122" s="180"/>
      <c r="V122" s="180"/>
    </row>
    <row r="123" spans="13:22">
      <c r="M123" s="178"/>
      <c r="N123" s="178"/>
      <c r="P123" s="184"/>
      <c r="Q123" s="184"/>
      <c r="S123" s="180"/>
      <c r="T123" s="180"/>
      <c r="U123" s="180"/>
      <c r="V123" s="180"/>
    </row>
    <row r="124" spans="13:22">
      <c r="M124" s="178"/>
      <c r="N124" s="178"/>
      <c r="P124" s="184"/>
      <c r="Q124" s="184"/>
      <c r="S124" s="180"/>
      <c r="T124" s="180"/>
      <c r="U124" s="180"/>
      <c r="V124" s="180"/>
    </row>
    <row r="125" spans="13:22">
      <c r="M125" s="178"/>
      <c r="N125" s="178"/>
      <c r="P125" s="184"/>
      <c r="Q125" s="184"/>
      <c r="S125" s="180"/>
      <c r="T125" s="180"/>
      <c r="U125" s="180"/>
      <c r="V125" s="180"/>
    </row>
    <row r="126" spans="13:22">
      <c r="M126" s="178"/>
      <c r="N126" s="178"/>
      <c r="P126" s="184"/>
      <c r="Q126" s="184"/>
      <c r="S126" s="180"/>
      <c r="T126" s="180"/>
      <c r="U126" s="180"/>
      <c r="V126" s="180"/>
    </row>
    <row r="127" spans="13:22">
      <c r="M127" s="178"/>
      <c r="N127" s="178"/>
      <c r="P127" s="184"/>
      <c r="Q127" s="184"/>
      <c r="S127" s="180"/>
      <c r="T127" s="180"/>
      <c r="U127" s="180"/>
      <c r="V127" s="180"/>
    </row>
    <row r="128" spans="13:22">
      <c r="M128" s="178"/>
      <c r="N128" s="178"/>
      <c r="P128" s="184"/>
      <c r="Q128" s="184"/>
      <c r="S128" s="180"/>
      <c r="T128" s="180"/>
      <c r="U128" s="180"/>
      <c r="V128" s="180"/>
    </row>
    <row r="129" spans="13:22">
      <c r="M129" s="178"/>
      <c r="N129" s="178"/>
      <c r="P129" s="184"/>
      <c r="Q129" s="184"/>
      <c r="S129" s="180"/>
      <c r="T129" s="180"/>
      <c r="U129" s="180"/>
      <c r="V129" s="180"/>
    </row>
    <row r="130" spans="13:22">
      <c r="M130" s="178"/>
      <c r="N130" s="178"/>
      <c r="P130" s="184"/>
      <c r="Q130" s="184"/>
      <c r="S130" s="180"/>
      <c r="T130" s="180"/>
      <c r="U130" s="180"/>
      <c r="V130" s="180"/>
    </row>
    <row r="131" spans="13:22">
      <c r="M131" s="178"/>
      <c r="N131" s="178"/>
      <c r="P131" s="184"/>
      <c r="Q131" s="184"/>
      <c r="S131" s="180"/>
      <c r="T131" s="180"/>
      <c r="U131" s="180"/>
      <c r="V131" s="180"/>
    </row>
    <row r="132" spans="13:22">
      <c r="M132" s="178"/>
      <c r="N132" s="178"/>
      <c r="P132" s="184"/>
      <c r="Q132" s="184"/>
      <c r="S132" s="180"/>
      <c r="T132" s="180"/>
      <c r="U132" s="180"/>
      <c r="V132" s="180"/>
    </row>
    <row r="133" spans="13:22">
      <c r="M133" s="178"/>
      <c r="N133" s="178"/>
      <c r="P133" s="184"/>
      <c r="Q133" s="184"/>
      <c r="S133" s="180"/>
      <c r="T133" s="180"/>
      <c r="U133" s="180"/>
      <c r="V133" s="180"/>
    </row>
    <row r="134" spans="13:22">
      <c r="M134" s="178"/>
      <c r="N134" s="178"/>
      <c r="P134" s="184"/>
      <c r="Q134" s="184"/>
      <c r="S134" s="180"/>
      <c r="T134" s="180"/>
      <c r="U134" s="180"/>
      <c r="V134" s="180"/>
    </row>
    <row r="135" spans="13:22">
      <c r="M135" s="178"/>
      <c r="N135" s="178"/>
      <c r="P135" s="184"/>
      <c r="Q135" s="184"/>
      <c r="S135" s="180"/>
      <c r="T135" s="180"/>
      <c r="U135" s="180"/>
      <c r="V135" s="180"/>
    </row>
    <row r="136" spans="13:22">
      <c r="M136" s="178"/>
      <c r="N136" s="178"/>
      <c r="P136" s="184"/>
      <c r="Q136" s="184"/>
      <c r="S136" s="180"/>
      <c r="T136" s="180"/>
      <c r="U136" s="180"/>
      <c r="V136" s="180"/>
    </row>
    <row r="137" spans="13:22">
      <c r="M137" s="178"/>
      <c r="N137" s="178"/>
      <c r="P137" s="184"/>
      <c r="Q137" s="184"/>
      <c r="S137" s="180"/>
      <c r="T137" s="180"/>
      <c r="U137" s="180"/>
      <c r="V137" s="180"/>
    </row>
    <row r="138" spans="13:22">
      <c r="M138" s="178"/>
      <c r="N138" s="178"/>
      <c r="P138" s="184"/>
      <c r="Q138" s="184"/>
      <c r="S138" s="180"/>
      <c r="T138" s="180"/>
      <c r="U138" s="180"/>
      <c r="V138" s="180"/>
    </row>
    <row r="139" spans="13:22">
      <c r="M139" s="178"/>
      <c r="N139" s="178"/>
      <c r="P139" s="184"/>
      <c r="Q139" s="184"/>
      <c r="S139" s="180"/>
      <c r="T139" s="180"/>
      <c r="U139" s="180"/>
      <c r="V139" s="180"/>
    </row>
    <row r="140" spans="13:22">
      <c r="M140" s="178"/>
      <c r="N140" s="178"/>
      <c r="P140" s="184"/>
      <c r="Q140" s="184"/>
      <c r="S140" s="180"/>
      <c r="T140" s="180"/>
      <c r="U140" s="180"/>
      <c r="V140" s="180"/>
    </row>
    <row r="141" spans="13:22">
      <c r="M141" s="178"/>
      <c r="N141" s="178"/>
      <c r="P141" s="184"/>
      <c r="Q141" s="184"/>
      <c r="S141" s="180"/>
      <c r="T141" s="180"/>
      <c r="U141" s="180"/>
      <c r="V141" s="180"/>
    </row>
    <row r="142" spans="13:22">
      <c r="M142" s="178"/>
      <c r="N142" s="178"/>
      <c r="P142" s="184"/>
      <c r="Q142" s="184"/>
      <c r="S142" s="180"/>
      <c r="T142" s="180"/>
      <c r="U142" s="180"/>
      <c r="V142" s="180"/>
    </row>
  </sheetData>
  <autoFilter ref="G9:J73" xr:uid="{00000000-0009-0000-0000-000019000000}"/>
  <mergeCells count="14">
    <mergeCell ref="G7:J7"/>
    <mergeCell ref="K7:K9"/>
    <mergeCell ref="G8:H8"/>
    <mergeCell ref="I8:J8"/>
    <mergeCell ref="A3:K3"/>
    <mergeCell ref="A4:K4"/>
    <mergeCell ref="A5:K5"/>
    <mergeCell ref="A6:K6"/>
    <mergeCell ref="A7:A9"/>
    <mergeCell ref="B7:B9"/>
    <mergeCell ref="C7:C9"/>
    <mergeCell ref="D7:D9"/>
    <mergeCell ref="E7:E9"/>
    <mergeCell ref="F7:F9"/>
  </mergeCells>
  <printOptions horizontalCentered="1"/>
  <pageMargins left="0" right="0" top="0" bottom="0" header="0" footer="0"/>
  <pageSetup paperSize="9" scale="80" firstPageNumber="25" orientation="portrait" useFirstPageNumber="1"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E093-4C00-4666-A1A1-2760C83EB59D}">
  <sheetPr>
    <tabColor rgb="FF00FF00"/>
  </sheetPr>
  <dimension ref="A3:BT118"/>
  <sheetViews>
    <sheetView view="pageBreakPreview" zoomScaleNormal="100" zoomScaleSheetLayoutView="100" workbookViewId="0">
      <selection activeCell="B10" sqref="B10:K118"/>
    </sheetView>
  </sheetViews>
  <sheetFormatPr baseColWidth="10" defaultColWidth="9.1640625" defaultRowHeight="13"/>
  <cols>
    <col min="1" max="1" width="3.83203125" customWidth="1"/>
    <col min="2" max="2" width="8.5" customWidth="1"/>
    <col min="3" max="3" width="4.83203125" customWidth="1"/>
    <col min="4" max="4" width="11.5" customWidth="1"/>
    <col min="5" max="5" width="7" customWidth="1"/>
    <col min="6" max="6" width="6.1640625" customWidth="1"/>
    <col min="7" max="10" width="5.33203125" customWidth="1"/>
    <col min="11" max="11" width="48.66406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1635</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21" thickBot="1">
      <c r="A6" s="217"/>
    </row>
    <row r="7" spans="1:72" ht="14" thickTop="1">
      <c r="A7" s="980" t="s">
        <v>122</v>
      </c>
      <c r="B7" s="975" t="s">
        <v>6</v>
      </c>
      <c r="C7" s="975" t="s">
        <v>7</v>
      </c>
      <c r="D7" s="975" t="s">
        <v>123</v>
      </c>
      <c r="E7" s="975" t="s">
        <v>124</v>
      </c>
      <c r="F7" s="1000" t="s">
        <v>125</v>
      </c>
      <c r="G7" s="980" t="str">
        <f>' PENY 80%  PRINT'!H9</f>
        <v>April</v>
      </c>
      <c r="H7" s="975"/>
      <c r="I7" s="975"/>
      <c r="J7" s="981"/>
      <c r="K7" s="992" t="s">
        <v>126</v>
      </c>
    </row>
    <row r="8" spans="1:72">
      <c r="A8" s="1025"/>
      <c r="B8" s="947"/>
      <c r="C8" s="947"/>
      <c r="D8" s="947"/>
      <c r="E8" s="947"/>
      <c r="F8" s="984"/>
      <c r="G8" s="1025" t="s">
        <v>12</v>
      </c>
      <c r="H8" s="947"/>
      <c r="I8" s="947" t="s">
        <v>13</v>
      </c>
      <c r="J8" s="982"/>
      <c r="K8" s="993"/>
    </row>
    <row r="9" spans="1:72">
      <c r="A9" s="1034"/>
      <c r="B9" s="965"/>
      <c r="C9" s="965"/>
      <c r="D9" s="965"/>
      <c r="E9" s="965"/>
      <c r="F9" s="1042"/>
      <c r="G9" s="552" t="s">
        <v>15</v>
      </c>
      <c r="H9" s="532" t="s">
        <v>16</v>
      </c>
      <c r="I9" s="553" t="s">
        <v>15</v>
      </c>
      <c r="J9" s="268" t="s">
        <v>16</v>
      </c>
      <c r="K9" s="993"/>
      <c r="S9" s="180"/>
    </row>
    <row r="10" spans="1:72">
      <c r="A10" s="295">
        <v>1</v>
      </c>
      <c r="B10" s="584" t="s">
        <v>70</v>
      </c>
      <c r="C10" s="585">
        <v>3</v>
      </c>
      <c r="D10" s="585" t="s">
        <v>1800</v>
      </c>
      <c r="E10" s="585" t="s">
        <v>128</v>
      </c>
      <c r="F10" s="248">
        <v>247</v>
      </c>
      <c r="G10" s="247">
        <v>0</v>
      </c>
      <c r="H10" s="249">
        <v>0</v>
      </c>
      <c r="I10" s="247">
        <v>0</v>
      </c>
      <c r="J10" s="249">
        <v>0</v>
      </c>
      <c r="K10" s="250" t="s">
        <v>1587</v>
      </c>
      <c r="M10" s="178" t="str">
        <f t="shared" ref="M10:M73" si="0">IF(H10&gt;=80,"B","K")</f>
        <v>K</v>
      </c>
      <c r="N10" s="178" t="str">
        <f t="shared" ref="N10:N73" si="1">IF(J10&gt;=80,"B","K")</f>
        <v>K</v>
      </c>
      <c r="O10" s="178"/>
      <c r="P10" s="184">
        <f t="shared" ref="P10:P73" si="2">(G10/F10)*100</f>
        <v>0</v>
      </c>
      <c r="Q10" s="184">
        <f t="shared" ref="Q10:Q73" si="3">(I10/F10)*100</f>
        <v>0</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W10" s="340" t="s">
        <v>39</v>
      </c>
      <c r="X10" s="341">
        <v>1</v>
      </c>
      <c r="Y10" s="341" t="s">
        <v>1638</v>
      </c>
      <c r="Z10" s="341" t="s">
        <v>131</v>
      </c>
      <c r="AA10" s="248">
        <v>300</v>
      </c>
      <c r="AB10" s="342">
        <v>140</v>
      </c>
      <c r="AC10" s="342">
        <v>46.6666666666667</v>
      </c>
      <c r="AD10" s="342">
        <v>131</v>
      </c>
      <c r="AE10" s="342">
        <v>43.6666666666667</v>
      </c>
      <c r="AF10" s="247" t="s">
        <v>1639</v>
      </c>
    </row>
    <row r="11" spans="1:72">
      <c r="A11" s="295">
        <v>2</v>
      </c>
      <c r="B11" s="584" t="s">
        <v>70</v>
      </c>
      <c r="C11" s="585">
        <v>3</v>
      </c>
      <c r="D11" s="585" t="s">
        <v>1801</v>
      </c>
      <c r="E11" s="585" t="s">
        <v>128</v>
      </c>
      <c r="F11" s="248">
        <v>247</v>
      </c>
      <c r="G11" s="247">
        <v>0</v>
      </c>
      <c r="H11" s="249">
        <v>0</v>
      </c>
      <c r="I11" s="247">
        <v>0</v>
      </c>
      <c r="J11" s="249">
        <v>0</v>
      </c>
      <c r="K11" s="250" t="s">
        <v>1587</v>
      </c>
      <c r="M11" s="178" t="str">
        <f t="shared" si="0"/>
        <v>K</v>
      </c>
      <c r="N11" s="178" t="str">
        <f t="shared" si="1"/>
        <v>K</v>
      </c>
      <c r="O11" s="178"/>
      <c r="P11" s="184">
        <f t="shared" si="2"/>
        <v>0</v>
      </c>
      <c r="Q11" s="184">
        <f t="shared" si="3"/>
        <v>0</v>
      </c>
      <c r="R11" s="180"/>
      <c r="S11" s="180" t="str">
        <f t="shared" si="4"/>
        <v>BETUL</v>
      </c>
      <c r="T11" s="180" t="str">
        <f t="shared" si="5"/>
        <v>BETUL</v>
      </c>
      <c r="U11" s="180" t="str">
        <f t="shared" si="6"/>
        <v>OKE</v>
      </c>
      <c r="V11" s="180" t="str">
        <f t="shared" si="7"/>
        <v>OKE</v>
      </c>
      <c r="W11" s="340" t="s">
        <v>39</v>
      </c>
      <c r="X11" s="341">
        <v>1</v>
      </c>
      <c r="Y11" s="341" t="s">
        <v>1642</v>
      </c>
      <c r="Z11" s="341" t="s">
        <v>128</v>
      </c>
      <c r="AA11" s="248">
        <v>300</v>
      </c>
      <c r="AB11" s="342">
        <v>46</v>
      </c>
      <c r="AC11" s="342">
        <v>15.3333333333333</v>
      </c>
      <c r="AD11" s="342">
        <v>50</v>
      </c>
      <c r="AE11" s="342">
        <v>16.6666666666667</v>
      </c>
      <c r="AF11" s="247" t="s">
        <v>1643</v>
      </c>
    </row>
    <row r="12" spans="1:72">
      <c r="A12" s="295">
        <v>3</v>
      </c>
      <c r="B12" s="584" t="s">
        <v>70</v>
      </c>
      <c r="C12" s="585">
        <v>3</v>
      </c>
      <c r="D12" s="585" t="s">
        <v>1802</v>
      </c>
      <c r="E12" s="585" t="s">
        <v>128</v>
      </c>
      <c r="F12" s="248">
        <v>247</v>
      </c>
      <c r="G12" s="247">
        <v>11</v>
      </c>
      <c r="H12" s="249">
        <v>4.4534412955465585</v>
      </c>
      <c r="I12" s="247">
        <v>11</v>
      </c>
      <c r="J12" s="249">
        <v>4.4534412955465585</v>
      </c>
      <c r="K12" s="250" t="s">
        <v>1587</v>
      </c>
      <c r="M12" s="178" t="str">
        <f t="shared" si="0"/>
        <v>K</v>
      </c>
      <c r="N12" s="178" t="str">
        <f t="shared" si="1"/>
        <v>K</v>
      </c>
      <c r="O12" s="178"/>
      <c r="P12" s="184">
        <f t="shared" si="2"/>
        <v>4.4534412955465585</v>
      </c>
      <c r="Q12" s="184">
        <f t="shared" si="3"/>
        <v>4.4534412955465585</v>
      </c>
      <c r="R12" s="180"/>
      <c r="S12" s="180" t="str">
        <f t="shared" si="4"/>
        <v>BETUL</v>
      </c>
      <c r="T12" s="180" t="str">
        <f t="shared" si="5"/>
        <v>BETUL</v>
      </c>
      <c r="U12" s="180" t="str">
        <f t="shared" si="6"/>
        <v>OKE</v>
      </c>
      <c r="V12" s="180" t="str">
        <f t="shared" si="7"/>
        <v>OKE</v>
      </c>
      <c r="W12" s="340" t="s">
        <v>39</v>
      </c>
      <c r="X12" s="341">
        <v>1</v>
      </c>
      <c r="Y12" s="341" t="s">
        <v>1646</v>
      </c>
      <c r="Z12" s="341" t="s">
        <v>128</v>
      </c>
      <c r="AA12" s="248">
        <v>420</v>
      </c>
      <c r="AB12" s="342">
        <v>8</v>
      </c>
      <c r="AC12" s="342">
        <v>1.9047619047619</v>
      </c>
      <c r="AD12" s="342">
        <v>8</v>
      </c>
      <c r="AE12" s="342">
        <v>1.9047619047619</v>
      </c>
      <c r="AF12" s="247" t="s">
        <v>1647</v>
      </c>
    </row>
    <row r="13" spans="1:72">
      <c r="A13" s="295">
        <v>4</v>
      </c>
      <c r="B13" s="584" t="s">
        <v>70</v>
      </c>
      <c r="C13" s="585">
        <v>4</v>
      </c>
      <c r="D13" s="585" t="s">
        <v>1803</v>
      </c>
      <c r="E13" s="585" t="s">
        <v>128</v>
      </c>
      <c r="F13" s="248">
        <v>247</v>
      </c>
      <c r="G13" s="247">
        <v>63</v>
      </c>
      <c r="H13" s="249">
        <v>25.506072874493928</v>
      </c>
      <c r="I13" s="247">
        <v>51</v>
      </c>
      <c r="J13" s="249">
        <v>20.647773279352226</v>
      </c>
      <c r="K13" s="250" t="s">
        <v>1587</v>
      </c>
      <c r="M13" s="178" t="str">
        <f t="shared" si="0"/>
        <v>K</v>
      </c>
      <c r="N13" s="178" t="str">
        <f t="shared" si="1"/>
        <v>K</v>
      </c>
      <c r="O13" s="178"/>
      <c r="P13" s="184">
        <f t="shared" si="2"/>
        <v>25.506072874493928</v>
      </c>
      <c r="Q13" s="184">
        <f t="shared" si="3"/>
        <v>20.647773279352226</v>
      </c>
      <c r="R13" s="180"/>
      <c r="S13" s="180" t="str">
        <f t="shared" si="4"/>
        <v>BETUL</v>
      </c>
      <c r="T13" s="180" t="str">
        <f t="shared" si="5"/>
        <v>BETUL</v>
      </c>
      <c r="U13" s="180" t="str">
        <f t="shared" si="6"/>
        <v>OKE</v>
      </c>
      <c r="V13" s="180" t="str">
        <f t="shared" si="7"/>
        <v>OKE</v>
      </c>
      <c r="W13" s="340" t="s">
        <v>39</v>
      </c>
      <c r="X13" s="341">
        <v>3</v>
      </c>
      <c r="Y13" s="341" t="s">
        <v>1650</v>
      </c>
      <c r="Z13" s="341" t="s">
        <v>131</v>
      </c>
      <c r="AA13" s="248">
        <v>300</v>
      </c>
      <c r="AB13" s="342">
        <v>179</v>
      </c>
      <c r="AC13" s="342">
        <v>59.6666666666667</v>
      </c>
      <c r="AD13" s="342">
        <v>218</v>
      </c>
      <c r="AE13" s="342">
        <v>72.6666666666667</v>
      </c>
      <c r="AF13" s="247" t="s">
        <v>1651</v>
      </c>
    </row>
    <row r="14" spans="1:72">
      <c r="A14" s="295">
        <v>5</v>
      </c>
      <c r="B14" s="584" t="s">
        <v>70</v>
      </c>
      <c r="C14" s="585">
        <v>4</v>
      </c>
      <c r="D14" s="585" t="s">
        <v>1804</v>
      </c>
      <c r="E14" s="585" t="s">
        <v>131</v>
      </c>
      <c r="F14" s="248">
        <v>247</v>
      </c>
      <c r="G14" s="247">
        <v>146</v>
      </c>
      <c r="H14" s="249">
        <v>59.109311740890689</v>
      </c>
      <c r="I14" s="247">
        <v>142</v>
      </c>
      <c r="J14" s="249">
        <v>57.48987854251012</v>
      </c>
      <c r="K14" s="250" t="s">
        <v>1823</v>
      </c>
      <c r="M14" s="178" t="str">
        <f t="shared" si="0"/>
        <v>K</v>
      </c>
      <c r="N14" s="178" t="str">
        <f t="shared" si="1"/>
        <v>K</v>
      </c>
      <c r="O14" s="178"/>
      <c r="P14" s="184">
        <f t="shared" si="2"/>
        <v>59.109311740890689</v>
      </c>
      <c r="Q14" s="184">
        <f t="shared" si="3"/>
        <v>57.48987854251012</v>
      </c>
      <c r="R14" s="180"/>
      <c r="S14" s="180" t="str">
        <f t="shared" si="4"/>
        <v>BETUL</v>
      </c>
      <c r="T14" s="180" t="str">
        <f t="shared" si="5"/>
        <v>BETUL</v>
      </c>
      <c r="U14" s="180" t="str">
        <f t="shared" si="6"/>
        <v>OKE</v>
      </c>
      <c r="V14" s="180" t="str">
        <f t="shared" si="7"/>
        <v>OKE</v>
      </c>
      <c r="W14" s="340" t="s">
        <v>39</v>
      </c>
      <c r="X14" s="341">
        <v>3</v>
      </c>
      <c r="Y14" s="341" t="s">
        <v>156</v>
      </c>
      <c r="Z14" s="341" t="s">
        <v>131</v>
      </c>
      <c r="AA14" s="248">
        <v>300</v>
      </c>
      <c r="AB14" s="342">
        <v>185</v>
      </c>
      <c r="AC14" s="342">
        <v>61.6666666666667</v>
      </c>
      <c r="AD14" s="342">
        <v>212</v>
      </c>
      <c r="AE14" s="342">
        <v>70.6666666666667</v>
      </c>
      <c r="AF14" s="247" t="s">
        <v>1653</v>
      </c>
    </row>
    <row r="15" spans="1:72">
      <c r="A15" s="295">
        <v>6</v>
      </c>
      <c r="B15" s="584" t="s">
        <v>70</v>
      </c>
      <c r="C15" s="585">
        <v>5</v>
      </c>
      <c r="D15" s="585" t="s">
        <v>1806</v>
      </c>
      <c r="E15" s="585" t="s">
        <v>128</v>
      </c>
      <c r="F15" s="248">
        <v>247</v>
      </c>
      <c r="G15" s="247">
        <v>0</v>
      </c>
      <c r="H15" s="249">
        <v>0</v>
      </c>
      <c r="I15" s="247">
        <v>0</v>
      </c>
      <c r="J15" s="249">
        <v>0</v>
      </c>
      <c r="K15" s="250" t="s">
        <v>1587</v>
      </c>
      <c r="M15" s="178" t="str">
        <f t="shared" si="0"/>
        <v>K</v>
      </c>
      <c r="N15" s="178" t="str">
        <f t="shared" si="1"/>
        <v>K</v>
      </c>
      <c r="O15" s="178"/>
      <c r="P15" s="184">
        <f t="shared" si="2"/>
        <v>0</v>
      </c>
      <c r="Q15" s="184">
        <f t="shared" si="3"/>
        <v>0</v>
      </c>
      <c r="R15" s="180"/>
      <c r="S15" s="180" t="str">
        <f t="shared" si="4"/>
        <v>BETUL</v>
      </c>
      <c r="T15" s="180" t="str">
        <f t="shared" si="5"/>
        <v>BETUL</v>
      </c>
      <c r="U15" s="180" t="str">
        <f t="shared" si="6"/>
        <v>OKE</v>
      </c>
      <c r="V15" s="180" t="str">
        <f t="shared" si="7"/>
        <v>OKE</v>
      </c>
      <c r="W15" s="340" t="s">
        <v>39</v>
      </c>
      <c r="X15" s="341">
        <v>3</v>
      </c>
      <c r="Y15" s="341" t="s">
        <v>1655</v>
      </c>
      <c r="Z15" s="341" t="s">
        <v>131</v>
      </c>
      <c r="AA15" s="248">
        <v>300</v>
      </c>
      <c r="AB15" s="342">
        <v>149</v>
      </c>
      <c r="AC15" s="342">
        <v>49.6666666666667</v>
      </c>
      <c r="AD15" s="342">
        <v>175</v>
      </c>
      <c r="AE15" s="342">
        <v>58.3333333333333</v>
      </c>
      <c r="AF15" s="247" t="s">
        <v>1653</v>
      </c>
    </row>
    <row r="16" spans="1:72">
      <c r="A16" s="295">
        <v>7</v>
      </c>
      <c r="B16" s="584" t="s">
        <v>70</v>
      </c>
      <c r="C16" s="585">
        <v>5</v>
      </c>
      <c r="D16" s="585" t="s">
        <v>1808</v>
      </c>
      <c r="E16" s="585" t="s">
        <v>128</v>
      </c>
      <c r="F16" s="248">
        <v>247</v>
      </c>
      <c r="G16" s="247">
        <v>32</v>
      </c>
      <c r="H16" s="249">
        <v>12.955465587044534</v>
      </c>
      <c r="I16" s="247">
        <v>23</v>
      </c>
      <c r="J16" s="249">
        <v>9.3117408906882595</v>
      </c>
      <c r="K16" s="250" t="s">
        <v>1587</v>
      </c>
      <c r="M16" s="178" t="str">
        <f t="shared" si="0"/>
        <v>K</v>
      </c>
      <c r="N16" s="178" t="str">
        <f t="shared" si="1"/>
        <v>K</v>
      </c>
      <c r="O16" s="178"/>
      <c r="P16" s="184">
        <f t="shared" si="2"/>
        <v>12.955465587044534</v>
      </c>
      <c r="Q16" s="184">
        <f t="shared" si="3"/>
        <v>9.3117408906882595</v>
      </c>
      <c r="R16" s="180"/>
      <c r="S16" s="180" t="str">
        <f t="shared" si="4"/>
        <v>BETUL</v>
      </c>
      <c r="T16" s="180" t="str">
        <f t="shared" si="5"/>
        <v>BETUL</v>
      </c>
      <c r="U16" s="180" t="str">
        <f t="shared" si="6"/>
        <v>OKE</v>
      </c>
      <c r="V16" s="180" t="str">
        <f t="shared" si="7"/>
        <v>OKE</v>
      </c>
      <c r="W16" s="340" t="s">
        <v>101</v>
      </c>
      <c r="X16" s="341">
        <v>1</v>
      </c>
      <c r="Y16" s="341" t="s">
        <v>1657</v>
      </c>
      <c r="Z16" s="341" t="s">
        <v>128</v>
      </c>
      <c r="AA16" s="248">
        <v>343</v>
      </c>
      <c r="AB16" s="342">
        <v>0</v>
      </c>
      <c r="AC16" s="342">
        <v>0</v>
      </c>
      <c r="AD16" s="342">
        <v>0</v>
      </c>
      <c r="AE16" s="342">
        <v>0</v>
      </c>
      <c r="AF16" s="247" t="s">
        <v>1658</v>
      </c>
    </row>
    <row r="17" spans="1:32">
      <c r="A17" s="295">
        <v>8</v>
      </c>
      <c r="B17" s="584" t="s">
        <v>70</v>
      </c>
      <c r="C17" s="585">
        <v>5</v>
      </c>
      <c r="D17" s="585" t="s">
        <v>1810</v>
      </c>
      <c r="E17" s="585" t="s">
        <v>128</v>
      </c>
      <c r="F17" s="248">
        <v>343</v>
      </c>
      <c r="G17" s="247">
        <v>203</v>
      </c>
      <c r="H17" s="249">
        <v>59.183673469387756</v>
      </c>
      <c r="I17" s="247">
        <v>199</v>
      </c>
      <c r="J17" s="249">
        <v>58.017492711370267</v>
      </c>
      <c r="K17" s="250" t="s">
        <v>1824</v>
      </c>
      <c r="M17" s="178" t="str">
        <f t="shared" si="0"/>
        <v>K</v>
      </c>
      <c r="N17" s="178" t="str">
        <f t="shared" si="1"/>
        <v>K</v>
      </c>
      <c r="O17" s="178"/>
      <c r="P17" s="184">
        <f t="shared" si="2"/>
        <v>59.183673469387756</v>
      </c>
      <c r="Q17" s="184">
        <f t="shared" si="3"/>
        <v>58.017492711370267</v>
      </c>
      <c r="R17" s="180"/>
      <c r="S17" s="180" t="str">
        <f t="shared" si="4"/>
        <v>BETUL</v>
      </c>
      <c r="T17" s="180" t="str">
        <f t="shared" si="5"/>
        <v>BETUL</v>
      </c>
      <c r="U17" s="180" t="str">
        <f t="shared" si="6"/>
        <v>OKE</v>
      </c>
      <c r="V17" s="180" t="str">
        <f t="shared" si="7"/>
        <v>OKE</v>
      </c>
      <c r="W17" s="340" t="s">
        <v>101</v>
      </c>
      <c r="X17" s="341">
        <v>1</v>
      </c>
      <c r="Y17" s="341" t="s">
        <v>1659</v>
      </c>
      <c r="Z17" s="341" t="s">
        <v>128</v>
      </c>
      <c r="AA17" s="248">
        <v>343</v>
      </c>
      <c r="AB17" s="342">
        <v>0</v>
      </c>
      <c r="AC17" s="342">
        <v>0</v>
      </c>
      <c r="AD17" s="342">
        <v>0</v>
      </c>
      <c r="AE17" s="342">
        <v>0</v>
      </c>
      <c r="AF17" s="247" t="s">
        <v>1658</v>
      </c>
    </row>
    <row r="18" spans="1:32">
      <c r="A18" s="295">
        <v>9</v>
      </c>
      <c r="B18" s="584" t="s">
        <v>70</v>
      </c>
      <c r="C18" s="585">
        <v>5</v>
      </c>
      <c r="D18" s="585" t="s">
        <v>1812</v>
      </c>
      <c r="E18" s="585" t="s">
        <v>128</v>
      </c>
      <c r="F18" s="248">
        <v>343</v>
      </c>
      <c r="G18" s="247">
        <v>93</v>
      </c>
      <c r="H18" s="249">
        <v>27.113702623906704</v>
      </c>
      <c r="I18" s="247">
        <v>88</v>
      </c>
      <c r="J18" s="249">
        <v>25.655976676384839</v>
      </c>
      <c r="K18" s="250" t="s">
        <v>1587</v>
      </c>
      <c r="M18" s="178" t="str">
        <f t="shared" si="0"/>
        <v>K</v>
      </c>
      <c r="N18" s="178" t="str">
        <f t="shared" si="1"/>
        <v>K</v>
      </c>
      <c r="O18" s="178"/>
      <c r="P18" s="184">
        <f t="shared" si="2"/>
        <v>27.113702623906704</v>
      </c>
      <c r="Q18" s="184">
        <f t="shared" si="3"/>
        <v>25.655976676384839</v>
      </c>
      <c r="R18" s="180"/>
      <c r="S18" s="180" t="str">
        <f t="shared" si="4"/>
        <v>BETUL</v>
      </c>
      <c r="T18" s="180" t="str">
        <f t="shared" si="5"/>
        <v>BETUL</v>
      </c>
      <c r="U18" s="180" t="str">
        <f t="shared" si="6"/>
        <v>OKE</v>
      </c>
      <c r="V18" s="180" t="str">
        <f t="shared" si="7"/>
        <v>OKE</v>
      </c>
      <c r="W18" s="340" t="s">
        <v>86</v>
      </c>
      <c r="X18" s="341">
        <v>1</v>
      </c>
      <c r="Y18" s="341" t="s">
        <v>1660</v>
      </c>
      <c r="Z18" s="341" t="s">
        <v>128</v>
      </c>
      <c r="AA18" s="248">
        <v>348</v>
      </c>
      <c r="AB18" s="342">
        <v>31</v>
      </c>
      <c r="AC18" s="342">
        <v>8.9080459770115006</v>
      </c>
      <c r="AD18" s="342">
        <v>31</v>
      </c>
      <c r="AE18" s="342">
        <v>8.9080459770115006</v>
      </c>
      <c r="AF18" s="247" t="s">
        <v>1661</v>
      </c>
    </row>
    <row r="19" spans="1:32">
      <c r="A19" s="295">
        <v>10</v>
      </c>
      <c r="B19" s="584" t="s">
        <v>70</v>
      </c>
      <c r="C19" s="585">
        <v>5</v>
      </c>
      <c r="D19" s="585" t="s">
        <v>1814</v>
      </c>
      <c r="E19" s="585" t="s">
        <v>128</v>
      </c>
      <c r="F19" s="248">
        <v>343</v>
      </c>
      <c r="G19" s="247">
        <v>120</v>
      </c>
      <c r="H19" s="249">
        <v>34.985422740524783</v>
      </c>
      <c r="I19" s="247">
        <v>5</v>
      </c>
      <c r="J19" s="249">
        <v>1.4577259475218658</v>
      </c>
      <c r="K19" s="250" t="s">
        <v>1825</v>
      </c>
      <c r="M19" s="178" t="str">
        <f t="shared" si="0"/>
        <v>K</v>
      </c>
      <c r="N19" s="178" t="str">
        <f t="shared" si="1"/>
        <v>K</v>
      </c>
      <c r="O19" s="178"/>
      <c r="P19" s="184">
        <f t="shared" si="2"/>
        <v>34.985422740524783</v>
      </c>
      <c r="Q19" s="184">
        <f t="shared" si="3"/>
        <v>1.4577259475218658</v>
      </c>
      <c r="R19" s="180"/>
      <c r="S19" s="180" t="str">
        <f t="shared" si="4"/>
        <v>BETUL</v>
      </c>
      <c r="T19" s="180" t="str">
        <f t="shared" si="5"/>
        <v>BETUL</v>
      </c>
      <c r="U19" s="180" t="str">
        <f t="shared" si="6"/>
        <v>OKE</v>
      </c>
      <c r="V19" s="180" t="str">
        <f t="shared" si="7"/>
        <v>OKE</v>
      </c>
      <c r="W19" s="340" t="s">
        <v>86</v>
      </c>
      <c r="X19" s="341">
        <v>1</v>
      </c>
      <c r="Y19" s="341" t="s">
        <v>1662</v>
      </c>
      <c r="Z19" s="341" t="s">
        <v>128</v>
      </c>
      <c r="AA19" s="248">
        <v>348</v>
      </c>
      <c r="AB19" s="342">
        <v>31</v>
      </c>
      <c r="AC19" s="342">
        <v>8.9080459770115006</v>
      </c>
      <c r="AD19" s="342">
        <v>31</v>
      </c>
      <c r="AE19" s="342">
        <v>8.9080459770115006</v>
      </c>
      <c r="AF19" s="247" t="s">
        <v>1663</v>
      </c>
    </row>
    <row r="20" spans="1:32">
      <c r="A20" s="295">
        <v>11</v>
      </c>
      <c r="B20" s="584" t="s">
        <v>70</v>
      </c>
      <c r="C20" s="585">
        <v>5</v>
      </c>
      <c r="D20" s="585" t="s">
        <v>1816</v>
      </c>
      <c r="E20" s="585" t="s">
        <v>128</v>
      </c>
      <c r="F20" s="248">
        <v>247</v>
      </c>
      <c r="G20" s="247">
        <v>12</v>
      </c>
      <c r="H20" s="249">
        <v>4.8582995951417001</v>
      </c>
      <c r="I20" s="247">
        <v>12</v>
      </c>
      <c r="J20" s="249">
        <v>4.8582995951417001</v>
      </c>
      <c r="K20" s="250" t="s">
        <v>1587</v>
      </c>
      <c r="M20" s="178" t="str">
        <f t="shared" si="0"/>
        <v>K</v>
      </c>
      <c r="N20" s="178" t="str">
        <f t="shared" si="1"/>
        <v>K</v>
      </c>
      <c r="O20" s="178"/>
      <c r="P20" s="184">
        <f t="shared" si="2"/>
        <v>4.8582995951417001</v>
      </c>
      <c r="Q20" s="184">
        <f t="shared" si="3"/>
        <v>4.8582995951417001</v>
      </c>
      <c r="R20" s="180"/>
      <c r="S20" s="180" t="str">
        <f t="shared" si="4"/>
        <v>BETUL</v>
      </c>
      <c r="T20" s="180" t="str">
        <f t="shared" si="5"/>
        <v>BETUL</v>
      </c>
      <c r="U20" s="180" t="str">
        <f t="shared" si="6"/>
        <v>OKE</v>
      </c>
      <c r="V20" s="180" t="str">
        <f t="shared" si="7"/>
        <v>OKE</v>
      </c>
      <c r="W20" s="340" t="s">
        <v>86</v>
      </c>
      <c r="X20" s="341">
        <v>1</v>
      </c>
      <c r="Y20" s="341" t="s">
        <v>1665</v>
      </c>
      <c r="Z20" s="341" t="s">
        <v>128</v>
      </c>
      <c r="AA20" s="248">
        <v>348</v>
      </c>
      <c r="AB20" s="342">
        <v>32</v>
      </c>
      <c r="AC20" s="342">
        <v>9.1954022988505706</v>
      </c>
      <c r="AD20" s="342">
        <v>31</v>
      </c>
      <c r="AE20" s="342">
        <v>8.9080459770115006</v>
      </c>
      <c r="AF20" s="247" t="s">
        <v>1666</v>
      </c>
    </row>
    <row r="21" spans="1:32">
      <c r="A21" s="295">
        <v>12</v>
      </c>
      <c r="B21" s="584" t="s">
        <v>70</v>
      </c>
      <c r="C21" s="585">
        <v>6</v>
      </c>
      <c r="D21" s="585" t="s">
        <v>1818</v>
      </c>
      <c r="E21" s="585" t="s">
        <v>128</v>
      </c>
      <c r="F21" s="248">
        <v>300</v>
      </c>
      <c r="G21" s="247">
        <v>33</v>
      </c>
      <c r="H21" s="249">
        <v>11</v>
      </c>
      <c r="I21" s="247">
        <v>32</v>
      </c>
      <c r="J21" s="249">
        <v>10.666666666666668</v>
      </c>
      <c r="K21" s="250" t="s">
        <v>1826</v>
      </c>
      <c r="M21" s="178" t="str">
        <f t="shared" si="0"/>
        <v>K</v>
      </c>
      <c r="N21" s="178" t="str">
        <f t="shared" si="1"/>
        <v>K</v>
      </c>
      <c r="O21" s="178"/>
      <c r="P21" s="184">
        <f t="shared" si="2"/>
        <v>11</v>
      </c>
      <c r="Q21" s="184">
        <f t="shared" si="3"/>
        <v>10.666666666666668</v>
      </c>
      <c r="R21" s="180"/>
      <c r="S21" s="180" t="str">
        <f t="shared" si="4"/>
        <v>BETUL</v>
      </c>
      <c r="T21" s="180" t="str">
        <f t="shared" si="5"/>
        <v>BETUL</v>
      </c>
      <c r="U21" s="180" t="str">
        <f t="shared" si="6"/>
        <v>OKE</v>
      </c>
      <c r="V21" s="180" t="str">
        <f t="shared" si="7"/>
        <v>OKE</v>
      </c>
      <c r="W21" s="340" t="s">
        <v>111</v>
      </c>
      <c r="X21" s="341">
        <v>1</v>
      </c>
      <c r="Y21" s="341" t="s">
        <v>1667</v>
      </c>
      <c r="Z21" s="341" t="s">
        <v>131</v>
      </c>
      <c r="AA21" s="248">
        <v>300</v>
      </c>
      <c r="AB21" s="342">
        <v>208</v>
      </c>
      <c r="AC21" s="342">
        <v>69.3333333333333</v>
      </c>
      <c r="AD21" s="342">
        <v>233</v>
      </c>
      <c r="AE21" s="342">
        <v>77.6666666666667</v>
      </c>
      <c r="AF21" s="247" t="s">
        <v>1668</v>
      </c>
    </row>
    <row r="22" spans="1:32">
      <c r="A22" s="295">
        <v>13</v>
      </c>
      <c r="B22" s="584" t="s">
        <v>39</v>
      </c>
      <c r="C22" s="585">
        <v>1</v>
      </c>
      <c r="D22" s="585" t="s">
        <v>1638</v>
      </c>
      <c r="E22" s="585" t="s">
        <v>131</v>
      </c>
      <c r="F22" s="248">
        <v>300</v>
      </c>
      <c r="G22" s="247">
        <v>133</v>
      </c>
      <c r="H22" s="249">
        <v>44.333333333333336</v>
      </c>
      <c r="I22" s="247">
        <v>130</v>
      </c>
      <c r="J22" s="249">
        <v>43.333333333333336</v>
      </c>
      <c r="K22" s="250" t="s">
        <v>1639</v>
      </c>
      <c r="M22" s="178" t="str">
        <f t="shared" si="0"/>
        <v>K</v>
      </c>
      <c r="N22" s="178" t="str">
        <f t="shared" si="1"/>
        <v>K</v>
      </c>
      <c r="O22" s="178"/>
      <c r="P22" s="184">
        <f t="shared" si="2"/>
        <v>44.333333333333336</v>
      </c>
      <c r="Q22" s="184">
        <f t="shared" si="3"/>
        <v>43.333333333333336</v>
      </c>
      <c r="R22" s="180"/>
      <c r="S22" s="180" t="str">
        <f t="shared" si="4"/>
        <v>BETUL</v>
      </c>
      <c r="T22" s="180" t="str">
        <f t="shared" si="5"/>
        <v>BETUL</v>
      </c>
      <c r="U22" s="180" t="str">
        <f t="shared" si="6"/>
        <v>OKE</v>
      </c>
      <c r="V22" s="180" t="str">
        <f t="shared" si="7"/>
        <v>OKE</v>
      </c>
      <c r="W22" s="340" t="s">
        <v>111</v>
      </c>
      <c r="X22" s="341">
        <v>1</v>
      </c>
      <c r="Y22" s="341" t="s">
        <v>196</v>
      </c>
      <c r="Z22" s="341" t="s">
        <v>131</v>
      </c>
      <c r="AA22" s="248">
        <v>300</v>
      </c>
      <c r="AB22" s="342">
        <v>241</v>
      </c>
      <c r="AC22" s="342">
        <v>80.3333333333333</v>
      </c>
      <c r="AD22" s="342">
        <v>288</v>
      </c>
      <c r="AE22" s="342">
        <v>96</v>
      </c>
      <c r="AF22" s="247" t="s">
        <v>197</v>
      </c>
    </row>
    <row r="23" spans="1:32">
      <c r="A23" s="295">
        <v>14</v>
      </c>
      <c r="B23" s="584" t="s">
        <v>39</v>
      </c>
      <c r="C23" s="585">
        <v>1</v>
      </c>
      <c r="D23" s="585" t="s">
        <v>1642</v>
      </c>
      <c r="E23" s="585" t="s">
        <v>128</v>
      </c>
      <c r="F23" s="248">
        <v>300</v>
      </c>
      <c r="G23" s="247">
        <v>0</v>
      </c>
      <c r="H23" s="249">
        <v>0</v>
      </c>
      <c r="I23" s="247">
        <v>0</v>
      </c>
      <c r="J23" s="249">
        <v>0</v>
      </c>
      <c r="K23" s="250" t="s">
        <v>1643</v>
      </c>
      <c r="M23" s="178" t="str">
        <f t="shared" si="0"/>
        <v>K</v>
      </c>
      <c r="N23" s="178" t="str">
        <f t="shared" si="1"/>
        <v>K</v>
      </c>
      <c r="O23" s="178"/>
      <c r="P23" s="184">
        <f t="shared" si="2"/>
        <v>0</v>
      </c>
      <c r="Q23" s="184">
        <f t="shared" si="3"/>
        <v>0</v>
      </c>
      <c r="R23" s="180"/>
      <c r="S23" s="180" t="str">
        <f t="shared" si="4"/>
        <v>BETUL</v>
      </c>
      <c r="T23" s="180" t="str">
        <f t="shared" si="5"/>
        <v>BETUL</v>
      </c>
      <c r="U23" s="180" t="str">
        <f t="shared" si="6"/>
        <v>OKE</v>
      </c>
      <c r="V23" s="180" t="str">
        <f t="shared" si="7"/>
        <v>OKE</v>
      </c>
      <c r="W23" s="340" t="s">
        <v>111</v>
      </c>
      <c r="X23" s="341">
        <v>1</v>
      </c>
      <c r="Y23" s="341" t="s">
        <v>1671</v>
      </c>
      <c r="Z23" s="341" t="s">
        <v>131</v>
      </c>
      <c r="AA23" s="248">
        <v>300</v>
      </c>
      <c r="AB23" s="342">
        <v>142</v>
      </c>
      <c r="AC23" s="342">
        <v>47.3333333333333</v>
      </c>
      <c r="AD23" s="342">
        <v>161</v>
      </c>
      <c r="AE23" s="342">
        <v>53.6666666666667</v>
      </c>
      <c r="AF23" s="247" t="s">
        <v>197</v>
      </c>
    </row>
    <row r="24" spans="1:32">
      <c r="A24" s="295">
        <v>15</v>
      </c>
      <c r="B24" s="584" t="s">
        <v>39</v>
      </c>
      <c r="C24" s="585">
        <v>1</v>
      </c>
      <c r="D24" s="585" t="s">
        <v>1646</v>
      </c>
      <c r="E24" s="585" t="s">
        <v>128</v>
      </c>
      <c r="F24" s="248">
        <v>420</v>
      </c>
      <c r="G24" s="247">
        <v>256</v>
      </c>
      <c r="H24" s="249">
        <v>60.952380952380956</v>
      </c>
      <c r="I24" s="247">
        <v>250</v>
      </c>
      <c r="J24" s="249">
        <v>59.523809523809526</v>
      </c>
      <c r="K24" s="250" t="s">
        <v>1647</v>
      </c>
      <c r="M24" s="178" t="str">
        <f t="shared" si="0"/>
        <v>K</v>
      </c>
      <c r="N24" s="178" t="str">
        <f t="shared" si="1"/>
        <v>K</v>
      </c>
      <c r="O24" s="178"/>
      <c r="P24" s="184">
        <f t="shared" si="2"/>
        <v>60.952380952380956</v>
      </c>
      <c r="Q24" s="184">
        <f t="shared" si="3"/>
        <v>59.523809523809526</v>
      </c>
      <c r="R24" s="180"/>
      <c r="S24" s="180" t="str">
        <f t="shared" si="4"/>
        <v>BETUL</v>
      </c>
      <c r="T24" s="180" t="str">
        <f t="shared" si="5"/>
        <v>BETUL</v>
      </c>
      <c r="U24" s="180" t="str">
        <f t="shared" si="6"/>
        <v>OKE</v>
      </c>
      <c r="V24" s="180" t="str">
        <f t="shared" si="7"/>
        <v>OKE</v>
      </c>
      <c r="W24" s="340" t="s">
        <v>111</v>
      </c>
      <c r="X24" s="341">
        <v>2</v>
      </c>
      <c r="Y24" s="341" t="s">
        <v>1672</v>
      </c>
      <c r="Z24" s="341" t="s">
        <v>131</v>
      </c>
      <c r="AA24" s="248">
        <v>343</v>
      </c>
      <c r="AB24" s="342">
        <v>213</v>
      </c>
      <c r="AC24" s="342">
        <v>62.099125364431501</v>
      </c>
      <c r="AD24" s="342">
        <v>161</v>
      </c>
      <c r="AE24" s="342">
        <v>46.938775510204103</v>
      </c>
      <c r="AF24" s="247" t="s">
        <v>1673</v>
      </c>
    </row>
    <row r="25" spans="1:32">
      <c r="A25" s="295">
        <v>16</v>
      </c>
      <c r="B25" s="584" t="s">
        <v>39</v>
      </c>
      <c r="C25" s="585">
        <v>3</v>
      </c>
      <c r="D25" s="585" t="s">
        <v>1650</v>
      </c>
      <c r="E25" s="585" t="s">
        <v>131</v>
      </c>
      <c r="F25" s="248">
        <v>300</v>
      </c>
      <c r="G25" s="247">
        <v>228</v>
      </c>
      <c r="H25" s="249">
        <v>76</v>
      </c>
      <c r="I25" s="247">
        <v>265</v>
      </c>
      <c r="J25" s="249">
        <v>88.333333333333329</v>
      </c>
      <c r="K25" s="250" t="s">
        <v>1664</v>
      </c>
      <c r="M25" s="178" t="str">
        <f t="shared" si="0"/>
        <v>K</v>
      </c>
      <c r="N25" s="178" t="str">
        <f t="shared" si="1"/>
        <v>B</v>
      </c>
      <c r="O25" s="178"/>
      <c r="P25" s="184">
        <f t="shared" si="2"/>
        <v>76</v>
      </c>
      <c r="Q25" s="184">
        <f t="shared" si="3"/>
        <v>88.333333333333329</v>
      </c>
      <c r="R25" s="180"/>
      <c r="S25" s="180" t="str">
        <f t="shared" si="4"/>
        <v>BETUL</v>
      </c>
      <c r="T25" s="180" t="str">
        <f t="shared" si="5"/>
        <v>BETUL</v>
      </c>
      <c r="U25" s="180" t="str">
        <f t="shared" si="6"/>
        <v>OKE</v>
      </c>
      <c r="V25" s="180" t="str">
        <f t="shared" si="7"/>
        <v>OKE</v>
      </c>
      <c r="W25" s="340" t="s">
        <v>111</v>
      </c>
      <c r="X25" s="341">
        <v>2</v>
      </c>
      <c r="Y25" s="341" t="s">
        <v>1674</v>
      </c>
      <c r="Z25" s="341" t="s">
        <v>131</v>
      </c>
      <c r="AA25" s="248">
        <v>300</v>
      </c>
      <c r="AB25" s="342">
        <v>19</v>
      </c>
      <c r="AC25" s="342">
        <v>6.3333333333333304</v>
      </c>
      <c r="AD25" s="342">
        <v>22</v>
      </c>
      <c r="AE25" s="342">
        <v>7.3333333333333304</v>
      </c>
      <c r="AF25" s="247" t="s">
        <v>1675</v>
      </c>
    </row>
    <row r="26" spans="1:32">
      <c r="A26" s="295">
        <v>17</v>
      </c>
      <c r="B26" s="584" t="s">
        <v>39</v>
      </c>
      <c r="C26" s="585">
        <v>3</v>
      </c>
      <c r="D26" s="585" t="s">
        <v>156</v>
      </c>
      <c r="E26" s="585" t="s">
        <v>131</v>
      </c>
      <c r="F26" s="248">
        <v>300</v>
      </c>
      <c r="G26" s="247">
        <v>232</v>
      </c>
      <c r="H26" s="249">
        <v>77.333333333333329</v>
      </c>
      <c r="I26" s="247">
        <v>223</v>
      </c>
      <c r="J26" s="249">
        <v>74.333333333333329</v>
      </c>
      <c r="K26" s="250" t="s">
        <v>157</v>
      </c>
      <c r="M26" s="178" t="str">
        <f t="shared" si="0"/>
        <v>K</v>
      </c>
      <c r="N26" s="178" t="str">
        <f t="shared" si="1"/>
        <v>K</v>
      </c>
      <c r="O26" s="203"/>
      <c r="P26" s="184">
        <f t="shared" si="2"/>
        <v>77.333333333333329</v>
      </c>
      <c r="Q26" s="184">
        <f t="shared" si="3"/>
        <v>74.333333333333329</v>
      </c>
      <c r="R26" s="180"/>
      <c r="S26" s="180" t="str">
        <f t="shared" si="4"/>
        <v>BETUL</v>
      </c>
      <c r="T26" s="180" t="str">
        <f t="shared" si="5"/>
        <v>BETUL</v>
      </c>
      <c r="U26" s="180" t="str">
        <f t="shared" si="6"/>
        <v>OKE</v>
      </c>
      <c r="V26" s="180" t="str">
        <f t="shared" si="7"/>
        <v>OKE</v>
      </c>
      <c r="W26" s="340" t="s">
        <v>111</v>
      </c>
      <c r="X26" s="341">
        <v>2</v>
      </c>
      <c r="Y26" s="341" t="s">
        <v>1676</v>
      </c>
      <c r="Z26" s="341" t="s">
        <v>131</v>
      </c>
      <c r="AA26" s="248">
        <v>300</v>
      </c>
      <c r="AB26" s="342">
        <v>113</v>
      </c>
      <c r="AC26" s="342">
        <v>37.6666666666667</v>
      </c>
      <c r="AD26" s="342">
        <v>139</v>
      </c>
      <c r="AE26" s="342">
        <v>46.3333333333333</v>
      </c>
      <c r="AF26" s="247" t="s">
        <v>1677</v>
      </c>
    </row>
    <row r="27" spans="1:32">
      <c r="A27" s="295">
        <v>18</v>
      </c>
      <c r="B27" s="584" t="s">
        <v>39</v>
      </c>
      <c r="C27" s="585">
        <v>3</v>
      </c>
      <c r="D27" s="585" t="s">
        <v>1655</v>
      </c>
      <c r="E27" s="585" t="s">
        <v>131</v>
      </c>
      <c r="F27" s="248">
        <v>300</v>
      </c>
      <c r="G27" s="247">
        <v>152</v>
      </c>
      <c r="H27" s="249">
        <v>50.666666666666671</v>
      </c>
      <c r="I27" s="247">
        <v>253</v>
      </c>
      <c r="J27" s="249">
        <v>84.333333333333343</v>
      </c>
      <c r="K27" s="250" t="s">
        <v>1669</v>
      </c>
      <c r="M27" s="178" t="str">
        <f t="shared" si="0"/>
        <v>K</v>
      </c>
      <c r="N27" s="178" t="str">
        <f t="shared" si="1"/>
        <v>B</v>
      </c>
      <c r="O27" s="178"/>
      <c r="P27" s="184">
        <f t="shared" si="2"/>
        <v>50.666666666666671</v>
      </c>
      <c r="Q27" s="184">
        <f t="shared" si="3"/>
        <v>84.333333333333343</v>
      </c>
      <c r="R27" s="180"/>
      <c r="S27" s="180" t="str">
        <f t="shared" si="4"/>
        <v>BETUL</v>
      </c>
      <c r="T27" s="180" t="str">
        <f t="shared" si="5"/>
        <v>BETUL</v>
      </c>
      <c r="U27" s="180" t="str">
        <f t="shared" si="6"/>
        <v>OKE</v>
      </c>
      <c r="V27" s="180" t="str">
        <f t="shared" si="7"/>
        <v>OKE</v>
      </c>
      <c r="W27" s="340" t="s">
        <v>111</v>
      </c>
      <c r="X27" s="341">
        <v>2</v>
      </c>
      <c r="Y27" s="341" t="s">
        <v>1678</v>
      </c>
      <c r="Z27" s="341" t="s">
        <v>131</v>
      </c>
      <c r="AA27" s="248">
        <v>300</v>
      </c>
      <c r="AB27" s="342">
        <v>144</v>
      </c>
      <c r="AC27" s="342">
        <v>48</v>
      </c>
      <c r="AD27" s="342">
        <v>173</v>
      </c>
      <c r="AE27" s="342">
        <v>57.6666666666667</v>
      </c>
      <c r="AF27" s="247" t="s">
        <v>1679</v>
      </c>
    </row>
    <row r="28" spans="1:32">
      <c r="A28" s="295">
        <v>19</v>
      </c>
      <c r="B28" s="584" t="s">
        <v>86</v>
      </c>
      <c r="C28" s="585">
        <v>1</v>
      </c>
      <c r="D28" s="585" t="s">
        <v>1660</v>
      </c>
      <c r="E28" s="585" t="s">
        <v>128</v>
      </c>
      <c r="F28" s="248">
        <v>348</v>
      </c>
      <c r="G28" s="247">
        <v>41</v>
      </c>
      <c r="H28" s="249">
        <v>11.781609195402298</v>
      </c>
      <c r="I28" s="247">
        <v>41</v>
      </c>
      <c r="J28" s="249">
        <v>11.781609195402298</v>
      </c>
      <c r="K28" s="250" t="s">
        <v>1661</v>
      </c>
      <c r="M28" s="178" t="str">
        <f t="shared" si="0"/>
        <v>K</v>
      </c>
      <c r="N28" s="178" t="str">
        <f t="shared" si="1"/>
        <v>K</v>
      </c>
      <c r="O28" s="203"/>
      <c r="P28" s="184">
        <f t="shared" si="2"/>
        <v>11.781609195402298</v>
      </c>
      <c r="Q28" s="184">
        <f t="shared" si="3"/>
        <v>11.781609195402298</v>
      </c>
      <c r="R28" s="180"/>
      <c r="S28" s="180" t="str">
        <f t="shared" si="4"/>
        <v>BETUL</v>
      </c>
      <c r="T28" s="180" t="str">
        <f t="shared" si="5"/>
        <v>BETUL</v>
      </c>
      <c r="U28" s="180" t="str">
        <f t="shared" si="6"/>
        <v>OKE</v>
      </c>
      <c r="V28" s="180" t="str">
        <f t="shared" si="7"/>
        <v>OKE</v>
      </c>
      <c r="W28" s="340" t="s">
        <v>111</v>
      </c>
      <c r="X28" s="341">
        <v>2</v>
      </c>
      <c r="Y28" s="341" t="s">
        <v>1681</v>
      </c>
      <c r="Z28" s="341" t="s">
        <v>131</v>
      </c>
      <c r="AA28" s="248">
        <v>300</v>
      </c>
      <c r="AB28" s="342">
        <v>118</v>
      </c>
      <c r="AC28" s="342">
        <v>39.3333333333333</v>
      </c>
      <c r="AD28" s="342">
        <v>139</v>
      </c>
      <c r="AE28" s="342">
        <v>46.3333333333333</v>
      </c>
      <c r="AF28" s="247" t="s">
        <v>1682</v>
      </c>
    </row>
    <row r="29" spans="1:32">
      <c r="A29" s="295">
        <v>20</v>
      </c>
      <c r="B29" s="584" t="s">
        <v>86</v>
      </c>
      <c r="C29" s="585">
        <v>1</v>
      </c>
      <c r="D29" s="585" t="s">
        <v>1662</v>
      </c>
      <c r="E29" s="585" t="s">
        <v>128</v>
      </c>
      <c r="F29" s="248">
        <v>348</v>
      </c>
      <c r="G29" s="247">
        <v>42</v>
      </c>
      <c r="H29" s="249">
        <v>12.068965517241379</v>
      </c>
      <c r="I29" s="247">
        <v>40</v>
      </c>
      <c r="J29" s="249">
        <v>11.494252873563218</v>
      </c>
      <c r="K29" s="250" t="s">
        <v>1663</v>
      </c>
      <c r="M29" s="178" t="str">
        <f t="shared" si="0"/>
        <v>K</v>
      </c>
      <c r="N29" s="178" t="str">
        <f t="shared" si="1"/>
        <v>K</v>
      </c>
      <c r="O29" s="203"/>
      <c r="P29" s="184">
        <f t="shared" si="2"/>
        <v>12.068965517241379</v>
      </c>
      <c r="Q29" s="184">
        <f t="shared" si="3"/>
        <v>11.494252873563218</v>
      </c>
      <c r="R29" s="180"/>
      <c r="S29" s="180" t="str">
        <f t="shared" si="4"/>
        <v>BETUL</v>
      </c>
      <c r="T29" s="180" t="str">
        <f t="shared" si="5"/>
        <v>BETUL</v>
      </c>
      <c r="U29" s="180" t="str">
        <f t="shared" si="6"/>
        <v>OKE</v>
      </c>
      <c r="V29" s="180" t="str">
        <f t="shared" si="7"/>
        <v>OKE</v>
      </c>
      <c r="W29" s="340" t="s">
        <v>111</v>
      </c>
      <c r="X29" s="341" t="s">
        <v>1684</v>
      </c>
      <c r="Y29" s="341" t="s">
        <v>1685</v>
      </c>
      <c r="Z29" s="341" t="s">
        <v>131</v>
      </c>
      <c r="AA29" s="248">
        <v>300</v>
      </c>
      <c r="AB29" s="342">
        <v>73</v>
      </c>
      <c r="AC29" s="342">
        <v>24.3333333333333</v>
      </c>
      <c r="AD29" s="342">
        <v>89</v>
      </c>
      <c r="AE29" s="342">
        <v>29.6666666666667</v>
      </c>
      <c r="AF29" s="247" t="s">
        <v>1686</v>
      </c>
    </row>
    <row r="30" spans="1:32">
      <c r="A30" s="295">
        <v>21</v>
      </c>
      <c r="B30" s="584" t="s">
        <v>86</v>
      </c>
      <c r="C30" s="585">
        <v>1</v>
      </c>
      <c r="D30" s="585" t="s">
        <v>1665</v>
      </c>
      <c r="E30" s="585" t="s">
        <v>128</v>
      </c>
      <c r="F30" s="248">
        <v>348</v>
      </c>
      <c r="G30" s="247">
        <v>40</v>
      </c>
      <c r="H30" s="249">
        <v>11.494252873563218</v>
      </c>
      <c r="I30" s="247">
        <v>40</v>
      </c>
      <c r="J30" s="249">
        <v>11.494252873563218</v>
      </c>
      <c r="K30" s="250" t="s">
        <v>1666</v>
      </c>
      <c r="M30" s="178" t="str">
        <f t="shared" si="0"/>
        <v>K</v>
      </c>
      <c r="N30" s="178" t="str">
        <f t="shared" si="1"/>
        <v>K</v>
      </c>
      <c r="O30" s="203"/>
      <c r="P30" s="184">
        <f t="shared" si="2"/>
        <v>11.494252873563218</v>
      </c>
      <c r="Q30" s="184">
        <f t="shared" si="3"/>
        <v>11.494252873563218</v>
      </c>
      <c r="R30" s="180"/>
      <c r="S30" s="180" t="str">
        <f t="shared" si="4"/>
        <v>BETUL</v>
      </c>
      <c r="T30" s="180" t="str">
        <f t="shared" si="5"/>
        <v>BETUL</v>
      </c>
      <c r="U30" s="180" t="str">
        <f t="shared" si="6"/>
        <v>OKE</v>
      </c>
      <c r="V30" s="180" t="str">
        <f t="shared" si="7"/>
        <v>OKE</v>
      </c>
      <c r="W30" s="340" t="s">
        <v>111</v>
      </c>
      <c r="X30" s="341">
        <v>3</v>
      </c>
      <c r="Y30" s="341" t="s">
        <v>200</v>
      </c>
      <c r="Z30" s="341" t="s">
        <v>131</v>
      </c>
      <c r="AA30" s="248">
        <v>300</v>
      </c>
      <c r="AB30" s="342">
        <v>201</v>
      </c>
      <c r="AC30" s="342">
        <v>67</v>
      </c>
      <c r="AD30" s="342">
        <v>240</v>
      </c>
      <c r="AE30" s="342">
        <v>80</v>
      </c>
      <c r="AF30" s="247" t="s">
        <v>201</v>
      </c>
    </row>
    <row r="31" spans="1:32">
      <c r="A31" s="295">
        <v>22</v>
      </c>
      <c r="B31" s="584" t="s">
        <v>101</v>
      </c>
      <c r="C31" s="585">
        <v>1</v>
      </c>
      <c r="D31" s="585" t="s">
        <v>1657</v>
      </c>
      <c r="E31" s="585" t="s">
        <v>128</v>
      </c>
      <c r="F31" s="248">
        <v>343</v>
      </c>
      <c r="G31" s="247">
        <v>233</v>
      </c>
      <c r="H31" s="249">
        <v>67.930029154518948</v>
      </c>
      <c r="I31" s="247">
        <v>148</v>
      </c>
      <c r="J31" s="249">
        <v>43.14868804664723</v>
      </c>
      <c r="K31" s="250" t="s">
        <v>1670</v>
      </c>
      <c r="M31" s="178" t="str">
        <f t="shared" si="0"/>
        <v>K</v>
      </c>
      <c r="N31" s="178" t="str">
        <f t="shared" si="1"/>
        <v>K</v>
      </c>
      <c r="O31" s="203"/>
      <c r="P31" s="184">
        <f t="shared" si="2"/>
        <v>67.930029154518948</v>
      </c>
      <c r="Q31" s="184">
        <f t="shared" si="3"/>
        <v>43.14868804664723</v>
      </c>
      <c r="R31" s="180"/>
      <c r="S31" s="180" t="str">
        <f t="shared" si="4"/>
        <v>BETUL</v>
      </c>
      <c r="T31" s="180" t="str">
        <f t="shared" si="5"/>
        <v>BETUL</v>
      </c>
      <c r="U31" s="180" t="str">
        <f t="shared" si="6"/>
        <v>OKE</v>
      </c>
      <c r="V31" s="180" t="str">
        <f t="shared" si="7"/>
        <v>OKE</v>
      </c>
      <c r="W31" s="340" t="s">
        <v>111</v>
      </c>
      <c r="X31" s="341">
        <v>3</v>
      </c>
      <c r="Y31" s="341" t="s">
        <v>204</v>
      </c>
      <c r="Z31" s="341" t="s">
        <v>131</v>
      </c>
      <c r="AA31" s="248">
        <v>300</v>
      </c>
      <c r="AB31" s="342">
        <v>242</v>
      </c>
      <c r="AC31" s="342">
        <v>80.6666666666667</v>
      </c>
      <c r="AD31" s="342">
        <v>271</v>
      </c>
      <c r="AE31" s="342">
        <v>90.3333333333333</v>
      </c>
      <c r="AF31" s="247" t="s">
        <v>205</v>
      </c>
    </row>
    <row r="32" spans="1:32">
      <c r="A32" s="295">
        <v>23</v>
      </c>
      <c r="B32" s="584" t="s">
        <v>101</v>
      </c>
      <c r="C32" s="585">
        <v>1</v>
      </c>
      <c r="D32" s="585" t="s">
        <v>1659</v>
      </c>
      <c r="E32" s="585" t="s">
        <v>128</v>
      </c>
      <c r="F32" s="248">
        <v>343</v>
      </c>
      <c r="G32" s="247">
        <v>0</v>
      </c>
      <c r="H32" s="249">
        <v>0</v>
      </c>
      <c r="I32" s="247">
        <v>0</v>
      </c>
      <c r="J32" s="249">
        <v>0</v>
      </c>
      <c r="K32" s="250" t="s">
        <v>1670</v>
      </c>
      <c r="M32" s="178" t="str">
        <f t="shared" si="0"/>
        <v>K</v>
      </c>
      <c r="N32" s="178" t="str">
        <f t="shared" si="1"/>
        <v>K</v>
      </c>
      <c r="O32" s="203"/>
      <c r="P32" s="184">
        <f t="shared" si="2"/>
        <v>0</v>
      </c>
      <c r="Q32" s="184">
        <f t="shared" si="3"/>
        <v>0</v>
      </c>
      <c r="R32" s="180"/>
      <c r="S32" s="180" t="str">
        <f t="shared" si="4"/>
        <v>BETUL</v>
      </c>
      <c r="T32" s="180" t="str">
        <f t="shared" si="5"/>
        <v>BETUL</v>
      </c>
      <c r="U32" s="180" t="str">
        <f t="shared" si="6"/>
        <v>OKE</v>
      </c>
      <c r="V32" s="180" t="str">
        <f t="shared" si="7"/>
        <v>OKE</v>
      </c>
      <c r="W32" s="340" t="s">
        <v>111</v>
      </c>
      <c r="X32" s="341">
        <v>3</v>
      </c>
      <c r="Y32" s="341" t="s">
        <v>1690</v>
      </c>
      <c r="Z32" s="341" t="s">
        <v>128</v>
      </c>
      <c r="AA32" s="248">
        <v>300</v>
      </c>
      <c r="AB32" s="342">
        <v>0</v>
      </c>
      <c r="AC32" s="342">
        <v>0</v>
      </c>
      <c r="AD32" s="342">
        <v>0</v>
      </c>
      <c r="AE32" s="342">
        <v>0</v>
      </c>
      <c r="AF32" s="247" t="s">
        <v>1691</v>
      </c>
    </row>
    <row r="33" spans="1:32">
      <c r="A33" s="295">
        <v>24</v>
      </c>
      <c r="B33" s="584" t="s">
        <v>111</v>
      </c>
      <c r="C33" s="585">
        <v>1</v>
      </c>
      <c r="D33" s="585" t="s">
        <v>1667</v>
      </c>
      <c r="E33" s="585" t="s">
        <v>131</v>
      </c>
      <c r="F33" s="248">
        <v>300</v>
      </c>
      <c r="G33" s="247">
        <v>212</v>
      </c>
      <c r="H33" s="249">
        <v>70.666666666666671</v>
      </c>
      <c r="I33" s="247">
        <v>223</v>
      </c>
      <c r="J33" s="249">
        <v>74.333333333333329</v>
      </c>
      <c r="K33" s="250" t="s">
        <v>1680</v>
      </c>
      <c r="M33" s="178" t="str">
        <f t="shared" si="0"/>
        <v>K</v>
      </c>
      <c r="N33" s="178" t="str">
        <f t="shared" si="1"/>
        <v>K</v>
      </c>
      <c r="O33" s="203"/>
      <c r="P33" s="184">
        <f t="shared" si="2"/>
        <v>70.666666666666671</v>
      </c>
      <c r="Q33" s="184">
        <f t="shared" si="3"/>
        <v>74.333333333333329</v>
      </c>
      <c r="R33" s="180"/>
      <c r="S33" s="180" t="str">
        <f t="shared" si="4"/>
        <v>BETUL</v>
      </c>
      <c r="T33" s="180" t="str">
        <f t="shared" si="5"/>
        <v>BETUL</v>
      </c>
      <c r="U33" s="180" t="str">
        <f t="shared" si="6"/>
        <v>OKE</v>
      </c>
      <c r="V33" s="180" t="str">
        <f t="shared" si="7"/>
        <v>OKE</v>
      </c>
      <c r="W33" s="340" t="s">
        <v>593</v>
      </c>
      <c r="X33" s="341">
        <v>3</v>
      </c>
      <c r="Y33" s="341" t="s">
        <v>1693</v>
      </c>
      <c r="Z33" s="341" t="s">
        <v>131</v>
      </c>
      <c r="AA33" s="248">
        <v>300</v>
      </c>
      <c r="AB33" s="342">
        <v>42</v>
      </c>
      <c r="AC33" s="342">
        <v>14</v>
      </c>
      <c r="AD33" s="342">
        <v>52</v>
      </c>
      <c r="AE33" s="342">
        <v>17.3333333333333</v>
      </c>
      <c r="AF33" s="247" t="s">
        <v>1694</v>
      </c>
    </row>
    <row r="34" spans="1:32">
      <c r="A34" s="295">
        <v>25</v>
      </c>
      <c r="B34" s="584" t="s">
        <v>111</v>
      </c>
      <c r="C34" s="585">
        <v>1</v>
      </c>
      <c r="D34" s="585" t="s">
        <v>196</v>
      </c>
      <c r="E34" s="585" t="s">
        <v>131</v>
      </c>
      <c r="F34" s="248">
        <v>300</v>
      </c>
      <c r="G34" s="247">
        <v>0</v>
      </c>
      <c r="H34" s="249">
        <v>0</v>
      </c>
      <c r="I34" s="247">
        <v>0</v>
      </c>
      <c r="J34" s="249">
        <v>0</v>
      </c>
      <c r="K34" s="250" t="s">
        <v>1683</v>
      </c>
      <c r="M34" s="178" t="str">
        <f t="shared" si="0"/>
        <v>K</v>
      </c>
      <c r="N34" s="178" t="str">
        <f t="shared" si="1"/>
        <v>K</v>
      </c>
      <c r="O34" s="203"/>
      <c r="P34" s="184">
        <f t="shared" si="2"/>
        <v>0</v>
      </c>
      <c r="Q34" s="184">
        <f t="shared" si="3"/>
        <v>0</v>
      </c>
      <c r="R34" s="180"/>
      <c r="S34" s="180" t="str">
        <f t="shared" si="4"/>
        <v>BETUL</v>
      </c>
      <c r="T34" s="180" t="str">
        <f t="shared" si="5"/>
        <v>BETUL</v>
      </c>
      <c r="U34" s="180" t="str">
        <f t="shared" si="6"/>
        <v>OKE</v>
      </c>
      <c r="V34" s="180" t="str">
        <f t="shared" si="7"/>
        <v>OKE</v>
      </c>
      <c r="W34" s="340" t="s">
        <v>593</v>
      </c>
      <c r="X34" s="341">
        <v>3</v>
      </c>
      <c r="Y34" s="341" t="s">
        <v>1696</v>
      </c>
      <c r="Z34" s="341" t="s">
        <v>131</v>
      </c>
      <c r="AA34" s="248">
        <v>300</v>
      </c>
      <c r="AB34" s="342">
        <v>101</v>
      </c>
      <c r="AC34" s="342">
        <v>33.6666666666667</v>
      </c>
      <c r="AD34" s="342">
        <v>119</v>
      </c>
      <c r="AE34" s="342">
        <v>39.6666666666667</v>
      </c>
      <c r="AF34" s="247" t="s">
        <v>1697</v>
      </c>
    </row>
    <row r="35" spans="1:32">
      <c r="A35" s="295">
        <v>26</v>
      </c>
      <c r="B35" s="584" t="s">
        <v>111</v>
      </c>
      <c r="C35" s="585">
        <v>1</v>
      </c>
      <c r="D35" s="585" t="s">
        <v>1671</v>
      </c>
      <c r="E35" s="585" t="s">
        <v>131</v>
      </c>
      <c r="F35" s="248">
        <v>300</v>
      </c>
      <c r="G35" s="247">
        <v>136</v>
      </c>
      <c r="H35" s="249">
        <v>45.333333333333329</v>
      </c>
      <c r="I35" s="247">
        <v>131</v>
      </c>
      <c r="J35" s="249">
        <v>43.666666666666664</v>
      </c>
      <c r="K35" s="250" t="s">
        <v>1687</v>
      </c>
      <c r="M35" s="178" t="str">
        <f t="shared" si="0"/>
        <v>K</v>
      </c>
      <c r="N35" s="178" t="str">
        <f t="shared" si="1"/>
        <v>K</v>
      </c>
      <c r="O35" s="203"/>
      <c r="P35" s="184">
        <f t="shared" si="2"/>
        <v>45.333333333333329</v>
      </c>
      <c r="Q35" s="184">
        <f t="shared" si="3"/>
        <v>43.666666666666664</v>
      </c>
      <c r="R35" s="180"/>
      <c r="S35" s="180" t="str">
        <f t="shared" si="4"/>
        <v>BETUL</v>
      </c>
      <c r="T35" s="180" t="str">
        <f t="shared" si="5"/>
        <v>BETUL</v>
      </c>
      <c r="U35" s="180" t="str">
        <f t="shared" si="6"/>
        <v>OKE</v>
      </c>
      <c r="V35" s="180" t="str">
        <f t="shared" si="7"/>
        <v>OKE</v>
      </c>
      <c r="W35" s="340" t="s">
        <v>1585</v>
      </c>
      <c r="X35" s="341">
        <v>1</v>
      </c>
      <c r="Y35" s="341" t="s">
        <v>1699</v>
      </c>
      <c r="Z35" s="341" t="s">
        <v>131</v>
      </c>
      <c r="AA35" s="248">
        <v>343</v>
      </c>
      <c r="AB35" s="342">
        <v>203</v>
      </c>
      <c r="AC35" s="342">
        <v>59.183673469387799</v>
      </c>
      <c r="AD35" s="342">
        <v>224</v>
      </c>
      <c r="AE35" s="342">
        <v>65.306122448979593</v>
      </c>
      <c r="AF35" s="247" t="s">
        <v>1700</v>
      </c>
    </row>
    <row r="36" spans="1:32">
      <c r="A36" s="295">
        <v>27</v>
      </c>
      <c r="B36" s="584" t="s">
        <v>111</v>
      </c>
      <c r="C36" s="585">
        <v>2</v>
      </c>
      <c r="D36" s="585" t="s">
        <v>1672</v>
      </c>
      <c r="E36" s="585" t="s">
        <v>131</v>
      </c>
      <c r="F36" s="248">
        <v>343</v>
      </c>
      <c r="G36" s="247">
        <v>106</v>
      </c>
      <c r="H36" s="249">
        <v>30.903790087463555</v>
      </c>
      <c r="I36" s="247">
        <v>88</v>
      </c>
      <c r="J36" s="249">
        <v>25.655976676384839</v>
      </c>
      <c r="K36" s="250" t="s">
        <v>1688</v>
      </c>
      <c r="M36" s="178" t="str">
        <f t="shared" si="0"/>
        <v>K</v>
      </c>
      <c r="N36" s="178" t="str">
        <f t="shared" si="1"/>
        <v>K</v>
      </c>
      <c r="O36" s="203"/>
      <c r="P36" s="184">
        <f t="shared" si="2"/>
        <v>30.903790087463555</v>
      </c>
      <c r="Q36" s="184">
        <f t="shared" si="3"/>
        <v>25.655976676384839</v>
      </c>
      <c r="R36" s="180"/>
      <c r="S36" s="180" t="str">
        <f t="shared" si="4"/>
        <v>BETUL</v>
      </c>
      <c r="T36" s="180" t="str">
        <f t="shared" si="5"/>
        <v>BETUL</v>
      </c>
      <c r="U36" s="180" t="str">
        <f t="shared" si="6"/>
        <v>OKE</v>
      </c>
      <c r="V36" s="180" t="str">
        <f t="shared" si="7"/>
        <v>OKE</v>
      </c>
      <c r="W36" s="340" t="s">
        <v>1585</v>
      </c>
      <c r="X36" s="341">
        <v>1</v>
      </c>
      <c r="Y36" s="341" t="s">
        <v>1702</v>
      </c>
      <c r="Z36" s="341" t="s">
        <v>128</v>
      </c>
      <c r="AA36" s="248">
        <v>343</v>
      </c>
      <c r="AB36" s="342">
        <v>160</v>
      </c>
      <c r="AC36" s="342">
        <v>46.647230320699698</v>
      </c>
      <c r="AD36" s="342">
        <v>153</v>
      </c>
      <c r="AE36" s="342">
        <v>44.606413994169102</v>
      </c>
      <c r="AF36" s="247" t="s">
        <v>1703</v>
      </c>
    </row>
    <row r="37" spans="1:32">
      <c r="A37" s="295">
        <v>28</v>
      </c>
      <c r="B37" s="584" t="s">
        <v>111</v>
      </c>
      <c r="C37" s="585">
        <v>2</v>
      </c>
      <c r="D37" s="585" t="s">
        <v>1674</v>
      </c>
      <c r="E37" s="585" t="s">
        <v>131</v>
      </c>
      <c r="F37" s="248">
        <v>300</v>
      </c>
      <c r="G37" s="247">
        <v>28</v>
      </c>
      <c r="H37" s="249">
        <v>9.3333333333333339</v>
      </c>
      <c r="I37" s="247">
        <v>28</v>
      </c>
      <c r="J37" s="249">
        <v>9.3333333333333339</v>
      </c>
      <c r="K37" s="250" t="s">
        <v>1689</v>
      </c>
      <c r="M37" s="178" t="str">
        <f t="shared" si="0"/>
        <v>K</v>
      </c>
      <c r="N37" s="178" t="str">
        <f t="shared" si="1"/>
        <v>K</v>
      </c>
      <c r="O37" s="203"/>
      <c r="P37" s="184">
        <f t="shared" si="2"/>
        <v>9.3333333333333339</v>
      </c>
      <c r="Q37" s="184">
        <f t="shared" si="3"/>
        <v>9.3333333333333339</v>
      </c>
      <c r="R37" s="180"/>
      <c r="S37" s="180" t="str">
        <f t="shared" si="4"/>
        <v>BETUL</v>
      </c>
      <c r="T37" s="180" t="str">
        <f t="shared" si="5"/>
        <v>BETUL</v>
      </c>
      <c r="U37" s="180" t="str">
        <f t="shared" si="6"/>
        <v>OKE</v>
      </c>
      <c r="V37" s="180" t="str">
        <f t="shared" si="7"/>
        <v>OKE</v>
      </c>
      <c r="W37" s="340" t="s">
        <v>1585</v>
      </c>
      <c r="X37" s="341">
        <v>1</v>
      </c>
      <c r="Y37" s="341" t="s">
        <v>1705</v>
      </c>
      <c r="Z37" s="341" t="s">
        <v>128</v>
      </c>
      <c r="AA37" s="248">
        <v>343</v>
      </c>
      <c r="AB37" s="342">
        <v>0</v>
      </c>
      <c r="AC37" s="342">
        <v>0</v>
      </c>
      <c r="AD37" s="342">
        <v>0</v>
      </c>
      <c r="AE37" s="342">
        <v>0</v>
      </c>
      <c r="AF37" s="247" t="s">
        <v>1706</v>
      </c>
    </row>
    <row r="38" spans="1:32">
      <c r="A38" s="295">
        <v>29</v>
      </c>
      <c r="B38" s="584" t="s">
        <v>111</v>
      </c>
      <c r="C38" s="585">
        <v>2</v>
      </c>
      <c r="D38" s="585" t="s">
        <v>1676</v>
      </c>
      <c r="E38" s="585" t="s">
        <v>131</v>
      </c>
      <c r="F38" s="248">
        <v>300</v>
      </c>
      <c r="G38" s="247">
        <v>0</v>
      </c>
      <c r="H38" s="249">
        <v>0</v>
      </c>
      <c r="I38" s="247">
        <v>0</v>
      </c>
      <c r="J38" s="249">
        <v>0</v>
      </c>
      <c r="K38" s="250" t="s">
        <v>1692</v>
      </c>
      <c r="M38" s="178" t="str">
        <f t="shared" si="0"/>
        <v>K</v>
      </c>
      <c r="N38" s="178" t="str">
        <f t="shared" si="1"/>
        <v>K</v>
      </c>
      <c r="O38" s="203"/>
      <c r="P38" s="184">
        <f t="shared" si="2"/>
        <v>0</v>
      </c>
      <c r="Q38" s="184">
        <f t="shared" si="3"/>
        <v>0</v>
      </c>
      <c r="R38" s="180"/>
      <c r="S38" s="180" t="str">
        <f t="shared" si="4"/>
        <v>BETUL</v>
      </c>
      <c r="T38" s="180" t="str">
        <f t="shared" si="5"/>
        <v>BETUL</v>
      </c>
      <c r="U38" s="180" t="str">
        <f t="shared" si="6"/>
        <v>OKE</v>
      </c>
      <c r="V38" s="180" t="str">
        <f t="shared" si="7"/>
        <v>OKE</v>
      </c>
      <c r="W38" s="340" t="s">
        <v>1585</v>
      </c>
      <c r="X38" s="341">
        <v>1</v>
      </c>
      <c r="Y38" s="341" t="s">
        <v>1707</v>
      </c>
      <c r="Z38" s="341" t="s">
        <v>131</v>
      </c>
      <c r="AA38" s="248">
        <v>343</v>
      </c>
      <c r="AB38" s="342">
        <v>213</v>
      </c>
      <c r="AC38" s="342">
        <v>62.099125364431501</v>
      </c>
      <c r="AD38" s="342">
        <v>47</v>
      </c>
      <c r="AE38" s="342">
        <v>13.702623906705499</v>
      </c>
      <c r="AF38" s="247" t="s">
        <v>1708</v>
      </c>
    </row>
    <row r="39" spans="1:32">
      <c r="A39" s="295">
        <v>30</v>
      </c>
      <c r="B39" s="584" t="s">
        <v>111</v>
      </c>
      <c r="C39" s="585">
        <v>2</v>
      </c>
      <c r="D39" s="585" t="s">
        <v>1678</v>
      </c>
      <c r="E39" s="585" t="s">
        <v>131</v>
      </c>
      <c r="F39" s="248">
        <v>300</v>
      </c>
      <c r="G39" s="247">
        <v>0</v>
      </c>
      <c r="H39" s="249">
        <v>0</v>
      </c>
      <c r="I39" s="247">
        <v>0</v>
      </c>
      <c r="J39" s="249">
        <v>0</v>
      </c>
      <c r="K39" s="250" t="s">
        <v>1695</v>
      </c>
      <c r="M39" s="178" t="str">
        <f t="shared" si="0"/>
        <v>K</v>
      </c>
      <c r="N39" s="178" t="str">
        <f t="shared" si="1"/>
        <v>K</v>
      </c>
      <c r="O39" s="203"/>
      <c r="P39" s="184">
        <f t="shared" si="2"/>
        <v>0</v>
      </c>
      <c r="Q39" s="184">
        <f t="shared" si="3"/>
        <v>0</v>
      </c>
      <c r="R39" s="180"/>
      <c r="S39" s="180" t="str">
        <f t="shared" si="4"/>
        <v>BETUL</v>
      </c>
      <c r="T39" s="180" t="str">
        <f t="shared" si="5"/>
        <v>BETUL</v>
      </c>
      <c r="U39" s="180" t="str">
        <f t="shared" si="6"/>
        <v>OKE</v>
      </c>
      <c r="V39" s="180" t="str">
        <f t="shared" si="7"/>
        <v>OKE</v>
      </c>
      <c r="W39" s="340" t="s">
        <v>1585</v>
      </c>
      <c r="X39" s="341">
        <v>2</v>
      </c>
      <c r="Y39" s="341" t="s">
        <v>1709</v>
      </c>
      <c r="Z39" s="341" t="s">
        <v>128</v>
      </c>
      <c r="AA39" s="248">
        <v>398</v>
      </c>
      <c r="AB39" s="342">
        <v>206</v>
      </c>
      <c r="AC39" s="342">
        <v>51.7587939698493</v>
      </c>
      <c r="AD39" s="342">
        <v>192</v>
      </c>
      <c r="AE39" s="342">
        <v>48.2412060301507</v>
      </c>
      <c r="AF39" s="247" t="s">
        <v>1587</v>
      </c>
    </row>
    <row r="40" spans="1:32">
      <c r="A40" s="295">
        <v>31</v>
      </c>
      <c r="B40" s="584" t="s">
        <v>111</v>
      </c>
      <c r="C40" s="585">
        <v>2</v>
      </c>
      <c r="D40" s="585" t="s">
        <v>1681</v>
      </c>
      <c r="E40" s="585" t="s">
        <v>131</v>
      </c>
      <c r="F40" s="248">
        <v>300</v>
      </c>
      <c r="G40" s="247">
        <v>0</v>
      </c>
      <c r="H40" s="249">
        <v>0</v>
      </c>
      <c r="I40" s="247">
        <v>0</v>
      </c>
      <c r="J40" s="249">
        <v>0</v>
      </c>
      <c r="K40" s="250" t="s">
        <v>1698</v>
      </c>
      <c r="M40" s="178" t="str">
        <f t="shared" si="0"/>
        <v>K</v>
      </c>
      <c r="N40" s="178" t="str">
        <f t="shared" si="1"/>
        <v>K</v>
      </c>
      <c r="O40" s="203"/>
      <c r="P40" s="184">
        <f t="shared" si="2"/>
        <v>0</v>
      </c>
      <c r="Q40" s="184">
        <f t="shared" si="3"/>
        <v>0</v>
      </c>
      <c r="R40" s="180"/>
      <c r="S40" s="180" t="str">
        <f t="shared" si="4"/>
        <v>BETUL</v>
      </c>
      <c r="T40" s="180" t="str">
        <f t="shared" si="5"/>
        <v>BETUL</v>
      </c>
      <c r="U40" s="180" t="str">
        <f t="shared" si="6"/>
        <v>OKE</v>
      </c>
      <c r="V40" s="180" t="str">
        <f t="shared" si="7"/>
        <v>OKE</v>
      </c>
      <c r="W40" s="340" t="s">
        <v>1585</v>
      </c>
      <c r="X40" s="341">
        <v>2</v>
      </c>
      <c r="Y40" s="341" t="s">
        <v>1710</v>
      </c>
      <c r="Z40" s="341" t="s">
        <v>128</v>
      </c>
      <c r="AA40" s="248">
        <v>398</v>
      </c>
      <c r="AB40" s="342">
        <v>101</v>
      </c>
      <c r="AC40" s="342">
        <v>25.376884422110599</v>
      </c>
      <c r="AD40" s="342">
        <v>82</v>
      </c>
      <c r="AE40" s="342">
        <v>20.603015075376899</v>
      </c>
      <c r="AF40" s="247" t="s">
        <v>1587</v>
      </c>
    </row>
    <row r="41" spans="1:32">
      <c r="A41" s="295">
        <v>32</v>
      </c>
      <c r="B41" s="584" t="s">
        <v>111</v>
      </c>
      <c r="C41" s="585">
        <v>2</v>
      </c>
      <c r="D41" s="585" t="s">
        <v>1685</v>
      </c>
      <c r="E41" s="585" t="s">
        <v>131</v>
      </c>
      <c r="F41" s="248">
        <v>300</v>
      </c>
      <c r="G41" s="247">
        <v>107</v>
      </c>
      <c r="H41" s="249">
        <v>35.666666666666671</v>
      </c>
      <c r="I41" s="247">
        <v>110</v>
      </c>
      <c r="J41" s="249">
        <v>36.666666666666664</v>
      </c>
      <c r="K41" s="250" t="s">
        <v>1701</v>
      </c>
      <c r="M41" s="178" t="str">
        <f t="shared" si="0"/>
        <v>K</v>
      </c>
      <c r="N41" s="178" t="str">
        <f t="shared" si="1"/>
        <v>K</v>
      </c>
      <c r="O41" s="203"/>
      <c r="P41" s="184">
        <f t="shared" si="2"/>
        <v>35.666666666666671</v>
      </c>
      <c r="Q41" s="184">
        <f t="shared" si="3"/>
        <v>36.666666666666664</v>
      </c>
      <c r="R41" s="180"/>
      <c r="S41" s="180" t="str">
        <f t="shared" si="4"/>
        <v>BETUL</v>
      </c>
      <c r="T41" s="180" t="str">
        <f t="shared" si="5"/>
        <v>BETUL</v>
      </c>
      <c r="U41" s="180" t="str">
        <f t="shared" si="6"/>
        <v>OKE</v>
      </c>
      <c r="V41" s="180" t="str">
        <f t="shared" si="7"/>
        <v>OKE</v>
      </c>
      <c r="W41" s="340" t="s">
        <v>1585</v>
      </c>
      <c r="X41" s="341">
        <v>2</v>
      </c>
      <c r="Y41" s="341" t="s">
        <v>1713</v>
      </c>
      <c r="Z41" s="341" t="s">
        <v>128</v>
      </c>
      <c r="AA41" s="248">
        <v>400</v>
      </c>
      <c r="AB41" s="342">
        <v>270</v>
      </c>
      <c r="AC41" s="342">
        <v>67.5</v>
      </c>
      <c r="AD41" s="342">
        <v>230</v>
      </c>
      <c r="AE41" s="342">
        <v>57.5</v>
      </c>
      <c r="AF41" s="247" t="s">
        <v>1714</v>
      </c>
    </row>
    <row r="42" spans="1:32">
      <c r="A42" s="295">
        <v>33</v>
      </c>
      <c r="B42" s="584" t="s">
        <v>111</v>
      </c>
      <c r="C42" s="585">
        <v>3</v>
      </c>
      <c r="D42" s="585" t="s">
        <v>200</v>
      </c>
      <c r="E42" s="585" t="s">
        <v>131</v>
      </c>
      <c r="F42" s="248">
        <v>300</v>
      </c>
      <c r="G42" s="247">
        <v>0</v>
      </c>
      <c r="H42" s="249">
        <v>0</v>
      </c>
      <c r="I42" s="247">
        <v>0</v>
      </c>
      <c r="J42" s="249">
        <v>0</v>
      </c>
      <c r="K42" s="250" t="s">
        <v>1704</v>
      </c>
      <c r="M42" s="178" t="str">
        <f t="shared" si="0"/>
        <v>K</v>
      </c>
      <c r="N42" s="178" t="str">
        <f t="shared" si="1"/>
        <v>K</v>
      </c>
      <c r="O42" s="203"/>
      <c r="P42" s="184">
        <f t="shared" si="2"/>
        <v>0</v>
      </c>
      <c r="Q42" s="184">
        <f t="shared" si="3"/>
        <v>0</v>
      </c>
      <c r="R42" s="180"/>
      <c r="S42" s="180" t="str">
        <f t="shared" si="4"/>
        <v>BETUL</v>
      </c>
      <c r="T42" s="180" t="str">
        <f t="shared" si="5"/>
        <v>BETUL</v>
      </c>
      <c r="U42" s="180" t="str">
        <f t="shared" si="6"/>
        <v>OKE</v>
      </c>
      <c r="V42" s="180" t="str">
        <f t="shared" si="7"/>
        <v>OKE</v>
      </c>
      <c r="W42" s="340" t="s">
        <v>1585</v>
      </c>
      <c r="X42" s="341">
        <v>2</v>
      </c>
      <c r="Y42" s="341" t="s">
        <v>1717</v>
      </c>
      <c r="Z42" s="341" t="s">
        <v>128</v>
      </c>
      <c r="AA42" s="248">
        <v>300</v>
      </c>
      <c r="AB42" s="342">
        <v>158</v>
      </c>
      <c r="AC42" s="342">
        <v>52.6666666666667</v>
      </c>
      <c r="AD42" s="342">
        <v>154</v>
      </c>
      <c r="AE42" s="342">
        <v>51.3333333333333</v>
      </c>
      <c r="AF42" s="247" t="s">
        <v>1718</v>
      </c>
    </row>
    <row r="43" spans="1:32">
      <c r="A43" s="295">
        <v>34</v>
      </c>
      <c r="B43" s="584" t="s">
        <v>111</v>
      </c>
      <c r="C43" s="585">
        <v>3</v>
      </c>
      <c r="D43" s="585" t="s">
        <v>204</v>
      </c>
      <c r="E43" s="585" t="s">
        <v>131</v>
      </c>
      <c r="F43" s="248">
        <v>300</v>
      </c>
      <c r="G43" s="247">
        <v>0</v>
      </c>
      <c r="H43" s="249">
        <v>0</v>
      </c>
      <c r="I43" s="247">
        <v>0</v>
      </c>
      <c r="J43" s="249">
        <v>0</v>
      </c>
      <c r="K43" s="250" t="s">
        <v>187</v>
      </c>
      <c r="M43" s="178" t="str">
        <f t="shared" si="0"/>
        <v>K</v>
      </c>
      <c r="N43" s="178" t="str">
        <f t="shared" si="1"/>
        <v>K</v>
      </c>
      <c r="O43" s="203"/>
      <c r="P43" s="184">
        <f t="shared" si="2"/>
        <v>0</v>
      </c>
      <c r="Q43" s="184">
        <f t="shared" si="3"/>
        <v>0</v>
      </c>
      <c r="R43" s="180"/>
      <c r="S43" s="180" t="str">
        <f t="shared" si="4"/>
        <v>BETUL</v>
      </c>
      <c r="T43" s="180" t="str">
        <f t="shared" si="5"/>
        <v>BETUL</v>
      </c>
      <c r="U43" s="180" t="str">
        <f t="shared" si="6"/>
        <v>OKE</v>
      </c>
      <c r="V43" s="180" t="str">
        <f t="shared" si="7"/>
        <v>OKE</v>
      </c>
      <c r="W43" s="340" t="s">
        <v>1585</v>
      </c>
      <c r="X43" s="341">
        <v>2</v>
      </c>
      <c r="Y43" s="341" t="s">
        <v>1719</v>
      </c>
      <c r="Z43" s="341" t="s">
        <v>128</v>
      </c>
      <c r="AA43" s="248">
        <v>420</v>
      </c>
      <c r="AB43" s="342">
        <v>182</v>
      </c>
      <c r="AC43" s="342">
        <v>43.3333333333333</v>
      </c>
      <c r="AD43" s="342">
        <v>179</v>
      </c>
      <c r="AE43" s="342">
        <v>42.619047619047599</v>
      </c>
      <c r="AF43" s="247" t="s">
        <v>1720</v>
      </c>
    </row>
    <row r="44" spans="1:32">
      <c r="A44" s="295">
        <v>35</v>
      </c>
      <c r="B44" s="584" t="s">
        <v>111</v>
      </c>
      <c r="C44" s="585">
        <v>3</v>
      </c>
      <c r="D44" s="585" t="s">
        <v>1690</v>
      </c>
      <c r="E44" s="585" t="s">
        <v>128</v>
      </c>
      <c r="F44" s="248">
        <v>300</v>
      </c>
      <c r="G44" s="247">
        <v>119</v>
      </c>
      <c r="H44" s="249">
        <v>39.666666666666664</v>
      </c>
      <c r="I44" s="247">
        <v>0</v>
      </c>
      <c r="J44" s="249">
        <v>0</v>
      </c>
      <c r="K44" s="250" t="s">
        <v>1691</v>
      </c>
      <c r="M44" s="178" t="str">
        <f t="shared" si="0"/>
        <v>K</v>
      </c>
      <c r="N44" s="178" t="str">
        <f t="shared" si="1"/>
        <v>K</v>
      </c>
      <c r="O44" s="203"/>
      <c r="P44" s="184">
        <f t="shared" si="2"/>
        <v>39.666666666666664</v>
      </c>
      <c r="Q44" s="184">
        <f t="shared" si="3"/>
        <v>0</v>
      </c>
      <c r="R44" s="180"/>
      <c r="S44" s="180" t="str">
        <f t="shared" si="4"/>
        <v>BETUL</v>
      </c>
      <c r="T44" s="180" t="str">
        <f t="shared" si="5"/>
        <v>BETUL</v>
      </c>
      <c r="U44" s="180" t="str">
        <f t="shared" si="6"/>
        <v>OKE</v>
      </c>
      <c r="V44" s="180" t="str">
        <f t="shared" si="7"/>
        <v>OKE</v>
      </c>
      <c r="W44" s="340" t="s">
        <v>1585</v>
      </c>
      <c r="X44" s="341">
        <v>2</v>
      </c>
      <c r="Y44" s="341" t="s">
        <v>1722</v>
      </c>
      <c r="Z44" s="341" t="s">
        <v>128</v>
      </c>
      <c r="AA44" s="248">
        <v>420</v>
      </c>
      <c r="AB44" s="342">
        <v>182</v>
      </c>
      <c r="AC44" s="342">
        <v>43.3333333333333</v>
      </c>
      <c r="AD44" s="342">
        <v>179</v>
      </c>
      <c r="AE44" s="342">
        <v>42.619047619047599</v>
      </c>
      <c r="AF44" s="247" t="s">
        <v>1723</v>
      </c>
    </row>
    <row r="45" spans="1:32">
      <c r="A45" s="295">
        <v>36</v>
      </c>
      <c r="B45" s="584" t="s">
        <v>159</v>
      </c>
      <c r="C45" s="585">
        <v>1</v>
      </c>
      <c r="D45" s="585" t="s">
        <v>160</v>
      </c>
      <c r="E45" s="585" t="s">
        <v>131</v>
      </c>
      <c r="F45" s="248">
        <v>300</v>
      </c>
      <c r="G45" s="247">
        <v>250</v>
      </c>
      <c r="H45" s="249">
        <v>83.333333333333343</v>
      </c>
      <c r="I45" s="247">
        <v>245</v>
      </c>
      <c r="J45" s="249">
        <v>81.666666666666671</v>
      </c>
      <c r="K45" s="250" t="s">
        <v>161</v>
      </c>
      <c r="M45" s="178" t="str">
        <f t="shared" si="0"/>
        <v>B</v>
      </c>
      <c r="N45" s="178" t="str">
        <f t="shared" si="1"/>
        <v>B</v>
      </c>
      <c r="O45" s="203"/>
      <c r="P45" s="184">
        <f t="shared" si="2"/>
        <v>83.333333333333343</v>
      </c>
      <c r="Q45" s="184">
        <f t="shared" si="3"/>
        <v>81.666666666666671</v>
      </c>
      <c r="R45" s="180"/>
      <c r="S45" s="180" t="str">
        <f t="shared" si="4"/>
        <v>BETUL</v>
      </c>
      <c r="T45" s="180" t="str">
        <f t="shared" si="5"/>
        <v>BETUL</v>
      </c>
      <c r="U45" s="180" t="str">
        <f t="shared" si="6"/>
        <v>OKE</v>
      </c>
      <c r="V45" s="180" t="str">
        <f t="shared" si="7"/>
        <v>OKE</v>
      </c>
      <c r="W45" s="340" t="s">
        <v>113</v>
      </c>
      <c r="X45" s="341">
        <v>1</v>
      </c>
      <c r="Y45" s="341" t="s">
        <v>1726</v>
      </c>
      <c r="Z45" s="341" t="s">
        <v>131</v>
      </c>
      <c r="AA45" s="248">
        <v>300</v>
      </c>
      <c r="AB45" s="342">
        <v>0</v>
      </c>
      <c r="AC45" s="342">
        <v>0</v>
      </c>
      <c r="AD45" s="342">
        <v>0</v>
      </c>
      <c r="AE45" s="342">
        <v>0</v>
      </c>
      <c r="AF45" s="247" t="s">
        <v>1727</v>
      </c>
    </row>
    <row r="46" spans="1:32">
      <c r="A46" s="295">
        <v>37</v>
      </c>
      <c r="B46" s="584" t="s">
        <v>159</v>
      </c>
      <c r="C46" s="585">
        <v>1</v>
      </c>
      <c r="D46" s="585" t="s">
        <v>1711</v>
      </c>
      <c r="E46" s="585" t="s">
        <v>131</v>
      </c>
      <c r="F46" s="248">
        <v>300</v>
      </c>
      <c r="G46" s="247">
        <v>189</v>
      </c>
      <c r="H46" s="249">
        <v>63</v>
      </c>
      <c r="I46" s="247">
        <v>232</v>
      </c>
      <c r="J46" s="249">
        <v>77.333333333333329</v>
      </c>
      <c r="K46" s="250" t="s">
        <v>1712</v>
      </c>
      <c r="M46" s="178" t="str">
        <f t="shared" si="0"/>
        <v>K</v>
      </c>
      <c r="N46" s="178" t="str">
        <f t="shared" si="1"/>
        <v>K</v>
      </c>
      <c r="O46" s="203"/>
      <c r="P46" s="184">
        <f t="shared" si="2"/>
        <v>63</v>
      </c>
      <c r="Q46" s="184">
        <f t="shared" si="3"/>
        <v>77.333333333333329</v>
      </c>
      <c r="R46" s="180"/>
      <c r="S46" s="180" t="str">
        <f t="shared" si="4"/>
        <v>BETUL</v>
      </c>
      <c r="T46" s="180" t="str">
        <f t="shared" si="5"/>
        <v>BETUL</v>
      </c>
      <c r="U46" s="180" t="str">
        <f t="shared" si="6"/>
        <v>OKE</v>
      </c>
      <c r="V46" s="180" t="str">
        <f t="shared" si="7"/>
        <v>OKE</v>
      </c>
      <c r="W46" s="340" t="s">
        <v>113</v>
      </c>
      <c r="X46" s="341">
        <v>1</v>
      </c>
      <c r="Y46" s="341" t="s">
        <v>1730</v>
      </c>
      <c r="Z46" s="341" t="s">
        <v>128</v>
      </c>
      <c r="AA46" s="248">
        <v>343</v>
      </c>
      <c r="AB46" s="342">
        <v>180</v>
      </c>
      <c r="AC46" s="342">
        <v>52.478134110787202</v>
      </c>
      <c r="AD46" s="342">
        <v>180</v>
      </c>
      <c r="AE46" s="342">
        <v>52.478134110787202</v>
      </c>
      <c r="AF46" s="247" t="s">
        <v>1731</v>
      </c>
    </row>
    <row r="47" spans="1:32">
      <c r="A47" s="295">
        <v>38</v>
      </c>
      <c r="B47" s="584" t="s">
        <v>159</v>
      </c>
      <c r="C47" s="585">
        <v>1</v>
      </c>
      <c r="D47" s="585" t="s">
        <v>1715</v>
      </c>
      <c r="E47" s="585" t="s">
        <v>131</v>
      </c>
      <c r="F47" s="248">
        <v>400</v>
      </c>
      <c r="G47" s="247">
        <v>250</v>
      </c>
      <c r="H47" s="249">
        <v>62.5</v>
      </c>
      <c r="I47" s="247">
        <v>245</v>
      </c>
      <c r="J47" s="249">
        <v>61.250000000000007</v>
      </c>
      <c r="K47" s="250" t="s">
        <v>1716</v>
      </c>
      <c r="M47" s="178" t="str">
        <f t="shared" si="0"/>
        <v>K</v>
      </c>
      <c r="N47" s="178" t="str">
        <f t="shared" si="1"/>
        <v>K</v>
      </c>
      <c r="O47" s="203"/>
      <c r="P47" s="184">
        <f t="shared" si="2"/>
        <v>62.5</v>
      </c>
      <c r="Q47" s="184">
        <f t="shared" si="3"/>
        <v>61.250000000000007</v>
      </c>
      <c r="R47" s="180"/>
      <c r="S47" s="180" t="str">
        <f t="shared" si="4"/>
        <v>BETUL</v>
      </c>
      <c r="T47" s="180" t="str">
        <f t="shared" si="5"/>
        <v>BETUL</v>
      </c>
      <c r="U47" s="180" t="str">
        <f t="shared" si="6"/>
        <v>OKE</v>
      </c>
      <c r="V47" s="180" t="str">
        <f t="shared" si="7"/>
        <v>OKE</v>
      </c>
      <c r="W47" s="340" t="s">
        <v>113</v>
      </c>
      <c r="X47" s="341">
        <v>1</v>
      </c>
      <c r="Y47" s="341" t="s">
        <v>1732</v>
      </c>
      <c r="Z47" s="341" t="s">
        <v>128</v>
      </c>
      <c r="AA47" s="248">
        <v>343</v>
      </c>
      <c r="AB47" s="342">
        <v>72</v>
      </c>
      <c r="AC47" s="342">
        <v>20.991253644314899</v>
      </c>
      <c r="AD47" s="342">
        <v>72</v>
      </c>
      <c r="AE47" s="342">
        <v>20.991253644314899</v>
      </c>
      <c r="AF47" s="247" t="s">
        <v>1611</v>
      </c>
    </row>
    <row r="48" spans="1:32">
      <c r="A48" s="295">
        <v>39</v>
      </c>
      <c r="B48" s="584" t="s">
        <v>159</v>
      </c>
      <c r="C48" s="585">
        <v>1</v>
      </c>
      <c r="D48" s="585" t="s">
        <v>164</v>
      </c>
      <c r="E48" s="585" t="s">
        <v>131</v>
      </c>
      <c r="F48" s="248">
        <v>300</v>
      </c>
      <c r="G48" s="247">
        <v>187</v>
      </c>
      <c r="H48" s="249">
        <v>62.333333333333329</v>
      </c>
      <c r="I48" s="247">
        <v>219</v>
      </c>
      <c r="J48" s="249">
        <v>73</v>
      </c>
      <c r="K48" s="250" t="s">
        <v>165</v>
      </c>
      <c r="M48" s="178" t="str">
        <f t="shared" si="0"/>
        <v>K</v>
      </c>
      <c r="N48" s="178" t="str">
        <f t="shared" si="1"/>
        <v>K</v>
      </c>
      <c r="O48" s="203"/>
      <c r="P48" s="184">
        <f t="shared" si="2"/>
        <v>62.333333333333329</v>
      </c>
      <c r="Q48" s="184">
        <f t="shared" si="3"/>
        <v>73</v>
      </c>
      <c r="R48" s="180"/>
      <c r="S48" s="180" t="str">
        <f t="shared" si="4"/>
        <v>BETUL</v>
      </c>
      <c r="T48" s="180" t="str">
        <f t="shared" si="5"/>
        <v>BETUL</v>
      </c>
      <c r="U48" s="180" t="str">
        <f t="shared" si="6"/>
        <v>OKE</v>
      </c>
      <c r="V48" s="180" t="str">
        <f t="shared" si="7"/>
        <v>OKE</v>
      </c>
      <c r="W48" s="340" t="s">
        <v>113</v>
      </c>
      <c r="X48" s="341">
        <v>1</v>
      </c>
      <c r="Y48" s="341" t="s">
        <v>1735</v>
      </c>
      <c r="Z48" s="341" t="s">
        <v>128</v>
      </c>
      <c r="AA48" s="248">
        <v>343</v>
      </c>
      <c r="AB48" s="342">
        <v>181</v>
      </c>
      <c r="AC48" s="342">
        <v>52.7696793002915</v>
      </c>
      <c r="AD48" s="342">
        <v>178</v>
      </c>
      <c r="AE48" s="342">
        <v>51.895043731778401</v>
      </c>
      <c r="AF48" s="247" t="s">
        <v>1611</v>
      </c>
    </row>
    <row r="49" spans="1:32">
      <c r="A49" s="295">
        <v>40</v>
      </c>
      <c r="B49" s="584" t="s">
        <v>159</v>
      </c>
      <c r="C49" s="585">
        <v>1</v>
      </c>
      <c r="D49" s="585" t="s">
        <v>1721</v>
      </c>
      <c r="E49" s="585" t="s">
        <v>128</v>
      </c>
      <c r="F49" s="248">
        <v>300</v>
      </c>
      <c r="G49" s="247">
        <v>131</v>
      </c>
      <c r="H49" s="249">
        <v>43.666666666666664</v>
      </c>
      <c r="I49" s="247">
        <v>136</v>
      </c>
      <c r="J49" s="249">
        <v>45.333333333333329</v>
      </c>
      <c r="K49" s="250" t="s">
        <v>1698</v>
      </c>
      <c r="M49" s="178" t="str">
        <f t="shared" si="0"/>
        <v>K</v>
      </c>
      <c r="N49" s="178" t="str">
        <f t="shared" si="1"/>
        <v>K</v>
      </c>
      <c r="O49" s="203"/>
      <c r="P49" s="184">
        <f t="shared" si="2"/>
        <v>43.666666666666664</v>
      </c>
      <c r="Q49" s="184">
        <f t="shared" si="3"/>
        <v>45.333333333333329</v>
      </c>
      <c r="R49" s="180"/>
      <c r="S49" s="180" t="str">
        <f t="shared" si="4"/>
        <v>BETUL</v>
      </c>
      <c r="T49" s="180" t="str">
        <f t="shared" si="5"/>
        <v>BETUL</v>
      </c>
      <c r="U49" s="180" t="str">
        <f t="shared" si="6"/>
        <v>OKE</v>
      </c>
      <c r="V49" s="180" t="str">
        <f t="shared" si="7"/>
        <v>OKE</v>
      </c>
      <c r="W49" s="340" t="s">
        <v>113</v>
      </c>
      <c r="X49" s="341">
        <v>1</v>
      </c>
      <c r="Y49" s="341" t="s">
        <v>1737</v>
      </c>
      <c r="Z49" s="341" t="s">
        <v>128</v>
      </c>
      <c r="AA49" s="248">
        <v>327</v>
      </c>
      <c r="AB49" s="342">
        <v>171</v>
      </c>
      <c r="AC49" s="342">
        <v>52.293577981651403</v>
      </c>
      <c r="AD49" s="342">
        <v>168</v>
      </c>
      <c r="AE49" s="342">
        <v>51.376146788990802</v>
      </c>
      <c r="AF49" s="247" t="s">
        <v>1738</v>
      </c>
    </row>
    <row r="50" spans="1:32">
      <c r="A50" s="295">
        <v>41</v>
      </c>
      <c r="B50" s="584" t="s">
        <v>159</v>
      </c>
      <c r="C50" s="585">
        <v>1</v>
      </c>
      <c r="D50" s="585" t="s">
        <v>5450</v>
      </c>
      <c r="E50" s="585" t="s">
        <v>131</v>
      </c>
      <c r="F50" s="248">
        <v>300</v>
      </c>
      <c r="G50" s="247">
        <v>243</v>
      </c>
      <c r="H50" s="249">
        <v>81</v>
      </c>
      <c r="I50" s="247">
        <v>244</v>
      </c>
      <c r="J50" s="249">
        <v>81.333333333333329</v>
      </c>
      <c r="K50" s="250"/>
      <c r="M50" s="178" t="str">
        <f t="shared" si="0"/>
        <v>B</v>
      </c>
      <c r="N50" s="178" t="str">
        <f t="shared" si="1"/>
        <v>B</v>
      </c>
      <c r="O50" s="203"/>
      <c r="P50" s="184">
        <f t="shared" si="2"/>
        <v>81</v>
      </c>
      <c r="Q50" s="184">
        <f t="shared" si="3"/>
        <v>81.333333333333329</v>
      </c>
      <c r="R50" s="180"/>
      <c r="S50" s="180" t="str">
        <f t="shared" si="4"/>
        <v>BETUL</v>
      </c>
      <c r="T50" s="180" t="str">
        <f t="shared" si="5"/>
        <v>BETUL</v>
      </c>
      <c r="U50" s="180" t="str">
        <f t="shared" si="6"/>
        <v>OKE</v>
      </c>
      <c r="V50" s="180" t="str">
        <f t="shared" si="7"/>
        <v>OKE</v>
      </c>
      <c r="W50" s="340" t="s">
        <v>113</v>
      </c>
      <c r="X50" s="341">
        <v>1</v>
      </c>
      <c r="Y50" s="341" t="s">
        <v>1740</v>
      </c>
      <c r="Z50" s="341" t="s">
        <v>128</v>
      </c>
      <c r="AA50" s="248">
        <v>327</v>
      </c>
      <c r="AB50" s="342">
        <v>189</v>
      </c>
      <c r="AC50" s="342">
        <v>57.798165137614703</v>
      </c>
      <c r="AD50" s="342">
        <v>184</v>
      </c>
      <c r="AE50" s="342">
        <v>56.269113149847101</v>
      </c>
      <c r="AF50" s="247" t="s">
        <v>992</v>
      </c>
    </row>
    <row r="51" spans="1:32">
      <c r="A51" s="295">
        <v>42</v>
      </c>
      <c r="B51" s="584" t="s">
        <v>159</v>
      </c>
      <c r="C51" s="585">
        <v>2</v>
      </c>
      <c r="D51" s="585" t="s">
        <v>1724</v>
      </c>
      <c r="E51" s="585" t="s">
        <v>128</v>
      </c>
      <c r="F51" s="248">
        <v>400</v>
      </c>
      <c r="G51" s="247">
        <v>234</v>
      </c>
      <c r="H51" s="249">
        <v>58.5</v>
      </c>
      <c r="I51" s="247">
        <v>175</v>
      </c>
      <c r="J51" s="249">
        <v>43.75</v>
      </c>
      <c r="K51" s="250" t="s">
        <v>1725</v>
      </c>
      <c r="M51" s="178" t="str">
        <f t="shared" si="0"/>
        <v>K</v>
      </c>
      <c r="N51" s="178" t="str">
        <f t="shared" si="1"/>
        <v>K</v>
      </c>
      <c r="O51" s="203"/>
      <c r="P51" s="184">
        <f t="shared" si="2"/>
        <v>58.5</v>
      </c>
      <c r="Q51" s="184">
        <f t="shared" si="3"/>
        <v>43.75</v>
      </c>
      <c r="R51" s="180"/>
      <c r="S51" s="180" t="str">
        <f t="shared" si="4"/>
        <v>BETUL</v>
      </c>
      <c r="T51" s="180" t="str">
        <f t="shared" si="5"/>
        <v>BETUL</v>
      </c>
      <c r="U51" s="180" t="str">
        <f t="shared" si="6"/>
        <v>OKE</v>
      </c>
      <c r="V51" s="180" t="str">
        <f t="shared" si="7"/>
        <v>OKE</v>
      </c>
      <c r="W51" s="340" t="s">
        <v>113</v>
      </c>
      <c r="X51" s="341">
        <v>1</v>
      </c>
      <c r="Y51" s="341" t="s">
        <v>1742</v>
      </c>
      <c r="Z51" s="341" t="s">
        <v>128</v>
      </c>
      <c r="AA51" s="248">
        <v>327</v>
      </c>
      <c r="AB51" s="342">
        <v>191</v>
      </c>
      <c r="AC51" s="342">
        <v>58.409785932721697</v>
      </c>
      <c r="AD51" s="342">
        <v>188</v>
      </c>
      <c r="AE51" s="342">
        <v>57.492354740061202</v>
      </c>
      <c r="AF51" s="247" t="s">
        <v>992</v>
      </c>
    </row>
    <row r="52" spans="1:32">
      <c r="A52" s="295">
        <v>43</v>
      </c>
      <c r="B52" s="584" t="s">
        <v>159</v>
      </c>
      <c r="C52" s="585">
        <v>2</v>
      </c>
      <c r="D52" s="585" t="s">
        <v>1728</v>
      </c>
      <c r="E52" s="585" t="s">
        <v>128</v>
      </c>
      <c r="F52" s="248">
        <v>300</v>
      </c>
      <c r="G52" s="247">
        <v>138</v>
      </c>
      <c r="H52" s="249">
        <v>46</v>
      </c>
      <c r="I52" s="247">
        <v>70</v>
      </c>
      <c r="J52" s="249">
        <v>23.333333333333332</v>
      </c>
      <c r="K52" s="250" t="s">
        <v>1729</v>
      </c>
      <c r="M52" s="178" t="str">
        <f t="shared" si="0"/>
        <v>K</v>
      </c>
      <c r="N52" s="178" t="str">
        <f t="shared" si="1"/>
        <v>K</v>
      </c>
      <c r="O52" s="203"/>
      <c r="P52" s="184">
        <f t="shared" si="2"/>
        <v>46</v>
      </c>
      <c r="Q52" s="184">
        <f t="shared" si="3"/>
        <v>23.333333333333332</v>
      </c>
      <c r="R52" s="180"/>
      <c r="S52" s="180" t="str">
        <f t="shared" si="4"/>
        <v>BETUL</v>
      </c>
      <c r="T52" s="180" t="str">
        <f t="shared" si="5"/>
        <v>BETUL</v>
      </c>
      <c r="U52" s="180" t="str">
        <f t="shared" si="6"/>
        <v>OKE</v>
      </c>
      <c r="V52" s="180" t="str">
        <f t="shared" si="7"/>
        <v>OKE</v>
      </c>
      <c r="W52" s="340" t="s">
        <v>113</v>
      </c>
      <c r="X52" s="341">
        <v>1</v>
      </c>
      <c r="Y52" s="341" t="s">
        <v>1743</v>
      </c>
      <c r="Z52" s="341" t="s">
        <v>128</v>
      </c>
      <c r="AA52" s="248">
        <v>327</v>
      </c>
      <c r="AB52" s="342">
        <v>215</v>
      </c>
      <c r="AC52" s="342">
        <v>65.749235474006099</v>
      </c>
      <c r="AD52" s="342">
        <v>213</v>
      </c>
      <c r="AE52" s="342">
        <v>65.137614678899098</v>
      </c>
      <c r="AF52" s="247" t="s">
        <v>992</v>
      </c>
    </row>
    <row r="53" spans="1:32">
      <c r="A53" s="295">
        <v>44</v>
      </c>
      <c r="B53" s="584" t="s">
        <v>159</v>
      </c>
      <c r="C53" s="585">
        <v>2</v>
      </c>
      <c r="D53" s="585" t="s">
        <v>168</v>
      </c>
      <c r="E53" s="585" t="s">
        <v>128</v>
      </c>
      <c r="F53" s="248">
        <v>300</v>
      </c>
      <c r="G53" s="247">
        <v>215</v>
      </c>
      <c r="H53" s="249">
        <v>71.666666666666671</v>
      </c>
      <c r="I53" s="247">
        <v>248</v>
      </c>
      <c r="J53" s="249">
        <v>82.666666666666671</v>
      </c>
      <c r="K53" s="250" t="s">
        <v>169</v>
      </c>
      <c r="M53" s="178" t="str">
        <f t="shared" si="0"/>
        <v>K</v>
      </c>
      <c r="N53" s="178" t="str">
        <f t="shared" si="1"/>
        <v>B</v>
      </c>
      <c r="O53" s="203"/>
      <c r="P53" s="184">
        <f t="shared" si="2"/>
        <v>71.666666666666671</v>
      </c>
      <c r="Q53" s="184">
        <f t="shared" si="3"/>
        <v>82.666666666666671</v>
      </c>
      <c r="R53" s="180"/>
      <c r="S53" s="180" t="str">
        <f t="shared" si="4"/>
        <v>BETUL</v>
      </c>
      <c r="T53" s="180" t="str">
        <f t="shared" si="5"/>
        <v>BETUL</v>
      </c>
      <c r="U53" s="180" t="str">
        <f t="shared" si="6"/>
        <v>OKE</v>
      </c>
      <c r="V53" s="180" t="str">
        <f t="shared" si="7"/>
        <v>OKE</v>
      </c>
      <c r="W53" s="340" t="s">
        <v>113</v>
      </c>
      <c r="X53" s="341">
        <v>1</v>
      </c>
      <c r="Y53" s="341" t="s">
        <v>1745</v>
      </c>
      <c r="Z53" s="341" t="s">
        <v>128</v>
      </c>
      <c r="AA53" s="248">
        <v>327</v>
      </c>
      <c r="AB53" s="342">
        <v>177</v>
      </c>
      <c r="AC53" s="342">
        <v>54.128440366972498</v>
      </c>
      <c r="AD53" s="342">
        <v>177</v>
      </c>
      <c r="AE53" s="342">
        <v>54.128440366972498</v>
      </c>
      <c r="AF53" s="247" t="s">
        <v>959</v>
      </c>
    </row>
    <row r="54" spans="1:32">
      <c r="A54" s="295">
        <v>45</v>
      </c>
      <c r="B54" s="584" t="s">
        <v>159</v>
      </c>
      <c r="C54" s="585">
        <v>2</v>
      </c>
      <c r="D54" s="585" t="s">
        <v>5451</v>
      </c>
      <c r="E54" s="585" t="s">
        <v>131</v>
      </c>
      <c r="F54" s="248">
        <v>300</v>
      </c>
      <c r="G54" s="247">
        <v>231</v>
      </c>
      <c r="H54" s="249">
        <v>77</v>
      </c>
      <c r="I54" s="247">
        <v>228</v>
      </c>
      <c r="J54" s="249">
        <v>76</v>
      </c>
      <c r="K54" s="250"/>
      <c r="M54" s="178" t="str">
        <f t="shared" si="0"/>
        <v>K</v>
      </c>
      <c r="N54" s="178" t="str">
        <f t="shared" si="1"/>
        <v>K</v>
      </c>
      <c r="O54" s="203"/>
      <c r="P54" s="184">
        <f t="shared" si="2"/>
        <v>77</v>
      </c>
      <c r="Q54" s="184">
        <f t="shared" si="3"/>
        <v>76</v>
      </c>
      <c r="R54" s="180"/>
      <c r="S54" s="180" t="str">
        <f t="shared" si="4"/>
        <v>BETUL</v>
      </c>
      <c r="T54" s="180" t="str">
        <f t="shared" si="5"/>
        <v>BETUL</v>
      </c>
      <c r="U54" s="180" t="str">
        <f t="shared" si="6"/>
        <v>OKE</v>
      </c>
      <c r="V54" s="180" t="str">
        <f t="shared" si="7"/>
        <v>OKE</v>
      </c>
      <c r="W54" s="340" t="s">
        <v>113</v>
      </c>
      <c r="X54" s="341">
        <v>1</v>
      </c>
      <c r="Y54" s="341" t="s">
        <v>1747</v>
      </c>
      <c r="Z54" s="341" t="s">
        <v>128</v>
      </c>
      <c r="AA54" s="248">
        <v>327</v>
      </c>
      <c r="AB54" s="342">
        <v>178</v>
      </c>
      <c r="AC54" s="342">
        <v>54.434250764525999</v>
      </c>
      <c r="AD54" s="342">
        <v>177</v>
      </c>
      <c r="AE54" s="342">
        <v>54.128440366972498</v>
      </c>
      <c r="AF54" s="247" t="s">
        <v>992</v>
      </c>
    </row>
    <row r="55" spans="1:32">
      <c r="A55" s="295">
        <v>46</v>
      </c>
      <c r="B55" s="584" t="s">
        <v>159</v>
      </c>
      <c r="C55" s="585">
        <v>2</v>
      </c>
      <c r="D55" s="585" t="s">
        <v>1733</v>
      </c>
      <c r="E55" s="585" t="s">
        <v>131</v>
      </c>
      <c r="F55" s="248">
        <v>400</v>
      </c>
      <c r="G55" s="247">
        <v>237</v>
      </c>
      <c r="H55" s="249">
        <v>59.25</v>
      </c>
      <c r="I55" s="247">
        <v>237</v>
      </c>
      <c r="J55" s="249">
        <v>59.25</v>
      </c>
      <c r="K55" s="250" t="s">
        <v>1734</v>
      </c>
      <c r="M55" s="178" t="str">
        <f t="shared" si="0"/>
        <v>K</v>
      </c>
      <c r="N55" s="178" t="str">
        <f t="shared" si="1"/>
        <v>K</v>
      </c>
      <c r="O55" s="203"/>
      <c r="P55" s="184">
        <f t="shared" si="2"/>
        <v>59.25</v>
      </c>
      <c r="Q55" s="184">
        <f t="shared" si="3"/>
        <v>59.25</v>
      </c>
      <c r="R55" s="180"/>
      <c r="S55" s="180" t="str">
        <f t="shared" si="4"/>
        <v>BETUL</v>
      </c>
      <c r="T55" s="180" t="str">
        <f t="shared" si="5"/>
        <v>BETUL</v>
      </c>
      <c r="U55" s="180" t="str">
        <f t="shared" si="6"/>
        <v>OKE</v>
      </c>
      <c r="V55" s="180" t="str">
        <f t="shared" si="7"/>
        <v>OKE</v>
      </c>
      <c r="W55" s="340" t="s">
        <v>113</v>
      </c>
      <c r="X55" s="341">
        <v>1</v>
      </c>
      <c r="Y55" s="341" t="s">
        <v>1749</v>
      </c>
      <c r="Z55" s="341" t="s">
        <v>128</v>
      </c>
      <c r="AA55" s="248">
        <v>343</v>
      </c>
      <c r="AB55" s="342">
        <v>71</v>
      </c>
      <c r="AC55" s="342">
        <v>20.699708454810501</v>
      </c>
      <c r="AD55" s="342">
        <v>44</v>
      </c>
      <c r="AE55" s="342">
        <v>12.8279883381924</v>
      </c>
      <c r="AF55" s="247" t="s">
        <v>1750</v>
      </c>
    </row>
    <row r="56" spans="1:32">
      <c r="A56" s="295">
        <v>47</v>
      </c>
      <c r="B56" s="584" t="s">
        <v>593</v>
      </c>
      <c r="C56" s="585">
        <v>3</v>
      </c>
      <c r="D56" s="585" t="s">
        <v>1693</v>
      </c>
      <c r="E56" s="585" t="s">
        <v>131</v>
      </c>
      <c r="F56" s="248">
        <v>300</v>
      </c>
      <c r="G56" s="247">
        <v>99</v>
      </c>
      <c r="H56" s="249">
        <v>33</v>
      </c>
      <c r="I56" s="247">
        <v>72</v>
      </c>
      <c r="J56" s="249">
        <v>24</v>
      </c>
      <c r="K56" s="250" t="s">
        <v>1736</v>
      </c>
      <c r="M56" s="178" t="str">
        <f t="shared" si="0"/>
        <v>K</v>
      </c>
      <c r="N56" s="178" t="str">
        <f t="shared" si="1"/>
        <v>K</v>
      </c>
      <c r="O56" s="203"/>
      <c r="P56" s="184">
        <f t="shared" si="2"/>
        <v>33</v>
      </c>
      <c r="Q56" s="184">
        <f t="shared" si="3"/>
        <v>24</v>
      </c>
      <c r="R56" s="180"/>
      <c r="S56" s="180" t="str">
        <f t="shared" si="4"/>
        <v>BETUL</v>
      </c>
      <c r="T56" s="180" t="str">
        <f t="shared" si="5"/>
        <v>BETUL</v>
      </c>
      <c r="U56" s="180" t="str">
        <f t="shared" si="6"/>
        <v>OKE</v>
      </c>
      <c r="V56" s="180" t="str">
        <f t="shared" si="7"/>
        <v>OKE</v>
      </c>
      <c r="W56" s="340" t="s">
        <v>113</v>
      </c>
      <c r="X56" s="341">
        <v>2</v>
      </c>
      <c r="Y56" s="341" t="s">
        <v>1751</v>
      </c>
      <c r="Z56" s="341" t="s">
        <v>128</v>
      </c>
      <c r="AA56" s="248">
        <v>247</v>
      </c>
      <c r="AB56" s="342">
        <v>0</v>
      </c>
      <c r="AC56" s="342">
        <v>0</v>
      </c>
      <c r="AD56" s="342">
        <v>0</v>
      </c>
      <c r="AE56" s="342">
        <v>0</v>
      </c>
      <c r="AF56" s="247" t="s">
        <v>1752</v>
      </c>
    </row>
    <row r="57" spans="1:32">
      <c r="A57" s="295">
        <v>48</v>
      </c>
      <c r="B57" s="584" t="s">
        <v>593</v>
      </c>
      <c r="C57" s="585">
        <v>3</v>
      </c>
      <c r="D57" s="585" t="s">
        <v>1696</v>
      </c>
      <c r="E57" s="585" t="s">
        <v>131</v>
      </c>
      <c r="F57" s="248">
        <v>300</v>
      </c>
      <c r="G57" s="247">
        <v>142</v>
      </c>
      <c r="H57" s="249">
        <v>47.333333333333336</v>
      </c>
      <c r="I57" s="247">
        <v>124</v>
      </c>
      <c r="J57" s="249">
        <v>41.333333333333336</v>
      </c>
      <c r="K57" s="250" t="s">
        <v>1739</v>
      </c>
      <c r="M57" s="178" t="str">
        <f t="shared" si="0"/>
        <v>K</v>
      </c>
      <c r="N57" s="178" t="str">
        <f t="shared" si="1"/>
        <v>K</v>
      </c>
      <c r="O57" s="203"/>
      <c r="P57" s="184">
        <f t="shared" si="2"/>
        <v>47.333333333333336</v>
      </c>
      <c r="Q57" s="184">
        <f t="shared" si="3"/>
        <v>41.333333333333336</v>
      </c>
      <c r="R57" s="180"/>
      <c r="S57" s="180" t="str">
        <f t="shared" si="4"/>
        <v>BETUL</v>
      </c>
      <c r="T57" s="180" t="str">
        <f t="shared" si="5"/>
        <v>BETUL</v>
      </c>
      <c r="U57" s="180" t="str">
        <f t="shared" si="6"/>
        <v>OKE</v>
      </c>
      <c r="V57" s="180" t="str">
        <f t="shared" si="7"/>
        <v>OKE</v>
      </c>
      <c r="W57" s="340" t="s">
        <v>113</v>
      </c>
      <c r="X57" s="341">
        <v>2</v>
      </c>
      <c r="Y57" s="341" t="s">
        <v>1754</v>
      </c>
      <c r="Z57" s="341" t="s">
        <v>128</v>
      </c>
      <c r="AA57" s="248">
        <v>327</v>
      </c>
      <c r="AB57" s="342">
        <v>180</v>
      </c>
      <c r="AC57" s="342">
        <v>55.045871559632999</v>
      </c>
      <c r="AD57" s="342">
        <v>181</v>
      </c>
      <c r="AE57" s="342">
        <v>55.3516819571865</v>
      </c>
      <c r="AF57" s="247" t="s">
        <v>992</v>
      </c>
    </row>
    <row r="58" spans="1:32">
      <c r="A58" s="295">
        <v>49</v>
      </c>
      <c r="B58" s="584" t="s">
        <v>113</v>
      </c>
      <c r="C58" s="585">
        <v>1</v>
      </c>
      <c r="D58" s="585" t="s">
        <v>1726</v>
      </c>
      <c r="E58" s="585" t="s">
        <v>131</v>
      </c>
      <c r="F58" s="248">
        <v>300</v>
      </c>
      <c r="G58" s="247">
        <v>0</v>
      </c>
      <c r="H58" s="249">
        <v>0</v>
      </c>
      <c r="I58" s="247">
        <v>0</v>
      </c>
      <c r="J58" s="249">
        <v>0</v>
      </c>
      <c r="K58" s="250" t="s">
        <v>1759</v>
      </c>
      <c r="M58" s="178" t="str">
        <f t="shared" si="0"/>
        <v>K</v>
      </c>
      <c r="N58" s="178" t="str">
        <f t="shared" si="1"/>
        <v>K</v>
      </c>
      <c r="O58" s="203"/>
      <c r="P58" s="184">
        <f t="shared" si="2"/>
        <v>0</v>
      </c>
      <c r="Q58" s="184">
        <f t="shared" si="3"/>
        <v>0</v>
      </c>
      <c r="R58" s="180"/>
      <c r="S58" s="180" t="str">
        <f t="shared" si="4"/>
        <v>BETUL</v>
      </c>
      <c r="T58" s="180" t="str">
        <f t="shared" si="5"/>
        <v>BETUL</v>
      </c>
      <c r="U58" s="180" t="str">
        <f t="shared" si="6"/>
        <v>OKE</v>
      </c>
      <c r="V58" s="180" t="str">
        <f t="shared" si="7"/>
        <v>OKE</v>
      </c>
      <c r="W58" s="340" t="s">
        <v>113</v>
      </c>
      <c r="X58" s="341">
        <v>2</v>
      </c>
      <c r="Y58" s="341" t="s">
        <v>1756</v>
      </c>
      <c r="Z58" s="341" t="s">
        <v>128</v>
      </c>
      <c r="AA58" s="248">
        <v>327</v>
      </c>
      <c r="AB58" s="342">
        <v>193</v>
      </c>
      <c r="AC58" s="342">
        <v>59.021406727828797</v>
      </c>
      <c r="AD58" s="342">
        <v>195</v>
      </c>
      <c r="AE58" s="342">
        <v>59.633027522935798</v>
      </c>
      <c r="AF58" s="247" t="s">
        <v>992</v>
      </c>
    </row>
    <row r="59" spans="1:32">
      <c r="A59" s="295">
        <v>50</v>
      </c>
      <c r="B59" s="584" t="s">
        <v>113</v>
      </c>
      <c r="C59" s="585">
        <v>1</v>
      </c>
      <c r="D59" s="585" t="s">
        <v>1730</v>
      </c>
      <c r="E59" s="585" t="s">
        <v>128</v>
      </c>
      <c r="F59" s="248">
        <v>343</v>
      </c>
      <c r="G59" s="247">
        <v>177</v>
      </c>
      <c r="H59" s="249">
        <v>51.603498542274053</v>
      </c>
      <c r="I59" s="247">
        <v>178</v>
      </c>
      <c r="J59" s="249">
        <v>51.895043731778422</v>
      </c>
      <c r="K59" s="250" t="s">
        <v>1761</v>
      </c>
      <c r="M59" s="178" t="str">
        <f t="shared" si="0"/>
        <v>K</v>
      </c>
      <c r="N59" s="178" t="str">
        <f t="shared" si="1"/>
        <v>K</v>
      </c>
      <c r="O59" s="203"/>
      <c r="P59" s="184">
        <f t="shared" si="2"/>
        <v>51.603498542274053</v>
      </c>
      <c r="Q59" s="184">
        <f t="shared" si="3"/>
        <v>51.895043731778422</v>
      </c>
      <c r="R59" s="180"/>
      <c r="S59" s="180" t="str">
        <f t="shared" si="4"/>
        <v>BETUL</v>
      </c>
      <c r="T59" s="180" t="str">
        <f t="shared" si="5"/>
        <v>BETUL</v>
      </c>
      <c r="U59" s="180" t="str">
        <f t="shared" si="6"/>
        <v>OKE</v>
      </c>
      <c r="V59" s="180" t="str">
        <f t="shared" si="7"/>
        <v>OKE</v>
      </c>
      <c r="W59" s="340" t="s">
        <v>113</v>
      </c>
      <c r="X59" s="341">
        <v>2</v>
      </c>
      <c r="Y59" s="341" t="s">
        <v>1757</v>
      </c>
      <c r="Z59" s="341" t="s">
        <v>128</v>
      </c>
      <c r="AA59" s="248">
        <v>327</v>
      </c>
      <c r="AB59" s="342">
        <v>193</v>
      </c>
      <c r="AC59" s="342">
        <v>59.021406727828797</v>
      </c>
      <c r="AD59" s="342">
        <v>195</v>
      </c>
      <c r="AE59" s="342">
        <v>59.633027522935798</v>
      </c>
      <c r="AF59" s="247" t="s">
        <v>992</v>
      </c>
    </row>
    <row r="60" spans="1:32">
      <c r="A60" s="295">
        <v>51</v>
      </c>
      <c r="B60" s="584" t="s">
        <v>113</v>
      </c>
      <c r="C60" s="585">
        <v>1</v>
      </c>
      <c r="D60" s="585" t="s">
        <v>1732</v>
      </c>
      <c r="E60" s="585" t="s">
        <v>128</v>
      </c>
      <c r="F60" s="248">
        <v>343</v>
      </c>
      <c r="G60" s="247">
        <v>60</v>
      </c>
      <c r="H60" s="249">
        <v>17.492711370262391</v>
      </c>
      <c r="I60" s="247">
        <v>55</v>
      </c>
      <c r="J60" s="249">
        <v>16.034985422740526</v>
      </c>
      <c r="K60" s="250" t="s">
        <v>1763</v>
      </c>
      <c r="M60" s="178" t="str">
        <f t="shared" si="0"/>
        <v>K</v>
      </c>
      <c r="N60" s="178" t="str">
        <f t="shared" si="1"/>
        <v>K</v>
      </c>
      <c r="O60" s="203"/>
      <c r="P60" s="184">
        <f t="shared" si="2"/>
        <v>17.492711370262391</v>
      </c>
      <c r="Q60" s="184">
        <f t="shared" si="3"/>
        <v>16.034985422740526</v>
      </c>
      <c r="R60" s="180"/>
      <c r="S60" s="180" t="str">
        <f t="shared" si="4"/>
        <v>BETUL</v>
      </c>
      <c r="T60" s="180" t="str">
        <f t="shared" si="5"/>
        <v>BETUL</v>
      </c>
      <c r="U60" s="180" t="str">
        <f t="shared" si="6"/>
        <v>OKE</v>
      </c>
      <c r="V60" s="180" t="str">
        <f t="shared" si="7"/>
        <v>OKE</v>
      </c>
      <c r="W60" s="340" t="s">
        <v>113</v>
      </c>
      <c r="X60" s="341">
        <v>2</v>
      </c>
      <c r="Y60" s="341" t="s">
        <v>1758</v>
      </c>
      <c r="Z60" s="341" t="s">
        <v>128</v>
      </c>
      <c r="AA60" s="248">
        <v>327</v>
      </c>
      <c r="AB60" s="342">
        <v>163</v>
      </c>
      <c r="AC60" s="342">
        <v>49.8470948012232</v>
      </c>
      <c r="AD60" s="342">
        <v>168</v>
      </c>
      <c r="AE60" s="342">
        <v>51.376146788990802</v>
      </c>
      <c r="AF60" s="247" t="s">
        <v>992</v>
      </c>
    </row>
    <row r="61" spans="1:32">
      <c r="A61" s="295">
        <v>52</v>
      </c>
      <c r="B61" s="584" t="s">
        <v>113</v>
      </c>
      <c r="C61" s="585">
        <v>1</v>
      </c>
      <c r="D61" s="585" t="s">
        <v>1735</v>
      </c>
      <c r="E61" s="585" t="s">
        <v>128</v>
      </c>
      <c r="F61" s="248">
        <v>343</v>
      </c>
      <c r="G61" s="247">
        <v>181</v>
      </c>
      <c r="H61" s="249">
        <v>52.76967930029155</v>
      </c>
      <c r="I61" s="247">
        <v>184</v>
      </c>
      <c r="J61" s="249">
        <v>53.644314868804663</v>
      </c>
      <c r="K61" s="250" t="s">
        <v>1761</v>
      </c>
      <c r="M61" s="178" t="str">
        <f t="shared" si="0"/>
        <v>K</v>
      </c>
      <c r="N61" s="178" t="str">
        <f t="shared" si="1"/>
        <v>K</v>
      </c>
      <c r="O61" s="203"/>
      <c r="P61" s="184">
        <f t="shared" si="2"/>
        <v>52.76967930029155</v>
      </c>
      <c r="Q61" s="184">
        <f t="shared" si="3"/>
        <v>53.644314868804663</v>
      </c>
      <c r="R61" s="180"/>
      <c r="S61" s="180" t="str">
        <f t="shared" si="4"/>
        <v>BETUL</v>
      </c>
      <c r="T61" s="180" t="str">
        <f t="shared" si="5"/>
        <v>BETUL</v>
      </c>
      <c r="U61" s="180" t="str">
        <f t="shared" si="6"/>
        <v>OKE</v>
      </c>
      <c r="V61" s="180" t="str">
        <f t="shared" si="7"/>
        <v>OKE</v>
      </c>
      <c r="W61" s="340" t="s">
        <v>113</v>
      </c>
      <c r="X61" s="341">
        <v>2</v>
      </c>
      <c r="Y61" s="341" t="s">
        <v>1760</v>
      </c>
      <c r="Z61" s="341" t="s">
        <v>128</v>
      </c>
      <c r="AA61" s="248">
        <v>327</v>
      </c>
      <c r="AB61" s="342">
        <v>166</v>
      </c>
      <c r="AC61" s="342">
        <v>50.764525993883801</v>
      </c>
      <c r="AD61" s="342">
        <v>168</v>
      </c>
      <c r="AE61" s="342">
        <v>51.376146788990802</v>
      </c>
      <c r="AF61" s="247" t="s">
        <v>992</v>
      </c>
    </row>
    <row r="62" spans="1:32">
      <c r="A62" s="295">
        <v>53</v>
      </c>
      <c r="B62" s="584" t="s">
        <v>113</v>
      </c>
      <c r="C62" s="585">
        <v>1</v>
      </c>
      <c r="D62" s="585" t="s">
        <v>1737</v>
      </c>
      <c r="E62" s="585" t="s">
        <v>128</v>
      </c>
      <c r="F62" s="248">
        <v>327</v>
      </c>
      <c r="G62" s="247">
        <v>132</v>
      </c>
      <c r="H62" s="249">
        <v>40.366972477064223</v>
      </c>
      <c r="I62" s="247">
        <v>130</v>
      </c>
      <c r="J62" s="249">
        <v>39.755351681957187</v>
      </c>
      <c r="K62" s="250" t="s">
        <v>1738</v>
      </c>
      <c r="M62" s="178" t="str">
        <f t="shared" si="0"/>
        <v>K</v>
      </c>
      <c r="N62" s="178" t="str">
        <f t="shared" si="1"/>
        <v>K</v>
      </c>
      <c r="O62" s="203"/>
      <c r="P62" s="184">
        <f t="shared" si="2"/>
        <v>40.366972477064223</v>
      </c>
      <c r="Q62" s="184">
        <f t="shared" si="3"/>
        <v>39.755351681957187</v>
      </c>
      <c r="R62" s="180"/>
      <c r="S62" s="180" t="str">
        <f t="shared" si="4"/>
        <v>BETUL</v>
      </c>
      <c r="T62" s="180" t="str">
        <f t="shared" si="5"/>
        <v>BETUL</v>
      </c>
      <c r="U62" s="180" t="str">
        <f t="shared" si="6"/>
        <v>OKE</v>
      </c>
      <c r="V62" s="180" t="str">
        <f t="shared" si="7"/>
        <v>OKE</v>
      </c>
      <c r="W62" s="340" t="s">
        <v>113</v>
      </c>
      <c r="X62" s="341">
        <v>2</v>
      </c>
      <c r="Y62" s="341" t="s">
        <v>1762</v>
      </c>
      <c r="Z62" s="341" t="s">
        <v>128</v>
      </c>
      <c r="AA62" s="248">
        <v>327</v>
      </c>
      <c r="AB62" s="342">
        <v>165</v>
      </c>
      <c r="AC62" s="342">
        <v>50.4587155963303</v>
      </c>
      <c r="AD62" s="342">
        <v>168</v>
      </c>
      <c r="AE62" s="342">
        <v>51.376146788990802</v>
      </c>
      <c r="AF62" s="247" t="s">
        <v>992</v>
      </c>
    </row>
    <row r="63" spans="1:32">
      <c r="A63" s="295">
        <v>54</v>
      </c>
      <c r="B63" s="584" t="s">
        <v>113</v>
      </c>
      <c r="C63" s="585">
        <v>1</v>
      </c>
      <c r="D63" s="585" t="s">
        <v>1740</v>
      </c>
      <c r="E63" s="585" t="s">
        <v>128</v>
      </c>
      <c r="F63" s="248">
        <v>327</v>
      </c>
      <c r="G63" s="247">
        <v>141</v>
      </c>
      <c r="H63" s="249">
        <v>43.119266055045877</v>
      </c>
      <c r="I63" s="247">
        <v>138</v>
      </c>
      <c r="J63" s="249">
        <v>42.201834862385326</v>
      </c>
      <c r="K63" s="250" t="s">
        <v>1738</v>
      </c>
      <c r="M63" s="178" t="str">
        <f t="shared" si="0"/>
        <v>K</v>
      </c>
      <c r="N63" s="178" t="str">
        <f t="shared" si="1"/>
        <v>K</v>
      </c>
      <c r="O63" s="203"/>
      <c r="P63" s="184">
        <f t="shared" si="2"/>
        <v>43.119266055045877</v>
      </c>
      <c r="Q63" s="184">
        <f t="shared" si="3"/>
        <v>42.201834862385326</v>
      </c>
      <c r="R63" s="180"/>
      <c r="S63" s="180" t="str">
        <f t="shared" si="4"/>
        <v>BETUL</v>
      </c>
      <c r="T63" s="180" t="str">
        <f t="shared" si="5"/>
        <v>BETUL</v>
      </c>
      <c r="U63" s="180" t="str">
        <f t="shared" si="6"/>
        <v>OKE</v>
      </c>
      <c r="V63" s="180" t="str">
        <f t="shared" si="7"/>
        <v>OKE</v>
      </c>
      <c r="W63" s="340" t="s">
        <v>113</v>
      </c>
      <c r="X63" s="341">
        <v>2</v>
      </c>
      <c r="Y63" s="341" t="s">
        <v>1764</v>
      </c>
      <c r="Z63" s="341" t="s">
        <v>128</v>
      </c>
      <c r="AA63" s="248">
        <v>327</v>
      </c>
      <c r="AB63" s="342">
        <v>196</v>
      </c>
      <c r="AC63" s="342">
        <v>59.938837920489298</v>
      </c>
      <c r="AD63" s="342">
        <v>180</v>
      </c>
      <c r="AE63" s="342">
        <v>55.045871559632999</v>
      </c>
      <c r="AF63" s="247" t="s">
        <v>1765</v>
      </c>
    </row>
    <row r="64" spans="1:32">
      <c r="A64" s="295">
        <v>55</v>
      </c>
      <c r="B64" s="584" t="s">
        <v>113</v>
      </c>
      <c r="C64" s="585">
        <v>1</v>
      </c>
      <c r="D64" s="585" t="s">
        <v>1742</v>
      </c>
      <c r="E64" s="585" t="s">
        <v>128</v>
      </c>
      <c r="F64" s="248">
        <v>327</v>
      </c>
      <c r="G64" s="247">
        <v>148</v>
      </c>
      <c r="H64" s="249">
        <v>45.259938837920487</v>
      </c>
      <c r="I64" s="247">
        <v>145</v>
      </c>
      <c r="J64" s="249">
        <v>44.342507645259936</v>
      </c>
      <c r="K64" s="250" t="s">
        <v>1738</v>
      </c>
      <c r="M64" s="178" t="str">
        <f t="shared" si="0"/>
        <v>K</v>
      </c>
      <c r="N64" s="178" t="str">
        <f t="shared" si="1"/>
        <v>K</v>
      </c>
      <c r="O64" s="203"/>
      <c r="P64" s="184">
        <f t="shared" si="2"/>
        <v>45.259938837920487</v>
      </c>
      <c r="Q64" s="184">
        <f t="shared" si="3"/>
        <v>44.342507645259936</v>
      </c>
      <c r="R64" s="180"/>
      <c r="S64" s="180" t="str">
        <f t="shared" si="4"/>
        <v>BETUL</v>
      </c>
      <c r="T64" s="180" t="str">
        <f t="shared" si="5"/>
        <v>BETUL</v>
      </c>
      <c r="U64" s="180" t="str">
        <f t="shared" si="6"/>
        <v>OKE</v>
      </c>
      <c r="V64" s="180" t="str">
        <f t="shared" si="7"/>
        <v>OKE</v>
      </c>
      <c r="W64" s="340" t="s">
        <v>113</v>
      </c>
      <c r="X64" s="341">
        <v>3</v>
      </c>
      <c r="Y64" s="341" t="s">
        <v>1766</v>
      </c>
      <c r="Z64" s="341" t="s">
        <v>128</v>
      </c>
      <c r="AA64" s="248">
        <v>343</v>
      </c>
      <c r="AB64" s="342">
        <v>204</v>
      </c>
      <c r="AC64" s="342">
        <v>59.475218658892103</v>
      </c>
      <c r="AD64" s="342">
        <v>202</v>
      </c>
      <c r="AE64" s="342">
        <v>58.892128279883401</v>
      </c>
      <c r="AF64" s="247" t="s">
        <v>992</v>
      </c>
    </row>
    <row r="65" spans="1:32">
      <c r="A65" s="295">
        <v>56</v>
      </c>
      <c r="B65" s="584" t="s">
        <v>113</v>
      </c>
      <c r="C65" s="585">
        <v>1</v>
      </c>
      <c r="D65" s="585" t="s">
        <v>1743</v>
      </c>
      <c r="E65" s="585" t="s">
        <v>128</v>
      </c>
      <c r="F65" s="248">
        <v>327</v>
      </c>
      <c r="G65" s="247">
        <v>181</v>
      </c>
      <c r="H65" s="249">
        <v>55.35168195718655</v>
      </c>
      <c r="I65" s="247">
        <v>185</v>
      </c>
      <c r="J65" s="249">
        <v>56.574923547400616</v>
      </c>
      <c r="K65" s="250" t="s">
        <v>1738</v>
      </c>
      <c r="M65" s="178" t="str">
        <f t="shared" si="0"/>
        <v>K</v>
      </c>
      <c r="N65" s="178" t="str">
        <f t="shared" si="1"/>
        <v>K</v>
      </c>
      <c r="O65" s="203"/>
      <c r="P65" s="184">
        <f t="shared" si="2"/>
        <v>55.35168195718655</v>
      </c>
      <c r="Q65" s="184">
        <f t="shared" si="3"/>
        <v>56.574923547400616</v>
      </c>
      <c r="R65" s="180"/>
      <c r="S65" s="180" t="str">
        <f t="shared" si="4"/>
        <v>BETUL</v>
      </c>
      <c r="T65" s="180" t="str">
        <f t="shared" si="5"/>
        <v>BETUL</v>
      </c>
      <c r="U65" s="180" t="str">
        <f t="shared" si="6"/>
        <v>OKE</v>
      </c>
      <c r="V65" s="180" t="str">
        <f t="shared" si="7"/>
        <v>OKE</v>
      </c>
      <c r="W65" s="340" t="s">
        <v>113</v>
      </c>
      <c r="X65" s="341">
        <v>3</v>
      </c>
      <c r="Y65" s="341" t="s">
        <v>1767</v>
      </c>
      <c r="Z65" s="341" t="s">
        <v>128</v>
      </c>
      <c r="AA65" s="248">
        <v>343</v>
      </c>
      <c r="AB65" s="342">
        <v>213</v>
      </c>
      <c r="AC65" s="342">
        <v>62.099125364431501</v>
      </c>
      <c r="AD65" s="342">
        <v>215</v>
      </c>
      <c r="AE65" s="342">
        <v>62.682215743440203</v>
      </c>
      <c r="AF65" s="247" t="s">
        <v>1768</v>
      </c>
    </row>
    <row r="66" spans="1:32">
      <c r="A66" s="295">
        <v>57</v>
      </c>
      <c r="B66" s="584" t="s">
        <v>113</v>
      </c>
      <c r="C66" s="585">
        <v>1</v>
      </c>
      <c r="D66" s="585" t="s">
        <v>1745</v>
      </c>
      <c r="E66" s="585" t="s">
        <v>128</v>
      </c>
      <c r="F66" s="248">
        <v>327</v>
      </c>
      <c r="G66" s="247">
        <v>152</v>
      </c>
      <c r="H66" s="249">
        <v>46.48318042813456</v>
      </c>
      <c r="I66" s="247">
        <v>157</v>
      </c>
      <c r="J66" s="249">
        <v>48.01223241590214</v>
      </c>
      <c r="K66" s="250" t="s">
        <v>1738</v>
      </c>
      <c r="M66" s="178" t="str">
        <f t="shared" si="0"/>
        <v>K</v>
      </c>
      <c r="N66" s="178" t="str">
        <f t="shared" si="1"/>
        <v>K</v>
      </c>
      <c r="O66" s="203"/>
      <c r="P66" s="184">
        <f t="shared" si="2"/>
        <v>46.48318042813456</v>
      </c>
      <c r="Q66" s="184">
        <f t="shared" si="3"/>
        <v>48.01223241590214</v>
      </c>
      <c r="R66" s="180"/>
      <c r="S66" s="180" t="str">
        <f t="shared" si="4"/>
        <v>BETUL</v>
      </c>
      <c r="T66" s="180" t="str">
        <f t="shared" si="5"/>
        <v>BETUL</v>
      </c>
      <c r="U66" s="180" t="str">
        <f t="shared" si="6"/>
        <v>OKE</v>
      </c>
      <c r="V66" s="180" t="str">
        <f t="shared" si="7"/>
        <v>OKE</v>
      </c>
      <c r="W66" s="340" t="s">
        <v>113</v>
      </c>
      <c r="X66" s="341">
        <v>3</v>
      </c>
      <c r="Y66" s="341" t="s">
        <v>1769</v>
      </c>
      <c r="Z66" s="341" t="s">
        <v>128</v>
      </c>
      <c r="AA66" s="248">
        <v>343</v>
      </c>
      <c r="AB66" s="342">
        <v>215</v>
      </c>
      <c r="AC66" s="342">
        <v>62.682215743440203</v>
      </c>
      <c r="AD66" s="342">
        <v>216</v>
      </c>
      <c r="AE66" s="342">
        <v>62.9737609329446</v>
      </c>
      <c r="AF66" s="247" t="s">
        <v>1770</v>
      </c>
    </row>
    <row r="67" spans="1:32">
      <c r="A67" s="295">
        <v>58</v>
      </c>
      <c r="B67" s="584" t="s">
        <v>113</v>
      </c>
      <c r="C67" s="585">
        <v>1</v>
      </c>
      <c r="D67" s="585" t="s">
        <v>1747</v>
      </c>
      <c r="E67" s="585" t="s">
        <v>128</v>
      </c>
      <c r="F67" s="248">
        <v>327</v>
      </c>
      <c r="G67" s="247">
        <v>150</v>
      </c>
      <c r="H67" s="249">
        <v>45.871559633027523</v>
      </c>
      <c r="I67" s="247">
        <v>153</v>
      </c>
      <c r="J67" s="249">
        <v>46.788990825688074</v>
      </c>
      <c r="K67" s="250" t="s">
        <v>1738</v>
      </c>
      <c r="M67" s="178" t="str">
        <f t="shared" si="0"/>
        <v>K</v>
      </c>
      <c r="N67" s="178" t="str">
        <f t="shared" si="1"/>
        <v>K</v>
      </c>
      <c r="O67" s="203"/>
      <c r="P67" s="184">
        <f t="shared" si="2"/>
        <v>45.871559633027523</v>
      </c>
      <c r="Q67" s="184">
        <f t="shared" si="3"/>
        <v>46.788990825688074</v>
      </c>
      <c r="R67" s="180"/>
      <c r="S67" s="180" t="str">
        <f t="shared" si="4"/>
        <v>BETUL</v>
      </c>
      <c r="T67" s="180" t="str">
        <f t="shared" si="5"/>
        <v>BETUL</v>
      </c>
      <c r="U67" s="180" t="str">
        <f t="shared" si="6"/>
        <v>OKE</v>
      </c>
      <c r="V67" s="180" t="str">
        <f t="shared" si="7"/>
        <v>OKE</v>
      </c>
      <c r="W67" s="340" t="s">
        <v>113</v>
      </c>
      <c r="X67" s="341">
        <v>3</v>
      </c>
      <c r="Y67" s="341" t="s">
        <v>1771</v>
      </c>
      <c r="Z67" s="341" t="s">
        <v>128</v>
      </c>
      <c r="AA67" s="248">
        <v>343</v>
      </c>
      <c r="AB67" s="342">
        <v>210</v>
      </c>
      <c r="AC67" s="342">
        <v>61.224489795918402</v>
      </c>
      <c r="AD67" s="342">
        <v>210</v>
      </c>
      <c r="AE67" s="342">
        <v>61.224489795918402</v>
      </c>
      <c r="AF67" s="247" t="s">
        <v>959</v>
      </c>
    </row>
    <row r="68" spans="1:32">
      <c r="A68" s="295">
        <v>59</v>
      </c>
      <c r="B68" s="584" t="s">
        <v>113</v>
      </c>
      <c r="C68" s="585">
        <v>1</v>
      </c>
      <c r="D68" s="585" t="s">
        <v>1749</v>
      </c>
      <c r="E68" s="585" t="s">
        <v>128</v>
      </c>
      <c r="F68" s="248">
        <v>343</v>
      </c>
      <c r="G68" s="247">
        <v>126</v>
      </c>
      <c r="H68" s="249">
        <v>36.734693877551024</v>
      </c>
      <c r="I68" s="247">
        <v>63</v>
      </c>
      <c r="J68" s="249">
        <v>18.367346938775512</v>
      </c>
      <c r="K68" s="250" t="s">
        <v>1753</v>
      </c>
      <c r="M68" s="178" t="str">
        <f t="shared" si="0"/>
        <v>K</v>
      </c>
      <c r="N68" s="178" t="str">
        <f t="shared" si="1"/>
        <v>K</v>
      </c>
      <c r="O68" s="203"/>
      <c r="P68" s="184">
        <f t="shared" si="2"/>
        <v>36.734693877551024</v>
      </c>
      <c r="Q68" s="184">
        <f t="shared" si="3"/>
        <v>18.367346938775512</v>
      </c>
      <c r="R68" s="180"/>
      <c r="S68" s="180" t="str">
        <f t="shared" si="4"/>
        <v>BETUL</v>
      </c>
      <c r="T68" s="180" t="str">
        <f t="shared" si="5"/>
        <v>BETUL</v>
      </c>
      <c r="U68" s="180" t="str">
        <f t="shared" si="6"/>
        <v>OKE</v>
      </c>
      <c r="V68" s="180" t="str">
        <f t="shared" si="7"/>
        <v>OKE</v>
      </c>
      <c r="W68" s="340" t="s">
        <v>113</v>
      </c>
      <c r="X68" s="341">
        <v>3</v>
      </c>
      <c r="Y68" s="341" t="s">
        <v>1772</v>
      </c>
      <c r="Z68" s="341" t="s">
        <v>128</v>
      </c>
      <c r="AA68" s="248">
        <v>343</v>
      </c>
      <c r="AB68" s="342">
        <v>215</v>
      </c>
      <c r="AC68" s="342">
        <v>62.682215743440203</v>
      </c>
      <c r="AD68" s="342">
        <v>216</v>
      </c>
      <c r="AE68" s="342">
        <v>62.9737609329446</v>
      </c>
      <c r="AF68" s="247" t="s">
        <v>1770</v>
      </c>
    </row>
    <row r="69" spans="1:32">
      <c r="A69" s="295">
        <v>60</v>
      </c>
      <c r="B69" s="584" t="s">
        <v>113</v>
      </c>
      <c r="C69" s="585">
        <v>2</v>
      </c>
      <c r="D69" s="585" t="s">
        <v>1751</v>
      </c>
      <c r="E69" s="585" t="s">
        <v>128</v>
      </c>
      <c r="F69" s="248">
        <v>247</v>
      </c>
      <c r="G69" s="247">
        <v>0</v>
      </c>
      <c r="H69" s="249">
        <v>0</v>
      </c>
      <c r="I69" s="247">
        <v>0</v>
      </c>
      <c r="J69" s="249">
        <v>0</v>
      </c>
      <c r="K69" s="250" t="s">
        <v>1738</v>
      </c>
      <c r="M69" s="178" t="str">
        <f t="shared" si="0"/>
        <v>K</v>
      </c>
      <c r="N69" s="178" t="str">
        <f t="shared" si="1"/>
        <v>K</v>
      </c>
      <c r="O69" s="203"/>
      <c r="P69" s="184">
        <f t="shared" si="2"/>
        <v>0</v>
      </c>
      <c r="Q69" s="184">
        <f t="shared" si="3"/>
        <v>0</v>
      </c>
      <c r="R69" s="180"/>
      <c r="S69" s="180" t="str">
        <f t="shared" si="4"/>
        <v>BETUL</v>
      </c>
      <c r="T69" s="180" t="str">
        <f t="shared" si="5"/>
        <v>BETUL</v>
      </c>
      <c r="U69" s="180" t="str">
        <f t="shared" si="6"/>
        <v>OKE</v>
      </c>
      <c r="V69" s="180" t="str">
        <f t="shared" si="7"/>
        <v>OKE</v>
      </c>
      <c r="W69" s="340" t="s">
        <v>113</v>
      </c>
      <c r="X69" s="341">
        <v>3</v>
      </c>
      <c r="Y69" s="341" t="s">
        <v>1773</v>
      </c>
      <c r="Z69" s="341" t="s">
        <v>128</v>
      </c>
      <c r="AA69" s="248">
        <v>343</v>
      </c>
      <c r="AB69" s="342">
        <v>210</v>
      </c>
      <c r="AC69" s="342">
        <v>61.224489795918402</v>
      </c>
      <c r="AD69" s="342">
        <v>210</v>
      </c>
      <c r="AE69" s="342">
        <v>61.224489795918402</v>
      </c>
      <c r="AF69" s="247" t="s">
        <v>959</v>
      </c>
    </row>
    <row r="70" spans="1:32">
      <c r="A70" s="295">
        <v>61</v>
      </c>
      <c r="B70" s="584" t="s">
        <v>113</v>
      </c>
      <c r="C70" s="585">
        <v>2</v>
      </c>
      <c r="D70" s="585" t="s">
        <v>1754</v>
      </c>
      <c r="E70" s="585" t="s">
        <v>128</v>
      </c>
      <c r="F70" s="248">
        <v>327</v>
      </c>
      <c r="G70" s="247">
        <v>134</v>
      </c>
      <c r="H70" s="249">
        <v>40.978593272171253</v>
      </c>
      <c r="I70" s="247">
        <v>134</v>
      </c>
      <c r="J70" s="249">
        <v>40.978593272171253</v>
      </c>
      <c r="K70" s="250" t="s">
        <v>1738</v>
      </c>
      <c r="M70" s="178" t="str">
        <f t="shared" si="0"/>
        <v>K</v>
      </c>
      <c r="N70" s="178" t="str">
        <f t="shared" si="1"/>
        <v>K</v>
      </c>
      <c r="O70" s="203"/>
      <c r="P70" s="184">
        <f t="shared" si="2"/>
        <v>40.978593272171253</v>
      </c>
      <c r="Q70" s="184">
        <f t="shared" si="3"/>
        <v>40.978593272171253</v>
      </c>
      <c r="R70" s="180"/>
      <c r="S70" s="180" t="str">
        <f t="shared" si="4"/>
        <v>BETUL</v>
      </c>
      <c r="T70" s="180" t="str">
        <f t="shared" si="5"/>
        <v>BETUL</v>
      </c>
      <c r="U70" s="180" t="str">
        <f t="shared" si="6"/>
        <v>OKE</v>
      </c>
      <c r="V70" s="180" t="str">
        <f t="shared" si="7"/>
        <v>OKE</v>
      </c>
      <c r="W70" s="340" t="s">
        <v>113</v>
      </c>
      <c r="X70" s="341">
        <v>4</v>
      </c>
      <c r="Y70" s="341" t="s">
        <v>1774</v>
      </c>
      <c r="Z70" s="341" t="s">
        <v>128</v>
      </c>
      <c r="AA70" s="248">
        <v>343</v>
      </c>
      <c r="AB70" s="342">
        <v>0</v>
      </c>
      <c r="AC70" s="342">
        <v>0</v>
      </c>
      <c r="AD70" s="342">
        <v>0</v>
      </c>
      <c r="AE70" s="342">
        <v>0</v>
      </c>
      <c r="AF70" s="247" t="s">
        <v>1775</v>
      </c>
    </row>
    <row r="71" spans="1:32">
      <c r="A71" s="295">
        <v>62</v>
      </c>
      <c r="B71" s="584" t="s">
        <v>113</v>
      </c>
      <c r="C71" s="585">
        <v>2</v>
      </c>
      <c r="D71" s="585" t="s">
        <v>1756</v>
      </c>
      <c r="E71" s="585" t="s">
        <v>128</v>
      </c>
      <c r="F71" s="248">
        <v>327</v>
      </c>
      <c r="G71" s="247">
        <v>141</v>
      </c>
      <c r="H71" s="249">
        <v>43.119266055045877</v>
      </c>
      <c r="I71" s="247">
        <v>143</v>
      </c>
      <c r="J71" s="249">
        <v>43.730886850152906</v>
      </c>
      <c r="K71" s="250" t="s">
        <v>1738</v>
      </c>
      <c r="M71" s="178" t="str">
        <f t="shared" si="0"/>
        <v>K</v>
      </c>
      <c r="N71" s="178" t="str">
        <f t="shared" si="1"/>
        <v>K</v>
      </c>
      <c r="O71" s="203"/>
      <c r="P71" s="184">
        <f t="shared" si="2"/>
        <v>43.119266055045877</v>
      </c>
      <c r="Q71" s="184">
        <f t="shared" si="3"/>
        <v>43.730886850152906</v>
      </c>
      <c r="R71" s="180"/>
      <c r="S71" s="180" t="str">
        <f t="shared" si="4"/>
        <v>BETUL</v>
      </c>
      <c r="T71" s="180" t="str">
        <f t="shared" si="5"/>
        <v>BETUL</v>
      </c>
      <c r="U71" s="180" t="str">
        <f t="shared" si="6"/>
        <v>OKE</v>
      </c>
      <c r="V71" s="180" t="str">
        <f t="shared" si="7"/>
        <v>OKE</v>
      </c>
      <c r="W71" s="340" t="s">
        <v>113</v>
      </c>
      <c r="X71" s="341">
        <v>4</v>
      </c>
      <c r="Y71" s="341" t="s">
        <v>1776</v>
      </c>
      <c r="Z71" s="341" t="s">
        <v>128</v>
      </c>
      <c r="AA71" s="248">
        <v>343</v>
      </c>
      <c r="AB71" s="342">
        <v>0</v>
      </c>
      <c r="AC71" s="342">
        <v>0</v>
      </c>
      <c r="AD71" s="342">
        <v>0</v>
      </c>
      <c r="AE71" s="342">
        <v>0</v>
      </c>
      <c r="AF71" s="247" t="s">
        <v>1775</v>
      </c>
    </row>
    <row r="72" spans="1:32">
      <c r="A72" s="295">
        <v>63</v>
      </c>
      <c r="B72" s="584" t="s">
        <v>113</v>
      </c>
      <c r="C72" s="585">
        <v>2</v>
      </c>
      <c r="D72" s="585" t="s">
        <v>1757</v>
      </c>
      <c r="E72" s="585" t="s">
        <v>128</v>
      </c>
      <c r="F72" s="248">
        <v>327</v>
      </c>
      <c r="G72" s="247">
        <v>143</v>
      </c>
      <c r="H72" s="249">
        <v>43.730886850152906</v>
      </c>
      <c r="I72" s="247">
        <v>143</v>
      </c>
      <c r="J72" s="249">
        <v>43.730886850152906</v>
      </c>
      <c r="K72" s="250" t="s">
        <v>1738</v>
      </c>
      <c r="M72" s="178" t="str">
        <f t="shared" si="0"/>
        <v>K</v>
      </c>
      <c r="N72" s="178" t="str">
        <f t="shared" si="1"/>
        <v>K</v>
      </c>
      <c r="O72" s="203"/>
      <c r="P72" s="184">
        <f t="shared" si="2"/>
        <v>43.730886850152906</v>
      </c>
      <c r="Q72" s="184">
        <f t="shared" si="3"/>
        <v>43.730886850152906</v>
      </c>
      <c r="R72" s="180"/>
      <c r="S72" s="180" t="str">
        <f t="shared" si="4"/>
        <v>BETUL</v>
      </c>
      <c r="T72" s="180" t="str">
        <f t="shared" si="5"/>
        <v>BETUL</v>
      </c>
      <c r="U72" s="180" t="str">
        <f t="shared" si="6"/>
        <v>OKE</v>
      </c>
      <c r="V72" s="180" t="str">
        <f t="shared" si="7"/>
        <v>OKE</v>
      </c>
      <c r="W72" s="340" t="s">
        <v>113</v>
      </c>
      <c r="X72" s="341">
        <v>4</v>
      </c>
      <c r="Y72" s="341" t="s">
        <v>1777</v>
      </c>
      <c r="Z72" s="341" t="s">
        <v>128</v>
      </c>
      <c r="AA72" s="248">
        <v>343</v>
      </c>
      <c r="AB72" s="342">
        <v>160</v>
      </c>
      <c r="AC72" s="342">
        <v>46.647230320699698</v>
      </c>
      <c r="AD72" s="342">
        <v>165</v>
      </c>
      <c r="AE72" s="342">
        <v>48.104956268221599</v>
      </c>
      <c r="AF72" s="247" t="s">
        <v>992</v>
      </c>
    </row>
    <row r="73" spans="1:32">
      <c r="A73" s="295">
        <v>64</v>
      </c>
      <c r="B73" s="584" t="s">
        <v>113</v>
      </c>
      <c r="C73" s="585">
        <v>2</v>
      </c>
      <c r="D73" s="585" t="s">
        <v>1758</v>
      </c>
      <c r="E73" s="585" t="s">
        <v>128</v>
      </c>
      <c r="F73" s="248">
        <v>327</v>
      </c>
      <c r="G73" s="247">
        <v>158</v>
      </c>
      <c r="H73" s="249">
        <v>48.318042813455655</v>
      </c>
      <c r="I73" s="247">
        <v>153</v>
      </c>
      <c r="J73" s="249">
        <v>46.788990825688074</v>
      </c>
      <c r="K73" s="250" t="s">
        <v>1738</v>
      </c>
      <c r="M73" s="178" t="str">
        <f t="shared" si="0"/>
        <v>K</v>
      </c>
      <c r="N73" s="178" t="str">
        <f t="shared" si="1"/>
        <v>K</v>
      </c>
      <c r="O73" s="203"/>
      <c r="P73" s="184">
        <f t="shared" si="2"/>
        <v>48.318042813455655</v>
      </c>
      <c r="Q73" s="184">
        <f t="shared" si="3"/>
        <v>46.788990825688074</v>
      </c>
      <c r="R73" s="180"/>
      <c r="S73" s="180" t="str">
        <f t="shared" si="4"/>
        <v>BETUL</v>
      </c>
      <c r="T73" s="180" t="str">
        <f t="shared" si="5"/>
        <v>BETUL</v>
      </c>
      <c r="U73" s="180" t="str">
        <f t="shared" si="6"/>
        <v>OKE</v>
      </c>
      <c r="V73" s="180" t="str">
        <f t="shared" si="7"/>
        <v>OKE</v>
      </c>
      <c r="W73" s="340" t="s">
        <v>113</v>
      </c>
      <c r="X73" s="341">
        <v>4</v>
      </c>
      <c r="Y73" s="341" t="s">
        <v>1778</v>
      </c>
      <c r="Z73" s="341" t="s">
        <v>128</v>
      </c>
      <c r="AA73" s="248">
        <v>343</v>
      </c>
      <c r="AB73" s="342">
        <v>159</v>
      </c>
      <c r="AC73" s="342">
        <v>46.355685131195301</v>
      </c>
      <c r="AD73" s="342">
        <v>162</v>
      </c>
      <c r="AE73" s="342">
        <v>47.2303206997085</v>
      </c>
      <c r="AF73" s="247" t="s">
        <v>992</v>
      </c>
    </row>
    <row r="74" spans="1:32">
      <c r="A74" s="295">
        <v>65</v>
      </c>
      <c r="B74" s="584" t="s">
        <v>113</v>
      </c>
      <c r="C74" s="585">
        <v>2</v>
      </c>
      <c r="D74" s="585" t="s">
        <v>1760</v>
      </c>
      <c r="E74" s="585" t="s">
        <v>128</v>
      </c>
      <c r="F74" s="248">
        <v>327</v>
      </c>
      <c r="G74" s="247">
        <v>160</v>
      </c>
      <c r="H74" s="249">
        <v>48.929663608562691</v>
      </c>
      <c r="I74" s="247">
        <v>155</v>
      </c>
      <c r="J74" s="249">
        <v>47.400611620795111</v>
      </c>
      <c r="K74" s="250" t="s">
        <v>1738</v>
      </c>
      <c r="M74" s="178" t="str">
        <f t="shared" ref="M74:M118" si="8">IF(H74&gt;=80,"B","K")</f>
        <v>K</v>
      </c>
      <c r="N74" s="178" t="str">
        <f t="shared" ref="N74:N118" si="9">IF(J74&gt;=80,"B","K")</f>
        <v>K</v>
      </c>
      <c r="O74" s="203"/>
      <c r="P74" s="184">
        <f t="shared" ref="P74:P118" si="10">(G74/F74)*100</f>
        <v>48.929663608562691</v>
      </c>
      <c r="Q74" s="184">
        <f t="shared" ref="Q74:Q118" si="11">(I74/F74)*100</f>
        <v>47.400611620795111</v>
      </c>
      <c r="R74" s="180"/>
      <c r="S74" s="180" t="str">
        <f t="shared" ref="S74:S118" si="12">IF(P74=H74,"BETUL","salah")</f>
        <v>BETUL</v>
      </c>
      <c r="T74" s="180" t="str">
        <f t="shared" ref="T74:T118" si="13">IF(Q74=J74,"BETUL","salah")</f>
        <v>BETUL</v>
      </c>
      <c r="U74" s="180" t="str">
        <f t="shared" ref="U74:U118" si="14">IF(H74&gt;100,"CEK KEMBALI","OKE")</f>
        <v>OKE</v>
      </c>
      <c r="V74" s="180" t="str">
        <f t="shared" ref="V74:V118" si="15">IF(J74&gt;100,"CEK KEMBALI","OKE")</f>
        <v>OKE</v>
      </c>
      <c r="W74" s="340" t="s">
        <v>113</v>
      </c>
      <c r="X74" s="341">
        <v>4</v>
      </c>
      <c r="Y74" s="341" t="s">
        <v>1779</v>
      </c>
      <c r="Z74" s="341" t="s">
        <v>128</v>
      </c>
      <c r="AA74" s="248">
        <v>343</v>
      </c>
      <c r="AB74" s="342">
        <v>161</v>
      </c>
      <c r="AC74" s="342">
        <v>46.938775510204103</v>
      </c>
      <c r="AD74" s="342">
        <v>165</v>
      </c>
      <c r="AE74" s="342">
        <v>48.104956268221599</v>
      </c>
      <c r="AF74" s="247" t="s">
        <v>992</v>
      </c>
    </row>
    <row r="75" spans="1:32">
      <c r="A75" s="295">
        <v>66</v>
      </c>
      <c r="B75" s="584" t="s">
        <v>113</v>
      </c>
      <c r="C75" s="585">
        <v>2</v>
      </c>
      <c r="D75" s="585" t="s">
        <v>1762</v>
      </c>
      <c r="E75" s="585" t="s">
        <v>128</v>
      </c>
      <c r="F75" s="248">
        <v>327</v>
      </c>
      <c r="G75" s="247">
        <v>158</v>
      </c>
      <c r="H75" s="249">
        <v>48.318042813455655</v>
      </c>
      <c r="I75" s="247">
        <v>153</v>
      </c>
      <c r="J75" s="249">
        <v>46.788990825688074</v>
      </c>
      <c r="K75" s="250" t="s">
        <v>1738</v>
      </c>
      <c r="M75" s="178" t="str">
        <f t="shared" si="8"/>
        <v>K</v>
      </c>
      <c r="N75" s="178" t="str">
        <f t="shared" si="9"/>
        <v>K</v>
      </c>
      <c r="O75" s="203"/>
      <c r="P75" s="184">
        <f t="shared" si="10"/>
        <v>48.318042813455655</v>
      </c>
      <c r="Q75" s="184">
        <f t="shared" si="11"/>
        <v>46.788990825688074</v>
      </c>
      <c r="R75" s="180"/>
      <c r="S75" s="180" t="str">
        <f t="shared" si="12"/>
        <v>BETUL</v>
      </c>
      <c r="T75" s="180" t="str">
        <f t="shared" si="13"/>
        <v>BETUL</v>
      </c>
      <c r="U75" s="180" t="str">
        <f t="shared" si="14"/>
        <v>OKE</v>
      </c>
      <c r="V75" s="180" t="str">
        <f t="shared" si="15"/>
        <v>OKE</v>
      </c>
      <c r="W75" s="340" t="s">
        <v>114</v>
      </c>
      <c r="X75" s="341">
        <v>1</v>
      </c>
      <c r="Y75" s="341" t="s">
        <v>1780</v>
      </c>
      <c r="Z75" s="341" t="s">
        <v>131</v>
      </c>
      <c r="AA75" s="248">
        <v>300</v>
      </c>
      <c r="AB75" s="342">
        <v>58</v>
      </c>
      <c r="AC75" s="342">
        <v>19.3333333333333</v>
      </c>
      <c r="AD75" s="342">
        <v>58</v>
      </c>
      <c r="AE75" s="342">
        <v>19.3333333333333</v>
      </c>
      <c r="AF75" s="247" t="s">
        <v>1781</v>
      </c>
    </row>
    <row r="76" spans="1:32">
      <c r="A76" s="295">
        <v>67</v>
      </c>
      <c r="B76" s="584" t="s">
        <v>113</v>
      </c>
      <c r="C76" s="585">
        <v>2</v>
      </c>
      <c r="D76" s="585" t="s">
        <v>1764</v>
      </c>
      <c r="E76" s="585" t="s">
        <v>128</v>
      </c>
      <c r="F76" s="248">
        <v>327</v>
      </c>
      <c r="G76" s="247">
        <v>183</v>
      </c>
      <c r="H76" s="249">
        <v>55.963302752293572</v>
      </c>
      <c r="I76" s="247">
        <v>165</v>
      </c>
      <c r="J76" s="249">
        <v>50.458715596330272</v>
      </c>
      <c r="K76" s="250" t="s">
        <v>1753</v>
      </c>
      <c r="M76" s="178" t="str">
        <f t="shared" si="8"/>
        <v>K</v>
      </c>
      <c r="N76" s="178" t="str">
        <f t="shared" si="9"/>
        <v>K</v>
      </c>
      <c r="O76" s="203"/>
      <c r="P76" s="184">
        <f t="shared" si="10"/>
        <v>55.963302752293572</v>
      </c>
      <c r="Q76" s="184">
        <f t="shared" si="11"/>
        <v>50.458715596330272</v>
      </c>
      <c r="R76" s="180"/>
      <c r="S76" s="180" t="str">
        <f t="shared" si="12"/>
        <v>BETUL</v>
      </c>
      <c r="T76" s="180" t="str">
        <f t="shared" si="13"/>
        <v>BETUL</v>
      </c>
      <c r="U76" s="180" t="str">
        <f t="shared" si="14"/>
        <v>OKE</v>
      </c>
      <c r="V76" s="180" t="str">
        <f t="shared" si="15"/>
        <v>OKE</v>
      </c>
      <c r="W76" s="340" t="s">
        <v>114</v>
      </c>
      <c r="X76" s="341">
        <v>2</v>
      </c>
      <c r="Y76" s="341" t="s">
        <v>1782</v>
      </c>
      <c r="Z76" s="341" t="s">
        <v>131</v>
      </c>
      <c r="AA76" s="248">
        <v>300</v>
      </c>
      <c r="AB76" s="342">
        <v>104</v>
      </c>
      <c r="AC76" s="342">
        <v>34.6666666666667</v>
      </c>
      <c r="AD76" s="342">
        <v>107</v>
      </c>
      <c r="AE76" s="342">
        <v>35.6666666666667</v>
      </c>
      <c r="AF76" s="247" t="s">
        <v>1783</v>
      </c>
    </row>
    <row r="77" spans="1:32">
      <c r="A77" s="295">
        <v>68</v>
      </c>
      <c r="B77" s="584" t="s">
        <v>113</v>
      </c>
      <c r="C77" s="585">
        <v>3</v>
      </c>
      <c r="D77" s="585" t="s">
        <v>1766</v>
      </c>
      <c r="E77" s="585" t="s">
        <v>128</v>
      </c>
      <c r="F77" s="248">
        <v>343</v>
      </c>
      <c r="G77" s="247">
        <v>162</v>
      </c>
      <c r="H77" s="249">
        <v>47.230320699708457</v>
      </c>
      <c r="I77" s="247">
        <v>162</v>
      </c>
      <c r="J77" s="249">
        <v>47.230320699708457</v>
      </c>
      <c r="K77" s="250" t="s">
        <v>1738</v>
      </c>
      <c r="M77" s="178" t="str">
        <f t="shared" si="8"/>
        <v>K</v>
      </c>
      <c r="N77" s="178" t="str">
        <f t="shared" si="9"/>
        <v>K</v>
      </c>
      <c r="O77" s="203"/>
      <c r="P77" s="184">
        <f t="shared" si="10"/>
        <v>47.230320699708457</v>
      </c>
      <c r="Q77" s="184">
        <f t="shared" si="11"/>
        <v>47.230320699708457</v>
      </c>
      <c r="R77" s="180"/>
      <c r="S77" s="180" t="str">
        <f t="shared" si="12"/>
        <v>BETUL</v>
      </c>
      <c r="T77" s="180" t="str">
        <f t="shared" si="13"/>
        <v>BETUL</v>
      </c>
      <c r="U77" s="180" t="str">
        <f t="shared" si="14"/>
        <v>OKE</v>
      </c>
      <c r="V77" s="180" t="str">
        <f t="shared" si="15"/>
        <v>OKE</v>
      </c>
      <c r="W77" s="340" t="s">
        <v>114</v>
      </c>
      <c r="X77" s="341">
        <v>2</v>
      </c>
      <c r="Y77" s="341" t="s">
        <v>1784</v>
      </c>
      <c r="Z77" s="341" t="s">
        <v>128</v>
      </c>
      <c r="AA77" s="248">
        <v>343</v>
      </c>
      <c r="AB77" s="342">
        <v>67</v>
      </c>
      <c r="AC77" s="342">
        <v>19.533527696793001</v>
      </c>
      <c r="AD77" s="342">
        <v>69</v>
      </c>
      <c r="AE77" s="342">
        <v>20.1166180758017</v>
      </c>
      <c r="AF77" s="247" t="s">
        <v>1785</v>
      </c>
    </row>
    <row r="78" spans="1:32">
      <c r="A78" s="295">
        <v>69</v>
      </c>
      <c r="B78" s="584" t="s">
        <v>113</v>
      </c>
      <c r="C78" s="585">
        <v>3</v>
      </c>
      <c r="D78" s="585" t="s">
        <v>1767</v>
      </c>
      <c r="E78" s="585" t="s">
        <v>128</v>
      </c>
      <c r="F78" s="248">
        <v>343</v>
      </c>
      <c r="G78" s="247">
        <v>209</v>
      </c>
      <c r="H78" s="249">
        <v>60.932944606413997</v>
      </c>
      <c r="I78" s="247">
        <v>206</v>
      </c>
      <c r="J78" s="249">
        <v>60.058309037900869</v>
      </c>
      <c r="K78" s="250" t="s">
        <v>1738</v>
      </c>
      <c r="M78" s="178" t="str">
        <f t="shared" si="8"/>
        <v>K</v>
      </c>
      <c r="N78" s="178" t="str">
        <f t="shared" si="9"/>
        <v>K</v>
      </c>
      <c r="O78" s="203"/>
      <c r="P78" s="184">
        <f t="shared" si="10"/>
        <v>60.932944606413997</v>
      </c>
      <c r="Q78" s="184">
        <f t="shared" si="11"/>
        <v>60.058309037900869</v>
      </c>
      <c r="R78" s="180"/>
      <c r="S78" s="180" t="str">
        <f t="shared" si="12"/>
        <v>BETUL</v>
      </c>
      <c r="T78" s="180" t="str">
        <f t="shared" si="13"/>
        <v>BETUL</v>
      </c>
      <c r="U78" s="180" t="str">
        <f t="shared" si="14"/>
        <v>OKE</v>
      </c>
      <c r="V78" s="180" t="str">
        <f t="shared" si="15"/>
        <v>OKE</v>
      </c>
      <c r="W78" s="340" t="s">
        <v>114</v>
      </c>
      <c r="X78" s="341">
        <v>2</v>
      </c>
      <c r="Y78" s="341" t="s">
        <v>1786</v>
      </c>
      <c r="Z78" s="341" t="s">
        <v>131</v>
      </c>
      <c r="AA78" s="248">
        <v>300</v>
      </c>
      <c r="AB78" s="342">
        <v>60</v>
      </c>
      <c r="AC78" s="342">
        <v>20</v>
      </c>
      <c r="AD78" s="342">
        <v>62</v>
      </c>
      <c r="AE78" s="342">
        <v>20.6666666666667</v>
      </c>
      <c r="AF78" s="247" t="s">
        <v>1787</v>
      </c>
    </row>
    <row r="79" spans="1:32">
      <c r="A79" s="295">
        <v>70</v>
      </c>
      <c r="B79" s="584" t="s">
        <v>113</v>
      </c>
      <c r="C79" s="585">
        <v>3</v>
      </c>
      <c r="D79" s="585" t="s">
        <v>1769</v>
      </c>
      <c r="E79" s="585" t="s">
        <v>128</v>
      </c>
      <c r="F79" s="248">
        <v>343</v>
      </c>
      <c r="G79" s="247">
        <v>211</v>
      </c>
      <c r="H79" s="249">
        <v>61.516034985422742</v>
      </c>
      <c r="I79" s="247">
        <v>207</v>
      </c>
      <c r="J79" s="249">
        <v>60.349854227405253</v>
      </c>
      <c r="K79" s="250" t="s">
        <v>1738</v>
      </c>
      <c r="M79" s="178" t="str">
        <f t="shared" si="8"/>
        <v>K</v>
      </c>
      <c r="N79" s="178" t="str">
        <f t="shared" si="9"/>
        <v>K</v>
      </c>
      <c r="O79" s="203"/>
      <c r="P79" s="184">
        <f t="shared" si="10"/>
        <v>61.516034985422742</v>
      </c>
      <c r="Q79" s="184">
        <f t="shared" si="11"/>
        <v>60.349854227405253</v>
      </c>
      <c r="R79" s="180"/>
      <c r="S79" s="180" t="str">
        <f t="shared" si="12"/>
        <v>BETUL</v>
      </c>
      <c r="T79" s="180" t="str">
        <f t="shared" si="13"/>
        <v>BETUL</v>
      </c>
      <c r="U79" s="180" t="str">
        <f t="shared" si="14"/>
        <v>OKE</v>
      </c>
      <c r="V79" s="180" t="str">
        <f t="shared" si="15"/>
        <v>OKE</v>
      </c>
      <c r="W79" s="340" t="s">
        <v>114</v>
      </c>
      <c r="X79" s="341">
        <v>3</v>
      </c>
      <c r="Y79" s="341" t="s">
        <v>1788</v>
      </c>
      <c r="Z79" s="341" t="s">
        <v>131</v>
      </c>
      <c r="AA79" s="248">
        <v>300</v>
      </c>
      <c r="AB79" s="342">
        <v>145</v>
      </c>
      <c r="AC79" s="342">
        <v>48.3333333333333</v>
      </c>
      <c r="AD79" s="342">
        <v>175</v>
      </c>
      <c r="AE79" s="342">
        <v>58.3333333333333</v>
      </c>
      <c r="AF79" s="247" t="s">
        <v>1789</v>
      </c>
    </row>
    <row r="80" spans="1:32">
      <c r="A80" s="295">
        <v>71</v>
      </c>
      <c r="B80" s="584" t="s">
        <v>113</v>
      </c>
      <c r="C80" s="585">
        <v>3</v>
      </c>
      <c r="D80" s="585" t="s">
        <v>1771</v>
      </c>
      <c r="E80" s="585" t="s">
        <v>128</v>
      </c>
      <c r="F80" s="248">
        <v>343</v>
      </c>
      <c r="G80" s="247">
        <v>165</v>
      </c>
      <c r="H80" s="249">
        <v>48.104956268221578</v>
      </c>
      <c r="I80" s="247">
        <v>165</v>
      </c>
      <c r="J80" s="249">
        <v>48.104956268221578</v>
      </c>
      <c r="K80" s="250" t="s">
        <v>1738</v>
      </c>
      <c r="M80" s="178" t="str">
        <f t="shared" si="8"/>
        <v>K</v>
      </c>
      <c r="N80" s="178" t="str">
        <f t="shared" si="9"/>
        <v>K</v>
      </c>
      <c r="O80" s="203"/>
      <c r="P80" s="184">
        <f t="shared" si="10"/>
        <v>48.104956268221578</v>
      </c>
      <c r="Q80" s="184">
        <f t="shared" si="11"/>
        <v>48.104956268221578</v>
      </c>
      <c r="R80" s="180"/>
      <c r="S80" s="180" t="str">
        <f t="shared" si="12"/>
        <v>BETUL</v>
      </c>
      <c r="T80" s="180" t="str">
        <f t="shared" si="13"/>
        <v>BETUL</v>
      </c>
      <c r="U80" s="180" t="str">
        <f t="shared" si="14"/>
        <v>OKE</v>
      </c>
      <c r="V80" s="180" t="str">
        <f t="shared" si="15"/>
        <v>OKE</v>
      </c>
      <c r="W80" s="340" t="s">
        <v>114</v>
      </c>
      <c r="X80" s="341">
        <v>3</v>
      </c>
      <c r="Y80" s="341" t="s">
        <v>1790</v>
      </c>
      <c r="Z80" s="341" t="s">
        <v>131</v>
      </c>
      <c r="AA80" s="248">
        <v>300</v>
      </c>
      <c r="AB80" s="342">
        <v>0</v>
      </c>
      <c r="AC80" s="342">
        <v>0</v>
      </c>
      <c r="AD80" s="342">
        <v>0</v>
      </c>
      <c r="AE80" s="342">
        <v>0</v>
      </c>
      <c r="AF80" s="247" t="s">
        <v>1791</v>
      </c>
    </row>
    <row r="81" spans="1:32">
      <c r="A81" s="295">
        <v>72</v>
      </c>
      <c r="B81" s="584" t="s">
        <v>113</v>
      </c>
      <c r="C81" s="585">
        <v>3</v>
      </c>
      <c r="D81" s="585" t="s">
        <v>1772</v>
      </c>
      <c r="E81" s="585" t="s">
        <v>128</v>
      </c>
      <c r="F81" s="248">
        <v>343</v>
      </c>
      <c r="G81" s="247">
        <v>210</v>
      </c>
      <c r="H81" s="249">
        <v>61.224489795918366</v>
      </c>
      <c r="I81" s="247">
        <v>207</v>
      </c>
      <c r="J81" s="249">
        <v>60.349854227405253</v>
      </c>
      <c r="K81" s="250" t="s">
        <v>1738</v>
      </c>
      <c r="M81" s="178" t="str">
        <f t="shared" si="8"/>
        <v>K</v>
      </c>
      <c r="N81" s="178" t="str">
        <f t="shared" si="9"/>
        <v>K</v>
      </c>
      <c r="O81" s="203"/>
      <c r="P81" s="184">
        <f t="shared" si="10"/>
        <v>61.224489795918366</v>
      </c>
      <c r="Q81" s="184">
        <f t="shared" si="11"/>
        <v>60.349854227405253</v>
      </c>
      <c r="R81" s="180"/>
      <c r="S81" s="180" t="str">
        <f t="shared" si="12"/>
        <v>BETUL</v>
      </c>
      <c r="T81" s="180" t="str">
        <f t="shared" si="13"/>
        <v>BETUL</v>
      </c>
      <c r="U81" s="180" t="str">
        <f t="shared" si="14"/>
        <v>OKE</v>
      </c>
      <c r="V81" s="180" t="str">
        <f t="shared" si="15"/>
        <v>OKE</v>
      </c>
      <c r="W81" s="340" t="s">
        <v>114</v>
      </c>
      <c r="X81" s="341">
        <v>3</v>
      </c>
      <c r="Y81" s="341" t="s">
        <v>1792</v>
      </c>
      <c r="Z81" s="341" t="s">
        <v>131</v>
      </c>
      <c r="AA81" s="248">
        <v>300</v>
      </c>
      <c r="AB81" s="342">
        <v>9</v>
      </c>
      <c r="AC81" s="342">
        <v>3</v>
      </c>
      <c r="AD81" s="342">
        <v>9</v>
      </c>
      <c r="AE81" s="342">
        <v>3</v>
      </c>
      <c r="AF81" s="247" t="s">
        <v>1793</v>
      </c>
    </row>
    <row r="82" spans="1:32">
      <c r="A82" s="295">
        <v>73</v>
      </c>
      <c r="B82" s="584" t="s">
        <v>113</v>
      </c>
      <c r="C82" s="585">
        <v>3</v>
      </c>
      <c r="D82" s="585" t="s">
        <v>1773</v>
      </c>
      <c r="E82" s="585" t="s">
        <v>128</v>
      </c>
      <c r="F82" s="248">
        <v>343</v>
      </c>
      <c r="G82" s="247">
        <v>166</v>
      </c>
      <c r="H82" s="249">
        <v>48.396501457725947</v>
      </c>
      <c r="I82" s="247">
        <v>166</v>
      </c>
      <c r="J82" s="249">
        <v>48.396501457725947</v>
      </c>
      <c r="K82" s="250" t="s">
        <v>1738</v>
      </c>
      <c r="M82" s="178" t="str">
        <f t="shared" si="8"/>
        <v>K</v>
      </c>
      <c r="N82" s="178" t="str">
        <f t="shared" si="9"/>
        <v>K</v>
      </c>
      <c r="O82" s="203"/>
      <c r="P82" s="184">
        <f t="shared" si="10"/>
        <v>48.396501457725947</v>
      </c>
      <c r="Q82" s="184">
        <f t="shared" si="11"/>
        <v>48.396501457725947</v>
      </c>
      <c r="R82" s="180"/>
      <c r="S82" s="180" t="str">
        <f t="shared" si="12"/>
        <v>BETUL</v>
      </c>
      <c r="T82" s="180" t="str">
        <f t="shared" si="13"/>
        <v>BETUL</v>
      </c>
      <c r="U82" s="180" t="str">
        <f t="shared" si="14"/>
        <v>OKE</v>
      </c>
      <c r="V82" s="180" t="str">
        <f t="shared" si="15"/>
        <v>OKE</v>
      </c>
      <c r="W82" s="340" t="s">
        <v>114</v>
      </c>
      <c r="X82" s="341">
        <v>3</v>
      </c>
      <c r="Y82" s="341" t="s">
        <v>1794</v>
      </c>
      <c r="Z82" s="341" t="s">
        <v>131</v>
      </c>
      <c r="AA82" s="248">
        <v>300</v>
      </c>
      <c r="AB82" s="342">
        <v>223</v>
      </c>
      <c r="AC82" s="342">
        <v>74.3333333333333</v>
      </c>
      <c r="AD82" s="342">
        <v>119</v>
      </c>
      <c r="AE82" s="342">
        <v>39.6666666666667</v>
      </c>
      <c r="AF82" s="247" t="s">
        <v>1787</v>
      </c>
    </row>
    <row r="83" spans="1:32">
      <c r="A83" s="295">
        <v>74</v>
      </c>
      <c r="B83" s="584" t="s">
        <v>113</v>
      </c>
      <c r="C83" s="585">
        <v>4</v>
      </c>
      <c r="D83" s="585" t="s">
        <v>1774</v>
      </c>
      <c r="E83" s="585" t="s">
        <v>128</v>
      </c>
      <c r="F83" s="248">
        <v>343</v>
      </c>
      <c r="G83" s="247">
        <v>183</v>
      </c>
      <c r="H83" s="249">
        <v>53.352769679300295</v>
      </c>
      <c r="I83" s="247">
        <v>182</v>
      </c>
      <c r="J83" s="249">
        <v>53.061224489795919</v>
      </c>
      <c r="K83" s="250" t="s">
        <v>1799</v>
      </c>
      <c r="M83" s="178" t="str">
        <f t="shared" si="8"/>
        <v>K</v>
      </c>
      <c r="N83" s="178" t="str">
        <f t="shared" si="9"/>
        <v>K</v>
      </c>
      <c r="O83" s="203"/>
      <c r="P83" s="184">
        <f t="shared" si="10"/>
        <v>53.352769679300295</v>
      </c>
      <c r="Q83" s="184">
        <f t="shared" si="11"/>
        <v>53.061224489795919</v>
      </c>
      <c r="R83" s="180"/>
      <c r="S83" s="180" t="str">
        <f t="shared" si="12"/>
        <v>BETUL</v>
      </c>
      <c r="T83" s="180" t="str">
        <f t="shared" si="13"/>
        <v>BETUL</v>
      </c>
      <c r="U83" s="180" t="str">
        <f t="shared" si="14"/>
        <v>OKE</v>
      </c>
      <c r="V83" s="180" t="str">
        <f t="shared" si="15"/>
        <v>OKE</v>
      </c>
      <c r="W83" s="340" t="s">
        <v>114</v>
      </c>
      <c r="X83" s="341">
        <v>4</v>
      </c>
      <c r="Y83" s="341" t="s">
        <v>1795</v>
      </c>
      <c r="Z83" s="341" t="s">
        <v>128</v>
      </c>
      <c r="AA83" s="248">
        <v>343</v>
      </c>
      <c r="AB83" s="342">
        <v>197</v>
      </c>
      <c r="AC83" s="342">
        <v>57.4344023323615</v>
      </c>
      <c r="AD83" s="342">
        <v>180</v>
      </c>
      <c r="AE83" s="342">
        <v>52.478134110787202</v>
      </c>
      <c r="AF83" s="247" t="s">
        <v>1796</v>
      </c>
    </row>
    <row r="84" spans="1:32">
      <c r="A84" s="295">
        <v>75</v>
      </c>
      <c r="B84" s="584" t="s">
        <v>113</v>
      </c>
      <c r="C84" s="585">
        <v>4</v>
      </c>
      <c r="D84" s="585" t="s">
        <v>1776</v>
      </c>
      <c r="E84" s="585" t="s">
        <v>128</v>
      </c>
      <c r="F84" s="248">
        <v>343</v>
      </c>
      <c r="G84" s="247">
        <v>173</v>
      </c>
      <c r="H84" s="249">
        <v>50.437317784256564</v>
      </c>
      <c r="I84" s="247">
        <v>173</v>
      </c>
      <c r="J84" s="249">
        <v>50.437317784256564</v>
      </c>
      <c r="K84" s="250" t="s">
        <v>1799</v>
      </c>
      <c r="M84" s="178" t="str">
        <f t="shared" si="8"/>
        <v>K</v>
      </c>
      <c r="N84" s="178" t="str">
        <f t="shared" si="9"/>
        <v>K</v>
      </c>
      <c r="O84" s="203"/>
      <c r="P84" s="184">
        <f t="shared" si="10"/>
        <v>50.437317784256564</v>
      </c>
      <c r="Q84" s="184">
        <f t="shared" si="11"/>
        <v>50.437317784256564</v>
      </c>
      <c r="R84" s="180"/>
      <c r="S84" s="180" t="str">
        <f t="shared" si="12"/>
        <v>BETUL</v>
      </c>
      <c r="T84" s="180" t="str">
        <f t="shared" si="13"/>
        <v>BETUL</v>
      </c>
      <c r="U84" s="180" t="str">
        <f t="shared" si="14"/>
        <v>OKE</v>
      </c>
      <c r="V84" s="180" t="str">
        <f t="shared" si="15"/>
        <v>OKE</v>
      </c>
      <c r="W84" s="340" t="s">
        <v>114</v>
      </c>
      <c r="X84" s="341">
        <v>5</v>
      </c>
      <c r="Y84" s="341" t="s">
        <v>1795</v>
      </c>
      <c r="Z84" s="341" t="s">
        <v>128</v>
      </c>
      <c r="AA84" s="248">
        <v>343</v>
      </c>
      <c r="AB84" s="342">
        <v>197</v>
      </c>
      <c r="AC84" s="342">
        <v>57.4344023323615</v>
      </c>
      <c r="AD84" s="342">
        <v>180</v>
      </c>
      <c r="AE84" s="342">
        <v>52.478134110787202</v>
      </c>
      <c r="AF84" s="247" t="s">
        <v>1796</v>
      </c>
    </row>
    <row r="85" spans="1:32">
      <c r="A85" s="295">
        <v>76</v>
      </c>
      <c r="B85" s="584" t="s">
        <v>113</v>
      </c>
      <c r="C85" s="585">
        <v>4</v>
      </c>
      <c r="D85" s="585" t="s">
        <v>1777</v>
      </c>
      <c r="E85" s="585" t="s">
        <v>128</v>
      </c>
      <c r="F85" s="248">
        <v>343</v>
      </c>
      <c r="G85" s="247">
        <v>168</v>
      </c>
      <c r="H85" s="249">
        <v>48.979591836734691</v>
      </c>
      <c r="I85" s="247">
        <v>169</v>
      </c>
      <c r="J85" s="249">
        <v>49.271137026239067</v>
      </c>
      <c r="K85" s="250" t="s">
        <v>1738</v>
      </c>
      <c r="M85" s="178" t="str">
        <f t="shared" si="8"/>
        <v>K</v>
      </c>
      <c r="N85" s="178" t="str">
        <f t="shared" si="9"/>
        <v>K</v>
      </c>
      <c r="O85" s="203"/>
      <c r="P85" s="184">
        <f t="shared" si="10"/>
        <v>48.979591836734691</v>
      </c>
      <c r="Q85" s="184">
        <f t="shared" si="11"/>
        <v>49.271137026239067</v>
      </c>
      <c r="R85" s="180"/>
      <c r="S85" s="180" t="str">
        <f t="shared" si="12"/>
        <v>BETUL</v>
      </c>
      <c r="T85" s="180" t="str">
        <f t="shared" si="13"/>
        <v>BETUL</v>
      </c>
      <c r="U85" s="180" t="str">
        <f t="shared" si="14"/>
        <v>OKE</v>
      </c>
      <c r="V85" s="180" t="str">
        <f t="shared" si="15"/>
        <v>OKE</v>
      </c>
      <c r="W85" s="340" t="s">
        <v>114</v>
      </c>
      <c r="X85" s="341">
        <v>6</v>
      </c>
      <c r="Y85" s="341" t="s">
        <v>1795</v>
      </c>
      <c r="Z85" s="341" t="s">
        <v>128</v>
      </c>
      <c r="AA85" s="248">
        <v>343</v>
      </c>
      <c r="AB85" s="342">
        <v>197</v>
      </c>
      <c r="AC85" s="342">
        <v>57.4344023323615</v>
      </c>
      <c r="AD85" s="342">
        <v>180</v>
      </c>
      <c r="AE85" s="342">
        <v>52.478134110787202</v>
      </c>
      <c r="AF85" s="247" t="s">
        <v>1796</v>
      </c>
    </row>
    <row r="86" spans="1:32">
      <c r="A86" s="295">
        <v>77</v>
      </c>
      <c r="B86" s="584" t="s">
        <v>113</v>
      </c>
      <c r="C86" s="585">
        <v>4</v>
      </c>
      <c r="D86" s="585" t="s">
        <v>1778</v>
      </c>
      <c r="E86" s="585" t="s">
        <v>128</v>
      </c>
      <c r="F86" s="248">
        <v>343</v>
      </c>
      <c r="G86" s="247">
        <v>168</v>
      </c>
      <c r="H86" s="249">
        <v>48.979591836734691</v>
      </c>
      <c r="I86" s="247">
        <v>170</v>
      </c>
      <c r="J86" s="249">
        <v>49.562682215743443</v>
      </c>
      <c r="K86" s="250" t="s">
        <v>1738</v>
      </c>
      <c r="M86" s="178" t="str">
        <f t="shared" si="8"/>
        <v>K</v>
      </c>
      <c r="N86" s="178" t="str">
        <f t="shared" si="9"/>
        <v>K</v>
      </c>
      <c r="O86" s="203"/>
      <c r="P86" s="184">
        <f t="shared" si="10"/>
        <v>48.979591836734691</v>
      </c>
      <c r="Q86" s="184">
        <f t="shared" si="11"/>
        <v>49.562682215743443</v>
      </c>
      <c r="R86" s="180"/>
      <c r="S86" s="180" t="str">
        <f t="shared" si="12"/>
        <v>BETUL</v>
      </c>
      <c r="T86" s="180" t="str">
        <f t="shared" si="13"/>
        <v>BETUL</v>
      </c>
      <c r="U86" s="180" t="str">
        <f t="shared" si="14"/>
        <v>OKE</v>
      </c>
      <c r="V86" s="180" t="str">
        <f t="shared" si="15"/>
        <v>OKE</v>
      </c>
      <c r="W86" s="340" t="s">
        <v>114</v>
      </c>
      <c r="X86" s="341">
        <v>7</v>
      </c>
      <c r="Y86" s="341" t="s">
        <v>1795</v>
      </c>
      <c r="Z86" s="341" t="s">
        <v>128</v>
      </c>
      <c r="AA86" s="248">
        <v>343</v>
      </c>
      <c r="AB86" s="342">
        <v>197</v>
      </c>
      <c r="AC86" s="342">
        <v>57.4344023323615</v>
      </c>
      <c r="AD86" s="342">
        <v>180</v>
      </c>
      <c r="AE86" s="342">
        <v>52.478134110787202</v>
      </c>
      <c r="AF86" s="247" t="s">
        <v>1796</v>
      </c>
    </row>
    <row r="87" spans="1:32">
      <c r="A87" s="295">
        <v>78</v>
      </c>
      <c r="B87" s="584" t="s">
        <v>113</v>
      </c>
      <c r="C87" s="585">
        <v>4</v>
      </c>
      <c r="D87" s="585" t="s">
        <v>1779</v>
      </c>
      <c r="E87" s="585" t="s">
        <v>128</v>
      </c>
      <c r="F87" s="248">
        <v>343</v>
      </c>
      <c r="G87" s="247">
        <v>171</v>
      </c>
      <c r="H87" s="249">
        <v>49.854227405247812</v>
      </c>
      <c r="I87" s="247">
        <v>171</v>
      </c>
      <c r="J87" s="249">
        <v>49.854227405247812</v>
      </c>
      <c r="K87" s="250" t="s">
        <v>1738</v>
      </c>
      <c r="M87" s="178" t="str">
        <f t="shared" si="8"/>
        <v>K</v>
      </c>
      <c r="N87" s="178" t="str">
        <f t="shared" si="9"/>
        <v>K</v>
      </c>
      <c r="O87" s="203"/>
      <c r="P87" s="184">
        <f t="shared" si="10"/>
        <v>49.854227405247812</v>
      </c>
      <c r="Q87" s="184">
        <f t="shared" si="11"/>
        <v>49.854227405247812</v>
      </c>
      <c r="R87" s="180"/>
      <c r="S87" s="180" t="str">
        <f t="shared" si="12"/>
        <v>BETUL</v>
      </c>
      <c r="T87" s="180" t="str">
        <f t="shared" si="13"/>
        <v>BETUL</v>
      </c>
      <c r="U87" s="180" t="str">
        <f t="shared" si="14"/>
        <v>OKE</v>
      </c>
      <c r="V87" s="180" t="str">
        <f t="shared" si="15"/>
        <v>OKE</v>
      </c>
      <c r="W87" s="340" t="s">
        <v>114</v>
      </c>
      <c r="X87" s="341">
        <v>8</v>
      </c>
      <c r="Y87" s="341" t="s">
        <v>1795</v>
      </c>
      <c r="Z87" s="341" t="s">
        <v>128</v>
      </c>
      <c r="AA87" s="248">
        <v>343</v>
      </c>
      <c r="AB87" s="342">
        <v>197</v>
      </c>
      <c r="AC87" s="342">
        <v>57.4344023323615</v>
      </c>
      <c r="AD87" s="342">
        <v>180</v>
      </c>
      <c r="AE87" s="342">
        <v>52.478134110787202</v>
      </c>
      <c r="AF87" s="247" t="s">
        <v>1796</v>
      </c>
    </row>
    <row r="88" spans="1:32">
      <c r="A88" s="295">
        <v>79</v>
      </c>
      <c r="B88" s="584" t="s">
        <v>114</v>
      </c>
      <c r="C88" s="585">
        <v>1</v>
      </c>
      <c r="D88" s="585" t="s">
        <v>1780</v>
      </c>
      <c r="E88" s="585" t="s">
        <v>131</v>
      </c>
      <c r="F88" s="248">
        <v>300</v>
      </c>
      <c r="G88" s="247">
        <v>0</v>
      </c>
      <c r="H88" s="249">
        <v>0</v>
      </c>
      <c r="I88" s="247">
        <v>0</v>
      </c>
      <c r="J88" s="249">
        <v>0</v>
      </c>
      <c r="K88" s="250" t="s">
        <v>1805</v>
      </c>
      <c r="M88" s="178" t="str">
        <f t="shared" si="8"/>
        <v>K</v>
      </c>
      <c r="N88" s="178" t="str">
        <f t="shared" si="9"/>
        <v>K</v>
      </c>
      <c r="O88" s="203"/>
      <c r="P88" s="184">
        <f t="shared" si="10"/>
        <v>0</v>
      </c>
      <c r="Q88" s="184">
        <f t="shared" si="11"/>
        <v>0</v>
      </c>
      <c r="R88" s="180"/>
      <c r="S88" s="180" t="str">
        <f t="shared" si="12"/>
        <v>BETUL</v>
      </c>
      <c r="T88" s="180" t="str">
        <f t="shared" si="13"/>
        <v>BETUL</v>
      </c>
      <c r="U88" s="180" t="str">
        <f t="shared" si="14"/>
        <v>OKE</v>
      </c>
      <c r="V88" s="180" t="str">
        <f t="shared" si="15"/>
        <v>OKE</v>
      </c>
      <c r="W88" s="340" t="s">
        <v>114</v>
      </c>
      <c r="X88" s="341">
        <v>9</v>
      </c>
      <c r="Y88" s="341" t="s">
        <v>1795</v>
      </c>
      <c r="Z88" s="341" t="s">
        <v>128</v>
      </c>
      <c r="AA88" s="248">
        <v>343</v>
      </c>
      <c r="AB88" s="342">
        <v>197</v>
      </c>
      <c r="AC88" s="342">
        <v>57.4344023323615</v>
      </c>
      <c r="AD88" s="342">
        <v>180</v>
      </c>
      <c r="AE88" s="342">
        <v>52.478134110787202</v>
      </c>
      <c r="AF88" s="247" t="s">
        <v>1796</v>
      </c>
    </row>
    <row r="89" spans="1:32">
      <c r="A89" s="295">
        <v>80</v>
      </c>
      <c r="B89" s="584" t="s">
        <v>114</v>
      </c>
      <c r="C89" s="585">
        <v>2</v>
      </c>
      <c r="D89" s="585" t="s">
        <v>1782</v>
      </c>
      <c r="E89" s="585" t="s">
        <v>128</v>
      </c>
      <c r="F89" s="248">
        <v>300</v>
      </c>
      <c r="G89" s="247">
        <v>66</v>
      </c>
      <c r="H89" s="249">
        <v>22</v>
      </c>
      <c r="I89" s="247">
        <v>60</v>
      </c>
      <c r="J89" s="249">
        <v>20</v>
      </c>
      <c r="K89" s="250" t="s">
        <v>1807</v>
      </c>
      <c r="M89" s="178" t="str">
        <f t="shared" si="8"/>
        <v>K</v>
      </c>
      <c r="N89" s="178" t="str">
        <f t="shared" si="9"/>
        <v>K</v>
      </c>
      <c r="O89" s="203"/>
      <c r="P89" s="184">
        <f t="shared" si="10"/>
        <v>22</v>
      </c>
      <c r="Q89" s="184">
        <f t="shared" si="11"/>
        <v>20</v>
      </c>
      <c r="R89" s="180"/>
      <c r="S89" s="180" t="str">
        <f t="shared" si="12"/>
        <v>BETUL</v>
      </c>
      <c r="T89" s="180" t="str">
        <f t="shared" si="13"/>
        <v>BETUL</v>
      </c>
      <c r="U89" s="180" t="str">
        <f t="shared" si="14"/>
        <v>OKE</v>
      </c>
      <c r="V89" s="180" t="str">
        <f t="shared" si="15"/>
        <v>OKE</v>
      </c>
      <c r="W89" s="340" t="s">
        <v>114</v>
      </c>
      <c r="X89" s="341">
        <v>10</v>
      </c>
      <c r="Y89" s="341" t="s">
        <v>1795</v>
      </c>
      <c r="Z89" s="341" t="s">
        <v>128</v>
      </c>
      <c r="AA89" s="248">
        <v>343</v>
      </c>
      <c r="AB89" s="342">
        <v>197</v>
      </c>
      <c r="AC89" s="342">
        <v>57.4344023323615</v>
      </c>
      <c r="AD89" s="342">
        <v>180</v>
      </c>
      <c r="AE89" s="342">
        <v>52.478134110787202</v>
      </c>
      <c r="AF89" s="247" t="s">
        <v>1796</v>
      </c>
    </row>
    <row r="90" spans="1:32">
      <c r="A90" s="295">
        <v>81</v>
      </c>
      <c r="B90" s="584" t="s">
        <v>114</v>
      </c>
      <c r="C90" s="585">
        <v>2</v>
      </c>
      <c r="D90" s="585" t="s">
        <v>1784</v>
      </c>
      <c r="E90" s="585" t="s">
        <v>128</v>
      </c>
      <c r="F90" s="248">
        <v>343</v>
      </c>
      <c r="G90" s="247">
        <v>72</v>
      </c>
      <c r="H90" s="249">
        <v>20.99125364431487</v>
      </c>
      <c r="I90" s="247">
        <v>70</v>
      </c>
      <c r="J90" s="249">
        <v>20.408163265306122</v>
      </c>
      <c r="K90" s="250" t="s">
        <v>1809</v>
      </c>
      <c r="M90" s="178" t="str">
        <f t="shared" si="8"/>
        <v>K</v>
      </c>
      <c r="N90" s="178" t="str">
        <f t="shared" si="9"/>
        <v>K</v>
      </c>
      <c r="O90" s="203"/>
      <c r="P90" s="184">
        <f t="shared" si="10"/>
        <v>20.99125364431487</v>
      </c>
      <c r="Q90" s="184">
        <f t="shared" si="11"/>
        <v>20.408163265306122</v>
      </c>
      <c r="R90" s="180"/>
      <c r="S90" s="180" t="str">
        <f t="shared" si="12"/>
        <v>BETUL</v>
      </c>
      <c r="T90" s="180" t="str">
        <f t="shared" si="13"/>
        <v>BETUL</v>
      </c>
      <c r="U90" s="180" t="str">
        <f t="shared" si="14"/>
        <v>OKE</v>
      </c>
      <c r="V90" s="180" t="str">
        <f t="shared" si="15"/>
        <v>OKE</v>
      </c>
      <c r="W90" s="340" t="s">
        <v>114</v>
      </c>
      <c r="X90" s="341">
        <v>11</v>
      </c>
      <c r="Y90" s="341" t="s">
        <v>1795</v>
      </c>
      <c r="Z90" s="341" t="s">
        <v>128</v>
      </c>
      <c r="AA90" s="248">
        <v>343</v>
      </c>
      <c r="AB90" s="342">
        <v>197</v>
      </c>
      <c r="AC90" s="342">
        <v>57.4344023323615</v>
      </c>
      <c r="AD90" s="342">
        <v>180</v>
      </c>
      <c r="AE90" s="342">
        <v>52.478134110787202</v>
      </c>
      <c r="AF90" s="247" t="s">
        <v>1796</v>
      </c>
    </row>
    <row r="91" spans="1:32">
      <c r="A91" s="295">
        <v>82</v>
      </c>
      <c r="B91" s="584" t="s">
        <v>114</v>
      </c>
      <c r="C91" s="585">
        <v>2</v>
      </c>
      <c r="D91" s="585" t="s">
        <v>1786</v>
      </c>
      <c r="E91" s="585" t="s">
        <v>128</v>
      </c>
      <c r="F91" s="248">
        <v>300</v>
      </c>
      <c r="G91" s="247">
        <v>65</v>
      </c>
      <c r="H91" s="249">
        <v>21.666666666666668</v>
      </c>
      <c r="I91" s="247">
        <v>59</v>
      </c>
      <c r="J91" s="249">
        <v>19.666666666666664</v>
      </c>
      <c r="K91" s="250" t="s">
        <v>1811</v>
      </c>
      <c r="M91" s="178" t="str">
        <f t="shared" si="8"/>
        <v>K</v>
      </c>
      <c r="N91" s="178" t="str">
        <f t="shared" si="9"/>
        <v>K</v>
      </c>
      <c r="O91" s="203"/>
      <c r="P91" s="184">
        <f t="shared" si="10"/>
        <v>21.666666666666668</v>
      </c>
      <c r="Q91" s="184">
        <f t="shared" si="11"/>
        <v>19.666666666666664</v>
      </c>
      <c r="R91" s="180"/>
      <c r="S91" s="180" t="str">
        <f t="shared" si="12"/>
        <v>BETUL</v>
      </c>
      <c r="T91" s="180" t="str">
        <f t="shared" si="13"/>
        <v>BETUL</v>
      </c>
      <c r="U91" s="180" t="str">
        <f t="shared" si="14"/>
        <v>OKE</v>
      </c>
      <c r="V91" s="180" t="str">
        <f t="shared" si="15"/>
        <v>OKE</v>
      </c>
      <c r="W91" s="340" t="s">
        <v>114</v>
      </c>
      <c r="X91" s="341">
        <v>12</v>
      </c>
      <c r="Y91" s="341" t="s">
        <v>1795</v>
      </c>
      <c r="Z91" s="341" t="s">
        <v>128</v>
      </c>
      <c r="AA91" s="248">
        <v>343</v>
      </c>
      <c r="AB91" s="342">
        <v>197</v>
      </c>
      <c r="AC91" s="342">
        <v>57.4344023323615</v>
      </c>
      <c r="AD91" s="342">
        <v>180</v>
      </c>
      <c r="AE91" s="342">
        <v>52.478134110787202</v>
      </c>
      <c r="AF91" s="247" t="s">
        <v>1796</v>
      </c>
    </row>
    <row r="92" spans="1:32">
      <c r="A92" s="295">
        <v>83</v>
      </c>
      <c r="B92" s="584" t="s">
        <v>114</v>
      </c>
      <c r="C92" s="585">
        <v>3</v>
      </c>
      <c r="D92" s="585" t="s">
        <v>1788</v>
      </c>
      <c r="E92" s="585" t="s">
        <v>131</v>
      </c>
      <c r="F92" s="248">
        <v>300</v>
      </c>
      <c r="G92" s="247">
        <v>155</v>
      </c>
      <c r="H92" s="249">
        <v>51.666666666666671</v>
      </c>
      <c r="I92" s="247">
        <v>160</v>
      </c>
      <c r="J92" s="249">
        <v>53.333333333333336</v>
      </c>
      <c r="K92" s="250" t="s">
        <v>1813</v>
      </c>
      <c r="M92" s="178" t="str">
        <f t="shared" si="8"/>
        <v>K</v>
      </c>
      <c r="N92" s="178" t="str">
        <f t="shared" si="9"/>
        <v>K</v>
      </c>
      <c r="O92" s="203"/>
      <c r="P92" s="184">
        <f t="shared" si="10"/>
        <v>51.666666666666671</v>
      </c>
      <c r="Q92" s="184">
        <f t="shared" si="11"/>
        <v>53.333333333333336</v>
      </c>
      <c r="R92" s="180"/>
      <c r="S92" s="180" t="str">
        <f t="shared" si="12"/>
        <v>BETUL</v>
      </c>
      <c r="T92" s="180" t="str">
        <f t="shared" si="13"/>
        <v>BETUL</v>
      </c>
      <c r="U92" s="180" t="str">
        <f t="shared" si="14"/>
        <v>OKE</v>
      </c>
      <c r="V92" s="180" t="str">
        <f t="shared" si="15"/>
        <v>OKE</v>
      </c>
      <c r="W92" s="340" t="s">
        <v>114</v>
      </c>
      <c r="X92" s="341">
        <v>13</v>
      </c>
      <c r="Y92" s="341" t="s">
        <v>1795</v>
      </c>
      <c r="Z92" s="341" t="s">
        <v>128</v>
      </c>
      <c r="AA92" s="248">
        <v>343</v>
      </c>
      <c r="AB92" s="342">
        <v>197</v>
      </c>
      <c r="AC92" s="342">
        <v>57.4344023323615</v>
      </c>
      <c r="AD92" s="342">
        <v>180</v>
      </c>
      <c r="AE92" s="342">
        <v>52.478134110787202</v>
      </c>
      <c r="AF92" s="247" t="s">
        <v>1796</v>
      </c>
    </row>
    <row r="93" spans="1:32">
      <c r="A93" s="295">
        <v>84</v>
      </c>
      <c r="B93" s="584" t="s">
        <v>114</v>
      </c>
      <c r="C93" s="585">
        <v>3</v>
      </c>
      <c r="D93" s="585" t="s">
        <v>1790</v>
      </c>
      <c r="E93" s="585" t="s">
        <v>131</v>
      </c>
      <c r="F93" s="248">
        <v>300</v>
      </c>
      <c r="G93" s="247">
        <v>122</v>
      </c>
      <c r="H93" s="249">
        <v>40.666666666666664</v>
      </c>
      <c r="I93" s="247">
        <v>120</v>
      </c>
      <c r="J93" s="249">
        <v>40</v>
      </c>
      <c r="K93" s="250" t="s">
        <v>1815</v>
      </c>
      <c r="M93" s="178" t="str">
        <f t="shared" si="8"/>
        <v>K</v>
      </c>
      <c r="N93" s="178" t="str">
        <f t="shared" si="9"/>
        <v>K</v>
      </c>
      <c r="O93" s="203"/>
      <c r="P93" s="184">
        <f t="shared" si="10"/>
        <v>40.666666666666664</v>
      </c>
      <c r="Q93" s="184">
        <f t="shared" si="11"/>
        <v>40</v>
      </c>
      <c r="R93" s="180"/>
      <c r="S93" s="180" t="str">
        <f t="shared" si="12"/>
        <v>BETUL</v>
      </c>
      <c r="T93" s="180" t="str">
        <f t="shared" si="13"/>
        <v>BETUL</v>
      </c>
      <c r="U93" s="180" t="str">
        <f t="shared" si="14"/>
        <v>OKE</v>
      </c>
      <c r="V93" s="180" t="str">
        <f t="shared" si="15"/>
        <v>OKE</v>
      </c>
      <c r="W93" s="340" t="s">
        <v>114</v>
      </c>
      <c r="X93" s="341">
        <v>14</v>
      </c>
      <c r="Y93" s="341" t="s">
        <v>1795</v>
      </c>
      <c r="Z93" s="341" t="s">
        <v>128</v>
      </c>
      <c r="AA93" s="248">
        <v>343</v>
      </c>
      <c r="AB93" s="342">
        <v>197</v>
      </c>
      <c r="AC93" s="342">
        <v>57.4344023323615</v>
      </c>
      <c r="AD93" s="342">
        <v>180</v>
      </c>
      <c r="AE93" s="342">
        <v>52.478134110787202</v>
      </c>
      <c r="AF93" s="247" t="s">
        <v>1796</v>
      </c>
    </row>
    <row r="94" spans="1:32">
      <c r="A94" s="295">
        <v>85</v>
      </c>
      <c r="B94" s="584" t="s">
        <v>114</v>
      </c>
      <c r="C94" s="585">
        <v>3</v>
      </c>
      <c r="D94" s="585" t="s">
        <v>1792</v>
      </c>
      <c r="E94" s="585" t="s">
        <v>131</v>
      </c>
      <c r="F94" s="248">
        <v>300</v>
      </c>
      <c r="G94" s="247">
        <v>8</v>
      </c>
      <c r="H94" s="249">
        <v>2.666666666666667</v>
      </c>
      <c r="I94" s="247">
        <v>9</v>
      </c>
      <c r="J94" s="249">
        <v>3</v>
      </c>
      <c r="K94" s="250" t="s">
        <v>1817</v>
      </c>
      <c r="M94" s="178" t="str">
        <f t="shared" si="8"/>
        <v>K</v>
      </c>
      <c r="N94" s="178" t="str">
        <f t="shared" si="9"/>
        <v>K</v>
      </c>
      <c r="O94" s="203"/>
      <c r="P94" s="184">
        <f t="shared" si="10"/>
        <v>2.666666666666667</v>
      </c>
      <c r="Q94" s="184">
        <f t="shared" si="11"/>
        <v>3</v>
      </c>
      <c r="R94" s="180"/>
      <c r="S94" s="180" t="str">
        <f t="shared" si="12"/>
        <v>BETUL</v>
      </c>
      <c r="T94" s="180" t="str">
        <f t="shared" si="13"/>
        <v>BETUL</v>
      </c>
      <c r="U94" s="180" t="str">
        <f t="shared" si="14"/>
        <v>OKE</v>
      </c>
      <c r="V94" s="180" t="str">
        <f t="shared" si="15"/>
        <v>OKE</v>
      </c>
      <c r="W94" s="340" t="s">
        <v>114</v>
      </c>
      <c r="X94" s="341">
        <v>15</v>
      </c>
      <c r="Y94" s="341" t="s">
        <v>1795</v>
      </c>
      <c r="Z94" s="341" t="s">
        <v>128</v>
      </c>
      <c r="AA94" s="248">
        <v>343</v>
      </c>
      <c r="AB94" s="342">
        <v>197</v>
      </c>
      <c r="AC94" s="342">
        <v>57.4344023323615</v>
      </c>
      <c r="AD94" s="342">
        <v>180</v>
      </c>
      <c r="AE94" s="342">
        <v>52.478134110787202</v>
      </c>
      <c r="AF94" s="247" t="s">
        <v>1796</v>
      </c>
    </row>
    <row r="95" spans="1:32">
      <c r="A95" s="295">
        <v>86</v>
      </c>
      <c r="B95" s="584" t="s">
        <v>114</v>
      </c>
      <c r="C95" s="585">
        <v>3</v>
      </c>
      <c r="D95" s="585" t="s">
        <v>1794</v>
      </c>
      <c r="E95" s="585" t="s">
        <v>131</v>
      </c>
      <c r="F95" s="248">
        <v>300</v>
      </c>
      <c r="G95" s="247">
        <v>125</v>
      </c>
      <c r="H95" s="249">
        <v>41.666666666666671</v>
      </c>
      <c r="I95" s="247">
        <v>162</v>
      </c>
      <c r="J95" s="249">
        <v>54</v>
      </c>
      <c r="K95" s="250" t="s">
        <v>1819</v>
      </c>
      <c r="M95" s="178" t="str">
        <f t="shared" si="8"/>
        <v>K</v>
      </c>
      <c r="N95" s="178" t="str">
        <f t="shared" si="9"/>
        <v>K</v>
      </c>
      <c r="O95" s="203"/>
      <c r="P95" s="184">
        <f t="shared" si="10"/>
        <v>41.666666666666671</v>
      </c>
      <c r="Q95" s="184">
        <f t="shared" si="11"/>
        <v>54</v>
      </c>
      <c r="R95" s="180"/>
      <c r="S95" s="180" t="str">
        <f t="shared" si="12"/>
        <v>BETUL</v>
      </c>
      <c r="T95" s="180" t="str">
        <f t="shared" si="13"/>
        <v>BETUL</v>
      </c>
      <c r="U95" s="180" t="str">
        <f t="shared" si="14"/>
        <v>OKE</v>
      </c>
      <c r="V95" s="180" t="str">
        <f t="shared" si="15"/>
        <v>OKE</v>
      </c>
      <c r="W95" s="340" t="s">
        <v>114</v>
      </c>
      <c r="X95" s="341">
        <v>16</v>
      </c>
      <c r="Y95" s="341" t="s">
        <v>1795</v>
      </c>
      <c r="Z95" s="341" t="s">
        <v>128</v>
      </c>
      <c r="AA95" s="248">
        <v>343</v>
      </c>
      <c r="AB95" s="342">
        <v>197</v>
      </c>
      <c r="AC95" s="342">
        <v>57.4344023323615</v>
      </c>
      <c r="AD95" s="342">
        <v>180</v>
      </c>
      <c r="AE95" s="342">
        <v>52.478134110787202</v>
      </c>
      <c r="AF95" s="247" t="s">
        <v>1796</v>
      </c>
    </row>
    <row r="96" spans="1:32">
      <c r="A96" s="295">
        <v>87</v>
      </c>
      <c r="B96" s="584" t="s">
        <v>114</v>
      </c>
      <c r="C96" s="585">
        <v>4</v>
      </c>
      <c r="D96" s="585" t="s">
        <v>1795</v>
      </c>
      <c r="E96" s="585" t="s">
        <v>131</v>
      </c>
      <c r="F96" s="248">
        <v>343</v>
      </c>
      <c r="G96" s="247">
        <v>187</v>
      </c>
      <c r="H96" s="249">
        <v>54.518950437317784</v>
      </c>
      <c r="I96" s="247">
        <v>166</v>
      </c>
      <c r="J96" s="249">
        <v>48.396501457725947</v>
      </c>
      <c r="K96" s="250" t="s">
        <v>1820</v>
      </c>
      <c r="M96" s="178" t="str">
        <f t="shared" si="8"/>
        <v>K</v>
      </c>
      <c r="N96" s="178" t="str">
        <f t="shared" si="9"/>
        <v>K</v>
      </c>
      <c r="O96" s="203"/>
      <c r="P96" s="184">
        <f t="shared" si="10"/>
        <v>54.518950437317784</v>
      </c>
      <c r="Q96" s="184">
        <f t="shared" si="11"/>
        <v>48.396501457725947</v>
      </c>
      <c r="R96" s="180"/>
      <c r="S96" s="180" t="str">
        <f t="shared" si="12"/>
        <v>BETUL</v>
      </c>
      <c r="T96" s="180" t="str">
        <f t="shared" si="13"/>
        <v>BETUL</v>
      </c>
      <c r="U96" s="180" t="str">
        <f t="shared" si="14"/>
        <v>OKE</v>
      </c>
      <c r="V96" s="180" t="str">
        <f t="shared" si="15"/>
        <v>OKE</v>
      </c>
      <c r="W96" s="340" t="s">
        <v>114</v>
      </c>
      <c r="X96" s="341">
        <v>17</v>
      </c>
      <c r="Y96" s="341" t="s">
        <v>1795</v>
      </c>
      <c r="Z96" s="341" t="s">
        <v>128</v>
      </c>
      <c r="AA96" s="248">
        <v>343</v>
      </c>
      <c r="AB96" s="342">
        <v>197</v>
      </c>
      <c r="AC96" s="342">
        <v>57.4344023323615</v>
      </c>
      <c r="AD96" s="342">
        <v>180</v>
      </c>
      <c r="AE96" s="342">
        <v>52.478134110787202</v>
      </c>
      <c r="AF96" s="247" t="s">
        <v>1796</v>
      </c>
    </row>
    <row r="97" spans="1:32">
      <c r="A97" s="295">
        <v>88</v>
      </c>
      <c r="B97" s="584" t="s">
        <v>114</v>
      </c>
      <c r="C97" s="585">
        <v>4</v>
      </c>
      <c r="D97" s="585" t="s">
        <v>1797</v>
      </c>
      <c r="E97" s="585" t="s">
        <v>131</v>
      </c>
      <c r="F97" s="248">
        <v>343</v>
      </c>
      <c r="G97" s="247">
        <v>143</v>
      </c>
      <c r="H97" s="249">
        <v>41.690962099125365</v>
      </c>
      <c r="I97" s="247">
        <v>152</v>
      </c>
      <c r="J97" s="249">
        <v>44.314868804664727</v>
      </c>
      <c r="K97" s="250" t="s">
        <v>1821</v>
      </c>
      <c r="M97" s="178" t="str">
        <f t="shared" si="8"/>
        <v>K</v>
      </c>
      <c r="N97" s="178" t="str">
        <f t="shared" si="9"/>
        <v>K</v>
      </c>
      <c r="O97" s="203"/>
      <c r="P97" s="184">
        <f t="shared" si="10"/>
        <v>41.690962099125365</v>
      </c>
      <c r="Q97" s="184">
        <f t="shared" si="11"/>
        <v>44.314868804664727</v>
      </c>
      <c r="R97" s="180"/>
      <c r="S97" s="180" t="str">
        <f t="shared" si="12"/>
        <v>BETUL</v>
      </c>
      <c r="T97" s="180" t="str">
        <f t="shared" si="13"/>
        <v>BETUL</v>
      </c>
      <c r="U97" s="180" t="str">
        <f t="shared" si="14"/>
        <v>OKE</v>
      </c>
      <c r="V97" s="180" t="str">
        <f t="shared" si="15"/>
        <v>OKE</v>
      </c>
      <c r="W97" s="340" t="s">
        <v>114</v>
      </c>
      <c r="X97" s="341">
        <v>18</v>
      </c>
      <c r="Y97" s="341" t="s">
        <v>1795</v>
      </c>
      <c r="Z97" s="341" t="s">
        <v>128</v>
      </c>
      <c r="AA97" s="248">
        <v>343</v>
      </c>
      <c r="AB97" s="342">
        <v>197</v>
      </c>
      <c r="AC97" s="342">
        <v>57.4344023323615</v>
      </c>
      <c r="AD97" s="342">
        <v>180</v>
      </c>
      <c r="AE97" s="342">
        <v>52.478134110787202</v>
      </c>
      <c r="AF97" s="247" t="s">
        <v>1796</v>
      </c>
    </row>
    <row r="98" spans="1:32">
      <c r="A98" s="295">
        <v>89</v>
      </c>
      <c r="B98" s="584" t="s">
        <v>114</v>
      </c>
      <c r="C98" s="585">
        <v>4</v>
      </c>
      <c r="D98" s="585" t="s">
        <v>1798</v>
      </c>
      <c r="E98" s="585" t="s">
        <v>131</v>
      </c>
      <c r="F98" s="248">
        <v>300</v>
      </c>
      <c r="G98" s="247">
        <v>85</v>
      </c>
      <c r="H98" s="249">
        <v>28.333333333333332</v>
      </c>
      <c r="I98" s="247">
        <v>85</v>
      </c>
      <c r="J98" s="249">
        <v>28.333333333333332</v>
      </c>
      <c r="K98" s="250" t="s">
        <v>1822</v>
      </c>
      <c r="M98" s="178" t="str">
        <f t="shared" si="8"/>
        <v>K</v>
      </c>
      <c r="N98" s="178" t="str">
        <f t="shared" si="9"/>
        <v>K</v>
      </c>
      <c r="O98" s="203"/>
      <c r="P98" s="184">
        <f t="shared" si="10"/>
        <v>28.333333333333332</v>
      </c>
      <c r="Q98" s="184">
        <f t="shared" si="11"/>
        <v>28.333333333333332</v>
      </c>
      <c r="R98" s="180"/>
      <c r="S98" s="180" t="str">
        <f t="shared" si="12"/>
        <v>BETUL</v>
      </c>
      <c r="T98" s="180" t="str">
        <f t="shared" si="13"/>
        <v>BETUL</v>
      </c>
      <c r="U98" s="180" t="str">
        <f t="shared" si="14"/>
        <v>OKE</v>
      </c>
      <c r="V98" s="180" t="str">
        <f t="shared" si="15"/>
        <v>OKE</v>
      </c>
      <c r="W98" s="340" t="s">
        <v>114</v>
      </c>
      <c r="X98" s="341">
        <v>19</v>
      </c>
      <c r="Y98" s="341" t="s">
        <v>1795</v>
      </c>
      <c r="Z98" s="341" t="s">
        <v>128</v>
      </c>
      <c r="AA98" s="248">
        <v>343</v>
      </c>
      <c r="AB98" s="342">
        <v>197</v>
      </c>
      <c r="AC98" s="342">
        <v>57.4344023323615</v>
      </c>
      <c r="AD98" s="342">
        <v>180</v>
      </c>
      <c r="AE98" s="342">
        <v>52.478134110787202</v>
      </c>
      <c r="AF98" s="247" t="s">
        <v>1796</v>
      </c>
    </row>
    <row r="99" spans="1:32">
      <c r="A99" s="295">
        <v>90</v>
      </c>
      <c r="B99" s="584" t="s">
        <v>5449</v>
      </c>
      <c r="C99" s="585">
        <v>1</v>
      </c>
      <c r="D99" s="585" t="s">
        <v>1699</v>
      </c>
      <c r="E99" s="585" t="s">
        <v>131</v>
      </c>
      <c r="F99" s="248">
        <v>343</v>
      </c>
      <c r="G99" s="247">
        <v>218</v>
      </c>
      <c r="H99" s="249">
        <v>63.556851311953352</v>
      </c>
      <c r="I99" s="247">
        <v>209</v>
      </c>
      <c r="J99" s="249">
        <v>60.932944606413997</v>
      </c>
      <c r="K99" s="250" t="s">
        <v>1741</v>
      </c>
      <c r="M99" s="178" t="str">
        <f t="shared" si="8"/>
        <v>K</v>
      </c>
      <c r="N99" s="178" t="str">
        <f t="shared" si="9"/>
        <v>K</v>
      </c>
      <c r="O99" s="203"/>
      <c r="P99" s="184">
        <f t="shared" si="10"/>
        <v>63.556851311953352</v>
      </c>
      <c r="Q99" s="184">
        <f t="shared" si="11"/>
        <v>60.932944606413997</v>
      </c>
      <c r="R99" s="180"/>
      <c r="S99" s="180" t="str">
        <f t="shared" si="12"/>
        <v>BETUL</v>
      </c>
      <c r="T99" s="180" t="str">
        <f t="shared" si="13"/>
        <v>BETUL</v>
      </c>
      <c r="U99" s="180" t="str">
        <f t="shared" si="14"/>
        <v>OKE</v>
      </c>
      <c r="V99" s="180" t="str">
        <f t="shared" si="15"/>
        <v>OKE</v>
      </c>
      <c r="W99" s="340" t="s">
        <v>114</v>
      </c>
      <c r="X99" s="341">
        <v>20</v>
      </c>
      <c r="Y99" s="341" t="s">
        <v>1795</v>
      </c>
      <c r="Z99" s="341" t="s">
        <v>128</v>
      </c>
      <c r="AA99" s="248">
        <v>343</v>
      </c>
      <c r="AB99" s="342">
        <v>197</v>
      </c>
      <c r="AC99" s="342">
        <v>57.4344023323615</v>
      </c>
      <c r="AD99" s="342">
        <v>180</v>
      </c>
      <c r="AE99" s="342">
        <v>52.478134110787202</v>
      </c>
      <c r="AF99" s="247" t="s">
        <v>1796</v>
      </c>
    </row>
    <row r="100" spans="1:32">
      <c r="A100" s="295">
        <v>91</v>
      </c>
      <c r="B100" s="584" t="s">
        <v>5449</v>
      </c>
      <c r="C100" s="585">
        <v>1</v>
      </c>
      <c r="D100" s="585" t="s">
        <v>1702</v>
      </c>
      <c r="E100" s="585" t="s">
        <v>128</v>
      </c>
      <c r="F100" s="248">
        <v>343</v>
      </c>
      <c r="G100" s="247">
        <v>165</v>
      </c>
      <c r="H100" s="249">
        <v>48.104956268221578</v>
      </c>
      <c r="I100" s="247">
        <v>158</v>
      </c>
      <c r="J100" s="249">
        <v>46.064139941690961</v>
      </c>
      <c r="K100" s="250" t="s">
        <v>1587</v>
      </c>
      <c r="M100" s="178" t="str">
        <f t="shared" si="8"/>
        <v>K</v>
      </c>
      <c r="N100" s="178" t="str">
        <f t="shared" si="9"/>
        <v>K</v>
      </c>
      <c r="O100" s="203"/>
      <c r="P100" s="184">
        <f t="shared" si="10"/>
        <v>48.104956268221578</v>
      </c>
      <c r="Q100" s="184">
        <f t="shared" si="11"/>
        <v>46.064139941690961</v>
      </c>
      <c r="R100" s="180"/>
      <c r="S100" s="180" t="str">
        <f t="shared" si="12"/>
        <v>BETUL</v>
      </c>
      <c r="T100" s="180" t="str">
        <f t="shared" si="13"/>
        <v>BETUL</v>
      </c>
      <c r="U100" s="180" t="str">
        <f t="shared" si="14"/>
        <v>OKE</v>
      </c>
      <c r="V100" s="180" t="str">
        <f t="shared" si="15"/>
        <v>OKE</v>
      </c>
      <c r="W100" s="340" t="s">
        <v>114</v>
      </c>
      <c r="X100" s="341">
        <v>21</v>
      </c>
      <c r="Y100" s="341" t="s">
        <v>1795</v>
      </c>
      <c r="Z100" s="341" t="s">
        <v>128</v>
      </c>
      <c r="AA100" s="248">
        <v>343</v>
      </c>
      <c r="AB100" s="342">
        <v>197</v>
      </c>
      <c r="AC100" s="342">
        <v>57.4344023323615</v>
      </c>
      <c r="AD100" s="342">
        <v>180</v>
      </c>
      <c r="AE100" s="342">
        <v>52.478134110787202</v>
      </c>
      <c r="AF100" s="247" t="s">
        <v>1796</v>
      </c>
    </row>
    <row r="101" spans="1:32">
      <c r="A101" s="295">
        <v>92</v>
      </c>
      <c r="B101" s="584" t="s">
        <v>5449</v>
      </c>
      <c r="C101" s="585">
        <v>1</v>
      </c>
      <c r="D101" s="585" t="s">
        <v>1705</v>
      </c>
      <c r="E101" s="585" t="s">
        <v>131</v>
      </c>
      <c r="F101" s="248">
        <v>343</v>
      </c>
      <c r="G101" s="247">
        <v>0</v>
      </c>
      <c r="H101" s="249">
        <v>0</v>
      </c>
      <c r="I101" s="247">
        <v>0</v>
      </c>
      <c r="J101" s="249">
        <v>0</v>
      </c>
      <c r="K101" s="250" t="s">
        <v>1744</v>
      </c>
      <c r="M101" s="178" t="str">
        <f t="shared" si="8"/>
        <v>K</v>
      </c>
      <c r="N101" s="178" t="str">
        <f t="shared" si="9"/>
        <v>K</v>
      </c>
      <c r="O101" s="203"/>
      <c r="P101" s="184">
        <f t="shared" si="10"/>
        <v>0</v>
      </c>
      <c r="Q101" s="184">
        <f t="shared" si="11"/>
        <v>0</v>
      </c>
      <c r="R101" s="180"/>
      <c r="S101" s="180" t="str">
        <f t="shared" si="12"/>
        <v>BETUL</v>
      </c>
      <c r="T101" s="180" t="str">
        <f t="shared" si="13"/>
        <v>BETUL</v>
      </c>
      <c r="U101" s="180" t="str">
        <f t="shared" si="14"/>
        <v>OKE</v>
      </c>
      <c r="V101" s="180" t="str">
        <f t="shared" si="15"/>
        <v>OKE</v>
      </c>
      <c r="W101" s="340" t="s">
        <v>114</v>
      </c>
      <c r="X101" s="341">
        <v>22</v>
      </c>
      <c r="Y101" s="341" t="s">
        <v>1795</v>
      </c>
      <c r="Z101" s="341" t="s">
        <v>128</v>
      </c>
      <c r="AA101" s="248">
        <v>343</v>
      </c>
      <c r="AB101" s="342">
        <v>197</v>
      </c>
      <c r="AC101" s="342">
        <v>57.4344023323615</v>
      </c>
      <c r="AD101" s="342">
        <v>180</v>
      </c>
      <c r="AE101" s="342">
        <v>52.478134110787202</v>
      </c>
      <c r="AF101" s="247" t="s">
        <v>1796</v>
      </c>
    </row>
    <row r="102" spans="1:32">
      <c r="A102" s="295">
        <v>93</v>
      </c>
      <c r="B102" s="584" t="s">
        <v>5449</v>
      </c>
      <c r="C102" s="585">
        <v>1</v>
      </c>
      <c r="D102" s="585" t="s">
        <v>1707</v>
      </c>
      <c r="E102" s="585" t="s">
        <v>131</v>
      </c>
      <c r="F102" s="248">
        <v>343</v>
      </c>
      <c r="G102" s="247">
        <v>55</v>
      </c>
      <c r="H102" s="249">
        <v>16.034985422740526</v>
      </c>
      <c r="I102" s="247">
        <v>54</v>
      </c>
      <c r="J102" s="249">
        <v>15.743440233236154</v>
      </c>
      <c r="K102" s="250" t="s">
        <v>1746</v>
      </c>
      <c r="M102" s="178" t="str">
        <f t="shared" si="8"/>
        <v>K</v>
      </c>
      <c r="N102" s="178" t="str">
        <f t="shared" si="9"/>
        <v>K</v>
      </c>
      <c r="O102" s="203"/>
      <c r="P102" s="184">
        <f t="shared" si="10"/>
        <v>16.034985422740526</v>
      </c>
      <c r="Q102" s="184">
        <f t="shared" si="11"/>
        <v>15.743440233236154</v>
      </c>
      <c r="R102" s="180"/>
      <c r="S102" s="180" t="str">
        <f t="shared" si="12"/>
        <v>BETUL</v>
      </c>
      <c r="T102" s="180" t="str">
        <f t="shared" si="13"/>
        <v>BETUL</v>
      </c>
      <c r="U102" s="180" t="str">
        <f t="shared" si="14"/>
        <v>OKE</v>
      </c>
      <c r="V102" s="180" t="str">
        <f t="shared" si="15"/>
        <v>OKE</v>
      </c>
      <c r="W102" s="340" t="s">
        <v>114</v>
      </c>
      <c r="X102" s="341">
        <v>23</v>
      </c>
      <c r="Y102" s="341" t="s">
        <v>1795</v>
      </c>
      <c r="Z102" s="341" t="s">
        <v>128</v>
      </c>
      <c r="AA102" s="248">
        <v>343</v>
      </c>
      <c r="AB102" s="342">
        <v>197</v>
      </c>
      <c r="AC102" s="342">
        <v>57.4344023323615</v>
      </c>
      <c r="AD102" s="342">
        <v>180</v>
      </c>
      <c r="AE102" s="342">
        <v>52.478134110787202</v>
      </c>
      <c r="AF102" s="247" t="s">
        <v>1796</v>
      </c>
    </row>
    <row r="103" spans="1:32">
      <c r="A103" s="295">
        <v>94</v>
      </c>
      <c r="B103" s="584" t="s">
        <v>5449</v>
      </c>
      <c r="C103" s="585">
        <v>1</v>
      </c>
      <c r="D103" s="585" t="s">
        <v>1636</v>
      </c>
      <c r="E103" s="585" t="s">
        <v>128</v>
      </c>
      <c r="F103" s="248">
        <v>428</v>
      </c>
      <c r="G103" s="247">
        <v>169</v>
      </c>
      <c r="H103" s="249">
        <v>39.485981308411219</v>
      </c>
      <c r="I103" s="247">
        <v>166</v>
      </c>
      <c r="J103" s="249">
        <v>38.785046728971963</v>
      </c>
      <c r="K103" s="250" t="s">
        <v>1637</v>
      </c>
      <c r="M103" s="178" t="str">
        <f t="shared" si="8"/>
        <v>K</v>
      </c>
      <c r="N103" s="178" t="str">
        <f t="shared" si="9"/>
        <v>K</v>
      </c>
      <c r="O103" s="203"/>
      <c r="P103" s="184">
        <f t="shared" si="10"/>
        <v>39.485981308411219</v>
      </c>
      <c r="Q103" s="184">
        <f t="shared" si="11"/>
        <v>38.785046728971963</v>
      </c>
      <c r="R103" s="180"/>
      <c r="S103" s="180" t="str">
        <f t="shared" si="12"/>
        <v>BETUL</v>
      </c>
      <c r="T103" s="180" t="str">
        <f t="shared" si="13"/>
        <v>BETUL</v>
      </c>
      <c r="U103" s="180" t="str">
        <f t="shared" si="14"/>
        <v>OKE</v>
      </c>
      <c r="V103" s="180" t="str">
        <f t="shared" si="15"/>
        <v>OKE</v>
      </c>
      <c r="W103" s="340" t="s">
        <v>114</v>
      </c>
      <c r="X103" s="341">
        <v>24</v>
      </c>
      <c r="Y103" s="341" t="s">
        <v>1795</v>
      </c>
      <c r="Z103" s="341" t="s">
        <v>128</v>
      </c>
      <c r="AA103" s="248">
        <v>343</v>
      </c>
      <c r="AB103" s="342">
        <v>197</v>
      </c>
      <c r="AC103" s="342">
        <v>57.4344023323615</v>
      </c>
      <c r="AD103" s="342">
        <v>180</v>
      </c>
      <c r="AE103" s="342">
        <v>52.478134110787202</v>
      </c>
      <c r="AF103" s="247" t="s">
        <v>1796</v>
      </c>
    </row>
    <row r="104" spans="1:32">
      <c r="A104" s="295">
        <v>95</v>
      </c>
      <c r="B104" s="584" t="s">
        <v>5449</v>
      </c>
      <c r="C104" s="585">
        <v>1</v>
      </c>
      <c r="D104" s="585" t="s">
        <v>1640</v>
      </c>
      <c r="E104" s="585" t="s">
        <v>128</v>
      </c>
      <c r="F104" s="248">
        <v>428</v>
      </c>
      <c r="G104" s="247">
        <v>0</v>
      </c>
      <c r="H104" s="249">
        <v>0</v>
      </c>
      <c r="I104" s="247">
        <v>0</v>
      </c>
      <c r="J104" s="249">
        <v>0</v>
      </c>
      <c r="K104" s="250" t="s">
        <v>1641</v>
      </c>
      <c r="M104" s="178" t="str">
        <f t="shared" si="8"/>
        <v>K</v>
      </c>
      <c r="N104" s="178" t="str">
        <f t="shared" si="9"/>
        <v>K</v>
      </c>
      <c r="O104" s="203"/>
      <c r="P104" s="184">
        <f t="shared" si="10"/>
        <v>0</v>
      </c>
      <c r="Q104" s="184">
        <f t="shared" si="11"/>
        <v>0</v>
      </c>
      <c r="R104" s="180"/>
      <c r="S104" s="180" t="str">
        <f t="shared" si="12"/>
        <v>BETUL</v>
      </c>
      <c r="T104" s="180" t="str">
        <f t="shared" si="13"/>
        <v>BETUL</v>
      </c>
      <c r="U104" s="180" t="str">
        <f t="shared" si="14"/>
        <v>OKE</v>
      </c>
      <c r="V104" s="180" t="str">
        <f t="shared" si="15"/>
        <v>OKE</v>
      </c>
      <c r="W104" s="340" t="s">
        <v>114</v>
      </c>
      <c r="X104" s="341">
        <v>25</v>
      </c>
      <c r="Y104" s="341" t="s">
        <v>1795</v>
      </c>
      <c r="Z104" s="341" t="s">
        <v>128</v>
      </c>
      <c r="AA104" s="248">
        <v>343</v>
      </c>
      <c r="AB104" s="342">
        <v>197</v>
      </c>
      <c r="AC104" s="342">
        <v>57.4344023323615</v>
      </c>
      <c r="AD104" s="342">
        <v>180</v>
      </c>
      <c r="AE104" s="342">
        <v>52.478134110787202</v>
      </c>
      <c r="AF104" s="247" t="s">
        <v>1796</v>
      </c>
    </row>
    <row r="105" spans="1:32">
      <c r="A105" s="295">
        <v>96</v>
      </c>
      <c r="B105" s="584" t="s">
        <v>5449</v>
      </c>
      <c r="C105" s="585">
        <v>2</v>
      </c>
      <c r="D105" s="585" t="s">
        <v>1709</v>
      </c>
      <c r="E105" s="585" t="s">
        <v>128</v>
      </c>
      <c r="F105" s="248">
        <v>398</v>
      </c>
      <c r="G105" s="247">
        <v>111</v>
      </c>
      <c r="H105" s="249">
        <v>27.889447236180903</v>
      </c>
      <c r="I105" s="247">
        <v>106</v>
      </c>
      <c r="J105" s="249">
        <v>26.633165829145728</v>
      </c>
      <c r="K105" s="250" t="s">
        <v>1748</v>
      </c>
      <c r="M105" s="178" t="str">
        <f t="shared" si="8"/>
        <v>K</v>
      </c>
      <c r="N105" s="178" t="str">
        <f t="shared" si="9"/>
        <v>K</v>
      </c>
      <c r="O105" s="203"/>
      <c r="P105" s="184">
        <f t="shared" si="10"/>
        <v>27.889447236180903</v>
      </c>
      <c r="Q105" s="184">
        <f t="shared" si="11"/>
        <v>26.633165829145728</v>
      </c>
      <c r="R105" s="180"/>
      <c r="S105" s="180" t="str">
        <f t="shared" si="12"/>
        <v>BETUL</v>
      </c>
      <c r="T105" s="180" t="str">
        <f t="shared" si="13"/>
        <v>BETUL</v>
      </c>
      <c r="U105" s="180" t="str">
        <f t="shared" si="14"/>
        <v>OKE</v>
      </c>
      <c r="V105" s="180" t="str">
        <f t="shared" si="15"/>
        <v>OKE</v>
      </c>
      <c r="W105" s="340" t="s">
        <v>114</v>
      </c>
      <c r="X105" s="341">
        <v>26</v>
      </c>
      <c r="Y105" s="341" t="s">
        <v>1795</v>
      </c>
      <c r="Z105" s="341" t="s">
        <v>128</v>
      </c>
      <c r="AA105" s="248">
        <v>343</v>
      </c>
      <c r="AB105" s="342">
        <v>197</v>
      </c>
      <c r="AC105" s="342">
        <v>57.4344023323615</v>
      </c>
      <c r="AD105" s="342">
        <v>180</v>
      </c>
      <c r="AE105" s="342">
        <v>52.478134110787202</v>
      </c>
      <c r="AF105" s="247" t="s">
        <v>1796</v>
      </c>
    </row>
    <row r="106" spans="1:32">
      <c r="A106" s="295">
        <v>97</v>
      </c>
      <c r="B106" s="584" t="s">
        <v>5449</v>
      </c>
      <c r="C106" s="585">
        <v>2</v>
      </c>
      <c r="D106" s="585" t="s">
        <v>1710</v>
      </c>
      <c r="E106" s="585" t="s">
        <v>128</v>
      </c>
      <c r="F106" s="248">
        <v>398</v>
      </c>
      <c r="G106" s="247">
        <v>45</v>
      </c>
      <c r="H106" s="249">
        <v>11.306532663316583</v>
      </c>
      <c r="I106" s="247">
        <v>39</v>
      </c>
      <c r="J106" s="249">
        <v>9.7989949748743719</v>
      </c>
      <c r="K106" s="250" t="s">
        <v>1587</v>
      </c>
      <c r="M106" s="178" t="str">
        <f t="shared" si="8"/>
        <v>K</v>
      </c>
      <c r="N106" s="178" t="str">
        <f t="shared" si="9"/>
        <v>K</v>
      </c>
      <c r="O106" s="203"/>
      <c r="P106" s="184">
        <f t="shared" si="10"/>
        <v>11.306532663316583</v>
      </c>
      <c r="Q106" s="184">
        <f t="shared" si="11"/>
        <v>9.7989949748743719</v>
      </c>
      <c r="R106" s="180"/>
      <c r="S106" s="180" t="str">
        <f t="shared" si="12"/>
        <v>BETUL</v>
      </c>
      <c r="T106" s="180" t="str">
        <f t="shared" si="13"/>
        <v>BETUL</v>
      </c>
      <c r="U106" s="180" t="str">
        <f t="shared" si="14"/>
        <v>OKE</v>
      </c>
      <c r="V106" s="180" t="str">
        <f t="shared" si="15"/>
        <v>OKE</v>
      </c>
      <c r="W106" s="340" t="s">
        <v>114</v>
      </c>
      <c r="X106" s="341">
        <v>27</v>
      </c>
      <c r="Y106" s="341" t="s">
        <v>1795</v>
      </c>
      <c r="Z106" s="341" t="s">
        <v>128</v>
      </c>
      <c r="AA106" s="248">
        <v>343</v>
      </c>
      <c r="AB106" s="342">
        <v>197</v>
      </c>
      <c r="AC106" s="342">
        <v>57.4344023323615</v>
      </c>
      <c r="AD106" s="342">
        <v>180</v>
      </c>
      <c r="AE106" s="342">
        <v>52.478134110787202</v>
      </c>
      <c r="AF106" s="247" t="s">
        <v>1796</v>
      </c>
    </row>
    <row r="107" spans="1:32">
      <c r="A107" s="295">
        <v>98</v>
      </c>
      <c r="B107" s="584" t="s">
        <v>5449</v>
      </c>
      <c r="C107" s="585">
        <v>2</v>
      </c>
      <c r="D107" s="585" t="s">
        <v>1713</v>
      </c>
      <c r="E107" s="585" t="s">
        <v>128</v>
      </c>
      <c r="F107" s="248">
        <v>400</v>
      </c>
      <c r="G107" s="247">
        <v>166</v>
      </c>
      <c r="H107" s="249">
        <v>41.5</v>
      </c>
      <c r="I107" s="247">
        <v>159</v>
      </c>
      <c r="J107" s="249">
        <v>39.75</v>
      </c>
      <c r="K107" s="250" t="s">
        <v>1753</v>
      </c>
      <c r="M107" s="178" t="str">
        <f t="shared" si="8"/>
        <v>K</v>
      </c>
      <c r="N107" s="178" t="str">
        <f t="shared" si="9"/>
        <v>K</v>
      </c>
      <c r="O107" s="203"/>
      <c r="P107" s="184">
        <f t="shared" si="10"/>
        <v>41.5</v>
      </c>
      <c r="Q107" s="184">
        <f t="shared" si="11"/>
        <v>39.75</v>
      </c>
      <c r="R107" s="180"/>
      <c r="S107" s="180" t="str">
        <f t="shared" si="12"/>
        <v>BETUL</v>
      </c>
      <c r="T107" s="180" t="str">
        <f t="shared" si="13"/>
        <v>BETUL</v>
      </c>
      <c r="U107" s="180" t="str">
        <f t="shared" si="14"/>
        <v>OKE</v>
      </c>
      <c r="V107" s="180" t="str">
        <f t="shared" si="15"/>
        <v>OKE</v>
      </c>
      <c r="W107" s="340" t="s">
        <v>114</v>
      </c>
      <c r="X107" s="341">
        <v>28</v>
      </c>
      <c r="Y107" s="341" t="s">
        <v>1795</v>
      </c>
      <c r="Z107" s="341" t="s">
        <v>128</v>
      </c>
      <c r="AA107" s="248">
        <v>343</v>
      </c>
      <c r="AB107" s="342">
        <v>197</v>
      </c>
      <c r="AC107" s="342">
        <v>57.4344023323615</v>
      </c>
      <c r="AD107" s="342">
        <v>180</v>
      </c>
      <c r="AE107" s="342">
        <v>52.478134110787202</v>
      </c>
      <c r="AF107" s="247" t="s">
        <v>1796</v>
      </c>
    </row>
    <row r="108" spans="1:32">
      <c r="A108" s="295">
        <v>99</v>
      </c>
      <c r="B108" s="584" t="s">
        <v>5449</v>
      </c>
      <c r="C108" s="585">
        <v>2</v>
      </c>
      <c r="D108" s="585" t="s">
        <v>1717</v>
      </c>
      <c r="E108" s="585" t="s">
        <v>128</v>
      </c>
      <c r="F108" s="248">
        <v>300</v>
      </c>
      <c r="G108" s="247">
        <v>167</v>
      </c>
      <c r="H108" s="249">
        <v>55.666666666666664</v>
      </c>
      <c r="I108" s="247">
        <v>164</v>
      </c>
      <c r="J108" s="249">
        <v>54.666666666666664</v>
      </c>
      <c r="K108" s="250" t="s">
        <v>1755</v>
      </c>
      <c r="M108" s="178" t="str">
        <f t="shared" si="8"/>
        <v>K</v>
      </c>
      <c r="N108" s="178" t="str">
        <f t="shared" si="9"/>
        <v>K</v>
      </c>
      <c r="O108" s="203"/>
      <c r="P108" s="184">
        <f t="shared" si="10"/>
        <v>55.666666666666664</v>
      </c>
      <c r="Q108" s="184">
        <f t="shared" si="11"/>
        <v>54.666666666666664</v>
      </c>
      <c r="R108" s="180"/>
      <c r="S108" s="180" t="str">
        <f t="shared" si="12"/>
        <v>BETUL</v>
      </c>
      <c r="T108" s="180" t="str">
        <f t="shared" si="13"/>
        <v>BETUL</v>
      </c>
      <c r="U108" s="180" t="str">
        <f t="shared" si="14"/>
        <v>OKE</v>
      </c>
      <c r="V108" s="180" t="str">
        <f t="shared" si="15"/>
        <v>OKE</v>
      </c>
      <c r="W108" s="340" t="s">
        <v>114</v>
      </c>
      <c r="X108" s="341">
        <v>29</v>
      </c>
      <c r="Y108" s="341" t="s">
        <v>1795</v>
      </c>
      <c r="Z108" s="341" t="s">
        <v>128</v>
      </c>
      <c r="AA108" s="248">
        <v>343</v>
      </c>
      <c r="AB108" s="342">
        <v>197</v>
      </c>
      <c r="AC108" s="342">
        <v>57.4344023323615</v>
      </c>
      <c r="AD108" s="342">
        <v>180</v>
      </c>
      <c r="AE108" s="342">
        <v>52.478134110787202</v>
      </c>
      <c r="AF108" s="247" t="s">
        <v>1796</v>
      </c>
    </row>
    <row r="109" spans="1:32">
      <c r="A109" s="295">
        <v>100</v>
      </c>
      <c r="B109" s="584" t="s">
        <v>5449</v>
      </c>
      <c r="C109" s="585">
        <v>2</v>
      </c>
      <c r="D109" s="585" t="s">
        <v>1719</v>
      </c>
      <c r="E109" s="585" t="s">
        <v>128</v>
      </c>
      <c r="F109" s="248">
        <v>420</v>
      </c>
      <c r="G109" s="247">
        <v>181</v>
      </c>
      <c r="H109" s="249">
        <v>43.095238095238095</v>
      </c>
      <c r="I109" s="247">
        <v>180</v>
      </c>
      <c r="J109" s="249">
        <v>42.857142857142854</v>
      </c>
      <c r="K109" s="250" t="s">
        <v>1720</v>
      </c>
      <c r="M109" s="178" t="str">
        <f t="shared" si="8"/>
        <v>K</v>
      </c>
      <c r="N109" s="178" t="str">
        <f t="shared" si="9"/>
        <v>K</v>
      </c>
      <c r="O109" s="203"/>
      <c r="P109" s="184">
        <f t="shared" si="10"/>
        <v>43.095238095238095</v>
      </c>
      <c r="Q109" s="184">
        <f t="shared" si="11"/>
        <v>42.857142857142854</v>
      </c>
      <c r="R109" s="180"/>
      <c r="S109" s="180" t="str">
        <f t="shared" si="12"/>
        <v>BETUL</v>
      </c>
      <c r="T109" s="180" t="str">
        <f t="shared" si="13"/>
        <v>BETUL</v>
      </c>
      <c r="U109" s="180" t="str">
        <f t="shared" si="14"/>
        <v>OKE</v>
      </c>
      <c r="V109" s="180" t="str">
        <f t="shared" si="15"/>
        <v>OKE</v>
      </c>
      <c r="W109" s="340" t="s">
        <v>114</v>
      </c>
      <c r="X109" s="341">
        <v>30</v>
      </c>
      <c r="Y109" s="341" t="s">
        <v>1795</v>
      </c>
      <c r="Z109" s="341" t="s">
        <v>128</v>
      </c>
      <c r="AA109" s="248">
        <v>343</v>
      </c>
      <c r="AB109" s="342">
        <v>197</v>
      </c>
      <c r="AC109" s="342">
        <v>57.4344023323615</v>
      </c>
      <c r="AD109" s="342">
        <v>180</v>
      </c>
      <c r="AE109" s="342">
        <v>52.478134110787202</v>
      </c>
      <c r="AF109" s="247" t="s">
        <v>1796</v>
      </c>
    </row>
    <row r="110" spans="1:32">
      <c r="A110" s="295">
        <v>101</v>
      </c>
      <c r="B110" s="584" t="s">
        <v>5449</v>
      </c>
      <c r="C110" s="585">
        <v>2</v>
      </c>
      <c r="D110" s="585" t="s">
        <v>1722</v>
      </c>
      <c r="E110" s="585" t="s">
        <v>128</v>
      </c>
      <c r="F110" s="248">
        <v>420</v>
      </c>
      <c r="G110" s="247">
        <v>181</v>
      </c>
      <c r="H110" s="249">
        <v>43.095238095238095</v>
      </c>
      <c r="I110" s="247">
        <v>180</v>
      </c>
      <c r="J110" s="249">
        <v>42.857142857142854</v>
      </c>
      <c r="K110" s="250" t="s">
        <v>1723</v>
      </c>
      <c r="M110" s="178" t="str">
        <f t="shared" si="8"/>
        <v>K</v>
      </c>
      <c r="N110" s="178" t="str">
        <f t="shared" si="9"/>
        <v>K</v>
      </c>
      <c r="O110" s="203"/>
      <c r="P110" s="184">
        <f t="shared" si="10"/>
        <v>43.095238095238095</v>
      </c>
      <c r="Q110" s="184">
        <f t="shared" si="11"/>
        <v>42.857142857142854</v>
      </c>
      <c r="R110" s="180"/>
      <c r="S110" s="180" t="str">
        <f t="shared" si="12"/>
        <v>BETUL</v>
      </c>
      <c r="T110" s="180" t="str">
        <f t="shared" si="13"/>
        <v>BETUL</v>
      </c>
      <c r="U110" s="180" t="str">
        <f t="shared" si="14"/>
        <v>OKE</v>
      </c>
      <c r="V110" s="180" t="str">
        <f t="shared" si="15"/>
        <v>OKE</v>
      </c>
      <c r="W110" s="340" t="s">
        <v>114</v>
      </c>
      <c r="X110" s="341">
        <v>31</v>
      </c>
      <c r="Y110" s="341" t="s">
        <v>1795</v>
      </c>
      <c r="Z110" s="341" t="s">
        <v>128</v>
      </c>
      <c r="AA110" s="248">
        <v>343</v>
      </c>
      <c r="AB110" s="342">
        <v>197</v>
      </c>
      <c r="AC110" s="342">
        <v>57.4344023323615</v>
      </c>
      <c r="AD110" s="342">
        <v>180</v>
      </c>
      <c r="AE110" s="342">
        <v>52.478134110787202</v>
      </c>
      <c r="AF110" s="247" t="s">
        <v>1796</v>
      </c>
    </row>
    <row r="111" spans="1:32">
      <c r="A111" s="295">
        <v>102</v>
      </c>
      <c r="B111" s="584" t="s">
        <v>5449</v>
      </c>
      <c r="C111" s="585">
        <v>3</v>
      </c>
      <c r="D111" s="585" t="s">
        <v>1644</v>
      </c>
      <c r="E111" s="585" t="s">
        <v>128</v>
      </c>
      <c r="F111" s="248">
        <v>300</v>
      </c>
      <c r="G111" s="247">
        <v>112</v>
      </c>
      <c r="H111" s="249">
        <v>37.333333333333336</v>
      </c>
      <c r="I111" s="247">
        <v>111</v>
      </c>
      <c r="J111" s="249">
        <v>37</v>
      </c>
      <c r="K111" s="250" t="s">
        <v>1645</v>
      </c>
      <c r="M111" s="178" t="str">
        <f t="shared" si="8"/>
        <v>K</v>
      </c>
      <c r="N111" s="178" t="str">
        <f t="shared" si="9"/>
        <v>K</v>
      </c>
      <c r="O111" s="203"/>
      <c r="P111" s="184">
        <f t="shared" si="10"/>
        <v>37.333333333333336</v>
      </c>
      <c r="Q111" s="184">
        <f t="shared" si="11"/>
        <v>37</v>
      </c>
      <c r="R111" s="180"/>
      <c r="S111" s="180" t="str">
        <f t="shared" si="12"/>
        <v>BETUL</v>
      </c>
      <c r="T111" s="180" t="str">
        <f t="shared" si="13"/>
        <v>BETUL</v>
      </c>
      <c r="U111" s="180" t="str">
        <f t="shared" si="14"/>
        <v>OKE</v>
      </c>
      <c r="V111" s="180" t="str">
        <f t="shared" si="15"/>
        <v>OKE</v>
      </c>
      <c r="W111" s="340" t="s">
        <v>114</v>
      </c>
      <c r="X111" s="341">
        <v>32</v>
      </c>
      <c r="Y111" s="341" t="s">
        <v>1795</v>
      </c>
      <c r="Z111" s="341" t="s">
        <v>128</v>
      </c>
      <c r="AA111" s="248">
        <v>343</v>
      </c>
      <c r="AB111" s="342">
        <v>197</v>
      </c>
      <c r="AC111" s="342">
        <v>57.4344023323615</v>
      </c>
      <c r="AD111" s="342">
        <v>180</v>
      </c>
      <c r="AE111" s="342">
        <v>52.478134110787202</v>
      </c>
      <c r="AF111" s="247" t="s">
        <v>1796</v>
      </c>
    </row>
    <row r="112" spans="1:32">
      <c r="A112" s="295">
        <v>103</v>
      </c>
      <c r="B112" s="584" t="s">
        <v>5449</v>
      </c>
      <c r="C112" s="585">
        <v>3</v>
      </c>
      <c r="D112" s="585" t="s">
        <v>1648</v>
      </c>
      <c r="E112" s="585" t="s">
        <v>128</v>
      </c>
      <c r="F112" s="248">
        <v>300</v>
      </c>
      <c r="G112" s="247">
        <v>112</v>
      </c>
      <c r="H112" s="249">
        <v>37.333333333333336</v>
      </c>
      <c r="I112" s="247">
        <v>111</v>
      </c>
      <c r="J112" s="249">
        <v>37</v>
      </c>
      <c r="K112" s="250" t="s">
        <v>1649</v>
      </c>
      <c r="M112" s="178" t="str">
        <f t="shared" si="8"/>
        <v>K</v>
      </c>
      <c r="N112" s="178" t="str">
        <f t="shared" si="9"/>
        <v>K</v>
      </c>
      <c r="O112" s="203"/>
      <c r="P112" s="184">
        <f t="shared" si="10"/>
        <v>37.333333333333336</v>
      </c>
      <c r="Q112" s="184">
        <f t="shared" si="11"/>
        <v>37</v>
      </c>
      <c r="R112" s="180"/>
      <c r="S112" s="180" t="str">
        <f t="shared" si="12"/>
        <v>BETUL</v>
      </c>
      <c r="T112" s="180" t="str">
        <f t="shared" si="13"/>
        <v>BETUL</v>
      </c>
      <c r="U112" s="180" t="str">
        <f t="shared" si="14"/>
        <v>OKE</v>
      </c>
      <c r="V112" s="180" t="str">
        <f t="shared" si="15"/>
        <v>OKE</v>
      </c>
      <c r="W112" s="340" t="s">
        <v>114</v>
      </c>
      <c r="X112" s="341">
        <v>33</v>
      </c>
      <c r="Y112" s="341" t="s">
        <v>1795</v>
      </c>
      <c r="Z112" s="341" t="s">
        <v>128</v>
      </c>
      <c r="AA112" s="248">
        <v>343</v>
      </c>
      <c r="AB112" s="342">
        <v>197</v>
      </c>
      <c r="AC112" s="342">
        <v>57.4344023323615</v>
      </c>
      <c r="AD112" s="342">
        <v>180</v>
      </c>
      <c r="AE112" s="342">
        <v>52.478134110787202</v>
      </c>
      <c r="AF112" s="247" t="s">
        <v>1796</v>
      </c>
    </row>
    <row r="113" spans="1:32">
      <c r="A113" s="295">
        <v>104</v>
      </c>
      <c r="B113" s="584" t="s">
        <v>5449</v>
      </c>
      <c r="C113" s="585">
        <v>3</v>
      </c>
      <c r="D113" s="585" t="s">
        <v>1652</v>
      </c>
      <c r="E113" s="585" t="s">
        <v>128</v>
      </c>
      <c r="F113" s="248">
        <v>300</v>
      </c>
      <c r="G113" s="247">
        <v>65</v>
      </c>
      <c r="H113" s="249">
        <v>21.666666666666668</v>
      </c>
      <c r="I113" s="247">
        <v>49</v>
      </c>
      <c r="J113" s="249">
        <v>16.333333333333332</v>
      </c>
      <c r="K113" s="250"/>
      <c r="M113" s="178" t="str">
        <f t="shared" si="8"/>
        <v>K</v>
      </c>
      <c r="N113" s="178" t="str">
        <f t="shared" si="9"/>
        <v>K</v>
      </c>
      <c r="O113" s="203"/>
      <c r="P113" s="184">
        <f t="shared" si="10"/>
        <v>21.666666666666668</v>
      </c>
      <c r="Q113" s="184">
        <f t="shared" si="11"/>
        <v>16.333333333333332</v>
      </c>
      <c r="R113" s="180"/>
      <c r="S113" s="180" t="str">
        <f t="shared" si="12"/>
        <v>BETUL</v>
      </c>
      <c r="T113" s="180" t="str">
        <f t="shared" si="13"/>
        <v>BETUL</v>
      </c>
      <c r="U113" s="180" t="str">
        <f t="shared" si="14"/>
        <v>OKE</v>
      </c>
      <c r="V113" s="180" t="str">
        <f t="shared" si="15"/>
        <v>OKE</v>
      </c>
      <c r="W113" s="340" t="s">
        <v>114</v>
      </c>
      <c r="X113" s="341">
        <v>34</v>
      </c>
      <c r="Y113" s="341" t="s">
        <v>1795</v>
      </c>
      <c r="Z113" s="341" t="s">
        <v>128</v>
      </c>
      <c r="AA113" s="248">
        <v>343</v>
      </c>
      <c r="AB113" s="342">
        <v>197</v>
      </c>
      <c r="AC113" s="342">
        <v>57.4344023323615</v>
      </c>
      <c r="AD113" s="342">
        <v>180</v>
      </c>
      <c r="AE113" s="342">
        <v>52.478134110787202</v>
      </c>
      <c r="AF113" s="247" t="s">
        <v>1796</v>
      </c>
    </row>
    <row r="114" spans="1:32">
      <c r="A114" s="295">
        <v>105</v>
      </c>
      <c r="B114" s="584" t="s">
        <v>5449</v>
      </c>
      <c r="C114" s="585">
        <v>3</v>
      </c>
      <c r="D114" s="585" t="s">
        <v>1654</v>
      </c>
      <c r="E114" s="585" t="s">
        <v>128</v>
      </c>
      <c r="F114" s="248">
        <v>300</v>
      </c>
      <c r="G114" s="247">
        <v>67</v>
      </c>
      <c r="H114" s="249">
        <v>22.333333333333332</v>
      </c>
      <c r="I114" s="247">
        <v>64</v>
      </c>
      <c r="J114" s="249">
        <v>21.333333333333336</v>
      </c>
      <c r="K114" s="250"/>
      <c r="M114" s="178" t="str">
        <f t="shared" si="8"/>
        <v>K</v>
      </c>
      <c r="N114" s="178" t="str">
        <f t="shared" si="9"/>
        <v>K</v>
      </c>
      <c r="O114" s="203"/>
      <c r="P114" s="184">
        <f t="shared" si="10"/>
        <v>22.333333333333332</v>
      </c>
      <c r="Q114" s="184">
        <f t="shared" si="11"/>
        <v>21.333333333333336</v>
      </c>
      <c r="R114" s="180"/>
      <c r="S114" s="180" t="str">
        <f t="shared" si="12"/>
        <v>BETUL</v>
      </c>
      <c r="T114" s="180" t="str">
        <f t="shared" si="13"/>
        <v>BETUL</v>
      </c>
      <c r="U114" s="180" t="str">
        <f t="shared" si="14"/>
        <v>OKE</v>
      </c>
      <c r="V114" s="180" t="str">
        <f t="shared" si="15"/>
        <v>OKE</v>
      </c>
      <c r="W114" s="340" t="s">
        <v>114</v>
      </c>
      <c r="X114" s="341">
        <v>35</v>
      </c>
      <c r="Y114" s="341" t="s">
        <v>1795</v>
      </c>
      <c r="Z114" s="341" t="s">
        <v>128</v>
      </c>
      <c r="AA114" s="248">
        <v>343</v>
      </c>
      <c r="AB114" s="342">
        <v>197</v>
      </c>
      <c r="AC114" s="342">
        <v>57.4344023323615</v>
      </c>
      <c r="AD114" s="342">
        <v>180</v>
      </c>
      <c r="AE114" s="342">
        <v>52.478134110787202</v>
      </c>
      <c r="AF114" s="247" t="s">
        <v>1796</v>
      </c>
    </row>
    <row r="115" spans="1:32">
      <c r="A115" s="295">
        <v>106</v>
      </c>
      <c r="B115" s="584" t="s">
        <v>5449</v>
      </c>
      <c r="C115" s="585">
        <v>3</v>
      </c>
      <c r="D115" s="585" t="s">
        <v>1656</v>
      </c>
      <c r="E115" s="585" t="s">
        <v>128</v>
      </c>
      <c r="F115" s="248">
        <v>300</v>
      </c>
      <c r="G115" s="247">
        <v>67</v>
      </c>
      <c r="H115" s="249">
        <v>22.333333333333332</v>
      </c>
      <c r="I115" s="247">
        <v>64</v>
      </c>
      <c r="J115" s="249">
        <v>21.333333333333336</v>
      </c>
      <c r="K115" s="250"/>
      <c r="M115" s="178" t="str">
        <f t="shared" si="8"/>
        <v>K</v>
      </c>
      <c r="N115" s="178" t="str">
        <f t="shared" si="9"/>
        <v>K</v>
      </c>
      <c r="O115" s="203"/>
      <c r="P115" s="184">
        <f t="shared" si="10"/>
        <v>22.333333333333332</v>
      </c>
      <c r="Q115" s="184">
        <f t="shared" si="11"/>
        <v>21.333333333333336</v>
      </c>
      <c r="R115" s="180"/>
      <c r="S115" s="180" t="str">
        <f t="shared" si="12"/>
        <v>BETUL</v>
      </c>
      <c r="T115" s="180" t="str">
        <f t="shared" si="13"/>
        <v>BETUL</v>
      </c>
      <c r="U115" s="180" t="str">
        <f t="shared" si="14"/>
        <v>OKE</v>
      </c>
      <c r="V115" s="180" t="str">
        <f t="shared" si="15"/>
        <v>OKE</v>
      </c>
      <c r="W115" s="340" t="s">
        <v>114</v>
      </c>
      <c r="X115" s="341">
        <v>36</v>
      </c>
      <c r="Y115" s="341" t="s">
        <v>1795</v>
      </c>
      <c r="Z115" s="341" t="s">
        <v>128</v>
      </c>
      <c r="AA115" s="248">
        <v>343</v>
      </c>
      <c r="AB115" s="342">
        <v>197</v>
      </c>
      <c r="AC115" s="342">
        <v>57.4344023323615</v>
      </c>
      <c r="AD115" s="342">
        <v>180</v>
      </c>
      <c r="AE115" s="342">
        <v>52.478134110787202</v>
      </c>
      <c r="AF115" s="247" t="s">
        <v>1796</v>
      </c>
    </row>
    <row r="116" spans="1:32">
      <c r="A116" s="295">
        <v>107</v>
      </c>
      <c r="B116" s="584" t="s">
        <v>5449</v>
      </c>
      <c r="C116" s="585">
        <v>3</v>
      </c>
      <c r="D116" s="585" t="s">
        <v>5520</v>
      </c>
      <c r="E116" s="585" t="s">
        <v>128</v>
      </c>
      <c r="F116" s="248">
        <v>300</v>
      </c>
      <c r="G116" s="247">
        <v>0</v>
      </c>
      <c r="H116" s="249">
        <v>0</v>
      </c>
      <c r="I116" s="247">
        <v>0</v>
      </c>
      <c r="J116" s="249">
        <v>0</v>
      </c>
      <c r="K116" s="250"/>
      <c r="M116" s="178" t="str">
        <f t="shared" si="8"/>
        <v>K</v>
      </c>
      <c r="N116" s="178" t="str">
        <f t="shared" si="9"/>
        <v>K</v>
      </c>
      <c r="O116" s="203"/>
      <c r="P116" s="184">
        <f t="shared" si="10"/>
        <v>0</v>
      </c>
      <c r="Q116" s="184">
        <f t="shared" si="11"/>
        <v>0</v>
      </c>
      <c r="R116" s="180"/>
      <c r="S116" s="180" t="str">
        <f t="shared" si="12"/>
        <v>BETUL</v>
      </c>
      <c r="T116" s="180" t="str">
        <f t="shared" si="13"/>
        <v>BETUL</v>
      </c>
      <c r="U116" s="180" t="str">
        <f t="shared" si="14"/>
        <v>OKE</v>
      </c>
      <c r="V116" s="180" t="str">
        <f t="shared" si="15"/>
        <v>OKE</v>
      </c>
      <c r="W116" s="340" t="s">
        <v>114</v>
      </c>
      <c r="X116" s="341">
        <v>37</v>
      </c>
      <c r="Y116" s="341" t="s">
        <v>1795</v>
      </c>
      <c r="Z116" s="341" t="s">
        <v>128</v>
      </c>
      <c r="AA116" s="248">
        <v>343</v>
      </c>
      <c r="AB116" s="342">
        <v>197</v>
      </c>
      <c r="AC116" s="342">
        <v>57.4344023323615</v>
      </c>
      <c r="AD116" s="342">
        <v>180</v>
      </c>
      <c r="AE116" s="342">
        <v>52.478134110787202</v>
      </c>
      <c r="AF116" s="247" t="s">
        <v>1796</v>
      </c>
    </row>
    <row r="117" spans="1:32">
      <c r="A117" s="295">
        <v>108</v>
      </c>
      <c r="B117" s="584" t="s">
        <v>5449</v>
      </c>
      <c r="C117" s="585">
        <v>3</v>
      </c>
      <c r="D117" s="585" t="s">
        <v>5521</v>
      </c>
      <c r="E117" s="585" t="s">
        <v>128</v>
      </c>
      <c r="F117" s="248">
        <v>300</v>
      </c>
      <c r="G117" s="247">
        <v>120</v>
      </c>
      <c r="H117" s="249">
        <v>40</v>
      </c>
      <c r="I117" s="247">
        <v>110</v>
      </c>
      <c r="J117" s="249">
        <v>36.666666666666664</v>
      </c>
      <c r="K117" s="250"/>
      <c r="M117" s="178" t="str">
        <f t="shared" si="8"/>
        <v>K</v>
      </c>
      <c r="N117" s="178" t="str">
        <f t="shared" si="9"/>
        <v>K</v>
      </c>
      <c r="O117" s="203"/>
      <c r="P117" s="184">
        <f t="shared" si="10"/>
        <v>40</v>
      </c>
      <c r="Q117" s="184">
        <f t="shared" si="11"/>
        <v>36.666666666666664</v>
      </c>
      <c r="R117" s="180"/>
      <c r="S117" s="180" t="str">
        <f t="shared" si="12"/>
        <v>BETUL</v>
      </c>
      <c r="T117" s="180" t="str">
        <f t="shared" si="13"/>
        <v>BETUL</v>
      </c>
      <c r="U117" s="180" t="str">
        <f t="shared" si="14"/>
        <v>OKE</v>
      </c>
      <c r="V117" s="180" t="str">
        <f t="shared" si="15"/>
        <v>OKE</v>
      </c>
      <c r="W117" s="340" t="s">
        <v>114</v>
      </c>
      <c r="X117" s="341">
        <v>38</v>
      </c>
      <c r="Y117" s="341" t="s">
        <v>1795</v>
      </c>
      <c r="Z117" s="341" t="s">
        <v>128</v>
      </c>
      <c r="AA117" s="248">
        <v>343</v>
      </c>
      <c r="AB117" s="342">
        <v>197</v>
      </c>
      <c r="AC117" s="342">
        <v>57.4344023323615</v>
      </c>
      <c r="AD117" s="342">
        <v>180</v>
      </c>
      <c r="AE117" s="342">
        <v>52.478134110787202</v>
      </c>
      <c r="AF117" s="247" t="s">
        <v>1796</v>
      </c>
    </row>
    <row r="118" spans="1:32">
      <c r="A118" s="295">
        <v>109</v>
      </c>
      <c r="B118" s="584" t="s">
        <v>5449</v>
      </c>
      <c r="C118" s="585">
        <v>3</v>
      </c>
      <c r="D118" s="585" t="s">
        <v>5522</v>
      </c>
      <c r="E118" s="585" t="s">
        <v>128</v>
      </c>
      <c r="F118" s="248">
        <v>300</v>
      </c>
      <c r="G118" s="247">
        <v>0</v>
      </c>
      <c r="H118" s="249">
        <v>0</v>
      </c>
      <c r="I118" s="247">
        <v>0</v>
      </c>
      <c r="J118" s="249">
        <v>0</v>
      </c>
      <c r="K118" s="250"/>
      <c r="M118" s="178" t="str">
        <f t="shared" si="8"/>
        <v>K</v>
      </c>
      <c r="N118" s="178" t="str">
        <f t="shared" si="9"/>
        <v>K</v>
      </c>
      <c r="O118" s="203"/>
      <c r="P118" s="184">
        <f t="shared" si="10"/>
        <v>0</v>
      </c>
      <c r="Q118" s="184">
        <f t="shared" si="11"/>
        <v>0</v>
      </c>
      <c r="R118" s="180"/>
      <c r="S118" s="180" t="str">
        <f t="shared" si="12"/>
        <v>BETUL</v>
      </c>
      <c r="T118" s="180" t="str">
        <f t="shared" si="13"/>
        <v>BETUL</v>
      </c>
      <c r="U118" s="180" t="str">
        <f t="shared" si="14"/>
        <v>OKE</v>
      </c>
      <c r="V118" s="180" t="str">
        <f t="shared" si="15"/>
        <v>OKE</v>
      </c>
      <c r="W118" s="340" t="s">
        <v>114</v>
      </c>
      <c r="X118" s="341">
        <v>39</v>
      </c>
      <c r="Y118" s="341" t="s">
        <v>1795</v>
      </c>
      <c r="Z118" s="341" t="s">
        <v>128</v>
      </c>
      <c r="AA118" s="248">
        <v>343</v>
      </c>
      <c r="AB118" s="342">
        <v>197</v>
      </c>
      <c r="AC118" s="342">
        <v>57.4344023323615</v>
      </c>
      <c r="AD118" s="342">
        <v>180</v>
      </c>
      <c r="AE118" s="342">
        <v>52.478134110787202</v>
      </c>
      <c r="AF118" s="247" t="s">
        <v>1796</v>
      </c>
    </row>
  </sheetData>
  <mergeCells count="13">
    <mergeCell ref="K7:K9"/>
    <mergeCell ref="G8:H8"/>
    <mergeCell ref="I8:J8"/>
    <mergeCell ref="A3:K3"/>
    <mergeCell ref="A4:K4"/>
    <mergeCell ref="A5:K5"/>
    <mergeCell ref="A7:A9"/>
    <mergeCell ref="B7:B9"/>
    <mergeCell ref="C7:C9"/>
    <mergeCell ref="D7:D9"/>
    <mergeCell ref="E7:E9"/>
    <mergeCell ref="F7:F9"/>
    <mergeCell ref="G7:J7"/>
  </mergeCells>
  <printOptions horizontalCentered="1"/>
  <pageMargins left="0" right="0" top="0" bottom="0" header="0" footer="0"/>
  <pageSetup paperSize="9" scale="69" firstPageNumber="8" orientation="portrait" useFirstPageNumber="1" r:id="rId1"/>
  <headerFooter alignWithMargins="0"/>
  <rowBreaks count="1" manualBreakCount="1">
    <brk id="89" max="10"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8086-6AF9-4B7C-8729-F19CBBD355D6}">
  <sheetPr>
    <tabColor rgb="FF00FF00"/>
  </sheetPr>
  <dimension ref="A3:BT220"/>
  <sheetViews>
    <sheetView view="pageBreakPreview" zoomScale="85" zoomScaleNormal="100" zoomScaleSheetLayoutView="85" workbookViewId="0">
      <selection activeCell="B10" sqref="B10:K88"/>
    </sheetView>
  </sheetViews>
  <sheetFormatPr baseColWidth="10" defaultColWidth="9.1640625" defaultRowHeight="13"/>
  <cols>
    <col min="1" max="1" width="4" customWidth="1"/>
    <col min="2" max="2" width="7.5" customWidth="1"/>
    <col min="3" max="3" width="4.6640625" customWidth="1"/>
    <col min="4" max="4" width="13.1640625" customWidth="1"/>
    <col min="5" max="5" width="6.33203125" customWidth="1"/>
    <col min="6" max="6" width="5.1640625" customWidth="1"/>
    <col min="7" max="7" width="5.5" customWidth="1"/>
    <col min="8" max="8" width="4.5" customWidth="1"/>
    <col min="9" max="9" width="5.5" customWidth="1"/>
    <col min="10" max="10" width="4.6640625" customWidth="1"/>
    <col min="11" max="11" width="60.33203125" customWidth="1"/>
    <col min="13" max="13" width="3.5" customWidth="1"/>
    <col min="14" max="14" width="2.5" customWidth="1"/>
    <col min="15" max="15" width="1.5" customWidth="1"/>
    <col min="16" max="16" width="4.33203125" customWidth="1"/>
    <col min="17" max="17" width="4.6640625" customWidth="1"/>
    <col min="18" max="18" width="2.33203125" customWidth="1"/>
    <col min="19" max="19" width="6.6640625" customWidth="1"/>
    <col min="20" max="20" width="8.1640625" customWidth="1"/>
    <col min="21" max="21" width="13.1640625" customWidth="1"/>
    <col min="22" max="22" width="13.6640625" customWidth="1"/>
  </cols>
  <sheetData>
    <row r="3" spans="1:72" ht="18">
      <c r="A3" s="962" t="s">
        <v>626</v>
      </c>
      <c r="B3" s="962"/>
      <c r="C3" s="962"/>
      <c r="D3" s="962"/>
      <c r="E3" s="962"/>
      <c r="F3" s="962"/>
      <c r="G3" s="962"/>
      <c r="H3" s="962"/>
      <c r="I3" s="962"/>
      <c r="J3" s="962"/>
      <c r="K3" s="962"/>
    </row>
    <row r="4" spans="1:72" ht="18">
      <c r="A4" s="962" t="s">
        <v>4358</v>
      </c>
      <c r="B4" s="962"/>
      <c r="C4" s="962"/>
      <c r="D4" s="962"/>
      <c r="E4" s="962"/>
      <c r="F4" s="962"/>
      <c r="G4" s="962"/>
      <c r="H4" s="962"/>
      <c r="I4" s="962"/>
      <c r="J4" s="962"/>
      <c r="K4" s="962"/>
      <c r="L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row>
    <row r="5" spans="1:72" ht="18">
      <c r="A5" s="963" t="s">
        <v>6412</v>
      </c>
      <c r="B5" s="962"/>
      <c r="C5" s="962"/>
      <c r="D5" s="962"/>
      <c r="E5" s="962"/>
      <c r="F5" s="962"/>
      <c r="G5" s="962"/>
      <c r="H5" s="962"/>
      <c r="I5" s="962"/>
      <c r="J5" s="962"/>
      <c r="K5" s="962"/>
      <c r="L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row>
    <row r="6" spans="1:72" ht="14" thickBot="1">
      <c r="A6" s="960"/>
      <c r="B6" s="1043"/>
      <c r="C6" s="960"/>
      <c r="D6" s="960"/>
      <c r="E6" s="1043"/>
      <c r="F6" s="1043"/>
      <c r="G6" s="960"/>
      <c r="H6" s="960"/>
      <c r="I6" s="960"/>
      <c r="J6" s="960"/>
      <c r="K6" s="1043"/>
    </row>
    <row r="7" spans="1:72" ht="14" thickTop="1">
      <c r="A7" s="980" t="s">
        <v>122</v>
      </c>
      <c r="B7" s="975" t="s">
        <v>6</v>
      </c>
      <c r="C7" s="975" t="s">
        <v>7</v>
      </c>
      <c r="D7" s="975" t="s">
        <v>123</v>
      </c>
      <c r="E7" s="975" t="s">
        <v>124</v>
      </c>
      <c r="F7" s="990" t="s">
        <v>125</v>
      </c>
      <c r="G7" s="980" t="str">
        <f>' PENY 80%  PRINT'!H9</f>
        <v>April</v>
      </c>
      <c r="H7" s="975"/>
      <c r="I7" s="975"/>
      <c r="J7" s="981"/>
      <c r="K7" s="951" t="s">
        <v>126</v>
      </c>
    </row>
    <row r="8" spans="1:72">
      <c r="A8" s="1025"/>
      <c r="B8" s="947"/>
      <c r="C8" s="947"/>
      <c r="D8" s="947"/>
      <c r="E8" s="947"/>
      <c r="F8" s="1038"/>
      <c r="G8" s="1025" t="s">
        <v>12</v>
      </c>
      <c r="H8" s="947"/>
      <c r="I8" s="947" t="s">
        <v>13</v>
      </c>
      <c r="J8" s="982"/>
      <c r="K8" s="952"/>
    </row>
    <row r="9" spans="1:72">
      <c r="A9" s="1034"/>
      <c r="B9" s="965"/>
      <c r="C9" s="965"/>
      <c r="D9" s="965"/>
      <c r="E9" s="965"/>
      <c r="F9" s="1038"/>
      <c r="G9" s="552" t="s">
        <v>15</v>
      </c>
      <c r="H9" s="532" t="s">
        <v>16</v>
      </c>
      <c r="I9" s="553" t="s">
        <v>15</v>
      </c>
      <c r="J9" s="268" t="s">
        <v>16</v>
      </c>
      <c r="K9" s="953"/>
    </row>
    <row r="10" spans="1:72">
      <c r="A10" s="279">
        <v>1</v>
      </c>
      <c r="B10" s="584" t="s">
        <v>89</v>
      </c>
      <c r="C10" s="585">
        <v>1</v>
      </c>
      <c r="D10" s="585" t="s">
        <v>4403</v>
      </c>
      <c r="E10" s="585" t="s">
        <v>131</v>
      </c>
      <c r="F10" s="248">
        <v>320</v>
      </c>
      <c r="G10" s="247">
        <v>192</v>
      </c>
      <c r="H10" s="249">
        <v>60</v>
      </c>
      <c r="I10" s="247">
        <v>210</v>
      </c>
      <c r="J10" s="249">
        <v>65.625</v>
      </c>
      <c r="K10" s="250" t="s">
        <v>4404</v>
      </c>
      <c r="M10" s="178" t="str">
        <f t="shared" ref="M10:M73" si="0">IF(H10&gt;=80,"B","K")</f>
        <v>K</v>
      </c>
      <c r="N10" s="178" t="str">
        <f t="shared" ref="N10:N73" si="1">IF(J10&gt;=80,"B","K")</f>
        <v>K</v>
      </c>
      <c r="O10" s="178"/>
      <c r="P10" s="184">
        <f t="shared" ref="P10:P73" si="2">(G10/F10)*100</f>
        <v>60</v>
      </c>
      <c r="Q10" s="184">
        <f t="shared" ref="Q10:Q73" si="3">(I10/F10)*100</f>
        <v>65.625</v>
      </c>
      <c r="R10" s="180"/>
      <c r="S10" s="180" t="str">
        <f t="shared" ref="S10:S73" si="4">IF(P10=H10,"BETUL","salah")</f>
        <v>BETUL</v>
      </c>
      <c r="T10" s="180" t="str">
        <f t="shared" ref="T10:T73" si="5">IF(Q10=J10,"BETUL","salah")</f>
        <v>BETUL</v>
      </c>
      <c r="U10" s="180" t="str">
        <f t="shared" ref="U10:U73" si="6">IF(H10&gt;100,"CEK KEMBALI","OKE")</f>
        <v>OKE</v>
      </c>
      <c r="V10" s="180" t="str">
        <f t="shared" ref="V10:V73" si="7">IF(J10&gt;100,"CEK KEMBALI","OKE")</f>
        <v>OKE</v>
      </c>
      <c r="X10" s="343" t="s">
        <v>115</v>
      </c>
      <c r="Y10" s="344">
        <v>2</v>
      </c>
      <c r="Z10" s="344" t="s">
        <v>4359</v>
      </c>
      <c r="AA10" s="344" t="s">
        <v>128</v>
      </c>
      <c r="AB10" s="248">
        <v>320</v>
      </c>
      <c r="AC10" s="345">
        <v>54</v>
      </c>
      <c r="AD10" s="345">
        <v>16.875</v>
      </c>
      <c r="AE10" s="345">
        <v>48</v>
      </c>
      <c r="AF10" s="345">
        <v>15</v>
      </c>
      <c r="AG10" s="247" t="s">
        <v>4360</v>
      </c>
    </row>
    <row r="11" spans="1:72">
      <c r="A11" s="279">
        <v>2</v>
      </c>
      <c r="B11" s="584" t="s">
        <v>115</v>
      </c>
      <c r="C11" s="585">
        <v>2</v>
      </c>
      <c r="D11" s="585" t="s">
        <v>4359</v>
      </c>
      <c r="E11" s="585" t="s">
        <v>128</v>
      </c>
      <c r="F11" s="248">
        <v>320</v>
      </c>
      <c r="G11" s="247">
        <v>45</v>
      </c>
      <c r="H11" s="249">
        <v>14.0625</v>
      </c>
      <c r="I11" s="247">
        <v>45</v>
      </c>
      <c r="J11" s="249">
        <v>14.0625</v>
      </c>
      <c r="K11" s="250" t="s">
        <v>4360</v>
      </c>
      <c r="M11" s="178" t="str">
        <f t="shared" si="0"/>
        <v>K</v>
      </c>
      <c r="N11" s="178" t="str">
        <f t="shared" si="1"/>
        <v>K</v>
      </c>
      <c r="O11" s="178"/>
      <c r="P11" s="184">
        <f t="shared" si="2"/>
        <v>14.0625</v>
      </c>
      <c r="Q11" s="184">
        <f t="shared" si="3"/>
        <v>14.0625</v>
      </c>
      <c r="R11" s="180"/>
      <c r="S11" s="180" t="str">
        <f t="shared" si="4"/>
        <v>BETUL</v>
      </c>
      <c r="T11" s="180" t="str">
        <f t="shared" si="5"/>
        <v>BETUL</v>
      </c>
      <c r="U11" s="180" t="str">
        <f t="shared" si="6"/>
        <v>OKE</v>
      </c>
      <c r="V11" s="180" t="str">
        <f t="shared" si="7"/>
        <v>OKE</v>
      </c>
      <c r="X11" s="343" t="s">
        <v>115</v>
      </c>
      <c r="Y11" s="344">
        <v>2</v>
      </c>
      <c r="Z11" s="344" t="s">
        <v>4361</v>
      </c>
      <c r="AA11" s="344" t="s">
        <v>131</v>
      </c>
      <c r="AB11" s="248">
        <v>320</v>
      </c>
      <c r="AC11" s="345">
        <v>97</v>
      </c>
      <c r="AD11" s="345">
        <v>30.3125</v>
      </c>
      <c r="AE11" s="345">
        <v>102</v>
      </c>
      <c r="AF11" s="345">
        <v>31.875</v>
      </c>
      <c r="AG11" s="247" t="s">
        <v>4362</v>
      </c>
    </row>
    <row r="12" spans="1:72">
      <c r="A12" s="279">
        <v>3</v>
      </c>
      <c r="B12" s="584" t="s">
        <v>115</v>
      </c>
      <c r="C12" s="585">
        <v>2</v>
      </c>
      <c r="D12" s="585" t="s">
        <v>4361</v>
      </c>
      <c r="E12" s="585" t="s">
        <v>131</v>
      </c>
      <c r="F12" s="248">
        <v>320</v>
      </c>
      <c r="G12" s="247">
        <v>106</v>
      </c>
      <c r="H12" s="249">
        <v>33.125</v>
      </c>
      <c r="I12" s="247">
        <v>101</v>
      </c>
      <c r="J12" s="249">
        <v>31.5625</v>
      </c>
      <c r="K12" s="250" t="s">
        <v>4362</v>
      </c>
      <c r="M12" s="178" t="str">
        <f t="shared" si="0"/>
        <v>K</v>
      </c>
      <c r="N12" s="178" t="str">
        <f t="shared" si="1"/>
        <v>K</v>
      </c>
      <c r="O12" s="178"/>
      <c r="P12" s="184">
        <f t="shared" si="2"/>
        <v>33.125</v>
      </c>
      <c r="Q12" s="184">
        <f t="shared" si="3"/>
        <v>31.5625</v>
      </c>
      <c r="R12" s="180"/>
      <c r="S12" s="180" t="str">
        <f t="shared" si="4"/>
        <v>BETUL</v>
      </c>
      <c r="T12" s="180" t="str">
        <f t="shared" si="5"/>
        <v>BETUL</v>
      </c>
      <c r="U12" s="180" t="str">
        <f t="shared" si="6"/>
        <v>OKE</v>
      </c>
      <c r="V12" s="180" t="str">
        <f t="shared" si="7"/>
        <v>OKE</v>
      </c>
      <c r="X12" s="343" t="s">
        <v>115</v>
      </c>
      <c r="Y12" s="344">
        <v>2</v>
      </c>
      <c r="Z12" s="344" t="s">
        <v>4363</v>
      </c>
      <c r="AA12" s="344" t="s">
        <v>131</v>
      </c>
      <c r="AB12" s="248">
        <v>320</v>
      </c>
      <c r="AC12" s="345">
        <v>54</v>
      </c>
      <c r="AD12" s="345">
        <v>16.875</v>
      </c>
      <c r="AE12" s="345">
        <v>49</v>
      </c>
      <c r="AF12" s="345">
        <v>15.3125</v>
      </c>
      <c r="AG12" s="247" t="s">
        <v>4364</v>
      </c>
    </row>
    <row r="13" spans="1:72">
      <c r="A13" s="279">
        <v>4</v>
      </c>
      <c r="B13" s="584" t="s">
        <v>115</v>
      </c>
      <c r="C13" s="585">
        <v>2</v>
      </c>
      <c r="D13" s="585" t="s">
        <v>4363</v>
      </c>
      <c r="E13" s="585" t="s">
        <v>131</v>
      </c>
      <c r="F13" s="248">
        <v>320</v>
      </c>
      <c r="G13" s="247">
        <v>165</v>
      </c>
      <c r="H13" s="249">
        <v>51.5625</v>
      </c>
      <c r="I13" s="247">
        <v>166</v>
      </c>
      <c r="J13" s="249">
        <v>51.875000000000007</v>
      </c>
      <c r="K13" s="250" t="s">
        <v>4364</v>
      </c>
      <c r="M13" s="178" t="str">
        <f t="shared" si="0"/>
        <v>K</v>
      </c>
      <c r="N13" s="178" t="str">
        <f t="shared" si="1"/>
        <v>K</v>
      </c>
      <c r="O13" s="178"/>
      <c r="P13" s="184">
        <f t="shared" si="2"/>
        <v>51.5625</v>
      </c>
      <c r="Q13" s="184">
        <f t="shared" si="3"/>
        <v>51.875000000000007</v>
      </c>
      <c r="R13" s="180"/>
      <c r="S13" s="180" t="str">
        <f t="shared" si="4"/>
        <v>BETUL</v>
      </c>
      <c r="T13" s="180" t="str">
        <f t="shared" si="5"/>
        <v>BETUL</v>
      </c>
      <c r="U13" s="180" t="str">
        <f t="shared" si="6"/>
        <v>OKE</v>
      </c>
      <c r="V13" s="180" t="str">
        <f t="shared" si="7"/>
        <v>OKE</v>
      </c>
      <c r="X13" s="343" t="s">
        <v>115</v>
      </c>
      <c r="Y13" s="344">
        <v>2</v>
      </c>
      <c r="Z13" s="344" t="s">
        <v>361</v>
      </c>
      <c r="AA13" s="344" t="s">
        <v>131</v>
      </c>
      <c r="AB13" s="248">
        <v>320</v>
      </c>
      <c r="AC13" s="345">
        <v>167</v>
      </c>
      <c r="AD13" s="345">
        <v>52.1875</v>
      </c>
      <c r="AE13" s="345">
        <v>201</v>
      </c>
      <c r="AF13" s="345">
        <v>62.8125</v>
      </c>
      <c r="AG13" s="247" t="s">
        <v>362</v>
      </c>
    </row>
    <row r="14" spans="1:72">
      <c r="A14" s="279">
        <v>5</v>
      </c>
      <c r="B14" s="584" t="s">
        <v>115</v>
      </c>
      <c r="C14" s="585">
        <v>2</v>
      </c>
      <c r="D14" s="585" t="s">
        <v>361</v>
      </c>
      <c r="E14" s="585" t="s">
        <v>131</v>
      </c>
      <c r="F14" s="248">
        <v>320</v>
      </c>
      <c r="G14" s="247">
        <v>189</v>
      </c>
      <c r="H14" s="249">
        <v>59.062499999999993</v>
      </c>
      <c r="I14" s="247">
        <v>188</v>
      </c>
      <c r="J14" s="249">
        <v>58.75</v>
      </c>
      <c r="K14" s="250" t="s">
        <v>362</v>
      </c>
      <c r="M14" s="178" t="str">
        <f t="shared" si="0"/>
        <v>K</v>
      </c>
      <c r="N14" s="178" t="str">
        <f t="shared" si="1"/>
        <v>K</v>
      </c>
      <c r="O14" s="178"/>
      <c r="P14" s="184">
        <f t="shared" si="2"/>
        <v>59.062499999999993</v>
      </c>
      <c r="Q14" s="184">
        <f t="shared" si="3"/>
        <v>58.75</v>
      </c>
      <c r="R14" s="180"/>
      <c r="S14" s="180" t="str">
        <f t="shared" si="4"/>
        <v>BETUL</v>
      </c>
      <c r="T14" s="180" t="str">
        <f t="shared" si="5"/>
        <v>BETUL</v>
      </c>
      <c r="U14" s="180" t="str">
        <f t="shared" si="6"/>
        <v>OKE</v>
      </c>
      <c r="V14" s="180" t="str">
        <f t="shared" si="7"/>
        <v>OKE</v>
      </c>
      <c r="X14" s="343" t="s">
        <v>115</v>
      </c>
      <c r="Y14" s="344">
        <v>2</v>
      </c>
      <c r="Z14" s="344" t="s">
        <v>4365</v>
      </c>
      <c r="AA14" s="344" t="s">
        <v>131</v>
      </c>
      <c r="AB14" s="248">
        <v>320</v>
      </c>
      <c r="AC14" s="345">
        <v>92</v>
      </c>
      <c r="AD14" s="345">
        <v>28.75</v>
      </c>
      <c r="AE14" s="345">
        <v>106</v>
      </c>
      <c r="AF14" s="345">
        <v>33.125</v>
      </c>
      <c r="AG14" s="247" t="s">
        <v>4366</v>
      </c>
    </row>
    <row r="15" spans="1:72">
      <c r="A15" s="279">
        <v>6</v>
      </c>
      <c r="B15" s="584" t="s">
        <v>115</v>
      </c>
      <c r="C15" s="585">
        <v>2</v>
      </c>
      <c r="D15" s="585" t="s">
        <v>4365</v>
      </c>
      <c r="E15" s="585" t="s">
        <v>131</v>
      </c>
      <c r="F15" s="248">
        <v>320</v>
      </c>
      <c r="G15" s="247">
        <v>139</v>
      </c>
      <c r="H15" s="249">
        <v>43.4375</v>
      </c>
      <c r="I15" s="247">
        <v>139</v>
      </c>
      <c r="J15" s="249">
        <v>43.4375</v>
      </c>
      <c r="K15" s="250" t="s">
        <v>4366</v>
      </c>
      <c r="M15" s="178" t="str">
        <f t="shared" si="0"/>
        <v>K</v>
      </c>
      <c r="N15" s="178" t="str">
        <f t="shared" si="1"/>
        <v>K</v>
      </c>
      <c r="O15" s="178"/>
      <c r="P15" s="184">
        <f t="shared" si="2"/>
        <v>43.4375</v>
      </c>
      <c r="Q15" s="184">
        <f t="shared" si="3"/>
        <v>43.4375</v>
      </c>
      <c r="R15" s="180"/>
      <c r="S15" s="180" t="str">
        <f t="shared" si="4"/>
        <v>BETUL</v>
      </c>
      <c r="T15" s="180" t="str">
        <f t="shared" si="5"/>
        <v>BETUL</v>
      </c>
      <c r="U15" s="180" t="str">
        <f t="shared" si="6"/>
        <v>OKE</v>
      </c>
      <c r="V15" s="180" t="str">
        <f t="shared" si="7"/>
        <v>OKE</v>
      </c>
      <c r="X15" s="343" t="s">
        <v>115</v>
      </c>
      <c r="Y15" s="344">
        <v>4</v>
      </c>
      <c r="Z15" s="344" t="s">
        <v>4367</v>
      </c>
      <c r="AA15" s="344" t="s">
        <v>131</v>
      </c>
      <c r="AB15" s="248">
        <v>320</v>
      </c>
      <c r="AC15" s="345">
        <v>103</v>
      </c>
      <c r="AD15" s="345">
        <v>32.1875</v>
      </c>
      <c r="AE15" s="345">
        <v>113</v>
      </c>
      <c r="AF15" s="345">
        <v>35.3125</v>
      </c>
      <c r="AG15" s="247" t="s">
        <v>4368</v>
      </c>
    </row>
    <row r="16" spans="1:72">
      <c r="A16" s="279">
        <v>7</v>
      </c>
      <c r="B16" s="584" t="s">
        <v>115</v>
      </c>
      <c r="C16" s="585">
        <v>3</v>
      </c>
      <c r="D16" s="585" t="s">
        <v>5501</v>
      </c>
      <c r="E16" s="585" t="s">
        <v>131</v>
      </c>
      <c r="F16" s="248">
        <v>320</v>
      </c>
      <c r="G16" s="247">
        <v>137</v>
      </c>
      <c r="H16" s="249">
        <v>42.8125</v>
      </c>
      <c r="I16" s="247">
        <v>143</v>
      </c>
      <c r="J16" s="249">
        <v>44.6875</v>
      </c>
      <c r="K16" s="250" t="s">
        <v>4374</v>
      </c>
      <c r="M16" s="178" t="str">
        <f t="shared" si="0"/>
        <v>K</v>
      </c>
      <c r="N16" s="178" t="str">
        <f t="shared" si="1"/>
        <v>K</v>
      </c>
      <c r="O16" s="178"/>
      <c r="P16" s="184">
        <f t="shared" si="2"/>
        <v>42.8125</v>
      </c>
      <c r="Q16" s="184">
        <f t="shared" si="3"/>
        <v>44.6875</v>
      </c>
      <c r="R16" s="180"/>
      <c r="S16" s="180" t="str">
        <f t="shared" si="4"/>
        <v>BETUL</v>
      </c>
      <c r="T16" s="180" t="str">
        <f t="shared" si="5"/>
        <v>BETUL</v>
      </c>
      <c r="U16" s="180" t="str">
        <f t="shared" si="6"/>
        <v>OKE</v>
      </c>
      <c r="V16" s="180" t="str">
        <f t="shared" si="7"/>
        <v>OKE</v>
      </c>
      <c r="X16" s="343" t="s">
        <v>115</v>
      </c>
      <c r="Y16" s="344">
        <v>4</v>
      </c>
      <c r="Z16" s="344" t="s">
        <v>4369</v>
      </c>
      <c r="AA16" s="344" t="s">
        <v>131</v>
      </c>
      <c r="AB16" s="248">
        <v>320</v>
      </c>
      <c r="AC16" s="345">
        <v>85</v>
      </c>
      <c r="AD16" s="345">
        <v>26.5625</v>
      </c>
      <c r="AE16" s="345">
        <v>106</v>
      </c>
      <c r="AF16" s="345">
        <v>33.125</v>
      </c>
      <c r="AG16" s="247" t="s">
        <v>4370</v>
      </c>
    </row>
    <row r="17" spans="1:33">
      <c r="A17" s="279">
        <v>8</v>
      </c>
      <c r="B17" s="584" t="s">
        <v>115</v>
      </c>
      <c r="C17" s="585">
        <v>3</v>
      </c>
      <c r="D17" s="585" t="s">
        <v>4375</v>
      </c>
      <c r="E17" s="585" t="s">
        <v>131</v>
      </c>
      <c r="F17" s="248">
        <v>320</v>
      </c>
      <c r="G17" s="247">
        <v>137</v>
      </c>
      <c r="H17" s="249">
        <v>42.8125</v>
      </c>
      <c r="I17" s="247">
        <v>137</v>
      </c>
      <c r="J17" s="249">
        <v>42.8125</v>
      </c>
      <c r="K17" s="250" t="s">
        <v>4376</v>
      </c>
      <c r="M17" s="178" t="str">
        <f t="shared" si="0"/>
        <v>K</v>
      </c>
      <c r="N17" s="178" t="str">
        <f t="shared" si="1"/>
        <v>K</v>
      </c>
      <c r="O17" s="178"/>
      <c r="P17" s="184">
        <f t="shared" si="2"/>
        <v>42.8125</v>
      </c>
      <c r="Q17" s="184">
        <f t="shared" si="3"/>
        <v>42.8125</v>
      </c>
      <c r="R17" s="180"/>
      <c r="S17" s="180" t="str">
        <f t="shared" si="4"/>
        <v>BETUL</v>
      </c>
      <c r="T17" s="180" t="str">
        <f t="shared" si="5"/>
        <v>BETUL</v>
      </c>
      <c r="U17" s="180" t="str">
        <f t="shared" si="6"/>
        <v>OKE</v>
      </c>
      <c r="V17" s="180" t="str">
        <f t="shared" si="7"/>
        <v>OKE</v>
      </c>
      <c r="X17" s="343" t="s">
        <v>115</v>
      </c>
      <c r="Y17" s="344">
        <v>4</v>
      </c>
      <c r="Z17" s="344" t="s">
        <v>4371</v>
      </c>
      <c r="AA17" s="344" t="s">
        <v>131</v>
      </c>
      <c r="AB17" s="248">
        <v>320</v>
      </c>
      <c r="AC17" s="345">
        <v>164</v>
      </c>
      <c r="AD17" s="345">
        <v>51.25</v>
      </c>
      <c r="AE17" s="345">
        <v>176</v>
      </c>
      <c r="AF17" s="345">
        <v>55</v>
      </c>
      <c r="AG17" s="247" t="s">
        <v>4372</v>
      </c>
    </row>
    <row r="18" spans="1:33" ht="14">
      <c r="A18" s="279">
        <v>9</v>
      </c>
      <c r="B18" s="584" t="s">
        <v>115</v>
      </c>
      <c r="C18" s="585">
        <v>3</v>
      </c>
      <c r="D18" s="585" t="s">
        <v>4377</v>
      </c>
      <c r="E18" s="585" t="s">
        <v>131</v>
      </c>
      <c r="F18" s="248">
        <v>320</v>
      </c>
      <c r="G18" s="247">
        <v>201</v>
      </c>
      <c r="H18" s="249">
        <v>62.812500000000007</v>
      </c>
      <c r="I18" s="247">
        <v>272</v>
      </c>
      <c r="J18" s="249">
        <v>85</v>
      </c>
      <c r="K18" s="587" t="s">
        <v>4378</v>
      </c>
      <c r="M18" s="178" t="str">
        <f t="shared" si="0"/>
        <v>K</v>
      </c>
      <c r="N18" s="178" t="str">
        <f t="shared" si="1"/>
        <v>B</v>
      </c>
      <c r="O18" s="178"/>
      <c r="P18" s="184">
        <f t="shared" si="2"/>
        <v>62.812500000000007</v>
      </c>
      <c r="Q18" s="184">
        <f t="shared" si="3"/>
        <v>85</v>
      </c>
      <c r="R18" s="180"/>
      <c r="S18" s="180" t="str">
        <f t="shared" si="4"/>
        <v>BETUL</v>
      </c>
      <c r="T18" s="180" t="str">
        <f t="shared" si="5"/>
        <v>BETUL</v>
      </c>
      <c r="U18" s="180" t="str">
        <f t="shared" si="6"/>
        <v>OKE</v>
      </c>
      <c r="V18" s="180" t="str">
        <f t="shared" si="7"/>
        <v>OKE</v>
      </c>
      <c r="X18" s="343" t="s">
        <v>115</v>
      </c>
      <c r="Y18" s="344">
        <v>3</v>
      </c>
      <c r="Z18" s="344" t="s">
        <v>4373</v>
      </c>
      <c r="AA18" s="344" t="s">
        <v>131</v>
      </c>
      <c r="AB18" s="248">
        <v>320</v>
      </c>
      <c r="AC18" s="345">
        <v>130</v>
      </c>
      <c r="AD18" s="345">
        <v>40.625</v>
      </c>
      <c r="AE18" s="345">
        <v>147</v>
      </c>
      <c r="AF18" s="345">
        <v>45.9375</v>
      </c>
      <c r="AG18" s="247" t="s">
        <v>4374</v>
      </c>
    </row>
    <row r="19" spans="1:33" ht="14">
      <c r="A19" s="279">
        <v>10</v>
      </c>
      <c r="B19" s="584" t="s">
        <v>115</v>
      </c>
      <c r="C19" s="585">
        <v>4</v>
      </c>
      <c r="D19" s="585" t="s">
        <v>4367</v>
      </c>
      <c r="E19" s="585" t="s">
        <v>131</v>
      </c>
      <c r="F19" s="248">
        <v>320</v>
      </c>
      <c r="G19" s="247">
        <v>131</v>
      </c>
      <c r="H19" s="249">
        <v>40.9375</v>
      </c>
      <c r="I19" s="247">
        <v>122</v>
      </c>
      <c r="J19" s="249">
        <v>38.125</v>
      </c>
      <c r="K19" s="587" t="s">
        <v>4368</v>
      </c>
      <c r="M19" s="178" t="str">
        <f t="shared" si="0"/>
        <v>K</v>
      </c>
      <c r="N19" s="178" t="str">
        <f t="shared" si="1"/>
        <v>K</v>
      </c>
      <c r="O19" s="178"/>
      <c r="P19" s="184">
        <f t="shared" si="2"/>
        <v>40.9375</v>
      </c>
      <c r="Q19" s="184">
        <f t="shared" si="3"/>
        <v>38.125</v>
      </c>
      <c r="R19" s="180"/>
      <c r="S19" s="180" t="str">
        <f t="shared" si="4"/>
        <v>BETUL</v>
      </c>
      <c r="T19" s="180" t="str">
        <f t="shared" si="5"/>
        <v>BETUL</v>
      </c>
      <c r="U19" s="180" t="str">
        <f t="shared" si="6"/>
        <v>OKE</v>
      </c>
      <c r="V19" s="180" t="str">
        <f t="shared" si="7"/>
        <v>OKE</v>
      </c>
      <c r="X19" s="343" t="s">
        <v>115</v>
      </c>
      <c r="Y19" s="344">
        <v>3</v>
      </c>
      <c r="Z19" s="344" t="s">
        <v>4375</v>
      </c>
      <c r="AA19" s="344" t="s">
        <v>131</v>
      </c>
      <c r="AB19" s="248">
        <v>320</v>
      </c>
      <c r="AC19" s="345">
        <v>106</v>
      </c>
      <c r="AD19" s="345">
        <v>33.125</v>
      </c>
      <c r="AE19" s="345">
        <v>126</v>
      </c>
      <c r="AF19" s="345">
        <v>39.375</v>
      </c>
      <c r="AG19" s="247" t="s">
        <v>4376</v>
      </c>
    </row>
    <row r="20" spans="1:33">
      <c r="A20" s="279">
        <v>11</v>
      </c>
      <c r="B20" s="584" t="s">
        <v>115</v>
      </c>
      <c r="C20" s="585">
        <v>4</v>
      </c>
      <c r="D20" s="585" t="s">
        <v>4369</v>
      </c>
      <c r="E20" s="585" t="s">
        <v>131</v>
      </c>
      <c r="F20" s="248">
        <v>320</v>
      </c>
      <c r="G20" s="247">
        <v>112</v>
      </c>
      <c r="H20" s="249">
        <v>35</v>
      </c>
      <c r="I20" s="247">
        <v>118</v>
      </c>
      <c r="J20" s="249">
        <v>36.875</v>
      </c>
      <c r="K20" s="250" t="s">
        <v>4370</v>
      </c>
      <c r="M20" s="178" t="str">
        <f t="shared" si="0"/>
        <v>K</v>
      </c>
      <c r="N20" s="178" t="str">
        <f t="shared" si="1"/>
        <v>K</v>
      </c>
      <c r="O20" s="178"/>
      <c r="P20" s="184">
        <f t="shared" si="2"/>
        <v>35</v>
      </c>
      <c r="Q20" s="184">
        <f t="shared" si="3"/>
        <v>36.875</v>
      </c>
      <c r="R20" s="180"/>
      <c r="S20" s="180" t="str">
        <f t="shared" si="4"/>
        <v>BETUL</v>
      </c>
      <c r="T20" s="180" t="str">
        <f t="shared" si="5"/>
        <v>BETUL</v>
      </c>
      <c r="U20" s="180" t="str">
        <f t="shared" si="6"/>
        <v>OKE</v>
      </c>
      <c r="V20" s="180" t="str">
        <f t="shared" si="7"/>
        <v>OKE</v>
      </c>
      <c r="X20" s="343" t="s">
        <v>115</v>
      </c>
      <c r="Y20" s="344">
        <v>3</v>
      </c>
      <c r="Z20" s="344" t="s">
        <v>4377</v>
      </c>
      <c r="AA20" s="344" t="s">
        <v>131</v>
      </c>
      <c r="AB20" s="248">
        <v>320</v>
      </c>
      <c r="AC20" s="345">
        <v>139</v>
      </c>
      <c r="AD20" s="345">
        <v>43.4375</v>
      </c>
      <c r="AE20" s="345">
        <v>182</v>
      </c>
      <c r="AF20" s="345">
        <v>56.875</v>
      </c>
      <c r="AG20" s="247" t="s">
        <v>4378</v>
      </c>
    </row>
    <row r="21" spans="1:33">
      <c r="A21" s="279">
        <v>12</v>
      </c>
      <c r="B21" s="584" t="s">
        <v>115</v>
      </c>
      <c r="C21" s="585">
        <v>4</v>
      </c>
      <c r="D21" s="585" t="s">
        <v>4371</v>
      </c>
      <c r="E21" s="585" t="s">
        <v>131</v>
      </c>
      <c r="F21" s="248">
        <v>320</v>
      </c>
      <c r="G21" s="247">
        <v>180</v>
      </c>
      <c r="H21" s="249">
        <v>56.25</v>
      </c>
      <c r="I21" s="247">
        <v>206</v>
      </c>
      <c r="J21" s="249">
        <v>64.375</v>
      </c>
      <c r="K21" s="250" t="s">
        <v>4372</v>
      </c>
      <c r="M21" s="178" t="str">
        <f t="shared" si="0"/>
        <v>K</v>
      </c>
      <c r="N21" s="178" t="str">
        <f t="shared" si="1"/>
        <v>K</v>
      </c>
      <c r="O21" s="178"/>
      <c r="P21" s="184">
        <f t="shared" si="2"/>
        <v>56.25</v>
      </c>
      <c r="Q21" s="184">
        <f t="shared" si="3"/>
        <v>64.375</v>
      </c>
      <c r="R21" s="180"/>
      <c r="S21" s="180" t="str">
        <f t="shared" si="4"/>
        <v>BETUL</v>
      </c>
      <c r="T21" s="180" t="str">
        <f t="shared" si="5"/>
        <v>BETUL</v>
      </c>
      <c r="U21" s="180" t="str">
        <f t="shared" si="6"/>
        <v>OKE</v>
      </c>
      <c r="V21" s="180" t="str">
        <f t="shared" si="7"/>
        <v>OKE</v>
      </c>
      <c r="X21" s="343" t="s">
        <v>116</v>
      </c>
      <c r="Y21" s="344">
        <v>1</v>
      </c>
      <c r="Z21" s="344" t="s">
        <v>4381</v>
      </c>
      <c r="AA21" s="344" t="s">
        <v>131</v>
      </c>
      <c r="AB21" s="248">
        <v>320</v>
      </c>
      <c r="AC21" s="345">
        <v>84</v>
      </c>
      <c r="AD21" s="345">
        <v>26.25</v>
      </c>
      <c r="AE21" s="345">
        <v>70</v>
      </c>
      <c r="AF21" s="345">
        <v>21.875</v>
      </c>
      <c r="AG21" s="247" t="s">
        <v>4382</v>
      </c>
    </row>
    <row r="22" spans="1:33">
      <c r="A22" s="279">
        <v>13</v>
      </c>
      <c r="B22" s="584" t="s">
        <v>115</v>
      </c>
      <c r="C22" s="585">
        <v>4</v>
      </c>
      <c r="D22" s="585" t="s">
        <v>4379</v>
      </c>
      <c r="E22" s="585" t="s">
        <v>128</v>
      </c>
      <c r="F22" s="248">
        <v>433</v>
      </c>
      <c r="G22" s="247">
        <v>32</v>
      </c>
      <c r="H22" s="249">
        <v>7.3903002309468819</v>
      </c>
      <c r="I22" s="247">
        <v>31</v>
      </c>
      <c r="J22" s="249">
        <v>7.1593533487297929</v>
      </c>
      <c r="K22" s="250" t="s">
        <v>4380</v>
      </c>
      <c r="M22" s="178" t="str">
        <f t="shared" si="0"/>
        <v>K</v>
      </c>
      <c r="N22" s="178" t="str">
        <f t="shared" si="1"/>
        <v>K</v>
      </c>
      <c r="O22" s="178"/>
      <c r="P22" s="184">
        <f t="shared" si="2"/>
        <v>7.3903002309468819</v>
      </c>
      <c r="Q22" s="184">
        <f t="shared" si="3"/>
        <v>7.1593533487297929</v>
      </c>
      <c r="R22" s="180"/>
      <c r="S22" s="180" t="str">
        <f t="shared" si="4"/>
        <v>BETUL</v>
      </c>
      <c r="T22" s="180" t="str">
        <f t="shared" si="5"/>
        <v>BETUL</v>
      </c>
      <c r="U22" s="180" t="str">
        <f t="shared" si="6"/>
        <v>OKE</v>
      </c>
      <c r="V22" s="180" t="str">
        <f t="shared" si="7"/>
        <v>OKE</v>
      </c>
      <c r="X22" s="343" t="s">
        <v>116</v>
      </c>
      <c r="Y22" s="344">
        <v>1</v>
      </c>
      <c r="Z22" s="344" t="s">
        <v>4383</v>
      </c>
      <c r="AA22" s="344" t="s">
        <v>131</v>
      </c>
      <c r="AB22" s="248">
        <v>320</v>
      </c>
      <c r="AC22" s="345">
        <v>182</v>
      </c>
      <c r="AD22" s="345">
        <v>56.875</v>
      </c>
      <c r="AE22" s="345">
        <v>198</v>
      </c>
      <c r="AF22" s="345">
        <v>61.875</v>
      </c>
      <c r="AG22" s="247" t="s">
        <v>4384</v>
      </c>
    </row>
    <row r="23" spans="1:33">
      <c r="A23" s="279">
        <v>14</v>
      </c>
      <c r="B23" s="584" t="s">
        <v>116</v>
      </c>
      <c r="C23" s="585">
        <v>1</v>
      </c>
      <c r="D23" s="585" t="s">
        <v>4381</v>
      </c>
      <c r="E23" s="585" t="s">
        <v>131</v>
      </c>
      <c r="F23" s="248">
        <v>320</v>
      </c>
      <c r="G23" s="247">
        <v>75</v>
      </c>
      <c r="H23" s="249">
        <v>23.4375</v>
      </c>
      <c r="I23" s="247">
        <v>78</v>
      </c>
      <c r="J23" s="249">
        <v>24.375</v>
      </c>
      <c r="K23" s="250" t="s">
        <v>4382</v>
      </c>
      <c r="M23" s="178" t="str">
        <f t="shared" si="0"/>
        <v>K</v>
      </c>
      <c r="N23" s="178" t="str">
        <f t="shared" si="1"/>
        <v>K</v>
      </c>
      <c r="O23" s="178"/>
      <c r="P23" s="184">
        <f t="shared" si="2"/>
        <v>23.4375</v>
      </c>
      <c r="Q23" s="184">
        <f t="shared" si="3"/>
        <v>24.375</v>
      </c>
      <c r="R23" s="180"/>
      <c r="S23" s="180" t="str">
        <f t="shared" si="4"/>
        <v>BETUL</v>
      </c>
      <c r="T23" s="180" t="str">
        <f t="shared" si="5"/>
        <v>BETUL</v>
      </c>
      <c r="U23" s="180" t="str">
        <f t="shared" si="6"/>
        <v>OKE</v>
      </c>
      <c r="V23" s="180" t="str">
        <f t="shared" si="7"/>
        <v>OKE</v>
      </c>
      <c r="X23" s="343" t="s">
        <v>116</v>
      </c>
      <c r="Y23" s="344">
        <v>1</v>
      </c>
      <c r="Z23" s="344" t="s">
        <v>4385</v>
      </c>
      <c r="AA23" s="344" t="s">
        <v>131</v>
      </c>
      <c r="AB23" s="248">
        <v>320</v>
      </c>
      <c r="AC23" s="345">
        <v>144</v>
      </c>
      <c r="AD23" s="345">
        <v>45</v>
      </c>
      <c r="AE23" s="345">
        <v>177</v>
      </c>
      <c r="AF23" s="345">
        <v>55.3125</v>
      </c>
      <c r="AG23" s="247" t="s">
        <v>4386</v>
      </c>
    </row>
    <row r="24" spans="1:33">
      <c r="A24" s="279">
        <v>15</v>
      </c>
      <c r="B24" s="584" t="s">
        <v>116</v>
      </c>
      <c r="C24" s="585">
        <v>1</v>
      </c>
      <c r="D24" s="585" t="s">
        <v>4383</v>
      </c>
      <c r="E24" s="585" t="s">
        <v>131</v>
      </c>
      <c r="F24" s="248">
        <v>320</v>
      </c>
      <c r="G24" s="247">
        <v>195</v>
      </c>
      <c r="H24" s="249">
        <v>60.9375</v>
      </c>
      <c r="I24" s="247">
        <v>193</v>
      </c>
      <c r="J24" s="249">
        <v>60.3125</v>
      </c>
      <c r="K24" s="250" t="s">
        <v>4384</v>
      </c>
      <c r="M24" s="178" t="str">
        <f t="shared" si="0"/>
        <v>K</v>
      </c>
      <c r="N24" s="178" t="str">
        <f t="shared" si="1"/>
        <v>K</v>
      </c>
      <c r="O24" s="178"/>
      <c r="P24" s="184">
        <f t="shared" si="2"/>
        <v>60.9375</v>
      </c>
      <c r="Q24" s="184">
        <f t="shared" si="3"/>
        <v>60.3125</v>
      </c>
      <c r="R24" s="180"/>
      <c r="S24" s="180" t="str">
        <f t="shared" si="4"/>
        <v>BETUL</v>
      </c>
      <c r="T24" s="180" t="str">
        <f t="shared" si="5"/>
        <v>BETUL</v>
      </c>
      <c r="U24" s="180" t="str">
        <f t="shared" si="6"/>
        <v>OKE</v>
      </c>
      <c r="V24" s="180" t="str">
        <f t="shared" si="7"/>
        <v>OKE</v>
      </c>
      <c r="X24" s="343" t="s">
        <v>116</v>
      </c>
      <c r="Y24" s="344">
        <v>1</v>
      </c>
      <c r="Z24" s="344" t="s">
        <v>4387</v>
      </c>
      <c r="AA24" s="344" t="s">
        <v>131</v>
      </c>
      <c r="AB24" s="248">
        <v>320</v>
      </c>
      <c r="AC24" s="345">
        <v>187</v>
      </c>
      <c r="AD24" s="345">
        <v>58.4375</v>
      </c>
      <c r="AE24" s="345">
        <v>205</v>
      </c>
      <c r="AF24" s="345">
        <v>64.0625</v>
      </c>
      <c r="AG24" s="247" t="s">
        <v>4388</v>
      </c>
    </row>
    <row r="25" spans="1:33">
      <c r="A25" s="279">
        <v>16</v>
      </c>
      <c r="B25" s="584" t="s">
        <v>116</v>
      </c>
      <c r="C25" s="585">
        <v>1</v>
      </c>
      <c r="D25" s="585" t="s">
        <v>4385</v>
      </c>
      <c r="E25" s="585" t="s">
        <v>131</v>
      </c>
      <c r="F25" s="248">
        <v>320</v>
      </c>
      <c r="G25" s="247">
        <v>189</v>
      </c>
      <c r="H25" s="249">
        <v>59.062499999999993</v>
      </c>
      <c r="I25" s="247">
        <v>193</v>
      </c>
      <c r="J25" s="249">
        <v>60.3125</v>
      </c>
      <c r="K25" s="250" t="s">
        <v>4386</v>
      </c>
      <c r="M25" s="178" t="str">
        <f t="shared" si="0"/>
        <v>K</v>
      </c>
      <c r="N25" s="178" t="str">
        <f t="shared" si="1"/>
        <v>K</v>
      </c>
      <c r="O25" s="178"/>
      <c r="P25" s="184">
        <f t="shared" si="2"/>
        <v>59.062499999999993</v>
      </c>
      <c r="Q25" s="184">
        <f t="shared" si="3"/>
        <v>60.3125</v>
      </c>
      <c r="R25" s="180"/>
      <c r="S25" s="180" t="str">
        <f t="shared" si="4"/>
        <v>BETUL</v>
      </c>
      <c r="T25" s="180" t="str">
        <f t="shared" si="5"/>
        <v>BETUL</v>
      </c>
      <c r="U25" s="180" t="str">
        <f t="shared" si="6"/>
        <v>OKE</v>
      </c>
      <c r="V25" s="180" t="str">
        <f t="shared" si="7"/>
        <v>OKE</v>
      </c>
      <c r="X25" s="343" t="s">
        <v>116</v>
      </c>
      <c r="Y25" s="344">
        <v>2</v>
      </c>
      <c r="Z25" s="344" t="s">
        <v>4389</v>
      </c>
      <c r="AA25" s="344" t="s">
        <v>131</v>
      </c>
      <c r="AB25" s="248">
        <v>320</v>
      </c>
      <c r="AC25" s="345">
        <v>183</v>
      </c>
      <c r="AD25" s="345">
        <v>57.1875</v>
      </c>
      <c r="AE25" s="345">
        <v>216</v>
      </c>
      <c r="AF25" s="345">
        <v>67.5</v>
      </c>
      <c r="AG25" s="247" t="s">
        <v>4390</v>
      </c>
    </row>
    <row r="26" spans="1:33">
      <c r="A26" s="279">
        <v>17</v>
      </c>
      <c r="B26" s="584" t="s">
        <v>116</v>
      </c>
      <c r="C26" s="585">
        <v>1</v>
      </c>
      <c r="D26" s="585" t="s">
        <v>4387</v>
      </c>
      <c r="E26" s="585" t="s">
        <v>131</v>
      </c>
      <c r="F26" s="248">
        <v>320</v>
      </c>
      <c r="G26" s="247">
        <v>195</v>
      </c>
      <c r="H26" s="249">
        <v>60.9375</v>
      </c>
      <c r="I26" s="247">
        <v>157</v>
      </c>
      <c r="J26" s="249">
        <v>49.0625</v>
      </c>
      <c r="K26" s="250" t="s">
        <v>4388</v>
      </c>
      <c r="M26" s="178" t="str">
        <f t="shared" si="0"/>
        <v>K</v>
      </c>
      <c r="N26" s="178" t="str">
        <f t="shared" si="1"/>
        <v>K</v>
      </c>
      <c r="O26" s="178"/>
      <c r="P26" s="184">
        <f t="shared" si="2"/>
        <v>60.9375</v>
      </c>
      <c r="Q26" s="184">
        <f t="shared" si="3"/>
        <v>49.0625</v>
      </c>
      <c r="R26" s="180"/>
      <c r="S26" s="180" t="str">
        <f t="shared" si="4"/>
        <v>BETUL</v>
      </c>
      <c r="T26" s="180" t="str">
        <f t="shared" si="5"/>
        <v>BETUL</v>
      </c>
      <c r="U26" s="180" t="str">
        <f t="shared" si="6"/>
        <v>OKE</v>
      </c>
      <c r="V26" s="180" t="str">
        <f t="shared" si="7"/>
        <v>OKE</v>
      </c>
      <c r="X26" s="343" t="s">
        <v>116</v>
      </c>
      <c r="Y26" s="344">
        <v>2</v>
      </c>
      <c r="Z26" s="344" t="s">
        <v>4391</v>
      </c>
      <c r="AA26" s="344" t="s">
        <v>128</v>
      </c>
      <c r="AB26" s="248">
        <v>320</v>
      </c>
      <c r="AC26" s="345">
        <v>31</v>
      </c>
      <c r="AD26" s="345">
        <v>9.6875</v>
      </c>
      <c r="AE26" s="345">
        <v>33</v>
      </c>
      <c r="AF26" s="345">
        <v>10.3125</v>
      </c>
      <c r="AG26" s="247" t="s">
        <v>4392</v>
      </c>
    </row>
    <row r="27" spans="1:33">
      <c r="A27" s="279">
        <v>18</v>
      </c>
      <c r="B27" s="584" t="s">
        <v>116</v>
      </c>
      <c r="C27" s="585">
        <v>1</v>
      </c>
      <c r="D27" s="585" t="s">
        <v>5474</v>
      </c>
      <c r="E27" s="585" t="s">
        <v>128</v>
      </c>
      <c r="F27" s="248">
        <v>320</v>
      </c>
      <c r="G27" s="247">
        <v>7</v>
      </c>
      <c r="H27" s="249">
        <v>2.1875</v>
      </c>
      <c r="I27" s="247">
        <v>7</v>
      </c>
      <c r="J27" s="249">
        <v>2.1875</v>
      </c>
      <c r="K27" s="250"/>
      <c r="M27" s="178" t="str">
        <f t="shared" si="0"/>
        <v>K</v>
      </c>
      <c r="N27" s="178" t="str">
        <f t="shared" si="1"/>
        <v>K</v>
      </c>
      <c r="O27" s="178"/>
      <c r="P27" s="184">
        <f t="shared" si="2"/>
        <v>2.1875</v>
      </c>
      <c r="Q27" s="184">
        <f t="shared" si="3"/>
        <v>2.1875</v>
      </c>
      <c r="R27" s="180"/>
      <c r="S27" s="180" t="str">
        <f t="shared" si="4"/>
        <v>BETUL</v>
      </c>
      <c r="T27" s="180" t="str">
        <f t="shared" si="5"/>
        <v>BETUL</v>
      </c>
      <c r="U27" s="180" t="str">
        <f t="shared" si="6"/>
        <v>OKE</v>
      </c>
      <c r="V27" s="180" t="str">
        <f t="shared" si="7"/>
        <v>OKE</v>
      </c>
      <c r="X27" s="343" t="s">
        <v>116</v>
      </c>
      <c r="Y27" s="344">
        <v>2</v>
      </c>
      <c r="Z27" s="344" t="s">
        <v>4393</v>
      </c>
      <c r="AA27" s="344" t="s">
        <v>131</v>
      </c>
      <c r="AB27" s="248">
        <v>320</v>
      </c>
      <c r="AC27" s="345">
        <v>170</v>
      </c>
      <c r="AD27" s="345">
        <v>53.125</v>
      </c>
      <c r="AE27" s="345">
        <v>126</v>
      </c>
      <c r="AF27" s="345">
        <v>39.375</v>
      </c>
      <c r="AG27" s="247" t="s">
        <v>4394</v>
      </c>
    </row>
    <row r="28" spans="1:33">
      <c r="A28" s="279">
        <v>19</v>
      </c>
      <c r="B28" s="584" t="s">
        <v>116</v>
      </c>
      <c r="C28" s="585">
        <v>2</v>
      </c>
      <c r="D28" s="585" t="s">
        <v>4389</v>
      </c>
      <c r="E28" s="585" t="s">
        <v>131</v>
      </c>
      <c r="F28" s="248">
        <v>320</v>
      </c>
      <c r="G28" s="247">
        <v>201</v>
      </c>
      <c r="H28" s="249">
        <v>62.812500000000007</v>
      </c>
      <c r="I28" s="247">
        <v>200</v>
      </c>
      <c r="J28" s="249">
        <v>62.5</v>
      </c>
      <c r="K28" s="250" t="s">
        <v>4390</v>
      </c>
      <c r="M28" s="178" t="str">
        <f t="shared" si="0"/>
        <v>K</v>
      </c>
      <c r="N28" s="178" t="str">
        <f t="shared" si="1"/>
        <v>K</v>
      </c>
      <c r="O28" s="178"/>
      <c r="P28" s="184">
        <f t="shared" si="2"/>
        <v>62.812500000000007</v>
      </c>
      <c r="Q28" s="184">
        <f t="shared" si="3"/>
        <v>62.5</v>
      </c>
      <c r="R28" s="180"/>
      <c r="S28" s="180" t="str">
        <f t="shared" si="4"/>
        <v>BETUL</v>
      </c>
      <c r="T28" s="180" t="str">
        <f t="shared" si="5"/>
        <v>BETUL</v>
      </c>
      <c r="U28" s="180" t="str">
        <f t="shared" si="6"/>
        <v>OKE</v>
      </c>
      <c r="V28" s="180" t="str">
        <f t="shared" si="7"/>
        <v>OKE</v>
      </c>
      <c r="X28" s="343" t="s">
        <v>116</v>
      </c>
      <c r="Y28" s="344">
        <v>3</v>
      </c>
      <c r="Z28" s="344" t="s">
        <v>4395</v>
      </c>
      <c r="AA28" s="344" t="s">
        <v>131</v>
      </c>
      <c r="AB28" s="248">
        <v>320</v>
      </c>
      <c r="AC28" s="345">
        <v>118</v>
      </c>
      <c r="AD28" s="345">
        <v>36.875</v>
      </c>
      <c r="AE28" s="345">
        <v>139</v>
      </c>
      <c r="AF28" s="345">
        <v>43.4375</v>
      </c>
      <c r="AG28" s="247" t="s">
        <v>4396</v>
      </c>
    </row>
    <row r="29" spans="1:33">
      <c r="A29" s="279">
        <v>20</v>
      </c>
      <c r="B29" s="584" t="s">
        <v>116</v>
      </c>
      <c r="C29" s="585">
        <v>2</v>
      </c>
      <c r="D29" s="585" t="s">
        <v>4391</v>
      </c>
      <c r="E29" s="585" t="s">
        <v>128</v>
      </c>
      <c r="F29" s="248">
        <v>320</v>
      </c>
      <c r="G29" s="247">
        <v>23</v>
      </c>
      <c r="H29" s="249">
        <v>7.1874999999999991</v>
      </c>
      <c r="I29" s="247">
        <v>23</v>
      </c>
      <c r="J29" s="249">
        <v>7.1874999999999991</v>
      </c>
      <c r="K29" s="250" t="s">
        <v>4392</v>
      </c>
      <c r="M29" s="178" t="str">
        <f t="shared" si="0"/>
        <v>K</v>
      </c>
      <c r="N29" s="178" t="str">
        <f t="shared" si="1"/>
        <v>K</v>
      </c>
      <c r="O29" s="178"/>
      <c r="P29" s="184">
        <f t="shared" si="2"/>
        <v>7.1874999999999991</v>
      </c>
      <c r="Q29" s="184">
        <f t="shared" si="3"/>
        <v>7.1874999999999991</v>
      </c>
      <c r="R29" s="180"/>
      <c r="S29" s="180" t="str">
        <f t="shared" si="4"/>
        <v>BETUL</v>
      </c>
      <c r="T29" s="180" t="str">
        <f t="shared" si="5"/>
        <v>BETUL</v>
      </c>
      <c r="U29" s="180" t="str">
        <f t="shared" si="6"/>
        <v>OKE</v>
      </c>
      <c r="V29" s="180" t="str">
        <f t="shared" si="7"/>
        <v>OKE</v>
      </c>
      <c r="X29" s="343" t="s">
        <v>116</v>
      </c>
      <c r="Y29" s="344">
        <v>3</v>
      </c>
      <c r="Z29" s="344" t="s">
        <v>4397</v>
      </c>
      <c r="AA29" s="344" t="s">
        <v>131</v>
      </c>
      <c r="AB29" s="248">
        <v>320</v>
      </c>
      <c r="AC29" s="345">
        <v>39</v>
      </c>
      <c r="AD29" s="345">
        <v>12.1875</v>
      </c>
      <c r="AE29" s="345">
        <v>51</v>
      </c>
      <c r="AF29" s="345">
        <v>15.9375</v>
      </c>
      <c r="AG29" s="247" t="s">
        <v>4398</v>
      </c>
    </row>
    <row r="30" spans="1:33">
      <c r="A30" s="279">
        <v>21</v>
      </c>
      <c r="B30" s="584" t="s">
        <v>116</v>
      </c>
      <c r="C30" s="585">
        <v>2</v>
      </c>
      <c r="D30" s="585" t="s">
        <v>4393</v>
      </c>
      <c r="E30" s="585" t="s">
        <v>131</v>
      </c>
      <c r="F30" s="248">
        <v>320</v>
      </c>
      <c r="G30" s="247">
        <v>120</v>
      </c>
      <c r="H30" s="249">
        <v>37.5</v>
      </c>
      <c r="I30" s="247">
        <v>136</v>
      </c>
      <c r="J30" s="249">
        <v>42.5</v>
      </c>
      <c r="K30" s="250" t="s">
        <v>4394</v>
      </c>
      <c r="M30" s="178" t="str">
        <f t="shared" si="0"/>
        <v>K</v>
      </c>
      <c r="N30" s="178" t="str">
        <f t="shared" si="1"/>
        <v>K</v>
      </c>
      <c r="O30" s="178"/>
      <c r="P30" s="184">
        <f t="shared" si="2"/>
        <v>37.5</v>
      </c>
      <c r="Q30" s="184">
        <f t="shared" si="3"/>
        <v>42.5</v>
      </c>
      <c r="R30" s="180"/>
      <c r="S30" s="180" t="str">
        <f t="shared" si="4"/>
        <v>BETUL</v>
      </c>
      <c r="T30" s="180" t="str">
        <f t="shared" si="5"/>
        <v>BETUL</v>
      </c>
      <c r="U30" s="180" t="str">
        <f t="shared" si="6"/>
        <v>OKE</v>
      </c>
      <c r="V30" s="180" t="str">
        <f t="shared" si="7"/>
        <v>OKE</v>
      </c>
      <c r="X30" s="343" t="s">
        <v>116</v>
      </c>
      <c r="Y30" s="344">
        <v>3</v>
      </c>
      <c r="Z30" s="344" t="s">
        <v>4399</v>
      </c>
      <c r="AA30" s="344" t="s">
        <v>131</v>
      </c>
      <c r="AB30" s="248">
        <v>320</v>
      </c>
      <c r="AC30" s="345">
        <v>53</v>
      </c>
      <c r="AD30" s="345">
        <v>16.5625</v>
      </c>
      <c r="AE30" s="345">
        <v>70</v>
      </c>
      <c r="AF30" s="345">
        <v>21.875</v>
      </c>
      <c r="AG30" s="247" t="s">
        <v>4400</v>
      </c>
    </row>
    <row r="31" spans="1:33">
      <c r="A31" s="279">
        <v>22</v>
      </c>
      <c r="B31" s="584" t="s">
        <v>116</v>
      </c>
      <c r="C31" s="585">
        <v>3</v>
      </c>
      <c r="D31" s="585" t="s">
        <v>4395</v>
      </c>
      <c r="E31" s="585" t="s">
        <v>131</v>
      </c>
      <c r="F31" s="248">
        <v>320</v>
      </c>
      <c r="G31" s="247">
        <v>147</v>
      </c>
      <c r="H31" s="249">
        <v>45.9375</v>
      </c>
      <c r="I31" s="247">
        <v>141</v>
      </c>
      <c r="J31" s="249">
        <v>44.0625</v>
      </c>
      <c r="K31" s="250" t="s">
        <v>4396</v>
      </c>
      <c r="M31" s="178" t="str">
        <f t="shared" si="0"/>
        <v>K</v>
      </c>
      <c r="N31" s="178" t="str">
        <f t="shared" si="1"/>
        <v>K</v>
      </c>
      <c r="O31" s="178"/>
      <c r="P31" s="184">
        <f t="shared" si="2"/>
        <v>45.9375</v>
      </c>
      <c r="Q31" s="184">
        <f t="shared" si="3"/>
        <v>44.0625</v>
      </c>
      <c r="R31" s="180"/>
      <c r="S31" s="180" t="str">
        <f t="shared" si="4"/>
        <v>BETUL</v>
      </c>
      <c r="T31" s="180" t="str">
        <f t="shared" si="5"/>
        <v>BETUL</v>
      </c>
      <c r="U31" s="180" t="str">
        <f t="shared" si="6"/>
        <v>OKE</v>
      </c>
      <c r="V31" s="180" t="str">
        <f t="shared" si="7"/>
        <v>OKE</v>
      </c>
      <c r="X31" s="343" t="s">
        <v>116</v>
      </c>
      <c r="Y31" s="344">
        <v>3</v>
      </c>
      <c r="Z31" s="344" t="s">
        <v>4401</v>
      </c>
      <c r="AA31" s="344" t="s">
        <v>128</v>
      </c>
      <c r="AB31" s="248">
        <v>300</v>
      </c>
      <c r="AC31" s="345">
        <v>51</v>
      </c>
      <c r="AD31" s="345">
        <v>17</v>
      </c>
      <c r="AE31" s="345">
        <v>64</v>
      </c>
      <c r="AF31" s="345">
        <v>21.3333333333333</v>
      </c>
      <c r="AG31" s="247" t="s">
        <v>4402</v>
      </c>
    </row>
    <row r="32" spans="1:33">
      <c r="A32" s="279">
        <v>23</v>
      </c>
      <c r="B32" s="584" t="s">
        <v>116</v>
      </c>
      <c r="C32" s="585">
        <v>3</v>
      </c>
      <c r="D32" s="585" t="s">
        <v>4399</v>
      </c>
      <c r="E32" s="585" t="s">
        <v>131</v>
      </c>
      <c r="F32" s="248">
        <v>320</v>
      </c>
      <c r="G32" s="247">
        <v>78</v>
      </c>
      <c r="H32" s="249">
        <v>24.375</v>
      </c>
      <c r="I32" s="247">
        <v>76</v>
      </c>
      <c r="J32" s="249">
        <v>23.75</v>
      </c>
      <c r="K32" s="250" t="s">
        <v>4400</v>
      </c>
      <c r="M32" s="178" t="str">
        <f t="shared" si="0"/>
        <v>K</v>
      </c>
      <c r="N32" s="178" t="str">
        <f t="shared" si="1"/>
        <v>K</v>
      </c>
      <c r="O32" s="178"/>
      <c r="P32" s="184">
        <f t="shared" si="2"/>
        <v>24.375</v>
      </c>
      <c r="Q32" s="184">
        <f t="shared" si="3"/>
        <v>23.75</v>
      </c>
      <c r="R32" s="180"/>
      <c r="S32" s="180" t="str">
        <f t="shared" si="4"/>
        <v>BETUL</v>
      </c>
      <c r="T32" s="180" t="str">
        <f t="shared" si="5"/>
        <v>BETUL</v>
      </c>
      <c r="U32" s="180" t="str">
        <f t="shared" si="6"/>
        <v>OKE</v>
      </c>
      <c r="V32" s="180" t="str">
        <f t="shared" si="7"/>
        <v>OKE</v>
      </c>
      <c r="X32" s="343" t="s">
        <v>89</v>
      </c>
      <c r="Y32" s="344">
        <v>1</v>
      </c>
      <c r="Z32" s="344" t="s">
        <v>4403</v>
      </c>
      <c r="AA32" s="344" t="s">
        <v>131</v>
      </c>
      <c r="AB32" s="248">
        <v>320</v>
      </c>
      <c r="AC32" s="345">
        <v>0</v>
      </c>
      <c r="AD32" s="345">
        <v>0</v>
      </c>
      <c r="AE32" s="345">
        <v>0</v>
      </c>
      <c r="AF32" s="345">
        <v>0</v>
      </c>
      <c r="AG32" s="247" t="s">
        <v>4404</v>
      </c>
    </row>
    <row r="33" spans="1:33">
      <c r="A33" s="279">
        <v>24</v>
      </c>
      <c r="B33" s="584" t="s">
        <v>116</v>
      </c>
      <c r="C33" s="585">
        <v>3</v>
      </c>
      <c r="D33" s="585" t="s">
        <v>4397</v>
      </c>
      <c r="E33" s="585" t="s">
        <v>131</v>
      </c>
      <c r="F33" s="248">
        <v>320</v>
      </c>
      <c r="G33" s="247">
        <v>64</v>
      </c>
      <c r="H33" s="249">
        <v>20</v>
      </c>
      <c r="I33" s="247">
        <v>64</v>
      </c>
      <c r="J33" s="249">
        <v>20</v>
      </c>
      <c r="K33" s="250" t="s">
        <v>4398</v>
      </c>
      <c r="M33" s="178" t="str">
        <f t="shared" si="0"/>
        <v>K</v>
      </c>
      <c r="N33" s="178" t="str">
        <f t="shared" si="1"/>
        <v>K</v>
      </c>
      <c r="O33" s="178"/>
      <c r="P33" s="184">
        <f t="shared" si="2"/>
        <v>20</v>
      </c>
      <c r="Q33" s="184">
        <f t="shared" si="3"/>
        <v>20</v>
      </c>
      <c r="R33" s="180"/>
      <c r="S33" s="180" t="str">
        <f t="shared" si="4"/>
        <v>BETUL</v>
      </c>
      <c r="T33" s="180" t="str">
        <f t="shared" si="5"/>
        <v>BETUL</v>
      </c>
      <c r="U33" s="180" t="str">
        <f t="shared" si="6"/>
        <v>OKE</v>
      </c>
      <c r="V33" s="180" t="str">
        <f t="shared" si="7"/>
        <v>OKE</v>
      </c>
      <c r="X33" s="343" t="s">
        <v>4407</v>
      </c>
      <c r="Y33" s="344">
        <v>1</v>
      </c>
      <c r="Z33" s="344" t="s">
        <v>4408</v>
      </c>
      <c r="AA33" s="344" t="s">
        <v>131</v>
      </c>
      <c r="AB33" s="248">
        <v>320</v>
      </c>
      <c r="AC33" s="345">
        <v>130</v>
      </c>
      <c r="AD33" s="345">
        <v>40.625</v>
      </c>
      <c r="AE33" s="345">
        <v>145</v>
      </c>
      <c r="AF33" s="345">
        <v>45.3125</v>
      </c>
      <c r="AG33" s="247" t="s">
        <v>4409</v>
      </c>
    </row>
    <row r="34" spans="1:33">
      <c r="A34" s="279">
        <v>25</v>
      </c>
      <c r="B34" s="584" t="s">
        <v>116</v>
      </c>
      <c r="C34" s="585">
        <v>3</v>
      </c>
      <c r="D34" s="585" t="s">
        <v>4401</v>
      </c>
      <c r="E34" s="585" t="s">
        <v>128</v>
      </c>
      <c r="F34" s="248">
        <v>300</v>
      </c>
      <c r="G34" s="247">
        <v>78</v>
      </c>
      <c r="H34" s="249">
        <v>26</v>
      </c>
      <c r="I34" s="247">
        <v>78</v>
      </c>
      <c r="J34" s="249">
        <v>26</v>
      </c>
      <c r="K34" s="250" t="s">
        <v>4402</v>
      </c>
      <c r="M34" s="178" t="str">
        <f t="shared" si="0"/>
        <v>K</v>
      </c>
      <c r="N34" s="178" t="str">
        <f t="shared" si="1"/>
        <v>K</v>
      </c>
      <c r="O34" s="178"/>
      <c r="P34" s="184">
        <f t="shared" si="2"/>
        <v>26</v>
      </c>
      <c r="Q34" s="184">
        <f t="shared" si="3"/>
        <v>26</v>
      </c>
      <c r="R34" s="180"/>
      <c r="S34" s="180" t="str">
        <f t="shared" si="4"/>
        <v>BETUL</v>
      </c>
      <c r="T34" s="180" t="str">
        <f t="shared" si="5"/>
        <v>BETUL</v>
      </c>
      <c r="U34" s="180" t="str">
        <f t="shared" si="6"/>
        <v>OKE</v>
      </c>
      <c r="V34" s="180" t="str">
        <f t="shared" si="7"/>
        <v>OKE</v>
      </c>
      <c r="X34" s="343" t="s">
        <v>4407</v>
      </c>
      <c r="Y34" s="344">
        <v>1</v>
      </c>
      <c r="Z34" s="344" t="s">
        <v>4410</v>
      </c>
      <c r="AA34" s="344" t="s">
        <v>131</v>
      </c>
      <c r="AB34" s="248">
        <v>320</v>
      </c>
      <c r="AC34" s="345">
        <v>155</v>
      </c>
      <c r="AD34" s="345">
        <v>48.4375</v>
      </c>
      <c r="AE34" s="345">
        <v>158</v>
      </c>
      <c r="AF34" s="345">
        <v>49.375</v>
      </c>
      <c r="AG34" s="247" t="s">
        <v>4411</v>
      </c>
    </row>
    <row r="35" spans="1:33">
      <c r="A35" s="279">
        <v>26</v>
      </c>
      <c r="B35" s="584" t="s">
        <v>116</v>
      </c>
      <c r="C35" s="585">
        <v>3</v>
      </c>
      <c r="D35" s="585" t="s">
        <v>4405</v>
      </c>
      <c r="E35" s="585" t="s">
        <v>128</v>
      </c>
      <c r="F35" s="248">
        <v>433</v>
      </c>
      <c r="G35" s="247">
        <v>11</v>
      </c>
      <c r="H35" s="249">
        <v>2.5404157043879905</v>
      </c>
      <c r="I35" s="247">
        <v>8</v>
      </c>
      <c r="J35" s="249">
        <v>1.8475750577367205</v>
      </c>
      <c r="K35" s="250" t="s">
        <v>4406</v>
      </c>
      <c r="M35" s="178" t="str">
        <f t="shared" si="0"/>
        <v>K</v>
      </c>
      <c r="N35" s="178" t="str">
        <f t="shared" si="1"/>
        <v>K</v>
      </c>
      <c r="O35" s="178"/>
      <c r="P35" s="184">
        <f t="shared" si="2"/>
        <v>2.5404157043879905</v>
      </c>
      <c r="Q35" s="184">
        <f t="shared" si="3"/>
        <v>1.8475750577367205</v>
      </c>
      <c r="R35" s="180"/>
      <c r="S35" s="180" t="str">
        <f t="shared" si="4"/>
        <v>BETUL</v>
      </c>
      <c r="T35" s="180" t="str">
        <f t="shared" si="5"/>
        <v>BETUL</v>
      </c>
      <c r="U35" s="180" t="str">
        <f t="shared" si="6"/>
        <v>OKE</v>
      </c>
      <c r="V35" s="180" t="str">
        <f t="shared" si="7"/>
        <v>OKE</v>
      </c>
      <c r="X35" s="343" t="s">
        <v>4407</v>
      </c>
      <c r="Y35" s="344">
        <v>1</v>
      </c>
      <c r="Z35" s="344" t="s">
        <v>4412</v>
      </c>
      <c r="AA35" s="344" t="s">
        <v>131</v>
      </c>
      <c r="AB35" s="248">
        <v>320</v>
      </c>
      <c r="AC35" s="345">
        <v>91</v>
      </c>
      <c r="AD35" s="345">
        <v>28.4375</v>
      </c>
      <c r="AE35" s="345">
        <v>105</v>
      </c>
      <c r="AF35" s="345">
        <v>32.8125</v>
      </c>
      <c r="AG35" s="247" t="s">
        <v>4413</v>
      </c>
    </row>
    <row r="36" spans="1:33">
      <c r="A36" s="279">
        <v>27</v>
      </c>
      <c r="B36" s="584" t="s">
        <v>117</v>
      </c>
      <c r="C36" s="585">
        <v>1</v>
      </c>
      <c r="D36" s="585" t="s">
        <v>4414</v>
      </c>
      <c r="E36" s="585" t="s">
        <v>131</v>
      </c>
      <c r="F36" s="248">
        <v>320</v>
      </c>
      <c r="G36" s="247">
        <v>68</v>
      </c>
      <c r="H36" s="249">
        <v>21.25</v>
      </c>
      <c r="I36" s="247">
        <v>67</v>
      </c>
      <c r="J36" s="249">
        <v>20.9375</v>
      </c>
      <c r="K36" s="250" t="s">
        <v>4415</v>
      </c>
      <c r="M36" s="178" t="str">
        <f t="shared" si="0"/>
        <v>K</v>
      </c>
      <c r="N36" s="178" t="str">
        <f t="shared" si="1"/>
        <v>K</v>
      </c>
      <c r="O36" s="178"/>
      <c r="P36" s="184">
        <f t="shared" si="2"/>
        <v>21.25</v>
      </c>
      <c r="Q36" s="184">
        <f t="shared" si="3"/>
        <v>20.9375</v>
      </c>
      <c r="R36" s="180"/>
      <c r="S36" s="180" t="str">
        <f t="shared" si="4"/>
        <v>BETUL</v>
      </c>
      <c r="T36" s="180" t="str">
        <f t="shared" si="5"/>
        <v>BETUL</v>
      </c>
      <c r="U36" s="180" t="str">
        <f t="shared" si="6"/>
        <v>OKE</v>
      </c>
      <c r="V36" s="180" t="str">
        <f t="shared" si="7"/>
        <v>OKE</v>
      </c>
      <c r="X36" s="343" t="s">
        <v>4407</v>
      </c>
      <c r="Y36" s="344">
        <v>1</v>
      </c>
      <c r="Z36" s="344" t="s">
        <v>4414</v>
      </c>
      <c r="AA36" s="344" t="s">
        <v>131</v>
      </c>
      <c r="AB36" s="248">
        <v>320</v>
      </c>
      <c r="AC36" s="345">
        <v>142</v>
      </c>
      <c r="AD36" s="345">
        <v>44.375</v>
      </c>
      <c r="AE36" s="345">
        <v>79</v>
      </c>
      <c r="AF36" s="345">
        <v>24.6875</v>
      </c>
      <c r="AG36" s="247" t="s">
        <v>4415</v>
      </c>
    </row>
    <row r="37" spans="1:33">
      <c r="A37" s="279">
        <v>28</v>
      </c>
      <c r="B37" s="584" t="s">
        <v>117</v>
      </c>
      <c r="C37" s="585">
        <v>1</v>
      </c>
      <c r="D37" s="585" t="s">
        <v>4412</v>
      </c>
      <c r="E37" s="585" t="s">
        <v>131</v>
      </c>
      <c r="F37" s="248">
        <v>320</v>
      </c>
      <c r="G37" s="247">
        <v>95</v>
      </c>
      <c r="H37" s="249">
        <v>29.6875</v>
      </c>
      <c r="I37" s="247">
        <v>98</v>
      </c>
      <c r="J37" s="249">
        <v>30.625000000000004</v>
      </c>
      <c r="K37" s="250" t="s">
        <v>4413</v>
      </c>
      <c r="M37" s="178" t="str">
        <f t="shared" si="0"/>
        <v>K</v>
      </c>
      <c r="N37" s="178" t="str">
        <f t="shared" si="1"/>
        <v>K</v>
      </c>
      <c r="O37" s="178"/>
      <c r="P37" s="184">
        <f t="shared" si="2"/>
        <v>29.6875</v>
      </c>
      <c r="Q37" s="184">
        <f t="shared" si="3"/>
        <v>30.625000000000004</v>
      </c>
      <c r="R37" s="180"/>
      <c r="S37" s="180" t="str">
        <f t="shared" si="4"/>
        <v>BETUL</v>
      </c>
      <c r="T37" s="180" t="str">
        <f t="shared" si="5"/>
        <v>BETUL</v>
      </c>
      <c r="U37" s="180" t="str">
        <f t="shared" si="6"/>
        <v>OKE</v>
      </c>
      <c r="V37" s="180" t="str">
        <f t="shared" si="7"/>
        <v>OKE</v>
      </c>
      <c r="X37" s="343" t="s">
        <v>4407</v>
      </c>
      <c r="Y37" s="344">
        <v>1</v>
      </c>
      <c r="Z37" s="344" t="s">
        <v>4416</v>
      </c>
      <c r="AA37" s="344" t="s">
        <v>131</v>
      </c>
      <c r="AB37" s="248">
        <v>320</v>
      </c>
      <c r="AC37" s="345">
        <v>116</v>
      </c>
      <c r="AD37" s="345">
        <v>36.25</v>
      </c>
      <c r="AE37" s="345">
        <v>150</v>
      </c>
      <c r="AF37" s="345">
        <v>46.875</v>
      </c>
      <c r="AG37" s="247" t="s">
        <v>4417</v>
      </c>
    </row>
    <row r="38" spans="1:33">
      <c r="A38" s="279">
        <v>29</v>
      </c>
      <c r="B38" s="584" t="s">
        <v>117</v>
      </c>
      <c r="C38" s="585">
        <v>1</v>
      </c>
      <c r="D38" s="585" t="s">
        <v>4408</v>
      </c>
      <c r="E38" s="585" t="s">
        <v>131</v>
      </c>
      <c r="F38" s="248">
        <v>320</v>
      </c>
      <c r="G38" s="247">
        <v>35</v>
      </c>
      <c r="H38" s="249">
        <v>10.9375</v>
      </c>
      <c r="I38" s="247">
        <v>30</v>
      </c>
      <c r="J38" s="249">
        <v>9.375</v>
      </c>
      <c r="K38" s="250" t="s">
        <v>4409</v>
      </c>
      <c r="M38" s="178" t="str">
        <f t="shared" si="0"/>
        <v>K</v>
      </c>
      <c r="N38" s="178" t="str">
        <f t="shared" si="1"/>
        <v>K</v>
      </c>
      <c r="O38" s="178"/>
      <c r="P38" s="184">
        <f t="shared" si="2"/>
        <v>10.9375</v>
      </c>
      <c r="Q38" s="184">
        <f t="shared" si="3"/>
        <v>9.375</v>
      </c>
      <c r="R38" s="180"/>
      <c r="S38" s="180" t="str">
        <f t="shared" si="4"/>
        <v>BETUL</v>
      </c>
      <c r="T38" s="180" t="str">
        <f t="shared" si="5"/>
        <v>BETUL</v>
      </c>
      <c r="U38" s="180" t="str">
        <f t="shared" si="6"/>
        <v>OKE</v>
      </c>
      <c r="V38" s="180" t="str">
        <f t="shared" si="7"/>
        <v>OKE</v>
      </c>
      <c r="X38" s="343" t="s">
        <v>62</v>
      </c>
      <c r="Y38" s="344">
        <v>2</v>
      </c>
      <c r="Z38" s="344" t="s">
        <v>4418</v>
      </c>
      <c r="AA38" s="344" t="s">
        <v>131</v>
      </c>
      <c r="AB38" s="248">
        <v>320</v>
      </c>
      <c r="AC38" s="345">
        <v>162</v>
      </c>
      <c r="AD38" s="345">
        <v>50.625</v>
      </c>
      <c r="AE38" s="345">
        <v>180</v>
      </c>
      <c r="AF38" s="345">
        <v>56.25</v>
      </c>
      <c r="AG38" s="247" t="s">
        <v>4419</v>
      </c>
    </row>
    <row r="39" spans="1:33">
      <c r="A39" s="279">
        <v>30</v>
      </c>
      <c r="B39" s="584" t="s">
        <v>117</v>
      </c>
      <c r="C39" s="585">
        <v>1</v>
      </c>
      <c r="D39" s="585" t="s">
        <v>4410</v>
      </c>
      <c r="E39" s="585" t="s">
        <v>131</v>
      </c>
      <c r="F39" s="248">
        <v>320</v>
      </c>
      <c r="G39" s="247">
        <v>223</v>
      </c>
      <c r="H39" s="249">
        <v>69.6875</v>
      </c>
      <c r="I39" s="247">
        <v>206</v>
      </c>
      <c r="J39" s="249">
        <v>64.375</v>
      </c>
      <c r="K39" s="250" t="s">
        <v>4411</v>
      </c>
      <c r="M39" s="178" t="str">
        <f t="shared" si="0"/>
        <v>K</v>
      </c>
      <c r="N39" s="178" t="str">
        <f t="shared" si="1"/>
        <v>K</v>
      </c>
      <c r="O39" s="178"/>
      <c r="P39" s="184">
        <f t="shared" si="2"/>
        <v>69.6875</v>
      </c>
      <c r="Q39" s="184">
        <f t="shared" si="3"/>
        <v>64.375</v>
      </c>
      <c r="R39" s="180"/>
      <c r="S39" s="180" t="str">
        <f t="shared" si="4"/>
        <v>BETUL</v>
      </c>
      <c r="T39" s="180" t="str">
        <f t="shared" si="5"/>
        <v>BETUL</v>
      </c>
      <c r="U39" s="180" t="str">
        <f t="shared" si="6"/>
        <v>OKE</v>
      </c>
      <c r="V39" s="180" t="str">
        <f t="shared" si="7"/>
        <v>OKE</v>
      </c>
      <c r="X39" s="343" t="s">
        <v>62</v>
      </c>
      <c r="Y39" s="344">
        <v>2</v>
      </c>
      <c r="Z39" s="344" t="s">
        <v>4420</v>
      </c>
      <c r="AA39" s="344" t="s">
        <v>131</v>
      </c>
      <c r="AB39" s="248">
        <v>320</v>
      </c>
      <c r="AC39" s="345">
        <v>135</v>
      </c>
      <c r="AD39" s="345">
        <v>42.1875</v>
      </c>
      <c r="AE39" s="345">
        <v>141</v>
      </c>
      <c r="AF39" s="345">
        <v>44.0625</v>
      </c>
      <c r="AG39" s="247" t="s">
        <v>4421</v>
      </c>
    </row>
    <row r="40" spans="1:33">
      <c r="A40" s="279">
        <v>31</v>
      </c>
      <c r="B40" s="584" t="s">
        <v>117</v>
      </c>
      <c r="C40" s="585">
        <v>1</v>
      </c>
      <c r="D40" s="585" t="s">
        <v>4416</v>
      </c>
      <c r="E40" s="585" t="s">
        <v>131</v>
      </c>
      <c r="F40" s="248">
        <v>320</v>
      </c>
      <c r="G40" s="247">
        <v>133</v>
      </c>
      <c r="H40" s="249">
        <v>41.5625</v>
      </c>
      <c r="I40" s="247">
        <v>135</v>
      </c>
      <c r="J40" s="249">
        <v>42.1875</v>
      </c>
      <c r="K40" s="250" t="s">
        <v>4417</v>
      </c>
      <c r="M40" s="178" t="str">
        <f t="shared" si="0"/>
        <v>K</v>
      </c>
      <c r="N40" s="178" t="str">
        <f t="shared" si="1"/>
        <v>K</v>
      </c>
      <c r="O40" s="178"/>
      <c r="P40" s="184">
        <f t="shared" si="2"/>
        <v>41.5625</v>
      </c>
      <c r="Q40" s="184">
        <f t="shared" si="3"/>
        <v>42.1875</v>
      </c>
      <c r="R40" s="180"/>
      <c r="S40" s="180" t="str">
        <f t="shared" si="4"/>
        <v>BETUL</v>
      </c>
      <c r="T40" s="180" t="str">
        <f t="shared" si="5"/>
        <v>BETUL</v>
      </c>
      <c r="U40" s="180" t="str">
        <f t="shared" si="6"/>
        <v>OKE</v>
      </c>
      <c r="V40" s="180" t="str">
        <f t="shared" si="7"/>
        <v>OKE</v>
      </c>
      <c r="X40" s="343" t="s">
        <v>62</v>
      </c>
      <c r="Y40" s="344">
        <v>3</v>
      </c>
      <c r="Z40" s="344" t="s">
        <v>363</v>
      </c>
      <c r="AA40" s="344" t="s">
        <v>131</v>
      </c>
      <c r="AB40" s="248">
        <v>320</v>
      </c>
      <c r="AC40" s="345">
        <v>201</v>
      </c>
      <c r="AD40" s="345">
        <v>62.8125</v>
      </c>
      <c r="AE40" s="345">
        <v>227</v>
      </c>
      <c r="AF40" s="345">
        <v>70.9375</v>
      </c>
      <c r="AG40" s="247" t="s">
        <v>364</v>
      </c>
    </row>
    <row r="41" spans="1:33">
      <c r="A41" s="279">
        <v>32</v>
      </c>
      <c r="B41" s="584" t="s">
        <v>117</v>
      </c>
      <c r="C41" s="585">
        <v>2</v>
      </c>
      <c r="D41" s="585" t="s">
        <v>4422</v>
      </c>
      <c r="E41" s="585" t="s">
        <v>131</v>
      </c>
      <c r="F41" s="248">
        <v>320</v>
      </c>
      <c r="G41" s="247">
        <v>160</v>
      </c>
      <c r="H41" s="249">
        <v>50</v>
      </c>
      <c r="I41" s="247">
        <v>177</v>
      </c>
      <c r="J41" s="249">
        <v>55.3125</v>
      </c>
      <c r="K41" s="250"/>
      <c r="M41" s="178" t="str">
        <f t="shared" si="0"/>
        <v>K</v>
      </c>
      <c r="N41" s="178" t="str">
        <f t="shared" si="1"/>
        <v>K</v>
      </c>
      <c r="O41" s="178"/>
      <c r="P41" s="184">
        <f t="shared" si="2"/>
        <v>50</v>
      </c>
      <c r="Q41" s="184">
        <f t="shared" si="3"/>
        <v>55.3125</v>
      </c>
      <c r="R41" s="180"/>
      <c r="S41" s="180" t="str">
        <f t="shared" si="4"/>
        <v>BETUL</v>
      </c>
      <c r="T41" s="180" t="str">
        <f t="shared" si="5"/>
        <v>BETUL</v>
      </c>
      <c r="U41" s="180" t="str">
        <f t="shared" si="6"/>
        <v>OKE</v>
      </c>
      <c r="V41" s="180" t="str">
        <f t="shared" si="7"/>
        <v>OKE</v>
      </c>
      <c r="X41" s="343" t="s">
        <v>118</v>
      </c>
      <c r="Y41" s="344">
        <v>1</v>
      </c>
      <c r="Z41" s="344" t="s">
        <v>4424</v>
      </c>
      <c r="AA41" s="344" t="s">
        <v>131</v>
      </c>
      <c r="AB41" s="248">
        <v>320</v>
      </c>
      <c r="AC41" s="345">
        <v>186</v>
      </c>
      <c r="AD41" s="345">
        <v>58.125</v>
      </c>
      <c r="AE41" s="345">
        <v>255</v>
      </c>
      <c r="AF41" s="345">
        <v>79.6875</v>
      </c>
      <c r="AG41" s="247" t="s">
        <v>4425</v>
      </c>
    </row>
    <row r="42" spans="1:33">
      <c r="A42" s="279">
        <v>33</v>
      </c>
      <c r="B42" s="584" t="s">
        <v>117</v>
      </c>
      <c r="C42" s="585">
        <v>2</v>
      </c>
      <c r="D42" s="585" t="s">
        <v>4423</v>
      </c>
      <c r="E42" s="585" t="s">
        <v>131</v>
      </c>
      <c r="F42" s="248">
        <v>300</v>
      </c>
      <c r="G42" s="247">
        <v>0</v>
      </c>
      <c r="H42" s="249">
        <v>0</v>
      </c>
      <c r="I42" s="247">
        <v>0</v>
      </c>
      <c r="J42" s="249">
        <v>0</v>
      </c>
      <c r="K42" s="250"/>
      <c r="M42" s="178" t="str">
        <f t="shared" si="0"/>
        <v>K</v>
      </c>
      <c r="N42" s="178" t="str">
        <f t="shared" si="1"/>
        <v>K</v>
      </c>
      <c r="O42" s="178"/>
      <c r="P42" s="184">
        <f t="shared" si="2"/>
        <v>0</v>
      </c>
      <c r="Q42" s="184">
        <f t="shared" si="3"/>
        <v>0</v>
      </c>
      <c r="R42" s="180"/>
      <c r="S42" s="180" t="str">
        <f t="shared" si="4"/>
        <v>BETUL</v>
      </c>
      <c r="T42" s="180" t="str">
        <f t="shared" si="5"/>
        <v>BETUL</v>
      </c>
      <c r="U42" s="180" t="str">
        <f t="shared" si="6"/>
        <v>OKE</v>
      </c>
      <c r="V42" s="180" t="str">
        <f t="shared" si="7"/>
        <v>OKE</v>
      </c>
      <c r="X42" s="343" t="s">
        <v>118</v>
      </c>
      <c r="Y42" s="344">
        <v>1</v>
      </c>
      <c r="Z42" s="344" t="s">
        <v>4426</v>
      </c>
      <c r="AA42" s="344" t="s">
        <v>131</v>
      </c>
      <c r="AB42" s="248">
        <v>320</v>
      </c>
      <c r="AC42" s="345">
        <v>199</v>
      </c>
      <c r="AD42" s="345">
        <v>62.1875</v>
      </c>
      <c r="AE42" s="345">
        <v>208</v>
      </c>
      <c r="AF42" s="345">
        <v>65</v>
      </c>
      <c r="AG42" s="247" t="s">
        <v>4427</v>
      </c>
    </row>
    <row r="43" spans="1:33">
      <c r="A43" s="279">
        <v>34</v>
      </c>
      <c r="B43" s="584" t="s">
        <v>117</v>
      </c>
      <c r="C43" s="585">
        <v>2</v>
      </c>
      <c r="D43" s="585" t="s">
        <v>5502</v>
      </c>
      <c r="E43" s="585" t="s">
        <v>128</v>
      </c>
      <c r="F43" s="248">
        <v>400</v>
      </c>
      <c r="G43" s="247">
        <v>157</v>
      </c>
      <c r="H43" s="249">
        <v>39.25</v>
      </c>
      <c r="I43" s="247">
        <v>196</v>
      </c>
      <c r="J43" s="249">
        <v>49</v>
      </c>
      <c r="K43" s="250"/>
      <c r="M43" s="178" t="str">
        <f t="shared" si="0"/>
        <v>K</v>
      </c>
      <c r="N43" s="178" t="str">
        <f t="shared" si="1"/>
        <v>K</v>
      </c>
      <c r="O43" s="178"/>
      <c r="P43" s="184">
        <f t="shared" si="2"/>
        <v>39.25</v>
      </c>
      <c r="Q43" s="184">
        <f t="shared" si="3"/>
        <v>49</v>
      </c>
      <c r="R43" s="180"/>
      <c r="S43" s="180" t="str">
        <f t="shared" si="4"/>
        <v>BETUL</v>
      </c>
      <c r="T43" s="180" t="str">
        <f t="shared" si="5"/>
        <v>BETUL</v>
      </c>
      <c r="U43" s="180" t="str">
        <f t="shared" si="6"/>
        <v>OKE</v>
      </c>
      <c r="V43" s="180" t="str">
        <f t="shared" si="7"/>
        <v>OKE</v>
      </c>
      <c r="X43" s="343" t="s">
        <v>118</v>
      </c>
      <c r="Y43" s="344">
        <v>1</v>
      </c>
      <c r="Z43" s="344" t="s">
        <v>4428</v>
      </c>
      <c r="AA43" s="344" t="s">
        <v>131</v>
      </c>
      <c r="AB43" s="248">
        <v>320</v>
      </c>
      <c r="AC43" s="345">
        <v>0</v>
      </c>
      <c r="AD43" s="345">
        <v>0</v>
      </c>
      <c r="AE43" s="345">
        <v>0</v>
      </c>
      <c r="AF43" s="345">
        <v>0</v>
      </c>
      <c r="AG43" s="247" t="s">
        <v>4429</v>
      </c>
    </row>
    <row r="44" spans="1:33">
      <c r="A44" s="279">
        <v>35</v>
      </c>
      <c r="B44" s="584" t="s">
        <v>62</v>
      </c>
      <c r="C44" s="585">
        <v>2</v>
      </c>
      <c r="D44" s="585" t="s">
        <v>4418</v>
      </c>
      <c r="E44" s="585" t="s">
        <v>131</v>
      </c>
      <c r="F44" s="248">
        <v>320</v>
      </c>
      <c r="G44" s="247">
        <v>205</v>
      </c>
      <c r="H44" s="249">
        <v>64.0625</v>
      </c>
      <c r="I44" s="247">
        <v>235</v>
      </c>
      <c r="J44" s="249">
        <v>73.4375</v>
      </c>
      <c r="K44" s="250" t="s">
        <v>4419</v>
      </c>
      <c r="M44" s="178" t="str">
        <f t="shared" si="0"/>
        <v>K</v>
      </c>
      <c r="N44" s="178" t="str">
        <f t="shared" si="1"/>
        <v>K</v>
      </c>
      <c r="O44" s="178"/>
      <c r="P44" s="184">
        <f t="shared" si="2"/>
        <v>64.0625</v>
      </c>
      <c r="Q44" s="184">
        <f t="shared" si="3"/>
        <v>73.4375</v>
      </c>
      <c r="R44" s="180"/>
      <c r="S44" s="180" t="str">
        <f t="shared" si="4"/>
        <v>BETUL</v>
      </c>
      <c r="T44" s="180" t="str">
        <f t="shared" si="5"/>
        <v>BETUL</v>
      </c>
      <c r="U44" s="180" t="str">
        <f t="shared" si="6"/>
        <v>OKE</v>
      </c>
      <c r="V44" s="180" t="str">
        <f t="shared" si="7"/>
        <v>OKE</v>
      </c>
      <c r="X44" s="343" t="s">
        <v>118</v>
      </c>
      <c r="Y44" s="344">
        <v>2</v>
      </c>
      <c r="Z44" s="344" t="s">
        <v>4430</v>
      </c>
      <c r="AA44" s="344" t="s">
        <v>131</v>
      </c>
      <c r="AB44" s="248">
        <v>320</v>
      </c>
      <c r="AC44" s="345">
        <v>124</v>
      </c>
      <c r="AD44" s="345">
        <v>38.75</v>
      </c>
      <c r="AE44" s="345">
        <v>137</v>
      </c>
      <c r="AF44" s="345">
        <v>42.8125</v>
      </c>
      <c r="AG44" s="247" t="s">
        <v>4431</v>
      </c>
    </row>
    <row r="45" spans="1:33">
      <c r="A45" s="279">
        <v>36</v>
      </c>
      <c r="B45" s="584" t="s">
        <v>62</v>
      </c>
      <c r="C45" s="585">
        <v>2</v>
      </c>
      <c r="D45" s="585" t="s">
        <v>4420</v>
      </c>
      <c r="E45" s="585" t="s">
        <v>131</v>
      </c>
      <c r="F45" s="248">
        <v>320</v>
      </c>
      <c r="G45" s="247">
        <v>260</v>
      </c>
      <c r="H45" s="249">
        <v>81.25</v>
      </c>
      <c r="I45" s="247">
        <v>260</v>
      </c>
      <c r="J45" s="249">
        <v>81.25</v>
      </c>
      <c r="K45" s="250" t="s">
        <v>4421</v>
      </c>
      <c r="M45" s="178" t="str">
        <f t="shared" si="0"/>
        <v>B</v>
      </c>
      <c r="N45" s="178" t="str">
        <f t="shared" si="1"/>
        <v>B</v>
      </c>
      <c r="O45" s="178"/>
      <c r="P45" s="184">
        <f t="shared" si="2"/>
        <v>81.25</v>
      </c>
      <c r="Q45" s="184">
        <f t="shared" si="3"/>
        <v>81.25</v>
      </c>
      <c r="R45" s="180"/>
      <c r="S45" s="180" t="str">
        <f t="shared" si="4"/>
        <v>BETUL</v>
      </c>
      <c r="T45" s="180" t="str">
        <f t="shared" si="5"/>
        <v>BETUL</v>
      </c>
      <c r="U45" s="180" t="str">
        <f t="shared" si="6"/>
        <v>OKE</v>
      </c>
      <c r="V45" s="180" t="str">
        <f t="shared" si="7"/>
        <v>OKE</v>
      </c>
      <c r="X45" s="343" t="s">
        <v>118</v>
      </c>
      <c r="Y45" s="344">
        <v>3</v>
      </c>
      <c r="Z45" s="344" t="s">
        <v>365</v>
      </c>
      <c r="AA45" s="344" t="s">
        <v>131</v>
      </c>
      <c r="AB45" s="248">
        <v>320</v>
      </c>
      <c r="AC45" s="345">
        <v>120</v>
      </c>
      <c r="AD45" s="345">
        <v>37.5</v>
      </c>
      <c r="AE45" s="345">
        <v>139</v>
      </c>
      <c r="AF45" s="345">
        <v>43.4375</v>
      </c>
      <c r="AG45" s="247" t="s">
        <v>366</v>
      </c>
    </row>
    <row r="46" spans="1:33">
      <c r="A46" s="279">
        <v>37</v>
      </c>
      <c r="B46" s="584" t="s">
        <v>62</v>
      </c>
      <c r="C46" s="585">
        <v>3</v>
      </c>
      <c r="D46" s="585" t="s">
        <v>363</v>
      </c>
      <c r="E46" s="585" t="s">
        <v>131</v>
      </c>
      <c r="F46" s="248">
        <v>320</v>
      </c>
      <c r="G46" s="247">
        <v>248</v>
      </c>
      <c r="H46" s="249">
        <v>77.5</v>
      </c>
      <c r="I46" s="247">
        <v>253</v>
      </c>
      <c r="J46" s="249">
        <v>79.0625</v>
      </c>
      <c r="K46" s="250" t="s">
        <v>364</v>
      </c>
      <c r="M46" s="178" t="str">
        <f t="shared" si="0"/>
        <v>K</v>
      </c>
      <c r="N46" s="178" t="str">
        <f t="shared" si="1"/>
        <v>K</v>
      </c>
      <c r="O46" s="178"/>
      <c r="P46" s="184">
        <f t="shared" si="2"/>
        <v>77.5</v>
      </c>
      <c r="Q46" s="184">
        <f t="shared" si="3"/>
        <v>79.0625</v>
      </c>
      <c r="R46" s="180"/>
      <c r="S46" s="180" t="str">
        <f t="shared" si="4"/>
        <v>BETUL</v>
      </c>
      <c r="T46" s="180" t="str">
        <f t="shared" si="5"/>
        <v>BETUL</v>
      </c>
      <c r="U46" s="180" t="str">
        <f t="shared" si="6"/>
        <v>OKE</v>
      </c>
      <c r="V46" s="180" t="str">
        <f t="shared" si="7"/>
        <v>OKE</v>
      </c>
      <c r="X46" s="343" t="s">
        <v>118</v>
      </c>
      <c r="Y46" s="344">
        <v>3</v>
      </c>
      <c r="Z46" s="344" t="s">
        <v>4432</v>
      </c>
      <c r="AA46" s="344" t="s">
        <v>131</v>
      </c>
      <c r="AB46" s="248">
        <v>320</v>
      </c>
      <c r="AC46" s="345">
        <v>92</v>
      </c>
      <c r="AD46" s="345">
        <v>28.75</v>
      </c>
      <c r="AE46" s="345">
        <v>114</v>
      </c>
      <c r="AF46" s="345">
        <v>35.625</v>
      </c>
      <c r="AG46" s="247" t="s">
        <v>4433</v>
      </c>
    </row>
    <row r="47" spans="1:33">
      <c r="A47" s="279">
        <v>38</v>
      </c>
      <c r="B47" s="584" t="s">
        <v>118</v>
      </c>
      <c r="C47" s="585">
        <v>1</v>
      </c>
      <c r="D47" s="585" t="s">
        <v>4426</v>
      </c>
      <c r="E47" s="585" t="s">
        <v>131</v>
      </c>
      <c r="F47" s="248">
        <v>320</v>
      </c>
      <c r="G47" s="247">
        <v>214</v>
      </c>
      <c r="H47" s="249">
        <v>66.875</v>
      </c>
      <c r="I47" s="247">
        <v>209</v>
      </c>
      <c r="J47" s="249">
        <v>65.3125</v>
      </c>
      <c r="K47" s="250" t="s">
        <v>4427</v>
      </c>
      <c r="M47" s="178" t="str">
        <f t="shared" si="0"/>
        <v>K</v>
      </c>
      <c r="N47" s="178" t="str">
        <f t="shared" si="1"/>
        <v>K</v>
      </c>
      <c r="O47" s="178"/>
      <c r="P47" s="184">
        <f t="shared" si="2"/>
        <v>66.875</v>
      </c>
      <c r="Q47" s="184">
        <f t="shared" si="3"/>
        <v>65.3125</v>
      </c>
      <c r="R47" s="180"/>
      <c r="S47" s="180" t="str">
        <f t="shared" si="4"/>
        <v>BETUL</v>
      </c>
      <c r="T47" s="180" t="str">
        <f t="shared" si="5"/>
        <v>BETUL</v>
      </c>
      <c r="U47" s="180" t="str">
        <f t="shared" si="6"/>
        <v>OKE</v>
      </c>
      <c r="V47" s="180" t="str">
        <f t="shared" si="7"/>
        <v>OKE</v>
      </c>
      <c r="X47" s="343" t="s">
        <v>118</v>
      </c>
      <c r="Y47" s="344">
        <v>3</v>
      </c>
      <c r="Z47" s="344" t="s">
        <v>4434</v>
      </c>
      <c r="AA47" s="344" t="s">
        <v>128</v>
      </c>
      <c r="AB47" s="248">
        <v>320</v>
      </c>
      <c r="AC47" s="345">
        <v>40</v>
      </c>
      <c r="AD47" s="345">
        <v>12.5</v>
      </c>
      <c r="AE47" s="345">
        <v>46</v>
      </c>
      <c r="AF47" s="345">
        <v>14.375</v>
      </c>
      <c r="AG47" s="247" t="s">
        <v>4435</v>
      </c>
    </row>
    <row r="48" spans="1:33">
      <c r="A48" s="279">
        <v>39</v>
      </c>
      <c r="B48" s="584" t="s">
        <v>118</v>
      </c>
      <c r="C48" s="585">
        <v>1</v>
      </c>
      <c r="D48" s="585" t="s">
        <v>4428</v>
      </c>
      <c r="E48" s="585" t="s">
        <v>131</v>
      </c>
      <c r="F48" s="248">
        <v>320</v>
      </c>
      <c r="G48" s="247">
        <v>12</v>
      </c>
      <c r="H48" s="249">
        <v>3.75</v>
      </c>
      <c r="I48" s="247">
        <v>12</v>
      </c>
      <c r="J48" s="249">
        <v>3.75</v>
      </c>
      <c r="K48" s="250" t="s">
        <v>4429</v>
      </c>
      <c r="M48" s="178" t="str">
        <f t="shared" si="0"/>
        <v>K</v>
      </c>
      <c r="N48" s="178" t="str">
        <f t="shared" si="1"/>
        <v>K</v>
      </c>
      <c r="O48" s="178"/>
      <c r="P48" s="184">
        <f t="shared" si="2"/>
        <v>3.75</v>
      </c>
      <c r="Q48" s="184">
        <f t="shared" si="3"/>
        <v>3.75</v>
      </c>
      <c r="R48" s="180"/>
      <c r="S48" s="180" t="str">
        <f t="shared" si="4"/>
        <v>BETUL</v>
      </c>
      <c r="T48" s="180" t="str">
        <f t="shared" si="5"/>
        <v>BETUL</v>
      </c>
      <c r="U48" s="180" t="str">
        <f t="shared" si="6"/>
        <v>OKE</v>
      </c>
      <c r="V48" s="180" t="str">
        <f t="shared" si="7"/>
        <v>OKE</v>
      </c>
      <c r="X48" s="343" t="s">
        <v>63</v>
      </c>
      <c r="Y48" s="344">
        <v>1</v>
      </c>
      <c r="Z48" s="344" t="s">
        <v>4438</v>
      </c>
      <c r="AA48" s="344" t="s">
        <v>131</v>
      </c>
      <c r="AB48" s="248">
        <v>320</v>
      </c>
      <c r="AC48" s="345">
        <v>188</v>
      </c>
      <c r="AD48" s="345">
        <v>58.75</v>
      </c>
      <c r="AE48" s="345">
        <v>255</v>
      </c>
      <c r="AF48" s="345">
        <v>79.6875</v>
      </c>
      <c r="AG48" s="247" t="s">
        <v>4439</v>
      </c>
    </row>
    <row r="49" spans="1:33">
      <c r="A49" s="279">
        <v>40</v>
      </c>
      <c r="B49" s="584" t="s">
        <v>118</v>
      </c>
      <c r="C49" s="585">
        <v>1</v>
      </c>
      <c r="D49" s="585" t="s">
        <v>4424</v>
      </c>
      <c r="E49" s="585" t="s">
        <v>131</v>
      </c>
      <c r="F49" s="248">
        <v>320</v>
      </c>
      <c r="G49" s="247">
        <v>177</v>
      </c>
      <c r="H49" s="249">
        <v>55.3125</v>
      </c>
      <c r="I49" s="247">
        <v>177</v>
      </c>
      <c r="J49" s="249">
        <v>55.3125</v>
      </c>
      <c r="K49" s="250" t="s">
        <v>4425</v>
      </c>
      <c r="M49" s="178" t="str">
        <f t="shared" si="0"/>
        <v>K</v>
      </c>
      <c r="N49" s="178" t="str">
        <f t="shared" si="1"/>
        <v>K</v>
      </c>
      <c r="O49" s="178"/>
      <c r="P49" s="184">
        <f t="shared" si="2"/>
        <v>55.3125</v>
      </c>
      <c r="Q49" s="184">
        <f t="shared" si="3"/>
        <v>55.3125</v>
      </c>
      <c r="R49" s="180"/>
      <c r="S49" s="180" t="str">
        <f t="shared" si="4"/>
        <v>BETUL</v>
      </c>
      <c r="T49" s="180" t="str">
        <f t="shared" si="5"/>
        <v>BETUL</v>
      </c>
      <c r="U49" s="180" t="str">
        <f t="shared" si="6"/>
        <v>OKE</v>
      </c>
      <c r="V49" s="180" t="str">
        <f t="shared" si="7"/>
        <v>OKE</v>
      </c>
      <c r="X49" s="343" t="s">
        <v>63</v>
      </c>
      <c r="Y49" s="344">
        <v>1</v>
      </c>
      <c r="Z49" s="344" t="s">
        <v>4441</v>
      </c>
      <c r="AA49" s="344" t="s">
        <v>131</v>
      </c>
      <c r="AB49" s="248">
        <v>320</v>
      </c>
      <c r="AC49" s="345">
        <v>114</v>
      </c>
      <c r="AD49" s="345">
        <v>35.625</v>
      </c>
      <c r="AE49" s="345">
        <v>121</v>
      </c>
      <c r="AF49" s="345">
        <v>37.8125</v>
      </c>
      <c r="AG49" s="247" t="s">
        <v>4400</v>
      </c>
    </row>
    <row r="50" spans="1:33">
      <c r="A50" s="279">
        <v>41</v>
      </c>
      <c r="B50" s="584" t="s">
        <v>118</v>
      </c>
      <c r="C50" s="585">
        <v>1</v>
      </c>
      <c r="D50" s="585" t="s">
        <v>4436</v>
      </c>
      <c r="E50" s="585" t="s">
        <v>128</v>
      </c>
      <c r="F50" s="248">
        <v>433</v>
      </c>
      <c r="G50" s="247">
        <v>171</v>
      </c>
      <c r="H50" s="249">
        <v>39.491916859122398</v>
      </c>
      <c r="I50" s="247">
        <v>40</v>
      </c>
      <c r="J50" s="249">
        <v>9.2378752886836022</v>
      </c>
      <c r="K50" s="250" t="s">
        <v>4437</v>
      </c>
      <c r="M50" s="178" t="str">
        <f t="shared" si="0"/>
        <v>K</v>
      </c>
      <c r="N50" s="178" t="str">
        <f t="shared" si="1"/>
        <v>K</v>
      </c>
      <c r="O50" s="178"/>
      <c r="P50" s="184">
        <f t="shared" si="2"/>
        <v>39.491916859122398</v>
      </c>
      <c r="Q50" s="184">
        <f t="shared" si="3"/>
        <v>9.2378752886836022</v>
      </c>
      <c r="R50" s="180"/>
      <c r="S50" s="180" t="str">
        <f t="shared" si="4"/>
        <v>BETUL</v>
      </c>
      <c r="T50" s="180" t="str">
        <f t="shared" si="5"/>
        <v>BETUL</v>
      </c>
      <c r="U50" s="180" t="str">
        <f t="shared" si="6"/>
        <v>OKE</v>
      </c>
      <c r="V50" s="180" t="str">
        <f t="shared" si="7"/>
        <v>OKE</v>
      </c>
      <c r="X50" s="343" t="s">
        <v>63</v>
      </c>
      <c r="Y50" s="344">
        <v>1</v>
      </c>
      <c r="Z50" s="344" t="s">
        <v>4442</v>
      </c>
      <c r="AA50" s="344" t="s">
        <v>131</v>
      </c>
      <c r="AB50" s="248">
        <v>320</v>
      </c>
      <c r="AC50" s="345">
        <v>211</v>
      </c>
      <c r="AD50" s="345">
        <v>65.9375</v>
      </c>
      <c r="AE50" s="345">
        <v>211</v>
      </c>
      <c r="AF50" s="345">
        <v>65.9375</v>
      </c>
      <c r="AG50" s="247" t="s">
        <v>4443</v>
      </c>
    </row>
    <row r="51" spans="1:33">
      <c r="A51" s="279">
        <v>42</v>
      </c>
      <c r="B51" s="584" t="s">
        <v>118</v>
      </c>
      <c r="C51" s="585">
        <v>1</v>
      </c>
      <c r="D51" s="585" t="s">
        <v>4440</v>
      </c>
      <c r="E51" s="585" t="s">
        <v>128</v>
      </c>
      <c r="F51" s="248">
        <v>300</v>
      </c>
      <c r="G51" s="247">
        <v>58</v>
      </c>
      <c r="H51" s="249">
        <v>19.333333333333332</v>
      </c>
      <c r="I51" s="247">
        <v>85</v>
      </c>
      <c r="J51" s="249">
        <v>28.333333333333332</v>
      </c>
      <c r="K51" s="250"/>
      <c r="M51" s="178" t="str">
        <f t="shared" si="0"/>
        <v>K</v>
      </c>
      <c r="N51" s="178" t="str">
        <f t="shared" si="1"/>
        <v>K</v>
      </c>
      <c r="O51" s="178"/>
      <c r="P51" s="184">
        <f t="shared" si="2"/>
        <v>19.333333333333332</v>
      </c>
      <c r="Q51" s="184">
        <f t="shared" si="3"/>
        <v>28.333333333333332</v>
      </c>
      <c r="R51" s="180"/>
      <c r="S51" s="180" t="str">
        <f t="shared" si="4"/>
        <v>BETUL</v>
      </c>
      <c r="T51" s="180" t="str">
        <f t="shared" si="5"/>
        <v>BETUL</v>
      </c>
      <c r="U51" s="180" t="str">
        <f t="shared" si="6"/>
        <v>OKE</v>
      </c>
      <c r="V51" s="180" t="str">
        <f t="shared" si="7"/>
        <v>OKE</v>
      </c>
      <c r="X51" s="343" t="s">
        <v>63</v>
      </c>
      <c r="Y51" s="344">
        <v>1</v>
      </c>
      <c r="Z51" s="344" t="s">
        <v>4444</v>
      </c>
      <c r="AA51" s="344" t="s">
        <v>131</v>
      </c>
      <c r="AB51" s="248">
        <v>320</v>
      </c>
      <c r="AC51" s="345">
        <v>82</v>
      </c>
      <c r="AD51" s="345">
        <v>25.625</v>
      </c>
      <c r="AE51" s="345">
        <v>90</v>
      </c>
      <c r="AF51" s="345">
        <v>28.125</v>
      </c>
      <c r="AG51" s="247" t="s">
        <v>4445</v>
      </c>
    </row>
    <row r="52" spans="1:33">
      <c r="A52" s="279">
        <v>43</v>
      </c>
      <c r="B52" s="584" t="s">
        <v>118</v>
      </c>
      <c r="C52" s="585">
        <v>1</v>
      </c>
      <c r="D52" s="585" t="s">
        <v>5475</v>
      </c>
      <c r="E52" s="585" t="s">
        <v>128</v>
      </c>
      <c r="F52" s="248">
        <v>320</v>
      </c>
      <c r="G52" s="247">
        <v>23</v>
      </c>
      <c r="H52" s="249">
        <v>7.1874999999999991</v>
      </c>
      <c r="I52" s="247">
        <v>17</v>
      </c>
      <c r="J52" s="249">
        <v>5.3125</v>
      </c>
      <c r="K52" s="250"/>
      <c r="M52" s="178" t="str">
        <f t="shared" si="0"/>
        <v>K</v>
      </c>
      <c r="N52" s="178" t="str">
        <f t="shared" si="1"/>
        <v>K</v>
      </c>
      <c r="O52" s="178"/>
      <c r="P52" s="184">
        <f t="shared" si="2"/>
        <v>7.1874999999999991</v>
      </c>
      <c r="Q52" s="184">
        <f t="shared" si="3"/>
        <v>5.3125</v>
      </c>
      <c r="R52" s="180"/>
      <c r="S52" s="180" t="str">
        <f t="shared" si="4"/>
        <v>BETUL</v>
      </c>
      <c r="T52" s="180" t="str">
        <f t="shared" si="5"/>
        <v>BETUL</v>
      </c>
      <c r="U52" s="180" t="str">
        <f t="shared" si="6"/>
        <v>OKE</v>
      </c>
      <c r="V52" s="180" t="str">
        <f t="shared" si="7"/>
        <v>OKE</v>
      </c>
      <c r="X52" s="343" t="s">
        <v>63</v>
      </c>
      <c r="Y52" s="344">
        <v>1</v>
      </c>
      <c r="Z52" s="344" t="s">
        <v>4446</v>
      </c>
      <c r="AA52" s="344" t="s">
        <v>131</v>
      </c>
      <c r="AB52" s="248">
        <v>320</v>
      </c>
      <c r="AC52" s="345">
        <v>82</v>
      </c>
      <c r="AD52" s="345">
        <v>25.625</v>
      </c>
      <c r="AE52" s="345">
        <v>88</v>
      </c>
      <c r="AF52" s="345">
        <v>27.5</v>
      </c>
      <c r="AG52" s="247" t="s">
        <v>4447</v>
      </c>
    </row>
    <row r="53" spans="1:33">
      <c r="A53" s="279">
        <v>44</v>
      </c>
      <c r="B53" s="584" t="s">
        <v>118</v>
      </c>
      <c r="C53" s="585">
        <v>2</v>
      </c>
      <c r="D53" s="585" t="s">
        <v>4430</v>
      </c>
      <c r="E53" s="585" t="s">
        <v>131</v>
      </c>
      <c r="F53" s="248">
        <v>320</v>
      </c>
      <c r="G53" s="247">
        <v>99</v>
      </c>
      <c r="H53" s="249">
        <v>30.9375</v>
      </c>
      <c r="I53" s="247">
        <v>93</v>
      </c>
      <c r="J53" s="249">
        <v>29.062500000000004</v>
      </c>
      <c r="K53" s="250" t="s">
        <v>4431</v>
      </c>
      <c r="M53" s="178" t="str">
        <f t="shared" si="0"/>
        <v>K</v>
      </c>
      <c r="N53" s="178" t="str">
        <f t="shared" si="1"/>
        <v>K</v>
      </c>
      <c r="O53" s="178"/>
      <c r="P53" s="184">
        <f t="shared" si="2"/>
        <v>30.9375</v>
      </c>
      <c r="Q53" s="184">
        <f t="shared" si="3"/>
        <v>29.062500000000004</v>
      </c>
      <c r="R53" s="180"/>
      <c r="S53" s="180" t="str">
        <f t="shared" si="4"/>
        <v>BETUL</v>
      </c>
      <c r="T53" s="180" t="str">
        <f t="shared" si="5"/>
        <v>BETUL</v>
      </c>
      <c r="U53" s="180" t="str">
        <f t="shared" si="6"/>
        <v>OKE</v>
      </c>
      <c r="V53" s="180" t="str">
        <f t="shared" si="7"/>
        <v>OKE</v>
      </c>
      <c r="X53" s="343" t="s">
        <v>63</v>
      </c>
      <c r="Y53" s="344">
        <v>2</v>
      </c>
      <c r="Z53" s="344" t="s">
        <v>4448</v>
      </c>
      <c r="AA53" s="344" t="s">
        <v>131</v>
      </c>
      <c r="AB53" s="248">
        <v>320</v>
      </c>
      <c r="AC53" s="345">
        <v>234</v>
      </c>
      <c r="AD53" s="345">
        <v>73.125</v>
      </c>
      <c r="AE53" s="345">
        <v>202</v>
      </c>
      <c r="AF53" s="345">
        <v>63.125</v>
      </c>
      <c r="AG53" s="247" t="s">
        <v>4417</v>
      </c>
    </row>
    <row r="54" spans="1:33">
      <c r="A54" s="279">
        <v>45</v>
      </c>
      <c r="B54" s="584" t="s">
        <v>118</v>
      </c>
      <c r="C54" s="585">
        <v>3</v>
      </c>
      <c r="D54" s="585" t="s">
        <v>4432</v>
      </c>
      <c r="E54" s="585" t="s">
        <v>131</v>
      </c>
      <c r="F54" s="248">
        <v>320</v>
      </c>
      <c r="G54" s="247">
        <v>62</v>
      </c>
      <c r="H54" s="249">
        <v>19.375</v>
      </c>
      <c r="I54" s="247">
        <v>63</v>
      </c>
      <c r="J54" s="249">
        <v>19.6875</v>
      </c>
      <c r="K54" s="250" t="s">
        <v>4433</v>
      </c>
      <c r="M54" s="178" t="str">
        <f t="shared" si="0"/>
        <v>K</v>
      </c>
      <c r="N54" s="178" t="str">
        <f t="shared" si="1"/>
        <v>K</v>
      </c>
      <c r="O54" s="178"/>
      <c r="P54" s="184">
        <f t="shared" si="2"/>
        <v>19.375</v>
      </c>
      <c r="Q54" s="184">
        <f t="shared" si="3"/>
        <v>19.6875</v>
      </c>
      <c r="R54" s="180"/>
      <c r="S54" s="180" t="str">
        <f t="shared" si="4"/>
        <v>BETUL</v>
      </c>
      <c r="T54" s="180" t="str">
        <f t="shared" si="5"/>
        <v>BETUL</v>
      </c>
      <c r="U54" s="180" t="str">
        <f t="shared" si="6"/>
        <v>OKE</v>
      </c>
      <c r="V54" s="180" t="str">
        <f t="shared" si="7"/>
        <v>OKE</v>
      </c>
      <c r="X54" s="343" t="s">
        <v>63</v>
      </c>
      <c r="Y54" s="344">
        <v>2</v>
      </c>
      <c r="Z54" s="344" t="s">
        <v>4449</v>
      </c>
      <c r="AA54" s="344" t="s">
        <v>131</v>
      </c>
      <c r="AB54" s="248">
        <v>320</v>
      </c>
      <c r="AC54" s="345">
        <v>225</v>
      </c>
      <c r="AD54" s="345">
        <v>70.3125</v>
      </c>
      <c r="AE54" s="345">
        <v>206</v>
      </c>
      <c r="AF54" s="345">
        <v>64.375</v>
      </c>
      <c r="AG54" s="247" t="s">
        <v>4450</v>
      </c>
    </row>
    <row r="55" spans="1:33">
      <c r="A55" s="279">
        <v>46</v>
      </c>
      <c r="B55" s="584" t="s">
        <v>118</v>
      </c>
      <c r="C55" s="585">
        <v>3</v>
      </c>
      <c r="D55" s="585" t="s">
        <v>365</v>
      </c>
      <c r="E55" s="585" t="s">
        <v>131</v>
      </c>
      <c r="F55" s="248">
        <v>320</v>
      </c>
      <c r="G55" s="247">
        <v>163</v>
      </c>
      <c r="H55" s="249">
        <v>50.9375</v>
      </c>
      <c r="I55" s="247">
        <v>160</v>
      </c>
      <c r="J55" s="249">
        <v>50</v>
      </c>
      <c r="K55" s="250" t="s">
        <v>366</v>
      </c>
      <c r="M55" s="178" t="str">
        <f t="shared" si="0"/>
        <v>K</v>
      </c>
      <c r="N55" s="178" t="str">
        <f t="shared" si="1"/>
        <v>K</v>
      </c>
      <c r="O55" s="178"/>
      <c r="P55" s="184">
        <f t="shared" si="2"/>
        <v>50.9375</v>
      </c>
      <c r="Q55" s="184">
        <f t="shared" si="3"/>
        <v>50</v>
      </c>
      <c r="R55" s="180"/>
      <c r="S55" s="180" t="str">
        <f t="shared" si="4"/>
        <v>BETUL</v>
      </c>
      <c r="T55" s="180" t="str">
        <f t="shared" si="5"/>
        <v>BETUL</v>
      </c>
      <c r="U55" s="180" t="str">
        <f t="shared" si="6"/>
        <v>OKE</v>
      </c>
      <c r="V55" s="180" t="str">
        <f t="shared" si="7"/>
        <v>OKE</v>
      </c>
      <c r="X55" s="343" t="s">
        <v>64</v>
      </c>
      <c r="Y55" s="344">
        <v>2</v>
      </c>
      <c r="Z55" s="344" t="s">
        <v>4451</v>
      </c>
      <c r="AA55" s="344" t="s">
        <v>131</v>
      </c>
      <c r="AB55" s="248">
        <v>320</v>
      </c>
      <c r="AC55" s="345">
        <v>34</v>
      </c>
      <c r="AD55" s="345">
        <v>10.625</v>
      </c>
      <c r="AE55" s="345">
        <v>35</v>
      </c>
      <c r="AF55" s="345">
        <v>10.9375</v>
      </c>
      <c r="AG55" s="247" t="s">
        <v>4452</v>
      </c>
    </row>
    <row r="56" spans="1:33">
      <c r="A56" s="279">
        <v>47</v>
      </c>
      <c r="B56" s="584" t="s">
        <v>118</v>
      </c>
      <c r="C56" s="585">
        <v>3</v>
      </c>
      <c r="D56" s="585" t="s">
        <v>4434</v>
      </c>
      <c r="E56" s="585" t="s">
        <v>128</v>
      </c>
      <c r="F56" s="248">
        <v>320</v>
      </c>
      <c r="G56" s="247">
        <v>31</v>
      </c>
      <c r="H56" s="249">
        <v>9.6875</v>
      </c>
      <c r="I56" s="247">
        <v>32</v>
      </c>
      <c r="J56" s="249">
        <v>10</v>
      </c>
      <c r="K56" s="250" t="s">
        <v>4435</v>
      </c>
      <c r="M56" s="178" t="str">
        <f t="shared" si="0"/>
        <v>K</v>
      </c>
      <c r="N56" s="178" t="str">
        <f t="shared" si="1"/>
        <v>K</v>
      </c>
      <c r="O56" s="178"/>
      <c r="P56" s="184">
        <f t="shared" si="2"/>
        <v>9.6875</v>
      </c>
      <c r="Q56" s="184">
        <f t="shared" si="3"/>
        <v>10</v>
      </c>
      <c r="R56" s="180"/>
      <c r="S56" s="180" t="str">
        <f t="shared" si="4"/>
        <v>BETUL</v>
      </c>
      <c r="T56" s="180" t="str">
        <f t="shared" si="5"/>
        <v>BETUL</v>
      </c>
      <c r="U56" s="180" t="str">
        <f t="shared" si="6"/>
        <v>OKE</v>
      </c>
      <c r="V56" s="180" t="str">
        <f t="shared" si="7"/>
        <v>OKE</v>
      </c>
      <c r="X56" s="343" t="s">
        <v>64</v>
      </c>
      <c r="Y56" s="344">
        <v>2</v>
      </c>
      <c r="Z56" s="344" t="s">
        <v>4453</v>
      </c>
      <c r="AA56" s="344" t="s">
        <v>131</v>
      </c>
      <c r="AB56" s="248">
        <v>320</v>
      </c>
      <c r="AC56" s="345">
        <v>136</v>
      </c>
      <c r="AD56" s="345">
        <v>42.5</v>
      </c>
      <c r="AE56" s="345">
        <v>212</v>
      </c>
      <c r="AF56" s="345">
        <v>66.25</v>
      </c>
      <c r="AG56" s="247" t="s">
        <v>4454</v>
      </c>
    </row>
    <row r="57" spans="1:33">
      <c r="A57" s="279">
        <v>48</v>
      </c>
      <c r="B57" s="247" t="s">
        <v>63</v>
      </c>
      <c r="C57" s="251">
        <v>1</v>
      </c>
      <c r="D57" s="251" t="s">
        <v>4438</v>
      </c>
      <c r="E57" s="251" t="s">
        <v>131</v>
      </c>
      <c r="F57" s="251">
        <v>320</v>
      </c>
      <c r="G57" s="247">
        <v>101</v>
      </c>
      <c r="H57" s="249">
        <v>31.5625</v>
      </c>
      <c r="I57" s="247">
        <v>104</v>
      </c>
      <c r="J57" s="249">
        <v>32.5</v>
      </c>
      <c r="K57" s="250" t="s">
        <v>4439</v>
      </c>
      <c r="M57" s="178" t="str">
        <f t="shared" si="0"/>
        <v>K</v>
      </c>
      <c r="N57" s="178" t="str">
        <f t="shared" si="1"/>
        <v>K</v>
      </c>
      <c r="O57" s="178"/>
      <c r="P57" s="184">
        <f t="shared" si="2"/>
        <v>31.5625</v>
      </c>
      <c r="Q57" s="184">
        <f t="shared" si="3"/>
        <v>32.5</v>
      </c>
      <c r="R57" s="180"/>
      <c r="S57" s="180" t="str">
        <f t="shared" si="4"/>
        <v>BETUL</v>
      </c>
      <c r="T57" s="180" t="str">
        <f t="shared" si="5"/>
        <v>BETUL</v>
      </c>
      <c r="U57" s="180" t="str">
        <f t="shared" si="6"/>
        <v>OKE</v>
      </c>
      <c r="V57" s="180" t="str">
        <f t="shared" si="7"/>
        <v>OKE</v>
      </c>
      <c r="X57" s="343" t="s">
        <v>64</v>
      </c>
      <c r="Y57" s="344">
        <v>2</v>
      </c>
      <c r="Z57" s="344" t="s">
        <v>375</v>
      </c>
      <c r="AA57" s="344" t="s">
        <v>131</v>
      </c>
      <c r="AB57" s="248">
        <v>320</v>
      </c>
      <c r="AC57" s="345">
        <v>277</v>
      </c>
      <c r="AD57" s="345">
        <v>86.5625</v>
      </c>
      <c r="AE57" s="345">
        <v>190</v>
      </c>
      <c r="AF57" s="345">
        <v>59.375</v>
      </c>
      <c r="AG57" s="247" t="s">
        <v>376</v>
      </c>
    </row>
    <row r="58" spans="1:33">
      <c r="A58" s="279">
        <v>49</v>
      </c>
      <c r="B58" s="247" t="s">
        <v>63</v>
      </c>
      <c r="C58" s="251">
        <v>1</v>
      </c>
      <c r="D58" s="251" t="s">
        <v>4441</v>
      </c>
      <c r="E58" s="251" t="s">
        <v>131</v>
      </c>
      <c r="F58" s="251">
        <v>320</v>
      </c>
      <c r="G58" s="247">
        <v>204</v>
      </c>
      <c r="H58" s="249">
        <v>63.749999999999993</v>
      </c>
      <c r="I58" s="247">
        <v>199</v>
      </c>
      <c r="J58" s="249">
        <v>62.187499999999993</v>
      </c>
      <c r="K58" s="250" t="s">
        <v>4400</v>
      </c>
      <c r="M58" s="178" t="str">
        <f t="shared" si="0"/>
        <v>K</v>
      </c>
      <c r="N58" s="178" t="str">
        <f t="shared" si="1"/>
        <v>K</v>
      </c>
      <c r="O58" s="178"/>
      <c r="P58" s="184">
        <f t="shared" si="2"/>
        <v>63.749999999999993</v>
      </c>
      <c r="Q58" s="184">
        <f t="shared" si="3"/>
        <v>62.187499999999993</v>
      </c>
      <c r="R58" s="180"/>
      <c r="S58" s="180" t="str">
        <f t="shared" si="4"/>
        <v>BETUL</v>
      </c>
      <c r="T58" s="180" t="str">
        <f t="shared" si="5"/>
        <v>BETUL</v>
      </c>
      <c r="U58" s="180" t="str">
        <f t="shared" si="6"/>
        <v>OKE</v>
      </c>
      <c r="V58" s="180" t="str">
        <f t="shared" si="7"/>
        <v>OKE</v>
      </c>
      <c r="X58" s="343" t="s">
        <v>64</v>
      </c>
      <c r="Y58" s="344">
        <v>3</v>
      </c>
      <c r="Z58" s="344" t="s">
        <v>4455</v>
      </c>
      <c r="AA58" s="344" t="s">
        <v>128</v>
      </c>
      <c r="AB58" s="248">
        <v>320</v>
      </c>
      <c r="AC58" s="345">
        <v>242</v>
      </c>
      <c r="AD58" s="345">
        <v>75.625</v>
      </c>
      <c r="AE58" s="345">
        <v>120</v>
      </c>
      <c r="AF58" s="345">
        <v>37.5</v>
      </c>
      <c r="AG58" s="247" t="s">
        <v>4456</v>
      </c>
    </row>
    <row r="59" spans="1:33">
      <c r="A59" s="279">
        <v>50</v>
      </c>
      <c r="B59" s="247" t="s">
        <v>63</v>
      </c>
      <c r="C59" s="251">
        <v>1</v>
      </c>
      <c r="D59" s="251" t="s">
        <v>4442</v>
      </c>
      <c r="E59" s="251" t="s">
        <v>131</v>
      </c>
      <c r="F59" s="251">
        <v>320</v>
      </c>
      <c r="G59" s="247">
        <v>206</v>
      </c>
      <c r="H59" s="249">
        <v>64.375</v>
      </c>
      <c r="I59" s="247">
        <v>200</v>
      </c>
      <c r="J59" s="249">
        <v>62.5</v>
      </c>
      <c r="K59" s="250" t="s">
        <v>4443</v>
      </c>
      <c r="M59" s="178" t="str">
        <f t="shared" si="0"/>
        <v>K</v>
      </c>
      <c r="N59" s="178" t="str">
        <f t="shared" si="1"/>
        <v>K</v>
      </c>
      <c r="O59" s="178"/>
      <c r="P59" s="184">
        <f t="shared" si="2"/>
        <v>64.375</v>
      </c>
      <c r="Q59" s="184">
        <f t="shared" si="3"/>
        <v>62.5</v>
      </c>
      <c r="R59" s="180"/>
      <c r="S59" s="180" t="str">
        <f t="shared" si="4"/>
        <v>BETUL</v>
      </c>
      <c r="T59" s="180" t="str">
        <f t="shared" si="5"/>
        <v>BETUL</v>
      </c>
      <c r="U59" s="180" t="str">
        <f t="shared" si="6"/>
        <v>OKE</v>
      </c>
      <c r="V59" s="180" t="str">
        <f t="shared" si="7"/>
        <v>OKE</v>
      </c>
      <c r="X59" s="343" t="s">
        <v>64</v>
      </c>
      <c r="Y59" s="344">
        <v>3</v>
      </c>
      <c r="Z59" s="344" t="s">
        <v>4457</v>
      </c>
      <c r="AA59" s="344" t="s">
        <v>131</v>
      </c>
      <c r="AB59" s="248">
        <v>320</v>
      </c>
      <c r="AC59" s="345">
        <v>178</v>
      </c>
      <c r="AD59" s="345">
        <v>55.625</v>
      </c>
      <c r="AE59" s="345">
        <v>198</v>
      </c>
      <c r="AF59" s="345">
        <v>61.875</v>
      </c>
      <c r="AG59" s="247" t="s">
        <v>4458</v>
      </c>
    </row>
    <row r="60" spans="1:33">
      <c r="A60" s="279">
        <v>51</v>
      </c>
      <c r="B60" s="247" t="s">
        <v>63</v>
      </c>
      <c r="C60" s="251">
        <v>1</v>
      </c>
      <c r="D60" s="251" t="s">
        <v>4444</v>
      </c>
      <c r="E60" s="251" t="s">
        <v>131</v>
      </c>
      <c r="F60" s="251">
        <v>320</v>
      </c>
      <c r="G60" s="247">
        <v>110</v>
      </c>
      <c r="H60" s="249">
        <v>34.375</v>
      </c>
      <c r="I60" s="247">
        <v>103</v>
      </c>
      <c r="J60" s="249">
        <v>32.1875</v>
      </c>
      <c r="K60" s="250" t="s">
        <v>4445</v>
      </c>
      <c r="M60" s="178" t="str">
        <f t="shared" si="0"/>
        <v>K</v>
      </c>
      <c r="N60" s="178" t="str">
        <f t="shared" si="1"/>
        <v>K</v>
      </c>
      <c r="O60" s="178"/>
      <c r="P60" s="184">
        <f t="shared" si="2"/>
        <v>34.375</v>
      </c>
      <c r="Q60" s="184">
        <f t="shared" si="3"/>
        <v>32.1875</v>
      </c>
      <c r="R60" s="180"/>
      <c r="S60" s="180" t="str">
        <f t="shared" si="4"/>
        <v>BETUL</v>
      </c>
      <c r="T60" s="180" t="str">
        <f t="shared" si="5"/>
        <v>BETUL</v>
      </c>
      <c r="U60" s="180" t="str">
        <f t="shared" si="6"/>
        <v>OKE</v>
      </c>
      <c r="V60" s="180" t="str">
        <f t="shared" si="7"/>
        <v>OKE</v>
      </c>
      <c r="X60" s="343" t="s">
        <v>64</v>
      </c>
      <c r="Y60" s="344">
        <v>5</v>
      </c>
      <c r="Z60" s="344" t="s">
        <v>4459</v>
      </c>
      <c r="AA60" s="344" t="s">
        <v>131</v>
      </c>
      <c r="AB60" s="248">
        <v>320</v>
      </c>
      <c r="AC60" s="345">
        <v>128</v>
      </c>
      <c r="AD60" s="345">
        <v>40</v>
      </c>
      <c r="AE60" s="345">
        <v>125</v>
      </c>
      <c r="AF60" s="345">
        <v>39.0625</v>
      </c>
      <c r="AG60" s="247" t="s">
        <v>4460</v>
      </c>
    </row>
    <row r="61" spans="1:33">
      <c r="A61" s="279">
        <v>52</v>
      </c>
      <c r="B61" s="247" t="s">
        <v>63</v>
      </c>
      <c r="C61" s="251">
        <v>1</v>
      </c>
      <c r="D61" s="251" t="s">
        <v>4446</v>
      </c>
      <c r="E61" s="251" t="s">
        <v>131</v>
      </c>
      <c r="F61" s="251">
        <v>320</v>
      </c>
      <c r="G61" s="247">
        <v>93</v>
      </c>
      <c r="H61" s="249">
        <v>29.062500000000004</v>
      </c>
      <c r="I61" s="247">
        <v>128</v>
      </c>
      <c r="J61" s="249">
        <v>40</v>
      </c>
      <c r="K61" s="250" t="s">
        <v>4447</v>
      </c>
      <c r="M61" s="178" t="str">
        <f t="shared" si="0"/>
        <v>K</v>
      </c>
      <c r="N61" s="178" t="str">
        <f t="shared" si="1"/>
        <v>K</v>
      </c>
      <c r="O61" s="178"/>
      <c r="P61" s="184">
        <f t="shared" si="2"/>
        <v>29.062500000000004</v>
      </c>
      <c r="Q61" s="184">
        <f t="shared" si="3"/>
        <v>40</v>
      </c>
      <c r="R61" s="180"/>
      <c r="S61" s="180" t="str">
        <f t="shared" si="4"/>
        <v>BETUL</v>
      </c>
      <c r="T61" s="180" t="str">
        <f t="shared" si="5"/>
        <v>BETUL</v>
      </c>
      <c r="U61" s="180" t="str">
        <f t="shared" si="6"/>
        <v>OKE</v>
      </c>
      <c r="V61" s="180" t="str">
        <f t="shared" si="7"/>
        <v>OKE</v>
      </c>
      <c r="X61" s="343" t="s">
        <v>64</v>
      </c>
      <c r="Y61" s="344">
        <v>5</v>
      </c>
      <c r="Z61" s="344" t="s">
        <v>4463</v>
      </c>
      <c r="AA61" s="344" t="s">
        <v>128</v>
      </c>
      <c r="AB61" s="248">
        <v>320</v>
      </c>
      <c r="AC61" s="345">
        <v>60</v>
      </c>
      <c r="AD61" s="345">
        <v>18.75</v>
      </c>
      <c r="AE61" s="345">
        <v>51</v>
      </c>
      <c r="AF61" s="345">
        <v>15.9375</v>
      </c>
      <c r="AG61" s="247" t="s">
        <v>4464</v>
      </c>
    </row>
    <row r="62" spans="1:33">
      <c r="A62" s="279">
        <v>53</v>
      </c>
      <c r="B62" s="247" t="s">
        <v>63</v>
      </c>
      <c r="C62" s="251">
        <v>2</v>
      </c>
      <c r="D62" s="251" t="s">
        <v>4448</v>
      </c>
      <c r="E62" s="251" t="s">
        <v>131</v>
      </c>
      <c r="F62" s="251">
        <v>320</v>
      </c>
      <c r="G62" s="247">
        <v>163</v>
      </c>
      <c r="H62" s="249">
        <v>50.9375</v>
      </c>
      <c r="I62" s="247">
        <v>153</v>
      </c>
      <c r="J62" s="249">
        <v>47.8125</v>
      </c>
      <c r="K62" s="250" t="s">
        <v>4417</v>
      </c>
      <c r="M62" s="178" t="str">
        <f t="shared" si="0"/>
        <v>K</v>
      </c>
      <c r="N62" s="178" t="str">
        <f t="shared" si="1"/>
        <v>K</v>
      </c>
      <c r="O62" s="178"/>
      <c r="P62" s="184">
        <f t="shared" si="2"/>
        <v>50.9375</v>
      </c>
      <c r="Q62" s="184">
        <f t="shared" si="3"/>
        <v>47.8125</v>
      </c>
      <c r="R62" s="180"/>
      <c r="S62" s="180" t="str">
        <f t="shared" si="4"/>
        <v>BETUL</v>
      </c>
      <c r="T62" s="180" t="str">
        <f t="shared" si="5"/>
        <v>BETUL</v>
      </c>
      <c r="U62" s="180" t="str">
        <f t="shared" si="6"/>
        <v>OKE</v>
      </c>
      <c r="V62" s="180" t="str">
        <f t="shared" si="7"/>
        <v>OKE</v>
      </c>
      <c r="X62" s="343" t="s">
        <v>64</v>
      </c>
      <c r="Y62" s="344">
        <v>4</v>
      </c>
      <c r="Z62" s="344" t="s">
        <v>4465</v>
      </c>
      <c r="AA62" s="344" t="s">
        <v>131</v>
      </c>
      <c r="AB62" s="248">
        <v>320</v>
      </c>
      <c r="AC62" s="345">
        <v>101</v>
      </c>
      <c r="AD62" s="345">
        <v>31.5625</v>
      </c>
      <c r="AE62" s="345">
        <v>109</v>
      </c>
      <c r="AF62" s="345">
        <v>34.0625</v>
      </c>
      <c r="AG62" s="247" t="s">
        <v>4466</v>
      </c>
    </row>
    <row r="63" spans="1:33">
      <c r="A63" s="279">
        <v>54</v>
      </c>
      <c r="B63" s="247" t="s">
        <v>63</v>
      </c>
      <c r="C63" s="251">
        <v>2</v>
      </c>
      <c r="D63" s="251" t="s">
        <v>4449</v>
      </c>
      <c r="E63" s="251" t="s">
        <v>131</v>
      </c>
      <c r="F63" s="251">
        <v>320</v>
      </c>
      <c r="G63" s="247">
        <v>209</v>
      </c>
      <c r="H63" s="249">
        <v>65.3125</v>
      </c>
      <c r="I63" s="247">
        <v>212</v>
      </c>
      <c r="J63" s="249">
        <v>66.25</v>
      </c>
      <c r="K63" s="250" t="s">
        <v>4450</v>
      </c>
      <c r="M63" s="178" t="str">
        <f t="shared" si="0"/>
        <v>K</v>
      </c>
      <c r="N63" s="178" t="str">
        <f t="shared" si="1"/>
        <v>K</v>
      </c>
      <c r="O63" s="178"/>
      <c r="P63" s="184">
        <f t="shared" si="2"/>
        <v>65.3125</v>
      </c>
      <c r="Q63" s="184">
        <f t="shared" si="3"/>
        <v>66.25</v>
      </c>
      <c r="R63" s="180"/>
      <c r="S63" s="180" t="str">
        <f t="shared" si="4"/>
        <v>BETUL</v>
      </c>
      <c r="T63" s="180" t="str">
        <f t="shared" si="5"/>
        <v>BETUL</v>
      </c>
      <c r="U63" s="180" t="str">
        <f t="shared" si="6"/>
        <v>OKE</v>
      </c>
      <c r="V63" s="180" t="str">
        <f t="shared" si="7"/>
        <v>OKE</v>
      </c>
      <c r="X63" s="343" t="s">
        <v>64</v>
      </c>
      <c r="Y63" s="344">
        <v>4</v>
      </c>
      <c r="Z63" s="344" t="s">
        <v>4467</v>
      </c>
      <c r="AA63" s="344" t="s">
        <v>128</v>
      </c>
      <c r="AB63" s="248">
        <v>320</v>
      </c>
      <c r="AC63" s="345">
        <v>135</v>
      </c>
      <c r="AD63" s="345">
        <v>42.1875</v>
      </c>
      <c r="AE63" s="345">
        <v>128</v>
      </c>
      <c r="AF63" s="345">
        <v>40</v>
      </c>
      <c r="AG63" s="247" t="s">
        <v>4468</v>
      </c>
    </row>
    <row r="64" spans="1:33">
      <c r="A64" s="279">
        <v>55</v>
      </c>
      <c r="B64" s="247" t="s">
        <v>63</v>
      </c>
      <c r="C64" s="251">
        <v>2</v>
      </c>
      <c r="D64" s="251" t="s">
        <v>4461</v>
      </c>
      <c r="E64" s="251" t="s">
        <v>128</v>
      </c>
      <c r="F64" s="251">
        <v>348</v>
      </c>
      <c r="G64" s="247">
        <v>17</v>
      </c>
      <c r="H64" s="249">
        <v>4.8850574712643677</v>
      </c>
      <c r="I64" s="247">
        <v>17</v>
      </c>
      <c r="J64" s="249">
        <v>4.8850574712643677</v>
      </c>
      <c r="K64" s="250" t="s">
        <v>4462</v>
      </c>
      <c r="M64" s="178" t="str">
        <f t="shared" si="0"/>
        <v>K</v>
      </c>
      <c r="N64" s="178" t="str">
        <f t="shared" si="1"/>
        <v>K</v>
      </c>
      <c r="O64" s="178"/>
      <c r="P64" s="184">
        <f t="shared" si="2"/>
        <v>4.8850574712643677</v>
      </c>
      <c r="Q64" s="184">
        <f t="shared" si="3"/>
        <v>4.8850574712643677</v>
      </c>
      <c r="R64" s="180"/>
      <c r="S64" s="180" t="str">
        <f t="shared" si="4"/>
        <v>BETUL</v>
      </c>
      <c r="T64" s="180" t="str">
        <f t="shared" si="5"/>
        <v>BETUL</v>
      </c>
      <c r="U64" s="180" t="str">
        <f t="shared" si="6"/>
        <v>OKE</v>
      </c>
      <c r="V64" s="180" t="str">
        <f t="shared" si="7"/>
        <v>OKE</v>
      </c>
      <c r="X64" s="343" t="s">
        <v>64</v>
      </c>
      <c r="Y64" s="344">
        <v>4</v>
      </c>
      <c r="Z64" s="344" t="s">
        <v>4469</v>
      </c>
      <c r="AA64" s="344" t="s">
        <v>128</v>
      </c>
      <c r="AB64" s="248">
        <v>320</v>
      </c>
      <c r="AC64" s="345">
        <v>221</v>
      </c>
      <c r="AD64" s="345">
        <v>69.0625</v>
      </c>
      <c r="AE64" s="345">
        <v>222</v>
      </c>
      <c r="AF64" s="345">
        <v>69.375</v>
      </c>
      <c r="AG64" s="247" t="s">
        <v>4470</v>
      </c>
    </row>
    <row r="65" spans="1:33">
      <c r="A65" s="279">
        <v>56</v>
      </c>
      <c r="B65" s="247" t="s">
        <v>64</v>
      </c>
      <c r="C65" s="251">
        <v>2</v>
      </c>
      <c r="D65" s="251" t="s">
        <v>4451</v>
      </c>
      <c r="E65" s="251" t="s">
        <v>131</v>
      </c>
      <c r="F65" s="251">
        <v>320</v>
      </c>
      <c r="G65" s="247">
        <v>41</v>
      </c>
      <c r="H65" s="249">
        <v>12.812499999999998</v>
      </c>
      <c r="I65" s="247">
        <v>39</v>
      </c>
      <c r="J65" s="249">
        <v>12.1875</v>
      </c>
      <c r="K65" s="250" t="s">
        <v>4452</v>
      </c>
      <c r="M65" s="178" t="str">
        <f t="shared" si="0"/>
        <v>K</v>
      </c>
      <c r="N65" s="178" t="str">
        <f t="shared" si="1"/>
        <v>K</v>
      </c>
      <c r="O65" s="178"/>
      <c r="P65" s="184">
        <f t="shared" si="2"/>
        <v>12.812499999999998</v>
      </c>
      <c r="Q65" s="184">
        <f t="shared" si="3"/>
        <v>12.1875</v>
      </c>
      <c r="R65" s="180"/>
      <c r="S65" s="180" t="str">
        <f t="shared" si="4"/>
        <v>BETUL</v>
      </c>
      <c r="T65" s="180" t="str">
        <f t="shared" si="5"/>
        <v>BETUL</v>
      </c>
      <c r="U65" s="180" t="str">
        <f t="shared" si="6"/>
        <v>OKE</v>
      </c>
      <c r="V65" s="180" t="str">
        <f t="shared" si="7"/>
        <v>OKE</v>
      </c>
      <c r="X65" s="343" t="s">
        <v>64</v>
      </c>
      <c r="Y65" s="344">
        <v>4</v>
      </c>
      <c r="Z65" s="344" t="s">
        <v>369</v>
      </c>
      <c r="AA65" s="344" t="s">
        <v>131</v>
      </c>
      <c r="AB65" s="248">
        <v>320</v>
      </c>
      <c r="AC65" s="345">
        <v>224</v>
      </c>
      <c r="AD65" s="345">
        <v>70</v>
      </c>
      <c r="AE65" s="345">
        <v>233</v>
      </c>
      <c r="AF65" s="345">
        <v>72.8125</v>
      </c>
      <c r="AG65" s="247" t="s">
        <v>370</v>
      </c>
    </row>
    <row r="66" spans="1:33">
      <c r="A66" s="279">
        <v>57</v>
      </c>
      <c r="B66" s="247" t="s">
        <v>64</v>
      </c>
      <c r="C66" s="251">
        <v>2</v>
      </c>
      <c r="D66" s="251" t="s">
        <v>4453</v>
      </c>
      <c r="E66" s="251" t="s">
        <v>131</v>
      </c>
      <c r="F66" s="251">
        <v>320</v>
      </c>
      <c r="G66" s="247">
        <v>68</v>
      </c>
      <c r="H66" s="249">
        <v>21.25</v>
      </c>
      <c r="I66" s="247">
        <v>62</v>
      </c>
      <c r="J66" s="249">
        <v>19.375</v>
      </c>
      <c r="K66" s="250" t="s">
        <v>4454</v>
      </c>
      <c r="M66" s="178" t="str">
        <f t="shared" si="0"/>
        <v>K</v>
      </c>
      <c r="N66" s="178" t="str">
        <f t="shared" si="1"/>
        <v>K</v>
      </c>
      <c r="O66" s="178"/>
      <c r="P66" s="184">
        <f t="shared" si="2"/>
        <v>21.25</v>
      </c>
      <c r="Q66" s="184">
        <f t="shared" si="3"/>
        <v>19.375</v>
      </c>
      <c r="R66" s="180"/>
      <c r="S66" s="180" t="str">
        <f t="shared" si="4"/>
        <v>BETUL</v>
      </c>
      <c r="T66" s="180" t="str">
        <f t="shared" si="5"/>
        <v>BETUL</v>
      </c>
      <c r="U66" s="180" t="str">
        <f t="shared" si="6"/>
        <v>OKE</v>
      </c>
      <c r="V66" s="180" t="str">
        <f t="shared" si="7"/>
        <v>OKE</v>
      </c>
      <c r="X66" s="343" t="s">
        <v>64</v>
      </c>
      <c r="Y66" s="344">
        <v>4</v>
      </c>
      <c r="Z66" s="344" t="s">
        <v>4471</v>
      </c>
      <c r="AA66" s="344" t="s">
        <v>131</v>
      </c>
      <c r="AB66" s="248">
        <v>320</v>
      </c>
      <c r="AC66" s="345">
        <v>111</v>
      </c>
      <c r="AD66" s="345">
        <v>34.6875</v>
      </c>
      <c r="AE66" s="345">
        <v>120</v>
      </c>
      <c r="AF66" s="345">
        <v>37.5</v>
      </c>
      <c r="AG66" s="247" t="s">
        <v>4472</v>
      </c>
    </row>
    <row r="67" spans="1:33">
      <c r="A67" s="279">
        <v>58</v>
      </c>
      <c r="B67" s="247" t="s">
        <v>64</v>
      </c>
      <c r="C67" s="251">
        <v>2</v>
      </c>
      <c r="D67" s="251" t="s">
        <v>375</v>
      </c>
      <c r="E67" s="251" t="s">
        <v>131</v>
      </c>
      <c r="F67" s="251">
        <v>320</v>
      </c>
      <c r="G67" s="247">
        <v>180</v>
      </c>
      <c r="H67" s="249">
        <v>56.25</v>
      </c>
      <c r="I67" s="247">
        <v>171</v>
      </c>
      <c r="J67" s="249">
        <v>53.437500000000007</v>
      </c>
      <c r="K67" s="250" t="s">
        <v>376</v>
      </c>
      <c r="M67" s="178" t="str">
        <f t="shared" si="0"/>
        <v>K</v>
      </c>
      <c r="N67" s="178" t="str">
        <f t="shared" si="1"/>
        <v>K</v>
      </c>
      <c r="O67" s="178"/>
      <c r="P67" s="184">
        <f t="shared" si="2"/>
        <v>56.25</v>
      </c>
      <c r="Q67" s="184">
        <f t="shared" si="3"/>
        <v>53.437500000000007</v>
      </c>
      <c r="R67" s="180"/>
      <c r="S67" s="180" t="str">
        <f t="shared" si="4"/>
        <v>BETUL</v>
      </c>
      <c r="T67" s="180" t="str">
        <f t="shared" si="5"/>
        <v>BETUL</v>
      </c>
      <c r="U67" s="180" t="str">
        <f t="shared" si="6"/>
        <v>OKE</v>
      </c>
      <c r="V67" s="180" t="str">
        <f t="shared" si="7"/>
        <v>OKE</v>
      </c>
      <c r="X67" s="343" t="s">
        <v>64</v>
      </c>
      <c r="Y67" s="344">
        <v>4</v>
      </c>
      <c r="Z67" s="344" t="s">
        <v>4475</v>
      </c>
      <c r="AA67" s="344" t="s">
        <v>131</v>
      </c>
      <c r="AB67" s="248">
        <v>320</v>
      </c>
      <c r="AC67" s="345">
        <v>231</v>
      </c>
      <c r="AD67" s="345">
        <v>72.1875</v>
      </c>
      <c r="AE67" s="345">
        <v>217</v>
      </c>
      <c r="AF67" s="345">
        <v>67.8125</v>
      </c>
      <c r="AG67" s="247" t="s">
        <v>4476</v>
      </c>
    </row>
    <row r="68" spans="1:33">
      <c r="A68" s="279">
        <v>59</v>
      </c>
      <c r="B68" s="247" t="s">
        <v>64</v>
      </c>
      <c r="C68" s="251">
        <v>3</v>
      </c>
      <c r="D68" s="251" t="s">
        <v>4455</v>
      </c>
      <c r="E68" s="251" t="s">
        <v>128</v>
      </c>
      <c r="F68" s="251">
        <v>320</v>
      </c>
      <c r="G68" s="247">
        <v>52</v>
      </c>
      <c r="H68" s="249">
        <v>16.25</v>
      </c>
      <c r="I68" s="247">
        <v>41</v>
      </c>
      <c r="J68" s="249">
        <v>12.812499999999998</v>
      </c>
      <c r="K68" s="250" t="s">
        <v>4456</v>
      </c>
      <c r="M68" s="178" t="str">
        <f t="shared" si="0"/>
        <v>K</v>
      </c>
      <c r="N68" s="178" t="str">
        <f t="shared" si="1"/>
        <v>K</v>
      </c>
      <c r="O68" s="178"/>
      <c r="P68" s="184">
        <f t="shared" si="2"/>
        <v>16.25</v>
      </c>
      <c r="Q68" s="184">
        <f t="shared" si="3"/>
        <v>12.812499999999998</v>
      </c>
      <c r="R68" s="180"/>
      <c r="S68" s="180" t="str">
        <f t="shared" si="4"/>
        <v>BETUL</v>
      </c>
      <c r="T68" s="180" t="str">
        <f t="shared" si="5"/>
        <v>BETUL</v>
      </c>
      <c r="U68" s="180" t="str">
        <f t="shared" si="6"/>
        <v>OKE</v>
      </c>
      <c r="V68" s="180" t="str">
        <f t="shared" si="7"/>
        <v>OKE</v>
      </c>
      <c r="X68" s="343" t="s">
        <v>64</v>
      </c>
      <c r="Y68" s="344">
        <v>5</v>
      </c>
      <c r="Z68" s="344" t="s">
        <v>4479</v>
      </c>
      <c r="AA68" s="344" t="s">
        <v>128</v>
      </c>
      <c r="AB68" s="248">
        <v>425</v>
      </c>
      <c r="AC68" s="345">
        <v>103</v>
      </c>
      <c r="AD68" s="345">
        <v>24.235294117647101</v>
      </c>
      <c r="AE68" s="345">
        <v>103</v>
      </c>
      <c r="AF68" s="345">
        <v>24.235294117647101</v>
      </c>
      <c r="AG68" s="247" t="s">
        <v>4480</v>
      </c>
    </row>
    <row r="69" spans="1:33">
      <c r="A69" s="279">
        <v>60</v>
      </c>
      <c r="B69" s="247" t="s">
        <v>64</v>
      </c>
      <c r="C69" s="251">
        <v>3</v>
      </c>
      <c r="D69" s="251" t="s">
        <v>378</v>
      </c>
      <c r="E69" s="251" t="s">
        <v>131</v>
      </c>
      <c r="F69" s="251">
        <v>320</v>
      </c>
      <c r="G69" s="247">
        <v>175</v>
      </c>
      <c r="H69" s="249">
        <v>54.6875</v>
      </c>
      <c r="I69" s="247">
        <v>177</v>
      </c>
      <c r="J69" s="249">
        <v>55.3125</v>
      </c>
      <c r="K69" s="250" t="s">
        <v>379</v>
      </c>
      <c r="M69" s="178" t="str">
        <f t="shared" si="0"/>
        <v>K</v>
      </c>
      <c r="N69" s="178" t="str">
        <f t="shared" si="1"/>
        <v>K</v>
      </c>
      <c r="O69" s="178"/>
      <c r="P69" s="184">
        <f t="shared" si="2"/>
        <v>54.6875</v>
      </c>
      <c r="Q69" s="184">
        <f t="shared" si="3"/>
        <v>55.3125</v>
      </c>
      <c r="R69" s="180"/>
      <c r="S69" s="180" t="str">
        <f t="shared" si="4"/>
        <v>BETUL</v>
      </c>
      <c r="T69" s="180" t="str">
        <f t="shared" si="5"/>
        <v>BETUL</v>
      </c>
      <c r="U69" s="180" t="str">
        <f t="shared" si="6"/>
        <v>OKE</v>
      </c>
      <c r="V69" s="180" t="str">
        <f t="shared" si="7"/>
        <v>OKE</v>
      </c>
      <c r="X69" s="343" t="s">
        <v>64</v>
      </c>
      <c r="Y69" s="344">
        <v>5</v>
      </c>
      <c r="Z69" s="344" t="s">
        <v>377</v>
      </c>
      <c r="AA69" s="344" t="s">
        <v>131</v>
      </c>
      <c r="AB69" s="248">
        <v>320</v>
      </c>
      <c r="AC69" s="345">
        <v>260</v>
      </c>
      <c r="AD69" s="345">
        <v>81.25</v>
      </c>
      <c r="AE69" s="345">
        <v>141</v>
      </c>
      <c r="AF69" s="345">
        <v>44.0625</v>
      </c>
      <c r="AG69" s="247" t="s">
        <v>376</v>
      </c>
    </row>
    <row r="70" spans="1:33">
      <c r="A70" s="279">
        <v>61</v>
      </c>
      <c r="B70" s="247" t="s">
        <v>64</v>
      </c>
      <c r="C70" s="251">
        <v>3</v>
      </c>
      <c r="D70" s="251" t="s">
        <v>4457</v>
      </c>
      <c r="E70" s="251" t="s">
        <v>131</v>
      </c>
      <c r="F70" s="251">
        <v>320</v>
      </c>
      <c r="G70" s="247">
        <v>244</v>
      </c>
      <c r="H70" s="249">
        <v>76.25</v>
      </c>
      <c r="I70" s="247">
        <v>201</v>
      </c>
      <c r="J70" s="249">
        <v>62.812500000000007</v>
      </c>
      <c r="K70" s="250" t="s">
        <v>4458</v>
      </c>
      <c r="M70" s="178" t="str">
        <f t="shared" si="0"/>
        <v>K</v>
      </c>
      <c r="N70" s="178" t="str">
        <f t="shared" si="1"/>
        <v>K</v>
      </c>
      <c r="O70" s="178"/>
      <c r="P70" s="184">
        <f t="shared" si="2"/>
        <v>76.25</v>
      </c>
      <c r="Q70" s="184">
        <f t="shared" si="3"/>
        <v>62.812500000000007</v>
      </c>
      <c r="R70" s="180"/>
      <c r="S70" s="180" t="str">
        <f t="shared" si="4"/>
        <v>BETUL</v>
      </c>
      <c r="T70" s="180" t="str">
        <f t="shared" si="5"/>
        <v>BETUL</v>
      </c>
      <c r="U70" s="180" t="str">
        <f t="shared" si="6"/>
        <v>OKE</v>
      </c>
      <c r="V70" s="180" t="str">
        <f t="shared" si="7"/>
        <v>OKE</v>
      </c>
      <c r="X70" s="343" t="s">
        <v>64</v>
      </c>
      <c r="Y70" s="344">
        <v>3</v>
      </c>
      <c r="Z70" s="344" t="s">
        <v>378</v>
      </c>
      <c r="AA70" s="344" t="s">
        <v>131</v>
      </c>
      <c r="AB70" s="248">
        <v>320</v>
      </c>
      <c r="AC70" s="345">
        <v>204</v>
      </c>
      <c r="AD70" s="345">
        <v>63.75</v>
      </c>
      <c r="AE70" s="345">
        <v>261</v>
      </c>
      <c r="AF70" s="345">
        <v>81.5625</v>
      </c>
      <c r="AG70" s="247" t="s">
        <v>379</v>
      </c>
    </row>
    <row r="71" spans="1:33">
      <c r="A71" s="279">
        <v>62</v>
      </c>
      <c r="B71" s="247" t="s">
        <v>64</v>
      </c>
      <c r="C71" s="251">
        <v>3</v>
      </c>
      <c r="D71" s="251" t="s">
        <v>4473</v>
      </c>
      <c r="E71" s="251" t="s">
        <v>131</v>
      </c>
      <c r="F71" s="251">
        <v>425</v>
      </c>
      <c r="G71" s="247">
        <v>6</v>
      </c>
      <c r="H71" s="249">
        <v>1.411764705882353</v>
      </c>
      <c r="I71" s="247">
        <v>6</v>
      </c>
      <c r="J71" s="249">
        <v>1.411764705882353</v>
      </c>
      <c r="K71" s="250" t="s">
        <v>4474</v>
      </c>
      <c r="M71" s="178" t="str">
        <f t="shared" si="0"/>
        <v>K</v>
      </c>
      <c r="N71" s="178" t="str">
        <f t="shared" si="1"/>
        <v>K</v>
      </c>
      <c r="O71" s="178"/>
      <c r="P71" s="184">
        <f t="shared" si="2"/>
        <v>1.411764705882353</v>
      </c>
      <c r="Q71" s="184">
        <f t="shared" si="3"/>
        <v>1.411764705882353</v>
      </c>
      <c r="R71" s="180"/>
      <c r="S71" s="180" t="str">
        <f t="shared" si="4"/>
        <v>BETUL</v>
      </c>
      <c r="T71" s="180" t="str">
        <f t="shared" si="5"/>
        <v>BETUL</v>
      </c>
      <c r="U71" s="180" t="str">
        <f t="shared" si="6"/>
        <v>OKE</v>
      </c>
      <c r="V71" s="180" t="str">
        <f t="shared" si="7"/>
        <v>OKE</v>
      </c>
      <c r="X71" s="343" t="s">
        <v>64</v>
      </c>
      <c r="Y71" s="344">
        <v>5</v>
      </c>
      <c r="Z71" s="344" t="s">
        <v>4483</v>
      </c>
      <c r="AA71" s="344" t="s">
        <v>131</v>
      </c>
      <c r="AB71" s="248">
        <v>320</v>
      </c>
      <c r="AC71" s="345">
        <v>93</v>
      </c>
      <c r="AD71" s="345">
        <v>29.0625</v>
      </c>
      <c r="AE71" s="345">
        <v>93</v>
      </c>
      <c r="AF71" s="345">
        <v>29.0625</v>
      </c>
      <c r="AG71" s="247" t="s">
        <v>4484</v>
      </c>
    </row>
    <row r="72" spans="1:33">
      <c r="A72" s="279">
        <v>63</v>
      </c>
      <c r="B72" s="247" t="s">
        <v>64</v>
      </c>
      <c r="C72" s="251">
        <v>3</v>
      </c>
      <c r="D72" s="251" t="s">
        <v>4477</v>
      </c>
      <c r="E72" s="251" t="s">
        <v>128</v>
      </c>
      <c r="F72" s="251">
        <v>425</v>
      </c>
      <c r="G72" s="247">
        <v>82</v>
      </c>
      <c r="H72" s="249">
        <v>19.294117647058822</v>
      </c>
      <c r="I72" s="247">
        <v>26</v>
      </c>
      <c r="J72" s="249">
        <v>6.1176470588235299</v>
      </c>
      <c r="K72" s="250" t="s">
        <v>4478</v>
      </c>
      <c r="M72" s="178" t="str">
        <f t="shared" si="0"/>
        <v>K</v>
      </c>
      <c r="N72" s="178" t="str">
        <f t="shared" si="1"/>
        <v>K</v>
      </c>
      <c r="O72" s="178"/>
      <c r="P72" s="184">
        <f t="shared" si="2"/>
        <v>19.294117647058822</v>
      </c>
      <c r="Q72" s="184">
        <f t="shared" si="3"/>
        <v>6.1176470588235299</v>
      </c>
      <c r="R72" s="180"/>
      <c r="S72" s="180" t="str">
        <f t="shared" si="4"/>
        <v>BETUL</v>
      </c>
      <c r="T72" s="180" t="str">
        <f t="shared" si="5"/>
        <v>BETUL</v>
      </c>
      <c r="U72" s="180" t="str">
        <f t="shared" si="6"/>
        <v>OKE</v>
      </c>
      <c r="V72" s="180" t="str">
        <f t="shared" si="7"/>
        <v>OKE</v>
      </c>
      <c r="X72" s="343" t="s">
        <v>64</v>
      </c>
      <c r="Y72" s="344">
        <v>5</v>
      </c>
      <c r="Z72" s="344" t="s">
        <v>4485</v>
      </c>
      <c r="AA72" s="344" t="s">
        <v>128</v>
      </c>
      <c r="AB72" s="248">
        <v>320</v>
      </c>
      <c r="AC72" s="345">
        <v>135</v>
      </c>
      <c r="AD72" s="345">
        <v>42.1875</v>
      </c>
      <c r="AE72" s="345">
        <v>135</v>
      </c>
      <c r="AF72" s="345">
        <v>42.1875</v>
      </c>
      <c r="AG72" s="247" t="s">
        <v>4486</v>
      </c>
    </row>
    <row r="73" spans="1:33">
      <c r="A73" s="279">
        <v>64</v>
      </c>
      <c r="B73" s="247" t="s">
        <v>64</v>
      </c>
      <c r="C73" s="251">
        <v>3</v>
      </c>
      <c r="D73" s="251" t="s">
        <v>4481</v>
      </c>
      <c r="E73" s="251" t="s">
        <v>128</v>
      </c>
      <c r="F73" s="251">
        <v>425</v>
      </c>
      <c r="G73" s="247">
        <v>45</v>
      </c>
      <c r="H73" s="249">
        <v>10.588235294117647</v>
      </c>
      <c r="I73" s="247">
        <v>33</v>
      </c>
      <c r="J73" s="249">
        <v>7.764705882352942</v>
      </c>
      <c r="K73" s="250" t="s">
        <v>4482</v>
      </c>
      <c r="M73" s="178" t="str">
        <f t="shared" si="0"/>
        <v>K</v>
      </c>
      <c r="N73" s="178" t="str">
        <f t="shared" si="1"/>
        <v>K</v>
      </c>
      <c r="O73" s="178"/>
      <c r="P73" s="184">
        <f t="shared" si="2"/>
        <v>10.588235294117647</v>
      </c>
      <c r="Q73" s="184">
        <f t="shared" si="3"/>
        <v>7.764705882352942</v>
      </c>
      <c r="R73" s="180"/>
      <c r="S73" s="180" t="str">
        <f t="shared" si="4"/>
        <v>BETUL</v>
      </c>
      <c r="T73" s="180" t="str">
        <f t="shared" si="5"/>
        <v>BETUL</v>
      </c>
      <c r="U73" s="180" t="str">
        <f t="shared" si="6"/>
        <v>OKE</v>
      </c>
      <c r="V73" s="180" t="str">
        <f t="shared" si="7"/>
        <v>OKE</v>
      </c>
      <c r="X73" s="343" t="s">
        <v>64</v>
      </c>
      <c r="Y73" s="344">
        <v>5</v>
      </c>
      <c r="Z73" s="344" t="s">
        <v>4487</v>
      </c>
      <c r="AA73" s="344" t="s">
        <v>131</v>
      </c>
      <c r="AB73" s="248">
        <v>320</v>
      </c>
      <c r="AC73" s="345">
        <v>179</v>
      </c>
      <c r="AD73" s="345">
        <v>55.9375</v>
      </c>
      <c r="AE73" s="345">
        <v>189</v>
      </c>
      <c r="AF73" s="345">
        <v>59.0625</v>
      </c>
      <c r="AG73" s="247" t="s">
        <v>4488</v>
      </c>
    </row>
    <row r="74" spans="1:33">
      <c r="A74" s="279">
        <v>65</v>
      </c>
      <c r="B74" s="247" t="s">
        <v>64</v>
      </c>
      <c r="C74" s="251">
        <v>4</v>
      </c>
      <c r="D74" s="251" t="s">
        <v>4465</v>
      </c>
      <c r="E74" s="251" t="s">
        <v>131</v>
      </c>
      <c r="F74" s="251">
        <v>320</v>
      </c>
      <c r="G74" s="247">
        <v>219</v>
      </c>
      <c r="H74" s="249">
        <v>68.4375</v>
      </c>
      <c r="I74" s="247">
        <v>207</v>
      </c>
      <c r="J74" s="249">
        <v>64.6875</v>
      </c>
      <c r="K74" s="250" t="s">
        <v>4466</v>
      </c>
      <c r="M74" s="178" t="str">
        <f t="shared" ref="M74:M88" si="8">IF(H74&gt;=80,"B","K")</f>
        <v>K</v>
      </c>
      <c r="N74" s="178" t="str">
        <f t="shared" ref="N74:N88" si="9">IF(J74&gt;=80,"B","K")</f>
        <v>K</v>
      </c>
      <c r="O74" s="178"/>
      <c r="P74" s="184">
        <f t="shared" ref="P74:P88" si="10">(G74/F74)*100</f>
        <v>68.4375</v>
      </c>
      <c r="Q74" s="184">
        <f t="shared" ref="Q74:Q88" si="11">(I74/F74)*100</f>
        <v>64.6875</v>
      </c>
      <c r="R74" s="180"/>
      <c r="S74" s="180" t="str">
        <f t="shared" ref="S74:S88" si="12">IF(P74=H74,"BETUL","salah")</f>
        <v>BETUL</v>
      </c>
      <c r="T74" s="180" t="str">
        <f t="shared" ref="T74:T88" si="13">IF(Q74=J74,"BETUL","salah")</f>
        <v>BETUL</v>
      </c>
      <c r="U74" s="180" t="str">
        <f t="shared" ref="U74:U88" si="14">IF(H74&gt;100,"CEK KEMBALI","OKE")</f>
        <v>OKE</v>
      </c>
      <c r="V74" s="180" t="str">
        <f t="shared" ref="V74:V88" si="15">IF(J74&gt;100,"CEK KEMBALI","OKE")</f>
        <v>OKE</v>
      </c>
      <c r="X74" s="343" t="s">
        <v>64</v>
      </c>
      <c r="Y74" s="344">
        <v>5</v>
      </c>
      <c r="Z74" s="344" t="s">
        <v>4489</v>
      </c>
      <c r="AA74" s="344" t="s">
        <v>131</v>
      </c>
      <c r="AB74" s="248">
        <v>320</v>
      </c>
      <c r="AC74" s="345">
        <v>162</v>
      </c>
      <c r="AD74" s="345">
        <v>50.625</v>
      </c>
      <c r="AE74" s="345">
        <v>189</v>
      </c>
      <c r="AF74" s="345">
        <v>59.0625</v>
      </c>
      <c r="AG74" s="247" t="s">
        <v>4490</v>
      </c>
    </row>
    <row r="75" spans="1:33">
      <c r="A75" s="279">
        <v>66</v>
      </c>
      <c r="B75" s="247" t="s">
        <v>64</v>
      </c>
      <c r="C75" s="251">
        <v>4</v>
      </c>
      <c r="D75" s="251" t="s">
        <v>4467</v>
      </c>
      <c r="E75" s="251" t="s">
        <v>128</v>
      </c>
      <c r="F75" s="251">
        <v>320</v>
      </c>
      <c r="G75" s="247">
        <v>152</v>
      </c>
      <c r="H75" s="249">
        <v>47.5</v>
      </c>
      <c r="I75" s="247">
        <v>134</v>
      </c>
      <c r="J75" s="249">
        <v>41.875</v>
      </c>
      <c r="K75" s="250" t="s">
        <v>4468</v>
      </c>
      <c r="M75" s="178" t="str">
        <f t="shared" si="8"/>
        <v>K</v>
      </c>
      <c r="N75" s="178" t="str">
        <f t="shared" si="9"/>
        <v>K</v>
      </c>
      <c r="O75" s="178"/>
      <c r="P75" s="184">
        <f t="shared" si="10"/>
        <v>47.5</v>
      </c>
      <c r="Q75" s="184">
        <f t="shared" si="11"/>
        <v>41.875</v>
      </c>
      <c r="R75" s="180"/>
      <c r="S75" s="180" t="str">
        <f t="shared" si="12"/>
        <v>BETUL</v>
      </c>
      <c r="T75" s="180" t="str">
        <f t="shared" si="13"/>
        <v>BETUL</v>
      </c>
      <c r="U75" s="180" t="str">
        <f t="shared" si="14"/>
        <v>OKE</v>
      </c>
      <c r="V75" s="180" t="str">
        <f t="shared" si="15"/>
        <v>OKE</v>
      </c>
    </row>
    <row r="76" spans="1:33">
      <c r="A76" s="279">
        <v>67</v>
      </c>
      <c r="B76" s="247" t="s">
        <v>64</v>
      </c>
      <c r="C76" s="251">
        <v>4</v>
      </c>
      <c r="D76" s="251" t="s">
        <v>4469</v>
      </c>
      <c r="E76" s="251" t="s">
        <v>128</v>
      </c>
      <c r="F76" s="251">
        <v>320</v>
      </c>
      <c r="G76" s="247">
        <v>55</v>
      </c>
      <c r="H76" s="249">
        <v>17.1875</v>
      </c>
      <c r="I76" s="247">
        <v>45</v>
      </c>
      <c r="J76" s="249">
        <v>14.0625</v>
      </c>
      <c r="K76" s="250" t="s">
        <v>4470</v>
      </c>
      <c r="M76" s="178" t="str">
        <f t="shared" si="8"/>
        <v>K</v>
      </c>
      <c r="N76" s="178" t="str">
        <f t="shared" si="9"/>
        <v>K</v>
      </c>
      <c r="O76" s="178"/>
      <c r="P76" s="184">
        <f t="shared" si="10"/>
        <v>17.1875</v>
      </c>
      <c r="Q76" s="184">
        <f t="shared" si="11"/>
        <v>14.0625</v>
      </c>
      <c r="R76" s="180"/>
      <c r="S76" s="180" t="str">
        <f t="shared" si="12"/>
        <v>BETUL</v>
      </c>
      <c r="T76" s="180" t="str">
        <f t="shared" si="13"/>
        <v>BETUL</v>
      </c>
      <c r="U76" s="180" t="str">
        <f t="shared" si="14"/>
        <v>OKE</v>
      </c>
      <c r="V76" s="180" t="str">
        <f t="shared" si="15"/>
        <v>OKE</v>
      </c>
    </row>
    <row r="77" spans="1:33">
      <c r="A77" s="279">
        <v>68</v>
      </c>
      <c r="B77" s="247" t="s">
        <v>64</v>
      </c>
      <c r="C77" s="251">
        <v>4</v>
      </c>
      <c r="D77" s="251" t="s">
        <v>369</v>
      </c>
      <c r="E77" s="251" t="s">
        <v>131</v>
      </c>
      <c r="F77" s="251">
        <v>320</v>
      </c>
      <c r="G77" s="247">
        <v>275</v>
      </c>
      <c r="H77" s="249">
        <v>85.9375</v>
      </c>
      <c r="I77" s="247">
        <v>273</v>
      </c>
      <c r="J77" s="249">
        <v>85.3125</v>
      </c>
      <c r="K77" s="250" t="s">
        <v>370</v>
      </c>
      <c r="M77" s="178" t="str">
        <f t="shared" si="8"/>
        <v>B</v>
      </c>
      <c r="N77" s="178" t="str">
        <f t="shared" si="9"/>
        <v>B</v>
      </c>
      <c r="O77" s="178"/>
      <c r="P77" s="184">
        <f t="shared" si="10"/>
        <v>85.9375</v>
      </c>
      <c r="Q77" s="184">
        <f t="shared" si="11"/>
        <v>85.3125</v>
      </c>
      <c r="R77" s="180"/>
      <c r="S77" s="180" t="str">
        <f t="shared" si="12"/>
        <v>BETUL</v>
      </c>
      <c r="T77" s="180" t="str">
        <f t="shared" si="13"/>
        <v>BETUL</v>
      </c>
      <c r="U77" s="180" t="str">
        <f t="shared" si="14"/>
        <v>OKE</v>
      </c>
      <c r="V77" s="180" t="str">
        <f t="shared" si="15"/>
        <v>OKE</v>
      </c>
    </row>
    <row r="78" spans="1:33">
      <c r="A78" s="279">
        <v>69</v>
      </c>
      <c r="B78" s="247" t="s">
        <v>64</v>
      </c>
      <c r="C78" s="251">
        <v>4</v>
      </c>
      <c r="D78" s="251" t="s">
        <v>4471</v>
      </c>
      <c r="E78" s="251" t="s">
        <v>131</v>
      </c>
      <c r="F78" s="251">
        <v>320</v>
      </c>
      <c r="G78" s="247">
        <v>126</v>
      </c>
      <c r="H78" s="249">
        <v>39.375</v>
      </c>
      <c r="I78" s="247">
        <v>118</v>
      </c>
      <c r="J78" s="249">
        <v>36.875</v>
      </c>
      <c r="K78" s="250" t="s">
        <v>4472</v>
      </c>
      <c r="M78" s="178" t="str">
        <f t="shared" si="8"/>
        <v>K</v>
      </c>
      <c r="N78" s="178" t="str">
        <f t="shared" si="9"/>
        <v>K</v>
      </c>
      <c r="O78" s="178"/>
      <c r="P78" s="184">
        <f t="shared" si="10"/>
        <v>39.375</v>
      </c>
      <c r="Q78" s="184">
        <f t="shared" si="11"/>
        <v>36.875</v>
      </c>
      <c r="R78" s="180"/>
      <c r="S78" s="180" t="str">
        <f t="shared" si="12"/>
        <v>BETUL</v>
      </c>
      <c r="T78" s="180" t="str">
        <f t="shared" si="13"/>
        <v>BETUL</v>
      </c>
      <c r="U78" s="180" t="str">
        <f t="shared" si="14"/>
        <v>OKE</v>
      </c>
      <c r="V78" s="180" t="str">
        <f t="shared" si="15"/>
        <v>OKE</v>
      </c>
    </row>
    <row r="79" spans="1:33">
      <c r="A79" s="279">
        <v>70</v>
      </c>
      <c r="B79" s="247" t="s">
        <v>64</v>
      </c>
      <c r="C79" s="251">
        <v>4</v>
      </c>
      <c r="D79" s="251" t="s">
        <v>4475</v>
      </c>
      <c r="E79" s="251" t="s">
        <v>131</v>
      </c>
      <c r="F79" s="251">
        <v>320</v>
      </c>
      <c r="G79" s="247">
        <v>202</v>
      </c>
      <c r="H79" s="249">
        <v>63.125</v>
      </c>
      <c r="I79" s="247">
        <v>219</v>
      </c>
      <c r="J79" s="249">
        <v>68.4375</v>
      </c>
      <c r="K79" s="250" t="s">
        <v>4476</v>
      </c>
      <c r="M79" s="178" t="str">
        <f t="shared" si="8"/>
        <v>K</v>
      </c>
      <c r="N79" s="178" t="str">
        <f t="shared" si="9"/>
        <v>K</v>
      </c>
      <c r="O79" s="178"/>
      <c r="P79" s="184">
        <f t="shared" si="10"/>
        <v>63.125</v>
      </c>
      <c r="Q79" s="184">
        <f t="shared" si="11"/>
        <v>68.4375</v>
      </c>
      <c r="R79" s="180"/>
      <c r="S79" s="180" t="str">
        <f t="shared" si="12"/>
        <v>BETUL</v>
      </c>
      <c r="T79" s="180" t="str">
        <f t="shared" si="13"/>
        <v>BETUL</v>
      </c>
      <c r="U79" s="180" t="str">
        <f t="shared" si="14"/>
        <v>OKE</v>
      </c>
      <c r="V79" s="180" t="str">
        <f t="shared" si="15"/>
        <v>OKE</v>
      </c>
    </row>
    <row r="80" spans="1:33">
      <c r="A80" s="279">
        <v>71</v>
      </c>
      <c r="B80" s="247" t="s">
        <v>64</v>
      </c>
      <c r="C80" s="251">
        <v>5</v>
      </c>
      <c r="D80" s="251" t="s">
        <v>4459</v>
      </c>
      <c r="E80" s="251" t="s">
        <v>131</v>
      </c>
      <c r="F80" s="251">
        <v>320</v>
      </c>
      <c r="G80" s="247">
        <v>181</v>
      </c>
      <c r="H80" s="249">
        <v>56.562500000000007</v>
      </c>
      <c r="I80" s="247">
        <v>181</v>
      </c>
      <c r="J80" s="249">
        <v>56.562500000000007</v>
      </c>
      <c r="K80" s="250" t="s">
        <v>4460</v>
      </c>
      <c r="M80" s="178" t="str">
        <f t="shared" si="8"/>
        <v>K</v>
      </c>
      <c r="N80" s="178" t="str">
        <f t="shared" si="9"/>
        <v>K</v>
      </c>
      <c r="O80" s="178"/>
      <c r="P80" s="184">
        <f t="shared" si="10"/>
        <v>56.562500000000007</v>
      </c>
      <c r="Q80" s="184">
        <f t="shared" si="11"/>
        <v>56.562500000000007</v>
      </c>
      <c r="R80" s="180"/>
      <c r="S80" s="180" t="str">
        <f t="shared" si="12"/>
        <v>BETUL</v>
      </c>
      <c r="T80" s="180" t="str">
        <f t="shared" si="13"/>
        <v>BETUL</v>
      </c>
      <c r="U80" s="180" t="str">
        <f t="shared" si="14"/>
        <v>OKE</v>
      </c>
      <c r="V80" s="180" t="str">
        <f t="shared" si="15"/>
        <v>OKE</v>
      </c>
    </row>
    <row r="81" spans="1:22">
      <c r="A81" s="279">
        <v>72</v>
      </c>
      <c r="B81" s="247" t="s">
        <v>64</v>
      </c>
      <c r="C81" s="251">
        <v>5</v>
      </c>
      <c r="D81" s="251" t="s">
        <v>4483</v>
      </c>
      <c r="E81" s="251" t="s">
        <v>131</v>
      </c>
      <c r="F81" s="251">
        <v>320</v>
      </c>
      <c r="G81" s="247">
        <v>115</v>
      </c>
      <c r="H81" s="249">
        <v>35.9375</v>
      </c>
      <c r="I81" s="247">
        <v>111</v>
      </c>
      <c r="J81" s="249">
        <v>34.6875</v>
      </c>
      <c r="K81" s="250" t="s">
        <v>4484</v>
      </c>
      <c r="M81" s="178" t="str">
        <f t="shared" si="8"/>
        <v>K</v>
      </c>
      <c r="N81" s="178" t="str">
        <f t="shared" si="9"/>
        <v>K</v>
      </c>
      <c r="O81" s="178"/>
      <c r="P81" s="184">
        <f t="shared" si="10"/>
        <v>35.9375</v>
      </c>
      <c r="Q81" s="184">
        <f t="shared" si="11"/>
        <v>34.6875</v>
      </c>
      <c r="R81" s="180"/>
      <c r="S81" s="180" t="str">
        <f t="shared" si="12"/>
        <v>BETUL</v>
      </c>
      <c r="T81" s="180" t="str">
        <f t="shared" si="13"/>
        <v>BETUL</v>
      </c>
      <c r="U81" s="180" t="str">
        <f t="shared" si="14"/>
        <v>OKE</v>
      </c>
      <c r="V81" s="180" t="str">
        <f t="shared" si="15"/>
        <v>OKE</v>
      </c>
    </row>
    <row r="82" spans="1:22">
      <c r="A82" s="279">
        <v>73</v>
      </c>
      <c r="B82" s="247" t="s">
        <v>64</v>
      </c>
      <c r="C82" s="251">
        <v>5</v>
      </c>
      <c r="D82" s="251" t="s">
        <v>4485</v>
      </c>
      <c r="E82" s="251" t="s">
        <v>128</v>
      </c>
      <c r="F82" s="251">
        <v>320</v>
      </c>
      <c r="G82" s="247">
        <v>146</v>
      </c>
      <c r="H82" s="249">
        <v>45.625</v>
      </c>
      <c r="I82" s="247">
        <v>146</v>
      </c>
      <c r="J82" s="249">
        <v>45.625</v>
      </c>
      <c r="K82" s="250" t="s">
        <v>4486</v>
      </c>
      <c r="M82" s="178" t="str">
        <f t="shared" si="8"/>
        <v>K</v>
      </c>
      <c r="N82" s="178" t="str">
        <f t="shared" si="9"/>
        <v>K</v>
      </c>
      <c r="O82" s="178"/>
      <c r="P82" s="184">
        <f t="shared" si="10"/>
        <v>45.625</v>
      </c>
      <c r="Q82" s="184">
        <f t="shared" si="11"/>
        <v>45.625</v>
      </c>
      <c r="R82" s="180"/>
      <c r="S82" s="180" t="str">
        <f t="shared" si="12"/>
        <v>BETUL</v>
      </c>
      <c r="T82" s="180" t="str">
        <f t="shared" si="13"/>
        <v>BETUL</v>
      </c>
      <c r="U82" s="180" t="str">
        <f t="shared" si="14"/>
        <v>OKE</v>
      </c>
      <c r="V82" s="180" t="str">
        <f t="shared" si="15"/>
        <v>OKE</v>
      </c>
    </row>
    <row r="83" spans="1:22">
      <c r="A83" s="279">
        <v>74</v>
      </c>
      <c r="B83" s="247" t="s">
        <v>64</v>
      </c>
      <c r="C83" s="251">
        <v>5</v>
      </c>
      <c r="D83" s="251" t="s">
        <v>4487</v>
      </c>
      <c r="E83" s="251" t="s">
        <v>131</v>
      </c>
      <c r="F83" s="251">
        <v>320</v>
      </c>
      <c r="G83" s="247">
        <v>215</v>
      </c>
      <c r="H83" s="249">
        <v>67.1875</v>
      </c>
      <c r="I83" s="247">
        <v>218</v>
      </c>
      <c r="J83" s="249">
        <v>68.125</v>
      </c>
      <c r="K83" s="250" t="s">
        <v>4488</v>
      </c>
      <c r="M83" s="178" t="str">
        <f t="shared" si="8"/>
        <v>K</v>
      </c>
      <c r="N83" s="178" t="str">
        <f t="shared" si="9"/>
        <v>K</v>
      </c>
      <c r="O83" s="178"/>
      <c r="P83" s="184">
        <f t="shared" si="10"/>
        <v>67.1875</v>
      </c>
      <c r="Q83" s="184">
        <f t="shared" si="11"/>
        <v>68.125</v>
      </c>
      <c r="R83" s="180"/>
      <c r="S83" s="180" t="str">
        <f t="shared" si="12"/>
        <v>BETUL</v>
      </c>
      <c r="T83" s="180" t="str">
        <f t="shared" si="13"/>
        <v>BETUL</v>
      </c>
      <c r="U83" s="180" t="str">
        <f t="shared" si="14"/>
        <v>OKE</v>
      </c>
      <c r="V83" s="180" t="str">
        <f t="shared" si="15"/>
        <v>OKE</v>
      </c>
    </row>
    <row r="84" spans="1:22">
      <c r="A84" s="279">
        <v>75</v>
      </c>
      <c r="B84" s="247" t="s">
        <v>64</v>
      </c>
      <c r="C84" s="251">
        <v>5</v>
      </c>
      <c r="D84" s="251" t="s">
        <v>4479</v>
      </c>
      <c r="E84" s="251" t="s">
        <v>128</v>
      </c>
      <c r="F84" s="251">
        <v>425</v>
      </c>
      <c r="G84" s="247">
        <v>23</v>
      </c>
      <c r="H84" s="249">
        <v>5.4117647058823524</v>
      </c>
      <c r="I84" s="247">
        <v>23</v>
      </c>
      <c r="J84" s="249">
        <v>5.4117647058823524</v>
      </c>
      <c r="K84" s="250" t="s">
        <v>4480</v>
      </c>
      <c r="M84" s="178" t="str">
        <f t="shared" si="8"/>
        <v>K</v>
      </c>
      <c r="N84" s="178" t="str">
        <f t="shared" si="9"/>
        <v>K</v>
      </c>
      <c r="O84" s="178"/>
      <c r="P84" s="184">
        <f t="shared" si="10"/>
        <v>5.4117647058823524</v>
      </c>
      <c r="Q84" s="184">
        <f t="shared" si="11"/>
        <v>5.4117647058823524</v>
      </c>
      <c r="R84" s="180"/>
      <c r="S84" s="180" t="str">
        <f t="shared" si="12"/>
        <v>BETUL</v>
      </c>
      <c r="T84" s="180" t="str">
        <f t="shared" si="13"/>
        <v>BETUL</v>
      </c>
      <c r="U84" s="180" t="str">
        <f t="shared" si="14"/>
        <v>OKE</v>
      </c>
      <c r="V84" s="180" t="str">
        <f t="shared" si="15"/>
        <v>OKE</v>
      </c>
    </row>
    <row r="85" spans="1:22">
      <c r="A85" s="279">
        <v>76</v>
      </c>
      <c r="B85" s="247" t="s">
        <v>64</v>
      </c>
      <c r="C85" s="251">
        <v>5</v>
      </c>
      <c r="D85" s="251" t="s">
        <v>377</v>
      </c>
      <c r="E85" s="251" t="s">
        <v>131</v>
      </c>
      <c r="F85" s="251">
        <v>320</v>
      </c>
      <c r="G85" s="247">
        <v>171</v>
      </c>
      <c r="H85" s="249">
        <v>53.437500000000007</v>
      </c>
      <c r="I85" s="247">
        <v>169</v>
      </c>
      <c r="J85" s="249">
        <v>52.812499999999993</v>
      </c>
      <c r="K85" s="250" t="s">
        <v>376</v>
      </c>
      <c r="M85" s="178" t="str">
        <f t="shared" si="8"/>
        <v>K</v>
      </c>
      <c r="N85" s="178" t="str">
        <f t="shared" si="9"/>
        <v>K</v>
      </c>
      <c r="O85" s="178"/>
      <c r="P85" s="184">
        <f t="shared" si="10"/>
        <v>53.437500000000007</v>
      </c>
      <c r="Q85" s="184">
        <f t="shared" si="11"/>
        <v>52.812499999999993</v>
      </c>
      <c r="R85" s="180"/>
      <c r="S85" s="180" t="str">
        <f t="shared" si="12"/>
        <v>BETUL</v>
      </c>
      <c r="T85" s="180" t="str">
        <f t="shared" si="13"/>
        <v>BETUL</v>
      </c>
      <c r="U85" s="180" t="str">
        <f t="shared" si="14"/>
        <v>OKE</v>
      </c>
      <c r="V85" s="180" t="str">
        <f t="shared" si="15"/>
        <v>OKE</v>
      </c>
    </row>
    <row r="86" spans="1:22">
      <c r="A86" s="279">
        <v>77</v>
      </c>
      <c r="B86" s="247" t="s">
        <v>64</v>
      </c>
      <c r="C86" s="251">
        <v>5</v>
      </c>
      <c r="D86" s="251" t="s">
        <v>4489</v>
      </c>
      <c r="E86" s="251" t="s">
        <v>131</v>
      </c>
      <c r="F86" s="251">
        <v>320</v>
      </c>
      <c r="G86" s="247">
        <v>132</v>
      </c>
      <c r="H86" s="249">
        <v>41.25</v>
      </c>
      <c r="I86" s="247">
        <v>128</v>
      </c>
      <c r="J86" s="249">
        <v>40</v>
      </c>
      <c r="K86" s="250" t="s">
        <v>4490</v>
      </c>
      <c r="M86" s="178" t="str">
        <f t="shared" si="8"/>
        <v>K</v>
      </c>
      <c r="N86" s="178" t="str">
        <f t="shared" si="9"/>
        <v>K</v>
      </c>
      <c r="O86" s="178"/>
      <c r="P86" s="184">
        <f t="shared" si="10"/>
        <v>41.25</v>
      </c>
      <c r="Q86" s="184">
        <f t="shared" si="11"/>
        <v>40</v>
      </c>
      <c r="R86" s="180"/>
      <c r="S86" s="180" t="str">
        <f t="shared" si="12"/>
        <v>BETUL</v>
      </c>
      <c r="T86" s="180" t="str">
        <f t="shared" si="13"/>
        <v>BETUL</v>
      </c>
      <c r="U86" s="180" t="str">
        <f t="shared" si="14"/>
        <v>OKE</v>
      </c>
      <c r="V86" s="180" t="str">
        <f t="shared" si="15"/>
        <v>OKE</v>
      </c>
    </row>
    <row r="87" spans="1:22">
      <c r="A87" s="279">
        <v>78</v>
      </c>
      <c r="B87" s="247" t="s">
        <v>64</v>
      </c>
      <c r="C87" s="251">
        <v>5</v>
      </c>
      <c r="D87" s="251" t="s">
        <v>4463</v>
      </c>
      <c r="E87" s="251" t="s">
        <v>128</v>
      </c>
      <c r="F87" s="251">
        <v>320</v>
      </c>
      <c r="G87" s="247">
        <v>51</v>
      </c>
      <c r="H87" s="249">
        <v>15.937499999999998</v>
      </c>
      <c r="I87" s="247">
        <v>0</v>
      </c>
      <c r="J87" s="249">
        <v>0</v>
      </c>
      <c r="K87" s="250" t="s">
        <v>4464</v>
      </c>
      <c r="M87" s="178" t="str">
        <f t="shared" si="8"/>
        <v>K</v>
      </c>
      <c r="N87" s="178" t="str">
        <f t="shared" si="9"/>
        <v>K</v>
      </c>
      <c r="O87" s="178"/>
      <c r="P87" s="184">
        <f t="shared" si="10"/>
        <v>15.937499999999998</v>
      </c>
      <c r="Q87" s="184">
        <f t="shared" si="11"/>
        <v>0</v>
      </c>
      <c r="R87" s="180"/>
      <c r="S87" s="180" t="str">
        <f t="shared" si="12"/>
        <v>BETUL</v>
      </c>
      <c r="T87" s="180" t="str">
        <f t="shared" si="13"/>
        <v>BETUL</v>
      </c>
      <c r="U87" s="180" t="str">
        <f t="shared" si="14"/>
        <v>OKE</v>
      </c>
      <c r="V87" s="180" t="str">
        <f t="shared" si="15"/>
        <v>OKE</v>
      </c>
    </row>
    <row r="88" spans="1:22">
      <c r="A88" s="236">
        <v>79</v>
      </c>
      <c r="B88" s="247" t="s">
        <v>64</v>
      </c>
      <c r="C88" s="251">
        <v>5</v>
      </c>
      <c r="D88" s="251" t="s">
        <v>4491</v>
      </c>
      <c r="E88" s="251" t="s">
        <v>128</v>
      </c>
      <c r="F88" s="251">
        <v>348</v>
      </c>
      <c r="G88" s="247">
        <v>106</v>
      </c>
      <c r="H88" s="249">
        <v>30.459770114942529</v>
      </c>
      <c r="I88" s="247">
        <v>78</v>
      </c>
      <c r="J88" s="249">
        <v>22.413793103448278</v>
      </c>
      <c r="K88" s="250" t="s">
        <v>4492</v>
      </c>
      <c r="M88" s="178" t="str">
        <f t="shared" si="8"/>
        <v>K</v>
      </c>
      <c r="N88" s="178" t="str">
        <f t="shared" si="9"/>
        <v>K</v>
      </c>
      <c r="O88" s="178"/>
      <c r="P88" s="184">
        <f t="shared" si="10"/>
        <v>30.459770114942529</v>
      </c>
      <c r="Q88" s="184">
        <f t="shared" si="11"/>
        <v>22.413793103448278</v>
      </c>
      <c r="R88" s="180"/>
      <c r="S88" s="180" t="str">
        <f t="shared" si="12"/>
        <v>BETUL</v>
      </c>
      <c r="T88" s="180" t="str">
        <f t="shared" si="13"/>
        <v>BETUL</v>
      </c>
      <c r="U88" s="180" t="str">
        <f t="shared" si="14"/>
        <v>OKE</v>
      </c>
      <c r="V88" s="180" t="str">
        <f t="shared" si="15"/>
        <v>OKE</v>
      </c>
    </row>
    <row r="89" spans="1:22">
      <c r="M89" s="178"/>
      <c r="N89" s="178"/>
      <c r="O89" s="178"/>
      <c r="P89" s="184"/>
      <c r="Q89" s="184"/>
      <c r="R89" s="180"/>
      <c r="S89" s="180"/>
      <c r="T89" s="180"/>
      <c r="U89" s="180"/>
      <c r="V89" s="180"/>
    </row>
    <row r="90" spans="1:22">
      <c r="M90" s="178"/>
      <c r="N90" s="178"/>
      <c r="O90" s="178"/>
      <c r="P90" s="184"/>
      <c r="Q90" s="184"/>
      <c r="R90" s="180"/>
      <c r="S90" s="180"/>
      <c r="T90" s="180"/>
      <c r="U90" s="180"/>
      <c r="V90" s="180"/>
    </row>
    <row r="91" spans="1:22">
      <c r="M91" s="178"/>
      <c r="N91" s="178"/>
      <c r="O91" s="178"/>
      <c r="P91" s="184"/>
      <c r="Q91" s="184"/>
      <c r="R91" s="180"/>
      <c r="S91" s="180"/>
      <c r="T91" s="180"/>
      <c r="U91" s="180"/>
      <c r="V91" s="180"/>
    </row>
    <row r="92" spans="1:22">
      <c r="M92" s="178"/>
      <c r="N92" s="178"/>
      <c r="P92" s="184"/>
      <c r="Q92" s="184"/>
      <c r="S92" s="180"/>
      <c r="T92" s="180"/>
      <c r="U92" s="180"/>
      <c r="V92" s="180"/>
    </row>
    <row r="93" spans="1:22">
      <c r="M93" s="178"/>
      <c r="N93" s="178"/>
      <c r="P93" s="184"/>
      <c r="Q93" s="184"/>
      <c r="S93" s="180"/>
      <c r="T93" s="180"/>
      <c r="U93" s="180"/>
      <c r="V93" s="180"/>
    </row>
    <row r="94" spans="1:22">
      <c r="M94" s="178"/>
      <c r="N94" s="178"/>
      <c r="P94" s="184"/>
      <c r="Q94" s="184"/>
      <c r="S94" s="180"/>
      <c r="T94" s="180"/>
      <c r="U94" s="180"/>
      <c r="V94" s="180"/>
    </row>
    <row r="95" spans="1:22">
      <c r="M95" s="178"/>
      <c r="N95" s="178"/>
      <c r="P95" s="184"/>
      <c r="Q95" s="184"/>
      <c r="S95" s="180"/>
      <c r="T95" s="180"/>
      <c r="U95" s="180"/>
      <c r="V95" s="180"/>
    </row>
    <row r="96" spans="1:22">
      <c r="M96" s="178"/>
      <c r="N96" s="178"/>
      <c r="P96" s="184"/>
      <c r="Q96" s="184"/>
      <c r="S96" s="180"/>
      <c r="T96" s="180"/>
      <c r="U96" s="180"/>
      <c r="V96" s="180"/>
    </row>
    <row r="97" spans="13:22">
      <c r="M97" s="178"/>
      <c r="N97" s="178"/>
      <c r="P97" s="184"/>
      <c r="Q97" s="184"/>
      <c r="S97" s="180"/>
      <c r="T97" s="180"/>
      <c r="U97" s="180"/>
      <c r="V97" s="180"/>
    </row>
    <row r="98" spans="13:22">
      <c r="M98" s="178"/>
      <c r="N98" s="178"/>
      <c r="P98" s="184"/>
      <c r="Q98" s="184"/>
      <c r="S98" s="180"/>
      <c r="T98" s="180"/>
      <c r="U98" s="180"/>
      <c r="V98" s="180"/>
    </row>
    <row r="99" spans="13:22">
      <c r="M99" s="178"/>
      <c r="N99" s="178"/>
      <c r="P99" s="184"/>
      <c r="Q99" s="184"/>
      <c r="S99" s="180"/>
      <c r="T99" s="180"/>
      <c r="U99" s="180"/>
      <c r="V99" s="180"/>
    </row>
    <row r="100" spans="13:22">
      <c r="M100" s="178"/>
      <c r="N100" s="178"/>
      <c r="P100" s="184"/>
      <c r="Q100" s="184"/>
      <c r="S100" s="180"/>
      <c r="T100" s="180"/>
      <c r="U100" s="180"/>
      <c r="V100" s="180"/>
    </row>
    <row r="101" spans="13:22">
      <c r="M101" s="178"/>
      <c r="N101" s="178"/>
      <c r="P101" s="184"/>
      <c r="Q101" s="184"/>
      <c r="S101" s="180"/>
      <c r="T101" s="180"/>
      <c r="U101" s="180"/>
      <c r="V101" s="180"/>
    </row>
    <row r="102" spans="13:22">
      <c r="M102" s="178"/>
      <c r="N102" s="178"/>
      <c r="P102" s="184"/>
      <c r="Q102" s="184"/>
      <c r="S102" s="180"/>
      <c r="T102" s="180"/>
      <c r="U102" s="180"/>
      <c r="V102" s="180"/>
    </row>
    <row r="103" spans="13:22">
      <c r="M103" s="178"/>
      <c r="N103" s="178"/>
      <c r="P103" s="184"/>
      <c r="Q103" s="184"/>
      <c r="S103" s="180"/>
      <c r="T103" s="180"/>
      <c r="U103" s="180"/>
      <c r="V103" s="180"/>
    </row>
    <row r="104" spans="13:22">
      <c r="M104" s="178"/>
      <c r="N104" s="178"/>
      <c r="P104" s="184"/>
      <c r="Q104" s="184"/>
      <c r="S104" s="180"/>
      <c r="T104" s="180"/>
      <c r="U104" s="180"/>
      <c r="V104" s="180"/>
    </row>
    <row r="105" spans="13:22">
      <c r="M105" s="178"/>
      <c r="N105" s="178"/>
      <c r="P105" s="184"/>
      <c r="Q105" s="184"/>
      <c r="S105" s="180"/>
      <c r="T105" s="180"/>
      <c r="U105" s="180"/>
      <c r="V105" s="180"/>
    </row>
    <row r="106" spans="13:22">
      <c r="M106" s="178"/>
      <c r="N106" s="178"/>
      <c r="P106" s="184"/>
      <c r="Q106" s="184"/>
      <c r="S106" s="180"/>
      <c r="T106" s="180"/>
      <c r="U106" s="180"/>
      <c r="V106" s="180"/>
    </row>
    <row r="107" spans="13:22">
      <c r="M107" s="178"/>
      <c r="N107" s="178"/>
      <c r="P107" s="184"/>
      <c r="Q107" s="184"/>
      <c r="S107" s="180"/>
      <c r="T107" s="180"/>
      <c r="U107" s="180"/>
      <c r="V107" s="180"/>
    </row>
    <row r="108" spans="13:22">
      <c r="M108" s="178"/>
      <c r="N108" s="178"/>
      <c r="P108" s="184"/>
      <c r="Q108" s="184"/>
      <c r="S108" s="180"/>
      <c r="T108" s="180"/>
      <c r="U108" s="180"/>
      <c r="V108" s="180"/>
    </row>
    <row r="109" spans="13:22">
      <c r="M109" s="178"/>
      <c r="N109" s="178"/>
      <c r="P109" s="184"/>
      <c r="Q109" s="184"/>
      <c r="S109" s="180"/>
      <c r="T109" s="180"/>
      <c r="U109" s="180"/>
      <c r="V109" s="180"/>
    </row>
    <row r="110" spans="13:22">
      <c r="M110" s="178"/>
      <c r="N110" s="178"/>
      <c r="P110" s="184"/>
      <c r="Q110" s="184"/>
      <c r="S110" s="180"/>
      <c r="T110" s="180"/>
      <c r="U110" s="180"/>
      <c r="V110" s="180"/>
    </row>
    <row r="111" spans="13:22">
      <c r="M111" s="178"/>
      <c r="N111" s="178"/>
      <c r="P111" s="184"/>
      <c r="Q111" s="184"/>
      <c r="S111" s="180"/>
      <c r="T111" s="180"/>
      <c r="U111" s="180"/>
      <c r="V111" s="180"/>
    </row>
    <row r="112" spans="13:22">
      <c r="M112" s="178"/>
      <c r="N112" s="178"/>
      <c r="P112" s="184"/>
      <c r="Q112" s="184"/>
      <c r="S112" s="180"/>
      <c r="T112" s="180"/>
      <c r="U112" s="180"/>
      <c r="V112" s="180"/>
    </row>
    <row r="113" spans="13:22">
      <c r="M113" s="178"/>
      <c r="N113" s="178"/>
      <c r="P113" s="184"/>
      <c r="Q113" s="184"/>
      <c r="S113" s="180"/>
      <c r="T113" s="180"/>
      <c r="U113" s="180"/>
      <c r="V113" s="180"/>
    </row>
    <row r="114" spans="13:22">
      <c r="M114" s="178"/>
      <c r="N114" s="178"/>
      <c r="P114" s="184"/>
      <c r="Q114" s="184"/>
      <c r="S114" s="180"/>
      <c r="T114" s="180"/>
      <c r="U114" s="180"/>
      <c r="V114" s="180"/>
    </row>
    <row r="115" spans="13:22">
      <c r="M115" s="178"/>
      <c r="N115" s="178"/>
      <c r="P115" s="184"/>
      <c r="Q115" s="184"/>
      <c r="S115" s="180"/>
      <c r="T115" s="180"/>
      <c r="U115" s="180"/>
      <c r="V115" s="180"/>
    </row>
    <row r="116" spans="13:22">
      <c r="M116" s="178"/>
      <c r="N116" s="178"/>
      <c r="P116" s="184"/>
      <c r="Q116" s="184"/>
      <c r="S116" s="180"/>
      <c r="T116" s="180"/>
      <c r="U116" s="180"/>
      <c r="V116" s="180"/>
    </row>
    <row r="117" spans="13:22">
      <c r="M117" s="178"/>
      <c r="N117" s="178"/>
      <c r="P117" s="184"/>
      <c r="Q117" s="184"/>
      <c r="S117" s="180"/>
      <c r="T117" s="180"/>
      <c r="U117" s="180"/>
      <c r="V117" s="180"/>
    </row>
    <row r="118" spans="13:22">
      <c r="M118" s="178"/>
      <c r="N118" s="178"/>
      <c r="P118" s="184"/>
      <c r="Q118" s="184"/>
      <c r="S118" s="180"/>
      <c r="T118" s="180"/>
      <c r="U118" s="180"/>
      <c r="V118" s="180"/>
    </row>
    <row r="119" spans="13:22">
      <c r="M119" s="178"/>
      <c r="N119" s="178"/>
      <c r="P119" s="184"/>
      <c r="Q119" s="184"/>
      <c r="S119" s="180"/>
      <c r="T119" s="180"/>
      <c r="U119" s="180"/>
      <c r="V119" s="180"/>
    </row>
    <row r="120" spans="13:22">
      <c r="M120" s="178"/>
      <c r="N120" s="178"/>
      <c r="P120" s="184"/>
      <c r="Q120" s="184"/>
      <c r="S120" s="180"/>
      <c r="T120" s="180"/>
      <c r="U120" s="180"/>
      <c r="V120" s="180"/>
    </row>
    <row r="121" spans="13:22">
      <c r="M121" s="178"/>
      <c r="N121" s="178"/>
      <c r="P121" s="184"/>
      <c r="Q121" s="184"/>
      <c r="S121" s="180"/>
      <c r="T121" s="180"/>
      <c r="U121" s="180"/>
      <c r="V121" s="180"/>
    </row>
    <row r="122" spans="13:22">
      <c r="M122" s="178"/>
      <c r="N122" s="178"/>
      <c r="P122" s="184"/>
      <c r="Q122" s="184"/>
      <c r="S122" s="180"/>
      <c r="T122" s="180"/>
      <c r="U122" s="180"/>
      <c r="V122" s="180"/>
    </row>
    <row r="123" spans="13:22">
      <c r="M123" s="178"/>
      <c r="N123" s="178"/>
      <c r="P123" s="184"/>
      <c r="Q123" s="184"/>
      <c r="S123" s="180"/>
      <c r="T123" s="180"/>
      <c r="U123" s="180"/>
      <c r="V123" s="180"/>
    </row>
    <row r="124" spans="13:22">
      <c r="M124" s="178"/>
      <c r="N124" s="178"/>
      <c r="P124" s="184"/>
      <c r="Q124" s="184"/>
      <c r="S124" s="180"/>
      <c r="T124" s="180"/>
      <c r="U124" s="180"/>
      <c r="V124" s="180"/>
    </row>
    <row r="125" spans="13:22">
      <c r="M125" s="178"/>
      <c r="N125" s="178"/>
      <c r="P125" s="184"/>
      <c r="Q125" s="184"/>
      <c r="S125" s="180"/>
      <c r="T125" s="180"/>
      <c r="U125" s="180"/>
      <c r="V125" s="180"/>
    </row>
    <row r="126" spans="13:22">
      <c r="M126" s="178"/>
      <c r="N126" s="178"/>
      <c r="P126" s="184"/>
      <c r="Q126" s="184"/>
      <c r="S126" s="180"/>
      <c r="T126" s="180"/>
      <c r="U126" s="180"/>
      <c r="V126" s="180"/>
    </row>
    <row r="127" spans="13:22">
      <c r="M127" s="178"/>
      <c r="N127" s="178"/>
      <c r="P127" s="184"/>
      <c r="Q127" s="184"/>
      <c r="S127" s="180"/>
      <c r="T127" s="180"/>
      <c r="U127" s="180"/>
      <c r="V127" s="180"/>
    </row>
    <row r="128" spans="13:22">
      <c r="M128" s="178"/>
      <c r="N128" s="178"/>
      <c r="P128" s="184"/>
      <c r="Q128" s="184"/>
      <c r="S128" s="180"/>
      <c r="T128" s="180"/>
      <c r="U128" s="180"/>
      <c r="V128" s="180"/>
    </row>
    <row r="129" spans="13:22">
      <c r="M129" s="178"/>
      <c r="N129" s="178"/>
      <c r="P129" s="184"/>
      <c r="Q129" s="184"/>
      <c r="S129" s="180"/>
      <c r="T129" s="180"/>
      <c r="U129" s="180"/>
      <c r="V129" s="180"/>
    </row>
    <row r="130" spans="13:22">
      <c r="M130" s="178"/>
      <c r="N130" s="178"/>
      <c r="P130" s="184"/>
      <c r="Q130" s="184"/>
      <c r="S130" s="180"/>
      <c r="T130" s="180"/>
      <c r="U130" s="180"/>
      <c r="V130" s="180"/>
    </row>
    <row r="131" spans="13:22">
      <c r="M131" s="178"/>
      <c r="N131" s="178"/>
      <c r="P131" s="184"/>
      <c r="Q131" s="184"/>
      <c r="S131" s="180"/>
      <c r="T131" s="180"/>
      <c r="U131" s="180"/>
      <c r="V131" s="180"/>
    </row>
    <row r="132" spans="13:22">
      <c r="M132" s="178"/>
      <c r="N132" s="178"/>
      <c r="P132" s="184"/>
      <c r="Q132" s="184"/>
      <c r="S132" s="180"/>
      <c r="T132" s="180"/>
      <c r="U132" s="180"/>
      <c r="V132" s="180"/>
    </row>
    <row r="133" spans="13:22">
      <c r="M133" s="178"/>
      <c r="N133" s="178"/>
      <c r="P133" s="184"/>
      <c r="Q133" s="184"/>
      <c r="S133" s="180"/>
      <c r="T133" s="180"/>
      <c r="U133" s="180"/>
      <c r="V133" s="180"/>
    </row>
    <row r="134" spans="13:22">
      <c r="M134" s="178"/>
      <c r="N134" s="178"/>
      <c r="P134" s="184"/>
      <c r="Q134" s="184"/>
      <c r="S134" s="180"/>
      <c r="T134" s="180"/>
      <c r="U134" s="180"/>
      <c r="V134" s="180"/>
    </row>
    <row r="135" spans="13:22">
      <c r="M135" s="178"/>
      <c r="N135" s="178"/>
      <c r="P135" s="184"/>
      <c r="Q135" s="184"/>
      <c r="S135" s="180"/>
      <c r="T135" s="180"/>
      <c r="U135" s="180"/>
      <c r="V135" s="180"/>
    </row>
    <row r="136" spans="13:22">
      <c r="M136" s="178"/>
      <c r="N136" s="178"/>
      <c r="P136" s="184"/>
      <c r="Q136" s="184"/>
      <c r="S136" s="180"/>
      <c r="T136" s="180"/>
      <c r="U136" s="180"/>
      <c r="V136" s="180"/>
    </row>
    <row r="137" spans="13:22">
      <c r="M137" s="178"/>
      <c r="N137" s="178"/>
      <c r="P137" s="184"/>
      <c r="Q137" s="184"/>
      <c r="S137" s="180"/>
      <c r="T137" s="180"/>
      <c r="U137" s="180"/>
      <c r="V137" s="180"/>
    </row>
    <row r="138" spans="13:22">
      <c r="M138" s="178"/>
      <c r="N138" s="178"/>
      <c r="P138" s="184"/>
      <c r="Q138" s="184"/>
      <c r="S138" s="180"/>
      <c r="T138" s="180"/>
      <c r="U138" s="180"/>
      <c r="V138" s="180"/>
    </row>
    <row r="139" spans="13:22">
      <c r="M139" s="178"/>
      <c r="N139" s="178"/>
      <c r="P139" s="184"/>
      <c r="Q139" s="184"/>
      <c r="S139" s="180"/>
      <c r="T139" s="180"/>
      <c r="U139" s="180"/>
      <c r="V139" s="180"/>
    </row>
    <row r="140" spans="13:22">
      <c r="M140" s="178"/>
      <c r="N140" s="178"/>
      <c r="P140" s="184"/>
      <c r="Q140" s="184"/>
      <c r="S140" s="180"/>
      <c r="T140" s="180"/>
      <c r="U140" s="180"/>
      <c r="V140" s="180"/>
    </row>
    <row r="141" spans="13:22">
      <c r="M141" s="178"/>
      <c r="N141" s="178"/>
      <c r="P141" s="184"/>
      <c r="Q141" s="184"/>
      <c r="S141" s="180"/>
      <c r="T141" s="180"/>
      <c r="U141" s="180"/>
      <c r="V141" s="180"/>
    </row>
    <row r="142" spans="13:22">
      <c r="M142" s="178"/>
      <c r="N142" s="178"/>
      <c r="P142" s="184"/>
      <c r="Q142" s="184"/>
      <c r="S142" s="180"/>
      <c r="T142" s="180"/>
      <c r="U142" s="180"/>
      <c r="V142" s="180"/>
    </row>
    <row r="143" spans="13:22">
      <c r="M143" s="178"/>
      <c r="N143" s="178"/>
      <c r="P143" s="184"/>
      <c r="Q143" s="184"/>
      <c r="S143" s="180"/>
      <c r="T143" s="180"/>
      <c r="U143" s="180"/>
      <c r="V143" s="180"/>
    </row>
    <row r="144" spans="13:22">
      <c r="M144" s="178"/>
      <c r="N144" s="178"/>
      <c r="P144" s="184"/>
      <c r="Q144" s="184"/>
      <c r="S144" s="180"/>
      <c r="T144" s="180"/>
      <c r="U144" s="180"/>
      <c r="V144" s="180"/>
    </row>
    <row r="145" spans="13:22">
      <c r="M145" s="178"/>
      <c r="N145" s="178"/>
      <c r="P145" s="184"/>
      <c r="Q145" s="184"/>
      <c r="S145" s="180"/>
      <c r="T145" s="180"/>
      <c r="U145" s="180"/>
      <c r="V145" s="180"/>
    </row>
    <row r="146" spans="13:22">
      <c r="M146" s="178"/>
      <c r="N146" s="178"/>
      <c r="P146" s="184"/>
      <c r="Q146" s="184"/>
      <c r="S146" s="180"/>
      <c r="T146" s="180"/>
      <c r="U146" s="180"/>
      <c r="V146" s="180"/>
    </row>
    <row r="147" spans="13:22">
      <c r="M147" s="178"/>
      <c r="N147" s="178"/>
      <c r="P147" s="184"/>
      <c r="Q147" s="184"/>
      <c r="S147" s="180"/>
      <c r="T147" s="180"/>
      <c r="U147" s="180"/>
      <c r="V147" s="180"/>
    </row>
    <row r="148" spans="13:22">
      <c r="M148" s="178"/>
      <c r="N148" s="178"/>
      <c r="P148" s="184"/>
      <c r="Q148" s="184"/>
      <c r="S148" s="180"/>
      <c r="T148" s="180"/>
      <c r="U148" s="180"/>
      <c r="V148" s="180"/>
    </row>
    <row r="149" spans="13:22">
      <c r="M149" s="178"/>
      <c r="N149" s="178"/>
      <c r="P149" s="184"/>
      <c r="Q149" s="184"/>
      <c r="S149" s="180"/>
      <c r="T149" s="180"/>
      <c r="U149" s="180"/>
      <c r="V149" s="180"/>
    </row>
    <row r="150" spans="13:22">
      <c r="M150" s="178"/>
      <c r="N150" s="178"/>
      <c r="P150" s="184"/>
      <c r="Q150" s="184"/>
      <c r="S150" s="180"/>
      <c r="T150" s="180"/>
      <c r="U150" s="180"/>
      <c r="V150" s="180"/>
    </row>
    <row r="151" spans="13:22">
      <c r="M151" s="178"/>
      <c r="N151" s="178"/>
      <c r="P151" s="184"/>
      <c r="Q151" s="184"/>
      <c r="S151" s="180"/>
      <c r="T151" s="180"/>
      <c r="U151" s="180"/>
      <c r="V151" s="180"/>
    </row>
    <row r="152" spans="13:22">
      <c r="M152" s="178"/>
      <c r="N152" s="178"/>
      <c r="P152" s="184"/>
      <c r="Q152" s="184"/>
      <c r="S152" s="180"/>
      <c r="T152" s="180"/>
      <c r="U152" s="180"/>
      <c r="V152" s="180"/>
    </row>
    <row r="153" spans="13:22">
      <c r="M153" s="178"/>
      <c r="N153" s="178"/>
      <c r="P153" s="184"/>
      <c r="Q153" s="184"/>
      <c r="S153" s="180"/>
      <c r="T153" s="180"/>
      <c r="U153" s="180"/>
      <c r="V153" s="180"/>
    </row>
    <row r="154" spans="13:22">
      <c r="M154" s="178"/>
      <c r="N154" s="178"/>
      <c r="P154" s="184"/>
      <c r="Q154" s="184"/>
      <c r="S154" s="180"/>
      <c r="T154" s="180"/>
      <c r="U154" s="180"/>
      <c r="V154" s="180"/>
    </row>
    <row r="155" spans="13:22">
      <c r="M155" s="178"/>
      <c r="N155" s="178"/>
      <c r="P155" s="184"/>
      <c r="Q155" s="184"/>
      <c r="S155" s="180"/>
      <c r="T155" s="180"/>
      <c r="U155" s="180"/>
      <c r="V155" s="180"/>
    </row>
    <row r="156" spans="13:22">
      <c r="M156" s="178"/>
      <c r="N156" s="178"/>
      <c r="P156" s="184"/>
      <c r="Q156" s="184"/>
      <c r="S156" s="180"/>
      <c r="T156" s="180"/>
      <c r="U156" s="180"/>
      <c r="V156" s="180"/>
    </row>
    <row r="157" spans="13:22">
      <c r="M157" s="178"/>
      <c r="N157" s="178"/>
      <c r="P157" s="184"/>
      <c r="Q157" s="184"/>
      <c r="S157" s="180"/>
      <c r="T157" s="180"/>
      <c r="U157" s="180"/>
      <c r="V157" s="180"/>
    </row>
    <row r="158" spans="13:22">
      <c r="M158" s="178"/>
      <c r="N158" s="178"/>
      <c r="P158" s="184"/>
      <c r="Q158" s="184"/>
      <c r="S158" s="180"/>
      <c r="T158" s="180"/>
      <c r="U158" s="180"/>
      <c r="V158" s="180"/>
    </row>
    <row r="159" spans="13:22">
      <c r="M159" s="178"/>
      <c r="N159" s="178"/>
      <c r="P159" s="184"/>
      <c r="Q159" s="184"/>
      <c r="S159" s="180"/>
      <c r="T159" s="180"/>
      <c r="U159" s="180"/>
      <c r="V159" s="180"/>
    </row>
    <row r="160" spans="13:22">
      <c r="M160" s="178"/>
      <c r="N160" s="178"/>
      <c r="P160" s="184"/>
      <c r="Q160" s="184"/>
      <c r="S160" s="180"/>
      <c r="T160" s="180"/>
      <c r="U160" s="180"/>
      <c r="V160" s="180"/>
    </row>
    <row r="161" spans="13:22">
      <c r="M161" s="178"/>
      <c r="N161" s="178"/>
      <c r="P161" s="184"/>
      <c r="Q161" s="184"/>
      <c r="S161" s="180"/>
      <c r="T161" s="180"/>
      <c r="U161" s="180"/>
      <c r="V161" s="180"/>
    </row>
    <row r="162" spans="13:22">
      <c r="M162" s="178"/>
      <c r="N162" s="178"/>
      <c r="P162" s="184"/>
      <c r="Q162" s="184"/>
      <c r="S162" s="180"/>
      <c r="T162" s="180"/>
      <c r="U162" s="180"/>
      <c r="V162" s="180"/>
    </row>
    <row r="163" spans="13:22">
      <c r="M163" s="178"/>
      <c r="N163" s="178"/>
      <c r="P163" s="184"/>
      <c r="Q163" s="184"/>
      <c r="S163" s="180"/>
      <c r="T163" s="180"/>
      <c r="U163" s="180"/>
      <c r="V163" s="180"/>
    </row>
    <row r="164" spans="13:22">
      <c r="M164" s="178"/>
      <c r="N164" s="178"/>
      <c r="P164" s="184"/>
      <c r="Q164" s="184"/>
      <c r="S164" s="180"/>
      <c r="T164" s="180"/>
      <c r="U164" s="180"/>
      <c r="V164" s="180"/>
    </row>
    <row r="165" spans="13:22">
      <c r="M165" s="178"/>
      <c r="N165" s="178"/>
      <c r="P165" s="184"/>
      <c r="Q165" s="184"/>
      <c r="S165" s="180"/>
      <c r="T165" s="180"/>
      <c r="U165" s="180"/>
      <c r="V165" s="180"/>
    </row>
    <row r="166" spans="13:22">
      <c r="M166" s="178"/>
      <c r="N166" s="178"/>
      <c r="P166" s="184"/>
      <c r="Q166" s="184"/>
      <c r="S166" s="180"/>
      <c r="T166" s="180"/>
      <c r="U166" s="180"/>
      <c r="V166" s="180"/>
    </row>
    <row r="167" spans="13:22">
      <c r="M167" s="178"/>
      <c r="N167" s="178"/>
      <c r="P167" s="184"/>
      <c r="Q167" s="184"/>
      <c r="S167" s="180"/>
      <c r="T167" s="180"/>
      <c r="U167" s="180"/>
      <c r="V167" s="180"/>
    </row>
    <row r="168" spans="13:22">
      <c r="M168" s="178"/>
      <c r="N168" s="178"/>
      <c r="P168" s="184"/>
      <c r="Q168" s="184"/>
      <c r="S168" s="180"/>
      <c r="T168" s="180"/>
      <c r="U168" s="180"/>
      <c r="V168" s="180"/>
    </row>
    <row r="169" spans="13:22">
      <c r="M169" s="178"/>
      <c r="N169" s="178"/>
      <c r="P169" s="184"/>
      <c r="Q169" s="184"/>
      <c r="S169" s="180"/>
      <c r="T169" s="180"/>
      <c r="U169" s="180"/>
      <c r="V169" s="180"/>
    </row>
    <row r="170" spans="13:22">
      <c r="M170" s="178"/>
      <c r="N170" s="178"/>
      <c r="P170" s="184"/>
      <c r="Q170" s="184"/>
      <c r="S170" s="180"/>
      <c r="T170" s="180"/>
      <c r="U170" s="180"/>
      <c r="V170" s="180"/>
    </row>
    <row r="171" spans="13:22">
      <c r="M171" s="178"/>
      <c r="N171" s="178"/>
      <c r="P171" s="184"/>
      <c r="Q171" s="184"/>
      <c r="S171" s="180"/>
      <c r="T171" s="180"/>
      <c r="U171" s="180"/>
      <c r="V171" s="180"/>
    </row>
    <row r="172" spans="13:22">
      <c r="M172" s="178"/>
      <c r="N172" s="178"/>
      <c r="P172" s="184"/>
      <c r="Q172" s="184"/>
      <c r="S172" s="180"/>
      <c r="T172" s="180"/>
      <c r="U172" s="180"/>
      <c r="V172" s="180"/>
    </row>
    <row r="173" spans="13:22">
      <c r="M173" s="211"/>
      <c r="N173" s="211"/>
      <c r="P173" s="212"/>
      <c r="Q173" s="212"/>
      <c r="S173" s="213"/>
      <c r="T173" s="213"/>
      <c r="U173" s="213"/>
      <c r="V173" s="213"/>
    </row>
    <row r="174" spans="13:22">
      <c r="M174" s="178"/>
      <c r="N174" s="178"/>
      <c r="P174" s="184"/>
      <c r="Q174" s="184"/>
      <c r="S174" s="180"/>
      <c r="T174" s="180"/>
      <c r="U174" s="180"/>
      <c r="V174" s="180"/>
    </row>
    <row r="175" spans="13:22">
      <c r="M175" s="178"/>
      <c r="N175" s="178"/>
      <c r="P175" s="184"/>
      <c r="Q175" s="184"/>
      <c r="S175" s="180"/>
      <c r="T175" s="180"/>
      <c r="U175" s="180"/>
      <c r="V175" s="180"/>
    </row>
    <row r="176" spans="13:22">
      <c r="M176" s="178"/>
      <c r="N176" s="178"/>
      <c r="P176" s="184"/>
      <c r="Q176" s="184"/>
      <c r="S176" s="180"/>
      <c r="T176" s="180"/>
      <c r="U176" s="180"/>
      <c r="V176" s="180"/>
    </row>
    <row r="177" spans="13:22">
      <c r="M177" s="178"/>
      <c r="N177" s="178"/>
      <c r="P177" s="184"/>
      <c r="Q177" s="184"/>
      <c r="S177" s="180"/>
      <c r="T177" s="180"/>
      <c r="U177" s="180"/>
      <c r="V177" s="180"/>
    </row>
    <row r="178" spans="13:22">
      <c r="M178" s="178"/>
      <c r="N178" s="178"/>
      <c r="P178" s="184"/>
      <c r="Q178" s="184"/>
      <c r="S178" s="180"/>
      <c r="T178" s="180"/>
      <c r="U178" s="180"/>
      <c r="V178" s="180"/>
    </row>
    <row r="179" spans="13:22">
      <c r="M179" s="178"/>
      <c r="N179" s="178"/>
      <c r="P179" s="184"/>
      <c r="Q179" s="184"/>
      <c r="S179" s="180"/>
      <c r="T179" s="180"/>
      <c r="U179" s="180"/>
      <c r="V179" s="180"/>
    </row>
    <row r="180" spans="13:22">
      <c r="M180" s="178"/>
      <c r="N180" s="178"/>
      <c r="P180" s="184"/>
      <c r="Q180" s="184"/>
      <c r="S180" s="180"/>
      <c r="T180" s="180"/>
      <c r="U180" s="180"/>
      <c r="V180" s="180"/>
    </row>
    <row r="181" spans="13:22">
      <c r="M181" s="178"/>
      <c r="N181" s="178"/>
      <c r="P181" s="184"/>
      <c r="Q181" s="184"/>
      <c r="S181" s="180"/>
      <c r="T181" s="180"/>
      <c r="U181" s="180"/>
      <c r="V181" s="180"/>
    </row>
    <row r="182" spans="13:22">
      <c r="M182" s="178"/>
      <c r="N182" s="178"/>
      <c r="P182" s="184"/>
      <c r="Q182" s="184"/>
      <c r="S182" s="180"/>
      <c r="T182" s="180"/>
      <c r="U182" s="180"/>
      <c r="V182" s="180"/>
    </row>
    <row r="183" spans="13:22">
      <c r="M183" s="178"/>
      <c r="N183" s="178"/>
      <c r="P183" s="184"/>
      <c r="Q183" s="184"/>
      <c r="S183" s="180"/>
      <c r="T183" s="180"/>
      <c r="U183" s="180"/>
      <c r="V183" s="180"/>
    </row>
    <row r="184" spans="13:22">
      <c r="M184" s="178"/>
      <c r="N184" s="178"/>
      <c r="P184" s="184"/>
      <c r="Q184" s="184"/>
      <c r="S184" s="180"/>
      <c r="T184" s="180"/>
      <c r="U184" s="180"/>
      <c r="V184" s="180"/>
    </row>
    <row r="185" spans="13:22">
      <c r="M185" s="178"/>
      <c r="N185" s="178"/>
      <c r="P185" s="184"/>
      <c r="Q185" s="184"/>
      <c r="S185" s="180"/>
      <c r="T185" s="180"/>
      <c r="U185" s="180"/>
      <c r="V185" s="180"/>
    </row>
    <row r="186" spans="13:22">
      <c r="M186" s="178"/>
      <c r="N186" s="178"/>
      <c r="P186" s="184"/>
      <c r="Q186" s="184"/>
      <c r="S186" s="180"/>
      <c r="T186" s="180"/>
      <c r="U186" s="180"/>
      <c r="V186" s="180"/>
    </row>
    <row r="187" spans="13:22">
      <c r="M187" s="178"/>
      <c r="N187" s="178"/>
      <c r="P187" s="184"/>
      <c r="Q187" s="184"/>
      <c r="S187" s="180"/>
      <c r="T187" s="180"/>
      <c r="U187" s="180"/>
      <c r="V187" s="180"/>
    </row>
    <row r="188" spans="13:22">
      <c r="M188" s="178"/>
      <c r="N188" s="178"/>
      <c r="P188" s="184"/>
      <c r="Q188" s="184"/>
      <c r="S188" s="180"/>
      <c r="T188" s="180"/>
      <c r="U188" s="180"/>
      <c r="V188" s="180"/>
    </row>
    <row r="189" spans="13:22">
      <c r="M189" s="178"/>
      <c r="N189" s="178"/>
      <c r="P189" s="184"/>
      <c r="Q189" s="184"/>
      <c r="S189" s="180"/>
      <c r="T189" s="180"/>
      <c r="U189" s="180"/>
      <c r="V189" s="180"/>
    </row>
    <row r="190" spans="13:22">
      <c r="M190" s="178"/>
      <c r="N190" s="178"/>
      <c r="P190" s="184"/>
      <c r="Q190" s="184"/>
      <c r="S190" s="180"/>
      <c r="T190" s="180"/>
      <c r="U190" s="180"/>
      <c r="V190" s="180"/>
    </row>
    <row r="191" spans="13:22">
      <c r="M191" s="178"/>
      <c r="N191" s="178"/>
      <c r="P191" s="184"/>
      <c r="Q191" s="184"/>
      <c r="S191" s="180"/>
      <c r="T191" s="180"/>
      <c r="U191" s="180"/>
      <c r="V191" s="180"/>
    </row>
    <row r="192" spans="13:22">
      <c r="M192" s="178"/>
      <c r="N192" s="178"/>
      <c r="P192" s="184"/>
      <c r="Q192" s="184"/>
      <c r="S192" s="180"/>
      <c r="T192" s="180"/>
      <c r="U192" s="180"/>
      <c r="V192" s="180"/>
    </row>
    <row r="193" spans="13:22">
      <c r="M193" s="178"/>
      <c r="N193" s="178"/>
      <c r="P193" s="184"/>
      <c r="Q193" s="184"/>
      <c r="S193" s="180"/>
      <c r="T193" s="180"/>
      <c r="U193" s="180"/>
      <c r="V193" s="180"/>
    </row>
    <row r="194" spans="13:22">
      <c r="M194" s="178"/>
      <c r="N194" s="178"/>
      <c r="P194" s="184"/>
      <c r="Q194" s="184"/>
      <c r="S194" s="180"/>
      <c r="T194" s="180"/>
      <c r="U194" s="180"/>
      <c r="V194" s="180"/>
    </row>
    <row r="195" spans="13:22">
      <c r="M195" s="178"/>
      <c r="N195" s="178"/>
      <c r="P195" s="184"/>
      <c r="Q195" s="184"/>
      <c r="S195" s="180"/>
      <c r="T195" s="180"/>
      <c r="U195" s="180"/>
      <c r="V195" s="180"/>
    </row>
    <row r="196" spans="13:22">
      <c r="M196" s="178"/>
      <c r="N196" s="178"/>
      <c r="P196" s="184"/>
      <c r="Q196" s="184"/>
      <c r="S196" s="180"/>
      <c r="T196" s="180"/>
      <c r="U196" s="180"/>
      <c r="V196" s="180"/>
    </row>
    <row r="197" spans="13:22">
      <c r="M197" s="178"/>
      <c r="N197" s="178"/>
      <c r="P197" s="184"/>
      <c r="Q197" s="184"/>
      <c r="S197" s="180"/>
      <c r="T197" s="180"/>
      <c r="U197" s="180"/>
      <c r="V197" s="180"/>
    </row>
    <row r="198" spans="13:22">
      <c r="M198" s="178"/>
      <c r="N198" s="178"/>
      <c r="P198" s="184"/>
      <c r="Q198" s="184"/>
      <c r="S198" s="180"/>
      <c r="T198" s="180"/>
      <c r="U198" s="180"/>
      <c r="V198" s="180"/>
    </row>
    <row r="199" spans="13:22">
      <c r="M199" s="178"/>
      <c r="N199" s="178"/>
      <c r="P199" s="184"/>
      <c r="Q199" s="184"/>
      <c r="S199" s="180"/>
      <c r="T199" s="180"/>
      <c r="U199" s="180"/>
      <c r="V199" s="180"/>
    </row>
    <row r="200" spans="13:22">
      <c r="M200" s="178"/>
      <c r="N200" s="178"/>
      <c r="P200" s="184"/>
      <c r="Q200" s="184"/>
      <c r="S200" s="180"/>
      <c r="T200" s="180"/>
      <c r="U200" s="180"/>
      <c r="V200" s="180"/>
    </row>
    <row r="201" spans="13:22">
      <c r="M201" s="178"/>
      <c r="N201" s="178"/>
      <c r="P201" s="184"/>
      <c r="Q201" s="184"/>
      <c r="S201" s="180"/>
      <c r="T201" s="180"/>
      <c r="U201" s="180"/>
      <c r="V201" s="180"/>
    </row>
    <row r="202" spans="13:22">
      <c r="M202" s="178"/>
      <c r="N202" s="178"/>
      <c r="P202" s="184"/>
      <c r="Q202" s="184"/>
      <c r="S202" s="180"/>
      <c r="T202" s="180"/>
      <c r="U202" s="180"/>
      <c r="V202" s="180"/>
    </row>
    <row r="203" spans="13:22">
      <c r="M203" s="178"/>
      <c r="N203" s="178"/>
      <c r="P203" s="184"/>
      <c r="Q203" s="184"/>
      <c r="S203" s="180"/>
      <c r="T203" s="180"/>
      <c r="U203" s="180"/>
      <c r="V203" s="180"/>
    </row>
    <row r="204" spans="13:22">
      <c r="M204" s="178"/>
      <c r="N204" s="178"/>
      <c r="P204" s="184"/>
      <c r="Q204" s="184"/>
      <c r="S204" s="180"/>
      <c r="T204" s="180"/>
      <c r="U204" s="180"/>
      <c r="V204" s="180"/>
    </row>
    <row r="205" spans="13:22">
      <c r="M205" s="178"/>
      <c r="N205" s="178"/>
      <c r="P205" s="184"/>
      <c r="Q205" s="184"/>
      <c r="S205" s="180"/>
      <c r="T205" s="180"/>
      <c r="U205" s="180"/>
      <c r="V205" s="180"/>
    </row>
    <row r="206" spans="13:22">
      <c r="M206" s="178"/>
      <c r="N206" s="178"/>
      <c r="P206" s="184"/>
      <c r="Q206" s="184"/>
      <c r="S206" s="180"/>
      <c r="T206" s="180"/>
      <c r="U206" s="180"/>
      <c r="V206" s="180"/>
    </row>
    <row r="207" spans="13:22">
      <c r="M207" s="178"/>
      <c r="N207" s="178"/>
      <c r="P207" s="184"/>
      <c r="Q207" s="184"/>
      <c r="S207" s="180"/>
      <c r="T207" s="180"/>
      <c r="U207" s="180"/>
      <c r="V207" s="180"/>
    </row>
    <row r="208" spans="13:22">
      <c r="M208" s="178"/>
      <c r="N208" s="178"/>
      <c r="P208" s="184"/>
      <c r="Q208" s="184"/>
      <c r="S208" s="180"/>
      <c r="T208" s="180"/>
      <c r="U208" s="180"/>
      <c r="V208" s="180"/>
    </row>
    <row r="209" spans="13:22">
      <c r="M209" s="178"/>
      <c r="N209" s="178"/>
      <c r="P209" s="184"/>
      <c r="Q209" s="184"/>
      <c r="S209" s="180"/>
      <c r="T209" s="180"/>
      <c r="U209" s="180"/>
      <c r="V209" s="180"/>
    </row>
    <row r="210" spans="13:22">
      <c r="M210" s="178"/>
      <c r="N210" s="178"/>
      <c r="P210" s="184"/>
      <c r="Q210" s="184"/>
      <c r="S210" s="180"/>
      <c r="T210" s="180"/>
      <c r="U210" s="180"/>
      <c r="V210" s="180"/>
    </row>
    <row r="211" spans="13:22">
      <c r="M211" s="178"/>
      <c r="N211" s="178"/>
      <c r="P211" s="184"/>
      <c r="Q211" s="184"/>
      <c r="S211" s="180"/>
      <c r="T211" s="180"/>
      <c r="U211" s="180"/>
      <c r="V211" s="180"/>
    </row>
    <row r="212" spans="13:22">
      <c r="M212" s="178"/>
      <c r="N212" s="178"/>
      <c r="P212" s="184"/>
      <c r="Q212" s="184"/>
      <c r="S212" s="180"/>
      <c r="T212" s="180"/>
      <c r="U212" s="180"/>
      <c r="V212" s="180"/>
    </row>
    <row r="213" spans="13:22">
      <c r="M213" s="178"/>
      <c r="N213" s="178"/>
      <c r="P213" s="184"/>
      <c r="Q213" s="184"/>
      <c r="S213" s="180"/>
      <c r="T213" s="180"/>
      <c r="U213" s="180"/>
      <c r="V213" s="180"/>
    </row>
    <row r="214" spans="13:22">
      <c r="M214" s="178"/>
      <c r="N214" s="178"/>
      <c r="P214" s="184"/>
      <c r="Q214" s="184"/>
      <c r="S214" s="180"/>
      <c r="T214" s="180"/>
      <c r="U214" s="180"/>
      <c r="V214" s="180"/>
    </row>
    <row r="215" spans="13:22">
      <c r="M215" s="178"/>
      <c r="N215" s="178"/>
      <c r="P215" s="184"/>
      <c r="Q215" s="184"/>
      <c r="S215" s="180"/>
      <c r="T215" s="180"/>
      <c r="U215" s="180"/>
      <c r="V215" s="180"/>
    </row>
    <row r="216" spans="13:22">
      <c r="M216" s="178"/>
      <c r="N216" s="178"/>
      <c r="P216" s="184"/>
      <c r="Q216" s="184"/>
      <c r="S216" s="180"/>
      <c r="T216" s="180"/>
      <c r="U216" s="180"/>
      <c r="V216" s="180"/>
    </row>
    <row r="217" spans="13:22">
      <c r="M217" s="178"/>
      <c r="N217" s="178"/>
      <c r="P217" s="184"/>
      <c r="Q217" s="184"/>
      <c r="S217" s="180"/>
      <c r="T217" s="180"/>
      <c r="U217" s="180"/>
      <c r="V217" s="180"/>
    </row>
    <row r="218" spans="13:22">
      <c r="M218" s="178"/>
      <c r="N218" s="178"/>
      <c r="P218" s="184"/>
      <c r="Q218" s="184"/>
      <c r="S218" s="180"/>
      <c r="T218" s="180"/>
      <c r="U218" s="180"/>
      <c r="V218" s="180"/>
    </row>
    <row r="219" spans="13:22">
      <c r="M219" s="178"/>
      <c r="N219" s="178"/>
      <c r="P219" s="184"/>
      <c r="Q219" s="184"/>
      <c r="S219" s="180"/>
      <c r="T219" s="180"/>
      <c r="U219" s="180"/>
      <c r="V219" s="180"/>
    </row>
    <row r="220" spans="13:22">
      <c r="M220" s="178"/>
      <c r="N220" s="178"/>
      <c r="P220" s="184"/>
      <c r="Q220" s="184"/>
      <c r="S220" s="180"/>
      <c r="T220" s="180"/>
      <c r="U220" s="180"/>
      <c r="V220" s="180"/>
    </row>
  </sheetData>
  <autoFilter ref="G9:J85" xr:uid="{00000000-0009-0000-0000-00001B000000}"/>
  <mergeCells count="14">
    <mergeCell ref="G7:J7"/>
    <mergeCell ref="K7:K9"/>
    <mergeCell ref="G8:H8"/>
    <mergeCell ref="I8:J8"/>
    <mergeCell ref="A3:K3"/>
    <mergeCell ref="A4:K4"/>
    <mergeCell ref="A5:K5"/>
    <mergeCell ref="A6:K6"/>
    <mergeCell ref="A7:A9"/>
    <mergeCell ref="B7:B9"/>
    <mergeCell ref="C7:C9"/>
    <mergeCell ref="D7:D9"/>
    <mergeCell ref="E7:E9"/>
    <mergeCell ref="F7:F9"/>
  </mergeCells>
  <conditionalFormatting sqref="K18:K19">
    <cfRule type="containsText" dxfId="108" priority="1" operator="containsText" text="RENCANA">
      <formula>NOT(ISERROR(SEARCH("RENCANA",K18)))</formula>
    </cfRule>
  </conditionalFormatting>
  <printOptions horizontalCentered="1"/>
  <pageMargins left="0.39305555555555599" right="0.39305555555555599" top="0" bottom="0" header="0" footer="0"/>
  <pageSetup paperSize="9" scale="75" firstPageNumber="26" orientation="portrait" useFirstPageNumber="1"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7C0D-52A5-4E5D-A9B7-3B267C24BDAE}">
  <sheetPr>
    <tabColor rgb="FF00FF00"/>
    <pageSetUpPr fitToPage="1"/>
  </sheetPr>
  <dimension ref="A1:AF44"/>
  <sheetViews>
    <sheetView view="pageBreakPreview" topLeftCell="A5" zoomScale="85" zoomScaleNormal="100" zoomScaleSheetLayoutView="85" workbookViewId="0">
      <selection activeCell="U27" sqref="U27:AF31"/>
    </sheetView>
  </sheetViews>
  <sheetFormatPr baseColWidth="10" defaultColWidth="9.1640625" defaultRowHeight="13"/>
  <cols>
    <col min="1" max="1" width="3.5" customWidth="1"/>
    <col min="2" max="2" width="17.1640625" customWidth="1"/>
    <col min="3" max="3" width="11.33203125" customWidth="1"/>
    <col min="4" max="4" width="4.5" customWidth="1"/>
    <col min="5" max="5" width="12.33203125" customWidth="1"/>
    <col min="6" max="6" width="6.83203125" customWidth="1"/>
    <col min="7" max="7" width="6.1640625" customWidth="1"/>
    <col min="8" max="19" width="6.5" customWidth="1"/>
  </cols>
  <sheetData>
    <row r="1" spans="1:32" ht="12" hidden="1" customHeight="1">
      <c r="B1" s="178"/>
      <c r="C1" s="178"/>
      <c r="D1" s="180"/>
      <c r="E1" s="180"/>
      <c r="F1" s="180"/>
      <c r="G1" s="180"/>
      <c r="H1" s="180"/>
      <c r="I1" s="184"/>
      <c r="J1" s="180"/>
      <c r="K1" s="184"/>
      <c r="L1" s="180"/>
      <c r="M1" s="184"/>
      <c r="N1" s="180"/>
      <c r="O1" s="184"/>
      <c r="P1" s="180"/>
      <c r="Q1" s="184"/>
      <c r="R1" s="180"/>
      <c r="S1" s="184"/>
    </row>
    <row r="2" spans="1:32" ht="12" hidden="1" customHeight="1">
      <c r="B2" s="960" t="s">
        <v>0</v>
      </c>
      <c r="C2" s="960"/>
      <c r="D2" s="960"/>
      <c r="E2" s="960"/>
      <c r="F2" s="960"/>
      <c r="G2" s="960"/>
      <c r="H2" s="960"/>
      <c r="I2" s="960"/>
      <c r="J2" s="960"/>
      <c r="K2" s="960"/>
      <c r="L2" s="960"/>
      <c r="M2" s="960"/>
      <c r="N2" s="960"/>
      <c r="O2" s="960"/>
      <c r="P2" s="960"/>
      <c r="Q2" s="960"/>
      <c r="R2" s="960"/>
      <c r="S2" s="960"/>
    </row>
    <row r="3" spans="1:32" ht="12" hidden="1" customHeight="1">
      <c r="B3" s="960"/>
      <c r="C3" s="960"/>
      <c r="D3" s="960"/>
      <c r="E3" s="960"/>
      <c r="F3" s="960"/>
      <c r="G3" s="960"/>
      <c r="H3" s="960"/>
      <c r="I3" s="960"/>
      <c r="J3" s="960"/>
      <c r="K3" s="960"/>
      <c r="L3" s="960"/>
      <c r="M3" s="960"/>
      <c r="N3" s="960"/>
      <c r="O3" s="960"/>
      <c r="P3" s="960"/>
      <c r="Q3" s="960"/>
      <c r="R3" s="960"/>
      <c r="S3" s="960"/>
    </row>
    <row r="4" spans="1:32" ht="12" hidden="1" customHeight="1">
      <c r="B4" s="178"/>
      <c r="C4" s="178"/>
      <c r="D4" s="180"/>
      <c r="E4" s="180"/>
      <c r="F4" s="180"/>
      <c r="G4" s="180"/>
      <c r="H4" s="180"/>
      <c r="I4" s="184"/>
      <c r="J4" s="180"/>
      <c r="K4" s="184"/>
      <c r="L4" s="180"/>
      <c r="M4" s="184"/>
      <c r="N4" s="180"/>
      <c r="O4" s="184"/>
      <c r="P4" s="180"/>
      <c r="Q4" s="184"/>
      <c r="R4" s="180"/>
      <c r="S4" s="184"/>
    </row>
    <row r="5" spans="1:32" ht="18">
      <c r="A5" s="962" t="s">
        <v>5056</v>
      </c>
      <c r="B5" s="962"/>
      <c r="C5" s="962"/>
      <c r="D5" s="962"/>
      <c r="E5" s="962"/>
      <c r="F5" s="962"/>
      <c r="G5" s="962"/>
      <c r="H5" s="962"/>
      <c r="I5" s="962"/>
      <c r="J5" s="962"/>
      <c r="K5" s="962"/>
      <c r="L5" s="962"/>
      <c r="M5" s="962"/>
      <c r="N5" s="962"/>
      <c r="O5" s="962"/>
      <c r="P5" s="962"/>
      <c r="Q5" s="962"/>
      <c r="R5" s="962"/>
      <c r="S5" s="962"/>
    </row>
    <row r="6" spans="1:32" ht="18">
      <c r="A6" s="962" t="s">
        <v>5057</v>
      </c>
      <c r="B6" s="962"/>
      <c r="C6" s="962"/>
      <c r="D6" s="962"/>
      <c r="E6" s="962"/>
      <c r="F6" s="962"/>
      <c r="G6" s="962"/>
      <c r="H6" s="962"/>
      <c r="I6" s="962"/>
      <c r="J6" s="962"/>
      <c r="K6" s="962"/>
      <c r="L6" s="962"/>
      <c r="M6" s="962"/>
      <c r="N6" s="962"/>
      <c r="O6" s="962"/>
      <c r="P6" s="962"/>
      <c r="Q6" s="962"/>
      <c r="R6" s="962"/>
      <c r="S6" s="962"/>
    </row>
    <row r="7" spans="1:32" ht="16">
      <c r="A7" s="972" t="s">
        <v>6413</v>
      </c>
      <c r="B7" s="972"/>
      <c r="C7" s="972"/>
      <c r="D7" s="972"/>
      <c r="E7" s="972"/>
      <c r="F7" s="972"/>
      <c r="G7" s="972"/>
      <c r="H7" s="972"/>
      <c r="I7" s="972"/>
      <c r="J7" s="972"/>
      <c r="K7" s="972"/>
      <c r="L7" s="972"/>
      <c r="M7" s="972"/>
      <c r="N7" s="972"/>
      <c r="O7" s="972"/>
      <c r="P7" s="972"/>
      <c r="Q7" s="972"/>
      <c r="R7" s="972"/>
      <c r="S7" s="972"/>
    </row>
    <row r="8" spans="1:32" ht="14" thickBot="1">
      <c r="A8" s="960"/>
      <c r="B8" s="960"/>
      <c r="C8" s="960"/>
      <c r="D8" s="960"/>
      <c r="E8" s="960"/>
      <c r="F8" s="960"/>
      <c r="G8" s="960"/>
      <c r="H8" s="960"/>
      <c r="I8" s="960"/>
      <c r="J8" s="960"/>
      <c r="K8" s="960"/>
      <c r="L8" s="960"/>
      <c r="M8" s="960"/>
      <c r="N8" s="960"/>
      <c r="O8" s="960"/>
      <c r="P8" s="960"/>
      <c r="Q8" s="960"/>
      <c r="R8" s="960"/>
      <c r="S8" s="960"/>
    </row>
    <row r="9" spans="1:32" ht="18" customHeight="1" thickTop="1">
      <c r="A9" s="980" t="s">
        <v>122</v>
      </c>
      <c r="B9" s="975" t="s">
        <v>5</v>
      </c>
      <c r="C9" s="975" t="s">
        <v>6</v>
      </c>
      <c r="D9" s="975" t="s">
        <v>7</v>
      </c>
      <c r="E9" s="975" t="s">
        <v>123</v>
      </c>
      <c r="F9" s="975" t="s">
        <v>124</v>
      </c>
      <c r="G9" s="1055" t="s">
        <v>5058</v>
      </c>
      <c r="H9" s="1058" t="s">
        <v>5914</v>
      </c>
      <c r="I9" s="1029"/>
      <c r="J9" s="1029"/>
      <c r="K9" s="951"/>
      <c r="L9" s="1058" t="s">
        <v>5967</v>
      </c>
      <c r="M9" s="1029"/>
      <c r="N9" s="1029"/>
      <c r="O9" s="951"/>
      <c r="P9" s="1058" t="s">
        <v>6249</v>
      </c>
      <c r="Q9" s="1029"/>
      <c r="R9" s="1029"/>
      <c r="S9" s="951"/>
    </row>
    <row r="10" spans="1:32" ht="18" customHeight="1">
      <c r="A10" s="1025"/>
      <c r="B10" s="947"/>
      <c r="C10" s="947"/>
      <c r="D10" s="947"/>
      <c r="E10" s="947"/>
      <c r="F10" s="947"/>
      <c r="G10" s="1056"/>
      <c r="H10" s="1050" t="s">
        <v>12</v>
      </c>
      <c r="I10" s="1048"/>
      <c r="J10" s="1048" t="s">
        <v>13</v>
      </c>
      <c r="K10" s="1051"/>
      <c r="L10" s="1052" t="s">
        <v>12</v>
      </c>
      <c r="M10" s="1048"/>
      <c r="N10" s="1048" t="s">
        <v>13</v>
      </c>
      <c r="O10" s="1049"/>
      <c r="P10" s="1050" t="s">
        <v>12</v>
      </c>
      <c r="Q10" s="1048"/>
      <c r="R10" s="1048" t="s">
        <v>13</v>
      </c>
      <c r="S10" s="1049"/>
    </row>
    <row r="11" spans="1:32" ht="18" customHeight="1" thickBot="1">
      <c r="A11" s="1034"/>
      <c r="B11" s="1027"/>
      <c r="C11" s="1027"/>
      <c r="D11" s="1027"/>
      <c r="E11" s="1027"/>
      <c r="F11" s="1027"/>
      <c r="G11" s="1057"/>
      <c r="H11" s="346" t="s">
        <v>15</v>
      </c>
      <c r="I11" s="561" t="s">
        <v>16</v>
      </c>
      <c r="J11" s="561" t="s">
        <v>15</v>
      </c>
      <c r="K11" s="347" t="s">
        <v>16</v>
      </c>
      <c r="L11" s="560" t="s">
        <v>15</v>
      </c>
      <c r="M11" s="561" t="s">
        <v>16</v>
      </c>
      <c r="N11" s="561" t="s">
        <v>15</v>
      </c>
      <c r="O11" s="559" t="s">
        <v>16</v>
      </c>
      <c r="P11" s="346" t="s">
        <v>15</v>
      </c>
      <c r="Q11" s="561" t="s">
        <v>16</v>
      </c>
      <c r="R11" s="561" t="s">
        <v>15</v>
      </c>
      <c r="S11" s="559" t="s">
        <v>16</v>
      </c>
    </row>
    <row r="12" spans="1:32" ht="18" customHeight="1" thickTop="1">
      <c r="A12" s="892">
        <v>1</v>
      </c>
      <c r="B12" s="584" t="s">
        <v>36</v>
      </c>
      <c r="C12" s="584" t="s">
        <v>85</v>
      </c>
      <c r="D12" s="585">
        <v>2</v>
      </c>
      <c r="E12" s="585" t="s">
        <v>130</v>
      </c>
      <c r="F12" s="585" t="s">
        <v>131</v>
      </c>
      <c r="G12" s="248">
        <v>272</v>
      </c>
      <c r="H12" s="247">
        <v>305</v>
      </c>
      <c r="I12" s="249">
        <v>112.13235294117648</v>
      </c>
      <c r="J12" s="247">
        <v>300</v>
      </c>
      <c r="K12" s="249">
        <v>110.29411764705883</v>
      </c>
      <c r="L12" s="247">
        <v>275</v>
      </c>
      <c r="M12" s="249">
        <v>101.10294117647058</v>
      </c>
      <c r="N12" s="247">
        <v>315</v>
      </c>
      <c r="O12" s="249">
        <v>115.80882352941177</v>
      </c>
      <c r="P12" s="247">
        <v>254</v>
      </c>
      <c r="Q12" s="249">
        <v>93.382352941176478</v>
      </c>
      <c r="R12" s="247">
        <v>330</v>
      </c>
      <c r="S12" s="249">
        <v>121.3235294117647</v>
      </c>
      <c r="U12" s="348">
        <f t="shared" ref="U12:U15" si="0">H12/G12*100</f>
        <v>112.13235294117648</v>
      </c>
      <c r="V12" s="240" t="str">
        <f t="shared" ref="V12:V15" si="1">IF(I12=U12,"GOOD","NO")</f>
        <v>GOOD</v>
      </c>
      <c r="W12" s="348">
        <f t="shared" ref="W12:W15" si="2">J12/G12*100</f>
        <v>110.29411764705883</v>
      </c>
      <c r="X12" s="240" t="str">
        <f t="shared" ref="X12:X15" si="3">IF(K12=W12,"GOOD","NO")</f>
        <v>GOOD</v>
      </c>
      <c r="Y12" s="348">
        <f t="shared" ref="Y12:Y15" si="4">L12/G12*100</f>
        <v>101.10294117647058</v>
      </c>
      <c r="Z12" s="240" t="str">
        <f t="shared" ref="Z12:Z15" si="5">IF(M12=Y12,"GOOD","NO")</f>
        <v>GOOD</v>
      </c>
      <c r="AA12" s="348">
        <f t="shared" ref="AA12:AA15" si="6">N12/G12*100</f>
        <v>115.80882352941177</v>
      </c>
      <c r="AB12" s="240" t="str">
        <f t="shared" ref="AB12:AB15" si="7">IF(O12=AA12,"GOOD","NO")</f>
        <v>GOOD</v>
      </c>
      <c r="AC12" s="348">
        <f t="shared" ref="AC12:AC15" si="8">P12/G12*100</f>
        <v>93.382352941176478</v>
      </c>
      <c r="AD12" s="240" t="str">
        <f t="shared" ref="AD12:AD15" si="9">IF(Q12=AC12,"GOOD","NO")</f>
        <v>GOOD</v>
      </c>
      <c r="AE12" s="348">
        <f t="shared" ref="AE12:AE15" si="10">R12/G12*100</f>
        <v>121.3235294117647</v>
      </c>
      <c r="AF12" s="240" t="str">
        <f t="shared" ref="AF12:AF15" si="11">IF(S12=AE12,"GOOD","NO")</f>
        <v>GOOD</v>
      </c>
    </row>
    <row r="13" spans="1:32" ht="18" customHeight="1">
      <c r="A13" s="892">
        <v>2</v>
      </c>
      <c r="B13" s="584" t="s">
        <v>89</v>
      </c>
      <c r="C13" s="584" t="s">
        <v>91</v>
      </c>
      <c r="D13" s="585">
        <v>1</v>
      </c>
      <c r="E13" s="585" t="s">
        <v>3588</v>
      </c>
      <c r="F13" s="585" t="s">
        <v>131</v>
      </c>
      <c r="G13" s="248">
        <v>198</v>
      </c>
      <c r="H13" s="247">
        <v>211</v>
      </c>
      <c r="I13" s="249">
        <v>106.56565656565658</v>
      </c>
      <c r="J13" s="247">
        <v>208</v>
      </c>
      <c r="K13" s="249">
        <v>105.05050505050507</v>
      </c>
      <c r="L13" s="247">
        <v>208</v>
      </c>
      <c r="M13" s="249">
        <v>105.05050505050507</v>
      </c>
      <c r="N13" s="247">
        <v>207</v>
      </c>
      <c r="O13" s="249">
        <v>104.54545454545455</v>
      </c>
      <c r="P13" s="247">
        <v>191</v>
      </c>
      <c r="Q13" s="249">
        <v>96.464646464646464</v>
      </c>
      <c r="R13" s="247">
        <v>188</v>
      </c>
      <c r="S13" s="249">
        <v>94.949494949494948</v>
      </c>
      <c r="U13" s="348">
        <f t="shared" si="0"/>
        <v>106.56565656565658</v>
      </c>
      <c r="V13" s="240" t="str">
        <f t="shared" si="1"/>
        <v>GOOD</v>
      </c>
      <c r="W13" s="348">
        <f t="shared" si="2"/>
        <v>105.05050505050507</v>
      </c>
      <c r="X13" s="240" t="str">
        <f t="shared" si="3"/>
        <v>GOOD</v>
      </c>
      <c r="Y13" s="348">
        <f t="shared" si="4"/>
        <v>105.05050505050507</v>
      </c>
      <c r="Z13" s="240" t="str">
        <f t="shared" si="5"/>
        <v>GOOD</v>
      </c>
      <c r="AA13" s="348">
        <f t="shared" si="6"/>
        <v>104.54545454545455</v>
      </c>
      <c r="AB13" s="240" t="str">
        <f t="shared" si="7"/>
        <v>GOOD</v>
      </c>
      <c r="AC13" s="348">
        <f t="shared" si="8"/>
        <v>96.464646464646464</v>
      </c>
      <c r="AD13" s="240" t="str">
        <f t="shared" si="9"/>
        <v>GOOD</v>
      </c>
      <c r="AE13" s="348">
        <f t="shared" si="10"/>
        <v>94.949494949494948</v>
      </c>
      <c r="AF13" s="240" t="str">
        <f t="shared" si="11"/>
        <v>GOOD</v>
      </c>
    </row>
    <row r="14" spans="1:32" ht="18" customHeight="1">
      <c r="A14" s="892">
        <v>3</v>
      </c>
      <c r="B14" s="584" t="s">
        <v>50</v>
      </c>
      <c r="C14" s="584" t="s">
        <v>272</v>
      </c>
      <c r="D14" s="585">
        <v>1</v>
      </c>
      <c r="E14" s="585" t="s">
        <v>273</v>
      </c>
      <c r="F14" s="585" t="s">
        <v>131</v>
      </c>
      <c r="G14" s="248">
        <v>240</v>
      </c>
      <c r="H14" s="247">
        <v>241</v>
      </c>
      <c r="I14" s="249">
        <v>100.41666666666667</v>
      </c>
      <c r="J14" s="247">
        <v>226</v>
      </c>
      <c r="K14" s="249">
        <v>94.166666666666671</v>
      </c>
      <c r="L14" s="247">
        <v>234</v>
      </c>
      <c r="M14" s="249">
        <v>97.5</v>
      </c>
      <c r="N14" s="247">
        <v>231</v>
      </c>
      <c r="O14" s="249">
        <v>96.25</v>
      </c>
      <c r="P14" s="247">
        <v>173</v>
      </c>
      <c r="Q14" s="249">
        <v>72.083333333333329</v>
      </c>
      <c r="R14" s="247">
        <v>219</v>
      </c>
      <c r="S14" s="249">
        <v>91.25</v>
      </c>
      <c r="U14" s="348">
        <f t="shared" si="0"/>
        <v>100.41666666666667</v>
      </c>
      <c r="V14" s="240" t="str">
        <f t="shared" si="1"/>
        <v>GOOD</v>
      </c>
      <c r="W14" s="348">
        <f t="shared" si="2"/>
        <v>94.166666666666671</v>
      </c>
      <c r="X14" s="240" t="str">
        <f t="shared" si="3"/>
        <v>GOOD</v>
      </c>
      <c r="Y14" s="348">
        <f t="shared" si="4"/>
        <v>97.5</v>
      </c>
      <c r="Z14" s="240" t="str">
        <f t="shared" si="5"/>
        <v>GOOD</v>
      </c>
      <c r="AA14" s="348">
        <f t="shared" si="6"/>
        <v>96.25</v>
      </c>
      <c r="AB14" s="240" t="str">
        <f t="shared" si="7"/>
        <v>GOOD</v>
      </c>
      <c r="AC14" s="348">
        <f t="shared" si="8"/>
        <v>72.083333333333329</v>
      </c>
      <c r="AD14" s="240" t="str">
        <f t="shared" si="9"/>
        <v>GOOD</v>
      </c>
      <c r="AE14" s="348">
        <f t="shared" si="10"/>
        <v>91.25</v>
      </c>
      <c r="AF14" s="240" t="str">
        <f t="shared" si="11"/>
        <v>GOOD</v>
      </c>
    </row>
    <row r="15" spans="1:32" ht="18" customHeight="1">
      <c r="A15" s="892">
        <v>4</v>
      </c>
      <c r="B15" s="584" t="s">
        <v>50</v>
      </c>
      <c r="C15" s="584" t="s">
        <v>272</v>
      </c>
      <c r="D15" s="585">
        <v>1</v>
      </c>
      <c r="E15" s="585" t="s">
        <v>276</v>
      </c>
      <c r="F15" s="585" t="s">
        <v>131</v>
      </c>
      <c r="G15" s="248">
        <v>240</v>
      </c>
      <c r="H15" s="247">
        <v>242</v>
      </c>
      <c r="I15" s="249">
        <v>100.83333333333333</v>
      </c>
      <c r="J15" s="247">
        <v>293</v>
      </c>
      <c r="K15" s="249">
        <v>122.08333333333334</v>
      </c>
      <c r="L15" s="247">
        <v>205</v>
      </c>
      <c r="M15" s="249">
        <v>85.416666666666657</v>
      </c>
      <c r="N15" s="247">
        <v>256</v>
      </c>
      <c r="O15" s="249">
        <v>106.66666666666667</v>
      </c>
      <c r="P15" s="247">
        <v>189</v>
      </c>
      <c r="Q15" s="249">
        <v>78.75</v>
      </c>
      <c r="R15" s="247">
        <v>204</v>
      </c>
      <c r="S15" s="249">
        <v>85</v>
      </c>
      <c r="U15" s="348">
        <f t="shared" si="0"/>
        <v>100.83333333333333</v>
      </c>
      <c r="V15" s="240" t="str">
        <f t="shared" si="1"/>
        <v>GOOD</v>
      </c>
      <c r="W15" s="348">
        <f t="shared" si="2"/>
        <v>122.08333333333334</v>
      </c>
      <c r="X15" s="240" t="str">
        <f t="shared" si="3"/>
        <v>GOOD</v>
      </c>
      <c r="Y15" s="348">
        <f t="shared" si="4"/>
        <v>85.416666666666657</v>
      </c>
      <c r="Z15" s="240" t="str">
        <f t="shared" si="5"/>
        <v>GOOD</v>
      </c>
      <c r="AA15" s="348">
        <f t="shared" si="6"/>
        <v>106.66666666666667</v>
      </c>
      <c r="AB15" s="240" t="str">
        <f t="shared" si="7"/>
        <v>GOOD</v>
      </c>
      <c r="AC15" s="348">
        <f t="shared" si="8"/>
        <v>78.75</v>
      </c>
      <c r="AD15" s="240" t="str">
        <f t="shared" si="9"/>
        <v>GOOD</v>
      </c>
      <c r="AE15" s="348">
        <f t="shared" si="10"/>
        <v>85</v>
      </c>
      <c r="AF15" s="240" t="str">
        <f t="shared" si="11"/>
        <v>GOOD</v>
      </c>
    </row>
    <row r="16" spans="1:32" ht="18" customHeight="1">
      <c r="A16" s="892">
        <v>5</v>
      </c>
      <c r="B16" s="584" t="s">
        <v>50</v>
      </c>
      <c r="C16" s="584" t="s">
        <v>51</v>
      </c>
      <c r="D16" s="585">
        <v>2</v>
      </c>
      <c r="E16" s="585" t="s">
        <v>313</v>
      </c>
      <c r="F16" s="585" t="s">
        <v>131</v>
      </c>
      <c r="G16" s="248">
        <v>240</v>
      </c>
      <c r="H16" s="247">
        <v>248</v>
      </c>
      <c r="I16" s="249">
        <v>103.33333333333334</v>
      </c>
      <c r="J16" s="247">
        <v>247</v>
      </c>
      <c r="K16" s="249">
        <v>102.91666666666666</v>
      </c>
      <c r="L16" s="247">
        <v>195</v>
      </c>
      <c r="M16" s="249">
        <v>81.25</v>
      </c>
      <c r="N16" s="247">
        <v>254</v>
      </c>
      <c r="O16" s="249">
        <v>105.83333333333333</v>
      </c>
      <c r="P16" s="247">
        <v>189</v>
      </c>
      <c r="Q16" s="249">
        <v>78.75</v>
      </c>
      <c r="R16" s="247">
        <v>214</v>
      </c>
      <c r="S16" s="249">
        <v>89.166666666666671</v>
      </c>
      <c r="U16" s="348">
        <f t="shared" ref="U16:U19" si="12">H16/G16*100</f>
        <v>103.33333333333334</v>
      </c>
      <c r="V16" s="240" t="str">
        <f t="shared" ref="V16:V19" si="13">IF(I16=U16,"GOOD","NO")</f>
        <v>GOOD</v>
      </c>
      <c r="W16" s="348">
        <f t="shared" ref="W16:W19" si="14">J16/G16*100</f>
        <v>102.91666666666666</v>
      </c>
      <c r="X16" s="240" t="str">
        <f t="shared" ref="X16:X19" si="15">IF(K16=W16,"GOOD","NO")</f>
        <v>GOOD</v>
      </c>
      <c r="Y16" s="348">
        <f t="shared" ref="Y16:Y19" si="16">L16/G16*100</f>
        <v>81.25</v>
      </c>
      <c r="Z16" s="240" t="str">
        <f t="shared" ref="Z16:Z19" si="17">IF(M16=Y16,"GOOD","NO")</f>
        <v>GOOD</v>
      </c>
      <c r="AA16" s="348">
        <f t="shared" ref="AA16:AA19" si="18">N16/G16*100</f>
        <v>105.83333333333333</v>
      </c>
      <c r="AB16" s="240" t="str">
        <f t="shared" ref="AB16:AB19" si="19">IF(O16=AA16,"GOOD","NO")</f>
        <v>GOOD</v>
      </c>
      <c r="AC16" s="348">
        <f t="shared" ref="AC16:AC19" si="20">P16/G16*100</f>
        <v>78.75</v>
      </c>
      <c r="AD16" s="240" t="str">
        <f t="shared" ref="AD16:AD19" si="21">IF(Q16=AC16,"GOOD","NO")</f>
        <v>GOOD</v>
      </c>
      <c r="AE16" s="348">
        <f t="shared" ref="AE16:AE19" si="22">R16/G16*100</f>
        <v>89.166666666666671</v>
      </c>
      <c r="AF16" s="240" t="str">
        <f t="shared" ref="AF16:AF19" si="23">IF(S16=AE16,"GOOD","NO")</f>
        <v>GOOD</v>
      </c>
    </row>
    <row r="17" spans="1:32" ht="18" customHeight="1">
      <c r="A17" s="892">
        <v>6</v>
      </c>
      <c r="B17" s="584" t="s">
        <v>50</v>
      </c>
      <c r="C17" s="584" t="s">
        <v>51</v>
      </c>
      <c r="D17" s="585">
        <v>3</v>
      </c>
      <c r="E17" s="585" t="s">
        <v>317</v>
      </c>
      <c r="F17" s="585" t="s">
        <v>131</v>
      </c>
      <c r="G17" s="248">
        <v>240</v>
      </c>
      <c r="H17" s="247">
        <v>247</v>
      </c>
      <c r="I17" s="249">
        <v>102.91666666666666</v>
      </c>
      <c r="J17" s="247">
        <v>240</v>
      </c>
      <c r="K17" s="249">
        <v>100</v>
      </c>
      <c r="L17" s="247">
        <v>230</v>
      </c>
      <c r="M17" s="249">
        <v>95.833333333333343</v>
      </c>
      <c r="N17" s="247">
        <v>240</v>
      </c>
      <c r="O17" s="249">
        <v>100</v>
      </c>
      <c r="P17" s="247">
        <v>214</v>
      </c>
      <c r="Q17" s="249">
        <v>89.166666666666671</v>
      </c>
      <c r="R17" s="247">
        <v>229</v>
      </c>
      <c r="S17" s="249">
        <v>95.416666666666671</v>
      </c>
      <c r="U17" s="348">
        <f t="shared" si="12"/>
        <v>102.91666666666666</v>
      </c>
      <c r="V17" s="240" t="str">
        <f t="shared" si="13"/>
        <v>GOOD</v>
      </c>
      <c r="W17" s="348">
        <f t="shared" si="14"/>
        <v>100</v>
      </c>
      <c r="X17" s="240" t="str">
        <f t="shared" si="15"/>
        <v>GOOD</v>
      </c>
      <c r="Y17" s="348">
        <f t="shared" si="16"/>
        <v>95.833333333333343</v>
      </c>
      <c r="Z17" s="240" t="str">
        <f t="shared" si="17"/>
        <v>GOOD</v>
      </c>
      <c r="AA17" s="348">
        <f t="shared" si="18"/>
        <v>100</v>
      </c>
      <c r="AB17" s="240" t="str">
        <f t="shared" si="19"/>
        <v>GOOD</v>
      </c>
      <c r="AC17" s="348">
        <f t="shared" si="20"/>
        <v>89.166666666666671</v>
      </c>
      <c r="AD17" s="240" t="str">
        <f t="shared" si="21"/>
        <v>GOOD</v>
      </c>
      <c r="AE17" s="348">
        <f t="shared" si="22"/>
        <v>95.416666666666671</v>
      </c>
      <c r="AF17" s="240" t="str">
        <f t="shared" si="23"/>
        <v>GOOD</v>
      </c>
    </row>
    <row r="18" spans="1:32" ht="18" customHeight="1">
      <c r="A18" s="234">
        <v>7</v>
      </c>
      <c r="B18" s="584" t="s">
        <v>50</v>
      </c>
      <c r="C18" s="584" t="s">
        <v>57</v>
      </c>
      <c r="D18" s="585">
        <v>1</v>
      </c>
      <c r="E18" s="585" t="s">
        <v>330</v>
      </c>
      <c r="F18" s="585" t="s">
        <v>131</v>
      </c>
      <c r="G18" s="248">
        <v>240</v>
      </c>
      <c r="H18" s="247">
        <v>284</v>
      </c>
      <c r="I18" s="249">
        <v>118.33333333333333</v>
      </c>
      <c r="J18" s="247">
        <v>227</v>
      </c>
      <c r="K18" s="249">
        <v>94.583333333333329</v>
      </c>
      <c r="L18" s="247">
        <v>264</v>
      </c>
      <c r="M18" s="249">
        <v>110.00000000000001</v>
      </c>
      <c r="N18" s="247">
        <v>291</v>
      </c>
      <c r="O18" s="249">
        <v>121.24999999999999</v>
      </c>
      <c r="P18" s="247">
        <v>267</v>
      </c>
      <c r="Q18" s="249">
        <v>111.25</v>
      </c>
      <c r="R18" s="247">
        <v>219</v>
      </c>
      <c r="S18" s="249">
        <v>91.25</v>
      </c>
      <c r="U18" s="348">
        <f t="shared" si="12"/>
        <v>118.33333333333333</v>
      </c>
      <c r="V18" s="240" t="str">
        <f t="shared" si="13"/>
        <v>GOOD</v>
      </c>
      <c r="W18" s="348">
        <f t="shared" si="14"/>
        <v>94.583333333333329</v>
      </c>
      <c r="X18" s="240" t="str">
        <f t="shared" si="15"/>
        <v>GOOD</v>
      </c>
      <c r="Y18" s="348">
        <f t="shared" si="16"/>
        <v>110.00000000000001</v>
      </c>
      <c r="Z18" s="240" t="str">
        <f t="shared" si="17"/>
        <v>GOOD</v>
      </c>
      <c r="AA18" s="348">
        <f t="shared" si="18"/>
        <v>121.24999999999999</v>
      </c>
      <c r="AB18" s="240" t="str">
        <f t="shared" si="19"/>
        <v>GOOD</v>
      </c>
      <c r="AC18" s="348">
        <f t="shared" si="20"/>
        <v>111.25</v>
      </c>
      <c r="AD18" s="240" t="str">
        <f t="shared" si="21"/>
        <v>GOOD</v>
      </c>
      <c r="AE18" s="348">
        <f t="shared" si="22"/>
        <v>91.25</v>
      </c>
      <c r="AF18" s="240" t="str">
        <f t="shared" si="23"/>
        <v>GOOD</v>
      </c>
    </row>
    <row r="19" spans="1:32" ht="18" customHeight="1">
      <c r="A19" s="70">
        <v>8</v>
      </c>
      <c r="B19" s="584" t="s">
        <v>50</v>
      </c>
      <c r="C19" s="584" t="s">
        <v>57</v>
      </c>
      <c r="D19" s="585">
        <v>2</v>
      </c>
      <c r="E19" s="585" t="s">
        <v>334</v>
      </c>
      <c r="F19" s="585" t="s">
        <v>131</v>
      </c>
      <c r="G19" s="248">
        <v>240</v>
      </c>
      <c r="H19" s="247">
        <v>263</v>
      </c>
      <c r="I19" s="249">
        <v>109.58333333333334</v>
      </c>
      <c r="J19" s="247">
        <v>259</v>
      </c>
      <c r="K19" s="249">
        <v>107.91666666666666</v>
      </c>
      <c r="L19" s="247">
        <v>152</v>
      </c>
      <c r="M19" s="249">
        <v>63.333333333333329</v>
      </c>
      <c r="N19" s="247">
        <v>155</v>
      </c>
      <c r="O19" s="249">
        <v>64.583333333333343</v>
      </c>
      <c r="P19" s="247">
        <v>177</v>
      </c>
      <c r="Q19" s="249">
        <v>73.75</v>
      </c>
      <c r="R19" s="247">
        <v>193</v>
      </c>
      <c r="S19" s="249">
        <v>80.416666666666671</v>
      </c>
      <c r="U19" s="348">
        <f t="shared" si="12"/>
        <v>109.58333333333334</v>
      </c>
      <c r="V19" s="240" t="str">
        <f t="shared" si="13"/>
        <v>GOOD</v>
      </c>
      <c r="W19" s="348">
        <f t="shared" si="14"/>
        <v>107.91666666666666</v>
      </c>
      <c r="X19" s="240" t="str">
        <f t="shared" si="15"/>
        <v>GOOD</v>
      </c>
      <c r="Y19" s="348">
        <f t="shared" si="16"/>
        <v>63.333333333333329</v>
      </c>
      <c r="Z19" s="240" t="str">
        <f t="shared" si="17"/>
        <v>GOOD</v>
      </c>
      <c r="AA19" s="348">
        <f t="shared" si="18"/>
        <v>64.583333333333343</v>
      </c>
      <c r="AB19" s="240" t="str">
        <f t="shared" si="19"/>
        <v>GOOD</v>
      </c>
      <c r="AC19" s="348">
        <f t="shared" si="20"/>
        <v>73.75</v>
      </c>
      <c r="AD19" s="240" t="str">
        <f t="shared" si="21"/>
        <v>GOOD</v>
      </c>
      <c r="AE19" s="348">
        <f t="shared" si="22"/>
        <v>80.416666666666671</v>
      </c>
      <c r="AF19" s="240" t="str">
        <f t="shared" si="23"/>
        <v>GOOD</v>
      </c>
    </row>
    <row r="20" spans="1:32" ht="18" customHeight="1" thickBot="1">
      <c r="A20" s="227"/>
      <c r="B20" s="227"/>
      <c r="C20" s="227"/>
      <c r="D20" s="227"/>
      <c r="E20" s="227"/>
      <c r="F20" s="227"/>
      <c r="G20" s="67"/>
      <c r="H20" s="67"/>
      <c r="I20" s="67"/>
      <c r="J20" s="67"/>
      <c r="K20" s="67"/>
      <c r="L20" s="67"/>
      <c r="M20" s="67"/>
      <c r="N20" s="67"/>
      <c r="O20" s="67"/>
      <c r="P20" s="67"/>
      <c r="Q20" s="67"/>
      <c r="R20" s="67"/>
      <c r="S20" s="67"/>
      <c r="U20" s="541"/>
      <c r="V20" s="541"/>
      <c r="W20" s="541"/>
      <c r="X20" s="541"/>
      <c r="Y20" s="541"/>
      <c r="Z20" s="541"/>
      <c r="AA20" s="541"/>
      <c r="AB20" s="541"/>
      <c r="AC20" s="541"/>
      <c r="AD20" s="541"/>
    </row>
    <row r="21" spans="1:32" ht="18" customHeight="1" thickTop="1">
      <c r="A21" s="1048" t="s">
        <v>122</v>
      </c>
      <c r="B21" s="1053" t="s">
        <v>5</v>
      </c>
      <c r="C21" s="1053" t="s">
        <v>6</v>
      </c>
      <c r="D21" s="1053" t="s">
        <v>7</v>
      </c>
      <c r="E21" s="1053" t="s">
        <v>123</v>
      </c>
      <c r="F21" s="1053" t="s">
        <v>124</v>
      </c>
      <c r="G21" s="1059" t="s">
        <v>5059</v>
      </c>
      <c r="H21" s="1058" t="s">
        <v>6258</v>
      </c>
      <c r="I21" s="1029"/>
      <c r="J21" s="1029"/>
      <c r="K21" s="951"/>
      <c r="L21" s="1058" t="s">
        <v>6259</v>
      </c>
      <c r="M21" s="1029"/>
      <c r="N21" s="1029"/>
      <c r="O21" s="951"/>
      <c r="P21" s="1058" t="s">
        <v>6411</v>
      </c>
      <c r="Q21" s="1029"/>
      <c r="R21" s="1029"/>
      <c r="S21" s="951"/>
      <c r="U21" s="178"/>
      <c r="V21" s="178"/>
      <c r="W21" s="178"/>
      <c r="X21" s="178"/>
      <c r="Y21" s="178"/>
      <c r="Z21" s="178"/>
      <c r="AA21" s="178"/>
      <c r="AB21" s="178"/>
      <c r="AC21" s="178"/>
      <c r="AD21" s="178"/>
    </row>
    <row r="22" spans="1:32" ht="18" customHeight="1">
      <c r="A22" s="1048"/>
      <c r="B22" s="1048"/>
      <c r="C22" s="1048"/>
      <c r="D22" s="1048"/>
      <c r="E22" s="1048"/>
      <c r="F22" s="1048"/>
      <c r="G22" s="1049"/>
      <c r="H22" s="1050" t="s">
        <v>12</v>
      </c>
      <c r="I22" s="1048"/>
      <c r="J22" s="1048" t="s">
        <v>13</v>
      </c>
      <c r="K22" s="1051"/>
      <c r="L22" s="1052" t="s">
        <v>12</v>
      </c>
      <c r="M22" s="1048"/>
      <c r="N22" s="1048" t="s">
        <v>13</v>
      </c>
      <c r="O22" s="1049"/>
      <c r="P22" s="1050" t="s">
        <v>12</v>
      </c>
      <c r="Q22" s="1048"/>
      <c r="R22" s="1048" t="s">
        <v>13</v>
      </c>
      <c r="S22" s="1049"/>
      <c r="U22" s="178"/>
      <c r="V22" s="178"/>
      <c r="W22" s="178"/>
      <c r="X22" s="178"/>
      <c r="Y22" s="178"/>
      <c r="Z22" s="178"/>
      <c r="AA22" s="178"/>
      <c r="AB22" s="178"/>
      <c r="AC22" s="178"/>
      <c r="AD22" s="178"/>
    </row>
    <row r="23" spans="1:32" ht="18" customHeight="1">
      <c r="A23" s="1048"/>
      <c r="B23" s="1054"/>
      <c r="C23" s="1054"/>
      <c r="D23" s="1054"/>
      <c r="E23" s="1054"/>
      <c r="F23" s="1054"/>
      <c r="G23" s="1060"/>
      <c r="H23" s="542" t="s">
        <v>15</v>
      </c>
      <c r="I23" s="558" t="s">
        <v>16</v>
      </c>
      <c r="J23" s="558" t="s">
        <v>15</v>
      </c>
      <c r="K23" s="543" t="s">
        <v>16</v>
      </c>
      <c r="L23" s="557" t="s">
        <v>15</v>
      </c>
      <c r="M23" s="558" t="s">
        <v>16</v>
      </c>
      <c r="N23" s="558" t="s">
        <v>15</v>
      </c>
      <c r="O23" s="556" t="s">
        <v>16</v>
      </c>
      <c r="P23" s="542" t="s">
        <v>15</v>
      </c>
      <c r="Q23" s="558" t="s">
        <v>16</v>
      </c>
      <c r="R23" s="558" t="s">
        <v>15</v>
      </c>
      <c r="S23" s="556" t="s">
        <v>16</v>
      </c>
      <c r="U23" s="218"/>
      <c r="V23" s="218"/>
      <c r="W23" s="218"/>
      <c r="X23" s="218"/>
      <c r="Y23" s="218"/>
      <c r="Z23" s="218"/>
      <c r="AA23" s="218"/>
      <c r="AB23" s="218"/>
      <c r="AC23" s="218"/>
      <c r="AD23" s="218"/>
    </row>
    <row r="24" spans="1:32" ht="18" customHeight="1">
      <c r="A24" s="892">
        <v>1</v>
      </c>
      <c r="B24" s="584" t="s">
        <v>36</v>
      </c>
      <c r="C24" s="584" t="s">
        <v>85</v>
      </c>
      <c r="D24" s="585">
        <v>2</v>
      </c>
      <c r="E24" s="585" t="s">
        <v>130</v>
      </c>
      <c r="F24" s="585" t="s">
        <v>131</v>
      </c>
      <c r="G24" s="248">
        <v>272</v>
      </c>
      <c r="H24" s="247">
        <v>254</v>
      </c>
      <c r="I24" s="249">
        <v>93.382352941176478</v>
      </c>
      <c r="J24" s="247">
        <v>330</v>
      </c>
      <c r="K24" s="249">
        <v>121.3235294117647</v>
      </c>
      <c r="L24" s="247">
        <v>254</v>
      </c>
      <c r="M24" s="249">
        <v>93.382352941176478</v>
      </c>
      <c r="N24" s="247">
        <v>330</v>
      </c>
      <c r="O24" s="249">
        <v>121.3235294117647</v>
      </c>
      <c r="P24" s="247">
        <v>254</v>
      </c>
      <c r="Q24" s="249">
        <v>93.382352941176478</v>
      </c>
      <c r="R24" s="247">
        <v>330</v>
      </c>
      <c r="S24" s="249">
        <v>121.3235294117647</v>
      </c>
      <c r="U24" s="348">
        <f>H24/G24*100</f>
        <v>93.382352941176478</v>
      </c>
      <c r="V24" s="240" t="str">
        <f>IF(I24=U24,"GOOD","NO")</f>
        <v>GOOD</v>
      </c>
      <c r="W24" s="348">
        <f>J24/G24*100</f>
        <v>121.3235294117647</v>
      </c>
      <c r="X24" s="240" t="str">
        <f>IF(K24=W24,"GOOD","NO")</f>
        <v>GOOD</v>
      </c>
      <c r="Y24" s="348">
        <f>L24/G24*100</f>
        <v>93.382352941176478</v>
      </c>
      <c r="Z24" s="240" t="str">
        <f>IF(M24=Y24,"GOOD","NO")</f>
        <v>GOOD</v>
      </c>
      <c r="AA24" s="348">
        <f>N24/G24*100</f>
        <v>121.3235294117647</v>
      </c>
      <c r="AB24" s="240" t="str">
        <f>IF(O24=AA24,"GOOD","NO")</f>
        <v>GOOD</v>
      </c>
      <c r="AC24" s="348">
        <f>P24/G24*100</f>
        <v>93.382352941176478</v>
      </c>
      <c r="AD24" s="240" t="str">
        <f>IF(Q24=AC24,"GOOD","NO")</f>
        <v>GOOD</v>
      </c>
      <c r="AE24" s="348">
        <f>R24/G24*100</f>
        <v>121.3235294117647</v>
      </c>
      <c r="AF24" s="240" t="str">
        <f>IF(S24=AE24,"GOOD","NO")</f>
        <v>GOOD</v>
      </c>
    </row>
    <row r="25" spans="1:32" ht="18" customHeight="1">
      <c r="A25" s="892">
        <v>2</v>
      </c>
      <c r="B25" s="584" t="s">
        <v>89</v>
      </c>
      <c r="C25" s="584" t="s">
        <v>91</v>
      </c>
      <c r="D25" s="585">
        <v>1</v>
      </c>
      <c r="E25" s="585" t="s">
        <v>3588</v>
      </c>
      <c r="F25" s="585" t="s">
        <v>131</v>
      </c>
      <c r="G25" s="248">
        <v>198</v>
      </c>
      <c r="H25" s="247">
        <v>205</v>
      </c>
      <c r="I25" s="249">
        <v>103.53535353535352</v>
      </c>
      <c r="J25" s="247">
        <v>205</v>
      </c>
      <c r="K25" s="249">
        <v>103.53535353535352</v>
      </c>
      <c r="L25" s="247">
        <v>207</v>
      </c>
      <c r="M25" s="249">
        <v>104.54545454545455</v>
      </c>
      <c r="N25" s="247">
        <v>206</v>
      </c>
      <c r="O25" s="249">
        <v>104.04040404040404</v>
      </c>
      <c r="P25" s="247">
        <v>209</v>
      </c>
      <c r="Q25" s="249">
        <v>105.55555555555556</v>
      </c>
      <c r="R25" s="247">
        <v>204</v>
      </c>
      <c r="S25" s="249">
        <v>103.03030303030303</v>
      </c>
      <c r="U25" s="348">
        <f t="shared" ref="U25:U26" si="24">H25/G25*100</f>
        <v>103.53535353535352</v>
      </c>
      <c r="V25" s="240" t="str">
        <f t="shared" ref="V25:V26" si="25">IF(I25=U25,"GOOD","NO")</f>
        <v>GOOD</v>
      </c>
      <c r="W25" s="348">
        <f t="shared" ref="W25:W26" si="26">J25/G25*100</f>
        <v>103.53535353535352</v>
      </c>
      <c r="X25" s="240" t="str">
        <f t="shared" ref="X25:X26" si="27">IF(K25=W25,"GOOD","NO")</f>
        <v>GOOD</v>
      </c>
      <c r="Y25" s="348">
        <f t="shared" ref="Y25:Y26" si="28">L25/G25*100</f>
        <v>104.54545454545455</v>
      </c>
      <c r="Z25" s="240" t="str">
        <f t="shared" ref="Z25:Z26" si="29">IF(M25=Y25,"GOOD","NO")</f>
        <v>GOOD</v>
      </c>
      <c r="AA25" s="348">
        <f t="shared" ref="AA25:AA26" si="30">N25/G25*100</f>
        <v>104.04040404040404</v>
      </c>
      <c r="AB25" s="240" t="str">
        <f t="shared" ref="AB25:AB26" si="31">IF(O25=AA25,"GOOD","NO")</f>
        <v>GOOD</v>
      </c>
      <c r="AC25" s="348">
        <f t="shared" ref="AC25:AC26" si="32">P25/G25*100</f>
        <v>105.55555555555556</v>
      </c>
      <c r="AD25" s="240" t="str">
        <f t="shared" ref="AD25:AD26" si="33">IF(Q25=AC25,"GOOD","NO")</f>
        <v>GOOD</v>
      </c>
      <c r="AE25" s="348">
        <f t="shared" ref="AE25:AE26" si="34">R25/G25*100</f>
        <v>103.03030303030303</v>
      </c>
      <c r="AF25" s="240" t="str">
        <f t="shared" ref="AF25:AF26" si="35">IF(S25=AE25,"GOOD","NO")</f>
        <v>GOOD</v>
      </c>
    </row>
    <row r="26" spans="1:32" ht="21" customHeight="1">
      <c r="A26" s="892">
        <v>3</v>
      </c>
      <c r="B26" s="584" t="s">
        <v>50</v>
      </c>
      <c r="C26" s="584" t="s">
        <v>272</v>
      </c>
      <c r="D26" s="585">
        <v>1</v>
      </c>
      <c r="E26" s="585" t="s">
        <v>273</v>
      </c>
      <c r="F26" s="585" t="s">
        <v>131</v>
      </c>
      <c r="G26" s="248">
        <v>240</v>
      </c>
      <c r="H26" s="247">
        <v>284</v>
      </c>
      <c r="I26" s="249">
        <v>118.33333333333333</v>
      </c>
      <c r="J26" s="247">
        <v>284</v>
      </c>
      <c r="K26" s="249">
        <v>118.33333333333333</v>
      </c>
      <c r="L26" s="247">
        <v>254</v>
      </c>
      <c r="M26" s="249">
        <v>105.83333333333333</v>
      </c>
      <c r="N26" s="247">
        <v>233</v>
      </c>
      <c r="O26" s="249">
        <v>97.083333333333329</v>
      </c>
      <c r="P26" s="247">
        <v>242</v>
      </c>
      <c r="Q26" s="249">
        <v>100.83333333333333</v>
      </c>
      <c r="R26" s="247">
        <v>228</v>
      </c>
      <c r="S26" s="249">
        <v>95</v>
      </c>
      <c r="U26" s="348">
        <f t="shared" si="24"/>
        <v>118.33333333333333</v>
      </c>
      <c r="V26" s="240" t="str">
        <f t="shared" si="25"/>
        <v>GOOD</v>
      </c>
      <c r="W26" s="348">
        <f t="shared" si="26"/>
        <v>118.33333333333333</v>
      </c>
      <c r="X26" s="240" t="str">
        <f t="shared" si="27"/>
        <v>GOOD</v>
      </c>
      <c r="Y26" s="348">
        <f t="shared" si="28"/>
        <v>105.83333333333333</v>
      </c>
      <c r="Z26" s="240" t="str">
        <f t="shared" si="29"/>
        <v>GOOD</v>
      </c>
      <c r="AA26" s="348">
        <f t="shared" si="30"/>
        <v>97.083333333333329</v>
      </c>
      <c r="AB26" s="240" t="str">
        <f t="shared" si="31"/>
        <v>GOOD</v>
      </c>
      <c r="AC26" s="348">
        <f t="shared" si="32"/>
        <v>100.83333333333333</v>
      </c>
      <c r="AD26" s="240" t="str">
        <f t="shared" si="33"/>
        <v>GOOD</v>
      </c>
      <c r="AE26" s="348">
        <f t="shared" si="34"/>
        <v>95</v>
      </c>
      <c r="AF26" s="240" t="str">
        <f t="shared" si="35"/>
        <v>GOOD</v>
      </c>
    </row>
    <row r="27" spans="1:32">
      <c r="A27" s="892">
        <v>4</v>
      </c>
      <c r="B27" s="584" t="s">
        <v>50</v>
      </c>
      <c r="C27" s="584" t="s">
        <v>272</v>
      </c>
      <c r="D27" s="585">
        <v>1</v>
      </c>
      <c r="E27" s="585" t="s">
        <v>276</v>
      </c>
      <c r="F27" s="585" t="s">
        <v>131</v>
      </c>
      <c r="G27" s="248">
        <v>240</v>
      </c>
      <c r="H27" s="247">
        <v>254</v>
      </c>
      <c r="I27" s="249">
        <v>105.83333333333333</v>
      </c>
      <c r="J27" s="247">
        <v>254</v>
      </c>
      <c r="K27" s="249">
        <v>105.83333333333333</v>
      </c>
      <c r="L27" s="247">
        <v>274</v>
      </c>
      <c r="M27" s="249">
        <v>114.16666666666666</v>
      </c>
      <c r="N27" s="247">
        <v>277</v>
      </c>
      <c r="O27" s="249">
        <v>115.41666666666666</v>
      </c>
      <c r="P27" s="247">
        <v>270</v>
      </c>
      <c r="Q27" s="249">
        <v>112.5</v>
      </c>
      <c r="R27" s="247">
        <v>270</v>
      </c>
      <c r="S27" s="249">
        <v>112.5</v>
      </c>
      <c r="U27" s="348">
        <f t="shared" ref="U27" si="36">H27/G27*100</f>
        <v>105.83333333333333</v>
      </c>
      <c r="V27" s="240" t="str">
        <f t="shared" ref="V27" si="37">IF(I27=U27,"GOOD","NO")</f>
        <v>GOOD</v>
      </c>
      <c r="W27" s="348">
        <f t="shared" ref="W27" si="38">J27/G27*100</f>
        <v>105.83333333333333</v>
      </c>
      <c r="X27" s="240" t="str">
        <f t="shared" ref="X27" si="39">IF(K27=W27,"GOOD","NO")</f>
        <v>GOOD</v>
      </c>
      <c r="Y27" s="348">
        <f t="shared" ref="Y27" si="40">L27/G27*100</f>
        <v>114.16666666666666</v>
      </c>
      <c r="Z27" s="240" t="str">
        <f t="shared" ref="Z27" si="41">IF(M27=Y27,"GOOD","NO")</f>
        <v>GOOD</v>
      </c>
      <c r="AA27" s="348">
        <f t="shared" ref="AA27" si="42">N27/G27*100</f>
        <v>115.41666666666666</v>
      </c>
      <c r="AB27" s="240" t="str">
        <f t="shared" ref="AB27" si="43">IF(O27=AA27,"GOOD","NO")</f>
        <v>GOOD</v>
      </c>
      <c r="AC27" s="348">
        <f t="shared" ref="AC27" si="44">P27/G27*100</f>
        <v>112.5</v>
      </c>
      <c r="AD27" s="240" t="str">
        <f t="shared" ref="AD27" si="45">IF(Q27=AC27,"GOOD","NO")</f>
        <v>GOOD</v>
      </c>
      <c r="AE27" s="348">
        <f t="shared" ref="AE27" si="46">R27/G27*100</f>
        <v>112.5</v>
      </c>
      <c r="AF27" s="240" t="str">
        <f t="shared" ref="AF27" si="47">IF(S27=AE27,"GOOD","NO")</f>
        <v>GOOD</v>
      </c>
    </row>
    <row r="28" spans="1:32">
      <c r="A28" s="892">
        <v>5</v>
      </c>
      <c r="B28" s="584" t="s">
        <v>50</v>
      </c>
      <c r="C28" s="584" t="s">
        <v>51</v>
      </c>
      <c r="D28" s="585">
        <v>2</v>
      </c>
      <c r="E28" s="585" t="s">
        <v>313</v>
      </c>
      <c r="F28" s="585" t="s">
        <v>131</v>
      </c>
      <c r="G28" s="248">
        <v>240</v>
      </c>
      <c r="H28" s="247">
        <v>247</v>
      </c>
      <c r="I28" s="249">
        <v>102.91666666666666</v>
      </c>
      <c r="J28" s="247">
        <v>247</v>
      </c>
      <c r="K28" s="249">
        <v>102.91666666666666</v>
      </c>
      <c r="L28" s="247">
        <v>161</v>
      </c>
      <c r="M28" s="249">
        <v>67.083333333333329</v>
      </c>
      <c r="N28" s="247">
        <v>165</v>
      </c>
      <c r="O28" s="249">
        <v>68.75</v>
      </c>
      <c r="P28" s="247">
        <v>167</v>
      </c>
      <c r="Q28" s="249">
        <v>69.583333333333329</v>
      </c>
      <c r="R28" s="247">
        <v>172</v>
      </c>
      <c r="S28" s="249">
        <v>71.666666666666671</v>
      </c>
      <c r="U28" s="348">
        <f t="shared" ref="U28:U31" si="48">H28/G28*100</f>
        <v>102.91666666666666</v>
      </c>
      <c r="V28" s="240" t="str">
        <f t="shared" ref="V28:V31" si="49">IF(I28=U28,"GOOD","NO")</f>
        <v>GOOD</v>
      </c>
      <c r="W28" s="348">
        <f t="shared" ref="W28:W31" si="50">J28/G28*100</f>
        <v>102.91666666666666</v>
      </c>
      <c r="X28" s="240" t="str">
        <f t="shared" ref="X28:X31" si="51">IF(K28=W28,"GOOD","NO")</f>
        <v>GOOD</v>
      </c>
      <c r="Y28" s="348">
        <f t="shared" ref="Y28:Y31" si="52">L28/G28*100</f>
        <v>67.083333333333329</v>
      </c>
      <c r="Z28" s="240" t="str">
        <f t="shared" ref="Z28:Z31" si="53">IF(M28=Y28,"GOOD","NO")</f>
        <v>GOOD</v>
      </c>
      <c r="AA28" s="348">
        <f t="shared" ref="AA28:AA31" si="54">N28/G28*100</f>
        <v>68.75</v>
      </c>
      <c r="AB28" s="240" t="str">
        <f t="shared" ref="AB28:AB31" si="55">IF(O28=AA28,"GOOD","NO")</f>
        <v>GOOD</v>
      </c>
      <c r="AC28" s="348">
        <f t="shared" ref="AC28:AC31" si="56">P28/G28*100</f>
        <v>69.583333333333329</v>
      </c>
      <c r="AD28" s="240" t="str">
        <f t="shared" ref="AD28:AD31" si="57">IF(Q28=AC28,"GOOD","NO")</f>
        <v>GOOD</v>
      </c>
      <c r="AE28" s="348">
        <f t="shared" ref="AE28:AE31" si="58">R28/G28*100</f>
        <v>71.666666666666671</v>
      </c>
      <c r="AF28" s="240" t="str">
        <f t="shared" ref="AF28:AF31" si="59">IF(S28=AE28,"GOOD","NO")</f>
        <v>GOOD</v>
      </c>
    </row>
    <row r="29" spans="1:32">
      <c r="A29" s="892">
        <v>6</v>
      </c>
      <c r="B29" s="584" t="s">
        <v>50</v>
      </c>
      <c r="C29" s="584" t="s">
        <v>51</v>
      </c>
      <c r="D29" s="585">
        <v>3</v>
      </c>
      <c r="E29" s="585" t="s">
        <v>317</v>
      </c>
      <c r="F29" s="585" t="s">
        <v>131</v>
      </c>
      <c r="G29" s="248">
        <v>240</v>
      </c>
      <c r="H29" s="247">
        <v>226</v>
      </c>
      <c r="I29" s="249">
        <v>94.166666666666671</v>
      </c>
      <c r="J29" s="247">
        <v>226</v>
      </c>
      <c r="K29" s="249">
        <v>94.166666666666671</v>
      </c>
      <c r="L29" s="247">
        <v>234</v>
      </c>
      <c r="M29" s="249">
        <v>97.5</v>
      </c>
      <c r="N29" s="247">
        <v>240</v>
      </c>
      <c r="O29" s="249">
        <v>100</v>
      </c>
      <c r="P29" s="247">
        <v>253</v>
      </c>
      <c r="Q29" s="249">
        <v>105.41666666666667</v>
      </c>
      <c r="R29" s="247">
        <v>250</v>
      </c>
      <c r="S29" s="249">
        <v>104.16666666666667</v>
      </c>
      <c r="U29" s="348">
        <f t="shared" si="48"/>
        <v>94.166666666666671</v>
      </c>
      <c r="V29" s="240" t="str">
        <f t="shared" si="49"/>
        <v>GOOD</v>
      </c>
      <c r="W29" s="348">
        <f t="shared" si="50"/>
        <v>94.166666666666671</v>
      </c>
      <c r="X29" s="240" t="str">
        <f t="shared" si="51"/>
        <v>GOOD</v>
      </c>
      <c r="Y29" s="348">
        <f t="shared" si="52"/>
        <v>97.5</v>
      </c>
      <c r="Z29" s="240" t="str">
        <f t="shared" si="53"/>
        <v>GOOD</v>
      </c>
      <c r="AA29" s="348">
        <f t="shared" si="54"/>
        <v>100</v>
      </c>
      <c r="AB29" s="240" t="str">
        <f t="shared" si="55"/>
        <v>GOOD</v>
      </c>
      <c r="AC29" s="348">
        <f t="shared" si="56"/>
        <v>105.41666666666667</v>
      </c>
      <c r="AD29" s="240" t="str">
        <f t="shared" si="57"/>
        <v>GOOD</v>
      </c>
      <c r="AE29" s="348">
        <f t="shared" si="58"/>
        <v>104.16666666666667</v>
      </c>
      <c r="AF29" s="240" t="str">
        <f t="shared" si="59"/>
        <v>GOOD</v>
      </c>
    </row>
    <row r="30" spans="1:32">
      <c r="A30" s="234">
        <v>7</v>
      </c>
      <c r="B30" s="584" t="s">
        <v>50</v>
      </c>
      <c r="C30" s="584" t="s">
        <v>57</v>
      </c>
      <c r="D30" s="585">
        <v>1</v>
      </c>
      <c r="E30" s="585" t="s">
        <v>330</v>
      </c>
      <c r="F30" s="585" t="s">
        <v>131</v>
      </c>
      <c r="G30" s="248">
        <v>240</v>
      </c>
      <c r="H30" s="247">
        <v>267</v>
      </c>
      <c r="I30" s="249">
        <v>111.25</v>
      </c>
      <c r="J30" s="247">
        <v>219</v>
      </c>
      <c r="K30" s="249">
        <v>91.25</v>
      </c>
      <c r="L30" s="247">
        <v>267</v>
      </c>
      <c r="M30" s="249">
        <v>111.25</v>
      </c>
      <c r="N30" s="247">
        <v>219</v>
      </c>
      <c r="O30" s="249">
        <v>91.25</v>
      </c>
      <c r="P30" s="247">
        <v>267</v>
      </c>
      <c r="Q30" s="249">
        <v>111.25</v>
      </c>
      <c r="R30" s="247">
        <v>219</v>
      </c>
      <c r="S30" s="249">
        <v>91.25</v>
      </c>
      <c r="U30" s="348">
        <f t="shared" si="48"/>
        <v>111.25</v>
      </c>
      <c r="V30" s="240" t="str">
        <f t="shared" si="49"/>
        <v>GOOD</v>
      </c>
      <c r="W30" s="348">
        <f t="shared" si="50"/>
        <v>91.25</v>
      </c>
      <c r="X30" s="240" t="str">
        <f t="shared" si="51"/>
        <v>GOOD</v>
      </c>
      <c r="Y30" s="348">
        <f t="shared" si="52"/>
        <v>111.25</v>
      </c>
      <c r="Z30" s="240" t="str">
        <f t="shared" si="53"/>
        <v>GOOD</v>
      </c>
      <c r="AA30" s="348">
        <f t="shared" si="54"/>
        <v>91.25</v>
      </c>
      <c r="AB30" s="240" t="str">
        <f t="shared" si="55"/>
        <v>GOOD</v>
      </c>
      <c r="AC30" s="348">
        <f t="shared" si="56"/>
        <v>111.25</v>
      </c>
      <c r="AD30" s="240" t="str">
        <f t="shared" si="57"/>
        <v>GOOD</v>
      </c>
      <c r="AE30" s="348">
        <f t="shared" si="58"/>
        <v>91.25</v>
      </c>
      <c r="AF30" s="240" t="str">
        <f t="shared" si="59"/>
        <v>GOOD</v>
      </c>
    </row>
    <row r="31" spans="1:32">
      <c r="A31" s="234">
        <v>8</v>
      </c>
      <c r="B31" s="584" t="s">
        <v>50</v>
      </c>
      <c r="C31" s="584" t="s">
        <v>57</v>
      </c>
      <c r="D31" s="585">
        <v>2</v>
      </c>
      <c r="E31" s="585" t="s">
        <v>334</v>
      </c>
      <c r="F31" s="585" t="s">
        <v>131</v>
      </c>
      <c r="G31" s="248">
        <v>240</v>
      </c>
      <c r="H31" s="247">
        <v>270</v>
      </c>
      <c r="I31" s="249">
        <v>112.5</v>
      </c>
      <c r="J31" s="247">
        <v>270</v>
      </c>
      <c r="K31" s="249">
        <v>112.5</v>
      </c>
      <c r="L31" s="247">
        <v>264</v>
      </c>
      <c r="M31" s="249">
        <v>110.00000000000001</v>
      </c>
      <c r="N31" s="247">
        <v>249</v>
      </c>
      <c r="O31" s="249">
        <v>103.75000000000001</v>
      </c>
      <c r="P31" s="247">
        <v>255</v>
      </c>
      <c r="Q31" s="249">
        <v>106.25</v>
      </c>
      <c r="R31" s="247">
        <v>252</v>
      </c>
      <c r="S31" s="249">
        <v>105</v>
      </c>
      <c r="U31" s="348">
        <f t="shared" si="48"/>
        <v>112.5</v>
      </c>
      <c r="V31" s="240" t="str">
        <f t="shared" si="49"/>
        <v>GOOD</v>
      </c>
      <c r="W31" s="348">
        <f t="shared" si="50"/>
        <v>112.5</v>
      </c>
      <c r="X31" s="240" t="str">
        <f t="shared" si="51"/>
        <v>GOOD</v>
      </c>
      <c r="Y31" s="348">
        <f t="shared" si="52"/>
        <v>110.00000000000001</v>
      </c>
      <c r="Z31" s="240" t="str">
        <f t="shared" si="53"/>
        <v>GOOD</v>
      </c>
      <c r="AA31" s="348">
        <f t="shared" si="54"/>
        <v>103.75000000000001</v>
      </c>
      <c r="AB31" s="240" t="str">
        <f t="shared" si="55"/>
        <v>GOOD</v>
      </c>
      <c r="AC31" s="348">
        <f t="shared" si="56"/>
        <v>106.25</v>
      </c>
      <c r="AD31" s="240" t="str">
        <f t="shared" si="57"/>
        <v>GOOD</v>
      </c>
      <c r="AE31" s="348">
        <f t="shared" si="58"/>
        <v>105</v>
      </c>
      <c r="AF31" s="240" t="str">
        <f t="shared" si="59"/>
        <v>GOOD</v>
      </c>
    </row>
    <row r="44" spans="5:7">
      <c r="E44" s="180"/>
      <c r="G44" s="180"/>
    </row>
  </sheetData>
  <mergeCells count="38">
    <mergeCell ref="A8:S8"/>
    <mergeCell ref="B2:S2"/>
    <mergeCell ref="B3:S3"/>
    <mergeCell ref="A5:S5"/>
    <mergeCell ref="A6:S6"/>
    <mergeCell ref="A7:S7"/>
    <mergeCell ref="A9:A11"/>
    <mergeCell ref="B9:B11"/>
    <mergeCell ref="C9:C11"/>
    <mergeCell ref="D9:D11"/>
    <mergeCell ref="E9:E11"/>
    <mergeCell ref="F21:F23"/>
    <mergeCell ref="G9:G11"/>
    <mergeCell ref="H9:K9"/>
    <mergeCell ref="L9:O9"/>
    <mergeCell ref="P9:S9"/>
    <mergeCell ref="H10:I10"/>
    <mergeCell ref="J10:K10"/>
    <mergeCell ref="L10:M10"/>
    <mergeCell ref="N10:O10"/>
    <mergeCell ref="P10:Q10"/>
    <mergeCell ref="R10:S10"/>
    <mergeCell ref="F9:F11"/>
    <mergeCell ref="G21:G23"/>
    <mergeCell ref="H21:K21"/>
    <mergeCell ref="L21:O21"/>
    <mergeCell ref="P21:S21"/>
    <mergeCell ref="A21:A23"/>
    <mergeCell ref="B21:B23"/>
    <mergeCell ref="C21:C23"/>
    <mergeCell ref="D21:D23"/>
    <mergeCell ref="E21:E23"/>
    <mergeCell ref="R22:S22"/>
    <mergeCell ref="H22:I22"/>
    <mergeCell ref="J22:K22"/>
    <mergeCell ref="L22:M22"/>
    <mergeCell ref="N22:O22"/>
    <mergeCell ref="P22:Q22"/>
  </mergeCells>
  <printOptions horizontalCentered="1"/>
  <pageMargins left="0" right="0" top="0" bottom="0" header="0" footer="0"/>
  <pageSetup paperSize="9" scale="93" fitToHeight="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D854F-ECAC-4D39-9450-F708D6BAA04E}">
  <sheetPr>
    <tabColor rgb="FF00FF00"/>
  </sheetPr>
  <dimension ref="A1:AF60"/>
  <sheetViews>
    <sheetView view="pageBreakPreview" topLeftCell="A20" zoomScaleNormal="100" zoomScaleSheetLayoutView="100" workbookViewId="0">
      <selection activeCell="U45" sqref="U45:AF55"/>
    </sheetView>
  </sheetViews>
  <sheetFormatPr baseColWidth="10" defaultColWidth="9.1640625" defaultRowHeight="13"/>
  <cols>
    <col min="1" max="1" width="5" bestFit="1" customWidth="1"/>
    <col min="2" max="2" width="19.5" customWidth="1"/>
    <col min="3" max="3" width="13.5" customWidth="1"/>
    <col min="4" max="4" width="4.5" customWidth="1"/>
    <col min="5" max="5" width="14" customWidth="1"/>
    <col min="6" max="6" width="8" customWidth="1"/>
    <col min="7" max="19" width="7.5" customWidth="1"/>
  </cols>
  <sheetData>
    <row r="1" spans="1:32" ht="12" hidden="1" customHeight="1">
      <c r="B1" s="178"/>
      <c r="C1" s="178"/>
      <c r="D1" s="180"/>
      <c r="E1" s="180"/>
      <c r="F1" s="180"/>
      <c r="G1" s="180"/>
      <c r="H1" s="180"/>
      <c r="I1" s="68"/>
      <c r="J1" s="180"/>
      <c r="K1" s="68"/>
      <c r="L1" s="180"/>
      <c r="M1" s="68"/>
      <c r="N1" s="180"/>
      <c r="O1" s="68"/>
      <c r="P1" s="180"/>
      <c r="Q1" s="68"/>
      <c r="R1" s="180"/>
      <c r="S1" s="68"/>
    </row>
    <row r="2" spans="1:32" ht="12" hidden="1" customHeight="1">
      <c r="B2" s="960" t="s">
        <v>0</v>
      </c>
      <c r="C2" s="960"/>
      <c r="D2" s="960"/>
      <c r="E2" s="960"/>
      <c r="F2" s="960"/>
      <c r="G2" s="960"/>
      <c r="H2" s="960"/>
      <c r="I2" s="960"/>
      <c r="J2" s="960"/>
      <c r="K2" s="960"/>
      <c r="L2" s="960"/>
      <c r="M2" s="960"/>
      <c r="N2" s="960"/>
      <c r="O2" s="960"/>
      <c r="P2" s="960"/>
      <c r="Q2" s="960"/>
      <c r="R2" s="960"/>
      <c r="S2" s="960"/>
    </row>
    <row r="3" spans="1:32" ht="12" hidden="1" customHeight="1">
      <c r="B3" s="960"/>
      <c r="C3" s="960"/>
      <c r="D3" s="960"/>
      <c r="E3" s="960"/>
      <c r="F3" s="960"/>
      <c r="G3" s="960"/>
      <c r="H3" s="960"/>
      <c r="I3" s="960"/>
      <c r="J3" s="960"/>
      <c r="K3" s="960"/>
      <c r="L3" s="960"/>
      <c r="M3" s="960"/>
      <c r="N3" s="960"/>
      <c r="O3" s="960"/>
      <c r="P3" s="960"/>
      <c r="Q3" s="960"/>
      <c r="R3" s="960"/>
      <c r="S3" s="960"/>
    </row>
    <row r="4" spans="1:32" ht="12" hidden="1" customHeight="1">
      <c r="B4" s="178"/>
      <c r="C4" s="178"/>
      <c r="D4" s="180"/>
      <c r="E4" s="180"/>
      <c r="F4" s="180"/>
      <c r="G4" s="180"/>
      <c r="H4" s="180"/>
      <c r="I4" s="68"/>
      <c r="J4" s="180"/>
      <c r="K4" s="68"/>
      <c r="L4" s="180"/>
      <c r="M4" s="68"/>
      <c r="N4" s="180"/>
      <c r="O4" s="68"/>
      <c r="P4" s="180"/>
      <c r="Q4" s="68"/>
      <c r="R4" s="180"/>
      <c r="S4" s="68"/>
    </row>
    <row r="5" spans="1:32" ht="18">
      <c r="A5" s="962" t="s">
        <v>5060</v>
      </c>
      <c r="B5" s="962"/>
      <c r="C5" s="962"/>
      <c r="D5" s="962"/>
      <c r="E5" s="962"/>
      <c r="F5" s="962"/>
      <c r="G5" s="962"/>
      <c r="H5" s="962"/>
      <c r="I5" s="962"/>
      <c r="J5" s="962"/>
      <c r="K5" s="962"/>
      <c r="L5" s="962"/>
      <c r="M5" s="962"/>
      <c r="N5" s="962"/>
      <c r="O5" s="962"/>
      <c r="P5" s="962"/>
      <c r="Q5" s="962"/>
      <c r="R5" s="962"/>
      <c r="S5" s="962"/>
    </row>
    <row r="6" spans="1:32" ht="18">
      <c r="A6" s="962" t="s">
        <v>5061</v>
      </c>
      <c r="B6" s="962"/>
      <c r="C6" s="962"/>
      <c r="D6" s="962"/>
      <c r="E6" s="962"/>
      <c r="F6" s="962"/>
      <c r="G6" s="962"/>
      <c r="H6" s="962"/>
      <c r="I6" s="962"/>
      <c r="J6" s="962"/>
      <c r="K6" s="962"/>
      <c r="L6" s="962"/>
      <c r="M6" s="962"/>
      <c r="N6" s="962"/>
      <c r="O6" s="962"/>
      <c r="P6" s="962"/>
      <c r="Q6" s="962"/>
      <c r="R6" s="962"/>
      <c r="S6" s="962"/>
    </row>
    <row r="7" spans="1:32" ht="18">
      <c r="A7" s="962" t="s">
        <v>6414</v>
      </c>
      <c r="B7" s="962"/>
      <c r="C7" s="962"/>
      <c r="D7" s="962"/>
      <c r="E7" s="962"/>
      <c r="F7" s="962"/>
      <c r="G7" s="962"/>
      <c r="H7" s="962"/>
      <c r="I7" s="962"/>
      <c r="J7" s="962"/>
      <c r="K7" s="962"/>
      <c r="L7" s="962"/>
      <c r="M7" s="962"/>
      <c r="N7" s="962"/>
      <c r="O7" s="962"/>
      <c r="P7" s="962"/>
      <c r="Q7" s="962"/>
      <c r="R7" s="962"/>
      <c r="S7" s="962"/>
    </row>
    <row r="8" spans="1:32" hidden="1">
      <c r="A8" s="960"/>
      <c r="B8" s="960"/>
      <c r="C8" s="960"/>
      <c r="D8" s="960"/>
      <c r="E8" s="960"/>
      <c r="F8" s="960"/>
      <c r="G8" s="960"/>
      <c r="H8" s="960"/>
      <c r="I8" s="960"/>
      <c r="J8" s="960"/>
      <c r="K8" s="960"/>
      <c r="L8" s="960"/>
      <c r="M8" s="960"/>
      <c r="N8" s="960"/>
      <c r="O8" s="960"/>
      <c r="P8" s="960"/>
      <c r="Q8" s="960"/>
      <c r="R8" s="960"/>
      <c r="S8" s="960"/>
    </row>
    <row r="9" spans="1:32" ht="12.75" customHeight="1" thickBot="1">
      <c r="A9" s="227"/>
      <c r="B9" s="227"/>
      <c r="C9" s="227"/>
      <c r="D9" s="227"/>
      <c r="E9" s="227"/>
      <c r="F9" s="227"/>
      <c r="G9" s="67"/>
      <c r="H9" s="67"/>
      <c r="I9" s="69"/>
      <c r="J9" s="67"/>
      <c r="K9" s="69"/>
      <c r="L9" s="67"/>
      <c r="M9" s="69"/>
      <c r="N9" s="67"/>
      <c r="O9" s="69"/>
      <c r="P9" s="67"/>
      <c r="Q9" s="69"/>
      <c r="R9" s="67"/>
      <c r="S9" s="69"/>
      <c r="U9" s="541"/>
      <c r="V9" s="541"/>
      <c r="W9" s="541"/>
      <c r="X9" s="541"/>
      <c r="Y9" s="541"/>
      <c r="Z9" s="541"/>
      <c r="AA9" s="541"/>
      <c r="AB9" s="541"/>
      <c r="AC9" s="541"/>
      <c r="AD9" s="541"/>
    </row>
    <row r="10" spans="1:32" ht="13.5" customHeight="1" thickTop="1">
      <c r="A10" s="1068" t="s">
        <v>122</v>
      </c>
      <c r="B10" s="1053" t="s">
        <v>5</v>
      </c>
      <c r="C10" s="1053" t="s">
        <v>6</v>
      </c>
      <c r="D10" s="1053" t="s">
        <v>7</v>
      </c>
      <c r="E10" s="1053" t="s">
        <v>123</v>
      </c>
      <c r="F10" s="1053" t="s">
        <v>124</v>
      </c>
      <c r="G10" s="1059" t="s">
        <v>5059</v>
      </c>
      <c r="H10" s="1007" t="s">
        <v>6258</v>
      </c>
      <c r="I10" s="1008"/>
      <c r="J10" s="1008"/>
      <c r="K10" s="1008"/>
      <c r="L10" s="1007" t="s">
        <v>6259</v>
      </c>
      <c r="M10" s="1008"/>
      <c r="N10" s="1008"/>
      <c r="O10" s="1008"/>
      <c r="P10" s="1007" t="s">
        <v>6411</v>
      </c>
      <c r="Q10" s="1008"/>
      <c r="R10" s="1008"/>
      <c r="S10" s="1008"/>
      <c r="U10" s="178"/>
      <c r="V10" s="178"/>
      <c r="W10" s="178"/>
      <c r="X10" s="178"/>
      <c r="Y10" s="178"/>
      <c r="Z10" s="178"/>
      <c r="AA10" s="178"/>
      <c r="AB10" s="178"/>
      <c r="AC10" s="178"/>
      <c r="AD10" s="178"/>
    </row>
    <row r="11" spans="1:32">
      <c r="A11" s="1052"/>
      <c r="B11" s="1048"/>
      <c r="C11" s="1048"/>
      <c r="D11" s="1048"/>
      <c r="E11" s="1048"/>
      <c r="F11" s="1048"/>
      <c r="G11" s="1049"/>
      <c r="H11" s="1050" t="s">
        <v>12</v>
      </c>
      <c r="I11" s="1048"/>
      <c r="J11" s="1048" t="s">
        <v>13</v>
      </c>
      <c r="K11" s="1048"/>
      <c r="L11" s="1048" t="s">
        <v>12</v>
      </c>
      <c r="M11" s="1048"/>
      <c r="N11" s="1048" t="s">
        <v>13</v>
      </c>
      <c r="O11" s="1048"/>
      <c r="P11" s="1048" t="s">
        <v>12</v>
      </c>
      <c r="Q11" s="1048"/>
      <c r="R11" s="1048" t="s">
        <v>13</v>
      </c>
      <c r="S11" s="1049"/>
      <c r="U11" s="178"/>
      <c r="V11" s="178"/>
      <c r="W11" s="178"/>
      <c r="X11" s="178"/>
      <c r="Y11" s="178"/>
      <c r="Z11" s="178"/>
      <c r="AA11" s="178"/>
      <c r="AB11" s="178"/>
      <c r="AC11" s="178"/>
      <c r="AD11" s="178"/>
    </row>
    <row r="12" spans="1:32" ht="15" thickBot="1">
      <c r="A12" s="1069"/>
      <c r="B12" s="1070"/>
      <c r="C12" s="1070"/>
      <c r="D12" s="1070"/>
      <c r="E12" s="1070"/>
      <c r="F12" s="1070"/>
      <c r="G12" s="1067"/>
      <c r="H12" s="346" t="s">
        <v>15</v>
      </c>
      <c r="I12" s="349" t="s">
        <v>16</v>
      </c>
      <c r="J12" s="561" t="s">
        <v>15</v>
      </c>
      <c r="K12" s="349" t="s">
        <v>16</v>
      </c>
      <c r="L12" s="561" t="s">
        <v>15</v>
      </c>
      <c r="M12" s="349" t="s">
        <v>16</v>
      </c>
      <c r="N12" s="561" t="s">
        <v>15</v>
      </c>
      <c r="O12" s="349" t="s">
        <v>16</v>
      </c>
      <c r="P12" s="561" t="s">
        <v>15</v>
      </c>
      <c r="Q12" s="349" t="s">
        <v>16</v>
      </c>
      <c r="R12" s="561" t="s">
        <v>15</v>
      </c>
      <c r="S12" s="544" t="s">
        <v>16</v>
      </c>
      <c r="U12" s="218"/>
      <c r="V12" s="218"/>
      <c r="W12" s="218"/>
      <c r="X12" s="218"/>
      <c r="Y12" s="218"/>
      <c r="Z12" s="218"/>
      <c r="AA12" s="218"/>
      <c r="AB12" s="218"/>
      <c r="AC12" s="218"/>
      <c r="AD12" s="218"/>
    </row>
    <row r="13" spans="1:32" ht="19" thickTop="1">
      <c r="A13" s="1061" t="s">
        <v>5062</v>
      </c>
      <c r="B13" s="1062"/>
      <c r="C13" s="1062"/>
      <c r="D13" s="1062"/>
      <c r="E13" s="1062"/>
      <c r="F13" s="1062"/>
      <c r="G13" s="1062"/>
      <c r="H13" s="1062"/>
      <c r="I13" s="1062"/>
      <c r="J13" s="1062"/>
      <c r="K13" s="1062"/>
      <c r="L13" s="1062"/>
      <c r="M13" s="1062"/>
      <c r="N13" s="1062"/>
      <c r="O13" s="1062"/>
      <c r="P13" s="1062"/>
      <c r="Q13" s="1062"/>
      <c r="R13" s="1062"/>
      <c r="S13" s="1063"/>
      <c r="U13" s="348"/>
      <c r="V13" s="240"/>
      <c r="W13" s="348"/>
      <c r="X13" s="240"/>
      <c r="Y13" s="348"/>
      <c r="Z13" s="240"/>
      <c r="AA13" s="348"/>
      <c r="AB13" s="240"/>
      <c r="AC13" s="348"/>
      <c r="AD13" s="240"/>
      <c r="AE13" s="348"/>
      <c r="AF13" s="240"/>
    </row>
    <row r="14" spans="1:32">
      <c r="A14" s="236">
        <v>1</v>
      </c>
      <c r="B14" s="584" t="s">
        <v>26</v>
      </c>
      <c r="C14" s="584" t="s">
        <v>193</v>
      </c>
      <c r="D14" s="585">
        <v>2</v>
      </c>
      <c r="E14" s="585" t="s">
        <v>194</v>
      </c>
      <c r="F14" s="585" t="s">
        <v>131</v>
      </c>
      <c r="G14" s="248">
        <v>300</v>
      </c>
      <c r="H14" s="247">
        <v>195</v>
      </c>
      <c r="I14" s="249">
        <v>65</v>
      </c>
      <c r="J14" s="247">
        <v>240</v>
      </c>
      <c r="K14" s="249">
        <v>80</v>
      </c>
      <c r="L14" s="247">
        <v>195</v>
      </c>
      <c r="M14" s="249">
        <v>65</v>
      </c>
      <c r="N14" s="247">
        <v>240</v>
      </c>
      <c r="O14" s="249">
        <v>80</v>
      </c>
      <c r="P14" s="247">
        <v>195</v>
      </c>
      <c r="Q14" s="249">
        <v>65</v>
      </c>
      <c r="R14" s="247">
        <v>240</v>
      </c>
      <c r="S14" s="249">
        <v>80</v>
      </c>
      <c r="T14" s="250" t="s">
        <v>195</v>
      </c>
      <c r="U14" s="348">
        <f t="shared" ref="U14" si="0">H14/G14*100</f>
        <v>65</v>
      </c>
      <c r="V14" s="240" t="str">
        <f t="shared" ref="V14" si="1">IF(I14=U14,"GOOD","NO")</f>
        <v>GOOD</v>
      </c>
      <c r="W14" s="348">
        <f t="shared" ref="W14" si="2">J14/G14*100</f>
        <v>80</v>
      </c>
      <c r="X14" s="240" t="str">
        <f t="shared" ref="X14" si="3">IF(K14=W14,"GOOD","NO")</f>
        <v>GOOD</v>
      </c>
      <c r="Y14" s="348">
        <f t="shared" ref="Y14" si="4">L14/G14*100</f>
        <v>65</v>
      </c>
      <c r="Z14" s="240" t="str">
        <f t="shared" ref="Z14" si="5">IF(M14=Y14,"GOOD","NO")</f>
        <v>GOOD</v>
      </c>
      <c r="AA14" s="348">
        <f t="shared" ref="AA14" si="6">N14/G14*100</f>
        <v>80</v>
      </c>
      <c r="AB14" s="240" t="str">
        <f t="shared" ref="AB14" si="7">IF(O14=AA14,"GOOD","NO")</f>
        <v>GOOD</v>
      </c>
      <c r="AC14" s="348">
        <f t="shared" ref="AC14" si="8">P14/G14*100</f>
        <v>65</v>
      </c>
      <c r="AD14" s="240" t="str">
        <f t="shared" ref="AD14" si="9">IF(Q14=AC14,"GOOD","NO")</f>
        <v>GOOD</v>
      </c>
      <c r="AE14" s="348">
        <f t="shared" ref="AE14" si="10">R14/G14*100</f>
        <v>80</v>
      </c>
      <c r="AF14" s="240" t="str">
        <f t="shared" ref="AF14" si="11">IF(S14=AE14,"GOOD","NO")</f>
        <v>GOOD</v>
      </c>
    </row>
    <row r="15" spans="1:32">
      <c r="A15" s="236">
        <v>2</v>
      </c>
      <c r="B15" s="584" t="s">
        <v>29</v>
      </c>
      <c r="C15" s="584" t="s">
        <v>450</v>
      </c>
      <c r="D15" s="585">
        <v>2</v>
      </c>
      <c r="E15" s="585" t="s">
        <v>2351</v>
      </c>
      <c r="F15" s="585" t="s">
        <v>131</v>
      </c>
      <c r="G15" s="248">
        <v>255</v>
      </c>
      <c r="H15" s="247">
        <v>170</v>
      </c>
      <c r="I15" s="249">
        <v>66.666666666666657</v>
      </c>
      <c r="J15" s="247">
        <v>213</v>
      </c>
      <c r="K15" s="249">
        <v>83.529411764705884</v>
      </c>
      <c r="L15" s="247">
        <v>170</v>
      </c>
      <c r="M15" s="249">
        <v>66.666666666666657</v>
      </c>
      <c r="N15" s="247">
        <v>213</v>
      </c>
      <c r="O15" s="249">
        <v>83.529411764705884</v>
      </c>
      <c r="P15" s="247">
        <v>170</v>
      </c>
      <c r="Q15" s="249">
        <v>66.666666666666657</v>
      </c>
      <c r="R15" s="247">
        <v>213</v>
      </c>
      <c r="S15" s="249">
        <v>83.529411764705884</v>
      </c>
      <c r="T15" s="250" t="s">
        <v>2356</v>
      </c>
      <c r="U15" s="348">
        <f t="shared" ref="U15:U16" si="12">H15/G15*100</f>
        <v>66.666666666666657</v>
      </c>
      <c r="V15" s="240" t="str">
        <f t="shared" ref="V15:V16" si="13">IF(I15=U15,"GOOD","NO")</f>
        <v>GOOD</v>
      </c>
      <c r="W15" s="348">
        <f t="shared" ref="W15:W16" si="14">J15/G15*100</f>
        <v>83.529411764705884</v>
      </c>
      <c r="X15" s="240" t="str">
        <f t="shared" ref="X15:X16" si="15">IF(K15=W15,"GOOD","NO")</f>
        <v>GOOD</v>
      </c>
      <c r="Y15" s="348">
        <f t="shared" ref="Y15:Y16" si="16">L15/G15*100</f>
        <v>66.666666666666657</v>
      </c>
      <c r="Z15" s="240" t="str">
        <f t="shared" ref="Z15:Z16" si="17">IF(M15=Y15,"GOOD","NO")</f>
        <v>GOOD</v>
      </c>
      <c r="AA15" s="348">
        <f t="shared" ref="AA15:AA16" si="18">N15/G15*100</f>
        <v>83.529411764705884</v>
      </c>
      <c r="AB15" s="240" t="str">
        <f t="shared" ref="AB15:AB16" si="19">IF(O15=AA15,"GOOD","NO")</f>
        <v>GOOD</v>
      </c>
      <c r="AC15" s="348">
        <f t="shared" ref="AC15:AC16" si="20">P15/G15*100</f>
        <v>66.666666666666657</v>
      </c>
      <c r="AD15" s="240" t="str">
        <f t="shared" ref="AD15:AD16" si="21">IF(Q15=AC15,"GOOD","NO")</f>
        <v>GOOD</v>
      </c>
      <c r="AE15" s="348">
        <f t="shared" ref="AE15:AE16" si="22">R15/G15*100</f>
        <v>83.529411764705884</v>
      </c>
      <c r="AF15" s="240" t="str">
        <f t="shared" ref="AF15:AF16" si="23">IF(S15=AE15,"GOOD","NO")</f>
        <v>GOOD</v>
      </c>
    </row>
    <row r="16" spans="1:32">
      <c r="A16" s="236">
        <v>3</v>
      </c>
      <c r="B16" s="584" t="s">
        <v>36</v>
      </c>
      <c r="C16" s="584" t="s">
        <v>85</v>
      </c>
      <c r="D16" s="585">
        <v>3</v>
      </c>
      <c r="E16" s="585" t="s">
        <v>162</v>
      </c>
      <c r="F16" s="585" t="s">
        <v>131</v>
      </c>
      <c r="G16" s="248">
        <v>272</v>
      </c>
      <c r="H16" s="247">
        <v>221</v>
      </c>
      <c r="I16" s="249">
        <v>81.25</v>
      </c>
      <c r="J16" s="247">
        <v>221</v>
      </c>
      <c r="K16" s="249">
        <v>81.25</v>
      </c>
      <c r="L16" s="247">
        <v>225</v>
      </c>
      <c r="M16" s="249">
        <v>82.720588235294116</v>
      </c>
      <c r="N16" s="247">
        <v>229</v>
      </c>
      <c r="O16" s="249">
        <v>84.191176470588232</v>
      </c>
      <c r="P16" s="247">
        <v>232</v>
      </c>
      <c r="Q16" s="249">
        <v>85.294117647058826</v>
      </c>
      <c r="R16" s="247">
        <v>109</v>
      </c>
      <c r="S16" s="249">
        <v>40.07352941176471</v>
      </c>
      <c r="T16" s="250" t="s">
        <v>1296</v>
      </c>
      <c r="U16" s="348">
        <f t="shared" si="12"/>
        <v>81.25</v>
      </c>
      <c r="V16" s="240" t="str">
        <f t="shared" si="13"/>
        <v>GOOD</v>
      </c>
      <c r="W16" s="348">
        <f t="shared" si="14"/>
        <v>81.25</v>
      </c>
      <c r="X16" s="240" t="str">
        <f t="shared" si="15"/>
        <v>GOOD</v>
      </c>
      <c r="Y16" s="348">
        <f t="shared" si="16"/>
        <v>82.720588235294116</v>
      </c>
      <c r="Z16" s="240" t="str">
        <f t="shared" si="17"/>
        <v>GOOD</v>
      </c>
      <c r="AA16" s="348">
        <f t="shared" si="18"/>
        <v>84.191176470588232</v>
      </c>
      <c r="AB16" s="240" t="str">
        <f t="shared" si="19"/>
        <v>GOOD</v>
      </c>
      <c r="AC16" s="348">
        <f t="shared" si="20"/>
        <v>85.294117647058826</v>
      </c>
      <c r="AD16" s="240" t="str">
        <f t="shared" si="21"/>
        <v>GOOD</v>
      </c>
      <c r="AE16" s="348">
        <f t="shared" si="22"/>
        <v>40.07352941176471</v>
      </c>
      <c r="AF16" s="240" t="str">
        <f t="shared" si="23"/>
        <v>GOOD</v>
      </c>
    </row>
    <row r="17" spans="1:32">
      <c r="A17" s="236">
        <v>4</v>
      </c>
      <c r="B17" s="584" t="s">
        <v>36</v>
      </c>
      <c r="C17" s="584" t="s">
        <v>85</v>
      </c>
      <c r="D17" s="585">
        <v>4</v>
      </c>
      <c r="E17" s="585" t="s">
        <v>166</v>
      </c>
      <c r="F17" s="585" t="s">
        <v>131</v>
      </c>
      <c r="G17" s="248">
        <v>272</v>
      </c>
      <c r="H17" s="247">
        <v>223</v>
      </c>
      <c r="I17" s="249">
        <v>81.985294117647058</v>
      </c>
      <c r="J17" s="247">
        <v>223</v>
      </c>
      <c r="K17" s="249">
        <v>81.985294117647058</v>
      </c>
      <c r="L17" s="247">
        <v>219</v>
      </c>
      <c r="M17" s="249">
        <v>80.514705882352942</v>
      </c>
      <c r="N17" s="247">
        <v>192</v>
      </c>
      <c r="O17" s="249">
        <v>70.588235294117652</v>
      </c>
      <c r="P17" s="247">
        <v>224</v>
      </c>
      <c r="Q17" s="249">
        <v>82.35294117647058</v>
      </c>
      <c r="R17" s="247">
        <v>201</v>
      </c>
      <c r="S17" s="249">
        <v>73.89705882352942</v>
      </c>
      <c r="T17" s="250" t="s">
        <v>1308</v>
      </c>
      <c r="U17" s="348">
        <f t="shared" ref="U17:U37" si="24">H17/G17*100</f>
        <v>81.985294117647058</v>
      </c>
      <c r="V17" s="240" t="str">
        <f t="shared" ref="V17:V33" si="25">IF(I17=U17,"GOOD","NO")</f>
        <v>GOOD</v>
      </c>
      <c r="W17" s="348">
        <f t="shared" ref="W17:W33" si="26">J17/G17*100</f>
        <v>81.985294117647058</v>
      </c>
      <c r="X17" s="240" t="str">
        <f t="shared" ref="X17:X33" si="27">IF(K17=W17,"GOOD","NO")</f>
        <v>GOOD</v>
      </c>
      <c r="Y17" s="348">
        <f t="shared" ref="Y17:Y33" si="28">L17/G17*100</f>
        <v>80.514705882352942</v>
      </c>
      <c r="Z17" s="240" t="str">
        <f t="shared" ref="Z17:Z33" si="29">IF(M17=Y17,"GOOD","NO")</f>
        <v>GOOD</v>
      </c>
      <c r="AA17" s="348">
        <f t="shared" ref="AA17:AA33" si="30">N17/G17*100</f>
        <v>70.588235294117652</v>
      </c>
      <c r="AB17" s="240" t="str">
        <f t="shared" ref="AB17:AB33" si="31">IF(O17=AA17,"GOOD","NO")</f>
        <v>GOOD</v>
      </c>
      <c r="AC17" s="348">
        <f t="shared" ref="AC17:AC33" si="32">P17/G17*100</f>
        <v>82.35294117647058</v>
      </c>
      <c r="AD17" s="240" t="str">
        <f t="shared" ref="AD17:AD33" si="33">IF(Q17=AC17,"GOOD","NO")</f>
        <v>GOOD</v>
      </c>
      <c r="AE17" s="348">
        <f t="shared" ref="AE17:AE33" si="34">R17/G17*100</f>
        <v>73.89705882352942</v>
      </c>
      <c r="AF17" s="240" t="str">
        <f t="shared" ref="AF17:AF33" si="35">IF(S17=AE17,"GOOD","NO")</f>
        <v>GOOD</v>
      </c>
    </row>
    <row r="18" spans="1:32">
      <c r="A18" s="236">
        <v>5</v>
      </c>
      <c r="B18" s="584" t="s">
        <v>38</v>
      </c>
      <c r="C18" s="584" t="s">
        <v>39</v>
      </c>
      <c r="D18" s="585">
        <v>1</v>
      </c>
      <c r="E18" s="585" t="s">
        <v>2602</v>
      </c>
      <c r="F18" s="585" t="s">
        <v>131</v>
      </c>
      <c r="G18" s="248">
        <v>300</v>
      </c>
      <c r="H18" s="247">
        <v>256</v>
      </c>
      <c r="I18" s="249">
        <v>85.333333333333343</v>
      </c>
      <c r="J18" s="247">
        <v>120</v>
      </c>
      <c r="K18" s="249">
        <v>40</v>
      </c>
      <c r="L18" s="247">
        <v>256</v>
      </c>
      <c r="M18" s="249">
        <v>85.333333333333343</v>
      </c>
      <c r="N18" s="247">
        <v>120</v>
      </c>
      <c r="O18" s="249">
        <v>40</v>
      </c>
      <c r="P18" s="247">
        <v>256</v>
      </c>
      <c r="Q18" s="249">
        <v>85.333333333333343</v>
      </c>
      <c r="R18" s="247">
        <v>120</v>
      </c>
      <c r="S18" s="249">
        <v>40</v>
      </c>
      <c r="T18" s="250" t="s">
        <v>2603</v>
      </c>
      <c r="U18" s="348">
        <f t="shared" si="24"/>
        <v>85.333333333333343</v>
      </c>
      <c r="V18" s="240" t="str">
        <f t="shared" si="25"/>
        <v>GOOD</v>
      </c>
      <c r="W18" s="348">
        <f t="shared" si="26"/>
        <v>40</v>
      </c>
      <c r="X18" s="240" t="str">
        <f t="shared" si="27"/>
        <v>GOOD</v>
      </c>
      <c r="Y18" s="348">
        <f t="shared" si="28"/>
        <v>85.333333333333343</v>
      </c>
      <c r="Z18" s="240" t="str">
        <f t="shared" si="29"/>
        <v>GOOD</v>
      </c>
      <c r="AA18" s="348">
        <f t="shared" si="30"/>
        <v>40</v>
      </c>
      <c r="AB18" s="240" t="str">
        <f t="shared" si="31"/>
        <v>GOOD</v>
      </c>
      <c r="AC18" s="348">
        <f t="shared" si="32"/>
        <v>85.333333333333343</v>
      </c>
      <c r="AD18" s="240" t="str">
        <f t="shared" si="33"/>
        <v>GOOD</v>
      </c>
      <c r="AE18" s="348">
        <f t="shared" si="34"/>
        <v>40</v>
      </c>
      <c r="AF18" s="240" t="str">
        <f t="shared" si="35"/>
        <v>GOOD</v>
      </c>
    </row>
    <row r="19" spans="1:32">
      <c r="A19" s="236">
        <v>6</v>
      </c>
      <c r="B19" s="584" t="s">
        <v>38</v>
      </c>
      <c r="C19" s="584" t="s">
        <v>45</v>
      </c>
      <c r="D19" s="585">
        <v>8</v>
      </c>
      <c r="E19" s="585" t="s">
        <v>2850</v>
      </c>
      <c r="F19" s="585" t="s">
        <v>128</v>
      </c>
      <c r="G19" s="248">
        <v>300</v>
      </c>
      <c r="H19" s="247">
        <v>252</v>
      </c>
      <c r="I19" s="249">
        <v>84</v>
      </c>
      <c r="J19" s="247">
        <v>222</v>
      </c>
      <c r="K19" s="249">
        <v>74</v>
      </c>
      <c r="L19" s="247">
        <v>252</v>
      </c>
      <c r="M19" s="249">
        <v>84</v>
      </c>
      <c r="N19" s="247">
        <v>222</v>
      </c>
      <c r="O19" s="249">
        <v>74</v>
      </c>
      <c r="P19" s="247">
        <v>252</v>
      </c>
      <c r="Q19" s="249">
        <v>84</v>
      </c>
      <c r="R19" s="247">
        <v>222</v>
      </c>
      <c r="S19" s="249">
        <v>74</v>
      </c>
      <c r="T19" s="250" t="s">
        <v>2851</v>
      </c>
      <c r="U19" s="348">
        <f t="shared" si="24"/>
        <v>84</v>
      </c>
      <c r="V19" s="240" t="str">
        <f t="shared" si="25"/>
        <v>GOOD</v>
      </c>
      <c r="W19" s="348">
        <f t="shared" si="26"/>
        <v>74</v>
      </c>
      <c r="X19" s="240" t="str">
        <f t="shared" si="27"/>
        <v>GOOD</v>
      </c>
      <c r="Y19" s="348">
        <f t="shared" si="28"/>
        <v>84</v>
      </c>
      <c r="Z19" s="240" t="str">
        <f t="shared" si="29"/>
        <v>GOOD</v>
      </c>
      <c r="AA19" s="348">
        <f t="shared" si="30"/>
        <v>74</v>
      </c>
      <c r="AB19" s="240" t="str">
        <f t="shared" si="31"/>
        <v>GOOD</v>
      </c>
      <c r="AC19" s="348">
        <f t="shared" si="32"/>
        <v>84</v>
      </c>
      <c r="AD19" s="240" t="str">
        <f t="shared" si="33"/>
        <v>GOOD</v>
      </c>
      <c r="AE19" s="348">
        <f t="shared" si="34"/>
        <v>74</v>
      </c>
      <c r="AF19" s="240" t="str">
        <f t="shared" si="35"/>
        <v>GOOD</v>
      </c>
    </row>
    <row r="20" spans="1:32">
      <c r="A20" s="236">
        <v>7</v>
      </c>
      <c r="B20" s="584" t="s">
        <v>47</v>
      </c>
      <c r="C20" s="584" t="s">
        <v>238</v>
      </c>
      <c r="D20" s="585">
        <v>1</v>
      </c>
      <c r="E20" s="585" t="s">
        <v>239</v>
      </c>
      <c r="F20" s="585" t="s">
        <v>131</v>
      </c>
      <c r="G20" s="248">
        <v>240</v>
      </c>
      <c r="H20" s="247">
        <v>200</v>
      </c>
      <c r="I20" s="249">
        <v>83.333333333333343</v>
      </c>
      <c r="J20" s="247">
        <v>95</v>
      </c>
      <c r="K20" s="249">
        <v>39.583333333333329</v>
      </c>
      <c r="L20" s="247">
        <v>200</v>
      </c>
      <c r="M20" s="249">
        <v>83.333333333333343</v>
      </c>
      <c r="N20" s="247">
        <v>95</v>
      </c>
      <c r="O20" s="249">
        <v>39.583333333333329</v>
      </c>
      <c r="P20" s="247">
        <v>200</v>
      </c>
      <c r="Q20" s="249">
        <v>83.333333333333343</v>
      </c>
      <c r="R20" s="247">
        <v>95</v>
      </c>
      <c r="S20" s="249">
        <v>39.583333333333329</v>
      </c>
      <c r="T20" s="250" t="s">
        <v>240</v>
      </c>
      <c r="U20" s="348">
        <f t="shared" si="24"/>
        <v>83.333333333333343</v>
      </c>
      <c r="V20" s="240" t="str">
        <f t="shared" si="25"/>
        <v>GOOD</v>
      </c>
      <c r="W20" s="348">
        <f t="shared" si="26"/>
        <v>39.583333333333329</v>
      </c>
      <c r="X20" s="240" t="str">
        <f t="shared" si="27"/>
        <v>GOOD</v>
      </c>
      <c r="Y20" s="348">
        <f t="shared" si="28"/>
        <v>83.333333333333343</v>
      </c>
      <c r="Z20" s="240" t="str">
        <f t="shared" si="29"/>
        <v>GOOD</v>
      </c>
      <c r="AA20" s="348">
        <f t="shared" si="30"/>
        <v>39.583333333333329</v>
      </c>
      <c r="AB20" s="240" t="str">
        <f t="shared" si="31"/>
        <v>GOOD</v>
      </c>
      <c r="AC20" s="348">
        <f t="shared" si="32"/>
        <v>83.333333333333343</v>
      </c>
      <c r="AD20" s="240" t="str">
        <f t="shared" si="33"/>
        <v>GOOD</v>
      </c>
      <c r="AE20" s="348">
        <f t="shared" si="34"/>
        <v>39.583333333333329</v>
      </c>
      <c r="AF20" s="240" t="str">
        <f t="shared" si="35"/>
        <v>GOOD</v>
      </c>
    </row>
    <row r="21" spans="1:32">
      <c r="A21" s="236">
        <v>8</v>
      </c>
      <c r="B21" s="584" t="s">
        <v>47</v>
      </c>
      <c r="C21" s="584" t="s">
        <v>49</v>
      </c>
      <c r="D21" s="585">
        <v>1</v>
      </c>
      <c r="E21" s="585" t="s">
        <v>248</v>
      </c>
      <c r="F21" s="585" t="s">
        <v>131</v>
      </c>
      <c r="G21" s="248">
        <v>240</v>
      </c>
      <c r="H21" s="247">
        <v>206</v>
      </c>
      <c r="I21" s="249">
        <v>85.833333333333329</v>
      </c>
      <c r="J21" s="247">
        <v>206</v>
      </c>
      <c r="K21" s="249">
        <v>85.833333333333329</v>
      </c>
      <c r="L21" s="247">
        <v>217</v>
      </c>
      <c r="M21" s="249">
        <v>90.416666666666671</v>
      </c>
      <c r="N21" s="247">
        <v>223</v>
      </c>
      <c r="O21" s="249">
        <v>92.916666666666671</v>
      </c>
      <c r="P21" s="247">
        <v>229</v>
      </c>
      <c r="Q21" s="249">
        <v>95.416666666666671</v>
      </c>
      <c r="R21" s="247">
        <v>233</v>
      </c>
      <c r="S21" s="249">
        <v>97.083333333333329</v>
      </c>
      <c r="T21" s="250" t="s">
        <v>249</v>
      </c>
      <c r="U21" s="348">
        <f t="shared" si="24"/>
        <v>85.833333333333329</v>
      </c>
      <c r="V21" s="240" t="str">
        <f t="shared" si="25"/>
        <v>GOOD</v>
      </c>
      <c r="W21" s="348">
        <f t="shared" si="26"/>
        <v>85.833333333333329</v>
      </c>
      <c r="X21" s="240" t="str">
        <f t="shared" si="27"/>
        <v>GOOD</v>
      </c>
      <c r="Y21" s="348">
        <f t="shared" si="28"/>
        <v>90.416666666666671</v>
      </c>
      <c r="Z21" s="240" t="str">
        <f t="shared" si="29"/>
        <v>GOOD</v>
      </c>
      <c r="AA21" s="348">
        <f t="shared" si="30"/>
        <v>92.916666666666671</v>
      </c>
      <c r="AB21" s="240" t="str">
        <f t="shared" si="31"/>
        <v>GOOD</v>
      </c>
      <c r="AC21" s="348">
        <f t="shared" si="32"/>
        <v>95.416666666666671</v>
      </c>
      <c r="AD21" s="240" t="str">
        <f t="shared" si="33"/>
        <v>GOOD</v>
      </c>
      <c r="AE21" s="348">
        <f t="shared" si="34"/>
        <v>97.083333333333329</v>
      </c>
      <c r="AF21" s="240" t="str">
        <f t="shared" si="35"/>
        <v>GOOD</v>
      </c>
    </row>
    <row r="22" spans="1:32">
      <c r="A22" s="236">
        <v>9</v>
      </c>
      <c r="B22" s="584" t="s">
        <v>47</v>
      </c>
      <c r="C22" s="584" t="s">
        <v>286</v>
      </c>
      <c r="D22" s="585">
        <v>2</v>
      </c>
      <c r="E22" s="585" t="s">
        <v>287</v>
      </c>
      <c r="F22" s="585" t="s">
        <v>131</v>
      </c>
      <c r="G22" s="248">
        <v>240</v>
      </c>
      <c r="H22" s="247">
        <v>210</v>
      </c>
      <c r="I22" s="249">
        <v>87.5</v>
      </c>
      <c r="J22" s="247">
        <v>210</v>
      </c>
      <c r="K22" s="249">
        <v>87.5</v>
      </c>
      <c r="L22" s="247">
        <v>210</v>
      </c>
      <c r="M22" s="249">
        <v>87.5</v>
      </c>
      <c r="N22" s="247">
        <v>210</v>
      </c>
      <c r="O22" s="249">
        <v>87.5</v>
      </c>
      <c r="P22" s="247">
        <v>210</v>
      </c>
      <c r="Q22" s="249">
        <v>87.5</v>
      </c>
      <c r="R22" s="247">
        <v>210</v>
      </c>
      <c r="S22" s="249">
        <v>87.5</v>
      </c>
      <c r="T22" s="250" t="s">
        <v>3142</v>
      </c>
      <c r="U22" s="348">
        <f t="shared" si="24"/>
        <v>87.5</v>
      </c>
      <c r="V22" s="240" t="str">
        <f t="shared" si="25"/>
        <v>GOOD</v>
      </c>
      <c r="W22" s="348">
        <f t="shared" si="26"/>
        <v>87.5</v>
      </c>
      <c r="X22" s="240" t="str">
        <f t="shared" si="27"/>
        <v>GOOD</v>
      </c>
      <c r="Y22" s="348">
        <f t="shared" si="28"/>
        <v>87.5</v>
      </c>
      <c r="Z22" s="240" t="str">
        <f t="shared" si="29"/>
        <v>GOOD</v>
      </c>
      <c r="AA22" s="348">
        <f t="shared" si="30"/>
        <v>87.5</v>
      </c>
      <c r="AB22" s="240" t="str">
        <f t="shared" si="31"/>
        <v>GOOD</v>
      </c>
      <c r="AC22" s="348">
        <f t="shared" si="32"/>
        <v>87.5</v>
      </c>
      <c r="AD22" s="240" t="str">
        <f t="shared" si="33"/>
        <v>GOOD</v>
      </c>
      <c r="AE22" s="348">
        <f t="shared" si="34"/>
        <v>87.5</v>
      </c>
      <c r="AF22" s="240" t="str">
        <f t="shared" si="35"/>
        <v>GOOD</v>
      </c>
    </row>
    <row r="23" spans="1:32">
      <c r="A23" s="236">
        <v>10</v>
      </c>
      <c r="B23" s="584" t="s">
        <v>47</v>
      </c>
      <c r="C23" s="584" t="s">
        <v>286</v>
      </c>
      <c r="D23" s="585">
        <v>3</v>
      </c>
      <c r="E23" s="585" t="s">
        <v>3109</v>
      </c>
      <c r="F23" s="585" t="s">
        <v>131</v>
      </c>
      <c r="G23" s="248">
        <v>300</v>
      </c>
      <c r="H23" s="247">
        <v>240</v>
      </c>
      <c r="I23" s="249">
        <v>80</v>
      </c>
      <c r="J23" s="247">
        <v>240</v>
      </c>
      <c r="K23" s="249">
        <v>80</v>
      </c>
      <c r="L23" s="247">
        <v>240</v>
      </c>
      <c r="M23" s="249">
        <v>80</v>
      </c>
      <c r="N23" s="247">
        <v>240</v>
      </c>
      <c r="O23" s="249">
        <v>80</v>
      </c>
      <c r="P23" s="247">
        <v>240</v>
      </c>
      <c r="Q23" s="249">
        <v>80</v>
      </c>
      <c r="R23" s="247">
        <v>240</v>
      </c>
      <c r="S23" s="249">
        <v>80</v>
      </c>
      <c r="T23" s="250" t="s">
        <v>3150</v>
      </c>
      <c r="U23" s="348">
        <f t="shared" si="24"/>
        <v>80</v>
      </c>
      <c r="V23" s="240" t="str">
        <f t="shared" si="25"/>
        <v>GOOD</v>
      </c>
      <c r="W23" s="348">
        <f t="shared" si="26"/>
        <v>80</v>
      </c>
      <c r="X23" s="240" t="str">
        <f t="shared" si="27"/>
        <v>GOOD</v>
      </c>
      <c r="Y23" s="348">
        <f t="shared" si="28"/>
        <v>80</v>
      </c>
      <c r="Z23" s="240" t="str">
        <f t="shared" si="29"/>
        <v>GOOD</v>
      </c>
      <c r="AA23" s="348">
        <f t="shared" si="30"/>
        <v>80</v>
      </c>
      <c r="AB23" s="240" t="str">
        <f t="shared" si="31"/>
        <v>GOOD</v>
      </c>
      <c r="AC23" s="348">
        <f t="shared" si="32"/>
        <v>80</v>
      </c>
      <c r="AD23" s="240" t="str">
        <f t="shared" si="33"/>
        <v>GOOD</v>
      </c>
      <c r="AE23" s="348">
        <f t="shared" si="34"/>
        <v>80</v>
      </c>
      <c r="AF23" s="240" t="str">
        <f t="shared" si="35"/>
        <v>GOOD</v>
      </c>
    </row>
    <row r="24" spans="1:32">
      <c r="A24" s="236">
        <v>11</v>
      </c>
      <c r="B24" s="584" t="s">
        <v>47</v>
      </c>
      <c r="C24" s="584" t="s">
        <v>286</v>
      </c>
      <c r="D24" s="585">
        <v>3</v>
      </c>
      <c r="E24" s="585" t="s">
        <v>3114</v>
      </c>
      <c r="F24" s="585" t="s">
        <v>131</v>
      </c>
      <c r="G24" s="248">
        <v>300</v>
      </c>
      <c r="H24" s="247">
        <v>245</v>
      </c>
      <c r="I24" s="249">
        <v>81.666666666666671</v>
      </c>
      <c r="J24" s="247">
        <v>245</v>
      </c>
      <c r="K24" s="249">
        <v>81.666666666666671</v>
      </c>
      <c r="L24" s="247">
        <v>245</v>
      </c>
      <c r="M24" s="249">
        <v>81.666666666666671</v>
      </c>
      <c r="N24" s="247">
        <v>245</v>
      </c>
      <c r="O24" s="249">
        <v>81.666666666666671</v>
      </c>
      <c r="P24" s="247">
        <v>245</v>
      </c>
      <c r="Q24" s="249">
        <v>81.666666666666671</v>
      </c>
      <c r="R24" s="247">
        <v>245</v>
      </c>
      <c r="S24" s="249">
        <v>81.666666666666671</v>
      </c>
      <c r="T24" s="250" t="s">
        <v>3152</v>
      </c>
      <c r="U24" s="348">
        <f t="shared" si="24"/>
        <v>81.666666666666671</v>
      </c>
      <c r="V24" s="240" t="str">
        <f t="shared" si="25"/>
        <v>GOOD</v>
      </c>
      <c r="W24" s="348">
        <f t="shared" si="26"/>
        <v>81.666666666666671</v>
      </c>
      <c r="X24" s="240" t="str">
        <f t="shared" si="27"/>
        <v>GOOD</v>
      </c>
      <c r="Y24" s="348">
        <f t="shared" si="28"/>
        <v>81.666666666666671</v>
      </c>
      <c r="Z24" s="240" t="str">
        <f t="shared" si="29"/>
        <v>GOOD</v>
      </c>
      <c r="AA24" s="348">
        <f t="shared" si="30"/>
        <v>81.666666666666671</v>
      </c>
      <c r="AB24" s="240" t="str">
        <f t="shared" si="31"/>
        <v>GOOD</v>
      </c>
      <c r="AC24" s="348">
        <f t="shared" si="32"/>
        <v>81.666666666666671</v>
      </c>
      <c r="AD24" s="240" t="str">
        <f t="shared" si="33"/>
        <v>GOOD</v>
      </c>
      <c r="AE24" s="348">
        <f t="shared" si="34"/>
        <v>81.666666666666671</v>
      </c>
      <c r="AF24" s="240" t="str">
        <f t="shared" si="35"/>
        <v>GOOD</v>
      </c>
    </row>
    <row r="25" spans="1:32">
      <c r="A25" s="236">
        <v>12</v>
      </c>
      <c r="B25" s="584" t="s">
        <v>89</v>
      </c>
      <c r="C25" s="584" t="s">
        <v>62</v>
      </c>
      <c r="D25" s="585">
        <v>2</v>
      </c>
      <c r="E25" s="585" t="s">
        <v>3561</v>
      </c>
      <c r="F25" s="585" t="s">
        <v>131</v>
      </c>
      <c r="G25" s="248">
        <v>300</v>
      </c>
      <c r="H25" s="247">
        <v>242</v>
      </c>
      <c r="I25" s="249">
        <v>80.666666666666657</v>
      </c>
      <c r="J25" s="247">
        <v>210</v>
      </c>
      <c r="K25" s="249">
        <v>70</v>
      </c>
      <c r="L25" s="247">
        <v>242</v>
      </c>
      <c r="M25" s="249">
        <v>80.666666666666657</v>
      </c>
      <c r="N25" s="247">
        <v>210</v>
      </c>
      <c r="O25" s="249">
        <v>70</v>
      </c>
      <c r="P25" s="247">
        <v>242</v>
      </c>
      <c r="Q25" s="249">
        <v>80.666666666666657</v>
      </c>
      <c r="R25" s="247">
        <v>210</v>
      </c>
      <c r="S25" s="249">
        <v>70</v>
      </c>
      <c r="T25" s="250" t="s">
        <v>3567</v>
      </c>
      <c r="U25" s="348">
        <f t="shared" si="24"/>
        <v>80.666666666666657</v>
      </c>
      <c r="V25" s="240" t="str">
        <f t="shared" si="25"/>
        <v>GOOD</v>
      </c>
      <c r="W25" s="348">
        <f t="shared" si="26"/>
        <v>70</v>
      </c>
      <c r="X25" s="240" t="str">
        <f t="shared" si="27"/>
        <v>GOOD</v>
      </c>
      <c r="Y25" s="348">
        <f t="shared" si="28"/>
        <v>80.666666666666657</v>
      </c>
      <c r="Z25" s="240" t="str">
        <f t="shared" si="29"/>
        <v>GOOD</v>
      </c>
      <c r="AA25" s="348">
        <f t="shared" si="30"/>
        <v>70</v>
      </c>
      <c r="AB25" s="240" t="str">
        <f t="shared" si="31"/>
        <v>GOOD</v>
      </c>
      <c r="AC25" s="348">
        <f t="shared" si="32"/>
        <v>80.666666666666657</v>
      </c>
      <c r="AD25" s="240" t="str">
        <f t="shared" si="33"/>
        <v>GOOD</v>
      </c>
      <c r="AE25" s="348">
        <f t="shared" si="34"/>
        <v>70</v>
      </c>
      <c r="AF25" s="240" t="str">
        <f t="shared" si="35"/>
        <v>GOOD</v>
      </c>
    </row>
    <row r="26" spans="1:32">
      <c r="A26" s="236">
        <v>13</v>
      </c>
      <c r="B26" s="584" t="s">
        <v>50</v>
      </c>
      <c r="C26" s="584" t="s">
        <v>272</v>
      </c>
      <c r="D26" s="585">
        <v>1</v>
      </c>
      <c r="E26" s="585" t="s">
        <v>3604</v>
      </c>
      <c r="F26" s="585" t="s">
        <v>131</v>
      </c>
      <c r="G26" s="248">
        <v>240</v>
      </c>
      <c r="H26" s="247">
        <v>227</v>
      </c>
      <c r="I26" s="249">
        <v>94.583333333333329</v>
      </c>
      <c r="J26" s="247">
        <v>227</v>
      </c>
      <c r="K26" s="249">
        <v>94.583333333333329</v>
      </c>
      <c r="L26" s="247">
        <v>252</v>
      </c>
      <c r="M26" s="249">
        <v>105</v>
      </c>
      <c r="N26" s="247">
        <v>224</v>
      </c>
      <c r="O26" s="249">
        <v>93.333333333333329</v>
      </c>
      <c r="P26" s="247">
        <v>206</v>
      </c>
      <c r="Q26" s="249">
        <v>85.833333333333329</v>
      </c>
      <c r="R26" s="247">
        <v>142</v>
      </c>
      <c r="S26" s="249">
        <v>59.166666666666664</v>
      </c>
      <c r="T26" s="250" t="s">
        <v>3605</v>
      </c>
      <c r="U26" s="348">
        <f t="shared" si="24"/>
        <v>94.583333333333329</v>
      </c>
      <c r="V26" s="240" t="str">
        <f t="shared" si="25"/>
        <v>GOOD</v>
      </c>
      <c r="W26" s="348">
        <f t="shared" si="26"/>
        <v>94.583333333333329</v>
      </c>
      <c r="X26" s="240" t="str">
        <f t="shared" si="27"/>
        <v>GOOD</v>
      </c>
      <c r="Y26" s="348">
        <f t="shared" si="28"/>
        <v>105</v>
      </c>
      <c r="Z26" s="240" t="str">
        <f t="shared" si="29"/>
        <v>GOOD</v>
      </c>
      <c r="AA26" s="348">
        <f t="shared" si="30"/>
        <v>93.333333333333329</v>
      </c>
      <c r="AB26" s="240" t="str">
        <f t="shared" si="31"/>
        <v>GOOD</v>
      </c>
      <c r="AC26" s="348">
        <f t="shared" si="32"/>
        <v>85.833333333333329</v>
      </c>
      <c r="AD26" s="240" t="str">
        <f t="shared" si="33"/>
        <v>GOOD</v>
      </c>
      <c r="AE26" s="348">
        <f t="shared" si="34"/>
        <v>59.166666666666664</v>
      </c>
      <c r="AF26" s="240" t="str">
        <f t="shared" si="35"/>
        <v>GOOD</v>
      </c>
    </row>
    <row r="27" spans="1:32">
      <c r="A27" s="236">
        <v>14</v>
      </c>
      <c r="B27" s="584" t="s">
        <v>50</v>
      </c>
      <c r="C27" s="584" t="s">
        <v>93</v>
      </c>
      <c r="D27" s="585">
        <v>6</v>
      </c>
      <c r="E27" s="585" t="s">
        <v>284</v>
      </c>
      <c r="F27" s="585" t="s">
        <v>131</v>
      </c>
      <c r="G27" s="248">
        <v>240</v>
      </c>
      <c r="H27" s="247">
        <v>214</v>
      </c>
      <c r="I27" s="249">
        <v>89.166666666666671</v>
      </c>
      <c r="J27" s="247">
        <v>214</v>
      </c>
      <c r="K27" s="249">
        <v>89.166666666666671</v>
      </c>
      <c r="L27" s="247">
        <v>265</v>
      </c>
      <c r="M27" s="249">
        <v>110.41666666666667</v>
      </c>
      <c r="N27" s="247">
        <v>229</v>
      </c>
      <c r="O27" s="249">
        <v>95.416666666666671</v>
      </c>
      <c r="P27" s="247">
        <v>216</v>
      </c>
      <c r="Q27" s="249">
        <v>90</v>
      </c>
      <c r="R27" s="247">
        <v>235</v>
      </c>
      <c r="S27" s="249">
        <v>97.916666666666657</v>
      </c>
      <c r="T27" s="250" t="s">
        <v>285</v>
      </c>
      <c r="U27" s="348">
        <f t="shared" si="24"/>
        <v>89.166666666666671</v>
      </c>
      <c r="V27" s="240" t="str">
        <f t="shared" si="25"/>
        <v>GOOD</v>
      </c>
      <c r="W27" s="348">
        <f t="shared" si="26"/>
        <v>89.166666666666671</v>
      </c>
      <c r="X27" s="240" t="str">
        <f t="shared" si="27"/>
        <v>GOOD</v>
      </c>
      <c r="Y27" s="348">
        <f t="shared" si="28"/>
        <v>110.41666666666667</v>
      </c>
      <c r="Z27" s="240" t="str">
        <f t="shared" si="29"/>
        <v>GOOD</v>
      </c>
      <c r="AA27" s="348">
        <f t="shared" si="30"/>
        <v>95.416666666666671</v>
      </c>
      <c r="AB27" s="240" t="str">
        <f t="shared" si="31"/>
        <v>GOOD</v>
      </c>
      <c r="AC27" s="348">
        <f t="shared" si="32"/>
        <v>90</v>
      </c>
      <c r="AD27" s="240" t="str">
        <f t="shared" si="33"/>
        <v>GOOD</v>
      </c>
      <c r="AE27" s="348">
        <f t="shared" si="34"/>
        <v>97.916666666666657</v>
      </c>
      <c r="AF27" s="240" t="str">
        <f t="shared" si="35"/>
        <v>GOOD</v>
      </c>
    </row>
    <row r="28" spans="1:32">
      <c r="A28" s="236">
        <v>15</v>
      </c>
      <c r="B28" s="584" t="s">
        <v>50</v>
      </c>
      <c r="C28" s="584" t="s">
        <v>96</v>
      </c>
      <c r="D28" s="585">
        <v>1</v>
      </c>
      <c r="E28" s="585" t="s">
        <v>3893</v>
      </c>
      <c r="F28" s="585" t="s">
        <v>131</v>
      </c>
      <c r="G28" s="248">
        <v>240</v>
      </c>
      <c r="H28" s="247">
        <v>196</v>
      </c>
      <c r="I28" s="249">
        <v>81.666666666666671</v>
      </c>
      <c r="J28" s="247">
        <v>155</v>
      </c>
      <c r="K28" s="249">
        <v>64.583333333333343</v>
      </c>
      <c r="L28" s="247">
        <v>196</v>
      </c>
      <c r="M28" s="249">
        <v>81.666666666666671</v>
      </c>
      <c r="N28" s="247">
        <v>155</v>
      </c>
      <c r="O28" s="249">
        <v>64.583333333333343</v>
      </c>
      <c r="P28" s="247">
        <v>196</v>
      </c>
      <c r="Q28" s="249">
        <v>81.666666666666671</v>
      </c>
      <c r="R28" s="247">
        <v>155</v>
      </c>
      <c r="S28" s="249">
        <v>64.583333333333343</v>
      </c>
      <c r="T28" s="250" t="s">
        <v>3894</v>
      </c>
      <c r="U28" s="348">
        <f t="shared" si="24"/>
        <v>81.666666666666671</v>
      </c>
      <c r="V28" s="240" t="str">
        <f t="shared" si="25"/>
        <v>GOOD</v>
      </c>
      <c r="W28" s="348">
        <f t="shared" si="26"/>
        <v>64.583333333333343</v>
      </c>
      <c r="X28" s="240" t="str">
        <f t="shared" si="27"/>
        <v>GOOD</v>
      </c>
      <c r="Y28" s="348">
        <f t="shared" si="28"/>
        <v>81.666666666666671</v>
      </c>
      <c r="Z28" s="240" t="str">
        <f t="shared" si="29"/>
        <v>GOOD</v>
      </c>
      <c r="AA28" s="348">
        <f t="shared" si="30"/>
        <v>64.583333333333343</v>
      </c>
      <c r="AB28" s="240" t="str">
        <f t="shared" si="31"/>
        <v>GOOD</v>
      </c>
      <c r="AC28" s="348">
        <f t="shared" si="32"/>
        <v>81.666666666666671</v>
      </c>
      <c r="AD28" s="240" t="str">
        <f t="shared" si="33"/>
        <v>GOOD</v>
      </c>
      <c r="AE28" s="348">
        <f t="shared" si="34"/>
        <v>64.583333333333343</v>
      </c>
      <c r="AF28" s="240" t="str">
        <f t="shared" si="35"/>
        <v>GOOD</v>
      </c>
    </row>
    <row r="29" spans="1:32">
      <c r="A29" s="236">
        <v>16</v>
      </c>
      <c r="B29" s="584" t="s">
        <v>50</v>
      </c>
      <c r="C29" s="584" t="s">
        <v>51</v>
      </c>
      <c r="D29" s="585">
        <v>1</v>
      </c>
      <c r="E29" s="585" t="s">
        <v>311</v>
      </c>
      <c r="F29" s="585" t="s">
        <v>131</v>
      </c>
      <c r="G29" s="248">
        <v>240</v>
      </c>
      <c r="H29" s="247">
        <v>221</v>
      </c>
      <c r="I29" s="249">
        <v>92.083333333333329</v>
      </c>
      <c r="J29" s="247">
        <v>221</v>
      </c>
      <c r="K29" s="249">
        <v>92.083333333333329</v>
      </c>
      <c r="L29" s="247">
        <v>195</v>
      </c>
      <c r="M29" s="249">
        <v>81.25</v>
      </c>
      <c r="N29" s="247">
        <v>193</v>
      </c>
      <c r="O29" s="249">
        <v>80.416666666666671</v>
      </c>
      <c r="P29" s="247">
        <v>197</v>
      </c>
      <c r="Q29" s="249">
        <v>82.083333333333329</v>
      </c>
      <c r="R29" s="247">
        <v>194</v>
      </c>
      <c r="S29" s="249">
        <v>80.833333333333329</v>
      </c>
      <c r="T29" s="250" t="s">
        <v>312</v>
      </c>
      <c r="U29" s="348">
        <f t="shared" si="24"/>
        <v>92.083333333333329</v>
      </c>
      <c r="V29" s="240" t="str">
        <f t="shared" si="25"/>
        <v>GOOD</v>
      </c>
      <c r="W29" s="348">
        <f t="shared" si="26"/>
        <v>92.083333333333329</v>
      </c>
      <c r="X29" s="240" t="str">
        <f t="shared" si="27"/>
        <v>GOOD</v>
      </c>
      <c r="Y29" s="348">
        <f t="shared" si="28"/>
        <v>81.25</v>
      </c>
      <c r="Z29" s="240" t="str">
        <f t="shared" si="29"/>
        <v>GOOD</v>
      </c>
      <c r="AA29" s="348">
        <f t="shared" si="30"/>
        <v>80.416666666666671</v>
      </c>
      <c r="AB29" s="240" t="str">
        <f t="shared" si="31"/>
        <v>GOOD</v>
      </c>
      <c r="AC29" s="348">
        <f t="shared" si="32"/>
        <v>82.083333333333329</v>
      </c>
      <c r="AD29" s="240" t="str">
        <f t="shared" si="33"/>
        <v>GOOD</v>
      </c>
      <c r="AE29" s="348">
        <f t="shared" si="34"/>
        <v>80.833333333333329</v>
      </c>
      <c r="AF29" s="240" t="str">
        <f t="shared" si="35"/>
        <v>GOOD</v>
      </c>
    </row>
    <row r="30" spans="1:32">
      <c r="A30" s="236">
        <v>17</v>
      </c>
      <c r="B30" s="584" t="s">
        <v>55</v>
      </c>
      <c r="C30" s="584" t="s">
        <v>349</v>
      </c>
      <c r="D30" s="585">
        <v>4</v>
      </c>
      <c r="E30" s="585" t="s">
        <v>373</v>
      </c>
      <c r="F30" s="585" t="s">
        <v>131</v>
      </c>
      <c r="G30" s="248">
        <v>285</v>
      </c>
      <c r="H30" s="247">
        <v>270</v>
      </c>
      <c r="I30" s="249">
        <v>94.73684210526315</v>
      </c>
      <c r="J30" s="247">
        <v>270</v>
      </c>
      <c r="K30" s="249">
        <v>94.73684210526315</v>
      </c>
      <c r="L30" s="247">
        <v>256</v>
      </c>
      <c r="M30" s="249">
        <v>89.824561403508767</v>
      </c>
      <c r="N30" s="247">
        <v>265</v>
      </c>
      <c r="O30" s="249">
        <v>92.982456140350877</v>
      </c>
      <c r="P30" s="247">
        <v>254</v>
      </c>
      <c r="Q30" s="249">
        <v>89.122807017543863</v>
      </c>
      <c r="R30" s="247">
        <v>252</v>
      </c>
      <c r="S30" s="249">
        <v>88.421052631578945</v>
      </c>
      <c r="T30" s="250" t="s">
        <v>374</v>
      </c>
      <c r="U30" s="348">
        <f t="shared" si="24"/>
        <v>94.73684210526315</v>
      </c>
      <c r="V30" s="240" t="str">
        <f t="shared" si="25"/>
        <v>GOOD</v>
      </c>
      <c r="W30" s="348">
        <f t="shared" si="26"/>
        <v>94.73684210526315</v>
      </c>
      <c r="X30" s="240" t="str">
        <f t="shared" si="27"/>
        <v>GOOD</v>
      </c>
      <c r="Y30" s="348">
        <f t="shared" si="28"/>
        <v>89.824561403508767</v>
      </c>
      <c r="Z30" s="240" t="str">
        <f t="shared" si="29"/>
        <v>GOOD</v>
      </c>
      <c r="AA30" s="348">
        <f t="shared" si="30"/>
        <v>92.982456140350877</v>
      </c>
      <c r="AB30" s="240" t="str">
        <f t="shared" si="31"/>
        <v>GOOD</v>
      </c>
      <c r="AC30" s="348">
        <f t="shared" si="32"/>
        <v>89.122807017543863</v>
      </c>
      <c r="AD30" s="240" t="str">
        <f t="shared" si="33"/>
        <v>GOOD</v>
      </c>
      <c r="AE30" s="348">
        <f t="shared" si="34"/>
        <v>88.421052631578945</v>
      </c>
      <c r="AF30" s="240" t="str">
        <f t="shared" si="35"/>
        <v>GOOD</v>
      </c>
    </row>
    <row r="31" spans="1:32">
      <c r="A31" s="236">
        <v>18</v>
      </c>
      <c r="B31" s="584" t="s">
        <v>55</v>
      </c>
      <c r="C31" s="584" t="s">
        <v>349</v>
      </c>
      <c r="D31" s="585">
        <v>5</v>
      </c>
      <c r="E31" s="585" t="s">
        <v>350</v>
      </c>
      <c r="F31" s="585" t="s">
        <v>131</v>
      </c>
      <c r="G31" s="248">
        <v>285</v>
      </c>
      <c r="H31" s="247">
        <v>241</v>
      </c>
      <c r="I31" s="249">
        <v>84.561403508771932</v>
      </c>
      <c r="J31" s="247">
        <v>241</v>
      </c>
      <c r="K31" s="249">
        <v>84.561403508771932</v>
      </c>
      <c r="L31" s="247">
        <v>240</v>
      </c>
      <c r="M31" s="249">
        <v>84.210526315789465</v>
      </c>
      <c r="N31" s="247">
        <v>241</v>
      </c>
      <c r="O31" s="249">
        <v>84.561403508771932</v>
      </c>
      <c r="P31" s="247">
        <v>239</v>
      </c>
      <c r="Q31" s="249">
        <v>83.859649122807028</v>
      </c>
      <c r="R31" s="247">
        <v>256</v>
      </c>
      <c r="S31" s="249">
        <v>89.824561403508767</v>
      </c>
      <c r="T31" s="250" t="s">
        <v>351</v>
      </c>
      <c r="U31" s="348">
        <f t="shared" si="24"/>
        <v>84.561403508771932</v>
      </c>
      <c r="V31" s="240" t="str">
        <f t="shared" si="25"/>
        <v>GOOD</v>
      </c>
      <c r="W31" s="348">
        <f t="shared" si="26"/>
        <v>84.561403508771932</v>
      </c>
      <c r="X31" s="240" t="str">
        <f t="shared" si="27"/>
        <v>GOOD</v>
      </c>
      <c r="Y31" s="348">
        <f t="shared" si="28"/>
        <v>84.210526315789465</v>
      </c>
      <c r="Z31" s="240" t="str">
        <f t="shared" si="29"/>
        <v>GOOD</v>
      </c>
      <c r="AA31" s="348">
        <f t="shared" si="30"/>
        <v>84.561403508771932</v>
      </c>
      <c r="AB31" s="240" t="str">
        <f t="shared" si="31"/>
        <v>GOOD</v>
      </c>
      <c r="AC31" s="348">
        <f t="shared" si="32"/>
        <v>83.859649122807028</v>
      </c>
      <c r="AD31" s="240" t="str">
        <f t="shared" si="33"/>
        <v>GOOD</v>
      </c>
      <c r="AE31" s="348">
        <f t="shared" si="34"/>
        <v>89.824561403508767</v>
      </c>
      <c r="AF31" s="240" t="str">
        <f t="shared" si="35"/>
        <v>GOOD</v>
      </c>
    </row>
    <row r="32" spans="1:32">
      <c r="A32" s="236">
        <v>19</v>
      </c>
      <c r="B32" s="584" t="s">
        <v>60</v>
      </c>
      <c r="C32" s="584" t="s">
        <v>159</v>
      </c>
      <c r="D32" s="585">
        <v>1</v>
      </c>
      <c r="E32" s="585" t="s">
        <v>160</v>
      </c>
      <c r="F32" s="585" t="s">
        <v>131</v>
      </c>
      <c r="G32" s="248">
        <v>300</v>
      </c>
      <c r="H32" s="247">
        <v>250</v>
      </c>
      <c r="I32" s="249">
        <v>83.333333333333343</v>
      </c>
      <c r="J32" s="247">
        <v>245</v>
      </c>
      <c r="K32" s="249">
        <v>81.666666666666671</v>
      </c>
      <c r="L32" s="247">
        <v>250</v>
      </c>
      <c r="M32" s="249">
        <v>83.333333333333343</v>
      </c>
      <c r="N32" s="247">
        <v>245</v>
      </c>
      <c r="O32" s="249">
        <v>81.666666666666671</v>
      </c>
      <c r="P32" s="247">
        <v>250</v>
      </c>
      <c r="Q32" s="249">
        <v>83.333333333333343</v>
      </c>
      <c r="R32" s="247">
        <v>245</v>
      </c>
      <c r="S32" s="249">
        <v>81.666666666666671</v>
      </c>
      <c r="T32" s="250" t="s">
        <v>161</v>
      </c>
      <c r="U32" s="348">
        <f t="shared" si="24"/>
        <v>83.333333333333343</v>
      </c>
      <c r="V32" s="240" t="str">
        <f t="shared" si="25"/>
        <v>GOOD</v>
      </c>
      <c r="W32" s="348">
        <f t="shared" si="26"/>
        <v>81.666666666666671</v>
      </c>
      <c r="X32" s="240" t="str">
        <f t="shared" si="27"/>
        <v>GOOD</v>
      </c>
      <c r="Y32" s="348">
        <f t="shared" si="28"/>
        <v>83.333333333333343</v>
      </c>
      <c r="Z32" s="240" t="str">
        <f t="shared" si="29"/>
        <v>GOOD</v>
      </c>
      <c r="AA32" s="348">
        <f t="shared" si="30"/>
        <v>81.666666666666671</v>
      </c>
      <c r="AB32" s="240" t="str">
        <f t="shared" si="31"/>
        <v>GOOD</v>
      </c>
      <c r="AC32" s="348">
        <f t="shared" si="32"/>
        <v>83.333333333333343</v>
      </c>
      <c r="AD32" s="240" t="str">
        <f t="shared" si="33"/>
        <v>GOOD</v>
      </c>
      <c r="AE32" s="348">
        <f t="shared" si="34"/>
        <v>81.666666666666671</v>
      </c>
      <c r="AF32" s="240" t="str">
        <f t="shared" si="35"/>
        <v>GOOD</v>
      </c>
    </row>
    <row r="33" spans="1:32">
      <c r="A33" s="236">
        <v>20</v>
      </c>
      <c r="B33" s="584" t="s">
        <v>60</v>
      </c>
      <c r="C33" s="584" t="s">
        <v>159</v>
      </c>
      <c r="D33" s="585">
        <v>1</v>
      </c>
      <c r="E33" s="585" t="s">
        <v>5450</v>
      </c>
      <c r="F33" s="585" t="s">
        <v>131</v>
      </c>
      <c r="G33" s="248">
        <v>300</v>
      </c>
      <c r="H33" s="247">
        <v>243</v>
      </c>
      <c r="I33" s="249">
        <v>81</v>
      </c>
      <c r="J33" s="247">
        <v>244</v>
      </c>
      <c r="K33" s="249">
        <v>81.333333333333329</v>
      </c>
      <c r="L33" s="247">
        <v>243</v>
      </c>
      <c r="M33" s="249">
        <v>81</v>
      </c>
      <c r="N33" s="247">
        <v>244</v>
      </c>
      <c r="O33" s="249">
        <v>81.333333333333329</v>
      </c>
      <c r="P33" s="247">
        <v>243</v>
      </c>
      <c r="Q33" s="249">
        <v>81</v>
      </c>
      <c r="R33" s="247">
        <v>244</v>
      </c>
      <c r="S33" s="249">
        <v>81.333333333333329</v>
      </c>
      <c r="T33" s="250"/>
      <c r="U33" s="348">
        <f t="shared" si="24"/>
        <v>81</v>
      </c>
      <c r="V33" s="240" t="str">
        <f t="shared" si="25"/>
        <v>GOOD</v>
      </c>
      <c r="W33" s="348">
        <f t="shared" si="26"/>
        <v>81.333333333333329</v>
      </c>
      <c r="X33" s="240" t="str">
        <f t="shared" si="27"/>
        <v>GOOD</v>
      </c>
      <c r="Y33" s="348">
        <f t="shared" si="28"/>
        <v>81</v>
      </c>
      <c r="Z33" s="240" t="str">
        <f t="shared" si="29"/>
        <v>GOOD</v>
      </c>
      <c r="AA33" s="348">
        <f t="shared" si="30"/>
        <v>81.333333333333329</v>
      </c>
      <c r="AB33" s="240" t="str">
        <f t="shared" si="31"/>
        <v>GOOD</v>
      </c>
      <c r="AC33" s="348">
        <f t="shared" si="32"/>
        <v>81</v>
      </c>
      <c r="AD33" s="240" t="str">
        <f t="shared" si="33"/>
        <v>GOOD</v>
      </c>
      <c r="AE33" s="348">
        <f t="shared" si="34"/>
        <v>81.333333333333329</v>
      </c>
      <c r="AF33" s="240" t="str">
        <f t="shared" si="35"/>
        <v>GOOD</v>
      </c>
    </row>
    <row r="34" spans="1:32">
      <c r="A34" s="236">
        <v>21</v>
      </c>
      <c r="B34" s="584" t="s">
        <v>60</v>
      </c>
      <c r="C34" s="584" t="s">
        <v>159</v>
      </c>
      <c r="D34" s="585">
        <v>2</v>
      </c>
      <c r="E34" s="585" t="s">
        <v>168</v>
      </c>
      <c r="F34" s="585" t="s">
        <v>128</v>
      </c>
      <c r="G34" s="248">
        <v>300</v>
      </c>
      <c r="H34" s="247">
        <v>215</v>
      </c>
      <c r="I34" s="249">
        <v>71.666666666666671</v>
      </c>
      <c r="J34" s="247">
        <v>248</v>
      </c>
      <c r="K34" s="249">
        <v>82.666666666666671</v>
      </c>
      <c r="L34" s="247">
        <v>215</v>
      </c>
      <c r="M34" s="249">
        <v>71.666666666666671</v>
      </c>
      <c r="N34" s="247">
        <v>248</v>
      </c>
      <c r="O34" s="249">
        <v>82.666666666666671</v>
      </c>
      <c r="P34" s="247">
        <v>215</v>
      </c>
      <c r="Q34" s="249">
        <v>71.666666666666671</v>
      </c>
      <c r="R34" s="247">
        <v>248</v>
      </c>
      <c r="S34" s="249">
        <v>82.666666666666671</v>
      </c>
      <c r="T34" s="250" t="s">
        <v>169</v>
      </c>
      <c r="U34" s="348"/>
      <c r="V34" s="240" t="str">
        <f t="shared" ref="V34:V37" si="36">IF(I34=U34,"GOOD","NO")</f>
        <v>NO</v>
      </c>
      <c r="W34" s="348">
        <f t="shared" ref="W34:W37" si="37">J34/G34*100</f>
        <v>82.666666666666671</v>
      </c>
      <c r="X34" s="240" t="str">
        <f t="shared" ref="X34:X37" si="38">IF(K34=W34,"GOOD","NO")</f>
        <v>GOOD</v>
      </c>
      <c r="Y34" s="348">
        <f t="shared" ref="Y34:Y37" si="39">L34/G34*100</f>
        <v>71.666666666666671</v>
      </c>
      <c r="Z34" s="240" t="str">
        <f t="shared" ref="Z34:Z37" si="40">IF(M34=Y34,"GOOD","NO")</f>
        <v>GOOD</v>
      </c>
      <c r="AA34" s="348">
        <f t="shared" ref="AA34:AA37" si="41">N34/G34*100</f>
        <v>82.666666666666671</v>
      </c>
      <c r="AB34" s="240" t="str">
        <f t="shared" ref="AB34:AB37" si="42">IF(O34=AA34,"GOOD","NO")</f>
        <v>GOOD</v>
      </c>
      <c r="AC34" s="348">
        <f t="shared" ref="AC34:AC37" si="43">P34/G34*100</f>
        <v>71.666666666666671</v>
      </c>
      <c r="AD34" s="240" t="str">
        <f t="shared" ref="AD34:AD37" si="44">IF(Q34=AC34,"GOOD","NO")</f>
        <v>GOOD</v>
      </c>
      <c r="AE34" s="348">
        <f t="shared" ref="AE34:AE37" si="45">R34/G34*100</f>
        <v>82.666666666666671</v>
      </c>
      <c r="AF34" s="240" t="str">
        <f t="shared" ref="AF34:AF37" si="46">IF(S34=AE34,"GOOD","NO")</f>
        <v>GOOD</v>
      </c>
    </row>
    <row r="35" spans="1:32" ht="14">
      <c r="A35" s="236">
        <v>22</v>
      </c>
      <c r="B35" s="584" t="s">
        <v>61</v>
      </c>
      <c r="C35" s="584" t="s">
        <v>115</v>
      </c>
      <c r="D35" s="585">
        <v>3</v>
      </c>
      <c r="E35" s="585" t="s">
        <v>4377</v>
      </c>
      <c r="F35" s="585" t="s">
        <v>131</v>
      </c>
      <c r="G35" s="248">
        <v>320</v>
      </c>
      <c r="H35" s="247">
        <v>201</v>
      </c>
      <c r="I35" s="249">
        <v>62.812500000000007</v>
      </c>
      <c r="J35" s="247">
        <v>272</v>
      </c>
      <c r="K35" s="249">
        <v>85</v>
      </c>
      <c r="L35" s="247">
        <v>201</v>
      </c>
      <c r="M35" s="249">
        <v>62.812500000000007</v>
      </c>
      <c r="N35" s="247">
        <v>272</v>
      </c>
      <c r="O35" s="249">
        <v>85</v>
      </c>
      <c r="P35" s="247">
        <v>201</v>
      </c>
      <c r="Q35" s="249">
        <v>62.812500000000007</v>
      </c>
      <c r="R35" s="247">
        <v>272</v>
      </c>
      <c r="S35" s="249">
        <v>85</v>
      </c>
      <c r="T35" s="587" t="s">
        <v>4378</v>
      </c>
      <c r="U35" s="348"/>
      <c r="V35" s="240" t="str">
        <f t="shared" si="36"/>
        <v>NO</v>
      </c>
      <c r="W35" s="348">
        <f t="shared" si="37"/>
        <v>85</v>
      </c>
      <c r="X35" s="240" t="str">
        <f t="shared" si="38"/>
        <v>GOOD</v>
      </c>
      <c r="Y35" s="348">
        <f t="shared" si="39"/>
        <v>62.812500000000007</v>
      </c>
      <c r="Z35" s="240" t="str">
        <f t="shared" si="40"/>
        <v>GOOD</v>
      </c>
      <c r="AA35" s="348">
        <f t="shared" si="41"/>
        <v>85</v>
      </c>
      <c r="AB35" s="240" t="str">
        <f t="shared" si="42"/>
        <v>GOOD</v>
      </c>
      <c r="AC35" s="348">
        <f t="shared" si="43"/>
        <v>62.812500000000007</v>
      </c>
      <c r="AD35" s="240" t="str">
        <f t="shared" si="44"/>
        <v>GOOD</v>
      </c>
      <c r="AE35" s="348">
        <f t="shared" si="45"/>
        <v>85</v>
      </c>
      <c r="AF35" s="240" t="str">
        <f t="shared" si="46"/>
        <v>GOOD</v>
      </c>
    </row>
    <row r="36" spans="1:32">
      <c r="A36" s="236">
        <v>23</v>
      </c>
      <c r="B36" s="584" t="s">
        <v>61</v>
      </c>
      <c r="C36" s="584" t="s">
        <v>62</v>
      </c>
      <c r="D36" s="585">
        <v>2</v>
      </c>
      <c r="E36" s="585" t="s">
        <v>4420</v>
      </c>
      <c r="F36" s="585" t="s">
        <v>131</v>
      </c>
      <c r="G36" s="248">
        <v>320</v>
      </c>
      <c r="H36" s="247">
        <v>260</v>
      </c>
      <c r="I36" s="249">
        <v>81.25</v>
      </c>
      <c r="J36" s="247">
        <v>260</v>
      </c>
      <c r="K36" s="249">
        <v>81.25</v>
      </c>
      <c r="L36" s="247">
        <v>260</v>
      </c>
      <c r="M36" s="249">
        <v>81.25</v>
      </c>
      <c r="N36" s="247">
        <v>260</v>
      </c>
      <c r="O36" s="249">
        <v>81.25</v>
      </c>
      <c r="P36" s="247">
        <v>260</v>
      </c>
      <c r="Q36" s="249">
        <v>81.25</v>
      </c>
      <c r="R36" s="247">
        <v>260</v>
      </c>
      <c r="S36" s="249">
        <v>81.25</v>
      </c>
      <c r="T36" s="250" t="s">
        <v>4421</v>
      </c>
      <c r="U36" s="348">
        <f t="shared" si="24"/>
        <v>81.25</v>
      </c>
      <c r="V36" s="240" t="str">
        <f t="shared" si="36"/>
        <v>GOOD</v>
      </c>
      <c r="W36" s="348">
        <f t="shared" si="37"/>
        <v>81.25</v>
      </c>
      <c r="X36" s="240" t="str">
        <f t="shared" si="38"/>
        <v>GOOD</v>
      </c>
      <c r="Y36" s="348">
        <f t="shared" si="39"/>
        <v>81.25</v>
      </c>
      <c r="Z36" s="240" t="str">
        <f t="shared" si="40"/>
        <v>GOOD</v>
      </c>
      <c r="AA36" s="348">
        <f t="shared" si="41"/>
        <v>81.25</v>
      </c>
      <c r="AB36" s="240" t="str">
        <f t="shared" si="42"/>
        <v>GOOD</v>
      </c>
      <c r="AC36" s="348">
        <f t="shared" si="43"/>
        <v>81.25</v>
      </c>
      <c r="AD36" s="240" t="str">
        <f t="shared" si="44"/>
        <v>GOOD</v>
      </c>
      <c r="AE36" s="348">
        <f t="shared" si="45"/>
        <v>81.25</v>
      </c>
      <c r="AF36" s="240" t="str">
        <f t="shared" si="46"/>
        <v>GOOD</v>
      </c>
    </row>
    <row r="37" spans="1:32" ht="14" thickBot="1">
      <c r="A37" s="236">
        <v>24</v>
      </c>
      <c r="B37" s="247" t="s">
        <v>61</v>
      </c>
      <c r="C37" s="247" t="s">
        <v>64</v>
      </c>
      <c r="D37" s="251">
        <v>4</v>
      </c>
      <c r="E37" s="251" t="s">
        <v>369</v>
      </c>
      <c r="F37" s="251" t="s">
        <v>131</v>
      </c>
      <c r="G37" s="251">
        <v>320</v>
      </c>
      <c r="H37" s="247">
        <v>256</v>
      </c>
      <c r="I37" s="249">
        <v>80</v>
      </c>
      <c r="J37" s="247">
        <v>256</v>
      </c>
      <c r="K37" s="249">
        <v>80</v>
      </c>
      <c r="L37" s="247">
        <v>273</v>
      </c>
      <c r="M37" s="249">
        <v>85.3125</v>
      </c>
      <c r="N37" s="247">
        <v>273</v>
      </c>
      <c r="O37" s="249">
        <v>85.3125</v>
      </c>
      <c r="P37" s="247">
        <v>275</v>
      </c>
      <c r="Q37" s="249">
        <v>85.9375</v>
      </c>
      <c r="R37" s="247">
        <v>273</v>
      </c>
      <c r="S37" s="249">
        <v>85.3125</v>
      </c>
      <c r="T37" s="250" t="s">
        <v>370</v>
      </c>
      <c r="U37" s="348">
        <f t="shared" si="24"/>
        <v>80</v>
      </c>
      <c r="V37" s="240" t="str">
        <f t="shared" si="36"/>
        <v>GOOD</v>
      </c>
      <c r="W37" s="348">
        <f t="shared" si="37"/>
        <v>80</v>
      </c>
      <c r="X37" s="240" t="str">
        <f t="shared" si="38"/>
        <v>GOOD</v>
      </c>
      <c r="Y37" s="348">
        <f t="shared" si="39"/>
        <v>85.3125</v>
      </c>
      <c r="Z37" s="240" t="str">
        <f t="shared" si="40"/>
        <v>GOOD</v>
      </c>
      <c r="AA37" s="348">
        <f t="shared" si="41"/>
        <v>85.3125</v>
      </c>
      <c r="AB37" s="240" t="str">
        <f t="shared" si="42"/>
        <v>GOOD</v>
      </c>
      <c r="AC37" s="348">
        <f t="shared" si="43"/>
        <v>85.9375</v>
      </c>
      <c r="AD37" s="240" t="str">
        <f t="shared" si="44"/>
        <v>GOOD</v>
      </c>
      <c r="AE37" s="348">
        <f t="shared" si="45"/>
        <v>85.3125</v>
      </c>
      <c r="AF37" s="240" t="str">
        <f t="shared" si="46"/>
        <v>GOOD</v>
      </c>
    </row>
    <row r="38" spans="1:32" ht="19" thickTop="1">
      <c r="A38" s="1064" t="s">
        <v>5063</v>
      </c>
      <c r="B38" s="1065"/>
      <c r="C38" s="1065"/>
      <c r="D38" s="1065"/>
      <c r="E38" s="1065"/>
      <c r="F38" s="1065"/>
      <c r="G38" s="1065"/>
      <c r="H38" s="1065"/>
      <c r="I38" s="1065"/>
      <c r="J38" s="1065"/>
      <c r="K38" s="1065"/>
      <c r="L38" s="1065"/>
      <c r="M38" s="1065"/>
      <c r="N38" s="1065"/>
      <c r="O38" s="1065"/>
      <c r="P38" s="1065"/>
      <c r="Q38" s="1065"/>
      <c r="R38" s="1065"/>
      <c r="S38" s="1066"/>
      <c r="T38" s="178"/>
      <c r="U38" s="348"/>
      <c r="V38" s="240"/>
      <c r="W38" s="348"/>
      <c r="X38" s="240"/>
      <c r="Y38" s="348"/>
      <c r="Z38" s="240"/>
      <c r="AA38" s="348"/>
      <c r="AB38" s="240"/>
      <c r="AC38" s="348"/>
      <c r="AD38" s="240"/>
      <c r="AE38" s="348"/>
      <c r="AF38" s="240"/>
    </row>
    <row r="39" spans="1:32">
      <c r="A39" s="236">
        <v>1</v>
      </c>
      <c r="B39" s="584" t="s">
        <v>26</v>
      </c>
      <c r="C39" s="584" t="s">
        <v>181</v>
      </c>
      <c r="D39" s="585">
        <v>2</v>
      </c>
      <c r="E39" s="585" t="s">
        <v>182</v>
      </c>
      <c r="F39" s="585" t="s">
        <v>128</v>
      </c>
      <c r="G39" s="248">
        <v>292</v>
      </c>
      <c r="H39" s="247">
        <v>230</v>
      </c>
      <c r="I39" s="249">
        <v>78.767123287671239</v>
      </c>
      <c r="J39" s="247">
        <v>280</v>
      </c>
      <c r="K39" s="249">
        <v>95.890410958904098</v>
      </c>
      <c r="L39" s="247">
        <v>230</v>
      </c>
      <c r="M39" s="249">
        <v>78.767123287671239</v>
      </c>
      <c r="N39" s="247">
        <v>280</v>
      </c>
      <c r="O39" s="249">
        <v>95.890410958904098</v>
      </c>
      <c r="P39" s="247">
        <v>230</v>
      </c>
      <c r="Q39" s="249">
        <v>78.767123287671239</v>
      </c>
      <c r="R39" s="247">
        <v>280</v>
      </c>
      <c r="S39" s="249">
        <v>95.890410958904098</v>
      </c>
      <c r="T39" s="250" t="s">
        <v>183</v>
      </c>
      <c r="U39" s="348">
        <f>H39/G39*100</f>
        <v>78.767123287671239</v>
      </c>
      <c r="V39" s="240" t="str">
        <f>IF(I39=U39,"GOOD","NO")</f>
        <v>GOOD</v>
      </c>
      <c r="W39" s="348">
        <f>J39/G39*100</f>
        <v>95.890410958904098</v>
      </c>
      <c r="X39" s="240" t="str">
        <f>IF(K39=W39,"GOOD","NO")</f>
        <v>GOOD</v>
      </c>
      <c r="Y39" s="348">
        <f>L39/G39*100</f>
        <v>78.767123287671239</v>
      </c>
      <c r="Z39" s="240" t="str">
        <f>IF(M39=Y39,"GOOD","NO")</f>
        <v>GOOD</v>
      </c>
      <c r="AA39" s="348">
        <f>N39/G39*100</f>
        <v>95.890410958904098</v>
      </c>
      <c r="AB39" s="240" t="str">
        <f>IF(O39=AA39,"GOOD","NO")</f>
        <v>GOOD</v>
      </c>
      <c r="AC39" s="348">
        <f>P39/G39*100</f>
        <v>78.767123287671239</v>
      </c>
      <c r="AD39" s="240" t="str">
        <f>IF(Q39=AC39,"GOOD","NO")</f>
        <v>GOOD</v>
      </c>
      <c r="AE39" s="348">
        <f>R39/G39*100</f>
        <v>95.890410958904098</v>
      </c>
      <c r="AF39" s="240" t="str">
        <f>IF(S39=AE39,"GOOD","NO")</f>
        <v>GOOD</v>
      </c>
    </row>
    <row r="40" spans="1:32">
      <c r="A40" s="236">
        <v>2</v>
      </c>
      <c r="B40" s="584" t="s">
        <v>26</v>
      </c>
      <c r="C40" s="584" t="s">
        <v>28</v>
      </c>
      <c r="D40" s="585">
        <v>1</v>
      </c>
      <c r="E40" s="585" t="s">
        <v>186</v>
      </c>
      <c r="F40" s="585" t="s">
        <v>131</v>
      </c>
      <c r="G40" s="248">
        <v>292</v>
      </c>
      <c r="H40" s="247">
        <v>265</v>
      </c>
      <c r="I40" s="249">
        <v>90.753424657534239</v>
      </c>
      <c r="J40" s="247">
        <v>265</v>
      </c>
      <c r="K40" s="249">
        <v>90.753424657534239</v>
      </c>
      <c r="L40" s="247">
        <v>272</v>
      </c>
      <c r="M40" s="249">
        <v>93.150684931506845</v>
      </c>
      <c r="N40" s="247">
        <v>283</v>
      </c>
      <c r="O40" s="249">
        <v>96.917808219178085</v>
      </c>
      <c r="P40" s="247">
        <v>271</v>
      </c>
      <c r="Q40" s="249">
        <v>92.808219178082197</v>
      </c>
      <c r="R40" s="247">
        <v>285</v>
      </c>
      <c r="S40" s="249">
        <v>97.602739726027394</v>
      </c>
      <c r="T40" s="250" t="s">
        <v>187</v>
      </c>
      <c r="U40" s="348">
        <f t="shared" ref="U40:U45" si="47">H40/G40*100</f>
        <v>90.753424657534239</v>
      </c>
      <c r="V40" s="240" t="str">
        <f t="shared" ref="V40:V45" si="48">IF(I40=U40,"GOOD","NO")</f>
        <v>GOOD</v>
      </c>
      <c r="W40" s="348">
        <f t="shared" ref="W40:W45" si="49">J40/G40*100</f>
        <v>90.753424657534239</v>
      </c>
      <c r="X40" s="240" t="str">
        <f t="shared" ref="X40:X45" si="50">IF(K40=W40,"GOOD","NO")</f>
        <v>GOOD</v>
      </c>
      <c r="Y40" s="348">
        <f t="shared" ref="Y40:Y45" si="51">L40/G40*100</f>
        <v>93.150684931506845</v>
      </c>
      <c r="Z40" s="240" t="str">
        <f t="shared" ref="Z40:Z45" si="52">IF(M40=Y40,"GOOD","NO")</f>
        <v>GOOD</v>
      </c>
      <c r="AA40" s="348">
        <f t="shared" ref="AA40:AA45" si="53">N40/G40*100</f>
        <v>96.917808219178085</v>
      </c>
      <c r="AB40" s="240" t="str">
        <f t="shared" ref="AB40:AB45" si="54">IF(O40=AA40,"GOOD","NO")</f>
        <v>GOOD</v>
      </c>
      <c r="AC40" s="348">
        <f t="shared" ref="AC40:AC45" si="55">P40/G40*100</f>
        <v>92.808219178082197</v>
      </c>
      <c r="AD40" s="240" t="str">
        <f t="shared" ref="AD40:AD45" si="56">IF(Q40=AC40,"GOOD","NO")</f>
        <v>GOOD</v>
      </c>
      <c r="AE40" s="348">
        <f t="shared" ref="AE40:AE45" si="57">R40/G40*100</f>
        <v>97.602739726027394</v>
      </c>
      <c r="AF40" s="240" t="str">
        <f t="shared" ref="AF40:AF45" si="58">IF(S40=AE40,"GOOD","NO")</f>
        <v>GOOD</v>
      </c>
    </row>
    <row r="41" spans="1:32">
      <c r="A41" s="236">
        <v>3</v>
      </c>
      <c r="B41" s="584" t="s">
        <v>29</v>
      </c>
      <c r="C41" s="584" t="s">
        <v>206</v>
      </c>
      <c r="D41" s="585">
        <v>2</v>
      </c>
      <c r="E41" s="585" t="s">
        <v>2419</v>
      </c>
      <c r="F41" s="585" t="s">
        <v>131</v>
      </c>
      <c r="G41" s="248">
        <v>292</v>
      </c>
      <c r="H41" s="247">
        <v>279</v>
      </c>
      <c r="I41" s="249">
        <v>95.547945205479451</v>
      </c>
      <c r="J41" s="247">
        <v>279</v>
      </c>
      <c r="K41" s="249">
        <v>95.547945205479451</v>
      </c>
      <c r="L41" s="247">
        <v>284</v>
      </c>
      <c r="M41" s="249">
        <v>97.260273972602747</v>
      </c>
      <c r="N41" s="247">
        <v>272</v>
      </c>
      <c r="O41" s="249">
        <v>93.150684931506845</v>
      </c>
      <c r="P41" s="247">
        <v>284</v>
      </c>
      <c r="Q41" s="249">
        <v>97.260273972602747</v>
      </c>
      <c r="R41" s="247">
        <v>272</v>
      </c>
      <c r="S41" s="249">
        <v>93.150684931506845</v>
      </c>
      <c r="T41" s="250" t="s">
        <v>2373</v>
      </c>
      <c r="U41" s="348">
        <f t="shared" si="47"/>
        <v>95.547945205479451</v>
      </c>
      <c r="V41" s="240" t="str">
        <f t="shared" si="48"/>
        <v>GOOD</v>
      </c>
      <c r="W41" s="348">
        <f t="shared" si="49"/>
        <v>95.547945205479451</v>
      </c>
      <c r="X41" s="240" t="str">
        <f t="shared" si="50"/>
        <v>GOOD</v>
      </c>
      <c r="Y41" s="348">
        <f t="shared" si="51"/>
        <v>97.260273972602747</v>
      </c>
      <c r="Z41" s="240" t="str">
        <f t="shared" si="52"/>
        <v>GOOD</v>
      </c>
      <c r="AA41" s="348">
        <f t="shared" si="53"/>
        <v>93.150684931506845</v>
      </c>
      <c r="AB41" s="240" t="str">
        <f t="shared" si="54"/>
        <v>GOOD</v>
      </c>
      <c r="AC41" s="348">
        <f t="shared" si="55"/>
        <v>97.260273972602747</v>
      </c>
      <c r="AD41" s="240" t="str">
        <f t="shared" si="56"/>
        <v>GOOD</v>
      </c>
      <c r="AE41" s="348">
        <f t="shared" si="57"/>
        <v>93.150684931506845</v>
      </c>
      <c r="AF41" s="240" t="str">
        <f t="shared" si="58"/>
        <v>GOOD</v>
      </c>
    </row>
    <row r="42" spans="1:32">
      <c r="A42" s="236">
        <v>4</v>
      </c>
      <c r="B42" s="584" t="s">
        <v>29</v>
      </c>
      <c r="C42" s="584" t="s">
        <v>286</v>
      </c>
      <c r="D42" s="585">
        <v>3</v>
      </c>
      <c r="E42" s="585" t="s">
        <v>220</v>
      </c>
      <c r="F42" s="585" t="s">
        <v>131</v>
      </c>
      <c r="G42" s="248">
        <v>255</v>
      </c>
      <c r="H42" s="247">
        <v>250</v>
      </c>
      <c r="I42" s="249">
        <v>98.039215686274503</v>
      </c>
      <c r="J42" s="247">
        <v>250</v>
      </c>
      <c r="K42" s="249">
        <v>98.039215686274503</v>
      </c>
      <c r="L42" s="247">
        <v>250</v>
      </c>
      <c r="M42" s="249">
        <v>98.039215686274503</v>
      </c>
      <c r="N42" s="247">
        <v>250</v>
      </c>
      <c r="O42" s="249">
        <v>98.039215686274503</v>
      </c>
      <c r="P42" s="247">
        <v>250</v>
      </c>
      <c r="Q42" s="249">
        <v>98.039215686274503</v>
      </c>
      <c r="R42" s="247">
        <v>250</v>
      </c>
      <c r="S42" s="249">
        <v>98.039215686274503</v>
      </c>
      <c r="T42" s="250" t="s">
        <v>221</v>
      </c>
      <c r="U42" s="348">
        <f t="shared" si="47"/>
        <v>98.039215686274503</v>
      </c>
      <c r="V42" s="240" t="str">
        <f t="shared" si="48"/>
        <v>GOOD</v>
      </c>
      <c r="W42" s="348">
        <f t="shared" si="49"/>
        <v>98.039215686274503</v>
      </c>
      <c r="X42" s="240" t="str">
        <f t="shared" si="50"/>
        <v>GOOD</v>
      </c>
      <c r="Y42" s="348">
        <f t="shared" si="51"/>
        <v>98.039215686274503</v>
      </c>
      <c r="Z42" s="240" t="str">
        <f t="shared" si="52"/>
        <v>GOOD</v>
      </c>
      <c r="AA42" s="348">
        <f t="shared" si="53"/>
        <v>98.039215686274503</v>
      </c>
      <c r="AB42" s="240" t="str">
        <f t="shared" si="54"/>
        <v>GOOD</v>
      </c>
      <c r="AC42" s="348">
        <f t="shared" si="55"/>
        <v>98.039215686274503</v>
      </c>
      <c r="AD42" s="240" t="str">
        <f t="shared" si="56"/>
        <v>GOOD</v>
      </c>
      <c r="AE42" s="348">
        <f t="shared" si="57"/>
        <v>98.039215686274503</v>
      </c>
      <c r="AF42" s="240" t="str">
        <f t="shared" si="58"/>
        <v>GOOD</v>
      </c>
    </row>
    <row r="43" spans="1:32">
      <c r="A43" s="236">
        <v>5</v>
      </c>
      <c r="B43" s="584" t="s">
        <v>36</v>
      </c>
      <c r="C43" s="584" t="s">
        <v>85</v>
      </c>
      <c r="D43" s="585">
        <v>2</v>
      </c>
      <c r="E43" s="585" t="s">
        <v>130</v>
      </c>
      <c r="F43" s="585" t="s">
        <v>131</v>
      </c>
      <c r="G43" s="248">
        <v>272</v>
      </c>
      <c r="H43" s="247">
        <v>254</v>
      </c>
      <c r="I43" s="249">
        <v>93.382352941176478</v>
      </c>
      <c r="J43" s="247">
        <v>330</v>
      </c>
      <c r="K43" s="249">
        <v>121.3235294117647</v>
      </c>
      <c r="L43" s="247">
        <v>254</v>
      </c>
      <c r="M43" s="249">
        <v>93.382352941176478</v>
      </c>
      <c r="N43" s="247">
        <v>330</v>
      </c>
      <c r="O43" s="249">
        <v>121.3235294117647</v>
      </c>
      <c r="P43" s="247">
        <v>254</v>
      </c>
      <c r="Q43" s="249">
        <v>93.382352941176478</v>
      </c>
      <c r="R43" s="247">
        <v>330</v>
      </c>
      <c r="S43" s="249">
        <v>121.3235294117647</v>
      </c>
      <c r="T43" s="250" t="s">
        <v>132</v>
      </c>
      <c r="U43" s="348">
        <f t="shared" si="47"/>
        <v>93.382352941176478</v>
      </c>
      <c r="V43" s="240" t="str">
        <f t="shared" si="48"/>
        <v>GOOD</v>
      </c>
      <c r="W43" s="348">
        <f t="shared" si="49"/>
        <v>121.3235294117647</v>
      </c>
      <c r="X43" s="240" t="str">
        <f t="shared" si="50"/>
        <v>GOOD</v>
      </c>
      <c r="Y43" s="348">
        <f t="shared" si="51"/>
        <v>93.382352941176478</v>
      </c>
      <c r="Z43" s="240" t="str">
        <f t="shared" si="52"/>
        <v>GOOD</v>
      </c>
      <c r="AA43" s="348">
        <f t="shared" si="53"/>
        <v>121.3235294117647</v>
      </c>
      <c r="AB43" s="240" t="str">
        <f t="shared" si="54"/>
        <v>GOOD</v>
      </c>
      <c r="AC43" s="348">
        <f t="shared" si="55"/>
        <v>93.382352941176478</v>
      </c>
      <c r="AD43" s="240" t="str">
        <f t="shared" si="56"/>
        <v>GOOD</v>
      </c>
      <c r="AE43" s="348">
        <f t="shared" si="57"/>
        <v>121.3235294117647</v>
      </c>
      <c r="AF43" s="240" t="str">
        <f t="shared" si="58"/>
        <v>GOOD</v>
      </c>
    </row>
    <row r="44" spans="1:32" ht="21" customHeight="1">
      <c r="A44" s="236">
        <v>6</v>
      </c>
      <c r="B44" s="584" t="s">
        <v>36</v>
      </c>
      <c r="C44" s="584" t="s">
        <v>135</v>
      </c>
      <c r="D44" s="585">
        <v>1</v>
      </c>
      <c r="E44" s="585" t="s">
        <v>1297</v>
      </c>
      <c r="F44" s="585" t="s">
        <v>131</v>
      </c>
      <c r="G44" s="248">
        <v>272</v>
      </c>
      <c r="H44" s="247">
        <v>263</v>
      </c>
      <c r="I44" s="249">
        <v>96.691176470588232</v>
      </c>
      <c r="J44" s="247">
        <v>120</v>
      </c>
      <c r="K44" s="249">
        <v>44.117647058823529</v>
      </c>
      <c r="L44" s="247">
        <v>263</v>
      </c>
      <c r="M44" s="249">
        <v>96.691176470588232</v>
      </c>
      <c r="N44" s="247">
        <v>120</v>
      </c>
      <c r="O44" s="249">
        <v>44.117647058823529</v>
      </c>
      <c r="P44" s="247">
        <v>263</v>
      </c>
      <c r="Q44" s="249">
        <v>96.691176470588232</v>
      </c>
      <c r="R44" s="247">
        <v>120</v>
      </c>
      <c r="S44" s="249">
        <v>44.117647058823529</v>
      </c>
      <c r="T44" s="250" t="s">
        <v>1136</v>
      </c>
      <c r="U44" s="348">
        <f t="shared" si="47"/>
        <v>96.691176470588232</v>
      </c>
      <c r="V44" s="240" t="str">
        <f t="shared" si="48"/>
        <v>GOOD</v>
      </c>
      <c r="W44" s="348">
        <f t="shared" si="49"/>
        <v>44.117647058823529</v>
      </c>
      <c r="X44" s="240" t="str">
        <f t="shared" si="50"/>
        <v>GOOD</v>
      </c>
      <c r="Y44" s="348">
        <f t="shared" si="51"/>
        <v>96.691176470588232</v>
      </c>
      <c r="Z44" s="240" t="str">
        <f t="shared" si="52"/>
        <v>GOOD</v>
      </c>
      <c r="AA44" s="348">
        <f t="shared" si="53"/>
        <v>44.117647058823529</v>
      </c>
      <c r="AB44" s="240" t="str">
        <f t="shared" si="54"/>
        <v>GOOD</v>
      </c>
      <c r="AC44" s="348">
        <f t="shared" si="55"/>
        <v>96.691176470588232</v>
      </c>
      <c r="AD44" s="240" t="str">
        <f t="shared" si="56"/>
        <v>GOOD</v>
      </c>
      <c r="AE44" s="348">
        <f t="shared" si="57"/>
        <v>44.117647058823529</v>
      </c>
      <c r="AF44" s="240" t="str">
        <f t="shared" si="58"/>
        <v>GOOD</v>
      </c>
    </row>
    <row r="45" spans="1:32" ht="21" customHeight="1">
      <c r="A45" s="236">
        <v>7</v>
      </c>
      <c r="B45" s="584" t="s">
        <v>36</v>
      </c>
      <c r="C45" s="584" t="s">
        <v>135</v>
      </c>
      <c r="D45" s="585">
        <v>1</v>
      </c>
      <c r="E45" s="585" t="s">
        <v>1309</v>
      </c>
      <c r="F45" s="585" t="s">
        <v>131</v>
      </c>
      <c r="G45" s="248">
        <v>240</v>
      </c>
      <c r="H45" s="247">
        <v>273</v>
      </c>
      <c r="I45" s="249">
        <v>113.75</v>
      </c>
      <c r="J45" s="247">
        <v>273</v>
      </c>
      <c r="K45" s="249">
        <v>113.75</v>
      </c>
      <c r="L45" s="247">
        <v>256</v>
      </c>
      <c r="M45" s="249">
        <v>106.66666666666667</v>
      </c>
      <c r="N45" s="247">
        <v>181</v>
      </c>
      <c r="O45" s="249">
        <v>75.416666666666671</v>
      </c>
      <c r="P45" s="247">
        <v>207</v>
      </c>
      <c r="Q45" s="249">
        <v>86.25</v>
      </c>
      <c r="R45" s="247">
        <v>217</v>
      </c>
      <c r="S45" s="249">
        <v>90.416666666666671</v>
      </c>
      <c r="T45" s="250" t="s">
        <v>1326</v>
      </c>
      <c r="U45" s="348">
        <f t="shared" si="47"/>
        <v>113.75</v>
      </c>
      <c r="V45" s="240" t="str">
        <f t="shared" si="48"/>
        <v>GOOD</v>
      </c>
      <c r="W45" s="348">
        <f t="shared" si="49"/>
        <v>113.75</v>
      </c>
      <c r="X45" s="240" t="str">
        <f t="shared" si="50"/>
        <v>GOOD</v>
      </c>
      <c r="Y45" s="348">
        <f t="shared" si="51"/>
        <v>106.66666666666667</v>
      </c>
      <c r="Z45" s="240" t="str">
        <f t="shared" si="52"/>
        <v>GOOD</v>
      </c>
      <c r="AA45" s="348">
        <f t="shared" si="53"/>
        <v>75.416666666666671</v>
      </c>
      <c r="AB45" s="240" t="str">
        <f t="shared" si="54"/>
        <v>GOOD</v>
      </c>
      <c r="AC45" s="348">
        <f t="shared" si="55"/>
        <v>86.25</v>
      </c>
      <c r="AD45" s="240" t="str">
        <f t="shared" si="56"/>
        <v>GOOD</v>
      </c>
      <c r="AE45" s="348">
        <f t="shared" si="57"/>
        <v>90.416666666666671</v>
      </c>
      <c r="AF45" s="240" t="str">
        <f t="shared" si="58"/>
        <v>GOOD</v>
      </c>
    </row>
    <row r="46" spans="1:32" ht="21" customHeight="1">
      <c r="A46" s="236">
        <v>8</v>
      </c>
      <c r="B46" s="584" t="s">
        <v>38</v>
      </c>
      <c r="C46" s="584" t="s">
        <v>40</v>
      </c>
      <c r="D46" s="585">
        <v>3</v>
      </c>
      <c r="E46" s="585" t="s">
        <v>227</v>
      </c>
      <c r="F46" s="585" t="s">
        <v>131</v>
      </c>
      <c r="G46" s="248">
        <v>300</v>
      </c>
      <c r="H46" s="247">
        <v>294</v>
      </c>
      <c r="I46" s="249">
        <v>98</v>
      </c>
      <c r="J46" s="247">
        <v>228</v>
      </c>
      <c r="K46" s="249">
        <v>76</v>
      </c>
      <c r="L46" s="247">
        <v>294</v>
      </c>
      <c r="M46" s="249">
        <v>98</v>
      </c>
      <c r="N46" s="247">
        <v>228</v>
      </c>
      <c r="O46" s="249">
        <v>76</v>
      </c>
      <c r="P46" s="247">
        <v>294</v>
      </c>
      <c r="Q46" s="249">
        <v>98</v>
      </c>
      <c r="R46" s="247">
        <v>228</v>
      </c>
      <c r="S46" s="249">
        <v>76</v>
      </c>
      <c r="T46" s="250"/>
      <c r="U46" s="348">
        <f t="shared" ref="U46:U55" si="59">H46/G46*100</f>
        <v>98</v>
      </c>
      <c r="V46" s="240" t="str">
        <f t="shared" ref="V46:V55" si="60">IF(I46=U46,"GOOD","NO")</f>
        <v>GOOD</v>
      </c>
      <c r="W46" s="348">
        <f t="shared" ref="W46:W55" si="61">J46/G46*100</f>
        <v>76</v>
      </c>
      <c r="X46" s="240" t="str">
        <f t="shared" ref="X46:X55" si="62">IF(K46=W46,"GOOD","NO")</f>
        <v>GOOD</v>
      </c>
      <c r="Y46" s="348">
        <f t="shared" ref="Y46:Y55" si="63">L46/G46*100</f>
        <v>98</v>
      </c>
      <c r="Z46" s="240" t="str">
        <f t="shared" ref="Z46:Z55" si="64">IF(M46=Y46,"GOOD","NO")</f>
        <v>GOOD</v>
      </c>
      <c r="AA46" s="348">
        <f t="shared" ref="AA46:AA55" si="65">N46/G46*100</f>
        <v>76</v>
      </c>
      <c r="AB46" s="240" t="str">
        <f t="shared" ref="AB46:AB55" si="66">IF(O46=AA46,"GOOD","NO")</f>
        <v>GOOD</v>
      </c>
      <c r="AC46" s="348">
        <f t="shared" ref="AC46:AC55" si="67">P46/G46*100</f>
        <v>98</v>
      </c>
      <c r="AD46" s="240" t="str">
        <f t="shared" ref="AD46:AD55" si="68">IF(Q46=AC46,"GOOD","NO")</f>
        <v>GOOD</v>
      </c>
      <c r="AE46" s="348">
        <f t="shared" ref="AE46:AE55" si="69">R46/G46*100</f>
        <v>76</v>
      </c>
      <c r="AF46" s="240" t="str">
        <f t="shared" ref="AF46:AF55" si="70">IF(S46=AE46,"GOOD","NO")</f>
        <v>GOOD</v>
      </c>
    </row>
    <row r="47" spans="1:32" ht="21" customHeight="1">
      <c r="A47" s="236">
        <v>9</v>
      </c>
      <c r="B47" s="584" t="s">
        <v>89</v>
      </c>
      <c r="C47" s="584" t="s">
        <v>62</v>
      </c>
      <c r="D47" s="585">
        <v>3</v>
      </c>
      <c r="E47" s="585" t="s">
        <v>302</v>
      </c>
      <c r="F47" s="585" t="s">
        <v>131</v>
      </c>
      <c r="G47" s="248">
        <v>285</v>
      </c>
      <c r="H47" s="247">
        <v>217</v>
      </c>
      <c r="I47" s="249">
        <v>76.140350877192986</v>
      </c>
      <c r="J47" s="247">
        <v>257</v>
      </c>
      <c r="K47" s="249">
        <v>90.175438596491233</v>
      </c>
      <c r="L47" s="247">
        <v>217</v>
      </c>
      <c r="M47" s="249">
        <v>76.140350877192986</v>
      </c>
      <c r="N47" s="247">
        <v>257</v>
      </c>
      <c r="O47" s="249">
        <v>90.175438596491233</v>
      </c>
      <c r="P47" s="247">
        <v>217</v>
      </c>
      <c r="Q47" s="249">
        <v>76.140350877192986</v>
      </c>
      <c r="R47" s="247">
        <v>257</v>
      </c>
      <c r="S47" s="249">
        <v>90.175438596491233</v>
      </c>
      <c r="T47" s="250" t="s">
        <v>3566</v>
      </c>
      <c r="U47" s="348">
        <f t="shared" si="59"/>
        <v>76.140350877192986</v>
      </c>
      <c r="V47" s="240" t="str">
        <f t="shared" si="60"/>
        <v>GOOD</v>
      </c>
      <c r="W47" s="348">
        <f t="shared" si="61"/>
        <v>90.175438596491233</v>
      </c>
      <c r="X47" s="240" t="str">
        <f t="shared" si="62"/>
        <v>GOOD</v>
      </c>
      <c r="Y47" s="348">
        <f t="shared" si="63"/>
        <v>76.140350877192986</v>
      </c>
      <c r="Z47" s="240" t="str">
        <f t="shared" si="64"/>
        <v>GOOD</v>
      </c>
      <c r="AA47" s="348">
        <f t="shared" si="65"/>
        <v>90.175438596491233</v>
      </c>
      <c r="AB47" s="240" t="str">
        <f t="shared" si="66"/>
        <v>GOOD</v>
      </c>
      <c r="AC47" s="348">
        <f t="shared" si="67"/>
        <v>76.140350877192986</v>
      </c>
      <c r="AD47" s="240" t="str">
        <f t="shared" si="68"/>
        <v>GOOD</v>
      </c>
      <c r="AE47" s="348">
        <f t="shared" si="69"/>
        <v>90.175438596491233</v>
      </c>
      <c r="AF47" s="240" t="str">
        <f t="shared" si="70"/>
        <v>GOOD</v>
      </c>
    </row>
    <row r="48" spans="1:32" ht="21" customHeight="1">
      <c r="A48" s="236">
        <v>10</v>
      </c>
      <c r="B48" s="584" t="s">
        <v>89</v>
      </c>
      <c r="C48" s="584" t="s">
        <v>91</v>
      </c>
      <c r="D48" s="585">
        <v>1</v>
      </c>
      <c r="E48" s="585" t="s">
        <v>3588</v>
      </c>
      <c r="F48" s="585" t="s">
        <v>131</v>
      </c>
      <c r="G48" s="248">
        <v>198</v>
      </c>
      <c r="H48" s="247">
        <v>205</v>
      </c>
      <c r="I48" s="249">
        <v>103.53535353535352</v>
      </c>
      <c r="J48" s="247">
        <v>205</v>
      </c>
      <c r="K48" s="249">
        <v>103.53535353535352</v>
      </c>
      <c r="L48" s="247">
        <v>207</v>
      </c>
      <c r="M48" s="249">
        <v>104.54545454545455</v>
      </c>
      <c r="N48" s="247">
        <v>206</v>
      </c>
      <c r="O48" s="249">
        <v>104.04040404040404</v>
      </c>
      <c r="P48" s="247">
        <v>209</v>
      </c>
      <c r="Q48" s="249">
        <v>105.55555555555556</v>
      </c>
      <c r="R48" s="247">
        <v>204</v>
      </c>
      <c r="S48" s="249">
        <v>103.03030303030303</v>
      </c>
      <c r="T48" s="250" t="s">
        <v>3599</v>
      </c>
      <c r="U48" s="348">
        <f t="shared" si="59"/>
        <v>103.53535353535352</v>
      </c>
      <c r="V48" s="240" t="str">
        <f t="shared" si="60"/>
        <v>GOOD</v>
      </c>
      <c r="W48" s="348">
        <f t="shared" si="61"/>
        <v>103.53535353535352</v>
      </c>
      <c r="X48" s="240" t="str">
        <f t="shared" si="62"/>
        <v>GOOD</v>
      </c>
      <c r="Y48" s="348">
        <f t="shared" si="63"/>
        <v>104.54545454545455</v>
      </c>
      <c r="Z48" s="240" t="str">
        <f t="shared" si="64"/>
        <v>GOOD</v>
      </c>
      <c r="AA48" s="348">
        <f t="shared" si="65"/>
        <v>104.04040404040404</v>
      </c>
      <c r="AB48" s="240" t="str">
        <f t="shared" si="66"/>
        <v>GOOD</v>
      </c>
      <c r="AC48" s="348">
        <f t="shared" si="67"/>
        <v>105.55555555555556</v>
      </c>
      <c r="AD48" s="240" t="str">
        <f t="shared" si="68"/>
        <v>GOOD</v>
      </c>
      <c r="AE48" s="348">
        <f t="shared" si="69"/>
        <v>103.03030303030303</v>
      </c>
      <c r="AF48" s="240" t="str">
        <f t="shared" si="70"/>
        <v>GOOD</v>
      </c>
    </row>
    <row r="49" spans="1:32" ht="21" customHeight="1">
      <c r="A49" s="236">
        <v>11</v>
      </c>
      <c r="B49" s="584" t="s">
        <v>50</v>
      </c>
      <c r="C49" s="584" t="s">
        <v>272</v>
      </c>
      <c r="D49" s="585">
        <v>1</v>
      </c>
      <c r="E49" s="585" t="s">
        <v>273</v>
      </c>
      <c r="F49" s="585" t="s">
        <v>131</v>
      </c>
      <c r="G49" s="248">
        <v>240</v>
      </c>
      <c r="H49" s="247">
        <v>284</v>
      </c>
      <c r="I49" s="249">
        <v>118.33333333333333</v>
      </c>
      <c r="J49" s="247">
        <v>284</v>
      </c>
      <c r="K49" s="249">
        <v>118.33333333333333</v>
      </c>
      <c r="L49" s="247">
        <v>254</v>
      </c>
      <c r="M49" s="249">
        <v>105.83333333333333</v>
      </c>
      <c r="N49" s="247">
        <v>233</v>
      </c>
      <c r="O49" s="249">
        <v>97.083333333333329</v>
      </c>
      <c r="P49" s="247">
        <v>242</v>
      </c>
      <c r="Q49" s="249">
        <v>100.83333333333333</v>
      </c>
      <c r="R49" s="247">
        <v>228</v>
      </c>
      <c r="S49" s="249">
        <v>95</v>
      </c>
      <c r="T49" s="250" t="s">
        <v>274</v>
      </c>
      <c r="U49" s="348">
        <f t="shared" si="59"/>
        <v>118.33333333333333</v>
      </c>
      <c r="V49" s="240" t="str">
        <f t="shared" si="60"/>
        <v>GOOD</v>
      </c>
      <c r="W49" s="348">
        <f t="shared" si="61"/>
        <v>118.33333333333333</v>
      </c>
      <c r="X49" s="240" t="str">
        <f t="shared" si="62"/>
        <v>GOOD</v>
      </c>
      <c r="Y49" s="348">
        <f t="shared" si="63"/>
        <v>105.83333333333333</v>
      </c>
      <c r="Z49" s="240" t="str">
        <f t="shared" si="64"/>
        <v>GOOD</v>
      </c>
      <c r="AA49" s="348">
        <f t="shared" si="65"/>
        <v>97.083333333333329</v>
      </c>
      <c r="AB49" s="240" t="str">
        <f t="shared" si="66"/>
        <v>GOOD</v>
      </c>
      <c r="AC49" s="348">
        <f t="shared" si="67"/>
        <v>100.83333333333333</v>
      </c>
      <c r="AD49" s="240" t="str">
        <f t="shared" si="68"/>
        <v>GOOD</v>
      </c>
      <c r="AE49" s="348">
        <f t="shared" si="69"/>
        <v>95</v>
      </c>
      <c r="AF49" s="240" t="str">
        <f t="shared" si="70"/>
        <v>GOOD</v>
      </c>
    </row>
    <row r="50" spans="1:32" ht="21" customHeight="1">
      <c r="A50" s="236">
        <v>12</v>
      </c>
      <c r="B50" s="584" t="s">
        <v>50</v>
      </c>
      <c r="C50" s="584" t="s">
        <v>272</v>
      </c>
      <c r="D50" s="585">
        <v>1</v>
      </c>
      <c r="E50" s="585" t="s">
        <v>3614</v>
      </c>
      <c r="F50" s="585" t="s">
        <v>128</v>
      </c>
      <c r="G50" s="248">
        <v>240</v>
      </c>
      <c r="H50" s="247">
        <v>221</v>
      </c>
      <c r="I50" s="249">
        <v>92.083333333333329</v>
      </c>
      <c r="J50" s="247">
        <v>221</v>
      </c>
      <c r="K50" s="249">
        <v>92.083333333333329</v>
      </c>
      <c r="L50" s="247">
        <v>306</v>
      </c>
      <c r="M50" s="249">
        <v>127.49999999999999</v>
      </c>
      <c r="N50" s="247">
        <v>263</v>
      </c>
      <c r="O50" s="249">
        <v>109.58333333333334</v>
      </c>
      <c r="P50" s="247">
        <v>233</v>
      </c>
      <c r="Q50" s="249">
        <v>97.083333333333329</v>
      </c>
      <c r="R50" s="247">
        <v>187</v>
      </c>
      <c r="S50" s="249">
        <v>77.916666666666671</v>
      </c>
      <c r="T50" s="250" t="s">
        <v>3615</v>
      </c>
      <c r="U50" s="348">
        <f t="shared" si="59"/>
        <v>92.083333333333329</v>
      </c>
      <c r="V50" s="240" t="str">
        <f t="shared" si="60"/>
        <v>GOOD</v>
      </c>
      <c r="W50" s="348">
        <f t="shared" si="61"/>
        <v>92.083333333333329</v>
      </c>
      <c r="X50" s="240" t="str">
        <f t="shared" si="62"/>
        <v>GOOD</v>
      </c>
      <c r="Y50" s="348">
        <f t="shared" si="63"/>
        <v>127.49999999999999</v>
      </c>
      <c r="Z50" s="240" t="str">
        <f t="shared" si="64"/>
        <v>GOOD</v>
      </c>
      <c r="AA50" s="348">
        <f t="shared" si="65"/>
        <v>109.58333333333334</v>
      </c>
      <c r="AB50" s="240" t="str">
        <f t="shared" si="66"/>
        <v>GOOD</v>
      </c>
      <c r="AC50" s="348">
        <f t="shared" si="67"/>
        <v>97.083333333333329</v>
      </c>
      <c r="AD50" s="240" t="str">
        <f t="shared" si="68"/>
        <v>GOOD</v>
      </c>
      <c r="AE50" s="348">
        <f t="shared" si="69"/>
        <v>77.916666666666671</v>
      </c>
      <c r="AF50" s="240" t="str">
        <f t="shared" si="70"/>
        <v>GOOD</v>
      </c>
    </row>
    <row r="51" spans="1:32" ht="21" customHeight="1">
      <c r="A51" s="236">
        <v>13</v>
      </c>
      <c r="B51" s="584" t="s">
        <v>50</v>
      </c>
      <c r="C51" s="584" t="s">
        <v>272</v>
      </c>
      <c r="D51" s="585">
        <v>1</v>
      </c>
      <c r="E51" s="585" t="s">
        <v>276</v>
      </c>
      <c r="F51" s="585" t="s">
        <v>131</v>
      </c>
      <c r="G51" s="248">
        <v>240</v>
      </c>
      <c r="H51" s="247">
        <v>254</v>
      </c>
      <c r="I51" s="249">
        <v>105.83333333333333</v>
      </c>
      <c r="J51" s="247">
        <v>254</v>
      </c>
      <c r="K51" s="249">
        <v>105.83333333333333</v>
      </c>
      <c r="L51" s="247">
        <v>274</v>
      </c>
      <c r="M51" s="249">
        <v>114.16666666666666</v>
      </c>
      <c r="N51" s="247">
        <v>277</v>
      </c>
      <c r="O51" s="249">
        <v>115.41666666666666</v>
      </c>
      <c r="P51" s="247">
        <v>270</v>
      </c>
      <c r="Q51" s="249">
        <v>112.5</v>
      </c>
      <c r="R51" s="247">
        <v>270</v>
      </c>
      <c r="S51" s="249">
        <v>112.5</v>
      </c>
      <c r="T51" s="250" t="s">
        <v>277</v>
      </c>
      <c r="U51" s="348">
        <f t="shared" si="59"/>
        <v>105.83333333333333</v>
      </c>
      <c r="V51" s="240" t="str">
        <f t="shared" si="60"/>
        <v>GOOD</v>
      </c>
      <c r="W51" s="348">
        <f t="shared" si="61"/>
        <v>105.83333333333333</v>
      </c>
      <c r="X51" s="240" t="str">
        <f t="shared" si="62"/>
        <v>GOOD</v>
      </c>
      <c r="Y51" s="348">
        <f t="shared" si="63"/>
        <v>114.16666666666666</v>
      </c>
      <c r="Z51" s="240" t="str">
        <f t="shared" si="64"/>
        <v>GOOD</v>
      </c>
      <c r="AA51" s="348">
        <f t="shared" si="65"/>
        <v>115.41666666666666</v>
      </c>
      <c r="AB51" s="240" t="str">
        <f t="shared" si="66"/>
        <v>GOOD</v>
      </c>
      <c r="AC51" s="348">
        <f t="shared" si="67"/>
        <v>112.5</v>
      </c>
      <c r="AD51" s="240" t="str">
        <f t="shared" si="68"/>
        <v>GOOD</v>
      </c>
      <c r="AE51" s="348">
        <f t="shared" si="69"/>
        <v>112.5</v>
      </c>
      <c r="AF51" s="240" t="str">
        <f t="shared" si="70"/>
        <v>GOOD</v>
      </c>
    </row>
    <row r="52" spans="1:32" ht="21" customHeight="1">
      <c r="A52" s="236">
        <v>14</v>
      </c>
      <c r="B52" s="584" t="s">
        <v>50</v>
      </c>
      <c r="C52" s="584" t="s">
        <v>272</v>
      </c>
      <c r="D52" s="585">
        <v>1</v>
      </c>
      <c r="E52" s="585" t="s">
        <v>315</v>
      </c>
      <c r="F52" s="585" t="s">
        <v>131</v>
      </c>
      <c r="G52" s="248">
        <v>240</v>
      </c>
      <c r="H52" s="247">
        <v>231</v>
      </c>
      <c r="I52" s="249">
        <v>96.25</v>
      </c>
      <c r="J52" s="247">
        <v>231</v>
      </c>
      <c r="K52" s="249">
        <v>96.25</v>
      </c>
      <c r="L52" s="247">
        <v>298</v>
      </c>
      <c r="M52" s="249">
        <v>124.16666666666667</v>
      </c>
      <c r="N52" s="247">
        <v>299</v>
      </c>
      <c r="O52" s="249">
        <v>124.58333333333333</v>
      </c>
      <c r="P52" s="247">
        <v>227</v>
      </c>
      <c r="Q52" s="249">
        <v>94.583333333333329</v>
      </c>
      <c r="R52" s="247">
        <v>233</v>
      </c>
      <c r="S52" s="249">
        <v>97.083333333333329</v>
      </c>
      <c r="T52" s="250" t="s">
        <v>316</v>
      </c>
      <c r="U52" s="348">
        <f t="shared" si="59"/>
        <v>96.25</v>
      </c>
      <c r="V52" s="240" t="str">
        <f t="shared" si="60"/>
        <v>GOOD</v>
      </c>
      <c r="W52" s="348">
        <f t="shared" si="61"/>
        <v>96.25</v>
      </c>
      <c r="X52" s="240" t="str">
        <f t="shared" si="62"/>
        <v>GOOD</v>
      </c>
      <c r="Y52" s="348">
        <f t="shared" si="63"/>
        <v>124.16666666666667</v>
      </c>
      <c r="Z52" s="240" t="str">
        <f t="shared" si="64"/>
        <v>GOOD</v>
      </c>
      <c r="AA52" s="348">
        <f t="shared" si="65"/>
        <v>124.58333333333333</v>
      </c>
      <c r="AB52" s="240" t="str">
        <f t="shared" si="66"/>
        <v>GOOD</v>
      </c>
      <c r="AC52" s="348">
        <f t="shared" si="67"/>
        <v>94.583333333333329</v>
      </c>
      <c r="AD52" s="240" t="str">
        <f t="shared" si="68"/>
        <v>GOOD</v>
      </c>
      <c r="AE52" s="348">
        <f t="shared" si="69"/>
        <v>97.083333333333329</v>
      </c>
      <c r="AF52" s="240" t="str">
        <f t="shared" si="70"/>
        <v>GOOD</v>
      </c>
    </row>
    <row r="53" spans="1:32">
      <c r="A53" s="236">
        <v>15</v>
      </c>
      <c r="B53" s="584" t="s">
        <v>50</v>
      </c>
      <c r="C53" s="584" t="s">
        <v>51</v>
      </c>
      <c r="D53" s="585">
        <v>3</v>
      </c>
      <c r="E53" s="585" t="s">
        <v>317</v>
      </c>
      <c r="F53" s="585" t="s">
        <v>131</v>
      </c>
      <c r="G53" s="248">
        <v>240</v>
      </c>
      <c r="H53" s="247">
        <v>226</v>
      </c>
      <c r="I53" s="249">
        <v>94.166666666666671</v>
      </c>
      <c r="J53" s="247">
        <v>226</v>
      </c>
      <c r="K53" s="249">
        <v>94.166666666666671</v>
      </c>
      <c r="L53" s="247">
        <v>234</v>
      </c>
      <c r="M53" s="249">
        <v>97.5</v>
      </c>
      <c r="N53" s="247">
        <v>240</v>
      </c>
      <c r="O53" s="249">
        <v>100</v>
      </c>
      <c r="P53" s="247">
        <v>253</v>
      </c>
      <c r="Q53" s="249">
        <v>105.41666666666667</v>
      </c>
      <c r="R53" s="247">
        <v>250</v>
      </c>
      <c r="S53" s="249">
        <v>104.16666666666667</v>
      </c>
      <c r="T53" s="250" t="s">
        <v>318</v>
      </c>
      <c r="U53" s="348">
        <f t="shared" si="59"/>
        <v>94.166666666666671</v>
      </c>
      <c r="V53" s="240" t="str">
        <f t="shared" si="60"/>
        <v>GOOD</v>
      </c>
      <c r="W53" s="348">
        <f t="shared" si="61"/>
        <v>94.166666666666671</v>
      </c>
      <c r="X53" s="240" t="str">
        <f t="shared" si="62"/>
        <v>GOOD</v>
      </c>
      <c r="Y53" s="348">
        <f t="shared" si="63"/>
        <v>97.5</v>
      </c>
      <c r="Z53" s="240" t="str">
        <f t="shared" si="64"/>
        <v>GOOD</v>
      </c>
      <c r="AA53" s="348">
        <f t="shared" si="65"/>
        <v>100</v>
      </c>
      <c r="AB53" s="240" t="str">
        <f t="shared" si="66"/>
        <v>GOOD</v>
      </c>
      <c r="AC53" s="348">
        <f t="shared" si="67"/>
        <v>105.41666666666667</v>
      </c>
      <c r="AD53" s="240" t="str">
        <f t="shared" si="68"/>
        <v>GOOD</v>
      </c>
      <c r="AE53" s="348">
        <f t="shared" si="69"/>
        <v>104.16666666666667</v>
      </c>
      <c r="AF53" s="240" t="str">
        <f t="shared" si="70"/>
        <v>GOOD</v>
      </c>
    </row>
    <row r="54" spans="1:32">
      <c r="A54" s="236">
        <v>16</v>
      </c>
      <c r="B54" s="584" t="s">
        <v>50</v>
      </c>
      <c r="C54" s="584" t="s">
        <v>57</v>
      </c>
      <c r="D54" s="585">
        <v>1</v>
      </c>
      <c r="E54" s="585" t="s">
        <v>330</v>
      </c>
      <c r="F54" s="585" t="s">
        <v>131</v>
      </c>
      <c r="G54" s="248">
        <v>240</v>
      </c>
      <c r="H54" s="247">
        <v>267</v>
      </c>
      <c r="I54" s="249">
        <v>111.25</v>
      </c>
      <c r="J54" s="247">
        <v>219</v>
      </c>
      <c r="K54" s="249">
        <v>91.25</v>
      </c>
      <c r="L54" s="247">
        <v>267</v>
      </c>
      <c r="M54" s="249">
        <v>111.25</v>
      </c>
      <c r="N54" s="247">
        <v>219</v>
      </c>
      <c r="O54" s="249">
        <v>91.25</v>
      </c>
      <c r="P54" s="247">
        <v>267</v>
      </c>
      <c r="Q54" s="249">
        <v>111.25</v>
      </c>
      <c r="R54" s="247">
        <v>219</v>
      </c>
      <c r="S54" s="249">
        <v>91.25</v>
      </c>
      <c r="T54" s="250" t="s">
        <v>331</v>
      </c>
      <c r="U54" s="348">
        <f t="shared" si="59"/>
        <v>111.25</v>
      </c>
      <c r="V54" s="240" t="str">
        <f t="shared" si="60"/>
        <v>GOOD</v>
      </c>
      <c r="W54" s="348">
        <f t="shared" si="61"/>
        <v>91.25</v>
      </c>
      <c r="X54" s="240" t="str">
        <f t="shared" si="62"/>
        <v>GOOD</v>
      </c>
      <c r="Y54" s="348">
        <f t="shared" si="63"/>
        <v>111.25</v>
      </c>
      <c r="Z54" s="240" t="str">
        <f t="shared" si="64"/>
        <v>GOOD</v>
      </c>
      <c r="AA54" s="348">
        <f t="shared" si="65"/>
        <v>91.25</v>
      </c>
      <c r="AB54" s="240" t="str">
        <f t="shared" si="66"/>
        <v>GOOD</v>
      </c>
      <c r="AC54" s="348">
        <f t="shared" si="67"/>
        <v>111.25</v>
      </c>
      <c r="AD54" s="240" t="str">
        <f t="shared" si="68"/>
        <v>GOOD</v>
      </c>
      <c r="AE54" s="348">
        <f t="shared" si="69"/>
        <v>91.25</v>
      </c>
      <c r="AF54" s="240" t="str">
        <f t="shared" si="70"/>
        <v>GOOD</v>
      </c>
    </row>
    <row r="55" spans="1:32">
      <c r="A55" s="236">
        <v>17</v>
      </c>
      <c r="B55" s="584" t="s">
        <v>50</v>
      </c>
      <c r="C55" s="584" t="s">
        <v>57</v>
      </c>
      <c r="D55" s="585">
        <v>2</v>
      </c>
      <c r="E55" s="585" t="s">
        <v>334</v>
      </c>
      <c r="F55" s="585" t="s">
        <v>131</v>
      </c>
      <c r="G55" s="248">
        <v>240</v>
      </c>
      <c r="H55" s="247">
        <v>270</v>
      </c>
      <c r="I55" s="249">
        <v>112.5</v>
      </c>
      <c r="J55" s="247">
        <v>270</v>
      </c>
      <c r="K55" s="249">
        <v>112.5</v>
      </c>
      <c r="L55" s="247">
        <v>264</v>
      </c>
      <c r="M55" s="249">
        <v>110.00000000000001</v>
      </c>
      <c r="N55" s="247">
        <v>249</v>
      </c>
      <c r="O55" s="249">
        <v>103.75000000000001</v>
      </c>
      <c r="P55" s="247">
        <v>255</v>
      </c>
      <c r="Q55" s="249">
        <v>106.25</v>
      </c>
      <c r="R55" s="247">
        <v>252</v>
      </c>
      <c r="S55" s="249">
        <v>105</v>
      </c>
      <c r="T55" s="250" t="s">
        <v>335</v>
      </c>
      <c r="U55" s="348">
        <f t="shared" si="59"/>
        <v>112.5</v>
      </c>
      <c r="V55" s="240" t="str">
        <f t="shared" si="60"/>
        <v>GOOD</v>
      </c>
      <c r="W55" s="348">
        <f t="shared" si="61"/>
        <v>112.5</v>
      </c>
      <c r="X55" s="240" t="str">
        <f t="shared" si="62"/>
        <v>GOOD</v>
      </c>
      <c r="Y55" s="348">
        <f t="shared" si="63"/>
        <v>110.00000000000001</v>
      </c>
      <c r="Z55" s="240" t="str">
        <f t="shared" si="64"/>
        <v>GOOD</v>
      </c>
      <c r="AA55" s="348">
        <f t="shared" si="65"/>
        <v>103.75000000000001</v>
      </c>
      <c r="AB55" s="240" t="str">
        <f t="shared" si="66"/>
        <v>GOOD</v>
      </c>
      <c r="AC55" s="348">
        <f t="shared" si="67"/>
        <v>106.25</v>
      </c>
      <c r="AD55" s="240" t="str">
        <f t="shared" si="68"/>
        <v>GOOD</v>
      </c>
      <c r="AE55" s="348">
        <f t="shared" si="69"/>
        <v>105</v>
      </c>
      <c r="AF55" s="240" t="str">
        <f t="shared" si="70"/>
        <v>GOOD</v>
      </c>
    </row>
    <row r="60" spans="1:32">
      <c r="E60" s="180"/>
      <c r="G60" s="180"/>
    </row>
  </sheetData>
  <mergeCells count="24">
    <mergeCell ref="E10:E12"/>
    <mergeCell ref="F10:F12"/>
    <mergeCell ref="B2:S2"/>
    <mergeCell ref="B3:S3"/>
    <mergeCell ref="A5:S5"/>
    <mergeCell ref="A6:S6"/>
    <mergeCell ref="A7:S7"/>
    <mergeCell ref="A8:S8"/>
    <mergeCell ref="A13:S13"/>
    <mergeCell ref="A38:S38"/>
    <mergeCell ref="G10:G12"/>
    <mergeCell ref="H10:K10"/>
    <mergeCell ref="L10:O10"/>
    <mergeCell ref="P10:S10"/>
    <mergeCell ref="H11:I11"/>
    <mergeCell ref="J11:K11"/>
    <mergeCell ref="L11:M11"/>
    <mergeCell ref="N11:O11"/>
    <mergeCell ref="P11:Q11"/>
    <mergeCell ref="R11:S11"/>
    <mergeCell ref="A10:A12"/>
    <mergeCell ref="B10:B12"/>
    <mergeCell ref="C10:C12"/>
    <mergeCell ref="D10:D12"/>
  </mergeCells>
  <conditionalFormatting sqref="T35">
    <cfRule type="containsText" dxfId="107" priority="1" operator="containsText" text="RENCANA">
      <formula>NOT(ISERROR(SEARCH("RENCANA",T35)))</formula>
    </cfRule>
  </conditionalFormatting>
  <conditionalFormatting sqref="T39">
    <cfRule type="containsText" dxfId="106" priority="2" operator="containsText" text="RENCANA">
      <formula>NOT(ISERROR(SEARCH("RENCANA",T39)))</formula>
    </cfRule>
  </conditionalFormatting>
  <printOptions horizontalCentered="1"/>
  <pageMargins left="0.59027777777777801" right="0.59027777777777801" top="0.39305555555555599" bottom="0.39305555555555599" header="0.31458333333333299" footer="0.31458333333333299"/>
  <pageSetup paperSize="9" scale="62" fitToHeight="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6" tint="-0.499984740745262"/>
    <pageSetUpPr fitToPage="1"/>
  </sheetPr>
  <dimension ref="A1:O325"/>
  <sheetViews>
    <sheetView view="pageBreakPreview" zoomScaleNormal="100" zoomScaleSheetLayoutView="100" workbookViewId="0">
      <selection activeCell="A4" sqref="A4:A6"/>
    </sheetView>
  </sheetViews>
  <sheetFormatPr baseColWidth="10" defaultColWidth="9.1640625" defaultRowHeight="15"/>
  <cols>
    <col min="1" max="1" width="6.83203125" style="108" customWidth="1"/>
    <col min="2" max="2" width="15" style="173" customWidth="1"/>
    <col min="3" max="3" width="38.5" style="173" customWidth="1"/>
    <col min="4" max="4" width="5.33203125" style="173" customWidth="1"/>
    <col min="5" max="7" width="9.1640625" style="173" customWidth="1"/>
    <col min="8" max="8" width="14" style="173" customWidth="1"/>
    <col min="9" max="9" width="14.33203125" style="173" customWidth="1"/>
    <col min="10" max="10" width="15" style="173" customWidth="1"/>
    <col min="11" max="11" width="10.5" style="108" customWidth="1"/>
    <col min="12" max="12" width="11.1640625" style="108" customWidth="1"/>
    <col min="13" max="16384" width="9.1640625" style="108"/>
  </cols>
  <sheetData>
    <row r="1" spans="1:15" ht="18">
      <c r="A1" s="962" t="s">
        <v>5064</v>
      </c>
      <c r="B1" s="962"/>
      <c r="C1" s="962"/>
      <c r="D1" s="962"/>
      <c r="E1" s="962"/>
      <c r="F1" s="962"/>
      <c r="G1" s="962"/>
      <c r="H1" s="962"/>
      <c r="I1" s="962"/>
      <c r="J1" s="962"/>
      <c r="K1" s="53"/>
      <c r="L1" s="53"/>
      <c r="M1" s="53"/>
      <c r="N1" s="53"/>
      <c r="O1" s="53"/>
    </row>
    <row r="2" spans="1:15" ht="18">
      <c r="A2" s="962" t="s">
        <v>5065</v>
      </c>
      <c r="B2" s="962"/>
      <c r="C2" s="962"/>
      <c r="D2" s="962"/>
      <c r="E2" s="962"/>
      <c r="F2" s="962"/>
      <c r="G2" s="962"/>
      <c r="H2" s="962"/>
      <c r="I2" s="962"/>
      <c r="J2" s="962"/>
    </row>
    <row r="3" spans="1:15" ht="18">
      <c r="A3" s="964">
        <v>44531</v>
      </c>
      <c r="B3" s="964"/>
      <c r="C3" s="964"/>
      <c r="D3" s="964"/>
      <c r="E3" s="964"/>
      <c r="F3" s="964"/>
      <c r="G3" s="964"/>
      <c r="H3" s="964"/>
      <c r="I3" s="964"/>
      <c r="J3" s="964"/>
    </row>
    <row r="4" spans="1:15" ht="13">
      <c r="A4" s="1072" t="s">
        <v>4</v>
      </c>
      <c r="B4" s="1072" t="s">
        <v>5</v>
      </c>
      <c r="C4" s="1072" t="s">
        <v>6</v>
      </c>
      <c r="D4" s="1072" t="s">
        <v>7</v>
      </c>
      <c r="E4" s="1072" t="s">
        <v>8</v>
      </c>
      <c r="F4" s="1072" t="s">
        <v>9</v>
      </c>
      <c r="G4" s="1073" t="s">
        <v>10</v>
      </c>
      <c r="H4" s="1071" t="s">
        <v>5066</v>
      </c>
      <c r="I4" s="1071"/>
      <c r="J4" s="1071"/>
      <c r="L4" s="1071" t="s">
        <v>5066</v>
      </c>
      <c r="M4" s="1071"/>
      <c r="N4" s="1071"/>
    </row>
    <row r="5" spans="1:15" ht="15.75" customHeight="1">
      <c r="A5" s="1072"/>
      <c r="B5" s="1072"/>
      <c r="C5" s="1072"/>
      <c r="D5" s="1072"/>
      <c r="E5" s="1072"/>
      <c r="F5" s="1072"/>
      <c r="G5" s="1073"/>
      <c r="H5" s="1071"/>
      <c r="I5" s="1071"/>
      <c r="J5" s="1071"/>
      <c r="L5" s="1071"/>
      <c r="M5" s="1071"/>
      <c r="N5" s="1071"/>
    </row>
    <row r="6" spans="1:15" ht="13">
      <c r="A6" s="1072"/>
      <c r="B6" s="1072"/>
      <c r="C6" s="1072"/>
      <c r="D6" s="1072"/>
      <c r="E6" s="1072"/>
      <c r="F6" s="144" t="s">
        <v>14</v>
      </c>
      <c r="G6" s="1073"/>
      <c r="H6" s="145" t="s">
        <v>5067</v>
      </c>
      <c r="I6" s="145" t="s">
        <v>5068</v>
      </c>
      <c r="J6" s="145" t="s">
        <v>5069</v>
      </c>
      <c r="L6" s="145" t="s">
        <v>5067</v>
      </c>
      <c r="M6" s="145" t="s">
        <v>5068</v>
      </c>
      <c r="N6" s="145" t="s">
        <v>5069</v>
      </c>
    </row>
    <row r="7" spans="1:15">
      <c r="A7" s="146">
        <v>1</v>
      </c>
      <c r="B7" s="146" t="s">
        <v>20</v>
      </c>
      <c r="C7" s="146" t="s">
        <v>144</v>
      </c>
      <c r="D7" s="146">
        <v>1</v>
      </c>
      <c r="E7" s="146">
        <v>60</v>
      </c>
      <c r="F7" s="146" t="s">
        <v>22</v>
      </c>
      <c r="G7" s="147">
        <v>1732</v>
      </c>
      <c r="H7" s="219">
        <v>20.993888378666668</v>
      </c>
      <c r="I7" s="219">
        <v>20.315043102666667</v>
      </c>
      <c r="J7" s="219">
        <v>20.690414031397356</v>
      </c>
      <c r="K7" s="108" t="str">
        <f>C7&amp;D7</f>
        <v>BDUTR1</v>
      </c>
      <c r="L7" s="108">
        <f>VLOOKUP(K7,[133]Sheet1!$E$8:$V$334,12,FALSE)</f>
        <v>953.21569833333331</v>
      </c>
      <c r="M7" s="108">
        <f>VLOOKUP(K7,[133]Sheet1!$E$8:$V$334,13,FALSE)</f>
        <v>0.55035548402617396</v>
      </c>
      <c r="N7" s="108">
        <f>VLOOKUP(K7,[133]Sheet1!$E$8:$V$334,18,FALSE)</f>
        <v>0</v>
      </c>
    </row>
    <row r="8" spans="1:15">
      <c r="A8" s="146">
        <f>A7+1</f>
        <v>2</v>
      </c>
      <c r="B8" s="146" t="s">
        <v>20</v>
      </c>
      <c r="C8" s="146" t="s">
        <v>144</v>
      </c>
      <c r="D8" s="146">
        <v>3</v>
      </c>
      <c r="E8" s="146">
        <v>60</v>
      </c>
      <c r="F8" s="146" t="s">
        <v>22</v>
      </c>
      <c r="G8" s="147">
        <v>1732</v>
      </c>
      <c r="H8" s="219">
        <v>20.586552000000001</v>
      </c>
      <c r="I8" s="219">
        <v>20.042703999999997</v>
      </c>
      <c r="J8" s="219">
        <v>20.320802537873544</v>
      </c>
      <c r="K8" s="108" t="str">
        <f t="shared" ref="K8:K70" si="0">C8&amp;D8</f>
        <v>BDUTR3</v>
      </c>
      <c r="L8" s="108">
        <f>VLOOKUP(K8,[133]Sheet1!$E$8:$V$334,12,FALSE)</f>
        <v>847.99167900000009</v>
      </c>
      <c r="M8" s="108">
        <f>VLOOKUP(K8,[133]Sheet1!$E$8:$V$334,13,FALSE)</f>
        <v>0.48960258602771367</v>
      </c>
      <c r="N8" s="108">
        <f>VLOOKUP(K8,[133]Sheet1!$E$8:$V$334,18,FALSE)</f>
        <v>0</v>
      </c>
    </row>
    <row r="9" spans="1:15">
      <c r="A9" s="146">
        <f t="shared" ref="A9:A72" si="1">A8+1</f>
        <v>3</v>
      </c>
      <c r="B9" s="146" t="s">
        <v>20</v>
      </c>
      <c r="C9" s="146" t="s">
        <v>144</v>
      </c>
      <c r="D9" s="146">
        <v>4</v>
      </c>
      <c r="E9" s="146">
        <v>60</v>
      </c>
      <c r="F9" s="146" t="s">
        <v>22</v>
      </c>
      <c r="G9" s="147">
        <v>1732</v>
      </c>
      <c r="H9" s="219">
        <v>20.959935405333333</v>
      </c>
      <c r="I9" s="219">
        <v>20.141780173333334</v>
      </c>
      <c r="J9" s="219">
        <v>20.606964991869273</v>
      </c>
      <c r="K9" s="108" t="str">
        <f t="shared" si="0"/>
        <v>BDUTR4</v>
      </c>
      <c r="L9" s="108">
        <f>VLOOKUP(K9,[133]Sheet1!$E$8:$V$334,12,FALSE)</f>
        <v>1006.482951</v>
      </c>
      <c r="M9" s="108">
        <f>VLOOKUP(K9,[133]Sheet1!$E$8:$V$334,13,FALSE)</f>
        <v>0.58111024884526552</v>
      </c>
      <c r="N9" s="108">
        <f>VLOOKUP(K9,[133]Sheet1!$E$8:$V$334,18,FALSE)</f>
        <v>0</v>
      </c>
    </row>
    <row r="10" spans="1:15">
      <c r="A10" s="146">
        <f t="shared" si="1"/>
        <v>4</v>
      </c>
      <c r="B10" s="146" t="s">
        <v>20</v>
      </c>
      <c r="C10" s="146" t="s">
        <v>144</v>
      </c>
      <c r="D10" s="146">
        <v>5</v>
      </c>
      <c r="E10" s="146">
        <v>60</v>
      </c>
      <c r="F10" s="146" t="s">
        <v>22</v>
      </c>
      <c r="G10" s="147">
        <v>1731</v>
      </c>
      <c r="H10" s="219">
        <v>20.847088677333335</v>
      </c>
      <c r="I10" s="219">
        <v>20.289611569333335</v>
      </c>
      <c r="J10" s="219">
        <v>20.576992506122604</v>
      </c>
      <c r="K10" s="108" t="str">
        <f t="shared" si="0"/>
        <v>BDUTR5</v>
      </c>
      <c r="L10" s="108">
        <f>VLOOKUP(K10,[133]Sheet1!$E$8:$V$334,12,FALSE)</f>
        <v>702.91432699999996</v>
      </c>
      <c r="M10" s="108">
        <f>VLOOKUP(K10,[133]Sheet1!$E$8:$V$334,13,FALSE)</f>
        <v>0.40607413460427494</v>
      </c>
      <c r="N10" s="108">
        <f>VLOOKUP(K10,[133]Sheet1!$E$8:$V$334,18,FALSE)</f>
        <v>0</v>
      </c>
    </row>
    <row r="11" spans="1:15" ht="14.25" customHeight="1">
      <c r="A11" s="146">
        <f t="shared" si="1"/>
        <v>5</v>
      </c>
      <c r="B11" s="146" t="s">
        <v>20</v>
      </c>
      <c r="C11" s="146" t="s">
        <v>68</v>
      </c>
      <c r="D11" s="146">
        <v>1</v>
      </c>
      <c r="E11" s="146">
        <v>60</v>
      </c>
      <c r="F11" s="146" t="s">
        <v>22</v>
      </c>
      <c r="G11" s="147">
        <v>1732</v>
      </c>
      <c r="H11" s="219">
        <v>20.902163390666665</v>
      </c>
      <c r="I11" s="219">
        <v>20.231135208000001</v>
      </c>
      <c r="J11" s="219">
        <v>20.582733618035682</v>
      </c>
      <c r="K11" s="108" t="str">
        <f t="shared" si="0"/>
        <v>BRAGA1</v>
      </c>
      <c r="L11" s="108">
        <f>VLOOKUP(K11,[133]Sheet1!$E$8:$V$334,12,FALSE)</f>
        <v>835.26755766666668</v>
      </c>
      <c r="M11" s="108">
        <f>VLOOKUP(K11,[133]Sheet1!$E$8:$V$334,13,FALSE)</f>
        <v>0.48225609565050037</v>
      </c>
      <c r="N11" s="108">
        <f>VLOOKUP(K11,[133]Sheet1!$E$8:$V$334,18,FALSE)</f>
        <v>0</v>
      </c>
    </row>
    <row r="12" spans="1:15">
      <c r="A12" s="146">
        <f t="shared" si="1"/>
        <v>6</v>
      </c>
      <c r="B12" s="146" t="s">
        <v>20</v>
      </c>
      <c r="C12" s="146" t="s">
        <v>68</v>
      </c>
      <c r="D12" s="148">
        <v>2</v>
      </c>
      <c r="E12" s="146">
        <v>60</v>
      </c>
      <c r="F12" s="146" t="s">
        <v>22</v>
      </c>
      <c r="G12" s="147">
        <v>1732</v>
      </c>
      <c r="H12" s="219">
        <v>20.920355164</v>
      </c>
      <c r="I12" s="219">
        <v>20.236406838666667</v>
      </c>
      <c r="J12" s="219">
        <v>20.602694311815618</v>
      </c>
      <c r="K12" s="108" t="str">
        <f t="shared" si="0"/>
        <v>BRAGA2</v>
      </c>
      <c r="L12" s="108">
        <f>VLOOKUP(K12,[133]Sheet1!$E$8:$V$334,12,FALSE)</f>
        <v>537.25354000000004</v>
      </c>
      <c r="M12" s="108">
        <f>VLOOKUP(K12,[133]Sheet1!$E$8:$V$334,13,FALSE)</f>
        <v>0.31019257505773673</v>
      </c>
      <c r="N12" s="108">
        <f>VLOOKUP(K12,[133]Sheet1!$E$8:$V$334,18,FALSE)</f>
        <v>0</v>
      </c>
    </row>
    <row r="13" spans="1:15">
      <c r="A13" s="146">
        <f t="shared" si="1"/>
        <v>7</v>
      </c>
      <c r="B13" s="146" t="s">
        <v>20</v>
      </c>
      <c r="C13" s="146" t="s">
        <v>21</v>
      </c>
      <c r="D13" s="146">
        <v>6</v>
      </c>
      <c r="E13" s="146">
        <v>60</v>
      </c>
      <c r="F13" s="146" t="s">
        <v>22</v>
      </c>
      <c r="G13" s="147">
        <v>1732</v>
      </c>
      <c r="H13" s="219">
        <v>20.993125144</v>
      </c>
      <c r="I13" s="219">
        <v>20.128106033333331</v>
      </c>
      <c r="J13" s="219">
        <v>20.635078246451769</v>
      </c>
      <c r="K13" s="108" t="str">
        <f t="shared" si="0"/>
        <v>CGRLG6</v>
      </c>
      <c r="L13" s="108">
        <f>VLOOKUP(K13,[133]Sheet1!$E$8:$V$334,12,FALSE)</f>
        <v>933.86128733333328</v>
      </c>
      <c r="M13" s="108">
        <f>VLOOKUP(K13,[133]Sheet1!$E$8:$V$334,13,FALSE)</f>
        <v>0.5391808818321786</v>
      </c>
      <c r="N13" s="108">
        <f>VLOOKUP(K13,[133]Sheet1!$E$8:$V$334,18,FALSE)</f>
        <v>0</v>
      </c>
    </row>
    <row r="14" spans="1:15">
      <c r="A14" s="146">
        <f t="shared" si="1"/>
        <v>8</v>
      </c>
      <c r="B14" s="146" t="s">
        <v>20</v>
      </c>
      <c r="C14" s="146" t="s">
        <v>21</v>
      </c>
      <c r="D14" s="146">
        <v>7</v>
      </c>
      <c r="E14" s="146">
        <v>60</v>
      </c>
      <c r="F14" s="146" t="s">
        <v>22</v>
      </c>
      <c r="G14" s="147">
        <v>1732</v>
      </c>
      <c r="H14" s="219">
        <v>20.990888554666668</v>
      </c>
      <c r="I14" s="219">
        <v>20.195964638666666</v>
      </c>
      <c r="J14" s="219">
        <v>20.613475680240182</v>
      </c>
      <c r="K14" s="108" t="str">
        <f t="shared" si="0"/>
        <v>CGRLG7</v>
      </c>
      <c r="L14" s="108">
        <f>VLOOKUP(K14,[133]Sheet1!$E$8:$V$334,12,FALSE)</f>
        <v>1226.397868</v>
      </c>
      <c r="M14" s="108">
        <f>VLOOKUP(K14,[133]Sheet1!$E$8:$V$334,13,FALSE)</f>
        <v>0.70808190993071596</v>
      </c>
      <c r="N14" s="108">
        <f>VLOOKUP(K14,[133]Sheet1!$E$8:$V$334,18,FALSE)</f>
        <v>0</v>
      </c>
    </row>
    <row r="15" spans="1:15">
      <c r="A15" s="146">
        <f t="shared" si="1"/>
        <v>9</v>
      </c>
      <c r="B15" s="146" t="s">
        <v>20</v>
      </c>
      <c r="C15" s="146" t="s">
        <v>21</v>
      </c>
      <c r="D15" s="146">
        <v>9</v>
      </c>
      <c r="E15" s="146">
        <v>60</v>
      </c>
      <c r="F15" s="146" t="s">
        <v>22</v>
      </c>
      <c r="G15" s="147">
        <v>1732</v>
      </c>
      <c r="H15" s="219">
        <v>20.774013865333334</v>
      </c>
      <c r="I15" s="219">
        <v>20.206786174666668</v>
      </c>
      <c r="J15" s="219">
        <v>20.504056123849868</v>
      </c>
      <c r="K15" s="108" t="str">
        <f t="shared" si="0"/>
        <v>CGRLG9</v>
      </c>
      <c r="L15" s="108">
        <f>VLOOKUP(K15,[133]Sheet1!$E$8:$V$334,12,FALSE)</f>
        <v>955.33296699999994</v>
      </c>
      <c r="M15" s="108">
        <f>VLOOKUP(K15,[133]Sheet1!$E$8:$V$334,13,FALSE)</f>
        <v>0.55157792551963047</v>
      </c>
      <c r="N15" s="108">
        <f>VLOOKUP(K15,[133]Sheet1!$E$8:$V$334,18,FALSE)</f>
        <v>0</v>
      </c>
    </row>
    <row r="16" spans="1:15">
      <c r="A16" s="146">
        <f t="shared" si="1"/>
        <v>10</v>
      </c>
      <c r="B16" s="146" t="s">
        <v>20</v>
      </c>
      <c r="C16" s="146" t="s">
        <v>21</v>
      </c>
      <c r="D16" s="146">
        <v>10</v>
      </c>
      <c r="E16" s="146">
        <v>60</v>
      </c>
      <c r="F16" s="146" t="s">
        <v>22</v>
      </c>
      <c r="G16" s="147">
        <v>1732</v>
      </c>
      <c r="H16" s="219">
        <v>20.998360980000001</v>
      </c>
      <c r="I16" s="219">
        <v>19.825122654666668</v>
      </c>
      <c r="J16" s="219">
        <v>20.598401722935382</v>
      </c>
      <c r="K16" s="108" t="str">
        <f t="shared" si="0"/>
        <v>CGRLG10</v>
      </c>
      <c r="L16" s="108">
        <f>VLOOKUP(K16,[133]Sheet1!$E$8:$V$334,12,FALSE)</f>
        <v>1175.6896563333332</v>
      </c>
      <c r="M16" s="108">
        <f>VLOOKUP(K16,[133]Sheet1!$E$8:$V$334,13,FALSE)</f>
        <v>0.67880465146266356</v>
      </c>
      <c r="N16" s="108">
        <f>VLOOKUP(K16,[133]Sheet1!$E$8:$V$334,18,FALSE)</f>
        <v>0</v>
      </c>
    </row>
    <row r="17" spans="1:14">
      <c r="A17" s="146">
        <f t="shared" si="1"/>
        <v>11</v>
      </c>
      <c r="B17" s="146" t="s">
        <v>20</v>
      </c>
      <c r="C17" s="146" t="s">
        <v>69</v>
      </c>
      <c r="D17" s="146">
        <v>1</v>
      </c>
      <c r="E17" s="146">
        <v>60</v>
      </c>
      <c r="F17" s="146" t="s">
        <v>22</v>
      </c>
      <c r="G17" s="147">
        <v>1732</v>
      </c>
      <c r="H17" s="219">
        <v>20.89612679333333</v>
      </c>
      <c r="I17" s="219">
        <v>19.19898906666667</v>
      </c>
      <c r="J17" s="219">
        <v>20.119565936921031</v>
      </c>
      <c r="K17" s="108" t="str">
        <f t="shared" si="0"/>
        <v>DGPKR1</v>
      </c>
      <c r="L17" s="108">
        <f>VLOOKUP(K17,[133]Sheet1!$E$8:$V$334,12,FALSE)</f>
        <v>412.08661933333332</v>
      </c>
      <c r="M17" s="108">
        <f>VLOOKUP(K17,[133]Sheet1!$E$8:$V$334,13,FALSE)</f>
        <v>0.23792529984603542</v>
      </c>
      <c r="N17" s="108">
        <f>VLOOKUP(K17,[133]Sheet1!$E$8:$V$334,18,FALSE)</f>
        <v>131</v>
      </c>
    </row>
    <row r="18" spans="1:14">
      <c r="A18" s="146">
        <f t="shared" si="1"/>
        <v>12</v>
      </c>
      <c r="B18" s="146" t="s">
        <v>20</v>
      </c>
      <c r="C18" s="146" t="s">
        <v>69</v>
      </c>
      <c r="D18" s="146">
        <v>2</v>
      </c>
      <c r="E18" s="146">
        <v>60</v>
      </c>
      <c r="F18" s="146" t="s">
        <v>22</v>
      </c>
      <c r="G18" s="147">
        <v>1732</v>
      </c>
      <c r="H18" s="219">
        <v>20.848053401333331</v>
      </c>
      <c r="I18" s="219">
        <v>20.191987966666666</v>
      </c>
      <c r="J18" s="219">
        <v>20.551405219287464</v>
      </c>
      <c r="K18" s="108" t="str">
        <f t="shared" si="0"/>
        <v>DGPKR2</v>
      </c>
      <c r="L18" s="108">
        <f>VLOOKUP(K18,[133]Sheet1!$E$8:$V$334,12,FALSE)</f>
        <v>653.6834306666666</v>
      </c>
      <c r="M18" s="108">
        <f>VLOOKUP(K18,[133]Sheet1!$E$8:$V$334,13,FALSE)</f>
        <v>0.37741537567359501</v>
      </c>
      <c r="N18" s="108">
        <f>VLOOKUP(K18,[133]Sheet1!$E$8:$V$334,18,FALSE)</f>
        <v>0</v>
      </c>
    </row>
    <row r="19" spans="1:14">
      <c r="A19" s="146">
        <f t="shared" si="1"/>
        <v>13</v>
      </c>
      <c r="B19" s="146" t="s">
        <v>20</v>
      </c>
      <c r="C19" s="146" t="s">
        <v>71</v>
      </c>
      <c r="D19" s="146">
        <v>2</v>
      </c>
      <c r="E19" s="146">
        <v>60</v>
      </c>
      <c r="F19" s="146" t="s">
        <v>22</v>
      </c>
      <c r="G19" s="147">
        <v>1732</v>
      </c>
      <c r="H19" s="150">
        <v>20.730358805333331</v>
      </c>
      <c r="I19" s="150">
        <v>20.053664673333333</v>
      </c>
      <c r="J19" s="150">
        <v>20.436853861060019</v>
      </c>
      <c r="K19" s="108" t="str">
        <f t="shared" si="0"/>
        <v>GDBGE2</v>
      </c>
      <c r="L19" s="108">
        <f>VLOOKUP(K19,[133]Sheet1!$E$8:$V$334,12,FALSE)</f>
        <v>454.87263000000002</v>
      </c>
      <c r="M19" s="108">
        <f>VLOOKUP(K19,[133]Sheet1!$E$8:$V$334,13,FALSE)</f>
        <v>0.26262853926096996</v>
      </c>
      <c r="N19" s="108">
        <f>VLOOKUP(K19,[133]Sheet1!$E$8:$V$334,18,FALSE)</f>
        <v>0</v>
      </c>
    </row>
    <row r="20" spans="1:14">
      <c r="A20" s="146">
        <f t="shared" si="1"/>
        <v>14</v>
      </c>
      <c r="B20" s="146" t="s">
        <v>20</v>
      </c>
      <c r="C20" s="146" t="s">
        <v>71</v>
      </c>
      <c r="D20" s="146">
        <v>1</v>
      </c>
      <c r="E20" s="146">
        <v>60</v>
      </c>
      <c r="F20" s="146" t="s">
        <v>22</v>
      </c>
      <c r="G20" s="147">
        <v>1732</v>
      </c>
      <c r="H20" s="219">
        <v>20.712853481333333</v>
      </c>
      <c r="I20" s="219">
        <v>20.081054521333332</v>
      </c>
      <c r="J20" s="219">
        <v>20.432565934176527</v>
      </c>
      <c r="K20" s="108" t="str">
        <f t="shared" si="0"/>
        <v>GDBGE1</v>
      </c>
      <c r="L20" s="108">
        <f>VLOOKUP(K20,[133]Sheet1!$E$8:$V$334,12,FALSE)</f>
        <v>390.75228866666674</v>
      </c>
      <c r="M20" s="108">
        <f>VLOOKUP(K20,[133]Sheet1!$E$8:$V$334,13,FALSE)</f>
        <v>0.22560755696689766</v>
      </c>
      <c r="N20" s="108">
        <f>VLOOKUP(K20,[133]Sheet1!$E$8:$V$334,18,FALSE)</f>
        <v>0</v>
      </c>
    </row>
    <row r="21" spans="1:14">
      <c r="A21" s="146">
        <f t="shared" si="1"/>
        <v>15</v>
      </c>
      <c r="B21" s="146" t="s">
        <v>20</v>
      </c>
      <c r="C21" s="146" t="s">
        <v>405</v>
      </c>
      <c r="D21" s="146">
        <v>1</v>
      </c>
      <c r="E21" s="146">
        <v>60</v>
      </c>
      <c r="F21" s="146" t="s">
        <v>22</v>
      </c>
      <c r="G21" s="147">
        <v>1732</v>
      </c>
      <c r="H21" s="219">
        <v>20.868701728000001</v>
      </c>
      <c r="I21" s="219">
        <v>20.136340538666662</v>
      </c>
      <c r="J21" s="219">
        <v>20.529839718179307</v>
      </c>
      <c r="K21" s="108" t="str">
        <f t="shared" si="0"/>
        <v>KRCDG1</v>
      </c>
      <c r="L21" s="108">
        <f>VLOOKUP(K21,[133]Sheet1!$E$8:$V$334,12,FALSE)</f>
        <v>1334.7342529999999</v>
      </c>
      <c r="M21" s="108">
        <f>VLOOKUP(K21,[133]Sheet1!$E$8:$V$334,13,FALSE)</f>
        <v>0.77063178579676661</v>
      </c>
      <c r="N21" s="108">
        <f>VLOOKUP(K21,[133]Sheet1!$E$8:$V$334,18,FALSE)</f>
        <v>0</v>
      </c>
    </row>
    <row r="22" spans="1:14">
      <c r="A22" s="146">
        <f t="shared" si="1"/>
        <v>16</v>
      </c>
      <c r="B22" s="146" t="s">
        <v>20</v>
      </c>
      <c r="C22" s="146" t="s">
        <v>405</v>
      </c>
      <c r="D22" s="146">
        <v>2</v>
      </c>
      <c r="E22" s="146">
        <v>60</v>
      </c>
      <c r="F22" s="146" t="s">
        <v>22</v>
      </c>
      <c r="G22" s="147">
        <v>1732</v>
      </c>
      <c r="H22" s="219">
        <v>20.736738915999997</v>
      </c>
      <c r="I22" s="219">
        <v>19.465349882666668</v>
      </c>
      <c r="J22" s="219">
        <v>20.429361755841576</v>
      </c>
      <c r="K22" s="108" t="str">
        <f t="shared" si="0"/>
        <v>KRCDG2</v>
      </c>
      <c r="L22" s="108">
        <f>VLOOKUP(K22,[133]Sheet1!$E$8:$V$334,12,FALSE)</f>
        <v>1163.4158530000002</v>
      </c>
      <c r="M22" s="108">
        <f>VLOOKUP(K22,[133]Sheet1!$E$8:$V$334,13,FALSE)</f>
        <v>0.67171815993071604</v>
      </c>
      <c r="N22" s="108">
        <f>VLOOKUP(K22,[133]Sheet1!$E$8:$V$334,18,FALSE)</f>
        <v>26</v>
      </c>
    </row>
    <row r="23" spans="1:14">
      <c r="A23" s="146">
        <f t="shared" si="1"/>
        <v>17</v>
      </c>
      <c r="B23" s="146" t="s">
        <v>20</v>
      </c>
      <c r="C23" s="146" t="s">
        <v>405</v>
      </c>
      <c r="D23" s="146">
        <v>3</v>
      </c>
      <c r="E23" s="146">
        <v>60</v>
      </c>
      <c r="F23" s="146" t="s">
        <v>22</v>
      </c>
      <c r="G23" s="147">
        <v>1732</v>
      </c>
      <c r="H23" s="219">
        <v>20.861653642666667</v>
      </c>
      <c r="I23" s="219">
        <v>20.256246898666667</v>
      </c>
      <c r="J23" s="219">
        <v>20.593336085123035</v>
      </c>
      <c r="K23" s="108" t="str">
        <f t="shared" si="0"/>
        <v>KRCDG3</v>
      </c>
      <c r="L23" s="108">
        <f>VLOOKUP(K23,[133]Sheet1!$E$8:$V$334,12,FALSE)</f>
        <v>1062.4062906666666</v>
      </c>
      <c r="M23" s="108">
        <f>VLOOKUP(K23,[133]Sheet1!$E$8:$V$334,13,FALSE)</f>
        <v>0.61339855119322551</v>
      </c>
      <c r="N23" s="108">
        <f>VLOOKUP(K23,[133]Sheet1!$E$8:$V$334,18,FALSE)</f>
        <v>0</v>
      </c>
    </row>
    <row r="24" spans="1:14">
      <c r="A24" s="146">
        <f t="shared" si="1"/>
        <v>18</v>
      </c>
      <c r="B24" s="146" t="s">
        <v>20</v>
      </c>
      <c r="C24" s="146" t="s">
        <v>415</v>
      </c>
      <c r="D24" s="146"/>
      <c r="E24" s="146">
        <v>30</v>
      </c>
      <c r="F24" s="146">
        <v>150</v>
      </c>
      <c r="G24" s="147">
        <v>866</v>
      </c>
      <c r="H24" s="219">
        <v>155.13681207866665</v>
      </c>
      <c r="I24" s="219">
        <v>144.49098170533333</v>
      </c>
      <c r="J24" s="219">
        <v>150.08209645167773</v>
      </c>
      <c r="K24" s="108" t="str">
        <f t="shared" si="0"/>
        <v>PT. PANASIA INDOSYNTEC</v>
      </c>
      <c r="L24" s="108">
        <f>VLOOKUP(K24,[133]Sheet1!$E$8:$V$334,12,FALSE)</f>
        <v>0</v>
      </c>
      <c r="M24" s="108">
        <f>VLOOKUP(K24,[133]Sheet1!$E$8:$V$334,13,FALSE)</f>
        <v>0</v>
      </c>
      <c r="N24" s="108">
        <f>VLOOKUP(K24,[133]Sheet1!$E$8:$V$334,18,FALSE)</f>
        <v>0</v>
      </c>
    </row>
    <row r="25" spans="1:14">
      <c r="A25" s="146">
        <f t="shared" si="1"/>
        <v>19</v>
      </c>
      <c r="B25" s="146" t="s">
        <v>20</v>
      </c>
      <c r="C25" s="149" t="s">
        <v>70</v>
      </c>
      <c r="D25" s="149">
        <v>3</v>
      </c>
      <c r="E25" s="149">
        <v>60</v>
      </c>
      <c r="F25" s="149" t="s">
        <v>22</v>
      </c>
      <c r="G25" s="149">
        <v>1732</v>
      </c>
      <c r="H25" s="150">
        <v>20.889702227999997</v>
      </c>
      <c r="I25" s="150">
        <v>20.308426285333336</v>
      </c>
      <c r="J25" s="150">
        <v>20.617661967750745</v>
      </c>
      <c r="K25" s="108" t="str">
        <f t="shared" si="0"/>
        <v>UBRNG3</v>
      </c>
      <c r="L25" s="108">
        <f>VLOOKUP(K25,[133]Sheet1!$E$8:$V$334,12,FALSE)</f>
        <v>974.83563233333336</v>
      </c>
      <c r="M25" s="108">
        <f>VLOOKUP(K25,[133]Sheet1!$E$8:$V$334,13,FALSE)</f>
        <v>0.56283812490377216</v>
      </c>
      <c r="N25" s="108">
        <f>VLOOKUP(K25,[133]Sheet1!$E$8:$V$334,18,FALSE)</f>
        <v>0</v>
      </c>
    </row>
    <row r="26" spans="1:14">
      <c r="A26" s="146">
        <f t="shared" si="1"/>
        <v>20</v>
      </c>
      <c r="B26" s="146" t="s">
        <v>20</v>
      </c>
      <c r="C26" s="146" t="s">
        <v>70</v>
      </c>
      <c r="D26" s="146">
        <v>4</v>
      </c>
      <c r="E26" s="146">
        <v>60</v>
      </c>
      <c r="F26" s="146" t="s">
        <v>22</v>
      </c>
      <c r="G26" s="147">
        <v>1732</v>
      </c>
      <c r="H26" s="219">
        <v>20.910252985333333</v>
      </c>
      <c r="I26" s="219">
        <v>20.309305563999999</v>
      </c>
      <c r="J26" s="219">
        <v>20.630076690991867</v>
      </c>
      <c r="K26" s="108" t="str">
        <f t="shared" si="0"/>
        <v>UBRNG4</v>
      </c>
      <c r="L26" s="108">
        <f>VLOOKUP(K26,[133]Sheet1!$E$8:$V$334,12,FALSE)</f>
        <v>1185.5509436666666</v>
      </c>
      <c r="M26" s="108">
        <f>VLOOKUP(K26,[133]Sheet1!$E$8:$V$334,13,FALSE)</f>
        <v>0.68449823537336407</v>
      </c>
      <c r="N26" s="108">
        <f>VLOOKUP(K26,[133]Sheet1!$E$8:$V$334,18,FALSE)</f>
        <v>0</v>
      </c>
    </row>
    <row r="27" spans="1:14">
      <c r="A27" s="146">
        <f t="shared" si="1"/>
        <v>21</v>
      </c>
      <c r="B27" s="146" t="s">
        <v>20</v>
      </c>
      <c r="C27" s="146" t="s">
        <v>70</v>
      </c>
      <c r="D27" s="146">
        <v>5</v>
      </c>
      <c r="E27" s="146">
        <v>60</v>
      </c>
      <c r="F27" s="146" t="s">
        <v>22</v>
      </c>
      <c r="G27" s="147">
        <v>1732</v>
      </c>
      <c r="H27" s="219">
        <v>20.974683962666667</v>
      </c>
      <c r="I27" s="219">
        <v>20.319481641333336</v>
      </c>
      <c r="J27" s="219">
        <v>20.681181451453181</v>
      </c>
      <c r="K27" s="108" t="str">
        <f t="shared" si="0"/>
        <v>UBRNG5</v>
      </c>
      <c r="L27" s="108">
        <f>VLOOKUP(K27,[133]Sheet1!$E$8:$V$334,12,FALSE)</f>
        <v>925.91428633333328</v>
      </c>
      <c r="M27" s="108">
        <f>VLOOKUP(K27,[133]Sheet1!$E$8:$V$334,13,FALSE)</f>
        <v>0.53459254407236334</v>
      </c>
      <c r="N27" s="108">
        <f>VLOOKUP(K27,[133]Sheet1!$E$8:$V$334,18,FALSE)</f>
        <v>0</v>
      </c>
    </row>
    <row r="28" spans="1:14">
      <c r="A28" s="146">
        <f t="shared" si="1"/>
        <v>22</v>
      </c>
      <c r="B28" s="146" t="s">
        <v>20</v>
      </c>
      <c r="C28" s="146" t="s">
        <v>70</v>
      </c>
      <c r="D28" s="146">
        <v>6</v>
      </c>
      <c r="E28" s="146">
        <v>60</v>
      </c>
      <c r="F28" s="146" t="s">
        <v>22</v>
      </c>
      <c r="G28" s="147">
        <v>1732</v>
      </c>
      <c r="H28" s="219">
        <v>20.863284032000003</v>
      </c>
      <c r="I28" s="219">
        <v>20.233713001333332</v>
      </c>
      <c r="J28" s="219">
        <v>20.573990647733183</v>
      </c>
      <c r="K28" s="108" t="str">
        <f t="shared" si="0"/>
        <v>UBRNG6</v>
      </c>
      <c r="L28" s="108">
        <f>VLOOKUP(K28,[133]Sheet1!$E$8:$V$334,12,FALSE)</f>
        <v>402.40000400000002</v>
      </c>
      <c r="M28" s="108">
        <f>VLOOKUP(K28,[133]Sheet1!$E$8:$V$334,13,FALSE)</f>
        <v>0.23233256581986145</v>
      </c>
      <c r="N28" s="108">
        <f>VLOOKUP(K28,[133]Sheet1!$E$8:$V$334,18,FALSE)</f>
        <v>0</v>
      </c>
    </row>
    <row r="29" spans="1:14">
      <c r="A29" s="146">
        <f t="shared" si="1"/>
        <v>23</v>
      </c>
      <c r="B29" s="171" t="s">
        <v>20</v>
      </c>
      <c r="C29" s="171" t="s">
        <v>70</v>
      </c>
      <c r="D29" s="171">
        <v>7</v>
      </c>
      <c r="E29" s="171">
        <v>60</v>
      </c>
      <c r="F29" s="171" t="s">
        <v>22</v>
      </c>
      <c r="G29" s="171">
        <v>1732</v>
      </c>
      <c r="H29" s="172">
        <v>20.999666330666667</v>
      </c>
      <c r="I29" s="172">
        <v>19.860482589333333</v>
      </c>
      <c r="J29" s="172">
        <v>20.523222020246614</v>
      </c>
      <c r="K29" s="108" t="str">
        <f t="shared" si="0"/>
        <v>UBRNG7</v>
      </c>
      <c r="L29" s="108">
        <f>VLOOKUP(K29,[133]Sheet1!$E$8:$V$334,12,FALSE)</f>
        <v>201.68063366666669</v>
      </c>
      <c r="M29" s="108">
        <f>VLOOKUP(K29,[133]Sheet1!$E$8:$V$334,13,FALSE)</f>
        <v>0.11644378387220941</v>
      </c>
      <c r="N29" s="108">
        <f>VLOOKUP(K29,[133]Sheet1!$E$8:$V$334,18,FALSE)</f>
        <v>0</v>
      </c>
    </row>
    <row r="30" spans="1:14">
      <c r="A30" s="146">
        <f t="shared" si="1"/>
        <v>24</v>
      </c>
      <c r="B30" s="146" t="s">
        <v>26</v>
      </c>
      <c r="C30" s="146" t="s">
        <v>72</v>
      </c>
      <c r="D30" s="146">
        <v>1</v>
      </c>
      <c r="E30" s="146">
        <v>60</v>
      </c>
      <c r="F30" s="146" t="s">
        <v>22</v>
      </c>
      <c r="G30" s="147">
        <v>1732</v>
      </c>
      <c r="H30" s="219">
        <v>20.815752178666663</v>
      </c>
      <c r="I30" s="219">
        <v>20.288069512000003</v>
      </c>
      <c r="J30" s="219">
        <v>20.556924418832541</v>
      </c>
      <c r="K30" s="108" t="str">
        <f t="shared" si="0"/>
        <v>BKASI1</v>
      </c>
      <c r="L30" s="108">
        <f>VLOOKUP(K30,[133]Sheet1!$E$8:$V$334,12,FALSE)</f>
        <v>1544.806518666667</v>
      </c>
      <c r="M30" s="108">
        <f>VLOOKUP(K30,[133]Sheet1!$E$8:$V$334,13,FALSE)</f>
        <v>0.89192062278675921</v>
      </c>
      <c r="N30" s="108">
        <f>VLOOKUP(K30,[133]Sheet1!$E$8:$V$334,18,FALSE)</f>
        <v>0</v>
      </c>
    </row>
    <row r="31" spans="1:14">
      <c r="A31" s="146">
        <f t="shared" si="1"/>
        <v>25</v>
      </c>
      <c r="B31" s="146" t="s">
        <v>26</v>
      </c>
      <c r="C31" s="146" t="s">
        <v>72</v>
      </c>
      <c r="D31" s="146">
        <v>2</v>
      </c>
      <c r="E31" s="146">
        <v>60</v>
      </c>
      <c r="F31" s="146" t="s">
        <v>22</v>
      </c>
      <c r="G31" s="147">
        <v>1732</v>
      </c>
      <c r="H31" s="219">
        <v>20.879499016</v>
      </c>
      <c r="I31" s="219">
        <v>20.318040617333335</v>
      </c>
      <c r="J31" s="219">
        <v>20.607428786407834</v>
      </c>
      <c r="K31" s="108" t="str">
        <f t="shared" si="0"/>
        <v>BKASI2</v>
      </c>
      <c r="L31" s="108">
        <f>VLOOKUP(K31,[133]Sheet1!$E$8:$V$334,12,FALSE)</f>
        <v>567.63503000000003</v>
      </c>
      <c r="M31" s="108">
        <f>VLOOKUP(K31,[133]Sheet1!$E$8:$V$334,13,FALSE)</f>
        <v>0.327733851039261</v>
      </c>
      <c r="N31" s="108">
        <f>VLOOKUP(K31,[133]Sheet1!$E$8:$V$334,18,FALSE)</f>
        <v>0</v>
      </c>
    </row>
    <row r="32" spans="1:14">
      <c r="A32" s="146">
        <f t="shared" si="1"/>
        <v>26</v>
      </c>
      <c r="B32" s="171" t="s">
        <v>26</v>
      </c>
      <c r="C32" s="171" t="s">
        <v>72</v>
      </c>
      <c r="D32" s="171">
        <v>3</v>
      </c>
      <c r="E32" s="171">
        <v>60</v>
      </c>
      <c r="F32" s="171" t="s">
        <v>22</v>
      </c>
      <c r="G32" s="171">
        <v>1732</v>
      </c>
      <c r="H32" s="172">
        <v>20.886745703999999</v>
      </c>
      <c r="I32" s="172">
        <v>20.238531425333335</v>
      </c>
      <c r="J32" s="172">
        <v>20.563574308258513</v>
      </c>
      <c r="K32" s="108" t="str">
        <f t="shared" si="0"/>
        <v>BKASI3</v>
      </c>
      <c r="L32" s="108">
        <f>VLOOKUP(K32,[133]Sheet1!$E$8:$V$334,12,FALSE)</f>
        <v>1079.2575276666666</v>
      </c>
      <c r="M32" s="108">
        <f>VLOOKUP(K32,[133]Sheet1!$E$8:$V$334,13,FALSE)</f>
        <v>0.62312790280985375</v>
      </c>
      <c r="N32" s="108">
        <f>VLOOKUP(K32,[133]Sheet1!$E$8:$V$334,18,FALSE)</f>
        <v>0</v>
      </c>
    </row>
    <row r="33" spans="1:14">
      <c r="A33" s="146">
        <f t="shared" si="1"/>
        <v>27</v>
      </c>
      <c r="B33" s="146" t="s">
        <v>26</v>
      </c>
      <c r="C33" s="149" t="s">
        <v>72</v>
      </c>
      <c r="D33" s="149">
        <v>4</v>
      </c>
      <c r="E33" s="149">
        <v>60</v>
      </c>
      <c r="F33" s="149" t="s">
        <v>22</v>
      </c>
      <c r="G33" s="149">
        <v>1732</v>
      </c>
      <c r="H33" s="150">
        <v>20.832454432000002</v>
      </c>
      <c r="I33" s="150">
        <v>20.180578705333332</v>
      </c>
      <c r="J33" s="150">
        <v>20.533814743635844</v>
      </c>
      <c r="K33" s="108" t="str">
        <f t="shared" si="0"/>
        <v>BKASI4</v>
      </c>
      <c r="L33" s="108">
        <f>VLOOKUP(K33,[133]Sheet1!$E$8:$V$334,12,FALSE)</f>
        <v>1196.6319579999999</v>
      </c>
      <c r="M33" s="108">
        <f>VLOOKUP(K33,[133]Sheet1!$E$8:$V$334,13,FALSE)</f>
        <v>0.69089604965357965</v>
      </c>
      <c r="N33" s="108">
        <f>VLOOKUP(K33,[133]Sheet1!$E$8:$V$334,18,FALSE)</f>
        <v>0</v>
      </c>
    </row>
    <row r="34" spans="1:14">
      <c r="A34" s="146">
        <f t="shared" si="1"/>
        <v>28</v>
      </c>
      <c r="B34" s="146" t="s">
        <v>26</v>
      </c>
      <c r="C34" s="146" t="s">
        <v>72</v>
      </c>
      <c r="D34" s="146">
        <v>5</v>
      </c>
      <c r="E34" s="146">
        <v>60</v>
      </c>
      <c r="F34" s="146" t="s">
        <v>22</v>
      </c>
      <c r="G34" s="147">
        <v>1732</v>
      </c>
      <c r="H34" s="219">
        <v>20.807093333333338</v>
      </c>
      <c r="I34" s="219">
        <v>20.357927999999998</v>
      </c>
      <c r="J34" s="219">
        <v>20.589802009272152</v>
      </c>
      <c r="K34" s="108" t="str">
        <f t="shared" si="0"/>
        <v>BKASI5</v>
      </c>
      <c r="L34" s="108">
        <f>VLOOKUP(K34,[133]Sheet1!$E$8:$V$334,12,FALSE)</f>
        <v>1132.2846270000002</v>
      </c>
      <c r="M34" s="108">
        <f>VLOOKUP(K34,[133]Sheet1!$E$8:$V$334,13,FALSE)</f>
        <v>0.65374401096997703</v>
      </c>
      <c r="N34" s="108">
        <f>VLOOKUP(K34,[133]Sheet1!$E$8:$V$334,18,FALSE)</f>
        <v>0</v>
      </c>
    </row>
    <row r="35" spans="1:14">
      <c r="A35" s="146">
        <f t="shared" si="1"/>
        <v>29</v>
      </c>
      <c r="B35" s="146" t="s">
        <v>26</v>
      </c>
      <c r="C35" s="146" t="s">
        <v>78</v>
      </c>
      <c r="D35" s="146">
        <v>1</v>
      </c>
      <c r="E35" s="146">
        <v>60</v>
      </c>
      <c r="F35" s="146" t="s">
        <v>22</v>
      </c>
      <c r="G35" s="147">
        <v>1732</v>
      </c>
      <c r="H35" s="150">
        <v>20.487630552000002</v>
      </c>
      <c r="I35" s="150">
        <v>19.83436172</v>
      </c>
      <c r="J35" s="150">
        <v>20.191147848371585</v>
      </c>
      <c r="K35" s="108" t="str">
        <f t="shared" si="0"/>
        <v>NTMBN1</v>
      </c>
      <c r="L35" s="108">
        <f>VLOOKUP(K35,[133]Sheet1!$E$8:$V$334,12,FALSE)</f>
        <v>721.32397466666669</v>
      </c>
      <c r="M35" s="108">
        <f>VLOOKUP(K35,[133]Sheet1!$E$8:$V$334,13,FALSE)</f>
        <v>0.41646880754426485</v>
      </c>
      <c r="N35" s="108">
        <f>VLOOKUP(K35,[133]Sheet1!$E$8:$V$334,18,FALSE)</f>
        <v>0</v>
      </c>
    </row>
    <row r="36" spans="1:14">
      <c r="A36" s="146">
        <f t="shared" si="1"/>
        <v>30</v>
      </c>
      <c r="B36" s="146" t="s">
        <v>26</v>
      </c>
      <c r="C36" s="146" t="s">
        <v>78</v>
      </c>
      <c r="D36" s="146">
        <v>2</v>
      </c>
      <c r="E36" s="146">
        <v>60</v>
      </c>
      <c r="F36" s="146" t="s">
        <v>22</v>
      </c>
      <c r="G36" s="147">
        <v>1732</v>
      </c>
      <c r="H36" s="219">
        <v>20.762505879999999</v>
      </c>
      <c r="I36" s="219">
        <v>19.879046165333332</v>
      </c>
      <c r="J36" s="219">
        <v>20.146464440151945</v>
      </c>
      <c r="K36" s="108" t="str">
        <f t="shared" si="0"/>
        <v>NTMBN2</v>
      </c>
      <c r="L36" s="108">
        <f>VLOOKUP(K36,[133]Sheet1!$E$8:$V$334,12,FALSE)</f>
        <v>196.29469266666669</v>
      </c>
      <c r="M36" s="108">
        <f>VLOOKUP(K36,[133]Sheet1!$E$8:$V$334,13,FALSE)</f>
        <v>0.11333411816782142</v>
      </c>
      <c r="N36" s="108">
        <f>VLOOKUP(K36,[133]Sheet1!$E$8:$V$334,18,FALSE)</f>
        <v>0</v>
      </c>
    </row>
    <row r="37" spans="1:14">
      <c r="A37" s="146">
        <f t="shared" si="1"/>
        <v>31</v>
      </c>
      <c r="B37" s="146" t="s">
        <v>26</v>
      </c>
      <c r="C37" s="146" t="s">
        <v>27</v>
      </c>
      <c r="D37" s="146">
        <v>1</v>
      </c>
      <c r="E37" s="146">
        <v>60</v>
      </c>
      <c r="F37" s="146" t="s">
        <v>22</v>
      </c>
      <c r="G37" s="147">
        <v>1732</v>
      </c>
      <c r="H37" s="219">
        <v>20.664405977333335</v>
      </c>
      <c r="I37" s="219">
        <v>19.849156463999996</v>
      </c>
      <c r="J37" s="219">
        <v>20.343456485635407</v>
      </c>
      <c r="K37" s="108" t="str">
        <f t="shared" si="0"/>
        <v>PCBRU1</v>
      </c>
      <c r="L37" s="108">
        <f>VLOOKUP(K37,[133]Sheet1!$E$8:$V$334,12,FALSE)</f>
        <v>1429.2528076666667</v>
      </c>
      <c r="M37" s="108">
        <f>VLOOKUP(K37,[133]Sheet1!$E$8:$V$334,13,FALSE)</f>
        <v>0.82520369957659745</v>
      </c>
      <c r="N37" s="108">
        <f>VLOOKUP(K37,[133]Sheet1!$E$8:$V$334,18,FALSE)</f>
        <v>0</v>
      </c>
    </row>
    <row r="38" spans="1:14">
      <c r="A38" s="146">
        <f t="shared" si="1"/>
        <v>32</v>
      </c>
      <c r="B38" s="146" t="s">
        <v>26</v>
      </c>
      <c r="C38" s="146" t="s">
        <v>27</v>
      </c>
      <c r="D38" s="146">
        <v>2</v>
      </c>
      <c r="E38" s="146">
        <v>60</v>
      </c>
      <c r="F38" s="146" t="s">
        <v>22</v>
      </c>
      <c r="G38" s="147">
        <v>1732</v>
      </c>
      <c r="H38" s="150">
        <v>20.654595352000001</v>
      </c>
      <c r="I38" s="150">
        <v>20.023004809333329</v>
      </c>
      <c r="J38" s="150">
        <v>20.320819520460514</v>
      </c>
      <c r="K38" s="108" t="str">
        <f t="shared" si="0"/>
        <v>PCBRU2</v>
      </c>
      <c r="L38" s="108">
        <f>VLOOKUP(K38,[133]Sheet1!$E$8:$V$334,12,FALSE)</f>
        <v>962.52632633333326</v>
      </c>
      <c r="M38" s="108">
        <f>VLOOKUP(K38,[133]Sheet1!$E$8:$V$334,13,FALSE)</f>
        <v>0.55573113529638174</v>
      </c>
      <c r="N38" s="108">
        <f>VLOOKUP(K38,[133]Sheet1!$E$8:$V$334,18,FALSE)</f>
        <v>0</v>
      </c>
    </row>
    <row r="39" spans="1:14">
      <c r="A39" s="146">
        <f t="shared" si="1"/>
        <v>33</v>
      </c>
      <c r="B39" s="146" t="s">
        <v>26</v>
      </c>
      <c r="C39" s="146" t="s">
        <v>27</v>
      </c>
      <c r="D39" s="146">
        <v>3</v>
      </c>
      <c r="E39" s="146">
        <v>60</v>
      </c>
      <c r="F39" s="146" t="s">
        <v>22</v>
      </c>
      <c r="G39" s="147">
        <v>1732</v>
      </c>
      <c r="H39" s="219">
        <v>20.91581386</v>
      </c>
      <c r="I39" s="219">
        <v>20.259079873333331</v>
      </c>
      <c r="J39" s="219">
        <v>20.594705120992327</v>
      </c>
      <c r="K39" s="108" t="str">
        <f t="shared" si="0"/>
        <v>PCBRU3</v>
      </c>
      <c r="L39" s="108">
        <f>VLOOKUP(K39,[133]Sheet1!$E$8:$V$334,12,FALSE)</f>
        <v>1381.0664876666667</v>
      </c>
      <c r="M39" s="108">
        <f>VLOOKUP(K39,[133]Sheet1!$E$8:$V$334,13,FALSE)</f>
        <v>0.79738249865280986</v>
      </c>
      <c r="N39" s="108">
        <f>VLOOKUP(K39,[133]Sheet1!$E$8:$V$334,18,FALSE)</f>
        <v>0</v>
      </c>
    </row>
    <row r="40" spans="1:14">
      <c r="A40" s="146">
        <f t="shared" si="1"/>
        <v>34</v>
      </c>
      <c r="B40" s="146" t="s">
        <v>26</v>
      </c>
      <c r="C40" s="149" t="s">
        <v>27</v>
      </c>
      <c r="D40" s="149">
        <v>4</v>
      </c>
      <c r="E40" s="149">
        <v>60</v>
      </c>
      <c r="F40" s="149" t="s">
        <v>22</v>
      </c>
      <c r="G40" s="149">
        <v>1732</v>
      </c>
      <c r="H40" s="150">
        <v>20.940269699999998</v>
      </c>
      <c r="I40" s="150">
        <v>20.281260442666667</v>
      </c>
      <c r="J40" s="150">
        <v>20.594014136844095</v>
      </c>
      <c r="K40" s="108" t="str">
        <f t="shared" si="0"/>
        <v>PCBRU4</v>
      </c>
      <c r="L40" s="108">
        <f>VLOOKUP(K40,[133]Sheet1!$E$8:$V$334,12,FALSE)</f>
        <v>1027.9185383333333</v>
      </c>
      <c r="M40" s="108">
        <f>VLOOKUP(K40,[133]Sheet1!$E$8:$V$334,13,FALSE)</f>
        <v>0.59348645400307931</v>
      </c>
      <c r="N40" s="108">
        <f>VLOOKUP(K40,[133]Sheet1!$E$8:$V$334,18,FALSE)</f>
        <v>0</v>
      </c>
    </row>
    <row r="41" spans="1:14">
      <c r="A41" s="146">
        <f t="shared" si="1"/>
        <v>35</v>
      </c>
      <c r="B41" s="146" t="s">
        <v>26</v>
      </c>
      <c r="C41" s="146" t="s">
        <v>27</v>
      </c>
      <c r="D41" s="146">
        <v>5</v>
      </c>
      <c r="E41" s="146">
        <v>60</v>
      </c>
      <c r="F41" s="146" t="s">
        <v>22</v>
      </c>
      <c r="G41" s="147">
        <v>1732</v>
      </c>
      <c r="H41" s="219">
        <v>20.732257654666665</v>
      </c>
      <c r="I41" s="219">
        <v>20.094601648000001</v>
      </c>
      <c r="J41" s="219">
        <v>20.413314529903186</v>
      </c>
      <c r="K41" s="108" t="str">
        <f t="shared" si="0"/>
        <v>PCBRU5</v>
      </c>
      <c r="L41" s="108">
        <f>VLOOKUP(K41,[133]Sheet1!$E$8:$V$334,12,FALSE)</f>
        <v>864.67637133333335</v>
      </c>
      <c r="M41" s="108">
        <f>VLOOKUP(K41,[133]Sheet1!$E$8:$V$334,13,FALSE)</f>
        <v>0.49923578021555043</v>
      </c>
      <c r="N41" s="108">
        <f>VLOOKUP(K41,[133]Sheet1!$E$8:$V$334,18,FALSE)</f>
        <v>0</v>
      </c>
    </row>
    <row r="42" spans="1:14">
      <c r="A42" s="146">
        <f t="shared" si="1"/>
        <v>36</v>
      </c>
      <c r="B42" s="146" t="s">
        <v>26</v>
      </c>
      <c r="C42" s="220" t="s">
        <v>429</v>
      </c>
      <c r="D42" s="220"/>
      <c r="E42" s="220">
        <v>50</v>
      </c>
      <c r="F42" s="220">
        <v>150</v>
      </c>
      <c r="G42" s="220">
        <v>1443</v>
      </c>
      <c r="H42" s="219">
        <v>156.66916386133335</v>
      </c>
      <c r="I42" s="219">
        <v>144.33569809066665</v>
      </c>
      <c r="J42" s="219">
        <v>150.13297150272476</v>
      </c>
      <c r="K42" s="108" t="str">
        <f t="shared" si="0"/>
        <v>PT FAJAR SURYA WISESA</v>
      </c>
      <c r="L42" s="108">
        <f>VLOOKUP(K42,[133]Sheet1!$E$8:$V$334,12,FALSE)</f>
        <v>179.52748599999998</v>
      </c>
      <c r="M42" s="108">
        <f>VLOOKUP(K42,[133]Sheet1!$E$8:$V$334,13,FALSE)</f>
        <v>0.1244126722106722</v>
      </c>
      <c r="N42" s="108">
        <f>VLOOKUP(K42,[133]Sheet1!$E$8:$V$334,18,FALSE)</f>
        <v>0</v>
      </c>
    </row>
    <row r="43" spans="1:14">
      <c r="A43" s="146">
        <f t="shared" si="1"/>
        <v>37</v>
      </c>
      <c r="B43" s="146" t="s">
        <v>26</v>
      </c>
      <c r="C43" s="146" t="s">
        <v>446</v>
      </c>
      <c r="D43" s="146"/>
      <c r="E43" s="146">
        <v>144</v>
      </c>
      <c r="F43" s="146">
        <v>150</v>
      </c>
      <c r="G43" s="147">
        <v>2047</v>
      </c>
      <c r="H43" s="219">
        <v>156.55989255866666</v>
      </c>
      <c r="I43" s="219">
        <v>144.30424439333333</v>
      </c>
      <c r="J43" s="219">
        <v>149.98998103207902</v>
      </c>
      <c r="K43" s="108" t="str">
        <f t="shared" si="0"/>
        <v>PT GUNUNG RAJAPAKSI</v>
      </c>
      <c r="L43" s="108">
        <f>VLOOKUP(K43,[133]Sheet1!$E$8:$V$334,12,FALSE)</f>
        <v>341.92817166666669</v>
      </c>
      <c r="M43" s="108">
        <f>VLOOKUP(K43,[133]Sheet1!$E$8:$V$334,13,FALSE)</f>
        <v>0.16703867692558216</v>
      </c>
      <c r="N43" s="108">
        <f>VLOOKUP(K43,[133]Sheet1!$E$8:$V$334,18,FALSE)</f>
        <v>0</v>
      </c>
    </row>
    <row r="44" spans="1:14">
      <c r="A44" s="146">
        <f t="shared" si="1"/>
        <v>38</v>
      </c>
      <c r="B44" s="146" t="s">
        <v>26</v>
      </c>
      <c r="C44" s="149" t="s">
        <v>431</v>
      </c>
      <c r="D44" s="149"/>
      <c r="E44" s="149">
        <v>30</v>
      </c>
      <c r="F44" s="149">
        <v>150</v>
      </c>
      <c r="G44" s="149">
        <v>866</v>
      </c>
      <c r="H44" s="150">
        <v>156.83682954400001</v>
      </c>
      <c r="I44" s="150">
        <v>145.9556475053333</v>
      </c>
      <c r="J44" s="150">
        <v>151.12967569355439</v>
      </c>
      <c r="K44" s="108" t="str">
        <f t="shared" si="0"/>
        <v>PT HANKOOK TIRE INDONESIA</v>
      </c>
      <c r="L44" s="108">
        <f>VLOOKUP(K44,[133]Sheet1!$E$8:$V$334,12,FALSE)</f>
        <v>91.911206666666658</v>
      </c>
      <c r="M44" s="108">
        <f>VLOOKUP(K44,[133]Sheet1!$E$8:$V$334,13,FALSE)</f>
        <v>0.10613303310238643</v>
      </c>
      <c r="N44" s="108">
        <f>VLOOKUP(K44,[133]Sheet1!$E$8:$V$334,18,FALSE)</f>
        <v>0</v>
      </c>
    </row>
    <row r="45" spans="1:14">
      <c r="A45" s="146">
        <f t="shared" si="1"/>
        <v>39</v>
      </c>
      <c r="B45" s="146" t="s">
        <v>26</v>
      </c>
      <c r="C45" s="146" t="s">
        <v>436</v>
      </c>
      <c r="D45" s="146"/>
      <c r="E45" s="146">
        <v>30</v>
      </c>
      <c r="F45" s="146">
        <v>150</v>
      </c>
      <c r="G45" s="147">
        <v>1732</v>
      </c>
      <c r="H45" s="219">
        <v>156.801226552</v>
      </c>
      <c r="I45" s="219">
        <v>144.73798915333333</v>
      </c>
      <c r="J45" s="219">
        <v>150.31124515941275</v>
      </c>
      <c r="K45" s="108" t="str">
        <f t="shared" si="0"/>
        <v>PT MULIA KERAMIK</v>
      </c>
      <c r="L45" s="108">
        <f>VLOOKUP(K45,[133]Sheet1!$E$8:$V$334,12,FALSE)</f>
        <v>141.58661900000001</v>
      </c>
      <c r="M45" s="108">
        <f>VLOOKUP(K45,[133]Sheet1!$E$8:$V$334,13,FALSE)</f>
        <v>8.1747470554272519E-2</v>
      </c>
      <c r="N45" s="108">
        <f>VLOOKUP(K45,[133]Sheet1!$E$8:$V$334,18,FALSE)</f>
        <v>0</v>
      </c>
    </row>
    <row r="46" spans="1:14">
      <c r="A46" s="146">
        <f t="shared" si="1"/>
        <v>40</v>
      </c>
      <c r="B46" s="146" t="s">
        <v>26</v>
      </c>
      <c r="C46" s="146" t="s">
        <v>422</v>
      </c>
      <c r="D46" s="146"/>
      <c r="E46" s="146">
        <v>30</v>
      </c>
      <c r="F46" s="146" t="s">
        <v>22</v>
      </c>
      <c r="G46" s="147">
        <v>866</v>
      </c>
      <c r="H46" s="219">
        <v>155.97667446666668</v>
      </c>
      <c r="I46" s="219">
        <v>144.84549843466667</v>
      </c>
      <c r="J46" s="219">
        <v>151.29782705156899</v>
      </c>
      <c r="K46" s="108" t="str">
        <f t="shared" si="0"/>
        <v>PT SUZUKI</v>
      </c>
      <c r="L46" s="108">
        <f>VLOOKUP(K46,[133]Sheet1!$E$8:$V$334,12,FALSE)</f>
        <v>0</v>
      </c>
      <c r="M46" s="108">
        <f>VLOOKUP(K46,[133]Sheet1!$E$8:$V$334,13,FALSE)</f>
        <v>0</v>
      </c>
      <c r="N46" s="108">
        <f>VLOOKUP(K46,[133]Sheet1!$E$8:$V$334,18,FALSE)</f>
        <v>0</v>
      </c>
    </row>
    <row r="47" spans="1:14">
      <c r="A47" s="146">
        <f t="shared" si="1"/>
        <v>41</v>
      </c>
      <c r="B47" s="146" t="s">
        <v>26</v>
      </c>
      <c r="C47" s="146" t="s">
        <v>443</v>
      </c>
      <c r="D47" s="146"/>
      <c r="E47" s="146">
        <v>37.5</v>
      </c>
      <c r="F47" s="146">
        <v>70</v>
      </c>
      <c r="G47" s="147">
        <v>1083</v>
      </c>
      <c r="H47" s="219">
        <v>71.556782702666666</v>
      </c>
      <c r="I47" s="219">
        <v>68.820358376000001</v>
      </c>
      <c r="J47" s="219">
        <v>70.437958573188794</v>
      </c>
      <c r="K47" s="108" t="str">
        <f t="shared" si="0"/>
        <v>PT TOYOGIRI IRON STEEL</v>
      </c>
      <c r="L47" s="108">
        <f>VLOOKUP(K47,[133]Sheet1!$E$8:$V$334,12,FALSE)</f>
        <v>47.268872666666674</v>
      </c>
      <c r="M47" s="108">
        <f>VLOOKUP(K47,[133]Sheet1!$E$8:$V$334,13,FALSE)</f>
        <v>4.3646235149276708E-2</v>
      </c>
      <c r="N47" s="108">
        <f>VLOOKUP(K47,[133]Sheet1!$E$8:$V$334,18,FALSE)</f>
        <v>0</v>
      </c>
    </row>
    <row r="48" spans="1:14">
      <c r="A48" s="146">
        <f t="shared" si="1"/>
        <v>42</v>
      </c>
      <c r="B48" s="146" t="s">
        <v>26</v>
      </c>
      <c r="C48" s="146" t="s">
        <v>81</v>
      </c>
      <c r="D48" s="146">
        <v>1</v>
      </c>
      <c r="E48" s="146">
        <v>60</v>
      </c>
      <c r="F48" s="146" t="s">
        <v>22</v>
      </c>
      <c r="G48" s="147">
        <v>1732</v>
      </c>
      <c r="H48" s="219">
        <v>20.971159342666667</v>
      </c>
      <c r="I48" s="219">
        <v>20.368388125333333</v>
      </c>
      <c r="J48" s="219">
        <v>20.704846162484145</v>
      </c>
      <c r="K48" s="108" t="str">
        <f t="shared" si="0"/>
        <v>SMRCN1</v>
      </c>
      <c r="L48" s="108">
        <f>VLOOKUP(K48,[133]Sheet1!$E$8:$V$334,12,FALSE)</f>
        <v>819.53489200000001</v>
      </c>
      <c r="M48" s="108">
        <f>VLOOKUP(K48,[133]Sheet1!$E$8:$V$334,13,FALSE)</f>
        <v>0.47317257043879907</v>
      </c>
      <c r="N48" s="108">
        <f>VLOOKUP(K48,[133]Sheet1!$E$8:$V$334,18,FALSE)</f>
        <v>0</v>
      </c>
    </row>
    <row r="49" spans="1:14">
      <c r="A49" s="146">
        <f t="shared" si="1"/>
        <v>43</v>
      </c>
      <c r="B49" s="146" t="s">
        <v>26</v>
      </c>
      <c r="C49" s="146" t="s">
        <v>81</v>
      </c>
      <c r="D49" s="146">
        <v>2</v>
      </c>
      <c r="E49" s="146">
        <v>60</v>
      </c>
      <c r="F49" s="146" t="s">
        <v>22</v>
      </c>
      <c r="G49" s="147">
        <v>1732</v>
      </c>
      <c r="H49" s="219">
        <v>20.966944809333334</v>
      </c>
      <c r="I49" s="219">
        <v>20.393210572000001</v>
      </c>
      <c r="J49" s="219">
        <v>20.706090609499174</v>
      </c>
      <c r="K49" s="108" t="str">
        <f t="shared" si="0"/>
        <v>SMRCN2</v>
      </c>
      <c r="L49" s="108">
        <f>VLOOKUP(K49,[133]Sheet1!$E$8:$V$334,12,FALSE)</f>
        <v>184.396108</v>
      </c>
      <c r="M49" s="108">
        <f>VLOOKUP(K49,[133]Sheet1!$E$8:$V$334,13,FALSE)</f>
        <v>0.10646426558891454</v>
      </c>
      <c r="N49" s="108">
        <f>VLOOKUP(K49,[133]Sheet1!$E$8:$V$334,18,FALSE)</f>
        <v>0</v>
      </c>
    </row>
    <row r="50" spans="1:14">
      <c r="A50" s="146">
        <f t="shared" si="1"/>
        <v>44</v>
      </c>
      <c r="B50" s="146" t="s">
        <v>26</v>
      </c>
      <c r="C50" s="146" t="s">
        <v>28</v>
      </c>
      <c r="D50" s="146">
        <v>1</v>
      </c>
      <c r="E50" s="146">
        <v>60</v>
      </c>
      <c r="F50" s="146" t="s">
        <v>22</v>
      </c>
      <c r="G50" s="147">
        <v>1732</v>
      </c>
      <c r="H50" s="219">
        <v>20.822655353333332</v>
      </c>
      <c r="I50" s="219">
        <v>20.198419459999997</v>
      </c>
      <c r="J50" s="219">
        <v>20.522504392060227</v>
      </c>
      <c r="K50" s="108" t="str">
        <f t="shared" si="0"/>
        <v>TMBUN1</v>
      </c>
      <c r="L50" s="108">
        <f>VLOOKUP(K50,[133]Sheet1!$E$8:$V$334,12,FALSE)</f>
        <v>1359.0673016666667</v>
      </c>
      <c r="M50" s="108">
        <f>VLOOKUP(K50,[133]Sheet1!$E$8:$V$334,13,FALSE)</f>
        <v>0.7846808901077752</v>
      </c>
      <c r="N50" s="108">
        <f>VLOOKUP(K50,[133]Sheet1!$E$8:$V$334,18,FALSE)</f>
        <v>0</v>
      </c>
    </row>
    <row r="51" spans="1:14">
      <c r="A51" s="146">
        <f t="shared" si="1"/>
        <v>45</v>
      </c>
      <c r="B51" s="146" t="s">
        <v>26</v>
      </c>
      <c r="C51" s="146" t="s">
        <v>28</v>
      </c>
      <c r="D51" s="146">
        <v>2</v>
      </c>
      <c r="E51" s="146">
        <v>60</v>
      </c>
      <c r="F51" s="146" t="s">
        <v>22</v>
      </c>
      <c r="G51" s="147">
        <v>1732</v>
      </c>
      <c r="H51" s="219">
        <v>20.825938648000001</v>
      </c>
      <c r="I51" s="219">
        <v>19.897857417333334</v>
      </c>
      <c r="J51" s="219">
        <v>20.509821882040306</v>
      </c>
      <c r="K51" s="108" t="str">
        <f t="shared" si="0"/>
        <v>TMBUN2</v>
      </c>
      <c r="L51" s="108">
        <f>VLOOKUP(K51,[133]Sheet1!$E$8:$V$334,12,FALSE)</f>
        <v>1295.8233643333333</v>
      </c>
      <c r="M51" s="108">
        <f>VLOOKUP(K51,[133]Sheet1!$E$8:$V$334,13,FALSE)</f>
        <v>0.74816591474210925</v>
      </c>
      <c r="N51" s="108">
        <f>VLOOKUP(K51,[133]Sheet1!$E$8:$V$334,18,FALSE)</f>
        <v>0</v>
      </c>
    </row>
    <row r="52" spans="1:14">
      <c r="A52" s="146">
        <f t="shared" si="1"/>
        <v>46</v>
      </c>
      <c r="B52" s="146" t="s">
        <v>26</v>
      </c>
      <c r="C52" s="146" t="s">
        <v>28</v>
      </c>
      <c r="D52" s="146">
        <v>3</v>
      </c>
      <c r="E52" s="146">
        <v>60</v>
      </c>
      <c r="F52" s="146" t="s">
        <v>22</v>
      </c>
      <c r="G52" s="147">
        <v>1732</v>
      </c>
      <c r="H52" s="219">
        <v>20.754587176000001</v>
      </c>
      <c r="I52" s="219">
        <v>20.044927888</v>
      </c>
      <c r="J52" s="219">
        <v>20.42361378545564</v>
      </c>
      <c r="K52" s="108" t="str">
        <f t="shared" si="0"/>
        <v>TMBUN3</v>
      </c>
      <c r="L52" s="108">
        <f>VLOOKUP(K52,[133]Sheet1!$E$8:$V$334,12,FALSE)</f>
        <v>1456.2852376666667</v>
      </c>
      <c r="M52" s="108">
        <f>VLOOKUP(K52,[133]Sheet1!$E$8:$V$334,13,FALSE)</f>
        <v>0.84081133814472675</v>
      </c>
      <c r="N52" s="108">
        <f>VLOOKUP(K52,[133]Sheet1!$E$8:$V$334,18,FALSE)</f>
        <v>0</v>
      </c>
    </row>
    <row r="53" spans="1:14">
      <c r="A53" s="146">
        <f t="shared" si="1"/>
        <v>47</v>
      </c>
      <c r="B53" s="146" t="s">
        <v>26</v>
      </c>
      <c r="C53" s="220" t="s">
        <v>28</v>
      </c>
      <c r="D53" s="220">
        <v>5</v>
      </c>
      <c r="E53" s="220">
        <v>60</v>
      </c>
      <c r="F53" s="220" t="s">
        <v>22</v>
      </c>
      <c r="G53" s="220">
        <v>1732</v>
      </c>
      <c r="H53" s="219">
        <v>20.769481798666664</v>
      </c>
      <c r="I53" s="219">
        <v>20.092160682666666</v>
      </c>
      <c r="J53" s="219">
        <v>20.456848725029403</v>
      </c>
      <c r="K53" s="108" t="str">
        <f t="shared" si="0"/>
        <v>TMBUN5</v>
      </c>
      <c r="L53" s="108">
        <f>VLOOKUP(K53,[133]Sheet1!$E$8:$V$334,12,FALSE)</f>
        <v>1417.6243896666667</v>
      </c>
      <c r="M53" s="108">
        <f>VLOOKUP(K53,[133]Sheet1!$E$8:$V$334,13,FALSE)</f>
        <v>0.81848983237105466</v>
      </c>
      <c r="N53" s="108">
        <f>VLOOKUP(K53,[133]Sheet1!$E$8:$V$334,18,FALSE)</f>
        <v>0</v>
      </c>
    </row>
    <row r="54" spans="1:14">
      <c r="A54" s="146">
        <f t="shared" si="1"/>
        <v>48</v>
      </c>
      <c r="B54" s="146" t="s">
        <v>29</v>
      </c>
      <c r="C54" s="146" t="s">
        <v>30</v>
      </c>
      <c r="D54" s="146">
        <v>3</v>
      </c>
      <c r="E54" s="146">
        <v>60</v>
      </c>
      <c r="F54" s="146" t="s">
        <v>22</v>
      </c>
      <c r="G54" s="147">
        <v>1732</v>
      </c>
      <c r="H54" s="219">
        <v>20.959985633333332</v>
      </c>
      <c r="I54" s="219">
        <v>19.624557054666667</v>
      </c>
      <c r="J54" s="219">
        <v>20.416483784413568</v>
      </c>
      <c r="K54" s="108" t="str">
        <f t="shared" si="0"/>
        <v>BGBRU3</v>
      </c>
      <c r="L54" s="108">
        <f>VLOOKUP(K54,[133]Sheet1!$E$8:$V$334,12,FALSE)</f>
        <v>1329.9342043333334</v>
      </c>
      <c r="M54" s="108">
        <f>VLOOKUP(K54,[133]Sheet1!$E$8:$V$334,13,FALSE)</f>
        <v>0.76786039511162429</v>
      </c>
      <c r="N54" s="108">
        <f>VLOOKUP(K54,[133]Sheet1!$E$8:$V$334,18,FALSE)</f>
        <v>9</v>
      </c>
    </row>
    <row r="55" spans="1:14">
      <c r="A55" s="146">
        <f t="shared" si="1"/>
        <v>49</v>
      </c>
      <c r="B55" s="146" t="s">
        <v>29</v>
      </c>
      <c r="C55" s="146" t="s">
        <v>30</v>
      </c>
      <c r="D55" s="146">
        <v>4</v>
      </c>
      <c r="E55" s="146">
        <v>60</v>
      </c>
      <c r="F55" s="146" t="s">
        <v>22</v>
      </c>
      <c r="G55" s="147">
        <v>1732</v>
      </c>
      <c r="H55" s="219">
        <v>20.976857045333336</v>
      </c>
      <c r="I55" s="219">
        <v>19.299371745333332</v>
      </c>
      <c r="J55" s="219">
        <v>20.204793034242311</v>
      </c>
      <c r="K55" s="108" t="str">
        <f t="shared" si="0"/>
        <v>BGBRU4</v>
      </c>
      <c r="L55" s="108">
        <f>VLOOKUP(K55,[133]Sheet1!$E$8:$V$334,12,FALSE)</f>
        <v>1167.9379476666666</v>
      </c>
      <c r="M55" s="108">
        <f>VLOOKUP(K55,[133]Sheet1!$E$8:$V$334,13,FALSE)</f>
        <v>0.67432906909160883</v>
      </c>
      <c r="N55" s="108">
        <f>VLOOKUP(K55,[133]Sheet1!$E$8:$V$334,18,FALSE)</f>
        <v>84</v>
      </c>
    </row>
    <row r="56" spans="1:14">
      <c r="A56" s="146">
        <f t="shared" si="1"/>
        <v>50</v>
      </c>
      <c r="B56" s="146" t="s">
        <v>29</v>
      </c>
      <c r="C56" s="149" t="s">
        <v>30</v>
      </c>
      <c r="D56" s="149">
        <v>5</v>
      </c>
      <c r="E56" s="149">
        <v>60</v>
      </c>
      <c r="F56" s="149" t="s">
        <v>22</v>
      </c>
      <c r="G56" s="149">
        <v>1732</v>
      </c>
      <c r="H56" s="150">
        <v>20.922255168</v>
      </c>
      <c r="I56" s="150">
        <v>19.332847841333333</v>
      </c>
      <c r="J56" s="150">
        <v>20.14450791325272</v>
      </c>
      <c r="K56" s="108" t="str">
        <f t="shared" si="0"/>
        <v>BGBRU5</v>
      </c>
      <c r="L56" s="108">
        <f>VLOOKUP(K56,[133]Sheet1!$E$8:$V$334,12,FALSE)</f>
        <v>866.99963400000013</v>
      </c>
      <c r="M56" s="108">
        <f>VLOOKUP(K56,[133]Sheet1!$E$8:$V$334,13,FALSE)</f>
        <v>0.50057715588914553</v>
      </c>
      <c r="N56" s="108">
        <f>VLOOKUP(K56,[133]Sheet1!$E$8:$V$334,18,FALSE)</f>
        <v>81</v>
      </c>
    </row>
    <row r="57" spans="1:14">
      <c r="A57" s="146">
        <f t="shared" si="1"/>
        <v>51</v>
      </c>
      <c r="B57" s="149" t="s">
        <v>29</v>
      </c>
      <c r="C57" s="149" t="s">
        <v>30</v>
      </c>
      <c r="D57" s="149">
        <v>6</v>
      </c>
      <c r="E57" s="149">
        <v>60</v>
      </c>
      <c r="F57" s="149" t="s">
        <v>22</v>
      </c>
      <c r="G57" s="149">
        <v>1732</v>
      </c>
      <c r="H57" s="150">
        <v>20.941431872000003</v>
      </c>
      <c r="I57" s="150">
        <v>19.378534537333334</v>
      </c>
      <c r="J57" s="150">
        <v>20.256637519507308</v>
      </c>
      <c r="K57" s="108" t="str">
        <f t="shared" si="0"/>
        <v>BGBRU6</v>
      </c>
      <c r="L57" s="108">
        <f>VLOOKUP(K57,[133]Sheet1!$E$8:$V$334,12,FALSE)</f>
        <v>1529.6288246666666</v>
      </c>
      <c r="M57" s="108">
        <f>VLOOKUP(K57,[133]Sheet1!$E$8:$V$334,13,FALSE)</f>
        <v>0.88315752001539638</v>
      </c>
      <c r="N57" s="108">
        <f>VLOOKUP(K57,[133]Sheet1!$E$8:$V$334,18,FALSE)</f>
        <v>53</v>
      </c>
    </row>
    <row r="58" spans="1:14">
      <c r="A58" s="146">
        <f t="shared" si="1"/>
        <v>52</v>
      </c>
      <c r="B58" s="146" t="s">
        <v>29</v>
      </c>
      <c r="C58" s="146" t="s">
        <v>5442</v>
      </c>
      <c r="D58" s="146">
        <v>1</v>
      </c>
      <c r="E58" s="146">
        <v>60</v>
      </c>
      <c r="F58" s="146" t="s">
        <v>22</v>
      </c>
      <c r="G58" s="147">
        <v>1732</v>
      </c>
      <c r="H58" s="219">
        <v>20.953921324</v>
      </c>
      <c r="I58" s="219">
        <v>20.276890606666665</v>
      </c>
      <c r="J58" s="219">
        <v>20.640861779565448</v>
      </c>
      <c r="K58" s="108" t="str">
        <f t="shared" si="0"/>
        <v>BGKTA1</v>
      </c>
      <c r="L58" s="108">
        <f>VLOOKUP(K58,[133]Sheet1!$E$8:$V$334,12,FALSE)</f>
        <v>668.68007399999999</v>
      </c>
      <c r="M58" s="108">
        <f>VLOOKUP(K58,[133]Sheet1!$E$8:$V$334,13,FALSE)</f>
        <v>0.38607394572748266</v>
      </c>
      <c r="N58" s="108">
        <f>VLOOKUP(K58,[133]Sheet1!$E$8:$V$334,18,FALSE)</f>
        <v>0</v>
      </c>
    </row>
    <row r="59" spans="1:14">
      <c r="A59" s="146">
        <f t="shared" si="1"/>
        <v>53</v>
      </c>
      <c r="B59" s="146" t="s">
        <v>29</v>
      </c>
      <c r="C59" s="146" t="s">
        <v>5442</v>
      </c>
      <c r="D59" s="146">
        <v>2</v>
      </c>
      <c r="E59" s="146">
        <v>60</v>
      </c>
      <c r="F59" s="146" t="s">
        <v>22</v>
      </c>
      <c r="G59" s="147">
        <v>1732</v>
      </c>
      <c r="H59" s="150">
        <v>20.939311326666665</v>
      </c>
      <c r="I59" s="150">
        <v>20.259056780000005</v>
      </c>
      <c r="J59" s="150">
        <v>20.628991759291157</v>
      </c>
      <c r="K59" s="108" t="str">
        <f t="shared" si="0"/>
        <v>BGKTA2</v>
      </c>
      <c r="L59" s="108">
        <f>VLOOKUP(K59,[133]Sheet1!$E$8:$V$334,12,FALSE)</f>
        <v>437.62690199999997</v>
      </c>
      <c r="M59" s="108">
        <f>VLOOKUP(K59,[133]Sheet1!$E$8:$V$334,13,FALSE)</f>
        <v>0.25267142147806004</v>
      </c>
      <c r="N59" s="108">
        <f>VLOOKUP(K59,[133]Sheet1!$E$8:$V$334,18,FALSE)</f>
        <v>0</v>
      </c>
    </row>
    <row r="60" spans="1:14">
      <c r="A60" s="146">
        <f t="shared" si="1"/>
        <v>54</v>
      </c>
      <c r="B60" s="146" t="s">
        <v>29</v>
      </c>
      <c r="C60" s="146" t="s">
        <v>450</v>
      </c>
      <c r="D60" s="146">
        <v>1</v>
      </c>
      <c r="E60" s="146">
        <v>30</v>
      </c>
      <c r="F60" s="146" t="s">
        <v>33</v>
      </c>
      <c r="G60" s="147">
        <v>866</v>
      </c>
      <c r="H60" s="172">
        <v>20</v>
      </c>
      <c r="I60" s="172">
        <v>20</v>
      </c>
      <c r="J60" s="172">
        <v>20</v>
      </c>
      <c r="K60" s="108" t="str">
        <f t="shared" si="0"/>
        <v>BUNAR1</v>
      </c>
      <c r="L60" s="108">
        <f>VLOOKUP(K60,[133]Sheet1!$E$8:$V$334,12,FALSE)</f>
        <v>784.18060299999991</v>
      </c>
      <c r="M60" s="108">
        <f>VLOOKUP(K60,[133]Sheet1!$E$8:$V$334,13,FALSE)</f>
        <v>0.90552032678983818</v>
      </c>
      <c r="N60" s="108">
        <f>VLOOKUP(K60,[133]Sheet1!$E$8:$V$334,18,FALSE)</f>
        <v>161</v>
      </c>
    </row>
    <row r="61" spans="1:14">
      <c r="A61" s="146">
        <f t="shared" si="1"/>
        <v>55</v>
      </c>
      <c r="B61" s="146" t="s">
        <v>29</v>
      </c>
      <c r="C61" s="146" t="s">
        <v>450</v>
      </c>
      <c r="D61" s="146">
        <v>2</v>
      </c>
      <c r="E61" s="146">
        <v>30</v>
      </c>
      <c r="F61" s="146" t="s">
        <v>33</v>
      </c>
      <c r="G61" s="147">
        <v>866</v>
      </c>
      <c r="H61" s="172">
        <v>20</v>
      </c>
      <c r="I61" s="172">
        <v>20</v>
      </c>
      <c r="J61" s="172">
        <v>20</v>
      </c>
      <c r="K61" s="108" t="str">
        <f t="shared" si="0"/>
        <v>BUNAR2</v>
      </c>
      <c r="L61" s="108">
        <f>VLOOKUP(K61,[133]Sheet1!$E$8:$V$334,12,FALSE)</f>
        <v>676.50189200000011</v>
      </c>
      <c r="M61" s="108">
        <f>VLOOKUP(K61,[133]Sheet1!$E$8:$V$334,13,FALSE)</f>
        <v>0.78118001385681302</v>
      </c>
      <c r="N61" s="108">
        <f>VLOOKUP(K61,[133]Sheet1!$E$8:$V$334,18,FALSE)</f>
        <v>0</v>
      </c>
    </row>
    <row r="62" spans="1:14">
      <c r="A62" s="146">
        <f t="shared" si="1"/>
        <v>56</v>
      </c>
      <c r="B62" s="146" t="s">
        <v>29</v>
      </c>
      <c r="C62" s="146" t="s">
        <v>206</v>
      </c>
      <c r="D62" s="146">
        <v>1</v>
      </c>
      <c r="E62" s="146">
        <v>60</v>
      </c>
      <c r="F62" s="146" t="s">
        <v>22</v>
      </c>
      <c r="G62" s="147">
        <v>1732</v>
      </c>
      <c r="H62" s="219">
        <v>20.865103786666669</v>
      </c>
      <c r="I62" s="219">
        <v>20.073891546666665</v>
      </c>
      <c r="J62" s="219">
        <v>20.525731916888564</v>
      </c>
      <c r="K62" s="108" t="str">
        <f t="shared" si="0"/>
        <v>CIAWI1</v>
      </c>
      <c r="L62" s="108">
        <f>VLOOKUP(K62,[133]Sheet1!$E$8:$V$334,12,FALSE)</f>
        <v>1084.0775146666667</v>
      </c>
      <c r="M62" s="108">
        <f>VLOOKUP(K62,[133]Sheet1!$E$8:$V$334,13,FALSE)</f>
        <v>0.62591080523479603</v>
      </c>
      <c r="N62" s="108">
        <f>VLOOKUP(K62,[133]Sheet1!$E$8:$V$334,18,FALSE)</f>
        <v>0</v>
      </c>
    </row>
    <row r="63" spans="1:14">
      <c r="A63" s="146">
        <f t="shared" si="1"/>
        <v>57</v>
      </c>
      <c r="B63" s="146" t="s">
        <v>29</v>
      </c>
      <c r="C63" s="146" t="s">
        <v>206</v>
      </c>
      <c r="D63" s="146">
        <v>2</v>
      </c>
      <c r="E63" s="146">
        <v>60</v>
      </c>
      <c r="F63" s="146" t="s">
        <v>22</v>
      </c>
      <c r="G63" s="147">
        <v>1732</v>
      </c>
      <c r="H63" s="219">
        <v>20.952562858666663</v>
      </c>
      <c r="I63" s="219">
        <v>20.117085317333334</v>
      </c>
      <c r="J63" s="219">
        <v>20.606662501148026</v>
      </c>
      <c r="K63" s="108" t="str">
        <f t="shared" si="0"/>
        <v>CIAWI2</v>
      </c>
      <c r="L63" s="108">
        <f>VLOOKUP(K63,[133]Sheet1!$E$8:$V$334,12,FALSE)</f>
        <v>788.576009</v>
      </c>
      <c r="M63" s="108">
        <f>VLOOKUP(K63,[133]Sheet1!$E$8:$V$334,13,FALSE)</f>
        <v>0.45529792667436492</v>
      </c>
      <c r="N63" s="108">
        <f>VLOOKUP(K63,[133]Sheet1!$E$8:$V$334,18,FALSE)</f>
        <v>0</v>
      </c>
    </row>
    <row r="64" spans="1:14">
      <c r="A64" s="146">
        <f t="shared" si="1"/>
        <v>58</v>
      </c>
      <c r="B64" s="146" t="s">
        <v>29</v>
      </c>
      <c r="C64" s="146" t="s">
        <v>206</v>
      </c>
      <c r="D64" s="146">
        <v>3</v>
      </c>
      <c r="E64" s="146">
        <v>60</v>
      </c>
      <c r="F64" s="146" t="s">
        <v>22</v>
      </c>
      <c r="G64" s="147">
        <v>1732</v>
      </c>
      <c r="H64" s="219">
        <v>20.850216669333335</v>
      </c>
      <c r="I64" s="219">
        <v>20.274842228000001</v>
      </c>
      <c r="J64" s="219">
        <v>20.595078786852895</v>
      </c>
      <c r="K64" s="108" t="str">
        <f t="shared" si="0"/>
        <v>CIAWI3</v>
      </c>
      <c r="L64" s="108">
        <f>VLOOKUP(K64,[133]Sheet1!$E$8:$V$334,12,FALSE)</f>
        <v>751.91375733333336</v>
      </c>
      <c r="M64" s="108">
        <f>VLOOKUP(K64,[133]Sheet1!$E$8:$V$334,13,FALSE)</f>
        <v>0.43413034488067748</v>
      </c>
      <c r="N64" s="108">
        <f>VLOOKUP(K64,[133]Sheet1!$E$8:$V$334,18,FALSE)</f>
        <v>0</v>
      </c>
    </row>
    <row r="65" spans="1:14">
      <c r="A65" s="146">
        <f t="shared" si="1"/>
        <v>59</v>
      </c>
      <c r="B65" s="146" t="s">
        <v>29</v>
      </c>
      <c r="C65" s="146" t="s">
        <v>206</v>
      </c>
      <c r="D65" s="146">
        <v>4</v>
      </c>
      <c r="E65" s="146">
        <v>60</v>
      </c>
      <c r="F65" s="146" t="s">
        <v>22</v>
      </c>
      <c r="G65" s="147">
        <v>1732</v>
      </c>
      <c r="H65" s="219">
        <v>20.863660453333335</v>
      </c>
      <c r="I65" s="219">
        <v>20.279567701333331</v>
      </c>
      <c r="J65" s="219">
        <v>20.568510670746363</v>
      </c>
      <c r="K65" s="108" t="str">
        <f t="shared" si="0"/>
        <v>CIAWI4</v>
      </c>
      <c r="L65" s="108">
        <f>VLOOKUP(K65,[133]Sheet1!$E$8:$V$334,12,FALSE)</f>
        <v>770.66310666666675</v>
      </c>
      <c r="M65" s="108">
        <f>VLOOKUP(K65,[133]Sheet1!$E$8:$V$334,13,FALSE)</f>
        <v>0.4449556043110085</v>
      </c>
      <c r="N65" s="108">
        <f>VLOOKUP(K65,[133]Sheet1!$E$8:$V$334,18,FALSE)</f>
        <v>0</v>
      </c>
    </row>
    <row r="66" spans="1:14">
      <c r="A66" s="146">
        <f t="shared" si="1"/>
        <v>60</v>
      </c>
      <c r="B66" s="146" t="s">
        <v>29</v>
      </c>
      <c r="C66" s="146" t="s">
        <v>31</v>
      </c>
      <c r="D66" s="146">
        <v>1</v>
      </c>
      <c r="E66" s="146">
        <v>60</v>
      </c>
      <c r="F66" s="146" t="s">
        <v>22</v>
      </c>
      <c r="G66" s="147">
        <v>1732</v>
      </c>
      <c r="H66" s="219">
        <v>20.832775429333335</v>
      </c>
      <c r="I66" s="219">
        <v>20.244934629333329</v>
      </c>
      <c r="J66" s="219">
        <v>20.565156087649775</v>
      </c>
      <c r="K66" s="108" t="str">
        <f t="shared" si="0"/>
        <v>KDBDK1</v>
      </c>
      <c r="L66" s="108">
        <f>VLOOKUP(K66,[133]Sheet1!$E$8:$V$334,12,FALSE)</f>
        <v>1374.395874</v>
      </c>
      <c r="M66" s="108">
        <f>VLOOKUP(K66,[133]Sheet1!$E$8:$V$334,13,FALSE)</f>
        <v>0.79353110508083147</v>
      </c>
      <c r="N66" s="108">
        <f>VLOOKUP(K66,[133]Sheet1!$E$8:$V$334,18,FALSE)</f>
        <v>0</v>
      </c>
    </row>
    <row r="67" spans="1:14">
      <c r="A67" s="146">
        <f t="shared" si="1"/>
        <v>61</v>
      </c>
      <c r="B67" s="146" t="s">
        <v>29</v>
      </c>
      <c r="C67" s="146" t="s">
        <v>31</v>
      </c>
      <c r="D67" s="146">
        <v>2</v>
      </c>
      <c r="E67" s="146">
        <v>60</v>
      </c>
      <c r="F67" s="146" t="s">
        <v>22</v>
      </c>
      <c r="G67" s="147">
        <v>1732</v>
      </c>
      <c r="H67" s="219">
        <v>20.999830293333336</v>
      </c>
      <c r="I67" s="219">
        <v>20.424230692000002</v>
      </c>
      <c r="J67" s="219">
        <v>20.771328037968587</v>
      </c>
      <c r="K67" s="108" t="str">
        <f t="shared" si="0"/>
        <v>KDBDK2</v>
      </c>
      <c r="L67" s="108">
        <f>VLOOKUP(K67,[133]Sheet1!$E$8:$V$334,12,FALSE)</f>
        <v>973.30322266666678</v>
      </c>
      <c r="M67" s="108">
        <f>VLOOKUP(K67,[133]Sheet1!$E$8:$V$334,13,FALSE)</f>
        <v>0.56195336181678224</v>
      </c>
      <c r="N67" s="108">
        <f>VLOOKUP(K67,[133]Sheet1!$E$8:$V$334,18,FALSE)</f>
        <v>0</v>
      </c>
    </row>
    <row r="68" spans="1:14">
      <c r="A68" s="146">
        <f t="shared" si="1"/>
        <v>62</v>
      </c>
      <c r="B68" s="146" t="s">
        <v>29</v>
      </c>
      <c r="C68" s="146" t="s">
        <v>31</v>
      </c>
      <c r="D68" s="146">
        <v>3</v>
      </c>
      <c r="E68" s="146">
        <v>60</v>
      </c>
      <c r="F68" s="146" t="s">
        <v>22</v>
      </c>
      <c r="G68" s="147">
        <v>1732</v>
      </c>
      <c r="H68" s="219">
        <v>20.997613333333337</v>
      </c>
      <c r="I68" s="219">
        <v>19.421493333333334</v>
      </c>
      <c r="J68" s="219">
        <v>20.396736686274529</v>
      </c>
      <c r="K68" s="108" t="str">
        <f t="shared" si="0"/>
        <v>KDBDK3</v>
      </c>
      <c r="L68" s="108">
        <f>VLOOKUP(K68,[133]Sheet1!$E$8:$V$334,12,FALSE)</f>
        <v>919.87333333333333</v>
      </c>
      <c r="M68" s="108">
        <f>VLOOKUP(K68,[133]Sheet1!$E$8:$V$334,13,FALSE)</f>
        <v>0.53110469591993836</v>
      </c>
      <c r="N68" s="108">
        <f>VLOOKUP(K68,[133]Sheet1!$E$8:$V$334,18,FALSE)</f>
        <v>46</v>
      </c>
    </row>
    <row r="69" spans="1:14">
      <c r="A69" s="146">
        <f t="shared" si="1"/>
        <v>63</v>
      </c>
      <c r="B69" s="171" t="s">
        <v>29</v>
      </c>
      <c r="C69" s="171" t="s">
        <v>32</v>
      </c>
      <c r="D69" s="171">
        <v>1</v>
      </c>
      <c r="E69" s="171">
        <v>10</v>
      </c>
      <c r="F69" s="171" t="s">
        <v>33</v>
      </c>
      <c r="G69" s="171">
        <v>288</v>
      </c>
      <c r="H69" s="172">
        <v>20.999960770666664</v>
      </c>
      <c r="I69" s="172">
        <v>18.664810822666666</v>
      </c>
      <c r="J69" s="172">
        <v>20.122711483759588</v>
      </c>
      <c r="K69" s="108" t="str">
        <f t="shared" si="0"/>
        <v>KRCAK1</v>
      </c>
      <c r="L69" s="108">
        <f>VLOOKUP(K69,[133]Sheet1!$E$8:$V$334,12,FALSE)</f>
        <v>248.85567233333336</v>
      </c>
      <c r="M69" s="108">
        <f>VLOOKUP(K69,[133]Sheet1!$E$8:$V$334,13,FALSE)</f>
        <v>0.86408219560185195</v>
      </c>
      <c r="N69" s="108">
        <f>VLOOKUP(K69,[133]Sheet1!$E$8:$V$334,18,FALSE)</f>
        <v>393</v>
      </c>
    </row>
    <row r="70" spans="1:14">
      <c r="A70" s="146">
        <f t="shared" si="1"/>
        <v>64</v>
      </c>
      <c r="B70" s="146" t="s">
        <v>29</v>
      </c>
      <c r="C70" s="146" t="s">
        <v>32</v>
      </c>
      <c r="D70" s="146">
        <v>2</v>
      </c>
      <c r="E70" s="146">
        <v>10</v>
      </c>
      <c r="F70" s="146" t="s">
        <v>33</v>
      </c>
      <c r="G70" s="147">
        <v>288</v>
      </c>
      <c r="H70" s="219">
        <v>20.993888955999999</v>
      </c>
      <c r="I70" s="219">
        <v>18.619861958666664</v>
      </c>
      <c r="J70" s="219">
        <v>20.096544116979882</v>
      </c>
      <c r="K70" s="108" t="str">
        <f t="shared" si="0"/>
        <v>KRCAK2</v>
      </c>
      <c r="L70" s="108">
        <f>VLOOKUP(K70,[133]Sheet1!$E$8:$V$334,12,FALSE)</f>
        <v>198.05475366666667</v>
      </c>
      <c r="M70" s="108">
        <f>VLOOKUP(K70,[133]Sheet1!$E$8:$V$334,13,FALSE)</f>
        <v>0.68769011689814818</v>
      </c>
      <c r="N70" s="108">
        <f>VLOOKUP(K70,[133]Sheet1!$E$8:$V$334,18,FALSE)</f>
        <v>378</v>
      </c>
    </row>
    <row r="71" spans="1:14">
      <c r="A71" s="146">
        <f t="shared" si="1"/>
        <v>65</v>
      </c>
      <c r="B71" s="146" t="s">
        <v>29</v>
      </c>
      <c r="C71" s="149" t="s">
        <v>83</v>
      </c>
      <c r="D71" s="149">
        <v>1</v>
      </c>
      <c r="E71" s="149">
        <v>60</v>
      </c>
      <c r="F71" s="149" t="s">
        <v>22</v>
      </c>
      <c r="G71" s="149">
        <v>1732</v>
      </c>
      <c r="H71" s="150">
        <v>20.890766253333336</v>
      </c>
      <c r="I71" s="150">
        <v>20.223833096</v>
      </c>
      <c r="J71" s="150">
        <v>20.564406360336342</v>
      </c>
      <c r="K71" s="108" t="str">
        <f t="shared" ref="K71:K133" si="2">C71&amp;D71</f>
        <v>KTLPA1</v>
      </c>
      <c r="L71" s="108">
        <f>VLOOKUP(K71,[133]Sheet1!$E$8:$V$334,12,FALSE)</f>
        <v>596.98655166666674</v>
      </c>
      <c r="M71" s="108">
        <f>VLOOKUP(K71,[133]Sheet1!$E$8:$V$334,13,FALSE)</f>
        <v>0.34468045708237111</v>
      </c>
      <c r="N71" s="108">
        <f>VLOOKUP(K71,[133]Sheet1!$E$8:$V$334,18,FALSE)</f>
        <v>0</v>
      </c>
    </row>
    <row r="72" spans="1:14">
      <c r="A72" s="146">
        <f t="shared" si="1"/>
        <v>66</v>
      </c>
      <c r="B72" s="146" t="s">
        <v>29</v>
      </c>
      <c r="C72" s="146" t="s">
        <v>83</v>
      </c>
      <c r="D72" s="146">
        <v>2</v>
      </c>
      <c r="E72" s="146">
        <v>60</v>
      </c>
      <c r="F72" s="146" t="s">
        <v>22</v>
      </c>
      <c r="G72" s="147">
        <v>1732</v>
      </c>
      <c r="H72" s="219">
        <v>20.870621938666666</v>
      </c>
      <c r="I72" s="219">
        <v>20.227159690666667</v>
      </c>
      <c r="J72" s="219">
        <v>20.574580629842014</v>
      </c>
      <c r="K72" s="108" t="str">
        <f t="shared" si="2"/>
        <v>KTLPA2</v>
      </c>
      <c r="L72" s="108">
        <f>VLOOKUP(K72,[133]Sheet1!$E$8:$V$334,12,FALSE)</f>
        <v>199.4603983333333</v>
      </c>
      <c r="M72" s="108">
        <f>VLOOKUP(K72,[133]Sheet1!$E$8:$V$334,13,FALSE)</f>
        <v>0.11516189280215548</v>
      </c>
      <c r="N72" s="108">
        <f>VLOOKUP(K72,[133]Sheet1!$E$8:$V$334,18,FALSE)</f>
        <v>0</v>
      </c>
    </row>
    <row r="73" spans="1:14">
      <c r="A73" s="146">
        <f t="shared" ref="A73:A136" si="3">A72+1</f>
        <v>67</v>
      </c>
      <c r="B73" s="146" t="s">
        <v>29</v>
      </c>
      <c r="C73" s="146" t="s">
        <v>457</v>
      </c>
      <c r="D73" s="146"/>
      <c r="E73" s="146">
        <v>45</v>
      </c>
      <c r="F73" s="146">
        <v>70</v>
      </c>
      <c r="G73" s="147">
        <v>4124.0514681623226</v>
      </c>
      <c r="H73" s="219">
        <v>72.209200545333346</v>
      </c>
      <c r="I73" s="219">
        <v>67.428474102666669</v>
      </c>
      <c r="J73" s="219">
        <v>69.812419117077027</v>
      </c>
      <c r="K73" s="108" t="str">
        <f t="shared" si="2"/>
        <v>PT. ASPEK KUMBONG</v>
      </c>
      <c r="L73" s="108">
        <f>VLOOKUP(K73,[133]Sheet1!$E$8:$V$334,12,FALSE)</f>
        <v>136.03963233333334</v>
      </c>
      <c r="M73" s="108">
        <f>VLOOKUP(K73,[133]Sheet1!$E$8:$V$334,13,FALSE)</f>
        <v>3.2986890048186668E-2</v>
      </c>
      <c r="N73" s="108">
        <f>VLOOKUP(K73,[133]Sheet1!$E$8:$V$334,18,FALSE)</f>
        <v>0</v>
      </c>
    </row>
    <row r="74" spans="1:14">
      <c r="A74" s="146">
        <f t="shared" si="3"/>
        <v>68</v>
      </c>
      <c r="B74" s="146" t="s">
        <v>29</v>
      </c>
      <c r="C74" s="146" t="s">
        <v>459</v>
      </c>
      <c r="D74" s="146"/>
      <c r="E74" s="146">
        <v>45</v>
      </c>
      <c r="F74" s="146">
        <v>150</v>
      </c>
      <c r="G74" s="147">
        <v>866</v>
      </c>
      <c r="H74" s="219">
        <v>153.45723221333336</v>
      </c>
      <c r="I74" s="219">
        <v>142.32531719466667</v>
      </c>
      <c r="J74" s="219">
        <v>148.64378069225398</v>
      </c>
      <c r="K74" s="108" t="str">
        <f t="shared" si="2"/>
        <v>PT. HOLCIM (SEMEN BARU)</v>
      </c>
      <c r="L74" s="108">
        <f>VLOOKUP(K74,[133]Sheet1!$E$8:$V$334,12,FALSE)</f>
        <v>184.25227833333335</v>
      </c>
      <c r="M74" s="108">
        <f>VLOOKUP(K74,[133]Sheet1!$E$8:$V$334,13,FALSE)</f>
        <v>0.21276244611239417</v>
      </c>
      <c r="N74" s="108">
        <f>VLOOKUP(K74,[133]Sheet1!$E$8:$V$334,18,FALSE)</f>
        <v>0</v>
      </c>
    </row>
    <row r="75" spans="1:14">
      <c r="A75" s="146">
        <f t="shared" si="3"/>
        <v>69</v>
      </c>
      <c r="B75" s="146" t="s">
        <v>29</v>
      </c>
      <c r="C75" s="146" t="s">
        <v>452</v>
      </c>
      <c r="D75" s="146"/>
      <c r="E75" s="146">
        <v>40</v>
      </c>
      <c r="F75" s="146">
        <v>70</v>
      </c>
      <c r="G75" s="147">
        <v>866</v>
      </c>
      <c r="H75" s="219">
        <v>72.256936197333332</v>
      </c>
      <c r="I75" s="219">
        <v>66.863934475999997</v>
      </c>
      <c r="J75" s="219">
        <v>70.023144070880718</v>
      </c>
      <c r="K75" s="108" t="str">
        <f t="shared" si="2"/>
        <v>PT. HOLCIM (SEMEN LAMA)</v>
      </c>
      <c r="L75" s="108">
        <f>VLOOKUP(K75,[133]Sheet1!$E$8:$V$334,12,FALSE)</f>
        <v>113.21884433333334</v>
      </c>
      <c r="M75" s="108">
        <f>VLOOKUP(K75,[133]Sheet1!$E$8:$V$334,13,FALSE)</f>
        <v>0.13073769553502695</v>
      </c>
      <c r="N75" s="108">
        <f>VLOOKUP(K75,[133]Sheet1!$E$8:$V$334,18,FALSE)</f>
        <v>0</v>
      </c>
    </row>
    <row r="76" spans="1:14">
      <c r="A76" s="146">
        <f t="shared" si="3"/>
        <v>70</v>
      </c>
      <c r="B76" s="146" t="s">
        <v>29</v>
      </c>
      <c r="C76" s="146" t="s">
        <v>454</v>
      </c>
      <c r="D76" s="146"/>
      <c r="E76" s="146">
        <v>220</v>
      </c>
      <c r="F76" s="146">
        <v>150</v>
      </c>
      <c r="G76" s="147">
        <v>2309.4688221709007</v>
      </c>
      <c r="H76" s="219">
        <v>153.96282206533334</v>
      </c>
      <c r="I76" s="219">
        <v>142.18309285999999</v>
      </c>
      <c r="J76" s="219">
        <v>148.5286197639083</v>
      </c>
      <c r="K76" s="108" t="str">
        <f t="shared" si="2"/>
        <v>PT. INDOCEMENT TUNGGAL PRAKARSA (SEMEN TIGA RODA)</v>
      </c>
      <c r="L76" s="108">
        <f>VLOOKUP(K76,[133]Sheet1!$E$8:$V$334,12,FALSE)</f>
        <v>664.33127833333322</v>
      </c>
      <c r="M76" s="108">
        <f>VLOOKUP(K76,[133]Sheet1!$E$8:$V$334,13,FALSE)</f>
        <v>0.28765544351833328</v>
      </c>
      <c r="N76" s="108">
        <f>VLOOKUP(K76,[133]Sheet1!$E$8:$V$334,18,FALSE)</f>
        <v>0</v>
      </c>
    </row>
    <row r="77" spans="1:14">
      <c r="A77" s="146">
        <f t="shared" si="3"/>
        <v>71</v>
      </c>
      <c r="B77" s="146" t="s">
        <v>138</v>
      </c>
      <c r="C77" s="146" t="s">
        <v>139</v>
      </c>
      <c r="D77" s="146">
        <v>2</v>
      </c>
      <c r="E77" s="146">
        <v>60</v>
      </c>
      <c r="F77" s="146" t="s">
        <v>22</v>
      </c>
      <c r="G77" s="147">
        <v>1732</v>
      </c>
      <c r="H77" s="219">
        <v>20.712284230666668</v>
      </c>
      <c r="I77" s="219">
        <v>19.97957202266667</v>
      </c>
      <c r="J77" s="219">
        <v>20.386144352622676</v>
      </c>
      <c r="K77" s="108" t="str">
        <f t="shared" si="2"/>
        <v>CNJUR2</v>
      </c>
      <c r="L77" s="108">
        <f>VLOOKUP(K77,[133]Sheet1!$E$8:$V$334,12,FALSE)</f>
        <v>871.71250400000008</v>
      </c>
      <c r="M77" s="108">
        <f>VLOOKUP(K77,[133]Sheet1!$E$8:$V$334,13,FALSE)</f>
        <v>0.50329821247113171</v>
      </c>
      <c r="N77" s="108">
        <f>VLOOKUP(K77,[133]Sheet1!$E$8:$V$334,18,FALSE)</f>
        <v>0</v>
      </c>
    </row>
    <row r="78" spans="1:14">
      <c r="A78" s="146">
        <f t="shared" si="3"/>
        <v>72</v>
      </c>
      <c r="B78" s="146" t="s">
        <v>138</v>
      </c>
      <c r="C78" s="146" t="s">
        <v>139</v>
      </c>
      <c r="D78" s="146">
        <v>3</v>
      </c>
      <c r="E78" s="146">
        <v>60</v>
      </c>
      <c r="F78" s="146" t="s">
        <v>22</v>
      </c>
      <c r="G78" s="147">
        <v>1732</v>
      </c>
      <c r="H78" s="219">
        <v>20.694578572000001</v>
      </c>
      <c r="I78" s="219">
        <v>19.947963022666666</v>
      </c>
      <c r="J78" s="219">
        <v>20.371837731318038</v>
      </c>
      <c r="K78" s="108" t="str">
        <f t="shared" si="2"/>
        <v>CNJUR3</v>
      </c>
      <c r="L78" s="108">
        <f>VLOOKUP(K78,[133]Sheet1!$E$8:$V$334,12,FALSE)</f>
        <v>1362.5386150000002</v>
      </c>
      <c r="M78" s="108">
        <f>VLOOKUP(K78,[133]Sheet1!$E$8:$V$334,13,FALSE)</f>
        <v>0.78668511258660523</v>
      </c>
      <c r="N78" s="108">
        <f>VLOOKUP(K78,[133]Sheet1!$E$8:$V$334,18,FALSE)</f>
        <v>0</v>
      </c>
    </row>
    <row r="79" spans="1:14">
      <c r="A79" s="146">
        <f t="shared" si="3"/>
        <v>73</v>
      </c>
      <c r="B79" s="146" t="s">
        <v>138</v>
      </c>
      <c r="C79" s="146" t="s">
        <v>139</v>
      </c>
      <c r="D79" s="146">
        <v>4</v>
      </c>
      <c r="E79" s="146">
        <v>60</v>
      </c>
      <c r="F79" s="146" t="s">
        <v>22</v>
      </c>
      <c r="G79" s="147">
        <v>1732</v>
      </c>
      <c r="H79" s="219">
        <v>20.716449690666668</v>
      </c>
      <c r="I79" s="219">
        <v>19.965827447999999</v>
      </c>
      <c r="J79" s="219">
        <v>20.384820389274974</v>
      </c>
      <c r="K79" s="108" t="str">
        <f t="shared" si="2"/>
        <v>CNJUR4</v>
      </c>
      <c r="L79" s="108">
        <f>VLOOKUP(K79,[133]Sheet1!$E$8:$V$334,12,FALSE)</f>
        <v>876.11824533333345</v>
      </c>
      <c r="M79" s="108">
        <f>VLOOKUP(K79,[133]Sheet1!$E$8:$V$334,13,FALSE)</f>
        <v>0.50584194303310248</v>
      </c>
      <c r="N79" s="108">
        <f>VLOOKUP(K79,[133]Sheet1!$E$8:$V$334,18,FALSE)</f>
        <v>0</v>
      </c>
    </row>
    <row r="80" spans="1:14">
      <c r="A80" s="146">
        <f t="shared" si="3"/>
        <v>74</v>
      </c>
      <c r="B80" s="146" t="s">
        <v>138</v>
      </c>
      <c r="C80" s="220" t="s">
        <v>139</v>
      </c>
      <c r="D80" s="220">
        <v>5</v>
      </c>
      <c r="E80" s="220">
        <v>60</v>
      </c>
      <c r="F80" s="220" t="s">
        <v>22</v>
      </c>
      <c r="G80" s="220">
        <v>1732</v>
      </c>
      <c r="H80" s="219">
        <v>20.845475608000001</v>
      </c>
      <c r="I80" s="219">
        <v>20.139291289333332</v>
      </c>
      <c r="J80" s="219">
        <v>20.610953061538105</v>
      </c>
      <c r="K80" s="108" t="str">
        <f t="shared" si="2"/>
        <v>CNJUR5</v>
      </c>
      <c r="L80" s="108">
        <f>VLOOKUP(K80,[133]Sheet1!$E$8:$V$334,12,FALSE)</f>
        <v>1298.6774903333335</v>
      </c>
      <c r="M80" s="108">
        <f>VLOOKUP(K80,[133]Sheet1!$E$8:$V$334,13,FALSE)</f>
        <v>0.74981379349499622</v>
      </c>
      <c r="N80" s="108">
        <f>VLOOKUP(K80,[133]Sheet1!$E$8:$V$334,18,FALSE)</f>
        <v>0</v>
      </c>
    </row>
    <row r="81" spans="1:14">
      <c r="A81" s="146">
        <f t="shared" si="3"/>
        <v>75</v>
      </c>
      <c r="B81" s="171" t="s">
        <v>24</v>
      </c>
      <c r="C81" s="171" t="s">
        <v>419</v>
      </c>
      <c r="D81" s="171">
        <v>1</v>
      </c>
      <c r="E81" s="171">
        <v>60</v>
      </c>
      <c r="F81" s="171" t="s">
        <v>22</v>
      </c>
      <c r="G81" s="171">
        <v>1732</v>
      </c>
      <c r="H81" s="172">
        <v>20</v>
      </c>
      <c r="I81" s="172">
        <v>20</v>
      </c>
      <c r="J81" s="172">
        <v>20</v>
      </c>
      <c r="K81" s="108" t="str">
        <f t="shared" si="2"/>
        <v>CBATU1</v>
      </c>
      <c r="L81" s="108">
        <f>VLOOKUP(K81,[133]Sheet1!$E$8:$V$334,12,FALSE)</f>
        <v>839.66945433333331</v>
      </c>
      <c r="M81" s="108">
        <f>VLOOKUP(K81,[133]Sheet1!$E$8:$V$334,13,FALSE)</f>
        <v>0.48479760642802155</v>
      </c>
      <c r="N81" s="108">
        <f>VLOOKUP(K81,[133]Sheet1!$E$8:$V$334,18,FALSE)</f>
        <v>0</v>
      </c>
    </row>
    <row r="82" spans="1:14">
      <c r="A82" s="146">
        <f t="shared" si="3"/>
        <v>76</v>
      </c>
      <c r="B82" s="146" t="s">
        <v>24</v>
      </c>
      <c r="C82" s="146" t="s">
        <v>419</v>
      </c>
      <c r="D82" s="146">
        <v>2</v>
      </c>
      <c r="E82" s="146">
        <v>60</v>
      </c>
      <c r="F82" s="146" t="s">
        <v>22</v>
      </c>
      <c r="G82" s="147">
        <v>1732</v>
      </c>
      <c r="H82" s="219">
        <v>20.999699238666668</v>
      </c>
      <c r="I82" s="219">
        <v>20.374524601333334</v>
      </c>
      <c r="J82" s="219">
        <v>20.708975090009307</v>
      </c>
      <c r="K82" s="108" t="str">
        <f t="shared" si="2"/>
        <v>CBATU2</v>
      </c>
      <c r="L82" s="108">
        <f>VLOOKUP(K82,[133]Sheet1!$E$8:$V$334,12,FALSE)</f>
        <v>1387.4143066666668</v>
      </c>
      <c r="M82" s="108">
        <f>VLOOKUP(K82,[133]Sheet1!$E$8:$V$334,13,FALSE)</f>
        <v>0.80104752117013089</v>
      </c>
      <c r="N82" s="108">
        <f>VLOOKUP(K82,[133]Sheet1!$E$8:$V$334,18,FALSE)</f>
        <v>0</v>
      </c>
    </row>
    <row r="83" spans="1:14">
      <c r="A83" s="146">
        <f t="shared" si="3"/>
        <v>77</v>
      </c>
      <c r="B83" s="146" t="s">
        <v>24</v>
      </c>
      <c r="C83" s="146" t="s">
        <v>419</v>
      </c>
      <c r="D83" s="146">
        <v>3</v>
      </c>
      <c r="E83" s="146">
        <v>60</v>
      </c>
      <c r="F83" s="146" t="s">
        <v>22</v>
      </c>
      <c r="G83" s="147">
        <v>1732</v>
      </c>
      <c r="H83" s="150">
        <v>20.727510242666664</v>
      </c>
      <c r="I83" s="150">
        <v>20.234494133333332</v>
      </c>
      <c r="J83" s="150">
        <v>20.510277320818229</v>
      </c>
      <c r="K83" s="108" t="str">
        <f t="shared" si="2"/>
        <v>CBATU3</v>
      </c>
      <c r="L83" s="108">
        <f>VLOOKUP(K83,[133]Sheet1!$E$8:$V$334,12,FALSE)</f>
        <v>1109.1586103333332</v>
      </c>
      <c r="M83" s="108">
        <f>VLOOKUP(K83,[133]Sheet1!$E$8:$V$334,13,FALSE)</f>
        <v>0.64039180735180901</v>
      </c>
      <c r="N83" s="108">
        <f>VLOOKUP(K83,[133]Sheet1!$E$8:$V$334,18,FALSE)</f>
        <v>0</v>
      </c>
    </row>
    <row r="84" spans="1:14">
      <c r="A84" s="146">
        <f t="shared" si="3"/>
        <v>78</v>
      </c>
      <c r="B84" s="220" t="s">
        <v>24</v>
      </c>
      <c r="C84" s="220" t="s">
        <v>419</v>
      </c>
      <c r="D84" s="220">
        <v>4</v>
      </c>
      <c r="E84" s="220">
        <v>60</v>
      </c>
      <c r="F84" s="220" t="s">
        <v>22</v>
      </c>
      <c r="G84" s="220">
        <v>1732</v>
      </c>
      <c r="H84" s="219">
        <v>20.853114882666667</v>
      </c>
      <c r="I84" s="219">
        <v>20.199370328000004</v>
      </c>
      <c r="J84" s="219">
        <v>20.557076006746374</v>
      </c>
      <c r="K84" s="108" t="str">
        <f t="shared" si="2"/>
        <v>CBATU4</v>
      </c>
      <c r="L84" s="108">
        <f>VLOOKUP(K84,[133]Sheet1!$E$8:$V$334,12,FALSE)</f>
        <v>358.55720033333336</v>
      </c>
      <c r="M84" s="108">
        <f>VLOOKUP(K84,[133]Sheet1!$E$8:$V$334,13,FALSE)</f>
        <v>0.20701916878367976</v>
      </c>
      <c r="N84" s="108">
        <f>VLOOKUP(K84,[133]Sheet1!$E$8:$V$334,18,FALSE)</f>
        <v>0</v>
      </c>
    </row>
    <row r="85" spans="1:14">
      <c r="A85" s="146">
        <f t="shared" si="3"/>
        <v>79</v>
      </c>
      <c r="B85" s="146" t="s">
        <v>24</v>
      </c>
      <c r="C85" s="146" t="s">
        <v>73</v>
      </c>
      <c r="D85" s="146">
        <v>3</v>
      </c>
      <c r="E85" s="146">
        <v>60</v>
      </c>
      <c r="F85" s="146" t="s">
        <v>22</v>
      </c>
      <c r="G85" s="147">
        <v>1732</v>
      </c>
      <c r="H85" s="150">
        <v>20.998537066666668</v>
      </c>
      <c r="I85" s="150">
        <v>19.946990215999996</v>
      </c>
      <c r="J85" s="150">
        <v>20.552667831501843</v>
      </c>
      <c r="K85" s="108" t="str">
        <f t="shared" si="2"/>
        <v>CIKRG3</v>
      </c>
      <c r="L85" s="108">
        <f>VLOOKUP(K85,[133]Sheet1!$E$8:$V$334,12,FALSE)</f>
        <v>1253.9862466666666</v>
      </c>
      <c r="M85" s="108">
        <f>VLOOKUP(K85,[133]Sheet1!$E$8:$V$334,13,FALSE)</f>
        <v>0.72401053502694379</v>
      </c>
      <c r="N85" s="108">
        <f>VLOOKUP(K85,[133]Sheet1!$E$8:$V$334,18,FALSE)</f>
        <v>0</v>
      </c>
    </row>
    <row r="86" spans="1:14">
      <c r="A86" s="146">
        <f t="shared" si="3"/>
        <v>80</v>
      </c>
      <c r="B86" s="146" t="s">
        <v>24</v>
      </c>
      <c r="C86" s="149" t="s">
        <v>73</v>
      </c>
      <c r="D86" s="149">
        <v>4</v>
      </c>
      <c r="E86" s="151">
        <v>60</v>
      </c>
      <c r="F86" s="151" t="s">
        <v>22</v>
      </c>
      <c r="G86" s="151">
        <v>1732</v>
      </c>
      <c r="H86" s="150">
        <v>20.999894954666669</v>
      </c>
      <c r="I86" s="150">
        <v>20.292300210666671</v>
      </c>
      <c r="J86" s="150">
        <v>20.681331923007502</v>
      </c>
      <c r="K86" s="108" t="str">
        <f t="shared" si="2"/>
        <v>CIKRG4</v>
      </c>
      <c r="L86" s="108">
        <f>VLOOKUP(K86,[133]Sheet1!$E$8:$V$334,12,FALSE)</f>
        <v>1067.2001546666668</v>
      </c>
      <c r="M86" s="108">
        <f>VLOOKUP(K86,[133]Sheet1!$E$8:$V$334,13,FALSE)</f>
        <v>0.61616637105465755</v>
      </c>
      <c r="N86" s="108">
        <f>VLOOKUP(K86,[133]Sheet1!$E$8:$V$334,18,FALSE)</f>
        <v>0</v>
      </c>
    </row>
    <row r="87" spans="1:14">
      <c r="A87" s="146">
        <f t="shared" si="3"/>
        <v>81</v>
      </c>
      <c r="B87" s="146" t="s">
        <v>24</v>
      </c>
      <c r="C87" s="146" t="s">
        <v>73</v>
      </c>
      <c r="D87" s="146">
        <v>1</v>
      </c>
      <c r="E87" s="146">
        <v>60</v>
      </c>
      <c r="F87" s="146" t="s">
        <v>22</v>
      </c>
      <c r="G87" s="147">
        <v>1732</v>
      </c>
      <c r="H87" s="219">
        <v>20.662759999999999</v>
      </c>
      <c r="I87" s="219">
        <v>20.397186666666663</v>
      </c>
      <c r="J87" s="219">
        <v>20.522647338429504</v>
      </c>
      <c r="K87" s="108" t="str">
        <f t="shared" si="2"/>
        <v>CIKRG1</v>
      </c>
      <c r="L87" s="108">
        <f>VLOOKUP(K87,[133]Sheet1!$E$8:$V$334,12,FALSE)</f>
        <v>93.339999999999989</v>
      </c>
      <c r="M87" s="108">
        <f>VLOOKUP(K87,[133]Sheet1!$E$8:$V$334,13,FALSE)</f>
        <v>5.3891454965357959E-2</v>
      </c>
      <c r="N87" s="108">
        <f>VLOOKUP(K87,[133]Sheet1!$E$8:$V$334,18,FALSE)</f>
        <v>0</v>
      </c>
    </row>
    <row r="88" spans="1:14">
      <c r="A88" s="146">
        <f t="shared" si="3"/>
        <v>82</v>
      </c>
      <c r="B88" s="171" t="s">
        <v>24</v>
      </c>
      <c r="C88" s="171" t="s">
        <v>82</v>
      </c>
      <c r="D88" s="171">
        <v>1</v>
      </c>
      <c r="E88" s="171">
        <v>60</v>
      </c>
      <c r="F88" s="171" t="s">
        <v>22</v>
      </c>
      <c r="G88" s="171">
        <v>1732</v>
      </c>
      <c r="H88" s="172">
        <v>20.805244134666665</v>
      </c>
      <c r="I88" s="172">
        <v>20.111367408</v>
      </c>
      <c r="J88" s="172">
        <v>20.482499274510424</v>
      </c>
      <c r="K88" s="108" t="str">
        <f t="shared" si="2"/>
        <v>DLTMS1</v>
      </c>
      <c r="L88" s="108">
        <f>VLOOKUP(K88,[133]Sheet1!$E$8:$V$334,12,FALSE)</f>
        <v>376.66668666666664</v>
      </c>
      <c r="M88" s="108">
        <f>VLOOKUP(K88,[133]Sheet1!$E$8:$V$334,13,FALSE)</f>
        <v>0.21747499230177059</v>
      </c>
      <c r="N88" s="108">
        <f>VLOOKUP(K88,[133]Sheet1!$E$8:$V$334,18,FALSE)</f>
        <v>0</v>
      </c>
    </row>
    <row r="89" spans="1:14">
      <c r="A89" s="146">
        <f t="shared" si="3"/>
        <v>83</v>
      </c>
      <c r="B89" s="146" t="s">
        <v>24</v>
      </c>
      <c r="C89" s="146" t="s">
        <v>82</v>
      </c>
      <c r="D89" s="146">
        <v>2</v>
      </c>
      <c r="E89" s="146">
        <v>60</v>
      </c>
      <c r="F89" s="146" t="s">
        <v>22</v>
      </c>
      <c r="G89" s="147">
        <v>1732</v>
      </c>
      <c r="H89" s="219">
        <v>20.910360946666664</v>
      </c>
      <c r="I89" s="219">
        <v>20.198792994666665</v>
      </c>
      <c r="J89" s="219">
        <v>20.574759158075459</v>
      </c>
      <c r="K89" s="108" t="str">
        <f t="shared" si="2"/>
        <v>DLTMS2</v>
      </c>
      <c r="L89" s="108">
        <f>VLOOKUP(K89,[133]Sheet1!$E$8:$V$334,12,FALSE)</f>
        <v>397.29564433333331</v>
      </c>
      <c r="M89" s="108">
        <f>VLOOKUP(K89,[133]Sheet1!$E$8:$V$334,13,FALSE)</f>
        <v>0.2293854759430331</v>
      </c>
      <c r="N89" s="108">
        <f>VLOOKUP(K89,[133]Sheet1!$E$8:$V$334,18,FALSE)</f>
        <v>0</v>
      </c>
    </row>
    <row r="90" spans="1:14">
      <c r="A90" s="146">
        <f t="shared" si="3"/>
        <v>84</v>
      </c>
      <c r="B90" s="146" t="s">
        <v>24</v>
      </c>
      <c r="C90" s="149" t="s">
        <v>75</v>
      </c>
      <c r="D90" s="149">
        <v>1</v>
      </c>
      <c r="E90" s="149">
        <v>60</v>
      </c>
      <c r="F90" s="149" t="s">
        <v>22</v>
      </c>
      <c r="G90" s="149">
        <v>1732</v>
      </c>
      <c r="H90" s="150">
        <v>20.820184366666666</v>
      </c>
      <c r="I90" s="150">
        <v>20.178799941333331</v>
      </c>
      <c r="J90" s="150">
        <v>20.522223091910121</v>
      </c>
      <c r="K90" s="108" t="str">
        <f t="shared" si="2"/>
        <v>FJSWA1</v>
      </c>
      <c r="L90" s="108">
        <f>VLOOKUP(K90,[133]Sheet1!$E$8:$V$334,12,FALSE)</f>
        <v>709.12795033333339</v>
      </c>
      <c r="M90" s="108">
        <f>VLOOKUP(K90,[133]Sheet1!$E$8:$V$334,13,FALSE)</f>
        <v>0.40942722305619711</v>
      </c>
      <c r="N90" s="108">
        <f>VLOOKUP(K90,[133]Sheet1!$E$8:$V$334,18,FALSE)</f>
        <v>0</v>
      </c>
    </row>
    <row r="91" spans="1:14">
      <c r="A91" s="146">
        <f t="shared" si="3"/>
        <v>85</v>
      </c>
      <c r="B91" s="146" t="s">
        <v>24</v>
      </c>
      <c r="C91" s="146" t="s">
        <v>75</v>
      </c>
      <c r="D91" s="146">
        <v>3</v>
      </c>
      <c r="E91" s="146">
        <v>60</v>
      </c>
      <c r="F91" s="146" t="s">
        <v>22</v>
      </c>
      <c r="G91" s="147">
        <v>1732</v>
      </c>
      <c r="H91" s="219">
        <v>20.827092160000003</v>
      </c>
      <c r="I91" s="219">
        <v>20.157154560000002</v>
      </c>
      <c r="J91" s="219">
        <v>20.51110850447904</v>
      </c>
      <c r="K91" s="108" t="str">
        <f t="shared" si="2"/>
        <v>FJSWA3</v>
      </c>
      <c r="L91" s="108">
        <f>VLOOKUP(K91,[133]Sheet1!$E$8:$V$334,12,FALSE)</f>
        <v>492.53808600000002</v>
      </c>
      <c r="M91" s="108">
        <f>VLOOKUP(K91,[133]Sheet1!$E$8:$V$334,13,FALSE)</f>
        <v>0.28437533833718248</v>
      </c>
      <c r="N91" s="108">
        <f>VLOOKUP(K91,[133]Sheet1!$E$8:$V$334,18,FALSE)</f>
        <v>0</v>
      </c>
    </row>
    <row r="92" spans="1:14">
      <c r="A92" s="146">
        <f t="shared" si="3"/>
        <v>86</v>
      </c>
      <c r="B92" s="146" t="s">
        <v>24</v>
      </c>
      <c r="C92" s="220" t="s">
        <v>75</v>
      </c>
      <c r="D92" s="220">
        <v>4</v>
      </c>
      <c r="E92" s="220">
        <v>60</v>
      </c>
      <c r="F92" s="220" t="s">
        <v>22</v>
      </c>
      <c r="G92" s="220">
        <v>1732</v>
      </c>
      <c r="H92" s="172">
        <v>20</v>
      </c>
      <c r="I92" s="172">
        <v>20</v>
      </c>
      <c r="J92" s="172">
        <v>20</v>
      </c>
      <c r="K92" s="108" t="str">
        <f t="shared" si="2"/>
        <v>FJSWA4</v>
      </c>
      <c r="L92" s="108">
        <f>VLOOKUP(K92,[133]Sheet1!$E$8:$V$334,12,FALSE)</f>
        <v>1015.0557456666667</v>
      </c>
      <c r="M92" s="108">
        <f>VLOOKUP(K92,[133]Sheet1!$E$8:$V$334,13,FALSE)</f>
        <v>0.5860598993456505</v>
      </c>
      <c r="N92" s="108">
        <f>VLOOKUP(K92,[133]Sheet1!$E$8:$V$334,18,FALSE)</f>
        <v>0</v>
      </c>
    </row>
    <row r="93" spans="1:14">
      <c r="A93" s="146">
        <f t="shared" si="3"/>
        <v>87</v>
      </c>
      <c r="B93" s="146" t="s">
        <v>24</v>
      </c>
      <c r="C93" s="149" t="s">
        <v>25</v>
      </c>
      <c r="D93" s="149">
        <v>1</v>
      </c>
      <c r="E93" s="149">
        <v>60</v>
      </c>
      <c r="F93" s="149" t="s">
        <v>22</v>
      </c>
      <c r="G93" s="149">
        <v>1732</v>
      </c>
      <c r="H93" s="150">
        <v>20.72352144666667</v>
      </c>
      <c r="I93" s="150">
        <v>19.968685248</v>
      </c>
      <c r="J93" s="150">
        <v>20.369855587910127</v>
      </c>
      <c r="K93" s="108" t="str">
        <f t="shared" si="2"/>
        <v>GDMKR1</v>
      </c>
      <c r="L93" s="108">
        <f>VLOOKUP(K93,[133]Sheet1!$E$8:$V$334,12,FALSE)</f>
        <v>872.7071126666666</v>
      </c>
      <c r="M93" s="108">
        <f>VLOOKUP(K93,[133]Sheet1!$E$8:$V$334,13,FALSE)</f>
        <v>0.50387246689761356</v>
      </c>
      <c r="N93" s="108">
        <f>VLOOKUP(K93,[133]Sheet1!$E$8:$V$334,18,FALSE)</f>
        <v>0</v>
      </c>
    </row>
    <row r="94" spans="1:14">
      <c r="A94" s="146">
        <f t="shared" si="3"/>
        <v>88</v>
      </c>
      <c r="B94" s="146" t="s">
        <v>24</v>
      </c>
      <c r="C94" s="146" t="s">
        <v>25</v>
      </c>
      <c r="D94" s="146">
        <v>2</v>
      </c>
      <c r="E94" s="146">
        <v>60</v>
      </c>
      <c r="F94" s="146" t="s">
        <v>22</v>
      </c>
      <c r="G94" s="147">
        <v>1732</v>
      </c>
      <c r="H94" s="219">
        <v>20.778846145333333</v>
      </c>
      <c r="I94" s="219">
        <v>20.062585050666666</v>
      </c>
      <c r="J94" s="219">
        <v>20.410700635784092</v>
      </c>
      <c r="K94" s="108" t="str">
        <f t="shared" si="2"/>
        <v>GDMKR2</v>
      </c>
      <c r="L94" s="108">
        <f>VLOOKUP(K94,[133]Sheet1!$E$8:$V$334,12,FALSE)</f>
        <v>1547.540283</v>
      </c>
      <c r="M94" s="108">
        <f>VLOOKUP(K94,[133]Sheet1!$E$8:$V$334,13,FALSE)</f>
        <v>0.89349900866050813</v>
      </c>
      <c r="N94" s="108">
        <f>VLOOKUP(K94,[133]Sheet1!$E$8:$V$334,18,FALSE)</f>
        <v>0</v>
      </c>
    </row>
    <row r="95" spans="1:14">
      <c r="A95" s="146">
        <f t="shared" si="3"/>
        <v>89</v>
      </c>
      <c r="B95" s="146" t="s">
        <v>24</v>
      </c>
      <c r="C95" s="149" t="s">
        <v>25</v>
      </c>
      <c r="D95" s="149">
        <v>3</v>
      </c>
      <c r="E95" s="149">
        <v>60</v>
      </c>
      <c r="F95" s="149" t="s">
        <v>22</v>
      </c>
      <c r="G95" s="149">
        <v>1732</v>
      </c>
      <c r="H95" s="150">
        <v>20.600756132000001</v>
      </c>
      <c r="I95" s="150">
        <v>19.78025461733333</v>
      </c>
      <c r="J95" s="150">
        <v>20.214153903268013</v>
      </c>
      <c r="K95" s="108" t="str">
        <f t="shared" si="2"/>
        <v>GDMKR3</v>
      </c>
      <c r="L95" s="108">
        <f>VLOOKUP(K95,[133]Sheet1!$E$8:$V$334,12,FALSE)</f>
        <v>1426.0999753333335</v>
      </c>
      <c r="M95" s="108">
        <f>VLOOKUP(K95,[133]Sheet1!$E$8:$V$334,13,FALSE)</f>
        <v>0.82338335758275605</v>
      </c>
      <c r="N95" s="108">
        <f>VLOOKUP(K95,[133]Sheet1!$E$8:$V$334,18,FALSE)</f>
        <v>1</v>
      </c>
    </row>
    <row r="96" spans="1:14">
      <c r="A96" s="146">
        <f t="shared" si="3"/>
        <v>90</v>
      </c>
      <c r="B96" s="146" t="s">
        <v>24</v>
      </c>
      <c r="C96" s="146" t="s">
        <v>25</v>
      </c>
      <c r="D96" s="146">
        <v>4</v>
      </c>
      <c r="E96" s="146">
        <v>60</v>
      </c>
      <c r="F96" s="146" t="s">
        <v>22</v>
      </c>
      <c r="G96" s="147">
        <v>1732</v>
      </c>
      <c r="H96" s="219">
        <v>20.864389625333331</v>
      </c>
      <c r="I96" s="219">
        <v>20.03753167066667</v>
      </c>
      <c r="J96" s="219">
        <v>20.562731176114934</v>
      </c>
      <c r="K96" s="108" t="str">
        <f t="shared" si="2"/>
        <v>GDMKR4</v>
      </c>
      <c r="L96" s="108">
        <f>VLOOKUP(K96,[133]Sheet1!$E$8:$V$334,12,FALSE)</f>
        <v>640.95385766666664</v>
      </c>
      <c r="M96" s="108">
        <f>VLOOKUP(K96,[133]Sheet1!$E$8:$V$334,13,FALSE)</f>
        <v>0.37006573768283291</v>
      </c>
      <c r="N96" s="108">
        <f>VLOOKUP(K96,[133]Sheet1!$E$8:$V$334,18,FALSE)</f>
        <v>0</v>
      </c>
    </row>
    <row r="97" spans="1:14">
      <c r="A97" s="146">
        <f t="shared" si="3"/>
        <v>91</v>
      </c>
      <c r="B97" s="146" t="s">
        <v>24</v>
      </c>
      <c r="C97" s="149" t="s">
        <v>77</v>
      </c>
      <c r="D97" s="149">
        <v>1</v>
      </c>
      <c r="E97" s="149">
        <v>60</v>
      </c>
      <c r="F97" s="149" t="s">
        <v>22</v>
      </c>
      <c r="G97" s="149">
        <v>1732</v>
      </c>
      <c r="H97" s="150">
        <v>20.900008205333336</v>
      </c>
      <c r="I97" s="150">
        <v>20.143964802666666</v>
      </c>
      <c r="J97" s="150">
        <v>20.50203536450497</v>
      </c>
      <c r="K97" s="108" t="str">
        <f t="shared" si="2"/>
        <v>JBBKA1</v>
      </c>
      <c r="L97" s="108">
        <f>VLOOKUP(K97,[133]Sheet1!$E$8:$V$334,12,FALSE)</f>
        <v>1116.3592123333335</v>
      </c>
      <c r="M97" s="108">
        <f>VLOOKUP(K97,[133]Sheet1!$E$8:$V$334,13,FALSE)</f>
        <v>0.64454919880677453</v>
      </c>
      <c r="N97" s="108">
        <f>VLOOKUP(K97,[133]Sheet1!$E$8:$V$334,18,FALSE)</f>
        <v>0</v>
      </c>
    </row>
    <row r="98" spans="1:14">
      <c r="A98" s="146">
        <f t="shared" si="3"/>
        <v>92</v>
      </c>
      <c r="B98" s="146" t="s">
        <v>24</v>
      </c>
      <c r="C98" s="146" t="s">
        <v>77</v>
      </c>
      <c r="D98" s="146">
        <v>2</v>
      </c>
      <c r="E98" s="146">
        <v>60</v>
      </c>
      <c r="F98" s="146" t="s">
        <v>22</v>
      </c>
      <c r="G98" s="147">
        <v>1732</v>
      </c>
      <c r="H98" s="219">
        <v>20.666648340000002</v>
      </c>
      <c r="I98" s="219">
        <v>20.029388384000001</v>
      </c>
      <c r="J98" s="219">
        <v>20.351528187783185</v>
      </c>
      <c r="K98" s="108" t="str">
        <f t="shared" si="2"/>
        <v>JBBKA2</v>
      </c>
      <c r="L98" s="108">
        <f>VLOOKUP(K98,[133]Sheet1!$E$8:$V$334,12,FALSE)</f>
        <v>972.17936199999997</v>
      </c>
      <c r="M98" s="108">
        <f>VLOOKUP(K98,[133]Sheet1!$E$8:$V$334,13,FALSE)</f>
        <v>0.56130448152424939</v>
      </c>
      <c r="N98" s="108">
        <f>VLOOKUP(K98,[133]Sheet1!$E$8:$V$334,18,FALSE)</f>
        <v>0</v>
      </c>
    </row>
    <row r="99" spans="1:14">
      <c r="A99" s="146">
        <f t="shared" si="3"/>
        <v>93</v>
      </c>
      <c r="B99" s="146" t="s">
        <v>24</v>
      </c>
      <c r="C99" s="146" t="s">
        <v>77</v>
      </c>
      <c r="D99" s="146">
        <v>3</v>
      </c>
      <c r="E99" s="146">
        <v>60</v>
      </c>
      <c r="F99" s="146" t="s">
        <v>22</v>
      </c>
      <c r="G99" s="147">
        <v>1732</v>
      </c>
      <c r="H99" s="219">
        <v>20.997264624</v>
      </c>
      <c r="I99" s="219">
        <v>18.214269126666668</v>
      </c>
      <c r="J99" s="219">
        <v>20.617526910891399</v>
      </c>
      <c r="K99" s="108" t="str">
        <f t="shared" si="2"/>
        <v>JBBKA3</v>
      </c>
      <c r="L99" s="108">
        <f>VLOOKUP(K99,[133]Sheet1!$E$8:$V$334,12,FALSE)</f>
        <v>318.62589499999996</v>
      </c>
      <c r="M99" s="108">
        <f>VLOOKUP(K99,[133]Sheet1!$E$8:$V$334,13,FALSE)</f>
        <v>0.18396414260969973</v>
      </c>
      <c r="N99" s="108">
        <f>VLOOKUP(K99,[133]Sheet1!$E$8:$V$334,18,FALSE)</f>
        <v>0</v>
      </c>
    </row>
    <row r="100" spans="1:14">
      <c r="A100" s="146">
        <f t="shared" si="3"/>
        <v>94</v>
      </c>
      <c r="B100" s="146" t="s">
        <v>24</v>
      </c>
      <c r="C100" s="146" t="s">
        <v>77</v>
      </c>
      <c r="D100" s="146">
        <v>4</v>
      </c>
      <c r="E100" s="146">
        <v>60</v>
      </c>
      <c r="F100" s="146" t="s">
        <v>22</v>
      </c>
      <c r="G100" s="147">
        <v>1732</v>
      </c>
      <c r="H100" s="219">
        <v>20.765883857333332</v>
      </c>
      <c r="I100" s="219">
        <v>20.265496933333335</v>
      </c>
      <c r="J100" s="219">
        <v>20.517623461195232</v>
      </c>
      <c r="K100" s="108" t="str">
        <f t="shared" si="2"/>
        <v>JBBKA4</v>
      </c>
      <c r="L100" s="108">
        <f>VLOOKUP(K100,[133]Sheet1!$E$8:$V$334,12,FALSE)</f>
        <v>1328.7954913333333</v>
      </c>
      <c r="M100" s="108">
        <f>VLOOKUP(K100,[133]Sheet1!$E$8:$V$334,13,FALSE)</f>
        <v>0.76720293956889918</v>
      </c>
      <c r="N100" s="108">
        <f>VLOOKUP(K100,[133]Sheet1!$E$8:$V$334,18,FALSE)</f>
        <v>0</v>
      </c>
    </row>
    <row r="101" spans="1:14">
      <c r="A101" s="146">
        <f t="shared" si="3"/>
        <v>95</v>
      </c>
      <c r="B101" s="146" t="s">
        <v>24</v>
      </c>
      <c r="C101" s="146" t="s">
        <v>5070</v>
      </c>
      <c r="D101" s="146"/>
      <c r="E101" s="146">
        <v>30</v>
      </c>
      <c r="F101" s="146">
        <v>150</v>
      </c>
      <c r="G101" s="147">
        <v>866</v>
      </c>
      <c r="H101" s="219">
        <v>154.95588851333335</v>
      </c>
      <c r="I101" s="219">
        <v>137.78692180000002</v>
      </c>
      <c r="J101" s="219">
        <v>149.69842891540051</v>
      </c>
      <c r="K101" s="108" t="str">
        <f t="shared" si="2"/>
        <v>KTT MULTISTRADA</v>
      </c>
      <c r="L101" s="108">
        <f>VLOOKUP(K101,[133]Sheet1!$E$8:$V$334,12,FALSE)</f>
        <v>78.538078333333331</v>
      </c>
      <c r="M101" s="108">
        <f>VLOOKUP(K101,[133]Sheet1!$E$8:$V$334,13,FALSE)</f>
        <v>9.0690621632024626E-2</v>
      </c>
      <c r="N101" s="108">
        <f>VLOOKUP(K101,[133]Sheet1!$E$8:$V$334,18,FALSE)</f>
        <v>2</v>
      </c>
    </row>
    <row r="102" spans="1:14">
      <c r="A102" s="146">
        <f t="shared" si="3"/>
        <v>96</v>
      </c>
      <c r="B102" s="146" t="s">
        <v>24</v>
      </c>
      <c r="C102" s="146" t="s">
        <v>74</v>
      </c>
      <c r="D102" s="146">
        <v>1</v>
      </c>
      <c r="E102" s="146">
        <v>60</v>
      </c>
      <c r="F102" s="146" t="s">
        <v>22</v>
      </c>
      <c r="G102" s="147">
        <v>1732</v>
      </c>
      <c r="H102" s="150">
        <v>20.875510797333334</v>
      </c>
      <c r="I102" s="150">
        <v>20.206009661333336</v>
      </c>
      <c r="J102" s="150">
        <v>20.56567680821404</v>
      </c>
      <c r="K102" s="108" t="str">
        <f t="shared" si="2"/>
        <v>LIPPO1</v>
      </c>
      <c r="L102" s="108">
        <f>VLOOKUP(K102,[133]Sheet1!$E$8:$V$334,12,FALSE)</f>
        <v>490.42169200000006</v>
      </c>
      <c r="M102" s="108">
        <f>VLOOKUP(K102,[133]Sheet1!$E$8:$V$334,13,FALSE)</f>
        <v>0.28315340184757509</v>
      </c>
      <c r="N102" s="108">
        <f>VLOOKUP(K102,[133]Sheet1!$E$8:$V$334,18,FALSE)</f>
        <v>0</v>
      </c>
    </row>
    <row r="103" spans="1:14">
      <c r="A103" s="146">
        <f t="shared" si="3"/>
        <v>97</v>
      </c>
      <c r="B103" s="146" t="s">
        <v>24</v>
      </c>
      <c r="C103" s="146" t="s">
        <v>74</v>
      </c>
      <c r="D103" s="146">
        <v>2</v>
      </c>
      <c r="E103" s="146">
        <v>60</v>
      </c>
      <c r="F103" s="146" t="s">
        <v>22</v>
      </c>
      <c r="G103" s="147">
        <v>1732</v>
      </c>
      <c r="H103" s="219">
        <v>20.885019477333334</v>
      </c>
      <c r="I103" s="219">
        <v>20.165183534666667</v>
      </c>
      <c r="J103" s="219">
        <v>20.517909866673151</v>
      </c>
      <c r="K103" s="108" t="str">
        <f t="shared" si="2"/>
        <v>LIPPO2</v>
      </c>
      <c r="L103" s="108">
        <f>VLOOKUP(K103,[133]Sheet1!$E$8:$V$334,12,FALSE)</f>
        <v>297.220754</v>
      </c>
      <c r="M103" s="108">
        <f>VLOOKUP(K103,[133]Sheet1!$E$8:$V$334,13,FALSE)</f>
        <v>0.17160551616628175</v>
      </c>
      <c r="N103" s="108">
        <f>VLOOKUP(K103,[133]Sheet1!$E$8:$V$334,18,FALSE)</f>
        <v>0</v>
      </c>
    </row>
    <row r="104" spans="1:14">
      <c r="A104" s="146">
        <f t="shared" si="3"/>
        <v>98</v>
      </c>
      <c r="B104" s="146" t="s">
        <v>24</v>
      </c>
      <c r="C104" s="146" t="s">
        <v>79</v>
      </c>
      <c r="D104" s="146">
        <v>1</v>
      </c>
      <c r="E104" s="146">
        <v>60</v>
      </c>
      <c r="F104" s="146" t="s">
        <v>22</v>
      </c>
      <c r="G104" s="147">
        <v>1732</v>
      </c>
      <c r="H104" s="219">
        <v>20.905288496000001</v>
      </c>
      <c r="I104" s="219">
        <v>20.22054460533333</v>
      </c>
      <c r="J104" s="219">
        <v>20.593199265949526</v>
      </c>
      <c r="K104" s="108" t="str">
        <f t="shared" si="2"/>
        <v>RJPSI1</v>
      </c>
      <c r="L104" s="108">
        <f>VLOOKUP(K104,[133]Sheet1!$E$8:$V$334,12,FALSE)</f>
        <v>932.53719066666656</v>
      </c>
      <c r="M104" s="108">
        <f>VLOOKUP(K104,[133]Sheet1!$E$8:$V$334,13,FALSE)</f>
        <v>0.53841639183987677</v>
      </c>
      <c r="N104" s="108">
        <f>VLOOKUP(K104,[133]Sheet1!$E$8:$V$334,18,FALSE)</f>
        <v>0</v>
      </c>
    </row>
    <row r="105" spans="1:14">
      <c r="A105" s="146">
        <f t="shared" si="3"/>
        <v>99</v>
      </c>
      <c r="B105" s="171" t="s">
        <v>24</v>
      </c>
      <c r="C105" s="171" t="s">
        <v>79</v>
      </c>
      <c r="D105" s="171">
        <v>2</v>
      </c>
      <c r="E105" s="171">
        <v>60</v>
      </c>
      <c r="F105" s="171" t="s">
        <v>22</v>
      </c>
      <c r="G105" s="171">
        <v>1732</v>
      </c>
      <c r="H105" s="172">
        <v>20.904869929333334</v>
      </c>
      <c r="I105" s="172">
        <v>20.2279847</v>
      </c>
      <c r="J105" s="172">
        <v>20.590890840137778</v>
      </c>
      <c r="K105" s="108" t="str">
        <f t="shared" si="2"/>
        <v>RJPSI2</v>
      </c>
      <c r="L105" s="108">
        <f>VLOOKUP(K105,[133]Sheet1!$E$8:$V$334,12,FALSE)</f>
        <v>1037.8340656666667</v>
      </c>
      <c r="M105" s="108">
        <f>VLOOKUP(K105,[133]Sheet1!$E$8:$V$334,13,FALSE)</f>
        <v>0.59921135431100847</v>
      </c>
      <c r="N105" s="108">
        <f>VLOOKUP(K105,[133]Sheet1!$E$8:$V$334,18,FALSE)</f>
        <v>0</v>
      </c>
    </row>
    <row r="106" spans="1:14">
      <c r="A106" s="146">
        <f t="shared" si="3"/>
        <v>100</v>
      </c>
      <c r="B106" s="146" t="s">
        <v>24</v>
      </c>
      <c r="C106" s="146" t="s">
        <v>80</v>
      </c>
      <c r="D106" s="146">
        <v>1</v>
      </c>
      <c r="E106" s="146">
        <v>60</v>
      </c>
      <c r="F106" s="146" t="s">
        <v>22</v>
      </c>
      <c r="G106" s="147">
        <v>1732</v>
      </c>
      <c r="H106" s="219">
        <v>20.989792775999998</v>
      </c>
      <c r="I106" s="219">
        <v>20.114975741333335</v>
      </c>
      <c r="J106" s="219">
        <v>20.595291379356066</v>
      </c>
      <c r="K106" s="108" t="str">
        <f t="shared" si="2"/>
        <v>SKTNI1</v>
      </c>
      <c r="L106" s="108">
        <f>VLOOKUP(K106,[133]Sheet1!$E$8:$V$334,12,FALSE)</f>
        <v>754.19268833333342</v>
      </c>
      <c r="M106" s="108">
        <f>VLOOKUP(K106,[133]Sheet1!$E$8:$V$334,13,FALSE)</f>
        <v>0.43544612490377216</v>
      </c>
      <c r="N106" s="108">
        <f>VLOOKUP(K106,[133]Sheet1!$E$8:$V$334,18,FALSE)</f>
        <v>0</v>
      </c>
    </row>
    <row r="107" spans="1:14">
      <c r="A107" s="146">
        <f t="shared" si="3"/>
        <v>101</v>
      </c>
      <c r="B107" s="146" t="s">
        <v>24</v>
      </c>
      <c r="C107" s="146" t="s">
        <v>80</v>
      </c>
      <c r="D107" s="146">
        <v>2</v>
      </c>
      <c r="E107" s="146">
        <v>60</v>
      </c>
      <c r="F107" s="146" t="s">
        <v>22</v>
      </c>
      <c r="G107" s="147">
        <v>1732</v>
      </c>
      <c r="H107" s="219">
        <v>20.999314734666665</v>
      </c>
      <c r="I107" s="219">
        <v>20.149022819999999</v>
      </c>
      <c r="J107" s="219">
        <v>20.683305231488895</v>
      </c>
      <c r="K107" s="108" t="str">
        <f t="shared" si="2"/>
        <v>SKTNI2</v>
      </c>
      <c r="L107" s="108">
        <f>VLOOKUP(K107,[133]Sheet1!$E$8:$V$334,12,FALSE)</f>
        <v>821.14066600000012</v>
      </c>
      <c r="M107" s="108">
        <f>VLOOKUP(K107,[133]Sheet1!$E$8:$V$334,13,FALSE)</f>
        <v>0.47409969168591232</v>
      </c>
      <c r="N107" s="108">
        <f>VLOOKUP(K107,[133]Sheet1!$E$8:$V$334,18,FALSE)</f>
        <v>0</v>
      </c>
    </row>
    <row r="108" spans="1:14">
      <c r="A108" s="146">
        <f t="shared" si="3"/>
        <v>102</v>
      </c>
      <c r="B108" s="146" t="s">
        <v>36</v>
      </c>
      <c r="C108" s="149" t="s">
        <v>149</v>
      </c>
      <c r="D108" s="149">
        <v>1</v>
      </c>
      <c r="E108" s="149">
        <v>60</v>
      </c>
      <c r="F108" s="149" t="s">
        <v>22</v>
      </c>
      <c r="G108" s="149">
        <v>1732</v>
      </c>
      <c r="H108" s="150">
        <v>20.830652574666665</v>
      </c>
      <c r="I108" s="150">
        <v>20.136112491999999</v>
      </c>
      <c r="J108" s="150">
        <v>20.50056205276724</v>
      </c>
      <c r="K108" s="108" t="str">
        <f t="shared" si="2"/>
        <v>CBBAT1</v>
      </c>
      <c r="L108" s="108">
        <f>VLOOKUP(K108,[133]Sheet1!$E$8:$V$334,12,FALSE)</f>
        <v>775.94368500000007</v>
      </c>
      <c r="M108" s="108">
        <f>VLOOKUP(K108,[133]Sheet1!$E$8:$V$334,13,FALSE)</f>
        <v>0.44800443706697463</v>
      </c>
      <c r="N108" s="108">
        <f>VLOOKUP(K108,[133]Sheet1!$E$8:$V$334,18,FALSE)</f>
        <v>0</v>
      </c>
    </row>
    <row r="109" spans="1:14">
      <c r="A109" s="146">
        <f t="shared" si="3"/>
        <v>103</v>
      </c>
      <c r="B109" s="146" t="s">
        <v>36</v>
      </c>
      <c r="C109" s="146" t="s">
        <v>149</v>
      </c>
      <c r="D109" s="146">
        <v>2</v>
      </c>
      <c r="E109" s="146">
        <v>60</v>
      </c>
      <c r="F109" s="146" t="s">
        <v>22</v>
      </c>
      <c r="G109" s="147">
        <v>1732</v>
      </c>
      <c r="H109" s="219">
        <v>20.745982600000001</v>
      </c>
      <c r="I109" s="219">
        <v>20.041239882666666</v>
      </c>
      <c r="J109" s="219">
        <v>20.418884511912903</v>
      </c>
      <c r="K109" s="108" t="str">
        <f t="shared" si="2"/>
        <v>CBBAT2</v>
      </c>
      <c r="L109" s="108">
        <f>VLOOKUP(K109,[133]Sheet1!$E$8:$V$334,12,FALSE)</f>
        <v>678.86218266666663</v>
      </c>
      <c r="M109" s="108">
        <f>VLOOKUP(K109,[133]Sheet1!$E$8:$V$334,13,FALSE)</f>
        <v>0.39195276135488838</v>
      </c>
      <c r="N109" s="108">
        <f>VLOOKUP(K109,[133]Sheet1!$E$8:$V$334,18,FALSE)</f>
        <v>0</v>
      </c>
    </row>
    <row r="110" spans="1:14">
      <c r="A110" s="146">
        <f t="shared" si="3"/>
        <v>104</v>
      </c>
      <c r="B110" s="146" t="s">
        <v>36</v>
      </c>
      <c r="C110" s="146" t="s">
        <v>149</v>
      </c>
      <c r="D110" s="146">
        <v>3</v>
      </c>
      <c r="E110" s="146">
        <v>60</v>
      </c>
      <c r="F110" s="146" t="s">
        <v>22</v>
      </c>
      <c r="G110" s="147">
        <v>1732</v>
      </c>
      <c r="H110" s="219">
        <v>20.998734514666669</v>
      </c>
      <c r="I110" s="219">
        <v>20.390908743999997</v>
      </c>
      <c r="J110" s="219">
        <v>20.727160820932003</v>
      </c>
      <c r="K110" s="108" t="str">
        <f t="shared" si="2"/>
        <v>CBBAT3</v>
      </c>
      <c r="L110" s="108">
        <f>VLOOKUP(K110,[133]Sheet1!$E$8:$V$334,12,FALSE)</f>
        <v>996.12392166666666</v>
      </c>
      <c r="M110" s="108">
        <f>VLOOKUP(K110,[133]Sheet1!$E$8:$V$334,13,FALSE)</f>
        <v>0.57512928502694383</v>
      </c>
      <c r="N110" s="108">
        <f>VLOOKUP(K110,[133]Sheet1!$E$8:$V$334,18,FALSE)</f>
        <v>0</v>
      </c>
    </row>
    <row r="111" spans="1:14">
      <c r="A111" s="146">
        <f t="shared" si="3"/>
        <v>105</v>
      </c>
      <c r="B111" s="171" t="s">
        <v>36</v>
      </c>
      <c r="C111" s="171" t="s">
        <v>480</v>
      </c>
      <c r="D111" s="171">
        <v>1</v>
      </c>
      <c r="E111" s="171">
        <v>60</v>
      </c>
      <c r="F111" s="171" t="s">
        <v>22</v>
      </c>
      <c r="G111" s="171">
        <v>1732</v>
      </c>
      <c r="H111" s="172">
        <v>20.808907892000001</v>
      </c>
      <c r="I111" s="172">
        <v>20.190647398666666</v>
      </c>
      <c r="J111" s="172">
        <v>20.508098712953441</v>
      </c>
      <c r="K111" s="108" t="str">
        <f t="shared" si="2"/>
        <v>CBBRU1</v>
      </c>
      <c r="L111" s="108">
        <f>VLOOKUP(K111,[133]Sheet1!$E$8:$V$334,12,FALSE)</f>
        <v>1035.6266073333334</v>
      </c>
      <c r="M111" s="108">
        <f>VLOOKUP(K111,[133]Sheet1!$E$8:$V$334,13,FALSE)</f>
        <v>0.59793684026173977</v>
      </c>
      <c r="N111" s="108">
        <f>VLOOKUP(K111,[133]Sheet1!$E$8:$V$334,18,FALSE)</f>
        <v>0</v>
      </c>
    </row>
    <row r="112" spans="1:14">
      <c r="A112" s="146">
        <f t="shared" si="3"/>
        <v>106</v>
      </c>
      <c r="B112" s="146" t="s">
        <v>36</v>
      </c>
      <c r="C112" s="146" t="s">
        <v>480</v>
      </c>
      <c r="D112" s="146">
        <v>2</v>
      </c>
      <c r="E112" s="146">
        <v>60</v>
      </c>
      <c r="F112" s="146" t="s">
        <v>22</v>
      </c>
      <c r="G112" s="147">
        <v>1732</v>
      </c>
      <c r="H112" s="219">
        <v>20.783418048000001</v>
      </c>
      <c r="I112" s="219">
        <v>20.192855121333334</v>
      </c>
      <c r="J112" s="219">
        <v>20.49962926023538</v>
      </c>
      <c r="K112" s="108" t="str">
        <f t="shared" si="2"/>
        <v>CBBRU2</v>
      </c>
      <c r="L112" s="108">
        <f>VLOOKUP(K112,[133]Sheet1!$E$8:$V$334,12,FALSE)</f>
        <v>906.3214109999999</v>
      </c>
      <c r="M112" s="108">
        <f>VLOOKUP(K112,[133]Sheet1!$E$8:$V$334,13,FALSE)</f>
        <v>0.52328026039260966</v>
      </c>
      <c r="N112" s="108">
        <f>VLOOKUP(K112,[133]Sheet1!$E$8:$V$334,18,FALSE)</f>
        <v>0</v>
      </c>
    </row>
    <row r="113" spans="1:14">
      <c r="A113" s="146">
        <f t="shared" si="3"/>
        <v>107</v>
      </c>
      <c r="B113" s="146" t="s">
        <v>36</v>
      </c>
      <c r="C113" s="146" t="s">
        <v>37</v>
      </c>
      <c r="D113" s="146">
        <v>1</v>
      </c>
      <c r="E113" s="146">
        <v>60</v>
      </c>
      <c r="F113" s="146" t="s">
        <v>22</v>
      </c>
      <c r="G113" s="147">
        <v>1732</v>
      </c>
      <c r="H113" s="219">
        <v>20.942284593333333</v>
      </c>
      <c r="I113" s="219">
        <v>20.249727650666664</v>
      </c>
      <c r="J113" s="219">
        <v>20.598786832754204</v>
      </c>
      <c r="K113" s="108" t="str">
        <f t="shared" si="2"/>
        <v>CBREM1</v>
      </c>
      <c r="L113" s="108">
        <f>VLOOKUP(K113,[133]Sheet1!$E$8:$V$334,12,FALSE)</f>
        <v>1089.9781086666669</v>
      </c>
      <c r="M113" s="108">
        <f>VLOOKUP(K113,[133]Sheet1!$E$8:$V$334,13,FALSE)</f>
        <v>0.62931761470361836</v>
      </c>
      <c r="N113" s="108">
        <f>VLOOKUP(K113,[133]Sheet1!$E$8:$V$334,18,FALSE)</f>
        <v>0</v>
      </c>
    </row>
    <row r="114" spans="1:14">
      <c r="A114" s="146">
        <f t="shared" si="3"/>
        <v>108</v>
      </c>
      <c r="B114" s="146" t="s">
        <v>36</v>
      </c>
      <c r="C114" s="146" t="s">
        <v>37</v>
      </c>
      <c r="D114" s="146">
        <v>2</v>
      </c>
      <c r="E114" s="146">
        <v>60</v>
      </c>
      <c r="F114" s="146" t="s">
        <v>22</v>
      </c>
      <c r="G114" s="147">
        <v>1732</v>
      </c>
      <c r="H114" s="219">
        <v>20.955559218666664</v>
      </c>
      <c r="I114" s="219">
        <v>20.305517102666666</v>
      </c>
      <c r="J114" s="219">
        <v>20.662553918880725</v>
      </c>
      <c r="K114" s="108" t="str">
        <f t="shared" si="2"/>
        <v>CBREM2</v>
      </c>
      <c r="L114" s="108">
        <f>VLOOKUP(K114,[133]Sheet1!$E$8:$V$334,12,FALSE)</f>
        <v>1050.6413166666669</v>
      </c>
      <c r="M114" s="108">
        <f>VLOOKUP(K114,[133]Sheet1!$E$8:$V$334,13,FALSE)</f>
        <v>0.6066058410315629</v>
      </c>
      <c r="N114" s="108">
        <f>VLOOKUP(K114,[133]Sheet1!$E$8:$V$334,18,FALSE)</f>
        <v>0</v>
      </c>
    </row>
    <row r="115" spans="1:14">
      <c r="A115" s="146">
        <f t="shared" si="3"/>
        <v>109</v>
      </c>
      <c r="B115" s="171" t="s">
        <v>36</v>
      </c>
      <c r="C115" s="171" t="s">
        <v>37</v>
      </c>
      <c r="D115" s="171">
        <v>3</v>
      </c>
      <c r="E115" s="171">
        <v>60</v>
      </c>
      <c r="F115" s="171" t="s">
        <v>22</v>
      </c>
      <c r="G115" s="171">
        <v>1732</v>
      </c>
      <c r="H115" s="172">
        <v>20.740058582666666</v>
      </c>
      <c r="I115" s="172">
        <v>20.310943458666667</v>
      </c>
      <c r="J115" s="172">
        <v>20.584126928384553</v>
      </c>
      <c r="K115" s="108" t="str">
        <f t="shared" si="2"/>
        <v>CBREM3</v>
      </c>
      <c r="L115" s="108">
        <f>VLOOKUP(K115,[133]Sheet1!$E$8:$V$334,12,FALSE)</f>
        <v>462.19655366666666</v>
      </c>
      <c r="M115" s="108">
        <f>VLOOKUP(K115,[133]Sheet1!$E$8:$V$334,13,FALSE)</f>
        <v>0.26685713260200156</v>
      </c>
      <c r="N115" s="108">
        <f>VLOOKUP(K115,[133]Sheet1!$E$8:$V$334,18,FALSE)</f>
        <v>0</v>
      </c>
    </row>
    <row r="116" spans="1:14">
      <c r="A116" s="146">
        <f t="shared" si="3"/>
        <v>110</v>
      </c>
      <c r="B116" s="146" t="s">
        <v>36</v>
      </c>
      <c r="C116" s="220" t="s">
        <v>85</v>
      </c>
      <c r="D116" s="220">
        <v>2</v>
      </c>
      <c r="E116" s="220">
        <v>60</v>
      </c>
      <c r="F116" s="220" t="s">
        <v>22</v>
      </c>
      <c r="G116" s="220">
        <v>1732</v>
      </c>
      <c r="H116" s="219">
        <v>20.999349374666668</v>
      </c>
      <c r="I116" s="219">
        <v>19.377983761333333</v>
      </c>
      <c r="J116" s="219">
        <v>20.510466619417272</v>
      </c>
      <c r="K116" s="108" t="str">
        <f t="shared" si="2"/>
        <v>LGDAR2</v>
      </c>
      <c r="L116" s="108">
        <f>VLOOKUP(K116,[133]Sheet1!$E$8:$V$334,12,FALSE)</f>
        <v>624.71191433333331</v>
      </c>
      <c r="M116" s="108">
        <f>VLOOKUP(K116,[133]Sheet1!$E$8:$V$334,13,FALSE)</f>
        <v>0.36068817224788297</v>
      </c>
      <c r="N116" s="108">
        <f>VLOOKUP(K116,[133]Sheet1!$E$8:$V$334,18,FALSE)</f>
        <v>3</v>
      </c>
    </row>
    <row r="117" spans="1:14">
      <c r="A117" s="146">
        <f t="shared" si="3"/>
        <v>111</v>
      </c>
      <c r="B117" s="146" t="s">
        <v>36</v>
      </c>
      <c r="C117" s="146" t="s">
        <v>85</v>
      </c>
      <c r="D117" s="146">
        <v>3</v>
      </c>
      <c r="E117" s="146">
        <v>60</v>
      </c>
      <c r="F117" s="146" t="s">
        <v>22</v>
      </c>
      <c r="G117" s="147">
        <v>1732</v>
      </c>
      <c r="H117" s="219">
        <v>20.889826354666667</v>
      </c>
      <c r="I117" s="219">
        <v>19.216788830666665</v>
      </c>
      <c r="J117" s="219">
        <v>20.508196114182109</v>
      </c>
      <c r="K117" s="108" t="str">
        <f t="shared" si="2"/>
        <v>LGDAR3</v>
      </c>
      <c r="L117" s="108">
        <f>VLOOKUP(K117,[133]Sheet1!$E$8:$V$334,12,FALSE)</f>
        <v>666.45078533333333</v>
      </c>
      <c r="M117" s="108">
        <f>VLOOKUP(K117,[133]Sheet1!$E$8:$V$334,13,FALSE)</f>
        <v>0.38478682755966126</v>
      </c>
      <c r="N117" s="108">
        <f>VLOOKUP(K117,[133]Sheet1!$E$8:$V$334,18,FALSE)</f>
        <v>1</v>
      </c>
    </row>
    <row r="118" spans="1:14">
      <c r="A118" s="146">
        <f t="shared" si="3"/>
        <v>112</v>
      </c>
      <c r="B118" s="146" t="s">
        <v>36</v>
      </c>
      <c r="C118" s="146" t="s">
        <v>85</v>
      </c>
      <c r="D118" s="146">
        <v>4</v>
      </c>
      <c r="E118" s="146">
        <v>60</v>
      </c>
      <c r="F118" s="146" t="s">
        <v>22</v>
      </c>
      <c r="G118" s="147">
        <v>1732</v>
      </c>
      <c r="H118" s="219">
        <v>20.739711605333333</v>
      </c>
      <c r="I118" s="219">
        <v>19.408689812000002</v>
      </c>
      <c r="J118" s="219">
        <v>20.479188008195759</v>
      </c>
      <c r="K118" s="108" t="str">
        <f t="shared" si="2"/>
        <v>LGDAR4</v>
      </c>
      <c r="L118" s="108">
        <f>VLOOKUP(K118,[133]Sheet1!$E$8:$V$334,12,FALSE)</f>
        <v>710.28507466666667</v>
      </c>
      <c r="M118" s="108">
        <f>VLOOKUP(K118,[133]Sheet1!$E$8:$V$334,13,FALSE)</f>
        <v>0.41009530869899924</v>
      </c>
      <c r="N118" s="108">
        <f>VLOOKUP(K118,[133]Sheet1!$E$8:$V$334,18,FALSE)</f>
        <v>2</v>
      </c>
    </row>
    <row r="119" spans="1:14">
      <c r="A119" s="146">
        <f t="shared" si="3"/>
        <v>113</v>
      </c>
      <c r="B119" s="146" t="s">
        <v>36</v>
      </c>
      <c r="C119" s="146" t="s">
        <v>85</v>
      </c>
      <c r="D119" s="146">
        <v>1</v>
      </c>
      <c r="E119" s="146">
        <v>60</v>
      </c>
      <c r="F119" s="146" t="s">
        <v>22</v>
      </c>
      <c r="G119" s="147">
        <v>1732</v>
      </c>
      <c r="H119" s="219">
        <v>20.981680088000001</v>
      </c>
      <c r="I119" s="219">
        <v>19.496518377333334</v>
      </c>
      <c r="J119" s="219">
        <v>20.526251919456826</v>
      </c>
      <c r="K119" s="108" t="str">
        <f t="shared" si="2"/>
        <v>LGDAR1</v>
      </c>
      <c r="L119" s="108">
        <f>VLOOKUP(K119,[133]Sheet1!$E$8:$V$334,12,FALSE)</f>
        <v>454.88531466666672</v>
      </c>
      <c r="M119" s="108">
        <f>VLOOKUP(K119,[133]Sheet1!$E$8:$V$334,13,FALSE)</f>
        <v>0.26263586297151659</v>
      </c>
      <c r="N119" s="108">
        <f>VLOOKUP(K119,[133]Sheet1!$E$8:$V$334,18,FALSE)</f>
        <v>9</v>
      </c>
    </row>
    <row r="120" spans="1:14">
      <c r="A120" s="146">
        <f t="shared" si="3"/>
        <v>114</v>
      </c>
      <c r="B120" s="171" t="s">
        <v>36</v>
      </c>
      <c r="C120" s="171" t="s">
        <v>135</v>
      </c>
      <c r="D120" s="171">
        <v>1</v>
      </c>
      <c r="E120" s="171">
        <v>60</v>
      </c>
      <c r="F120" s="171" t="s">
        <v>22</v>
      </c>
      <c r="G120" s="171">
        <v>1732</v>
      </c>
      <c r="H120" s="172">
        <v>20.947560265333333</v>
      </c>
      <c r="I120" s="172">
        <v>20.212012773333335</v>
      </c>
      <c r="J120" s="172">
        <v>20.618914412377112</v>
      </c>
      <c r="K120" s="108" t="str">
        <f t="shared" si="2"/>
        <v>PDLRU1</v>
      </c>
      <c r="L120" s="108">
        <f>VLOOKUP(K120,[133]Sheet1!$E$8:$V$334,12,FALSE)</f>
        <v>1044.1733803333334</v>
      </c>
      <c r="M120" s="108">
        <f>VLOOKUP(K120,[133]Sheet1!$E$8:$V$334,13,FALSE)</f>
        <v>0.6028714667051579</v>
      </c>
      <c r="N120" s="108">
        <f>VLOOKUP(K120,[133]Sheet1!$E$8:$V$334,18,FALSE)</f>
        <v>0</v>
      </c>
    </row>
    <row r="121" spans="1:14">
      <c r="A121" s="146">
        <f t="shared" si="3"/>
        <v>115</v>
      </c>
      <c r="B121" s="146" t="s">
        <v>36</v>
      </c>
      <c r="C121" s="146" t="s">
        <v>135</v>
      </c>
      <c r="D121" s="146">
        <v>2</v>
      </c>
      <c r="E121" s="146">
        <v>60</v>
      </c>
      <c r="F121" s="146" t="s">
        <v>22</v>
      </c>
      <c r="G121" s="147">
        <v>1732</v>
      </c>
      <c r="H121" s="219">
        <v>20.878529673333333</v>
      </c>
      <c r="I121" s="219">
        <v>19.678783665333334</v>
      </c>
      <c r="J121" s="219">
        <v>20.420242149977977</v>
      </c>
      <c r="K121" s="108" t="str">
        <f t="shared" si="2"/>
        <v>PDLRU2</v>
      </c>
      <c r="L121" s="108">
        <f>VLOOKUP(K121,[133]Sheet1!$E$8:$V$334,12,FALSE)</f>
        <v>721.1059570000001</v>
      </c>
      <c r="M121" s="108">
        <f>VLOOKUP(K121,[133]Sheet1!$E$8:$V$334,13,FALSE)</f>
        <v>0.41634293129330258</v>
      </c>
      <c r="N121" s="108">
        <f>VLOOKUP(K121,[133]Sheet1!$E$8:$V$334,18,FALSE)</f>
        <v>27</v>
      </c>
    </row>
    <row r="122" spans="1:14">
      <c r="A122" s="146">
        <f t="shared" si="3"/>
        <v>116</v>
      </c>
      <c r="B122" s="146" t="s">
        <v>36</v>
      </c>
      <c r="C122" s="146" t="s">
        <v>135</v>
      </c>
      <c r="D122" s="146">
        <v>3</v>
      </c>
      <c r="E122" s="146">
        <v>60</v>
      </c>
      <c r="F122" s="146" t="s">
        <v>22</v>
      </c>
      <c r="G122" s="147">
        <v>1732</v>
      </c>
      <c r="H122" s="219">
        <v>20.92946259733333</v>
      </c>
      <c r="I122" s="219">
        <v>20.232719410666665</v>
      </c>
      <c r="J122" s="219">
        <v>20.592000537796615</v>
      </c>
      <c r="K122" s="108" t="str">
        <f t="shared" si="2"/>
        <v>PDLRU3</v>
      </c>
      <c r="L122" s="108">
        <f>VLOOKUP(K122,[133]Sheet1!$E$8:$V$334,12,FALSE)</f>
        <v>782.2023723333333</v>
      </c>
      <c r="M122" s="108">
        <f>VLOOKUP(K122,[133]Sheet1!$E$8:$V$334,13,FALSE)</f>
        <v>0.4516179978829869</v>
      </c>
      <c r="N122" s="108">
        <f>VLOOKUP(K122,[133]Sheet1!$E$8:$V$334,18,FALSE)</f>
        <v>0</v>
      </c>
    </row>
    <row r="123" spans="1:14">
      <c r="A123" s="146">
        <f t="shared" si="3"/>
        <v>117</v>
      </c>
      <c r="B123" s="171" t="s">
        <v>36</v>
      </c>
      <c r="C123" s="171" t="s">
        <v>135</v>
      </c>
      <c r="D123" s="171">
        <v>4</v>
      </c>
      <c r="E123" s="171">
        <v>60</v>
      </c>
      <c r="F123" s="171" t="s">
        <v>22</v>
      </c>
      <c r="G123" s="171">
        <v>1732</v>
      </c>
      <c r="H123" s="172">
        <v>20.889291743999998</v>
      </c>
      <c r="I123" s="172">
        <v>20.19202838</v>
      </c>
      <c r="J123" s="172">
        <v>20.558443785641867</v>
      </c>
      <c r="K123" s="108" t="str">
        <f t="shared" si="2"/>
        <v>PDLRU4</v>
      </c>
      <c r="L123" s="108">
        <f>VLOOKUP(K123,[133]Sheet1!$E$8:$V$334,12,FALSE)</f>
        <v>1287.8457846666668</v>
      </c>
      <c r="M123" s="108">
        <f>VLOOKUP(K123,[133]Sheet1!$E$8:$V$334,13,FALSE)</f>
        <v>0.7435599218629716</v>
      </c>
      <c r="N123" s="108">
        <f>VLOOKUP(K123,[133]Sheet1!$E$8:$V$334,18,FALSE)</f>
        <v>0</v>
      </c>
    </row>
    <row r="124" spans="1:14">
      <c r="A124" s="146">
        <f t="shared" si="3"/>
        <v>118</v>
      </c>
      <c r="B124" s="146" t="s">
        <v>38</v>
      </c>
      <c r="C124" s="146" t="s">
        <v>39</v>
      </c>
      <c r="D124" s="146">
        <v>1</v>
      </c>
      <c r="E124" s="146">
        <v>30</v>
      </c>
      <c r="F124" s="146" t="s">
        <v>33</v>
      </c>
      <c r="G124" s="147">
        <v>866</v>
      </c>
      <c r="H124" s="219">
        <v>20.999672681333333</v>
      </c>
      <c r="I124" s="219">
        <v>19.79881703866667</v>
      </c>
      <c r="J124" s="219">
        <v>20.697227782179379</v>
      </c>
      <c r="K124" s="108" t="str">
        <f t="shared" si="2"/>
        <v>ARJWN1</v>
      </c>
      <c r="L124" s="108">
        <f>VLOOKUP(K124,[133]Sheet1!$E$8:$V$334,12,FALSE)</f>
        <v>620.78885933333333</v>
      </c>
      <c r="M124" s="108">
        <f>VLOOKUP(K124,[133]Sheet1!$E$8:$V$334,13,FALSE)</f>
        <v>0.71684625789068512</v>
      </c>
      <c r="N124" s="108">
        <f>VLOOKUP(K124,[133]Sheet1!$E$8:$V$334,18,FALSE)</f>
        <v>0</v>
      </c>
    </row>
    <row r="125" spans="1:14">
      <c r="A125" s="146">
        <f t="shared" si="3"/>
        <v>119</v>
      </c>
      <c r="B125" s="146" t="s">
        <v>38</v>
      </c>
      <c r="C125" s="146" t="s">
        <v>39</v>
      </c>
      <c r="D125" s="146">
        <v>2</v>
      </c>
      <c r="E125" s="146">
        <v>30</v>
      </c>
      <c r="F125" s="146" t="s">
        <v>33</v>
      </c>
      <c r="G125" s="147">
        <v>866</v>
      </c>
      <c r="H125" s="219">
        <v>20.895279267999996</v>
      </c>
      <c r="I125" s="219">
        <v>20.247458153333334</v>
      </c>
      <c r="J125" s="219">
        <v>20.590933898214498</v>
      </c>
      <c r="K125" s="108" t="str">
        <f t="shared" si="2"/>
        <v>ARJWN2</v>
      </c>
      <c r="L125" s="108">
        <f>VLOOKUP(K125,[133]Sheet1!$E$8:$V$334,12,FALSE)</f>
        <v>307.8566183333333</v>
      </c>
      <c r="M125" s="108">
        <f>VLOOKUP(K125,[133]Sheet1!$E$8:$V$334,13,FALSE)</f>
        <v>0.35549263086989991</v>
      </c>
      <c r="N125" s="108">
        <f>VLOOKUP(K125,[133]Sheet1!$E$8:$V$334,18,FALSE)</f>
        <v>0</v>
      </c>
    </row>
    <row r="126" spans="1:14">
      <c r="A126" s="146">
        <f t="shared" si="3"/>
        <v>120</v>
      </c>
      <c r="B126" s="146" t="s">
        <v>38</v>
      </c>
      <c r="C126" s="146" t="s">
        <v>40</v>
      </c>
      <c r="D126" s="146">
        <v>1</v>
      </c>
      <c r="E126" s="146">
        <v>30</v>
      </c>
      <c r="F126" s="146" t="s">
        <v>33</v>
      </c>
      <c r="G126" s="147">
        <v>866</v>
      </c>
      <c r="H126" s="219">
        <v>20.958273839999997</v>
      </c>
      <c r="I126" s="219">
        <v>20.267741605333335</v>
      </c>
      <c r="J126" s="219">
        <v>20.607596675829541</v>
      </c>
      <c r="K126" s="108" t="str">
        <f t="shared" si="2"/>
        <v>BBKAN1</v>
      </c>
      <c r="L126" s="108">
        <f>VLOOKUP(K126,[133]Sheet1!$E$8:$V$334,12,FALSE)</f>
        <v>586.05668100000003</v>
      </c>
      <c r="M126" s="108">
        <f>VLOOKUP(K126,[133]Sheet1!$E$8:$V$334,13,FALSE)</f>
        <v>0.67673981639722869</v>
      </c>
      <c r="N126" s="108">
        <f>VLOOKUP(K126,[133]Sheet1!$E$8:$V$334,18,FALSE)</f>
        <v>0</v>
      </c>
    </row>
    <row r="127" spans="1:14">
      <c r="A127" s="146">
        <f t="shared" si="3"/>
        <v>121</v>
      </c>
      <c r="B127" s="146" t="s">
        <v>38</v>
      </c>
      <c r="C127" s="146" t="s">
        <v>40</v>
      </c>
      <c r="D127" s="146">
        <v>2</v>
      </c>
      <c r="E127" s="146">
        <v>30</v>
      </c>
      <c r="F127" s="146" t="s">
        <v>33</v>
      </c>
      <c r="G127" s="147">
        <v>866</v>
      </c>
      <c r="H127" s="219">
        <v>20.794918528</v>
      </c>
      <c r="I127" s="219">
        <v>20.12660438933333</v>
      </c>
      <c r="J127" s="219">
        <v>20.474229002524698</v>
      </c>
      <c r="K127" s="108" t="str">
        <f t="shared" si="2"/>
        <v>BBKAN2</v>
      </c>
      <c r="L127" s="108">
        <f>VLOOKUP(K127,[133]Sheet1!$E$8:$V$334,12,FALSE)</f>
        <v>598.21689866666668</v>
      </c>
      <c r="M127" s="108">
        <f>VLOOKUP(K127,[133]Sheet1!$E$8:$V$334,13,FALSE)</f>
        <v>0.69078163818321792</v>
      </c>
      <c r="N127" s="108">
        <f>VLOOKUP(K127,[133]Sheet1!$E$8:$V$334,18,FALSE)</f>
        <v>0</v>
      </c>
    </row>
    <row r="128" spans="1:14">
      <c r="A128" s="146">
        <f t="shared" si="3"/>
        <v>122</v>
      </c>
      <c r="B128" s="171" t="s">
        <v>38</v>
      </c>
      <c r="C128" s="171" t="s">
        <v>40</v>
      </c>
      <c r="D128" s="171">
        <v>3</v>
      </c>
      <c r="E128" s="171">
        <v>30</v>
      </c>
      <c r="F128" s="171" t="s">
        <v>33</v>
      </c>
      <c r="G128" s="171">
        <v>866</v>
      </c>
      <c r="H128" s="172">
        <v>20.598180648</v>
      </c>
      <c r="I128" s="172">
        <v>20.106490673333333</v>
      </c>
      <c r="J128" s="172">
        <v>20.374784323499629</v>
      </c>
      <c r="K128" s="108" t="str">
        <f t="shared" si="2"/>
        <v>BBKAN3</v>
      </c>
      <c r="L128" s="108">
        <f>VLOOKUP(K128,[133]Sheet1!$E$8:$V$334,12,FALSE)</f>
        <v>732.97104900000011</v>
      </c>
      <c r="M128" s="108">
        <f>VLOOKUP(K128,[133]Sheet1!$E$8:$V$334,13,FALSE)</f>
        <v>0.8463868926096999</v>
      </c>
      <c r="N128" s="108">
        <f>VLOOKUP(K128,[133]Sheet1!$E$8:$V$334,18,FALSE)</f>
        <v>0</v>
      </c>
    </row>
    <row r="129" spans="1:14">
      <c r="A129" s="146">
        <f t="shared" si="3"/>
        <v>123</v>
      </c>
      <c r="B129" s="146" t="s">
        <v>38</v>
      </c>
      <c r="C129" s="146" t="s">
        <v>86</v>
      </c>
      <c r="D129" s="146">
        <v>2</v>
      </c>
      <c r="E129" s="146">
        <v>60</v>
      </c>
      <c r="F129" s="146" t="s">
        <v>22</v>
      </c>
      <c r="G129" s="147">
        <v>1732</v>
      </c>
      <c r="H129" s="219">
        <v>20.641899214666665</v>
      </c>
      <c r="I129" s="219">
        <v>20.309843061333332</v>
      </c>
      <c r="J129" s="219">
        <v>20.471236387645135</v>
      </c>
      <c r="K129" s="108" t="str">
        <f t="shared" si="2"/>
        <v>CKDNG2</v>
      </c>
      <c r="L129" s="108">
        <f>VLOOKUP(K129,[133]Sheet1!$E$8:$V$334,12,FALSE)</f>
        <v>503.87942500000003</v>
      </c>
      <c r="M129" s="108">
        <f>VLOOKUP(K129,[133]Sheet1!$E$8:$V$334,13,FALSE)</f>
        <v>0.2909234555427252</v>
      </c>
      <c r="N129" s="108">
        <f>VLOOKUP(K129,[133]Sheet1!$E$8:$V$334,18,FALSE)</f>
        <v>0</v>
      </c>
    </row>
    <row r="130" spans="1:14">
      <c r="A130" s="146">
        <f t="shared" si="3"/>
        <v>124</v>
      </c>
      <c r="B130" s="146" t="s">
        <v>38</v>
      </c>
      <c r="C130" s="146" t="s">
        <v>44</v>
      </c>
      <c r="D130" s="146">
        <v>1</v>
      </c>
      <c r="E130" s="146">
        <v>30</v>
      </c>
      <c r="F130" s="146" t="s">
        <v>33</v>
      </c>
      <c r="G130" s="147">
        <v>866</v>
      </c>
      <c r="H130" s="219">
        <v>20.991751667999999</v>
      </c>
      <c r="I130" s="219">
        <v>18.574537827999997</v>
      </c>
      <c r="J130" s="219">
        <v>20.260711759269633</v>
      </c>
      <c r="K130" s="108" t="str">
        <f t="shared" si="2"/>
        <v>KUNGN1</v>
      </c>
      <c r="L130" s="108">
        <f>VLOOKUP(K130,[133]Sheet1!$E$8:$V$334,12,FALSE)</f>
        <v>645.24873866666667</v>
      </c>
      <c r="M130" s="108">
        <f>VLOOKUP(K130,[133]Sheet1!$E$8:$V$334,13,FALSE)</f>
        <v>0.74509092224788298</v>
      </c>
      <c r="N130" s="108">
        <f>VLOOKUP(K130,[133]Sheet1!$E$8:$V$334,18,FALSE)</f>
        <v>70</v>
      </c>
    </row>
    <row r="131" spans="1:14">
      <c r="A131" s="146">
        <f t="shared" si="3"/>
        <v>125</v>
      </c>
      <c r="B131" s="146" t="s">
        <v>38</v>
      </c>
      <c r="C131" s="146" t="s">
        <v>44</v>
      </c>
      <c r="D131" s="146">
        <v>2</v>
      </c>
      <c r="E131" s="146">
        <v>30</v>
      </c>
      <c r="F131" s="146" t="s">
        <v>33</v>
      </c>
      <c r="G131" s="147">
        <v>866</v>
      </c>
      <c r="H131" s="219">
        <v>20.984235365333333</v>
      </c>
      <c r="I131" s="219">
        <v>18.614284918666666</v>
      </c>
      <c r="J131" s="219">
        <v>20.272150699197589</v>
      </c>
      <c r="K131" s="108" t="str">
        <f t="shared" si="2"/>
        <v>KUNGN2</v>
      </c>
      <c r="L131" s="108">
        <f>VLOOKUP(K131,[133]Sheet1!$E$8:$V$334,12,FALSE)</f>
        <v>710.10664899999995</v>
      </c>
      <c r="M131" s="108">
        <f>VLOOKUP(K131,[133]Sheet1!$E$8:$V$334,13,FALSE)</f>
        <v>0.81998458314087752</v>
      </c>
      <c r="N131" s="108">
        <f>VLOOKUP(K131,[133]Sheet1!$E$8:$V$334,18,FALSE)</f>
        <v>65</v>
      </c>
    </row>
    <row r="132" spans="1:14">
      <c r="A132" s="146">
        <f t="shared" si="3"/>
        <v>126</v>
      </c>
      <c r="B132" s="146" t="s">
        <v>38</v>
      </c>
      <c r="C132" s="149" t="s">
        <v>44</v>
      </c>
      <c r="D132" s="149">
        <v>3</v>
      </c>
      <c r="E132" s="149">
        <v>30</v>
      </c>
      <c r="F132" s="149" t="s">
        <v>33</v>
      </c>
      <c r="G132" s="149">
        <v>866</v>
      </c>
      <c r="H132" s="150">
        <v>20.990894328</v>
      </c>
      <c r="I132" s="150">
        <v>18.964576145333336</v>
      </c>
      <c r="J132" s="150">
        <v>20.231144071811915</v>
      </c>
      <c r="K132" s="108" t="str">
        <f t="shared" si="2"/>
        <v>KUNGN3</v>
      </c>
      <c r="L132" s="108">
        <f>VLOOKUP(K132,[133]Sheet1!$E$8:$V$334,12,FALSE)</f>
        <v>500.37954733333328</v>
      </c>
      <c r="M132" s="108">
        <f>VLOOKUP(K132,[133]Sheet1!$E$8:$V$334,13,FALSE)</f>
        <v>0.57780548190916081</v>
      </c>
      <c r="N132" s="108">
        <f>VLOOKUP(K132,[133]Sheet1!$E$8:$V$334,18,FALSE)</f>
        <v>58</v>
      </c>
    </row>
    <row r="133" spans="1:14">
      <c r="A133" s="146">
        <f t="shared" si="3"/>
        <v>127</v>
      </c>
      <c r="B133" s="146" t="s">
        <v>38</v>
      </c>
      <c r="C133" s="146" t="s">
        <v>500</v>
      </c>
      <c r="D133" s="146">
        <v>1</v>
      </c>
      <c r="E133" s="146">
        <v>60</v>
      </c>
      <c r="F133" s="146" t="s">
        <v>22</v>
      </c>
      <c r="G133" s="147">
        <v>1732</v>
      </c>
      <c r="H133" s="219">
        <v>20.999997142666665</v>
      </c>
      <c r="I133" s="219">
        <v>20.391332506666664</v>
      </c>
      <c r="J133" s="219">
        <v>20.714441298714412</v>
      </c>
      <c r="K133" s="108" t="str">
        <f t="shared" si="2"/>
        <v>MDRCN1</v>
      </c>
      <c r="L133" s="108">
        <f>VLOOKUP(K133,[133]Sheet1!$E$8:$V$334,12,FALSE)</f>
        <v>1233.3852133333332</v>
      </c>
      <c r="M133" s="108">
        <f>VLOOKUP(K133,[133]Sheet1!$E$8:$V$334,13,FALSE)</f>
        <v>0.7121161739799845</v>
      </c>
      <c r="N133" s="108">
        <f>VLOOKUP(K133,[133]Sheet1!$E$8:$V$334,18,FALSE)</f>
        <v>0</v>
      </c>
    </row>
    <row r="134" spans="1:14">
      <c r="A134" s="146">
        <f t="shared" si="3"/>
        <v>128</v>
      </c>
      <c r="B134" s="146" t="s">
        <v>38</v>
      </c>
      <c r="C134" s="146" t="s">
        <v>500</v>
      </c>
      <c r="D134" s="146">
        <v>2</v>
      </c>
      <c r="E134" s="146">
        <v>60</v>
      </c>
      <c r="F134" s="146" t="s">
        <v>22</v>
      </c>
      <c r="G134" s="147">
        <v>1732</v>
      </c>
      <c r="H134" s="219">
        <v>20.785216441333329</v>
      </c>
      <c r="I134" s="219">
        <v>20.132050374666665</v>
      </c>
      <c r="J134" s="219">
        <v>20.483376054682438</v>
      </c>
      <c r="K134" s="108" t="str">
        <f t="shared" ref="K134:K195" si="4">C134&amp;D134</f>
        <v>MDRCN2</v>
      </c>
      <c r="L134" s="108">
        <f>VLOOKUP(K134,[133]Sheet1!$E$8:$V$334,12,FALSE)</f>
        <v>989.74690766666663</v>
      </c>
      <c r="M134" s="108">
        <f>VLOOKUP(K134,[133]Sheet1!$E$8:$V$334,13,FALSE)</f>
        <v>0.57144740627405699</v>
      </c>
      <c r="N134" s="108">
        <f>VLOOKUP(K134,[133]Sheet1!$E$8:$V$334,18,FALSE)</f>
        <v>0</v>
      </c>
    </row>
    <row r="135" spans="1:14">
      <c r="A135" s="146">
        <f t="shared" si="3"/>
        <v>129</v>
      </c>
      <c r="B135" s="146" t="s">
        <v>38</v>
      </c>
      <c r="C135" s="146" t="s">
        <v>5443</v>
      </c>
      <c r="D135" s="146">
        <v>1</v>
      </c>
      <c r="E135" s="146">
        <v>60</v>
      </c>
      <c r="F135" s="146" t="s">
        <v>22</v>
      </c>
      <c r="G135" s="147">
        <v>1732</v>
      </c>
      <c r="H135" s="219">
        <v>20.994580601333336</v>
      </c>
      <c r="I135" s="219">
        <v>19.908793842666665</v>
      </c>
      <c r="J135" s="219">
        <v>20.55689688134974</v>
      </c>
      <c r="K135" s="108" t="str">
        <f t="shared" si="4"/>
        <v>NARJW1</v>
      </c>
      <c r="L135" s="108">
        <f>VLOOKUP(K135,[133]Sheet1!$E$8:$V$334,12,FALSE)</f>
        <v>510.81880699999994</v>
      </c>
      <c r="M135" s="108">
        <f>VLOOKUP(K135,[133]Sheet1!$E$8:$V$334,13,FALSE)</f>
        <v>0.2949300271362586</v>
      </c>
      <c r="N135" s="108">
        <f>VLOOKUP(K135,[133]Sheet1!$E$8:$V$334,18,FALSE)</f>
        <v>0</v>
      </c>
    </row>
    <row r="136" spans="1:14">
      <c r="A136" s="146">
        <f t="shared" si="3"/>
        <v>130</v>
      </c>
      <c r="B136" s="146" t="s">
        <v>38</v>
      </c>
      <c r="C136" s="146" t="s">
        <v>5443</v>
      </c>
      <c r="D136" s="146">
        <v>2</v>
      </c>
      <c r="E136" s="146">
        <v>60</v>
      </c>
      <c r="F136" s="146" t="s">
        <v>22</v>
      </c>
      <c r="G136" s="147">
        <v>1732</v>
      </c>
      <c r="H136" s="219">
        <v>20.865887228000002</v>
      </c>
      <c r="I136" s="219">
        <v>20.142907128000001</v>
      </c>
      <c r="J136" s="219">
        <v>20.551606521659465</v>
      </c>
      <c r="K136" s="108" t="str">
        <f t="shared" si="4"/>
        <v>NARJW2</v>
      </c>
      <c r="L136" s="108">
        <f>VLOOKUP(K136,[133]Sheet1!$E$8:$V$334,12,FALSE)</f>
        <v>736.84364833333336</v>
      </c>
      <c r="M136" s="108">
        <f>VLOOKUP(K136,[133]Sheet1!$E$8:$V$334,13,FALSE)</f>
        <v>0.42542935816012317</v>
      </c>
      <c r="N136" s="108">
        <f>VLOOKUP(K136,[133]Sheet1!$E$8:$V$334,18,FALSE)</f>
        <v>0</v>
      </c>
    </row>
    <row r="137" spans="1:14">
      <c r="A137" s="146">
        <f t="shared" ref="A137:A200" si="5">A136+1</f>
        <v>131</v>
      </c>
      <c r="B137" s="146" t="s">
        <v>38</v>
      </c>
      <c r="C137" s="146" t="s">
        <v>489</v>
      </c>
      <c r="D137" s="146">
        <v>1</v>
      </c>
      <c r="E137" s="146">
        <v>32</v>
      </c>
      <c r="F137" s="146">
        <v>70</v>
      </c>
      <c r="G137" s="147">
        <v>3079</v>
      </c>
      <c r="H137" s="219">
        <v>72.325724886666663</v>
      </c>
      <c r="I137" s="219">
        <v>66.755481254666662</v>
      </c>
      <c r="J137" s="219">
        <v>69.099791434116312</v>
      </c>
      <c r="K137" s="108" t="str">
        <f t="shared" si="4"/>
        <v>PT. INDOCEMENT TUNGGAL PERKASA (SEMEN PALIMANAN)1</v>
      </c>
      <c r="L137" s="108">
        <f>VLOOKUP(K137,[133]Sheet1!$E$8:$V$334,12,FALSE)</f>
        <v>278.07703633333335</v>
      </c>
      <c r="M137" s="108">
        <f>VLOOKUP(K137,[133]Sheet1!$E$8:$V$334,13,FALSE)</f>
        <v>9.0314074807838055E-2</v>
      </c>
      <c r="N137" s="108">
        <f>VLOOKUP(K137,[133]Sheet1!$E$8:$V$334,18,FALSE)</f>
        <v>0</v>
      </c>
    </row>
    <row r="138" spans="1:14">
      <c r="A138" s="146">
        <f t="shared" si="5"/>
        <v>132</v>
      </c>
      <c r="B138" s="146" t="s">
        <v>38</v>
      </c>
      <c r="C138" s="146" t="s">
        <v>45</v>
      </c>
      <c r="D138" s="146">
        <v>4</v>
      </c>
      <c r="E138" s="146">
        <v>60</v>
      </c>
      <c r="F138" s="146" t="s">
        <v>22</v>
      </c>
      <c r="G138" s="147">
        <v>1732</v>
      </c>
      <c r="H138" s="219">
        <v>20.998272070666669</v>
      </c>
      <c r="I138" s="219">
        <v>19.897219463999999</v>
      </c>
      <c r="J138" s="219">
        <v>20.447855826765821</v>
      </c>
      <c r="K138" s="108" t="str">
        <f t="shared" si="4"/>
        <v>SRAGI4</v>
      </c>
      <c r="L138" s="108">
        <f>VLOOKUP(K138,[133]Sheet1!$E$8:$V$334,12,FALSE)</f>
        <v>1098.2058513333334</v>
      </c>
      <c r="M138" s="108">
        <f>VLOOKUP(K138,[133]Sheet1!$E$8:$V$334,13,FALSE)</f>
        <v>0.63406804349499613</v>
      </c>
      <c r="N138" s="108">
        <f>VLOOKUP(K138,[133]Sheet1!$E$8:$V$334,18,FALSE)</f>
        <v>0</v>
      </c>
    </row>
    <row r="139" spans="1:14">
      <c r="A139" s="146">
        <f t="shared" si="5"/>
        <v>133</v>
      </c>
      <c r="B139" s="146" t="s">
        <v>38</v>
      </c>
      <c r="C139" s="146" t="s">
        <v>45</v>
      </c>
      <c r="D139" s="146">
        <v>6</v>
      </c>
      <c r="E139" s="146">
        <v>60</v>
      </c>
      <c r="F139" s="146" t="s">
        <v>22</v>
      </c>
      <c r="G139" s="147">
        <v>1732</v>
      </c>
      <c r="H139" s="219">
        <v>20.996107648000002</v>
      </c>
      <c r="I139" s="219">
        <v>19.377703177333334</v>
      </c>
      <c r="J139" s="219">
        <v>20.587727004928425</v>
      </c>
      <c r="K139" s="108" t="str">
        <f t="shared" si="4"/>
        <v>SRAGI6</v>
      </c>
      <c r="L139" s="108">
        <f>VLOOKUP(K139,[133]Sheet1!$E$8:$V$334,12,FALSE)</f>
        <v>1556.6477050000001</v>
      </c>
      <c r="M139" s="108">
        <f>VLOOKUP(K139,[133]Sheet1!$E$8:$V$334,13,FALSE)</f>
        <v>0.89875733545034642</v>
      </c>
      <c r="N139" s="108">
        <f>VLOOKUP(K139,[133]Sheet1!$E$8:$V$334,18,FALSE)</f>
        <v>3</v>
      </c>
    </row>
    <row r="140" spans="1:14">
      <c r="A140" s="146">
        <f t="shared" si="5"/>
        <v>134</v>
      </c>
      <c r="B140" s="146" t="s">
        <v>38</v>
      </c>
      <c r="C140" s="146" t="s">
        <v>45</v>
      </c>
      <c r="D140" s="146">
        <v>7</v>
      </c>
      <c r="E140" s="146">
        <v>60</v>
      </c>
      <c r="F140" s="146" t="s">
        <v>22</v>
      </c>
      <c r="G140" s="147">
        <v>1732</v>
      </c>
      <c r="H140" s="219">
        <v>20.998550345333332</v>
      </c>
      <c r="I140" s="219">
        <v>19.649923926666666</v>
      </c>
      <c r="J140" s="219">
        <v>20.491481342517041</v>
      </c>
      <c r="K140" s="108" t="str">
        <f t="shared" si="4"/>
        <v>SRAGI7</v>
      </c>
      <c r="L140" s="108">
        <f>VLOOKUP(K140,[133]Sheet1!$E$8:$V$334,12,FALSE)</f>
        <v>1559.9180503333334</v>
      </c>
      <c r="M140" s="108">
        <f>VLOOKUP(K140,[133]Sheet1!$E$8:$V$334,13,FALSE)</f>
        <v>0.90064552559661282</v>
      </c>
      <c r="N140" s="108">
        <f>VLOOKUP(K140,[133]Sheet1!$E$8:$V$334,18,FALSE)</f>
        <v>5</v>
      </c>
    </row>
    <row r="141" spans="1:14">
      <c r="A141" s="146">
        <f t="shared" si="5"/>
        <v>135</v>
      </c>
      <c r="B141" s="146" t="s">
        <v>38</v>
      </c>
      <c r="C141" s="146" t="s">
        <v>45</v>
      </c>
      <c r="D141" s="146">
        <v>8</v>
      </c>
      <c r="E141" s="146">
        <v>60</v>
      </c>
      <c r="F141" s="146" t="s">
        <v>22</v>
      </c>
      <c r="G141" s="147">
        <v>1732</v>
      </c>
      <c r="H141" s="219">
        <v>20.986066666666666</v>
      </c>
      <c r="I141" s="219">
        <v>19.762119999999996</v>
      </c>
      <c r="J141" s="219">
        <v>20.516061735287252</v>
      </c>
      <c r="K141" s="108" t="str">
        <f t="shared" si="4"/>
        <v>SRAGI8</v>
      </c>
      <c r="L141" s="108">
        <f>VLOOKUP(K141,[133]Sheet1!$E$8:$V$334,12,FALSE)</f>
        <v>522.43666666666661</v>
      </c>
      <c r="M141" s="108">
        <f>VLOOKUP(K141,[133]Sheet1!$E$8:$V$334,13,FALSE)</f>
        <v>0.30163779830638948</v>
      </c>
      <c r="N141" s="108">
        <f>VLOOKUP(K141,[133]Sheet1!$E$8:$V$334,18,FALSE)</f>
        <v>4</v>
      </c>
    </row>
    <row r="142" spans="1:14">
      <c r="A142" s="146">
        <f t="shared" si="5"/>
        <v>136</v>
      </c>
      <c r="B142" s="146" t="s">
        <v>47</v>
      </c>
      <c r="C142" s="146" t="s">
        <v>48</v>
      </c>
      <c r="D142" s="146">
        <v>1</v>
      </c>
      <c r="E142" s="146">
        <v>60</v>
      </c>
      <c r="F142" s="146" t="s">
        <v>22</v>
      </c>
      <c r="G142" s="147">
        <v>1573</v>
      </c>
      <c r="H142" s="219">
        <v>20.791601170666663</v>
      </c>
      <c r="I142" s="219">
        <v>20.269302137333334</v>
      </c>
      <c r="J142" s="219">
        <v>20.561119005880936</v>
      </c>
      <c r="K142" s="108" t="str">
        <f t="shared" si="4"/>
        <v>CMGIS1</v>
      </c>
      <c r="L142" s="108">
        <f>VLOOKUP(K142,[133]Sheet1!$E$8:$V$334,12,FALSE)</f>
        <v>1078.3172199999999</v>
      </c>
      <c r="M142" s="108">
        <f>VLOOKUP(K142,[133]Sheet1!$E$8:$V$334,13,FALSE)</f>
        <v>0.68551635092180541</v>
      </c>
      <c r="N142" s="108">
        <f>VLOOKUP(K142,[133]Sheet1!$E$8:$V$334,18,FALSE)</f>
        <v>0</v>
      </c>
    </row>
    <row r="143" spans="1:14">
      <c r="A143" s="146">
        <f t="shared" si="5"/>
        <v>137</v>
      </c>
      <c r="B143" s="146" t="s">
        <v>47</v>
      </c>
      <c r="C143" s="146" t="s">
        <v>48</v>
      </c>
      <c r="D143" s="146">
        <v>2</v>
      </c>
      <c r="E143" s="146">
        <v>60</v>
      </c>
      <c r="F143" s="146" t="s">
        <v>22</v>
      </c>
      <c r="G143" s="147">
        <v>1732</v>
      </c>
      <c r="H143" s="150">
        <v>20.952454319999998</v>
      </c>
      <c r="I143" s="150">
        <v>20.085874677333333</v>
      </c>
      <c r="J143" s="150">
        <v>20.643253268756094</v>
      </c>
      <c r="K143" s="108" t="str">
        <f t="shared" si="4"/>
        <v>CMGIS2</v>
      </c>
      <c r="L143" s="108">
        <f>VLOOKUP(K143,[133]Sheet1!$E$8:$V$334,12,FALSE)</f>
        <v>1618.5085043333331</v>
      </c>
      <c r="M143" s="108">
        <f>VLOOKUP(K143,[133]Sheet1!$E$8:$V$334,13,FALSE)</f>
        <v>0.93447373229407227</v>
      </c>
      <c r="N143" s="108">
        <f>VLOOKUP(K143,[133]Sheet1!$E$8:$V$334,18,FALSE)</f>
        <v>0</v>
      </c>
    </row>
    <row r="144" spans="1:14">
      <c r="A144" s="146">
        <f t="shared" si="5"/>
        <v>138</v>
      </c>
      <c r="B144" s="146" t="s">
        <v>47</v>
      </c>
      <c r="C144" s="146" t="s">
        <v>48</v>
      </c>
      <c r="D144" s="146">
        <v>3</v>
      </c>
      <c r="E144" s="146">
        <v>60</v>
      </c>
      <c r="F144" s="146" t="s">
        <v>22</v>
      </c>
      <c r="G144" s="147">
        <v>1732</v>
      </c>
      <c r="H144" s="219">
        <v>20.477906526666665</v>
      </c>
      <c r="I144" s="219">
        <v>19.882273458666663</v>
      </c>
      <c r="J144" s="219">
        <v>20.211904277595565</v>
      </c>
      <c r="K144" s="108" t="str">
        <f t="shared" si="4"/>
        <v>CMGIS3</v>
      </c>
      <c r="L144" s="108">
        <f>VLOOKUP(K144,[133]Sheet1!$E$8:$V$334,12,FALSE)</f>
        <v>1520.4644366666664</v>
      </c>
      <c r="M144" s="108">
        <f>VLOOKUP(K144,[133]Sheet1!$E$8:$V$334,13,FALSE)</f>
        <v>0.87786630292532708</v>
      </c>
      <c r="N144" s="108">
        <f>VLOOKUP(K144,[133]Sheet1!$E$8:$V$334,18,FALSE)</f>
        <v>0</v>
      </c>
    </row>
    <row r="145" spans="1:14">
      <c r="A145" s="146">
        <f t="shared" si="5"/>
        <v>139</v>
      </c>
      <c r="B145" s="171" t="s">
        <v>47</v>
      </c>
      <c r="C145" s="171" t="s">
        <v>48</v>
      </c>
      <c r="D145" s="171">
        <v>4</v>
      </c>
      <c r="E145" s="171">
        <v>60</v>
      </c>
      <c r="F145" s="171" t="s">
        <v>22</v>
      </c>
      <c r="G145" s="171">
        <v>1732</v>
      </c>
      <c r="H145" s="172">
        <v>20.413352</v>
      </c>
      <c r="I145" s="172">
        <v>19.729789333333333</v>
      </c>
      <c r="J145" s="172">
        <v>20.140527576377075</v>
      </c>
      <c r="K145" s="108" t="str">
        <f t="shared" si="4"/>
        <v>CMGIS4</v>
      </c>
      <c r="L145" s="108">
        <f>VLOOKUP(K145,[133]Sheet1!$E$8:$V$334,12,FALSE)</f>
        <v>169.78000366666669</v>
      </c>
      <c r="M145" s="108">
        <f>VLOOKUP(K145,[133]Sheet1!$E$8:$V$334,13,FALSE)</f>
        <v>9.8025406274056981E-2</v>
      </c>
      <c r="N145" s="108">
        <f>VLOOKUP(K145,[133]Sheet1!$E$8:$V$334,18,FALSE)</f>
        <v>49</v>
      </c>
    </row>
    <row r="146" spans="1:14">
      <c r="A146" s="146">
        <f t="shared" si="5"/>
        <v>140</v>
      </c>
      <c r="B146" s="171" t="s">
        <v>47</v>
      </c>
      <c r="C146" s="171" t="s">
        <v>88</v>
      </c>
      <c r="D146" s="171">
        <v>1</v>
      </c>
      <c r="E146" s="171">
        <v>60</v>
      </c>
      <c r="F146" s="171" t="s">
        <v>22</v>
      </c>
      <c r="G146" s="171">
        <v>1732</v>
      </c>
      <c r="H146" s="172">
        <v>20.404272856000002</v>
      </c>
      <c r="I146" s="172">
        <v>19.064540834666669</v>
      </c>
      <c r="J146" s="172">
        <v>19.809643229040546</v>
      </c>
      <c r="K146" s="108" t="str">
        <f t="shared" si="4"/>
        <v>DPBR21</v>
      </c>
      <c r="L146" s="108">
        <f>VLOOKUP(K146,[133]Sheet1!$E$8:$V$334,12,FALSE)</f>
        <v>865.72591133333333</v>
      </c>
      <c r="M146" s="108">
        <f>VLOOKUP(K146,[133]Sheet1!$E$8:$V$334,13,FALSE)</f>
        <v>0.49984175019245575</v>
      </c>
      <c r="N146" s="108">
        <f>VLOOKUP(K146,[133]Sheet1!$E$8:$V$334,18,FALSE)</f>
        <v>841</v>
      </c>
    </row>
    <row r="147" spans="1:14">
      <c r="A147" s="146">
        <f t="shared" si="5"/>
        <v>141</v>
      </c>
      <c r="B147" s="171" t="s">
        <v>47</v>
      </c>
      <c r="C147" s="171" t="s">
        <v>88</v>
      </c>
      <c r="D147" s="171">
        <v>2</v>
      </c>
      <c r="E147" s="171">
        <v>60</v>
      </c>
      <c r="F147" s="171" t="s">
        <v>22</v>
      </c>
      <c r="G147" s="171">
        <v>1732</v>
      </c>
      <c r="H147" s="172">
        <v>20.399765037333331</v>
      </c>
      <c r="I147" s="172">
        <v>19.06023970133333</v>
      </c>
      <c r="J147" s="172">
        <v>19.808536706116286</v>
      </c>
      <c r="K147" s="108" t="str">
        <f t="shared" si="4"/>
        <v>DPBR22</v>
      </c>
      <c r="L147" s="108">
        <f>VLOOKUP(K147,[133]Sheet1!$E$8:$V$334,12,FALSE)</f>
        <v>865.6522623333334</v>
      </c>
      <c r="M147" s="108">
        <f>VLOOKUP(K147,[133]Sheet1!$E$8:$V$334,13,FALSE)</f>
        <v>0.49979922767513474</v>
      </c>
      <c r="N147" s="108">
        <f>VLOOKUP(K147,[133]Sheet1!$E$8:$V$334,18,FALSE)</f>
        <v>839</v>
      </c>
    </row>
    <row r="148" spans="1:14">
      <c r="A148" s="146">
        <f t="shared" si="5"/>
        <v>142</v>
      </c>
      <c r="B148" s="171" t="s">
        <v>47</v>
      </c>
      <c r="C148" s="171" t="s">
        <v>49</v>
      </c>
      <c r="D148" s="171">
        <v>1</v>
      </c>
      <c r="E148" s="171">
        <v>60</v>
      </c>
      <c r="F148" s="171" t="s">
        <v>22</v>
      </c>
      <c r="G148" s="171">
        <v>1732</v>
      </c>
      <c r="H148" s="172">
        <v>20.679379117333337</v>
      </c>
      <c r="I148" s="172">
        <v>20.090998510666665</v>
      </c>
      <c r="J148" s="172">
        <v>20.558822148805177</v>
      </c>
      <c r="K148" s="108" t="str">
        <f t="shared" si="4"/>
        <v>RADEN1</v>
      </c>
      <c r="L148" s="108">
        <f>VLOOKUP(K148,[133]Sheet1!$E$8:$V$334,12,FALSE)</f>
        <v>1368.2343343333332</v>
      </c>
      <c r="M148" s="108">
        <f>VLOOKUP(K148,[133]Sheet1!$E$8:$V$334,13,FALSE)</f>
        <v>0.78997363414164734</v>
      </c>
      <c r="N148" s="108">
        <f>VLOOKUP(K148,[133]Sheet1!$E$8:$V$334,18,FALSE)</f>
        <v>0</v>
      </c>
    </row>
    <row r="149" spans="1:14">
      <c r="A149" s="146">
        <f t="shared" si="5"/>
        <v>143</v>
      </c>
      <c r="B149" s="171" t="s">
        <v>47</v>
      </c>
      <c r="C149" s="171" t="s">
        <v>49</v>
      </c>
      <c r="D149" s="171">
        <v>2</v>
      </c>
      <c r="E149" s="171">
        <v>60</v>
      </c>
      <c r="F149" s="171" t="s">
        <v>22</v>
      </c>
      <c r="G149" s="171">
        <v>1732</v>
      </c>
      <c r="H149" s="172">
        <v>20.703086156000001</v>
      </c>
      <c r="I149" s="172">
        <v>20.176302397333334</v>
      </c>
      <c r="J149" s="172">
        <v>20.446780610121383</v>
      </c>
      <c r="K149" s="108" t="str">
        <f t="shared" si="4"/>
        <v>RADEN2</v>
      </c>
      <c r="L149" s="108">
        <f>VLOOKUP(K149,[133]Sheet1!$E$8:$V$334,12,FALSE)</f>
        <v>1323.5816649999999</v>
      </c>
      <c r="M149" s="108">
        <f>VLOOKUP(K149,[133]Sheet1!$E$8:$V$334,13,FALSE)</f>
        <v>0.76419264722863733</v>
      </c>
      <c r="N149" s="108">
        <f>VLOOKUP(K149,[133]Sheet1!$E$8:$V$334,18,FALSE)</f>
        <v>0</v>
      </c>
    </row>
    <row r="150" spans="1:14">
      <c r="A150" s="146">
        <f t="shared" si="5"/>
        <v>144</v>
      </c>
      <c r="B150" s="146" t="s">
        <v>47</v>
      </c>
      <c r="C150" s="146" t="s">
        <v>49</v>
      </c>
      <c r="D150" s="146">
        <v>3</v>
      </c>
      <c r="E150" s="146">
        <v>60</v>
      </c>
      <c r="F150" s="146" t="s">
        <v>22</v>
      </c>
      <c r="G150" s="147">
        <v>1732</v>
      </c>
      <c r="H150" s="219">
        <v>20.716551878666667</v>
      </c>
      <c r="I150" s="219">
        <v>20.198559174666666</v>
      </c>
      <c r="J150" s="219">
        <v>20.455465249808643</v>
      </c>
      <c r="K150" s="108" t="str">
        <f t="shared" si="4"/>
        <v>RADEN3</v>
      </c>
      <c r="L150" s="108">
        <f>VLOOKUP(K150,[133]Sheet1!$E$8:$V$334,12,FALSE)</f>
        <v>1251.2462156666668</v>
      </c>
      <c r="M150" s="108">
        <f>VLOOKUP(K150,[133]Sheet1!$E$8:$V$334,13,FALSE)</f>
        <v>0.72242853098537341</v>
      </c>
      <c r="N150" s="108">
        <f>VLOOKUP(K150,[133]Sheet1!$E$8:$V$334,18,FALSE)</f>
        <v>0</v>
      </c>
    </row>
    <row r="151" spans="1:14">
      <c r="A151" s="146">
        <f t="shared" si="5"/>
        <v>145</v>
      </c>
      <c r="B151" s="146" t="s">
        <v>47</v>
      </c>
      <c r="C151" s="146" t="s">
        <v>49</v>
      </c>
      <c r="D151" s="146">
        <v>4</v>
      </c>
      <c r="E151" s="146">
        <v>60</v>
      </c>
      <c r="F151" s="146" t="s">
        <v>22</v>
      </c>
      <c r="G151" s="147">
        <v>1732</v>
      </c>
      <c r="H151" s="219">
        <v>20.645756378666668</v>
      </c>
      <c r="I151" s="219">
        <v>20.266772262666667</v>
      </c>
      <c r="J151" s="219">
        <v>20.469135128902611</v>
      </c>
      <c r="K151" s="108" t="str">
        <f t="shared" si="4"/>
        <v>RADEN4</v>
      </c>
      <c r="L151" s="108">
        <f>VLOOKUP(K151,[133]Sheet1!$E$8:$V$334,12,FALSE)</f>
        <v>905.71126300000003</v>
      </c>
      <c r="M151" s="108">
        <f>VLOOKUP(K151,[133]Sheet1!$E$8:$V$334,13,FALSE)</f>
        <v>0.5229279809468822</v>
      </c>
      <c r="N151" s="108">
        <f>VLOOKUP(K151,[133]Sheet1!$E$8:$V$334,18,FALSE)</f>
        <v>0</v>
      </c>
    </row>
    <row r="152" spans="1:14">
      <c r="A152" s="146">
        <f t="shared" si="5"/>
        <v>146</v>
      </c>
      <c r="B152" s="146" t="s">
        <v>89</v>
      </c>
      <c r="C152" s="146" t="s">
        <v>89</v>
      </c>
      <c r="D152" s="146">
        <v>1</v>
      </c>
      <c r="E152" s="146">
        <v>60</v>
      </c>
      <c r="F152" s="146" t="s">
        <v>22</v>
      </c>
      <c r="G152" s="147">
        <v>1732</v>
      </c>
      <c r="H152" s="219">
        <v>20.735377563999997</v>
      </c>
      <c r="I152" s="219">
        <v>19.440239346666669</v>
      </c>
      <c r="J152" s="219">
        <v>20.290120646471134</v>
      </c>
      <c r="K152" s="108" t="str">
        <f t="shared" si="4"/>
        <v>GARUT1</v>
      </c>
      <c r="L152" s="108">
        <f>VLOOKUP(K152,[133]Sheet1!$E$8:$V$334,12,FALSE)</f>
        <v>370.41083766666662</v>
      </c>
      <c r="M152" s="108">
        <f>VLOOKUP(K152,[133]Sheet1!$E$8:$V$334,13,FALSE)</f>
        <v>0.21386307024634332</v>
      </c>
      <c r="N152" s="108">
        <f>VLOOKUP(K152,[133]Sheet1!$E$8:$V$334,18,FALSE)</f>
        <v>131</v>
      </c>
    </row>
    <row r="153" spans="1:14">
      <c r="A153" s="146">
        <f t="shared" si="5"/>
        <v>147</v>
      </c>
      <c r="B153" s="146" t="s">
        <v>89</v>
      </c>
      <c r="C153" s="220" t="s">
        <v>89</v>
      </c>
      <c r="D153" s="220">
        <v>2</v>
      </c>
      <c r="E153" s="220">
        <v>60</v>
      </c>
      <c r="F153" s="220" t="s">
        <v>22</v>
      </c>
      <c r="G153" s="220">
        <v>1557.6923376479297</v>
      </c>
      <c r="H153" s="219">
        <v>20.325198396000001</v>
      </c>
      <c r="I153" s="219">
        <v>19.856263437333336</v>
      </c>
      <c r="J153" s="219">
        <v>20.123941133414867</v>
      </c>
      <c r="K153" s="108" t="str">
        <f t="shared" si="4"/>
        <v>GARUT2</v>
      </c>
      <c r="L153" s="108">
        <f>VLOOKUP(K153,[133]Sheet1!$E$8:$V$334,12,FALSE)</f>
        <v>701.23429333333331</v>
      </c>
      <c r="M153" s="108">
        <f>VLOOKUP(K153,[133]Sheet1!$E$8:$V$334,13,FALSE)</f>
        <v>0.45017509323579058</v>
      </c>
      <c r="N153" s="108">
        <f>VLOOKUP(K153,[133]Sheet1!$E$8:$V$334,18,FALSE)</f>
        <v>0</v>
      </c>
    </row>
    <row r="154" spans="1:14">
      <c r="A154" s="146">
        <f t="shared" si="5"/>
        <v>148</v>
      </c>
      <c r="B154" s="146" t="s">
        <v>89</v>
      </c>
      <c r="C154" s="146" t="s">
        <v>89</v>
      </c>
      <c r="D154" s="146">
        <v>3</v>
      </c>
      <c r="E154" s="146">
        <v>60</v>
      </c>
      <c r="F154" s="146" t="s">
        <v>22</v>
      </c>
      <c r="G154" s="147">
        <v>1732</v>
      </c>
      <c r="H154" s="219">
        <v>20.564507104</v>
      </c>
      <c r="I154" s="219">
        <v>19.785898050666667</v>
      </c>
      <c r="J154" s="219">
        <v>20.396000494022868</v>
      </c>
      <c r="K154" s="108" t="str">
        <f t="shared" si="4"/>
        <v>GARUT3</v>
      </c>
      <c r="L154" s="108">
        <f>VLOOKUP(K154,[133]Sheet1!$E$8:$V$334,12,FALSE)</f>
        <v>488.20516966666668</v>
      </c>
      <c r="M154" s="108">
        <f>VLOOKUP(K154,[133]Sheet1!$E$8:$V$334,13,FALSE)</f>
        <v>0.28187365454195534</v>
      </c>
      <c r="N154" s="108">
        <f>VLOOKUP(K154,[133]Sheet1!$E$8:$V$334,18,FALSE)</f>
        <v>2</v>
      </c>
    </row>
    <row r="155" spans="1:14">
      <c r="A155" s="146">
        <f t="shared" si="5"/>
        <v>149</v>
      </c>
      <c r="B155" s="146" t="s">
        <v>89</v>
      </c>
      <c r="C155" s="146" t="s">
        <v>89</v>
      </c>
      <c r="D155" s="146">
        <v>4</v>
      </c>
      <c r="E155" s="146">
        <v>60</v>
      </c>
      <c r="F155" s="146" t="s">
        <v>22</v>
      </c>
      <c r="G155" s="147">
        <v>1732</v>
      </c>
      <c r="H155" s="150">
        <v>20.693661189333337</v>
      </c>
      <c r="I155" s="150">
        <v>20.324715745333336</v>
      </c>
      <c r="J155" s="150">
        <v>20.493339054290466</v>
      </c>
      <c r="K155" s="108" t="str">
        <f t="shared" si="4"/>
        <v>GARUT4</v>
      </c>
      <c r="L155" s="108">
        <f>VLOOKUP(K155,[133]Sheet1!$E$8:$V$334,12,FALSE)</f>
        <v>608.07529699999998</v>
      </c>
      <c r="M155" s="108">
        <f>VLOOKUP(K155,[133]Sheet1!$E$8:$V$334,13,FALSE)</f>
        <v>0.35108273498845266</v>
      </c>
      <c r="N155" s="108">
        <f>VLOOKUP(K155,[133]Sheet1!$E$8:$V$334,18,FALSE)</f>
        <v>0</v>
      </c>
    </row>
    <row r="156" spans="1:14">
      <c r="A156" s="146">
        <f t="shared" si="5"/>
        <v>150</v>
      </c>
      <c r="B156" s="146" t="s">
        <v>89</v>
      </c>
      <c r="C156" s="146" t="s">
        <v>62</v>
      </c>
      <c r="D156" s="146">
        <v>1</v>
      </c>
      <c r="E156" s="146">
        <v>30</v>
      </c>
      <c r="F156" s="146" t="s">
        <v>33</v>
      </c>
      <c r="G156" s="147">
        <v>866</v>
      </c>
      <c r="H156" s="219">
        <v>20.9609238</v>
      </c>
      <c r="I156" s="219">
        <v>19.157832127999999</v>
      </c>
      <c r="J156" s="219">
        <v>20.542998534217251</v>
      </c>
      <c r="K156" s="108" t="str">
        <f t="shared" si="4"/>
        <v>MLBNG1</v>
      </c>
      <c r="L156" s="108">
        <f>VLOOKUP(K156,[133]Sheet1!$E$8:$V$334,12,FALSE)</f>
        <v>260.04662066666668</v>
      </c>
      <c r="M156" s="108">
        <f>VLOOKUP(K156,[133]Sheet1!$E$8:$V$334,13,FALSE)</f>
        <v>0.30028478137028486</v>
      </c>
      <c r="N156" s="108">
        <f>VLOOKUP(K156,[133]Sheet1!$E$8:$V$334,18,FALSE)</f>
        <v>1</v>
      </c>
    </row>
    <row r="157" spans="1:14">
      <c r="A157" s="146">
        <f t="shared" si="5"/>
        <v>151</v>
      </c>
      <c r="B157" s="171" t="s">
        <v>89</v>
      </c>
      <c r="C157" s="171" t="s">
        <v>90</v>
      </c>
      <c r="D157" s="171">
        <v>1</v>
      </c>
      <c r="E157" s="171">
        <v>20</v>
      </c>
      <c r="F157" s="171" t="s">
        <v>33</v>
      </c>
      <c r="G157" s="171">
        <v>577</v>
      </c>
      <c r="H157" s="172">
        <v>20.887823585333333</v>
      </c>
      <c r="I157" s="172">
        <v>20.191460861333333</v>
      </c>
      <c r="J157" s="172">
        <v>20.62450297088488</v>
      </c>
      <c r="K157" s="108" t="str">
        <f t="shared" si="4"/>
        <v>PMPEK1</v>
      </c>
      <c r="L157" s="108">
        <f>VLOOKUP(K157,[133]Sheet1!$E$8:$V$334,12,FALSE)</f>
        <v>325.47725399999996</v>
      </c>
      <c r="M157" s="108">
        <f>VLOOKUP(K157,[133]Sheet1!$E$8:$V$334,13,FALSE)</f>
        <v>0.5640853622183708</v>
      </c>
      <c r="N157" s="108">
        <f>VLOOKUP(K157,[133]Sheet1!$E$8:$V$334,18,FALSE)</f>
        <v>0</v>
      </c>
    </row>
    <row r="158" spans="1:14">
      <c r="A158" s="146">
        <f t="shared" si="5"/>
        <v>152</v>
      </c>
      <c r="B158" s="171" t="s">
        <v>89</v>
      </c>
      <c r="C158" s="171" t="s">
        <v>90</v>
      </c>
      <c r="D158" s="171">
        <v>2</v>
      </c>
      <c r="E158" s="171">
        <v>10</v>
      </c>
      <c r="F158" s="171" t="s">
        <v>33</v>
      </c>
      <c r="G158" s="171">
        <v>288</v>
      </c>
      <c r="H158" s="172">
        <v>20.953644204</v>
      </c>
      <c r="I158" s="172">
        <v>20.177845032000004</v>
      </c>
      <c r="J158" s="172">
        <v>20.655061131795009</v>
      </c>
      <c r="K158" s="108" t="str">
        <f t="shared" si="4"/>
        <v>PMPEK2</v>
      </c>
      <c r="L158" s="108">
        <f>VLOOKUP(K158,[133]Sheet1!$E$8:$V$334,12,FALSE)</f>
        <v>162.37616999999997</v>
      </c>
      <c r="M158" s="108">
        <f>VLOOKUP(K158,[133]Sheet1!$E$8:$V$334,13,FALSE)</f>
        <v>0.56380614583333322</v>
      </c>
      <c r="N158" s="108">
        <f>VLOOKUP(K158,[133]Sheet1!$E$8:$V$334,18,FALSE)</f>
        <v>0</v>
      </c>
    </row>
    <row r="159" spans="1:14">
      <c r="A159" s="146">
        <f t="shared" si="5"/>
        <v>153</v>
      </c>
      <c r="B159" s="146" t="s">
        <v>89</v>
      </c>
      <c r="C159" s="146" t="s">
        <v>90</v>
      </c>
      <c r="D159" s="146">
        <v>3</v>
      </c>
      <c r="E159" s="146">
        <v>30</v>
      </c>
      <c r="F159" s="146" t="s">
        <v>33</v>
      </c>
      <c r="G159" s="147">
        <v>866</v>
      </c>
      <c r="H159" s="172">
        <v>20</v>
      </c>
      <c r="I159" s="172">
        <v>20</v>
      </c>
      <c r="J159" s="172">
        <v>20</v>
      </c>
      <c r="K159" s="108" t="str">
        <f t="shared" si="4"/>
        <v>PMPEK3</v>
      </c>
      <c r="L159" s="108">
        <f>VLOOKUP(K159,[133]Sheet1!$E$8:$V$334,12,FALSE)</f>
        <v>116.626841</v>
      </c>
      <c r="M159" s="108">
        <f>VLOOKUP(K159,[133]Sheet1!$E$8:$V$334,13,FALSE)</f>
        <v>0.13467302655889146</v>
      </c>
      <c r="N159" s="108">
        <f>VLOOKUP(K159,[133]Sheet1!$E$8:$V$334,18,FALSE)</f>
        <v>0</v>
      </c>
    </row>
    <row r="160" spans="1:14">
      <c r="A160" s="146">
        <f t="shared" si="5"/>
        <v>154</v>
      </c>
      <c r="B160" s="146" t="s">
        <v>89</v>
      </c>
      <c r="C160" s="146" t="s">
        <v>91</v>
      </c>
      <c r="D160" s="146">
        <v>1</v>
      </c>
      <c r="E160" s="146">
        <v>30</v>
      </c>
      <c r="F160" s="146" t="s">
        <v>33</v>
      </c>
      <c r="G160" s="147">
        <v>866</v>
      </c>
      <c r="H160" s="219">
        <v>20.99745918533333</v>
      </c>
      <c r="I160" s="219">
        <v>20.356816056</v>
      </c>
      <c r="J160" s="219">
        <v>20.72658227810361</v>
      </c>
      <c r="K160" s="108" t="str">
        <f t="shared" si="4"/>
        <v>SMDRA1</v>
      </c>
      <c r="L160" s="108">
        <f>VLOOKUP(K160,[133]Sheet1!$E$8:$V$334,12,FALSE)</f>
        <v>345.01283766666666</v>
      </c>
      <c r="M160" s="108">
        <f>VLOOKUP(K160,[133]Sheet1!$E$8:$V$334,13,FALSE)</f>
        <v>0.39839819591993841</v>
      </c>
      <c r="N160" s="108">
        <f>VLOOKUP(K160,[133]Sheet1!$E$8:$V$334,18,FALSE)</f>
        <v>0</v>
      </c>
    </row>
    <row r="161" spans="1:14">
      <c r="A161" s="146">
        <f t="shared" si="5"/>
        <v>155</v>
      </c>
      <c r="B161" s="171" t="s">
        <v>89</v>
      </c>
      <c r="C161" s="171" t="s">
        <v>91</v>
      </c>
      <c r="D161" s="171">
        <v>2</v>
      </c>
      <c r="E161" s="171">
        <v>30</v>
      </c>
      <c r="F161" s="171" t="s">
        <v>33</v>
      </c>
      <c r="G161" s="171">
        <v>866</v>
      </c>
      <c r="H161" s="172">
        <v>20.807379690666664</v>
      </c>
      <c r="I161" s="172">
        <v>20.16444512533333</v>
      </c>
      <c r="J161" s="172">
        <v>20.53788427393118</v>
      </c>
      <c r="K161" s="108" t="str">
        <f t="shared" si="4"/>
        <v>SMDRA2</v>
      </c>
      <c r="L161" s="108">
        <f>VLOOKUP(K161,[133]Sheet1!$E$8:$V$334,12,FALSE)</f>
        <v>184.87316899999999</v>
      </c>
      <c r="M161" s="108">
        <f>VLOOKUP(K161,[133]Sheet1!$E$8:$V$334,13,FALSE)</f>
        <v>0.21347940993071593</v>
      </c>
      <c r="N161" s="108">
        <f>VLOOKUP(K161,[133]Sheet1!$E$8:$V$334,18,FALSE)</f>
        <v>0</v>
      </c>
    </row>
    <row r="162" spans="1:14">
      <c r="A162" s="146">
        <f t="shared" si="5"/>
        <v>156</v>
      </c>
      <c r="B162" s="146" t="s">
        <v>34</v>
      </c>
      <c r="C162" s="146" t="s">
        <v>467</v>
      </c>
      <c r="D162" s="146">
        <v>2</v>
      </c>
      <c r="E162" s="146">
        <v>60</v>
      </c>
      <c r="F162" s="146" t="s">
        <v>22</v>
      </c>
      <c r="G162" s="147">
        <v>1732</v>
      </c>
      <c r="H162" s="219">
        <v>20.826328348000001</v>
      </c>
      <c r="I162" s="219">
        <v>19.428083593333334</v>
      </c>
      <c r="J162" s="219">
        <v>20.17765197598608</v>
      </c>
      <c r="K162" s="108" t="str">
        <f t="shared" si="4"/>
        <v>CIBNG2</v>
      </c>
      <c r="L162" s="108">
        <f>VLOOKUP(K162,[133]Sheet1!$E$8:$V$334,12,FALSE)</f>
        <v>1100.2886150000002</v>
      </c>
      <c r="M162" s="108">
        <f>VLOOKUP(K162,[133]Sheet1!$E$8:$V$334,13,FALSE)</f>
        <v>0.63527056293302553</v>
      </c>
      <c r="N162" s="108">
        <f>VLOOKUP(K162,[133]Sheet1!$E$8:$V$334,18,FALSE)</f>
        <v>9</v>
      </c>
    </row>
    <row r="163" spans="1:14">
      <c r="A163" s="146">
        <f t="shared" si="5"/>
        <v>157</v>
      </c>
      <c r="B163" s="146" t="s">
        <v>34</v>
      </c>
      <c r="C163" s="146" t="s">
        <v>467</v>
      </c>
      <c r="D163" s="146">
        <v>3</v>
      </c>
      <c r="E163" s="146">
        <v>60</v>
      </c>
      <c r="F163" s="146" t="s">
        <v>22</v>
      </c>
      <c r="G163" s="147">
        <v>1732</v>
      </c>
      <c r="H163" s="219">
        <v>20.762825145333334</v>
      </c>
      <c r="I163" s="219">
        <v>19.54572392</v>
      </c>
      <c r="J163" s="219">
        <v>20.245796885693775</v>
      </c>
      <c r="K163" s="108" t="str">
        <f t="shared" si="4"/>
        <v>CIBNG3</v>
      </c>
      <c r="L163" s="108">
        <f>VLOOKUP(K163,[133]Sheet1!$E$8:$V$334,12,FALSE)</f>
        <v>1310.3332113333333</v>
      </c>
      <c r="M163" s="108">
        <f>VLOOKUP(K163,[133]Sheet1!$E$8:$V$334,13,FALSE)</f>
        <v>0.7565434245573518</v>
      </c>
      <c r="N163" s="108">
        <f>VLOOKUP(K163,[133]Sheet1!$E$8:$V$334,18,FALSE)</f>
        <v>6</v>
      </c>
    </row>
    <row r="164" spans="1:14">
      <c r="A164" s="146">
        <f t="shared" si="5"/>
        <v>158</v>
      </c>
      <c r="B164" s="146" t="s">
        <v>34</v>
      </c>
      <c r="C164" s="146" t="s">
        <v>467</v>
      </c>
      <c r="D164" s="146">
        <v>5</v>
      </c>
      <c r="E164" s="146">
        <v>60</v>
      </c>
      <c r="F164" s="146" t="s">
        <v>22</v>
      </c>
      <c r="G164" s="147">
        <v>1732</v>
      </c>
      <c r="H164" s="150">
        <v>20.817249781333331</v>
      </c>
      <c r="I164" s="219">
        <v>19.536055895999997</v>
      </c>
      <c r="J164" s="219">
        <v>20.217541685058979</v>
      </c>
      <c r="K164" s="108" t="str">
        <f t="shared" si="4"/>
        <v>CIBNG5</v>
      </c>
      <c r="L164" s="108">
        <f>VLOOKUP(K164,[133]Sheet1!$E$8:$V$334,12,FALSE)</f>
        <v>1252.2985839999999</v>
      </c>
      <c r="M164" s="108">
        <f>VLOOKUP(K164,[133]Sheet1!$E$8:$V$334,13,FALSE)</f>
        <v>0.72303613394919164</v>
      </c>
      <c r="N164" s="108">
        <f>VLOOKUP(K164,[133]Sheet1!$E$8:$V$334,18,FALSE)</f>
        <v>11</v>
      </c>
    </row>
    <row r="165" spans="1:14">
      <c r="A165" s="146">
        <f t="shared" si="5"/>
        <v>159</v>
      </c>
      <c r="B165" s="149" t="s">
        <v>34</v>
      </c>
      <c r="C165" s="149" t="s">
        <v>467</v>
      </c>
      <c r="D165" s="149">
        <v>6</v>
      </c>
      <c r="E165" s="149">
        <v>60</v>
      </c>
      <c r="F165" s="149" t="s">
        <v>22</v>
      </c>
      <c r="G165" s="149">
        <v>1732</v>
      </c>
      <c r="H165" s="150">
        <v>20.811238009333334</v>
      </c>
      <c r="I165" s="150">
        <v>19.534259234666667</v>
      </c>
      <c r="J165" s="150">
        <v>20.246832412265004</v>
      </c>
      <c r="K165" s="108" t="str">
        <f t="shared" si="4"/>
        <v>CIBNG6</v>
      </c>
      <c r="L165" s="108">
        <f>VLOOKUP(K165,[133]Sheet1!$E$8:$V$334,12,FALSE)</f>
        <v>664.00944033333326</v>
      </c>
      <c r="M165" s="108">
        <f>VLOOKUP(K165,[133]Sheet1!$E$8:$V$334,13,FALSE)</f>
        <v>0.38337727501924551</v>
      </c>
      <c r="N165" s="108">
        <f>VLOOKUP(K165,[133]Sheet1!$E$8:$V$334,18,FALSE)</f>
        <v>8</v>
      </c>
    </row>
    <row r="166" spans="1:14">
      <c r="A166" s="146">
        <f t="shared" si="5"/>
        <v>160</v>
      </c>
      <c r="B166" s="146" t="s">
        <v>34</v>
      </c>
      <c r="C166" s="146" t="s">
        <v>222</v>
      </c>
      <c r="D166" s="146">
        <v>1</v>
      </c>
      <c r="E166" s="146">
        <v>30</v>
      </c>
      <c r="F166" s="146" t="s">
        <v>33</v>
      </c>
      <c r="G166" s="147">
        <v>866</v>
      </c>
      <c r="H166" s="219">
        <v>20.876520553333336</v>
      </c>
      <c r="I166" s="219">
        <v>19.287934194666665</v>
      </c>
      <c r="J166" s="219">
        <v>20.278919725509361</v>
      </c>
      <c r="K166" s="108" t="str">
        <f t="shared" si="4"/>
        <v>CLGSI1</v>
      </c>
      <c r="L166" s="108">
        <f>VLOOKUP(K166,[133]Sheet1!$E$8:$V$334,12,FALSE)</f>
        <v>596.65057366666667</v>
      </c>
      <c r="M166" s="108">
        <f>VLOOKUP(K166,[133]Sheet1!$E$8:$V$334,13,FALSE)</f>
        <v>0.6889729488067744</v>
      </c>
      <c r="N166" s="108">
        <f>VLOOKUP(K166,[133]Sheet1!$E$8:$V$334,18,FALSE)</f>
        <v>36</v>
      </c>
    </row>
    <row r="167" spans="1:14">
      <c r="A167" s="146">
        <f t="shared" si="5"/>
        <v>161</v>
      </c>
      <c r="B167" s="146" t="s">
        <v>34</v>
      </c>
      <c r="C167" s="146" t="s">
        <v>222</v>
      </c>
      <c r="D167" s="146">
        <v>2</v>
      </c>
      <c r="E167" s="146">
        <v>30</v>
      </c>
      <c r="F167" s="146" t="s">
        <v>33</v>
      </c>
      <c r="G167" s="147">
        <v>866</v>
      </c>
      <c r="H167" s="150">
        <v>20.929992012</v>
      </c>
      <c r="I167" s="150">
        <v>19.195111695999998</v>
      </c>
      <c r="J167" s="150">
        <v>20.27254316189207</v>
      </c>
      <c r="K167" s="108" t="str">
        <f t="shared" si="4"/>
        <v>CLGSI2</v>
      </c>
      <c r="L167" s="108">
        <f>VLOOKUP(K167,[133]Sheet1!$E$8:$V$334,12,FALSE)</f>
        <v>455.46862766666663</v>
      </c>
      <c r="M167" s="108">
        <f>VLOOKUP(K167,[133]Sheet1!$E$8:$V$334,13,FALSE)</f>
        <v>0.5259452975365666</v>
      </c>
      <c r="N167" s="108">
        <f>VLOOKUP(K167,[133]Sheet1!$E$8:$V$334,18,FALSE)</f>
        <v>12</v>
      </c>
    </row>
    <row r="168" spans="1:14">
      <c r="A168" s="146">
        <f t="shared" si="5"/>
        <v>162</v>
      </c>
      <c r="B168" s="146" t="s">
        <v>34</v>
      </c>
      <c r="C168" s="146" t="s">
        <v>84</v>
      </c>
      <c r="D168" s="146">
        <v>1</v>
      </c>
      <c r="E168" s="146">
        <v>60</v>
      </c>
      <c r="F168" s="146" t="s">
        <v>22</v>
      </c>
      <c r="G168" s="147">
        <v>1732</v>
      </c>
      <c r="H168" s="219">
        <v>20.84610490133333</v>
      </c>
      <c r="I168" s="219">
        <v>19.505256317333334</v>
      </c>
      <c r="J168" s="219">
        <v>20.525877147191487</v>
      </c>
      <c r="K168" s="108" t="str">
        <f t="shared" si="4"/>
        <v>CLNSI21</v>
      </c>
      <c r="L168" s="108">
        <f>VLOOKUP(K168,[133]Sheet1!$E$8:$V$334,12,FALSE)</f>
        <v>843.0312296666666</v>
      </c>
      <c r="M168" s="108">
        <f>VLOOKUP(K168,[133]Sheet1!$E$8:$V$334,13,FALSE)</f>
        <v>0.48673858525789065</v>
      </c>
      <c r="N168" s="108">
        <f>VLOOKUP(K168,[133]Sheet1!$E$8:$V$334,18,FALSE)</f>
        <v>0</v>
      </c>
    </row>
    <row r="169" spans="1:14">
      <c r="A169" s="146">
        <f t="shared" si="5"/>
        <v>163</v>
      </c>
      <c r="B169" s="146" t="s">
        <v>34</v>
      </c>
      <c r="C169" s="149" t="s">
        <v>84</v>
      </c>
      <c r="D169" s="149">
        <v>2</v>
      </c>
      <c r="E169" s="149">
        <v>60</v>
      </c>
      <c r="F169" s="149" t="s">
        <v>22</v>
      </c>
      <c r="G169" s="149">
        <v>1732</v>
      </c>
      <c r="H169" s="150">
        <v>20.862254069333332</v>
      </c>
      <c r="I169" s="150">
        <v>20.210351785333334</v>
      </c>
      <c r="J169" s="150">
        <v>20.548969854929208</v>
      </c>
      <c r="K169" s="108" t="str">
        <f t="shared" si="4"/>
        <v>CLNSI22</v>
      </c>
      <c r="L169" s="108">
        <f>VLOOKUP(K169,[133]Sheet1!$E$8:$V$334,12,FALSE)</f>
        <v>884.44270866666659</v>
      </c>
      <c r="M169" s="108">
        <f>VLOOKUP(K169,[133]Sheet1!$E$8:$V$334,13,FALSE)</f>
        <v>0.51064821516551184</v>
      </c>
      <c r="N169" s="108">
        <f>VLOOKUP(K169,[133]Sheet1!$E$8:$V$334,18,FALSE)</f>
        <v>0</v>
      </c>
    </row>
    <row r="170" spans="1:14">
      <c r="A170" s="146">
        <f t="shared" si="5"/>
        <v>164</v>
      </c>
      <c r="B170" s="146" t="s">
        <v>34</v>
      </c>
      <c r="C170" s="146" t="s">
        <v>84</v>
      </c>
      <c r="D170" s="146">
        <v>3</v>
      </c>
      <c r="E170" s="146">
        <v>60</v>
      </c>
      <c r="F170" s="146" t="s">
        <v>22</v>
      </c>
      <c r="G170" s="147">
        <v>1732</v>
      </c>
      <c r="H170" s="150">
        <v>20.998472982666666</v>
      </c>
      <c r="I170" s="150">
        <v>19.752984277333333</v>
      </c>
      <c r="J170" s="150">
        <v>20.592446182016271</v>
      </c>
      <c r="K170" s="108" t="str">
        <f t="shared" si="4"/>
        <v>CLNSI23</v>
      </c>
      <c r="L170" s="108">
        <f>VLOOKUP(K170,[133]Sheet1!$E$8:$V$334,12,FALSE)</f>
        <v>576.96606433333329</v>
      </c>
      <c r="M170" s="108">
        <f>VLOOKUP(K170,[133]Sheet1!$E$8:$V$334,13,FALSE)</f>
        <v>0.33312128425712084</v>
      </c>
      <c r="N170" s="108">
        <f>VLOOKUP(K170,[133]Sheet1!$E$8:$V$334,18,FALSE)</f>
        <v>0</v>
      </c>
    </row>
    <row r="171" spans="1:14">
      <c r="A171" s="146">
        <f t="shared" si="5"/>
        <v>165</v>
      </c>
      <c r="B171" s="146" t="s">
        <v>34</v>
      </c>
      <c r="C171" s="146" t="s">
        <v>259</v>
      </c>
      <c r="D171" s="146">
        <v>2</v>
      </c>
      <c r="E171" s="146">
        <v>60</v>
      </c>
      <c r="F171" s="146" t="s">
        <v>22</v>
      </c>
      <c r="G171" s="147">
        <v>1732</v>
      </c>
      <c r="H171" s="219">
        <v>20.999408839999997</v>
      </c>
      <c r="I171" s="219">
        <v>19.297000637333333</v>
      </c>
      <c r="J171" s="219">
        <v>20.371709503321874</v>
      </c>
      <c r="K171" s="108" t="str">
        <f t="shared" si="4"/>
        <v>SMNRU2</v>
      </c>
      <c r="L171" s="108">
        <f>VLOOKUP(K171,[133]Sheet1!$E$8:$V$334,12,FALSE)</f>
        <v>1320.5762536666668</v>
      </c>
      <c r="M171" s="108">
        <f>VLOOKUP(K171,[133]Sheet1!$E$8:$V$334,13,FALSE)</f>
        <v>0.76245742128560445</v>
      </c>
      <c r="N171" s="108">
        <f>VLOOKUP(K171,[133]Sheet1!$E$8:$V$334,18,FALSE)</f>
        <v>36</v>
      </c>
    </row>
    <row r="172" spans="1:14">
      <c r="A172" s="146">
        <f t="shared" si="5"/>
        <v>166</v>
      </c>
      <c r="B172" s="146" t="s">
        <v>34</v>
      </c>
      <c r="C172" s="146" t="s">
        <v>259</v>
      </c>
      <c r="D172" s="146">
        <v>3</v>
      </c>
      <c r="E172" s="146">
        <v>60</v>
      </c>
      <c r="F172" s="146" t="s">
        <v>22</v>
      </c>
      <c r="G172" s="147">
        <v>1732</v>
      </c>
      <c r="H172" s="172">
        <v>20</v>
      </c>
      <c r="I172" s="172">
        <v>20</v>
      </c>
      <c r="J172" s="172">
        <v>20</v>
      </c>
      <c r="K172" s="108" t="str">
        <f t="shared" si="4"/>
        <v>SMNRU3</v>
      </c>
      <c r="L172" s="108">
        <f>VLOOKUP(K172,[133]Sheet1!$E$8:$V$334,12,FALSE)</f>
        <v>765.22064199999988</v>
      </c>
      <c r="M172" s="108">
        <f>VLOOKUP(K172,[133]Sheet1!$E$8:$V$334,13,FALSE)</f>
        <v>0.44181330369515004</v>
      </c>
      <c r="N172" s="108">
        <f>VLOOKUP(K172,[133]Sheet1!$E$8:$V$334,18,FALSE)</f>
        <v>0</v>
      </c>
    </row>
    <row r="173" spans="1:14">
      <c r="A173" s="146">
        <f t="shared" si="5"/>
        <v>167</v>
      </c>
      <c r="B173" s="146" t="s">
        <v>34</v>
      </c>
      <c r="C173" s="146" t="s">
        <v>259</v>
      </c>
      <c r="D173" s="146">
        <v>4</v>
      </c>
      <c r="E173" s="146">
        <v>60</v>
      </c>
      <c r="F173" s="146" t="s">
        <v>22</v>
      </c>
      <c r="G173" s="147">
        <v>1732</v>
      </c>
      <c r="H173" s="219">
        <v>20.775917333333336</v>
      </c>
      <c r="I173" s="219">
        <v>20.285761333333333</v>
      </c>
      <c r="J173" s="219">
        <v>20.552232161223071</v>
      </c>
      <c r="K173" s="108" t="str">
        <f t="shared" si="4"/>
        <v>SMNRU4</v>
      </c>
      <c r="L173" s="108">
        <f>VLOOKUP(K173,[133]Sheet1!$E$8:$V$334,12,FALSE)</f>
        <v>711.91900633333319</v>
      </c>
      <c r="M173" s="108">
        <f>VLOOKUP(K173,[133]Sheet1!$E$8:$V$334,13,FALSE)</f>
        <v>0.41103868725943027</v>
      </c>
      <c r="N173" s="108">
        <f>VLOOKUP(K173,[133]Sheet1!$E$8:$V$334,18,FALSE)</f>
        <v>0</v>
      </c>
    </row>
    <row r="174" spans="1:14">
      <c r="A174" s="146">
        <f t="shared" si="5"/>
        <v>168</v>
      </c>
      <c r="B174" s="146" t="s">
        <v>34</v>
      </c>
      <c r="C174" s="146" t="s">
        <v>35</v>
      </c>
      <c r="D174" s="146">
        <v>1</v>
      </c>
      <c r="E174" s="146">
        <v>60</v>
      </c>
      <c r="F174" s="146" t="s">
        <v>22</v>
      </c>
      <c r="G174" s="147">
        <v>1732</v>
      </c>
      <c r="H174" s="219">
        <v>20.908559666666665</v>
      </c>
      <c r="I174" s="219">
        <v>20.168009004000002</v>
      </c>
      <c r="J174" s="219">
        <v>20.576374941721578</v>
      </c>
      <c r="K174" s="108" t="str">
        <f t="shared" si="4"/>
        <v>SNTUL1</v>
      </c>
      <c r="L174" s="108">
        <f>VLOOKUP(K174,[133]Sheet1!$E$8:$V$334,12,FALSE)</f>
        <v>746.24698866666677</v>
      </c>
      <c r="M174" s="108">
        <f>VLOOKUP(K174,[133]Sheet1!$E$8:$V$334,13,FALSE)</f>
        <v>0.43085853849114708</v>
      </c>
      <c r="N174" s="108">
        <f>VLOOKUP(K174,[133]Sheet1!$E$8:$V$334,18,FALSE)</f>
        <v>0</v>
      </c>
    </row>
    <row r="175" spans="1:14">
      <c r="A175" s="146">
        <f t="shared" si="5"/>
        <v>169</v>
      </c>
      <c r="B175" s="146" t="s">
        <v>34</v>
      </c>
      <c r="C175" s="146" t="s">
        <v>35</v>
      </c>
      <c r="D175" s="146">
        <v>2</v>
      </c>
      <c r="E175" s="146">
        <v>60</v>
      </c>
      <c r="F175" s="146" t="s">
        <v>22</v>
      </c>
      <c r="G175" s="147">
        <v>1732</v>
      </c>
      <c r="H175" s="219">
        <v>20.779356507999999</v>
      </c>
      <c r="I175" s="219">
        <v>20.098599103999998</v>
      </c>
      <c r="J175" s="219">
        <v>20.446169629880913</v>
      </c>
      <c r="K175" s="108" t="str">
        <f t="shared" si="4"/>
        <v>SNTUL2</v>
      </c>
      <c r="L175" s="108">
        <f>VLOOKUP(K175,[133]Sheet1!$E$8:$V$334,12,FALSE)</f>
        <v>1064.7050376666666</v>
      </c>
      <c r="M175" s="108">
        <f>VLOOKUP(K175,[133]Sheet1!$E$8:$V$334,13,FALSE)</f>
        <v>0.61472577232486525</v>
      </c>
      <c r="N175" s="108">
        <f>VLOOKUP(K175,[133]Sheet1!$E$8:$V$334,18,FALSE)</f>
        <v>0</v>
      </c>
    </row>
    <row r="176" spans="1:14">
      <c r="A176" s="146">
        <f t="shared" si="5"/>
        <v>170</v>
      </c>
      <c r="B176" s="146" t="s">
        <v>34</v>
      </c>
      <c r="C176" s="146" t="s">
        <v>35</v>
      </c>
      <c r="D176" s="146">
        <v>3</v>
      </c>
      <c r="E176" s="146">
        <v>60</v>
      </c>
      <c r="F176" s="146" t="s">
        <v>22</v>
      </c>
      <c r="G176" s="147">
        <v>1732</v>
      </c>
      <c r="H176" s="219">
        <v>20.989933067999999</v>
      </c>
      <c r="I176" s="219">
        <v>19.360342763999999</v>
      </c>
      <c r="J176" s="219">
        <v>20.366197573898518</v>
      </c>
      <c r="K176" s="108" t="str">
        <f t="shared" si="4"/>
        <v>SNTUL3</v>
      </c>
      <c r="L176" s="108">
        <f>VLOOKUP(K176,[133]Sheet1!$E$8:$V$334,12,FALSE)</f>
        <v>1359.997599</v>
      </c>
      <c r="M176" s="108">
        <f>VLOOKUP(K176,[133]Sheet1!$E$8:$V$334,13,FALSE)</f>
        <v>0.78521801327944574</v>
      </c>
      <c r="N176" s="108">
        <f>VLOOKUP(K176,[133]Sheet1!$E$8:$V$334,18,FALSE)</f>
        <v>24</v>
      </c>
    </row>
    <row r="177" spans="1:14">
      <c r="A177" s="146">
        <f t="shared" si="5"/>
        <v>171</v>
      </c>
      <c r="B177" s="149" t="s">
        <v>34</v>
      </c>
      <c r="C177" s="149" t="s">
        <v>35</v>
      </c>
      <c r="D177" s="149">
        <v>4</v>
      </c>
      <c r="E177" s="149">
        <v>60</v>
      </c>
      <c r="F177" s="149" t="s">
        <v>22</v>
      </c>
      <c r="G177" s="149">
        <v>1732</v>
      </c>
      <c r="H177" s="150">
        <v>20.799588</v>
      </c>
      <c r="I177" s="150">
        <v>20.244193333333332</v>
      </c>
      <c r="J177" s="150">
        <v>20.558657050729654</v>
      </c>
      <c r="K177" s="108" t="str">
        <f t="shared" si="4"/>
        <v>SNTUL4</v>
      </c>
      <c r="L177" s="108">
        <f>VLOOKUP(K177,[133]Sheet1!$E$8:$V$334,12,FALSE)</f>
        <v>1088.3953043333333</v>
      </c>
      <c r="M177" s="108">
        <f>VLOOKUP(K177,[133]Sheet1!$E$8:$V$334,13,FALSE)</f>
        <v>0.62840375538876059</v>
      </c>
      <c r="N177" s="108">
        <f>VLOOKUP(K177,[133]Sheet1!$E$8:$V$334,18,FALSE)</f>
        <v>0</v>
      </c>
    </row>
    <row r="178" spans="1:14">
      <c r="A178" s="146">
        <f t="shared" si="5"/>
        <v>172</v>
      </c>
      <c r="B178" s="146" t="s">
        <v>34</v>
      </c>
      <c r="C178" s="146" t="s">
        <v>35</v>
      </c>
      <c r="D178" s="146">
        <v>5</v>
      </c>
      <c r="E178" s="146">
        <v>60</v>
      </c>
      <c r="F178" s="146" t="s">
        <v>22</v>
      </c>
      <c r="G178" s="147">
        <v>1732</v>
      </c>
      <c r="H178" s="219">
        <v>20.945653333333333</v>
      </c>
      <c r="I178" s="219">
        <v>19.456133333333334</v>
      </c>
      <c r="J178" s="219">
        <v>20.344573993952132</v>
      </c>
      <c r="K178" s="108" t="str">
        <f t="shared" si="4"/>
        <v>SNTUL5</v>
      </c>
      <c r="L178" s="108">
        <f>VLOOKUP(K178,[133]Sheet1!$E$8:$V$334,12,FALSE)</f>
        <v>732.74666666666678</v>
      </c>
      <c r="M178" s="108">
        <f>VLOOKUP(K178,[133]Sheet1!$E$8:$V$334,13,FALSE)</f>
        <v>0.42306389530408012</v>
      </c>
      <c r="N178" s="108">
        <f>VLOOKUP(K178,[133]Sheet1!$E$8:$V$334,18,FALSE)</f>
        <v>0</v>
      </c>
    </row>
    <row r="179" spans="1:14">
      <c r="A179" s="146">
        <f t="shared" si="5"/>
        <v>173</v>
      </c>
      <c r="B179" s="146" t="s">
        <v>41</v>
      </c>
      <c r="C179" s="146" t="s">
        <v>86</v>
      </c>
      <c r="D179" s="146">
        <v>1</v>
      </c>
      <c r="E179" s="146">
        <v>60</v>
      </c>
      <c r="F179" s="146" t="s">
        <v>22</v>
      </c>
      <c r="G179" s="147">
        <v>1732</v>
      </c>
      <c r="H179" s="219">
        <v>20.993248116</v>
      </c>
      <c r="I179" s="219">
        <v>19.747166489333335</v>
      </c>
      <c r="J179" s="219">
        <v>20.510079159201517</v>
      </c>
      <c r="K179" s="108" t="str">
        <f t="shared" si="4"/>
        <v>CKDNG1</v>
      </c>
      <c r="L179" s="108">
        <f>VLOOKUP(K179,[133]Sheet1!$E$8:$V$334,12,FALSE)</f>
        <v>445.64980066666664</v>
      </c>
      <c r="M179" s="108">
        <f>VLOOKUP(K179,[133]Sheet1!$E$8:$V$334,13,FALSE)</f>
        <v>0.25730358006158582</v>
      </c>
      <c r="N179" s="108">
        <f>VLOOKUP(K179,[133]Sheet1!$E$8:$V$334,18,FALSE)</f>
        <v>0</v>
      </c>
    </row>
    <row r="180" spans="1:14">
      <c r="A180" s="146">
        <f t="shared" si="5"/>
        <v>174</v>
      </c>
      <c r="B180" s="146" t="s">
        <v>41</v>
      </c>
      <c r="C180" s="220" t="s">
        <v>107</v>
      </c>
      <c r="D180" s="220">
        <v>1</v>
      </c>
      <c r="E180" s="220">
        <v>60</v>
      </c>
      <c r="F180" s="220" t="s">
        <v>22</v>
      </c>
      <c r="G180" s="220">
        <v>1732</v>
      </c>
      <c r="H180" s="150">
        <v>20.993887801333337</v>
      </c>
      <c r="I180" s="150">
        <v>20.462256752000002</v>
      </c>
      <c r="J180" s="150">
        <v>20.761868303559588</v>
      </c>
      <c r="K180" s="108" t="str">
        <f t="shared" si="4"/>
        <v>HRGLS1</v>
      </c>
      <c r="L180" s="108">
        <f>VLOOKUP(K180,[133]Sheet1!$E$8:$V$334,12,FALSE)</f>
        <v>735.83841966666671</v>
      </c>
      <c r="M180" s="108">
        <f>VLOOKUP(K180,[133]Sheet1!$E$8:$V$334,13,FALSE)</f>
        <v>0.42484897209391842</v>
      </c>
      <c r="N180" s="108">
        <f>VLOOKUP(K180,[133]Sheet1!$E$8:$V$334,18,FALSE)</f>
        <v>0</v>
      </c>
    </row>
    <row r="181" spans="1:14">
      <c r="A181" s="146">
        <f t="shared" si="5"/>
        <v>175</v>
      </c>
      <c r="B181" s="146" t="s">
        <v>41</v>
      </c>
      <c r="C181" s="146" t="s">
        <v>493</v>
      </c>
      <c r="D181" s="146">
        <v>1</v>
      </c>
      <c r="E181" s="146">
        <v>60</v>
      </c>
      <c r="F181" s="146" t="s">
        <v>22</v>
      </c>
      <c r="G181" s="147">
        <v>1732</v>
      </c>
      <c r="H181" s="219">
        <v>20.658924774666666</v>
      </c>
      <c r="I181" s="219">
        <v>19.88980939066667</v>
      </c>
      <c r="J181" s="219">
        <v>20.414450421400979</v>
      </c>
      <c r="K181" s="108" t="str">
        <f t="shared" si="4"/>
        <v>IDMRU1</v>
      </c>
      <c r="L181" s="108">
        <f>VLOOKUP(K181,[133]Sheet1!$E$8:$V$334,12,FALSE)</f>
        <v>915.51770033333332</v>
      </c>
      <c r="M181" s="108">
        <f>VLOOKUP(K181,[133]Sheet1!$E$8:$V$334,13,FALSE)</f>
        <v>0.52858989626635877</v>
      </c>
      <c r="N181" s="108">
        <f>VLOOKUP(K181,[133]Sheet1!$E$8:$V$334,18,FALSE)</f>
        <v>0</v>
      </c>
    </row>
    <row r="182" spans="1:14">
      <c r="A182" s="146">
        <f t="shared" si="5"/>
        <v>176</v>
      </c>
      <c r="B182" s="146" t="s">
        <v>41</v>
      </c>
      <c r="C182" s="146" t="s">
        <v>42</v>
      </c>
      <c r="D182" s="146">
        <v>1</v>
      </c>
      <c r="E182" s="146">
        <v>30</v>
      </c>
      <c r="F182" s="146" t="s">
        <v>33</v>
      </c>
      <c r="G182" s="147">
        <v>866</v>
      </c>
      <c r="H182" s="219">
        <v>20.994239397333335</v>
      </c>
      <c r="I182" s="219">
        <v>20.114141494666665</v>
      </c>
      <c r="J182" s="219">
        <v>20.697285099826608</v>
      </c>
      <c r="K182" s="108" t="str">
        <f t="shared" si="4"/>
        <v>IDMYU1</v>
      </c>
      <c r="L182" s="108">
        <f>VLOOKUP(K182,[133]Sheet1!$E$8:$V$334,12,FALSE)</f>
        <v>463.17972833333334</v>
      </c>
      <c r="M182" s="108">
        <f>VLOOKUP(K182,[133]Sheet1!$E$8:$V$334,13,FALSE)</f>
        <v>0.53484957082371054</v>
      </c>
      <c r="N182" s="108">
        <f>VLOOKUP(K182,[133]Sheet1!$E$8:$V$334,18,FALSE)</f>
        <v>0</v>
      </c>
    </row>
    <row r="183" spans="1:14">
      <c r="A183" s="146">
        <f t="shared" si="5"/>
        <v>177</v>
      </c>
      <c r="B183" s="146" t="s">
        <v>41</v>
      </c>
      <c r="C183" s="149" t="s">
        <v>42</v>
      </c>
      <c r="D183" s="149">
        <v>3</v>
      </c>
      <c r="E183" s="149">
        <v>30</v>
      </c>
      <c r="F183" s="149" t="s">
        <v>33</v>
      </c>
      <c r="G183" s="149">
        <v>866</v>
      </c>
      <c r="H183" s="150">
        <v>20.995119253333332</v>
      </c>
      <c r="I183" s="150">
        <v>20.18547911066667</v>
      </c>
      <c r="J183" s="150">
        <v>20.524007192331688</v>
      </c>
      <c r="K183" s="108" t="str">
        <f t="shared" si="4"/>
        <v>IDMYU3</v>
      </c>
      <c r="L183" s="108">
        <f>VLOOKUP(K183,[133]Sheet1!$E$8:$V$334,12,FALSE)</f>
        <v>697.98093699999993</v>
      </c>
      <c r="M183" s="108">
        <f>VLOOKUP(K183,[133]Sheet1!$E$8:$V$334,13,FALSE)</f>
        <v>0.80598260623556572</v>
      </c>
      <c r="N183" s="108">
        <f>VLOOKUP(K183,[133]Sheet1!$E$8:$V$334,18,FALSE)</f>
        <v>0</v>
      </c>
    </row>
    <row r="184" spans="1:14">
      <c r="A184" s="146">
        <f t="shared" si="5"/>
        <v>178</v>
      </c>
      <c r="B184" s="146" t="s">
        <v>41</v>
      </c>
      <c r="C184" s="146" t="s">
        <v>496</v>
      </c>
      <c r="D184" s="146">
        <v>1</v>
      </c>
      <c r="E184" s="146">
        <v>60</v>
      </c>
      <c r="F184" s="146" t="s">
        <v>22</v>
      </c>
      <c r="G184" s="147">
        <v>1732</v>
      </c>
      <c r="H184" s="219">
        <v>20.994709923999999</v>
      </c>
      <c r="I184" s="219">
        <v>19.68218877733333</v>
      </c>
      <c r="J184" s="219">
        <v>20.599351063950905</v>
      </c>
      <c r="K184" s="108" t="str">
        <f t="shared" si="4"/>
        <v>JTBRG1</v>
      </c>
      <c r="L184" s="108">
        <f>VLOOKUP(K184,[133]Sheet1!$E$8:$V$334,12,FALSE)</f>
        <v>1178.4432373333332</v>
      </c>
      <c r="M184" s="108">
        <f>VLOOKUP(K184,[133]Sheet1!$E$8:$V$334,13,FALSE)</f>
        <v>0.68039447882986903</v>
      </c>
      <c r="N184" s="108">
        <f>VLOOKUP(K184,[133]Sheet1!$E$8:$V$334,18,FALSE)</f>
        <v>10</v>
      </c>
    </row>
    <row r="185" spans="1:14">
      <c r="A185" s="146">
        <f t="shared" si="5"/>
        <v>179</v>
      </c>
      <c r="B185" s="146" t="s">
        <v>41</v>
      </c>
      <c r="C185" s="149" t="s">
        <v>496</v>
      </c>
      <c r="D185" s="149">
        <v>3</v>
      </c>
      <c r="E185" s="149">
        <v>60</v>
      </c>
      <c r="F185" s="149" t="s">
        <v>22</v>
      </c>
      <c r="G185" s="149">
        <v>1732</v>
      </c>
      <c r="H185" s="150">
        <v>20.837536119999999</v>
      </c>
      <c r="I185" s="150">
        <v>20.157108950666665</v>
      </c>
      <c r="J185" s="150">
        <v>20.544777766021763</v>
      </c>
      <c r="K185" s="108" t="str">
        <f t="shared" si="4"/>
        <v>JTBRG3</v>
      </c>
      <c r="L185" s="108">
        <f>VLOOKUP(K185,[133]Sheet1!$E$8:$V$334,12,FALSE)</f>
        <v>1652.5114746666666</v>
      </c>
      <c r="M185" s="108">
        <f>VLOOKUP(K185,[133]Sheet1!$E$8:$V$334,13,FALSE)</f>
        <v>0.95410593225558116</v>
      </c>
      <c r="N185" s="108">
        <f>VLOOKUP(K185,[133]Sheet1!$E$8:$V$334,18,FALSE)</f>
        <v>0</v>
      </c>
    </row>
    <row r="186" spans="1:14">
      <c r="A186" s="146">
        <f t="shared" si="5"/>
        <v>180</v>
      </c>
      <c r="B186" s="146" t="s">
        <v>41</v>
      </c>
      <c r="C186" s="146" t="s">
        <v>5071</v>
      </c>
      <c r="D186" s="146"/>
      <c r="E186" s="146">
        <v>30</v>
      </c>
      <c r="F186" s="146">
        <v>150</v>
      </c>
      <c r="G186" s="147">
        <v>866</v>
      </c>
      <c r="H186" s="219">
        <v>153.044991388</v>
      </c>
      <c r="I186" s="219">
        <v>144.04924780666667</v>
      </c>
      <c r="J186" s="219">
        <v>149.32224383136062</v>
      </c>
      <c r="K186" s="108" t="str">
        <f t="shared" si="4"/>
        <v>PT PERTAMINA BALONGAN</v>
      </c>
      <c r="L186" s="108">
        <f>VLOOKUP(K186,[133]Sheet1!$E$8:$V$334,12,FALSE)</f>
        <v>87.14265433333334</v>
      </c>
      <c r="M186" s="108">
        <f>VLOOKUP(K186,[133]Sheet1!$E$8:$V$334,13,FALSE)</f>
        <v>0.10062662163202464</v>
      </c>
      <c r="N186" s="108">
        <f>VLOOKUP(K186,[133]Sheet1!$E$8:$V$334,18,FALSE)</f>
        <v>0</v>
      </c>
    </row>
    <row r="187" spans="1:14">
      <c r="A187" s="146">
        <f t="shared" si="5"/>
        <v>181</v>
      </c>
      <c r="B187" s="171" t="s">
        <v>50</v>
      </c>
      <c r="C187" s="171" t="s">
        <v>272</v>
      </c>
      <c r="D187" s="171">
        <v>1</v>
      </c>
      <c r="E187" s="171">
        <v>60</v>
      </c>
      <c r="F187" s="171" t="s">
        <v>22</v>
      </c>
      <c r="G187" s="171">
        <v>1732</v>
      </c>
      <c r="H187" s="172">
        <v>20.996847789333334</v>
      </c>
      <c r="I187" s="172">
        <v>19.443007659999999</v>
      </c>
      <c r="J187" s="172">
        <v>20.49629151518926</v>
      </c>
      <c r="K187" s="108" t="str">
        <f t="shared" si="4"/>
        <v>DWUAN1</v>
      </c>
      <c r="L187" s="108">
        <f>VLOOKUP(K187,[133]Sheet1!$E$8:$V$334,12,FALSE)</f>
        <v>1106.078125</v>
      </c>
      <c r="M187" s="108">
        <f>VLOOKUP(K187,[133]Sheet1!$E$8:$V$334,13,FALSE)</f>
        <v>0.6386132361431871</v>
      </c>
      <c r="N187" s="108">
        <f>VLOOKUP(K187,[133]Sheet1!$E$8:$V$334,18,FALSE)</f>
        <v>6</v>
      </c>
    </row>
    <row r="188" spans="1:14">
      <c r="A188" s="146">
        <f t="shared" si="5"/>
        <v>182</v>
      </c>
      <c r="B188" s="146" t="s">
        <v>50</v>
      </c>
      <c r="C188" s="146" t="s">
        <v>272</v>
      </c>
      <c r="D188" s="146">
        <v>3</v>
      </c>
      <c r="E188" s="146">
        <v>60</v>
      </c>
      <c r="F188" s="146" t="s">
        <v>22</v>
      </c>
      <c r="G188" s="147">
        <v>1732</v>
      </c>
      <c r="H188" s="172">
        <v>20.736525879999999</v>
      </c>
      <c r="I188" s="172">
        <v>20.171597708</v>
      </c>
      <c r="J188" s="172">
        <v>20.461269051879039</v>
      </c>
      <c r="K188" s="108" t="str">
        <f t="shared" si="4"/>
        <v>DWUAN3</v>
      </c>
      <c r="L188" s="108">
        <f>VLOOKUP(K188,[133]Sheet1!$E$8:$V$334,12,FALSE)</f>
        <v>904.17431666666664</v>
      </c>
      <c r="M188" s="108">
        <f>VLOOKUP(K188,[133]Sheet1!$E$8:$V$334,13,FALSE)</f>
        <v>0.52204059853733642</v>
      </c>
      <c r="N188" s="108">
        <f>VLOOKUP(K188,[133]Sheet1!$E$8:$V$334,18,FALSE)</f>
        <v>0</v>
      </c>
    </row>
    <row r="189" spans="1:14">
      <c r="A189" s="146">
        <f t="shared" si="5"/>
        <v>183</v>
      </c>
      <c r="B189" s="146" t="s">
        <v>50</v>
      </c>
      <c r="C189" s="149" t="s">
        <v>526</v>
      </c>
      <c r="D189" s="149">
        <v>1</v>
      </c>
      <c r="E189" s="149">
        <v>60</v>
      </c>
      <c r="F189" s="149" t="s">
        <v>22</v>
      </c>
      <c r="G189" s="149">
        <v>1732</v>
      </c>
      <c r="H189" s="150">
        <v>20.893816305333331</v>
      </c>
      <c r="I189" s="150">
        <v>20.203086045333333</v>
      </c>
      <c r="J189" s="150">
        <v>20.59503950892843</v>
      </c>
      <c r="K189" s="108" t="str">
        <f t="shared" si="4"/>
        <v>JUSIN1</v>
      </c>
      <c r="L189" s="108">
        <f>VLOOKUP(K189,[133]Sheet1!$E$8:$V$334,12,FALSE)</f>
        <v>675.25547266666672</v>
      </c>
      <c r="M189" s="108">
        <f>VLOOKUP(K189,[133]Sheet1!$E$8:$V$334,13,FALSE)</f>
        <v>0.3898703652809854</v>
      </c>
      <c r="N189" s="108">
        <f>VLOOKUP(K189,[133]Sheet1!$E$8:$V$334,18,FALSE)</f>
        <v>0</v>
      </c>
    </row>
    <row r="190" spans="1:14">
      <c r="A190" s="146">
        <f t="shared" si="5"/>
        <v>184</v>
      </c>
      <c r="B190" s="146" t="s">
        <v>50</v>
      </c>
      <c r="C190" s="146" t="s">
        <v>92</v>
      </c>
      <c r="D190" s="146">
        <v>1</v>
      </c>
      <c r="E190" s="146">
        <v>60</v>
      </c>
      <c r="F190" s="146" t="s">
        <v>22</v>
      </c>
      <c r="G190" s="147">
        <v>1732</v>
      </c>
      <c r="H190" s="219">
        <v>20.791123138666666</v>
      </c>
      <c r="I190" s="219">
        <v>19.972266446666666</v>
      </c>
      <c r="J190" s="219">
        <v>20.351353559896229</v>
      </c>
      <c r="K190" s="108" t="str">
        <f t="shared" si="4"/>
        <v>KRPYG1</v>
      </c>
      <c r="L190" s="108">
        <f>VLOOKUP(K190,[133]Sheet1!$E$8:$V$334,12,FALSE)</f>
        <v>494.82162466666665</v>
      </c>
      <c r="M190" s="108">
        <f>VLOOKUP(K190,[133]Sheet1!$E$8:$V$334,13,FALSE)</f>
        <v>0.28569377867590451</v>
      </c>
      <c r="N190" s="108">
        <f>VLOOKUP(K190,[133]Sheet1!$E$8:$V$334,18,FALSE)</f>
        <v>0</v>
      </c>
    </row>
    <row r="191" spans="1:14">
      <c r="A191" s="146">
        <f t="shared" si="5"/>
        <v>185</v>
      </c>
      <c r="B191" s="146" t="s">
        <v>50</v>
      </c>
      <c r="C191" s="146" t="s">
        <v>92</v>
      </c>
      <c r="D191" s="146">
        <v>2</v>
      </c>
      <c r="E191" s="146">
        <v>60</v>
      </c>
      <c r="F191" s="146" t="s">
        <v>22</v>
      </c>
      <c r="G191" s="147">
        <v>1732</v>
      </c>
      <c r="H191" s="219">
        <v>20.801341361333336</v>
      </c>
      <c r="I191" s="219">
        <v>19.418602048</v>
      </c>
      <c r="J191" s="219">
        <v>20.398682396911788</v>
      </c>
      <c r="K191" s="108" t="str">
        <f t="shared" si="4"/>
        <v>KRPYG2</v>
      </c>
      <c r="L191" s="108">
        <f>VLOOKUP(K191,[133]Sheet1!$E$8:$V$334,12,FALSE)</f>
        <v>185.41851266666666</v>
      </c>
      <c r="M191" s="108">
        <f>VLOOKUP(K191,[133]Sheet1!$E$8:$V$334,13,FALSE)</f>
        <v>0.10705456851424172</v>
      </c>
      <c r="N191" s="108">
        <f>VLOOKUP(K191,[133]Sheet1!$E$8:$V$334,18,FALSE)</f>
        <v>1</v>
      </c>
    </row>
    <row r="192" spans="1:14">
      <c r="A192" s="146">
        <f t="shared" si="5"/>
        <v>186</v>
      </c>
      <c r="B192" s="146" t="s">
        <v>50</v>
      </c>
      <c r="C192" s="146" t="s">
        <v>93</v>
      </c>
      <c r="D192" s="146">
        <v>5</v>
      </c>
      <c r="E192" s="146">
        <v>60</v>
      </c>
      <c r="F192" s="146" t="s">
        <v>22</v>
      </c>
      <c r="G192" s="147">
        <v>1732</v>
      </c>
      <c r="H192" s="150">
        <v>20.537464233333331</v>
      </c>
      <c r="I192" s="150">
        <v>19.741375836</v>
      </c>
      <c r="J192" s="150">
        <v>20.37524847371974</v>
      </c>
      <c r="K192" s="108" t="str">
        <f t="shared" si="4"/>
        <v>KSBRU5</v>
      </c>
      <c r="L192" s="108">
        <f>VLOOKUP(K192,[133]Sheet1!$E$8:$V$334,12,FALSE)</f>
        <v>377.04767866666663</v>
      </c>
      <c r="M192" s="108">
        <f>VLOOKUP(K192,[133]Sheet1!$E$8:$V$334,13,FALSE)</f>
        <v>0.21769496458814469</v>
      </c>
      <c r="N192" s="108">
        <f>VLOOKUP(K192,[133]Sheet1!$E$8:$V$334,18,FALSE)</f>
        <v>1</v>
      </c>
    </row>
    <row r="193" spans="1:14">
      <c r="A193" s="146">
        <f t="shared" si="5"/>
        <v>187</v>
      </c>
      <c r="B193" s="146" t="s">
        <v>50</v>
      </c>
      <c r="C193" s="146" t="s">
        <v>93</v>
      </c>
      <c r="D193" s="146">
        <v>6</v>
      </c>
      <c r="E193" s="146">
        <v>60</v>
      </c>
      <c r="F193" s="146" t="s">
        <v>22</v>
      </c>
      <c r="G193" s="147">
        <v>1732</v>
      </c>
      <c r="H193" s="219">
        <v>20.998768000000002</v>
      </c>
      <c r="I193" s="219">
        <v>20.281142666666664</v>
      </c>
      <c r="J193" s="219">
        <v>20.670550575482682</v>
      </c>
      <c r="K193" s="108" t="str">
        <f t="shared" si="4"/>
        <v>KSBRU6</v>
      </c>
      <c r="L193" s="108">
        <f>VLOOKUP(K193,[133]Sheet1!$E$8:$V$334,12,FALSE)</f>
        <v>1312.0793456666668</v>
      </c>
      <c r="M193" s="108">
        <f>VLOOKUP(K193,[133]Sheet1!$E$8:$V$334,13,FALSE)</f>
        <v>0.75755158525789079</v>
      </c>
      <c r="N193" s="108">
        <f>VLOOKUP(K193,[133]Sheet1!$E$8:$V$334,18,FALSE)</f>
        <v>0</v>
      </c>
    </row>
    <row r="194" spans="1:14">
      <c r="A194" s="146">
        <f t="shared" si="5"/>
        <v>188</v>
      </c>
      <c r="B194" s="146" t="s">
        <v>50</v>
      </c>
      <c r="C194" s="146" t="s">
        <v>93</v>
      </c>
      <c r="D194" s="146">
        <v>7</v>
      </c>
      <c r="E194" s="146">
        <v>60</v>
      </c>
      <c r="F194" s="146" t="s">
        <v>22</v>
      </c>
      <c r="G194" s="147">
        <v>1732</v>
      </c>
      <c r="H194" s="219">
        <v>20.747920707999999</v>
      </c>
      <c r="I194" s="219">
        <v>19.918839442666663</v>
      </c>
      <c r="J194" s="219">
        <v>20.503359358263317</v>
      </c>
      <c r="K194" s="108" t="str">
        <f t="shared" si="4"/>
        <v>KSBRU7</v>
      </c>
      <c r="L194" s="108">
        <f>VLOOKUP(K194,[133]Sheet1!$E$8:$V$334,12,FALSE)</f>
        <v>488.53929633333337</v>
      </c>
      <c r="M194" s="108">
        <f>VLOOKUP(K194,[133]Sheet1!$E$8:$V$334,13,FALSE)</f>
        <v>0.282066568321786</v>
      </c>
      <c r="N194" s="108">
        <f>VLOOKUP(K194,[133]Sheet1!$E$8:$V$334,18,FALSE)</f>
        <v>0</v>
      </c>
    </row>
    <row r="195" spans="1:14">
      <c r="A195" s="146">
        <f t="shared" si="5"/>
        <v>189</v>
      </c>
      <c r="B195" s="146" t="s">
        <v>50</v>
      </c>
      <c r="C195" s="146" t="s">
        <v>93</v>
      </c>
      <c r="D195" s="146">
        <v>8</v>
      </c>
      <c r="E195" s="146">
        <v>60</v>
      </c>
      <c r="F195" s="146" t="s">
        <v>22</v>
      </c>
      <c r="G195" s="147">
        <v>1732</v>
      </c>
      <c r="H195" s="219">
        <v>20.459023685333328</v>
      </c>
      <c r="I195" s="219">
        <v>19.929316887999999</v>
      </c>
      <c r="J195" s="219">
        <v>20.600409045940239</v>
      </c>
      <c r="K195" s="108" t="str">
        <f t="shared" si="4"/>
        <v>KSBRU8</v>
      </c>
      <c r="L195" s="108">
        <f>VLOOKUP(K195,[133]Sheet1!$E$8:$V$334,12,FALSE)</f>
        <v>523.09021999999993</v>
      </c>
      <c r="M195" s="108">
        <f>VLOOKUP(K195,[133]Sheet1!$E$8:$V$334,13,FALSE)</f>
        <v>0.30201513856812928</v>
      </c>
      <c r="N195" s="108">
        <f>VLOOKUP(K195,[133]Sheet1!$E$8:$V$334,18,FALSE)</f>
        <v>0</v>
      </c>
    </row>
    <row r="196" spans="1:14">
      <c r="A196" s="146">
        <f t="shared" si="5"/>
        <v>190</v>
      </c>
      <c r="B196" s="146" t="s">
        <v>50</v>
      </c>
      <c r="C196" s="146" t="s">
        <v>98</v>
      </c>
      <c r="D196" s="146">
        <v>1</v>
      </c>
      <c r="E196" s="146">
        <v>60</v>
      </c>
      <c r="F196" s="146" t="s">
        <v>22</v>
      </c>
      <c r="G196" s="147">
        <v>1732</v>
      </c>
      <c r="H196" s="219">
        <v>20.85876755333333</v>
      </c>
      <c r="I196" s="219">
        <v>20.124546773333332</v>
      </c>
      <c r="J196" s="219">
        <v>20.517557784012048</v>
      </c>
      <c r="K196" s="108" t="str">
        <f t="shared" ref="K196:K257" si="6">C196&amp;D196</f>
        <v>MKRYA1</v>
      </c>
      <c r="L196" s="108">
        <f>VLOOKUP(K196,[133]Sheet1!$E$8:$V$334,12,FALSE)</f>
        <v>627.27089433333333</v>
      </c>
      <c r="M196" s="108">
        <f>VLOOKUP(K196,[133]Sheet1!$E$8:$V$334,13,FALSE)</f>
        <v>0.36216564337952273</v>
      </c>
      <c r="N196" s="108">
        <f>VLOOKUP(K196,[133]Sheet1!$E$8:$V$334,18,FALSE)</f>
        <v>0</v>
      </c>
    </row>
    <row r="197" spans="1:14">
      <c r="A197" s="146">
        <f t="shared" si="5"/>
        <v>191</v>
      </c>
      <c r="B197" s="146" t="s">
        <v>50</v>
      </c>
      <c r="C197" s="146" t="s">
        <v>98</v>
      </c>
      <c r="D197" s="146">
        <v>2</v>
      </c>
      <c r="E197" s="146">
        <v>60</v>
      </c>
      <c r="F197" s="146" t="s">
        <v>22</v>
      </c>
      <c r="G197" s="147">
        <v>1732</v>
      </c>
      <c r="H197" s="150">
        <v>20.859457466666665</v>
      </c>
      <c r="I197" s="150">
        <v>20.176801213333334</v>
      </c>
      <c r="J197" s="150">
        <v>20.533505141313857</v>
      </c>
      <c r="K197" s="108" t="str">
        <f t="shared" si="6"/>
        <v>MKRYA2</v>
      </c>
      <c r="L197" s="108">
        <f>VLOOKUP(K197,[133]Sheet1!$E$8:$V$334,12,FALSE)</f>
        <v>140.353994</v>
      </c>
      <c r="M197" s="108">
        <f>VLOOKUP(K197,[133]Sheet1!$E$8:$V$334,13,FALSE)</f>
        <v>8.1035793302540418E-2</v>
      </c>
      <c r="N197" s="108">
        <f>VLOOKUP(K197,[133]Sheet1!$E$8:$V$334,18,FALSE)</f>
        <v>0</v>
      </c>
    </row>
    <row r="198" spans="1:14">
      <c r="A198" s="146">
        <f t="shared" si="5"/>
        <v>192</v>
      </c>
      <c r="B198" s="146" t="s">
        <v>50</v>
      </c>
      <c r="C198" s="146" t="s">
        <v>94</v>
      </c>
      <c r="D198" s="146">
        <v>1</v>
      </c>
      <c r="E198" s="146">
        <v>60</v>
      </c>
      <c r="F198" s="146" t="s">
        <v>22</v>
      </c>
      <c r="G198" s="147">
        <v>1732</v>
      </c>
      <c r="H198" s="219">
        <v>20.733632862666667</v>
      </c>
      <c r="I198" s="219">
        <v>19.828886290666667</v>
      </c>
      <c r="J198" s="219">
        <v>20.34080502834005</v>
      </c>
      <c r="K198" s="108" t="str">
        <f t="shared" si="6"/>
        <v>MKSRI1</v>
      </c>
      <c r="L198" s="108">
        <f>VLOOKUP(K198,[133]Sheet1!$E$8:$V$334,12,FALSE)</f>
        <v>982.49200433333328</v>
      </c>
      <c r="M198" s="108">
        <f>VLOOKUP(K198,[133]Sheet1!$E$8:$V$334,13,FALSE)</f>
        <v>0.56725866301000771</v>
      </c>
      <c r="N198" s="108">
        <f>VLOOKUP(K198,[133]Sheet1!$E$8:$V$334,18,FALSE)</f>
        <v>0</v>
      </c>
    </row>
    <row r="199" spans="1:14">
      <c r="A199" s="146">
        <f t="shared" si="5"/>
        <v>193</v>
      </c>
      <c r="B199" s="146" t="s">
        <v>50</v>
      </c>
      <c r="C199" s="220" t="s">
        <v>94</v>
      </c>
      <c r="D199" s="220">
        <v>2</v>
      </c>
      <c r="E199" s="220">
        <v>60</v>
      </c>
      <c r="F199" s="220" t="s">
        <v>22</v>
      </c>
      <c r="G199" s="220">
        <v>1732</v>
      </c>
      <c r="H199" s="172">
        <v>20.808448334666668</v>
      </c>
      <c r="I199" s="172">
        <v>20.108907390666669</v>
      </c>
      <c r="J199" s="172">
        <v>20.487880431014119</v>
      </c>
      <c r="K199" s="108" t="str">
        <f t="shared" si="6"/>
        <v>MKSRI2</v>
      </c>
      <c r="L199" s="108">
        <f>VLOOKUP(K199,[133]Sheet1!$E$8:$V$334,12,FALSE)</f>
        <v>782.71425399999998</v>
      </c>
      <c r="M199" s="108">
        <f>VLOOKUP(K199,[133]Sheet1!$E$8:$V$334,13,FALSE)</f>
        <v>0.45191354157043878</v>
      </c>
      <c r="N199" s="108">
        <f>VLOOKUP(K199,[133]Sheet1!$E$8:$V$334,18,FALSE)</f>
        <v>0</v>
      </c>
    </row>
    <row r="200" spans="1:14">
      <c r="A200" s="146">
        <f t="shared" si="5"/>
        <v>194</v>
      </c>
      <c r="B200" s="146" t="s">
        <v>50</v>
      </c>
      <c r="C200" s="146" t="s">
        <v>94</v>
      </c>
      <c r="D200" s="146">
        <v>3</v>
      </c>
      <c r="E200" s="146">
        <v>60</v>
      </c>
      <c r="F200" s="146" t="s">
        <v>22</v>
      </c>
      <c r="G200" s="147">
        <v>1732</v>
      </c>
      <c r="H200" s="219">
        <v>20.646594666666669</v>
      </c>
      <c r="I200" s="219">
        <v>19.983238666666665</v>
      </c>
      <c r="J200" s="219">
        <v>20.281355219261346</v>
      </c>
      <c r="K200" s="108" t="str">
        <f t="shared" si="6"/>
        <v>MKSRI3</v>
      </c>
      <c r="L200" s="108">
        <f>VLOOKUP(K200,[133]Sheet1!$E$8:$V$334,12,FALSE)</f>
        <v>88.561999</v>
      </c>
      <c r="M200" s="108">
        <f>VLOOKUP(K200,[133]Sheet1!$E$8:$V$334,13,FALSE)</f>
        <v>5.1132793879907622E-2</v>
      </c>
      <c r="N200" s="108">
        <f>VLOOKUP(K200,[133]Sheet1!$E$8:$V$334,18,FALSE)</f>
        <v>0</v>
      </c>
    </row>
    <row r="201" spans="1:14">
      <c r="A201" s="146">
        <f t="shared" ref="A201:A264" si="7">A200+1</f>
        <v>195</v>
      </c>
      <c r="B201" s="171" t="s">
        <v>50</v>
      </c>
      <c r="C201" s="171" t="s">
        <v>94</v>
      </c>
      <c r="D201" s="171">
        <v>4</v>
      </c>
      <c r="E201" s="171">
        <v>60</v>
      </c>
      <c r="F201" s="171" t="s">
        <v>22</v>
      </c>
      <c r="G201" s="171">
        <v>1732</v>
      </c>
      <c r="H201" s="172">
        <v>20.960881077333333</v>
      </c>
      <c r="I201" s="172">
        <v>20.210642183999997</v>
      </c>
      <c r="J201" s="172">
        <v>20.602259672493879</v>
      </c>
      <c r="K201" s="108" t="str">
        <f t="shared" si="6"/>
        <v>MKSRI4</v>
      </c>
      <c r="L201" s="108">
        <f>VLOOKUP(K201,[133]Sheet1!$E$8:$V$334,12,FALSE)</f>
        <v>304.16525266666667</v>
      </c>
      <c r="M201" s="108">
        <f>VLOOKUP(K201,[133]Sheet1!$E$8:$V$334,13,FALSE)</f>
        <v>0.17561504195535027</v>
      </c>
      <c r="N201" s="108">
        <f>VLOOKUP(K201,[133]Sheet1!$E$8:$V$334,18,FALSE)</f>
        <v>0</v>
      </c>
    </row>
    <row r="202" spans="1:14">
      <c r="A202" s="146">
        <f t="shared" si="7"/>
        <v>196</v>
      </c>
      <c r="B202" s="146" t="s">
        <v>50</v>
      </c>
      <c r="C202" s="149" t="s">
        <v>304</v>
      </c>
      <c r="D202" s="149">
        <v>1</v>
      </c>
      <c r="E202" s="149">
        <v>60</v>
      </c>
      <c r="F202" s="149" t="s">
        <v>22</v>
      </c>
      <c r="G202" s="149">
        <v>1732</v>
      </c>
      <c r="H202" s="150">
        <v>20.77938133333333</v>
      </c>
      <c r="I202" s="150">
        <v>20.203779999999998</v>
      </c>
      <c r="J202" s="150">
        <v>20.505626235811899</v>
      </c>
      <c r="K202" s="108" t="str">
        <f t="shared" si="6"/>
        <v>MLIGI1</v>
      </c>
      <c r="L202" s="108">
        <f>VLOOKUP(K202,[133]Sheet1!$E$8:$V$334,12,FALSE)</f>
        <v>742.39402266666673</v>
      </c>
      <c r="M202" s="108">
        <f>VLOOKUP(K202,[133]Sheet1!$E$8:$V$334,13,FALSE)</f>
        <v>0.42863396227867595</v>
      </c>
      <c r="N202" s="108">
        <f>VLOOKUP(K202,[133]Sheet1!$E$8:$V$334,18,FALSE)</f>
        <v>0</v>
      </c>
    </row>
    <row r="203" spans="1:14">
      <c r="A203" s="146">
        <f t="shared" si="7"/>
        <v>197</v>
      </c>
      <c r="B203" s="146" t="s">
        <v>50</v>
      </c>
      <c r="C203" s="146" t="s">
        <v>304</v>
      </c>
      <c r="D203" s="146">
        <v>2</v>
      </c>
      <c r="E203" s="146">
        <v>60</v>
      </c>
      <c r="F203" s="146" t="s">
        <v>22</v>
      </c>
      <c r="G203" s="147">
        <v>1732</v>
      </c>
      <c r="H203" s="219">
        <v>20.800355853333329</v>
      </c>
      <c r="I203" s="219">
        <v>19.871953047999998</v>
      </c>
      <c r="J203" s="219">
        <v>20.448566554991896</v>
      </c>
      <c r="K203" s="108" t="str">
        <f t="shared" si="6"/>
        <v>MLIGI2</v>
      </c>
      <c r="L203" s="108">
        <f>VLOOKUP(K203,[133]Sheet1!$E$8:$V$334,12,FALSE)</f>
        <v>836.68865966666669</v>
      </c>
      <c r="M203" s="108">
        <f>VLOOKUP(K203,[133]Sheet1!$E$8:$V$334,13,FALSE)</f>
        <v>0.48307659334103159</v>
      </c>
      <c r="N203" s="108">
        <f>VLOOKUP(K203,[133]Sheet1!$E$8:$V$334,18,FALSE)</f>
        <v>0</v>
      </c>
    </row>
    <row r="204" spans="1:14">
      <c r="A204" s="146">
        <f t="shared" si="7"/>
        <v>198</v>
      </c>
      <c r="B204" s="146" t="s">
        <v>50</v>
      </c>
      <c r="C204" s="146" t="s">
        <v>540</v>
      </c>
      <c r="D204" s="146">
        <v>1</v>
      </c>
      <c r="E204" s="146">
        <v>60</v>
      </c>
      <c r="F204" s="146" t="s">
        <v>22</v>
      </c>
      <c r="G204" s="147">
        <v>1732</v>
      </c>
      <c r="H204" s="150">
        <v>20.996411902666665</v>
      </c>
      <c r="I204" s="150">
        <v>20.271781206666667</v>
      </c>
      <c r="J204" s="150">
        <v>20.66963510163006</v>
      </c>
      <c r="K204" s="108" t="str">
        <f t="shared" si="6"/>
        <v>PNYGN1</v>
      </c>
      <c r="L204" s="108">
        <f>VLOOKUP(K204,[133]Sheet1!$E$8:$V$334,12,FALSE)</f>
        <v>958.04453533333333</v>
      </c>
      <c r="M204" s="108">
        <f>VLOOKUP(K204,[133]Sheet1!$E$8:$V$334,13,FALSE)</f>
        <v>0.55314349615088532</v>
      </c>
      <c r="N204" s="108">
        <f>VLOOKUP(K204,[133]Sheet1!$E$8:$V$334,18,FALSE)</f>
        <v>0</v>
      </c>
    </row>
    <row r="205" spans="1:14">
      <c r="A205" s="146">
        <f t="shared" si="7"/>
        <v>199</v>
      </c>
      <c r="B205" s="146" t="s">
        <v>50</v>
      </c>
      <c r="C205" s="146" t="s">
        <v>540</v>
      </c>
      <c r="D205" s="146">
        <v>2</v>
      </c>
      <c r="E205" s="146">
        <v>60</v>
      </c>
      <c r="F205" s="146" t="s">
        <v>22</v>
      </c>
      <c r="G205" s="147">
        <v>1732</v>
      </c>
      <c r="H205" s="219">
        <v>20.898889333333333</v>
      </c>
      <c r="I205" s="219">
        <v>20.280565333333332</v>
      </c>
      <c r="J205" s="219">
        <v>20.607130984479937</v>
      </c>
      <c r="K205" s="108" t="str">
        <f t="shared" si="6"/>
        <v>PNYGN2</v>
      </c>
      <c r="L205" s="108">
        <f>VLOOKUP(K205,[133]Sheet1!$E$8:$V$334,12,FALSE)</f>
        <v>1035.6133626666667</v>
      </c>
      <c r="M205" s="108">
        <f>VLOOKUP(K205,[133]Sheet1!$E$8:$V$334,13,FALSE)</f>
        <v>0.59792919322555815</v>
      </c>
      <c r="N205" s="108">
        <f>VLOOKUP(K205,[133]Sheet1!$E$8:$V$334,18,FALSE)</f>
        <v>0</v>
      </c>
    </row>
    <row r="206" spans="1:14">
      <c r="A206" s="146">
        <f t="shared" si="7"/>
        <v>200</v>
      </c>
      <c r="B206" s="146" t="s">
        <v>50</v>
      </c>
      <c r="C206" s="146" t="s">
        <v>540</v>
      </c>
      <c r="D206" s="146">
        <v>3</v>
      </c>
      <c r="E206" s="146">
        <v>60</v>
      </c>
      <c r="F206" s="146" t="s">
        <v>22</v>
      </c>
      <c r="G206" s="147">
        <v>1732</v>
      </c>
      <c r="H206" s="219">
        <v>20.997569456000001</v>
      </c>
      <c r="I206" s="219">
        <v>20.24972996</v>
      </c>
      <c r="J206" s="219">
        <v>20.69257800295274</v>
      </c>
      <c r="K206" s="108" t="str">
        <f t="shared" si="6"/>
        <v>PNYGN3</v>
      </c>
      <c r="L206" s="108">
        <f>VLOOKUP(K206,[133]Sheet1!$E$8:$V$334,12,FALSE)</f>
        <v>865.97582999999997</v>
      </c>
      <c r="M206" s="108">
        <f>VLOOKUP(K206,[133]Sheet1!$E$8:$V$334,13,FALSE)</f>
        <v>0.499986045034642</v>
      </c>
      <c r="N206" s="108">
        <f>VLOOKUP(K206,[133]Sheet1!$E$8:$V$334,18,FALSE)</f>
        <v>0</v>
      </c>
    </row>
    <row r="207" spans="1:14">
      <c r="A207" s="146">
        <f t="shared" si="7"/>
        <v>201</v>
      </c>
      <c r="B207" s="146" t="s">
        <v>50</v>
      </c>
      <c r="C207" s="146" t="s">
        <v>540</v>
      </c>
      <c r="D207" s="146">
        <v>4</v>
      </c>
      <c r="E207" s="146">
        <v>60</v>
      </c>
      <c r="F207" s="146" t="s">
        <v>22</v>
      </c>
      <c r="G207" s="147">
        <v>1732</v>
      </c>
      <c r="H207" s="219">
        <v>20.768468001333328</v>
      </c>
      <c r="I207" s="219">
        <v>19.832951871999999</v>
      </c>
      <c r="J207" s="219">
        <v>20.533961166843646</v>
      </c>
      <c r="K207" s="108" t="str">
        <f t="shared" si="6"/>
        <v>PNYGN4</v>
      </c>
      <c r="L207" s="108">
        <f>VLOOKUP(K207,[133]Sheet1!$E$8:$V$334,12,FALSE)</f>
        <v>991.85082999999997</v>
      </c>
      <c r="M207" s="108">
        <f>VLOOKUP(K207,[133]Sheet1!$E$8:$V$334,13,FALSE)</f>
        <v>0.57266214203233257</v>
      </c>
      <c r="N207" s="108">
        <f>VLOOKUP(K207,[133]Sheet1!$E$8:$V$334,18,FALSE)</f>
        <v>0</v>
      </c>
    </row>
    <row r="208" spans="1:14">
      <c r="A208" s="146">
        <f t="shared" si="7"/>
        <v>202</v>
      </c>
      <c r="B208" s="146" t="s">
        <v>50</v>
      </c>
      <c r="C208" s="146" t="s">
        <v>95</v>
      </c>
      <c r="D208" s="146">
        <v>1</v>
      </c>
      <c r="E208" s="146">
        <v>60</v>
      </c>
      <c r="F208" s="146" t="s">
        <v>22</v>
      </c>
      <c r="G208" s="147">
        <v>1732</v>
      </c>
      <c r="H208" s="219">
        <v>20.776972121333333</v>
      </c>
      <c r="I208" s="219">
        <v>20.124205569333334</v>
      </c>
      <c r="J208" s="219">
        <v>20.440644267031736</v>
      </c>
      <c r="K208" s="108" t="str">
        <f t="shared" si="6"/>
        <v>PRMYA1</v>
      </c>
      <c r="L208" s="108">
        <f>VLOOKUP(K208,[133]Sheet1!$E$8:$V$334,12,FALSE)</f>
        <v>714.17551666666668</v>
      </c>
      <c r="M208" s="108">
        <f>VLOOKUP(K208,[133]Sheet1!$E$8:$V$334,13,FALSE)</f>
        <v>0.41234152232486526</v>
      </c>
      <c r="N208" s="108">
        <f>VLOOKUP(K208,[133]Sheet1!$E$8:$V$334,18,FALSE)</f>
        <v>0</v>
      </c>
    </row>
    <row r="209" spans="1:14">
      <c r="A209" s="146">
        <f t="shared" si="7"/>
        <v>203</v>
      </c>
      <c r="B209" s="146" t="s">
        <v>50</v>
      </c>
      <c r="C209" s="146" t="s">
        <v>95</v>
      </c>
      <c r="D209" s="146">
        <v>2</v>
      </c>
      <c r="E209" s="146">
        <v>60</v>
      </c>
      <c r="F209" s="146" t="s">
        <v>22</v>
      </c>
      <c r="G209" s="147">
        <v>1732</v>
      </c>
      <c r="H209" s="219">
        <v>20.89078068666667</v>
      </c>
      <c r="I209" s="219">
        <v>19.548641185333334</v>
      </c>
      <c r="J209" s="219">
        <v>20.541166793966166</v>
      </c>
      <c r="K209" s="108" t="str">
        <f t="shared" si="6"/>
        <v>PRMYA2</v>
      </c>
      <c r="L209" s="108">
        <f>VLOOKUP(K209,[133]Sheet1!$E$8:$V$334,12,FALSE)</f>
        <v>747.20552566666663</v>
      </c>
      <c r="M209" s="108">
        <f>VLOOKUP(K209,[133]Sheet1!$E$8:$V$334,13,FALSE)</f>
        <v>0.43141196632024631</v>
      </c>
      <c r="N209" s="108">
        <f>VLOOKUP(K209,[133]Sheet1!$E$8:$V$334,18,FALSE)</f>
        <v>4</v>
      </c>
    </row>
    <row r="210" spans="1:14">
      <c r="A210" s="146">
        <f t="shared" si="7"/>
        <v>204</v>
      </c>
      <c r="B210" s="146" t="s">
        <v>50</v>
      </c>
      <c r="C210" s="146" t="s">
        <v>95</v>
      </c>
      <c r="D210" s="146">
        <v>3</v>
      </c>
      <c r="E210" s="146">
        <v>60</v>
      </c>
      <c r="F210" s="146" t="s">
        <v>22</v>
      </c>
      <c r="G210" s="147">
        <v>1732</v>
      </c>
      <c r="H210" s="219">
        <v>20.991927177333334</v>
      </c>
      <c r="I210" s="219">
        <v>20.323885539999999</v>
      </c>
      <c r="J210" s="219">
        <v>20.645997794271011</v>
      </c>
      <c r="K210" s="108" t="str">
        <f t="shared" si="6"/>
        <v>PRMYA3</v>
      </c>
      <c r="L210" s="108">
        <f>VLOOKUP(K210,[133]Sheet1!$E$8:$V$334,12,FALSE)</f>
        <v>233.50114966666669</v>
      </c>
      <c r="M210" s="108">
        <f>VLOOKUP(K210,[133]Sheet1!$E$8:$V$334,13,FALSE)</f>
        <v>0.13481590627405698</v>
      </c>
      <c r="N210" s="108">
        <f>VLOOKUP(K210,[133]Sheet1!$E$8:$V$334,18,FALSE)</f>
        <v>0</v>
      </c>
    </row>
    <row r="211" spans="1:14">
      <c r="A211" s="146">
        <f t="shared" si="7"/>
        <v>205</v>
      </c>
      <c r="B211" s="146" t="s">
        <v>50</v>
      </c>
      <c r="C211" s="146" t="s">
        <v>96</v>
      </c>
      <c r="D211" s="146">
        <v>1</v>
      </c>
      <c r="E211" s="146">
        <v>60</v>
      </c>
      <c r="F211" s="146" t="s">
        <v>22</v>
      </c>
      <c r="G211" s="147">
        <v>1732</v>
      </c>
      <c r="H211" s="219">
        <v>20.998986809333335</v>
      </c>
      <c r="I211" s="219">
        <v>19.391184488</v>
      </c>
      <c r="J211" s="219">
        <v>20.527870894488284</v>
      </c>
      <c r="K211" s="108" t="str">
        <f t="shared" si="6"/>
        <v>PRURI1</v>
      </c>
      <c r="L211" s="108">
        <f>VLOOKUP(K211,[133]Sheet1!$E$8:$V$334,12,FALSE)</f>
        <v>843.85351566666668</v>
      </c>
      <c r="M211" s="108">
        <f>VLOOKUP(K211,[133]Sheet1!$E$8:$V$334,13,FALSE)</f>
        <v>0.48721334622786761</v>
      </c>
      <c r="N211" s="108">
        <f>VLOOKUP(K211,[133]Sheet1!$E$8:$V$334,18,FALSE)</f>
        <v>19</v>
      </c>
    </row>
    <row r="212" spans="1:14">
      <c r="A212" s="146">
        <f t="shared" si="7"/>
        <v>206</v>
      </c>
      <c r="B212" s="146" t="s">
        <v>50</v>
      </c>
      <c r="C212" s="146" t="s">
        <v>96</v>
      </c>
      <c r="D212" s="146">
        <v>2</v>
      </c>
      <c r="E212" s="146">
        <v>60</v>
      </c>
      <c r="F212" s="146" t="s">
        <v>22</v>
      </c>
      <c r="G212" s="147">
        <v>1732</v>
      </c>
      <c r="H212" s="219">
        <v>20.587236140000002</v>
      </c>
      <c r="I212" s="219">
        <v>19.998084215999995</v>
      </c>
      <c r="J212" s="219">
        <v>20.356731554299763</v>
      </c>
      <c r="K212" s="108" t="str">
        <f t="shared" si="6"/>
        <v>PRURI2</v>
      </c>
      <c r="L212" s="108">
        <f>VLOOKUP(K212,[133]Sheet1!$E$8:$V$334,12,FALSE)</f>
        <v>401.482798</v>
      </c>
      <c r="M212" s="108">
        <f>VLOOKUP(K212,[133]Sheet1!$E$8:$V$334,13,FALSE)</f>
        <v>0.2318030011547344</v>
      </c>
      <c r="N212" s="108">
        <f>VLOOKUP(K212,[133]Sheet1!$E$8:$V$334,18,FALSE)</f>
        <v>0</v>
      </c>
    </row>
    <row r="213" spans="1:14">
      <c r="A213" s="146">
        <f t="shared" si="7"/>
        <v>207</v>
      </c>
      <c r="B213" s="146" t="s">
        <v>50</v>
      </c>
      <c r="C213" s="220" t="s">
        <v>96</v>
      </c>
      <c r="D213" s="220">
        <v>3</v>
      </c>
      <c r="E213" s="220">
        <v>60</v>
      </c>
      <c r="F213" s="220" t="s">
        <v>22</v>
      </c>
      <c r="G213" s="220">
        <v>1732</v>
      </c>
      <c r="H213" s="219">
        <v>20.857898666666667</v>
      </c>
      <c r="I213" s="219">
        <v>20.294421333333336</v>
      </c>
      <c r="J213" s="219">
        <v>20.569113644660678</v>
      </c>
      <c r="K213" s="108" t="str">
        <f t="shared" si="6"/>
        <v>PRURI3</v>
      </c>
      <c r="L213" s="108">
        <f>VLOOKUP(K213,[133]Sheet1!$E$8:$V$334,12,FALSE)</f>
        <v>614.42533366666669</v>
      </c>
      <c r="M213" s="108">
        <f>VLOOKUP(K213,[133]Sheet1!$E$8:$V$334,13,FALSE)</f>
        <v>0.35474903791377982</v>
      </c>
      <c r="N213" s="108">
        <f>VLOOKUP(K213,[133]Sheet1!$E$8:$V$334,18,FALSE)</f>
        <v>0</v>
      </c>
    </row>
    <row r="214" spans="1:14">
      <c r="A214" s="146">
        <f t="shared" si="7"/>
        <v>208</v>
      </c>
      <c r="B214" s="146" t="s">
        <v>50</v>
      </c>
      <c r="C214" s="146" t="s">
        <v>5072</v>
      </c>
      <c r="D214" s="146"/>
      <c r="E214" s="146">
        <v>30</v>
      </c>
      <c r="F214" s="146">
        <v>70</v>
      </c>
      <c r="G214" s="147">
        <v>866</v>
      </c>
      <c r="H214" s="219">
        <v>70</v>
      </c>
      <c r="I214" s="219">
        <v>70</v>
      </c>
      <c r="J214" s="219">
        <v>70</v>
      </c>
      <c r="K214" s="108" t="str">
        <f t="shared" si="6"/>
        <v>PT BEKAER</v>
      </c>
      <c r="L214" s="108">
        <f>VLOOKUP(K214,[133]Sheet1!$E$8:$V$334,12,FALSE)</f>
        <v>97.138730333333342</v>
      </c>
      <c r="M214" s="108">
        <f>VLOOKUP(K214,[133]Sheet1!$E$8:$V$334,13,FALSE)</f>
        <v>0.11216943456505005</v>
      </c>
      <c r="N214" s="108">
        <f>VLOOKUP(K214,[133]Sheet1!$E$8:$V$334,18,FALSE)</f>
        <v>0</v>
      </c>
    </row>
    <row r="215" spans="1:14">
      <c r="A215" s="146">
        <f t="shared" si="7"/>
        <v>209</v>
      </c>
      <c r="B215" s="146" t="s">
        <v>50</v>
      </c>
      <c r="C215" s="146" t="s">
        <v>544</v>
      </c>
      <c r="D215" s="146"/>
      <c r="E215" s="146">
        <v>30</v>
      </c>
      <c r="F215" s="146">
        <v>150</v>
      </c>
      <c r="G215" s="147">
        <v>866</v>
      </c>
      <c r="H215" s="219">
        <v>153.16467201066666</v>
      </c>
      <c r="I215" s="219">
        <v>139.2398348253333</v>
      </c>
      <c r="J215" s="219">
        <v>147.34489370956655</v>
      </c>
      <c r="K215" s="108" t="str">
        <f t="shared" si="6"/>
        <v>PT HONDA PROSPECT MOTOR</v>
      </c>
      <c r="L215" s="108">
        <f>VLOOKUP(K215,[133]Sheet1!$E$8:$V$334,12,FALSE)</f>
        <v>0</v>
      </c>
      <c r="M215" s="108">
        <f>VLOOKUP(K215,[133]Sheet1!$E$8:$V$334,13,FALSE)</f>
        <v>0</v>
      </c>
      <c r="N215" s="108">
        <f>VLOOKUP(K215,[133]Sheet1!$E$8:$V$334,18,FALSE)</f>
        <v>6</v>
      </c>
    </row>
    <row r="216" spans="1:14">
      <c r="A216" s="146">
        <f t="shared" si="7"/>
        <v>210</v>
      </c>
      <c r="B216" s="146" t="s">
        <v>50</v>
      </c>
      <c r="C216" s="146" t="s">
        <v>539</v>
      </c>
      <c r="D216" s="146"/>
      <c r="E216" s="146">
        <v>60</v>
      </c>
      <c r="F216" s="146">
        <v>150</v>
      </c>
      <c r="G216" s="147">
        <v>1732</v>
      </c>
      <c r="H216" s="219">
        <v>153.48385420799997</v>
      </c>
      <c r="I216" s="219">
        <v>139.08156120133333</v>
      </c>
      <c r="J216" s="219">
        <v>147.34006458062731</v>
      </c>
      <c r="K216" s="108" t="str">
        <f t="shared" si="6"/>
        <v>PT INDOLIBERTY</v>
      </c>
      <c r="L216" s="108">
        <f>VLOOKUP(K216,[133]Sheet1!$E$8:$V$334,12,FALSE)</f>
        <v>82.968950666666672</v>
      </c>
      <c r="M216" s="108">
        <f>VLOOKUP(K216,[133]Sheet1!$E$8:$V$334,13,FALSE)</f>
        <v>4.7903551193225563E-2</v>
      </c>
      <c r="N216" s="108">
        <f>VLOOKUP(K216,[133]Sheet1!$E$8:$V$334,18,FALSE)</f>
        <v>7</v>
      </c>
    </row>
    <row r="217" spans="1:14">
      <c r="A217" s="146">
        <f t="shared" si="7"/>
        <v>211</v>
      </c>
      <c r="B217" s="146" t="s">
        <v>50</v>
      </c>
      <c r="C217" s="146" t="s">
        <v>528</v>
      </c>
      <c r="D217" s="146"/>
      <c r="E217" s="146">
        <v>35</v>
      </c>
      <c r="F217" s="146">
        <v>150</v>
      </c>
      <c r="G217" s="147">
        <v>2309.4699999999998</v>
      </c>
      <c r="H217" s="219">
        <v>155.74767404533335</v>
      </c>
      <c r="I217" s="219">
        <v>144.115793556</v>
      </c>
      <c r="J217" s="219">
        <v>150.78940707546846</v>
      </c>
      <c r="K217" s="108" t="str">
        <f t="shared" si="6"/>
        <v>PT JUI SHIN INDONESIA</v>
      </c>
      <c r="L217" s="108">
        <f>VLOOKUP(K217,[133]Sheet1!$E$8:$V$334,12,FALSE)</f>
        <v>107.72529333333334</v>
      </c>
      <c r="M217" s="108">
        <f>VLOOKUP(K217,[133]Sheet1!$E$8:$V$334,13,FALSE)</f>
        <v>4.6645028224368945E-2</v>
      </c>
      <c r="N217" s="108">
        <f>VLOOKUP(K217,[133]Sheet1!$E$8:$V$334,18,FALSE)</f>
        <v>0</v>
      </c>
    </row>
    <row r="218" spans="1:14">
      <c r="A218" s="146">
        <f t="shared" si="7"/>
        <v>212</v>
      </c>
      <c r="B218" s="146" t="s">
        <v>50</v>
      </c>
      <c r="C218" s="149" t="s">
        <v>546</v>
      </c>
      <c r="D218" s="149"/>
      <c r="E218" s="149">
        <v>15</v>
      </c>
      <c r="F218" s="149">
        <v>150</v>
      </c>
      <c r="G218" s="149">
        <v>866</v>
      </c>
      <c r="H218" s="150">
        <v>153.56715590266668</v>
      </c>
      <c r="I218" s="150">
        <v>140.18555589866665</v>
      </c>
      <c r="J218" s="150">
        <v>148.10395813548013</v>
      </c>
      <c r="K218" s="108" t="str">
        <f t="shared" si="6"/>
        <v>PT. PERURI</v>
      </c>
      <c r="L218" s="108">
        <f>VLOOKUP(K218,[133]Sheet1!$E$8:$V$334,12,FALSE)</f>
        <v>30.716051000000004</v>
      </c>
      <c r="M218" s="108">
        <f>VLOOKUP(K218,[133]Sheet1!$E$8:$V$334,13,FALSE)</f>
        <v>3.5468881062355663E-2</v>
      </c>
      <c r="N218" s="108">
        <f>VLOOKUP(K218,[133]Sheet1!$E$8:$V$334,18,FALSE)</f>
        <v>0</v>
      </c>
    </row>
    <row r="219" spans="1:14">
      <c r="A219" s="146">
        <f t="shared" si="7"/>
        <v>213</v>
      </c>
      <c r="B219" s="146" t="s">
        <v>50</v>
      </c>
      <c r="C219" s="146" t="s">
        <v>532</v>
      </c>
      <c r="D219" s="146"/>
      <c r="E219" s="146">
        <v>45</v>
      </c>
      <c r="F219" s="146">
        <v>70</v>
      </c>
      <c r="G219" s="147">
        <v>1299</v>
      </c>
      <c r="H219" s="219">
        <v>67.576687693333326</v>
      </c>
      <c r="I219" s="219">
        <v>64.261121825333333</v>
      </c>
      <c r="J219" s="219">
        <v>65.908042526548968</v>
      </c>
      <c r="K219" s="108" t="str">
        <f t="shared" si="6"/>
        <v xml:space="preserve">PT. PINDODELI </v>
      </c>
      <c r="L219" s="108">
        <f>VLOOKUP(K219,[133]Sheet1!$E$8:$V$334,12,FALSE)</f>
        <v>93.717801333333327</v>
      </c>
      <c r="M219" s="108">
        <f>VLOOKUP(K219,[133]Sheet1!$E$8:$V$334,13,FALSE)</f>
        <v>7.214611342057993E-2</v>
      </c>
      <c r="N219" s="108">
        <f>VLOOKUP(K219,[133]Sheet1!$E$8:$V$334,18,FALSE)</f>
        <v>64</v>
      </c>
    </row>
    <row r="220" spans="1:14">
      <c r="A220" s="146">
        <f t="shared" si="7"/>
        <v>214</v>
      </c>
      <c r="B220" s="146" t="s">
        <v>50</v>
      </c>
      <c r="C220" s="146" t="s">
        <v>534</v>
      </c>
      <c r="D220" s="146">
        <v>1</v>
      </c>
      <c r="E220" s="146">
        <v>45</v>
      </c>
      <c r="F220" s="146">
        <v>150</v>
      </c>
      <c r="G220" s="147">
        <v>1299</v>
      </c>
      <c r="H220" s="219">
        <v>153.07335346533333</v>
      </c>
      <c r="I220" s="219">
        <v>138.91269812933334</v>
      </c>
      <c r="J220" s="219">
        <v>147.11806628100078</v>
      </c>
      <c r="K220" s="108" t="str">
        <f t="shared" si="6"/>
        <v>PT. PINDODELI 21</v>
      </c>
      <c r="L220" s="108">
        <f>VLOOKUP(K220,[133]Sheet1!$E$8:$V$334,12,FALSE)</f>
        <v>175.89475000000002</v>
      </c>
      <c r="M220" s="108">
        <f>VLOOKUP(K220,[133]Sheet1!$E$8:$V$334,13,FALSE)</f>
        <v>0.13540781370284835</v>
      </c>
      <c r="N220" s="108">
        <f>VLOOKUP(K220,[133]Sheet1!$E$8:$V$334,18,FALSE)</f>
        <v>8</v>
      </c>
    </row>
    <row r="221" spans="1:14">
      <c r="A221" s="146">
        <f t="shared" si="7"/>
        <v>215</v>
      </c>
      <c r="B221" s="146" t="s">
        <v>50</v>
      </c>
      <c r="C221" s="146" t="s">
        <v>525</v>
      </c>
      <c r="D221" s="146"/>
      <c r="E221" s="146">
        <v>14</v>
      </c>
      <c r="F221" s="146">
        <v>150</v>
      </c>
      <c r="G221" s="147">
        <v>575</v>
      </c>
      <c r="H221" s="219">
        <v>152.45469057066666</v>
      </c>
      <c r="I221" s="219">
        <v>138.04482179600001</v>
      </c>
      <c r="J221" s="219">
        <v>146.2497181568348</v>
      </c>
      <c r="K221" s="108" t="str">
        <f t="shared" si="6"/>
        <v>PT. PUPUK KUJANG</v>
      </c>
      <c r="L221" s="108">
        <f>VLOOKUP(K221,[133]Sheet1!$E$8:$V$334,12,FALSE)</f>
        <v>33.770985333333336</v>
      </c>
      <c r="M221" s="108">
        <f>VLOOKUP(K221,[133]Sheet1!$E$8:$V$334,13,FALSE)</f>
        <v>5.8732148405797102E-2</v>
      </c>
      <c r="N221" s="108">
        <f>VLOOKUP(K221,[133]Sheet1!$E$8:$V$334,18,FALSE)</f>
        <v>26</v>
      </c>
    </row>
    <row r="222" spans="1:14">
      <c r="A222" s="146">
        <f t="shared" si="7"/>
        <v>216</v>
      </c>
      <c r="B222" s="146" t="s">
        <v>50</v>
      </c>
      <c r="C222" s="149" t="s">
        <v>51</v>
      </c>
      <c r="D222" s="149">
        <v>1</v>
      </c>
      <c r="E222" s="149">
        <v>30</v>
      </c>
      <c r="F222" s="149" t="s">
        <v>33</v>
      </c>
      <c r="G222" s="149">
        <v>866</v>
      </c>
      <c r="H222" s="150">
        <v>20.999045697333333</v>
      </c>
      <c r="I222" s="150">
        <v>20.255093386666665</v>
      </c>
      <c r="J222" s="150">
        <v>20.645918549329579</v>
      </c>
      <c r="K222" s="108" t="str">
        <f t="shared" si="6"/>
        <v>RDLOK1</v>
      </c>
      <c r="L222" s="108">
        <f>VLOOKUP(K222,[133]Sheet1!$E$8:$V$334,12,FALSE)</f>
        <v>606.58449299999995</v>
      </c>
      <c r="M222" s="108">
        <f>VLOOKUP(K222,[133]Sheet1!$E$8:$V$334,13,FALSE)</f>
        <v>0.70044398729792146</v>
      </c>
      <c r="N222" s="108">
        <f>VLOOKUP(K222,[133]Sheet1!$E$8:$V$334,18,FALSE)</f>
        <v>0</v>
      </c>
    </row>
    <row r="223" spans="1:14">
      <c r="A223" s="146">
        <f t="shared" si="7"/>
        <v>217</v>
      </c>
      <c r="B223" s="146" t="s">
        <v>50</v>
      </c>
      <c r="C223" s="146" t="s">
        <v>51</v>
      </c>
      <c r="D223" s="146">
        <v>2</v>
      </c>
      <c r="E223" s="146">
        <v>20</v>
      </c>
      <c r="F223" s="146" t="s">
        <v>33</v>
      </c>
      <c r="G223" s="147">
        <v>577</v>
      </c>
      <c r="H223" s="219">
        <v>20.937443653333332</v>
      </c>
      <c r="I223" s="219">
        <v>20.231139826666666</v>
      </c>
      <c r="J223" s="219">
        <v>20.589218580299299</v>
      </c>
      <c r="K223" s="108" t="str">
        <f t="shared" si="6"/>
        <v>RDLOK2</v>
      </c>
      <c r="L223" s="108">
        <f>VLOOKUP(K223,[133]Sheet1!$E$8:$V$334,12,FALSE)</f>
        <v>388.02794366666666</v>
      </c>
      <c r="M223" s="108">
        <f>VLOOKUP(K223,[133]Sheet1!$E$8:$V$334,13,FALSE)</f>
        <v>0.67249210340843446</v>
      </c>
      <c r="N223" s="108">
        <f>VLOOKUP(K223,[133]Sheet1!$E$8:$V$334,18,FALSE)</f>
        <v>0</v>
      </c>
    </row>
    <row r="224" spans="1:14">
      <c r="A224" s="146">
        <f t="shared" si="7"/>
        <v>218</v>
      </c>
      <c r="B224" s="146" t="s">
        <v>50</v>
      </c>
      <c r="C224" s="146" t="s">
        <v>51</v>
      </c>
      <c r="D224" s="146">
        <v>3</v>
      </c>
      <c r="E224" s="146">
        <v>30</v>
      </c>
      <c r="F224" s="146" t="s">
        <v>33</v>
      </c>
      <c r="G224" s="147">
        <v>866</v>
      </c>
      <c r="H224" s="219">
        <v>20.792456201333334</v>
      </c>
      <c r="I224" s="219">
        <v>20.125636201333329</v>
      </c>
      <c r="J224" s="219">
        <v>20.47431217290433</v>
      </c>
      <c r="K224" s="108" t="str">
        <f t="shared" si="6"/>
        <v>RDLOK3</v>
      </c>
      <c r="L224" s="108">
        <f>VLOOKUP(K224,[133]Sheet1!$E$8:$V$334,12,FALSE)</f>
        <v>618.24621566666667</v>
      </c>
      <c r="M224" s="108">
        <f>VLOOKUP(K224,[133]Sheet1!$E$8:$V$334,13,FALSE)</f>
        <v>0.71391017975365667</v>
      </c>
      <c r="N224" s="108">
        <f>VLOOKUP(K224,[133]Sheet1!$E$8:$V$334,18,FALSE)</f>
        <v>0</v>
      </c>
    </row>
    <row r="225" spans="1:14">
      <c r="A225" s="146">
        <f t="shared" si="7"/>
        <v>219</v>
      </c>
      <c r="B225" s="146" t="s">
        <v>50</v>
      </c>
      <c r="C225" s="146" t="s">
        <v>51</v>
      </c>
      <c r="D225" s="146">
        <v>4</v>
      </c>
      <c r="E225" s="146">
        <v>30</v>
      </c>
      <c r="F225" s="146" t="s">
        <v>33</v>
      </c>
      <c r="G225" s="147">
        <v>866</v>
      </c>
      <c r="H225" s="219">
        <v>20.97400906</v>
      </c>
      <c r="I225" s="219">
        <v>20.293579003999998</v>
      </c>
      <c r="J225" s="219">
        <v>20.676511931554305</v>
      </c>
      <c r="K225" s="108" t="str">
        <f t="shared" si="6"/>
        <v>RDLOK4</v>
      </c>
      <c r="L225" s="108">
        <f>VLOOKUP(K225,[133]Sheet1!$E$8:$V$334,12,FALSE)</f>
        <v>601.34417766666672</v>
      </c>
      <c r="M225" s="108">
        <f>VLOOKUP(K225,[133]Sheet1!$E$8:$V$334,13,FALSE)</f>
        <v>0.69439281485758286</v>
      </c>
      <c r="N225" s="108">
        <f>VLOOKUP(K225,[133]Sheet1!$E$8:$V$334,18,FALSE)</f>
        <v>0</v>
      </c>
    </row>
    <row r="226" spans="1:14">
      <c r="A226" s="146">
        <f t="shared" si="7"/>
        <v>220</v>
      </c>
      <c r="B226" s="146" t="s">
        <v>50</v>
      </c>
      <c r="C226" s="146" t="s">
        <v>53</v>
      </c>
      <c r="D226" s="146">
        <v>1</v>
      </c>
      <c r="E226" s="146">
        <v>60</v>
      </c>
      <c r="F226" s="146" t="s">
        <v>22</v>
      </c>
      <c r="G226" s="147">
        <v>1732</v>
      </c>
      <c r="H226" s="219">
        <v>20.978866742666664</v>
      </c>
      <c r="I226" s="219">
        <v>20.102592518666665</v>
      </c>
      <c r="J226" s="219">
        <v>20.69616370978984</v>
      </c>
      <c r="K226" s="108" t="str">
        <f t="shared" si="6"/>
        <v>TGHRG1</v>
      </c>
      <c r="L226" s="108">
        <f>VLOOKUP(K226,[133]Sheet1!$E$8:$V$334,12,FALSE)</f>
        <v>1121.473755</v>
      </c>
      <c r="M226" s="108">
        <f>VLOOKUP(K226,[133]Sheet1!$E$8:$V$334,13,FALSE)</f>
        <v>0.64750216801385685</v>
      </c>
      <c r="N226" s="108">
        <f>VLOOKUP(K226,[133]Sheet1!$E$8:$V$334,18,FALSE)</f>
        <v>0</v>
      </c>
    </row>
    <row r="227" spans="1:14">
      <c r="A227" s="146">
        <f t="shared" si="7"/>
        <v>221</v>
      </c>
      <c r="B227" s="146" t="s">
        <v>50</v>
      </c>
      <c r="C227" s="146" t="s">
        <v>53</v>
      </c>
      <c r="D227" s="146">
        <v>2</v>
      </c>
      <c r="E227" s="146">
        <v>60</v>
      </c>
      <c r="F227" s="146" t="s">
        <v>22</v>
      </c>
      <c r="G227" s="147">
        <v>1732</v>
      </c>
      <c r="H227" s="219">
        <v>20.908017550666667</v>
      </c>
      <c r="I227" s="219">
        <v>19.434464858666665</v>
      </c>
      <c r="J227" s="219">
        <v>20.538622104159391</v>
      </c>
      <c r="K227" s="108" t="str">
        <f t="shared" si="6"/>
        <v>TGHRG2</v>
      </c>
      <c r="L227" s="108">
        <f>VLOOKUP(K227,[133]Sheet1!$E$8:$V$334,12,FALSE)</f>
        <v>1641.0746256666664</v>
      </c>
      <c r="M227" s="108">
        <f>VLOOKUP(K227,[133]Sheet1!$E$8:$V$334,13,FALSE)</f>
        <v>0.9475026707082369</v>
      </c>
      <c r="N227" s="108">
        <f>VLOOKUP(K227,[133]Sheet1!$E$8:$V$334,18,FALSE)</f>
        <v>14</v>
      </c>
    </row>
    <row r="228" spans="1:14">
      <c r="A228" s="146">
        <f t="shared" si="7"/>
        <v>222</v>
      </c>
      <c r="B228" s="146" t="s">
        <v>50</v>
      </c>
      <c r="C228" s="146" t="s">
        <v>53</v>
      </c>
      <c r="D228" s="146">
        <v>3</v>
      </c>
      <c r="E228" s="146">
        <v>60</v>
      </c>
      <c r="F228" s="146" t="s">
        <v>22</v>
      </c>
      <c r="G228" s="147">
        <v>1732</v>
      </c>
      <c r="H228" s="150">
        <v>20.70894666666667</v>
      </c>
      <c r="I228" s="150">
        <v>20.140273333333329</v>
      </c>
      <c r="J228" s="150">
        <v>20.422839684966426</v>
      </c>
      <c r="K228" s="108" t="str">
        <f t="shared" si="6"/>
        <v>TGHRG3</v>
      </c>
      <c r="L228" s="108">
        <f>VLOOKUP(K228,[133]Sheet1!$E$8:$V$334,12,FALSE)</f>
        <v>302.87166333333334</v>
      </c>
      <c r="M228" s="108">
        <f>VLOOKUP(K228,[133]Sheet1!$E$8:$V$334,13,FALSE)</f>
        <v>0.17486816589684373</v>
      </c>
      <c r="N228" s="108">
        <f>VLOOKUP(K228,[133]Sheet1!$E$8:$V$334,18,FALSE)</f>
        <v>0</v>
      </c>
    </row>
    <row r="229" spans="1:14">
      <c r="A229" s="146">
        <f t="shared" si="7"/>
        <v>223</v>
      </c>
      <c r="B229" s="146" t="s">
        <v>50</v>
      </c>
      <c r="C229" s="146" t="s">
        <v>53</v>
      </c>
      <c r="D229" s="146">
        <v>4</v>
      </c>
      <c r="E229" s="146">
        <v>60</v>
      </c>
      <c r="F229" s="146" t="s">
        <v>22</v>
      </c>
      <c r="G229" s="147">
        <v>1732</v>
      </c>
      <c r="H229" s="219">
        <v>20.458172695999998</v>
      </c>
      <c r="I229" s="219">
        <v>19.754207069333333</v>
      </c>
      <c r="J229" s="219">
        <v>20.117411525511244</v>
      </c>
      <c r="K229" s="108" t="str">
        <f t="shared" si="6"/>
        <v>TGHRG4</v>
      </c>
      <c r="L229" s="108">
        <f>VLOOKUP(K229,[133]Sheet1!$E$8:$V$334,12,FALSE)</f>
        <v>494.91993200000002</v>
      </c>
      <c r="M229" s="108">
        <f>VLOOKUP(K229,[133]Sheet1!$E$8:$V$334,13,FALSE)</f>
        <v>0.28575053810623557</v>
      </c>
      <c r="N229" s="108">
        <f>VLOOKUP(K229,[133]Sheet1!$E$8:$V$334,18,FALSE)</f>
        <v>7</v>
      </c>
    </row>
    <row r="230" spans="1:14">
      <c r="A230" s="146">
        <f t="shared" si="7"/>
        <v>224</v>
      </c>
      <c r="B230" s="146" t="s">
        <v>50</v>
      </c>
      <c r="C230" s="146" t="s">
        <v>97</v>
      </c>
      <c r="D230" s="146">
        <v>1</v>
      </c>
      <c r="E230" s="146">
        <v>60</v>
      </c>
      <c r="F230" s="146" t="s">
        <v>22</v>
      </c>
      <c r="G230" s="147">
        <v>1732</v>
      </c>
      <c r="H230" s="150">
        <v>20.817224956</v>
      </c>
      <c r="I230" s="150">
        <v>20.16585843733333</v>
      </c>
      <c r="J230" s="219">
        <v>20.63934939451746</v>
      </c>
      <c r="K230" s="108" t="str">
        <f t="shared" si="6"/>
        <v>TLJBE1</v>
      </c>
      <c r="L230" s="108">
        <f>VLOOKUP(K230,[133]Sheet1!$E$8:$V$334,12,FALSE)</f>
        <v>688.9327596666667</v>
      </c>
      <c r="M230" s="108">
        <f>VLOOKUP(K230,[133]Sheet1!$E$8:$V$334,13,FALSE)</f>
        <v>0.39776718225558122</v>
      </c>
      <c r="N230" s="108">
        <f>VLOOKUP(K230,[133]Sheet1!$E$8:$V$334,18,FALSE)</f>
        <v>0</v>
      </c>
    </row>
    <row r="231" spans="1:14">
      <c r="A231" s="146">
        <f t="shared" si="7"/>
        <v>225</v>
      </c>
      <c r="B231" s="146" t="s">
        <v>50</v>
      </c>
      <c r="C231" s="146" t="s">
        <v>97</v>
      </c>
      <c r="D231" s="146">
        <v>2</v>
      </c>
      <c r="E231" s="146">
        <v>60</v>
      </c>
      <c r="F231" s="146" t="s">
        <v>22</v>
      </c>
      <c r="G231" s="147">
        <v>1732</v>
      </c>
      <c r="H231" s="219">
        <v>20.745313470666666</v>
      </c>
      <c r="I231" s="219">
        <v>20.078926470666666</v>
      </c>
      <c r="J231" s="219">
        <v>20.432758698113474</v>
      </c>
      <c r="K231" s="108" t="str">
        <f t="shared" si="6"/>
        <v>TLJBE2</v>
      </c>
      <c r="L231" s="108">
        <f>VLOOKUP(K231,[133]Sheet1!$E$8:$V$334,12,FALSE)</f>
        <v>1052.2634076666666</v>
      </c>
      <c r="M231" s="108">
        <f>VLOOKUP(K231,[133]Sheet1!$E$8:$V$334,13,FALSE)</f>
        <v>0.60754238317936871</v>
      </c>
      <c r="N231" s="108">
        <f>VLOOKUP(K231,[133]Sheet1!$E$8:$V$334,18,FALSE)</f>
        <v>0</v>
      </c>
    </row>
    <row r="232" spans="1:14">
      <c r="A232" s="146">
        <f t="shared" si="7"/>
        <v>226</v>
      </c>
      <c r="B232" s="149" t="s">
        <v>50</v>
      </c>
      <c r="C232" s="149" t="s">
        <v>97</v>
      </c>
      <c r="D232" s="149">
        <v>3</v>
      </c>
      <c r="E232" s="149">
        <v>60</v>
      </c>
      <c r="F232" s="149" t="s">
        <v>22</v>
      </c>
      <c r="G232" s="149">
        <v>1732</v>
      </c>
      <c r="H232" s="150">
        <v>20.760598370666667</v>
      </c>
      <c r="I232" s="150">
        <v>19.586446704</v>
      </c>
      <c r="J232" s="150">
        <v>20.508734834386868</v>
      </c>
      <c r="K232" s="108" t="str">
        <f t="shared" si="6"/>
        <v>TLJBE3</v>
      </c>
      <c r="L232" s="108">
        <f>VLOOKUP(K232,[133]Sheet1!$E$8:$V$334,12,FALSE)</f>
        <v>708.6086426666667</v>
      </c>
      <c r="M232" s="108">
        <f>VLOOKUP(K232,[133]Sheet1!$E$8:$V$334,13,FALSE)</f>
        <v>0.40912739183987684</v>
      </c>
      <c r="N232" s="108">
        <f>VLOOKUP(K232,[133]Sheet1!$E$8:$V$334,18,FALSE)</f>
        <v>12</v>
      </c>
    </row>
    <row r="233" spans="1:14">
      <c r="A233" s="146">
        <f t="shared" si="7"/>
        <v>227</v>
      </c>
      <c r="B233" s="146" t="s">
        <v>50</v>
      </c>
      <c r="C233" s="149" t="s">
        <v>97</v>
      </c>
      <c r="D233" s="149">
        <v>4</v>
      </c>
      <c r="E233" s="149">
        <v>60</v>
      </c>
      <c r="F233" s="149" t="s">
        <v>22</v>
      </c>
      <c r="G233" s="149">
        <v>1732</v>
      </c>
      <c r="H233" s="150">
        <v>20.831443521333334</v>
      </c>
      <c r="I233" s="150">
        <v>20.454179858666667</v>
      </c>
      <c r="J233" s="150">
        <v>20.630900059398652</v>
      </c>
      <c r="K233" s="108" t="str">
        <f t="shared" si="6"/>
        <v>TLJBE4</v>
      </c>
      <c r="L233" s="108">
        <f>VLOOKUP(K233,[133]Sheet1!$E$8:$V$334,12,FALSE)</f>
        <v>488.44862899999998</v>
      </c>
      <c r="M233" s="108">
        <f>VLOOKUP(K233,[133]Sheet1!$E$8:$V$334,13,FALSE)</f>
        <v>0.28201421997690529</v>
      </c>
      <c r="N233" s="108">
        <f>VLOOKUP(K233,[133]Sheet1!$E$8:$V$334,18,FALSE)</f>
        <v>0</v>
      </c>
    </row>
    <row r="234" spans="1:14">
      <c r="A234" s="146">
        <f t="shared" si="7"/>
        <v>228</v>
      </c>
      <c r="B234" s="146" t="s">
        <v>99</v>
      </c>
      <c r="C234" s="146" t="s">
        <v>100</v>
      </c>
      <c r="D234" s="146">
        <v>1</v>
      </c>
      <c r="E234" s="146">
        <v>60</v>
      </c>
      <c r="F234" s="146" t="s">
        <v>22</v>
      </c>
      <c r="G234" s="147">
        <v>1732</v>
      </c>
      <c r="H234" s="219">
        <v>20.877954649333333</v>
      </c>
      <c r="I234" s="219">
        <v>20.178633091999998</v>
      </c>
      <c r="J234" s="219">
        <v>20.567227709299043</v>
      </c>
      <c r="K234" s="108" t="str">
        <f t="shared" si="6"/>
        <v>BDSLN1</v>
      </c>
      <c r="L234" s="108">
        <f>VLOOKUP(K234,[133]Sheet1!$E$8:$V$334,12,FALSE)</f>
        <v>973.6768596666667</v>
      </c>
      <c r="M234" s="108">
        <f>VLOOKUP(K234,[133]Sheet1!$E$8:$V$334,13,FALSE)</f>
        <v>0.5621690875673595</v>
      </c>
      <c r="N234" s="108">
        <f>VLOOKUP(K234,[133]Sheet1!$E$8:$V$334,18,FALSE)</f>
        <v>0</v>
      </c>
    </row>
    <row r="235" spans="1:14">
      <c r="A235" s="146">
        <f t="shared" si="7"/>
        <v>229</v>
      </c>
      <c r="B235" s="149" t="s">
        <v>99</v>
      </c>
      <c r="C235" s="149" t="s">
        <v>100</v>
      </c>
      <c r="D235" s="149">
        <v>2</v>
      </c>
      <c r="E235" s="149">
        <v>60</v>
      </c>
      <c r="F235" s="149" t="s">
        <v>22</v>
      </c>
      <c r="G235" s="149">
        <v>1732</v>
      </c>
      <c r="H235" s="150">
        <v>20.815540874666667</v>
      </c>
      <c r="I235" s="150">
        <v>20.283896546666664</v>
      </c>
      <c r="J235" s="150">
        <v>20.620209942359068</v>
      </c>
      <c r="K235" s="108" t="str">
        <f t="shared" si="6"/>
        <v>BDSLN2</v>
      </c>
      <c r="L235" s="108">
        <f>VLOOKUP(K235,[133]Sheet1!$E$8:$V$334,12,FALSE)</f>
        <v>388.42632033333331</v>
      </c>
      <c r="M235" s="108">
        <f>VLOOKUP(K235,[133]Sheet1!$E$8:$V$334,13,FALSE)</f>
        <v>0.22426461913010007</v>
      </c>
      <c r="N235" s="108">
        <f>VLOOKUP(K235,[133]Sheet1!$E$8:$V$334,18,FALSE)</f>
        <v>0</v>
      </c>
    </row>
    <row r="236" spans="1:14">
      <c r="A236" s="146">
        <f t="shared" si="7"/>
        <v>230</v>
      </c>
      <c r="B236" s="171" t="s">
        <v>99</v>
      </c>
      <c r="C236" s="171" t="s">
        <v>100</v>
      </c>
      <c r="D236" s="171">
        <v>3</v>
      </c>
      <c r="E236" s="171">
        <v>60</v>
      </c>
      <c r="F236" s="171" t="s">
        <v>22</v>
      </c>
      <c r="G236" s="171">
        <v>1732</v>
      </c>
      <c r="H236" s="172">
        <v>20.785639626666665</v>
      </c>
      <c r="I236" s="172">
        <v>20.067257986666668</v>
      </c>
      <c r="J236" s="172">
        <v>20.442599884400273</v>
      </c>
      <c r="K236" s="108" t="str">
        <f t="shared" si="6"/>
        <v>BDSLN3</v>
      </c>
      <c r="L236" s="108">
        <f>VLOOKUP(K236,[133]Sheet1!$E$8:$V$334,12,FALSE)</f>
        <v>827.06878666666671</v>
      </c>
      <c r="M236" s="108">
        <f>VLOOKUP(K236,[133]Sheet1!$E$8:$V$334,13,FALSE)</f>
        <v>0.47752239414934566</v>
      </c>
      <c r="N236" s="108">
        <f>VLOOKUP(K236,[133]Sheet1!$E$8:$V$334,18,FALSE)</f>
        <v>0</v>
      </c>
    </row>
    <row r="237" spans="1:14">
      <c r="A237" s="146">
        <f t="shared" si="7"/>
        <v>231</v>
      </c>
      <c r="B237" s="146" t="s">
        <v>99</v>
      </c>
      <c r="C237" s="146" t="s">
        <v>100</v>
      </c>
      <c r="D237" s="146">
        <v>4</v>
      </c>
      <c r="E237" s="146">
        <v>60</v>
      </c>
      <c r="F237" s="146" t="s">
        <v>22</v>
      </c>
      <c r="G237" s="147">
        <v>1732</v>
      </c>
      <c r="H237" s="219">
        <v>20.617053674666664</v>
      </c>
      <c r="I237" s="219">
        <v>19.412645122666667</v>
      </c>
      <c r="J237" s="219">
        <v>20.120492291323611</v>
      </c>
      <c r="K237" s="108" t="str">
        <f t="shared" si="6"/>
        <v>BDSLN4</v>
      </c>
      <c r="L237" s="108">
        <f>VLOOKUP(K237,[133]Sheet1!$E$8:$V$334,12,FALSE)</f>
        <v>879.80165633333343</v>
      </c>
      <c r="M237" s="108">
        <f>VLOOKUP(K237,[133]Sheet1!$E$8:$V$334,13,FALSE)</f>
        <v>0.50796862374903773</v>
      </c>
      <c r="N237" s="108">
        <f>VLOOKUP(K237,[133]Sheet1!$E$8:$V$334,18,FALSE)</f>
        <v>283</v>
      </c>
    </row>
    <row r="238" spans="1:14">
      <c r="A238" s="146">
        <f t="shared" si="7"/>
        <v>232</v>
      </c>
      <c r="B238" s="146" t="s">
        <v>99</v>
      </c>
      <c r="C238" s="149" t="s">
        <v>101</v>
      </c>
      <c r="D238" s="149">
        <v>1</v>
      </c>
      <c r="E238" s="149">
        <v>60</v>
      </c>
      <c r="F238" s="149" t="s">
        <v>22</v>
      </c>
      <c r="G238" s="149">
        <v>1732</v>
      </c>
      <c r="H238" s="150">
        <v>20.788660812</v>
      </c>
      <c r="I238" s="150">
        <v>20.180103560000003</v>
      </c>
      <c r="J238" s="150">
        <v>20.506219707196671</v>
      </c>
      <c r="K238" s="108" t="str">
        <f t="shared" si="6"/>
        <v>CKSKA1</v>
      </c>
      <c r="L238" s="108">
        <f>VLOOKUP(K238,[133]Sheet1!$E$8:$V$334,12,FALSE)</f>
        <v>470.5244546666666</v>
      </c>
      <c r="M238" s="108">
        <f>VLOOKUP(K238,[133]Sheet1!$E$8:$V$334,13,FALSE)</f>
        <v>0.27166538953040797</v>
      </c>
      <c r="N238" s="108">
        <f>VLOOKUP(K238,[133]Sheet1!$E$8:$V$334,18,FALSE)</f>
        <v>0</v>
      </c>
    </row>
    <row r="239" spans="1:14">
      <c r="A239" s="146">
        <f t="shared" si="7"/>
        <v>233</v>
      </c>
      <c r="B239" s="146" t="s">
        <v>99</v>
      </c>
      <c r="C239" s="146" t="s">
        <v>101</v>
      </c>
      <c r="D239" s="146">
        <v>2</v>
      </c>
      <c r="E239" s="146">
        <v>60</v>
      </c>
      <c r="F239" s="146" t="s">
        <v>22</v>
      </c>
      <c r="G239" s="147">
        <v>1732</v>
      </c>
      <c r="H239" s="219">
        <v>20.938102967999999</v>
      </c>
      <c r="I239" s="219">
        <v>20.054131158666667</v>
      </c>
      <c r="J239" s="219">
        <v>20.471843881128557</v>
      </c>
      <c r="K239" s="108" t="str">
        <f t="shared" si="6"/>
        <v>CKSKA2</v>
      </c>
      <c r="L239" s="108">
        <f>VLOOKUP(K239,[133]Sheet1!$E$8:$V$334,12,FALSE)</f>
        <v>936.19580099999996</v>
      </c>
      <c r="M239" s="108">
        <f>VLOOKUP(K239,[133]Sheet1!$E$8:$V$334,13,FALSE)</f>
        <v>0.54052875346420326</v>
      </c>
      <c r="N239" s="108">
        <f>VLOOKUP(K239,[133]Sheet1!$E$8:$V$334,18,FALSE)</f>
        <v>0</v>
      </c>
    </row>
    <row r="240" spans="1:14">
      <c r="A240" s="146">
        <f t="shared" si="7"/>
        <v>234</v>
      </c>
      <c r="B240" s="146" t="s">
        <v>99</v>
      </c>
      <c r="C240" s="146" t="s">
        <v>101</v>
      </c>
      <c r="D240" s="146">
        <v>3</v>
      </c>
      <c r="E240" s="146">
        <v>60</v>
      </c>
      <c r="F240" s="146" t="s">
        <v>22</v>
      </c>
      <c r="G240" s="147">
        <v>1732</v>
      </c>
      <c r="H240" s="150">
        <v>20.696715282666666</v>
      </c>
      <c r="I240" s="150">
        <v>20.231343625333334</v>
      </c>
      <c r="J240" s="150">
        <v>20.485183388858911</v>
      </c>
      <c r="K240" s="108" t="str">
        <f t="shared" si="6"/>
        <v>CKSKA3</v>
      </c>
      <c r="L240" s="108">
        <f>VLOOKUP(K240,[133]Sheet1!$E$8:$V$334,12,FALSE)</f>
        <v>469.06296766666668</v>
      </c>
      <c r="M240" s="108">
        <f>VLOOKUP(K240,[133]Sheet1!$E$8:$V$334,13,FALSE)</f>
        <v>0.27082157486528097</v>
      </c>
      <c r="N240" s="108">
        <f>VLOOKUP(K240,[133]Sheet1!$E$8:$V$334,18,FALSE)</f>
        <v>0</v>
      </c>
    </row>
    <row r="241" spans="1:14">
      <c r="A241" s="146">
        <f t="shared" si="7"/>
        <v>235</v>
      </c>
      <c r="B241" s="146" t="s">
        <v>99</v>
      </c>
      <c r="C241" s="146" t="s">
        <v>101</v>
      </c>
      <c r="D241" s="146">
        <v>4</v>
      </c>
      <c r="E241" s="146">
        <v>60</v>
      </c>
      <c r="F241" s="146" t="s">
        <v>22</v>
      </c>
      <c r="G241" s="147">
        <v>1732</v>
      </c>
      <c r="H241" s="219">
        <v>20.735076773333333</v>
      </c>
      <c r="I241" s="219">
        <v>19.512835549333335</v>
      </c>
      <c r="J241" s="219">
        <v>20.175110809016445</v>
      </c>
      <c r="K241" s="108" t="str">
        <f t="shared" si="6"/>
        <v>CKSKA4</v>
      </c>
      <c r="L241" s="108">
        <f>VLOOKUP(K241,[133]Sheet1!$E$8:$V$334,12,FALSE)</f>
        <v>0</v>
      </c>
      <c r="M241" s="108">
        <f>VLOOKUP(K241,[133]Sheet1!$E$8:$V$334,13,FALSE)</f>
        <v>0</v>
      </c>
      <c r="N241" s="108">
        <f>VLOOKUP(K241,[133]Sheet1!$E$8:$V$334,18,FALSE)</f>
        <v>191</v>
      </c>
    </row>
    <row r="242" spans="1:14">
      <c r="A242" s="146">
        <f t="shared" si="7"/>
        <v>236</v>
      </c>
      <c r="B242" s="146" t="s">
        <v>99</v>
      </c>
      <c r="C242" s="149" t="s">
        <v>102</v>
      </c>
      <c r="D242" s="149">
        <v>7</v>
      </c>
      <c r="E242" s="149">
        <v>60</v>
      </c>
      <c r="F242" s="149" t="s">
        <v>22</v>
      </c>
      <c r="G242" s="149">
        <v>1732</v>
      </c>
      <c r="H242" s="150">
        <v>20.682535398666666</v>
      </c>
      <c r="I242" s="150">
        <v>20.031328224000003</v>
      </c>
      <c r="J242" s="150">
        <v>20.464840680954385</v>
      </c>
      <c r="K242" s="108" t="str">
        <f t="shared" si="6"/>
        <v>KMJNG7</v>
      </c>
      <c r="L242" s="108">
        <f>VLOOKUP(K242,[133]Sheet1!$E$8:$V$334,12,FALSE)</f>
        <v>467.15667733333333</v>
      </c>
      <c r="M242" s="108">
        <f>VLOOKUP(K242,[133]Sheet1!$E$8:$V$334,13,FALSE)</f>
        <v>0.26972094534257118</v>
      </c>
      <c r="N242" s="108">
        <f>VLOOKUP(K242,[133]Sheet1!$E$8:$V$334,18,FALSE)</f>
        <v>0</v>
      </c>
    </row>
    <row r="243" spans="1:14">
      <c r="A243" s="146">
        <f t="shared" si="7"/>
        <v>237</v>
      </c>
      <c r="B243" s="146" t="s">
        <v>99</v>
      </c>
      <c r="C243" s="146" t="s">
        <v>103</v>
      </c>
      <c r="D243" s="146">
        <v>1</v>
      </c>
      <c r="E243" s="146">
        <v>30</v>
      </c>
      <c r="F243" s="146" t="s">
        <v>33</v>
      </c>
      <c r="G243" s="147">
        <v>866</v>
      </c>
      <c r="H243" s="219">
        <v>20.938845418666666</v>
      </c>
      <c r="I243" s="219">
        <v>20.172253558666664</v>
      </c>
      <c r="J243" s="219">
        <v>20.436581599980141</v>
      </c>
      <c r="K243" s="108" t="str">
        <f t="shared" si="6"/>
        <v>MJLYA1</v>
      </c>
      <c r="L243" s="108">
        <f>VLOOKUP(K243,[133]Sheet1!$E$8:$V$334,12,FALSE)</f>
        <v>573.18499733333329</v>
      </c>
      <c r="M243" s="108">
        <f>VLOOKUP(K243,[133]Sheet1!$E$8:$V$334,13,FALSE)</f>
        <v>0.66187644033872206</v>
      </c>
      <c r="N243" s="108">
        <f>VLOOKUP(K243,[133]Sheet1!$E$8:$V$334,18,FALSE)</f>
        <v>0</v>
      </c>
    </row>
    <row r="244" spans="1:14">
      <c r="A244" s="146">
        <f t="shared" si="7"/>
        <v>238</v>
      </c>
      <c r="B244" s="146" t="s">
        <v>99</v>
      </c>
      <c r="C244" s="146" t="s">
        <v>103</v>
      </c>
      <c r="D244" s="146">
        <v>2</v>
      </c>
      <c r="E244" s="146">
        <v>20</v>
      </c>
      <c r="F244" s="146" t="s">
        <v>33</v>
      </c>
      <c r="G244" s="147">
        <v>577</v>
      </c>
      <c r="H244" s="219">
        <v>20.998343659999996</v>
      </c>
      <c r="I244" s="219">
        <v>19.510447121333335</v>
      </c>
      <c r="J244" s="219">
        <v>20.335075573403095</v>
      </c>
      <c r="K244" s="108" t="str">
        <f t="shared" si="6"/>
        <v>MJLYA2</v>
      </c>
      <c r="L244" s="108">
        <f>VLOOKUP(K244,[133]Sheet1!$E$8:$V$334,12,FALSE)</f>
        <v>251.45570366666666</v>
      </c>
      <c r="M244" s="108">
        <f>VLOOKUP(K244,[133]Sheet1!$E$8:$V$334,13,FALSE)</f>
        <v>0.43579844656268052</v>
      </c>
      <c r="N244" s="108">
        <f>VLOOKUP(K244,[133]Sheet1!$E$8:$V$334,18,FALSE)</f>
        <v>24</v>
      </c>
    </row>
    <row r="245" spans="1:14">
      <c r="A245" s="146">
        <f t="shared" si="7"/>
        <v>239</v>
      </c>
      <c r="B245" s="146" t="s">
        <v>99</v>
      </c>
      <c r="C245" s="146" t="s">
        <v>103</v>
      </c>
      <c r="D245" s="146">
        <v>3</v>
      </c>
      <c r="E245" s="146">
        <v>30</v>
      </c>
      <c r="F245" s="146" t="s">
        <v>33</v>
      </c>
      <c r="G245" s="147">
        <v>866</v>
      </c>
      <c r="H245" s="219">
        <v>20.996930347999999</v>
      </c>
      <c r="I245" s="219">
        <v>19.640795131999997</v>
      </c>
      <c r="J245" s="219">
        <v>20.57150808215064</v>
      </c>
      <c r="K245" s="108" t="str">
        <f t="shared" si="6"/>
        <v>MJLYA3</v>
      </c>
      <c r="L245" s="108">
        <f>VLOOKUP(K245,[133]Sheet1!$E$8:$V$334,12,FALSE)</f>
        <v>430.14248666666668</v>
      </c>
      <c r="M245" s="108">
        <f>VLOOKUP(K245,[133]Sheet1!$E$8:$V$334,13,FALSE)</f>
        <v>0.49670033102386452</v>
      </c>
      <c r="N245" s="108">
        <f>VLOOKUP(K245,[133]Sheet1!$E$8:$V$334,18,FALSE)</f>
        <v>3</v>
      </c>
    </row>
    <row r="246" spans="1:14">
      <c r="A246" s="146">
        <f t="shared" si="7"/>
        <v>240</v>
      </c>
      <c r="B246" s="146" t="s">
        <v>99</v>
      </c>
      <c r="C246" s="146" t="s">
        <v>560</v>
      </c>
      <c r="D246" s="146">
        <v>1</v>
      </c>
      <c r="E246" s="146">
        <v>60</v>
      </c>
      <c r="F246" s="146" t="s">
        <v>22</v>
      </c>
      <c r="G246" s="147">
        <v>1732</v>
      </c>
      <c r="H246" s="172">
        <v>20</v>
      </c>
      <c r="I246" s="172">
        <v>20</v>
      </c>
      <c r="J246" s="172">
        <v>20</v>
      </c>
      <c r="K246" s="108" t="str">
        <f t="shared" si="6"/>
        <v>PNSIA1</v>
      </c>
      <c r="L246" s="108">
        <f>VLOOKUP(K246,[133]Sheet1!$E$8:$V$334,12,FALSE)</f>
        <v>1212.7546789999999</v>
      </c>
      <c r="M246" s="108">
        <f>VLOOKUP(K246,[133]Sheet1!$E$8:$V$334,13,FALSE)</f>
        <v>0.70020478002309461</v>
      </c>
      <c r="N246" s="108">
        <f>VLOOKUP(K246,[133]Sheet1!$E$8:$V$334,18,FALSE)</f>
        <v>0</v>
      </c>
    </row>
    <row r="247" spans="1:14">
      <c r="A247" s="146">
        <f t="shared" si="7"/>
        <v>241</v>
      </c>
      <c r="B247" s="146" t="s">
        <v>99</v>
      </c>
      <c r="C247" s="149" t="s">
        <v>562</v>
      </c>
      <c r="D247" s="149">
        <v>1</v>
      </c>
      <c r="E247" s="149">
        <v>60</v>
      </c>
      <c r="F247" s="149" t="s">
        <v>22</v>
      </c>
      <c r="G247" s="149">
        <v>1732</v>
      </c>
      <c r="H247" s="150">
        <v>20.675397826666668</v>
      </c>
      <c r="I247" s="150">
        <v>20.171686617333332</v>
      </c>
      <c r="J247" s="150">
        <v>20.470945201413958</v>
      </c>
      <c r="K247" s="108" t="str">
        <f t="shared" si="6"/>
        <v>PTUHA1</v>
      </c>
      <c r="L247" s="108">
        <f>VLOOKUP(K247,[133]Sheet1!$E$8:$V$334,12,FALSE)</f>
        <v>608.86171466666667</v>
      </c>
      <c r="M247" s="108">
        <f>VLOOKUP(K247,[133]Sheet1!$E$8:$V$334,13,FALSE)</f>
        <v>0.35153678675904543</v>
      </c>
      <c r="N247" s="108">
        <f>VLOOKUP(K247,[133]Sheet1!$E$8:$V$334,18,FALSE)</f>
        <v>0</v>
      </c>
    </row>
    <row r="248" spans="1:14">
      <c r="A248" s="146">
        <f t="shared" si="7"/>
        <v>242</v>
      </c>
      <c r="B248" s="146" t="s">
        <v>99</v>
      </c>
      <c r="C248" s="146" t="s">
        <v>104</v>
      </c>
      <c r="D248" s="146">
        <v>1</v>
      </c>
      <c r="E248" s="146">
        <v>60</v>
      </c>
      <c r="F248" s="146" t="s">
        <v>22</v>
      </c>
      <c r="G248" s="147">
        <v>1732</v>
      </c>
      <c r="H248" s="219">
        <v>20.764039277333335</v>
      </c>
      <c r="I248" s="219">
        <v>20.159091513333337</v>
      </c>
      <c r="J248" s="219">
        <v>20.47951026117396</v>
      </c>
      <c r="K248" s="108" t="str">
        <f t="shared" si="6"/>
        <v>RCKBA1</v>
      </c>
      <c r="L248" s="108">
        <f>VLOOKUP(K248,[133]Sheet1!$E$8:$V$334,12,FALSE)</f>
        <v>810.93752033333328</v>
      </c>
      <c r="M248" s="108">
        <f>VLOOKUP(K248,[133]Sheet1!$E$8:$V$334,13,FALSE)</f>
        <v>0.4682087299846035</v>
      </c>
      <c r="N248" s="108">
        <f>VLOOKUP(K248,[133]Sheet1!$E$8:$V$334,18,FALSE)</f>
        <v>0</v>
      </c>
    </row>
    <row r="249" spans="1:14">
      <c r="A249" s="146">
        <f t="shared" si="7"/>
        <v>243</v>
      </c>
      <c r="B249" s="146" t="s">
        <v>99</v>
      </c>
      <c r="C249" s="149" t="s">
        <v>104</v>
      </c>
      <c r="D249" s="149">
        <v>2</v>
      </c>
      <c r="E249" s="149">
        <v>60</v>
      </c>
      <c r="F249" s="149" t="s">
        <v>22</v>
      </c>
      <c r="G249" s="149">
        <v>1732</v>
      </c>
      <c r="H249" s="150">
        <v>20.879938943999999</v>
      </c>
      <c r="I249" s="150">
        <v>20.174614274666666</v>
      </c>
      <c r="J249" s="150">
        <v>20.467798365639091</v>
      </c>
      <c r="K249" s="108" t="str">
        <f t="shared" si="6"/>
        <v>RCKBA2</v>
      </c>
      <c r="L249" s="108">
        <f>VLOOKUP(K249,[133]Sheet1!$E$8:$V$334,12,FALSE)</f>
        <v>368.96021533333328</v>
      </c>
      <c r="M249" s="108">
        <f>VLOOKUP(K249,[133]Sheet1!$E$8:$V$334,13,FALSE)</f>
        <v>0.21302552848344877</v>
      </c>
      <c r="N249" s="108">
        <f>VLOOKUP(K249,[133]Sheet1!$E$8:$V$334,18,FALSE)</f>
        <v>0</v>
      </c>
    </row>
    <row r="250" spans="1:14">
      <c r="A250" s="146">
        <f t="shared" si="7"/>
        <v>244</v>
      </c>
      <c r="B250" s="146" t="s">
        <v>99</v>
      </c>
      <c r="C250" s="146" t="s">
        <v>104</v>
      </c>
      <c r="D250" s="146">
        <v>3</v>
      </c>
      <c r="E250" s="146">
        <v>60</v>
      </c>
      <c r="F250" s="146" t="s">
        <v>22</v>
      </c>
      <c r="G250" s="147">
        <v>1732</v>
      </c>
      <c r="H250" s="219">
        <v>20.909307313333333</v>
      </c>
      <c r="I250" s="219">
        <v>20.26912836</v>
      </c>
      <c r="J250" s="219">
        <v>20.61555203869078</v>
      </c>
      <c r="K250" s="108" t="str">
        <f t="shared" si="6"/>
        <v>RCKBA3</v>
      </c>
      <c r="L250" s="108">
        <f>VLOOKUP(K250,[133]Sheet1!$E$8:$V$334,12,FALSE)</f>
        <v>689.18627900000001</v>
      </c>
      <c r="M250" s="108">
        <f>VLOOKUP(K250,[133]Sheet1!$E$8:$V$334,13,FALSE)</f>
        <v>0.39791355600461892</v>
      </c>
      <c r="N250" s="108">
        <f>VLOOKUP(K250,[133]Sheet1!$E$8:$V$334,18,FALSE)</f>
        <v>0</v>
      </c>
    </row>
    <row r="251" spans="1:14">
      <c r="A251" s="146">
        <f t="shared" si="7"/>
        <v>245</v>
      </c>
      <c r="B251" s="146" t="s">
        <v>99</v>
      </c>
      <c r="C251" s="146" t="s">
        <v>104</v>
      </c>
      <c r="D251" s="146">
        <v>4</v>
      </c>
      <c r="E251" s="146">
        <v>60</v>
      </c>
      <c r="F251" s="146" t="s">
        <v>22</v>
      </c>
      <c r="G251" s="147">
        <v>1732</v>
      </c>
      <c r="H251" s="219">
        <v>20.974519999999998</v>
      </c>
      <c r="I251" s="219">
        <v>20.137386666666664</v>
      </c>
      <c r="J251" s="219">
        <v>20.459012334511172</v>
      </c>
      <c r="K251" s="108" t="str">
        <f t="shared" si="6"/>
        <v>RCKBA4</v>
      </c>
      <c r="L251" s="108">
        <f>VLOOKUP(K251,[133]Sheet1!$E$8:$V$334,12,FALSE)</f>
        <v>557.21333333333337</v>
      </c>
      <c r="M251" s="108">
        <f>VLOOKUP(K251,[133]Sheet1!$E$8:$V$334,13,FALSE)</f>
        <v>0.3217167051578137</v>
      </c>
      <c r="N251" s="108">
        <f>VLOOKUP(K251,[133]Sheet1!$E$8:$V$334,18,FALSE)</f>
        <v>0</v>
      </c>
    </row>
    <row r="252" spans="1:14">
      <c r="A252" s="146">
        <f t="shared" si="7"/>
        <v>246</v>
      </c>
      <c r="B252" s="149" t="s">
        <v>99</v>
      </c>
      <c r="C252" s="149" t="s">
        <v>105</v>
      </c>
      <c r="D252" s="149">
        <v>1</v>
      </c>
      <c r="E252" s="149">
        <v>20</v>
      </c>
      <c r="F252" s="149" t="s">
        <v>33</v>
      </c>
      <c r="G252" s="149">
        <v>577</v>
      </c>
      <c r="H252" s="150">
        <v>20.759239905333331</v>
      </c>
      <c r="I252" s="150">
        <v>20.164176665333329</v>
      </c>
      <c r="J252" s="150">
        <v>20.496881874934438</v>
      </c>
      <c r="K252" s="108" t="str">
        <f t="shared" si="6"/>
        <v>SNTSA1</v>
      </c>
      <c r="L252" s="108">
        <f>VLOOKUP(K252,[133]Sheet1!$E$8:$V$334,12,FALSE)</f>
        <v>232.088842</v>
      </c>
      <c r="M252" s="108">
        <f>VLOOKUP(K252,[133]Sheet1!$E$8:$V$334,13,FALSE)</f>
        <v>0.40223369497400346</v>
      </c>
      <c r="N252" s="108">
        <f>VLOOKUP(K252,[133]Sheet1!$E$8:$V$334,18,FALSE)</f>
        <v>0</v>
      </c>
    </row>
    <row r="253" spans="1:14">
      <c r="A253" s="146">
        <f t="shared" si="7"/>
        <v>247</v>
      </c>
      <c r="B253" s="146" t="s">
        <v>99</v>
      </c>
      <c r="C253" s="146" t="s">
        <v>105</v>
      </c>
      <c r="D253" s="146">
        <v>2</v>
      </c>
      <c r="E253" s="146">
        <v>30</v>
      </c>
      <c r="F253" s="146" t="s">
        <v>33</v>
      </c>
      <c r="G253" s="147">
        <v>866</v>
      </c>
      <c r="H253" s="219">
        <v>20.722482823999997</v>
      </c>
      <c r="I253" s="219">
        <v>20.119874992000003</v>
      </c>
      <c r="J253" s="219">
        <v>20.424924319684965</v>
      </c>
      <c r="K253" s="108" t="str">
        <f t="shared" si="6"/>
        <v>SNTSA2</v>
      </c>
      <c r="L253" s="108">
        <f>VLOOKUP(K253,[133]Sheet1!$E$8:$V$334,12,FALSE)</f>
        <v>209.69398000000001</v>
      </c>
      <c r="M253" s="108">
        <f>VLOOKUP(K253,[133]Sheet1!$E$8:$V$334,13,FALSE)</f>
        <v>0.2421408545034642</v>
      </c>
      <c r="N253" s="108">
        <f>VLOOKUP(K253,[133]Sheet1!$E$8:$V$334,18,FALSE)</f>
        <v>0</v>
      </c>
    </row>
    <row r="254" spans="1:14">
      <c r="A254" s="146">
        <f t="shared" si="7"/>
        <v>248</v>
      </c>
      <c r="B254" s="146" t="s">
        <v>55</v>
      </c>
      <c r="C254" s="146" t="s">
        <v>106</v>
      </c>
      <c r="D254" s="146">
        <v>1</v>
      </c>
      <c r="E254" s="146">
        <v>60</v>
      </c>
      <c r="F254" s="146" t="s">
        <v>22</v>
      </c>
      <c r="G254" s="147">
        <v>1732</v>
      </c>
      <c r="H254" s="219">
        <v>20.989746589333336</v>
      </c>
      <c r="I254" s="219">
        <v>19.647590345333331</v>
      </c>
      <c r="J254" s="219">
        <v>20.522316113903653</v>
      </c>
      <c r="K254" s="108" t="str">
        <f t="shared" si="6"/>
        <v>CKPAY1</v>
      </c>
      <c r="L254" s="108">
        <f>VLOOKUP(K254,[133]Sheet1!$E$8:$V$334,12,FALSE)</f>
        <v>1013.680135</v>
      </c>
      <c r="M254" s="108">
        <f>VLOOKUP(K254,[133]Sheet1!$E$8:$V$334,13,FALSE)</f>
        <v>0.5852656668591224</v>
      </c>
      <c r="N254" s="108">
        <f>VLOOKUP(K254,[133]Sheet1!$E$8:$V$334,18,FALSE)</f>
        <v>2</v>
      </c>
    </row>
    <row r="255" spans="1:14">
      <c r="A255" s="146">
        <f t="shared" si="7"/>
        <v>249</v>
      </c>
      <c r="B255" s="146" t="s">
        <v>55</v>
      </c>
      <c r="C255" s="146" t="s">
        <v>106</v>
      </c>
      <c r="D255" s="146">
        <v>2</v>
      </c>
      <c r="E255" s="146">
        <v>60</v>
      </c>
      <c r="F255" s="146" t="s">
        <v>22</v>
      </c>
      <c r="G255" s="147">
        <v>1732</v>
      </c>
      <c r="H255" s="150">
        <v>20.975450083999998</v>
      </c>
      <c r="I255" s="150">
        <v>19.600502461333335</v>
      </c>
      <c r="J255" s="150">
        <v>20.570437157510778</v>
      </c>
      <c r="K255" s="108" t="str">
        <f t="shared" si="6"/>
        <v>CKPAY2</v>
      </c>
      <c r="L255" s="108">
        <f>VLOOKUP(K255,[133]Sheet1!$E$8:$V$334,12,FALSE)</f>
        <v>863.77378299999998</v>
      </c>
      <c r="M255" s="108">
        <f>VLOOKUP(K255,[133]Sheet1!$E$8:$V$334,13,FALSE)</f>
        <v>0.49871465531177828</v>
      </c>
      <c r="N255" s="108">
        <f>VLOOKUP(K255,[133]Sheet1!$E$8:$V$334,18,FALSE)</f>
        <v>1</v>
      </c>
    </row>
    <row r="256" spans="1:14">
      <c r="A256" s="146">
        <f t="shared" si="7"/>
        <v>250</v>
      </c>
      <c r="B256" s="146" t="s">
        <v>55</v>
      </c>
      <c r="C256" s="146" t="s">
        <v>106</v>
      </c>
      <c r="D256" s="146">
        <v>3</v>
      </c>
      <c r="E256" s="146">
        <v>60</v>
      </c>
      <c r="F256" s="146" t="s">
        <v>22</v>
      </c>
      <c r="G256" s="147">
        <v>1732</v>
      </c>
      <c r="H256" s="150">
        <v>20.728461110666668</v>
      </c>
      <c r="I256" s="150">
        <v>19.947095867999998</v>
      </c>
      <c r="J256" s="150">
        <v>20.571332960813972</v>
      </c>
      <c r="K256" s="108" t="str">
        <f t="shared" si="6"/>
        <v>CKPAY3</v>
      </c>
      <c r="L256" s="108">
        <f>VLOOKUP(K256,[133]Sheet1!$E$8:$V$334,12,FALSE)</f>
        <v>877.21756999999991</v>
      </c>
      <c r="M256" s="108">
        <f>VLOOKUP(K256,[133]Sheet1!$E$8:$V$334,13,FALSE)</f>
        <v>0.5064766570438799</v>
      </c>
      <c r="N256" s="108">
        <f>VLOOKUP(K256,[133]Sheet1!$E$8:$V$334,18,FALSE)</f>
        <v>0</v>
      </c>
    </row>
    <row r="257" spans="1:14">
      <c r="A257" s="146">
        <f t="shared" si="7"/>
        <v>251</v>
      </c>
      <c r="B257" s="146" t="s">
        <v>55</v>
      </c>
      <c r="C257" s="146" t="s">
        <v>106</v>
      </c>
      <c r="D257" s="146">
        <v>4</v>
      </c>
      <c r="E257" s="146">
        <v>60</v>
      </c>
      <c r="F257" s="146" t="s">
        <v>22</v>
      </c>
      <c r="G257" s="147">
        <v>1732</v>
      </c>
      <c r="H257" s="219">
        <v>20.982610749333332</v>
      </c>
      <c r="I257" s="219">
        <v>20.173524269333331</v>
      </c>
      <c r="J257" s="219">
        <v>20.607918092082254</v>
      </c>
      <c r="K257" s="108" t="str">
        <f t="shared" si="6"/>
        <v>CKPAY4</v>
      </c>
      <c r="L257" s="108">
        <f>VLOOKUP(K257,[133]Sheet1!$E$8:$V$334,12,FALSE)</f>
        <v>713.24096700000007</v>
      </c>
      <c r="M257" s="108">
        <f>VLOOKUP(K257,[133]Sheet1!$E$8:$V$334,13,FALSE)</f>
        <v>0.41180194399538111</v>
      </c>
      <c r="N257" s="108">
        <f>VLOOKUP(K257,[133]Sheet1!$E$8:$V$334,18,FALSE)</f>
        <v>0</v>
      </c>
    </row>
    <row r="258" spans="1:14">
      <c r="A258" s="146">
        <f t="shared" si="7"/>
        <v>252</v>
      </c>
      <c r="B258" s="146" t="s">
        <v>55</v>
      </c>
      <c r="C258" s="146" t="s">
        <v>349</v>
      </c>
      <c r="D258" s="146">
        <v>5</v>
      </c>
      <c r="E258" s="146">
        <v>60</v>
      </c>
      <c r="F258" s="146" t="s">
        <v>22</v>
      </c>
      <c r="G258" s="147">
        <v>1732</v>
      </c>
      <c r="H258" s="219">
        <v>20.995253772000002</v>
      </c>
      <c r="I258" s="219">
        <v>19.764084087999997</v>
      </c>
      <c r="J258" s="219">
        <v>20.494538477869703</v>
      </c>
      <c r="K258" s="108" t="str">
        <f t="shared" ref="K258:K319" si="8">C258&amp;D258</f>
        <v>CRBRU5</v>
      </c>
      <c r="L258" s="108">
        <f>VLOOKUP(K258,[133]Sheet1!$E$8:$V$334,12,FALSE)</f>
        <v>770.38460266666664</v>
      </c>
      <c r="M258" s="108">
        <f>VLOOKUP(K258,[133]Sheet1!$E$8:$V$334,13,FALSE)</f>
        <v>0.44479480523479598</v>
      </c>
      <c r="N258" s="108">
        <f>VLOOKUP(K258,[133]Sheet1!$E$8:$V$334,18,FALSE)</f>
        <v>3</v>
      </c>
    </row>
    <row r="259" spans="1:14">
      <c r="A259" s="146">
        <f t="shared" si="7"/>
        <v>253</v>
      </c>
      <c r="B259" s="146" t="s">
        <v>55</v>
      </c>
      <c r="C259" s="149" t="s">
        <v>272</v>
      </c>
      <c r="D259" s="149">
        <v>2</v>
      </c>
      <c r="E259" s="151">
        <v>60</v>
      </c>
      <c r="F259" s="151" t="s">
        <v>22</v>
      </c>
      <c r="G259" s="151">
        <v>1732</v>
      </c>
      <c r="H259" s="150">
        <v>20.736525879999999</v>
      </c>
      <c r="I259" s="150">
        <v>20.171597708</v>
      </c>
      <c r="J259" s="150">
        <v>20.461269051879039</v>
      </c>
      <c r="K259" s="108" t="str">
        <f t="shared" si="8"/>
        <v>DWUAN2</v>
      </c>
      <c r="L259" s="108">
        <f>VLOOKUP(K259,[133]Sheet1!$E$8:$V$334,12,FALSE)</f>
        <v>904.17431666666664</v>
      </c>
      <c r="M259" s="108">
        <f>VLOOKUP(K259,[133]Sheet1!$E$8:$V$334,13,FALSE)</f>
        <v>0.52204059853733642</v>
      </c>
      <c r="N259" s="108">
        <f>VLOOKUP(K259,[133]Sheet1!$E$8:$V$334,18,FALSE)</f>
        <v>6</v>
      </c>
    </row>
    <row r="260" spans="1:14">
      <c r="A260" s="146">
        <f t="shared" si="7"/>
        <v>254</v>
      </c>
      <c r="B260" s="149" t="s">
        <v>55</v>
      </c>
      <c r="C260" s="149" t="s">
        <v>107</v>
      </c>
      <c r="D260" s="149">
        <v>3</v>
      </c>
      <c r="E260" s="149">
        <v>60</v>
      </c>
      <c r="F260" s="149" t="s">
        <v>22</v>
      </c>
      <c r="G260" s="149">
        <v>1732</v>
      </c>
      <c r="H260" s="150">
        <v>20.999038769333332</v>
      </c>
      <c r="I260" s="150">
        <v>19.913853591999999</v>
      </c>
      <c r="J260" s="150">
        <v>20.611090854349055</v>
      </c>
      <c r="K260" s="108" t="str">
        <f t="shared" si="8"/>
        <v>HRGLS3</v>
      </c>
      <c r="L260" s="108">
        <f>VLOOKUP(K260,[133]Sheet1!$E$8:$V$334,12,FALSE)</f>
        <v>521.40549700000008</v>
      </c>
      <c r="M260" s="108">
        <f>VLOOKUP(K260,[133]Sheet1!$E$8:$V$334,13,FALSE)</f>
        <v>0.30104243475750581</v>
      </c>
      <c r="N260" s="108">
        <f>VLOOKUP(K260,[133]Sheet1!$E$8:$V$334,18,FALSE)</f>
        <v>0</v>
      </c>
    </row>
    <row r="261" spans="1:14">
      <c r="A261" s="146">
        <f t="shared" si="7"/>
        <v>255</v>
      </c>
      <c r="B261" s="146" t="s">
        <v>55</v>
      </c>
      <c r="C261" s="146" t="s">
        <v>107</v>
      </c>
      <c r="D261" s="146">
        <v>2</v>
      </c>
      <c r="E261" s="146">
        <v>60</v>
      </c>
      <c r="F261" s="146" t="s">
        <v>22</v>
      </c>
      <c r="G261" s="147">
        <v>1732</v>
      </c>
      <c r="H261" s="219">
        <v>20.858982321333329</v>
      </c>
      <c r="I261" s="219">
        <v>19.984497830666665</v>
      </c>
      <c r="J261" s="219">
        <v>20.589930627685888</v>
      </c>
      <c r="K261" s="108" t="str">
        <f t="shared" si="8"/>
        <v>HRGLS2</v>
      </c>
      <c r="L261" s="108">
        <f>VLOOKUP(K261,[133]Sheet1!$E$8:$V$334,12,FALSE)</f>
        <v>909.28916399999991</v>
      </c>
      <c r="M261" s="108">
        <f>VLOOKUP(K261,[133]Sheet1!$E$8:$V$334,13,FALSE)</f>
        <v>0.52499374364896068</v>
      </c>
      <c r="N261" s="108">
        <f>VLOOKUP(K261,[133]Sheet1!$E$8:$V$334,18,FALSE)</f>
        <v>0</v>
      </c>
    </row>
    <row r="262" spans="1:14">
      <c r="A262" s="146">
        <f t="shared" si="7"/>
        <v>256</v>
      </c>
      <c r="B262" s="146" t="s">
        <v>55</v>
      </c>
      <c r="C262" s="146" t="s">
        <v>5861</v>
      </c>
      <c r="D262" s="146"/>
      <c r="E262" s="146">
        <v>5.2</v>
      </c>
      <c r="F262" s="146">
        <v>70</v>
      </c>
      <c r="G262" s="147"/>
      <c r="H262" s="150">
        <v>71.840441002666665</v>
      </c>
      <c r="I262" s="150">
        <v>68.074665982666659</v>
      </c>
      <c r="J262" s="150">
        <v>70.23121135142901</v>
      </c>
      <c r="K262" s="108" t="str">
        <f t="shared" si="8"/>
        <v>INDACHI</v>
      </c>
      <c r="L262" s="108">
        <f>VLOOKUP(K262,[133]Sheet1!$E$8:$V$334,12,FALSE)</f>
        <v>17.950126666666666</v>
      </c>
      <c r="M262" s="108" t="e">
        <f>VLOOKUP(K262,[133]Sheet1!$E$8:$V$334,13,FALSE)</f>
        <v>#DIV/0!</v>
      </c>
      <c r="N262" s="108">
        <f>VLOOKUP(K262,[133]Sheet1!$E$8:$V$334,18,FALSE)</f>
        <v>0</v>
      </c>
    </row>
    <row r="263" spans="1:14">
      <c r="A263" s="146">
        <f t="shared" si="7"/>
        <v>257</v>
      </c>
      <c r="B263" s="146" t="s">
        <v>55</v>
      </c>
      <c r="C263" s="146" t="s">
        <v>576</v>
      </c>
      <c r="D263" s="146">
        <v>1</v>
      </c>
      <c r="E263" s="146">
        <v>60</v>
      </c>
      <c r="F263" s="146" t="s">
        <v>22</v>
      </c>
      <c r="G263" s="147">
        <v>1732</v>
      </c>
      <c r="H263" s="219">
        <v>20.608840530666665</v>
      </c>
      <c r="I263" s="219">
        <v>20.125438753333334</v>
      </c>
      <c r="J263" s="219">
        <v>20.443118926461761</v>
      </c>
      <c r="K263" s="108" t="str">
        <f t="shared" si="8"/>
        <v>PBRAN1</v>
      </c>
      <c r="L263" s="108">
        <f>VLOOKUP(K263,[133]Sheet1!$E$8:$V$334,12,FALSE)</f>
        <v>851.03861499999994</v>
      </c>
      <c r="M263" s="108">
        <f>VLOOKUP(K263,[133]Sheet1!$E$8:$V$334,13,FALSE)</f>
        <v>0.49136178695150112</v>
      </c>
      <c r="N263" s="108">
        <f>VLOOKUP(K263,[133]Sheet1!$E$8:$V$334,18,FALSE)</f>
        <v>0</v>
      </c>
    </row>
    <row r="264" spans="1:14">
      <c r="A264" s="146">
        <f t="shared" si="7"/>
        <v>258</v>
      </c>
      <c r="B264" s="146" t="s">
        <v>55</v>
      </c>
      <c r="C264" s="146" t="s">
        <v>576</v>
      </c>
      <c r="D264" s="146">
        <v>2</v>
      </c>
      <c r="E264" s="146">
        <v>60</v>
      </c>
      <c r="F264" s="146" t="s">
        <v>22</v>
      </c>
      <c r="G264" s="147">
        <v>1732</v>
      </c>
      <c r="H264" s="219">
        <v>20.945570774666667</v>
      </c>
      <c r="I264" s="219">
        <v>20.296865762666666</v>
      </c>
      <c r="J264" s="219">
        <v>20.654615147608549</v>
      </c>
      <c r="K264" s="108" t="str">
        <f t="shared" si="8"/>
        <v>PBRAN2</v>
      </c>
      <c r="L264" s="108">
        <f>VLOOKUP(K264,[133]Sheet1!$E$8:$V$334,12,FALSE)</f>
        <v>674.34556099999998</v>
      </c>
      <c r="M264" s="108">
        <f>VLOOKUP(K264,[133]Sheet1!$E$8:$V$334,13,FALSE)</f>
        <v>0.38934501212471129</v>
      </c>
      <c r="N264" s="108">
        <f>VLOOKUP(K264,[133]Sheet1!$E$8:$V$334,18,FALSE)</f>
        <v>0</v>
      </c>
    </row>
    <row r="265" spans="1:14">
      <c r="A265" s="146">
        <f t="shared" ref="A265:A325" si="9">A264+1</f>
        <v>259</v>
      </c>
      <c r="B265" s="146" t="s">
        <v>55</v>
      </c>
      <c r="C265" s="146" t="s">
        <v>574</v>
      </c>
      <c r="D265" s="146"/>
      <c r="E265" s="146">
        <v>32</v>
      </c>
      <c r="F265" s="146">
        <v>70</v>
      </c>
      <c r="G265" s="147">
        <v>924</v>
      </c>
      <c r="H265" s="219">
        <v>71.908136800000008</v>
      </c>
      <c r="I265" s="219">
        <v>68.132019430666659</v>
      </c>
      <c r="J265" s="219">
        <v>70.200129181353731</v>
      </c>
      <c r="K265" s="108" t="str">
        <f t="shared" si="8"/>
        <v>PT INDORAMA POLYCHEM IND</v>
      </c>
      <c r="L265" s="108">
        <f>VLOOKUP(K265,[133]Sheet1!$E$8:$V$334,12,FALSE)</f>
        <v>157.12789899999999</v>
      </c>
      <c r="M265" s="108">
        <f>VLOOKUP(K265,[133]Sheet1!$E$8:$V$334,13,FALSE)</f>
        <v>0.17005183874458873</v>
      </c>
      <c r="N265" s="108">
        <f>VLOOKUP(K265,[133]Sheet1!$E$8:$V$334,18,FALSE)</f>
        <v>0</v>
      </c>
    </row>
    <row r="266" spans="1:14">
      <c r="A266" s="146">
        <f t="shared" si="9"/>
        <v>260</v>
      </c>
      <c r="B266" s="146" t="s">
        <v>55</v>
      </c>
      <c r="C266" s="146" t="s">
        <v>584</v>
      </c>
      <c r="D266" s="146"/>
      <c r="E266" s="146">
        <v>180</v>
      </c>
      <c r="F266" s="146">
        <v>150</v>
      </c>
      <c r="G266" s="147">
        <v>2165</v>
      </c>
      <c r="H266" s="219">
        <v>152.39643417333332</v>
      </c>
      <c r="I266" s="219">
        <v>137.80975129199999</v>
      </c>
      <c r="J266" s="219">
        <v>146.14993481075021</v>
      </c>
      <c r="K266" s="108" t="str">
        <f t="shared" si="8"/>
        <v>PT TATA JABAR</v>
      </c>
      <c r="L266" s="108">
        <f>VLOOKUP(K266,[133]Sheet1!$E$8:$V$334,12,FALSE)</f>
        <v>237.89353466666668</v>
      </c>
      <c r="M266" s="108">
        <f>VLOOKUP(K266,[133]Sheet1!$E$8:$V$334,13,FALSE)</f>
        <v>0.10988154026173981</v>
      </c>
      <c r="N266" s="108">
        <f>VLOOKUP(K266,[133]Sheet1!$E$8:$V$334,18,FALSE)</f>
        <v>32</v>
      </c>
    </row>
    <row r="267" spans="1:14">
      <c r="A267" s="146">
        <f t="shared" si="9"/>
        <v>261</v>
      </c>
      <c r="B267" s="149" t="s">
        <v>55</v>
      </c>
      <c r="C267" s="149" t="s">
        <v>567</v>
      </c>
      <c r="D267" s="149">
        <v>3</v>
      </c>
      <c r="E267" s="149">
        <v>30</v>
      </c>
      <c r="F267" s="149" t="s">
        <v>33</v>
      </c>
      <c r="G267" s="149">
        <v>866</v>
      </c>
      <c r="H267" s="150">
        <v>71.891293677333323</v>
      </c>
      <c r="I267" s="150">
        <v>68.133136570666679</v>
      </c>
      <c r="J267" s="150">
        <v>70.196213452323292</v>
      </c>
      <c r="K267" s="108" t="str">
        <f t="shared" si="8"/>
        <v>PT. ELEGANT3</v>
      </c>
      <c r="L267" s="108">
        <f>VLOOKUP(K267,[133]Sheet1!$E$8:$V$334,12,FALSE)</f>
        <v>57.622452000000003</v>
      </c>
      <c r="M267" s="108">
        <f>VLOOKUP(K267,[133]Sheet1!$E$8:$V$334,13,FALSE)</f>
        <v>6.6538628175519629E-2</v>
      </c>
      <c r="N267" s="108">
        <f>VLOOKUP(K267,[133]Sheet1!$E$8:$V$334,18,FALSE)</f>
        <v>0</v>
      </c>
    </row>
    <row r="268" spans="1:14">
      <c r="A268" s="146">
        <f t="shared" si="9"/>
        <v>262</v>
      </c>
      <c r="B268" s="146" t="s">
        <v>55</v>
      </c>
      <c r="C268" s="146" t="s">
        <v>570</v>
      </c>
      <c r="D268" s="146"/>
      <c r="E268" s="146">
        <v>15.14</v>
      </c>
      <c r="F268" s="146">
        <v>70</v>
      </c>
      <c r="G268" s="147">
        <v>728</v>
      </c>
      <c r="H268" s="150">
        <v>70</v>
      </c>
      <c r="I268" s="150">
        <v>70</v>
      </c>
      <c r="J268" s="150">
        <v>70</v>
      </c>
      <c r="K268" s="108" t="str">
        <f t="shared" si="8"/>
        <v>PT. INDOBHARAT RAYON</v>
      </c>
      <c r="L268" s="108">
        <f>VLOOKUP(K268,[133]Sheet1!$E$8:$V$334,12,FALSE)</f>
        <v>37.064580333333332</v>
      </c>
      <c r="M268" s="108">
        <f>VLOOKUP(K268,[133]Sheet1!$E$8:$V$334,13,FALSE)</f>
        <v>5.091288507326007E-2</v>
      </c>
      <c r="N268" s="108">
        <f>VLOOKUP(K268,[133]Sheet1!$E$8:$V$334,18,FALSE)</f>
        <v>0</v>
      </c>
    </row>
    <row r="269" spans="1:14">
      <c r="A269" s="146">
        <f t="shared" si="9"/>
        <v>263</v>
      </c>
      <c r="B269" s="146" t="s">
        <v>55</v>
      </c>
      <c r="C269" s="146" t="s">
        <v>572</v>
      </c>
      <c r="D269" s="146"/>
      <c r="E269" s="146">
        <v>30</v>
      </c>
      <c r="F269" s="146">
        <v>70</v>
      </c>
      <c r="G269" s="147">
        <v>866</v>
      </c>
      <c r="H269" s="219">
        <v>71.814744473333334</v>
      </c>
      <c r="I269" s="219">
        <v>68.053446096000002</v>
      </c>
      <c r="J269" s="219">
        <v>70.116970250929185</v>
      </c>
      <c r="K269" s="108" t="str">
        <f t="shared" si="8"/>
        <v>PT. INDORAMA SYNTHETICS</v>
      </c>
      <c r="L269" s="108">
        <f>VLOOKUP(K269,[133]Sheet1!$E$8:$V$334,12,FALSE)</f>
        <v>56.428442666666662</v>
      </c>
      <c r="M269" s="108">
        <f>VLOOKUP(K269,[133]Sheet1!$E$8:$V$334,13,FALSE)</f>
        <v>6.515986451116243E-2</v>
      </c>
      <c r="N269" s="108">
        <f>VLOOKUP(K269,[133]Sheet1!$E$8:$V$334,18,FALSE)</f>
        <v>0</v>
      </c>
    </row>
    <row r="270" spans="1:14">
      <c r="A270" s="146">
        <f t="shared" si="9"/>
        <v>264</v>
      </c>
      <c r="B270" s="146" t="s">
        <v>55</v>
      </c>
      <c r="C270" s="149" t="s">
        <v>582</v>
      </c>
      <c r="D270" s="149">
        <v>1</v>
      </c>
      <c r="E270" s="149">
        <v>30</v>
      </c>
      <c r="F270" s="149">
        <v>70</v>
      </c>
      <c r="G270" s="147">
        <v>728</v>
      </c>
      <c r="H270" s="150">
        <v>70</v>
      </c>
      <c r="I270" s="150">
        <v>70</v>
      </c>
      <c r="J270" s="150">
        <v>70</v>
      </c>
      <c r="K270" s="108" t="str">
        <f t="shared" si="8"/>
        <v>PT. SOUTH PASIFIC1</v>
      </c>
      <c r="L270" s="108">
        <f>VLOOKUP(K270,[133]Sheet1!$E$8:$V$334,12,FALSE)</f>
        <v>154.25220766666666</v>
      </c>
      <c r="M270" s="108">
        <f>VLOOKUP(K270,[133]Sheet1!$E$8:$V$334,13,FALSE)</f>
        <v>5.343289121207502E-2</v>
      </c>
      <c r="N270" s="108">
        <f>VLOOKUP(K270,[133]Sheet1!$E$8:$V$334,18,FALSE)</f>
        <v>0</v>
      </c>
    </row>
    <row r="271" spans="1:14">
      <c r="A271" s="146">
        <f t="shared" si="9"/>
        <v>265</v>
      </c>
      <c r="B271" s="146" t="s">
        <v>55</v>
      </c>
      <c r="C271" s="146" t="s">
        <v>578</v>
      </c>
      <c r="D271" s="146">
        <v>4</v>
      </c>
      <c r="E271" s="146">
        <v>20</v>
      </c>
      <c r="F271" s="146" t="s">
        <v>33</v>
      </c>
      <c r="G271" s="147">
        <v>577</v>
      </c>
      <c r="H271" s="219">
        <v>20.496318263999999</v>
      </c>
      <c r="I271" s="219">
        <v>19.798617858666663</v>
      </c>
      <c r="J271" s="219">
        <v>20.08243293397496</v>
      </c>
      <c r="K271" s="108" t="str">
        <f t="shared" si="8"/>
        <v>PWKTA4</v>
      </c>
      <c r="L271" s="108">
        <f>VLOOKUP(K271,[133]Sheet1!$E$8:$V$334,12,FALSE)</f>
        <v>341.65429700000004</v>
      </c>
      <c r="M271" s="108">
        <f>VLOOKUP(K271,[133]Sheet1!$E$8:$V$334,13,FALSE)</f>
        <v>0.59212183188908152</v>
      </c>
      <c r="N271" s="108">
        <f>VLOOKUP(K271,[133]Sheet1!$E$8:$V$334,18,FALSE)</f>
        <v>1</v>
      </c>
    </row>
    <row r="272" spans="1:14">
      <c r="A272" s="146">
        <f t="shared" si="9"/>
        <v>266</v>
      </c>
      <c r="B272" s="146" t="s">
        <v>55</v>
      </c>
      <c r="C272" s="149" t="s">
        <v>578</v>
      </c>
      <c r="D272" s="149">
        <v>5</v>
      </c>
      <c r="E272" s="151">
        <v>20</v>
      </c>
      <c r="F272" s="151" t="s">
        <v>22</v>
      </c>
      <c r="G272" s="151">
        <v>577</v>
      </c>
      <c r="H272" s="172">
        <v>20</v>
      </c>
      <c r="I272" s="172">
        <v>20</v>
      </c>
      <c r="J272" s="172">
        <v>20</v>
      </c>
      <c r="K272" s="108" t="str">
        <f t="shared" si="8"/>
        <v>PWKTA5</v>
      </c>
      <c r="L272" s="108">
        <f>VLOOKUP(K272,[133]Sheet1!$E$8:$V$334,12,FALSE)</f>
        <v>560.29939766666666</v>
      </c>
      <c r="M272" s="108">
        <f>VLOOKUP(K272,[133]Sheet1!$E$8:$V$334,13,FALSE)</f>
        <v>0.97105614846909305</v>
      </c>
      <c r="N272" s="108">
        <f>VLOOKUP(K272,[133]Sheet1!$E$8:$V$334,18,FALSE)</f>
        <v>2</v>
      </c>
    </row>
    <row r="273" spans="1:14">
      <c r="A273" s="146">
        <f t="shared" si="9"/>
        <v>267</v>
      </c>
      <c r="B273" s="146" t="s">
        <v>55</v>
      </c>
      <c r="C273" s="146" t="s">
        <v>56</v>
      </c>
      <c r="D273" s="146">
        <v>1</v>
      </c>
      <c r="E273" s="146">
        <v>30</v>
      </c>
      <c r="F273" s="146" t="s">
        <v>33</v>
      </c>
      <c r="G273" s="147">
        <v>866</v>
      </c>
      <c r="H273" s="219">
        <v>20.998703915999997</v>
      </c>
      <c r="I273" s="219">
        <v>19.869466473333333</v>
      </c>
      <c r="J273" s="219">
        <v>20.578312849981849</v>
      </c>
      <c r="K273" s="108" t="str">
        <f t="shared" si="8"/>
        <v>SBANG1</v>
      </c>
      <c r="L273" s="108">
        <f>VLOOKUP(K273,[133]Sheet1!$E$8:$V$334,12,FALSE)</f>
        <v>849.74890133333338</v>
      </c>
      <c r="M273" s="108">
        <f>VLOOKUP(K273,[133]Sheet1!$E$8:$V$334,13,FALSE)</f>
        <v>0.98123429715165522</v>
      </c>
      <c r="N273" s="108">
        <f>VLOOKUP(K273,[133]Sheet1!$E$8:$V$334,18,FALSE)</f>
        <v>0</v>
      </c>
    </row>
    <row r="274" spans="1:14">
      <c r="A274" s="146">
        <f t="shared" si="9"/>
        <v>268</v>
      </c>
      <c r="B274" s="146" t="s">
        <v>55</v>
      </c>
      <c r="C274" s="146" t="s">
        <v>56</v>
      </c>
      <c r="D274" s="146">
        <v>2</v>
      </c>
      <c r="E274" s="146">
        <v>30</v>
      </c>
      <c r="F274" s="146" t="s">
        <v>33</v>
      </c>
      <c r="G274" s="147">
        <v>866</v>
      </c>
      <c r="H274" s="219">
        <v>20.999049738666663</v>
      </c>
      <c r="I274" s="219">
        <v>19.956325118666669</v>
      </c>
      <c r="J274" s="219">
        <v>20.657336161710397</v>
      </c>
      <c r="K274" s="108" t="str">
        <f t="shared" si="8"/>
        <v>SBANG2</v>
      </c>
      <c r="L274" s="108">
        <f>VLOOKUP(K274,[133]Sheet1!$E$8:$V$334,12,FALSE)</f>
        <v>789.48828133333336</v>
      </c>
      <c r="M274" s="108">
        <f>VLOOKUP(K274,[133]Sheet1!$E$8:$V$334,13,FALSE)</f>
        <v>0.91164928560431102</v>
      </c>
      <c r="N274" s="108">
        <f>VLOOKUP(K274,[133]Sheet1!$E$8:$V$334,18,FALSE)</f>
        <v>0</v>
      </c>
    </row>
    <row r="275" spans="1:14">
      <c r="A275" s="146">
        <f t="shared" si="9"/>
        <v>269</v>
      </c>
      <c r="B275" s="146" t="s">
        <v>55</v>
      </c>
      <c r="C275" s="146" t="s">
        <v>56</v>
      </c>
      <c r="D275" s="146">
        <v>3</v>
      </c>
      <c r="E275" s="146">
        <v>30</v>
      </c>
      <c r="F275" s="146" t="s">
        <v>33</v>
      </c>
      <c r="G275" s="147">
        <v>866</v>
      </c>
      <c r="H275" s="219">
        <v>20.650884253333334</v>
      </c>
      <c r="I275" s="219">
        <v>19.580332166666668</v>
      </c>
      <c r="J275" s="219">
        <v>20.122376849782786</v>
      </c>
      <c r="K275" s="108" t="str">
        <f t="shared" si="8"/>
        <v>SBANG3</v>
      </c>
      <c r="L275" s="108">
        <f>VLOOKUP(K275,[133]Sheet1!$E$8:$V$334,12,FALSE)</f>
        <v>471.77418033333333</v>
      </c>
      <c r="M275" s="108">
        <f>VLOOKUP(K275,[133]Sheet1!$E$8:$V$334,13,FALSE)</f>
        <v>0.54477388029253271</v>
      </c>
      <c r="N275" s="108">
        <f>VLOOKUP(K275,[133]Sheet1!$E$8:$V$334,18,FALSE)</f>
        <v>101</v>
      </c>
    </row>
    <row r="276" spans="1:14">
      <c r="A276" s="146">
        <f t="shared" si="9"/>
        <v>270</v>
      </c>
      <c r="B276" s="146" t="s">
        <v>55</v>
      </c>
      <c r="C276" s="149" t="s">
        <v>57</v>
      </c>
      <c r="D276" s="149">
        <v>1</v>
      </c>
      <c r="E276" s="149">
        <v>60</v>
      </c>
      <c r="F276" s="149" t="s">
        <v>22</v>
      </c>
      <c r="G276" s="149">
        <v>1732</v>
      </c>
      <c r="H276" s="150">
        <v>20.933260295999997</v>
      </c>
      <c r="I276" s="150">
        <v>20.280712553333331</v>
      </c>
      <c r="J276" s="150">
        <v>20.438549304084404</v>
      </c>
      <c r="K276" s="108" t="str">
        <f t="shared" si="8"/>
        <v>SKMDI1</v>
      </c>
      <c r="L276" s="108">
        <f>VLOOKUP(K276,[133]Sheet1!$E$8:$V$334,12,FALSE)</f>
        <v>735.83219399999996</v>
      </c>
      <c r="M276" s="108">
        <f>VLOOKUP(K276,[133]Sheet1!$E$8:$V$334,13,FALSE)</f>
        <v>0.42484537759815239</v>
      </c>
      <c r="N276" s="108">
        <f>VLOOKUP(K276,[133]Sheet1!$E$8:$V$334,18,FALSE)</f>
        <v>0</v>
      </c>
    </row>
    <row r="277" spans="1:14">
      <c r="A277" s="146">
        <f t="shared" si="9"/>
        <v>271</v>
      </c>
      <c r="B277" s="220" t="s">
        <v>55</v>
      </c>
      <c r="C277" s="220" t="s">
        <v>57</v>
      </c>
      <c r="D277" s="220">
        <v>2</v>
      </c>
      <c r="E277" s="220">
        <v>60</v>
      </c>
      <c r="F277" s="220" t="s">
        <v>22</v>
      </c>
      <c r="G277" s="220">
        <v>1732</v>
      </c>
      <c r="H277" s="219">
        <v>20.560229641333336</v>
      </c>
      <c r="I277" s="219">
        <v>19.839795004000003</v>
      </c>
      <c r="J277" s="219">
        <v>20.232227220960869</v>
      </c>
      <c r="K277" s="108" t="str">
        <f t="shared" si="8"/>
        <v>SKMDI2</v>
      </c>
      <c r="L277" s="108">
        <f>VLOOKUP(K277,[133]Sheet1!$E$8:$V$334,12,FALSE)</f>
        <v>1468.3181153333333</v>
      </c>
      <c r="M277" s="108">
        <f>VLOOKUP(K277,[133]Sheet1!$E$8:$V$334,13,FALSE)</f>
        <v>0.84775872709776745</v>
      </c>
      <c r="N277" s="108">
        <f>VLOOKUP(K277,[133]Sheet1!$E$8:$V$334,18,FALSE)</f>
        <v>0</v>
      </c>
    </row>
    <row r="278" spans="1:14">
      <c r="A278" s="146">
        <f t="shared" si="9"/>
        <v>272</v>
      </c>
      <c r="B278" s="146" t="s">
        <v>55</v>
      </c>
      <c r="C278" s="146" t="s">
        <v>108</v>
      </c>
      <c r="D278" s="146">
        <v>1</v>
      </c>
      <c r="E278" s="146">
        <v>60</v>
      </c>
      <c r="F278" s="146" t="s">
        <v>22</v>
      </c>
      <c r="G278" s="147">
        <v>1732</v>
      </c>
      <c r="H278" s="219">
        <v>20.997567146666665</v>
      </c>
      <c r="I278" s="219">
        <v>19.464912263999999</v>
      </c>
      <c r="J278" s="219">
        <v>20.528631647738969</v>
      </c>
      <c r="K278" s="108" t="str">
        <f t="shared" si="8"/>
        <v>TTJBR1</v>
      </c>
      <c r="L278" s="108">
        <f>VLOOKUP(K278,[133]Sheet1!$E$8:$V$334,12,FALSE)</f>
        <v>280.54879766666664</v>
      </c>
      <c r="M278" s="108">
        <f>VLOOKUP(K278,[133]Sheet1!$E$8:$V$334,13,FALSE)</f>
        <v>0.16197967532717475</v>
      </c>
      <c r="N278" s="108">
        <f>VLOOKUP(K278,[133]Sheet1!$E$8:$V$334,18,FALSE)</f>
        <v>9</v>
      </c>
    </row>
    <row r="279" spans="1:14">
      <c r="A279" s="146">
        <f t="shared" si="9"/>
        <v>273</v>
      </c>
      <c r="B279" s="146" t="s">
        <v>58</v>
      </c>
      <c r="C279" s="149" t="s">
        <v>59</v>
      </c>
      <c r="D279" s="149">
        <v>2</v>
      </c>
      <c r="E279" s="149">
        <v>60</v>
      </c>
      <c r="F279" s="149" t="s">
        <v>22</v>
      </c>
      <c r="G279" s="149">
        <v>1732</v>
      </c>
      <c r="H279" s="150">
        <v>20.999121328000001</v>
      </c>
      <c r="I279" s="150">
        <v>19.864729453333332</v>
      </c>
      <c r="J279" s="150">
        <v>20.591711654843134</v>
      </c>
      <c r="K279" s="108" t="str">
        <f t="shared" si="8"/>
        <v>CBDRU2</v>
      </c>
      <c r="L279" s="108">
        <f>VLOOKUP(K279,[133]Sheet1!$E$8:$V$334,12,FALSE)</f>
        <v>927.77921566666657</v>
      </c>
      <c r="M279" s="108">
        <f>VLOOKUP(K279,[133]Sheet1!$E$8:$V$334,13,FALSE)</f>
        <v>0.5356692931100846</v>
      </c>
      <c r="N279" s="108">
        <f>VLOOKUP(K279,[133]Sheet1!$E$8:$V$334,18,FALSE)</f>
        <v>0</v>
      </c>
    </row>
    <row r="280" spans="1:14">
      <c r="A280" s="146">
        <f t="shared" si="9"/>
        <v>274</v>
      </c>
      <c r="B280" s="146" t="s">
        <v>58</v>
      </c>
      <c r="C280" s="146" t="s">
        <v>59</v>
      </c>
      <c r="D280" s="146">
        <v>3</v>
      </c>
      <c r="E280" s="146">
        <v>60</v>
      </c>
      <c r="F280" s="146" t="s">
        <v>22</v>
      </c>
      <c r="G280" s="147">
        <v>1732</v>
      </c>
      <c r="H280" s="219">
        <v>20.995027457333332</v>
      </c>
      <c r="I280" s="219">
        <v>19.883617490666662</v>
      </c>
      <c r="J280" s="219">
        <v>20.586279289567035</v>
      </c>
      <c r="K280" s="108" t="str">
        <f t="shared" si="8"/>
        <v>CBDRU3</v>
      </c>
      <c r="L280" s="108">
        <f>VLOOKUP(K280,[133]Sheet1!$E$8:$V$334,12,FALSE)</f>
        <v>866.63258899999994</v>
      </c>
      <c r="M280" s="108">
        <f>VLOOKUP(K280,[133]Sheet1!$E$8:$V$334,13,FALSE)</f>
        <v>0.50036523614318706</v>
      </c>
      <c r="N280" s="108">
        <f>VLOOKUP(K280,[133]Sheet1!$E$8:$V$334,18,FALSE)</f>
        <v>0</v>
      </c>
    </row>
    <row r="281" spans="1:14">
      <c r="A281" s="146">
        <f t="shared" si="9"/>
        <v>275</v>
      </c>
      <c r="B281" s="146" t="s">
        <v>58</v>
      </c>
      <c r="C281" s="146" t="s">
        <v>59</v>
      </c>
      <c r="D281" s="146">
        <v>4</v>
      </c>
      <c r="E281" s="146">
        <v>60</v>
      </c>
      <c r="F281" s="146" t="s">
        <v>22</v>
      </c>
      <c r="G281" s="147">
        <v>1732</v>
      </c>
      <c r="H281" s="219">
        <v>20.999149039999999</v>
      </c>
      <c r="I281" s="219">
        <v>19.741869456</v>
      </c>
      <c r="J281" s="219">
        <v>20.488320774748573</v>
      </c>
      <c r="K281" s="108" t="str">
        <f t="shared" si="8"/>
        <v>CBDRU4</v>
      </c>
      <c r="L281" s="108">
        <f>VLOOKUP(K281,[133]Sheet1!$E$8:$V$334,12,FALSE)</f>
        <v>1065.4702963333334</v>
      </c>
      <c r="M281" s="108">
        <f>VLOOKUP(K281,[133]Sheet1!$E$8:$V$334,13,FALSE)</f>
        <v>0.61516760758275602</v>
      </c>
      <c r="N281" s="108">
        <f>VLOOKUP(K281,[133]Sheet1!$E$8:$V$334,18,FALSE)</f>
        <v>0</v>
      </c>
    </row>
    <row r="282" spans="1:14">
      <c r="A282" s="146">
        <f t="shared" si="9"/>
        <v>276</v>
      </c>
      <c r="B282" s="146" t="s">
        <v>58</v>
      </c>
      <c r="C282" s="146" t="s">
        <v>109</v>
      </c>
      <c r="D282" s="146">
        <v>1</v>
      </c>
      <c r="E282" s="146">
        <v>60</v>
      </c>
      <c r="F282" s="146" t="s">
        <v>22</v>
      </c>
      <c r="G282" s="147">
        <v>1732</v>
      </c>
      <c r="H282" s="219">
        <v>20.835693849333332</v>
      </c>
      <c r="I282" s="219">
        <v>20.198336901333331</v>
      </c>
      <c r="J282" s="219">
        <v>20.552308021779918</v>
      </c>
      <c r="K282" s="108" t="str">
        <f t="shared" si="8"/>
        <v>LBSTU1</v>
      </c>
      <c r="L282" s="108">
        <f>VLOOKUP(K282,[133]Sheet1!$E$8:$V$334,12,FALSE)</f>
        <v>708.25858566666659</v>
      </c>
      <c r="M282" s="108">
        <f>VLOOKUP(K282,[133]Sheet1!$E$8:$V$334,13,FALSE)</f>
        <v>0.40892528040800613</v>
      </c>
      <c r="N282" s="108">
        <f>VLOOKUP(K282,[133]Sheet1!$E$8:$V$334,18,FALSE)</f>
        <v>0</v>
      </c>
    </row>
    <row r="283" spans="1:14">
      <c r="A283" s="146">
        <f t="shared" si="9"/>
        <v>277</v>
      </c>
      <c r="B283" s="146" t="s">
        <v>58</v>
      </c>
      <c r="C283" s="146" t="s">
        <v>109</v>
      </c>
      <c r="D283" s="146">
        <v>2</v>
      </c>
      <c r="E283" s="146">
        <v>60</v>
      </c>
      <c r="F283" s="146" t="s">
        <v>22</v>
      </c>
      <c r="G283" s="147">
        <v>1732</v>
      </c>
      <c r="H283" s="219">
        <v>20.998102912</v>
      </c>
      <c r="I283" s="219">
        <v>19.694372242666667</v>
      </c>
      <c r="J283" s="219">
        <v>20.585405339076221</v>
      </c>
      <c r="K283" s="108" t="str">
        <f t="shared" si="8"/>
        <v>LBSTU2</v>
      </c>
      <c r="L283" s="108">
        <f>VLOOKUP(K283,[133]Sheet1!$E$8:$V$334,12,FALSE)</f>
        <v>1352.9103596666666</v>
      </c>
      <c r="M283" s="108">
        <f>VLOOKUP(K283,[133]Sheet1!$E$8:$V$334,13,FALSE)</f>
        <v>0.78112607371054654</v>
      </c>
      <c r="N283" s="108">
        <f>VLOOKUP(K283,[133]Sheet1!$E$8:$V$334,18,FALSE)</f>
        <v>4</v>
      </c>
    </row>
    <row r="284" spans="1:14">
      <c r="A284" s="146">
        <f t="shared" si="9"/>
        <v>278</v>
      </c>
      <c r="B284" s="146" t="s">
        <v>58</v>
      </c>
      <c r="C284" s="146" t="s">
        <v>109</v>
      </c>
      <c r="D284" s="146">
        <v>3</v>
      </c>
      <c r="E284" s="146">
        <v>60</v>
      </c>
      <c r="F284" s="146" t="s">
        <v>22</v>
      </c>
      <c r="G284" s="147">
        <v>1732</v>
      </c>
      <c r="H284" s="150">
        <v>20.990257529333334</v>
      </c>
      <c r="I284" s="150">
        <v>18.418336253333333</v>
      </c>
      <c r="J284" s="150">
        <v>20.585571774175214</v>
      </c>
      <c r="K284" s="108" t="str">
        <f t="shared" si="8"/>
        <v>LBSTU3</v>
      </c>
      <c r="L284" s="108">
        <f>VLOOKUP(K284,[133]Sheet1!$E$8:$V$334,12,FALSE)</f>
        <v>422.7178853333333</v>
      </c>
      <c r="M284" s="108">
        <f>VLOOKUP(K284,[133]Sheet1!$E$8:$V$334,13,FALSE)</f>
        <v>0.24406344418783676</v>
      </c>
      <c r="N284" s="108">
        <f>VLOOKUP(K284,[133]Sheet1!$E$8:$V$334,18,FALSE)</f>
        <v>1</v>
      </c>
    </row>
    <row r="285" spans="1:14">
      <c r="A285" s="146">
        <f t="shared" si="9"/>
        <v>279</v>
      </c>
      <c r="B285" s="146" t="s">
        <v>58</v>
      </c>
      <c r="C285" s="146" t="s">
        <v>109</v>
      </c>
      <c r="D285" s="146">
        <v>4</v>
      </c>
      <c r="E285" s="146">
        <v>60</v>
      </c>
      <c r="F285" s="146" t="s">
        <v>22</v>
      </c>
      <c r="G285" s="147">
        <v>1732</v>
      </c>
      <c r="H285" s="219">
        <v>20.797425309333335</v>
      </c>
      <c r="I285" s="219">
        <v>20.16701887733333</v>
      </c>
      <c r="J285" s="219">
        <v>20.514470651484821</v>
      </c>
      <c r="K285" s="108" t="str">
        <f t="shared" si="8"/>
        <v>LBSTU4</v>
      </c>
      <c r="L285" s="108">
        <f>VLOOKUP(K285,[133]Sheet1!$E$8:$V$334,12,FALSE)</f>
        <v>423.78435233333329</v>
      </c>
      <c r="M285" s="108">
        <f>VLOOKUP(K285,[133]Sheet1!$E$8:$V$334,13,FALSE)</f>
        <v>0.2446791872594303</v>
      </c>
      <c r="N285" s="108">
        <f>VLOOKUP(K285,[133]Sheet1!$E$8:$V$334,18,FALSE)</f>
        <v>0</v>
      </c>
    </row>
    <row r="286" spans="1:14">
      <c r="A286" s="146">
        <f t="shared" si="9"/>
        <v>280</v>
      </c>
      <c r="B286" s="146" t="s">
        <v>58</v>
      </c>
      <c r="C286" s="149" t="s">
        <v>356</v>
      </c>
      <c r="D286" s="149">
        <v>1</v>
      </c>
      <c r="E286" s="149">
        <v>60</v>
      </c>
      <c r="F286" s="149" t="s">
        <v>22</v>
      </c>
      <c r="G286" s="149">
        <v>1732</v>
      </c>
      <c r="H286" s="150">
        <v>20.998993737333333</v>
      </c>
      <c r="I286" s="150">
        <v>19.798064773333333</v>
      </c>
      <c r="J286" s="150">
        <v>20.461908875072723</v>
      </c>
      <c r="K286" s="108" t="str">
        <f t="shared" si="8"/>
        <v>PLTU PRTU1</v>
      </c>
      <c r="L286" s="108">
        <f>VLOOKUP(K286,[133]Sheet1!$E$8:$V$334,12,FALSE)</f>
        <v>1205.5005696666667</v>
      </c>
      <c r="M286" s="108">
        <f>VLOOKUP(K286,[133]Sheet1!$E$8:$V$334,13,FALSE)</f>
        <v>0.69601649518860664</v>
      </c>
      <c r="N286" s="108">
        <f>VLOOKUP(K286,[133]Sheet1!$E$8:$V$334,18,FALSE)</f>
        <v>1</v>
      </c>
    </row>
    <row r="287" spans="1:14">
      <c r="A287" s="146">
        <f t="shared" si="9"/>
        <v>281</v>
      </c>
      <c r="B287" s="146" t="s">
        <v>58</v>
      </c>
      <c r="C287" s="146" t="s">
        <v>110</v>
      </c>
      <c r="D287" s="146">
        <v>1</v>
      </c>
      <c r="E287" s="146">
        <v>30</v>
      </c>
      <c r="F287" s="146" t="s">
        <v>33</v>
      </c>
      <c r="G287" s="147">
        <v>866</v>
      </c>
      <c r="H287" s="219">
        <v>20.986556822666664</v>
      </c>
      <c r="I287" s="219">
        <v>19.331511891999998</v>
      </c>
      <c r="J287" s="219">
        <v>20.151095080532407</v>
      </c>
      <c r="K287" s="108" t="str">
        <f t="shared" si="8"/>
        <v>PRATU1</v>
      </c>
      <c r="L287" s="108">
        <f>VLOOKUP(K287,[133]Sheet1!$E$8:$V$334,12,FALSE)</f>
        <v>0</v>
      </c>
      <c r="M287" s="108">
        <f>VLOOKUP(K287,[133]Sheet1!$E$8:$V$334,13,FALSE)</f>
        <v>0</v>
      </c>
      <c r="N287" s="108">
        <f>VLOOKUP(K287,[133]Sheet1!$E$8:$V$334,18,FALSE)</f>
        <v>57</v>
      </c>
    </row>
    <row r="288" spans="1:14">
      <c r="A288" s="146">
        <f t="shared" si="9"/>
        <v>282</v>
      </c>
      <c r="B288" s="146" t="s">
        <v>58</v>
      </c>
      <c r="C288" s="146" t="s">
        <v>588</v>
      </c>
      <c r="D288" s="146"/>
      <c r="E288" s="146">
        <v>40</v>
      </c>
      <c r="F288" s="146">
        <v>150</v>
      </c>
      <c r="G288" s="147">
        <v>1732</v>
      </c>
      <c r="H288" s="219">
        <v>156.39340348133334</v>
      </c>
      <c r="I288" s="219">
        <v>143.74672802666666</v>
      </c>
      <c r="J288" s="219">
        <v>151.5746524417049</v>
      </c>
      <c r="K288" s="108" t="str">
        <f t="shared" si="8"/>
        <v>PT SEMEN JAWA</v>
      </c>
      <c r="L288" s="108">
        <f>VLOOKUP(K288,[133]Sheet1!$E$8:$V$334,12,FALSE)</f>
        <v>69.772996333333325</v>
      </c>
      <c r="M288" s="108">
        <f>VLOOKUP(K288,[133]Sheet1!$E$8:$V$334,13,FALSE)</f>
        <v>4.028463991531947E-2</v>
      </c>
      <c r="N288" s="108">
        <f>VLOOKUP(K288,[133]Sheet1!$E$8:$V$334,18,FALSE)</f>
        <v>0</v>
      </c>
    </row>
    <row r="289" spans="1:14">
      <c r="A289" s="146">
        <f t="shared" si="9"/>
        <v>283</v>
      </c>
      <c r="B289" s="146" t="s">
        <v>60</v>
      </c>
      <c r="C289" s="149" t="s">
        <v>39</v>
      </c>
      <c r="D289" s="149">
        <v>3</v>
      </c>
      <c r="E289" s="149">
        <v>30</v>
      </c>
      <c r="F289" s="149" t="s">
        <v>33</v>
      </c>
      <c r="G289" s="149">
        <v>866</v>
      </c>
      <c r="H289" s="150">
        <v>20.943992922666666</v>
      </c>
      <c r="I289" s="150">
        <v>20.253822098666664</v>
      </c>
      <c r="J289" s="150">
        <v>20.627659324851059</v>
      </c>
      <c r="K289" s="108" t="str">
        <f t="shared" si="8"/>
        <v>ARJWN3</v>
      </c>
      <c r="L289" s="108">
        <f>VLOOKUP(K289,[133]Sheet1!$E$8:$V$334,12,FALSE)</f>
        <v>515.29844166666669</v>
      </c>
      <c r="M289" s="108">
        <f>VLOOKUP(K289,[133]Sheet1!$E$8:$V$334,13,FALSE)</f>
        <v>0.5950328425712087</v>
      </c>
      <c r="N289" s="108">
        <f>VLOOKUP(K289,[133]Sheet1!$E$8:$V$334,18,FALSE)</f>
        <v>0</v>
      </c>
    </row>
    <row r="290" spans="1:14">
      <c r="A290" s="146">
        <f t="shared" si="9"/>
        <v>284</v>
      </c>
      <c r="B290" s="146" t="s">
        <v>60</v>
      </c>
      <c r="C290" s="149" t="s">
        <v>111</v>
      </c>
      <c r="D290" s="149">
        <v>1</v>
      </c>
      <c r="E290" s="149">
        <v>30</v>
      </c>
      <c r="F290" s="149" t="s">
        <v>33</v>
      </c>
      <c r="G290" s="149">
        <v>866</v>
      </c>
      <c r="H290" s="150">
        <v>20.997175714666668</v>
      </c>
      <c r="I290" s="150">
        <v>19.406896037333336</v>
      </c>
      <c r="J290" s="150">
        <v>20.510596654080683</v>
      </c>
      <c r="K290" s="108" t="str">
        <f t="shared" si="8"/>
        <v>KDPTN1</v>
      </c>
      <c r="L290" s="108">
        <f>VLOOKUP(K290,[133]Sheet1!$E$8:$V$334,12,FALSE)</f>
        <v>425.03306066666664</v>
      </c>
      <c r="M290" s="108">
        <f>VLOOKUP(K290,[133]Sheet1!$E$8:$V$334,13,FALSE)</f>
        <v>0.49080030100076977</v>
      </c>
      <c r="N290" s="108">
        <f>VLOOKUP(K290,[133]Sheet1!$E$8:$V$334,18,FALSE)</f>
        <v>18</v>
      </c>
    </row>
    <row r="291" spans="1:14">
      <c r="A291" s="146">
        <f t="shared" si="9"/>
        <v>285</v>
      </c>
      <c r="B291" s="146" t="s">
        <v>60</v>
      </c>
      <c r="C291" s="220" t="s">
        <v>111</v>
      </c>
      <c r="D291" s="220">
        <v>2</v>
      </c>
      <c r="E291" s="220">
        <v>30</v>
      </c>
      <c r="F291" s="220" t="s">
        <v>33</v>
      </c>
      <c r="G291" s="220">
        <v>866</v>
      </c>
      <c r="H291" s="219">
        <v>20.999482161333333</v>
      </c>
      <c r="I291" s="219">
        <v>19.381790697333336</v>
      </c>
      <c r="J291" s="219">
        <v>20.524201735092056</v>
      </c>
      <c r="K291" s="108" t="str">
        <f t="shared" si="8"/>
        <v>KDPTN2</v>
      </c>
      <c r="L291" s="108">
        <f>VLOOKUP(K291,[133]Sheet1!$E$8:$V$334,12,FALSE)</f>
        <v>254.97176599999997</v>
      </c>
      <c r="M291" s="108">
        <f>VLOOKUP(K291,[133]Sheet1!$E$8:$V$334,13,FALSE)</f>
        <v>0.29442467205542722</v>
      </c>
      <c r="N291" s="108">
        <f>VLOOKUP(K291,[133]Sheet1!$E$8:$V$334,18,FALSE)</f>
        <v>19</v>
      </c>
    </row>
    <row r="292" spans="1:14">
      <c r="A292" s="146">
        <f t="shared" si="9"/>
        <v>286</v>
      </c>
      <c r="B292" s="146" t="s">
        <v>60</v>
      </c>
      <c r="C292" s="146" t="s">
        <v>111</v>
      </c>
      <c r="D292" s="146">
        <v>3</v>
      </c>
      <c r="E292" s="146">
        <v>30</v>
      </c>
      <c r="F292" s="146" t="s">
        <v>33</v>
      </c>
      <c r="G292" s="147">
        <v>866</v>
      </c>
      <c r="H292" s="219">
        <v>20.997983981333334</v>
      </c>
      <c r="I292" s="219">
        <v>19.466106189333335</v>
      </c>
      <c r="J292" s="219">
        <v>20.56606292844771</v>
      </c>
      <c r="K292" s="108" t="str">
        <f t="shared" si="8"/>
        <v>KDPTN3</v>
      </c>
      <c r="L292" s="108">
        <f>VLOOKUP(K292,[133]Sheet1!$E$8:$V$334,12,FALSE)</f>
        <v>146.43383266666666</v>
      </c>
      <c r="M292" s="108">
        <f>VLOOKUP(K292,[133]Sheet1!$E$8:$V$334,13,FALSE)</f>
        <v>0.16909218552732871</v>
      </c>
      <c r="N292" s="108">
        <f>VLOOKUP(K292,[133]Sheet1!$E$8:$V$334,18,FALSE)</f>
        <v>13</v>
      </c>
    </row>
    <row r="293" spans="1:14">
      <c r="A293" s="146">
        <f t="shared" si="9"/>
        <v>287</v>
      </c>
      <c r="B293" s="149" t="s">
        <v>60</v>
      </c>
      <c r="C293" s="149" t="s">
        <v>159</v>
      </c>
      <c r="D293" s="149">
        <v>2</v>
      </c>
      <c r="E293" s="149">
        <v>60</v>
      </c>
      <c r="F293" s="149" t="s">
        <v>22</v>
      </c>
      <c r="G293" s="149">
        <v>1732</v>
      </c>
      <c r="H293" s="150">
        <v>20.803747109333333</v>
      </c>
      <c r="I293" s="150">
        <v>20.369164061333329</v>
      </c>
      <c r="J293" s="150">
        <v>20.580169692146804</v>
      </c>
      <c r="K293" s="108" t="str">
        <f t="shared" si="8"/>
        <v>NKDPT2</v>
      </c>
      <c r="L293" s="108">
        <f>VLOOKUP(K293,[133]Sheet1!$E$8:$V$334,12,FALSE)</f>
        <v>865.79679333333331</v>
      </c>
      <c r="M293" s="108">
        <f>VLOOKUP(K293,[133]Sheet1!$E$8:$V$334,13,FALSE)</f>
        <v>0.49988267513471901</v>
      </c>
      <c r="N293" s="108">
        <f>VLOOKUP(K293,[133]Sheet1!$E$8:$V$334,18,FALSE)</f>
        <v>0</v>
      </c>
    </row>
    <row r="294" spans="1:14">
      <c r="A294" s="146">
        <f t="shared" si="9"/>
        <v>288</v>
      </c>
      <c r="B294" s="146" t="s">
        <v>60</v>
      </c>
      <c r="C294" s="146" t="s">
        <v>159</v>
      </c>
      <c r="D294" s="146">
        <v>1</v>
      </c>
      <c r="E294" s="146">
        <v>60</v>
      </c>
      <c r="F294" s="146" t="s">
        <v>22</v>
      </c>
      <c r="G294" s="147">
        <v>1732</v>
      </c>
      <c r="H294" s="219">
        <v>20.801455096000002</v>
      </c>
      <c r="I294" s="219">
        <v>20.393019474666669</v>
      </c>
      <c r="J294" s="219">
        <v>20.583307216154736</v>
      </c>
      <c r="K294" s="108" t="str">
        <f t="shared" si="8"/>
        <v>NKDPT1</v>
      </c>
      <c r="L294" s="108">
        <f>VLOOKUP(K294,[133]Sheet1!$E$8:$V$334,12,FALSE)</f>
        <v>865.40183533333345</v>
      </c>
      <c r="M294" s="108">
        <f>VLOOKUP(K294,[133]Sheet1!$E$8:$V$334,13,FALSE)</f>
        <v>0.49965463933795234</v>
      </c>
      <c r="N294" s="108">
        <f>VLOOKUP(K294,[133]Sheet1!$E$8:$V$334,18,FALSE)</f>
        <v>0</v>
      </c>
    </row>
    <row r="295" spans="1:14">
      <c r="A295" s="146">
        <f t="shared" si="9"/>
        <v>289</v>
      </c>
      <c r="B295" s="146" t="s">
        <v>60</v>
      </c>
      <c r="C295" s="146" t="s">
        <v>112</v>
      </c>
      <c r="D295" s="146">
        <v>1</v>
      </c>
      <c r="E295" s="146">
        <v>60</v>
      </c>
      <c r="F295" s="146" t="s">
        <v>22</v>
      </c>
      <c r="G295" s="147">
        <v>1732</v>
      </c>
      <c r="H295" s="219">
        <v>20.746183511999998</v>
      </c>
      <c r="I295" s="219">
        <v>20.221887482666666</v>
      </c>
      <c r="J295" s="219">
        <v>20.508815030359987</v>
      </c>
      <c r="K295" s="108" t="str">
        <f t="shared" si="8"/>
        <v>NUBRG1</v>
      </c>
      <c r="L295" s="108">
        <f>VLOOKUP(K295,[133]Sheet1!$E$8:$V$334,12,FALSE)</f>
        <v>926.82489033333331</v>
      </c>
      <c r="M295" s="108">
        <f>VLOOKUP(K295,[133]Sheet1!$E$8:$V$334,13,FALSE)</f>
        <v>0.53511829695919932</v>
      </c>
      <c r="N295" s="108">
        <f>VLOOKUP(K295,[133]Sheet1!$E$8:$V$334,18,FALSE)</f>
        <v>0</v>
      </c>
    </row>
    <row r="296" spans="1:14">
      <c r="A296" s="146">
        <f t="shared" si="9"/>
        <v>290</v>
      </c>
      <c r="B296" s="146" t="s">
        <v>60</v>
      </c>
      <c r="C296" s="146" t="s">
        <v>112</v>
      </c>
      <c r="D296" s="146">
        <v>2</v>
      </c>
      <c r="E296" s="146">
        <v>60</v>
      </c>
      <c r="F296" s="146" t="s">
        <v>22</v>
      </c>
      <c r="G296" s="147">
        <v>1732</v>
      </c>
      <c r="H296" s="219">
        <v>20.886554029333332</v>
      </c>
      <c r="I296" s="219">
        <v>19.598093826666666</v>
      </c>
      <c r="J296" s="219">
        <v>20.307148012763498</v>
      </c>
      <c r="K296" s="108" t="str">
        <f t="shared" si="8"/>
        <v>NUBRG2</v>
      </c>
      <c r="L296" s="108">
        <f>VLOOKUP(K296,[133]Sheet1!$E$8:$V$334,12,FALSE)</f>
        <v>850.13887566666665</v>
      </c>
      <c r="M296" s="108">
        <f>VLOOKUP(K296,[133]Sheet1!$E$8:$V$334,13,FALSE)</f>
        <v>0.49084230696689762</v>
      </c>
      <c r="N296" s="108">
        <f>VLOOKUP(K296,[133]Sheet1!$E$8:$V$334,18,FALSE)</f>
        <v>12</v>
      </c>
    </row>
    <row r="297" spans="1:14">
      <c r="A297" s="146">
        <f t="shared" si="9"/>
        <v>291</v>
      </c>
      <c r="B297" s="146" t="s">
        <v>60</v>
      </c>
      <c r="C297" s="149" t="s">
        <v>112</v>
      </c>
      <c r="D297" s="149">
        <v>3</v>
      </c>
      <c r="E297" s="149">
        <v>60</v>
      </c>
      <c r="F297" s="149" t="s">
        <v>22</v>
      </c>
      <c r="G297" s="149">
        <v>1732</v>
      </c>
      <c r="H297" s="150">
        <v>20.683478761333337</v>
      </c>
      <c r="I297" s="150">
        <v>20.240725869333332</v>
      </c>
      <c r="J297" s="150">
        <v>20.476971628451619</v>
      </c>
      <c r="K297" s="108" t="str">
        <f t="shared" si="8"/>
        <v>NUBRG3</v>
      </c>
      <c r="L297" s="108">
        <f>VLOOKUP(K297,[133]Sheet1!$E$8:$V$334,12,FALSE)</f>
        <v>673.19826266666666</v>
      </c>
      <c r="M297" s="108">
        <f>VLOOKUP(K297,[133]Sheet1!$E$8:$V$334,13,FALSE)</f>
        <v>0.38868259969207081</v>
      </c>
      <c r="N297" s="108">
        <f>VLOOKUP(K297,[133]Sheet1!$E$8:$V$334,18,FALSE)</f>
        <v>0</v>
      </c>
    </row>
    <row r="298" spans="1:14">
      <c r="A298" s="146">
        <f t="shared" si="9"/>
        <v>292</v>
      </c>
      <c r="B298" s="146" t="s">
        <v>60</v>
      </c>
      <c r="C298" s="146" t="s">
        <v>593</v>
      </c>
      <c r="D298" s="146">
        <v>3</v>
      </c>
      <c r="E298" s="146">
        <v>10</v>
      </c>
      <c r="F298" s="146" t="s">
        <v>33</v>
      </c>
      <c r="G298" s="147">
        <v>288</v>
      </c>
      <c r="H298" s="150">
        <v>20.982726215999996</v>
      </c>
      <c r="I298" s="150">
        <v>20.018547796</v>
      </c>
      <c r="J298" s="150">
        <v>20.500271368256239</v>
      </c>
      <c r="K298" s="108" t="str">
        <f t="shared" si="8"/>
        <v>PRKAN3</v>
      </c>
      <c r="L298" s="108">
        <f>VLOOKUP(K298,[133]Sheet1!$E$8:$V$334,12,FALSE)</f>
        <v>214.15686033333336</v>
      </c>
      <c r="M298" s="108">
        <f>VLOOKUP(K298,[133]Sheet1!$E$8:$V$334,13,FALSE)</f>
        <v>0.74360020949074079</v>
      </c>
      <c r="N298" s="108">
        <f>VLOOKUP(K298,[133]Sheet1!$E$8:$V$334,18,FALSE)</f>
        <v>0</v>
      </c>
    </row>
    <row r="299" spans="1:14">
      <c r="A299" s="146">
        <f t="shared" si="9"/>
        <v>293</v>
      </c>
      <c r="B299" s="146" t="s">
        <v>60</v>
      </c>
      <c r="C299" s="146" t="s">
        <v>113</v>
      </c>
      <c r="D299" s="146">
        <v>1</v>
      </c>
      <c r="E299" s="146">
        <v>60</v>
      </c>
      <c r="F299" s="146" t="s">
        <v>22</v>
      </c>
      <c r="G299" s="147">
        <v>1732</v>
      </c>
      <c r="H299" s="219">
        <v>20.938926822666666</v>
      </c>
      <c r="I299" s="219">
        <v>19.695369874666664</v>
      </c>
      <c r="J299" s="219">
        <v>20.380774752734634</v>
      </c>
      <c r="K299" s="108" t="str">
        <f t="shared" si="8"/>
        <v>RCKEK1</v>
      </c>
      <c r="L299" s="108">
        <f>VLOOKUP(K299,[133]Sheet1!$E$8:$V$334,12,FALSE)</f>
        <v>1027.5742186666666</v>
      </c>
      <c r="M299" s="108">
        <f>VLOOKUP(K299,[133]Sheet1!$E$8:$V$334,13,FALSE)</f>
        <v>0.59328765511932258</v>
      </c>
      <c r="N299" s="108">
        <f>VLOOKUP(K299,[133]Sheet1!$E$8:$V$334,18,FALSE)</f>
        <v>1</v>
      </c>
    </row>
    <row r="300" spans="1:14">
      <c r="A300" s="146">
        <f t="shared" si="9"/>
        <v>294</v>
      </c>
      <c r="B300" s="146" t="s">
        <v>60</v>
      </c>
      <c r="C300" s="146" t="s">
        <v>113</v>
      </c>
      <c r="D300" s="146">
        <v>2</v>
      </c>
      <c r="E300" s="146">
        <v>60</v>
      </c>
      <c r="F300" s="146" t="s">
        <v>22</v>
      </c>
      <c r="G300" s="147">
        <v>1732</v>
      </c>
      <c r="H300" s="219">
        <v>20.988691801333331</v>
      </c>
      <c r="I300" s="219">
        <v>19.706946562666666</v>
      </c>
      <c r="J300" s="219">
        <v>20.389531990819766</v>
      </c>
      <c r="K300" s="108" t="str">
        <f t="shared" si="8"/>
        <v>RCKEK2</v>
      </c>
      <c r="L300" s="108">
        <f>VLOOKUP(K300,[133]Sheet1!$E$8:$V$334,12,FALSE)</f>
        <v>1424.2047929999999</v>
      </c>
      <c r="M300" s="108">
        <f>VLOOKUP(K300,[133]Sheet1!$E$8:$V$334,13,FALSE)</f>
        <v>0.82228914145496534</v>
      </c>
      <c r="N300" s="108">
        <f>VLOOKUP(K300,[133]Sheet1!$E$8:$V$334,18,FALSE)</f>
        <v>4</v>
      </c>
    </row>
    <row r="301" spans="1:14">
      <c r="A301" s="146">
        <f t="shared" si="9"/>
        <v>295</v>
      </c>
      <c r="B301" s="146" t="s">
        <v>60</v>
      </c>
      <c r="C301" s="149" t="s">
        <v>113</v>
      </c>
      <c r="D301" s="149">
        <v>3</v>
      </c>
      <c r="E301" s="149">
        <v>60</v>
      </c>
      <c r="F301" s="149" t="s">
        <v>22</v>
      </c>
      <c r="G301" s="149">
        <v>1732</v>
      </c>
      <c r="H301" s="150">
        <v>20.979426755999999</v>
      </c>
      <c r="I301" s="150">
        <v>19.844600149333335</v>
      </c>
      <c r="J301" s="150">
        <v>20.424255781727105</v>
      </c>
      <c r="K301" s="108" t="str">
        <f t="shared" si="8"/>
        <v>RCKEK3</v>
      </c>
      <c r="L301" s="108">
        <f>VLOOKUP(K301,[133]Sheet1!$E$8:$V$334,12,FALSE)</f>
        <v>1051.630249</v>
      </c>
      <c r="M301" s="108">
        <f>VLOOKUP(K301,[133]Sheet1!$E$8:$V$334,13,FALSE)</f>
        <v>0.60717681812933033</v>
      </c>
      <c r="N301" s="108">
        <f>VLOOKUP(K301,[133]Sheet1!$E$8:$V$334,18,FALSE)</f>
        <v>1</v>
      </c>
    </row>
    <row r="302" spans="1:14">
      <c r="A302" s="146">
        <f t="shared" si="9"/>
        <v>296</v>
      </c>
      <c r="B302" s="146" t="s">
        <v>60</v>
      </c>
      <c r="C302" s="146" t="s">
        <v>113</v>
      </c>
      <c r="D302" s="146">
        <v>4</v>
      </c>
      <c r="E302" s="146">
        <v>60</v>
      </c>
      <c r="F302" s="146" t="s">
        <v>22</v>
      </c>
      <c r="G302" s="147">
        <v>1732</v>
      </c>
      <c r="H302" s="219">
        <v>20.777927030666664</v>
      </c>
      <c r="I302" s="219">
        <v>20.129086922666662</v>
      </c>
      <c r="J302" s="219">
        <v>20.483099157350921</v>
      </c>
      <c r="K302" s="108" t="str">
        <f t="shared" si="8"/>
        <v>RCKEK4</v>
      </c>
      <c r="L302" s="108">
        <f>VLOOKUP(K302,[133]Sheet1!$E$8:$V$334,12,FALSE)</f>
        <v>561.54123966666657</v>
      </c>
      <c r="M302" s="108">
        <f>VLOOKUP(K302,[133]Sheet1!$E$8:$V$334,13,FALSE)</f>
        <v>0.32421549634334096</v>
      </c>
      <c r="N302" s="108">
        <f>VLOOKUP(K302,[133]Sheet1!$E$8:$V$334,18,FALSE)</f>
        <v>0</v>
      </c>
    </row>
    <row r="303" spans="1:14">
      <c r="A303" s="146">
        <f t="shared" si="9"/>
        <v>297</v>
      </c>
      <c r="B303" s="146" t="s">
        <v>60</v>
      </c>
      <c r="C303" s="146" t="s">
        <v>114</v>
      </c>
      <c r="D303" s="146">
        <v>1</v>
      </c>
      <c r="E303" s="146">
        <v>10</v>
      </c>
      <c r="F303" s="146" t="s">
        <v>33</v>
      </c>
      <c r="G303" s="147">
        <v>288</v>
      </c>
      <c r="H303" s="150">
        <v>20.920926724000001</v>
      </c>
      <c r="I303" s="150">
        <v>19.453769730666668</v>
      </c>
      <c r="J303" s="150">
        <v>20.51261902259694</v>
      </c>
      <c r="K303" s="108" t="str">
        <f t="shared" si="8"/>
        <v>SMDNG1</v>
      </c>
      <c r="L303" s="108">
        <f>VLOOKUP(K303,[133]Sheet1!$E$8:$V$334,12,FALSE)</f>
        <v>0</v>
      </c>
      <c r="M303" s="108">
        <f>VLOOKUP(K303,[133]Sheet1!$E$8:$V$334,13,FALSE)</f>
        <v>0</v>
      </c>
      <c r="N303" s="108">
        <f>VLOOKUP(K303,[133]Sheet1!$E$8:$V$334,18,FALSE)</f>
        <v>2</v>
      </c>
    </row>
    <row r="304" spans="1:14">
      <c r="A304" s="146">
        <f t="shared" si="9"/>
        <v>298</v>
      </c>
      <c r="B304" s="146" t="s">
        <v>60</v>
      </c>
      <c r="C304" s="146" t="s">
        <v>114</v>
      </c>
      <c r="D304" s="146">
        <v>2</v>
      </c>
      <c r="E304" s="146">
        <v>10</v>
      </c>
      <c r="F304" s="146" t="s">
        <v>33</v>
      </c>
      <c r="G304" s="147">
        <v>288</v>
      </c>
      <c r="H304" s="219">
        <v>20.999496594666663</v>
      </c>
      <c r="I304" s="219">
        <v>19.588410792000001</v>
      </c>
      <c r="J304" s="219">
        <v>20.51814214575387</v>
      </c>
      <c r="K304" s="108" t="str">
        <f t="shared" si="8"/>
        <v>SMDNG2</v>
      </c>
      <c r="L304" s="108">
        <f>VLOOKUP(K304,[133]Sheet1!$E$8:$V$334,12,FALSE)</f>
        <v>191.07503266666666</v>
      </c>
      <c r="M304" s="108">
        <f>VLOOKUP(K304,[133]Sheet1!$E$8:$V$334,13,FALSE)</f>
        <v>0.66345497453703706</v>
      </c>
      <c r="N304" s="108">
        <f>VLOOKUP(K304,[133]Sheet1!$E$8:$V$334,18,FALSE)</f>
        <v>18</v>
      </c>
    </row>
    <row r="305" spans="1:14">
      <c r="A305" s="146">
        <f t="shared" si="9"/>
        <v>299</v>
      </c>
      <c r="B305" s="146" t="s">
        <v>60</v>
      </c>
      <c r="C305" s="146" t="s">
        <v>114</v>
      </c>
      <c r="D305" s="146">
        <v>3</v>
      </c>
      <c r="E305" s="146">
        <v>30</v>
      </c>
      <c r="F305" s="146" t="s">
        <v>33</v>
      </c>
      <c r="G305" s="147">
        <v>866</v>
      </c>
      <c r="H305" s="219">
        <v>20.998276111999999</v>
      </c>
      <c r="I305" s="219">
        <v>19.382902641333331</v>
      </c>
      <c r="J305" s="219">
        <v>20.407290729928878</v>
      </c>
      <c r="K305" s="108" t="str">
        <f t="shared" si="8"/>
        <v>SMDNG3</v>
      </c>
      <c r="L305" s="108">
        <f>VLOOKUP(K305,[133]Sheet1!$E$8:$V$334,12,FALSE)</f>
        <v>502.38983133333335</v>
      </c>
      <c r="M305" s="108">
        <f>VLOOKUP(K305,[133]Sheet1!$E$8:$V$334,13,FALSE)</f>
        <v>0.58012682602001542</v>
      </c>
      <c r="N305" s="108">
        <f>VLOOKUP(K305,[133]Sheet1!$E$8:$V$334,18,FALSE)</f>
        <v>72</v>
      </c>
    </row>
    <row r="306" spans="1:14">
      <c r="A306" s="146">
        <f t="shared" si="9"/>
        <v>300</v>
      </c>
      <c r="B306" s="146" t="s">
        <v>60</v>
      </c>
      <c r="C306" s="149" t="s">
        <v>114</v>
      </c>
      <c r="D306" s="149">
        <v>4</v>
      </c>
      <c r="E306" s="149">
        <v>30</v>
      </c>
      <c r="F306" s="149" t="s">
        <v>33</v>
      </c>
      <c r="G306" s="149">
        <v>866</v>
      </c>
      <c r="H306" s="150">
        <v>20.679569637333334</v>
      </c>
      <c r="I306" s="150">
        <v>19.425737310666666</v>
      </c>
      <c r="J306" s="150">
        <v>20.321031804700624</v>
      </c>
      <c r="K306" s="108" t="str">
        <f t="shared" si="8"/>
        <v>SMDNG4</v>
      </c>
      <c r="L306" s="108">
        <f>VLOOKUP(K306,[133]Sheet1!$E$8:$V$334,12,FALSE)</f>
        <v>509.79531866666667</v>
      </c>
      <c r="M306" s="108">
        <f>VLOOKUP(K306,[133]Sheet1!$E$8:$V$334,13,FALSE)</f>
        <v>0.58867819707467284</v>
      </c>
      <c r="N306" s="108">
        <f>VLOOKUP(K306,[133]Sheet1!$E$8:$V$334,18,FALSE)</f>
        <v>62</v>
      </c>
    </row>
    <row r="307" spans="1:14">
      <c r="A307" s="146">
        <f t="shared" si="9"/>
        <v>301</v>
      </c>
      <c r="B307" s="146" t="s">
        <v>61</v>
      </c>
      <c r="C307" s="146" t="s">
        <v>115</v>
      </c>
      <c r="D307" s="146">
        <v>2</v>
      </c>
      <c r="E307" s="146">
        <v>60</v>
      </c>
      <c r="F307" s="146" t="s">
        <v>22</v>
      </c>
      <c r="G307" s="147">
        <v>1732</v>
      </c>
      <c r="H307" s="219">
        <v>20.999762745333332</v>
      </c>
      <c r="I307" s="219">
        <v>20.509650622666669</v>
      </c>
      <c r="J307" s="219">
        <v>20.79375289015104</v>
      </c>
      <c r="K307" s="108" t="str">
        <f t="shared" si="8"/>
        <v>BNJAR2</v>
      </c>
      <c r="L307" s="108">
        <f>VLOOKUP(K307,[133]Sheet1!$E$8:$V$334,12,FALSE)</f>
        <v>708.74245199999996</v>
      </c>
      <c r="M307" s="108">
        <f>VLOOKUP(K307,[133]Sheet1!$E$8:$V$334,13,FALSE)</f>
        <v>0.40920464896073899</v>
      </c>
      <c r="N307" s="108">
        <f>VLOOKUP(K307,[133]Sheet1!$E$8:$V$334,18,FALSE)</f>
        <v>0</v>
      </c>
    </row>
    <row r="308" spans="1:14">
      <c r="A308" s="146">
        <f t="shared" si="9"/>
        <v>302</v>
      </c>
      <c r="B308" s="146" t="s">
        <v>61</v>
      </c>
      <c r="C308" s="146" t="s">
        <v>115</v>
      </c>
      <c r="D308" s="146">
        <v>3</v>
      </c>
      <c r="E308" s="146">
        <v>30</v>
      </c>
      <c r="F308" s="146" t="s">
        <v>22</v>
      </c>
      <c r="G308" s="147">
        <v>866</v>
      </c>
      <c r="H308" s="219">
        <v>20.94719134933333</v>
      </c>
      <c r="I308" s="219">
        <v>20.273968145333335</v>
      </c>
      <c r="J308" s="219">
        <v>20.635619234439151</v>
      </c>
      <c r="K308" s="108" t="str">
        <f t="shared" si="8"/>
        <v>BNJAR3</v>
      </c>
      <c r="L308" s="108">
        <f>VLOOKUP(K308,[133]Sheet1!$E$8:$V$334,12,FALSE)</f>
        <v>536.73891233333336</v>
      </c>
      <c r="M308" s="108">
        <f>VLOOKUP(K308,[133]Sheet1!$E$8:$V$334,13,FALSE)</f>
        <v>0.6197908918398769</v>
      </c>
      <c r="N308" s="108">
        <f>VLOOKUP(K308,[133]Sheet1!$E$8:$V$334,18,FALSE)</f>
        <v>0</v>
      </c>
    </row>
    <row r="309" spans="1:14">
      <c r="A309" s="146">
        <f t="shared" si="9"/>
        <v>303</v>
      </c>
      <c r="B309" s="146" t="s">
        <v>61</v>
      </c>
      <c r="C309" s="149" t="s">
        <v>115</v>
      </c>
      <c r="D309" s="149">
        <v>4</v>
      </c>
      <c r="E309" s="149">
        <v>60</v>
      </c>
      <c r="F309" s="149" t="s">
        <v>22</v>
      </c>
      <c r="G309" s="149">
        <v>1732</v>
      </c>
      <c r="H309" s="172">
        <v>20</v>
      </c>
      <c r="I309" s="172">
        <v>20</v>
      </c>
      <c r="J309" s="172">
        <v>20</v>
      </c>
      <c r="K309" s="108" t="str">
        <f t="shared" si="8"/>
        <v>BNJAR4</v>
      </c>
      <c r="L309" s="108">
        <f>VLOOKUP(K309,[133]Sheet1!$E$8:$V$334,12,FALSE)</f>
        <v>473.61919166666667</v>
      </c>
      <c r="M309" s="108">
        <f>VLOOKUP(K309,[133]Sheet1!$E$8:$V$334,13,FALSE)</f>
        <v>0.27345218918398767</v>
      </c>
      <c r="N309" s="108">
        <f>VLOOKUP(K309,[133]Sheet1!$E$8:$V$334,18,FALSE)</f>
        <v>0</v>
      </c>
    </row>
    <row r="310" spans="1:14">
      <c r="A310" s="146">
        <f t="shared" si="9"/>
        <v>304</v>
      </c>
      <c r="B310" s="146" t="s">
        <v>61</v>
      </c>
      <c r="C310" s="146" t="s">
        <v>116</v>
      </c>
      <c r="D310" s="146">
        <v>1</v>
      </c>
      <c r="E310" s="146">
        <v>60</v>
      </c>
      <c r="F310" s="146" t="s">
        <v>22</v>
      </c>
      <c r="G310" s="147">
        <v>1732</v>
      </c>
      <c r="H310" s="219">
        <v>20.766527583999999</v>
      </c>
      <c r="I310" s="219">
        <v>20.073299202666664</v>
      </c>
      <c r="J310" s="219">
        <v>20.447336681731766</v>
      </c>
      <c r="K310" s="108" t="str">
        <f t="shared" si="8"/>
        <v>CAMIS1</v>
      </c>
      <c r="L310" s="108">
        <f>VLOOKUP(K310,[133]Sheet1!$E$8:$V$334,12,FALSE)</f>
        <v>910.61303700000008</v>
      </c>
      <c r="M310" s="108">
        <f>VLOOKUP(K310,[133]Sheet1!$E$8:$V$334,13,FALSE)</f>
        <v>0.52575810450346427</v>
      </c>
      <c r="N310" s="108">
        <f>VLOOKUP(K310,[133]Sheet1!$E$8:$V$334,18,FALSE)</f>
        <v>0</v>
      </c>
    </row>
    <row r="311" spans="1:14">
      <c r="A311" s="146">
        <f t="shared" si="9"/>
        <v>305</v>
      </c>
      <c r="B311" s="146" t="s">
        <v>61</v>
      </c>
      <c r="C311" s="146" t="s">
        <v>116</v>
      </c>
      <c r="D311" s="146">
        <v>2</v>
      </c>
      <c r="E311" s="146">
        <v>30</v>
      </c>
      <c r="F311" s="146" t="s">
        <v>22</v>
      </c>
      <c r="G311" s="147">
        <v>866</v>
      </c>
      <c r="H311" s="219">
        <v>20.977053915999999</v>
      </c>
      <c r="I311" s="219">
        <v>19.521399134666662</v>
      </c>
      <c r="J311" s="219">
        <v>20.387964555983302</v>
      </c>
      <c r="K311" s="108" t="str">
        <f t="shared" si="8"/>
        <v>CAMIS2</v>
      </c>
      <c r="L311" s="108">
        <f>VLOOKUP(K311,[133]Sheet1!$E$8:$V$334,12,FALSE)</f>
        <v>363.22441633333329</v>
      </c>
      <c r="M311" s="108">
        <f>VLOOKUP(K311,[133]Sheet1!$E$8:$V$334,13,FALSE)</f>
        <v>0.41942773248652804</v>
      </c>
      <c r="N311" s="108">
        <f>VLOOKUP(K311,[133]Sheet1!$E$8:$V$334,18,FALSE)</f>
        <v>1</v>
      </c>
    </row>
    <row r="312" spans="1:14">
      <c r="A312" s="146">
        <f t="shared" si="9"/>
        <v>306</v>
      </c>
      <c r="B312" s="146" t="s">
        <v>61</v>
      </c>
      <c r="C312" s="149" t="s">
        <v>116</v>
      </c>
      <c r="D312" s="149">
        <v>3</v>
      </c>
      <c r="E312" s="151">
        <v>60</v>
      </c>
      <c r="F312" s="151" t="s">
        <v>22</v>
      </c>
      <c r="G312" s="151">
        <v>1732</v>
      </c>
      <c r="H312" s="150">
        <v>20.753031839999998</v>
      </c>
      <c r="I312" s="150">
        <v>20.250100608</v>
      </c>
      <c r="J312" s="150">
        <v>20.5145304923456</v>
      </c>
      <c r="K312" s="108" t="str">
        <f t="shared" si="8"/>
        <v>CAMIS3</v>
      </c>
      <c r="L312" s="108">
        <f>VLOOKUP(K312,[133]Sheet1!$E$8:$V$334,12,FALSE)</f>
        <v>364.84593699999999</v>
      </c>
      <c r="M312" s="108">
        <f>VLOOKUP(K312,[133]Sheet1!$E$8:$V$334,13,FALSE)</f>
        <v>0.21065007909930716</v>
      </c>
      <c r="N312" s="108">
        <f>VLOOKUP(K312,[133]Sheet1!$E$8:$V$334,18,FALSE)</f>
        <v>0</v>
      </c>
    </row>
    <row r="313" spans="1:14">
      <c r="A313" s="146">
        <f t="shared" si="9"/>
        <v>307</v>
      </c>
      <c r="B313" s="223" t="s">
        <v>61</v>
      </c>
      <c r="C313" s="564" t="s">
        <v>117</v>
      </c>
      <c r="D313" s="564">
        <v>1</v>
      </c>
      <c r="E313" s="564">
        <v>30</v>
      </c>
      <c r="F313" s="564" t="s">
        <v>22</v>
      </c>
      <c r="G313" s="565">
        <v>866</v>
      </c>
      <c r="H313" s="226">
        <v>20.592216217333334</v>
      </c>
      <c r="I313" s="226">
        <v>20.011193146666667</v>
      </c>
      <c r="J313" s="226">
        <v>20.338021669836436</v>
      </c>
      <c r="K313" s="108" t="str">
        <f t="shared" si="8"/>
        <v>KRNGL1</v>
      </c>
      <c r="L313" s="108">
        <f>VLOOKUP(K313,[133]Sheet1!$E$8:$V$334,12,FALSE)</f>
        <v>534.06150300000002</v>
      </c>
      <c r="M313" s="108">
        <f>VLOOKUP(K313,[133]Sheet1!$E$8:$V$334,13,FALSE)</f>
        <v>0.61669919515011551</v>
      </c>
      <c r="N313" s="108">
        <f>VLOOKUP(K313,[133]Sheet1!$E$8:$V$334,18,FALSE)</f>
        <v>0</v>
      </c>
    </row>
    <row r="314" spans="1:14">
      <c r="A314" s="146">
        <f t="shared" si="9"/>
        <v>308</v>
      </c>
      <c r="B314" s="223" t="s">
        <v>61</v>
      </c>
      <c r="C314" s="223" t="s">
        <v>117</v>
      </c>
      <c r="D314" s="223">
        <v>2</v>
      </c>
      <c r="E314" s="223">
        <v>30</v>
      </c>
      <c r="F314" s="223" t="s">
        <v>22</v>
      </c>
      <c r="G314" s="224">
        <v>866</v>
      </c>
      <c r="H314" s="225">
        <v>20.844534554666666</v>
      </c>
      <c r="I314" s="225">
        <v>20.186090506666666</v>
      </c>
      <c r="J314" s="225">
        <v>20.540971022724914</v>
      </c>
      <c r="K314" s="108" t="str">
        <f t="shared" si="8"/>
        <v>KRNGL2</v>
      </c>
      <c r="L314" s="108">
        <f>VLOOKUP(K314,[133]Sheet1!$E$8:$V$334,12,FALSE)</f>
        <v>331.30751533333336</v>
      </c>
      <c r="M314" s="108">
        <f>VLOOKUP(K314,[133]Sheet1!$E$8:$V$334,13,FALSE)</f>
        <v>0.38257218860662051</v>
      </c>
      <c r="N314" s="108">
        <f>VLOOKUP(K314,[133]Sheet1!$E$8:$V$334,18,FALSE)</f>
        <v>0</v>
      </c>
    </row>
    <row r="315" spans="1:14">
      <c r="A315" s="146">
        <f t="shared" si="9"/>
        <v>309</v>
      </c>
      <c r="B315" s="223" t="s">
        <v>61</v>
      </c>
      <c r="C315" s="223" t="s">
        <v>62</v>
      </c>
      <c r="D315" s="223">
        <v>2</v>
      </c>
      <c r="E315" s="223">
        <v>30</v>
      </c>
      <c r="F315" s="223" t="s">
        <v>33</v>
      </c>
      <c r="G315" s="224">
        <v>866</v>
      </c>
      <c r="H315" s="226">
        <v>20.858568950666665</v>
      </c>
      <c r="I315" s="226">
        <v>19.946058977333337</v>
      </c>
      <c r="J315" s="226">
        <v>20.404955680669939</v>
      </c>
      <c r="K315" s="108" t="str">
        <f t="shared" si="8"/>
        <v>MLBNG2</v>
      </c>
      <c r="L315" s="108">
        <f>VLOOKUP(K315,[133]Sheet1!$E$8:$V$334,12,FALSE)</f>
        <v>787.71783466666659</v>
      </c>
      <c r="M315" s="108">
        <f>VLOOKUP(K315,[133]Sheet1!$E$8:$V$334,13,FALSE)</f>
        <v>0.9096048899153194</v>
      </c>
      <c r="N315" s="108">
        <f>VLOOKUP(K315,[133]Sheet1!$E$8:$V$334,18,FALSE)</f>
        <v>2</v>
      </c>
    </row>
    <row r="316" spans="1:14">
      <c r="A316" s="146">
        <f t="shared" si="9"/>
        <v>310</v>
      </c>
      <c r="B316" s="223" t="s">
        <v>61</v>
      </c>
      <c r="C316" s="223" t="s">
        <v>62</v>
      </c>
      <c r="D316" s="223">
        <v>3</v>
      </c>
      <c r="E316" s="223">
        <v>20</v>
      </c>
      <c r="F316" s="223" t="s">
        <v>33</v>
      </c>
      <c r="G316" s="224">
        <v>577</v>
      </c>
      <c r="H316" s="226">
        <v>20.955676994666664</v>
      </c>
      <c r="I316" s="226">
        <v>20.278064902666667</v>
      </c>
      <c r="J316" s="226">
        <v>20.619887770298806</v>
      </c>
      <c r="K316" s="108" t="str">
        <f t="shared" si="8"/>
        <v>MLBNG3</v>
      </c>
      <c r="L316" s="108">
        <f>VLOOKUP(K316,[133]Sheet1!$E$8:$V$334,12,FALSE)</f>
        <v>549.96649166666657</v>
      </c>
      <c r="M316" s="108">
        <f>VLOOKUP(K316,[133]Sheet1!$E$8:$V$334,13,FALSE)</f>
        <v>0.95314816580011541</v>
      </c>
      <c r="N316" s="108">
        <f>VLOOKUP(K316,[133]Sheet1!$E$8:$V$334,18,FALSE)</f>
        <v>3</v>
      </c>
    </row>
    <row r="317" spans="1:14">
      <c r="A317" s="146">
        <f t="shared" si="9"/>
        <v>311</v>
      </c>
      <c r="B317" s="223" t="s">
        <v>61</v>
      </c>
      <c r="C317" s="223" t="s">
        <v>118</v>
      </c>
      <c r="D317" s="223">
        <v>1</v>
      </c>
      <c r="E317" s="223">
        <v>20</v>
      </c>
      <c r="F317" s="223" t="s">
        <v>33</v>
      </c>
      <c r="G317" s="224">
        <v>577</v>
      </c>
      <c r="H317" s="226">
        <v>20.996773313333332</v>
      </c>
      <c r="I317" s="226">
        <v>20.302340614666665</v>
      </c>
      <c r="J317" s="226">
        <v>20.671740558285833</v>
      </c>
      <c r="K317" s="108" t="str">
        <f t="shared" si="8"/>
        <v>PGDRN1</v>
      </c>
      <c r="L317" s="108">
        <f>VLOOKUP(K317,[133]Sheet1!$E$8:$V$334,12,FALSE)</f>
        <v>310.95591233333334</v>
      </c>
      <c r="M317" s="108">
        <f>VLOOKUP(K317,[133]Sheet1!$E$8:$V$334,13,FALSE)</f>
        <v>0.53891839225881</v>
      </c>
      <c r="N317" s="108">
        <f>VLOOKUP(K317,[133]Sheet1!$E$8:$V$334,18,FALSE)</f>
        <v>0</v>
      </c>
    </row>
    <row r="318" spans="1:14">
      <c r="A318" s="146">
        <f t="shared" si="9"/>
        <v>312</v>
      </c>
      <c r="B318" s="223" t="s">
        <v>61</v>
      </c>
      <c r="C318" s="223" t="s">
        <v>118</v>
      </c>
      <c r="D318" s="223">
        <v>2</v>
      </c>
      <c r="E318" s="223">
        <v>10</v>
      </c>
      <c r="F318" s="223" t="s">
        <v>33</v>
      </c>
      <c r="G318" s="224">
        <v>288</v>
      </c>
      <c r="H318" s="226">
        <v>20.974787882666664</v>
      </c>
      <c r="I318" s="226">
        <v>19.593749393333329</v>
      </c>
      <c r="J318" s="226">
        <v>20.622466355628053</v>
      </c>
      <c r="K318" s="108" t="str">
        <f t="shared" si="8"/>
        <v>PGDRN2</v>
      </c>
      <c r="L318" s="108">
        <f>VLOOKUP(K318,[133]Sheet1!$E$8:$V$334,12,FALSE)</f>
        <v>101.24533566666668</v>
      </c>
      <c r="M318" s="108">
        <f>VLOOKUP(K318,[133]Sheet1!$E$8:$V$334,13,FALSE)</f>
        <v>0.35154630439814816</v>
      </c>
      <c r="N318" s="108">
        <f>VLOOKUP(K318,[133]Sheet1!$E$8:$V$334,18,FALSE)</f>
        <v>0</v>
      </c>
    </row>
    <row r="319" spans="1:14">
      <c r="A319" s="146">
        <f t="shared" si="9"/>
        <v>313</v>
      </c>
      <c r="B319" s="563" t="s">
        <v>61</v>
      </c>
      <c r="C319" s="563" t="s">
        <v>118</v>
      </c>
      <c r="D319" s="563">
        <v>3</v>
      </c>
      <c r="E319" s="563">
        <v>30</v>
      </c>
      <c r="F319" s="563" t="s">
        <v>33</v>
      </c>
      <c r="G319" s="563">
        <v>866</v>
      </c>
      <c r="H319" s="566">
        <v>20.894203118666667</v>
      </c>
      <c r="I319" s="566">
        <v>20.217224361333333</v>
      </c>
      <c r="J319" s="566">
        <v>20.603961843585537</v>
      </c>
      <c r="K319" s="108" t="str">
        <f t="shared" si="8"/>
        <v>PGDRN3</v>
      </c>
      <c r="L319" s="108">
        <f>VLOOKUP(K319,[133]Sheet1!$E$8:$V$334,12,FALSE)</f>
        <v>519.17010500000004</v>
      </c>
      <c r="M319" s="108">
        <f>VLOOKUP(K319,[133]Sheet1!$E$8:$V$334,13,FALSE)</f>
        <v>0.59950358545034643</v>
      </c>
      <c r="N319" s="108">
        <f>VLOOKUP(K319,[133]Sheet1!$E$8:$V$334,18,FALSE)</f>
        <v>0</v>
      </c>
    </row>
    <row r="320" spans="1:14">
      <c r="A320" s="146">
        <f t="shared" si="9"/>
        <v>314</v>
      </c>
      <c r="B320" s="567" t="s">
        <v>61</v>
      </c>
      <c r="C320" s="567" t="s">
        <v>63</v>
      </c>
      <c r="D320" s="567">
        <v>1</v>
      </c>
      <c r="E320" s="567">
        <v>30</v>
      </c>
      <c r="F320" s="567" t="s">
        <v>22</v>
      </c>
      <c r="G320" s="568">
        <v>866</v>
      </c>
      <c r="H320" s="569">
        <v>20.758570776000003</v>
      </c>
      <c r="I320" s="569">
        <v>19.912519952000004</v>
      </c>
      <c r="J320" s="569">
        <v>20.4427640073079</v>
      </c>
    </row>
    <row r="321" spans="1:10">
      <c r="A321" s="146">
        <f t="shared" si="9"/>
        <v>315</v>
      </c>
      <c r="B321" s="567" t="s">
        <v>61</v>
      </c>
      <c r="C321" s="567" t="s">
        <v>63</v>
      </c>
      <c r="D321" s="567">
        <v>2</v>
      </c>
      <c r="E321" s="567">
        <v>60</v>
      </c>
      <c r="F321" s="567" t="s">
        <v>22</v>
      </c>
      <c r="G321" s="568">
        <v>1732</v>
      </c>
      <c r="H321" s="569">
        <v>20.990201528</v>
      </c>
      <c r="I321" s="569">
        <v>18.856600378666666</v>
      </c>
      <c r="J321" s="569">
        <v>20.240250090861839</v>
      </c>
    </row>
    <row r="322" spans="1:10">
      <c r="A322" s="146">
        <f t="shared" si="9"/>
        <v>316</v>
      </c>
      <c r="B322" s="567" t="s">
        <v>61</v>
      </c>
      <c r="C322" s="567" t="s">
        <v>64</v>
      </c>
      <c r="D322" s="567">
        <v>2</v>
      </c>
      <c r="E322" s="567">
        <v>30</v>
      </c>
      <c r="F322" s="567" t="s">
        <v>22</v>
      </c>
      <c r="G322" s="568">
        <v>866</v>
      </c>
      <c r="H322" s="569">
        <v>20.975917146666667</v>
      </c>
      <c r="I322" s="569">
        <v>20.335889454666667</v>
      </c>
      <c r="J322" s="569">
        <v>20.678410380084312</v>
      </c>
    </row>
    <row r="323" spans="1:10">
      <c r="A323" s="146">
        <f t="shared" si="9"/>
        <v>317</v>
      </c>
      <c r="B323" s="567" t="s">
        <v>61</v>
      </c>
      <c r="C323" s="567" t="s">
        <v>64</v>
      </c>
      <c r="D323" s="567">
        <v>3</v>
      </c>
      <c r="E323" s="567">
        <v>60</v>
      </c>
      <c r="F323" s="567" t="s">
        <v>22</v>
      </c>
      <c r="G323" s="568">
        <v>1732</v>
      </c>
      <c r="H323" s="569">
        <v>20.855402854666668</v>
      </c>
      <c r="I323" s="569">
        <v>20.205254509333336</v>
      </c>
      <c r="J323" s="569">
        <v>20.558500107938848</v>
      </c>
    </row>
    <row r="324" spans="1:10">
      <c r="A324" s="146">
        <f t="shared" si="9"/>
        <v>318</v>
      </c>
      <c r="B324" s="567" t="s">
        <v>61</v>
      </c>
      <c r="C324" s="567" t="s">
        <v>64</v>
      </c>
      <c r="D324" s="567">
        <v>4</v>
      </c>
      <c r="E324" s="567">
        <v>60</v>
      </c>
      <c r="F324" s="567" t="s">
        <v>22</v>
      </c>
      <c r="G324" s="568">
        <v>1732</v>
      </c>
      <c r="H324" s="569">
        <v>20.691410166666671</v>
      </c>
      <c r="I324" s="569">
        <v>20.018478516000002</v>
      </c>
      <c r="J324" s="569">
        <v>20.377146204196421</v>
      </c>
    </row>
    <row r="325" spans="1:10">
      <c r="A325" s="146">
        <f t="shared" si="9"/>
        <v>319</v>
      </c>
      <c r="B325" s="567" t="s">
        <v>61</v>
      </c>
      <c r="C325" s="567" t="s">
        <v>64</v>
      </c>
      <c r="D325" s="567">
        <v>5</v>
      </c>
      <c r="E325" s="567">
        <v>60</v>
      </c>
      <c r="F325" s="567" t="s">
        <v>22</v>
      </c>
      <c r="G325" s="568">
        <v>1732</v>
      </c>
      <c r="H325" s="569">
        <v>20.751638157333335</v>
      </c>
      <c r="I325" s="569">
        <v>20.026975130666671</v>
      </c>
      <c r="J325" s="569">
        <v>20.421764733228613</v>
      </c>
    </row>
  </sheetData>
  <autoFilter ref="A7:J325" xr:uid="{00000000-0009-0000-0000-00001E000000}">
    <sortState xmlns:xlrd2="http://schemas.microsoft.com/office/spreadsheetml/2017/richdata2" ref="A8:J325">
      <sortCondition ref="B8:B325"/>
      <sortCondition ref="C8:C325"/>
    </sortState>
  </autoFilter>
  <mergeCells count="12">
    <mergeCell ref="L4:N5"/>
    <mergeCell ref="H4:J5"/>
    <mergeCell ref="A1:J1"/>
    <mergeCell ref="A2:J2"/>
    <mergeCell ref="A3:J3"/>
    <mergeCell ref="A4:A6"/>
    <mergeCell ref="B4:B6"/>
    <mergeCell ref="C4:C6"/>
    <mergeCell ref="D4:D6"/>
    <mergeCell ref="E4:E6"/>
    <mergeCell ref="F4:F5"/>
    <mergeCell ref="G4:G6"/>
  </mergeCells>
  <pageMargins left="0.70833333333333304" right="0.70833333333333304" top="0.74791666666666701" bottom="0.74791666666666701" header="0.31458333333333299" footer="0.31458333333333299"/>
  <pageSetup paperSize="9" scale="60" fitToHeight="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6" tint="-0.499984740745262"/>
    <pageSetUpPr fitToPage="1"/>
  </sheetPr>
  <dimension ref="A1:J343"/>
  <sheetViews>
    <sheetView view="pageBreakPreview" zoomScaleNormal="100" zoomScaleSheetLayoutView="100" workbookViewId="0">
      <selection activeCell="J8" sqref="J8"/>
    </sheetView>
  </sheetViews>
  <sheetFormatPr baseColWidth="10" defaultColWidth="9.1640625" defaultRowHeight="13"/>
  <cols>
    <col min="1" max="1" width="9.1640625" style="108"/>
    <col min="2" max="2" width="6.5" style="108" bestFit="1" customWidth="1"/>
    <col min="3" max="3" width="15" style="108" customWidth="1"/>
    <col min="4" max="4" width="30" style="108" customWidth="1"/>
    <col min="5" max="5" width="5.33203125" style="108" customWidth="1"/>
    <col min="6" max="6" width="7.5" style="108" hidden="1" customWidth="1"/>
    <col min="7" max="7" width="9.1640625" style="108" customWidth="1"/>
    <col min="8" max="8" width="15.5" style="108" bestFit="1" customWidth="1"/>
    <col min="9" max="9" width="16.1640625" style="108" bestFit="1" customWidth="1"/>
    <col min="10" max="10" width="18.83203125" style="108" customWidth="1"/>
    <col min="11" max="16384" width="9.1640625" style="108"/>
  </cols>
  <sheetData>
    <row r="1" spans="1:10" ht="18">
      <c r="B1" s="1082" t="s">
        <v>5073</v>
      </c>
      <c r="C1" s="1082"/>
      <c r="D1" s="1082"/>
      <c r="E1" s="1082"/>
      <c r="F1" s="1082"/>
      <c r="G1" s="1082"/>
      <c r="H1" s="1082"/>
      <c r="I1" s="1082"/>
      <c r="J1" s="1082"/>
    </row>
    <row r="2" spans="1:10" ht="24" customHeight="1">
      <c r="B2" s="1081" t="s">
        <v>5074</v>
      </c>
      <c r="C2" s="1081"/>
      <c r="D2" s="1081"/>
      <c r="E2" s="1081"/>
      <c r="F2" s="1081"/>
      <c r="G2" s="1081"/>
      <c r="H2" s="1081"/>
      <c r="I2" s="1081"/>
      <c r="J2" s="1081"/>
    </row>
    <row r="3" spans="1:10" ht="24" customHeight="1">
      <c r="B3" s="1080" t="s">
        <v>5075</v>
      </c>
      <c r="C3" s="1080"/>
      <c r="D3" s="1080"/>
      <c r="E3" s="1080"/>
      <c r="F3" s="1080"/>
      <c r="G3" s="1080"/>
      <c r="H3" s="1080"/>
      <c r="I3" s="1080"/>
      <c r="J3" s="1080"/>
    </row>
    <row r="4" spans="1:10" ht="16" thickBot="1">
      <c r="B4" s="64"/>
      <c r="C4" s="64"/>
      <c r="D4" s="152"/>
      <c r="E4" s="153"/>
      <c r="F4" s="153"/>
      <c r="G4" s="154"/>
      <c r="H4" s="154"/>
    </row>
    <row r="5" spans="1:10" ht="15.75" customHeight="1" thickTop="1">
      <c r="B5" s="1083" t="s">
        <v>4</v>
      </c>
      <c r="C5" s="1086" t="s">
        <v>5</v>
      </c>
      <c r="D5" s="1086" t="s">
        <v>5076</v>
      </c>
      <c r="E5" s="1086" t="s">
        <v>7</v>
      </c>
      <c r="F5" s="166"/>
      <c r="G5" s="1086" t="s">
        <v>8</v>
      </c>
      <c r="H5" s="1074" t="s">
        <v>9</v>
      </c>
      <c r="I5" s="1076" t="s">
        <v>5077</v>
      </c>
      <c r="J5" s="1077"/>
    </row>
    <row r="6" spans="1:10" ht="15.75" customHeight="1">
      <c r="B6" s="1084"/>
      <c r="C6" s="1087"/>
      <c r="D6" s="1087"/>
      <c r="E6" s="1087"/>
      <c r="F6" s="167"/>
      <c r="G6" s="1087"/>
      <c r="H6" s="1075"/>
      <c r="I6" s="1078"/>
      <c r="J6" s="1079"/>
    </row>
    <row r="7" spans="1:10" ht="16.75" customHeight="1">
      <c r="B7" s="1085"/>
      <c r="C7" s="1088"/>
      <c r="D7" s="1088"/>
      <c r="E7" s="1088"/>
      <c r="F7" s="168"/>
      <c r="G7" s="1088"/>
      <c r="H7" s="155" t="s">
        <v>14</v>
      </c>
      <c r="I7" s="874" t="s">
        <v>5078</v>
      </c>
      <c r="J7" s="874" t="s">
        <v>6261</v>
      </c>
    </row>
    <row r="8" spans="1:10">
      <c r="A8" s="130" t="str">
        <f>D8&amp;E8</f>
        <v>BDUTR1</v>
      </c>
      <c r="B8" s="99">
        <v>1</v>
      </c>
      <c r="C8" s="99" t="s">
        <v>20</v>
      </c>
      <c r="D8" s="99" t="s">
        <v>144</v>
      </c>
      <c r="E8" s="99">
        <v>1</v>
      </c>
      <c r="F8" s="99" t="s">
        <v>5997</v>
      </c>
      <c r="G8" s="99">
        <v>60</v>
      </c>
      <c r="H8" s="99" t="s">
        <v>22</v>
      </c>
      <c r="I8" s="100">
        <v>0</v>
      </c>
      <c r="J8" s="101">
        <v>0</v>
      </c>
    </row>
    <row r="9" spans="1:10">
      <c r="A9" s="130" t="str">
        <f t="shared" ref="A9:A72" si="0">D9&amp;E9</f>
        <v>BDUTR3</v>
      </c>
      <c r="B9" s="99">
        <v>2</v>
      </c>
      <c r="C9" s="99" t="s">
        <v>20</v>
      </c>
      <c r="D9" s="99" t="s">
        <v>144</v>
      </c>
      <c r="E9" s="99">
        <v>3</v>
      </c>
      <c r="F9" s="99" t="s">
        <v>5998</v>
      </c>
      <c r="G9" s="99">
        <v>60</v>
      </c>
      <c r="H9" s="99" t="s">
        <v>22</v>
      </c>
      <c r="I9" s="100">
        <v>0</v>
      </c>
      <c r="J9" s="101">
        <v>0</v>
      </c>
    </row>
    <row r="10" spans="1:10">
      <c r="A10" s="130" t="str">
        <f t="shared" si="0"/>
        <v>BDUTR4</v>
      </c>
      <c r="B10" s="99">
        <v>3</v>
      </c>
      <c r="C10" s="99" t="s">
        <v>20</v>
      </c>
      <c r="D10" s="99" t="s">
        <v>144</v>
      </c>
      <c r="E10" s="99">
        <v>4</v>
      </c>
      <c r="F10" s="99" t="s">
        <v>5999</v>
      </c>
      <c r="G10" s="99">
        <v>60</v>
      </c>
      <c r="H10" s="99" t="s">
        <v>22</v>
      </c>
      <c r="I10" s="100">
        <v>0</v>
      </c>
      <c r="J10" s="101">
        <v>0</v>
      </c>
    </row>
    <row r="11" spans="1:10">
      <c r="A11" s="130" t="str">
        <f t="shared" si="0"/>
        <v>BDUTR5</v>
      </c>
      <c r="B11" s="99">
        <v>4</v>
      </c>
      <c r="C11" s="99" t="s">
        <v>20</v>
      </c>
      <c r="D11" s="99" t="s">
        <v>144</v>
      </c>
      <c r="E11" s="99">
        <v>5</v>
      </c>
      <c r="F11" s="99" t="s">
        <v>6000</v>
      </c>
      <c r="G11" s="99">
        <v>60</v>
      </c>
      <c r="H11" s="99" t="s">
        <v>22</v>
      </c>
      <c r="I11" s="100">
        <v>0</v>
      </c>
      <c r="J11" s="101">
        <v>0</v>
      </c>
    </row>
    <row r="12" spans="1:10">
      <c r="A12" s="130" t="str">
        <f t="shared" si="0"/>
        <v>BRAGA1</v>
      </c>
      <c r="B12" s="99">
        <v>5</v>
      </c>
      <c r="C12" s="99" t="s">
        <v>20</v>
      </c>
      <c r="D12" s="99" t="s">
        <v>68</v>
      </c>
      <c r="E12" s="99">
        <v>1</v>
      </c>
      <c r="F12" s="99" t="s">
        <v>6001</v>
      </c>
      <c r="G12" s="99">
        <v>60</v>
      </c>
      <c r="H12" s="99" t="s">
        <v>22</v>
      </c>
      <c r="I12" s="100">
        <v>0</v>
      </c>
      <c r="J12" s="101">
        <v>0</v>
      </c>
    </row>
    <row r="13" spans="1:10">
      <c r="A13" s="130" t="str">
        <f t="shared" si="0"/>
        <v>BRAGA2</v>
      </c>
      <c r="B13" s="99">
        <v>6</v>
      </c>
      <c r="C13" s="99" t="s">
        <v>20</v>
      </c>
      <c r="D13" s="99" t="s">
        <v>68</v>
      </c>
      <c r="E13" s="99">
        <v>2</v>
      </c>
      <c r="F13" s="99" t="s">
        <v>6002</v>
      </c>
      <c r="G13" s="99">
        <v>60</v>
      </c>
      <c r="H13" s="99" t="s">
        <v>22</v>
      </c>
      <c r="I13" s="100">
        <v>0</v>
      </c>
      <c r="J13" s="101">
        <v>0</v>
      </c>
    </row>
    <row r="14" spans="1:10">
      <c r="A14" s="130" t="str">
        <f t="shared" si="0"/>
        <v>CGRLG6</v>
      </c>
      <c r="B14" s="99">
        <v>7</v>
      </c>
      <c r="C14" s="99" t="s">
        <v>20</v>
      </c>
      <c r="D14" s="99" t="s">
        <v>21</v>
      </c>
      <c r="E14" s="99">
        <v>6</v>
      </c>
      <c r="F14" s="99" t="s">
        <v>6003</v>
      </c>
      <c r="G14" s="99">
        <v>60</v>
      </c>
      <c r="H14" s="99" t="s">
        <v>22</v>
      </c>
      <c r="I14" s="100">
        <v>0</v>
      </c>
      <c r="J14" s="101">
        <v>0</v>
      </c>
    </row>
    <row r="15" spans="1:10">
      <c r="A15" s="130" t="str">
        <f t="shared" si="0"/>
        <v>CGRLG7</v>
      </c>
      <c r="B15" s="99">
        <v>8</v>
      </c>
      <c r="C15" s="99" t="s">
        <v>20</v>
      </c>
      <c r="D15" s="99" t="s">
        <v>21</v>
      </c>
      <c r="E15" s="99">
        <v>7</v>
      </c>
      <c r="F15" s="99" t="s">
        <v>6004</v>
      </c>
      <c r="G15" s="99">
        <v>60</v>
      </c>
      <c r="H15" s="99" t="s">
        <v>22</v>
      </c>
      <c r="I15" s="100">
        <v>0</v>
      </c>
      <c r="J15" s="101">
        <v>0</v>
      </c>
    </row>
    <row r="16" spans="1:10">
      <c r="A16" s="130" t="str">
        <f t="shared" si="0"/>
        <v>CGRLG9</v>
      </c>
      <c r="B16" s="99">
        <v>9</v>
      </c>
      <c r="C16" s="99" t="s">
        <v>20</v>
      </c>
      <c r="D16" s="99" t="s">
        <v>21</v>
      </c>
      <c r="E16" s="99">
        <v>9</v>
      </c>
      <c r="F16" s="99" t="s">
        <v>6005</v>
      </c>
      <c r="G16" s="99">
        <v>60</v>
      </c>
      <c r="H16" s="99" t="s">
        <v>22</v>
      </c>
      <c r="I16" s="100">
        <v>0</v>
      </c>
      <c r="J16" s="101">
        <v>0</v>
      </c>
    </row>
    <row r="17" spans="1:10">
      <c r="A17" s="130" t="str">
        <f t="shared" si="0"/>
        <v>CGRLG10</v>
      </c>
      <c r="B17" s="99">
        <v>10</v>
      </c>
      <c r="C17" s="99" t="s">
        <v>20</v>
      </c>
      <c r="D17" s="99" t="s">
        <v>21</v>
      </c>
      <c r="E17" s="99">
        <v>10</v>
      </c>
      <c r="F17" s="99" t="s">
        <v>6006</v>
      </c>
      <c r="G17" s="99">
        <v>60</v>
      </c>
      <c r="H17" s="99" t="s">
        <v>22</v>
      </c>
      <c r="I17" s="100">
        <v>0</v>
      </c>
      <c r="J17" s="101">
        <v>0.18888888888888869</v>
      </c>
    </row>
    <row r="18" spans="1:10">
      <c r="A18" s="130" t="str">
        <f t="shared" si="0"/>
        <v>DGPKR1</v>
      </c>
      <c r="B18" s="99">
        <v>11</v>
      </c>
      <c r="C18" s="99" t="s">
        <v>20</v>
      </c>
      <c r="D18" s="99" t="s">
        <v>69</v>
      </c>
      <c r="E18" s="99">
        <v>1</v>
      </c>
      <c r="F18" s="99" t="s">
        <v>6007</v>
      </c>
      <c r="G18" s="99">
        <v>60</v>
      </c>
      <c r="H18" s="99" t="s">
        <v>22</v>
      </c>
      <c r="I18" s="100">
        <v>0</v>
      </c>
      <c r="J18" s="101">
        <v>1.5666666666666667</v>
      </c>
    </row>
    <row r="19" spans="1:10">
      <c r="A19" s="130" t="str">
        <f t="shared" si="0"/>
        <v>DGPKR2</v>
      </c>
      <c r="B19" s="99">
        <v>12</v>
      </c>
      <c r="C19" s="99" t="s">
        <v>20</v>
      </c>
      <c r="D19" s="99" t="s">
        <v>69</v>
      </c>
      <c r="E19" s="99">
        <v>2</v>
      </c>
      <c r="F19" s="99" t="s">
        <v>6008</v>
      </c>
      <c r="G19" s="99">
        <v>60</v>
      </c>
      <c r="H19" s="99" t="s">
        <v>22</v>
      </c>
      <c r="I19" s="100">
        <v>0</v>
      </c>
      <c r="J19" s="101">
        <v>0</v>
      </c>
    </row>
    <row r="20" spans="1:10">
      <c r="A20" s="130" t="str">
        <f t="shared" si="0"/>
        <v>GDBGE1</v>
      </c>
      <c r="B20" s="99">
        <v>13</v>
      </c>
      <c r="C20" s="99" t="s">
        <v>20</v>
      </c>
      <c r="D20" s="99" t="s">
        <v>71</v>
      </c>
      <c r="E20" s="99">
        <v>1</v>
      </c>
      <c r="F20" s="99" t="s">
        <v>6009</v>
      </c>
      <c r="G20" s="99">
        <v>60</v>
      </c>
      <c r="H20" s="99" t="s">
        <v>22</v>
      </c>
      <c r="I20" s="100">
        <v>0</v>
      </c>
      <c r="J20" s="101">
        <v>0</v>
      </c>
    </row>
    <row r="21" spans="1:10">
      <c r="A21" s="130" t="str">
        <f t="shared" si="0"/>
        <v>GDBGE2</v>
      </c>
      <c r="B21" s="99">
        <v>14</v>
      </c>
      <c r="C21" s="99" t="s">
        <v>20</v>
      </c>
      <c r="D21" s="99" t="s">
        <v>71</v>
      </c>
      <c r="E21" s="99">
        <v>2</v>
      </c>
      <c r="F21" s="99" t="s">
        <v>6010</v>
      </c>
      <c r="G21" s="99">
        <v>60</v>
      </c>
      <c r="H21" s="99" t="s">
        <v>22</v>
      </c>
      <c r="I21" s="100">
        <v>0</v>
      </c>
      <c r="J21" s="101">
        <v>0</v>
      </c>
    </row>
    <row r="22" spans="1:10">
      <c r="A22" s="130" t="str">
        <f t="shared" si="0"/>
        <v>KRCDG1</v>
      </c>
      <c r="B22" s="99">
        <v>15</v>
      </c>
      <c r="C22" s="99" t="s">
        <v>20</v>
      </c>
      <c r="D22" s="99" t="s">
        <v>405</v>
      </c>
      <c r="E22" s="99">
        <v>1</v>
      </c>
      <c r="F22" s="99" t="s">
        <v>6011</v>
      </c>
      <c r="G22" s="99">
        <v>60</v>
      </c>
      <c r="H22" s="99" t="s">
        <v>22</v>
      </c>
      <c r="I22" s="100">
        <v>0</v>
      </c>
      <c r="J22" s="101">
        <v>0</v>
      </c>
    </row>
    <row r="23" spans="1:10">
      <c r="A23" s="130" t="str">
        <f t="shared" si="0"/>
        <v>KRCDG2</v>
      </c>
      <c r="B23" s="99">
        <v>16</v>
      </c>
      <c r="C23" s="99" t="s">
        <v>20</v>
      </c>
      <c r="D23" s="99" t="s">
        <v>405</v>
      </c>
      <c r="E23" s="99">
        <v>2</v>
      </c>
      <c r="F23" s="99" t="s">
        <v>6012</v>
      </c>
      <c r="G23" s="99">
        <v>60</v>
      </c>
      <c r="H23" s="99" t="s">
        <v>22</v>
      </c>
      <c r="I23" s="100">
        <v>0</v>
      </c>
      <c r="J23" s="101">
        <v>0</v>
      </c>
    </row>
    <row r="24" spans="1:10">
      <c r="A24" s="130" t="str">
        <f t="shared" si="0"/>
        <v>KRCDG3</v>
      </c>
      <c r="B24" s="99">
        <v>17</v>
      </c>
      <c r="C24" s="99" t="s">
        <v>20</v>
      </c>
      <c r="D24" s="99" t="s">
        <v>405</v>
      </c>
      <c r="E24" s="99">
        <v>3</v>
      </c>
      <c r="F24" s="99" t="s">
        <v>6013</v>
      </c>
      <c r="G24" s="99">
        <v>60</v>
      </c>
      <c r="H24" s="99" t="s">
        <v>22</v>
      </c>
      <c r="I24" s="100">
        <v>0</v>
      </c>
      <c r="J24" s="101">
        <v>0.71111111111111036</v>
      </c>
    </row>
    <row r="25" spans="1:10">
      <c r="A25" s="130" t="str">
        <f t="shared" si="0"/>
        <v>UBRNG3</v>
      </c>
      <c r="B25" s="99">
        <v>18</v>
      </c>
      <c r="C25" s="99" t="s">
        <v>20</v>
      </c>
      <c r="D25" s="99" t="s">
        <v>70</v>
      </c>
      <c r="E25" s="99">
        <v>3</v>
      </c>
      <c r="F25" s="99" t="s">
        <v>6014</v>
      </c>
      <c r="G25" s="99">
        <v>60</v>
      </c>
      <c r="H25" s="99" t="s">
        <v>22</v>
      </c>
      <c r="I25" s="100">
        <v>0</v>
      </c>
      <c r="J25" s="101">
        <v>0</v>
      </c>
    </row>
    <row r="26" spans="1:10">
      <c r="A26" s="130" t="str">
        <f t="shared" si="0"/>
        <v>UBRNG4</v>
      </c>
      <c r="B26" s="99">
        <v>19</v>
      </c>
      <c r="C26" s="99" t="s">
        <v>20</v>
      </c>
      <c r="D26" s="99" t="s">
        <v>70</v>
      </c>
      <c r="E26" s="99">
        <v>4</v>
      </c>
      <c r="F26" s="99" t="s">
        <v>6015</v>
      </c>
      <c r="G26" s="99">
        <v>60</v>
      </c>
      <c r="H26" s="99" t="s">
        <v>22</v>
      </c>
      <c r="I26" s="100">
        <v>0</v>
      </c>
      <c r="J26" s="101">
        <v>3.3333333333333298E-2</v>
      </c>
    </row>
    <row r="27" spans="1:10">
      <c r="A27" s="130" t="str">
        <f t="shared" si="0"/>
        <v>UBRNG5</v>
      </c>
      <c r="B27" s="99">
        <v>20</v>
      </c>
      <c r="C27" s="99" t="s">
        <v>20</v>
      </c>
      <c r="D27" s="99" t="s">
        <v>70</v>
      </c>
      <c r="E27" s="99">
        <v>5</v>
      </c>
      <c r="F27" s="99" t="s">
        <v>6016</v>
      </c>
      <c r="G27" s="99">
        <v>60</v>
      </c>
      <c r="H27" s="99" t="s">
        <v>22</v>
      </c>
      <c r="I27" s="100">
        <v>0</v>
      </c>
      <c r="J27" s="101">
        <v>0</v>
      </c>
    </row>
    <row r="28" spans="1:10">
      <c r="A28" s="130" t="str">
        <f t="shared" si="0"/>
        <v>UBRNG6</v>
      </c>
      <c r="B28" s="99">
        <v>21</v>
      </c>
      <c r="C28" s="99" t="s">
        <v>20</v>
      </c>
      <c r="D28" s="99" t="s">
        <v>70</v>
      </c>
      <c r="E28" s="99">
        <v>6</v>
      </c>
      <c r="F28" s="99" t="s">
        <v>6017</v>
      </c>
      <c r="G28" s="99">
        <v>60</v>
      </c>
      <c r="H28" s="99" t="s">
        <v>22</v>
      </c>
      <c r="I28" s="100">
        <v>0</v>
      </c>
      <c r="J28" s="101">
        <v>0</v>
      </c>
    </row>
    <row r="29" spans="1:10">
      <c r="A29" s="130" t="str">
        <f t="shared" si="0"/>
        <v>UBRNG7</v>
      </c>
      <c r="B29" s="99">
        <v>22</v>
      </c>
      <c r="C29" s="99" t="s">
        <v>20</v>
      </c>
      <c r="D29" s="99" t="s">
        <v>70</v>
      </c>
      <c r="E29" s="99">
        <v>7</v>
      </c>
      <c r="F29" s="99" t="s">
        <v>6018</v>
      </c>
      <c r="G29" s="99">
        <v>60</v>
      </c>
      <c r="H29" s="99" t="s">
        <v>22</v>
      </c>
      <c r="I29" s="100">
        <v>0</v>
      </c>
      <c r="J29" s="101">
        <v>2.2666666666666666</v>
      </c>
    </row>
    <row r="30" spans="1:10">
      <c r="A30" s="130" t="str">
        <f t="shared" si="0"/>
        <v>BKASI1</v>
      </c>
      <c r="B30" s="99">
        <v>23</v>
      </c>
      <c r="C30" s="99" t="s">
        <v>26</v>
      </c>
      <c r="D30" s="99" t="s">
        <v>72</v>
      </c>
      <c r="E30" s="99">
        <v>1</v>
      </c>
      <c r="F30" s="99" t="s">
        <v>6019</v>
      </c>
      <c r="G30" s="99">
        <v>60</v>
      </c>
      <c r="H30" s="99" t="s">
        <v>22</v>
      </c>
      <c r="I30" s="100">
        <v>0</v>
      </c>
      <c r="J30" s="101">
        <v>0</v>
      </c>
    </row>
    <row r="31" spans="1:10">
      <c r="A31" s="130" t="str">
        <f t="shared" si="0"/>
        <v>BKASI2</v>
      </c>
      <c r="B31" s="99">
        <v>24</v>
      </c>
      <c r="C31" s="99" t="s">
        <v>26</v>
      </c>
      <c r="D31" s="99" t="s">
        <v>72</v>
      </c>
      <c r="E31" s="99">
        <v>2</v>
      </c>
      <c r="F31" s="99" t="s">
        <v>6020</v>
      </c>
      <c r="G31" s="99">
        <v>60</v>
      </c>
      <c r="H31" s="99" t="s">
        <v>22</v>
      </c>
      <c r="I31" s="100">
        <v>0</v>
      </c>
      <c r="J31" s="101">
        <v>0</v>
      </c>
    </row>
    <row r="32" spans="1:10">
      <c r="A32" s="130" t="str">
        <f t="shared" si="0"/>
        <v>BKASI3</v>
      </c>
      <c r="B32" s="99">
        <v>25</v>
      </c>
      <c r="C32" s="99" t="s">
        <v>26</v>
      </c>
      <c r="D32" s="99" t="s">
        <v>72</v>
      </c>
      <c r="E32" s="99">
        <v>3</v>
      </c>
      <c r="F32" s="99" t="s">
        <v>6021</v>
      </c>
      <c r="G32" s="99">
        <v>60</v>
      </c>
      <c r="H32" s="99" t="s">
        <v>22</v>
      </c>
      <c r="I32" s="100">
        <v>0</v>
      </c>
      <c r="J32" s="101">
        <v>0</v>
      </c>
    </row>
    <row r="33" spans="1:10">
      <c r="A33" s="130" t="str">
        <f t="shared" si="0"/>
        <v>BKASI4</v>
      </c>
      <c r="B33" s="99">
        <v>26</v>
      </c>
      <c r="C33" s="99" t="s">
        <v>26</v>
      </c>
      <c r="D33" s="99" t="s">
        <v>72</v>
      </c>
      <c r="E33" s="99">
        <v>4</v>
      </c>
      <c r="F33" s="99" t="s">
        <v>6022</v>
      </c>
      <c r="G33" s="99">
        <v>60</v>
      </c>
      <c r="H33" s="99" t="s">
        <v>22</v>
      </c>
      <c r="I33" s="100">
        <v>0</v>
      </c>
      <c r="J33" s="101">
        <v>0</v>
      </c>
    </row>
    <row r="34" spans="1:10">
      <c r="A34" s="130" t="str">
        <f t="shared" si="0"/>
        <v>BKASI5</v>
      </c>
      <c r="B34" s="99">
        <v>27</v>
      </c>
      <c r="C34" s="99" t="s">
        <v>26</v>
      </c>
      <c r="D34" s="99" t="s">
        <v>72</v>
      </c>
      <c r="E34" s="99">
        <v>5</v>
      </c>
      <c r="F34" s="99" t="s">
        <v>6023</v>
      </c>
      <c r="G34" s="99">
        <v>60</v>
      </c>
      <c r="H34" s="99" t="s">
        <v>22</v>
      </c>
      <c r="I34" s="100">
        <v>0</v>
      </c>
      <c r="J34" s="101">
        <v>0</v>
      </c>
    </row>
    <row r="35" spans="1:10">
      <c r="A35" s="130" t="str">
        <f t="shared" si="0"/>
        <v>DLTMS1</v>
      </c>
      <c r="B35" s="99">
        <v>28</v>
      </c>
      <c r="C35" s="99" t="s">
        <v>26</v>
      </c>
      <c r="D35" s="99" t="s">
        <v>82</v>
      </c>
      <c r="E35" s="99">
        <v>1</v>
      </c>
      <c r="F35" s="99" t="s">
        <v>6024</v>
      </c>
      <c r="G35" s="99">
        <v>60</v>
      </c>
      <c r="H35" s="99" t="s">
        <v>22</v>
      </c>
      <c r="I35" s="100">
        <v>0</v>
      </c>
      <c r="J35" s="101">
        <v>0</v>
      </c>
    </row>
    <row r="36" spans="1:10">
      <c r="A36" s="130" t="str">
        <f t="shared" si="0"/>
        <v>DLTMS2</v>
      </c>
      <c r="B36" s="99">
        <v>29</v>
      </c>
      <c r="C36" s="99" t="s">
        <v>26</v>
      </c>
      <c r="D36" s="99" t="s">
        <v>82</v>
      </c>
      <c r="E36" s="102">
        <v>2</v>
      </c>
      <c r="F36" s="99" t="s">
        <v>6025</v>
      </c>
      <c r="G36" s="99">
        <v>60</v>
      </c>
      <c r="H36" s="99" t="s">
        <v>22</v>
      </c>
      <c r="I36" s="100">
        <v>0</v>
      </c>
      <c r="J36" s="101">
        <v>0</v>
      </c>
    </row>
    <row r="37" spans="1:10">
      <c r="A37" s="130" t="str">
        <f t="shared" si="0"/>
        <v>NTMBN1</v>
      </c>
      <c r="B37" s="99">
        <v>30</v>
      </c>
      <c r="C37" s="99" t="s">
        <v>26</v>
      </c>
      <c r="D37" s="99" t="s">
        <v>78</v>
      </c>
      <c r="E37" s="102">
        <v>1</v>
      </c>
      <c r="F37" s="99" t="s">
        <v>6026</v>
      </c>
      <c r="G37" s="99">
        <v>60</v>
      </c>
      <c r="H37" s="99" t="s">
        <v>22</v>
      </c>
      <c r="I37" s="100">
        <v>0</v>
      </c>
      <c r="J37" s="101">
        <v>2.366666666666664</v>
      </c>
    </row>
    <row r="38" spans="1:10">
      <c r="A38" s="130" t="str">
        <f t="shared" si="0"/>
        <v>NTMBN2</v>
      </c>
      <c r="B38" s="99">
        <v>31</v>
      </c>
      <c r="C38" s="99" t="s">
        <v>26</v>
      </c>
      <c r="D38" s="99" t="s">
        <v>78</v>
      </c>
      <c r="E38" s="99">
        <v>2</v>
      </c>
      <c r="F38" s="99" t="s">
        <v>6027</v>
      </c>
      <c r="G38" s="99">
        <v>60</v>
      </c>
      <c r="H38" s="99" t="s">
        <v>22</v>
      </c>
      <c r="I38" s="100">
        <v>0</v>
      </c>
      <c r="J38" s="101">
        <v>1.666666666666665</v>
      </c>
    </row>
    <row r="39" spans="1:10">
      <c r="A39" s="130" t="str">
        <f t="shared" si="0"/>
        <v>NPCLR1</v>
      </c>
      <c r="B39" s="99">
        <v>32</v>
      </c>
      <c r="C39" s="99" t="s">
        <v>26</v>
      </c>
      <c r="D39" s="99" t="s">
        <v>6028</v>
      </c>
      <c r="E39" s="99">
        <v>1</v>
      </c>
      <c r="F39" s="99" t="s">
        <v>6029</v>
      </c>
      <c r="G39" s="99">
        <v>60</v>
      </c>
      <c r="H39" s="99" t="s">
        <v>22</v>
      </c>
      <c r="I39" s="100">
        <v>0</v>
      </c>
      <c r="J39" s="101">
        <v>0</v>
      </c>
    </row>
    <row r="40" spans="1:10">
      <c r="A40" s="130" t="str">
        <f t="shared" si="0"/>
        <v>NPCLR2</v>
      </c>
      <c r="B40" s="99">
        <v>33</v>
      </c>
      <c r="C40" s="99" t="s">
        <v>26</v>
      </c>
      <c r="D40" s="99" t="s">
        <v>6028</v>
      </c>
      <c r="E40" s="99">
        <v>2</v>
      </c>
      <c r="F40" s="99" t="s">
        <v>6030</v>
      </c>
      <c r="G40" s="99">
        <v>60</v>
      </c>
      <c r="H40" s="99" t="s">
        <v>22</v>
      </c>
      <c r="I40" s="100">
        <v>0</v>
      </c>
      <c r="J40" s="101">
        <v>0</v>
      </c>
    </row>
    <row r="41" spans="1:10">
      <c r="A41" s="130" t="str">
        <f t="shared" si="0"/>
        <v>PCBRU1</v>
      </c>
      <c r="B41" s="99">
        <v>34</v>
      </c>
      <c r="C41" s="99" t="s">
        <v>26</v>
      </c>
      <c r="D41" s="99" t="s">
        <v>27</v>
      </c>
      <c r="E41" s="99">
        <v>1</v>
      </c>
      <c r="F41" s="99" t="s">
        <v>6031</v>
      </c>
      <c r="G41" s="99">
        <v>60</v>
      </c>
      <c r="H41" s="99" t="s">
        <v>22</v>
      </c>
      <c r="I41" s="100">
        <v>0</v>
      </c>
      <c r="J41" s="101">
        <v>4.4444444444444398E-2</v>
      </c>
    </row>
    <row r="42" spans="1:10">
      <c r="A42" s="130" t="str">
        <f t="shared" si="0"/>
        <v>PCBRU2</v>
      </c>
      <c r="B42" s="99">
        <v>35</v>
      </c>
      <c r="C42" s="99" t="s">
        <v>26</v>
      </c>
      <c r="D42" s="99" t="s">
        <v>27</v>
      </c>
      <c r="E42" s="99">
        <v>2</v>
      </c>
      <c r="F42" s="99" t="s">
        <v>6032</v>
      </c>
      <c r="G42" s="99">
        <v>60</v>
      </c>
      <c r="H42" s="99" t="s">
        <v>22</v>
      </c>
      <c r="I42" s="100">
        <v>0</v>
      </c>
      <c r="J42" s="101">
        <v>0</v>
      </c>
    </row>
    <row r="43" spans="1:10">
      <c r="A43" s="130" t="str">
        <f t="shared" si="0"/>
        <v>PCBRU3</v>
      </c>
      <c r="B43" s="99">
        <v>36</v>
      </c>
      <c r="C43" s="99" t="s">
        <v>26</v>
      </c>
      <c r="D43" s="99" t="s">
        <v>27</v>
      </c>
      <c r="E43" s="99">
        <v>3</v>
      </c>
      <c r="F43" s="99" t="s">
        <v>6033</v>
      </c>
      <c r="G43" s="99">
        <v>60</v>
      </c>
      <c r="H43" s="99" t="s">
        <v>22</v>
      </c>
      <c r="I43" s="100">
        <v>0</v>
      </c>
      <c r="J43" s="101">
        <v>0</v>
      </c>
    </row>
    <row r="44" spans="1:10">
      <c r="A44" s="130" t="str">
        <f t="shared" si="0"/>
        <v>PCBRU4</v>
      </c>
      <c r="B44" s="99">
        <v>37</v>
      </c>
      <c r="C44" s="99" t="s">
        <v>26</v>
      </c>
      <c r="D44" s="99" t="s">
        <v>27</v>
      </c>
      <c r="E44" s="99">
        <v>4</v>
      </c>
      <c r="F44" s="99" t="s">
        <v>6034</v>
      </c>
      <c r="G44" s="99">
        <v>60</v>
      </c>
      <c r="H44" s="99" t="s">
        <v>22</v>
      </c>
      <c r="I44" s="100">
        <v>0</v>
      </c>
      <c r="J44" s="101">
        <v>0</v>
      </c>
    </row>
    <row r="45" spans="1:10">
      <c r="A45" s="130" t="str">
        <f t="shared" si="0"/>
        <v>PCBRU5</v>
      </c>
      <c r="B45" s="99">
        <v>38</v>
      </c>
      <c r="C45" s="99" t="s">
        <v>26</v>
      </c>
      <c r="D45" s="99" t="s">
        <v>27</v>
      </c>
      <c r="E45" s="99">
        <v>5</v>
      </c>
      <c r="F45" s="99" t="s">
        <v>6035</v>
      </c>
      <c r="G45" s="99">
        <v>60</v>
      </c>
      <c r="H45" s="99" t="s">
        <v>22</v>
      </c>
      <c r="I45" s="100">
        <v>0</v>
      </c>
      <c r="J45" s="101">
        <v>0</v>
      </c>
    </row>
    <row r="46" spans="1:10">
      <c r="A46" s="130" t="str">
        <f t="shared" si="0"/>
        <v>SMRCN1</v>
      </c>
      <c r="B46" s="99">
        <v>39</v>
      </c>
      <c r="C46" s="99" t="s">
        <v>26</v>
      </c>
      <c r="D46" s="99" t="s">
        <v>81</v>
      </c>
      <c r="E46" s="99">
        <v>1</v>
      </c>
      <c r="F46" s="99" t="s">
        <v>6036</v>
      </c>
      <c r="G46" s="99">
        <v>60</v>
      </c>
      <c r="H46" s="99" t="s">
        <v>22</v>
      </c>
      <c r="I46" s="100">
        <v>0</v>
      </c>
      <c r="J46" s="101">
        <v>0</v>
      </c>
    </row>
    <row r="47" spans="1:10">
      <c r="A47" s="130" t="str">
        <f t="shared" si="0"/>
        <v>SMRCN2</v>
      </c>
      <c r="B47" s="99">
        <v>40</v>
      </c>
      <c r="C47" s="99" t="s">
        <v>26</v>
      </c>
      <c r="D47" s="99" t="s">
        <v>81</v>
      </c>
      <c r="E47" s="99">
        <v>2</v>
      </c>
      <c r="F47" s="99" t="s">
        <v>6037</v>
      </c>
      <c r="G47" s="99">
        <v>60</v>
      </c>
      <c r="H47" s="99" t="s">
        <v>22</v>
      </c>
      <c r="I47" s="100">
        <v>0</v>
      </c>
      <c r="J47" s="101">
        <v>0</v>
      </c>
    </row>
    <row r="48" spans="1:10">
      <c r="A48" s="130" t="str">
        <f t="shared" si="0"/>
        <v>TMBUN1</v>
      </c>
      <c r="B48" s="99">
        <v>41</v>
      </c>
      <c r="C48" s="99" t="s">
        <v>26</v>
      </c>
      <c r="D48" s="99" t="s">
        <v>28</v>
      </c>
      <c r="E48" s="99">
        <v>1</v>
      </c>
      <c r="F48" s="99" t="s">
        <v>6038</v>
      </c>
      <c r="G48" s="99">
        <v>60</v>
      </c>
      <c r="H48" s="99" t="s">
        <v>22</v>
      </c>
      <c r="I48" s="100">
        <v>0</v>
      </c>
      <c r="J48" s="101">
        <v>0</v>
      </c>
    </row>
    <row r="49" spans="1:10">
      <c r="A49" s="130" t="str">
        <f t="shared" si="0"/>
        <v>TMBUN2</v>
      </c>
      <c r="B49" s="99">
        <v>42</v>
      </c>
      <c r="C49" s="99" t="s">
        <v>26</v>
      </c>
      <c r="D49" s="99" t="s">
        <v>28</v>
      </c>
      <c r="E49" s="99">
        <v>2</v>
      </c>
      <c r="F49" s="99" t="s">
        <v>6039</v>
      </c>
      <c r="G49" s="99">
        <v>60</v>
      </c>
      <c r="H49" s="99" t="s">
        <v>22</v>
      </c>
      <c r="I49" s="100">
        <v>0</v>
      </c>
      <c r="J49" s="101">
        <v>0</v>
      </c>
    </row>
    <row r="50" spans="1:10">
      <c r="A50" s="130" t="str">
        <f t="shared" si="0"/>
        <v>TMBUN3</v>
      </c>
      <c r="B50" s="99">
        <v>43</v>
      </c>
      <c r="C50" s="99" t="s">
        <v>26</v>
      </c>
      <c r="D50" s="99" t="s">
        <v>28</v>
      </c>
      <c r="E50" s="99">
        <v>3</v>
      </c>
      <c r="F50" s="99" t="s">
        <v>6040</v>
      </c>
      <c r="G50" s="99">
        <v>60</v>
      </c>
      <c r="H50" s="99" t="s">
        <v>22</v>
      </c>
      <c r="I50" s="100">
        <v>0</v>
      </c>
      <c r="J50" s="101">
        <v>0.12222222222222209</v>
      </c>
    </row>
    <row r="51" spans="1:10">
      <c r="A51" s="130" t="str">
        <f t="shared" si="0"/>
        <v>TMBUN5</v>
      </c>
      <c r="B51" s="99">
        <v>44</v>
      </c>
      <c r="C51" s="99" t="s">
        <v>26</v>
      </c>
      <c r="D51" s="99" t="s">
        <v>28</v>
      </c>
      <c r="E51" s="99">
        <v>5</v>
      </c>
      <c r="F51" s="99" t="s">
        <v>6041</v>
      </c>
      <c r="G51" s="99">
        <v>60</v>
      </c>
      <c r="H51" s="99" t="s">
        <v>22</v>
      </c>
      <c r="I51" s="100">
        <v>0</v>
      </c>
      <c r="J51" s="101">
        <v>0</v>
      </c>
    </row>
    <row r="52" spans="1:10">
      <c r="A52" s="130" t="str">
        <f t="shared" si="0"/>
        <v>BGBRU3</v>
      </c>
      <c r="B52" s="99">
        <v>45</v>
      </c>
      <c r="C52" s="99" t="s">
        <v>29</v>
      </c>
      <c r="D52" s="99" t="s">
        <v>30</v>
      </c>
      <c r="E52" s="99">
        <v>3</v>
      </c>
      <c r="F52" s="99" t="s">
        <v>6042</v>
      </c>
      <c r="G52" s="99">
        <v>60</v>
      </c>
      <c r="H52" s="99" t="s">
        <v>22</v>
      </c>
      <c r="I52" s="100">
        <v>0</v>
      </c>
      <c r="J52" s="101">
        <v>0.2</v>
      </c>
    </row>
    <row r="53" spans="1:10">
      <c r="A53" s="130" t="str">
        <f t="shared" si="0"/>
        <v>BGBRU4</v>
      </c>
      <c r="B53" s="99">
        <v>46</v>
      </c>
      <c r="C53" s="99" t="s">
        <v>29</v>
      </c>
      <c r="D53" s="99" t="s">
        <v>30</v>
      </c>
      <c r="E53" s="99">
        <v>4</v>
      </c>
      <c r="F53" s="99" t="s">
        <v>6043</v>
      </c>
      <c r="G53" s="99">
        <v>60</v>
      </c>
      <c r="H53" s="99" t="s">
        <v>22</v>
      </c>
      <c r="I53" s="100">
        <v>0</v>
      </c>
      <c r="J53" s="101">
        <v>1.9666666666666666</v>
      </c>
    </row>
    <row r="54" spans="1:10">
      <c r="A54" s="130" t="str">
        <f t="shared" si="0"/>
        <v>BGBRU5</v>
      </c>
      <c r="B54" s="99">
        <v>47</v>
      </c>
      <c r="C54" s="99" t="s">
        <v>29</v>
      </c>
      <c r="D54" s="99" t="s">
        <v>30</v>
      </c>
      <c r="E54" s="99">
        <v>5</v>
      </c>
      <c r="F54" s="99" t="s">
        <v>6044</v>
      </c>
      <c r="G54" s="99">
        <v>60</v>
      </c>
      <c r="H54" s="99" t="s">
        <v>22</v>
      </c>
      <c r="I54" s="100">
        <v>0</v>
      </c>
      <c r="J54" s="101">
        <v>3.3333333333333335</v>
      </c>
    </row>
    <row r="55" spans="1:10">
      <c r="A55" s="130" t="str">
        <f t="shared" si="0"/>
        <v>BGBRU6</v>
      </c>
      <c r="B55" s="99">
        <v>48</v>
      </c>
      <c r="C55" s="99" t="s">
        <v>29</v>
      </c>
      <c r="D55" s="99" t="s">
        <v>30</v>
      </c>
      <c r="E55" s="99">
        <v>6</v>
      </c>
      <c r="F55" s="99" t="s">
        <v>6045</v>
      </c>
      <c r="G55" s="99">
        <v>60</v>
      </c>
      <c r="H55" s="99" t="s">
        <v>22</v>
      </c>
      <c r="I55" s="100">
        <v>0</v>
      </c>
      <c r="J55" s="101">
        <v>0</v>
      </c>
    </row>
    <row r="56" spans="1:10">
      <c r="A56" s="130" t="str">
        <f t="shared" si="0"/>
        <v>BGKTA1</v>
      </c>
      <c r="B56" s="99">
        <v>49</v>
      </c>
      <c r="C56" s="99" t="s">
        <v>29</v>
      </c>
      <c r="D56" s="99" t="s">
        <v>5442</v>
      </c>
      <c r="E56" s="99">
        <v>1</v>
      </c>
      <c r="F56" s="99" t="s">
        <v>6046</v>
      </c>
      <c r="G56" s="99">
        <v>60</v>
      </c>
      <c r="H56" s="99" t="s">
        <v>22</v>
      </c>
      <c r="I56" s="100">
        <v>0</v>
      </c>
      <c r="J56" s="101">
        <v>0</v>
      </c>
    </row>
    <row r="57" spans="1:10">
      <c r="A57" s="130" t="str">
        <f t="shared" si="0"/>
        <v>BGKTA2</v>
      </c>
      <c r="B57" s="99">
        <v>50</v>
      </c>
      <c r="C57" s="99" t="s">
        <v>29</v>
      </c>
      <c r="D57" s="99" t="s">
        <v>5442</v>
      </c>
      <c r="E57" s="99">
        <v>2</v>
      </c>
      <c r="F57" s="99" t="s">
        <v>6047</v>
      </c>
      <c r="G57" s="99">
        <v>60</v>
      </c>
      <c r="H57" s="99" t="s">
        <v>22</v>
      </c>
      <c r="I57" s="100">
        <v>0</v>
      </c>
      <c r="J57" s="101">
        <v>0</v>
      </c>
    </row>
    <row r="58" spans="1:10">
      <c r="A58" s="130" t="str">
        <f t="shared" si="0"/>
        <v>BUNAR1</v>
      </c>
      <c r="B58" s="99">
        <v>51</v>
      </c>
      <c r="C58" s="99" t="s">
        <v>29</v>
      </c>
      <c r="D58" s="99" t="s">
        <v>450</v>
      </c>
      <c r="E58" s="99">
        <v>1</v>
      </c>
      <c r="F58" s="99" t="s">
        <v>6048</v>
      </c>
      <c r="G58" s="99">
        <v>30</v>
      </c>
      <c r="H58" s="99" t="s">
        <v>33</v>
      </c>
      <c r="I58" s="100">
        <v>0</v>
      </c>
      <c r="J58" s="101">
        <v>2.6333333333333333</v>
      </c>
    </row>
    <row r="59" spans="1:10">
      <c r="A59" s="130" t="str">
        <f t="shared" si="0"/>
        <v>BUNAR2</v>
      </c>
      <c r="B59" s="99">
        <v>52</v>
      </c>
      <c r="C59" s="99" t="s">
        <v>29</v>
      </c>
      <c r="D59" s="99" t="s">
        <v>450</v>
      </c>
      <c r="E59" s="99">
        <v>2</v>
      </c>
      <c r="F59" s="99" t="s">
        <v>6049</v>
      </c>
      <c r="G59" s="99">
        <v>30</v>
      </c>
      <c r="H59" s="99" t="s">
        <v>33</v>
      </c>
      <c r="I59" s="100">
        <v>0</v>
      </c>
      <c r="J59" s="101">
        <v>6.6666666666666666E-2</v>
      </c>
    </row>
    <row r="60" spans="1:10">
      <c r="A60" s="130" t="str">
        <f t="shared" si="0"/>
        <v>BUNBR1</v>
      </c>
      <c r="B60" s="99">
        <v>53</v>
      </c>
      <c r="C60" s="99" t="s">
        <v>29</v>
      </c>
      <c r="D60" s="99" t="s">
        <v>6260</v>
      </c>
      <c r="E60" s="99">
        <v>1</v>
      </c>
      <c r="F60" s="99" t="s">
        <v>6050</v>
      </c>
      <c r="G60" s="99">
        <v>60</v>
      </c>
      <c r="H60" s="99" t="s">
        <v>22</v>
      </c>
      <c r="I60" s="100">
        <v>0</v>
      </c>
      <c r="J60" s="101">
        <v>15.87777777777776</v>
      </c>
    </row>
    <row r="61" spans="1:10">
      <c r="A61" s="130" t="str">
        <f t="shared" si="0"/>
        <v>BUNBR2</v>
      </c>
      <c r="B61" s="99">
        <v>54</v>
      </c>
      <c r="C61" s="99" t="s">
        <v>29</v>
      </c>
      <c r="D61" s="99" t="s">
        <v>6260</v>
      </c>
      <c r="E61" s="99">
        <v>2</v>
      </c>
      <c r="F61" s="99" t="s">
        <v>6051</v>
      </c>
      <c r="G61" s="99">
        <v>60</v>
      </c>
      <c r="H61" s="99" t="s">
        <v>22</v>
      </c>
      <c r="I61" s="100">
        <v>0</v>
      </c>
      <c r="J61" s="101">
        <v>15.433333333333318</v>
      </c>
    </row>
    <row r="62" spans="1:10">
      <c r="A62" s="130" t="str">
        <f t="shared" si="0"/>
        <v>CIAWI1</v>
      </c>
      <c r="B62" s="99">
        <v>55</v>
      </c>
      <c r="C62" s="99" t="s">
        <v>29</v>
      </c>
      <c r="D62" s="99" t="s">
        <v>206</v>
      </c>
      <c r="E62" s="99">
        <v>1</v>
      </c>
      <c r="F62" s="99" t="s">
        <v>6052</v>
      </c>
      <c r="G62" s="99">
        <v>60</v>
      </c>
      <c r="H62" s="99" t="s">
        <v>22</v>
      </c>
      <c r="I62" s="100">
        <v>0</v>
      </c>
      <c r="J62" s="101">
        <v>0</v>
      </c>
    </row>
    <row r="63" spans="1:10">
      <c r="A63" s="130" t="str">
        <f t="shared" si="0"/>
        <v>CIAWI2</v>
      </c>
      <c r="B63" s="99">
        <v>56</v>
      </c>
      <c r="C63" s="99" t="s">
        <v>29</v>
      </c>
      <c r="D63" s="99" t="s">
        <v>206</v>
      </c>
      <c r="E63" s="99">
        <v>2</v>
      </c>
      <c r="F63" s="99" t="s">
        <v>6053</v>
      </c>
      <c r="G63" s="99">
        <v>60</v>
      </c>
      <c r="H63" s="99" t="s">
        <v>22</v>
      </c>
      <c r="I63" s="100">
        <v>0</v>
      </c>
      <c r="J63" s="101">
        <v>0</v>
      </c>
    </row>
    <row r="64" spans="1:10">
      <c r="A64" s="130" t="str">
        <f t="shared" si="0"/>
        <v>CIAWI3</v>
      </c>
      <c r="B64" s="99">
        <v>57</v>
      </c>
      <c r="C64" s="99" t="s">
        <v>29</v>
      </c>
      <c r="D64" s="99" t="s">
        <v>206</v>
      </c>
      <c r="E64" s="99">
        <v>3</v>
      </c>
      <c r="F64" s="99" t="s">
        <v>6054</v>
      </c>
      <c r="G64" s="99">
        <v>60</v>
      </c>
      <c r="H64" s="99" t="s">
        <v>22</v>
      </c>
      <c r="I64" s="100">
        <v>0</v>
      </c>
      <c r="J64" s="101">
        <v>0</v>
      </c>
    </row>
    <row r="65" spans="1:10">
      <c r="A65" s="130" t="str">
        <f t="shared" si="0"/>
        <v>CIAWI4</v>
      </c>
      <c r="B65" s="99">
        <v>58</v>
      </c>
      <c r="C65" s="99" t="s">
        <v>29</v>
      </c>
      <c r="D65" s="99" t="s">
        <v>206</v>
      </c>
      <c r="E65" s="99">
        <v>4</v>
      </c>
      <c r="F65" s="99" t="s">
        <v>6055</v>
      </c>
      <c r="G65" s="99">
        <v>60</v>
      </c>
      <c r="H65" s="99" t="s">
        <v>22</v>
      </c>
      <c r="I65" s="100">
        <v>0</v>
      </c>
      <c r="J65" s="101">
        <v>0</v>
      </c>
    </row>
    <row r="66" spans="1:10">
      <c r="A66" s="130" t="str">
        <f t="shared" si="0"/>
        <v>KDBDK1</v>
      </c>
      <c r="B66" s="99">
        <v>59</v>
      </c>
      <c r="C66" s="99" t="s">
        <v>29</v>
      </c>
      <c r="D66" s="99" t="s">
        <v>31</v>
      </c>
      <c r="E66" s="99">
        <v>1</v>
      </c>
      <c r="F66" s="99" t="s">
        <v>6056</v>
      </c>
      <c r="G66" s="99">
        <v>60</v>
      </c>
      <c r="H66" s="99" t="s">
        <v>22</v>
      </c>
      <c r="I66" s="100">
        <v>0</v>
      </c>
      <c r="J66" s="101">
        <v>0</v>
      </c>
    </row>
    <row r="67" spans="1:10">
      <c r="A67" s="130" t="str">
        <f t="shared" si="0"/>
        <v>KDBDK2</v>
      </c>
      <c r="B67" s="99">
        <v>60</v>
      </c>
      <c r="C67" s="99" t="s">
        <v>29</v>
      </c>
      <c r="D67" s="99" t="s">
        <v>31</v>
      </c>
      <c r="E67" s="99">
        <v>2</v>
      </c>
      <c r="F67" s="99" t="s">
        <v>6057</v>
      </c>
      <c r="G67" s="99">
        <v>60</v>
      </c>
      <c r="H67" s="99" t="s">
        <v>22</v>
      </c>
      <c r="I67" s="100">
        <v>0</v>
      </c>
      <c r="J67" s="101">
        <v>0</v>
      </c>
    </row>
    <row r="68" spans="1:10">
      <c r="A68" s="130" t="str">
        <f t="shared" si="0"/>
        <v>KDBDK3</v>
      </c>
      <c r="B68" s="99">
        <v>61</v>
      </c>
      <c r="C68" s="99" t="s">
        <v>29</v>
      </c>
      <c r="D68" s="99" t="s">
        <v>31</v>
      </c>
      <c r="E68" s="99">
        <v>3</v>
      </c>
      <c r="F68" s="99" t="s">
        <v>6058</v>
      </c>
      <c r="G68" s="99">
        <v>60</v>
      </c>
      <c r="H68" s="99" t="s">
        <v>22</v>
      </c>
      <c r="I68" s="100">
        <v>0</v>
      </c>
      <c r="J68" s="101">
        <v>0.51111111111111063</v>
      </c>
    </row>
    <row r="69" spans="1:10">
      <c r="A69" s="130" t="str">
        <f t="shared" si="0"/>
        <v>KTLPA1</v>
      </c>
      <c r="B69" s="99">
        <v>62</v>
      </c>
      <c r="C69" s="99" t="s">
        <v>29</v>
      </c>
      <c r="D69" s="99" t="s">
        <v>83</v>
      </c>
      <c r="E69" s="99">
        <v>1</v>
      </c>
      <c r="F69" s="99" t="s">
        <v>6059</v>
      </c>
      <c r="G69" s="99">
        <v>60</v>
      </c>
      <c r="H69" s="99" t="s">
        <v>22</v>
      </c>
      <c r="I69" s="100">
        <v>0</v>
      </c>
      <c r="J69" s="101">
        <v>0</v>
      </c>
    </row>
    <row r="70" spans="1:10">
      <c r="A70" s="130" t="str">
        <f t="shared" si="0"/>
        <v>KTLPA2</v>
      </c>
      <c r="B70" s="99">
        <v>63</v>
      </c>
      <c r="C70" s="99" t="s">
        <v>29</v>
      </c>
      <c r="D70" s="99" t="s">
        <v>83</v>
      </c>
      <c r="E70" s="99">
        <v>2</v>
      </c>
      <c r="F70" s="99" t="s">
        <v>6060</v>
      </c>
      <c r="G70" s="99">
        <v>60</v>
      </c>
      <c r="H70" s="99" t="s">
        <v>22</v>
      </c>
      <c r="I70" s="100">
        <v>0</v>
      </c>
      <c r="J70" s="101">
        <v>0</v>
      </c>
    </row>
    <row r="71" spans="1:10">
      <c r="A71" s="130" t="str">
        <f t="shared" si="0"/>
        <v>CNJUR2</v>
      </c>
      <c r="B71" s="99">
        <v>64</v>
      </c>
      <c r="C71" s="99" t="s">
        <v>138</v>
      </c>
      <c r="D71" s="99" t="s">
        <v>139</v>
      </c>
      <c r="E71" s="99">
        <v>2</v>
      </c>
      <c r="F71" s="99" t="s">
        <v>6061</v>
      </c>
      <c r="G71" s="99">
        <v>60</v>
      </c>
      <c r="H71" s="99" t="s">
        <v>22</v>
      </c>
      <c r="I71" s="100">
        <v>0</v>
      </c>
      <c r="J71" s="101">
        <v>1.1111111111111099E-2</v>
      </c>
    </row>
    <row r="72" spans="1:10">
      <c r="A72" s="130" t="str">
        <f t="shared" si="0"/>
        <v>CNJUR3</v>
      </c>
      <c r="B72" s="99">
        <v>65</v>
      </c>
      <c r="C72" s="99" t="s">
        <v>138</v>
      </c>
      <c r="D72" s="99" t="s">
        <v>139</v>
      </c>
      <c r="E72" s="99">
        <v>3</v>
      </c>
      <c r="F72" s="99" t="s">
        <v>6062</v>
      </c>
      <c r="G72" s="99">
        <v>60</v>
      </c>
      <c r="H72" s="99" t="s">
        <v>22</v>
      </c>
      <c r="I72" s="100">
        <v>0</v>
      </c>
      <c r="J72" s="101">
        <v>0</v>
      </c>
    </row>
    <row r="73" spans="1:10">
      <c r="A73" s="130" t="str">
        <f t="shared" ref="A73:A136" si="1">D73&amp;E73</f>
        <v>CNJUR4</v>
      </c>
      <c r="B73" s="99">
        <v>66</v>
      </c>
      <c r="C73" s="99" t="s">
        <v>138</v>
      </c>
      <c r="D73" s="99" t="s">
        <v>139</v>
      </c>
      <c r="E73" s="99">
        <v>4</v>
      </c>
      <c r="F73" s="99" t="s">
        <v>6063</v>
      </c>
      <c r="G73" s="99">
        <v>60</v>
      </c>
      <c r="H73" s="99" t="s">
        <v>22</v>
      </c>
      <c r="I73" s="100">
        <v>0</v>
      </c>
      <c r="J73" s="101">
        <v>0</v>
      </c>
    </row>
    <row r="74" spans="1:10">
      <c r="A74" s="130" t="str">
        <f t="shared" si="1"/>
        <v>CNJUR5</v>
      </c>
      <c r="B74" s="99">
        <v>67</v>
      </c>
      <c r="C74" s="99" t="s">
        <v>138</v>
      </c>
      <c r="D74" s="99" t="s">
        <v>139</v>
      </c>
      <c r="E74" s="99">
        <v>5</v>
      </c>
      <c r="F74" s="99" t="s">
        <v>6064</v>
      </c>
      <c r="G74" s="99">
        <v>60</v>
      </c>
      <c r="H74" s="99" t="s">
        <v>22</v>
      </c>
      <c r="I74" s="100">
        <v>0</v>
      </c>
      <c r="J74" s="101">
        <v>1.1111111111111099E-2</v>
      </c>
    </row>
    <row r="75" spans="1:10">
      <c r="A75" s="130" t="str">
        <f t="shared" si="1"/>
        <v>CBATU1</v>
      </c>
      <c r="B75" s="99">
        <v>68</v>
      </c>
      <c r="C75" s="99" t="s">
        <v>24</v>
      </c>
      <c r="D75" s="99" t="s">
        <v>419</v>
      </c>
      <c r="E75" s="99">
        <v>1</v>
      </c>
      <c r="F75" s="99" t="s">
        <v>6065</v>
      </c>
      <c r="G75" s="99">
        <v>60</v>
      </c>
      <c r="H75" s="99" t="s">
        <v>22</v>
      </c>
      <c r="I75" s="100">
        <v>0</v>
      </c>
      <c r="J75" s="101">
        <v>0</v>
      </c>
    </row>
    <row r="76" spans="1:10">
      <c r="A76" s="130" t="str">
        <f t="shared" si="1"/>
        <v>CBATU2</v>
      </c>
      <c r="B76" s="99">
        <v>69</v>
      </c>
      <c r="C76" s="99" t="s">
        <v>24</v>
      </c>
      <c r="D76" s="99" t="s">
        <v>419</v>
      </c>
      <c r="E76" s="99">
        <v>2</v>
      </c>
      <c r="F76" s="99" t="s">
        <v>6066</v>
      </c>
      <c r="G76" s="99">
        <v>60</v>
      </c>
      <c r="H76" s="99" t="s">
        <v>22</v>
      </c>
      <c r="I76" s="100">
        <v>0</v>
      </c>
      <c r="J76" s="101">
        <v>0</v>
      </c>
    </row>
    <row r="77" spans="1:10">
      <c r="A77" s="130" t="str">
        <f t="shared" si="1"/>
        <v>CBATU3</v>
      </c>
      <c r="B77" s="99">
        <v>70</v>
      </c>
      <c r="C77" s="99" t="s">
        <v>24</v>
      </c>
      <c r="D77" s="99" t="s">
        <v>419</v>
      </c>
      <c r="E77" s="99">
        <v>3</v>
      </c>
      <c r="F77" s="99" t="s">
        <v>6067</v>
      </c>
      <c r="G77" s="99">
        <v>60</v>
      </c>
      <c r="H77" s="99" t="s">
        <v>22</v>
      </c>
      <c r="I77" s="100">
        <v>0</v>
      </c>
      <c r="J77" s="101">
        <v>0</v>
      </c>
    </row>
    <row r="78" spans="1:10">
      <c r="A78" s="130" t="str">
        <f t="shared" si="1"/>
        <v>CBATU4</v>
      </c>
      <c r="B78" s="99">
        <v>71</v>
      </c>
      <c r="C78" s="99" t="s">
        <v>24</v>
      </c>
      <c r="D78" s="99" t="s">
        <v>419</v>
      </c>
      <c r="E78" s="99">
        <v>4</v>
      </c>
      <c r="F78" s="99" t="s">
        <v>6068</v>
      </c>
      <c r="G78" s="99">
        <v>60</v>
      </c>
      <c r="H78" s="99" t="s">
        <v>22</v>
      </c>
      <c r="I78" s="100">
        <v>0</v>
      </c>
      <c r="J78" s="101">
        <v>0</v>
      </c>
    </row>
    <row r="79" spans="1:10">
      <c r="A79" s="130" t="str">
        <f t="shared" si="1"/>
        <v>CIKRG1</v>
      </c>
      <c r="B79" s="99">
        <v>72</v>
      </c>
      <c r="C79" s="99" t="s">
        <v>24</v>
      </c>
      <c r="D79" s="99" t="s">
        <v>73</v>
      </c>
      <c r="E79" s="99">
        <v>1</v>
      </c>
      <c r="F79" s="99" t="s">
        <v>6069</v>
      </c>
      <c r="G79" s="99">
        <v>60</v>
      </c>
      <c r="H79" s="99" t="s">
        <v>22</v>
      </c>
      <c r="I79" s="100">
        <v>0</v>
      </c>
      <c r="J79" s="101">
        <v>0</v>
      </c>
    </row>
    <row r="80" spans="1:10">
      <c r="A80" s="130" t="str">
        <f t="shared" si="1"/>
        <v>CIKRG4</v>
      </c>
      <c r="B80" s="99">
        <v>73</v>
      </c>
      <c r="C80" s="99" t="s">
        <v>24</v>
      </c>
      <c r="D80" s="99" t="s">
        <v>73</v>
      </c>
      <c r="E80" s="99">
        <v>4</v>
      </c>
      <c r="F80" s="99" t="s">
        <v>6070</v>
      </c>
      <c r="G80" s="99">
        <v>60</v>
      </c>
      <c r="H80" s="99" t="s">
        <v>22</v>
      </c>
      <c r="I80" s="100">
        <v>0</v>
      </c>
      <c r="J80" s="101">
        <v>0</v>
      </c>
    </row>
    <row r="81" spans="1:10">
      <c r="A81" s="130" t="str">
        <f t="shared" si="1"/>
        <v>FJSWA1</v>
      </c>
      <c r="B81" s="99">
        <v>74</v>
      </c>
      <c r="C81" s="99" t="s">
        <v>24</v>
      </c>
      <c r="D81" s="99" t="s">
        <v>75</v>
      </c>
      <c r="E81" s="99">
        <v>1</v>
      </c>
      <c r="F81" s="99" t="s">
        <v>6071</v>
      </c>
      <c r="G81" s="99">
        <v>60</v>
      </c>
      <c r="H81" s="99" t="s">
        <v>22</v>
      </c>
      <c r="I81" s="100">
        <v>0</v>
      </c>
      <c r="J81" s="101">
        <v>0</v>
      </c>
    </row>
    <row r="82" spans="1:10">
      <c r="A82" s="130" t="str">
        <f t="shared" si="1"/>
        <v>FJSWA3</v>
      </c>
      <c r="B82" s="99">
        <v>75</v>
      </c>
      <c r="C82" s="99" t="s">
        <v>24</v>
      </c>
      <c r="D82" s="99" t="s">
        <v>75</v>
      </c>
      <c r="E82" s="99">
        <v>3</v>
      </c>
      <c r="F82" s="99" t="s">
        <v>6072</v>
      </c>
      <c r="G82" s="99">
        <v>60</v>
      </c>
      <c r="H82" s="99" t="s">
        <v>22</v>
      </c>
      <c r="I82" s="100">
        <v>0</v>
      </c>
      <c r="J82" s="101">
        <v>0</v>
      </c>
    </row>
    <row r="83" spans="1:10">
      <c r="A83" s="130" t="str">
        <f t="shared" si="1"/>
        <v>FJSWA4</v>
      </c>
      <c r="B83" s="99">
        <v>76</v>
      </c>
      <c r="C83" s="99" t="s">
        <v>24</v>
      </c>
      <c r="D83" s="99" t="s">
        <v>75</v>
      </c>
      <c r="E83" s="99">
        <v>4</v>
      </c>
      <c r="F83" s="99" t="s">
        <v>6073</v>
      </c>
      <c r="G83" s="99">
        <v>60</v>
      </c>
      <c r="H83" s="99" t="s">
        <v>22</v>
      </c>
      <c r="I83" s="100">
        <v>0</v>
      </c>
      <c r="J83" s="101">
        <v>2.2222222222222199E-2</v>
      </c>
    </row>
    <row r="84" spans="1:10">
      <c r="A84" s="130" t="str">
        <f t="shared" si="1"/>
        <v>GDMKR1</v>
      </c>
      <c r="B84" s="99">
        <v>77</v>
      </c>
      <c r="C84" s="99" t="s">
        <v>24</v>
      </c>
      <c r="D84" s="99" t="s">
        <v>25</v>
      </c>
      <c r="E84" s="99">
        <v>1</v>
      </c>
      <c r="F84" s="99" t="s">
        <v>6074</v>
      </c>
      <c r="G84" s="99">
        <v>60</v>
      </c>
      <c r="H84" s="99" t="s">
        <v>22</v>
      </c>
      <c r="I84" s="100">
        <v>0</v>
      </c>
      <c r="J84" s="101">
        <v>6.6666666666666596E-2</v>
      </c>
    </row>
    <row r="85" spans="1:10">
      <c r="A85" s="130" t="str">
        <f t="shared" si="1"/>
        <v>GDMKR2</v>
      </c>
      <c r="B85" s="99">
        <v>78</v>
      </c>
      <c r="C85" s="99" t="s">
        <v>24</v>
      </c>
      <c r="D85" s="99" t="s">
        <v>25</v>
      </c>
      <c r="E85" s="99">
        <v>2</v>
      </c>
      <c r="F85" s="99" t="s">
        <v>6075</v>
      </c>
      <c r="G85" s="99">
        <v>60</v>
      </c>
      <c r="H85" s="99" t="s">
        <v>22</v>
      </c>
      <c r="I85" s="100">
        <v>0</v>
      </c>
      <c r="J85" s="101">
        <v>3.3333333333333298E-2</v>
      </c>
    </row>
    <row r="86" spans="1:10">
      <c r="A86" s="130" t="str">
        <f t="shared" si="1"/>
        <v>GDMKR3</v>
      </c>
      <c r="B86" s="99">
        <v>79</v>
      </c>
      <c r="C86" s="99" t="s">
        <v>24</v>
      </c>
      <c r="D86" s="99" t="s">
        <v>25</v>
      </c>
      <c r="E86" s="99">
        <v>3</v>
      </c>
      <c r="F86" s="99" t="s">
        <v>6076</v>
      </c>
      <c r="G86" s="99">
        <v>60</v>
      </c>
      <c r="H86" s="99" t="s">
        <v>22</v>
      </c>
      <c r="I86" s="100">
        <v>0</v>
      </c>
      <c r="J86" s="101">
        <v>2.2555555555555533</v>
      </c>
    </row>
    <row r="87" spans="1:10">
      <c r="A87" s="130" t="str">
        <f t="shared" si="1"/>
        <v>GDMKR4</v>
      </c>
      <c r="B87" s="99">
        <v>80</v>
      </c>
      <c r="C87" s="99" t="s">
        <v>24</v>
      </c>
      <c r="D87" s="99" t="s">
        <v>25</v>
      </c>
      <c r="E87" s="99">
        <v>4</v>
      </c>
      <c r="F87" s="99" t="s">
        <v>6077</v>
      </c>
      <c r="G87" s="99">
        <v>60</v>
      </c>
      <c r="H87" s="99" t="s">
        <v>22</v>
      </c>
      <c r="I87" s="100">
        <v>0</v>
      </c>
      <c r="J87" s="101">
        <v>0</v>
      </c>
    </row>
    <row r="88" spans="1:10">
      <c r="A88" s="130" t="str">
        <f t="shared" si="1"/>
        <v>JBBKA1</v>
      </c>
      <c r="B88" s="99">
        <v>81</v>
      </c>
      <c r="C88" s="99" t="s">
        <v>24</v>
      </c>
      <c r="D88" s="99" t="s">
        <v>77</v>
      </c>
      <c r="E88" s="99">
        <v>1</v>
      </c>
      <c r="F88" s="99" t="s">
        <v>6078</v>
      </c>
      <c r="G88" s="99">
        <v>60</v>
      </c>
      <c r="H88" s="99" t="s">
        <v>22</v>
      </c>
      <c r="I88" s="100">
        <v>0</v>
      </c>
      <c r="J88" s="101">
        <v>0</v>
      </c>
    </row>
    <row r="89" spans="1:10">
      <c r="A89" s="130" t="str">
        <f t="shared" si="1"/>
        <v>JBBKA2</v>
      </c>
      <c r="B89" s="99">
        <v>82</v>
      </c>
      <c r="C89" s="99" t="s">
        <v>24</v>
      </c>
      <c r="D89" s="99" t="s">
        <v>77</v>
      </c>
      <c r="E89" s="99">
        <v>2</v>
      </c>
      <c r="F89" s="99" t="s">
        <v>6079</v>
      </c>
      <c r="G89" s="99">
        <v>60</v>
      </c>
      <c r="H89" s="99" t="s">
        <v>22</v>
      </c>
      <c r="I89" s="100">
        <v>0</v>
      </c>
      <c r="J89" s="101">
        <v>0</v>
      </c>
    </row>
    <row r="90" spans="1:10">
      <c r="A90" s="130" t="str">
        <f t="shared" si="1"/>
        <v>JBBKA3</v>
      </c>
      <c r="B90" s="99">
        <v>83</v>
      </c>
      <c r="C90" s="99" t="s">
        <v>24</v>
      </c>
      <c r="D90" s="99" t="s">
        <v>77</v>
      </c>
      <c r="E90" s="99">
        <v>3</v>
      </c>
      <c r="F90" s="99" t="s">
        <v>6080</v>
      </c>
      <c r="G90" s="99">
        <v>60</v>
      </c>
      <c r="H90" s="99" t="s">
        <v>22</v>
      </c>
      <c r="I90" s="100">
        <v>0</v>
      </c>
      <c r="J90" s="101">
        <v>0</v>
      </c>
    </row>
    <row r="91" spans="1:10">
      <c r="A91" s="130" t="str">
        <f t="shared" si="1"/>
        <v>JBBKA4</v>
      </c>
      <c r="B91" s="99">
        <v>84</v>
      </c>
      <c r="C91" s="99" t="s">
        <v>24</v>
      </c>
      <c r="D91" s="99" t="s">
        <v>77</v>
      </c>
      <c r="E91" s="99">
        <v>4</v>
      </c>
      <c r="F91" s="99" t="s">
        <v>6081</v>
      </c>
      <c r="G91" s="99">
        <v>60</v>
      </c>
      <c r="H91" s="99" t="s">
        <v>22</v>
      </c>
      <c r="I91" s="100">
        <v>0</v>
      </c>
      <c r="J91" s="101">
        <v>0</v>
      </c>
    </row>
    <row r="92" spans="1:10">
      <c r="A92" s="130" t="str">
        <f t="shared" si="1"/>
        <v>LIPPO1</v>
      </c>
      <c r="B92" s="99">
        <v>85</v>
      </c>
      <c r="C92" s="99" t="s">
        <v>24</v>
      </c>
      <c r="D92" s="99" t="s">
        <v>74</v>
      </c>
      <c r="E92" s="99">
        <v>1</v>
      </c>
      <c r="F92" s="99" t="s">
        <v>5702</v>
      </c>
      <c r="G92" s="99">
        <v>60</v>
      </c>
      <c r="H92" s="99" t="s">
        <v>22</v>
      </c>
      <c r="I92" s="100">
        <v>0</v>
      </c>
      <c r="J92" s="101">
        <v>0</v>
      </c>
    </row>
    <row r="93" spans="1:10">
      <c r="A93" s="130" t="str">
        <f t="shared" si="1"/>
        <v>LIPPO2</v>
      </c>
      <c r="B93" s="99">
        <v>86</v>
      </c>
      <c r="C93" s="99" t="s">
        <v>24</v>
      </c>
      <c r="D93" s="99" t="s">
        <v>74</v>
      </c>
      <c r="E93" s="99">
        <v>2</v>
      </c>
      <c r="F93" s="99" t="s">
        <v>5703</v>
      </c>
      <c r="G93" s="99">
        <v>60</v>
      </c>
      <c r="H93" s="99" t="s">
        <v>22</v>
      </c>
      <c r="I93" s="100">
        <v>0</v>
      </c>
      <c r="J93" s="101">
        <v>0</v>
      </c>
    </row>
    <row r="94" spans="1:10">
      <c r="A94" s="130" t="str">
        <f t="shared" si="1"/>
        <v>RJPSI1</v>
      </c>
      <c r="B94" s="99">
        <v>87</v>
      </c>
      <c r="C94" s="99" t="s">
        <v>24</v>
      </c>
      <c r="D94" s="99" t="s">
        <v>79</v>
      </c>
      <c r="E94" s="99">
        <v>1</v>
      </c>
      <c r="F94" s="99" t="s">
        <v>6082</v>
      </c>
      <c r="G94" s="99">
        <v>60</v>
      </c>
      <c r="H94" s="99" t="s">
        <v>22</v>
      </c>
      <c r="I94" s="100">
        <v>0</v>
      </c>
      <c r="J94" s="101">
        <v>0</v>
      </c>
    </row>
    <row r="95" spans="1:10">
      <c r="A95" s="130" t="str">
        <f t="shared" si="1"/>
        <v>RJPSI2</v>
      </c>
      <c r="B95" s="99">
        <v>88</v>
      </c>
      <c r="C95" s="99" t="s">
        <v>24</v>
      </c>
      <c r="D95" s="99" t="s">
        <v>79</v>
      </c>
      <c r="E95" s="99">
        <v>2</v>
      </c>
      <c r="F95" s="99" t="s">
        <v>6083</v>
      </c>
      <c r="G95" s="99">
        <v>60</v>
      </c>
      <c r="H95" s="99" t="s">
        <v>22</v>
      </c>
      <c r="I95" s="100">
        <v>0</v>
      </c>
      <c r="J95" s="101">
        <v>0</v>
      </c>
    </row>
    <row r="96" spans="1:10">
      <c r="A96" s="130" t="str">
        <f t="shared" si="1"/>
        <v>SKTNI1</v>
      </c>
      <c r="B96" s="99">
        <v>89</v>
      </c>
      <c r="C96" s="99" t="s">
        <v>24</v>
      </c>
      <c r="D96" s="99" t="s">
        <v>80</v>
      </c>
      <c r="E96" s="99">
        <v>1</v>
      </c>
      <c r="F96" s="99" t="s">
        <v>6084</v>
      </c>
      <c r="G96" s="99">
        <v>60</v>
      </c>
      <c r="H96" s="99" t="s">
        <v>22</v>
      </c>
      <c r="I96" s="100">
        <v>0</v>
      </c>
      <c r="J96" s="101">
        <v>0</v>
      </c>
    </row>
    <row r="97" spans="1:10">
      <c r="A97" s="130" t="str">
        <f t="shared" si="1"/>
        <v>SKTNI2</v>
      </c>
      <c r="B97" s="99">
        <v>90</v>
      </c>
      <c r="C97" s="99" t="s">
        <v>24</v>
      </c>
      <c r="D97" s="99" t="s">
        <v>80</v>
      </c>
      <c r="E97" s="99">
        <v>2</v>
      </c>
      <c r="F97" s="99" t="s">
        <v>6085</v>
      </c>
      <c r="G97" s="99">
        <v>60</v>
      </c>
      <c r="H97" s="99" t="s">
        <v>22</v>
      </c>
      <c r="I97" s="100">
        <v>0</v>
      </c>
      <c r="J97" s="101">
        <v>0</v>
      </c>
    </row>
    <row r="98" spans="1:10">
      <c r="A98" s="130" t="str">
        <f t="shared" si="1"/>
        <v>CBBAT1</v>
      </c>
      <c r="B98" s="99">
        <v>91</v>
      </c>
      <c r="C98" s="99" t="s">
        <v>36</v>
      </c>
      <c r="D98" s="99" t="s">
        <v>149</v>
      </c>
      <c r="E98" s="99">
        <v>1</v>
      </c>
      <c r="F98" s="99" t="s">
        <v>6086</v>
      </c>
      <c r="G98" s="99">
        <v>60</v>
      </c>
      <c r="H98" s="99" t="s">
        <v>22</v>
      </c>
      <c r="I98" s="100">
        <v>0</v>
      </c>
      <c r="J98" s="101">
        <v>0</v>
      </c>
    </row>
    <row r="99" spans="1:10">
      <c r="A99" s="130" t="str">
        <f t="shared" si="1"/>
        <v>CBBAT2</v>
      </c>
      <c r="B99" s="99">
        <v>92</v>
      </c>
      <c r="C99" s="99" t="s">
        <v>36</v>
      </c>
      <c r="D99" s="99" t="s">
        <v>149</v>
      </c>
      <c r="E99" s="99">
        <v>2</v>
      </c>
      <c r="F99" s="99" t="s">
        <v>6087</v>
      </c>
      <c r="G99" s="99">
        <v>60</v>
      </c>
      <c r="H99" s="99" t="s">
        <v>22</v>
      </c>
      <c r="I99" s="100">
        <v>0</v>
      </c>
      <c r="J99" s="101">
        <v>0</v>
      </c>
    </row>
    <row r="100" spans="1:10">
      <c r="A100" s="130" t="str">
        <f t="shared" si="1"/>
        <v>CBBAT3</v>
      </c>
      <c r="B100" s="99">
        <v>93</v>
      </c>
      <c r="C100" s="99" t="s">
        <v>36</v>
      </c>
      <c r="D100" s="99" t="s">
        <v>149</v>
      </c>
      <c r="E100" s="99">
        <v>3</v>
      </c>
      <c r="F100" s="99" t="s">
        <v>6088</v>
      </c>
      <c r="G100" s="99">
        <v>60</v>
      </c>
      <c r="H100" s="99" t="s">
        <v>22</v>
      </c>
      <c r="I100" s="100">
        <v>0</v>
      </c>
      <c r="J100" s="101">
        <v>0</v>
      </c>
    </row>
    <row r="101" spans="1:10">
      <c r="A101" s="130" t="str">
        <f t="shared" si="1"/>
        <v>CBBRU1</v>
      </c>
      <c r="B101" s="99">
        <v>94</v>
      </c>
      <c r="C101" s="99" t="s">
        <v>36</v>
      </c>
      <c r="D101" s="99" t="s">
        <v>480</v>
      </c>
      <c r="E101" s="99">
        <v>1</v>
      </c>
      <c r="F101" s="99" t="s">
        <v>6089</v>
      </c>
      <c r="G101" s="99">
        <v>60</v>
      </c>
      <c r="H101" s="99" t="s">
        <v>22</v>
      </c>
      <c r="I101" s="100">
        <v>0</v>
      </c>
      <c r="J101" s="101">
        <v>0</v>
      </c>
    </row>
    <row r="102" spans="1:10">
      <c r="A102" s="130" t="str">
        <f t="shared" si="1"/>
        <v>CBBRU2</v>
      </c>
      <c r="B102" s="99">
        <v>95</v>
      </c>
      <c r="C102" s="99" t="s">
        <v>36</v>
      </c>
      <c r="D102" s="99" t="s">
        <v>480</v>
      </c>
      <c r="E102" s="99">
        <v>2</v>
      </c>
      <c r="F102" s="99" t="s">
        <v>6090</v>
      </c>
      <c r="G102" s="99">
        <v>60</v>
      </c>
      <c r="H102" s="99" t="s">
        <v>22</v>
      </c>
      <c r="I102" s="100">
        <v>0</v>
      </c>
      <c r="J102" s="101">
        <v>0</v>
      </c>
    </row>
    <row r="103" spans="1:10">
      <c r="A103" s="130" t="str">
        <f t="shared" si="1"/>
        <v>CBREM1</v>
      </c>
      <c r="B103" s="99">
        <v>96</v>
      </c>
      <c r="C103" s="99" t="s">
        <v>36</v>
      </c>
      <c r="D103" s="99" t="s">
        <v>37</v>
      </c>
      <c r="E103" s="99">
        <v>1</v>
      </c>
      <c r="F103" s="99" t="s">
        <v>6091</v>
      </c>
      <c r="G103" s="99">
        <v>60</v>
      </c>
      <c r="H103" s="99" t="s">
        <v>22</v>
      </c>
      <c r="I103" s="100">
        <v>0</v>
      </c>
      <c r="J103" s="101">
        <v>0</v>
      </c>
    </row>
    <row r="104" spans="1:10">
      <c r="A104" s="130" t="str">
        <f t="shared" si="1"/>
        <v>CBREM2</v>
      </c>
      <c r="B104" s="99">
        <v>97</v>
      </c>
      <c r="C104" s="99" t="s">
        <v>36</v>
      </c>
      <c r="D104" s="99" t="s">
        <v>37</v>
      </c>
      <c r="E104" s="99">
        <v>2</v>
      </c>
      <c r="F104" s="99" t="s">
        <v>6092</v>
      </c>
      <c r="G104" s="99">
        <v>60</v>
      </c>
      <c r="H104" s="99" t="s">
        <v>22</v>
      </c>
      <c r="I104" s="100">
        <v>0</v>
      </c>
      <c r="J104" s="101">
        <v>0</v>
      </c>
    </row>
    <row r="105" spans="1:10">
      <c r="A105" s="130" t="str">
        <f t="shared" si="1"/>
        <v>LGDAR1</v>
      </c>
      <c r="B105" s="99">
        <v>98</v>
      </c>
      <c r="C105" s="99" t="s">
        <v>36</v>
      </c>
      <c r="D105" s="99" t="s">
        <v>85</v>
      </c>
      <c r="E105" s="99">
        <v>1</v>
      </c>
      <c r="F105" s="99" t="s">
        <v>6093</v>
      </c>
      <c r="G105" s="99">
        <v>60</v>
      </c>
      <c r="H105" s="103" t="s">
        <v>22</v>
      </c>
      <c r="I105" s="100">
        <v>0</v>
      </c>
      <c r="J105" s="101">
        <v>6.6666666666666596E-2</v>
      </c>
    </row>
    <row r="106" spans="1:10">
      <c r="A106" s="130" t="str">
        <f t="shared" si="1"/>
        <v>LGDAR2</v>
      </c>
      <c r="B106" s="99">
        <v>99</v>
      </c>
      <c r="C106" s="99" t="s">
        <v>36</v>
      </c>
      <c r="D106" s="99" t="s">
        <v>85</v>
      </c>
      <c r="E106" s="99">
        <v>2</v>
      </c>
      <c r="F106" s="99" t="s">
        <v>6094</v>
      </c>
      <c r="G106" s="99">
        <v>60</v>
      </c>
      <c r="H106" s="99" t="s">
        <v>22</v>
      </c>
      <c r="I106" s="100">
        <v>0</v>
      </c>
      <c r="J106" s="101">
        <v>3.3333333333333333E-2</v>
      </c>
    </row>
    <row r="107" spans="1:10">
      <c r="A107" s="130" t="str">
        <f t="shared" si="1"/>
        <v>LGDAR3</v>
      </c>
      <c r="B107" s="99">
        <v>100</v>
      </c>
      <c r="C107" s="99" t="s">
        <v>36</v>
      </c>
      <c r="D107" s="99" t="s">
        <v>85</v>
      </c>
      <c r="E107" s="99">
        <v>3</v>
      </c>
      <c r="F107" s="99" t="s">
        <v>5704</v>
      </c>
      <c r="G107" s="99">
        <v>60</v>
      </c>
      <c r="H107" s="99" t="s">
        <v>22</v>
      </c>
      <c r="I107" s="100">
        <v>0</v>
      </c>
      <c r="J107" s="101">
        <v>1.1111111111111099E-2</v>
      </c>
    </row>
    <row r="108" spans="1:10">
      <c r="A108" s="130" t="str">
        <f t="shared" si="1"/>
        <v>LGDAR4</v>
      </c>
      <c r="B108" s="99">
        <v>101</v>
      </c>
      <c r="C108" s="99" t="s">
        <v>36</v>
      </c>
      <c r="D108" s="99" t="s">
        <v>85</v>
      </c>
      <c r="E108" s="99">
        <v>4</v>
      </c>
      <c r="F108" s="99" t="s">
        <v>5705</v>
      </c>
      <c r="G108" s="99">
        <v>60</v>
      </c>
      <c r="H108" s="99" t="s">
        <v>22</v>
      </c>
      <c r="I108" s="100">
        <v>0</v>
      </c>
      <c r="J108" s="101">
        <v>7.7777777777777696E-2</v>
      </c>
    </row>
    <row r="109" spans="1:10">
      <c r="A109" s="130" t="str">
        <f t="shared" si="1"/>
        <v>PDLRU1</v>
      </c>
      <c r="B109" s="99">
        <v>102</v>
      </c>
      <c r="C109" s="99" t="s">
        <v>36</v>
      </c>
      <c r="D109" s="99" t="s">
        <v>135</v>
      </c>
      <c r="E109" s="99">
        <v>1</v>
      </c>
      <c r="F109" s="99" t="s">
        <v>5706</v>
      </c>
      <c r="G109" s="99">
        <v>60</v>
      </c>
      <c r="H109" s="99" t="s">
        <v>22</v>
      </c>
      <c r="I109" s="100">
        <v>0</v>
      </c>
      <c r="J109" s="101">
        <v>0</v>
      </c>
    </row>
    <row r="110" spans="1:10">
      <c r="A110" s="130" t="str">
        <f t="shared" si="1"/>
        <v>PDLRU2</v>
      </c>
      <c r="B110" s="99">
        <v>103</v>
      </c>
      <c r="C110" s="99" t="s">
        <v>36</v>
      </c>
      <c r="D110" s="99" t="s">
        <v>135</v>
      </c>
      <c r="E110" s="99">
        <v>2</v>
      </c>
      <c r="F110" s="99" t="s">
        <v>5707</v>
      </c>
      <c r="G110" s="99">
        <v>60</v>
      </c>
      <c r="H110" s="99" t="s">
        <v>22</v>
      </c>
      <c r="I110" s="100">
        <v>0</v>
      </c>
      <c r="J110" s="101">
        <v>0</v>
      </c>
    </row>
    <row r="111" spans="1:10">
      <c r="A111" s="130" t="str">
        <f t="shared" si="1"/>
        <v>PDLRU3</v>
      </c>
      <c r="B111" s="99">
        <v>104</v>
      </c>
      <c r="C111" s="99" t="s">
        <v>36</v>
      </c>
      <c r="D111" s="99" t="s">
        <v>135</v>
      </c>
      <c r="E111" s="99">
        <v>3</v>
      </c>
      <c r="F111" s="99" t="s">
        <v>6095</v>
      </c>
      <c r="G111" s="99">
        <v>60</v>
      </c>
      <c r="H111" s="99" t="s">
        <v>22</v>
      </c>
      <c r="I111" s="100">
        <v>0</v>
      </c>
      <c r="J111" s="101">
        <v>0</v>
      </c>
    </row>
    <row r="112" spans="1:10">
      <c r="A112" s="130" t="str">
        <f t="shared" si="1"/>
        <v>PDLRU4</v>
      </c>
      <c r="B112" s="99">
        <v>105</v>
      </c>
      <c r="C112" s="99" t="s">
        <v>36</v>
      </c>
      <c r="D112" s="99" t="s">
        <v>135</v>
      </c>
      <c r="E112" s="99">
        <v>4</v>
      </c>
      <c r="F112" s="99" t="s">
        <v>6096</v>
      </c>
      <c r="G112" s="99">
        <v>60</v>
      </c>
      <c r="H112" s="99" t="s">
        <v>22</v>
      </c>
      <c r="I112" s="100">
        <v>0</v>
      </c>
      <c r="J112" s="101">
        <v>0</v>
      </c>
    </row>
    <row r="113" spans="1:10">
      <c r="A113" s="130" t="str">
        <f t="shared" si="1"/>
        <v>CBREM3</v>
      </c>
      <c r="B113" s="99">
        <v>106</v>
      </c>
      <c r="C113" s="99" t="s">
        <v>36</v>
      </c>
      <c r="D113" s="99" t="s">
        <v>37</v>
      </c>
      <c r="E113" s="99">
        <v>3</v>
      </c>
      <c r="F113" s="99" t="s">
        <v>6097</v>
      </c>
      <c r="G113" s="99">
        <v>60</v>
      </c>
      <c r="H113" s="99" t="s">
        <v>22</v>
      </c>
      <c r="I113" s="100">
        <v>0</v>
      </c>
      <c r="J113" s="101">
        <v>0</v>
      </c>
    </row>
    <row r="114" spans="1:10">
      <c r="A114" s="130" t="str">
        <f t="shared" si="1"/>
        <v>ARJWN1</v>
      </c>
      <c r="B114" s="99">
        <v>107</v>
      </c>
      <c r="C114" s="99" t="s">
        <v>38</v>
      </c>
      <c r="D114" s="99" t="s">
        <v>39</v>
      </c>
      <c r="E114" s="99">
        <v>1</v>
      </c>
      <c r="F114" s="99" t="s">
        <v>6098</v>
      </c>
      <c r="G114" s="99">
        <v>30</v>
      </c>
      <c r="H114" s="99" t="s">
        <v>33</v>
      </c>
      <c r="I114" s="100">
        <v>0</v>
      </c>
      <c r="J114" s="101">
        <v>7.7777777777777696E-2</v>
      </c>
    </row>
    <row r="115" spans="1:10">
      <c r="A115" s="130" t="str">
        <f t="shared" si="1"/>
        <v>ARJWN2</v>
      </c>
      <c r="B115" s="99">
        <v>108</v>
      </c>
      <c r="C115" s="99" t="s">
        <v>38</v>
      </c>
      <c r="D115" s="99" t="s">
        <v>39</v>
      </c>
      <c r="E115" s="99">
        <v>2</v>
      </c>
      <c r="F115" s="99" t="s">
        <v>6099</v>
      </c>
      <c r="G115" s="99">
        <v>30</v>
      </c>
      <c r="H115" s="99" t="s">
        <v>33</v>
      </c>
      <c r="I115" s="100">
        <v>0</v>
      </c>
      <c r="J115" s="101">
        <v>0</v>
      </c>
    </row>
    <row r="116" spans="1:10">
      <c r="A116" s="130" t="str">
        <f t="shared" si="1"/>
        <v>BBKAN1</v>
      </c>
      <c r="B116" s="99">
        <v>109</v>
      </c>
      <c r="C116" s="99" t="s">
        <v>38</v>
      </c>
      <c r="D116" s="99" t="s">
        <v>40</v>
      </c>
      <c r="E116" s="99">
        <v>1</v>
      </c>
      <c r="F116" s="99" t="s">
        <v>6100</v>
      </c>
      <c r="G116" s="99">
        <v>30</v>
      </c>
      <c r="H116" s="99" t="s">
        <v>33</v>
      </c>
      <c r="I116" s="100">
        <v>0</v>
      </c>
      <c r="J116" s="101">
        <v>0</v>
      </c>
    </row>
    <row r="117" spans="1:10">
      <c r="A117" s="130" t="str">
        <f t="shared" si="1"/>
        <v>BBKAN2</v>
      </c>
      <c r="B117" s="99">
        <v>110</v>
      </c>
      <c r="C117" s="99" t="s">
        <v>38</v>
      </c>
      <c r="D117" s="99" t="s">
        <v>40</v>
      </c>
      <c r="E117" s="99">
        <v>2</v>
      </c>
      <c r="F117" s="99" t="s">
        <v>6101</v>
      </c>
      <c r="G117" s="99">
        <v>30</v>
      </c>
      <c r="H117" s="99" t="s">
        <v>33</v>
      </c>
      <c r="I117" s="100">
        <v>0</v>
      </c>
      <c r="J117" s="101">
        <v>0</v>
      </c>
    </row>
    <row r="118" spans="1:10">
      <c r="A118" s="130" t="str">
        <f t="shared" si="1"/>
        <v>BBKAN3</v>
      </c>
      <c r="B118" s="99">
        <v>111</v>
      </c>
      <c r="C118" s="99" t="s">
        <v>38</v>
      </c>
      <c r="D118" s="99" t="s">
        <v>40</v>
      </c>
      <c r="E118" s="99">
        <v>3</v>
      </c>
      <c r="F118" s="99" t="s">
        <v>6102</v>
      </c>
      <c r="G118" s="99">
        <v>30</v>
      </c>
      <c r="H118" s="99" t="s">
        <v>33</v>
      </c>
      <c r="I118" s="100">
        <v>0</v>
      </c>
      <c r="J118" s="101">
        <v>0</v>
      </c>
    </row>
    <row r="119" spans="1:10">
      <c r="A119" s="130" t="str">
        <f t="shared" si="1"/>
        <v>KUNGN1</v>
      </c>
      <c r="B119" s="99">
        <v>112</v>
      </c>
      <c r="C119" s="99" t="s">
        <v>38</v>
      </c>
      <c r="D119" s="99" t="s">
        <v>44</v>
      </c>
      <c r="E119" s="99">
        <v>1</v>
      </c>
      <c r="F119" s="99" t="s">
        <v>6103</v>
      </c>
      <c r="G119" s="99">
        <v>30</v>
      </c>
      <c r="H119" s="99" t="s">
        <v>33</v>
      </c>
      <c r="I119" s="100">
        <v>0</v>
      </c>
      <c r="J119" s="101">
        <v>3.3333333333333335</v>
      </c>
    </row>
    <row r="120" spans="1:10">
      <c r="A120" s="130" t="str">
        <f t="shared" si="1"/>
        <v>KUNGN2</v>
      </c>
      <c r="B120" s="99">
        <v>113</v>
      </c>
      <c r="C120" s="99" t="s">
        <v>38</v>
      </c>
      <c r="D120" s="99" t="s">
        <v>44</v>
      </c>
      <c r="E120" s="99">
        <v>2</v>
      </c>
      <c r="F120" s="99" t="s">
        <v>6104</v>
      </c>
      <c r="G120" s="99">
        <v>30</v>
      </c>
      <c r="H120" s="99" t="s">
        <v>33</v>
      </c>
      <c r="I120" s="100">
        <v>0</v>
      </c>
      <c r="J120" s="101">
        <v>0.79999999999999916</v>
      </c>
    </row>
    <row r="121" spans="1:10">
      <c r="A121" s="130" t="str">
        <f t="shared" si="1"/>
        <v>KUNGN3</v>
      </c>
      <c r="B121" s="99">
        <v>114</v>
      </c>
      <c r="C121" s="99" t="s">
        <v>38</v>
      </c>
      <c r="D121" s="99" t="s">
        <v>44</v>
      </c>
      <c r="E121" s="99">
        <v>3</v>
      </c>
      <c r="F121" s="99" t="s">
        <v>6105</v>
      </c>
      <c r="G121" s="99">
        <v>30</v>
      </c>
      <c r="H121" s="99" t="s">
        <v>33</v>
      </c>
      <c r="I121" s="100">
        <v>0</v>
      </c>
      <c r="J121" s="101">
        <v>3.8777777777777738</v>
      </c>
    </row>
    <row r="122" spans="1:10">
      <c r="A122" s="130" t="str">
        <f t="shared" si="1"/>
        <v>MDRCN1</v>
      </c>
      <c r="B122" s="99">
        <v>115</v>
      </c>
      <c r="C122" s="99" t="s">
        <v>38</v>
      </c>
      <c r="D122" s="99" t="s">
        <v>500</v>
      </c>
      <c r="E122" s="99">
        <v>1</v>
      </c>
      <c r="F122" s="99" t="s">
        <v>6106</v>
      </c>
      <c r="G122" s="99">
        <v>60</v>
      </c>
      <c r="H122" s="99" t="s">
        <v>22</v>
      </c>
      <c r="I122" s="100">
        <v>0</v>
      </c>
      <c r="J122" s="101">
        <v>0</v>
      </c>
    </row>
    <row r="123" spans="1:10">
      <c r="A123" s="130" t="str">
        <f t="shared" si="1"/>
        <v>MDRCN2</v>
      </c>
      <c r="B123" s="99">
        <v>116</v>
      </c>
      <c r="C123" s="99" t="s">
        <v>38</v>
      </c>
      <c r="D123" s="99" t="s">
        <v>500</v>
      </c>
      <c r="E123" s="99">
        <v>2</v>
      </c>
      <c r="F123" s="99" t="s">
        <v>6107</v>
      </c>
      <c r="G123" s="99">
        <v>60</v>
      </c>
      <c r="H123" s="99" t="s">
        <v>22</v>
      </c>
      <c r="I123" s="100">
        <v>0</v>
      </c>
      <c r="J123" s="101">
        <v>0</v>
      </c>
    </row>
    <row r="124" spans="1:10">
      <c r="A124" s="130" t="str">
        <f t="shared" si="1"/>
        <v>NARJW1</v>
      </c>
      <c r="B124" s="99">
        <v>117</v>
      </c>
      <c r="C124" s="99" t="s">
        <v>38</v>
      </c>
      <c r="D124" s="99" t="s">
        <v>5443</v>
      </c>
      <c r="E124" s="99">
        <v>1</v>
      </c>
      <c r="F124" s="99" t="s">
        <v>6108</v>
      </c>
      <c r="G124" s="99">
        <v>60</v>
      </c>
      <c r="H124" s="103" t="s">
        <v>22</v>
      </c>
      <c r="I124" s="100">
        <v>0</v>
      </c>
      <c r="J124" s="101">
        <v>0</v>
      </c>
    </row>
    <row r="125" spans="1:10">
      <c r="A125" s="130" t="str">
        <f t="shared" si="1"/>
        <v>NARJW2</v>
      </c>
      <c r="B125" s="99">
        <v>118</v>
      </c>
      <c r="C125" s="99" t="s">
        <v>38</v>
      </c>
      <c r="D125" s="99" t="s">
        <v>5443</v>
      </c>
      <c r="E125" s="99">
        <v>2</v>
      </c>
      <c r="F125" s="99" t="s">
        <v>6109</v>
      </c>
      <c r="G125" s="99">
        <v>60</v>
      </c>
      <c r="H125" s="103" t="s">
        <v>22</v>
      </c>
      <c r="I125" s="100">
        <v>0</v>
      </c>
      <c r="J125" s="101">
        <v>0</v>
      </c>
    </row>
    <row r="126" spans="1:10">
      <c r="A126" s="130" t="str">
        <f t="shared" si="1"/>
        <v>SRAGI4</v>
      </c>
      <c r="B126" s="99">
        <v>119</v>
      </c>
      <c r="C126" s="99" t="s">
        <v>38</v>
      </c>
      <c r="D126" s="99" t="s">
        <v>45</v>
      </c>
      <c r="E126" s="99">
        <v>4</v>
      </c>
      <c r="F126" s="99" t="s">
        <v>6110</v>
      </c>
      <c r="G126" s="99">
        <v>60</v>
      </c>
      <c r="H126" s="103" t="s">
        <v>22</v>
      </c>
      <c r="I126" s="100">
        <v>0</v>
      </c>
      <c r="J126" s="101">
        <v>0.73333333333333328</v>
      </c>
    </row>
    <row r="127" spans="1:10">
      <c r="A127" s="130" t="str">
        <f t="shared" si="1"/>
        <v>SRAGI6</v>
      </c>
      <c r="B127" s="99">
        <v>120</v>
      </c>
      <c r="C127" s="99" t="s">
        <v>38</v>
      </c>
      <c r="D127" s="99" t="s">
        <v>45</v>
      </c>
      <c r="E127" s="99">
        <v>6</v>
      </c>
      <c r="F127" s="99" t="s">
        <v>6111</v>
      </c>
      <c r="G127" s="99">
        <v>60</v>
      </c>
      <c r="H127" s="99" t="s">
        <v>22</v>
      </c>
      <c r="I127" s="100">
        <v>0</v>
      </c>
      <c r="J127" s="101">
        <v>0</v>
      </c>
    </row>
    <row r="128" spans="1:10">
      <c r="A128" s="130" t="str">
        <f t="shared" si="1"/>
        <v>SRAGI7</v>
      </c>
      <c r="B128" s="99">
        <v>121</v>
      </c>
      <c r="C128" s="99" t="s">
        <v>38</v>
      </c>
      <c r="D128" s="99" t="s">
        <v>45</v>
      </c>
      <c r="E128" s="99">
        <v>7</v>
      </c>
      <c r="F128" s="99" t="s">
        <v>6112</v>
      </c>
      <c r="G128" s="99">
        <v>60</v>
      </c>
      <c r="H128" s="99" t="s">
        <v>22</v>
      </c>
      <c r="I128" s="100">
        <v>0</v>
      </c>
      <c r="J128" s="101">
        <v>0.23333333333333309</v>
      </c>
    </row>
    <row r="129" spans="1:10">
      <c r="A129" s="130" t="str">
        <f t="shared" si="1"/>
        <v>SRAGI8</v>
      </c>
      <c r="B129" s="99">
        <v>122</v>
      </c>
      <c r="C129" s="99" t="s">
        <v>38</v>
      </c>
      <c r="D129" s="99" t="s">
        <v>45</v>
      </c>
      <c r="E129" s="99">
        <v>8</v>
      </c>
      <c r="F129" s="99" t="s">
        <v>6113</v>
      </c>
      <c r="G129" s="99">
        <v>60</v>
      </c>
      <c r="H129" s="99" t="s">
        <v>22</v>
      </c>
      <c r="I129" s="100">
        <v>0</v>
      </c>
      <c r="J129" s="101">
        <v>9.9999999999999895E-2</v>
      </c>
    </row>
    <row r="130" spans="1:10">
      <c r="A130" s="130" t="str">
        <f t="shared" si="1"/>
        <v>ARJWN3</v>
      </c>
      <c r="B130" s="99">
        <v>123</v>
      </c>
      <c r="C130" s="99" t="s">
        <v>38</v>
      </c>
      <c r="D130" s="99" t="s">
        <v>39</v>
      </c>
      <c r="E130" s="99">
        <v>3</v>
      </c>
      <c r="F130" s="99" t="s">
        <v>6114</v>
      </c>
      <c r="G130" s="99">
        <v>30</v>
      </c>
      <c r="H130" s="99" t="s">
        <v>33</v>
      </c>
      <c r="I130" s="100">
        <v>0</v>
      </c>
      <c r="J130" s="101">
        <v>0.3</v>
      </c>
    </row>
    <row r="131" spans="1:10">
      <c r="A131" s="130" t="str">
        <f t="shared" si="1"/>
        <v>CMGIS1</v>
      </c>
      <c r="B131" s="99">
        <v>124</v>
      </c>
      <c r="C131" s="99" t="s">
        <v>47</v>
      </c>
      <c r="D131" s="99" t="s">
        <v>48</v>
      </c>
      <c r="E131" s="99">
        <v>1</v>
      </c>
      <c r="F131" s="99" t="s">
        <v>6115</v>
      </c>
      <c r="G131" s="99">
        <v>60</v>
      </c>
      <c r="H131" s="103" t="s">
        <v>22</v>
      </c>
      <c r="I131" s="100">
        <v>0</v>
      </c>
      <c r="J131" s="101">
        <v>0</v>
      </c>
    </row>
    <row r="132" spans="1:10">
      <c r="A132" s="130" t="str">
        <f t="shared" si="1"/>
        <v>CMGIS2</v>
      </c>
      <c r="B132" s="99">
        <v>125</v>
      </c>
      <c r="C132" s="99" t="s">
        <v>47</v>
      </c>
      <c r="D132" s="99" t="s">
        <v>48</v>
      </c>
      <c r="E132" s="99">
        <v>2</v>
      </c>
      <c r="F132" s="99" t="s">
        <v>6116</v>
      </c>
      <c r="G132" s="99">
        <v>60</v>
      </c>
      <c r="H132" s="99" t="s">
        <v>22</v>
      </c>
      <c r="I132" s="100">
        <v>0</v>
      </c>
      <c r="J132" s="101">
        <v>0</v>
      </c>
    </row>
    <row r="133" spans="1:10">
      <c r="A133" s="130" t="str">
        <f t="shared" si="1"/>
        <v>CMGIS3</v>
      </c>
      <c r="B133" s="99">
        <v>126</v>
      </c>
      <c r="C133" s="99" t="s">
        <v>47</v>
      </c>
      <c r="D133" s="99" t="s">
        <v>48</v>
      </c>
      <c r="E133" s="99">
        <v>3</v>
      </c>
      <c r="F133" s="99" t="s">
        <v>6117</v>
      </c>
      <c r="G133" s="99">
        <v>60</v>
      </c>
      <c r="H133" s="99" t="s">
        <v>22</v>
      </c>
      <c r="I133" s="100">
        <v>0</v>
      </c>
      <c r="J133" s="101">
        <v>1.4111111111111097</v>
      </c>
    </row>
    <row r="134" spans="1:10">
      <c r="A134" s="130" t="str">
        <f t="shared" si="1"/>
        <v>CMGIS4</v>
      </c>
      <c r="B134" s="99">
        <v>127</v>
      </c>
      <c r="C134" s="99" t="s">
        <v>47</v>
      </c>
      <c r="D134" s="99" t="s">
        <v>48</v>
      </c>
      <c r="E134" s="99">
        <v>4</v>
      </c>
      <c r="F134" s="99" t="s">
        <v>6118</v>
      </c>
      <c r="G134" s="99">
        <v>60</v>
      </c>
      <c r="H134" s="99" t="s">
        <v>22</v>
      </c>
      <c r="I134" s="100">
        <v>0</v>
      </c>
      <c r="J134" s="101">
        <v>2.4999999999999973</v>
      </c>
    </row>
    <row r="135" spans="1:10">
      <c r="A135" s="130" t="str">
        <f t="shared" si="1"/>
        <v>DPBR21</v>
      </c>
      <c r="B135" s="99">
        <v>128</v>
      </c>
      <c r="C135" s="99" t="s">
        <v>47</v>
      </c>
      <c r="D135" s="99" t="s">
        <v>88</v>
      </c>
      <c r="E135" s="99">
        <v>1</v>
      </c>
      <c r="F135" s="99" t="s">
        <v>6119</v>
      </c>
      <c r="G135" s="99">
        <v>60</v>
      </c>
      <c r="H135" s="99" t="s">
        <v>22</v>
      </c>
      <c r="I135" s="100">
        <v>0</v>
      </c>
      <c r="J135" s="101">
        <v>8.8888888888888795E-2</v>
      </c>
    </row>
    <row r="136" spans="1:10">
      <c r="A136" s="130" t="str">
        <f t="shared" si="1"/>
        <v>DPBR22</v>
      </c>
      <c r="B136" s="99">
        <v>129</v>
      </c>
      <c r="C136" s="99" t="s">
        <v>47</v>
      </c>
      <c r="D136" s="99" t="s">
        <v>88</v>
      </c>
      <c r="E136" s="99">
        <v>2</v>
      </c>
      <c r="F136" s="99" t="s">
        <v>6120</v>
      </c>
      <c r="G136" s="99">
        <v>60</v>
      </c>
      <c r="H136" s="99" t="s">
        <v>22</v>
      </c>
      <c r="I136" s="100">
        <v>0</v>
      </c>
      <c r="J136" s="101">
        <v>0.34444444444444411</v>
      </c>
    </row>
    <row r="137" spans="1:10">
      <c r="A137" s="130" t="str">
        <f t="shared" ref="A137:A200" si="2">D137&amp;E137</f>
        <v>RADEN1</v>
      </c>
      <c r="B137" s="99">
        <v>130</v>
      </c>
      <c r="C137" s="99" t="s">
        <v>47</v>
      </c>
      <c r="D137" s="99" t="s">
        <v>49</v>
      </c>
      <c r="E137" s="99">
        <v>1</v>
      </c>
      <c r="F137" s="99" t="s">
        <v>6121</v>
      </c>
      <c r="G137" s="99">
        <v>60</v>
      </c>
      <c r="H137" s="99" t="s">
        <v>22</v>
      </c>
      <c r="I137" s="100">
        <v>0</v>
      </c>
      <c r="J137" s="101">
        <v>0</v>
      </c>
    </row>
    <row r="138" spans="1:10">
      <c r="A138" s="130" t="str">
        <f t="shared" si="2"/>
        <v>RADEN2</v>
      </c>
      <c r="B138" s="99">
        <v>131</v>
      </c>
      <c r="C138" s="99" t="s">
        <v>47</v>
      </c>
      <c r="D138" s="99" t="s">
        <v>49</v>
      </c>
      <c r="E138" s="99">
        <v>2</v>
      </c>
      <c r="F138" s="99" t="s">
        <v>6122</v>
      </c>
      <c r="G138" s="99">
        <v>60</v>
      </c>
      <c r="H138" s="99" t="s">
        <v>22</v>
      </c>
      <c r="I138" s="100">
        <v>0</v>
      </c>
      <c r="J138" s="101">
        <v>0</v>
      </c>
    </row>
    <row r="139" spans="1:10">
      <c r="A139" s="130" t="str">
        <f t="shared" si="2"/>
        <v>RADEN3</v>
      </c>
      <c r="B139" s="99">
        <v>132</v>
      </c>
      <c r="C139" s="99" t="s">
        <v>47</v>
      </c>
      <c r="D139" s="99" t="s">
        <v>49</v>
      </c>
      <c r="E139" s="99">
        <v>3</v>
      </c>
      <c r="F139" s="99" t="s">
        <v>6124</v>
      </c>
      <c r="G139" s="99">
        <v>60</v>
      </c>
      <c r="H139" s="99" t="s">
        <v>22</v>
      </c>
      <c r="I139" s="100">
        <v>0</v>
      </c>
      <c r="J139" s="101">
        <v>0</v>
      </c>
    </row>
    <row r="140" spans="1:10">
      <c r="A140" s="130" t="str">
        <f t="shared" si="2"/>
        <v>RADEN4</v>
      </c>
      <c r="B140" s="99">
        <v>133</v>
      </c>
      <c r="C140" s="99" t="s">
        <v>47</v>
      </c>
      <c r="D140" s="99" t="s">
        <v>49</v>
      </c>
      <c r="E140" s="99">
        <v>4</v>
      </c>
      <c r="F140" s="99" t="s">
        <v>6125</v>
      </c>
      <c r="G140" s="99">
        <v>60</v>
      </c>
      <c r="H140" s="99" t="s">
        <v>22</v>
      </c>
      <c r="I140" s="100">
        <v>0</v>
      </c>
      <c r="J140" s="101">
        <v>0</v>
      </c>
    </row>
    <row r="141" spans="1:10">
      <c r="A141" s="130" t="str">
        <f t="shared" si="2"/>
        <v>SSKAN1</v>
      </c>
      <c r="B141" s="99">
        <v>134</v>
      </c>
      <c r="C141" s="99" t="s">
        <v>47</v>
      </c>
      <c r="D141" s="99" t="s">
        <v>6123</v>
      </c>
      <c r="E141" s="99">
        <v>1</v>
      </c>
      <c r="F141" s="99" t="s">
        <v>6126</v>
      </c>
      <c r="G141" s="99">
        <v>60</v>
      </c>
      <c r="H141" s="99" t="s">
        <v>22</v>
      </c>
      <c r="I141" s="100">
        <v>0</v>
      </c>
      <c r="J141" s="101">
        <v>4.4444444444444398E-2</v>
      </c>
    </row>
    <row r="142" spans="1:10">
      <c r="A142" s="130" t="str">
        <f t="shared" si="2"/>
        <v>SSKAN2</v>
      </c>
      <c r="B142" s="99">
        <v>135</v>
      </c>
      <c r="C142" s="99" t="s">
        <v>47</v>
      </c>
      <c r="D142" s="99" t="s">
        <v>6123</v>
      </c>
      <c r="E142" s="99">
        <v>2</v>
      </c>
      <c r="F142" s="99" t="s">
        <v>6127</v>
      </c>
      <c r="G142" s="99">
        <v>60</v>
      </c>
      <c r="H142" s="99" t="s">
        <v>22</v>
      </c>
      <c r="I142" s="100">
        <v>0</v>
      </c>
      <c r="J142" s="101">
        <v>0</v>
      </c>
    </row>
    <row r="143" spans="1:10">
      <c r="A143" s="130" t="str">
        <f t="shared" si="2"/>
        <v>GARUT1</v>
      </c>
      <c r="B143" s="99">
        <v>136</v>
      </c>
      <c r="C143" s="99" t="s">
        <v>89</v>
      </c>
      <c r="D143" s="99" t="s">
        <v>89</v>
      </c>
      <c r="E143" s="99">
        <v>1</v>
      </c>
      <c r="F143" s="99" t="s">
        <v>6128</v>
      </c>
      <c r="G143" s="99">
        <v>60</v>
      </c>
      <c r="H143" s="99" t="s">
        <v>22</v>
      </c>
      <c r="I143" s="100">
        <v>0</v>
      </c>
      <c r="J143" s="101">
        <v>3.3333333333333298E-2</v>
      </c>
    </row>
    <row r="144" spans="1:10">
      <c r="A144" s="130" t="str">
        <f t="shared" si="2"/>
        <v>GARUT3</v>
      </c>
      <c r="B144" s="99">
        <v>137</v>
      </c>
      <c r="C144" s="99" t="s">
        <v>89</v>
      </c>
      <c r="D144" s="99" t="s">
        <v>89</v>
      </c>
      <c r="E144" s="99">
        <v>3</v>
      </c>
      <c r="F144" s="99" t="s">
        <v>6129</v>
      </c>
      <c r="G144" s="99">
        <v>60</v>
      </c>
      <c r="H144" s="99" t="s">
        <v>22</v>
      </c>
      <c r="I144" s="100">
        <v>0</v>
      </c>
      <c r="J144" s="101">
        <v>0</v>
      </c>
    </row>
    <row r="145" spans="1:10">
      <c r="A145" s="130" t="str">
        <f t="shared" si="2"/>
        <v>GARUT4</v>
      </c>
      <c r="B145" s="99">
        <v>138</v>
      </c>
      <c r="C145" s="99" t="s">
        <v>89</v>
      </c>
      <c r="D145" s="99" t="s">
        <v>89</v>
      </c>
      <c r="E145" s="99">
        <v>4</v>
      </c>
      <c r="F145" s="99" t="s">
        <v>6130</v>
      </c>
      <c r="G145" s="99">
        <v>60</v>
      </c>
      <c r="H145" s="99" t="s">
        <v>22</v>
      </c>
      <c r="I145" s="100">
        <v>0</v>
      </c>
      <c r="J145" s="101">
        <v>0</v>
      </c>
    </row>
    <row r="146" spans="1:10">
      <c r="A146" s="130" t="str">
        <f t="shared" si="2"/>
        <v>MLBNG1</v>
      </c>
      <c r="B146" s="99">
        <v>139</v>
      </c>
      <c r="C146" s="99" t="s">
        <v>89</v>
      </c>
      <c r="D146" s="99" t="s">
        <v>62</v>
      </c>
      <c r="E146" s="99">
        <v>1</v>
      </c>
      <c r="F146" s="99" t="s">
        <v>6131</v>
      </c>
      <c r="G146" s="99">
        <v>30</v>
      </c>
      <c r="H146" s="99" t="s">
        <v>33</v>
      </c>
      <c r="I146" s="100">
        <v>0</v>
      </c>
      <c r="J146" s="101">
        <v>1.1111111111111099E-2</v>
      </c>
    </row>
    <row r="147" spans="1:10">
      <c r="A147" s="130" t="str">
        <f t="shared" si="2"/>
        <v>MLBNG2</v>
      </c>
      <c r="B147" s="99">
        <v>140</v>
      </c>
      <c r="C147" s="99" t="s">
        <v>89</v>
      </c>
      <c r="D147" s="99" t="s">
        <v>62</v>
      </c>
      <c r="E147" s="99">
        <v>2</v>
      </c>
      <c r="F147" s="99" t="s">
        <v>6132</v>
      </c>
      <c r="G147" s="99">
        <v>30</v>
      </c>
      <c r="H147" s="99" t="s">
        <v>33</v>
      </c>
      <c r="I147" s="100">
        <v>0</v>
      </c>
      <c r="J147" s="101">
        <v>1.1111111111111099E-2</v>
      </c>
    </row>
    <row r="148" spans="1:10">
      <c r="A148" s="130" t="str">
        <f t="shared" si="2"/>
        <v>MLBNG3</v>
      </c>
      <c r="B148" s="99">
        <v>141</v>
      </c>
      <c r="C148" s="99" t="s">
        <v>89</v>
      </c>
      <c r="D148" s="99" t="s">
        <v>62</v>
      </c>
      <c r="E148" s="99">
        <v>3</v>
      </c>
      <c r="F148" s="99" t="s">
        <v>6133</v>
      </c>
      <c r="G148" s="99">
        <v>20</v>
      </c>
      <c r="H148" s="99" t="s">
        <v>33</v>
      </c>
      <c r="I148" s="100">
        <v>0</v>
      </c>
      <c r="J148" s="101">
        <v>0</v>
      </c>
    </row>
    <row r="149" spans="1:10">
      <c r="A149" s="130" t="str">
        <f t="shared" si="2"/>
        <v>PMPEK1</v>
      </c>
      <c r="B149" s="99">
        <v>142</v>
      </c>
      <c r="C149" s="99" t="s">
        <v>89</v>
      </c>
      <c r="D149" s="99" t="s">
        <v>90</v>
      </c>
      <c r="E149" s="99">
        <v>1</v>
      </c>
      <c r="F149" s="99" t="s">
        <v>6134</v>
      </c>
      <c r="G149" s="99">
        <v>20</v>
      </c>
      <c r="H149" s="99" t="s">
        <v>33</v>
      </c>
      <c r="I149" s="100">
        <v>0</v>
      </c>
      <c r="J149" s="101">
        <v>0</v>
      </c>
    </row>
    <row r="150" spans="1:10">
      <c r="A150" s="130" t="str">
        <f t="shared" si="2"/>
        <v>PMPEK2</v>
      </c>
      <c r="B150" s="99">
        <v>143</v>
      </c>
      <c r="C150" s="99" t="s">
        <v>89</v>
      </c>
      <c r="D150" s="99" t="s">
        <v>90</v>
      </c>
      <c r="E150" s="99">
        <v>2</v>
      </c>
      <c r="F150" s="99" t="s">
        <v>6135</v>
      </c>
      <c r="G150" s="99">
        <v>10</v>
      </c>
      <c r="H150" s="99" t="s">
        <v>33</v>
      </c>
      <c r="I150" s="100">
        <v>0</v>
      </c>
      <c r="J150" s="101">
        <v>0</v>
      </c>
    </row>
    <row r="151" spans="1:10">
      <c r="A151" s="130" t="str">
        <f t="shared" si="2"/>
        <v>PMPEK3</v>
      </c>
      <c r="B151" s="99">
        <v>144</v>
      </c>
      <c r="C151" s="99" t="s">
        <v>89</v>
      </c>
      <c r="D151" s="99" t="s">
        <v>90</v>
      </c>
      <c r="E151" s="99">
        <v>3</v>
      </c>
      <c r="F151" s="99" t="s">
        <v>6136</v>
      </c>
      <c r="G151" s="99">
        <v>30</v>
      </c>
      <c r="H151" s="99" t="s">
        <v>33</v>
      </c>
      <c r="I151" s="100">
        <v>0</v>
      </c>
      <c r="J151" s="101">
        <v>0</v>
      </c>
    </row>
    <row r="152" spans="1:10">
      <c r="A152" s="130" t="str">
        <f t="shared" si="2"/>
        <v>SMDRA1</v>
      </c>
      <c r="B152" s="99">
        <v>145</v>
      </c>
      <c r="C152" s="99" t="s">
        <v>89</v>
      </c>
      <c r="D152" s="99" t="s">
        <v>91</v>
      </c>
      <c r="E152" s="99">
        <v>1</v>
      </c>
      <c r="F152" s="99" t="s">
        <v>6137</v>
      </c>
      <c r="G152" s="99">
        <v>30</v>
      </c>
      <c r="H152" s="99" t="s">
        <v>33</v>
      </c>
      <c r="I152" s="100">
        <v>0</v>
      </c>
      <c r="J152" s="101">
        <v>0</v>
      </c>
    </row>
    <row r="153" spans="1:10">
      <c r="A153" s="130" t="str">
        <f t="shared" si="2"/>
        <v>SMDRA2</v>
      </c>
      <c r="B153" s="99">
        <v>146</v>
      </c>
      <c r="C153" s="99" t="s">
        <v>89</v>
      </c>
      <c r="D153" s="99" t="s">
        <v>91</v>
      </c>
      <c r="E153" s="99">
        <v>2</v>
      </c>
      <c r="F153" s="99" t="s">
        <v>6138</v>
      </c>
      <c r="G153" s="99">
        <v>30</v>
      </c>
      <c r="H153" s="99" t="s">
        <v>33</v>
      </c>
      <c r="I153" s="100">
        <v>0</v>
      </c>
      <c r="J153" s="101">
        <v>0</v>
      </c>
    </row>
    <row r="154" spans="1:10">
      <c r="A154" s="130" t="str">
        <f t="shared" si="2"/>
        <v>CIBNG2</v>
      </c>
      <c r="B154" s="99">
        <v>147</v>
      </c>
      <c r="C154" s="99" t="s">
        <v>34</v>
      </c>
      <c r="D154" s="99" t="s">
        <v>467</v>
      </c>
      <c r="E154" s="99">
        <v>2</v>
      </c>
      <c r="F154" s="99" t="s">
        <v>6139</v>
      </c>
      <c r="G154" s="99">
        <v>60</v>
      </c>
      <c r="H154" s="99" t="s">
        <v>22</v>
      </c>
      <c r="I154" s="100">
        <v>0</v>
      </c>
      <c r="J154" s="101">
        <v>3.4666666666666668</v>
      </c>
    </row>
    <row r="155" spans="1:10">
      <c r="A155" s="130" t="str">
        <f t="shared" si="2"/>
        <v>CIBNG3</v>
      </c>
      <c r="B155" s="99">
        <v>148</v>
      </c>
      <c r="C155" s="99" t="s">
        <v>34</v>
      </c>
      <c r="D155" s="99" t="s">
        <v>467</v>
      </c>
      <c r="E155" s="99">
        <v>3</v>
      </c>
      <c r="F155" s="99" t="s">
        <v>6140</v>
      </c>
      <c r="G155" s="99">
        <v>60</v>
      </c>
      <c r="H155" s="99" t="s">
        <v>22</v>
      </c>
      <c r="I155" s="100">
        <v>0</v>
      </c>
      <c r="J155" s="101">
        <v>1.9</v>
      </c>
    </row>
    <row r="156" spans="1:10">
      <c r="A156" s="130" t="str">
        <f t="shared" si="2"/>
        <v>CIBNG5</v>
      </c>
      <c r="B156" s="99">
        <v>149</v>
      </c>
      <c r="C156" s="99" t="s">
        <v>34</v>
      </c>
      <c r="D156" s="99" t="s">
        <v>467</v>
      </c>
      <c r="E156" s="99">
        <v>5</v>
      </c>
      <c r="F156" s="99" t="s">
        <v>6141</v>
      </c>
      <c r="G156" s="99">
        <v>60</v>
      </c>
      <c r="H156" s="99" t="s">
        <v>22</v>
      </c>
      <c r="I156" s="100">
        <v>0</v>
      </c>
      <c r="J156" s="101">
        <v>6.3</v>
      </c>
    </row>
    <row r="157" spans="1:10">
      <c r="A157" s="130" t="str">
        <f t="shared" si="2"/>
        <v>CIBNG6</v>
      </c>
      <c r="B157" s="99">
        <v>150</v>
      </c>
      <c r="C157" s="99" t="s">
        <v>34</v>
      </c>
      <c r="D157" s="99" t="s">
        <v>467</v>
      </c>
      <c r="E157" s="99">
        <v>6</v>
      </c>
      <c r="F157" s="99" t="s">
        <v>254</v>
      </c>
      <c r="G157" s="99">
        <v>60</v>
      </c>
      <c r="H157" s="99" t="s">
        <v>22</v>
      </c>
      <c r="I157" s="100">
        <v>0</v>
      </c>
      <c r="J157" s="101">
        <v>3.2666666666666666</v>
      </c>
    </row>
    <row r="158" spans="1:10">
      <c r="A158" s="130" t="str">
        <f t="shared" si="2"/>
        <v>CLGSI1</v>
      </c>
      <c r="B158" s="99">
        <v>151</v>
      </c>
      <c r="C158" s="99" t="s">
        <v>34</v>
      </c>
      <c r="D158" s="99" t="s">
        <v>222</v>
      </c>
      <c r="E158" s="99">
        <v>1</v>
      </c>
      <c r="F158" s="99" t="s">
        <v>6142</v>
      </c>
      <c r="G158" s="99">
        <v>30</v>
      </c>
      <c r="H158" s="99" t="s">
        <v>33</v>
      </c>
      <c r="I158" s="100">
        <v>0</v>
      </c>
      <c r="J158" s="101">
        <v>0.26666666666666666</v>
      </c>
    </row>
    <row r="159" spans="1:10">
      <c r="A159" s="130" t="str">
        <f t="shared" si="2"/>
        <v>CLGSI2</v>
      </c>
      <c r="B159" s="99">
        <v>152</v>
      </c>
      <c r="C159" s="99" t="s">
        <v>34</v>
      </c>
      <c r="D159" s="99" t="s">
        <v>222</v>
      </c>
      <c r="E159" s="99">
        <v>2</v>
      </c>
      <c r="F159" s="99" t="s">
        <v>6143</v>
      </c>
      <c r="G159" s="99">
        <v>30</v>
      </c>
      <c r="H159" s="99" t="s">
        <v>33</v>
      </c>
      <c r="I159" s="100">
        <v>0</v>
      </c>
      <c r="J159" s="101">
        <v>0.8</v>
      </c>
    </row>
    <row r="160" spans="1:10">
      <c r="A160" s="130" t="str">
        <f t="shared" si="2"/>
        <v>CLNSI21</v>
      </c>
      <c r="B160" s="99">
        <v>153</v>
      </c>
      <c r="C160" s="99" t="s">
        <v>34</v>
      </c>
      <c r="D160" s="99" t="s">
        <v>84</v>
      </c>
      <c r="E160" s="99">
        <v>1</v>
      </c>
      <c r="F160" s="99" t="s">
        <v>6144</v>
      </c>
      <c r="G160" s="99">
        <v>60</v>
      </c>
      <c r="H160" s="99" t="s">
        <v>22</v>
      </c>
      <c r="I160" s="100">
        <v>0</v>
      </c>
      <c r="J160" s="101">
        <v>0</v>
      </c>
    </row>
    <row r="161" spans="1:10">
      <c r="A161" s="130" t="str">
        <f t="shared" si="2"/>
        <v>CLNSI22</v>
      </c>
      <c r="B161" s="99">
        <v>154</v>
      </c>
      <c r="C161" s="99" t="s">
        <v>34</v>
      </c>
      <c r="D161" s="99" t="s">
        <v>84</v>
      </c>
      <c r="E161" s="99">
        <v>2</v>
      </c>
      <c r="F161" s="99" t="s">
        <v>6145</v>
      </c>
      <c r="G161" s="99">
        <v>60</v>
      </c>
      <c r="H161" s="99" t="s">
        <v>22</v>
      </c>
      <c r="I161" s="100">
        <v>0</v>
      </c>
      <c r="J161" s="101">
        <v>0</v>
      </c>
    </row>
    <row r="162" spans="1:10">
      <c r="A162" s="130" t="str">
        <f t="shared" si="2"/>
        <v>CLNSI23</v>
      </c>
      <c r="B162" s="99">
        <v>155</v>
      </c>
      <c r="C162" s="99" t="s">
        <v>34</v>
      </c>
      <c r="D162" s="99" t="s">
        <v>84</v>
      </c>
      <c r="E162" s="99">
        <v>3</v>
      </c>
      <c r="F162" s="99" t="s">
        <v>6146</v>
      </c>
      <c r="G162" s="99">
        <v>60</v>
      </c>
      <c r="H162" s="99" t="s">
        <v>22</v>
      </c>
      <c r="I162" s="100">
        <v>0</v>
      </c>
      <c r="J162" s="101">
        <v>0</v>
      </c>
    </row>
    <row r="163" spans="1:10">
      <c r="A163" s="130" t="str">
        <f t="shared" si="2"/>
        <v>SMNRU2</v>
      </c>
      <c r="B163" s="99">
        <v>156</v>
      </c>
      <c r="C163" s="99" t="s">
        <v>34</v>
      </c>
      <c r="D163" s="99" t="s">
        <v>259</v>
      </c>
      <c r="E163" s="99">
        <v>2</v>
      </c>
      <c r="F163" s="99" t="s">
        <v>6147</v>
      </c>
      <c r="G163" s="99">
        <v>60</v>
      </c>
      <c r="H163" s="99" t="s">
        <v>22</v>
      </c>
      <c r="I163" s="100">
        <v>0</v>
      </c>
      <c r="J163" s="101">
        <v>1.5</v>
      </c>
    </row>
    <row r="164" spans="1:10">
      <c r="A164" s="130" t="str">
        <f t="shared" si="2"/>
        <v>SMNRU3</v>
      </c>
      <c r="B164" s="99">
        <v>157</v>
      </c>
      <c r="C164" s="99" t="s">
        <v>34</v>
      </c>
      <c r="D164" s="99" t="s">
        <v>259</v>
      </c>
      <c r="E164" s="99">
        <v>3</v>
      </c>
      <c r="F164" s="99" t="s">
        <v>6148</v>
      </c>
      <c r="G164" s="99">
        <v>60</v>
      </c>
      <c r="H164" s="99" t="s">
        <v>22</v>
      </c>
      <c r="I164" s="100">
        <v>0</v>
      </c>
      <c r="J164" s="101">
        <v>0</v>
      </c>
    </row>
    <row r="165" spans="1:10">
      <c r="A165" s="130" t="str">
        <f t="shared" si="2"/>
        <v>SMNRU4</v>
      </c>
      <c r="B165" s="99">
        <v>158</v>
      </c>
      <c r="C165" s="99" t="s">
        <v>34</v>
      </c>
      <c r="D165" s="99" t="s">
        <v>259</v>
      </c>
      <c r="E165" s="99">
        <v>4</v>
      </c>
      <c r="F165" s="99" t="s">
        <v>6149</v>
      </c>
      <c r="G165" s="99">
        <v>60</v>
      </c>
      <c r="H165" s="99" t="s">
        <v>22</v>
      </c>
      <c r="I165" s="100">
        <v>0</v>
      </c>
      <c r="J165" s="101">
        <v>0.25555555555555531</v>
      </c>
    </row>
    <row r="166" spans="1:10">
      <c r="A166" s="130" t="str">
        <f t="shared" si="2"/>
        <v>SNTUL1</v>
      </c>
      <c r="B166" s="99">
        <v>159</v>
      </c>
      <c r="C166" s="99" t="s">
        <v>34</v>
      </c>
      <c r="D166" s="99" t="s">
        <v>35</v>
      </c>
      <c r="E166" s="99">
        <v>1</v>
      </c>
      <c r="F166" s="99" t="s">
        <v>6150</v>
      </c>
      <c r="G166" s="99">
        <v>60</v>
      </c>
      <c r="H166" s="99" t="s">
        <v>22</v>
      </c>
      <c r="I166" s="100">
        <v>0</v>
      </c>
      <c r="J166" s="101">
        <v>5.5555555555555497E-2</v>
      </c>
    </row>
    <row r="167" spans="1:10">
      <c r="A167" s="130" t="str">
        <f t="shared" si="2"/>
        <v>SNTUL2</v>
      </c>
      <c r="B167" s="99">
        <v>160</v>
      </c>
      <c r="C167" s="99" t="s">
        <v>34</v>
      </c>
      <c r="D167" s="99" t="s">
        <v>35</v>
      </c>
      <c r="E167" s="99">
        <v>2</v>
      </c>
      <c r="F167" s="99" t="s">
        <v>6151</v>
      </c>
      <c r="G167" s="99">
        <v>60</v>
      </c>
      <c r="H167" s="99" t="s">
        <v>22</v>
      </c>
      <c r="I167" s="100">
        <v>0</v>
      </c>
      <c r="J167" s="101">
        <v>0</v>
      </c>
    </row>
    <row r="168" spans="1:10">
      <c r="A168" s="130" t="str">
        <f t="shared" si="2"/>
        <v>SNTUL3</v>
      </c>
      <c r="B168" s="99">
        <v>161</v>
      </c>
      <c r="C168" s="99" t="s">
        <v>34</v>
      </c>
      <c r="D168" s="99" t="s">
        <v>35</v>
      </c>
      <c r="E168" s="99">
        <v>3</v>
      </c>
      <c r="F168" s="99" t="s">
        <v>6152</v>
      </c>
      <c r="G168" s="99">
        <v>60</v>
      </c>
      <c r="H168" s="99" t="s">
        <v>22</v>
      </c>
      <c r="I168" s="100">
        <v>0</v>
      </c>
      <c r="J168" s="101">
        <v>0.96666666666666667</v>
      </c>
    </row>
    <row r="169" spans="1:10">
      <c r="A169" s="130" t="str">
        <f t="shared" si="2"/>
        <v>SNTUL4</v>
      </c>
      <c r="B169" s="99">
        <v>162</v>
      </c>
      <c r="C169" s="99" t="s">
        <v>34</v>
      </c>
      <c r="D169" s="99" t="s">
        <v>35</v>
      </c>
      <c r="E169" s="99">
        <v>4</v>
      </c>
      <c r="F169" s="99" t="s">
        <v>6153</v>
      </c>
      <c r="G169" s="99">
        <v>60</v>
      </c>
      <c r="H169" s="99" t="s">
        <v>22</v>
      </c>
      <c r="I169" s="100">
        <v>0</v>
      </c>
      <c r="J169" s="101">
        <v>0</v>
      </c>
    </row>
    <row r="170" spans="1:10">
      <c r="A170" s="130" t="str">
        <f t="shared" si="2"/>
        <v>SNTUL5</v>
      </c>
      <c r="B170" s="99">
        <v>163</v>
      </c>
      <c r="C170" s="99" t="s">
        <v>34</v>
      </c>
      <c r="D170" s="99" t="s">
        <v>35</v>
      </c>
      <c r="E170" s="99">
        <v>5</v>
      </c>
      <c r="F170" s="99" t="s">
        <v>6154</v>
      </c>
      <c r="G170" s="99">
        <v>60</v>
      </c>
      <c r="H170" s="99" t="s">
        <v>484</v>
      </c>
      <c r="I170" s="100">
        <v>0</v>
      </c>
      <c r="J170" s="101">
        <v>0</v>
      </c>
    </row>
    <row r="171" spans="1:10">
      <c r="A171" s="130" t="str">
        <f t="shared" si="2"/>
        <v>CKDNG1</v>
      </c>
      <c r="B171" s="99">
        <v>164</v>
      </c>
      <c r="C171" s="99" t="s">
        <v>41</v>
      </c>
      <c r="D171" s="99" t="s">
        <v>86</v>
      </c>
      <c r="E171" s="99">
        <v>1</v>
      </c>
      <c r="F171" s="99" t="s">
        <v>6155</v>
      </c>
      <c r="G171" s="99">
        <v>60</v>
      </c>
      <c r="H171" s="103" t="s">
        <v>22</v>
      </c>
      <c r="I171" s="100">
        <v>0</v>
      </c>
      <c r="J171" s="101">
        <v>6.6666666666666596E-2</v>
      </c>
    </row>
    <row r="172" spans="1:10">
      <c r="A172" s="130" t="str">
        <f t="shared" si="2"/>
        <v>CKDNG2</v>
      </c>
      <c r="B172" s="99">
        <v>165</v>
      </c>
      <c r="C172" s="99" t="s">
        <v>41</v>
      </c>
      <c r="D172" s="99" t="s">
        <v>86</v>
      </c>
      <c r="E172" s="99">
        <v>2</v>
      </c>
      <c r="F172" s="99" t="s">
        <v>6156</v>
      </c>
      <c r="G172" s="99">
        <v>60</v>
      </c>
      <c r="H172" s="99" t="s">
        <v>22</v>
      </c>
      <c r="I172" s="100">
        <v>0</v>
      </c>
      <c r="J172" s="101">
        <v>0</v>
      </c>
    </row>
    <row r="173" spans="1:10">
      <c r="A173" s="130" t="str">
        <f t="shared" si="2"/>
        <v>HRGLS1</v>
      </c>
      <c r="B173" s="99">
        <v>166</v>
      </c>
      <c r="C173" s="99" t="s">
        <v>41</v>
      </c>
      <c r="D173" s="99" t="s">
        <v>107</v>
      </c>
      <c r="E173" s="99">
        <v>1</v>
      </c>
      <c r="F173" s="99" t="s">
        <v>6157</v>
      </c>
      <c r="G173" s="99">
        <v>60</v>
      </c>
      <c r="H173" s="103" t="s">
        <v>22</v>
      </c>
      <c r="I173" s="100">
        <v>0</v>
      </c>
      <c r="J173" s="101">
        <v>0</v>
      </c>
    </row>
    <row r="174" spans="1:10">
      <c r="A174" s="130" t="str">
        <f t="shared" si="2"/>
        <v>HRGLS2</v>
      </c>
      <c r="B174" s="99">
        <v>167</v>
      </c>
      <c r="C174" s="99" t="s">
        <v>41</v>
      </c>
      <c r="D174" s="99" t="s">
        <v>107</v>
      </c>
      <c r="E174" s="99">
        <v>2</v>
      </c>
      <c r="F174" s="99" t="s">
        <v>6158</v>
      </c>
      <c r="G174" s="99">
        <v>60</v>
      </c>
      <c r="H174" s="103" t="s">
        <v>22</v>
      </c>
      <c r="I174" s="100">
        <v>0</v>
      </c>
      <c r="J174" s="101">
        <v>0</v>
      </c>
    </row>
    <row r="175" spans="1:10">
      <c r="A175" s="130" t="str">
        <f t="shared" si="2"/>
        <v>HRGLS3</v>
      </c>
      <c r="B175" s="99">
        <v>168</v>
      </c>
      <c r="C175" s="99" t="s">
        <v>41</v>
      </c>
      <c r="D175" s="99" t="s">
        <v>107</v>
      </c>
      <c r="E175" s="99">
        <v>3</v>
      </c>
      <c r="F175" s="99" t="s">
        <v>6159</v>
      </c>
      <c r="G175" s="99">
        <v>60</v>
      </c>
      <c r="H175" s="99" t="s">
        <v>22</v>
      </c>
      <c r="I175" s="100">
        <v>0</v>
      </c>
      <c r="J175" s="101">
        <v>0</v>
      </c>
    </row>
    <row r="176" spans="1:10">
      <c r="A176" s="130" t="str">
        <f t="shared" si="2"/>
        <v>IDMRU1</v>
      </c>
      <c r="B176" s="99">
        <v>169</v>
      </c>
      <c r="C176" s="99" t="s">
        <v>41</v>
      </c>
      <c r="D176" s="99" t="s">
        <v>493</v>
      </c>
      <c r="E176" s="99">
        <v>1</v>
      </c>
      <c r="F176" s="99" t="s">
        <v>6160</v>
      </c>
      <c r="G176" s="99">
        <v>60</v>
      </c>
      <c r="H176" s="99" t="s">
        <v>22</v>
      </c>
      <c r="I176" s="100">
        <v>0</v>
      </c>
      <c r="J176" s="101">
        <v>0</v>
      </c>
    </row>
    <row r="177" spans="1:10">
      <c r="A177" s="130" t="str">
        <f t="shared" si="2"/>
        <v>IDMYU1</v>
      </c>
      <c r="B177" s="99">
        <v>170</v>
      </c>
      <c r="C177" s="99" t="s">
        <v>41</v>
      </c>
      <c r="D177" s="99" t="s">
        <v>42</v>
      </c>
      <c r="E177" s="99">
        <v>1</v>
      </c>
      <c r="F177" s="99" t="s">
        <v>6161</v>
      </c>
      <c r="G177" s="99">
        <v>30</v>
      </c>
      <c r="H177" s="99" t="s">
        <v>33</v>
      </c>
      <c r="I177" s="100">
        <v>0</v>
      </c>
      <c r="J177" s="101">
        <v>0</v>
      </c>
    </row>
    <row r="178" spans="1:10">
      <c r="A178" s="130" t="str">
        <f t="shared" si="2"/>
        <v>IDMYU3</v>
      </c>
      <c r="B178" s="99">
        <v>171</v>
      </c>
      <c r="C178" s="99" t="s">
        <v>41</v>
      </c>
      <c r="D178" s="99" t="s">
        <v>42</v>
      </c>
      <c r="E178" s="99">
        <v>3</v>
      </c>
      <c r="F178" s="99" t="s">
        <v>6162</v>
      </c>
      <c r="G178" s="99">
        <v>30</v>
      </c>
      <c r="H178" s="99" t="s">
        <v>33</v>
      </c>
      <c r="I178" s="100">
        <v>0</v>
      </c>
      <c r="J178" s="101">
        <v>0</v>
      </c>
    </row>
    <row r="179" spans="1:10">
      <c r="A179" s="130" t="str">
        <f t="shared" si="2"/>
        <v>JTBRG1</v>
      </c>
      <c r="B179" s="99">
        <v>172</v>
      </c>
      <c r="C179" s="99" t="s">
        <v>41</v>
      </c>
      <c r="D179" s="99" t="s">
        <v>496</v>
      </c>
      <c r="E179" s="99">
        <v>1</v>
      </c>
      <c r="F179" s="99" t="s">
        <v>6163</v>
      </c>
      <c r="G179" s="99">
        <v>60</v>
      </c>
      <c r="H179" s="99" t="s">
        <v>22</v>
      </c>
      <c r="I179" s="100">
        <v>0</v>
      </c>
      <c r="J179" s="101">
        <v>0.34444444444444411</v>
      </c>
    </row>
    <row r="180" spans="1:10">
      <c r="A180" s="130" t="str">
        <f t="shared" si="2"/>
        <v>JTBRG3</v>
      </c>
      <c r="B180" s="99">
        <v>173</v>
      </c>
      <c r="C180" s="99" t="s">
        <v>41</v>
      </c>
      <c r="D180" s="99" t="s">
        <v>496</v>
      </c>
      <c r="E180" s="99">
        <v>3</v>
      </c>
      <c r="F180" s="99" t="s">
        <v>5708</v>
      </c>
      <c r="G180" s="99">
        <v>60</v>
      </c>
      <c r="H180" s="99" t="s">
        <v>22</v>
      </c>
      <c r="I180" s="100">
        <v>0</v>
      </c>
      <c r="J180" s="101">
        <v>0</v>
      </c>
    </row>
    <row r="181" spans="1:10">
      <c r="A181" s="130" t="str">
        <f t="shared" si="2"/>
        <v>DWUAN3</v>
      </c>
      <c r="B181" s="99">
        <v>174</v>
      </c>
      <c r="C181" s="99" t="s">
        <v>50</v>
      </c>
      <c r="D181" s="99" t="s">
        <v>272</v>
      </c>
      <c r="E181" s="99">
        <v>3</v>
      </c>
      <c r="F181" s="99" t="s">
        <v>6164</v>
      </c>
      <c r="G181" s="99">
        <v>60</v>
      </c>
      <c r="H181" s="99" t="s">
        <v>22</v>
      </c>
      <c r="I181" s="100">
        <v>0</v>
      </c>
      <c r="J181" s="101">
        <v>0</v>
      </c>
    </row>
    <row r="182" spans="1:10">
      <c r="A182" s="130" t="str">
        <f t="shared" si="2"/>
        <v>JUSIN1</v>
      </c>
      <c r="B182" s="99">
        <v>175</v>
      </c>
      <c r="C182" s="99" t="s">
        <v>50</v>
      </c>
      <c r="D182" s="99" t="s">
        <v>526</v>
      </c>
      <c r="E182" s="99">
        <v>1</v>
      </c>
      <c r="F182" s="99" t="s">
        <v>6165</v>
      </c>
      <c r="G182" s="99">
        <v>60</v>
      </c>
      <c r="H182" s="99" t="s">
        <v>22</v>
      </c>
      <c r="I182" s="100">
        <v>0</v>
      </c>
      <c r="J182" s="101">
        <v>0</v>
      </c>
    </row>
    <row r="183" spans="1:10">
      <c r="A183" s="130" t="str">
        <f t="shared" si="2"/>
        <v>KRPYG2</v>
      </c>
      <c r="B183" s="99">
        <v>176</v>
      </c>
      <c r="C183" s="99" t="s">
        <v>50</v>
      </c>
      <c r="D183" s="99" t="s">
        <v>92</v>
      </c>
      <c r="E183" s="99">
        <v>2</v>
      </c>
      <c r="F183" s="99" t="s">
        <v>6166</v>
      </c>
      <c r="G183" s="99">
        <v>60</v>
      </c>
      <c r="H183" s="99" t="s">
        <v>22</v>
      </c>
      <c r="I183" s="100">
        <v>0</v>
      </c>
      <c r="J183" s="101">
        <v>0.15555555555555539</v>
      </c>
    </row>
    <row r="184" spans="1:10">
      <c r="A184" s="130" t="str">
        <f t="shared" si="2"/>
        <v>KSBRU6</v>
      </c>
      <c r="B184" s="99">
        <v>177</v>
      </c>
      <c r="C184" s="99" t="s">
        <v>50</v>
      </c>
      <c r="D184" s="99" t="s">
        <v>93</v>
      </c>
      <c r="E184" s="99">
        <v>6</v>
      </c>
      <c r="F184" s="99" t="s">
        <v>6167</v>
      </c>
      <c r="G184" s="99">
        <v>60</v>
      </c>
      <c r="H184" s="99" t="s">
        <v>22</v>
      </c>
      <c r="I184" s="100">
        <v>0</v>
      </c>
      <c r="J184" s="101">
        <v>0</v>
      </c>
    </row>
    <row r="185" spans="1:10">
      <c r="A185" s="130" t="str">
        <f t="shared" si="2"/>
        <v>KSBRU7</v>
      </c>
      <c r="B185" s="99">
        <v>178</v>
      </c>
      <c r="C185" s="99" t="s">
        <v>50</v>
      </c>
      <c r="D185" s="99" t="s">
        <v>93</v>
      </c>
      <c r="E185" s="99">
        <v>7</v>
      </c>
      <c r="F185" s="99" t="s">
        <v>6168</v>
      </c>
      <c r="G185" s="99">
        <v>60</v>
      </c>
      <c r="H185" s="99" t="s">
        <v>22</v>
      </c>
      <c r="I185" s="100">
        <v>0</v>
      </c>
      <c r="J185" s="101">
        <v>0</v>
      </c>
    </row>
    <row r="186" spans="1:10">
      <c r="A186" s="130" t="str">
        <f t="shared" si="2"/>
        <v>KSBRU8</v>
      </c>
      <c r="B186" s="99">
        <v>179</v>
      </c>
      <c r="C186" s="99" t="s">
        <v>50</v>
      </c>
      <c r="D186" s="99" t="s">
        <v>93</v>
      </c>
      <c r="E186" s="99">
        <v>8</v>
      </c>
      <c r="F186" s="99" t="s">
        <v>6169</v>
      </c>
      <c r="G186" s="99">
        <v>60</v>
      </c>
      <c r="H186" s="99" t="s">
        <v>22</v>
      </c>
      <c r="I186" s="100">
        <v>0</v>
      </c>
      <c r="J186" s="101">
        <v>0</v>
      </c>
    </row>
    <row r="187" spans="1:10">
      <c r="A187" s="130" t="str">
        <f t="shared" si="2"/>
        <v>MKRYA1</v>
      </c>
      <c r="B187" s="99">
        <v>180</v>
      </c>
      <c r="C187" s="99" t="s">
        <v>50</v>
      </c>
      <c r="D187" s="99" t="s">
        <v>98</v>
      </c>
      <c r="E187" s="99">
        <v>1</v>
      </c>
      <c r="F187" s="99" t="s">
        <v>6170</v>
      </c>
      <c r="G187" s="99">
        <v>60</v>
      </c>
      <c r="H187" s="99" t="s">
        <v>22</v>
      </c>
      <c r="I187" s="100">
        <v>0</v>
      </c>
      <c r="J187" s="101">
        <v>0</v>
      </c>
    </row>
    <row r="188" spans="1:10">
      <c r="A188" s="130" t="str">
        <f t="shared" si="2"/>
        <v>MKRYA2</v>
      </c>
      <c r="B188" s="99">
        <v>181</v>
      </c>
      <c r="C188" s="99" t="s">
        <v>50</v>
      </c>
      <c r="D188" s="99" t="s">
        <v>98</v>
      </c>
      <c r="E188" s="99">
        <v>2</v>
      </c>
      <c r="F188" s="99" t="s">
        <v>6171</v>
      </c>
      <c r="G188" s="99">
        <v>60</v>
      </c>
      <c r="H188" s="99" t="s">
        <v>22</v>
      </c>
      <c r="I188" s="100">
        <v>0</v>
      </c>
      <c r="J188" s="101">
        <v>0</v>
      </c>
    </row>
    <row r="189" spans="1:10">
      <c r="A189" s="130" t="str">
        <f t="shared" si="2"/>
        <v>MKSRI1</v>
      </c>
      <c r="B189" s="99">
        <v>182</v>
      </c>
      <c r="C189" s="99" t="s">
        <v>50</v>
      </c>
      <c r="D189" s="99" t="s">
        <v>94</v>
      </c>
      <c r="E189" s="99">
        <v>1</v>
      </c>
      <c r="F189" s="99" t="s">
        <v>6172</v>
      </c>
      <c r="G189" s="99">
        <v>60</v>
      </c>
      <c r="H189" s="99" t="s">
        <v>22</v>
      </c>
      <c r="I189" s="100">
        <v>0</v>
      </c>
      <c r="J189" s="101">
        <v>0.59999999999999942</v>
      </c>
    </row>
    <row r="190" spans="1:10">
      <c r="A190" s="130" t="str">
        <f t="shared" si="2"/>
        <v>MKSRI2</v>
      </c>
      <c r="B190" s="99">
        <v>183</v>
      </c>
      <c r="C190" s="99" t="s">
        <v>50</v>
      </c>
      <c r="D190" s="99" t="s">
        <v>94</v>
      </c>
      <c r="E190" s="99">
        <v>2</v>
      </c>
      <c r="F190" s="99" t="s">
        <v>6173</v>
      </c>
      <c r="G190" s="99">
        <v>60</v>
      </c>
      <c r="H190" s="99" t="s">
        <v>22</v>
      </c>
      <c r="I190" s="100">
        <v>0</v>
      </c>
      <c r="J190" s="101">
        <v>3.3333333333333298E-2</v>
      </c>
    </row>
    <row r="191" spans="1:10">
      <c r="A191" s="130" t="str">
        <f t="shared" si="2"/>
        <v>MKSRI3</v>
      </c>
      <c r="B191" s="99">
        <v>184</v>
      </c>
      <c r="C191" s="99" t="s">
        <v>50</v>
      </c>
      <c r="D191" s="99" t="s">
        <v>94</v>
      </c>
      <c r="E191" s="99">
        <v>3</v>
      </c>
      <c r="F191" s="99" t="s">
        <v>6174</v>
      </c>
      <c r="G191" s="99">
        <v>60</v>
      </c>
      <c r="H191" s="99" t="s">
        <v>22</v>
      </c>
      <c r="I191" s="100">
        <v>0</v>
      </c>
      <c r="J191" s="101">
        <v>0.53333333333333277</v>
      </c>
    </row>
    <row r="192" spans="1:10">
      <c r="A192" s="130" t="str">
        <f t="shared" si="2"/>
        <v>MKSRI4</v>
      </c>
      <c r="B192" s="99">
        <v>185</v>
      </c>
      <c r="C192" s="99" t="s">
        <v>50</v>
      </c>
      <c r="D192" s="99" t="s">
        <v>94</v>
      </c>
      <c r="E192" s="99">
        <v>4</v>
      </c>
      <c r="F192" s="99" t="s">
        <v>5709</v>
      </c>
      <c r="G192" s="99">
        <v>60</v>
      </c>
      <c r="H192" s="99" t="s">
        <v>22</v>
      </c>
      <c r="I192" s="100">
        <v>0</v>
      </c>
      <c r="J192" s="101">
        <v>0</v>
      </c>
    </row>
    <row r="193" spans="1:10">
      <c r="A193" s="130" t="str">
        <f t="shared" si="2"/>
        <v>MLIGI2</v>
      </c>
      <c r="B193" s="99">
        <v>186</v>
      </c>
      <c r="C193" s="99" t="s">
        <v>50</v>
      </c>
      <c r="D193" s="99" t="s">
        <v>304</v>
      </c>
      <c r="E193" s="99">
        <v>2</v>
      </c>
      <c r="F193" s="99" t="s">
        <v>5710</v>
      </c>
      <c r="G193" s="99">
        <v>60</v>
      </c>
      <c r="H193" s="99" t="s">
        <v>22</v>
      </c>
      <c r="I193" s="100">
        <v>0</v>
      </c>
      <c r="J193" s="101">
        <v>0</v>
      </c>
    </row>
    <row r="194" spans="1:10">
      <c r="A194" s="130" t="str">
        <f t="shared" si="2"/>
        <v>PNYGN1</v>
      </c>
      <c r="B194" s="99">
        <v>187</v>
      </c>
      <c r="C194" s="99" t="s">
        <v>50</v>
      </c>
      <c r="D194" s="99" t="s">
        <v>540</v>
      </c>
      <c r="E194" s="99">
        <v>1</v>
      </c>
      <c r="F194" s="99" t="s">
        <v>5711</v>
      </c>
      <c r="G194" s="99">
        <v>60</v>
      </c>
      <c r="H194" s="99" t="s">
        <v>22</v>
      </c>
      <c r="I194" s="100">
        <v>0</v>
      </c>
      <c r="J194" s="101">
        <v>1.1111111111111099E-2</v>
      </c>
    </row>
    <row r="195" spans="1:10">
      <c r="A195" s="130" t="str">
        <f t="shared" si="2"/>
        <v>PNYGN2</v>
      </c>
      <c r="B195" s="99">
        <v>188</v>
      </c>
      <c r="C195" s="99" t="s">
        <v>50</v>
      </c>
      <c r="D195" s="99" t="s">
        <v>540</v>
      </c>
      <c r="E195" s="99">
        <v>2</v>
      </c>
      <c r="F195" s="99" t="s">
        <v>5712</v>
      </c>
      <c r="G195" s="99">
        <v>60</v>
      </c>
      <c r="H195" s="99" t="s">
        <v>22</v>
      </c>
      <c r="I195" s="100">
        <v>0</v>
      </c>
      <c r="J195" s="101">
        <v>0</v>
      </c>
    </row>
    <row r="196" spans="1:10">
      <c r="A196" s="130" t="str">
        <f t="shared" si="2"/>
        <v>PNYGN3</v>
      </c>
      <c r="B196" s="99">
        <v>189</v>
      </c>
      <c r="C196" s="99" t="s">
        <v>50</v>
      </c>
      <c r="D196" s="99" t="s">
        <v>540</v>
      </c>
      <c r="E196" s="99">
        <v>3</v>
      </c>
      <c r="F196" s="99" t="s">
        <v>6175</v>
      </c>
      <c r="G196" s="99">
        <v>60</v>
      </c>
      <c r="H196" s="99" t="s">
        <v>22</v>
      </c>
      <c r="I196" s="100">
        <v>0</v>
      </c>
      <c r="J196" s="101">
        <v>0</v>
      </c>
    </row>
    <row r="197" spans="1:10">
      <c r="A197" s="130" t="str">
        <f t="shared" si="2"/>
        <v>PNYGN4</v>
      </c>
      <c r="B197" s="99">
        <v>190</v>
      </c>
      <c r="C197" s="99" t="s">
        <v>50</v>
      </c>
      <c r="D197" s="99" t="s">
        <v>540</v>
      </c>
      <c r="E197" s="99">
        <v>4</v>
      </c>
      <c r="F197" s="99" t="s">
        <v>6176</v>
      </c>
      <c r="G197" s="99">
        <v>60</v>
      </c>
      <c r="H197" s="99" t="s">
        <v>22</v>
      </c>
      <c r="I197" s="100">
        <v>0</v>
      </c>
      <c r="J197" s="101">
        <v>0</v>
      </c>
    </row>
    <row r="198" spans="1:10">
      <c r="A198" s="130" t="str">
        <f t="shared" si="2"/>
        <v>PRMYA1</v>
      </c>
      <c r="B198" s="99">
        <v>191</v>
      </c>
      <c r="C198" s="99" t="s">
        <v>50</v>
      </c>
      <c r="D198" s="99" t="s">
        <v>95</v>
      </c>
      <c r="E198" s="99">
        <v>1</v>
      </c>
      <c r="F198" s="99" t="s">
        <v>6177</v>
      </c>
      <c r="G198" s="99">
        <v>60</v>
      </c>
      <c r="H198" s="99" t="s">
        <v>22</v>
      </c>
      <c r="I198" s="100">
        <v>0</v>
      </c>
      <c r="J198" s="101">
        <v>0</v>
      </c>
    </row>
    <row r="199" spans="1:10">
      <c r="A199" s="130" t="str">
        <f t="shared" si="2"/>
        <v>PRMYA2</v>
      </c>
      <c r="B199" s="99">
        <v>192</v>
      </c>
      <c r="C199" s="99" t="s">
        <v>50</v>
      </c>
      <c r="D199" s="99" t="s">
        <v>95</v>
      </c>
      <c r="E199" s="99">
        <v>2</v>
      </c>
      <c r="F199" s="99" t="s">
        <v>6178</v>
      </c>
      <c r="G199" s="99">
        <v>60</v>
      </c>
      <c r="H199" s="99" t="s">
        <v>22</v>
      </c>
      <c r="I199" s="100">
        <v>0</v>
      </c>
      <c r="J199" s="101">
        <v>6.6666666666666596E-2</v>
      </c>
    </row>
    <row r="200" spans="1:10">
      <c r="A200" s="130" t="str">
        <f t="shared" si="2"/>
        <v>PRMYA3</v>
      </c>
      <c r="B200" s="99">
        <v>193</v>
      </c>
      <c r="C200" s="99" t="s">
        <v>50</v>
      </c>
      <c r="D200" s="99" t="s">
        <v>95</v>
      </c>
      <c r="E200" s="99">
        <v>3</v>
      </c>
      <c r="F200" s="99" t="s">
        <v>6179</v>
      </c>
      <c r="G200" s="99">
        <v>60</v>
      </c>
      <c r="H200" s="99" t="s">
        <v>22</v>
      </c>
      <c r="I200" s="100">
        <v>0</v>
      </c>
      <c r="J200" s="101">
        <v>0</v>
      </c>
    </row>
    <row r="201" spans="1:10">
      <c r="A201" s="130" t="str">
        <f t="shared" ref="A201:A264" si="3">D201&amp;E201</f>
        <v>PRURI2</v>
      </c>
      <c r="B201" s="99">
        <v>194</v>
      </c>
      <c r="C201" s="99" t="s">
        <v>50</v>
      </c>
      <c r="D201" s="99" t="s">
        <v>96</v>
      </c>
      <c r="E201" s="99">
        <v>2</v>
      </c>
      <c r="F201" s="99" t="s">
        <v>6180</v>
      </c>
      <c r="G201" s="99">
        <v>60</v>
      </c>
      <c r="H201" s="103" t="s">
        <v>22</v>
      </c>
      <c r="I201" s="100">
        <v>0</v>
      </c>
      <c r="J201" s="101">
        <v>0</v>
      </c>
    </row>
    <row r="202" spans="1:10">
      <c r="A202" s="130" t="str">
        <f t="shared" si="3"/>
        <v>PRURI3</v>
      </c>
      <c r="B202" s="99">
        <v>195</v>
      </c>
      <c r="C202" s="99" t="s">
        <v>50</v>
      </c>
      <c r="D202" s="99" t="s">
        <v>96</v>
      </c>
      <c r="E202" s="99">
        <v>3</v>
      </c>
      <c r="F202" s="99" t="s">
        <v>6181</v>
      </c>
      <c r="G202" s="99">
        <v>60</v>
      </c>
      <c r="H202" s="103" t="s">
        <v>22</v>
      </c>
      <c r="I202" s="100">
        <v>0</v>
      </c>
      <c r="J202" s="101">
        <v>0</v>
      </c>
    </row>
    <row r="203" spans="1:10">
      <c r="A203" s="130" t="str">
        <f t="shared" si="3"/>
        <v>RDLOK1</v>
      </c>
      <c r="B203" s="99">
        <v>196</v>
      </c>
      <c r="C203" s="99" t="s">
        <v>50</v>
      </c>
      <c r="D203" s="99" t="s">
        <v>51</v>
      </c>
      <c r="E203" s="99">
        <v>1</v>
      </c>
      <c r="F203" s="99" t="s">
        <v>6182</v>
      </c>
      <c r="G203" s="99">
        <v>30</v>
      </c>
      <c r="H203" s="103" t="s">
        <v>33</v>
      </c>
      <c r="I203" s="100">
        <v>0</v>
      </c>
      <c r="J203" s="101">
        <v>0</v>
      </c>
    </row>
    <row r="204" spans="1:10">
      <c r="A204" s="130" t="str">
        <f t="shared" si="3"/>
        <v>RDLOK2</v>
      </c>
      <c r="B204" s="99">
        <v>197</v>
      </c>
      <c r="C204" s="99" t="s">
        <v>50</v>
      </c>
      <c r="D204" s="99" t="s">
        <v>51</v>
      </c>
      <c r="E204" s="99">
        <v>2</v>
      </c>
      <c r="F204" s="99" t="s">
        <v>6183</v>
      </c>
      <c r="G204" s="99">
        <v>20</v>
      </c>
      <c r="H204" s="103" t="s">
        <v>33</v>
      </c>
      <c r="I204" s="100">
        <v>0</v>
      </c>
      <c r="J204" s="101">
        <v>0</v>
      </c>
    </row>
    <row r="205" spans="1:10">
      <c r="A205" s="130" t="str">
        <f t="shared" si="3"/>
        <v>RDLOK3</v>
      </c>
      <c r="B205" s="99">
        <v>198</v>
      </c>
      <c r="C205" s="99" t="s">
        <v>50</v>
      </c>
      <c r="D205" s="99" t="s">
        <v>51</v>
      </c>
      <c r="E205" s="99">
        <v>3</v>
      </c>
      <c r="F205" s="99" t="s">
        <v>6184</v>
      </c>
      <c r="G205" s="99">
        <v>30</v>
      </c>
      <c r="H205" s="103" t="s">
        <v>33</v>
      </c>
      <c r="I205" s="100">
        <v>0</v>
      </c>
      <c r="J205" s="101">
        <v>1.1111111111111099E-2</v>
      </c>
    </row>
    <row r="206" spans="1:10">
      <c r="A206" s="130" t="str">
        <f t="shared" si="3"/>
        <v>RDLOK4</v>
      </c>
      <c r="B206" s="99">
        <v>199</v>
      </c>
      <c r="C206" s="99" t="s">
        <v>50</v>
      </c>
      <c r="D206" s="99" t="s">
        <v>51</v>
      </c>
      <c r="E206" s="99">
        <v>4</v>
      </c>
      <c r="F206" s="99" t="s">
        <v>6185</v>
      </c>
      <c r="G206" s="99">
        <v>30</v>
      </c>
      <c r="H206" s="103" t="s">
        <v>33</v>
      </c>
      <c r="I206" s="100">
        <v>0</v>
      </c>
      <c r="J206" s="101">
        <v>0</v>
      </c>
    </row>
    <row r="207" spans="1:10">
      <c r="A207" s="130" t="str">
        <f t="shared" si="3"/>
        <v>TGHRG1</v>
      </c>
      <c r="B207" s="99">
        <v>200</v>
      </c>
      <c r="C207" s="99" t="s">
        <v>50</v>
      </c>
      <c r="D207" s="99" t="s">
        <v>53</v>
      </c>
      <c r="E207" s="99">
        <v>1</v>
      </c>
      <c r="F207" s="99" t="s">
        <v>6186</v>
      </c>
      <c r="G207" s="99">
        <v>60</v>
      </c>
      <c r="H207" s="103" t="s">
        <v>22</v>
      </c>
      <c r="I207" s="100">
        <v>0</v>
      </c>
      <c r="J207" s="101">
        <v>1.1111111111111099E-2</v>
      </c>
    </row>
    <row r="208" spans="1:10">
      <c r="A208" s="130" t="str">
        <f t="shared" si="3"/>
        <v>TGHRG2</v>
      </c>
      <c r="B208" s="99">
        <v>201</v>
      </c>
      <c r="C208" s="99" t="s">
        <v>50</v>
      </c>
      <c r="D208" s="99" t="s">
        <v>53</v>
      </c>
      <c r="E208" s="99">
        <v>2</v>
      </c>
      <c r="F208" s="99" t="s">
        <v>6187</v>
      </c>
      <c r="G208" s="99">
        <v>60</v>
      </c>
      <c r="H208" s="103" t="s">
        <v>22</v>
      </c>
      <c r="I208" s="100">
        <v>0</v>
      </c>
      <c r="J208" s="101">
        <v>0.11111111111111099</v>
      </c>
    </row>
    <row r="209" spans="1:10">
      <c r="A209" s="130" t="str">
        <f t="shared" si="3"/>
        <v>TGHRG3</v>
      </c>
      <c r="B209" s="99">
        <v>202</v>
      </c>
      <c r="C209" s="99" t="s">
        <v>50</v>
      </c>
      <c r="D209" s="99" t="s">
        <v>53</v>
      </c>
      <c r="E209" s="99">
        <v>3</v>
      </c>
      <c r="F209" s="99" t="s">
        <v>6188</v>
      </c>
      <c r="G209" s="99">
        <v>60</v>
      </c>
      <c r="H209" s="103" t="s">
        <v>22</v>
      </c>
      <c r="I209" s="100">
        <v>0</v>
      </c>
      <c r="J209" s="101">
        <v>0</v>
      </c>
    </row>
    <row r="210" spans="1:10">
      <c r="A210" s="130" t="str">
        <f t="shared" si="3"/>
        <v>TGHRG4</v>
      </c>
      <c r="B210" s="99">
        <v>203</v>
      </c>
      <c r="C210" s="99" t="s">
        <v>50</v>
      </c>
      <c r="D210" s="99" t="s">
        <v>53</v>
      </c>
      <c r="E210" s="99">
        <v>4</v>
      </c>
      <c r="F210" s="99" t="s">
        <v>6189</v>
      </c>
      <c r="G210" s="99">
        <v>60</v>
      </c>
      <c r="H210" s="103" t="s">
        <v>22</v>
      </c>
      <c r="I210" s="100">
        <v>0</v>
      </c>
      <c r="J210" s="101">
        <v>3.2444444444444409</v>
      </c>
    </row>
    <row r="211" spans="1:10">
      <c r="A211" s="130" t="str">
        <f t="shared" si="3"/>
        <v>TLJBE2</v>
      </c>
      <c r="B211" s="99">
        <v>204</v>
      </c>
      <c r="C211" s="99" t="s">
        <v>50</v>
      </c>
      <c r="D211" s="99" t="s">
        <v>97</v>
      </c>
      <c r="E211" s="99">
        <v>2</v>
      </c>
      <c r="F211" s="99" t="s">
        <v>6190</v>
      </c>
      <c r="G211" s="99">
        <v>60</v>
      </c>
      <c r="H211" s="103" t="s">
        <v>22</v>
      </c>
      <c r="I211" s="100">
        <v>0</v>
      </c>
      <c r="J211" s="101">
        <v>0</v>
      </c>
    </row>
    <row r="212" spans="1:10">
      <c r="A212" s="130" t="str">
        <f t="shared" si="3"/>
        <v>TLJBE3</v>
      </c>
      <c r="B212" s="99">
        <v>205</v>
      </c>
      <c r="C212" s="99" t="s">
        <v>50</v>
      </c>
      <c r="D212" s="99" t="s">
        <v>97</v>
      </c>
      <c r="E212" s="99">
        <v>3</v>
      </c>
      <c r="F212" s="99" t="s">
        <v>6191</v>
      </c>
      <c r="G212" s="99">
        <v>60</v>
      </c>
      <c r="H212" s="103" t="s">
        <v>22</v>
      </c>
      <c r="I212" s="100">
        <v>0</v>
      </c>
      <c r="J212" s="101">
        <v>0.14444444444444429</v>
      </c>
    </row>
    <row r="213" spans="1:10">
      <c r="A213" s="130" t="str">
        <f t="shared" si="3"/>
        <v>TLJBE4</v>
      </c>
      <c r="B213" s="99">
        <v>206</v>
      </c>
      <c r="C213" s="99" t="s">
        <v>50</v>
      </c>
      <c r="D213" s="99" t="s">
        <v>97</v>
      </c>
      <c r="E213" s="99">
        <v>4</v>
      </c>
      <c r="F213" s="99" t="s">
        <v>6192</v>
      </c>
      <c r="G213" s="99">
        <v>60</v>
      </c>
      <c r="H213" s="99" t="s">
        <v>484</v>
      </c>
      <c r="I213" s="100">
        <v>0</v>
      </c>
      <c r="J213" s="101">
        <v>0</v>
      </c>
    </row>
    <row r="214" spans="1:10">
      <c r="A214" s="130" t="str">
        <f t="shared" si="3"/>
        <v>BDSLN1</v>
      </c>
      <c r="B214" s="99">
        <v>207</v>
      </c>
      <c r="C214" s="99" t="s">
        <v>99</v>
      </c>
      <c r="D214" s="99" t="s">
        <v>100</v>
      </c>
      <c r="E214" s="99">
        <v>1</v>
      </c>
      <c r="F214" s="99" t="s">
        <v>6193</v>
      </c>
      <c r="G214" s="99">
        <v>60</v>
      </c>
      <c r="H214" s="99" t="s">
        <v>22</v>
      </c>
      <c r="I214" s="100">
        <v>0</v>
      </c>
      <c r="J214" s="101">
        <v>0</v>
      </c>
    </row>
    <row r="215" spans="1:10">
      <c r="A215" s="130" t="str">
        <f t="shared" si="3"/>
        <v>BDSLN2</v>
      </c>
      <c r="B215" s="99">
        <v>208</v>
      </c>
      <c r="C215" s="99" t="s">
        <v>99</v>
      </c>
      <c r="D215" s="99" t="s">
        <v>100</v>
      </c>
      <c r="E215" s="99">
        <v>2</v>
      </c>
      <c r="F215" s="99" t="s">
        <v>6194</v>
      </c>
      <c r="G215" s="99">
        <v>60</v>
      </c>
      <c r="H215" s="99" t="s">
        <v>22</v>
      </c>
      <c r="I215" s="100">
        <v>0</v>
      </c>
      <c r="J215" s="101">
        <v>0</v>
      </c>
    </row>
    <row r="216" spans="1:10">
      <c r="A216" s="130" t="str">
        <f t="shared" si="3"/>
        <v>BDSLN3</v>
      </c>
      <c r="B216" s="99">
        <v>209</v>
      </c>
      <c r="C216" s="99" t="s">
        <v>99</v>
      </c>
      <c r="D216" s="99" t="s">
        <v>100</v>
      </c>
      <c r="E216" s="99">
        <v>3</v>
      </c>
      <c r="F216" s="99" t="s">
        <v>6195</v>
      </c>
      <c r="G216" s="99">
        <v>60</v>
      </c>
      <c r="H216" s="99" t="s">
        <v>22</v>
      </c>
      <c r="I216" s="100">
        <v>0</v>
      </c>
      <c r="J216" s="101">
        <v>0</v>
      </c>
    </row>
    <row r="217" spans="1:10">
      <c r="A217" s="130" t="str">
        <f t="shared" si="3"/>
        <v>BDSLN4</v>
      </c>
      <c r="B217" s="99">
        <v>210</v>
      </c>
      <c r="C217" s="99" t="s">
        <v>99</v>
      </c>
      <c r="D217" s="99" t="s">
        <v>100</v>
      </c>
      <c r="E217" s="99">
        <v>4</v>
      </c>
      <c r="F217" s="99" t="s">
        <v>6196</v>
      </c>
      <c r="G217" s="99">
        <v>60</v>
      </c>
      <c r="H217" s="99" t="s">
        <v>22</v>
      </c>
      <c r="I217" s="100">
        <v>0</v>
      </c>
      <c r="J217" s="101">
        <v>12.266666666666667</v>
      </c>
    </row>
    <row r="218" spans="1:10">
      <c r="A218" s="130" t="str">
        <f t="shared" si="3"/>
        <v>CKSKA1</v>
      </c>
      <c r="B218" s="99">
        <v>211</v>
      </c>
      <c r="C218" s="99" t="s">
        <v>99</v>
      </c>
      <c r="D218" s="99" t="s">
        <v>101</v>
      </c>
      <c r="E218" s="99">
        <v>1</v>
      </c>
      <c r="F218" s="99" t="s">
        <v>6197</v>
      </c>
      <c r="G218" s="99">
        <v>60</v>
      </c>
      <c r="H218" s="99" t="s">
        <v>22</v>
      </c>
      <c r="I218" s="100">
        <v>0</v>
      </c>
      <c r="J218" s="101">
        <v>0</v>
      </c>
    </row>
    <row r="219" spans="1:10">
      <c r="A219" s="130" t="str">
        <f t="shared" si="3"/>
        <v>CKSKA2</v>
      </c>
      <c r="B219" s="99">
        <v>212</v>
      </c>
      <c r="C219" s="99" t="s">
        <v>99</v>
      </c>
      <c r="D219" s="99" t="s">
        <v>101</v>
      </c>
      <c r="E219" s="99">
        <v>2</v>
      </c>
      <c r="F219" s="99" t="s">
        <v>6198</v>
      </c>
      <c r="G219" s="99">
        <v>60</v>
      </c>
      <c r="H219" s="99" t="s">
        <v>22</v>
      </c>
      <c r="I219" s="100">
        <v>0</v>
      </c>
      <c r="J219" s="101">
        <v>0</v>
      </c>
    </row>
    <row r="220" spans="1:10">
      <c r="A220" s="130" t="str">
        <f t="shared" si="3"/>
        <v>CKSKA3</v>
      </c>
      <c r="B220" s="99">
        <v>213</v>
      </c>
      <c r="C220" s="99" t="s">
        <v>99</v>
      </c>
      <c r="D220" s="99" t="s">
        <v>101</v>
      </c>
      <c r="E220" s="99">
        <v>3</v>
      </c>
      <c r="F220" s="99" t="s">
        <v>6199</v>
      </c>
      <c r="G220" s="99">
        <v>60</v>
      </c>
      <c r="H220" s="99" t="s">
        <v>22</v>
      </c>
      <c r="I220" s="100">
        <v>0</v>
      </c>
      <c r="J220" s="101">
        <v>0</v>
      </c>
    </row>
    <row r="221" spans="1:10">
      <c r="A221" s="130" t="str">
        <f t="shared" si="3"/>
        <v>CKSKA4</v>
      </c>
      <c r="B221" s="99">
        <v>214</v>
      </c>
      <c r="C221" s="99" t="s">
        <v>99</v>
      </c>
      <c r="D221" s="99" t="s">
        <v>101</v>
      </c>
      <c r="E221" s="99">
        <v>4</v>
      </c>
      <c r="F221" s="99" t="s">
        <v>6200</v>
      </c>
      <c r="G221" s="99">
        <v>60</v>
      </c>
      <c r="H221" s="99" t="s">
        <v>22</v>
      </c>
      <c r="I221" s="100">
        <v>0</v>
      </c>
      <c r="J221" s="101">
        <v>4.8777777777777729</v>
      </c>
    </row>
    <row r="222" spans="1:10">
      <c r="A222" s="130" t="str">
        <f t="shared" si="3"/>
        <v>KMJNG7</v>
      </c>
      <c r="B222" s="99">
        <v>215</v>
      </c>
      <c r="C222" s="99" t="s">
        <v>99</v>
      </c>
      <c r="D222" s="99" t="s">
        <v>102</v>
      </c>
      <c r="E222" s="99">
        <v>7</v>
      </c>
      <c r="F222" s="99" t="s">
        <v>6201</v>
      </c>
      <c r="G222" s="99">
        <v>60</v>
      </c>
      <c r="H222" s="99" t="s">
        <v>22</v>
      </c>
      <c r="I222" s="100">
        <v>0</v>
      </c>
      <c r="J222" s="101">
        <v>0</v>
      </c>
    </row>
    <row r="223" spans="1:10">
      <c r="A223" s="130" t="str">
        <f t="shared" si="3"/>
        <v>MJLYA1</v>
      </c>
      <c r="B223" s="99">
        <v>216</v>
      </c>
      <c r="C223" s="99" t="s">
        <v>99</v>
      </c>
      <c r="D223" s="99" t="s">
        <v>103</v>
      </c>
      <c r="E223" s="99">
        <v>1</v>
      </c>
      <c r="F223" s="99" t="s">
        <v>6202</v>
      </c>
      <c r="G223" s="99">
        <v>30</v>
      </c>
      <c r="H223" s="99" t="s">
        <v>33</v>
      </c>
      <c r="I223" s="100">
        <v>0</v>
      </c>
      <c r="J223" s="101">
        <v>0.48888888888888837</v>
      </c>
    </row>
    <row r="224" spans="1:10">
      <c r="A224" s="130" t="str">
        <f t="shared" si="3"/>
        <v>MJLYA2</v>
      </c>
      <c r="B224" s="99">
        <v>217</v>
      </c>
      <c r="C224" s="99" t="s">
        <v>99</v>
      </c>
      <c r="D224" s="99" t="s">
        <v>103</v>
      </c>
      <c r="E224" s="99">
        <v>2</v>
      </c>
      <c r="F224" s="99" t="s">
        <v>6203</v>
      </c>
      <c r="G224" s="99">
        <v>20</v>
      </c>
      <c r="H224" s="99" t="s">
        <v>33</v>
      </c>
      <c r="I224" s="100">
        <v>0</v>
      </c>
      <c r="J224" s="101">
        <v>3.9333333333333331</v>
      </c>
    </row>
    <row r="225" spans="1:10">
      <c r="A225" s="130" t="str">
        <f t="shared" si="3"/>
        <v>MJLYA3</v>
      </c>
      <c r="B225" s="99">
        <v>218</v>
      </c>
      <c r="C225" s="99" t="s">
        <v>99</v>
      </c>
      <c r="D225" s="99" t="s">
        <v>103</v>
      </c>
      <c r="E225" s="99">
        <v>3</v>
      </c>
      <c r="F225" s="99" t="s">
        <v>6204</v>
      </c>
      <c r="G225" s="99">
        <v>30</v>
      </c>
      <c r="H225" s="99" t="s">
        <v>33</v>
      </c>
      <c r="I225" s="100">
        <v>0</v>
      </c>
      <c r="J225" s="101">
        <v>1.0333333333333334</v>
      </c>
    </row>
    <row r="226" spans="1:10">
      <c r="A226" s="130" t="str">
        <f t="shared" si="3"/>
        <v>PNSIA1</v>
      </c>
      <c r="B226" s="99">
        <v>219</v>
      </c>
      <c r="C226" s="99" t="s">
        <v>99</v>
      </c>
      <c r="D226" s="99" t="s">
        <v>560</v>
      </c>
      <c r="E226" s="99">
        <v>1</v>
      </c>
      <c r="F226" s="99" t="s">
        <v>5713</v>
      </c>
      <c r="G226" s="99">
        <v>60</v>
      </c>
      <c r="H226" s="99" t="s">
        <v>22</v>
      </c>
      <c r="I226" s="100">
        <v>0</v>
      </c>
      <c r="J226" s="101">
        <v>0</v>
      </c>
    </row>
    <row r="227" spans="1:10">
      <c r="A227" s="130" t="str">
        <f t="shared" si="3"/>
        <v>PTUHA1</v>
      </c>
      <c r="B227" s="99">
        <v>220</v>
      </c>
      <c r="C227" s="99" t="s">
        <v>99</v>
      </c>
      <c r="D227" s="99" t="s">
        <v>562</v>
      </c>
      <c r="E227" s="99">
        <v>1</v>
      </c>
      <c r="F227" s="99" t="s">
        <v>5714</v>
      </c>
      <c r="G227" s="99">
        <v>60</v>
      </c>
      <c r="H227" s="99" t="s">
        <v>22</v>
      </c>
      <c r="I227" s="100">
        <v>0</v>
      </c>
      <c r="J227" s="101">
        <v>0</v>
      </c>
    </row>
    <row r="228" spans="1:10">
      <c r="A228" s="130" t="str">
        <f t="shared" si="3"/>
        <v>RCKBA1</v>
      </c>
      <c r="B228" s="99">
        <v>221</v>
      </c>
      <c r="C228" s="99" t="s">
        <v>99</v>
      </c>
      <c r="D228" s="99" t="s">
        <v>104</v>
      </c>
      <c r="E228" s="99">
        <v>1</v>
      </c>
      <c r="F228" s="99" t="s">
        <v>5715</v>
      </c>
      <c r="G228" s="99">
        <v>60</v>
      </c>
      <c r="H228" s="99" t="s">
        <v>22</v>
      </c>
      <c r="I228" s="100">
        <v>0</v>
      </c>
      <c r="J228" s="101">
        <v>0</v>
      </c>
    </row>
    <row r="229" spans="1:10">
      <c r="A229" s="130" t="str">
        <f t="shared" si="3"/>
        <v>RCKBA2</v>
      </c>
      <c r="B229" s="99">
        <v>222</v>
      </c>
      <c r="C229" s="99" t="s">
        <v>99</v>
      </c>
      <c r="D229" s="99" t="s">
        <v>104</v>
      </c>
      <c r="E229" s="99">
        <v>2</v>
      </c>
      <c r="F229" s="99" t="s">
        <v>5716</v>
      </c>
      <c r="G229" s="99">
        <v>60</v>
      </c>
      <c r="H229" s="99" t="s">
        <v>22</v>
      </c>
      <c r="I229" s="100">
        <v>0</v>
      </c>
      <c r="J229" s="101">
        <v>1.1111111111111099E-2</v>
      </c>
    </row>
    <row r="230" spans="1:10">
      <c r="A230" s="130" t="str">
        <f t="shared" si="3"/>
        <v>RCKBA3</v>
      </c>
      <c r="B230" s="99">
        <v>223</v>
      </c>
      <c r="C230" s="99" t="s">
        <v>99</v>
      </c>
      <c r="D230" s="99" t="s">
        <v>104</v>
      </c>
      <c r="E230" s="99">
        <v>3</v>
      </c>
      <c r="F230" s="99" t="s">
        <v>6205</v>
      </c>
      <c r="G230" s="99">
        <v>60</v>
      </c>
      <c r="H230" s="99" t="s">
        <v>22</v>
      </c>
      <c r="I230" s="100">
        <v>0</v>
      </c>
      <c r="J230" s="101">
        <v>0</v>
      </c>
    </row>
    <row r="231" spans="1:10">
      <c r="A231" s="130" t="str">
        <f t="shared" si="3"/>
        <v>RCKBA4</v>
      </c>
      <c r="B231" s="99">
        <v>224</v>
      </c>
      <c r="C231" s="99" t="s">
        <v>99</v>
      </c>
      <c r="D231" s="99" t="s">
        <v>104</v>
      </c>
      <c r="E231" s="99">
        <v>4</v>
      </c>
      <c r="F231" s="99" t="s">
        <v>6206</v>
      </c>
      <c r="G231" s="99">
        <v>60</v>
      </c>
      <c r="H231" s="99" t="s">
        <v>22</v>
      </c>
      <c r="I231" s="100">
        <v>0</v>
      </c>
      <c r="J231" s="101">
        <v>0</v>
      </c>
    </row>
    <row r="232" spans="1:10">
      <c r="A232" s="130" t="str">
        <f t="shared" si="3"/>
        <v>SNTSA1</v>
      </c>
      <c r="B232" s="99">
        <v>225</v>
      </c>
      <c r="C232" s="99" t="s">
        <v>99</v>
      </c>
      <c r="D232" s="99" t="s">
        <v>105</v>
      </c>
      <c r="E232" s="99">
        <v>1</v>
      </c>
      <c r="F232" s="99" t="s">
        <v>5717</v>
      </c>
      <c r="G232" s="99">
        <v>20</v>
      </c>
      <c r="H232" s="99" t="s">
        <v>33</v>
      </c>
      <c r="I232" s="100">
        <v>0</v>
      </c>
      <c r="J232" s="101">
        <v>0</v>
      </c>
    </row>
    <row r="233" spans="1:10">
      <c r="A233" s="130" t="str">
        <f t="shared" si="3"/>
        <v>SNTSA2</v>
      </c>
      <c r="B233" s="99">
        <v>226</v>
      </c>
      <c r="C233" s="99" t="s">
        <v>99</v>
      </c>
      <c r="D233" s="99" t="s">
        <v>105</v>
      </c>
      <c r="E233" s="99">
        <v>2</v>
      </c>
      <c r="F233" s="99" t="s">
        <v>5718</v>
      </c>
      <c r="G233" s="99">
        <v>30</v>
      </c>
      <c r="H233" s="99" t="s">
        <v>33</v>
      </c>
      <c r="I233" s="100">
        <v>0</v>
      </c>
      <c r="J233" s="101">
        <v>0</v>
      </c>
    </row>
    <row r="234" spans="1:10">
      <c r="A234" s="130" t="str">
        <f t="shared" si="3"/>
        <v>CKPAY4</v>
      </c>
      <c r="B234" s="99">
        <v>227</v>
      </c>
      <c r="C234" s="99" t="s">
        <v>55</v>
      </c>
      <c r="D234" s="99" t="s">
        <v>106</v>
      </c>
      <c r="E234" s="99">
        <v>4</v>
      </c>
      <c r="F234" s="99" t="s">
        <v>5719</v>
      </c>
      <c r="G234" s="99">
        <v>60</v>
      </c>
      <c r="H234" s="99" t="s">
        <v>22</v>
      </c>
      <c r="I234" s="100">
        <v>0</v>
      </c>
      <c r="J234" s="101">
        <v>0</v>
      </c>
    </row>
    <row r="235" spans="1:10">
      <c r="A235" s="130" t="str">
        <f t="shared" si="3"/>
        <v>CKPAY1</v>
      </c>
      <c r="B235" s="99">
        <v>228</v>
      </c>
      <c r="C235" s="99" t="s">
        <v>55</v>
      </c>
      <c r="D235" s="99" t="s">
        <v>106</v>
      </c>
      <c r="E235" s="99">
        <v>1</v>
      </c>
      <c r="F235" s="99" t="s">
        <v>5720</v>
      </c>
      <c r="G235" s="99">
        <v>60</v>
      </c>
      <c r="H235" s="99" t="s">
        <v>22</v>
      </c>
      <c r="I235" s="100">
        <v>0</v>
      </c>
      <c r="J235" s="101">
        <v>1</v>
      </c>
    </row>
    <row r="236" spans="1:10">
      <c r="A236" s="130" t="str">
        <f t="shared" si="3"/>
        <v>CKPAY2</v>
      </c>
      <c r="B236" s="99">
        <v>229</v>
      </c>
      <c r="C236" s="99" t="s">
        <v>55</v>
      </c>
      <c r="D236" s="99" t="s">
        <v>106</v>
      </c>
      <c r="E236" s="99">
        <v>2</v>
      </c>
      <c r="F236" s="99" t="s">
        <v>6207</v>
      </c>
      <c r="G236" s="99">
        <v>60</v>
      </c>
      <c r="H236" s="99" t="s">
        <v>22</v>
      </c>
      <c r="I236" s="100">
        <v>0</v>
      </c>
      <c r="J236" s="101">
        <v>0.33333333333333331</v>
      </c>
    </row>
    <row r="237" spans="1:10">
      <c r="A237" s="130" t="str">
        <f t="shared" si="3"/>
        <v>CKPAY3</v>
      </c>
      <c r="B237" s="99">
        <v>230</v>
      </c>
      <c r="C237" s="99" t="s">
        <v>55</v>
      </c>
      <c r="D237" s="99" t="s">
        <v>106</v>
      </c>
      <c r="E237" s="99">
        <v>3</v>
      </c>
      <c r="F237" s="99" t="s">
        <v>6208</v>
      </c>
      <c r="G237" s="99">
        <v>60</v>
      </c>
      <c r="H237" s="99" t="s">
        <v>22</v>
      </c>
      <c r="I237" s="100">
        <v>0</v>
      </c>
      <c r="J237" s="101">
        <v>1.1111111111111099E-2</v>
      </c>
    </row>
    <row r="238" spans="1:10">
      <c r="A238" s="130" t="str">
        <f t="shared" si="3"/>
        <v>PBRAN1</v>
      </c>
      <c r="B238" s="99">
        <v>231</v>
      </c>
      <c r="C238" s="99" t="s">
        <v>55</v>
      </c>
      <c r="D238" s="99" t="s">
        <v>576</v>
      </c>
      <c r="E238" s="99">
        <v>1</v>
      </c>
      <c r="F238" s="99" t="s">
        <v>6209</v>
      </c>
      <c r="G238" s="99">
        <v>60</v>
      </c>
      <c r="H238" s="99" t="s">
        <v>22</v>
      </c>
      <c r="I238" s="100">
        <v>0</v>
      </c>
      <c r="J238" s="101">
        <v>0</v>
      </c>
    </row>
    <row r="239" spans="1:10">
      <c r="A239" s="130" t="str">
        <f t="shared" si="3"/>
        <v>PBRAN2</v>
      </c>
      <c r="B239" s="99">
        <v>232</v>
      </c>
      <c r="C239" s="99" t="s">
        <v>55</v>
      </c>
      <c r="D239" s="99" t="s">
        <v>576</v>
      </c>
      <c r="E239" s="99">
        <v>2</v>
      </c>
      <c r="F239" s="99" t="s">
        <v>6210</v>
      </c>
      <c r="G239" s="99">
        <v>60</v>
      </c>
      <c r="H239" s="99" t="s">
        <v>22</v>
      </c>
      <c r="I239" s="100">
        <v>0</v>
      </c>
      <c r="J239" s="101">
        <v>0</v>
      </c>
    </row>
    <row r="240" spans="1:10">
      <c r="A240" s="130" t="str">
        <f t="shared" si="3"/>
        <v>PWKTA4</v>
      </c>
      <c r="B240" s="99">
        <v>233</v>
      </c>
      <c r="C240" s="99" t="s">
        <v>55</v>
      </c>
      <c r="D240" s="99" t="s">
        <v>578</v>
      </c>
      <c r="E240" s="99">
        <v>4</v>
      </c>
      <c r="F240" s="99" t="s">
        <v>6211</v>
      </c>
      <c r="G240" s="99">
        <v>20</v>
      </c>
      <c r="H240" s="99" t="s">
        <v>33</v>
      </c>
      <c r="I240" s="100">
        <v>0</v>
      </c>
      <c r="J240" s="101">
        <v>1.9111111111111092</v>
      </c>
    </row>
    <row r="241" spans="1:10">
      <c r="A241" s="130" t="str">
        <f t="shared" si="3"/>
        <v>PWKTA5</v>
      </c>
      <c r="B241" s="99">
        <v>234</v>
      </c>
      <c r="C241" s="99" t="s">
        <v>55</v>
      </c>
      <c r="D241" s="99" t="s">
        <v>578</v>
      </c>
      <c r="E241" s="99">
        <v>5</v>
      </c>
      <c r="F241" s="99" t="s">
        <v>6212</v>
      </c>
      <c r="G241" s="99">
        <v>20</v>
      </c>
      <c r="H241" s="99" t="s">
        <v>22</v>
      </c>
      <c r="I241" s="100">
        <v>0</v>
      </c>
      <c r="J241" s="101">
        <v>3.2666666666666631</v>
      </c>
    </row>
    <row r="242" spans="1:10">
      <c r="A242" s="130" t="str">
        <f t="shared" si="3"/>
        <v>SBANG3</v>
      </c>
      <c r="B242" s="99">
        <v>235</v>
      </c>
      <c r="C242" s="99" t="s">
        <v>55</v>
      </c>
      <c r="D242" s="99" t="s">
        <v>56</v>
      </c>
      <c r="E242" s="99">
        <v>3</v>
      </c>
      <c r="F242" s="99" t="s">
        <v>6213</v>
      </c>
      <c r="G242" s="99">
        <v>30</v>
      </c>
      <c r="H242" s="99" t="s">
        <v>33</v>
      </c>
      <c r="I242" s="100">
        <v>0</v>
      </c>
      <c r="J242" s="101">
        <v>2.2222222222222197</v>
      </c>
    </row>
    <row r="243" spans="1:10">
      <c r="A243" s="130" t="str">
        <f t="shared" si="3"/>
        <v>SKMDI2</v>
      </c>
      <c r="B243" s="99">
        <v>236</v>
      </c>
      <c r="C243" s="99" t="s">
        <v>55</v>
      </c>
      <c r="D243" s="99" t="s">
        <v>57</v>
      </c>
      <c r="E243" s="99">
        <v>2</v>
      </c>
      <c r="F243" s="99" t="s">
        <v>6214</v>
      </c>
      <c r="G243" s="99">
        <v>60</v>
      </c>
      <c r="H243" s="99" t="s">
        <v>22</v>
      </c>
      <c r="I243" s="100">
        <v>0</v>
      </c>
      <c r="J243" s="101">
        <v>6.6666666666666596E-2</v>
      </c>
    </row>
    <row r="244" spans="1:10">
      <c r="A244" s="130" t="str">
        <f t="shared" si="3"/>
        <v>CBDRU2</v>
      </c>
      <c r="B244" s="99">
        <v>237</v>
      </c>
      <c r="C244" s="99" t="s">
        <v>58</v>
      </c>
      <c r="D244" s="99" t="s">
        <v>59</v>
      </c>
      <c r="E244" s="99">
        <v>2</v>
      </c>
      <c r="F244" s="99" t="s">
        <v>6215</v>
      </c>
      <c r="G244" s="99">
        <v>60</v>
      </c>
      <c r="H244" s="99" t="s">
        <v>22</v>
      </c>
      <c r="I244" s="100">
        <v>0</v>
      </c>
      <c r="J244" s="101">
        <v>6.6666666666666666E-2</v>
      </c>
    </row>
    <row r="245" spans="1:10">
      <c r="A245" s="130" t="str">
        <f t="shared" si="3"/>
        <v>CBDRU3</v>
      </c>
      <c r="B245" s="99">
        <v>238</v>
      </c>
      <c r="C245" s="99" t="s">
        <v>58</v>
      </c>
      <c r="D245" s="99" t="s">
        <v>59</v>
      </c>
      <c r="E245" s="99">
        <v>3</v>
      </c>
      <c r="F245" s="99" t="s">
        <v>6216</v>
      </c>
      <c r="G245" s="99">
        <v>60</v>
      </c>
      <c r="H245" s="99" t="s">
        <v>22</v>
      </c>
      <c r="I245" s="100">
        <v>0</v>
      </c>
      <c r="J245" s="101">
        <v>0.13333333333333333</v>
      </c>
    </row>
    <row r="246" spans="1:10">
      <c r="A246" s="130" t="str">
        <f t="shared" si="3"/>
        <v>CBDRU4</v>
      </c>
      <c r="B246" s="99">
        <v>239</v>
      </c>
      <c r="C246" s="99" t="s">
        <v>58</v>
      </c>
      <c r="D246" s="99" t="s">
        <v>59</v>
      </c>
      <c r="E246" s="99">
        <v>4</v>
      </c>
      <c r="F246" s="99" t="s">
        <v>6217</v>
      </c>
      <c r="G246" s="99">
        <v>60</v>
      </c>
      <c r="H246" s="99" t="s">
        <v>22</v>
      </c>
      <c r="I246" s="100">
        <v>0</v>
      </c>
      <c r="J246" s="101">
        <v>5.5555555555555497E-2</v>
      </c>
    </row>
    <row r="247" spans="1:10">
      <c r="A247" s="130" t="str">
        <f t="shared" si="3"/>
        <v>LBSTU1</v>
      </c>
      <c r="B247" s="99">
        <v>240</v>
      </c>
      <c r="C247" s="99" t="s">
        <v>58</v>
      </c>
      <c r="D247" s="99" t="s">
        <v>109</v>
      </c>
      <c r="E247" s="99">
        <v>1</v>
      </c>
      <c r="F247" s="99" t="s">
        <v>6218</v>
      </c>
      <c r="G247" s="99">
        <v>60</v>
      </c>
      <c r="H247" s="99" t="s">
        <v>22</v>
      </c>
      <c r="I247" s="100">
        <v>0</v>
      </c>
      <c r="J247" s="101">
        <v>0</v>
      </c>
    </row>
    <row r="248" spans="1:10">
      <c r="A248" s="130" t="str">
        <f t="shared" si="3"/>
        <v>LBSTU2</v>
      </c>
      <c r="B248" s="99">
        <v>241</v>
      </c>
      <c r="C248" s="99" t="s">
        <v>58</v>
      </c>
      <c r="D248" s="99" t="s">
        <v>109</v>
      </c>
      <c r="E248" s="99">
        <v>2</v>
      </c>
      <c r="F248" s="99" t="s">
        <v>6219</v>
      </c>
      <c r="G248" s="99">
        <v>60</v>
      </c>
      <c r="H248" s="99" t="s">
        <v>22</v>
      </c>
      <c r="I248" s="100">
        <v>0</v>
      </c>
      <c r="J248" s="101">
        <v>0</v>
      </c>
    </row>
    <row r="249" spans="1:10">
      <c r="A249" s="130" t="str">
        <f t="shared" si="3"/>
        <v>LBSTU3</v>
      </c>
      <c r="B249" s="99">
        <v>242</v>
      </c>
      <c r="C249" s="99" t="s">
        <v>58</v>
      </c>
      <c r="D249" s="99" t="s">
        <v>109</v>
      </c>
      <c r="E249" s="99">
        <v>3</v>
      </c>
      <c r="F249" s="99" t="s">
        <v>5721</v>
      </c>
      <c r="G249" s="99">
        <v>60</v>
      </c>
      <c r="H249" s="99" t="s">
        <v>22</v>
      </c>
      <c r="I249" s="100">
        <v>0</v>
      </c>
      <c r="J249" s="101">
        <v>0</v>
      </c>
    </row>
    <row r="250" spans="1:10">
      <c r="A250" s="130" t="str">
        <f t="shared" si="3"/>
        <v>LBSTU4</v>
      </c>
      <c r="B250" s="99">
        <v>243</v>
      </c>
      <c r="C250" s="99" t="s">
        <v>58</v>
      </c>
      <c r="D250" s="99" t="s">
        <v>109</v>
      </c>
      <c r="E250" s="99">
        <v>4</v>
      </c>
      <c r="F250" s="99" t="s">
        <v>6220</v>
      </c>
      <c r="G250" s="99">
        <v>60</v>
      </c>
      <c r="H250" s="99" t="s">
        <v>22</v>
      </c>
      <c r="I250" s="100">
        <v>0</v>
      </c>
      <c r="J250" s="101">
        <v>0</v>
      </c>
    </row>
    <row r="251" spans="1:10">
      <c r="A251" s="130" t="str">
        <f t="shared" si="3"/>
        <v>PLTU PRTU1</v>
      </c>
      <c r="B251" s="99">
        <v>244</v>
      </c>
      <c r="C251" s="99" t="s">
        <v>58</v>
      </c>
      <c r="D251" s="99" t="s">
        <v>356</v>
      </c>
      <c r="E251" s="99">
        <v>1</v>
      </c>
      <c r="F251" s="99" t="s">
        <v>6221</v>
      </c>
      <c r="G251" s="99">
        <v>60</v>
      </c>
      <c r="H251" s="99" t="s">
        <v>22</v>
      </c>
      <c r="I251" s="100">
        <v>0</v>
      </c>
      <c r="J251" s="101">
        <v>0</v>
      </c>
    </row>
    <row r="252" spans="1:10">
      <c r="A252" s="130" t="str">
        <f t="shared" si="3"/>
        <v>KDPTN1</v>
      </c>
      <c r="B252" s="99">
        <v>245</v>
      </c>
      <c r="C252" s="99" t="s">
        <v>60</v>
      </c>
      <c r="D252" s="99" t="s">
        <v>111</v>
      </c>
      <c r="E252" s="99">
        <v>1</v>
      </c>
      <c r="F252" s="99" t="s">
        <v>6222</v>
      </c>
      <c r="G252" s="99">
        <v>30</v>
      </c>
      <c r="H252" s="99" t="s">
        <v>33</v>
      </c>
      <c r="I252" s="100">
        <v>0</v>
      </c>
      <c r="J252" s="101">
        <v>0.33333333333333298</v>
      </c>
    </row>
    <row r="253" spans="1:10">
      <c r="A253" s="130" t="str">
        <f t="shared" si="3"/>
        <v>KDPTN2</v>
      </c>
      <c r="B253" s="99">
        <v>246</v>
      </c>
      <c r="C253" s="99" t="s">
        <v>60</v>
      </c>
      <c r="D253" s="99" t="s">
        <v>111</v>
      </c>
      <c r="E253" s="99">
        <v>2</v>
      </c>
      <c r="F253" s="99" t="s">
        <v>6223</v>
      </c>
      <c r="G253" s="99">
        <v>30</v>
      </c>
      <c r="H253" s="99" t="s">
        <v>33</v>
      </c>
      <c r="I253" s="100">
        <v>0</v>
      </c>
      <c r="J253" s="101">
        <v>1.6</v>
      </c>
    </row>
    <row r="254" spans="1:10">
      <c r="A254" s="130" t="str">
        <f t="shared" si="3"/>
        <v>KDPTN3</v>
      </c>
      <c r="B254" s="99">
        <v>247</v>
      </c>
      <c r="C254" s="99" t="s">
        <v>60</v>
      </c>
      <c r="D254" s="99" t="s">
        <v>111</v>
      </c>
      <c r="E254" s="99">
        <v>3</v>
      </c>
      <c r="F254" s="99" t="s">
        <v>6224</v>
      </c>
      <c r="G254" s="99">
        <v>30</v>
      </c>
      <c r="H254" s="99" t="s">
        <v>33</v>
      </c>
      <c r="I254" s="100">
        <v>0</v>
      </c>
      <c r="J254" s="101">
        <v>0.26666666666666639</v>
      </c>
    </row>
    <row r="255" spans="1:10">
      <c r="A255" s="130" t="str">
        <f t="shared" si="3"/>
        <v>NKDPT1</v>
      </c>
      <c r="B255" s="99">
        <v>248</v>
      </c>
      <c r="C255" s="99" t="s">
        <v>60</v>
      </c>
      <c r="D255" s="99" t="s">
        <v>159</v>
      </c>
      <c r="E255" s="99">
        <v>1</v>
      </c>
      <c r="F255" s="99" t="s">
        <v>5722</v>
      </c>
      <c r="G255" s="99">
        <v>60</v>
      </c>
      <c r="H255" s="99" t="s">
        <v>22</v>
      </c>
      <c r="I255" s="100">
        <v>0</v>
      </c>
      <c r="J255" s="101">
        <v>0</v>
      </c>
    </row>
    <row r="256" spans="1:10">
      <c r="A256" s="130" t="str">
        <f t="shared" si="3"/>
        <v>NKDPT2</v>
      </c>
      <c r="B256" s="99">
        <v>249</v>
      </c>
      <c r="C256" s="99" t="s">
        <v>60</v>
      </c>
      <c r="D256" s="99" t="s">
        <v>159</v>
      </c>
      <c r="E256" s="99">
        <v>2</v>
      </c>
      <c r="F256" s="99" t="s">
        <v>5723</v>
      </c>
      <c r="G256" s="99">
        <v>60</v>
      </c>
      <c r="H256" s="99" t="s">
        <v>22</v>
      </c>
      <c r="I256" s="100">
        <v>0</v>
      </c>
      <c r="J256" s="101">
        <v>0</v>
      </c>
    </row>
    <row r="257" spans="1:10">
      <c r="A257" s="130" t="str">
        <f t="shared" si="3"/>
        <v>NUBRG1</v>
      </c>
      <c r="B257" s="99">
        <v>250</v>
      </c>
      <c r="C257" s="99" t="s">
        <v>60</v>
      </c>
      <c r="D257" s="99" t="s">
        <v>112</v>
      </c>
      <c r="E257" s="99">
        <v>1</v>
      </c>
      <c r="F257" s="99" t="s">
        <v>5724</v>
      </c>
      <c r="G257" s="99">
        <v>60</v>
      </c>
      <c r="H257" s="99" t="s">
        <v>22</v>
      </c>
      <c r="I257" s="100">
        <v>0</v>
      </c>
      <c r="J257" s="101">
        <v>0</v>
      </c>
    </row>
    <row r="258" spans="1:10">
      <c r="A258" s="130" t="str">
        <f t="shared" si="3"/>
        <v>NUBRG2</v>
      </c>
      <c r="B258" s="99">
        <v>251</v>
      </c>
      <c r="C258" s="99" t="s">
        <v>60</v>
      </c>
      <c r="D258" s="99" t="s">
        <v>112</v>
      </c>
      <c r="E258" s="99">
        <v>2</v>
      </c>
      <c r="F258" s="99" t="s">
        <v>6225</v>
      </c>
      <c r="G258" s="99">
        <v>60</v>
      </c>
      <c r="H258" s="99" t="s">
        <v>22</v>
      </c>
      <c r="I258" s="100">
        <v>0</v>
      </c>
      <c r="J258" s="101">
        <v>2.1333333333333333</v>
      </c>
    </row>
    <row r="259" spans="1:10">
      <c r="A259" s="130" t="str">
        <f t="shared" si="3"/>
        <v>NUBRG3</v>
      </c>
      <c r="B259" s="99">
        <v>252</v>
      </c>
      <c r="C259" s="99" t="s">
        <v>60</v>
      </c>
      <c r="D259" s="99" t="s">
        <v>112</v>
      </c>
      <c r="E259" s="99">
        <v>3</v>
      </c>
      <c r="F259" s="99" t="s">
        <v>6226</v>
      </c>
      <c r="G259" s="99">
        <v>60</v>
      </c>
      <c r="H259" s="99" t="s">
        <v>22</v>
      </c>
      <c r="I259" s="100">
        <v>0</v>
      </c>
      <c r="J259" s="101">
        <v>0</v>
      </c>
    </row>
    <row r="260" spans="1:10">
      <c r="A260" s="130" t="str">
        <f t="shared" si="3"/>
        <v>PRKAN3</v>
      </c>
      <c r="B260" s="99">
        <v>253</v>
      </c>
      <c r="C260" s="99" t="s">
        <v>60</v>
      </c>
      <c r="D260" s="99" t="s">
        <v>593</v>
      </c>
      <c r="E260" s="99">
        <v>3</v>
      </c>
      <c r="F260" s="99" t="s">
        <v>6227</v>
      </c>
      <c r="G260" s="99">
        <v>10</v>
      </c>
      <c r="H260" s="99" t="s">
        <v>33</v>
      </c>
      <c r="I260" s="100">
        <v>0</v>
      </c>
      <c r="J260" s="101">
        <v>0.13333333333333333</v>
      </c>
    </row>
    <row r="261" spans="1:10">
      <c r="A261" s="130" t="str">
        <f t="shared" si="3"/>
        <v>RCKEK1</v>
      </c>
      <c r="B261" s="99">
        <v>254</v>
      </c>
      <c r="C261" s="99" t="s">
        <v>60</v>
      </c>
      <c r="D261" s="99" t="s">
        <v>113</v>
      </c>
      <c r="E261" s="99">
        <v>1</v>
      </c>
      <c r="F261" s="99" t="s">
        <v>6228</v>
      </c>
      <c r="G261" s="99">
        <v>60</v>
      </c>
      <c r="H261" s="99" t="s">
        <v>22</v>
      </c>
      <c r="I261" s="100">
        <v>0</v>
      </c>
      <c r="J261" s="101">
        <v>0.36666666666666664</v>
      </c>
    </row>
    <row r="262" spans="1:10">
      <c r="A262" s="130" t="str">
        <f t="shared" si="3"/>
        <v>RCKEK2</v>
      </c>
      <c r="B262" s="99">
        <v>255</v>
      </c>
      <c r="C262" s="99" t="s">
        <v>60</v>
      </c>
      <c r="D262" s="99" t="s">
        <v>113</v>
      </c>
      <c r="E262" s="99">
        <v>2</v>
      </c>
      <c r="F262" s="99" t="s">
        <v>6229</v>
      </c>
      <c r="G262" s="99">
        <v>60</v>
      </c>
      <c r="H262" s="99" t="s">
        <v>22</v>
      </c>
      <c r="I262" s="100">
        <v>0</v>
      </c>
      <c r="J262" s="101">
        <v>6.6666666666666666E-2</v>
      </c>
    </row>
    <row r="263" spans="1:10">
      <c r="A263" s="130" t="str">
        <f t="shared" si="3"/>
        <v>RCKEK3</v>
      </c>
      <c r="B263" s="99">
        <v>256</v>
      </c>
      <c r="C263" s="99" t="s">
        <v>60</v>
      </c>
      <c r="D263" s="99" t="s">
        <v>113</v>
      </c>
      <c r="E263" s="99">
        <v>3</v>
      </c>
      <c r="F263" s="99" t="s">
        <v>6230</v>
      </c>
      <c r="G263" s="99">
        <v>60</v>
      </c>
      <c r="H263" s="99" t="s">
        <v>22</v>
      </c>
      <c r="I263" s="100">
        <v>0</v>
      </c>
      <c r="J263" s="101">
        <v>0.43333333333333335</v>
      </c>
    </row>
    <row r="264" spans="1:10">
      <c r="A264" s="130" t="str">
        <f t="shared" si="3"/>
        <v>RCKEK4</v>
      </c>
      <c r="B264" s="99">
        <v>257</v>
      </c>
      <c r="C264" s="99" t="s">
        <v>60</v>
      </c>
      <c r="D264" s="99" t="s">
        <v>113</v>
      </c>
      <c r="E264" s="99">
        <v>4</v>
      </c>
      <c r="F264" s="99" t="s">
        <v>6231</v>
      </c>
      <c r="G264" s="99">
        <v>60</v>
      </c>
      <c r="H264" s="99" t="s">
        <v>22</v>
      </c>
      <c r="I264" s="100">
        <v>0</v>
      </c>
      <c r="J264" s="101">
        <v>0</v>
      </c>
    </row>
    <row r="265" spans="1:10">
      <c r="A265" s="130" t="str">
        <f t="shared" ref="A265:A296" si="4">D265&amp;E265</f>
        <v>SMDNG1</v>
      </c>
      <c r="B265" s="99">
        <v>258</v>
      </c>
      <c r="C265" s="99" t="s">
        <v>60</v>
      </c>
      <c r="D265" s="99" t="s">
        <v>114</v>
      </c>
      <c r="E265" s="99">
        <v>1</v>
      </c>
      <c r="F265" s="99" t="s">
        <v>6232</v>
      </c>
      <c r="G265" s="99">
        <v>10</v>
      </c>
      <c r="H265" s="99" t="s">
        <v>33</v>
      </c>
      <c r="I265" s="100">
        <v>0</v>
      </c>
      <c r="J265" s="101">
        <v>0</v>
      </c>
    </row>
    <row r="266" spans="1:10">
      <c r="A266" s="130" t="str">
        <f t="shared" si="4"/>
        <v>SMDNG2</v>
      </c>
      <c r="B266" s="99">
        <v>259</v>
      </c>
      <c r="C266" s="99" t="s">
        <v>60</v>
      </c>
      <c r="D266" s="99" t="s">
        <v>114</v>
      </c>
      <c r="E266" s="99">
        <v>2</v>
      </c>
      <c r="F266" s="99" t="s">
        <v>6233</v>
      </c>
      <c r="G266" s="99">
        <v>10</v>
      </c>
      <c r="H266" s="99" t="s">
        <v>33</v>
      </c>
      <c r="I266" s="100">
        <v>0</v>
      </c>
      <c r="J266" s="101">
        <v>0.43333333333333335</v>
      </c>
    </row>
    <row r="267" spans="1:10">
      <c r="A267" s="130" t="str">
        <f t="shared" si="4"/>
        <v>SMDNG3</v>
      </c>
      <c r="B267" s="99">
        <v>260</v>
      </c>
      <c r="C267" s="99" t="s">
        <v>60</v>
      </c>
      <c r="D267" s="99" t="s">
        <v>114</v>
      </c>
      <c r="E267" s="99">
        <v>3</v>
      </c>
      <c r="F267" s="99" t="s">
        <v>6234</v>
      </c>
      <c r="G267" s="99">
        <v>30</v>
      </c>
      <c r="H267" s="99" t="s">
        <v>33</v>
      </c>
      <c r="I267" s="100">
        <v>0</v>
      </c>
      <c r="J267" s="101">
        <v>1.9</v>
      </c>
    </row>
    <row r="268" spans="1:10">
      <c r="A268" s="130" t="str">
        <f t="shared" si="4"/>
        <v>SMDNG4</v>
      </c>
      <c r="B268" s="99">
        <v>261</v>
      </c>
      <c r="C268" s="99" t="s">
        <v>60</v>
      </c>
      <c r="D268" s="99" t="s">
        <v>114</v>
      </c>
      <c r="E268" s="99">
        <v>4</v>
      </c>
      <c r="F268" s="99" t="s">
        <v>6235</v>
      </c>
      <c r="G268" s="99">
        <v>30</v>
      </c>
      <c r="H268" s="99" t="s">
        <v>33</v>
      </c>
      <c r="I268" s="100">
        <v>0</v>
      </c>
      <c r="J268" s="101">
        <v>1.3555555555555541</v>
      </c>
    </row>
    <row r="269" spans="1:10">
      <c r="A269" s="130" t="str">
        <f t="shared" si="4"/>
        <v>BNJAR2</v>
      </c>
      <c r="B269" s="99">
        <v>262</v>
      </c>
      <c r="C269" s="99" t="s">
        <v>61</v>
      </c>
      <c r="D269" s="99" t="s">
        <v>115</v>
      </c>
      <c r="E269" s="99">
        <v>2</v>
      </c>
      <c r="F269" s="99" t="s">
        <v>6236</v>
      </c>
      <c r="G269" s="99">
        <v>60</v>
      </c>
      <c r="H269" s="99" t="s">
        <v>22</v>
      </c>
      <c r="I269" s="100">
        <v>0</v>
      </c>
      <c r="J269" s="101">
        <v>0</v>
      </c>
    </row>
    <row r="270" spans="1:10">
      <c r="A270" s="130" t="str">
        <f t="shared" si="4"/>
        <v>BNJAR3</v>
      </c>
      <c r="B270" s="99">
        <v>263</v>
      </c>
      <c r="C270" s="99" t="s">
        <v>61</v>
      </c>
      <c r="D270" s="99" t="s">
        <v>115</v>
      </c>
      <c r="E270" s="99">
        <v>3</v>
      </c>
      <c r="F270" s="99" t="s">
        <v>6237</v>
      </c>
      <c r="G270" s="99">
        <v>30</v>
      </c>
      <c r="H270" s="99" t="s">
        <v>22</v>
      </c>
      <c r="I270" s="100">
        <v>0</v>
      </c>
      <c r="J270" s="101">
        <v>0</v>
      </c>
    </row>
    <row r="271" spans="1:10">
      <c r="A271" s="130" t="str">
        <f t="shared" si="4"/>
        <v>BNJAR4</v>
      </c>
      <c r="B271" s="99">
        <v>264</v>
      </c>
      <c r="C271" s="99" t="s">
        <v>61</v>
      </c>
      <c r="D271" s="99" t="s">
        <v>115</v>
      </c>
      <c r="E271" s="99">
        <v>4</v>
      </c>
      <c r="F271" s="99" t="s">
        <v>6238</v>
      </c>
      <c r="G271" s="99">
        <v>60</v>
      </c>
      <c r="H271" s="99" t="s">
        <v>22</v>
      </c>
      <c r="I271" s="100">
        <v>0</v>
      </c>
      <c r="J271" s="101">
        <v>0</v>
      </c>
    </row>
    <row r="272" spans="1:10">
      <c r="A272" s="130" t="str">
        <f t="shared" si="4"/>
        <v>CAMIS1</v>
      </c>
      <c r="B272" s="99">
        <v>265</v>
      </c>
      <c r="C272" s="99" t="s">
        <v>61</v>
      </c>
      <c r="D272" s="99" t="s">
        <v>116</v>
      </c>
      <c r="E272" s="99">
        <v>1</v>
      </c>
      <c r="F272" s="99" t="s">
        <v>6239</v>
      </c>
      <c r="G272" s="99">
        <v>60</v>
      </c>
      <c r="H272" s="99" t="s">
        <v>22</v>
      </c>
      <c r="I272" s="100">
        <v>0</v>
      </c>
      <c r="J272" s="101">
        <v>0</v>
      </c>
    </row>
    <row r="273" spans="1:10">
      <c r="A273" s="130" t="str">
        <f t="shared" si="4"/>
        <v>CAMIS2</v>
      </c>
      <c r="B273" s="99">
        <v>266</v>
      </c>
      <c r="C273" s="99" t="s">
        <v>61</v>
      </c>
      <c r="D273" s="143" t="s">
        <v>116</v>
      </c>
      <c r="E273" s="143">
        <v>2</v>
      </c>
      <c r="F273" s="99" t="s">
        <v>5725</v>
      </c>
      <c r="G273" s="143">
        <v>30</v>
      </c>
      <c r="H273" s="143" t="s">
        <v>22</v>
      </c>
      <c r="I273" s="100">
        <v>0</v>
      </c>
      <c r="J273" s="101">
        <v>0.8666666666666667</v>
      </c>
    </row>
    <row r="274" spans="1:10">
      <c r="A274" s="130" t="str">
        <f t="shared" si="4"/>
        <v>CAMIS3</v>
      </c>
      <c r="B274" s="99">
        <v>267</v>
      </c>
      <c r="C274" s="99" t="s">
        <v>61</v>
      </c>
      <c r="D274" s="143" t="s">
        <v>116</v>
      </c>
      <c r="E274" s="143">
        <v>3</v>
      </c>
      <c r="F274" s="99" t="s">
        <v>5726</v>
      </c>
      <c r="G274" s="143">
        <v>60</v>
      </c>
      <c r="H274" s="143" t="s">
        <v>22</v>
      </c>
      <c r="I274" s="100">
        <v>0</v>
      </c>
      <c r="J274" s="101">
        <v>0</v>
      </c>
    </row>
    <row r="275" spans="1:10">
      <c r="A275" s="130" t="str">
        <f t="shared" si="4"/>
        <v>KRNGL1</v>
      </c>
      <c r="B275" s="99">
        <v>268</v>
      </c>
      <c r="C275" s="99" t="s">
        <v>61</v>
      </c>
      <c r="D275" s="143" t="s">
        <v>117</v>
      </c>
      <c r="E275" s="143">
        <v>1</v>
      </c>
      <c r="F275" s="99" t="s">
        <v>6240</v>
      </c>
      <c r="G275" s="143">
        <v>30</v>
      </c>
      <c r="H275" s="143" t="s">
        <v>22</v>
      </c>
      <c r="I275" s="100">
        <v>0</v>
      </c>
      <c r="J275" s="101">
        <v>0</v>
      </c>
    </row>
    <row r="276" spans="1:10">
      <c r="A276" s="130" t="str">
        <f t="shared" si="4"/>
        <v>KRNGL2</v>
      </c>
      <c r="B276" s="99">
        <v>269</v>
      </c>
      <c r="C276" s="99" t="s">
        <v>61</v>
      </c>
      <c r="D276" s="143" t="s">
        <v>117</v>
      </c>
      <c r="E276" s="143">
        <v>2</v>
      </c>
      <c r="F276" s="99" t="s">
        <v>6241</v>
      </c>
      <c r="G276" s="143">
        <v>30</v>
      </c>
      <c r="H276" s="143" t="s">
        <v>22</v>
      </c>
      <c r="I276" s="100">
        <v>0</v>
      </c>
      <c r="J276" s="101">
        <v>0</v>
      </c>
    </row>
    <row r="277" spans="1:10">
      <c r="A277" s="130" t="str">
        <f t="shared" si="4"/>
        <v>PGDRN1</v>
      </c>
      <c r="B277" s="99">
        <v>270</v>
      </c>
      <c r="C277" s="99" t="s">
        <v>61</v>
      </c>
      <c r="D277" s="143" t="s">
        <v>118</v>
      </c>
      <c r="E277" s="143">
        <v>1</v>
      </c>
      <c r="F277" s="99" t="s">
        <v>6242</v>
      </c>
      <c r="G277" s="143">
        <v>20</v>
      </c>
      <c r="H277" s="143" t="s">
        <v>33</v>
      </c>
      <c r="I277" s="100">
        <v>0</v>
      </c>
      <c r="J277" s="101">
        <v>0</v>
      </c>
    </row>
    <row r="278" spans="1:10">
      <c r="A278" s="130" t="str">
        <f t="shared" si="4"/>
        <v>PGDRN2</v>
      </c>
      <c r="B278" s="99">
        <v>271</v>
      </c>
      <c r="C278" s="99" t="s">
        <v>61</v>
      </c>
      <c r="D278" s="143" t="s">
        <v>118</v>
      </c>
      <c r="E278" s="143">
        <v>2</v>
      </c>
      <c r="F278" s="99" t="s">
        <v>6243</v>
      </c>
      <c r="G278" s="143">
        <v>10</v>
      </c>
      <c r="H278" s="143" t="s">
        <v>33</v>
      </c>
      <c r="I278" s="100">
        <v>0</v>
      </c>
      <c r="J278" s="101">
        <v>0</v>
      </c>
    </row>
    <row r="279" spans="1:10">
      <c r="A279" s="130" t="str">
        <f t="shared" si="4"/>
        <v>PGDRN3</v>
      </c>
      <c r="B279" s="99">
        <v>272</v>
      </c>
      <c r="C279" s="99" t="s">
        <v>61</v>
      </c>
      <c r="D279" s="143" t="s">
        <v>118</v>
      </c>
      <c r="E279" s="143">
        <v>3</v>
      </c>
      <c r="F279" s="99" t="s">
        <v>6244</v>
      </c>
      <c r="G279" s="143">
        <v>30</v>
      </c>
      <c r="H279" s="143" t="s">
        <v>33</v>
      </c>
      <c r="I279" s="100">
        <v>0</v>
      </c>
      <c r="J279" s="101">
        <v>0</v>
      </c>
    </row>
    <row r="280" spans="1:10">
      <c r="A280" s="130" t="str">
        <f t="shared" si="4"/>
        <v>TSBRU1</v>
      </c>
      <c r="B280" s="99">
        <v>273</v>
      </c>
      <c r="C280" s="99" t="s">
        <v>61</v>
      </c>
      <c r="D280" s="143" t="s">
        <v>63</v>
      </c>
      <c r="E280" s="143">
        <v>1</v>
      </c>
      <c r="F280" s="99" t="s">
        <v>6245</v>
      </c>
      <c r="G280" s="143">
        <v>30</v>
      </c>
      <c r="H280" s="143" t="s">
        <v>22</v>
      </c>
      <c r="I280" s="100">
        <v>0</v>
      </c>
      <c r="J280" s="101">
        <v>0</v>
      </c>
    </row>
    <row r="281" spans="1:10">
      <c r="A281" s="130" t="str">
        <f t="shared" si="4"/>
        <v>TSBRU2</v>
      </c>
      <c r="B281" s="99">
        <v>274</v>
      </c>
      <c r="C281" s="99" t="s">
        <v>61</v>
      </c>
      <c r="D281" s="143" t="s">
        <v>63</v>
      </c>
      <c r="E281" s="143">
        <v>2</v>
      </c>
      <c r="F281" s="99" t="s">
        <v>6246</v>
      </c>
      <c r="G281" s="143">
        <v>60</v>
      </c>
      <c r="H281" s="143" t="s">
        <v>22</v>
      </c>
      <c r="I281" s="100">
        <v>0</v>
      </c>
      <c r="J281" s="101">
        <v>1.1999999999999988</v>
      </c>
    </row>
    <row r="282" spans="1:10">
      <c r="A282" s="130" t="str">
        <f t="shared" si="4"/>
        <v>TSMYA2</v>
      </c>
      <c r="B282" s="99">
        <v>275</v>
      </c>
      <c r="C282" s="99" t="s">
        <v>61</v>
      </c>
      <c r="D282" s="99" t="s">
        <v>64</v>
      </c>
      <c r="E282" s="99">
        <v>2</v>
      </c>
      <c r="F282" s="99" t="s">
        <v>6247</v>
      </c>
      <c r="G282" s="143">
        <v>30</v>
      </c>
      <c r="H282" s="143" t="s">
        <v>22</v>
      </c>
      <c r="I282" s="100">
        <v>0</v>
      </c>
      <c r="J282" s="101">
        <v>0</v>
      </c>
    </row>
    <row r="283" spans="1:10">
      <c r="A283" s="130" t="str">
        <f t="shared" si="4"/>
        <v>TSMYA3</v>
      </c>
      <c r="B283" s="99">
        <v>276</v>
      </c>
      <c r="C283" s="99" t="s">
        <v>61</v>
      </c>
      <c r="D283" s="99" t="s">
        <v>64</v>
      </c>
      <c r="E283" s="99">
        <v>3</v>
      </c>
      <c r="F283" s="99" t="s">
        <v>6248</v>
      </c>
      <c r="G283" s="143">
        <v>60</v>
      </c>
      <c r="H283" s="143" t="s">
        <v>22</v>
      </c>
      <c r="I283" s="100">
        <v>0</v>
      </c>
      <c r="J283" s="101">
        <v>0</v>
      </c>
    </row>
    <row r="284" spans="1:10">
      <c r="A284" s="130" t="str">
        <f t="shared" si="4"/>
        <v>TSMYA4</v>
      </c>
      <c r="B284" s="99">
        <v>277</v>
      </c>
      <c r="C284" s="99" t="s">
        <v>61</v>
      </c>
      <c r="D284" s="99" t="s">
        <v>64</v>
      </c>
      <c r="E284" s="99">
        <v>4</v>
      </c>
      <c r="F284" s="99"/>
      <c r="G284" s="143">
        <v>60</v>
      </c>
      <c r="H284" s="143" t="s">
        <v>22</v>
      </c>
      <c r="I284" s="100">
        <v>0</v>
      </c>
      <c r="J284" s="101">
        <v>0.16666666666666649</v>
      </c>
    </row>
    <row r="285" spans="1:10">
      <c r="A285" s="130" t="str">
        <f t="shared" si="4"/>
        <v>TSMYA5</v>
      </c>
      <c r="B285" s="99">
        <v>278</v>
      </c>
      <c r="C285" s="99" t="s">
        <v>61</v>
      </c>
      <c r="D285" s="99" t="s">
        <v>64</v>
      </c>
      <c r="E285" s="99">
        <v>5</v>
      </c>
      <c r="F285" s="99"/>
      <c r="G285" s="143">
        <v>60</v>
      </c>
      <c r="H285" s="143" t="s">
        <v>22</v>
      </c>
      <c r="I285" s="100">
        <v>0</v>
      </c>
      <c r="J285" s="101">
        <v>0</v>
      </c>
    </row>
    <row r="286" spans="1:10">
      <c r="A286" s="130" t="str">
        <f t="shared" si="4"/>
        <v/>
      </c>
      <c r="B286" s="99">
        <v>279</v>
      </c>
      <c r="C286" s="99"/>
      <c r="D286" s="99"/>
      <c r="E286" s="143"/>
      <c r="F286" s="99"/>
      <c r="G286" s="143"/>
      <c r="H286" s="143"/>
      <c r="I286" s="100"/>
      <c r="J286" s="101"/>
    </row>
    <row r="287" spans="1:10">
      <c r="A287" s="130" t="str">
        <f t="shared" si="4"/>
        <v/>
      </c>
      <c r="B287" s="99">
        <v>280</v>
      </c>
      <c r="C287" s="99"/>
      <c r="D287" s="99"/>
      <c r="E287" s="143"/>
      <c r="F287" s="99"/>
      <c r="G287" s="143"/>
      <c r="H287" s="143"/>
      <c r="I287" s="100"/>
      <c r="J287" s="101"/>
    </row>
    <row r="288" spans="1:10">
      <c r="A288" s="130" t="str">
        <f t="shared" si="4"/>
        <v/>
      </c>
      <c r="B288" s="99">
        <v>281</v>
      </c>
      <c r="C288" s="99"/>
      <c r="D288" s="143"/>
      <c r="E288" s="143"/>
      <c r="F288" s="99"/>
      <c r="G288" s="143"/>
      <c r="H288" s="143"/>
      <c r="I288" s="100"/>
      <c r="J288" s="101"/>
    </row>
    <row r="289" spans="1:10">
      <c r="A289" s="130" t="str">
        <f t="shared" si="4"/>
        <v/>
      </c>
      <c r="B289" s="99">
        <v>282</v>
      </c>
      <c r="C289" s="99"/>
      <c r="D289" s="143"/>
      <c r="E289" s="143"/>
      <c r="F289" s="99"/>
      <c r="G289" s="143"/>
      <c r="H289" s="143"/>
      <c r="I289" s="100"/>
      <c r="J289" s="101"/>
    </row>
    <row r="290" spans="1:10">
      <c r="A290" s="130" t="str">
        <f t="shared" si="4"/>
        <v/>
      </c>
      <c r="B290" s="99">
        <v>283</v>
      </c>
      <c r="C290" s="99"/>
      <c r="D290" s="143"/>
      <c r="E290" s="143"/>
      <c r="F290" s="99"/>
      <c r="G290" s="143"/>
      <c r="H290" s="143"/>
      <c r="I290" s="100"/>
      <c r="J290" s="101"/>
    </row>
    <row r="291" spans="1:10">
      <c r="A291" s="130" t="str">
        <f t="shared" si="4"/>
        <v/>
      </c>
      <c r="B291" s="99">
        <v>284</v>
      </c>
      <c r="C291" s="99"/>
      <c r="D291" s="99"/>
      <c r="E291" s="99"/>
      <c r="F291" s="99"/>
      <c r="G291" s="99"/>
      <c r="H291" s="99"/>
      <c r="I291" s="100"/>
      <c r="J291" s="101"/>
    </row>
    <row r="292" spans="1:10">
      <c r="A292" s="130" t="str">
        <f t="shared" si="4"/>
        <v/>
      </c>
      <c r="B292" s="99">
        <v>285</v>
      </c>
      <c r="C292" s="99"/>
      <c r="D292" s="99"/>
      <c r="E292" s="99"/>
      <c r="F292" s="99"/>
      <c r="G292" s="99"/>
      <c r="H292" s="99"/>
      <c r="I292" s="100"/>
      <c r="J292" s="101"/>
    </row>
    <row r="293" spans="1:10">
      <c r="A293" s="130" t="str">
        <f t="shared" si="4"/>
        <v/>
      </c>
      <c r="B293" s="99">
        <v>286</v>
      </c>
      <c r="C293" s="99"/>
      <c r="D293" s="99"/>
      <c r="E293" s="99"/>
      <c r="F293" s="99"/>
      <c r="G293" s="99"/>
      <c r="H293" s="99"/>
      <c r="I293" s="100"/>
      <c r="J293" s="101"/>
    </row>
    <row r="294" spans="1:10">
      <c r="A294" s="130" t="str">
        <f t="shared" si="4"/>
        <v/>
      </c>
      <c r="B294" s="99">
        <v>287</v>
      </c>
      <c r="C294" s="99"/>
      <c r="D294" s="99"/>
      <c r="E294" s="99"/>
      <c r="F294" s="99"/>
      <c r="G294" s="99"/>
      <c r="H294" s="99"/>
      <c r="I294" s="100"/>
      <c r="J294" s="101"/>
    </row>
    <row r="295" spans="1:10">
      <c r="A295" s="130" t="str">
        <f t="shared" si="4"/>
        <v/>
      </c>
      <c r="B295" s="99">
        <v>288</v>
      </c>
      <c r="C295" s="99"/>
      <c r="D295" s="99"/>
      <c r="E295" s="99"/>
      <c r="F295" s="99"/>
      <c r="G295" s="99"/>
      <c r="H295" s="99"/>
      <c r="I295" s="100"/>
      <c r="J295" s="101"/>
    </row>
    <row r="296" spans="1:10">
      <c r="A296" s="130" t="str">
        <f t="shared" si="4"/>
        <v/>
      </c>
      <c r="B296" s="99">
        <v>289</v>
      </c>
      <c r="C296" s="99"/>
      <c r="D296" s="99"/>
      <c r="E296" s="99"/>
      <c r="F296" s="99"/>
      <c r="G296" s="99"/>
      <c r="H296" s="99"/>
      <c r="I296" s="100"/>
      <c r="J296" s="101"/>
    </row>
    <row r="297" spans="1:10">
      <c r="B297" s="867">
        <v>290</v>
      </c>
      <c r="C297" s="867"/>
      <c r="D297" s="868"/>
      <c r="E297" s="867"/>
      <c r="F297" s="867"/>
      <c r="G297" s="869"/>
      <c r="H297" s="869"/>
      <c r="I297" s="870"/>
      <c r="J297" s="871"/>
    </row>
    <row r="298" spans="1:10">
      <c r="B298" s="867">
        <v>291</v>
      </c>
      <c r="C298" s="867"/>
      <c r="D298" s="868"/>
      <c r="E298" s="867"/>
      <c r="F298" s="867"/>
      <c r="G298" s="869"/>
      <c r="H298" s="869"/>
      <c r="I298" s="870"/>
      <c r="J298" s="871"/>
    </row>
    <row r="299" spans="1:10">
      <c r="B299" s="867">
        <v>292</v>
      </c>
      <c r="C299" s="867"/>
      <c r="D299" s="868"/>
      <c r="E299" s="867"/>
      <c r="F299" s="867"/>
      <c r="G299" s="869"/>
      <c r="H299" s="869"/>
      <c r="I299" s="870"/>
      <c r="J299" s="871"/>
    </row>
    <row r="300" spans="1:10">
      <c r="B300" s="867">
        <v>293</v>
      </c>
      <c r="C300" s="867"/>
      <c r="D300" s="868"/>
      <c r="E300" s="867"/>
      <c r="F300" s="867"/>
      <c r="G300" s="869"/>
      <c r="H300" s="869"/>
      <c r="I300" s="870"/>
      <c r="J300" s="871"/>
    </row>
    <row r="301" spans="1:10">
      <c r="B301" s="867">
        <v>294</v>
      </c>
      <c r="C301" s="867"/>
      <c r="D301" s="868"/>
      <c r="E301" s="867"/>
      <c r="F301" s="867"/>
      <c r="G301" s="869"/>
      <c r="H301" s="869"/>
      <c r="I301" s="870"/>
      <c r="J301" s="871"/>
    </row>
    <row r="302" spans="1:10">
      <c r="B302" s="867">
        <v>295</v>
      </c>
      <c r="C302" s="867"/>
      <c r="D302" s="868"/>
      <c r="E302" s="867"/>
      <c r="F302" s="867"/>
      <c r="G302" s="869"/>
      <c r="H302" s="869"/>
      <c r="I302" s="870"/>
      <c r="J302" s="871"/>
    </row>
    <row r="303" spans="1:10">
      <c r="B303" s="156"/>
      <c r="C303" s="157"/>
      <c r="D303" s="158"/>
      <c r="E303" s="159"/>
      <c r="F303" s="159"/>
    </row>
    <row r="304" spans="1:10">
      <c r="B304" s="156"/>
      <c r="C304" s="160"/>
      <c r="D304" s="161"/>
      <c r="E304" s="162"/>
      <c r="F304" s="162"/>
    </row>
    <row r="305" spans="2:6">
      <c r="B305" s="163"/>
      <c r="C305" s="160"/>
      <c r="D305" s="164"/>
      <c r="E305" s="162"/>
      <c r="F305" s="162"/>
    </row>
    <row r="306" spans="2:6">
      <c r="B306" s="165"/>
      <c r="C306" s="65"/>
      <c r="D306" s="65"/>
      <c r="E306" s="66"/>
      <c r="F306" s="65"/>
    </row>
    <row r="307" spans="2:6">
      <c r="B307" s="160"/>
      <c r="C307" s="160"/>
      <c r="D307" s="164"/>
      <c r="E307" s="162"/>
      <c r="F307" s="162"/>
    </row>
    <row r="308" spans="2:6">
      <c r="B308" s="160"/>
      <c r="C308" s="160"/>
      <c r="D308" s="164"/>
      <c r="E308" s="162"/>
      <c r="F308" s="162"/>
    </row>
    <row r="320" spans="2:6">
      <c r="B320" s="64"/>
      <c r="D320" s="64"/>
      <c r="E320" s="64"/>
      <c r="F320" s="64"/>
    </row>
    <row r="321" spans="2:6">
      <c r="B321" s="64"/>
      <c r="D321" s="64"/>
      <c r="E321" s="64"/>
      <c r="F321" s="64"/>
    </row>
    <row r="322" spans="2:6">
      <c r="B322" s="64"/>
      <c r="D322" s="64"/>
      <c r="E322" s="64"/>
      <c r="F322" s="64"/>
    </row>
    <row r="323" spans="2:6">
      <c r="B323" s="64"/>
      <c r="D323" s="64"/>
      <c r="E323" s="64"/>
      <c r="F323" s="64"/>
    </row>
    <row r="324" spans="2:6">
      <c r="B324" s="64"/>
      <c r="D324" s="64"/>
      <c r="E324" s="64"/>
      <c r="F324" s="64"/>
    </row>
    <row r="325" spans="2:6">
      <c r="B325" s="64"/>
      <c r="D325" s="64"/>
      <c r="E325" s="64"/>
      <c r="F325" s="64"/>
    </row>
    <row r="326" spans="2:6">
      <c r="B326" s="64"/>
      <c r="D326" s="64"/>
      <c r="E326" s="64"/>
      <c r="F326" s="64"/>
    </row>
    <row r="327" spans="2:6">
      <c r="B327" s="64"/>
      <c r="D327" s="64"/>
      <c r="E327" s="64"/>
      <c r="F327" s="64"/>
    </row>
    <row r="328" spans="2:6">
      <c r="B328" s="64"/>
      <c r="D328" s="64"/>
      <c r="E328" s="64"/>
      <c r="F328" s="64"/>
    </row>
    <row r="329" spans="2:6">
      <c r="B329" s="64"/>
      <c r="D329" s="64"/>
      <c r="E329" s="64"/>
      <c r="F329" s="64"/>
    </row>
    <row r="330" spans="2:6">
      <c r="B330" s="64"/>
      <c r="D330" s="64"/>
      <c r="E330" s="64"/>
      <c r="F330" s="64"/>
    </row>
    <row r="331" spans="2:6">
      <c r="B331" s="64"/>
      <c r="D331" s="64"/>
      <c r="E331" s="64"/>
      <c r="F331" s="64"/>
    </row>
    <row r="332" spans="2:6">
      <c r="B332" s="64"/>
      <c r="D332" s="64"/>
      <c r="E332" s="64"/>
      <c r="F332" s="64"/>
    </row>
    <row r="333" spans="2:6">
      <c r="B333" s="64"/>
      <c r="D333" s="64"/>
      <c r="E333" s="64"/>
      <c r="F333" s="64"/>
    </row>
    <row r="334" spans="2:6">
      <c r="B334" s="64"/>
      <c r="D334" s="64"/>
      <c r="E334" s="64"/>
      <c r="F334" s="64"/>
    </row>
    <row r="335" spans="2:6">
      <c r="B335" s="64"/>
      <c r="D335" s="64"/>
      <c r="E335" s="64"/>
      <c r="F335" s="64"/>
    </row>
    <row r="336" spans="2:6">
      <c r="B336" s="64"/>
      <c r="D336" s="64"/>
      <c r="E336" s="64"/>
      <c r="F336" s="64"/>
    </row>
    <row r="337" spans="2:6">
      <c r="B337" s="64"/>
      <c r="D337" s="64"/>
      <c r="E337" s="64"/>
      <c r="F337" s="64"/>
    </row>
    <row r="338" spans="2:6">
      <c r="B338" s="64"/>
      <c r="D338" s="64"/>
      <c r="E338" s="64"/>
      <c r="F338" s="64"/>
    </row>
    <row r="339" spans="2:6">
      <c r="B339" s="64"/>
      <c r="D339" s="64"/>
      <c r="E339" s="64"/>
      <c r="F339" s="64"/>
    </row>
    <row r="340" spans="2:6">
      <c r="B340" s="64"/>
      <c r="D340" s="64"/>
      <c r="E340" s="64"/>
      <c r="F340" s="64"/>
    </row>
    <row r="341" spans="2:6">
      <c r="B341" s="64"/>
      <c r="D341" s="64"/>
      <c r="E341" s="64"/>
      <c r="F341" s="64"/>
    </row>
    <row r="342" spans="2:6">
      <c r="B342" s="64"/>
      <c r="D342" s="64"/>
      <c r="E342" s="64"/>
      <c r="F342" s="64"/>
    </row>
    <row r="343" spans="2:6">
      <c r="B343" s="64"/>
      <c r="D343" s="64"/>
      <c r="E343" s="64"/>
      <c r="F343" s="64"/>
    </row>
  </sheetData>
  <autoFilter ref="B8:H285" xr:uid="{00000000-0009-0000-0000-00001F000000}">
    <sortState xmlns:xlrd2="http://schemas.microsoft.com/office/spreadsheetml/2017/richdata2" ref="B10:H285">
      <sortCondition ref="C8"/>
    </sortState>
  </autoFilter>
  <mergeCells count="10">
    <mergeCell ref="H5:H6"/>
    <mergeCell ref="I5:J6"/>
    <mergeCell ref="B3:J3"/>
    <mergeCell ref="B2:J2"/>
    <mergeCell ref="B1:J1"/>
    <mergeCell ref="B5:B7"/>
    <mergeCell ref="C5:C7"/>
    <mergeCell ref="D5:D7"/>
    <mergeCell ref="E5:E7"/>
    <mergeCell ref="G5:G7"/>
  </mergeCells>
  <printOptions horizontalCentered="1"/>
  <pageMargins left="0.70833333333333304" right="0.70833333333333304" top="0.74791666666666701" bottom="0.74791666666666701" header="0.31458333333333299" footer="0.31458333333333299"/>
  <pageSetup paperSize="9" scale="70" fitToHeight="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6" tint="-0.499984740745262"/>
  </sheetPr>
  <dimension ref="A1:O74"/>
  <sheetViews>
    <sheetView showGridLines="0" view="pageBreakPreview" zoomScale="55" zoomScaleNormal="85" zoomScaleSheetLayoutView="55" workbookViewId="0">
      <pane ySplit="3" topLeftCell="A47" activePane="bottomLeft" state="frozen"/>
      <selection pane="bottomLeft" activeCell="U66" sqref="U66"/>
    </sheetView>
  </sheetViews>
  <sheetFormatPr baseColWidth="10" defaultColWidth="9.1640625" defaultRowHeight="13"/>
  <sheetData>
    <row r="1" spans="1:15" ht="18">
      <c r="A1" s="962" t="s">
        <v>5079</v>
      </c>
      <c r="B1" s="962"/>
      <c r="C1" s="962"/>
      <c r="D1" s="962"/>
      <c r="E1" s="962"/>
      <c r="F1" s="962"/>
      <c r="G1" s="962"/>
      <c r="H1" s="962"/>
      <c r="I1" s="962"/>
      <c r="J1" s="962"/>
      <c r="K1" s="962"/>
      <c r="L1" s="962"/>
      <c r="M1" s="962"/>
      <c r="N1" s="962"/>
      <c r="O1" s="53"/>
    </row>
    <row r="2" spans="1:15" ht="18">
      <c r="A2" s="962" t="s">
        <v>5080</v>
      </c>
      <c r="B2" s="962"/>
      <c r="C2" s="962"/>
      <c r="D2" s="962"/>
      <c r="E2" s="962"/>
      <c r="F2" s="962"/>
      <c r="G2" s="962"/>
      <c r="H2" s="962"/>
      <c r="I2" s="962"/>
      <c r="J2" s="962"/>
      <c r="K2" s="962"/>
      <c r="L2" s="962"/>
      <c r="M2" s="962"/>
      <c r="N2" s="962"/>
    </row>
    <row r="3" spans="1:15" ht="18">
      <c r="A3" s="964">
        <v>44470</v>
      </c>
      <c r="B3" s="964"/>
      <c r="C3" s="964"/>
      <c r="D3" s="964"/>
      <c r="E3" s="964"/>
      <c r="F3" s="964"/>
      <c r="G3" s="964"/>
      <c r="H3" s="964"/>
      <c r="I3" s="964"/>
      <c r="J3" s="964"/>
      <c r="K3" s="964"/>
      <c r="L3" s="964"/>
      <c r="M3" s="964"/>
      <c r="N3" s="964"/>
    </row>
    <row r="5" spans="1:15">
      <c r="A5" s="56"/>
      <c r="B5" s="57"/>
      <c r="C5" s="57"/>
      <c r="D5" s="57"/>
      <c r="E5" s="57"/>
      <c r="F5" s="57"/>
      <c r="G5" s="57"/>
      <c r="H5" s="57"/>
      <c r="I5" s="57"/>
      <c r="J5" s="57"/>
      <c r="K5" s="57"/>
      <c r="L5" s="57"/>
      <c r="M5" s="57"/>
      <c r="N5" s="60"/>
    </row>
    <row r="6" spans="1:15">
      <c r="A6" s="58"/>
      <c r="N6" s="61"/>
    </row>
    <row r="7" spans="1:15">
      <c r="A7" s="58"/>
      <c r="N7" s="61"/>
    </row>
    <row r="8" spans="1:15">
      <c r="A8" s="58"/>
      <c r="N8" s="61"/>
    </row>
    <row r="9" spans="1:15">
      <c r="A9" s="58"/>
      <c r="N9" s="61"/>
    </row>
    <row r="10" spans="1:15">
      <c r="A10" s="58"/>
      <c r="N10" s="61"/>
    </row>
    <row r="11" spans="1:15">
      <c r="A11" s="58"/>
      <c r="N11" s="61"/>
    </row>
    <row r="12" spans="1:15">
      <c r="A12" s="58"/>
      <c r="N12" s="61"/>
    </row>
    <row r="13" spans="1:15">
      <c r="A13" s="58"/>
      <c r="N13" s="61"/>
    </row>
    <row r="14" spans="1:15">
      <c r="A14" s="58"/>
      <c r="N14" s="61"/>
    </row>
    <row r="15" spans="1:15">
      <c r="A15" s="58"/>
      <c r="N15" s="61"/>
    </row>
    <row r="16" spans="1:15">
      <c r="A16" s="58"/>
      <c r="N16" s="61"/>
    </row>
    <row r="17" spans="1:14">
      <c r="A17" s="58"/>
      <c r="N17" s="61"/>
    </row>
    <row r="18" spans="1:14">
      <c r="A18" s="58"/>
      <c r="N18" s="61"/>
    </row>
    <row r="19" spans="1:14">
      <c r="A19" s="58"/>
      <c r="N19" s="61"/>
    </row>
    <row r="20" spans="1:14">
      <c r="A20" s="58"/>
      <c r="N20" s="61"/>
    </row>
    <row r="21" spans="1:14">
      <c r="A21" s="58"/>
      <c r="N21" s="61"/>
    </row>
    <row r="22" spans="1:14">
      <c r="A22" s="58"/>
      <c r="N22" s="61"/>
    </row>
    <row r="23" spans="1:14">
      <c r="A23" s="58"/>
      <c r="N23" s="61"/>
    </row>
    <row r="24" spans="1:14">
      <c r="A24" s="58"/>
      <c r="N24" s="61"/>
    </row>
    <row r="25" spans="1:14">
      <c r="A25" s="58"/>
      <c r="N25" s="61"/>
    </row>
    <row r="26" spans="1:14">
      <c r="A26" s="58"/>
      <c r="N26" s="61"/>
    </row>
    <row r="27" spans="1:14">
      <c r="A27" s="58"/>
      <c r="N27" s="61"/>
    </row>
    <row r="28" spans="1:14">
      <c r="A28" s="58"/>
      <c r="N28" s="61"/>
    </row>
    <row r="29" spans="1:14">
      <c r="A29" s="58"/>
      <c r="N29" s="61"/>
    </row>
    <row r="30" spans="1:14">
      <c r="A30" s="58"/>
      <c r="N30" s="61"/>
    </row>
    <row r="31" spans="1:14">
      <c r="A31" s="58"/>
      <c r="N31" s="61"/>
    </row>
    <row r="32" spans="1:14">
      <c r="A32" s="58"/>
      <c r="N32" s="61"/>
    </row>
    <row r="33" spans="1:14">
      <c r="A33" s="58"/>
      <c r="N33" s="61"/>
    </row>
    <row r="34" spans="1:14">
      <c r="A34" s="58"/>
      <c r="N34" s="61"/>
    </row>
    <row r="35" spans="1:14">
      <c r="A35" s="58"/>
      <c r="N35" s="61"/>
    </row>
    <row r="36" spans="1:14">
      <c r="A36" s="58"/>
      <c r="N36" s="61"/>
    </row>
    <row r="37" spans="1:14">
      <c r="A37" s="57"/>
      <c r="B37" s="57"/>
      <c r="C37" s="57"/>
      <c r="D37" s="57"/>
      <c r="E37" s="57"/>
      <c r="F37" s="57"/>
      <c r="G37" s="57"/>
      <c r="H37" s="57"/>
      <c r="I37" s="57"/>
      <c r="J37" s="57"/>
      <c r="K37" s="57"/>
      <c r="L37" s="57"/>
      <c r="M37" s="57"/>
      <c r="N37" s="57"/>
    </row>
    <row r="38" spans="1:14">
      <c r="A38" s="59"/>
      <c r="B38" s="59"/>
      <c r="C38" s="59"/>
      <c r="D38" s="59"/>
      <c r="E38" s="59"/>
      <c r="F38" s="59"/>
      <c r="G38" s="59"/>
      <c r="H38" s="59"/>
      <c r="I38" s="59"/>
      <c r="J38" s="59"/>
      <c r="K38" s="59"/>
      <c r="L38" s="59"/>
      <c r="M38" s="59"/>
      <c r="N38" s="59"/>
    </row>
    <row r="39" spans="1:14">
      <c r="A39" s="56"/>
      <c r="B39" s="57"/>
      <c r="C39" s="57"/>
      <c r="D39" s="57"/>
      <c r="E39" s="57"/>
      <c r="F39" s="57"/>
      <c r="G39" s="57"/>
      <c r="H39" s="57"/>
      <c r="I39" s="57"/>
      <c r="J39" s="57"/>
      <c r="K39" s="57"/>
      <c r="L39" s="57"/>
      <c r="M39" s="57"/>
      <c r="N39" s="60"/>
    </row>
    <row r="40" spans="1:14">
      <c r="A40" s="58"/>
      <c r="N40" s="61"/>
    </row>
    <row r="41" spans="1:14">
      <c r="A41" s="58"/>
      <c r="N41" s="61"/>
    </row>
    <row r="42" spans="1:14">
      <c r="A42" s="58"/>
      <c r="N42" s="61"/>
    </row>
    <row r="43" spans="1:14">
      <c r="A43" s="58"/>
      <c r="N43" s="61"/>
    </row>
    <row r="44" spans="1:14">
      <c r="A44" s="58"/>
      <c r="N44" s="61"/>
    </row>
    <row r="45" spans="1:14">
      <c r="A45" s="58"/>
      <c r="N45" s="61"/>
    </row>
    <row r="46" spans="1:14">
      <c r="A46" s="58"/>
      <c r="N46" s="61"/>
    </row>
    <row r="47" spans="1:14">
      <c r="A47" s="58"/>
      <c r="N47" s="61"/>
    </row>
    <row r="48" spans="1:14">
      <c r="A48" s="58"/>
      <c r="N48" s="61"/>
    </row>
    <row r="49" spans="1:14">
      <c r="A49" s="58"/>
      <c r="N49" s="61"/>
    </row>
    <row r="50" spans="1:14">
      <c r="A50" s="58"/>
      <c r="N50" s="61"/>
    </row>
    <row r="51" spans="1:14">
      <c r="A51" s="58"/>
      <c r="N51" s="61"/>
    </row>
    <row r="52" spans="1:14">
      <c r="A52" s="58"/>
      <c r="N52" s="61"/>
    </row>
    <row r="53" spans="1:14">
      <c r="A53" s="58"/>
      <c r="N53" s="61"/>
    </row>
    <row r="54" spans="1:14">
      <c r="A54" s="58"/>
      <c r="N54" s="61"/>
    </row>
    <row r="55" spans="1:14">
      <c r="A55" s="58"/>
      <c r="N55" s="61"/>
    </row>
    <row r="56" spans="1:14">
      <c r="A56" s="58"/>
      <c r="N56" s="61"/>
    </row>
    <row r="57" spans="1:14">
      <c r="A57" s="58"/>
      <c r="N57" s="61"/>
    </row>
    <row r="58" spans="1:14">
      <c r="A58" s="58"/>
      <c r="N58" s="61"/>
    </row>
    <row r="59" spans="1:14">
      <c r="A59" s="58"/>
      <c r="N59" s="61"/>
    </row>
    <row r="60" spans="1:14">
      <c r="A60" s="58"/>
      <c r="N60" s="61"/>
    </row>
    <row r="61" spans="1:14">
      <c r="A61" s="58"/>
      <c r="N61" s="61"/>
    </row>
    <row r="62" spans="1:14">
      <c r="A62" s="58"/>
      <c r="N62" s="61"/>
    </row>
    <row r="63" spans="1:14">
      <c r="A63" s="58"/>
      <c r="N63" s="61"/>
    </row>
    <row r="64" spans="1:14">
      <c r="A64" s="58"/>
      <c r="N64" s="61"/>
    </row>
    <row r="65" spans="1:14">
      <c r="A65" s="58"/>
      <c r="N65" s="61"/>
    </row>
    <row r="66" spans="1:14">
      <c r="A66" s="58"/>
      <c r="N66" s="61"/>
    </row>
    <row r="67" spans="1:14">
      <c r="A67" s="58"/>
      <c r="N67" s="61"/>
    </row>
    <row r="68" spans="1:14">
      <c r="A68" s="58"/>
      <c r="N68" s="61"/>
    </row>
    <row r="69" spans="1:14">
      <c r="A69" s="58"/>
      <c r="N69" s="61"/>
    </row>
    <row r="70" spans="1:14">
      <c r="A70" s="58"/>
      <c r="N70" s="61"/>
    </row>
    <row r="71" spans="1:14">
      <c r="A71" s="58"/>
      <c r="N71" s="61"/>
    </row>
    <row r="72" spans="1:14">
      <c r="A72" s="58"/>
      <c r="N72" s="61"/>
    </row>
    <row r="73" spans="1:14">
      <c r="A73" s="58"/>
      <c r="N73" s="61"/>
    </row>
    <row r="74" spans="1:14">
      <c r="A74" s="62"/>
      <c r="B74" s="59"/>
      <c r="C74" s="59"/>
      <c r="D74" s="59"/>
      <c r="E74" s="59"/>
      <c r="F74" s="59"/>
      <c r="G74" s="59"/>
      <c r="H74" s="59"/>
      <c r="I74" s="59"/>
      <c r="J74" s="59"/>
      <c r="K74" s="59"/>
      <c r="L74" s="59"/>
      <c r="M74" s="59"/>
      <c r="N74" s="63"/>
    </row>
  </sheetData>
  <mergeCells count="3">
    <mergeCell ref="A1:N1"/>
    <mergeCell ref="A2:N2"/>
    <mergeCell ref="A3:N3"/>
  </mergeCells>
  <pageMargins left="0.70833333333333304" right="0.70833333333333304" top="0.74791666666666701" bottom="0.74791666666666701" header="0.31458333333333299" footer="0.31458333333333299"/>
  <pageSetup paperSize="9" scale="95" orientation="landscape" r:id="rId1"/>
  <rowBreaks count="1" manualBreakCount="1">
    <brk id="37" max="13"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F167:P167"/>
  <sheetViews>
    <sheetView topLeftCell="C1" workbookViewId="0">
      <selection activeCell="K4" sqref="K4"/>
    </sheetView>
  </sheetViews>
  <sheetFormatPr baseColWidth="10" defaultColWidth="9.1640625" defaultRowHeight="13"/>
  <sheetData>
    <row r="167" spans="6:16">
      <c r="F167">
        <f>F148+F149+F150+F151+F152+F153+F155+F156+F157+F158+F159+F160+F161+F162+F163+F164+F165+F166+J146</f>
        <v>0</v>
      </c>
      <c r="H167">
        <f>H148+H149+H150+H151+H152+H153+H155+H156+H157+H158+H159+H160+H161+H162+H163+H164+H165+H166+J146</f>
        <v>0</v>
      </c>
      <c r="J167">
        <f>J148+J149+J150+J151+J152+J153+J155+J156+J157+J158+J159+J160+J161+J162+J163+J164+J165+J166+J146</f>
        <v>0</v>
      </c>
      <c r="N167">
        <f>N148+N149+N150+N151+N152+N153+N155+N156+N157+N158+N159+N160+N161+N162+N163+N164+N165+N166+N146</f>
        <v>0</v>
      </c>
      <c r="O167">
        <f>O148+O149+O150+O151+O152+O153+O155+O156+O157+O158+O159+O160+O161+O162+O163+O164+O165+O166+O146</f>
        <v>0</v>
      </c>
      <c r="P167">
        <f>P148+P149+P150+P151+P152+P153+P155+P156+P157+P158+P159+P160+P161+P162+P163+P164+P165+P166+P146</f>
        <v>0</v>
      </c>
    </row>
  </sheetData>
  <pageMargins left="0.69930555555555596" right="0.69930555555555596" top="0.75" bottom="0.75"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F167:P167"/>
  <sheetViews>
    <sheetView workbookViewId="0">
      <selection activeCell="J18" sqref="J18"/>
    </sheetView>
  </sheetViews>
  <sheetFormatPr baseColWidth="10" defaultColWidth="9" defaultRowHeight="13"/>
  <sheetData>
    <row r="167" spans="6:16">
      <c r="F167">
        <f>F148+F149+F150+F151+F152+F153+F155+F156+F157+F158+F159+F160+F161+F162+F163+F164+F165+F166+J146</f>
        <v>0</v>
      </c>
      <c r="H167">
        <f>H148+H149+H150+H151+H152+H153+H155+H156+H157+H158+H159+H160+H161+H162+H163+H164+H165+H166+J146</f>
        <v>0</v>
      </c>
      <c r="J167">
        <f>J148+J149+J150+J151+J152+J153+J155+J156+J157+J158+J159+J160+J161+J162+J163+J164+J165+J166+J146</f>
        <v>0</v>
      </c>
      <c r="N167">
        <f>N148+N149+N150+N151+N152+N153+N155+N156+N157+N158+N159+N160+N161+N162+N163+N164+N165+N166+N146</f>
        <v>0</v>
      </c>
      <c r="O167">
        <f>O148+O149+O150+O151+O152+O153+O155+O156+O157+O158+O159+O160+O161+O162+O163+O164+O165+O166+O146</f>
        <v>0</v>
      </c>
      <c r="P167">
        <f>P148+P149+P150+P151+P152+P153+P155+P156+P157+P158+P159+P160+P161+P162+P163+P164+P165+P166+P146</f>
        <v>0</v>
      </c>
    </row>
  </sheetData>
  <pageMargins left="0.69930555555555596" right="0.69930555555555596" top="0.75" bottom="0.75"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00B0F0"/>
    <pageSetUpPr fitToPage="1"/>
  </sheetPr>
  <dimension ref="A1:AM46"/>
  <sheetViews>
    <sheetView view="pageBreakPreview" zoomScale="75" zoomScaleNormal="75" zoomScaleSheetLayoutView="75" workbookViewId="0">
      <selection activeCell="F16" sqref="F16:F23"/>
    </sheetView>
  </sheetViews>
  <sheetFormatPr baseColWidth="10" defaultColWidth="9" defaultRowHeight="13"/>
  <cols>
    <col min="1" max="1" width="4.1640625" customWidth="1"/>
    <col min="2" max="2" width="19.1640625" customWidth="1"/>
    <col min="3" max="5" width="14.1640625" customWidth="1"/>
    <col min="6" max="17" width="10.6640625" customWidth="1"/>
    <col min="18" max="18" width="10.1640625" customWidth="1"/>
    <col min="19" max="19" width="13.1640625" customWidth="1"/>
    <col min="20" max="21" width="11.83203125" customWidth="1"/>
    <col min="22" max="22" width="15" customWidth="1"/>
    <col min="23" max="256" width="9.1640625"/>
    <col min="257" max="257" width="9.33203125" customWidth="1"/>
    <col min="258" max="258" width="17.33203125" customWidth="1"/>
    <col min="259" max="261" width="14.1640625" customWidth="1"/>
    <col min="262" max="273" width="10.6640625" customWidth="1"/>
    <col min="274" max="274" width="10.1640625" customWidth="1"/>
    <col min="275" max="275" width="13.1640625" customWidth="1"/>
    <col min="276" max="277" width="11.83203125" customWidth="1"/>
    <col min="278" max="278" width="15" customWidth="1"/>
    <col min="279" max="512" width="9.1640625"/>
    <col min="513" max="513" width="9.33203125" customWidth="1"/>
    <col min="514" max="514" width="17.33203125" customWidth="1"/>
    <col min="515" max="517" width="14.1640625" customWidth="1"/>
    <col min="518" max="529" width="10.6640625" customWidth="1"/>
    <col min="530" max="530" width="10.1640625" customWidth="1"/>
    <col min="531" max="531" width="13.1640625" customWidth="1"/>
    <col min="532" max="533" width="11.83203125" customWidth="1"/>
    <col min="534" max="534" width="15" customWidth="1"/>
    <col min="535" max="768" width="9.1640625"/>
    <col min="769" max="769" width="9.33203125" customWidth="1"/>
    <col min="770" max="770" width="17.33203125" customWidth="1"/>
    <col min="771" max="773" width="14.1640625" customWidth="1"/>
    <col min="774" max="785" width="10.6640625" customWidth="1"/>
    <col min="786" max="786" width="10.1640625" customWidth="1"/>
    <col min="787" max="787" width="13.1640625" customWidth="1"/>
    <col min="788" max="789" width="11.83203125" customWidth="1"/>
    <col min="790" max="790" width="15" customWidth="1"/>
    <col min="791" max="1024" width="9.1640625"/>
    <col min="1025" max="1025" width="9.33203125" customWidth="1"/>
    <col min="1026" max="1026" width="17.33203125" customWidth="1"/>
    <col min="1027" max="1029" width="14.1640625" customWidth="1"/>
    <col min="1030" max="1041" width="10.6640625" customWidth="1"/>
    <col min="1042" max="1042" width="10.1640625" customWidth="1"/>
    <col min="1043" max="1043" width="13.1640625" customWidth="1"/>
    <col min="1044" max="1045" width="11.83203125" customWidth="1"/>
    <col min="1046" max="1046" width="15" customWidth="1"/>
    <col min="1047" max="1280" width="9.1640625"/>
    <col min="1281" max="1281" width="9.33203125" customWidth="1"/>
    <col min="1282" max="1282" width="17.33203125" customWidth="1"/>
    <col min="1283" max="1285" width="14.1640625" customWidth="1"/>
    <col min="1286" max="1297" width="10.6640625" customWidth="1"/>
    <col min="1298" max="1298" width="10.1640625" customWidth="1"/>
    <col min="1299" max="1299" width="13.1640625" customWidth="1"/>
    <col min="1300" max="1301" width="11.83203125" customWidth="1"/>
    <col min="1302" max="1302" width="15" customWidth="1"/>
    <col min="1303" max="1536" width="9.1640625"/>
    <col min="1537" max="1537" width="9.33203125" customWidth="1"/>
    <col min="1538" max="1538" width="17.33203125" customWidth="1"/>
    <col min="1539" max="1541" width="14.1640625" customWidth="1"/>
    <col min="1542" max="1553" width="10.6640625" customWidth="1"/>
    <col min="1554" max="1554" width="10.1640625" customWidth="1"/>
    <col min="1555" max="1555" width="13.1640625" customWidth="1"/>
    <col min="1556" max="1557" width="11.83203125" customWidth="1"/>
    <col min="1558" max="1558" width="15" customWidth="1"/>
    <col min="1559" max="1792" width="9.1640625"/>
    <col min="1793" max="1793" width="9.33203125" customWidth="1"/>
    <col min="1794" max="1794" width="17.33203125" customWidth="1"/>
    <col min="1795" max="1797" width="14.1640625" customWidth="1"/>
    <col min="1798" max="1809" width="10.6640625" customWidth="1"/>
    <col min="1810" max="1810" width="10.1640625" customWidth="1"/>
    <col min="1811" max="1811" width="13.1640625" customWidth="1"/>
    <col min="1812" max="1813" width="11.83203125" customWidth="1"/>
    <col min="1814" max="1814" width="15" customWidth="1"/>
    <col min="1815" max="2048" width="9.1640625"/>
    <col min="2049" max="2049" width="9.33203125" customWidth="1"/>
    <col min="2050" max="2050" width="17.33203125" customWidth="1"/>
    <col min="2051" max="2053" width="14.1640625" customWidth="1"/>
    <col min="2054" max="2065" width="10.6640625" customWidth="1"/>
    <col min="2066" max="2066" width="10.1640625" customWidth="1"/>
    <col min="2067" max="2067" width="13.1640625" customWidth="1"/>
    <col min="2068" max="2069" width="11.83203125" customWidth="1"/>
    <col min="2070" max="2070" width="15" customWidth="1"/>
    <col min="2071" max="2304" width="9.1640625"/>
    <col min="2305" max="2305" width="9.33203125" customWidth="1"/>
    <col min="2306" max="2306" width="17.33203125" customWidth="1"/>
    <col min="2307" max="2309" width="14.1640625" customWidth="1"/>
    <col min="2310" max="2321" width="10.6640625" customWidth="1"/>
    <col min="2322" max="2322" width="10.1640625" customWidth="1"/>
    <col min="2323" max="2323" width="13.1640625" customWidth="1"/>
    <col min="2324" max="2325" width="11.83203125" customWidth="1"/>
    <col min="2326" max="2326" width="15" customWidth="1"/>
    <col min="2327" max="2560" width="9.1640625"/>
    <col min="2561" max="2561" width="9.33203125" customWidth="1"/>
    <col min="2562" max="2562" width="17.33203125" customWidth="1"/>
    <col min="2563" max="2565" width="14.1640625" customWidth="1"/>
    <col min="2566" max="2577" width="10.6640625" customWidth="1"/>
    <col min="2578" max="2578" width="10.1640625" customWidth="1"/>
    <col min="2579" max="2579" width="13.1640625" customWidth="1"/>
    <col min="2580" max="2581" width="11.83203125" customWidth="1"/>
    <col min="2582" max="2582" width="15" customWidth="1"/>
    <col min="2583" max="2816" width="9.1640625"/>
    <col min="2817" max="2817" width="9.33203125" customWidth="1"/>
    <col min="2818" max="2818" width="17.33203125" customWidth="1"/>
    <col min="2819" max="2821" width="14.1640625" customWidth="1"/>
    <col min="2822" max="2833" width="10.6640625" customWidth="1"/>
    <col min="2834" max="2834" width="10.1640625" customWidth="1"/>
    <col min="2835" max="2835" width="13.1640625" customWidth="1"/>
    <col min="2836" max="2837" width="11.83203125" customWidth="1"/>
    <col min="2838" max="2838" width="15" customWidth="1"/>
    <col min="2839" max="3072" width="9.1640625"/>
    <col min="3073" max="3073" width="9.33203125" customWidth="1"/>
    <col min="3074" max="3074" width="17.33203125" customWidth="1"/>
    <col min="3075" max="3077" width="14.1640625" customWidth="1"/>
    <col min="3078" max="3089" width="10.6640625" customWidth="1"/>
    <col min="3090" max="3090" width="10.1640625" customWidth="1"/>
    <col min="3091" max="3091" width="13.1640625" customWidth="1"/>
    <col min="3092" max="3093" width="11.83203125" customWidth="1"/>
    <col min="3094" max="3094" width="15" customWidth="1"/>
    <col min="3095" max="3328" width="9.1640625"/>
    <col min="3329" max="3329" width="9.33203125" customWidth="1"/>
    <col min="3330" max="3330" width="17.33203125" customWidth="1"/>
    <col min="3331" max="3333" width="14.1640625" customWidth="1"/>
    <col min="3334" max="3345" width="10.6640625" customWidth="1"/>
    <col min="3346" max="3346" width="10.1640625" customWidth="1"/>
    <col min="3347" max="3347" width="13.1640625" customWidth="1"/>
    <col min="3348" max="3349" width="11.83203125" customWidth="1"/>
    <col min="3350" max="3350" width="15" customWidth="1"/>
    <col min="3351" max="3584" width="9.1640625"/>
    <col min="3585" max="3585" width="9.33203125" customWidth="1"/>
    <col min="3586" max="3586" width="17.33203125" customWidth="1"/>
    <col min="3587" max="3589" width="14.1640625" customWidth="1"/>
    <col min="3590" max="3601" width="10.6640625" customWidth="1"/>
    <col min="3602" max="3602" width="10.1640625" customWidth="1"/>
    <col min="3603" max="3603" width="13.1640625" customWidth="1"/>
    <col min="3604" max="3605" width="11.83203125" customWidth="1"/>
    <col min="3606" max="3606" width="15" customWidth="1"/>
    <col min="3607" max="3840" width="9.1640625"/>
    <col min="3841" max="3841" width="9.33203125" customWidth="1"/>
    <col min="3842" max="3842" width="17.33203125" customWidth="1"/>
    <col min="3843" max="3845" width="14.1640625" customWidth="1"/>
    <col min="3846" max="3857" width="10.6640625" customWidth="1"/>
    <col min="3858" max="3858" width="10.1640625" customWidth="1"/>
    <col min="3859" max="3859" width="13.1640625" customWidth="1"/>
    <col min="3860" max="3861" width="11.83203125" customWidth="1"/>
    <col min="3862" max="3862" width="15" customWidth="1"/>
    <col min="3863" max="4096" width="9.1640625"/>
    <col min="4097" max="4097" width="9.33203125" customWidth="1"/>
    <col min="4098" max="4098" width="17.33203125" customWidth="1"/>
    <col min="4099" max="4101" width="14.1640625" customWidth="1"/>
    <col min="4102" max="4113" width="10.6640625" customWidth="1"/>
    <col min="4114" max="4114" width="10.1640625" customWidth="1"/>
    <col min="4115" max="4115" width="13.1640625" customWidth="1"/>
    <col min="4116" max="4117" width="11.83203125" customWidth="1"/>
    <col min="4118" max="4118" width="15" customWidth="1"/>
    <col min="4119" max="4352" width="9.1640625"/>
    <col min="4353" max="4353" width="9.33203125" customWidth="1"/>
    <col min="4354" max="4354" width="17.33203125" customWidth="1"/>
    <col min="4355" max="4357" width="14.1640625" customWidth="1"/>
    <col min="4358" max="4369" width="10.6640625" customWidth="1"/>
    <col min="4370" max="4370" width="10.1640625" customWidth="1"/>
    <col min="4371" max="4371" width="13.1640625" customWidth="1"/>
    <col min="4372" max="4373" width="11.83203125" customWidth="1"/>
    <col min="4374" max="4374" width="15" customWidth="1"/>
    <col min="4375" max="4608" width="9.1640625"/>
    <col min="4609" max="4609" width="9.33203125" customWidth="1"/>
    <col min="4610" max="4610" width="17.33203125" customWidth="1"/>
    <col min="4611" max="4613" width="14.1640625" customWidth="1"/>
    <col min="4614" max="4625" width="10.6640625" customWidth="1"/>
    <col min="4626" max="4626" width="10.1640625" customWidth="1"/>
    <col min="4627" max="4627" width="13.1640625" customWidth="1"/>
    <col min="4628" max="4629" width="11.83203125" customWidth="1"/>
    <col min="4630" max="4630" width="15" customWidth="1"/>
    <col min="4631" max="4864" width="9.1640625"/>
    <col min="4865" max="4865" width="9.33203125" customWidth="1"/>
    <col min="4866" max="4866" width="17.33203125" customWidth="1"/>
    <col min="4867" max="4869" width="14.1640625" customWidth="1"/>
    <col min="4870" max="4881" width="10.6640625" customWidth="1"/>
    <col min="4882" max="4882" width="10.1640625" customWidth="1"/>
    <col min="4883" max="4883" width="13.1640625" customWidth="1"/>
    <col min="4884" max="4885" width="11.83203125" customWidth="1"/>
    <col min="4886" max="4886" width="15" customWidth="1"/>
    <col min="4887" max="5120" width="9.1640625"/>
    <col min="5121" max="5121" width="9.33203125" customWidth="1"/>
    <col min="5122" max="5122" width="17.33203125" customWidth="1"/>
    <col min="5123" max="5125" width="14.1640625" customWidth="1"/>
    <col min="5126" max="5137" width="10.6640625" customWidth="1"/>
    <col min="5138" max="5138" width="10.1640625" customWidth="1"/>
    <col min="5139" max="5139" width="13.1640625" customWidth="1"/>
    <col min="5140" max="5141" width="11.83203125" customWidth="1"/>
    <col min="5142" max="5142" width="15" customWidth="1"/>
    <col min="5143" max="5376" width="9.1640625"/>
    <col min="5377" max="5377" width="9.33203125" customWidth="1"/>
    <col min="5378" max="5378" width="17.33203125" customWidth="1"/>
    <col min="5379" max="5381" width="14.1640625" customWidth="1"/>
    <col min="5382" max="5393" width="10.6640625" customWidth="1"/>
    <col min="5394" max="5394" width="10.1640625" customWidth="1"/>
    <col min="5395" max="5395" width="13.1640625" customWidth="1"/>
    <col min="5396" max="5397" width="11.83203125" customWidth="1"/>
    <col min="5398" max="5398" width="15" customWidth="1"/>
    <col min="5399" max="5632" width="9.1640625"/>
    <col min="5633" max="5633" width="9.33203125" customWidth="1"/>
    <col min="5634" max="5634" width="17.33203125" customWidth="1"/>
    <col min="5635" max="5637" width="14.1640625" customWidth="1"/>
    <col min="5638" max="5649" width="10.6640625" customWidth="1"/>
    <col min="5650" max="5650" width="10.1640625" customWidth="1"/>
    <col min="5651" max="5651" width="13.1640625" customWidth="1"/>
    <col min="5652" max="5653" width="11.83203125" customWidth="1"/>
    <col min="5654" max="5654" width="15" customWidth="1"/>
    <col min="5655" max="5888" width="9.1640625"/>
    <col min="5889" max="5889" width="9.33203125" customWidth="1"/>
    <col min="5890" max="5890" width="17.33203125" customWidth="1"/>
    <col min="5891" max="5893" width="14.1640625" customWidth="1"/>
    <col min="5894" max="5905" width="10.6640625" customWidth="1"/>
    <col min="5906" max="5906" width="10.1640625" customWidth="1"/>
    <col min="5907" max="5907" width="13.1640625" customWidth="1"/>
    <col min="5908" max="5909" width="11.83203125" customWidth="1"/>
    <col min="5910" max="5910" width="15" customWidth="1"/>
    <col min="5911" max="6144" width="9.1640625"/>
    <col min="6145" max="6145" width="9.33203125" customWidth="1"/>
    <col min="6146" max="6146" width="17.33203125" customWidth="1"/>
    <col min="6147" max="6149" width="14.1640625" customWidth="1"/>
    <col min="6150" max="6161" width="10.6640625" customWidth="1"/>
    <col min="6162" max="6162" width="10.1640625" customWidth="1"/>
    <col min="6163" max="6163" width="13.1640625" customWidth="1"/>
    <col min="6164" max="6165" width="11.83203125" customWidth="1"/>
    <col min="6166" max="6166" width="15" customWidth="1"/>
    <col min="6167" max="6400" width="9.1640625"/>
    <col min="6401" max="6401" width="9.33203125" customWidth="1"/>
    <col min="6402" max="6402" width="17.33203125" customWidth="1"/>
    <col min="6403" max="6405" width="14.1640625" customWidth="1"/>
    <col min="6406" max="6417" width="10.6640625" customWidth="1"/>
    <col min="6418" max="6418" width="10.1640625" customWidth="1"/>
    <col min="6419" max="6419" width="13.1640625" customWidth="1"/>
    <col min="6420" max="6421" width="11.83203125" customWidth="1"/>
    <col min="6422" max="6422" width="15" customWidth="1"/>
    <col min="6423" max="6656" width="9.1640625"/>
    <col min="6657" max="6657" width="9.33203125" customWidth="1"/>
    <col min="6658" max="6658" width="17.33203125" customWidth="1"/>
    <col min="6659" max="6661" width="14.1640625" customWidth="1"/>
    <col min="6662" max="6673" width="10.6640625" customWidth="1"/>
    <col min="6674" max="6674" width="10.1640625" customWidth="1"/>
    <col min="6675" max="6675" width="13.1640625" customWidth="1"/>
    <col min="6676" max="6677" width="11.83203125" customWidth="1"/>
    <col min="6678" max="6678" width="15" customWidth="1"/>
    <col min="6679" max="6912" width="9.1640625"/>
    <col min="6913" max="6913" width="9.33203125" customWidth="1"/>
    <col min="6914" max="6914" width="17.33203125" customWidth="1"/>
    <col min="6915" max="6917" width="14.1640625" customWidth="1"/>
    <col min="6918" max="6929" width="10.6640625" customWidth="1"/>
    <col min="6930" max="6930" width="10.1640625" customWidth="1"/>
    <col min="6931" max="6931" width="13.1640625" customWidth="1"/>
    <col min="6932" max="6933" width="11.83203125" customWidth="1"/>
    <col min="6934" max="6934" width="15" customWidth="1"/>
    <col min="6935" max="7168" width="9.1640625"/>
    <col min="7169" max="7169" width="9.33203125" customWidth="1"/>
    <col min="7170" max="7170" width="17.33203125" customWidth="1"/>
    <col min="7171" max="7173" width="14.1640625" customWidth="1"/>
    <col min="7174" max="7185" width="10.6640625" customWidth="1"/>
    <col min="7186" max="7186" width="10.1640625" customWidth="1"/>
    <col min="7187" max="7187" width="13.1640625" customWidth="1"/>
    <col min="7188" max="7189" width="11.83203125" customWidth="1"/>
    <col min="7190" max="7190" width="15" customWidth="1"/>
    <col min="7191" max="7424" width="9.1640625"/>
    <col min="7425" max="7425" width="9.33203125" customWidth="1"/>
    <col min="7426" max="7426" width="17.33203125" customWidth="1"/>
    <col min="7427" max="7429" width="14.1640625" customWidth="1"/>
    <col min="7430" max="7441" width="10.6640625" customWidth="1"/>
    <col min="7442" max="7442" width="10.1640625" customWidth="1"/>
    <col min="7443" max="7443" width="13.1640625" customWidth="1"/>
    <col min="7444" max="7445" width="11.83203125" customWidth="1"/>
    <col min="7446" max="7446" width="15" customWidth="1"/>
    <col min="7447" max="7680" width="9.1640625"/>
    <col min="7681" max="7681" width="9.33203125" customWidth="1"/>
    <col min="7682" max="7682" width="17.33203125" customWidth="1"/>
    <col min="7683" max="7685" width="14.1640625" customWidth="1"/>
    <col min="7686" max="7697" width="10.6640625" customWidth="1"/>
    <col min="7698" max="7698" width="10.1640625" customWidth="1"/>
    <col min="7699" max="7699" width="13.1640625" customWidth="1"/>
    <col min="7700" max="7701" width="11.83203125" customWidth="1"/>
    <col min="7702" max="7702" width="15" customWidth="1"/>
    <col min="7703" max="7936" width="9.1640625"/>
    <col min="7937" max="7937" width="9.33203125" customWidth="1"/>
    <col min="7938" max="7938" width="17.33203125" customWidth="1"/>
    <col min="7939" max="7941" width="14.1640625" customWidth="1"/>
    <col min="7942" max="7953" width="10.6640625" customWidth="1"/>
    <col min="7954" max="7954" width="10.1640625" customWidth="1"/>
    <col min="7955" max="7955" width="13.1640625" customWidth="1"/>
    <col min="7956" max="7957" width="11.83203125" customWidth="1"/>
    <col min="7958" max="7958" width="15" customWidth="1"/>
    <col min="7959" max="8192" width="9.1640625"/>
    <col min="8193" max="8193" width="9.33203125" customWidth="1"/>
    <col min="8194" max="8194" width="17.33203125" customWidth="1"/>
    <col min="8195" max="8197" width="14.1640625" customWidth="1"/>
    <col min="8198" max="8209" width="10.6640625" customWidth="1"/>
    <col min="8210" max="8210" width="10.1640625" customWidth="1"/>
    <col min="8211" max="8211" width="13.1640625" customWidth="1"/>
    <col min="8212" max="8213" width="11.83203125" customWidth="1"/>
    <col min="8214" max="8214" width="15" customWidth="1"/>
    <col min="8215" max="8448" width="9.1640625"/>
    <col min="8449" max="8449" width="9.33203125" customWidth="1"/>
    <col min="8450" max="8450" width="17.33203125" customWidth="1"/>
    <col min="8451" max="8453" width="14.1640625" customWidth="1"/>
    <col min="8454" max="8465" width="10.6640625" customWidth="1"/>
    <col min="8466" max="8466" width="10.1640625" customWidth="1"/>
    <col min="8467" max="8467" width="13.1640625" customWidth="1"/>
    <col min="8468" max="8469" width="11.83203125" customWidth="1"/>
    <col min="8470" max="8470" width="15" customWidth="1"/>
    <col min="8471" max="8704" width="9.1640625"/>
    <col min="8705" max="8705" width="9.33203125" customWidth="1"/>
    <col min="8706" max="8706" width="17.33203125" customWidth="1"/>
    <col min="8707" max="8709" width="14.1640625" customWidth="1"/>
    <col min="8710" max="8721" width="10.6640625" customWidth="1"/>
    <col min="8722" max="8722" width="10.1640625" customWidth="1"/>
    <col min="8723" max="8723" width="13.1640625" customWidth="1"/>
    <col min="8724" max="8725" width="11.83203125" customWidth="1"/>
    <col min="8726" max="8726" width="15" customWidth="1"/>
    <col min="8727" max="8960" width="9.1640625"/>
    <col min="8961" max="8961" width="9.33203125" customWidth="1"/>
    <col min="8962" max="8962" width="17.33203125" customWidth="1"/>
    <col min="8963" max="8965" width="14.1640625" customWidth="1"/>
    <col min="8966" max="8977" width="10.6640625" customWidth="1"/>
    <col min="8978" max="8978" width="10.1640625" customWidth="1"/>
    <col min="8979" max="8979" width="13.1640625" customWidth="1"/>
    <col min="8980" max="8981" width="11.83203125" customWidth="1"/>
    <col min="8982" max="8982" width="15" customWidth="1"/>
    <col min="8983" max="9216" width="9.1640625"/>
    <col min="9217" max="9217" width="9.33203125" customWidth="1"/>
    <col min="9218" max="9218" width="17.33203125" customWidth="1"/>
    <col min="9219" max="9221" width="14.1640625" customWidth="1"/>
    <col min="9222" max="9233" width="10.6640625" customWidth="1"/>
    <col min="9234" max="9234" width="10.1640625" customWidth="1"/>
    <col min="9235" max="9235" width="13.1640625" customWidth="1"/>
    <col min="9236" max="9237" width="11.83203125" customWidth="1"/>
    <col min="9238" max="9238" width="15" customWidth="1"/>
    <col min="9239" max="9472" width="9.1640625"/>
    <col min="9473" max="9473" width="9.33203125" customWidth="1"/>
    <col min="9474" max="9474" width="17.33203125" customWidth="1"/>
    <col min="9475" max="9477" width="14.1640625" customWidth="1"/>
    <col min="9478" max="9489" width="10.6640625" customWidth="1"/>
    <col min="9490" max="9490" width="10.1640625" customWidth="1"/>
    <col min="9491" max="9491" width="13.1640625" customWidth="1"/>
    <col min="9492" max="9493" width="11.83203125" customWidth="1"/>
    <col min="9494" max="9494" width="15" customWidth="1"/>
    <col min="9495" max="9728" width="9.1640625"/>
    <col min="9729" max="9729" width="9.33203125" customWidth="1"/>
    <col min="9730" max="9730" width="17.33203125" customWidth="1"/>
    <col min="9731" max="9733" width="14.1640625" customWidth="1"/>
    <col min="9734" max="9745" width="10.6640625" customWidth="1"/>
    <col min="9746" max="9746" width="10.1640625" customWidth="1"/>
    <col min="9747" max="9747" width="13.1640625" customWidth="1"/>
    <col min="9748" max="9749" width="11.83203125" customWidth="1"/>
    <col min="9750" max="9750" width="15" customWidth="1"/>
    <col min="9751" max="9984" width="9.1640625"/>
    <col min="9985" max="9985" width="9.33203125" customWidth="1"/>
    <col min="9986" max="9986" width="17.33203125" customWidth="1"/>
    <col min="9987" max="9989" width="14.1640625" customWidth="1"/>
    <col min="9990" max="10001" width="10.6640625" customWidth="1"/>
    <col min="10002" max="10002" width="10.1640625" customWidth="1"/>
    <col min="10003" max="10003" width="13.1640625" customWidth="1"/>
    <col min="10004" max="10005" width="11.83203125" customWidth="1"/>
    <col min="10006" max="10006" width="15" customWidth="1"/>
    <col min="10007" max="10240" width="9.1640625"/>
    <col min="10241" max="10241" width="9.33203125" customWidth="1"/>
    <col min="10242" max="10242" width="17.33203125" customWidth="1"/>
    <col min="10243" max="10245" width="14.1640625" customWidth="1"/>
    <col min="10246" max="10257" width="10.6640625" customWidth="1"/>
    <col min="10258" max="10258" width="10.1640625" customWidth="1"/>
    <col min="10259" max="10259" width="13.1640625" customWidth="1"/>
    <col min="10260" max="10261" width="11.83203125" customWidth="1"/>
    <col min="10262" max="10262" width="15" customWidth="1"/>
    <col min="10263" max="10496" width="9.1640625"/>
    <col min="10497" max="10497" width="9.33203125" customWidth="1"/>
    <col min="10498" max="10498" width="17.33203125" customWidth="1"/>
    <col min="10499" max="10501" width="14.1640625" customWidth="1"/>
    <col min="10502" max="10513" width="10.6640625" customWidth="1"/>
    <col min="10514" max="10514" width="10.1640625" customWidth="1"/>
    <col min="10515" max="10515" width="13.1640625" customWidth="1"/>
    <col min="10516" max="10517" width="11.83203125" customWidth="1"/>
    <col min="10518" max="10518" width="15" customWidth="1"/>
    <col min="10519" max="10752" width="9.1640625"/>
    <col min="10753" max="10753" width="9.33203125" customWidth="1"/>
    <col min="10754" max="10754" width="17.33203125" customWidth="1"/>
    <col min="10755" max="10757" width="14.1640625" customWidth="1"/>
    <col min="10758" max="10769" width="10.6640625" customWidth="1"/>
    <col min="10770" max="10770" width="10.1640625" customWidth="1"/>
    <col min="10771" max="10771" width="13.1640625" customWidth="1"/>
    <col min="10772" max="10773" width="11.83203125" customWidth="1"/>
    <col min="10774" max="10774" width="15" customWidth="1"/>
    <col min="10775" max="11008" width="9.1640625"/>
    <col min="11009" max="11009" width="9.33203125" customWidth="1"/>
    <col min="11010" max="11010" width="17.33203125" customWidth="1"/>
    <col min="11011" max="11013" width="14.1640625" customWidth="1"/>
    <col min="11014" max="11025" width="10.6640625" customWidth="1"/>
    <col min="11026" max="11026" width="10.1640625" customWidth="1"/>
    <col min="11027" max="11027" width="13.1640625" customWidth="1"/>
    <col min="11028" max="11029" width="11.83203125" customWidth="1"/>
    <col min="11030" max="11030" width="15" customWidth="1"/>
    <col min="11031" max="11264" width="9.1640625"/>
    <col min="11265" max="11265" width="9.33203125" customWidth="1"/>
    <col min="11266" max="11266" width="17.33203125" customWidth="1"/>
    <col min="11267" max="11269" width="14.1640625" customWidth="1"/>
    <col min="11270" max="11281" width="10.6640625" customWidth="1"/>
    <col min="11282" max="11282" width="10.1640625" customWidth="1"/>
    <col min="11283" max="11283" width="13.1640625" customWidth="1"/>
    <col min="11284" max="11285" width="11.83203125" customWidth="1"/>
    <col min="11286" max="11286" width="15" customWidth="1"/>
    <col min="11287" max="11520" width="9.1640625"/>
    <col min="11521" max="11521" width="9.33203125" customWidth="1"/>
    <col min="11522" max="11522" width="17.33203125" customWidth="1"/>
    <col min="11523" max="11525" width="14.1640625" customWidth="1"/>
    <col min="11526" max="11537" width="10.6640625" customWidth="1"/>
    <col min="11538" max="11538" width="10.1640625" customWidth="1"/>
    <col min="11539" max="11539" width="13.1640625" customWidth="1"/>
    <col min="11540" max="11541" width="11.83203125" customWidth="1"/>
    <col min="11542" max="11542" width="15" customWidth="1"/>
    <col min="11543" max="11776" width="9.1640625"/>
    <col min="11777" max="11777" width="9.33203125" customWidth="1"/>
    <col min="11778" max="11778" width="17.33203125" customWidth="1"/>
    <col min="11779" max="11781" width="14.1640625" customWidth="1"/>
    <col min="11782" max="11793" width="10.6640625" customWidth="1"/>
    <col min="11794" max="11794" width="10.1640625" customWidth="1"/>
    <col min="11795" max="11795" width="13.1640625" customWidth="1"/>
    <col min="11796" max="11797" width="11.83203125" customWidth="1"/>
    <col min="11798" max="11798" width="15" customWidth="1"/>
    <col min="11799" max="12032" width="9.1640625"/>
    <col min="12033" max="12033" width="9.33203125" customWidth="1"/>
    <col min="12034" max="12034" width="17.33203125" customWidth="1"/>
    <col min="12035" max="12037" width="14.1640625" customWidth="1"/>
    <col min="12038" max="12049" width="10.6640625" customWidth="1"/>
    <col min="12050" max="12050" width="10.1640625" customWidth="1"/>
    <col min="12051" max="12051" width="13.1640625" customWidth="1"/>
    <col min="12052" max="12053" width="11.83203125" customWidth="1"/>
    <col min="12054" max="12054" width="15" customWidth="1"/>
    <col min="12055" max="12288" width="9.1640625"/>
    <col min="12289" max="12289" width="9.33203125" customWidth="1"/>
    <col min="12290" max="12290" width="17.33203125" customWidth="1"/>
    <col min="12291" max="12293" width="14.1640625" customWidth="1"/>
    <col min="12294" max="12305" width="10.6640625" customWidth="1"/>
    <col min="12306" max="12306" width="10.1640625" customWidth="1"/>
    <col min="12307" max="12307" width="13.1640625" customWidth="1"/>
    <col min="12308" max="12309" width="11.83203125" customWidth="1"/>
    <col min="12310" max="12310" width="15" customWidth="1"/>
    <col min="12311" max="12544" width="9.1640625"/>
    <col min="12545" max="12545" width="9.33203125" customWidth="1"/>
    <col min="12546" max="12546" width="17.33203125" customWidth="1"/>
    <col min="12547" max="12549" width="14.1640625" customWidth="1"/>
    <col min="12550" max="12561" width="10.6640625" customWidth="1"/>
    <col min="12562" max="12562" width="10.1640625" customWidth="1"/>
    <col min="12563" max="12563" width="13.1640625" customWidth="1"/>
    <col min="12564" max="12565" width="11.83203125" customWidth="1"/>
    <col min="12566" max="12566" width="15" customWidth="1"/>
    <col min="12567" max="12800" width="9.1640625"/>
    <col min="12801" max="12801" width="9.33203125" customWidth="1"/>
    <col min="12802" max="12802" width="17.33203125" customWidth="1"/>
    <col min="12803" max="12805" width="14.1640625" customWidth="1"/>
    <col min="12806" max="12817" width="10.6640625" customWidth="1"/>
    <col min="12818" max="12818" width="10.1640625" customWidth="1"/>
    <col min="12819" max="12819" width="13.1640625" customWidth="1"/>
    <col min="12820" max="12821" width="11.83203125" customWidth="1"/>
    <col min="12822" max="12822" width="15" customWidth="1"/>
    <col min="12823" max="13056" width="9.1640625"/>
    <col min="13057" max="13057" width="9.33203125" customWidth="1"/>
    <col min="13058" max="13058" width="17.33203125" customWidth="1"/>
    <col min="13059" max="13061" width="14.1640625" customWidth="1"/>
    <col min="13062" max="13073" width="10.6640625" customWidth="1"/>
    <col min="13074" max="13074" width="10.1640625" customWidth="1"/>
    <col min="13075" max="13075" width="13.1640625" customWidth="1"/>
    <col min="13076" max="13077" width="11.83203125" customWidth="1"/>
    <col min="13078" max="13078" width="15" customWidth="1"/>
    <col min="13079" max="13312" width="9.1640625"/>
    <col min="13313" max="13313" width="9.33203125" customWidth="1"/>
    <col min="13314" max="13314" width="17.33203125" customWidth="1"/>
    <col min="13315" max="13317" width="14.1640625" customWidth="1"/>
    <col min="13318" max="13329" width="10.6640625" customWidth="1"/>
    <col min="13330" max="13330" width="10.1640625" customWidth="1"/>
    <col min="13331" max="13331" width="13.1640625" customWidth="1"/>
    <col min="13332" max="13333" width="11.83203125" customWidth="1"/>
    <col min="13334" max="13334" width="15" customWidth="1"/>
    <col min="13335" max="13568" width="9.1640625"/>
    <col min="13569" max="13569" width="9.33203125" customWidth="1"/>
    <col min="13570" max="13570" width="17.33203125" customWidth="1"/>
    <col min="13571" max="13573" width="14.1640625" customWidth="1"/>
    <col min="13574" max="13585" width="10.6640625" customWidth="1"/>
    <col min="13586" max="13586" width="10.1640625" customWidth="1"/>
    <col min="13587" max="13587" width="13.1640625" customWidth="1"/>
    <col min="13588" max="13589" width="11.83203125" customWidth="1"/>
    <col min="13590" max="13590" width="15" customWidth="1"/>
    <col min="13591" max="13824" width="9.1640625"/>
    <col min="13825" max="13825" width="9.33203125" customWidth="1"/>
    <col min="13826" max="13826" width="17.33203125" customWidth="1"/>
    <col min="13827" max="13829" width="14.1640625" customWidth="1"/>
    <col min="13830" max="13841" width="10.6640625" customWidth="1"/>
    <col min="13842" max="13842" width="10.1640625" customWidth="1"/>
    <col min="13843" max="13843" width="13.1640625" customWidth="1"/>
    <col min="13844" max="13845" width="11.83203125" customWidth="1"/>
    <col min="13846" max="13846" width="15" customWidth="1"/>
    <col min="13847" max="14080" width="9.1640625"/>
    <col min="14081" max="14081" width="9.33203125" customWidth="1"/>
    <col min="14082" max="14082" width="17.33203125" customWidth="1"/>
    <col min="14083" max="14085" width="14.1640625" customWidth="1"/>
    <col min="14086" max="14097" width="10.6640625" customWidth="1"/>
    <col min="14098" max="14098" width="10.1640625" customWidth="1"/>
    <col min="14099" max="14099" width="13.1640625" customWidth="1"/>
    <col min="14100" max="14101" width="11.83203125" customWidth="1"/>
    <col min="14102" max="14102" width="15" customWidth="1"/>
    <col min="14103" max="14336" width="9.1640625"/>
    <col min="14337" max="14337" width="9.33203125" customWidth="1"/>
    <col min="14338" max="14338" width="17.33203125" customWidth="1"/>
    <col min="14339" max="14341" width="14.1640625" customWidth="1"/>
    <col min="14342" max="14353" width="10.6640625" customWidth="1"/>
    <col min="14354" max="14354" width="10.1640625" customWidth="1"/>
    <col min="14355" max="14355" width="13.1640625" customWidth="1"/>
    <col min="14356" max="14357" width="11.83203125" customWidth="1"/>
    <col min="14358" max="14358" width="15" customWidth="1"/>
    <col min="14359" max="14592" width="9.1640625"/>
    <col min="14593" max="14593" width="9.33203125" customWidth="1"/>
    <col min="14594" max="14594" width="17.33203125" customWidth="1"/>
    <col min="14595" max="14597" width="14.1640625" customWidth="1"/>
    <col min="14598" max="14609" width="10.6640625" customWidth="1"/>
    <col min="14610" max="14610" width="10.1640625" customWidth="1"/>
    <col min="14611" max="14611" width="13.1640625" customWidth="1"/>
    <col min="14612" max="14613" width="11.83203125" customWidth="1"/>
    <col min="14614" max="14614" width="15" customWidth="1"/>
    <col min="14615" max="14848" width="9.1640625"/>
    <col min="14849" max="14849" width="9.33203125" customWidth="1"/>
    <col min="14850" max="14850" width="17.33203125" customWidth="1"/>
    <col min="14851" max="14853" width="14.1640625" customWidth="1"/>
    <col min="14854" max="14865" width="10.6640625" customWidth="1"/>
    <col min="14866" max="14866" width="10.1640625" customWidth="1"/>
    <col min="14867" max="14867" width="13.1640625" customWidth="1"/>
    <col min="14868" max="14869" width="11.83203125" customWidth="1"/>
    <col min="14870" max="14870" width="15" customWidth="1"/>
    <col min="14871" max="15104" width="9.1640625"/>
    <col min="15105" max="15105" width="9.33203125" customWidth="1"/>
    <col min="15106" max="15106" width="17.33203125" customWidth="1"/>
    <col min="15107" max="15109" width="14.1640625" customWidth="1"/>
    <col min="15110" max="15121" width="10.6640625" customWidth="1"/>
    <col min="15122" max="15122" width="10.1640625" customWidth="1"/>
    <col min="15123" max="15123" width="13.1640625" customWidth="1"/>
    <col min="15124" max="15125" width="11.83203125" customWidth="1"/>
    <col min="15126" max="15126" width="15" customWidth="1"/>
    <col min="15127" max="15360" width="9.1640625"/>
    <col min="15361" max="15361" width="9.33203125" customWidth="1"/>
    <col min="15362" max="15362" width="17.33203125" customWidth="1"/>
    <col min="15363" max="15365" width="14.1640625" customWidth="1"/>
    <col min="15366" max="15377" width="10.6640625" customWidth="1"/>
    <col min="15378" max="15378" width="10.1640625" customWidth="1"/>
    <col min="15379" max="15379" width="13.1640625" customWidth="1"/>
    <col min="15380" max="15381" width="11.83203125" customWidth="1"/>
    <col min="15382" max="15382" width="15" customWidth="1"/>
    <col min="15383" max="15616" width="9.1640625"/>
    <col min="15617" max="15617" width="9.33203125" customWidth="1"/>
    <col min="15618" max="15618" width="17.33203125" customWidth="1"/>
    <col min="15619" max="15621" width="14.1640625" customWidth="1"/>
    <col min="15622" max="15633" width="10.6640625" customWidth="1"/>
    <col min="15634" max="15634" width="10.1640625" customWidth="1"/>
    <col min="15635" max="15635" width="13.1640625" customWidth="1"/>
    <col min="15636" max="15637" width="11.83203125" customWidth="1"/>
    <col min="15638" max="15638" width="15" customWidth="1"/>
    <col min="15639" max="15872" width="9.1640625"/>
    <col min="15873" max="15873" width="9.33203125" customWidth="1"/>
    <col min="15874" max="15874" width="17.33203125" customWidth="1"/>
    <col min="15875" max="15877" width="14.1640625" customWidth="1"/>
    <col min="15878" max="15889" width="10.6640625" customWidth="1"/>
    <col min="15890" max="15890" width="10.1640625" customWidth="1"/>
    <col min="15891" max="15891" width="13.1640625" customWidth="1"/>
    <col min="15892" max="15893" width="11.83203125" customWidth="1"/>
    <col min="15894" max="15894" width="15" customWidth="1"/>
    <col min="15895" max="16128" width="9.1640625"/>
    <col min="16129" max="16129" width="9.33203125" customWidth="1"/>
    <col min="16130" max="16130" width="17.33203125" customWidth="1"/>
    <col min="16131" max="16133" width="14.1640625" customWidth="1"/>
    <col min="16134" max="16145" width="10.6640625" customWidth="1"/>
    <col min="16146" max="16146" width="10.1640625" customWidth="1"/>
    <col min="16147" max="16147" width="13.1640625" customWidth="1"/>
    <col min="16148" max="16149" width="11.83203125" customWidth="1"/>
    <col min="16150" max="16150" width="15" customWidth="1"/>
    <col min="16151" max="16384" width="9.1640625"/>
  </cols>
  <sheetData>
    <row r="1" spans="1:39" ht="18">
      <c r="A1" s="1094" t="s">
        <v>5181</v>
      </c>
      <c r="B1" s="1094"/>
      <c r="C1" s="1094"/>
      <c r="D1" s="1094"/>
      <c r="E1" s="1094"/>
      <c r="F1" s="1094"/>
      <c r="G1" s="1094"/>
      <c r="H1" s="1094"/>
      <c r="I1" s="1094"/>
      <c r="J1" s="1094"/>
      <c r="K1" s="1094"/>
      <c r="L1" s="1094"/>
      <c r="M1" s="1094"/>
      <c r="N1" s="1094"/>
      <c r="O1" s="1094"/>
      <c r="P1" s="1094"/>
      <c r="Q1" s="1094"/>
      <c r="R1" s="1094"/>
      <c r="S1" s="1094"/>
      <c r="T1" s="1094"/>
      <c r="U1" s="1094"/>
      <c r="V1" s="39"/>
      <c r="W1" s="39"/>
    </row>
    <row r="2" spans="1:39" ht="18">
      <c r="A2" s="1094" t="s">
        <v>5182</v>
      </c>
      <c r="B2" s="1094"/>
      <c r="C2" s="1094"/>
      <c r="D2" s="1094"/>
      <c r="E2" s="1094"/>
      <c r="F2" s="1094"/>
      <c r="G2" s="1094"/>
      <c r="H2" s="1094"/>
      <c r="I2" s="1094"/>
      <c r="J2" s="1094"/>
      <c r="K2" s="1094"/>
      <c r="L2" s="1094"/>
      <c r="M2" s="1094"/>
      <c r="N2" s="1094"/>
      <c r="O2" s="1094"/>
      <c r="P2" s="1094"/>
      <c r="Q2" s="1094"/>
      <c r="R2" s="1094"/>
      <c r="S2" s="1094"/>
      <c r="T2" s="1094"/>
      <c r="U2" s="1094"/>
      <c r="V2" s="39"/>
      <c r="W2" s="39"/>
      <c r="X2" s="32"/>
      <c r="Y2" s="32"/>
      <c r="Z2" s="32"/>
      <c r="AA2" s="32"/>
      <c r="AB2" s="32"/>
      <c r="AC2" s="32"/>
      <c r="AD2" s="32"/>
      <c r="AE2" s="32"/>
      <c r="AF2" s="32"/>
      <c r="AG2" s="32"/>
      <c r="AH2" s="32"/>
      <c r="AI2" s="32"/>
      <c r="AJ2" s="32"/>
      <c r="AK2" s="32"/>
      <c r="AL2" s="32"/>
      <c r="AM2" s="32"/>
    </row>
    <row r="3" spans="1:39" ht="18">
      <c r="A3" s="1095" t="s">
        <v>5183</v>
      </c>
      <c r="B3" s="1095"/>
      <c r="C3" s="1095"/>
      <c r="D3" s="1095"/>
      <c r="E3" s="1095"/>
      <c r="F3" s="1095"/>
      <c r="G3" s="1095"/>
      <c r="H3" s="1095"/>
      <c r="I3" s="1095"/>
      <c r="J3" s="1095"/>
      <c r="K3" s="1095"/>
      <c r="L3" s="1095"/>
      <c r="M3" s="1095"/>
      <c r="N3" s="1095"/>
      <c r="O3" s="1095"/>
      <c r="P3" s="1095"/>
      <c r="Q3" s="1095"/>
      <c r="R3" s="1095"/>
      <c r="S3" s="1095"/>
      <c r="T3" s="1095"/>
      <c r="U3" s="1095"/>
      <c r="V3" s="39"/>
      <c r="W3" s="39"/>
      <c r="X3" s="32"/>
      <c r="Y3" s="32"/>
      <c r="Z3" s="32"/>
      <c r="AA3" s="32"/>
      <c r="AB3" s="32"/>
      <c r="AC3" s="32"/>
      <c r="AD3" s="32"/>
      <c r="AE3" s="32"/>
      <c r="AF3" s="32"/>
      <c r="AG3" s="32"/>
      <c r="AH3" s="32"/>
      <c r="AI3" s="32"/>
      <c r="AJ3" s="32"/>
      <c r="AK3" s="32"/>
      <c r="AL3" s="32"/>
      <c r="AM3" s="32"/>
    </row>
    <row r="4" spans="1:39" ht="12" customHeight="1">
      <c r="A4" s="9"/>
      <c r="B4" s="9"/>
      <c r="C4" s="10"/>
      <c r="D4" s="10"/>
      <c r="E4" s="9"/>
      <c r="F4" s="9"/>
      <c r="G4" s="9"/>
      <c r="H4" s="9"/>
      <c r="I4" s="9"/>
      <c r="J4" s="9"/>
      <c r="K4" s="9"/>
      <c r="L4" s="9"/>
      <c r="M4" s="9"/>
      <c r="N4" s="9"/>
      <c r="O4" s="9"/>
      <c r="P4" s="9"/>
      <c r="Q4" s="9"/>
      <c r="R4" s="9"/>
      <c r="S4" s="9"/>
      <c r="T4" s="9"/>
      <c r="U4" s="32"/>
      <c r="V4" s="32"/>
      <c r="W4" s="32"/>
      <c r="X4" s="32"/>
      <c r="Y4" s="32"/>
      <c r="Z4" s="32"/>
      <c r="AA4" s="32"/>
      <c r="AB4" s="32"/>
      <c r="AC4" s="32"/>
      <c r="AD4" s="32"/>
      <c r="AE4" s="32"/>
      <c r="AF4" s="32"/>
      <c r="AG4" s="32"/>
      <c r="AH4" s="32"/>
      <c r="AI4" s="32"/>
      <c r="AJ4" s="32"/>
      <c r="AK4" s="32"/>
      <c r="AL4" s="32"/>
      <c r="AM4" s="32"/>
    </row>
    <row r="5" spans="1:39" ht="38.25" customHeight="1">
      <c r="A5" s="1090" t="s">
        <v>122</v>
      </c>
      <c r="B5" s="1090" t="s">
        <v>5</v>
      </c>
      <c r="C5" s="1096" t="s">
        <v>5184</v>
      </c>
      <c r="D5" s="1096"/>
      <c r="E5" s="1096"/>
      <c r="F5" s="1097" t="s">
        <v>5102</v>
      </c>
      <c r="G5" s="1098"/>
      <c r="H5" s="1098"/>
      <c r="I5" s="1098"/>
      <c r="J5" s="1098"/>
      <c r="K5" s="1098"/>
      <c r="L5" s="1098"/>
      <c r="M5" s="1098"/>
      <c r="N5" s="1098"/>
      <c r="O5" s="1098"/>
      <c r="P5" s="1098"/>
      <c r="Q5" s="1099"/>
      <c r="R5" s="1093" t="s">
        <v>5185</v>
      </c>
      <c r="S5" s="1093" t="s">
        <v>5186</v>
      </c>
      <c r="T5" s="1100" t="s">
        <v>5187</v>
      </c>
      <c r="U5" s="1093" t="s">
        <v>5188</v>
      </c>
      <c r="V5" s="32"/>
      <c r="W5" s="32"/>
      <c r="X5" s="32"/>
      <c r="Y5" s="32"/>
      <c r="Z5" s="32"/>
      <c r="AA5" s="32"/>
      <c r="AB5" s="32"/>
      <c r="AC5" s="32"/>
      <c r="AD5" s="32"/>
      <c r="AE5" s="32"/>
      <c r="AF5" s="32"/>
      <c r="AG5" s="32"/>
      <c r="AH5" s="32"/>
      <c r="AI5" s="32"/>
      <c r="AJ5" s="32"/>
      <c r="AK5" s="32"/>
      <c r="AL5" s="32"/>
      <c r="AM5" s="32"/>
    </row>
    <row r="6" spans="1:39" ht="24" customHeight="1">
      <c r="A6" s="1091"/>
      <c r="B6" s="1092"/>
      <c r="C6" s="11" t="s">
        <v>128</v>
      </c>
      <c r="D6" s="11" t="s">
        <v>131</v>
      </c>
      <c r="E6" s="11" t="s">
        <v>5189</v>
      </c>
      <c r="F6" s="11" t="s">
        <v>5190</v>
      </c>
      <c r="G6" s="11" t="s">
        <v>5191</v>
      </c>
      <c r="H6" s="11" t="s">
        <v>5192</v>
      </c>
      <c r="I6" s="11" t="s">
        <v>5193</v>
      </c>
      <c r="J6" s="11" t="s">
        <v>5109</v>
      </c>
      <c r="K6" s="11" t="s">
        <v>5194</v>
      </c>
      <c r="L6" s="11" t="s">
        <v>5195</v>
      </c>
      <c r="M6" s="11" t="s">
        <v>5196</v>
      </c>
      <c r="N6" s="11" t="s">
        <v>5197</v>
      </c>
      <c r="O6" s="11" t="s">
        <v>5198</v>
      </c>
      <c r="P6" s="11" t="s">
        <v>5199</v>
      </c>
      <c r="Q6" s="11" t="s">
        <v>5200</v>
      </c>
      <c r="R6" s="1093"/>
      <c r="S6" s="1093"/>
      <c r="T6" s="1101"/>
      <c r="U6" s="1093"/>
      <c r="V6" s="40"/>
      <c r="W6" s="40"/>
      <c r="X6" s="40"/>
      <c r="Y6" s="40"/>
      <c r="Z6" s="40"/>
      <c r="AA6" s="40"/>
      <c r="AB6" s="40"/>
      <c r="AC6" s="40"/>
      <c r="AD6" s="40"/>
      <c r="AE6" s="40"/>
      <c r="AF6" s="40"/>
      <c r="AG6" s="40"/>
      <c r="AH6" s="40"/>
      <c r="AI6" s="40"/>
      <c r="AJ6" s="40"/>
      <c r="AK6" s="40"/>
      <c r="AL6" s="40"/>
      <c r="AM6" s="40"/>
    </row>
    <row r="7" spans="1:39" ht="24.75" customHeight="1">
      <c r="A7" s="12">
        <v>1</v>
      </c>
      <c r="B7" s="13" t="s">
        <v>20</v>
      </c>
      <c r="C7" s="14">
        <v>462</v>
      </c>
      <c r="D7" s="14">
        <v>1606</v>
      </c>
      <c r="E7" s="15">
        <v>2068</v>
      </c>
      <c r="F7" s="16">
        <v>22</v>
      </c>
      <c r="G7" s="17"/>
      <c r="H7" s="17"/>
      <c r="I7" s="17"/>
      <c r="J7" s="17"/>
      <c r="K7" s="17"/>
      <c r="L7" s="37"/>
      <c r="M7" s="17"/>
      <c r="N7" s="17"/>
      <c r="O7" s="17"/>
      <c r="P7" s="17"/>
      <c r="Q7" s="17"/>
      <c r="R7" s="41">
        <f>SUM(F7:Q7)</f>
        <v>22</v>
      </c>
      <c r="S7" s="42">
        <f>(0.07*C7)+(0.2*D7)</f>
        <v>353.54000000000008</v>
      </c>
      <c r="T7" s="43">
        <f>S7/E7</f>
        <v>0.17095744680851069</v>
      </c>
      <c r="U7" s="44">
        <f>+R7/E7</f>
        <v>1.0638297872340425E-2</v>
      </c>
      <c r="W7" s="32"/>
      <c r="X7" s="32"/>
      <c r="Y7" s="32"/>
      <c r="Z7" s="32"/>
      <c r="AA7" s="32"/>
      <c r="AB7" s="32"/>
      <c r="AC7" s="32"/>
      <c r="AD7" s="32"/>
      <c r="AE7" s="32"/>
      <c r="AF7" s="32"/>
      <c r="AG7" s="32"/>
      <c r="AH7" s="32"/>
      <c r="AI7" s="32"/>
      <c r="AJ7" s="32"/>
      <c r="AK7" s="32"/>
      <c r="AL7" s="32"/>
      <c r="AM7" s="32"/>
    </row>
    <row r="8" spans="1:39" ht="24.75" customHeight="1">
      <c r="A8" s="12">
        <v>2</v>
      </c>
      <c r="B8" s="18" t="s">
        <v>26</v>
      </c>
      <c r="C8" s="19">
        <v>954</v>
      </c>
      <c r="D8" s="19">
        <v>1960</v>
      </c>
      <c r="E8" s="20">
        <v>2915</v>
      </c>
      <c r="F8" s="21">
        <v>35</v>
      </c>
      <c r="G8" s="22"/>
      <c r="H8" s="23"/>
      <c r="I8" s="22"/>
      <c r="J8" s="22"/>
      <c r="K8" s="22"/>
      <c r="L8" s="37"/>
      <c r="M8" s="22"/>
      <c r="N8" s="22"/>
      <c r="O8" s="22"/>
      <c r="P8" s="22"/>
      <c r="Q8" s="22"/>
      <c r="R8" s="45">
        <f t="shared" ref="R8:R23" si="0">SUM(F8:Q8)</f>
        <v>35</v>
      </c>
      <c r="S8" s="46">
        <f t="shared" ref="S8:S23" si="1">(0.07*C8)+(0.2*D8)</f>
        <v>458.78</v>
      </c>
      <c r="T8" s="47">
        <f t="shared" ref="T8:T23" si="2">S8/E8</f>
        <v>0.15738593481989707</v>
      </c>
      <c r="U8" s="48">
        <f t="shared" ref="U8:U23" si="3">+R8/E8</f>
        <v>1.2006861063464836E-2</v>
      </c>
      <c r="W8" s="32"/>
      <c r="X8" s="32"/>
      <c r="Y8" s="32"/>
      <c r="Z8" s="32"/>
      <c r="AA8" s="32"/>
      <c r="AB8" s="32"/>
      <c r="AC8" s="32"/>
      <c r="AD8" s="32"/>
      <c r="AE8" s="32"/>
      <c r="AF8" s="32"/>
      <c r="AG8" s="32"/>
      <c r="AH8" s="32"/>
      <c r="AI8" s="32"/>
      <c r="AJ8" s="32"/>
      <c r="AK8" s="32"/>
      <c r="AL8" s="32"/>
      <c r="AM8" s="32"/>
    </row>
    <row r="9" spans="1:39" ht="24.75" customHeight="1">
      <c r="A9" s="12">
        <v>3</v>
      </c>
      <c r="B9" s="18" t="s">
        <v>29</v>
      </c>
      <c r="C9" s="19">
        <v>2053</v>
      </c>
      <c r="D9" s="19">
        <v>1792</v>
      </c>
      <c r="E9" s="20">
        <v>3845</v>
      </c>
      <c r="F9" s="21">
        <v>24</v>
      </c>
      <c r="G9" s="22"/>
      <c r="H9" s="23"/>
      <c r="I9" s="22"/>
      <c r="J9" s="22"/>
      <c r="K9" s="22"/>
      <c r="L9" s="37"/>
      <c r="M9" s="22"/>
      <c r="N9" s="22"/>
      <c r="O9" s="22"/>
      <c r="P9" s="22"/>
      <c r="Q9" s="22"/>
      <c r="R9" s="45">
        <f t="shared" si="0"/>
        <v>24</v>
      </c>
      <c r="S9" s="49">
        <f t="shared" si="1"/>
        <v>502.11</v>
      </c>
      <c r="T9" s="47">
        <f t="shared" si="2"/>
        <v>0.13058777633289986</v>
      </c>
      <c r="U9" s="48">
        <f t="shared" si="3"/>
        <v>6.2418725617685309E-3</v>
      </c>
      <c r="W9" s="32"/>
      <c r="X9" s="32"/>
      <c r="Y9" s="32"/>
      <c r="Z9" s="32"/>
      <c r="AA9" s="32"/>
      <c r="AB9" s="32"/>
      <c r="AC9" s="32"/>
      <c r="AD9" s="32"/>
      <c r="AE9" s="32"/>
      <c r="AF9" s="32"/>
      <c r="AG9" s="32"/>
      <c r="AH9" s="32"/>
      <c r="AI9" s="32"/>
      <c r="AJ9" s="32"/>
      <c r="AK9" s="32"/>
      <c r="AL9" s="32"/>
      <c r="AM9" s="32"/>
    </row>
    <row r="10" spans="1:39" ht="24.75" customHeight="1">
      <c r="A10" s="12">
        <v>4</v>
      </c>
      <c r="B10" s="18" t="s">
        <v>138</v>
      </c>
      <c r="C10" s="19">
        <v>2591</v>
      </c>
      <c r="D10" s="19">
        <v>205</v>
      </c>
      <c r="E10" s="20">
        <v>2796</v>
      </c>
      <c r="F10" s="21">
        <v>4</v>
      </c>
      <c r="G10" s="23"/>
      <c r="H10" s="23"/>
      <c r="I10" s="23"/>
      <c r="J10" s="23"/>
      <c r="K10" s="23"/>
      <c r="L10" s="37"/>
      <c r="M10" s="23"/>
      <c r="N10" s="22"/>
      <c r="O10" s="22"/>
      <c r="P10" s="23"/>
      <c r="Q10" s="23"/>
      <c r="R10" s="45">
        <f t="shared" si="0"/>
        <v>4</v>
      </c>
      <c r="S10" s="49">
        <f t="shared" si="1"/>
        <v>222.37</v>
      </c>
      <c r="T10" s="47">
        <f t="shared" si="2"/>
        <v>7.9531473533619459E-2</v>
      </c>
      <c r="U10" s="48">
        <f t="shared" si="3"/>
        <v>1.4306151645207439E-3</v>
      </c>
      <c r="W10" s="32"/>
      <c r="X10" s="32"/>
      <c r="Y10" s="32"/>
      <c r="Z10" s="32"/>
      <c r="AA10" s="32"/>
      <c r="AB10" s="32"/>
      <c r="AC10" s="32"/>
      <c r="AD10" s="32"/>
      <c r="AE10" s="32"/>
      <c r="AF10" s="32"/>
      <c r="AG10" s="32"/>
      <c r="AH10" s="32"/>
      <c r="AI10" s="32"/>
      <c r="AJ10" s="32"/>
      <c r="AK10" s="32"/>
      <c r="AL10" s="32"/>
      <c r="AM10" s="32"/>
    </row>
    <row r="11" spans="1:39" ht="24.75" customHeight="1">
      <c r="A11" s="12">
        <v>5</v>
      </c>
      <c r="B11" s="18" t="s">
        <v>24</v>
      </c>
      <c r="C11" s="19">
        <v>1172</v>
      </c>
      <c r="D11" s="19">
        <v>2251</v>
      </c>
      <c r="E11" s="20">
        <v>3422</v>
      </c>
      <c r="F11" s="21">
        <v>55</v>
      </c>
      <c r="G11" s="23"/>
      <c r="H11" s="23"/>
      <c r="I11" s="23"/>
      <c r="J11" s="23"/>
      <c r="K11" s="23"/>
      <c r="L11" s="37"/>
      <c r="M11" s="23"/>
      <c r="N11" s="22"/>
      <c r="O11" s="22"/>
      <c r="P11" s="23"/>
      <c r="Q11" s="23"/>
      <c r="R11" s="45">
        <f t="shared" si="0"/>
        <v>55</v>
      </c>
      <c r="S11" s="49">
        <f t="shared" si="1"/>
        <v>532.24</v>
      </c>
      <c r="T11" s="47">
        <f t="shared" si="2"/>
        <v>0.15553477498538867</v>
      </c>
      <c r="U11" s="48">
        <f t="shared" si="3"/>
        <v>1.6072472238457043E-2</v>
      </c>
      <c r="W11" s="32"/>
      <c r="X11" s="32"/>
      <c r="Y11" s="32"/>
      <c r="Z11" s="32"/>
      <c r="AA11" s="32"/>
      <c r="AB11" s="32"/>
      <c r="AC11" s="32"/>
      <c r="AD11" s="32"/>
      <c r="AE11" s="32"/>
      <c r="AF11" s="32"/>
      <c r="AG11" s="32"/>
      <c r="AH11" s="32"/>
      <c r="AI11" s="32"/>
      <c r="AJ11" s="32"/>
      <c r="AK11" s="32"/>
      <c r="AL11" s="32"/>
      <c r="AM11" s="32"/>
    </row>
    <row r="12" spans="1:39" ht="24.75" customHeight="1">
      <c r="A12" s="12">
        <v>6</v>
      </c>
      <c r="B12" s="18" t="s">
        <v>36</v>
      </c>
      <c r="C12" s="19">
        <v>1311</v>
      </c>
      <c r="D12" s="19">
        <v>636</v>
      </c>
      <c r="E12" s="20">
        <v>1946</v>
      </c>
      <c r="F12" s="21">
        <v>8</v>
      </c>
      <c r="G12" s="22"/>
      <c r="H12" s="23"/>
      <c r="I12" s="22"/>
      <c r="J12" s="22"/>
      <c r="K12" s="22"/>
      <c r="L12" s="37"/>
      <c r="M12" s="22"/>
      <c r="N12" s="22"/>
      <c r="O12" s="22"/>
      <c r="P12" s="22"/>
      <c r="Q12" s="22"/>
      <c r="R12" s="45">
        <f t="shared" si="0"/>
        <v>8</v>
      </c>
      <c r="S12" s="49">
        <f t="shared" si="1"/>
        <v>218.97000000000003</v>
      </c>
      <c r="T12" s="47">
        <f t="shared" si="2"/>
        <v>0.11252312435765674</v>
      </c>
      <c r="U12" s="48">
        <f t="shared" si="3"/>
        <v>4.1109969167523125E-3</v>
      </c>
      <c r="W12" s="32"/>
      <c r="X12" s="50"/>
      <c r="Y12" s="32"/>
      <c r="Z12" s="32"/>
      <c r="AA12" s="32"/>
      <c r="AB12" s="32"/>
      <c r="AC12" s="32"/>
      <c r="AD12" s="32"/>
      <c r="AE12" s="32"/>
      <c r="AF12" s="32"/>
      <c r="AG12" s="32"/>
      <c r="AH12" s="32"/>
      <c r="AI12" s="32"/>
      <c r="AJ12" s="32"/>
      <c r="AK12" s="32"/>
      <c r="AL12" s="32"/>
      <c r="AM12" s="32"/>
    </row>
    <row r="13" spans="1:39" ht="24.75" customHeight="1">
      <c r="A13" s="12">
        <v>7</v>
      </c>
      <c r="B13" s="18" t="s">
        <v>38</v>
      </c>
      <c r="C13" s="19">
        <v>2032</v>
      </c>
      <c r="D13" s="19">
        <v>452</v>
      </c>
      <c r="E13" s="20">
        <v>2484</v>
      </c>
      <c r="F13" s="21">
        <v>26</v>
      </c>
      <c r="G13" s="22"/>
      <c r="H13" s="23"/>
      <c r="I13" s="22"/>
      <c r="J13" s="22"/>
      <c r="K13" s="22"/>
      <c r="L13" s="37"/>
      <c r="M13" s="22"/>
      <c r="N13" s="22"/>
      <c r="O13" s="22"/>
      <c r="P13" s="22"/>
      <c r="Q13" s="22"/>
      <c r="R13" s="45">
        <f t="shared" si="0"/>
        <v>26</v>
      </c>
      <c r="S13" s="49">
        <f t="shared" si="1"/>
        <v>232.64000000000001</v>
      </c>
      <c r="T13" s="47">
        <f t="shared" si="2"/>
        <v>9.3655394524959745E-2</v>
      </c>
      <c r="U13" s="48">
        <f t="shared" si="3"/>
        <v>1.0466988727858293E-2</v>
      </c>
      <c r="W13" s="32"/>
      <c r="X13" s="32"/>
      <c r="Y13" s="32"/>
      <c r="Z13" s="32"/>
      <c r="AA13" s="32"/>
      <c r="AB13" s="32"/>
      <c r="AC13" s="32"/>
      <c r="AD13" s="32"/>
      <c r="AE13" s="32"/>
      <c r="AF13" s="32"/>
      <c r="AG13" s="32"/>
      <c r="AH13" s="32"/>
      <c r="AI13" s="32"/>
      <c r="AJ13" s="32"/>
      <c r="AK13" s="32"/>
      <c r="AL13" s="32"/>
      <c r="AM13" s="32"/>
    </row>
    <row r="14" spans="1:39" ht="24.75" customHeight="1">
      <c r="A14" s="12">
        <v>8</v>
      </c>
      <c r="B14" s="18" t="s">
        <v>47</v>
      </c>
      <c r="C14" s="19">
        <v>815</v>
      </c>
      <c r="D14" s="19">
        <v>1111</v>
      </c>
      <c r="E14" s="20">
        <v>1926</v>
      </c>
      <c r="F14" s="21">
        <v>19</v>
      </c>
      <c r="G14" s="23"/>
      <c r="H14" s="23"/>
      <c r="I14" s="23"/>
      <c r="J14" s="23"/>
      <c r="K14" s="23"/>
      <c r="L14" s="37"/>
      <c r="M14" s="23"/>
      <c r="N14" s="22"/>
      <c r="O14" s="22"/>
      <c r="P14" s="23"/>
      <c r="Q14" s="23"/>
      <c r="R14" s="45">
        <f t="shared" si="0"/>
        <v>19</v>
      </c>
      <c r="S14" s="49">
        <f t="shared" si="1"/>
        <v>279.25</v>
      </c>
      <c r="T14" s="47">
        <f t="shared" si="2"/>
        <v>0.14498961578400832</v>
      </c>
      <c r="U14" s="48">
        <f t="shared" si="3"/>
        <v>9.8650051921079958E-3</v>
      </c>
      <c r="W14" s="32"/>
      <c r="X14" s="32"/>
      <c r="Y14" s="32"/>
      <c r="Z14" s="32"/>
      <c r="AA14" s="32"/>
      <c r="AB14" s="32"/>
      <c r="AC14" s="32"/>
      <c r="AD14" s="32"/>
      <c r="AE14" s="32"/>
      <c r="AF14" s="32"/>
      <c r="AG14" s="32"/>
      <c r="AH14" s="32"/>
      <c r="AI14" s="32"/>
      <c r="AJ14" s="32"/>
      <c r="AK14" s="32"/>
      <c r="AL14" s="32"/>
      <c r="AM14" s="32"/>
    </row>
    <row r="15" spans="1:39" ht="24.75" customHeight="1">
      <c r="A15" s="12">
        <v>9</v>
      </c>
      <c r="B15" s="18" t="s">
        <v>89</v>
      </c>
      <c r="C15" s="19">
        <v>2085</v>
      </c>
      <c r="D15" s="19">
        <v>111</v>
      </c>
      <c r="E15" s="20">
        <v>2196</v>
      </c>
      <c r="F15" s="21">
        <v>7</v>
      </c>
      <c r="G15" s="23"/>
      <c r="H15" s="23"/>
      <c r="I15" s="23"/>
      <c r="J15" s="23"/>
      <c r="K15" s="23"/>
      <c r="L15" s="37"/>
      <c r="M15" s="23"/>
      <c r="N15" s="22"/>
      <c r="O15" s="22"/>
      <c r="P15" s="23"/>
      <c r="Q15" s="23"/>
      <c r="R15" s="45">
        <f t="shared" si="0"/>
        <v>7</v>
      </c>
      <c r="S15" s="49">
        <f t="shared" si="1"/>
        <v>168.15000000000003</v>
      </c>
      <c r="T15" s="47">
        <f t="shared" si="2"/>
        <v>7.657103825136613E-2</v>
      </c>
      <c r="U15" s="48">
        <f t="shared" si="3"/>
        <v>3.1876138433515485E-3</v>
      </c>
      <c r="W15" s="32"/>
      <c r="X15" s="32"/>
      <c r="Y15" s="32"/>
      <c r="Z15" s="32"/>
      <c r="AA15" s="32"/>
      <c r="AB15" s="32"/>
      <c r="AC15" s="32"/>
      <c r="AD15" s="32"/>
      <c r="AE15" s="32"/>
      <c r="AF15" s="32"/>
      <c r="AG15" s="32"/>
      <c r="AH15" s="32"/>
      <c r="AI15" s="32"/>
      <c r="AJ15" s="32"/>
      <c r="AK15" s="32"/>
      <c r="AL15" s="32"/>
      <c r="AM15" s="32"/>
    </row>
    <row r="16" spans="1:39" ht="24.75" customHeight="1">
      <c r="A16" s="12">
        <v>10</v>
      </c>
      <c r="B16" s="18" t="s">
        <v>34</v>
      </c>
      <c r="C16" s="19">
        <v>838</v>
      </c>
      <c r="D16" s="19">
        <v>1337</v>
      </c>
      <c r="E16" s="20">
        <v>2175</v>
      </c>
      <c r="F16" s="21">
        <v>28</v>
      </c>
      <c r="G16" s="22"/>
      <c r="H16" s="23"/>
      <c r="I16" s="22"/>
      <c r="J16" s="22"/>
      <c r="K16" s="22"/>
      <c r="L16" s="37"/>
      <c r="M16" s="22"/>
      <c r="N16" s="22"/>
      <c r="O16" s="22"/>
      <c r="P16" s="22"/>
      <c r="Q16" s="22"/>
      <c r="R16" s="45">
        <f t="shared" si="0"/>
        <v>28</v>
      </c>
      <c r="S16" s="49">
        <f t="shared" si="1"/>
        <v>326.06000000000006</v>
      </c>
      <c r="T16" s="47">
        <f t="shared" si="2"/>
        <v>0.14991264367816096</v>
      </c>
      <c r="U16" s="48">
        <f t="shared" si="3"/>
        <v>1.2873563218390805E-2</v>
      </c>
      <c r="W16" s="32"/>
      <c r="X16" s="32"/>
      <c r="Y16" s="32"/>
      <c r="Z16" s="32"/>
      <c r="AA16" s="32"/>
      <c r="AB16" s="32"/>
      <c r="AC16" s="32"/>
      <c r="AD16" s="32"/>
      <c r="AE16" s="32"/>
      <c r="AF16" s="32"/>
      <c r="AG16" s="32"/>
      <c r="AH16" s="32"/>
      <c r="AI16" s="32"/>
      <c r="AJ16" s="32"/>
      <c r="AK16" s="32"/>
      <c r="AL16" s="32"/>
      <c r="AM16" s="32"/>
    </row>
    <row r="17" spans="1:39" ht="24.75" customHeight="1">
      <c r="A17" s="12">
        <v>11</v>
      </c>
      <c r="B17" s="18" t="s">
        <v>41</v>
      </c>
      <c r="C17" s="19">
        <v>1415</v>
      </c>
      <c r="D17" s="19">
        <v>137</v>
      </c>
      <c r="E17" s="20">
        <v>1552</v>
      </c>
      <c r="F17" s="21">
        <v>5</v>
      </c>
      <c r="G17" s="22"/>
      <c r="H17" s="23"/>
      <c r="I17" s="22"/>
      <c r="J17" s="22"/>
      <c r="K17" s="22"/>
      <c r="L17" s="37"/>
      <c r="M17" s="22"/>
      <c r="N17" s="22"/>
      <c r="O17" s="22"/>
      <c r="P17" s="22"/>
      <c r="Q17" s="22"/>
      <c r="R17" s="45">
        <f t="shared" si="0"/>
        <v>5</v>
      </c>
      <c r="S17" s="49">
        <f t="shared" si="1"/>
        <v>126.45000000000002</v>
      </c>
      <c r="T17" s="47">
        <f t="shared" si="2"/>
        <v>8.1475515463917542E-2</v>
      </c>
      <c r="U17" s="48">
        <f t="shared" si="3"/>
        <v>3.2216494845360823E-3</v>
      </c>
      <c r="W17" s="32"/>
      <c r="X17" s="32"/>
      <c r="Y17" s="32"/>
      <c r="Z17" s="32"/>
      <c r="AA17" s="32"/>
      <c r="AB17" s="32"/>
      <c r="AC17" s="32"/>
      <c r="AD17" s="32"/>
      <c r="AE17" s="32"/>
      <c r="AF17" s="32"/>
      <c r="AG17" s="32"/>
      <c r="AH17" s="32"/>
      <c r="AI17" s="32"/>
      <c r="AJ17" s="32"/>
      <c r="AK17" s="32"/>
      <c r="AL17" s="32"/>
      <c r="AM17" s="32"/>
    </row>
    <row r="18" spans="1:39" ht="24.75" customHeight="1">
      <c r="A18" s="12">
        <v>12</v>
      </c>
      <c r="B18" s="18" t="s">
        <v>50</v>
      </c>
      <c r="C18" s="19">
        <v>2111</v>
      </c>
      <c r="D18" s="19">
        <v>1221</v>
      </c>
      <c r="E18" s="20">
        <v>3332</v>
      </c>
      <c r="F18" s="21">
        <v>13</v>
      </c>
      <c r="G18" s="22"/>
      <c r="H18" s="23"/>
      <c r="I18" s="22"/>
      <c r="J18" s="22"/>
      <c r="K18" s="22"/>
      <c r="L18" s="37"/>
      <c r="M18" s="22"/>
      <c r="N18" s="22"/>
      <c r="O18" s="22"/>
      <c r="P18" s="22"/>
      <c r="Q18" s="22"/>
      <c r="R18" s="45">
        <f t="shared" si="0"/>
        <v>13</v>
      </c>
      <c r="S18" s="49">
        <f t="shared" si="1"/>
        <v>391.97</v>
      </c>
      <c r="T18" s="47">
        <f t="shared" si="2"/>
        <v>0.11763805522208884</v>
      </c>
      <c r="U18" s="48">
        <f t="shared" si="3"/>
        <v>3.9015606242496998E-3</v>
      </c>
      <c r="W18" s="32"/>
      <c r="X18" s="32"/>
      <c r="Y18" s="32"/>
      <c r="Z18" s="32"/>
      <c r="AA18" s="32"/>
      <c r="AB18" s="32"/>
      <c r="AC18" s="32"/>
      <c r="AD18" s="32"/>
      <c r="AE18" s="32"/>
      <c r="AF18" s="32"/>
      <c r="AG18" s="32"/>
      <c r="AH18" s="32"/>
      <c r="AI18" s="32"/>
      <c r="AJ18" s="32"/>
      <c r="AK18" s="32"/>
      <c r="AL18" s="32"/>
      <c r="AM18" s="32"/>
    </row>
    <row r="19" spans="1:39" ht="24.75" customHeight="1">
      <c r="A19" s="12">
        <v>13</v>
      </c>
      <c r="B19" s="18" t="s">
        <v>99</v>
      </c>
      <c r="C19" s="19">
        <v>1375</v>
      </c>
      <c r="D19" s="19">
        <v>802</v>
      </c>
      <c r="E19" s="20">
        <v>2177</v>
      </c>
      <c r="F19" s="21">
        <v>10</v>
      </c>
      <c r="G19" s="22"/>
      <c r="H19" s="23"/>
      <c r="I19" s="22"/>
      <c r="J19" s="22"/>
      <c r="K19" s="22"/>
      <c r="L19" s="37"/>
      <c r="M19" s="22"/>
      <c r="N19" s="22"/>
      <c r="O19" s="22"/>
      <c r="P19" s="22"/>
      <c r="Q19" s="22"/>
      <c r="R19" s="45">
        <f t="shared" si="0"/>
        <v>10</v>
      </c>
      <c r="S19" s="49">
        <f t="shared" si="1"/>
        <v>256.65000000000003</v>
      </c>
      <c r="T19" s="47">
        <f t="shared" si="2"/>
        <v>0.11789159393661003</v>
      </c>
      <c r="U19" s="48">
        <f t="shared" si="3"/>
        <v>4.5934772622875514E-3</v>
      </c>
      <c r="W19" s="32"/>
      <c r="X19" s="32"/>
      <c r="Y19" s="32"/>
      <c r="Z19" s="32"/>
      <c r="AA19" s="32"/>
      <c r="AB19" s="32"/>
      <c r="AC19" s="32"/>
      <c r="AD19" s="32"/>
      <c r="AE19" s="32"/>
      <c r="AF19" s="32"/>
      <c r="AG19" s="32"/>
      <c r="AH19" s="32"/>
      <c r="AI19" s="32"/>
      <c r="AJ19" s="32"/>
      <c r="AK19" s="32"/>
      <c r="AL19" s="32"/>
      <c r="AM19" s="32"/>
    </row>
    <row r="20" spans="1:39" ht="24.75" customHeight="1">
      <c r="A20" s="12">
        <v>14</v>
      </c>
      <c r="B20" s="18" t="s">
        <v>55</v>
      </c>
      <c r="C20" s="19">
        <v>2267</v>
      </c>
      <c r="D20" s="19">
        <v>1017</v>
      </c>
      <c r="E20" s="20">
        <v>3285</v>
      </c>
      <c r="F20" s="21">
        <v>9</v>
      </c>
      <c r="G20" s="23"/>
      <c r="H20" s="23"/>
      <c r="I20" s="22"/>
      <c r="J20" s="22"/>
      <c r="K20" s="22"/>
      <c r="L20" s="37"/>
      <c r="M20" s="23"/>
      <c r="N20" s="22"/>
      <c r="O20" s="22"/>
      <c r="P20" s="22"/>
      <c r="Q20" s="22"/>
      <c r="R20" s="45">
        <f t="shared" si="0"/>
        <v>9</v>
      </c>
      <c r="S20" s="49">
        <f t="shared" si="1"/>
        <v>362.09000000000003</v>
      </c>
      <c r="T20" s="47">
        <f t="shared" si="2"/>
        <v>0.11022526636225267</v>
      </c>
      <c r="U20" s="48">
        <f t="shared" si="3"/>
        <v>2.7397260273972603E-3</v>
      </c>
      <c r="W20" s="32"/>
      <c r="X20" s="32"/>
      <c r="Y20" s="32"/>
      <c r="Z20" s="32"/>
      <c r="AA20" s="32"/>
      <c r="AB20" s="32"/>
      <c r="AC20" s="32"/>
      <c r="AD20" s="32"/>
      <c r="AE20" s="32"/>
      <c r="AF20" s="32"/>
      <c r="AG20" s="32"/>
      <c r="AH20" s="32"/>
      <c r="AI20" s="32"/>
      <c r="AJ20" s="32"/>
      <c r="AK20" s="32"/>
      <c r="AL20" s="32"/>
      <c r="AM20" s="32"/>
    </row>
    <row r="21" spans="1:39" ht="24.75" customHeight="1">
      <c r="A21" s="12">
        <v>15</v>
      </c>
      <c r="B21" s="18" t="s">
        <v>58</v>
      </c>
      <c r="C21" s="19">
        <v>2983</v>
      </c>
      <c r="D21" s="19">
        <v>301</v>
      </c>
      <c r="E21" s="20">
        <v>3284</v>
      </c>
      <c r="F21" s="21">
        <v>8</v>
      </c>
      <c r="G21" s="22"/>
      <c r="H21" s="23"/>
      <c r="I21" s="22"/>
      <c r="J21" s="22"/>
      <c r="K21" s="22"/>
      <c r="L21" s="37"/>
      <c r="M21" s="22"/>
      <c r="N21" s="22"/>
      <c r="O21" s="22"/>
      <c r="P21" s="22"/>
      <c r="Q21" s="22"/>
      <c r="R21" s="45">
        <f t="shared" si="0"/>
        <v>8</v>
      </c>
      <c r="S21" s="49">
        <f t="shared" si="1"/>
        <v>269.01000000000005</v>
      </c>
      <c r="T21" s="47">
        <f t="shared" si="2"/>
        <v>8.191534713763704E-2</v>
      </c>
      <c r="U21" s="48">
        <f t="shared" si="3"/>
        <v>2.4360535931790498E-3</v>
      </c>
      <c r="W21" s="32"/>
      <c r="X21" s="32"/>
      <c r="Y21" s="32"/>
      <c r="Z21" s="32"/>
      <c r="AA21" s="32"/>
      <c r="AB21" s="32"/>
      <c r="AC21" s="32"/>
      <c r="AD21" s="32"/>
      <c r="AE21" s="32"/>
      <c r="AF21" s="32"/>
      <c r="AG21" s="32"/>
      <c r="AH21" s="32"/>
      <c r="AI21" s="32"/>
      <c r="AJ21" s="32"/>
      <c r="AK21" s="32"/>
      <c r="AL21" s="32"/>
      <c r="AM21" s="32"/>
    </row>
    <row r="22" spans="1:39" ht="24.75" customHeight="1">
      <c r="A22" s="12">
        <v>16</v>
      </c>
      <c r="B22" s="18" t="s">
        <v>60</v>
      </c>
      <c r="C22" s="19">
        <v>1989</v>
      </c>
      <c r="D22" s="19">
        <v>487</v>
      </c>
      <c r="E22" s="20">
        <v>2477</v>
      </c>
      <c r="F22" s="21">
        <v>8</v>
      </c>
      <c r="G22" s="22"/>
      <c r="H22" s="23"/>
      <c r="I22" s="22"/>
      <c r="J22" s="22"/>
      <c r="K22" s="22"/>
      <c r="L22" s="38"/>
      <c r="M22" s="22"/>
      <c r="N22" s="22"/>
      <c r="O22" s="22"/>
      <c r="P22" s="22"/>
      <c r="Q22" s="22"/>
      <c r="R22" s="45">
        <f t="shared" si="0"/>
        <v>8</v>
      </c>
      <c r="S22" s="49">
        <f t="shared" si="1"/>
        <v>236.63000000000002</v>
      </c>
      <c r="T22" s="47">
        <f t="shared" si="2"/>
        <v>9.5530884134033114E-2</v>
      </c>
      <c r="U22" s="48">
        <f t="shared" si="3"/>
        <v>3.229713362939039E-3</v>
      </c>
      <c r="W22" s="32"/>
      <c r="X22" s="32"/>
      <c r="Y22" s="32"/>
      <c r="Z22" s="32"/>
      <c r="AA22" s="32"/>
      <c r="AB22" s="32"/>
      <c r="AC22" s="32"/>
      <c r="AD22" s="32"/>
      <c r="AE22" s="32"/>
      <c r="AF22" s="32"/>
      <c r="AG22" s="32"/>
      <c r="AH22" s="32"/>
      <c r="AI22" s="32"/>
      <c r="AJ22" s="32"/>
      <c r="AK22" s="32"/>
      <c r="AL22" s="32"/>
      <c r="AM22" s="32"/>
    </row>
    <row r="23" spans="1:39" ht="24.75" customHeight="1">
      <c r="A23" s="12">
        <v>17</v>
      </c>
      <c r="B23" s="24" t="s">
        <v>61</v>
      </c>
      <c r="C23" s="25">
        <v>4791</v>
      </c>
      <c r="D23" s="25">
        <v>201</v>
      </c>
      <c r="E23" s="26">
        <v>4992</v>
      </c>
      <c r="F23" s="27">
        <v>42</v>
      </c>
      <c r="G23" s="28"/>
      <c r="H23" s="29"/>
      <c r="I23" s="28"/>
      <c r="J23" s="28"/>
      <c r="K23" s="28"/>
      <c r="L23" s="37"/>
      <c r="M23" s="28"/>
      <c r="N23" s="28"/>
      <c r="O23" s="28"/>
      <c r="P23" s="28"/>
      <c r="Q23" s="28"/>
      <c r="R23" s="45">
        <f t="shared" si="0"/>
        <v>42</v>
      </c>
      <c r="S23" s="49">
        <f t="shared" si="1"/>
        <v>375.57</v>
      </c>
      <c r="T23" s="47">
        <f t="shared" si="2"/>
        <v>7.5234374999999992E-2</v>
      </c>
      <c r="U23" s="48">
        <f t="shared" si="3"/>
        <v>8.4134615384615381E-3</v>
      </c>
      <c r="W23" s="32"/>
      <c r="X23" s="32"/>
      <c r="Y23" s="32"/>
      <c r="Z23" s="32"/>
      <c r="AA23" s="32"/>
      <c r="AB23" s="32"/>
      <c r="AC23" s="32"/>
      <c r="AD23" s="32"/>
      <c r="AE23" s="32"/>
      <c r="AF23" s="32"/>
      <c r="AG23" s="32"/>
      <c r="AH23" s="32"/>
      <c r="AI23" s="32"/>
      <c r="AJ23" s="32"/>
      <c r="AK23" s="32"/>
      <c r="AL23" s="32"/>
      <c r="AM23" s="32"/>
    </row>
    <row r="24" spans="1:39" ht="24.75" customHeight="1">
      <c r="A24" s="1089" t="s">
        <v>5201</v>
      </c>
      <c r="B24" s="1089"/>
      <c r="C24" s="30">
        <f>SUM(C7:C23)</f>
        <v>31244</v>
      </c>
      <c r="D24" s="30">
        <f>SUM(D7:D23)</f>
        <v>15627</v>
      </c>
      <c r="E24" s="30">
        <f>SUM(E7:E23)</f>
        <v>46872</v>
      </c>
      <c r="F24" s="31">
        <f t="shared" ref="F24:U24" si="4">SUM(F7:F23)</f>
        <v>323</v>
      </c>
      <c r="G24" s="31">
        <f t="shared" si="4"/>
        <v>0</v>
      </c>
      <c r="H24" s="31">
        <f t="shared" si="4"/>
        <v>0</v>
      </c>
      <c r="I24" s="31">
        <f t="shared" si="4"/>
        <v>0</v>
      </c>
      <c r="J24" s="31">
        <f t="shared" si="4"/>
        <v>0</v>
      </c>
      <c r="K24" s="31">
        <f t="shared" si="4"/>
        <v>0</v>
      </c>
      <c r="L24" s="31">
        <f t="shared" si="4"/>
        <v>0</v>
      </c>
      <c r="M24" s="31">
        <f t="shared" si="4"/>
        <v>0</v>
      </c>
      <c r="N24" s="31">
        <f t="shared" si="4"/>
        <v>0</v>
      </c>
      <c r="O24" s="31">
        <f t="shared" si="4"/>
        <v>0</v>
      </c>
      <c r="P24" s="31">
        <f t="shared" si="4"/>
        <v>0</v>
      </c>
      <c r="Q24" s="31">
        <f t="shared" si="4"/>
        <v>0</v>
      </c>
      <c r="R24" s="51">
        <f t="shared" si="4"/>
        <v>323</v>
      </c>
      <c r="S24" s="51">
        <f t="shared" si="4"/>
        <v>5312.48</v>
      </c>
      <c r="T24" s="51">
        <f t="shared" si="4"/>
        <v>1.9515602603330073</v>
      </c>
      <c r="U24" s="52">
        <f t="shared" si="4"/>
        <v>0.11542992869206277</v>
      </c>
      <c r="W24" s="40"/>
      <c r="X24" s="40"/>
      <c r="Y24" s="40"/>
      <c r="Z24" s="40"/>
      <c r="AA24" s="40"/>
      <c r="AB24" s="40"/>
      <c r="AC24" s="40"/>
      <c r="AD24" s="40"/>
      <c r="AE24" s="40"/>
      <c r="AF24" s="40"/>
      <c r="AG24" s="40"/>
      <c r="AH24" s="40"/>
      <c r="AI24" s="40"/>
      <c r="AJ24" s="40"/>
      <c r="AK24" s="40"/>
      <c r="AL24" s="40"/>
      <c r="AM24" s="40"/>
    </row>
    <row r="25" spans="1:39">
      <c r="A25" s="32"/>
      <c r="B25" s="32"/>
      <c r="C25" s="33">
        <f>SUM(C24:D24)</f>
        <v>46871</v>
      </c>
      <c r="D25" s="33"/>
      <c r="E25" s="32"/>
      <c r="F25" s="32"/>
      <c r="G25" s="32"/>
      <c r="H25" s="32"/>
      <c r="I25" s="32"/>
      <c r="J25" s="32"/>
      <c r="K25" s="32"/>
      <c r="L25" s="34"/>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row>
    <row r="26" spans="1:39">
      <c r="A26" s="32"/>
      <c r="B26" s="32"/>
      <c r="C26" s="33"/>
      <c r="D26" s="33"/>
      <c r="E26" s="32"/>
      <c r="F26" s="34">
        <f>(F24-E24)/E24</f>
        <v>-0.9931088923024407</v>
      </c>
      <c r="G26" s="34">
        <f>(G24-F24)/F24</f>
        <v>-1</v>
      </c>
      <c r="H26" s="34" t="e">
        <f>(H24-G24)/G24</f>
        <v>#DIV/0!</v>
      </c>
      <c r="I26" s="34" t="e">
        <f>(I24-H24)/H24</f>
        <v>#DIV/0!</v>
      </c>
      <c r="J26" s="34" t="e">
        <f>(J24-I24)/I24</f>
        <v>#DIV/0!</v>
      </c>
      <c r="K26" s="34" t="e">
        <f t="shared" ref="K26:Q26" si="5">(K24-J24)/J24</f>
        <v>#DIV/0!</v>
      </c>
      <c r="L26" s="34" t="e">
        <f t="shared" si="5"/>
        <v>#DIV/0!</v>
      </c>
      <c r="M26" s="34" t="e">
        <f t="shared" si="5"/>
        <v>#DIV/0!</v>
      </c>
      <c r="N26" s="34" t="e">
        <f t="shared" si="5"/>
        <v>#DIV/0!</v>
      </c>
      <c r="O26" s="34" t="e">
        <f t="shared" si="5"/>
        <v>#DIV/0!</v>
      </c>
      <c r="P26" s="34" t="e">
        <f t="shared" si="5"/>
        <v>#DIV/0!</v>
      </c>
      <c r="Q26" s="34" t="e">
        <f t="shared" si="5"/>
        <v>#DIV/0!</v>
      </c>
      <c r="R26" s="34"/>
      <c r="S26" s="32"/>
      <c r="T26" s="32"/>
      <c r="U26" s="32"/>
      <c r="V26" s="32"/>
      <c r="W26" s="32"/>
      <c r="X26" s="32"/>
      <c r="Y26" s="32"/>
      <c r="Z26" s="32"/>
      <c r="AA26" s="32"/>
      <c r="AB26" s="32"/>
      <c r="AC26" s="32"/>
      <c r="AD26" s="32"/>
      <c r="AE26" s="32"/>
      <c r="AF26" s="32"/>
      <c r="AG26" s="32"/>
      <c r="AH26" s="32"/>
      <c r="AI26" s="32"/>
      <c r="AJ26" s="32"/>
      <c r="AK26" s="32"/>
      <c r="AL26" s="32"/>
      <c r="AM26" s="32"/>
    </row>
    <row r="27" spans="1:39">
      <c r="A27" s="32"/>
      <c r="B27" s="32"/>
      <c r="C27" s="33">
        <v>9523.2360000000008</v>
      </c>
      <c r="D27" s="33">
        <v>27675.585999999999</v>
      </c>
      <c r="E27" s="35">
        <f>SUM(C27:D27)</f>
        <v>37198.822</v>
      </c>
      <c r="F27" s="32"/>
      <c r="G27" s="32"/>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row>
    <row r="28" spans="1:39">
      <c r="A28" s="32"/>
      <c r="B28" s="32"/>
      <c r="C28" s="33"/>
      <c r="D28" s="33"/>
      <c r="E28" s="32"/>
      <c r="F28" s="32"/>
      <c r="G28" s="32"/>
      <c r="H28" s="32"/>
      <c r="I28" s="32"/>
      <c r="J28" s="36"/>
      <c r="K28" s="32"/>
      <c r="L28" s="32"/>
      <c r="M28" s="32"/>
      <c r="N28" s="32"/>
      <c r="O28" s="32"/>
      <c r="P28" s="36"/>
      <c r="Q28" s="32"/>
      <c r="R28" s="32"/>
      <c r="S28" s="32"/>
      <c r="T28" s="32"/>
      <c r="U28" s="32"/>
      <c r="V28" s="32"/>
      <c r="W28" s="32"/>
      <c r="X28" s="32"/>
      <c r="Y28" s="32"/>
      <c r="Z28" s="32"/>
      <c r="AA28" s="32"/>
      <c r="AB28" s="32"/>
      <c r="AC28" s="32"/>
      <c r="AD28" s="32"/>
      <c r="AE28" s="32"/>
      <c r="AF28" s="32"/>
      <c r="AG28" s="32"/>
      <c r="AH28" s="32"/>
      <c r="AI28" s="32"/>
      <c r="AJ28" s="32"/>
      <c r="AK28" s="32"/>
      <c r="AL28" s="32"/>
      <c r="AM28" s="32"/>
    </row>
    <row r="29" spans="1:39">
      <c r="A29" s="32"/>
      <c r="B29" s="32"/>
      <c r="C29" s="33"/>
      <c r="D29" s="33"/>
      <c r="E29" s="32"/>
      <c r="F29" s="32"/>
      <c r="G29" s="36">
        <f t="shared" ref="G29:Q29" si="6">G24-F24</f>
        <v>-323</v>
      </c>
      <c r="H29" s="36">
        <f t="shared" si="6"/>
        <v>0</v>
      </c>
      <c r="I29" s="36">
        <f t="shared" si="6"/>
        <v>0</v>
      </c>
      <c r="J29" s="36">
        <f t="shared" si="6"/>
        <v>0</v>
      </c>
      <c r="K29" s="36">
        <f t="shared" si="6"/>
        <v>0</v>
      </c>
      <c r="L29" s="36">
        <f t="shared" si="6"/>
        <v>0</v>
      </c>
      <c r="M29" s="36">
        <f t="shared" si="6"/>
        <v>0</v>
      </c>
      <c r="N29" s="36">
        <f t="shared" si="6"/>
        <v>0</v>
      </c>
      <c r="O29" s="36">
        <f t="shared" si="6"/>
        <v>0</v>
      </c>
      <c r="P29" s="36">
        <f t="shared" si="6"/>
        <v>0</v>
      </c>
      <c r="Q29" s="36">
        <f t="shared" si="6"/>
        <v>0</v>
      </c>
      <c r="R29" s="32"/>
      <c r="S29" s="32"/>
      <c r="T29" s="32"/>
      <c r="U29" s="32"/>
      <c r="V29" s="32"/>
      <c r="W29" s="32"/>
      <c r="X29" s="32"/>
      <c r="Y29" s="32"/>
      <c r="Z29" s="32"/>
      <c r="AA29" s="32"/>
      <c r="AB29" s="32"/>
      <c r="AC29" s="32"/>
      <c r="AD29" s="32"/>
      <c r="AE29" s="32"/>
      <c r="AF29" s="32"/>
      <c r="AG29" s="32"/>
      <c r="AH29" s="32"/>
      <c r="AI29" s="32"/>
      <c r="AJ29" s="32"/>
      <c r="AK29" s="32"/>
      <c r="AL29" s="32"/>
      <c r="AM29" s="32"/>
    </row>
    <row r="30" spans="1:39">
      <c r="A30" s="32"/>
      <c r="B30" s="32"/>
      <c r="C30" s="33"/>
      <c r="D30" s="33"/>
      <c r="E30" s="32"/>
      <c r="F30" s="32"/>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row>
    <row r="31" spans="1:39">
      <c r="A31" s="32"/>
      <c r="B31" s="32"/>
      <c r="C31" s="33"/>
      <c r="D31" s="33"/>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row>
    <row r="32" spans="1:39">
      <c r="A32" s="32"/>
      <c r="B32" s="32"/>
      <c r="C32" s="32"/>
      <c r="D32" s="32"/>
      <c r="E32" s="32"/>
      <c r="F32" s="32"/>
      <c r="G32" s="32"/>
      <c r="H32" s="32"/>
      <c r="I32" s="32"/>
      <c r="J32" s="32"/>
      <c r="L32" s="32"/>
      <c r="M32" s="32"/>
      <c r="N32" s="32"/>
      <c r="O32" s="32"/>
      <c r="P32" s="32"/>
    </row>
    <row r="33" spans="1:21">
      <c r="A33" s="32"/>
      <c r="B33" s="32"/>
      <c r="C33" s="32"/>
      <c r="D33" s="32"/>
      <c r="E33" s="32"/>
      <c r="F33" s="32"/>
      <c r="G33" s="32"/>
      <c r="H33" s="32"/>
      <c r="I33" s="32"/>
      <c r="J33" s="32"/>
      <c r="K33" s="32"/>
      <c r="L33" s="32"/>
      <c r="M33" s="32"/>
      <c r="N33" s="32"/>
      <c r="O33" s="32"/>
      <c r="P33" s="32"/>
      <c r="Q33" s="32"/>
    </row>
    <row r="34" spans="1:21">
      <c r="A34" s="32"/>
      <c r="B34" s="32"/>
      <c r="C34" s="32"/>
      <c r="D34" s="32"/>
      <c r="E34" s="32"/>
      <c r="F34" s="32"/>
      <c r="G34" s="32"/>
      <c r="H34" s="32"/>
      <c r="I34" s="32"/>
      <c r="J34" s="32"/>
      <c r="L34" s="32"/>
      <c r="M34" s="32"/>
      <c r="N34" s="32"/>
      <c r="O34" s="32"/>
      <c r="P34" s="32"/>
    </row>
    <row r="35" spans="1:21">
      <c r="A35" s="32"/>
      <c r="B35" s="32"/>
      <c r="C35" s="32"/>
      <c r="D35" s="32"/>
      <c r="E35" s="32"/>
      <c r="F35" s="32"/>
      <c r="G35" s="32"/>
      <c r="H35" s="32"/>
      <c r="I35" s="32"/>
      <c r="J35" s="32"/>
      <c r="L35" s="32"/>
      <c r="M35" s="32"/>
      <c r="N35" s="32"/>
      <c r="O35" s="32"/>
      <c r="P35" s="32"/>
    </row>
    <row r="36" spans="1:21">
      <c r="A36" s="32"/>
      <c r="B36" s="32"/>
      <c r="C36" s="32"/>
      <c r="D36" s="32"/>
      <c r="E36" s="32"/>
      <c r="F36" s="32"/>
      <c r="G36" s="32"/>
      <c r="H36" s="32"/>
      <c r="I36" s="32"/>
      <c r="J36" s="32"/>
      <c r="K36" s="32"/>
      <c r="L36" s="32"/>
      <c r="M36" s="32"/>
      <c r="N36" s="32"/>
      <c r="O36" s="32"/>
      <c r="P36" s="32"/>
      <c r="Q36" s="32"/>
      <c r="R36" s="32"/>
      <c r="S36" s="32"/>
      <c r="T36" s="32"/>
      <c r="U36" s="32"/>
    </row>
    <row r="37" spans="1:21">
      <c r="A37" s="32"/>
      <c r="B37" s="32"/>
      <c r="C37" s="32"/>
      <c r="D37" s="32"/>
      <c r="E37" s="32"/>
      <c r="F37" s="32"/>
      <c r="G37" s="32"/>
      <c r="H37" s="32"/>
      <c r="I37" s="32"/>
      <c r="J37" s="32"/>
      <c r="K37" s="32"/>
      <c r="L37" s="32"/>
      <c r="M37" s="32"/>
      <c r="N37" s="32"/>
      <c r="O37" s="32"/>
      <c r="P37" s="32"/>
      <c r="Q37" s="32"/>
      <c r="R37" s="32"/>
      <c r="S37" s="32"/>
      <c r="T37" s="32"/>
      <c r="U37" s="32"/>
    </row>
    <row r="38" spans="1:21">
      <c r="A38" s="32"/>
      <c r="B38" s="32"/>
      <c r="C38" s="32"/>
      <c r="D38" s="32"/>
      <c r="E38" s="32"/>
      <c r="F38" s="32"/>
      <c r="G38" s="32"/>
      <c r="H38" s="32"/>
      <c r="I38" s="32"/>
      <c r="J38" s="32"/>
      <c r="K38" s="32"/>
      <c r="L38" s="32"/>
      <c r="M38" s="32"/>
      <c r="N38" s="32"/>
      <c r="O38" s="32"/>
      <c r="P38" s="32"/>
      <c r="Q38" s="32"/>
      <c r="R38" s="32"/>
      <c r="S38" s="32"/>
      <c r="T38" s="32"/>
      <c r="U38" s="32"/>
    </row>
    <row r="39" spans="1:21">
      <c r="A39" s="32"/>
      <c r="B39" s="32"/>
      <c r="C39" s="32"/>
      <c r="D39" s="32"/>
      <c r="E39" s="32"/>
      <c r="F39" s="32"/>
      <c r="G39" s="32"/>
      <c r="H39" s="32"/>
      <c r="I39" s="32"/>
      <c r="J39" s="32"/>
      <c r="K39" s="32"/>
      <c r="L39" s="32"/>
      <c r="M39" s="32"/>
      <c r="N39" s="32"/>
      <c r="O39" s="32"/>
      <c r="P39" s="32"/>
      <c r="Q39" s="32"/>
      <c r="R39" s="32"/>
      <c r="S39" s="32"/>
      <c r="T39" s="32"/>
      <c r="U39" s="32"/>
    </row>
    <row r="40" spans="1:21">
      <c r="A40" s="32"/>
      <c r="B40" s="32"/>
      <c r="C40" s="32"/>
      <c r="D40" s="32"/>
      <c r="E40" s="32"/>
      <c r="F40" s="32"/>
      <c r="G40" s="32"/>
      <c r="H40" s="32"/>
      <c r="I40" s="32"/>
      <c r="J40" s="32"/>
      <c r="K40" s="32"/>
      <c r="L40" s="32"/>
      <c r="M40" s="32"/>
      <c r="N40" s="32"/>
      <c r="O40" s="32"/>
      <c r="P40" s="32"/>
      <c r="Q40" s="32"/>
      <c r="R40" s="32"/>
      <c r="S40" s="32"/>
      <c r="T40" s="32"/>
      <c r="U40" s="32"/>
    </row>
    <row r="41" spans="1:21">
      <c r="A41" s="32"/>
      <c r="B41" s="32"/>
      <c r="C41" s="32"/>
      <c r="D41" s="32"/>
      <c r="E41" s="32"/>
      <c r="F41" s="32"/>
      <c r="G41" s="32"/>
      <c r="H41" s="32"/>
      <c r="I41" s="32"/>
      <c r="J41" s="32"/>
      <c r="K41" s="32"/>
      <c r="L41" s="32"/>
      <c r="M41" s="32"/>
      <c r="N41" s="32"/>
      <c r="O41" s="32"/>
      <c r="P41" s="32"/>
      <c r="Q41" s="32"/>
      <c r="R41" s="32"/>
      <c r="S41" s="32"/>
      <c r="T41" s="32"/>
      <c r="U41" s="32"/>
    </row>
    <row r="42" spans="1:21">
      <c r="A42" s="32"/>
      <c r="B42" s="32"/>
      <c r="C42" s="32"/>
      <c r="D42" s="32"/>
      <c r="E42" s="32"/>
      <c r="F42" s="32"/>
      <c r="G42" s="32"/>
      <c r="H42" s="32"/>
      <c r="I42" s="32"/>
      <c r="J42" s="32"/>
      <c r="K42" s="32"/>
      <c r="L42" s="32"/>
      <c r="M42" s="32"/>
      <c r="N42" s="32"/>
      <c r="O42" s="32"/>
      <c r="P42" s="32"/>
      <c r="Q42" s="32"/>
      <c r="R42" s="32"/>
      <c r="S42" s="32"/>
      <c r="T42" s="32"/>
      <c r="U42" s="32"/>
    </row>
    <row r="43" spans="1:21">
      <c r="A43" s="32"/>
      <c r="B43" s="32"/>
      <c r="C43" s="32"/>
      <c r="D43" s="32"/>
      <c r="E43" s="32"/>
      <c r="F43" s="32"/>
      <c r="G43" s="32"/>
      <c r="H43" s="32"/>
      <c r="I43" s="32"/>
      <c r="J43" s="32"/>
      <c r="K43" s="32"/>
      <c r="L43" s="32"/>
      <c r="M43" s="32"/>
      <c r="N43" s="32"/>
      <c r="O43" s="32"/>
      <c r="P43" s="32"/>
      <c r="Q43" s="32"/>
      <c r="R43" s="32"/>
      <c r="S43" s="32"/>
      <c r="T43" s="32"/>
      <c r="U43" s="32"/>
    </row>
    <row r="44" spans="1:21">
      <c r="A44" s="32"/>
      <c r="B44" s="32"/>
      <c r="C44" s="32"/>
      <c r="D44" s="32"/>
      <c r="E44" s="32"/>
      <c r="F44" s="32"/>
      <c r="G44" s="32"/>
      <c r="H44" s="32"/>
      <c r="I44" s="32"/>
      <c r="J44" s="32"/>
      <c r="K44" s="32"/>
      <c r="L44" s="32"/>
      <c r="M44" s="32"/>
      <c r="N44" s="32"/>
      <c r="O44" s="32"/>
      <c r="P44" s="32"/>
      <c r="Q44" s="32"/>
      <c r="R44" s="32"/>
      <c r="S44" s="32"/>
      <c r="T44" s="32"/>
      <c r="U44" s="32"/>
    </row>
    <row r="45" spans="1:21">
      <c r="A45" s="32"/>
      <c r="B45" s="32"/>
      <c r="C45" s="32"/>
      <c r="D45" s="32"/>
      <c r="E45" s="32"/>
      <c r="F45" s="32"/>
      <c r="G45" s="32"/>
      <c r="H45" s="32"/>
      <c r="I45" s="32"/>
      <c r="J45" s="32"/>
      <c r="K45" s="32"/>
      <c r="L45" s="32"/>
      <c r="M45" s="32"/>
      <c r="N45" s="32"/>
      <c r="O45" s="32"/>
      <c r="P45" s="32"/>
      <c r="Q45" s="32"/>
      <c r="R45" s="32"/>
      <c r="S45" s="32"/>
      <c r="T45" s="32"/>
      <c r="U45" s="32"/>
    </row>
    <row r="46" spans="1:21">
      <c r="A46" s="32"/>
      <c r="B46" s="32"/>
      <c r="C46" s="32"/>
      <c r="D46" s="32"/>
      <c r="E46" s="32"/>
      <c r="F46" s="32"/>
      <c r="G46" s="32"/>
      <c r="H46" s="32"/>
      <c r="I46" s="32"/>
      <c r="J46" s="32"/>
      <c r="K46" s="32"/>
      <c r="L46" s="32"/>
      <c r="M46" s="32"/>
      <c r="N46" s="32"/>
      <c r="O46" s="32"/>
      <c r="P46" s="32"/>
      <c r="Q46" s="32"/>
      <c r="R46" s="32"/>
      <c r="S46" s="32"/>
      <c r="T46" s="32"/>
      <c r="U46" s="32"/>
    </row>
  </sheetData>
  <mergeCells count="12">
    <mergeCell ref="A1:U1"/>
    <mergeCell ref="A2:U2"/>
    <mergeCell ref="A3:U3"/>
    <mergeCell ref="C5:E5"/>
    <mergeCell ref="F5:Q5"/>
    <mergeCell ref="T5:T6"/>
    <mergeCell ref="U5:U6"/>
    <mergeCell ref="A24:B24"/>
    <mergeCell ref="A5:A6"/>
    <mergeCell ref="B5:B6"/>
    <mergeCell ref="R5:R6"/>
    <mergeCell ref="S5:S6"/>
  </mergeCells>
  <printOptions horizontalCentered="1"/>
  <pageMargins left="0.39305555555555599" right="0" top="0.59027777777777801" bottom="0.39305555555555599" header="0.196527777777778" footer="0.196527777777778"/>
  <pageSetup paperSize="9" scale="53" fitToHeight="0"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F0"/>
  </sheetPr>
  <dimension ref="B1:BJ148"/>
  <sheetViews>
    <sheetView showGridLines="0" view="pageBreakPreview" zoomScale="50" zoomScaleNormal="60" zoomScaleSheetLayoutView="50" workbookViewId="0">
      <selection activeCell="AA15" sqref="AA15"/>
    </sheetView>
  </sheetViews>
  <sheetFormatPr baseColWidth="10" defaultColWidth="8.83203125" defaultRowHeight="13"/>
  <cols>
    <col min="1" max="1" width="8.6640625" style="108"/>
    <col min="2" max="2" width="4.83203125" style="108" customWidth="1"/>
    <col min="3" max="3" width="12.5" style="108" bestFit="1" customWidth="1"/>
    <col min="4" max="4" width="20.1640625" style="108" bestFit="1" customWidth="1"/>
    <col min="5" max="5" width="13.1640625" style="108" customWidth="1"/>
    <col min="6" max="6" width="6.83203125" style="108" customWidth="1"/>
    <col min="7" max="7" width="6.1640625" style="108" customWidth="1"/>
    <col min="8" max="10" width="5.6640625" style="108" customWidth="1"/>
    <col min="11" max="11" width="6.5" style="108" customWidth="1"/>
    <col min="12" max="35" width="5.6640625" style="108" customWidth="1"/>
    <col min="36" max="36" width="5.1640625" style="108" hidden="1" customWidth="1"/>
    <col min="37" max="38" width="7" style="108" bestFit="1" customWidth="1"/>
    <col min="39" max="39" width="9" style="108" hidden="1" customWidth="1"/>
    <col min="40" max="40" width="9.5" style="108" bestFit="1" customWidth="1"/>
    <col min="41" max="41" width="9.5" style="108" customWidth="1"/>
    <col min="42" max="42" width="8" style="108" customWidth="1"/>
    <col min="43" max="43" width="14.6640625" style="108" customWidth="1"/>
    <col min="44" max="44" width="14.5" style="108" customWidth="1"/>
    <col min="45" max="45" width="9.5" style="109" hidden="1" customWidth="1"/>
    <col min="46" max="46" width="14.5" style="109" hidden="1" customWidth="1"/>
    <col min="47" max="47" width="9.5" style="109" hidden="1" customWidth="1"/>
    <col min="48" max="48" width="14.5" style="109" hidden="1" customWidth="1"/>
    <col min="49" max="49" width="3.83203125" style="108" customWidth="1"/>
    <col min="50" max="50" width="8.6640625" style="110"/>
    <col min="51" max="51" width="8.6640625" style="111"/>
    <col min="52" max="52" width="8.6640625" style="108"/>
    <col min="53" max="53" width="9.1640625" style="104" customWidth="1"/>
    <col min="54" max="201" width="8.6640625" style="108"/>
    <col min="202" max="202" width="3.83203125" style="108" bestFit="1" customWidth="1"/>
    <col min="203" max="203" width="12.5" style="108" bestFit="1" customWidth="1"/>
    <col min="204" max="204" width="12.83203125" style="108" customWidth="1"/>
    <col min="205" max="205" width="6.6640625" style="108" customWidth="1"/>
    <col min="206" max="206" width="6.1640625" style="108" customWidth="1"/>
    <col min="207" max="223" width="5.6640625" style="108" customWidth="1"/>
    <col min="224" max="235" width="0" style="108" hidden="1" customWidth="1"/>
    <col min="236" max="236" width="11" style="108" customWidth="1"/>
    <col min="237" max="238" width="0" style="108" hidden="1" customWidth="1"/>
    <col min="239" max="239" width="13.6640625" style="108" customWidth="1"/>
    <col min="240" max="246" width="0" style="108" hidden="1" customWidth="1"/>
    <col min="247" max="247" width="8.6640625" style="108"/>
    <col min="248" max="259" width="0" style="108" hidden="1" customWidth="1"/>
    <col min="260" max="457" width="8.6640625" style="108"/>
    <col min="458" max="458" width="3.83203125" style="108" bestFit="1" customWidth="1"/>
    <col min="459" max="459" width="12.5" style="108" bestFit="1" customWidth="1"/>
    <col min="460" max="460" width="12.83203125" style="108" customWidth="1"/>
    <col min="461" max="461" width="6.6640625" style="108" customWidth="1"/>
    <col min="462" max="462" width="6.1640625" style="108" customWidth="1"/>
    <col min="463" max="479" width="5.6640625" style="108" customWidth="1"/>
    <col min="480" max="491" width="0" style="108" hidden="1" customWidth="1"/>
    <col min="492" max="492" width="11" style="108" customWidth="1"/>
    <col min="493" max="494" width="0" style="108" hidden="1" customWidth="1"/>
    <col min="495" max="495" width="13.6640625" style="108" customWidth="1"/>
    <col min="496" max="502" width="0" style="108" hidden="1" customWidth="1"/>
    <col min="503" max="503" width="8.6640625" style="108"/>
    <col min="504" max="515" width="0" style="108" hidden="1" customWidth="1"/>
    <col min="516" max="713" width="8.6640625" style="108"/>
    <col min="714" max="714" width="3.83203125" style="108" bestFit="1" customWidth="1"/>
    <col min="715" max="715" width="12.5" style="108" bestFit="1" customWidth="1"/>
    <col min="716" max="716" width="12.83203125" style="108" customWidth="1"/>
    <col min="717" max="717" width="6.6640625" style="108" customWidth="1"/>
    <col min="718" max="718" width="6.1640625" style="108" customWidth="1"/>
    <col min="719" max="735" width="5.6640625" style="108" customWidth="1"/>
    <col min="736" max="747" width="0" style="108" hidden="1" customWidth="1"/>
    <col min="748" max="748" width="11" style="108" customWidth="1"/>
    <col min="749" max="750" width="0" style="108" hidden="1" customWidth="1"/>
    <col min="751" max="751" width="13.6640625" style="108" customWidth="1"/>
    <col min="752" max="758" width="0" style="108" hidden="1" customWidth="1"/>
    <col min="759" max="759" width="8.6640625" style="108"/>
    <col min="760" max="771" width="0" style="108" hidden="1" customWidth="1"/>
    <col min="772" max="969" width="8.6640625" style="108"/>
    <col min="970" max="970" width="3.83203125" style="108" bestFit="1" customWidth="1"/>
    <col min="971" max="971" width="12.5" style="108" bestFit="1" customWidth="1"/>
    <col min="972" max="972" width="12.83203125" style="108" customWidth="1"/>
    <col min="973" max="973" width="6.6640625" style="108" customWidth="1"/>
    <col min="974" max="974" width="6.1640625" style="108" customWidth="1"/>
    <col min="975" max="991" width="5.6640625" style="108" customWidth="1"/>
    <col min="992" max="1003" width="0" style="108" hidden="1" customWidth="1"/>
    <col min="1004" max="1004" width="11" style="108" customWidth="1"/>
    <col min="1005" max="1006" width="0" style="108" hidden="1" customWidth="1"/>
    <col min="1007" max="1007" width="13.6640625" style="108" customWidth="1"/>
    <col min="1008" max="1014" width="0" style="108" hidden="1" customWidth="1"/>
    <col min="1015" max="1015" width="8.6640625" style="108"/>
    <col min="1016" max="1027" width="0" style="108" hidden="1" customWidth="1"/>
    <col min="1028" max="1225" width="8.6640625" style="108"/>
    <col min="1226" max="1226" width="3.83203125" style="108" bestFit="1" customWidth="1"/>
    <col min="1227" max="1227" width="12.5" style="108" bestFit="1" customWidth="1"/>
    <col min="1228" max="1228" width="12.83203125" style="108" customWidth="1"/>
    <col min="1229" max="1229" width="6.6640625" style="108" customWidth="1"/>
    <col min="1230" max="1230" width="6.1640625" style="108" customWidth="1"/>
    <col min="1231" max="1247" width="5.6640625" style="108" customWidth="1"/>
    <col min="1248" max="1259" width="0" style="108" hidden="1" customWidth="1"/>
    <col min="1260" max="1260" width="11" style="108" customWidth="1"/>
    <col min="1261" max="1262" width="0" style="108" hidden="1" customWidth="1"/>
    <col min="1263" max="1263" width="13.6640625" style="108" customWidth="1"/>
    <col min="1264" max="1270" width="0" style="108" hidden="1" customWidth="1"/>
    <col min="1271" max="1271" width="8.6640625" style="108"/>
    <col min="1272" max="1283" width="0" style="108" hidden="1" customWidth="1"/>
    <col min="1284" max="1481" width="8.6640625" style="108"/>
    <col min="1482" max="1482" width="3.83203125" style="108" bestFit="1" customWidth="1"/>
    <col min="1483" max="1483" width="12.5" style="108" bestFit="1" customWidth="1"/>
    <col min="1484" max="1484" width="12.83203125" style="108" customWidth="1"/>
    <col min="1485" max="1485" width="6.6640625" style="108" customWidth="1"/>
    <col min="1486" max="1486" width="6.1640625" style="108" customWidth="1"/>
    <col min="1487" max="1503" width="5.6640625" style="108" customWidth="1"/>
    <col min="1504" max="1515" width="0" style="108" hidden="1" customWidth="1"/>
    <col min="1516" max="1516" width="11" style="108" customWidth="1"/>
    <col min="1517" max="1518" width="0" style="108" hidden="1" customWidth="1"/>
    <col min="1519" max="1519" width="13.6640625" style="108" customWidth="1"/>
    <col min="1520" max="1526" width="0" style="108" hidden="1" customWidth="1"/>
    <col min="1527" max="1527" width="8.6640625" style="108"/>
    <col min="1528" max="1539" width="0" style="108" hidden="1" customWidth="1"/>
    <col min="1540" max="1737" width="8.6640625" style="108"/>
    <col min="1738" max="1738" width="3.83203125" style="108" bestFit="1" customWidth="1"/>
    <col min="1739" max="1739" width="12.5" style="108" bestFit="1" customWidth="1"/>
    <col min="1740" max="1740" width="12.83203125" style="108" customWidth="1"/>
    <col min="1741" max="1741" width="6.6640625" style="108" customWidth="1"/>
    <col min="1742" max="1742" width="6.1640625" style="108" customWidth="1"/>
    <col min="1743" max="1759" width="5.6640625" style="108" customWidth="1"/>
    <col min="1760" max="1771" width="0" style="108" hidden="1" customWidth="1"/>
    <col min="1772" max="1772" width="11" style="108" customWidth="1"/>
    <col min="1773" max="1774" width="0" style="108" hidden="1" customWidth="1"/>
    <col min="1775" max="1775" width="13.6640625" style="108" customWidth="1"/>
    <col min="1776" max="1782" width="0" style="108" hidden="1" customWidth="1"/>
    <col min="1783" max="1783" width="8.6640625" style="108"/>
    <col min="1784" max="1795" width="0" style="108" hidden="1" customWidth="1"/>
    <col min="1796" max="1993" width="8.6640625" style="108"/>
    <col min="1994" max="1994" width="3.83203125" style="108" bestFit="1" customWidth="1"/>
    <col min="1995" max="1995" width="12.5" style="108" bestFit="1" customWidth="1"/>
    <col min="1996" max="1996" width="12.83203125" style="108" customWidth="1"/>
    <col min="1997" max="1997" width="6.6640625" style="108" customWidth="1"/>
    <col min="1998" max="1998" width="6.1640625" style="108" customWidth="1"/>
    <col min="1999" max="2015" width="5.6640625" style="108" customWidth="1"/>
    <col min="2016" max="2027" width="0" style="108" hidden="1" customWidth="1"/>
    <col min="2028" max="2028" width="11" style="108" customWidth="1"/>
    <col min="2029" max="2030" width="0" style="108" hidden="1" customWidth="1"/>
    <col min="2031" max="2031" width="13.6640625" style="108" customWidth="1"/>
    <col min="2032" max="2038" width="0" style="108" hidden="1" customWidth="1"/>
    <col min="2039" max="2039" width="8.6640625" style="108"/>
    <col min="2040" max="2051" width="0" style="108" hidden="1" customWidth="1"/>
    <col min="2052" max="2249" width="8.6640625" style="108"/>
    <col min="2250" max="2250" width="3.83203125" style="108" bestFit="1" customWidth="1"/>
    <col min="2251" max="2251" width="12.5" style="108" bestFit="1" customWidth="1"/>
    <col min="2252" max="2252" width="12.83203125" style="108" customWidth="1"/>
    <col min="2253" max="2253" width="6.6640625" style="108" customWidth="1"/>
    <col min="2254" max="2254" width="6.1640625" style="108" customWidth="1"/>
    <col min="2255" max="2271" width="5.6640625" style="108" customWidth="1"/>
    <col min="2272" max="2283" width="0" style="108" hidden="1" customWidth="1"/>
    <col min="2284" max="2284" width="11" style="108" customWidth="1"/>
    <col min="2285" max="2286" width="0" style="108" hidden="1" customWidth="1"/>
    <col min="2287" max="2287" width="13.6640625" style="108" customWidth="1"/>
    <col min="2288" max="2294" width="0" style="108" hidden="1" customWidth="1"/>
    <col min="2295" max="2295" width="8.6640625" style="108"/>
    <col min="2296" max="2307" width="0" style="108" hidden="1" customWidth="1"/>
    <col min="2308" max="2505" width="8.6640625" style="108"/>
    <col min="2506" max="2506" width="3.83203125" style="108" bestFit="1" customWidth="1"/>
    <col min="2507" max="2507" width="12.5" style="108" bestFit="1" customWidth="1"/>
    <col min="2508" max="2508" width="12.83203125" style="108" customWidth="1"/>
    <col min="2509" max="2509" width="6.6640625" style="108" customWidth="1"/>
    <col min="2510" max="2510" width="6.1640625" style="108" customWidth="1"/>
    <col min="2511" max="2527" width="5.6640625" style="108" customWidth="1"/>
    <col min="2528" max="2539" width="0" style="108" hidden="1" customWidth="1"/>
    <col min="2540" max="2540" width="11" style="108" customWidth="1"/>
    <col min="2541" max="2542" width="0" style="108" hidden="1" customWidth="1"/>
    <col min="2543" max="2543" width="13.6640625" style="108" customWidth="1"/>
    <col min="2544" max="2550" width="0" style="108" hidden="1" customWidth="1"/>
    <col min="2551" max="2551" width="8.6640625" style="108"/>
    <col min="2552" max="2563" width="0" style="108" hidden="1" customWidth="1"/>
    <col min="2564" max="2761" width="8.6640625" style="108"/>
    <col min="2762" max="2762" width="3.83203125" style="108" bestFit="1" customWidth="1"/>
    <col min="2763" max="2763" width="12.5" style="108" bestFit="1" customWidth="1"/>
    <col min="2764" max="2764" width="12.83203125" style="108" customWidth="1"/>
    <col min="2765" max="2765" width="6.6640625" style="108" customWidth="1"/>
    <col min="2766" max="2766" width="6.1640625" style="108" customWidth="1"/>
    <col min="2767" max="2783" width="5.6640625" style="108" customWidth="1"/>
    <col min="2784" max="2795" width="0" style="108" hidden="1" customWidth="1"/>
    <col min="2796" max="2796" width="11" style="108" customWidth="1"/>
    <col min="2797" max="2798" width="0" style="108" hidden="1" customWidth="1"/>
    <col min="2799" max="2799" width="13.6640625" style="108" customWidth="1"/>
    <col min="2800" max="2806" width="0" style="108" hidden="1" customWidth="1"/>
    <col min="2807" max="2807" width="8.6640625" style="108"/>
    <col min="2808" max="2819" width="0" style="108" hidden="1" customWidth="1"/>
    <col min="2820" max="3017" width="8.6640625" style="108"/>
    <col min="3018" max="3018" width="3.83203125" style="108" bestFit="1" customWidth="1"/>
    <col min="3019" max="3019" width="12.5" style="108" bestFit="1" customWidth="1"/>
    <col min="3020" max="3020" width="12.83203125" style="108" customWidth="1"/>
    <col min="3021" max="3021" width="6.6640625" style="108" customWidth="1"/>
    <col min="3022" max="3022" width="6.1640625" style="108" customWidth="1"/>
    <col min="3023" max="3039" width="5.6640625" style="108" customWidth="1"/>
    <col min="3040" max="3051" width="0" style="108" hidden="1" customWidth="1"/>
    <col min="3052" max="3052" width="11" style="108" customWidth="1"/>
    <col min="3053" max="3054" width="0" style="108" hidden="1" customWidth="1"/>
    <col min="3055" max="3055" width="13.6640625" style="108" customWidth="1"/>
    <col min="3056" max="3062" width="0" style="108" hidden="1" customWidth="1"/>
    <col min="3063" max="3063" width="8.6640625" style="108"/>
    <col min="3064" max="3075" width="0" style="108" hidden="1" customWidth="1"/>
    <col min="3076" max="3273" width="8.6640625" style="108"/>
    <col min="3274" max="3274" width="3.83203125" style="108" bestFit="1" customWidth="1"/>
    <col min="3275" max="3275" width="12.5" style="108" bestFit="1" customWidth="1"/>
    <col min="3276" max="3276" width="12.83203125" style="108" customWidth="1"/>
    <col min="3277" max="3277" width="6.6640625" style="108" customWidth="1"/>
    <col min="3278" max="3278" width="6.1640625" style="108" customWidth="1"/>
    <col min="3279" max="3295" width="5.6640625" style="108" customWidth="1"/>
    <col min="3296" max="3307" width="0" style="108" hidden="1" customWidth="1"/>
    <col min="3308" max="3308" width="11" style="108" customWidth="1"/>
    <col min="3309" max="3310" width="0" style="108" hidden="1" customWidth="1"/>
    <col min="3311" max="3311" width="13.6640625" style="108" customWidth="1"/>
    <col min="3312" max="3318" width="0" style="108" hidden="1" customWidth="1"/>
    <col min="3319" max="3319" width="8.6640625" style="108"/>
    <col min="3320" max="3331" width="0" style="108" hidden="1" customWidth="1"/>
    <col min="3332" max="3529" width="8.6640625" style="108"/>
    <col min="3530" max="3530" width="3.83203125" style="108" bestFit="1" customWidth="1"/>
    <col min="3531" max="3531" width="12.5" style="108" bestFit="1" customWidth="1"/>
    <col min="3532" max="3532" width="12.83203125" style="108" customWidth="1"/>
    <col min="3533" max="3533" width="6.6640625" style="108" customWidth="1"/>
    <col min="3534" max="3534" width="6.1640625" style="108" customWidth="1"/>
    <col min="3535" max="3551" width="5.6640625" style="108" customWidth="1"/>
    <col min="3552" max="3563" width="0" style="108" hidden="1" customWidth="1"/>
    <col min="3564" max="3564" width="11" style="108" customWidth="1"/>
    <col min="3565" max="3566" width="0" style="108" hidden="1" customWidth="1"/>
    <col min="3567" max="3567" width="13.6640625" style="108" customWidth="1"/>
    <col min="3568" max="3574" width="0" style="108" hidden="1" customWidth="1"/>
    <col min="3575" max="3575" width="8.6640625" style="108"/>
    <col min="3576" max="3587" width="0" style="108" hidden="1" customWidth="1"/>
    <col min="3588" max="3785" width="8.6640625" style="108"/>
    <col min="3786" max="3786" width="3.83203125" style="108" bestFit="1" customWidth="1"/>
    <col min="3787" max="3787" width="12.5" style="108" bestFit="1" customWidth="1"/>
    <col min="3788" max="3788" width="12.83203125" style="108" customWidth="1"/>
    <col min="3789" max="3789" width="6.6640625" style="108" customWidth="1"/>
    <col min="3790" max="3790" width="6.1640625" style="108" customWidth="1"/>
    <col min="3791" max="3807" width="5.6640625" style="108" customWidth="1"/>
    <col min="3808" max="3819" width="0" style="108" hidden="1" customWidth="1"/>
    <col min="3820" max="3820" width="11" style="108" customWidth="1"/>
    <col min="3821" max="3822" width="0" style="108" hidden="1" customWidth="1"/>
    <col min="3823" max="3823" width="13.6640625" style="108" customWidth="1"/>
    <col min="3824" max="3830" width="0" style="108" hidden="1" customWidth="1"/>
    <col min="3831" max="3831" width="8.6640625" style="108"/>
    <col min="3832" max="3843" width="0" style="108" hidden="1" customWidth="1"/>
    <col min="3844" max="4041" width="8.6640625" style="108"/>
    <col min="4042" max="4042" width="3.83203125" style="108" bestFit="1" customWidth="1"/>
    <col min="4043" max="4043" width="12.5" style="108" bestFit="1" customWidth="1"/>
    <col min="4044" max="4044" width="12.83203125" style="108" customWidth="1"/>
    <col min="4045" max="4045" width="6.6640625" style="108" customWidth="1"/>
    <col min="4046" max="4046" width="6.1640625" style="108" customWidth="1"/>
    <col min="4047" max="4063" width="5.6640625" style="108" customWidth="1"/>
    <col min="4064" max="4075" width="0" style="108" hidden="1" customWidth="1"/>
    <col min="4076" max="4076" width="11" style="108" customWidth="1"/>
    <col min="4077" max="4078" width="0" style="108" hidden="1" customWidth="1"/>
    <col min="4079" max="4079" width="13.6640625" style="108" customWidth="1"/>
    <col min="4080" max="4086" width="0" style="108" hidden="1" customWidth="1"/>
    <col min="4087" max="4087" width="8.6640625" style="108"/>
    <col min="4088" max="4099" width="0" style="108" hidden="1" customWidth="1"/>
    <col min="4100" max="4297" width="8.6640625" style="108"/>
    <col min="4298" max="4298" width="3.83203125" style="108" bestFit="1" customWidth="1"/>
    <col min="4299" max="4299" width="12.5" style="108" bestFit="1" customWidth="1"/>
    <col min="4300" max="4300" width="12.83203125" style="108" customWidth="1"/>
    <col min="4301" max="4301" width="6.6640625" style="108" customWidth="1"/>
    <col min="4302" max="4302" width="6.1640625" style="108" customWidth="1"/>
    <col min="4303" max="4319" width="5.6640625" style="108" customWidth="1"/>
    <col min="4320" max="4331" width="0" style="108" hidden="1" customWidth="1"/>
    <col min="4332" max="4332" width="11" style="108" customWidth="1"/>
    <col min="4333" max="4334" width="0" style="108" hidden="1" customWidth="1"/>
    <col min="4335" max="4335" width="13.6640625" style="108" customWidth="1"/>
    <col min="4336" max="4342" width="0" style="108" hidden="1" customWidth="1"/>
    <col min="4343" max="4343" width="8.6640625" style="108"/>
    <col min="4344" max="4355" width="0" style="108" hidden="1" customWidth="1"/>
    <col min="4356" max="4553" width="8.6640625" style="108"/>
    <col min="4554" max="4554" width="3.83203125" style="108" bestFit="1" customWidth="1"/>
    <col min="4555" max="4555" width="12.5" style="108" bestFit="1" customWidth="1"/>
    <col min="4556" max="4556" width="12.83203125" style="108" customWidth="1"/>
    <col min="4557" max="4557" width="6.6640625" style="108" customWidth="1"/>
    <col min="4558" max="4558" width="6.1640625" style="108" customWidth="1"/>
    <col min="4559" max="4575" width="5.6640625" style="108" customWidth="1"/>
    <col min="4576" max="4587" width="0" style="108" hidden="1" customWidth="1"/>
    <col min="4588" max="4588" width="11" style="108" customWidth="1"/>
    <col min="4589" max="4590" width="0" style="108" hidden="1" customWidth="1"/>
    <col min="4591" max="4591" width="13.6640625" style="108" customWidth="1"/>
    <col min="4592" max="4598" width="0" style="108" hidden="1" customWidth="1"/>
    <col min="4599" max="4599" width="8.6640625" style="108"/>
    <col min="4600" max="4611" width="0" style="108" hidden="1" customWidth="1"/>
    <col min="4612" max="4809" width="8.6640625" style="108"/>
    <col min="4810" max="4810" width="3.83203125" style="108" bestFit="1" customWidth="1"/>
    <col min="4811" max="4811" width="12.5" style="108" bestFit="1" customWidth="1"/>
    <col min="4812" max="4812" width="12.83203125" style="108" customWidth="1"/>
    <col min="4813" max="4813" width="6.6640625" style="108" customWidth="1"/>
    <col min="4814" max="4814" width="6.1640625" style="108" customWidth="1"/>
    <col min="4815" max="4831" width="5.6640625" style="108" customWidth="1"/>
    <col min="4832" max="4843" width="0" style="108" hidden="1" customWidth="1"/>
    <col min="4844" max="4844" width="11" style="108" customWidth="1"/>
    <col min="4845" max="4846" width="0" style="108" hidden="1" customWidth="1"/>
    <col min="4847" max="4847" width="13.6640625" style="108" customWidth="1"/>
    <col min="4848" max="4854" width="0" style="108" hidden="1" customWidth="1"/>
    <col min="4855" max="4855" width="8.6640625" style="108"/>
    <col min="4856" max="4867" width="0" style="108" hidden="1" customWidth="1"/>
    <col min="4868" max="5065" width="8.6640625" style="108"/>
    <col min="5066" max="5066" width="3.83203125" style="108" bestFit="1" customWidth="1"/>
    <col min="5067" max="5067" width="12.5" style="108" bestFit="1" customWidth="1"/>
    <col min="5068" max="5068" width="12.83203125" style="108" customWidth="1"/>
    <col min="5069" max="5069" width="6.6640625" style="108" customWidth="1"/>
    <col min="5070" max="5070" width="6.1640625" style="108" customWidth="1"/>
    <col min="5071" max="5087" width="5.6640625" style="108" customWidth="1"/>
    <col min="5088" max="5099" width="0" style="108" hidden="1" customWidth="1"/>
    <col min="5100" max="5100" width="11" style="108" customWidth="1"/>
    <col min="5101" max="5102" width="0" style="108" hidden="1" customWidth="1"/>
    <col min="5103" max="5103" width="13.6640625" style="108" customWidth="1"/>
    <col min="5104" max="5110" width="0" style="108" hidden="1" customWidth="1"/>
    <col min="5111" max="5111" width="8.6640625" style="108"/>
    <col min="5112" max="5123" width="0" style="108" hidden="1" customWidth="1"/>
    <col min="5124" max="5321" width="8.6640625" style="108"/>
    <col min="5322" max="5322" width="3.83203125" style="108" bestFit="1" customWidth="1"/>
    <col min="5323" max="5323" width="12.5" style="108" bestFit="1" customWidth="1"/>
    <col min="5324" max="5324" width="12.83203125" style="108" customWidth="1"/>
    <col min="5325" max="5325" width="6.6640625" style="108" customWidth="1"/>
    <col min="5326" max="5326" width="6.1640625" style="108" customWidth="1"/>
    <col min="5327" max="5343" width="5.6640625" style="108" customWidth="1"/>
    <col min="5344" max="5355" width="0" style="108" hidden="1" customWidth="1"/>
    <col min="5356" max="5356" width="11" style="108" customWidth="1"/>
    <col min="5357" max="5358" width="0" style="108" hidden="1" customWidth="1"/>
    <col min="5359" max="5359" width="13.6640625" style="108" customWidth="1"/>
    <col min="5360" max="5366" width="0" style="108" hidden="1" customWidth="1"/>
    <col min="5367" max="5367" width="8.6640625" style="108"/>
    <col min="5368" max="5379" width="0" style="108" hidden="1" customWidth="1"/>
    <col min="5380" max="5577" width="8.6640625" style="108"/>
    <col min="5578" max="5578" width="3.83203125" style="108" bestFit="1" customWidth="1"/>
    <col min="5579" max="5579" width="12.5" style="108" bestFit="1" customWidth="1"/>
    <col min="5580" max="5580" width="12.83203125" style="108" customWidth="1"/>
    <col min="5581" max="5581" width="6.6640625" style="108" customWidth="1"/>
    <col min="5582" max="5582" width="6.1640625" style="108" customWidth="1"/>
    <col min="5583" max="5599" width="5.6640625" style="108" customWidth="1"/>
    <col min="5600" max="5611" width="0" style="108" hidden="1" customWidth="1"/>
    <col min="5612" max="5612" width="11" style="108" customWidth="1"/>
    <col min="5613" max="5614" width="0" style="108" hidden="1" customWidth="1"/>
    <col min="5615" max="5615" width="13.6640625" style="108" customWidth="1"/>
    <col min="5616" max="5622" width="0" style="108" hidden="1" customWidth="1"/>
    <col min="5623" max="5623" width="8.6640625" style="108"/>
    <col min="5624" max="5635" width="0" style="108" hidden="1" customWidth="1"/>
    <col min="5636" max="5833" width="8.6640625" style="108"/>
    <col min="5834" max="5834" width="3.83203125" style="108" bestFit="1" customWidth="1"/>
    <col min="5835" max="5835" width="12.5" style="108" bestFit="1" customWidth="1"/>
    <col min="5836" max="5836" width="12.83203125" style="108" customWidth="1"/>
    <col min="5837" max="5837" width="6.6640625" style="108" customWidth="1"/>
    <col min="5838" max="5838" width="6.1640625" style="108" customWidth="1"/>
    <col min="5839" max="5855" width="5.6640625" style="108" customWidth="1"/>
    <col min="5856" max="5867" width="0" style="108" hidden="1" customWidth="1"/>
    <col min="5868" max="5868" width="11" style="108" customWidth="1"/>
    <col min="5869" max="5870" width="0" style="108" hidden="1" customWidth="1"/>
    <col min="5871" max="5871" width="13.6640625" style="108" customWidth="1"/>
    <col min="5872" max="5878" width="0" style="108" hidden="1" customWidth="1"/>
    <col min="5879" max="5879" width="8.6640625" style="108"/>
    <col min="5880" max="5891" width="0" style="108" hidden="1" customWidth="1"/>
    <col min="5892" max="6089" width="8.6640625" style="108"/>
    <col min="6090" max="6090" width="3.83203125" style="108" bestFit="1" customWidth="1"/>
    <col min="6091" max="6091" width="12.5" style="108" bestFit="1" customWidth="1"/>
    <col min="6092" max="6092" width="12.83203125" style="108" customWidth="1"/>
    <col min="6093" max="6093" width="6.6640625" style="108" customWidth="1"/>
    <col min="6094" max="6094" width="6.1640625" style="108" customWidth="1"/>
    <col min="6095" max="6111" width="5.6640625" style="108" customWidth="1"/>
    <col min="6112" max="6123" width="0" style="108" hidden="1" customWidth="1"/>
    <col min="6124" max="6124" width="11" style="108" customWidth="1"/>
    <col min="6125" max="6126" width="0" style="108" hidden="1" customWidth="1"/>
    <col min="6127" max="6127" width="13.6640625" style="108" customWidth="1"/>
    <col min="6128" max="6134" width="0" style="108" hidden="1" customWidth="1"/>
    <col min="6135" max="6135" width="8.6640625" style="108"/>
    <col min="6136" max="6147" width="0" style="108" hidden="1" customWidth="1"/>
    <col min="6148" max="6345" width="8.6640625" style="108"/>
    <col min="6346" max="6346" width="3.83203125" style="108" bestFit="1" customWidth="1"/>
    <col min="6347" max="6347" width="12.5" style="108" bestFit="1" customWidth="1"/>
    <col min="6348" max="6348" width="12.83203125" style="108" customWidth="1"/>
    <col min="6349" max="6349" width="6.6640625" style="108" customWidth="1"/>
    <col min="6350" max="6350" width="6.1640625" style="108" customWidth="1"/>
    <col min="6351" max="6367" width="5.6640625" style="108" customWidth="1"/>
    <col min="6368" max="6379" width="0" style="108" hidden="1" customWidth="1"/>
    <col min="6380" max="6380" width="11" style="108" customWidth="1"/>
    <col min="6381" max="6382" width="0" style="108" hidden="1" customWidth="1"/>
    <col min="6383" max="6383" width="13.6640625" style="108" customWidth="1"/>
    <col min="6384" max="6390" width="0" style="108" hidden="1" customWidth="1"/>
    <col min="6391" max="6391" width="8.6640625" style="108"/>
    <col min="6392" max="6403" width="0" style="108" hidden="1" customWidth="1"/>
    <col min="6404" max="6601" width="8.6640625" style="108"/>
    <col min="6602" max="6602" width="3.83203125" style="108" bestFit="1" customWidth="1"/>
    <col min="6603" max="6603" width="12.5" style="108" bestFit="1" customWidth="1"/>
    <col min="6604" max="6604" width="12.83203125" style="108" customWidth="1"/>
    <col min="6605" max="6605" width="6.6640625" style="108" customWidth="1"/>
    <col min="6606" max="6606" width="6.1640625" style="108" customWidth="1"/>
    <col min="6607" max="6623" width="5.6640625" style="108" customWidth="1"/>
    <col min="6624" max="6635" width="0" style="108" hidden="1" customWidth="1"/>
    <col min="6636" max="6636" width="11" style="108" customWidth="1"/>
    <col min="6637" max="6638" width="0" style="108" hidden="1" customWidth="1"/>
    <col min="6639" max="6639" width="13.6640625" style="108" customWidth="1"/>
    <col min="6640" max="6646" width="0" style="108" hidden="1" customWidth="1"/>
    <col min="6647" max="6647" width="8.6640625" style="108"/>
    <col min="6648" max="6659" width="0" style="108" hidden="1" customWidth="1"/>
    <col min="6660" max="6857" width="8.6640625" style="108"/>
    <col min="6858" max="6858" width="3.83203125" style="108" bestFit="1" customWidth="1"/>
    <col min="6859" max="6859" width="12.5" style="108" bestFit="1" customWidth="1"/>
    <col min="6860" max="6860" width="12.83203125" style="108" customWidth="1"/>
    <col min="6861" max="6861" width="6.6640625" style="108" customWidth="1"/>
    <col min="6862" max="6862" width="6.1640625" style="108" customWidth="1"/>
    <col min="6863" max="6879" width="5.6640625" style="108" customWidth="1"/>
    <col min="6880" max="6891" width="0" style="108" hidden="1" customWidth="1"/>
    <col min="6892" max="6892" width="11" style="108" customWidth="1"/>
    <col min="6893" max="6894" width="0" style="108" hidden="1" customWidth="1"/>
    <col min="6895" max="6895" width="13.6640625" style="108" customWidth="1"/>
    <col min="6896" max="6902" width="0" style="108" hidden="1" customWidth="1"/>
    <col min="6903" max="6903" width="8.6640625" style="108"/>
    <col min="6904" max="6915" width="0" style="108" hidden="1" customWidth="1"/>
    <col min="6916" max="7113" width="8.6640625" style="108"/>
    <col min="7114" max="7114" width="3.83203125" style="108" bestFit="1" customWidth="1"/>
    <col min="7115" max="7115" width="12.5" style="108" bestFit="1" customWidth="1"/>
    <col min="7116" max="7116" width="12.83203125" style="108" customWidth="1"/>
    <col min="7117" max="7117" width="6.6640625" style="108" customWidth="1"/>
    <col min="7118" max="7118" width="6.1640625" style="108" customWidth="1"/>
    <col min="7119" max="7135" width="5.6640625" style="108" customWidth="1"/>
    <col min="7136" max="7147" width="0" style="108" hidden="1" customWidth="1"/>
    <col min="7148" max="7148" width="11" style="108" customWidth="1"/>
    <col min="7149" max="7150" width="0" style="108" hidden="1" customWidth="1"/>
    <col min="7151" max="7151" width="13.6640625" style="108" customWidth="1"/>
    <col min="7152" max="7158" width="0" style="108" hidden="1" customWidth="1"/>
    <col min="7159" max="7159" width="8.6640625" style="108"/>
    <col min="7160" max="7171" width="0" style="108" hidden="1" customWidth="1"/>
    <col min="7172" max="7369" width="8.6640625" style="108"/>
    <col min="7370" max="7370" width="3.83203125" style="108" bestFit="1" customWidth="1"/>
    <col min="7371" max="7371" width="12.5" style="108" bestFit="1" customWidth="1"/>
    <col min="7372" max="7372" width="12.83203125" style="108" customWidth="1"/>
    <col min="7373" max="7373" width="6.6640625" style="108" customWidth="1"/>
    <col min="7374" max="7374" width="6.1640625" style="108" customWidth="1"/>
    <col min="7375" max="7391" width="5.6640625" style="108" customWidth="1"/>
    <col min="7392" max="7403" width="0" style="108" hidden="1" customWidth="1"/>
    <col min="7404" max="7404" width="11" style="108" customWidth="1"/>
    <col min="7405" max="7406" width="0" style="108" hidden="1" customWidth="1"/>
    <col min="7407" max="7407" width="13.6640625" style="108" customWidth="1"/>
    <col min="7408" max="7414" width="0" style="108" hidden="1" customWidth="1"/>
    <col min="7415" max="7415" width="8.6640625" style="108"/>
    <col min="7416" max="7427" width="0" style="108" hidden="1" customWidth="1"/>
    <col min="7428" max="7625" width="8.6640625" style="108"/>
    <col min="7626" max="7626" width="3.83203125" style="108" bestFit="1" customWidth="1"/>
    <col min="7627" max="7627" width="12.5" style="108" bestFit="1" customWidth="1"/>
    <col min="7628" max="7628" width="12.83203125" style="108" customWidth="1"/>
    <col min="7629" max="7629" width="6.6640625" style="108" customWidth="1"/>
    <col min="7630" max="7630" width="6.1640625" style="108" customWidth="1"/>
    <col min="7631" max="7647" width="5.6640625" style="108" customWidth="1"/>
    <col min="7648" max="7659" width="0" style="108" hidden="1" customWidth="1"/>
    <col min="7660" max="7660" width="11" style="108" customWidth="1"/>
    <col min="7661" max="7662" width="0" style="108" hidden="1" customWidth="1"/>
    <col min="7663" max="7663" width="13.6640625" style="108" customWidth="1"/>
    <col min="7664" max="7670" width="0" style="108" hidden="1" customWidth="1"/>
    <col min="7671" max="7671" width="8.6640625" style="108"/>
    <col min="7672" max="7683" width="0" style="108" hidden="1" customWidth="1"/>
    <col min="7684" max="7881" width="8.6640625" style="108"/>
    <col min="7882" max="7882" width="3.83203125" style="108" bestFit="1" customWidth="1"/>
    <col min="7883" max="7883" width="12.5" style="108" bestFit="1" customWidth="1"/>
    <col min="7884" max="7884" width="12.83203125" style="108" customWidth="1"/>
    <col min="7885" max="7885" width="6.6640625" style="108" customWidth="1"/>
    <col min="7886" max="7886" width="6.1640625" style="108" customWidth="1"/>
    <col min="7887" max="7903" width="5.6640625" style="108" customWidth="1"/>
    <col min="7904" max="7915" width="0" style="108" hidden="1" customWidth="1"/>
    <col min="7916" max="7916" width="11" style="108" customWidth="1"/>
    <col min="7917" max="7918" width="0" style="108" hidden="1" customWidth="1"/>
    <col min="7919" max="7919" width="13.6640625" style="108" customWidth="1"/>
    <col min="7920" max="7926" width="0" style="108" hidden="1" customWidth="1"/>
    <col min="7927" max="7927" width="8.6640625" style="108"/>
    <col min="7928" max="7939" width="0" style="108" hidden="1" customWidth="1"/>
    <col min="7940" max="8137" width="8.6640625" style="108"/>
    <col min="8138" max="8138" width="3.83203125" style="108" bestFit="1" customWidth="1"/>
    <col min="8139" max="8139" width="12.5" style="108" bestFit="1" customWidth="1"/>
    <col min="8140" max="8140" width="12.83203125" style="108" customWidth="1"/>
    <col min="8141" max="8141" width="6.6640625" style="108" customWidth="1"/>
    <col min="8142" max="8142" width="6.1640625" style="108" customWidth="1"/>
    <col min="8143" max="8159" width="5.6640625" style="108" customWidth="1"/>
    <col min="8160" max="8171" width="0" style="108" hidden="1" customWidth="1"/>
    <col min="8172" max="8172" width="11" style="108" customWidth="1"/>
    <col min="8173" max="8174" width="0" style="108" hidden="1" customWidth="1"/>
    <col min="8175" max="8175" width="13.6640625" style="108" customWidth="1"/>
    <col min="8176" max="8182" width="0" style="108" hidden="1" customWidth="1"/>
    <col min="8183" max="8183" width="8.6640625" style="108"/>
    <col min="8184" max="8195" width="0" style="108" hidden="1" customWidth="1"/>
    <col min="8196" max="8393" width="8.6640625" style="108"/>
    <col min="8394" max="8394" width="3.83203125" style="108" bestFit="1" customWidth="1"/>
    <col min="8395" max="8395" width="12.5" style="108" bestFit="1" customWidth="1"/>
    <col min="8396" max="8396" width="12.83203125" style="108" customWidth="1"/>
    <col min="8397" max="8397" width="6.6640625" style="108" customWidth="1"/>
    <col min="8398" max="8398" width="6.1640625" style="108" customWidth="1"/>
    <col min="8399" max="8415" width="5.6640625" style="108" customWidth="1"/>
    <col min="8416" max="8427" width="0" style="108" hidden="1" customWidth="1"/>
    <col min="8428" max="8428" width="11" style="108" customWidth="1"/>
    <col min="8429" max="8430" width="0" style="108" hidden="1" customWidth="1"/>
    <col min="8431" max="8431" width="13.6640625" style="108" customWidth="1"/>
    <col min="8432" max="8438" width="0" style="108" hidden="1" customWidth="1"/>
    <col min="8439" max="8439" width="8.6640625" style="108"/>
    <col min="8440" max="8451" width="0" style="108" hidden="1" customWidth="1"/>
    <col min="8452" max="8649" width="8.6640625" style="108"/>
    <col min="8650" max="8650" width="3.83203125" style="108" bestFit="1" customWidth="1"/>
    <col min="8651" max="8651" width="12.5" style="108" bestFit="1" customWidth="1"/>
    <col min="8652" max="8652" width="12.83203125" style="108" customWidth="1"/>
    <col min="8653" max="8653" width="6.6640625" style="108" customWidth="1"/>
    <col min="8654" max="8654" width="6.1640625" style="108" customWidth="1"/>
    <col min="8655" max="8671" width="5.6640625" style="108" customWidth="1"/>
    <col min="8672" max="8683" width="0" style="108" hidden="1" customWidth="1"/>
    <col min="8684" max="8684" width="11" style="108" customWidth="1"/>
    <col min="8685" max="8686" width="0" style="108" hidden="1" customWidth="1"/>
    <col min="8687" max="8687" width="13.6640625" style="108" customWidth="1"/>
    <col min="8688" max="8694" width="0" style="108" hidden="1" customWidth="1"/>
    <col min="8695" max="8695" width="8.6640625" style="108"/>
    <col min="8696" max="8707" width="0" style="108" hidden="1" customWidth="1"/>
    <col min="8708" max="8905" width="8.6640625" style="108"/>
    <col min="8906" max="8906" width="3.83203125" style="108" bestFit="1" customWidth="1"/>
    <col min="8907" max="8907" width="12.5" style="108" bestFit="1" customWidth="1"/>
    <col min="8908" max="8908" width="12.83203125" style="108" customWidth="1"/>
    <col min="8909" max="8909" width="6.6640625" style="108" customWidth="1"/>
    <col min="8910" max="8910" width="6.1640625" style="108" customWidth="1"/>
    <col min="8911" max="8927" width="5.6640625" style="108" customWidth="1"/>
    <col min="8928" max="8939" width="0" style="108" hidden="1" customWidth="1"/>
    <col min="8940" max="8940" width="11" style="108" customWidth="1"/>
    <col min="8941" max="8942" width="0" style="108" hidden="1" customWidth="1"/>
    <col min="8943" max="8943" width="13.6640625" style="108" customWidth="1"/>
    <col min="8944" max="8950" width="0" style="108" hidden="1" customWidth="1"/>
    <col min="8951" max="8951" width="8.6640625" style="108"/>
    <col min="8952" max="8963" width="0" style="108" hidden="1" customWidth="1"/>
    <col min="8964" max="9161" width="8.6640625" style="108"/>
    <col min="9162" max="9162" width="3.83203125" style="108" bestFit="1" customWidth="1"/>
    <col min="9163" max="9163" width="12.5" style="108" bestFit="1" customWidth="1"/>
    <col min="9164" max="9164" width="12.83203125" style="108" customWidth="1"/>
    <col min="9165" max="9165" width="6.6640625" style="108" customWidth="1"/>
    <col min="9166" max="9166" width="6.1640625" style="108" customWidth="1"/>
    <col min="9167" max="9183" width="5.6640625" style="108" customWidth="1"/>
    <col min="9184" max="9195" width="0" style="108" hidden="1" customWidth="1"/>
    <col min="9196" max="9196" width="11" style="108" customWidth="1"/>
    <col min="9197" max="9198" width="0" style="108" hidden="1" customWidth="1"/>
    <col min="9199" max="9199" width="13.6640625" style="108" customWidth="1"/>
    <col min="9200" max="9206" width="0" style="108" hidden="1" customWidth="1"/>
    <col min="9207" max="9207" width="8.6640625" style="108"/>
    <col min="9208" max="9219" width="0" style="108" hidden="1" customWidth="1"/>
    <col min="9220" max="9417" width="8.6640625" style="108"/>
    <col min="9418" max="9418" width="3.83203125" style="108" bestFit="1" customWidth="1"/>
    <col min="9419" max="9419" width="12.5" style="108" bestFit="1" customWidth="1"/>
    <col min="9420" max="9420" width="12.83203125" style="108" customWidth="1"/>
    <col min="9421" max="9421" width="6.6640625" style="108" customWidth="1"/>
    <col min="9422" max="9422" width="6.1640625" style="108" customWidth="1"/>
    <col min="9423" max="9439" width="5.6640625" style="108" customWidth="1"/>
    <col min="9440" max="9451" width="0" style="108" hidden="1" customWidth="1"/>
    <col min="9452" max="9452" width="11" style="108" customWidth="1"/>
    <col min="9453" max="9454" width="0" style="108" hidden="1" customWidth="1"/>
    <col min="9455" max="9455" width="13.6640625" style="108" customWidth="1"/>
    <col min="9456" max="9462" width="0" style="108" hidden="1" customWidth="1"/>
    <col min="9463" max="9463" width="8.6640625" style="108"/>
    <col min="9464" max="9475" width="0" style="108" hidden="1" customWidth="1"/>
    <col min="9476" max="9673" width="8.6640625" style="108"/>
    <col min="9674" max="9674" width="3.83203125" style="108" bestFit="1" customWidth="1"/>
    <col min="9675" max="9675" width="12.5" style="108" bestFit="1" customWidth="1"/>
    <col min="9676" max="9676" width="12.83203125" style="108" customWidth="1"/>
    <col min="9677" max="9677" width="6.6640625" style="108" customWidth="1"/>
    <col min="9678" max="9678" width="6.1640625" style="108" customWidth="1"/>
    <col min="9679" max="9695" width="5.6640625" style="108" customWidth="1"/>
    <col min="9696" max="9707" width="0" style="108" hidden="1" customWidth="1"/>
    <col min="9708" max="9708" width="11" style="108" customWidth="1"/>
    <col min="9709" max="9710" width="0" style="108" hidden="1" customWidth="1"/>
    <col min="9711" max="9711" width="13.6640625" style="108" customWidth="1"/>
    <col min="9712" max="9718" width="0" style="108" hidden="1" customWidth="1"/>
    <col min="9719" max="9719" width="8.6640625" style="108"/>
    <col min="9720" max="9731" width="0" style="108" hidden="1" customWidth="1"/>
    <col min="9732" max="9929" width="8.6640625" style="108"/>
    <col min="9930" max="9930" width="3.83203125" style="108" bestFit="1" customWidth="1"/>
    <col min="9931" max="9931" width="12.5" style="108" bestFit="1" customWidth="1"/>
    <col min="9932" max="9932" width="12.83203125" style="108" customWidth="1"/>
    <col min="9933" max="9933" width="6.6640625" style="108" customWidth="1"/>
    <col min="9934" max="9934" width="6.1640625" style="108" customWidth="1"/>
    <col min="9935" max="9951" width="5.6640625" style="108" customWidth="1"/>
    <col min="9952" max="9963" width="0" style="108" hidden="1" customWidth="1"/>
    <col min="9964" max="9964" width="11" style="108" customWidth="1"/>
    <col min="9965" max="9966" width="0" style="108" hidden="1" customWidth="1"/>
    <col min="9967" max="9967" width="13.6640625" style="108" customWidth="1"/>
    <col min="9968" max="9974" width="0" style="108" hidden="1" customWidth="1"/>
    <col min="9975" max="9975" width="8.6640625" style="108"/>
    <col min="9976" max="9987" width="0" style="108" hidden="1" customWidth="1"/>
    <col min="9988" max="10185" width="8.6640625" style="108"/>
    <col min="10186" max="10186" width="3.83203125" style="108" bestFit="1" customWidth="1"/>
    <col min="10187" max="10187" width="12.5" style="108" bestFit="1" customWidth="1"/>
    <col min="10188" max="10188" width="12.83203125" style="108" customWidth="1"/>
    <col min="10189" max="10189" width="6.6640625" style="108" customWidth="1"/>
    <col min="10190" max="10190" width="6.1640625" style="108" customWidth="1"/>
    <col min="10191" max="10207" width="5.6640625" style="108" customWidth="1"/>
    <col min="10208" max="10219" width="0" style="108" hidden="1" customWidth="1"/>
    <col min="10220" max="10220" width="11" style="108" customWidth="1"/>
    <col min="10221" max="10222" width="0" style="108" hidden="1" customWidth="1"/>
    <col min="10223" max="10223" width="13.6640625" style="108" customWidth="1"/>
    <col min="10224" max="10230" width="0" style="108" hidden="1" customWidth="1"/>
    <col min="10231" max="10231" width="8.6640625" style="108"/>
    <col min="10232" max="10243" width="0" style="108" hidden="1" customWidth="1"/>
    <col min="10244" max="10441" width="8.6640625" style="108"/>
    <col min="10442" max="10442" width="3.83203125" style="108" bestFit="1" customWidth="1"/>
    <col min="10443" max="10443" width="12.5" style="108" bestFit="1" customWidth="1"/>
    <col min="10444" max="10444" width="12.83203125" style="108" customWidth="1"/>
    <col min="10445" max="10445" width="6.6640625" style="108" customWidth="1"/>
    <col min="10446" max="10446" width="6.1640625" style="108" customWidth="1"/>
    <col min="10447" max="10463" width="5.6640625" style="108" customWidth="1"/>
    <col min="10464" max="10475" width="0" style="108" hidden="1" customWidth="1"/>
    <col min="10476" max="10476" width="11" style="108" customWidth="1"/>
    <col min="10477" max="10478" width="0" style="108" hidden="1" customWidth="1"/>
    <col min="10479" max="10479" width="13.6640625" style="108" customWidth="1"/>
    <col min="10480" max="10486" width="0" style="108" hidden="1" customWidth="1"/>
    <col min="10487" max="10487" width="8.6640625" style="108"/>
    <col min="10488" max="10499" width="0" style="108" hidden="1" customWidth="1"/>
    <col min="10500" max="10697" width="8.6640625" style="108"/>
    <col min="10698" max="10698" width="3.83203125" style="108" bestFit="1" customWidth="1"/>
    <col min="10699" max="10699" width="12.5" style="108" bestFit="1" customWidth="1"/>
    <col min="10700" max="10700" width="12.83203125" style="108" customWidth="1"/>
    <col min="10701" max="10701" width="6.6640625" style="108" customWidth="1"/>
    <col min="10702" max="10702" width="6.1640625" style="108" customWidth="1"/>
    <col min="10703" max="10719" width="5.6640625" style="108" customWidth="1"/>
    <col min="10720" max="10731" width="0" style="108" hidden="1" customWidth="1"/>
    <col min="10732" max="10732" width="11" style="108" customWidth="1"/>
    <col min="10733" max="10734" width="0" style="108" hidden="1" customWidth="1"/>
    <col min="10735" max="10735" width="13.6640625" style="108" customWidth="1"/>
    <col min="10736" max="10742" width="0" style="108" hidden="1" customWidth="1"/>
    <col min="10743" max="10743" width="8.6640625" style="108"/>
    <col min="10744" max="10755" width="0" style="108" hidden="1" customWidth="1"/>
    <col min="10756" max="10953" width="8.6640625" style="108"/>
    <col min="10954" max="10954" width="3.83203125" style="108" bestFit="1" customWidth="1"/>
    <col min="10955" max="10955" width="12.5" style="108" bestFit="1" customWidth="1"/>
    <col min="10956" max="10956" width="12.83203125" style="108" customWidth="1"/>
    <col min="10957" max="10957" width="6.6640625" style="108" customWidth="1"/>
    <col min="10958" max="10958" width="6.1640625" style="108" customWidth="1"/>
    <col min="10959" max="10975" width="5.6640625" style="108" customWidth="1"/>
    <col min="10976" max="10987" width="0" style="108" hidden="1" customWidth="1"/>
    <col min="10988" max="10988" width="11" style="108" customWidth="1"/>
    <col min="10989" max="10990" width="0" style="108" hidden="1" customWidth="1"/>
    <col min="10991" max="10991" width="13.6640625" style="108" customWidth="1"/>
    <col min="10992" max="10998" width="0" style="108" hidden="1" customWidth="1"/>
    <col min="10999" max="10999" width="8.6640625" style="108"/>
    <col min="11000" max="11011" width="0" style="108" hidden="1" customWidth="1"/>
    <col min="11012" max="11209" width="8.6640625" style="108"/>
    <col min="11210" max="11210" width="3.83203125" style="108" bestFit="1" customWidth="1"/>
    <col min="11211" max="11211" width="12.5" style="108" bestFit="1" customWidth="1"/>
    <col min="11212" max="11212" width="12.83203125" style="108" customWidth="1"/>
    <col min="11213" max="11213" width="6.6640625" style="108" customWidth="1"/>
    <col min="11214" max="11214" width="6.1640625" style="108" customWidth="1"/>
    <col min="11215" max="11231" width="5.6640625" style="108" customWidth="1"/>
    <col min="11232" max="11243" width="0" style="108" hidden="1" customWidth="1"/>
    <col min="11244" max="11244" width="11" style="108" customWidth="1"/>
    <col min="11245" max="11246" width="0" style="108" hidden="1" customWidth="1"/>
    <col min="11247" max="11247" width="13.6640625" style="108" customWidth="1"/>
    <col min="11248" max="11254" width="0" style="108" hidden="1" customWidth="1"/>
    <col min="11255" max="11255" width="8.6640625" style="108"/>
    <col min="11256" max="11267" width="0" style="108" hidden="1" customWidth="1"/>
    <col min="11268" max="11465" width="8.6640625" style="108"/>
    <col min="11466" max="11466" width="3.83203125" style="108" bestFit="1" customWidth="1"/>
    <col min="11467" max="11467" width="12.5" style="108" bestFit="1" customWidth="1"/>
    <col min="11468" max="11468" width="12.83203125" style="108" customWidth="1"/>
    <col min="11469" max="11469" width="6.6640625" style="108" customWidth="1"/>
    <col min="11470" max="11470" width="6.1640625" style="108" customWidth="1"/>
    <col min="11471" max="11487" width="5.6640625" style="108" customWidth="1"/>
    <col min="11488" max="11499" width="0" style="108" hidden="1" customWidth="1"/>
    <col min="11500" max="11500" width="11" style="108" customWidth="1"/>
    <col min="11501" max="11502" width="0" style="108" hidden="1" customWidth="1"/>
    <col min="11503" max="11503" width="13.6640625" style="108" customWidth="1"/>
    <col min="11504" max="11510" width="0" style="108" hidden="1" customWidth="1"/>
    <col min="11511" max="11511" width="8.6640625" style="108"/>
    <col min="11512" max="11523" width="0" style="108" hidden="1" customWidth="1"/>
    <col min="11524" max="11721" width="8.6640625" style="108"/>
    <col min="11722" max="11722" width="3.83203125" style="108" bestFit="1" customWidth="1"/>
    <col min="11723" max="11723" width="12.5" style="108" bestFit="1" customWidth="1"/>
    <col min="11724" max="11724" width="12.83203125" style="108" customWidth="1"/>
    <col min="11725" max="11725" width="6.6640625" style="108" customWidth="1"/>
    <col min="11726" max="11726" width="6.1640625" style="108" customWidth="1"/>
    <col min="11727" max="11743" width="5.6640625" style="108" customWidth="1"/>
    <col min="11744" max="11755" width="0" style="108" hidden="1" customWidth="1"/>
    <col min="11756" max="11756" width="11" style="108" customWidth="1"/>
    <col min="11757" max="11758" width="0" style="108" hidden="1" customWidth="1"/>
    <col min="11759" max="11759" width="13.6640625" style="108" customWidth="1"/>
    <col min="11760" max="11766" width="0" style="108" hidden="1" customWidth="1"/>
    <col min="11767" max="11767" width="8.6640625" style="108"/>
    <col min="11768" max="11779" width="0" style="108" hidden="1" customWidth="1"/>
    <col min="11780" max="11977" width="8.6640625" style="108"/>
    <col min="11978" max="11978" width="3.83203125" style="108" bestFit="1" customWidth="1"/>
    <col min="11979" max="11979" width="12.5" style="108" bestFit="1" customWidth="1"/>
    <col min="11980" max="11980" width="12.83203125" style="108" customWidth="1"/>
    <col min="11981" max="11981" width="6.6640625" style="108" customWidth="1"/>
    <col min="11982" max="11982" width="6.1640625" style="108" customWidth="1"/>
    <col min="11983" max="11999" width="5.6640625" style="108" customWidth="1"/>
    <col min="12000" max="12011" width="0" style="108" hidden="1" customWidth="1"/>
    <col min="12012" max="12012" width="11" style="108" customWidth="1"/>
    <col min="12013" max="12014" width="0" style="108" hidden="1" customWidth="1"/>
    <col min="12015" max="12015" width="13.6640625" style="108" customWidth="1"/>
    <col min="12016" max="12022" width="0" style="108" hidden="1" customWidth="1"/>
    <col min="12023" max="12023" width="8.6640625" style="108"/>
    <col min="12024" max="12035" width="0" style="108" hidden="1" customWidth="1"/>
    <col min="12036" max="12233" width="8.6640625" style="108"/>
    <col min="12234" max="12234" width="3.83203125" style="108" bestFit="1" customWidth="1"/>
    <col min="12235" max="12235" width="12.5" style="108" bestFit="1" customWidth="1"/>
    <col min="12236" max="12236" width="12.83203125" style="108" customWidth="1"/>
    <col min="12237" max="12237" width="6.6640625" style="108" customWidth="1"/>
    <col min="12238" max="12238" width="6.1640625" style="108" customWidth="1"/>
    <col min="12239" max="12255" width="5.6640625" style="108" customWidth="1"/>
    <col min="12256" max="12267" width="0" style="108" hidden="1" customWidth="1"/>
    <col min="12268" max="12268" width="11" style="108" customWidth="1"/>
    <col min="12269" max="12270" width="0" style="108" hidden="1" customWidth="1"/>
    <col min="12271" max="12271" width="13.6640625" style="108" customWidth="1"/>
    <col min="12272" max="12278" width="0" style="108" hidden="1" customWidth="1"/>
    <col min="12279" max="12279" width="8.6640625" style="108"/>
    <col min="12280" max="12291" width="0" style="108" hidden="1" customWidth="1"/>
    <col min="12292" max="12489" width="8.6640625" style="108"/>
    <col min="12490" max="12490" width="3.83203125" style="108" bestFit="1" customWidth="1"/>
    <col min="12491" max="12491" width="12.5" style="108" bestFit="1" customWidth="1"/>
    <col min="12492" max="12492" width="12.83203125" style="108" customWidth="1"/>
    <col min="12493" max="12493" width="6.6640625" style="108" customWidth="1"/>
    <col min="12494" max="12494" width="6.1640625" style="108" customWidth="1"/>
    <col min="12495" max="12511" width="5.6640625" style="108" customWidth="1"/>
    <col min="12512" max="12523" width="0" style="108" hidden="1" customWidth="1"/>
    <col min="12524" max="12524" width="11" style="108" customWidth="1"/>
    <col min="12525" max="12526" width="0" style="108" hidden="1" customWidth="1"/>
    <col min="12527" max="12527" width="13.6640625" style="108" customWidth="1"/>
    <col min="12528" max="12534" width="0" style="108" hidden="1" customWidth="1"/>
    <col min="12535" max="12535" width="8.6640625" style="108"/>
    <col min="12536" max="12547" width="0" style="108" hidden="1" customWidth="1"/>
    <col min="12548" max="12745" width="8.6640625" style="108"/>
    <col min="12746" max="12746" width="3.83203125" style="108" bestFit="1" customWidth="1"/>
    <col min="12747" max="12747" width="12.5" style="108" bestFit="1" customWidth="1"/>
    <col min="12748" max="12748" width="12.83203125" style="108" customWidth="1"/>
    <col min="12749" max="12749" width="6.6640625" style="108" customWidth="1"/>
    <col min="12750" max="12750" width="6.1640625" style="108" customWidth="1"/>
    <col min="12751" max="12767" width="5.6640625" style="108" customWidth="1"/>
    <col min="12768" max="12779" width="0" style="108" hidden="1" customWidth="1"/>
    <col min="12780" max="12780" width="11" style="108" customWidth="1"/>
    <col min="12781" max="12782" width="0" style="108" hidden="1" customWidth="1"/>
    <col min="12783" max="12783" width="13.6640625" style="108" customWidth="1"/>
    <col min="12784" max="12790" width="0" style="108" hidden="1" customWidth="1"/>
    <col min="12791" max="12791" width="8.6640625" style="108"/>
    <col min="12792" max="12803" width="0" style="108" hidden="1" customWidth="1"/>
    <col min="12804" max="13001" width="8.6640625" style="108"/>
    <col min="13002" max="13002" width="3.83203125" style="108" bestFit="1" customWidth="1"/>
    <col min="13003" max="13003" width="12.5" style="108" bestFit="1" customWidth="1"/>
    <col min="13004" max="13004" width="12.83203125" style="108" customWidth="1"/>
    <col min="13005" max="13005" width="6.6640625" style="108" customWidth="1"/>
    <col min="13006" max="13006" width="6.1640625" style="108" customWidth="1"/>
    <col min="13007" max="13023" width="5.6640625" style="108" customWidth="1"/>
    <col min="13024" max="13035" width="0" style="108" hidden="1" customWidth="1"/>
    <col min="13036" max="13036" width="11" style="108" customWidth="1"/>
    <col min="13037" max="13038" width="0" style="108" hidden="1" customWidth="1"/>
    <col min="13039" max="13039" width="13.6640625" style="108" customWidth="1"/>
    <col min="13040" max="13046" width="0" style="108" hidden="1" customWidth="1"/>
    <col min="13047" max="13047" width="8.6640625" style="108"/>
    <col min="13048" max="13059" width="0" style="108" hidden="1" customWidth="1"/>
    <col min="13060" max="13257" width="8.6640625" style="108"/>
    <col min="13258" max="13258" width="3.83203125" style="108" bestFit="1" customWidth="1"/>
    <col min="13259" max="13259" width="12.5" style="108" bestFit="1" customWidth="1"/>
    <col min="13260" max="13260" width="12.83203125" style="108" customWidth="1"/>
    <col min="13261" max="13261" width="6.6640625" style="108" customWidth="1"/>
    <col min="13262" max="13262" width="6.1640625" style="108" customWidth="1"/>
    <col min="13263" max="13279" width="5.6640625" style="108" customWidth="1"/>
    <col min="13280" max="13291" width="0" style="108" hidden="1" customWidth="1"/>
    <col min="13292" max="13292" width="11" style="108" customWidth="1"/>
    <col min="13293" max="13294" width="0" style="108" hidden="1" customWidth="1"/>
    <col min="13295" max="13295" width="13.6640625" style="108" customWidth="1"/>
    <col min="13296" max="13302" width="0" style="108" hidden="1" customWidth="1"/>
    <col min="13303" max="13303" width="8.6640625" style="108"/>
    <col min="13304" max="13315" width="0" style="108" hidden="1" customWidth="1"/>
    <col min="13316" max="13513" width="8.6640625" style="108"/>
    <col min="13514" max="13514" width="3.83203125" style="108" bestFit="1" customWidth="1"/>
    <col min="13515" max="13515" width="12.5" style="108" bestFit="1" customWidth="1"/>
    <col min="13516" max="13516" width="12.83203125" style="108" customWidth="1"/>
    <col min="13517" max="13517" width="6.6640625" style="108" customWidth="1"/>
    <col min="13518" max="13518" width="6.1640625" style="108" customWidth="1"/>
    <col min="13519" max="13535" width="5.6640625" style="108" customWidth="1"/>
    <col min="13536" max="13547" width="0" style="108" hidden="1" customWidth="1"/>
    <col min="13548" max="13548" width="11" style="108" customWidth="1"/>
    <col min="13549" max="13550" width="0" style="108" hidden="1" customWidth="1"/>
    <col min="13551" max="13551" width="13.6640625" style="108" customWidth="1"/>
    <col min="13552" max="13558" width="0" style="108" hidden="1" customWidth="1"/>
    <col min="13559" max="13559" width="8.6640625" style="108"/>
    <col min="13560" max="13571" width="0" style="108" hidden="1" customWidth="1"/>
    <col min="13572" max="13769" width="8.6640625" style="108"/>
    <col min="13770" max="13770" width="3.83203125" style="108" bestFit="1" customWidth="1"/>
    <col min="13771" max="13771" width="12.5" style="108" bestFit="1" customWidth="1"/>
    <col min="13772" max="13772" width="12.83203125" style="108" customWidth="1"/>
    <col min="13773" max="13773" width="6.6640625" style="108" customWidth="1"/>
    <col min="13774" max="13774" width="6.1640625" style="108" customWidth="1"/>
    <col min="13775" max="13791" width="5.6640625" style="108" customWidth="1"/>
    <col min="13792" max="13803" width="0" style="108" hidden="1" customWidth="1"/>
    <col min="13804" max="13804" width="11" style="108" customWidth="1"/>
    <col min="13805" max="13806" width="0" style="108" hidden="1" customWidth="1"/>
    <col min="13807" max="13807" width="13.6640625" style="108" customWidth="1"/>
    <col min="13808" max="13814" width="0" style="108" hidden="1" customWidth="1"/>
    <col min="13815" max="13815" width="8.6640625" style="108"/>
    <col min="13816" max="13827" width="0" style="108" hidden="1" customWidth="1"/>
    <col min="13828" max="14025" width="8.6640625" style="108"/>
    <col min="14026" max="14026" width="3.83203125" style="108" bestFit="1" customWidth="1"/>
    <col min="14027" max="14027" width="12.5" style="108" bestFit="1" customWidth="1"/>
    <col min="14028" max="14028" width="12.83203125" style="108" customWidth="1"/>
    <col min="14029" max="14029" width="6.6640625" style="108" customWidth="1"/>
    <col min="14030" max="14030" width="6.1640625" style="108" customWidth="1"/>
    <col min="14031" max="14047" width="5.6640625" style="108" customWidth="1"/>
    <col min="14048" max="14059" width="0" style="108" hidden="1" customWidth="1"/>
    <col min="14060" max="14060" width="11" style="108" customWidth="1"/>
    <col min="14061" max="14062" width="0" style="108" hidden="1" customWidth="1"/>
    <col min="14063" max="14063" width="13.6640625" style="108" customWidth="1"/>
    <col min="14064" max="14070" width="0" style="108" hidden="1" customWidth="1"/>
    <col min="14071" max="14071" width="8.6640625" style="108"/>
    <col min="14072" max="14083" width="0" style="108" hidden="1" customWidth="1"/>
    <col min="14084" max="14281" width="8.6640625" style="108"/>
    <col min="14282" max="14282" width="3.83203125" style="108" bestFit="1" customWidth="1"/>
    <col min="14283" max="14283" width="12.5" style="108" bestFit="1" customWidth="1"/>
    <col min="14284" max="14284" width="12.83203125" style="108" customWidth="1"/>
    <col min="14285" max="14285" width="6.6640625" style="108" customWidth="1"/>
    <col min="14286" max="14286" width="6.1640625" style="108" customWidth="1"/>
    <col min="14287" max="14303" width="5.6640625" style="108" customWidth="1"/>
    <col min="14304" max="14315" width="0" style="108" hidden="1" customWidth="1"/>
    <col min="14316" max="14316" width="11" style="108" customWidth="1"/>
    <col min="14317" max="14318" width="0" style="108" hidden="1" customWidth="1"/>
    <col min="14319" max="14319" width="13.6640625" style="108" customWidth="1"/>
    <col min="14320" max="14326" width="0" style="108" hidden="1" customWidth="1"/>
    <col min="14327" max="14327" width="8.6640625" style="108"/>
    <col min="14328" max="14339" width="0" style="108" hidden="1" customWidth="1"/>
    <col min="14340" max="14537" width="8.6640625" style="108"/>
    <col min="14538" max="14538" width="3.83203125" style="108" bestFit="1" customWidth="1"/>
    <col min="14539" max="14539" width="12.5" style="108" bestFit="1" customWidth="1"/>
    <col min="14540" max="14540" width="12.83203125" style="108" customWidth="1"/>
    <col min="14541" max="14541" width="6.6640625" style="108" customWidth="1"/>
    <col min="14542" max="14542" width="6.1640625" style="108" customWidth="1"/>
    <col min="14543" max="14559" width="5.6640625" style="108" customWidth="1"/>
    <col min="14560" max="14571" width="0" style="108" hidden="1" customWidth="1"/>
    <col min="14572" max="14572" width="11" style="108" customWidth="1"/>
    <col min="14573" max="14574" width="0" style="108" hidden="1" customWidth="1"/>
    <col min="14575" max="14575" width="13.6640625" style="108" customWidth="1"/>
    <col min="14576" max="14582" width="0" style="108" hidden="1" customWidth="1"/>
    <col min="14583" max="14583" width="8.6640625" style="108"/>
    <col min="14584" max="14595" width="0" style="108" hidden="1" customWidth="1"/>
    <col min="14596" max="14793" width="8.6640625" style="108"/>
    <col min="14794" max="14794" width="3.83203125" style="108" bestFit="1" customWidth="1"/>
    <col min="14795" max="14795" width="12.5" style="108" bestFit="1" customWidth="1"/>
    <col min="14796" max="14796" width="12.83203125" style="108" customWidth="1"/>
    <col min="14797" max="14797" width="6.6640625" style="108" customWidth="1"/>
    <col min="14798" max="14798" width="6.1640625" style="108" customWidth="1"/>
    <col min="14799" max="14815" width="5.6640625" style="108" customWidth="1"/>
    <col min="14816" max="14827" width="0" style="108" hidden="1" customWidth="1"/>
    <col min="14828" max="14828" width="11" style="108" customWidth="1"/>
    <col min="14829" max="14830" width="0" style="108" hidden="1" customWidth="1"/>
    <col min="14831" max="14831" width="13.6640625" style="108" customWidth="1"/>
    <col min="14832" max="14838" width="0" style="108" hidden="1" customWidth="1"/>
    <col min="14839" max="14839" width="8.6640625" style="108"/>
    <col min="14840" max="14851" width="0" style="108" hidden="1" customWidth="1"/>
    <col min="14852" max="15049" width="8.6640625" style="108"/>
    <col min="15050" max="15050" width="3.83203125" style="108" bestFit="1" customWidth="1"/>
    <col min="15051" max="15051" width="12.5" style="108" bestFit="1" customWidth="1"/>
    <col min="15052" max="15052" width="12.83203125" style="108" customWidth="1"/>
    <col min="15053" max="15053" width="6.6640625" style="108" customWidth="1"/>
    <col min="15054" max="15054" width="6.1640625" style="108" customWidth="1"/>
    <col min="15055" max="15071" width="5.6640625" style="108" customWidth="1"/>
    <col min="15072" max="15083" width="0" style="108" hidden="1" customWidth="1"/>
    <col min="15084" max="15084" width="11" style="108" customWidth="1"/>
    <col min="15085" max="15086" width="0" style="108" hidden="1" customWidth="1"/>
    <col min="15087" max="15087" width="13.6640625" style="108" customWidth="1"/>
    <col min="15088" max="15094" width="0" style="108" hidden="1" customWidth="1"/>
    <col min="15095" max="15095" width="8.6640625" style="108"/>
    <col min="15096" max="15107" width="0" style="108" hidden="1" customWidth="1"/>
    <col min="15108" max="15305" width="8.6640625" style="108"/>
    <col min="15306" max="15306" width="3.83203125" style="108" bestFit="1" customWidth="1"/>
    <col min="15307" max="15307" width="12.5" style="108" bestFit="1" customWidth="1"/>
    <col min="15308" max="15308" width="12.83203125" style="108" customWidth="1"/>
    <col min="15309" max="15309" width="6.6640625" style="108" customWidth="1"/>
    <col min="15310" max="15310" width="6.1640625" style="108" customWidth="1"/>
    <col min="15311" max="15327" width="5.6640625" style="108" customWidth="1"/>
    <col min="15328" max="15339" width="0" style="108" hidden="1" customWidth="1"/>
    <col min="15340" max="15340" width="11" style="108" customWidth="1"/>
    <col min="15341" max="15342" width="0" style="108" hidden="1" customWidth="1"/>
    <col min="15343" max="15343" width="13.6640625" style="108" customWidth="1"/>
    <col min="15344" max="15350" width="0" style="108" hidden="1" customWidth="1"/>
    <col min="15351" max="15351" width="8.6640625" style="108"/>
    <col min="15352" max="15363" width="0" style="108" hidden="1" customWidth="1"/>
    <col min="15364" max="15561" width="8.6640625" style="108"/>
    <col min="15562" max="15562" width="3.83203125" style="108" bestFit="1" customWidth="1"/>
    <col min="15563" max="15563" width="12.5" style="108" bestFit="1" customWidth="1"/>
    <col min="15564" max="15564" width="12.83203125" style="108" customWidth="1"/>
    <col min="15565" max="15565" width="6.6640625" style="108" customWidth="1"/>
    <col min="15566" max="15566" width="6.1640625" style="108" customWidth="1"/>
    <col min="15567" max="15583" width="5.6640625" style="108" customWidth="1"/>
    <col min="15584" max="15595" width="0" style="108" hidden="1" customWidth="1"/>
    <col min="15596" max="15596" width="11" style="108" customWidth="1"/>
    <col min="15597" max="15598" width="0" style="108" hidden="1" customWidth="1"/>
    <col min="15599" max="15599" width="13.6640625" style="108" customWidth="1"/>
    <col min="15600" max="15606" width="0" style="108" hidden="1" customWidth="1"/>
    <col min="15607" max="15607" width="8.6640625" style="108"/>
    <col min="15608" max="15619" width="0" style="108" hidden="1" customWidth="1"/>
    <col min="15620" max="15817" width="8.6640625" style="108"/>
    <col min="15818" max="15818" width="3.83203125" style="108" bestFit="1" customWidth="1"/>
    <col min="15819" max="15819" width="12.5" style="108" bestFit="1" customWidth="1"/>
    <col min="15820" max="15820" width="12.83203125" style="108" customWidth="1"/>
    <col min="15821" max="15821" width="6.6640625" style="108" customWidth="1"/>
    <col min="15822" max="15822" width="6.1640625" style="108" customWidth="1"/>
    <col min="15823" max="15839" width="5.6640625" style="108" customWidth="1"/>
    <col min="15840" max="15851" width="0" style="108" hidden="1" customWidth="1"/>
    <col min="15852" max="15852" width="11" style="108" customWidth="1"/>
    <col min="15853" max="15854" width="0" style="108" hidden="1" customWidth="1"/>
    <col min="15855" max="15855" width="13.6640625" style="108" customWidth="1"/>
    <col min="15856" max="15862" width="0" style="108" hidden="1" customWidth="1"/>
    <col min="15863" max="15863" width="8.6640625" style="108"/>
    <col min="15864" max="15875" width="0" style="108" hidden="1" customWidth="1"/>
    <col min="15876" max="16073" width="8.6640625" style="108"/>
    <col min="16074" max="16074" width="3.83203125" style="108" bestFit="1" customWidth="1"/>
    <col min="16075" max="16075" width="12.5" style="108" bestFit="1" customWidth="1"/>
    <col min="16076" max="16076" width="12.83203125" style="108" customWidth="1"/>
    <col min="16077" max="16077" width="6.6640625" style="108" customWidth="1"/>
    <col min="16078" max="16078" width="6.1640625" style="108" customWidth="1"/>
    <col min="16079" max="16095" width="5.6640625" style="108" customWidth="1"/>
    <col min="16096" max="16107" width="0" style="108" hidden="1" customWidth="1"/>
    <col min="16108" max="16108" width="11" style="108" customWidth="1"/>
    <col min="16109" max="16110" width="0" style="108" hidden="1" customWidth="1"/>
    <col min="16111" max="16111" width="13.6640625" style="108" customWidth="1"/>
    <col min="16112" max="16118" width="0" style="108" hidden="1" customWidth="1"/>
    <col min="16119" max="16119" width="8.6640625" style="108"/>
    <col min="16120" max="16131" width="0" style="108" hidden="1" customWidth="1"/>
    <col min="16132" max="16384" width="8.6640625" style="108"/>
  </cols>
  <sheetData>
    <row r="1" spans="2:62">
      <c r="B1" s="107" t="s">
        <v>5508</v>
      </c>
    </row>
    <row r="2" spans="2:62">
      <c r="B2" s="107" t="s">
        <v>5509</v>
      </c>
    </row>
    <row r="3" spans="2:62">
      <c r="B3" s="107" t="s">
        <v>5510</v>
      </c>
    </row>
    <row r="4" spans="2:62">
      <c r="B4" s="107" t="s">
        <v>5511</v>
      </c>
    </row>
    <row r="5" spans="2:62">
      <c r="B5" s="107" t="s">
        <v>5512</v>
      </c>
    </row>
    <row r="7" spans="2:62" ht="26">
      <c r="B7" s="1102" t="s">
        <v>5587</v>
      </c>
      <c r="C7" s="1102"/>
      <c r="D7" s="1102"/>
      <c r="E7" s="1102"/>
      <c r="F7" s="1102"/>
      <c r="G7" s="1102"/>
      <c r="H7" s="1102"/>
      <c r="I7" s="1102"/>
      <c r="J7" s="1102"/>
      <c r="K7" s="1102"/>
      <c r="L7" s="1102"/>
      <c r="M7" s="1102"/>
      <c r="N7" s="1102"/>
      <c r="O7" s="1102"/>
      <c r="P7" s="1102"/>
      <c r="Q7" s="1102"/>
      <c r="R7" s="1102"/>
      <c r="S7" s="1102"/>
      <c r="T7" s="1102"/>
      <c r="U7" s="1102"/>
      <c r="V7" s="1102"/>
      <c r="W7" s="1102"/>
      <c r="X7" s="1102"/>
      <c r="Y7" s="1102"/>
      <c r="Z7" s="1102"/>
      <c r="AA7" s="1102"/>
      <c r="AB7" s="1102"/>
      <c r="AC7" s="1102"/>
      <c r="AD7" s="1102"/>
      <c r="AE7" s="1102"/>
      <c r="AF7" s="1102"/>
      <c r="AG7" s="1102"/>
      <c r="AH7" s="1102"/>
      <c r="AI7" s="1102"/>
      <c r="AJ7" s="1102"/>
      <c r="AK7" s="1102"/>
      <c r="AL7" s="1102"/>
      <c r="AM7" s="1102"/>
      <c r="AN7" s="1102"/>
      <c r="AO7" s="1102"/>
      <c r="AP7" s="1102"/>
      <c r="AQ7" s="1102"/>
      <c r="AR7" s="1102"/>
      <c r="AS7" s="112"/>
      <c r="AT7" s="112"/>
      <c r="AU7" s="112"/>
      <c r="AV7" s="112"/>
      <c r="AW7" s="113"/>
    </row>
    <row r="8" spans="2:62">
      <c r="B8" s="1103"/>
      <c r="C8" s="1103"/>
      <c r="D8" s="1103"/>
      <c r="E8" s="1103"/>
      <c r="F8" s="1103"/>
      <c r="G8" s="1103"/>
      <c r="H8" s="1103"/>
      <c r="I8" s="1103"/>
      <c r="J8" s="1103"/>
      <c r="K8" s="1103"/>
      <c r="L8" s="1103"/>
      <c r="M8" s="1103"/>
      <c r="N8" s="1103"/>
      <c r="O8" s="1103"/>
      <c r="P8" s="1103"/>
      <c r="Q8" s="1103"/>
      <c r="R8" s="1103"/>
      <c r="S8" s="1103"/>
      <c r="T8" s="1103"/>
      <c r="U8" s="1103"/>
      <c r="V8" s="1103"/>
      <c r="W8" s="1103"/>
      <c r="X8" s="1103"/>
      <c r="Y8" s="1103"/>
      <c r="Z8" s="1103"/>
      <c r="AA8" s="1103"/>
      <c r="AB8" s="1103"/>
      <c r="AC8" s="1103"/>
      <c r="AD8" s="1103"/>
      <c r="AE8" s="1103"/>
      <c r="AF8" s="1103"/>
      <c r="AG8" s="1103"/>
      <c r="AH8" s="1103"/>
      <c r="AI8" s="1103"/>
      <c r="AJ8" s="1103"/>
      <c r="AK8" s="1103"/>
      <c r="AL8" s="1103"/>
      <c r="AM8" s="1103"/>
      <c r="AN8" s="1103"/>
      <c r="AO8" s="1103"/>
      <c r="AP8" s="1103"/>
      <c r="AQ8" s="114"/>
      <c r="AR8" s="114"/>
      <c r="AS8" s="115"/>
      <c r="AT8" s="115"/>
      <c r="AU8" s="115"/>
      <c r="AV8" s="115"/>
      <c r="AW8" s="114"/>
    </row>
    <row r="9" spans="2:62" ht="25.5" customHeight="1">
      <c r="B9" s="1104" t="s">
        <v>5218</v>
      </c>
      <c r="C9" s="1104"/>
      <c r="D9" s="1104"/>
      <c r="E9" s="1104"/>
      <c r="F9" s="1104"/>
      <c r="G9" s="1104"/>
      <c r="H9" s="1104"/>
      <c r="I9" s="1104"/>
      <c r="J9" s="1104"/>
      <c r="K9" s="1104"/>
      <c r="L9" s="1104"/>
      <c r="M9" s="1104"/>
      <c r="N9" s="1104"/>
      <c r="O9" s="1104"/>
      <c r="P9" s="1104"/>
      <c r="Q9" s="1104"/>
      <c r="R9" s="1104"/>
      <c r="S9" s="1104"/>
      <c r="T9" s="1104"/>
      <c r="U9" s="1104"/>
      <c r="V9" s="1104"/>
      <c r="W9" s="1104"/>
      <c r="X9" s="1104"/>
      <c r="Y9" s="1104"/>
      <c r="Z9" s="1104"/>
      <c r="AA9" s="1104"/>
      <c r="AB9" s="1104"/>
      <c r="AC9" s="1104"/>
      <c r="AD9" s="1104"/>
      <c r="AE9" s="1104"/>
      <c r="AF9" s="1104"/>
      <c r="AG9" s="1104"/>
      <c r="AH9" s="1104"/>
      <c r="AI9" s="1104"/>
      <c r="AJ9" s="1104"/>
      <c r="AK9" s="1104"/>
      <c r="AL9" s="1104"/>
      <c r="AM9" s="1104"/>
      <c r="AN9" s="1104"/>
      <c r="AO9" s="1104"/>
      <c r="AP9" s="1104"/>
      <c r="AQ9" s="116"/>
      <c r="AR9" s="117"/>
      <c r="AS9" s="118"/>
      <c r="AT9" s="118"/>
      <c r="AU9" s="118"/>
      <c r="AV9" s="118"/>
    </row>
    <row r="10" spans="2:62" ht="31.5" customHeight="1">
      <c r="B10" s="1105" t="s">
        <v>122</v>
      </c>
      <c r="C10" s="1107" t="s">
        <v>5</v>
      </c>
      <c r="D10" s="1107" t="s">
        <v>5219</v>
      </c>
      <c r="E10" s="1109" t="s">
        <v>5220</v>
      </c>
      <c r="F10" s="1111" t="s">
        <v>5199</v>
      </c>
      <c r="G10" s="1112"/>
      <c r="H10" s="1112"/>
      <c r="I10" s="1112"/>
      <c r="J10" s="1112"/>
      <c r="K10" s="1112"/>
      <c r="L10" s="1112"/>
      <c r="M10" s="1112"/>
      <c r="N10" s="1112"/>
      <c r="O10" s="1112"/>
      <c r="P10" s="1112"/>
      <c r="Q10" s="1112"/>
      <c r="R10" s="1112"/>
      <c r="S10" s="1112"/>
      <c r="T10" s="1112"/>
      <c r="U10" s="1112"/>
      <c r="V10" s="1112"/>
      <c r="W10" s="1112"/>
      <c r="X10" s="1112"/>
      <c r="Y10" s="1112"/>
      <c r="Z10" s="1112"/>
      <c r="AA10" s="1112"/>
      <c r="AB10" s="1112"/>
      <c r="AC10" s="1112"/>
      <c r="AD10" s="1112"/>
      <c r="AE10" s="1112"/>
      <c r="AF10" s="1112"/>
      <c r="AG10" s="1112"/>
      <c r="AH10" s="1112"/>
      <c r="AI10" s="1112"/>
      <c r="AJ10" s="1113"/>
      <c r="AK10" s="1114" t="s">
        <v>5588</v>
      </c>
      <c r="AL10" s="1115"/>
      <c r="AM10" s="1116" t="s">
        <v>5589</v>
      </c>
      <c r="AN10" s="1127" t="s">
        <v>5590</v>
      </c>
      <c r="AO10" s="1129" t="s">
        <v>5591</v>
      </c>
      <c r="AP10" s="1130"/>
      <c r="AQ10" s="1127" t="s">
        <v>5592</v>
      </c>
      <c r="AR10" s="1131" t="s">
        <v>5593</v>
      </c>
      <c r="AS10" s="1124">
        <v>0.5</v>
      </c>
      <c r="AT10" s="1124">
        <v>0.9</v>
      </c>
      <c r="AU10" s="1124">
        <v>0.5</v>
      </c>
      <c r="AV10" s="1124">
        <v>0.9</v>
      </c>
    </row>
    <row r="11" spans="2:62" ht="20" customHeight="1">
      <c r="B11" s="1106"/>
      <c r="C11" s="1108"/>
      <c r="D11" s="1108"/>
      <c r="E11" s="1110"/>
      <c r="F11" s="119">
        <v>1</v>
      </c>
      <c r="G11" s="119">
        <v>2</v>
      </c>
      <c r="H11" s="119">
        <v>3</v>
      </c>
      <c r="I11" s="119">
        <v>4</v>
      </c>
      <c r="J11" s="119">
        <v>5</v>
      </c>
      <c r="K11" s="119">
        <v>6</v>
      </c>
      <c r="L11" s="119">
        <v>7</v>
      </c>
      <c r="M11" s="119">
        <v>8</v>
      </c>
      <c r="N11" s="119">
        <v>9</v>
      </c>
      <c r="O11" s="119">
        <v>10</v>
      </c>
      <c r="P11" s="119">
        <v>11</v>
      </c>
      <c r="Q11" s="119">
        <v>12</v>
      </c>
      <c r="R11" s="119">
        <v>13</v>
      </c>
      <c r="S11" s="119">
        <v>14</v>
      </c>
      <c r="T11" s="119">
        <v>15</v>
      </c>
      <c r="U11" s="119">
        <v>16</v>
      </c>
      <c r="V11" s="119">
        <v>17</v>
      </c>
      <c r="W11" s="119">
        <v>18</v>
      </c>
      <c r="X11" s="119">
        <v>19</v>
      </c>
      <c r="Y11" s="119">
        <v>20</v>
      </c>
      <c r="Z11" s="119">
        <v>21</v>
      </c>
      <c r="AA11" s="119">
        <v>22</v>
      </c>
      <c r="AB11" s="119">
        <v>23</v>
      </c>
      <c r="AC11" s="119">
        <v>24</v>
      </c>
      <c r="AD11" s="119">
        <v>25</v>
      </c>
      <c r="AE11" s="119">
        <v>26</v>
      </c>
      <c r="AF11" s="119">
        <v>27</v>
      </c>
      <c r="AG11" s="119">
        <v>28</v>
      </c>
      <c r="AH11" s="119">
        <v>29</v>
      </c>
      <c r="AI11" s="119">
        <v>30</v>
      </c>
      <c r="AJ11" s="119">
        <v>31</v>
      </c>
      <c r="AK11" s="120" t="s">
        <v>5219</v>
      </c>
      <c r="AL11" s="120" t="s">
        <v>5</v>
      </c>
      <c r="AM11" s="1117"/>
      <c r="AN11" s="1128"/>
      <c r="AO11" s="120" t="s">
        <v>5219</v>
      </c>
      <c r="AP11" s="120" t="s">
        <v>5</v>
      </c>
      <c r="AQ11" s="1128"/>
      <c r="AR11" s="1132"/>
      <c r="AS11" s="1125"/>
      <c r="AT11" s="1125"/>
      <c r="AU11" s="1125"/>
      <c r="AV11" s="1125"/>
      <c r="AX11" s="110" t="s">
        <v>5221</v>
      </c>
      <c r="AY11" s="111" t="s">
        <v>5594</v>
      </c>
    </row>
    <row r="12" spans="2:62" ht="20" customHeight="1">
      <c r="B12" s="1118">
        <v>1</v>
      </c>
      <c r="C12" s="1118" t="s">
        <v>5203</v>
      </c>
      <c r="D12" s="121" t="s">
        <v>5222</v>
      </c>
      <c r="E12" s="122">
        <v>36</v>
      </c>
      <c r="F12" s="122">
        <v>0</v>
      </c>
      <c r="G12" s="122">
        <v>0</v>
      </c>
      <c r="H12" s="123">
        <v>0</v>
      </c>
      <c r="I12" s="123">
        <v>0</v>
      </c>
      <c r="J12" s="123">
        <v>0</v>
      </c>
      <c r="K12" s="123">
        <v>0</v>
      </c>
      <c r="L12" s="123">
        <v>0</v>
      </c>
      <c r="M12" s="123">
        <v>0</v>
      </c>
      <c r="N12" s="123">
        <v>0</v>
      </c>
      <c r="O12" s="123">
        <v>0</v>
      </c>
      <c r="P12" s="123">
        <v>0</v>
      </c>
      <c r="Q12" s="123">
        <v>0</v>
      </c>
      <c r="R12" s="123">
        <v>0</v>
      </c>
      <c r="S12" s="123">
        <v>0</v>
      </c>
      <c r="T12" s="123">
        <v>0</v>
      </c>
      <c r="U12" s="123">
        <v>0</v>
      </c>
      <c r="V12" s="123">
        <v>0</v>
      </c>
      <c r="W12" s="123">
        <v>0</v>
      </c>
      <c r="X12" s="123">
        <v>0</v>
      </c>
      <c r="Y12" s="123">
        <v>0</v>
      </c>
      <c r="Z12" s="123">
        <v>0</v>
      </c>
      <c r="AA12" s="123">
        <v>0</v>
      </c>
      <c r="AB12" s="123">
        <v>0</v>
      </c>
      <c r="AC12" s="123">
        <v>0</v>
      </c>
      <c r="AD12" s="123">
        <v>0</v>
      </c>
      <c r="AE12" s="123">
        <v>0</v>
      </c>
      <c r="AF12" s="123">
        <v>0</v>
      </c>
      <c r="AG12" s="123">
        <v>0</v>
      </c>
      <c r="AH12" s="123">
        <v>1</v>
      </c>
      <c r="AI12" s="123">
        <v>0</v>
      </c>
      <c r="AJ12" s="123">
        <v>0</v>
      </c>
      <c r="AK12" s="124">
        <v>1</v>
      </c>
      <c r="AL12" s="1121">
        <v>8</v>
      </c>
      <c r="AM12" s="1121">
        <v>25</v>
      </c>
      <c r="AN12" s="1121">
        <v>14</v>
      </c>
      <c r="AO12" s="124">
        <v>31</v>
      </c>
      <c r="AP12" s="1121">
        <v>158</v>
      </c>
      <c r="AQ12" s="1121">
        <v>227</v>
      </c>
      <c r="AR12" s="1126">
        <v>161</v>
      </c>
      <c r="AS12" s="1133">
        <v>7</v>
      </c>
      <c r="AT12" s="1133">
        <v>12.6</v>
      </c>
      <c r="AU12" s="1133">
        <v>80.5</v>
      </c>
      <c r="AV12" s="1133">
        <v>144.9</v>
      </c>
      <c r="AX12" s="125" t="b">
        <v>1</v>
      </c>
      <c r="AY12" s="126">
        <v>30</v>
      </c>
      <c r="AZ12" s="108">
        <v>61</v>
      </c>
      <c r="BA12" s="105" t="s">
        <v>5542</v>
      </c>
      <c r="BB12" s="106">
        <v>49.18</v>
      </c>
      <c r="BC12" s="106">
        <v>49.1</v>
      </c>
      <c r="BD12" s="108" t="s">
        <v>5595</v>
      </c>
      <c r="BE12" s="108">
        <v>4</v>
      </c>
      <c r="BF12" s="105" t="s">
        <v>5542</v>
      </c>
      <c r="BG12" s="106">
        <v>75</v>
      </c>
      <c r="BH12" s="106">
        <v>75</v>
      </c>
      <c r="BI12" s="108" t="s">
        <v>5596</v>
      </c>
      <c r="BJ12" s="108">
        <v>1</v>
      </c>
    </row>
    <row r="13" spans="2:62" ht="20" customHeight="1">
      <c r="B13" s="1119"/>
      <c r="C13" s="1119"/>
      <c r="D13" s="121" t="s">
        <v>5223</v>
      </c>
      <c r="E13" s="122">
        <v>69</v>
      </c>
      <c r="F13" s="122">
        <v>0</v>
      </c>
      <c r="G13" s="122">
        <v>0</v>
      </c>
      <c r="H13" s="123">
        <v>0</v>
      </c>
      <c r="I13" s="123">
        <v>0</v>
      </c>
      <c r="J13" s="123">
        <v>0</v>
      </c>
      <c r="K13" s="123">
        <v>0</v>
      </c>
      <c r="L13" s="123">
        <v>0</v>
      </c>
      <c r="M13" s="123">
        <v>1</v>
      </c>
      <c r="N13" s="123">
        <v>0</v>
      </c>
      <c r="O13" s="123">
        <v>0</v>
      </c>
      <c r="P13" s="123">
        <v>0</v>
      </c>
      <c r="Q13" s="123">
        <v>0</v>
      </c>
      <c r="R13" s="123">
        <v>0</v>
      </c>
      <c r="S13" s="123">
        <v>0</v>
      </c>
      <c r="T13" s="123">
        <v>0</v>
      </c>
      <c r="U13" s="123">
        <v>0</v>
      </c>
      <c r="V13" s="123">
        <v>0</v>
      </c>
      <c r="W13" s="123">
        <v>0</v>
      </c>
      <c r="X13" s="123">
        <v>0</v>
      </c>
      <c r="Y13" s="123">
        <v>0</v>
      </c>
      <c r="Z13" s="123">
        <v>0</v>
      </c>
      <c r="AA13" s="123">
        <v>1</v>
      </c>
      <c r="AB13" s="123">
        <v>0</v>
      </c>
      <c r="AC13" s="123">
        <v>0</v>
      </c>
      <c r="AD13" s="123">
        <v>0</v>
      </c>
      <c r="AE13" s="123">
        <v>0</v>
      </c>
      <c r="AF13" s="123">
        <v>0</v>
      </c>
      <c r="AG13" s="123">
        <v>0</v>
      </c>
      <c r="AH13" s="123">
        <v>0</v>
      </c>
      <c r="AI13" s="123">
        <v>0</v>
      </c>
      <c r="AJ13" s="123">
        <v>0</v>
      </c>
      <c r="AK13" s="124">
        <v>2</v>
      </c>
      <c r="AL13" s="1122"/>
      <c r="AM13" s="1122"/>
      <c r="AN13" s="1122"/>
      <c r="AO13" s="124">
        <v>35</v>
      </c>
      <c r="AP13" s="1122"/>
      <c r="AQ13" s="1122"/>
      <c r="AR13" s="1122"/>
      <c r="AS13" s="1134"/>
      <c r="AT13" s="1134"/>
      <c r="AU13" s="1134"/>
      <c r="AV13" s="1134"/>
      <c r="AY13" s="126">
        <v>33</v>
      </c>
      <c r="AZ13" s="108">
        <v>42</v>
      </c>
      <c r="BA13" s="105" t="s">
        <v>5542</v>
      </c>
      <c r="BB13" s="106">
        <v>16.670000000000002</v>
      </c>
      <c r="BC13" s="106">
        <v>16.600000000000001</v>
      </c>
      <c r="BD13" s="108" t="s">
        <v>5597</v>
      </c>
      <c r="BE13" s="108">
        <v>2</v>
      </c>
      <c r="BF13" s="105" t="s">
        <v>5548</v>
      </c>
      <c r="BG13" s="106" t="s">
        <v>5545</v>
      </c>
      <c r="BH13" s="106">
        <v>0</v>
      </c>
      <c r="BI13" s="108" t="s">
        <v>5549</v>
      </c>
      <c r="BJ13" s="108">
        <v>2</v>
      </c>
    </row>
    <row r="14" spans="2:62" ht="20" customHeight="1">
      <c r="B14" s="1119"/>
      <c r="C14" s="1119"/>
      <c r="D14" s="121" t="s">
        <v>5224</v>
      </c>
      <c r="E14" s="122">
        <v>16</v>
      </c>
      <c r="F14" s="122">
        <v>0</v>
      </c>
      <c r="G14" s="122">
        <v>0</v>
      </c>
      <c r="H14" s="123">
        <v>0</v>
      </c>
      <c r="I14" s="123">
        <v>0</v>
      </c>
      <c r="J14" s="123">
        <v>0</v>
      </c>
      <c r="K14" s="123">
        <v>0</v>
      </c>
      <c r="L14" s="123">
        <v>0</v>
      </c>
      <c r="M14" s="123">
        <v>0</v>
      </c>
      <c r="N14" s="123">
        <v>0</v>
      </c>
      <c r="O14" s="123">
        <v>0</v>
      </c>
      <c r="P14" s="123">
        <v>0</v>
      </c>
      <c r="Q14" s="123">
        <v>0</v>
      </c>
      <c r="R14" s="123">
        <v>0</v>
      </c>
      <c r="S14" s="123">
        <v>0</v>
      </c>
      <c r="T14" s="123">
        <v>0</v>
      </c>
      <c r="U14" s="123">
        <v>0</v>
      </c>
      <c r="V14" s="123">
        <v>0</v>
      </c>
      <c r="W14" s="123">
        <v>0</v>
      </c>
      <c r="X14" s="123">
        <v>0</v>
      </c>
      <c r="Y14" s="123">
        <v>0</v>
      </c>
      <c r="Z14" s="123">
        <v>0</v>
      </c>
      <c r="AA14" s="123">
        <v>0</v>
      </c>
      <c r="AB14" s="123">
        <v>0</v>
      </c>
      <c r="AC14" s="123">
        <v>0</v>
      </c>
      <c r="AD14" s="123">
        <v>0</v>
      </c>
      <c r="AE14" s="123">
        <v>0</v>
      </c>
      <c r="AF14" s="123">
        <v>0</v>
      </c>
      <c r="AG14" s="123">
        <v>0</v>
      </c>
      <c r="AH14" s="123">
        <v>0</v>
      </c>
      <c r="AI14" s="123">
        <v>0</v>
      </c>
      <c r="AJ14" s="123">
        <v>0</v>
      </c>
      <c r="AK14" s="124">
        <v>0</v>
      </c>
      <c r="AL14" s="1122"/>
      <c r="AM14" s="1122"/>
      <c r="AN14" s="1122"/>
      <c r="AO14" s="124">
        <v>7</v>
      </c>
      <c r="AP14" s="1122"/>
      <c r="AQ14" s="1122"/>
      <c r="AR14" s="1122"/>
      <c r="AS14" s="1134"/>
      <c r="AT14" s="1134"/>
      <c r="AU14" s="1134"/>
      <c r="AV14" s="1134"/>
      <c r="AY14" s="126">
        <v>7</v>
      </c>
      <c r="AZ14" s="108">
        <v>27</v>
      </c>
      <c r="BA14" s="105" t="s">
        <v>5542</v>
      </c>
      <c r="BB14" s="106">
        <v>74.069999999999993</v>
      </c>
      <c r="BC14" s="106">
        <v>74</v>
      </c>
      <c r="BD14" s="108" t="s">
        <v>5563</v>
      </c>
      <c r="BE14" s="108">
        <v>2</v>
      </c>
      <c r="BF14" s="105" t="s">
        <v>5542</v>
      </c>
      <c r="BG14" s="106">
        <v>100</v>
      </c>
      <c r="BH14" s="106">
        <v>100</v>
      </c>
      <c r="BI14" s="108" t="s">
        <v>5550</v>
      </c>
      <c r="BJ14" s="108">
        <v>0</v>
      </c>
    </row>
    <row r="15" spans="2:62" ht="20" customHeight="1">
      <c r="B15" s="1119"/>
      <c r="C15" s="1119"/>
      <c r="D15" s="121" t="s">
        <v>1248</v>
      </c>
      <c r="E15" s="122">
        <v>23</v>
      </c>
      <c r="F15" s="122">
        <v>0</v>
      </c>
      <c r="G15" s="122">
        <v>0</v>
      </c>
      <c r="H15" s="123">
        <v>0</v>
      </c>
      <c r="I15" s="123">
        <v>0</v>
      </c>
      <c r="J15" s="123">
        <v>0</v>
      </c>
      <c r="K15" s="123">
        <v>0</v>
      </c>
      <c r="L15" s="123">
        <v>0</v>
      </c>
      <c r="M15" s="123">
        <v>0</v>
      </c>
      <c r="N15" s="123">
        <v>0</v>
      </c>
      <c r="O15" s="123">
        <v>0</v>
      </c>
      <c r="P15" s="123">
        <v>0</v>
      </c>
      <c r="Q15" s="123">
        <v>0</v>
      </c>
      <c r="R15" s="123">
        <v>0</v>
      </c>
      <c r="S15" s="123">
        <v>0</v>
      </c>
      <c r="T15" s="123">
        <v>0</v>
      </c>
      <c r="U15" s="123">
        <v>0</v>
      </c>
      <c r="V15" s="123">
        <v>0</v>
      </c>
      <c r="W15" s="123">
        <v>0</v>
      </c>
      <c r="X15" s="123">
        <v>0</v>
      </c>
      <c r="Y15" s="123">
        <v>0</v>
      </c>
      <c r="Z15" s="123">
        <v>0</v>
      </c>
      <c r="AA15" s="123">
        <v>0</v>
      </c>
      <c r="AB15" s="123">
        <v>0</v>
      </c>
      <c r="AC15" s="123">
        <v>0</v>
      </c>
      <c r="AD15" s="123">
        <v>0</v>
      </c>
      <c r="AE15" s="123">
        <v>0</v>
      </c>
      <c r="AF15" s="123">
        <v>0</v>
      </c>
      <c r="AG15" s="123">
        <v>0</v>
      </c>
      <c r="AH15" s="123">
        <v>0</v>
      </c>
      <c r="AI15" s="123">
        <v>0</v>
      </c>
      <c r="AJ15" s="123">
        <v>0</v>
      </c>
      <c r="AK15" s="124">
        <v>0</v>
      </c>
      <c r="AL15" s="1122"/>
      <c r="AM15" s="1122"/>
      <c r="AN15" s="1122"/>
      <c r="AO15" s="124">
        <v>15</v>
      </c>
      <c r="AP15" s="1122"/>
      <c r="AQ15" s="1122"/>
      <c r="AR15" s="1122"/>
      <c r="AS15" s="1134"/>
      <c r="AT15" s="1134"/>
      <c r="AU15" s="1134"/>
      <c r="AV15" s="1134"/>
      <c r="AY15" s="126">
        <v>15</v>
      </c>
      <c r="AZ15" s="108">
        <v>29</v>
      </c>
      <c r="BA15" s="105" t="s">
        <v>5542</v>
      </c>
      <c r="BB15" s="106">
        <v>48.28</v>
      </c>
      <c r="BC15" s="106">
        <v>48.2</v>
      </c>
      <c r="BD15" s="108" t="s">
        <v>5564</v>
      </c>
      <c r="BE15" s="108">
        <v>1</v>
      </c>
      <c r="BF15" s="105" t="s">
        <v>5542</v>
      </c>
      <c r="BG15" s="106">
        <v>100</v>
      </c>
      <c r="BH15" s="106">
        <v>100</v>
      </c>
      <c r="BI15" s="108" t="s">
        <v>5550</v>
      </c>
      <c r="BJ15" s="108">
        <v>0</v>
      </c>
    </row>
    <row r="16" spans="2:62" ht="20" customHeight="1">
      <c r="B16" s="1119"/>
      <c r="C16" s="1119"/>
      <c r="D16" s="121" t="s">
        <v>5541</v>
      </c>
      <c r="E16" s="122">
        <v>15</v>
      </c>
      <c r="F16" s="122">
        <v>0</v>
      </c>
      <c r="G16" s="122">
        <v>0</v>
      </c>
      <c r="H16" s="123">
        <v>0</v>
      </c>
      <c r="I16" s="123">
        <v>0</v>
      </c>
      <c r="J16" s="123">
        <v>0</v>
      </c>
      <c r="K16" s="123">
        <v>0</v>
      </c>
      <c r="L16" s="123">
        <v>0</v>
      </c>
      <c r="M16" s="123">
        <v>0</v>
      </c>
      <c r="N16" s="123">
        <v>0</v>
      </c>
      <c r="O16" s="123">
        <v>0</v>
      </c>
      <c r="P16" s="123">
        <v>0</v>
      </c>
      <c r="Q16" s="123">
        <v>0</v>
      </c>
      <c r="R16" s="123">
        <v>0</v>
      </c>
      <c r="S16" s="123">
        <v>0</v>
      </c>
      <c r="T16" s="123">
        <v>0</v>
      </c>
      <c r="U16" s="123">
        <v>0</v>
      </c>
      <c r="V16" s="123">
        <v>0</v>
      </c>
      <c r="W16" s="123">
        <v>0</v>
      </c>
      <c r="X16" s="123">
        <v>0</v>
      </c>
      <c r="Y16" s="123">
        <v>0</v>
      </c>
      <c r="Z16" s="123">
        <v>0</v>
      </c>
      <c r="AA16" s="123">
        <v>0</v>
      </c>
      <c r="AB16" s="123">
        <v>0</v>
      </c>
      <c r="AC16" s="123">
        <v>0</v>
      </c>
      <c r="AD16" s="123">
        <v>0</v>
      </c>
      <c r="AE16" s="123">
        <v>0</v>
      </c>
      <c r="AF16" s="123">
        <v>0</v>
      </c>
      <c r="AG16" s="123">
        <v>0</v>
      </c>
      <c r="AH16" s="123">
        <v>0</v>
      </c>
      <c r="AI16" s="123">
        <v>0</v>
      </c>
      <c r="AJ16" s="123">
        <v>0</v>
      </c>
      <c r="AK16" s="124">
        <v>0</v>
      </c>
      <c r="AL16" s="1122"/>
      <c r="AM16" s="1122"/>
      <c r="AN16" s="1122"/>
      <c r="AO16" s="124">
        <v>21</v>
      </c>
      <c r="AP16" s="1122"/>
      <c r="AQ16" s="1122"/>
      <c r="AR16" s="1122"/>
      <c r="AS16" s="1134"/>
      <c r="AT16" s="1134"/>
      <c r="AU16" s="1134"/>
      <c r="AV16" s="1134"/>
      <c r="AY16" s="126">
        <v>21</v>
      </c>
      <c r="AZ16" s="108">
        <v>21</v>
      </c>
      <c r="BA16" s="105" t="s">
        <v>5548</v>
      </c>
      <c r="BB16" s="106">
        <v>0</v>
      </c>
      <c r="BC16" s="106">
        <v>0</v>
      </c>
      <c r="BD16" s="108" t="s">
        <v>5549</v>
      </c>
      <c r="BE16" s="108">
        <v>0</v>
      </c>
      <c r="BF16" s="105" t="s">
        <v>5548</v>
      </c>
      <c r="BG16" s="106" t="s">
        <v>5545</v>
      </c>
      <c r="BH16" s="106">
        <v>0</v>
      </c>
      <c r="BI16" s="108" t="s">
        <v>5549</v>
      </c>
      <c r="BJ16" s="108">
        <v>0</v>
      </c>
    </row>
    <row r="17" spans="2:62" ht="20" customHeight="1">
      <c r="B17" s="1119"/>
      <c r="C17" s="1119"/>
      <c r="D17" s="121" t="s">
        <v>5141</v>
      </c>
      <c r="E17" s="122">
        <v>26</v>
      </c>
      <c r="F17" s="122">
        <v>0</v>
      </c>
      <c r="G17" s="122">
        <v>0</v>
      </c>
      <c r="H17" s="123">
        <v>1</v>
      </c>
      <c r="I17" s="123">
        <v>0</v>
      </c>
      <c r="J17" s="123">
        <v>0</v>
      </c>
      <c r="K17" s="123">
        <v>0</v>
      </c>
      <c r="L17" s="123">
        <v>0</v>
      </c>
      <c r="M17" s="123">
        <v>0</v>
      </c>
      <c r="N17" s="123">
        <v>0</v>
      </c>
      <c r="O17" s="123">
        <v>0</v>
      </c>
      <c r="P17" s="123">
        <v>1</v>
      </c>
      <c r="Q17" s="123">
        <v>0</v>
      </c>
      <c r="R17" s="123">
        <v>0</v>
      </c>
      <c r="S17" s="123">
        <v>0</v>
      </c>
      <c r="T17" s="123">
        <v>0</v>
      </c>
      <c r="U17" s="123">
        <v>0</v>
      </c>
      <c r="V17" s="123">
        <v>0</v>
      </c>
      <c r="W17" s="123">
        <v>0</v>
      </c>
      <c r="X17" s="123">
        <v>0</v>
      </c>
      <c r="Y17" s="123">
        <v>0</v>
      </c>
      <c r="Z17" s="123">
        <v>0</v>
      </c>
      <c r="AA17" s="123">
        <v>0</v>
      </c>
      <c r="AB17" s="123">
        <v>0</v>
      </c>
      <c r="AC17" s="123">
        <v>0</v>
      </c>
      <c r="AD17" s="123">
        <v>0</v>
      </c>
      <c r="AE17" s="123">
        <v>0</v>
      </c>
      <c r="AF17" s="123">
        <v>0</v>
      </c>
      <c r="AG17" s="123">
        <v>0</v>
      </c>
      <c r="AH17" s="123">
        <v>0</v>
      </c>
      <c r="AI17" s="123">
        <v>1</v>
      </c>
      <c r="AJ17" s="123">
        <v>0</v>
      </c>
      <c r="AK17" s="124">
        <v>3</v>
      </c>
      <c r="AL17" s="1122"/>
      <c r="AM17" s="1122"/>
      <c r="AN17" s="1122"/>
      <c r="AO17" s="124">
        <v>19</v>
      </c>
      <c r="AP17" s="1122"/>
      <c r="AQ17" s="1122"/>
      <c r="AR17" s="1122"/>
      <c r="AS17" s="1134"/>
      <c r="AT17" s="1134"/>
      <c r="AU17" s="1134"/>
      <c r="AV17" s="1134"/>
      <c r="AY17" s="126">
        <v>16</v>
      </c>
      <c r="AZ17" s="108">
        <v>30</v>
      </c>
      <c r="BA17" s="105" t="s">
        <v>5542</v>
      </c>
      <c r="BB17" s="106">
        <v>36.67</v>
      </c>
      <c r="BC17" s="106">
        <v>36.6</v>
      </c>
      <c r="BD17" s="108" t="s">
        <v>5598</v>
      </c>
      <c r="BE17" s="108">
        <v>2</v>
      </c>
      <c r="BF17" s="105" t="s">
        <v>5544</v>
      </c>
      <c r="BG17" s="106" t="s">
        <v>5545</v>
      </c>
      <c r="BH17" s="106">
        <v>0</v>
      </c>
      <c r="BI17" s="108" t="s">
        <v>5546</v>
      </c>
      <c r="BJ17" s="108">
        <v>3</v>
      </c>
    </row>
    <row r="18" spans="2:62" ht="20" customHeight="1">
      <c r="B18" s="1119"/>
      <c r="C18" s="1119"/>
      <c r="D18" s="121" t="s">
        <v>5225</v>
      </c>
      <c r="E18" s="122">
        <v>14</v>
      </c>
      <c r="F18" s="122">
        <v>0</v>
      </c>
      <c r="G18" s="122">
        <v>0</v>
      </c>
      <c r="H18" s="123">
        <v>0</v>
      </c>
      <c r="I18" s="123">
        <v>0</v>
      </c>
      <c r="J18" s="123">
        <v>0</v>
      </c>
      <c r="K18" s="123">
        <v>0</v>
      </c>
      <c r="L18" s="123">
        <v>0</v>
      </c>
      <c r="M18" s="123">
        <v>0</v>
      </c>
      <c r="N18" s="123">
        <v>0</v>
      </c>
      <c r="O18" s="123">
        <v>0</v>
      </c>
      <c r="P18" s="123">
        <v>0</v>
      </c>
      <c r="Q18" s="123">
        <v>0</v>
      </c>
      <c r="R18" s="123">
        <v>0</v>
      </c>
      <c r="S18" s="123">
        <v>0</v>
      </c>
      <c r="T18" s="123">
        <v>0</v>
      </c>
      <c r="U18" s="123">
        <v>0</v>
      </c>
      <c r="V18" s="123">
        <v>0</v>
      </c>
      <c r="W18" s="123">
        <v>0</v>
      </c>
      <c r="X18" s="123">
        <v>0</v>
      </c>
      <c r="Y18" s="123">
        <v>0</v>
      </c>
      <c r="Z18" s="123">
        <v>0</v>
      </c>
      <c r="AA18" s="123">
        <v>0</v>
      </c>
      <c r="AB18" s="123">
        <v>0</v>
      </c>
      <c r="AC18" s="123">
        <v>0</v>
      </c>
      <c r="AD18" s="123">
        <v>0</v>
      </c>
      <c r="AE18" s="123">
        <v>0</v>
      </c>
      <c r="AF18" s="123">
        <v>0</v>
      </c>
      <c r="AG18" s="123">
        <v>0</v>
      </c>
      <c r="AH18" s="123">
        <v>0</v>
      </c>
      <c r="AI18" s="123">
        <v>0</v>
      </c>
      <c r="AJ18" s="123">
        <v>0</v>
      </c>
      <c r="AK18" s="124">
        <v>0</v>
      </c>
      <c r="AL18" s="1122"/>
      <c r="AM18" s="1122"/>
      <c r="AN18" s="1122"/>
      <c r="AO18" s="124">
        <v>14</v>
      </c>
      <c r="AP18" s="1122"/>
      <c r="AQ18" s="1122"/>
      <c r="AR18" s="1122"/>
      <c r="AS18" s="1134"/>
      <c r="AT18" s="1134"/>
      <c r="AU18" s="1134"/>
      <c r="AV18" s="1134"/>
      <c r="AY18" s="126">
        <v>14</v>
      </c>
      <c r="AZ18" s="108">
        <v>33</v>
      </c>
      <c r="BA18" s="105" t="s">
        <v>5542</v>
      </c>
      <c r="BB18" s="106">
        <v>57.58</v>
      </c>
      <c r="BC18" s="106">
        <v>57.5</v>
      </c>
      <c r="BD18" s="108" t="s">
        <v>5565</v>
      </c>
      <c r="BE18" s="108">
        <v>3</v>
      </c>
      <c r="BF18" s="105" t="s">
        <v>5542</v>
      </c>
      <c r="BG18" s="106">
        <v>100</v>
      </c>
      <c r="BH18" s="106">
        <v>100</v>
      </c>
      <c r="BI18" s="108" t="s">
        <v>5550</v>
      </c>
      <c r="BJ18" s="108">
        <v>0</v>
      </c>
    </row>
    <row r="19" spans="2:62" ht="20" customHeight="1">
      <c r="B19" s="1120"/>
      <c r="C19" s="1120"/>
      <c r="D19" s="121" t="s">
        <v>5226</v>
      </c>
      <c r="E19" s="122">
        <v>12</v>
      </c>
      <c r="F19" s="122">
        <v>1</v>
      </c>
      <c r="G19" s="122">
        <v>0</v>
      </c>
      <c r="H19" s="123">
        <v>0</v>
      </c>
      <c r="I19" s="123">
        <v>0</v>
      </c>
      <c r="J19" s="123">
        <v>0</v>
      </c>
      <c r="K19" s="123">
        <v>0</v>
      </c>
      <c r="L19" s="123">
        <v>0</v>
      </c>
      <c r="M19" s="123">
        <v>0</v>
      </c>
      <c r="N19" s="123">
        <v>0</v>
      </c>
      <c r="O19" s="123">
        <v>0</v>
      </c>
      <c r="P19" s="123">
        <v>0</v>
      </c>
      <c r="Q19" s="123">
        <v>0</v>
      </c>
      <c r="R19" s="123">
        <v>0</v>
      </c>
      <c r="S19" s="123">
        <v>0</v>
      </c>
      <c r="T19" s="123">
        <v>0</v>
      </c>
      <c r="U19" s="123">
        <v>0</v>
      </c>
      <c r="V19" s="123">
        <v>0</v>
      </c>
      <c r="W19" s="123">
        <v>0</v>
      </c>
      <c r="X19" s="123">
        <v>0</v>
      </c>
      <c r="Y19" s="123">
        <v>0</v>
      </c>
      <c r="Z19" s="123">
        <v>1</v>
      </c>
      <c r="AA19" s="123">
        <v>0</v>
      </c>
      <c r="AB19" s="123">
        <v>0</v>
      </c>
      <c r="AC19" s="123">
        <v>0</v>
      </c>
      <c r="AD19" s="123">
        <v>0</v>
      </c>
      <c r="AE19" s="123">
        <v>0</v>
      </c>
      <c r="AF19" s="123">
        <v>0</v>
      </c>
      <c r="AG19" s="123">
        <v>0</v>
      </c>
      <c r="AH19" s="123">
        <v>0</v>
      </c>
      <c r="AI19" s="123">
        <v>0</v>
      </c>
      <c r="AJ19" s="123">
        <v>0</v>
      </c>
      <c r="AK19" s="124">
        <v>2</v>
      </c>
      <c r="AL19" s="1123"/>
      <c r="AM19" s="1123"/>
      <c r="AN19" s="1123"/>
      <c r="AO19" s="124">
        <v>16</v>
      </c>
      <c r="AP19" s="1123"/>
      <c r="AQ19" s="1123"/>
      <c r="AR19" s="1123"/>
      <c r="AS19" s="1135"/>
      <c r="AT19" s="1135"/>
      <c r="AU19" s="1135"/>
      <c r="AV19" s="1135"/>
      <c r="AY19" s="126">
        <v>14</v>
      </c>
      <c r="AZ19" s="108">
        <v>8</v>
      </c>
      <c r="BA19" s="105" t="s">
        <v>5544</v>
      </c>
      <c r="BB19" s="106">
        <v>50</v>
      </c>
      <c r="BC19" s="106">
        <v>50</v>
      </c>
      <c r="BD19" s="108" t="s">
        <v>5599</v>
      </c>
      <c r="BE19" s="108">
        <v>1</v>
      </c>
      <c r="BF19" s="105" t="s">
        <v>5544</v>
      </c>
      <c r="BG19" s="106" t="s">
        <v>5545</v>
      </c>
      <c r="BH19" s="106">
        <v>0</v>
      </c>
      <c r="BI19" s="108" t="s">
        <v>5546</v>
      </c>
      <c r="BJ19" s="108">
        <v>2</v>
      </c>
    </row>
    <row r="20" spans="2:62" ht="20" customHeight="1">
      <c r="B20" s="1118">
        <v>2</v>
      </c>
      <c r="C20" s="1118" t="s">
        <v>5204</v>
      </c>
      <c r="D20" s="121" t="s">
        <v>5227</v>
      </c>
      <c r="E20" s="122">
        <v>1</v>
      </c>
      <c r="F20" s="122">
        <v>0</v>
      </c>
      <c r="G20" s="122">
        <v>0</v>
      </c>
      <c r="H20" s="123">
        <v>0</v>
      </c>
      <c r="I20" s="123">
        <v>0</v>
      </c>
      <c r="J20" s="123">
        <v>0</v>
      </c>
      <c r="K20" s="123">
        <v>0</v>
      </c>
      <c r="L20" s="123">
        <v>0</v>
      </c>
      <c r="M20" s="123">
        <v>0</v>
      </c>
      <c r="N20" s="123">
        <v>0</v>
      </c>
      <c r="O20" s="123">
        <v>0</v>
      </c>
      <c r="P20" s="123">
        <v>0</v>
      </c>
      <c r="Q20" s="123">
        <v>0</v>
      </c>
      <c r="R20" s="123">
        <v>0</v>
      </c>
      <c r="S20" s="123">
        <v>0</v>
      </c>
      <c r="T20" s="123">
        <v>0</v>
      </c>
      <c r="U20" s="123">
        <v>0</v>
      </c>
      <c r="V20" s="123">
        <v>0</v>
      </c>
      <c r="W20" s="123">
        <v>0</v>
      </c>
      <c r="X20" s="123">
        <v>0</v>
      </c>
      <c r="Y20" s="123">
        <v>0</v>
      </c>
      <c r="Z20" s="123">
        <v>0</v>
      </c>
      <c r="AA20" s="123">
        <v>0</v>
      </c>
      <c r="AB20" s="123">
        <v>0</v>
      </c>
      <c r="AC20" s="123">
        <v>0</v>
      </c>
      <c r="AD20" s="123">
        <v>0</v>
      </c>
      <c r="AE20" s="123">
        <v>0</v>
      </c>
      <c r="AF20" s="123">
        <v>0</v>
      </c>
      <c r="AG20" s="123">
        <v>0</v>
      </c>
      <c r="AH20" s="123">
        <v>0</v>
      </c>
      <c r="AI20" s="123">
        <v>0</v>
      </c>
      <c r="AJ20" s="123">
        <v>0</v>
      </c>
      <c r="AK20" s="124">
        <v>0</v>
      </c>
      <c r="AL20" s="1121">
        <v>0</v>
      </c>
      <c r="AM20" s="1121">
        <v>4</v>
      </c>
      <c r="AN20" s="1121">
        <v>3</v>
      </c>
      <c r="AO20" s="124">
        <v>5</v>
      </c>
      <c r="AP20" s="1121">
        <v>30</v>
      </c>
      <c r="AQ20" s="1121">
        <v>49</v>
      </c>
      <c r="AR20" s="1126">
        <v>39</v>
      </c>
      <c r="AS20" s="1133">
        <v>1.5</v>
      </c>
      <c r="AT20" s="1133">
        <v>2.7</v>
      </c>
      <c r="AU20" s="1133">
        <v>19.5</v>
      </c>
      <c r="AV20" s="1133">
        <v>35.1</v>
      </c>
      <c r="AX20" s="110" t="b">
        <v>1</v>
      </c>
      <c r="AY20" s="126">
        <v>5</v>
      </c>
      <c r="AZ20" s="108">
        <v>8</v>
      </c>
      <c r="BA20" s="105" t="s">
        <v>5542</v>
      </c>
      <c r="BB20" s="106">
        <v>37.5</v>
      </c>
      <c r="BC20" s="106">
        <v>37.5</v>
      </c>
      <c r="BD20" s="108" t="s">
        <v>5551</v>
      </c>
      <c r="BE20" s="108">
        <v>0</v>
      </c>
      <c r="BF20" s="105" t="s">
        <v>5548</v>
      </c>
      <c r="BG20" s="106">
        <v>0</v>
      </c>
      <c r="BH20" s="106">
        <v>0</v>
      </c>
      <c r="BI20" s="108" t="s">
        <v>5549</v>
      </c>
      <c r="BJ20" s="108">
        <v>0</v>
      </c>
    </row>
    <row r="21" spans="2:62" ht="20" customHeight="1">
      <c r="B21" s="1119"/>
      <c r="C21" s="1119"/>
      <c r="D21" s="121" t="s">
        <v>5228</v>
      </c>
      <c r="E21" s="122">
        <v>12</v>
      </c>
      <c r="F21" s="122">
        <v>0</v>
      </c>
      <c r="G21" s="122">
        <v>0</v>
      </c>
      <c r="H21" s="123">
        <v>0</v>
      </c>
      <c r="I21" s="123">
        <v>0</v>
      </c>
      <c r="J21" s="123">
        <v>0</v>
      </c>
      <c r="K21" s="123">
        <v>0</v>
      </c>
      <c r="L21" s="123">
        <v>0</v>
      </c>
      <c r="M21" s="123">
        <v>0</v>
      </c>
      <c r="N21" s="123">
        <v>0</v>
      </c>
      <c r="O21" s="123">
        <v>0</v>
      </c>
      <c r="P21" s="123">
        <v>0</v>
      </c>
      <c r="Q21" s="123">
        <v>0</v>
      </c>
      <c r="R21" s="123">
        <v>0</v>
      </c>
      <c r="S21" s="123">
        <v>0</v>
      </c>
      <c r="T21" s="123">
        <v>0</v>
      </c>
      <c r="U21" s="123">
        <v>0</v>
      </c>
      <c r="V21" s="123">
        <v>0</v>
      </c>
      <c r="W21" s="123">
        <v>0</v>
      </c>
      <c r="X21" s="123">
        <v>0</v>
      </c>
      <c r="Y21" s="123">
        <v>0</v>
      </c>
      <c r="Z21" s="123">
        <v>0</v>
      </c>
      <c r="AA21" s="123">
        <v>0</v>
      </c>
      <c r="AB21" s="123">
        <v>0</v>
      </c>
      <c r="AC21" s="123">
        <v>0</v>
      </c>
      <c r="AD21" s="123">
        <v>0</v>
      </c>
      <c r="AE21" s="123">
        <v>0</v>
      </c>
      <c r="AF21" s="123">
        <v>0</v>
      </c>
      <c r="AG21" s="123">
        <v>0</v>
      </c>
      <c r="AH21" s="123">
        <v>0</v>
      </c>
      <c r="AI21" s="123">
        <v>0</v>
      </c>
      <c r="AJ21" s="123">
        <v>0</v>
      </c>
      <c r="AK21" s="124">
        <v>0</v>
      </c>
      <c r="AL21" s="1122"/>
      <c r="AM21" s="1122"/>
      <c r="AN21" s="1122"/>
      <c r="AO21" s="124">
        <v>9</v>
      </c>
      <c r="AP21" s="1122"/>
      <c r="AQ21" s="1122"/>
      <c r="AR21" s="1122"/>
      <c r="AS21" s="1134"/>
      <c r="AT21" s="1134"/>
      <c r="AU21" s="1134"/>
      <c r="AV21" s="1134"/>
      <c r="AY21" s="126">
        <v>9</v>
      </c>
      <c r="AZ21" s="108">
        <v>21</v>
      </c>
      <c r="BA21" s="105" t="s">
        <v>5542</v>
      </c>
      <c r="BB21" s="106">
        <v>57.14</v>
      </c>
      <c r="BC21" s="106">
        <v>57.1</v>
      </c>
      <c r="BD21" s="108" t="s">
        <v>5554</v>
      </c>
      <c r="BE21" s="108">
        <v>0</v>
      </c>
      <c r="BF21" s="105" t="s">
        <v>5548</v>
      </c>
      <c r="BG21" s="106" t="s">
        <v>5545</v>
      </c>
      <c r="BH21" s="106">
        <v>0</v>
      </c>
      <c r="BI21" s="108" t="s">
        <v>5549</v>
      </c>
      <c r="BJ21" s="108">
        <v>0</v>
      </c>
    </row>
    <row r="22" spans="2:62" ht="20" customHeight="1">
      <c r="B22" s="1119"/>
      <c r="C22" s="1119"/>
      <c r="D22" s="121" t="s">
        <v>5229</v>
      </c>
      <c r="E22" s="122">
        <v>8</v>
      </c>
      <c r="F22" s="122">
        <v>0</v>
      </c>
      <c r="G22" s="122">
        <v>0</v>
      </c>
      <c r="H22" s="123">
        <v>0</v>
      </c>
      <c r="I22" s="123">
        <v>0</v>
      </c>
      <c r="J22" s="123">
        <v>0</v>
      </c>
      <c r="K22" s="123">
        <v>0</v>
      </c>
      <c r="L22" s="123">
        <v>0</v>
      </c>
      <c r="M22" s="123">
        <v>0</v>
      </c>
      <c r="N22" s="123">
        <v>0</v>
      </c>
      <c r="O22" s="123">
        <v>0</v>
      </c>
      <c r="P22" s="123">
        <v>0</v>
      </c>
      <c r="Q22" s="123">
        <v>0</v>
      </c>
      <c r="R22" s="123">
        <v>0</v>
      </c>
      <c r="S22" s="123">
        <v>0</v>
      </c>
      <c r="T22" s="123">
        <v>0</v>
      </c>
      <c r="U22" s="123">
        <v>0</v>
      </c>
      <c r="V22" s="123">
        <v>0</v>
      </c>
      <c r="W22" s="123">
        <v>0</v>
      </c>
      <c r="X22" s="123">
        <v>0</v>
      </c>
      <c r="Y22" s="123">
        <v>0</v>
      </c>
      <c r="Z22" s="123">
        <v>0</v>
      </c>
      <c r="AA22" s="123">
        <v>0</v>
      </c>
      <c r="AB22" s="123">
        <v>0</v>
      </c>
      <c r="AC22" s="123">
        <v>0</v>
      </c>
      <c r="AD22" s="123">
        <v>0</v>
      </c>
      <c r="AE22" s="123">
        <v>0</v>
      </c>
      <c r="AF22" s="123">
        <v>0</v>
      </c>
      <c r="AG22" s="123">
        <v>0</v>
      </c>
      <c r="AH22" s="123">
        <v>0</v>
      </c>
      <c r="AI22" s="123">
        <v>0</v>
      </c>
      <c r="AJ22" s="123">
        <v>0</v>
      </c>
      <c r="AK22" s="124">
        <v>0</v>
      </c>
      <c r="AL22" s="1122"/>
      <c r="AM22" s="1122"/>
      <c r="AN22" s="1122"/>
      <c r="AO22" s="124">
        <v>7</v>
      </c>
      <c r="AP22" s="1122"/>
      <c r="AQ22" s="1122"/>
      <c r="AR22" s="1122"/>
      <c r="AS22" s="1134"/>
      <c r="AT22" s="1134"/>
      <c r="AU22" s="1134"/>
      <c r="AV22" s="1134"/>
      <c r="AY22" s="126">
        <v>7</v>
      </c>
      <c r="AZ22" s="108">
        <v>10</v>
      </c>
      <c r="BA22" s="105" t="s">
        <v>5542</v>
      </c>
      <c r="BB22" s="106">
        <v>30</v>
      </c>
      <c r="BC22" s="106">
        <v>30</v>
      </c>
      <c r="BD22" s="108" t="s">
        <v>5561</v>
      </c>
      <c r="BE22" s="108">
        <v>2</v>
      </c>
      <c r="BF22" s="105" t="s">
        <v>5542</v>
      </c>
      <c r="BG22" s="106">
        <v>100</v>
      </c>
      <c r="BH22" s="106">
        <v>100</v>
      </c>
      <c r="BI22" s="108" t="s">
        <v>5550</v>
      </c>
      <c r="BJ22" s="108">
        <v>0</v>
      </c>
    </row>
    <row r="23" spans="2:62" ht="20" customHeight="1">
      <c r="B23" s="1119"/>
      <c r="C23" s="1119"/>
      <c r="D23" s="121" t="s">
        <v>5230</v>
      </c>
      <c r="E23" s="122">
        <v>9</v>
      </c>
      <c r="F23" s="122">
        <v>0</v>
      </c>
      <c r="G23" s="122">
        <v>0</v>
      </c>
      <c r="H23" s="123">
        <v>0</v>
      </c>
      <c r="I23" s="123">
        <v>0</v>
      </c>
      <c r="J23" s="123">
        <v>0</v>
      </c>
      <c r="K23" s="123">
        <v>0</v>
      </c>
      <c r="L23" s="123">
        <v>0</v>
      </c>
      <c r="M23" s="123">
        <v>0</v>
      </c>
      <c r="N23" s="123">
        <v>0</v>
      </c>
      <c r="O23" s="123">
        <v>0</v>
      </c>
      <c r="P23" s="123">
        <v>0</v>
      </c>
      <c r="Q23" s="123">
        <v>0</v>
      </c>
      <c r="R23" s="123">
        <v>0</v>
      </c>
      <c r="S23" s="123">
        <v>0</v>
      </c>
      <c r="T23" s="123">
        <v>0</v>
      </c>
      <c r="U23" s="123">
        <v>0</v>
      </c>
      <c r="V23" s="123">
        <v>0</v>
      </c>
      <c r="W23" s="123">
        <v>0</v>
      </c>
      <c r="X23" s="123">
        <v>0</v>
      </c>
      <c r="Y23" s="123">
        <v>0</v>
      </c>
      <c r="Z23" s="123">
        <v>0</v>
      </c>
      <c r="AA23" s="123">
        <v>0</v>
      </c>
      <c r="AB23" s="123">
        <v>0</v>
      </c>
      <c r="AC23" s="123">
        <v>0</v>
      </c>
      <c r="AD23" s="123">
        <v>0</v>
      </c>
      <c r="AE23" s="123">
        <v>0</v>
      </c>
      <c r="AF23" s="123">
        <v>0</v>
      </c>
      <c r="AG23" s="123">
        <v>0</v>
      </c>
      <c r="AH23" s="123">
        <v>0</v>
      </c>
      <c r="AI23" s="123">
        <v>0</v>
      </c>
      <c r="AJ23" s="123">
        <v>0</v>
      </c>
      <c r="AK23" s="124">
        <v>0</v>
      </c>
      <c r="AL23" s="1122"/>
      <c r="AM23" s="1122"/>
      <c r="AN23" s="1122"/>
      <c r="AO23" s="124">
        <v>6</v>
      </c>
      <c r="AP23" s="1122"/>
      <c r="AQ23" s="1122"/>
      <c r="AR23" s="1122"/>
      <c r="AS23" s="1134"/>
      <c r="AT23" s="1134"/>
      <c r="AU23" s="1134"/>
      <c r="AV23" s="1134"/>
      <c r="AY23" s="126">
        <v>6</v>
      </c>
      <c r="AZ23" s="108">
        <v>15</v>
      </c>
      <c r="BA23" s="105" t="s">
        <v>5542</v>
      </c>
      <c r="BB23" s="106">
        <v>60</v>
      </c>
      <c r="BC23" s="106">
        <v>60</v>
      </c>
      <c r="BD23" s="108" t="s">
        <v>5547</v>
      </c>
      <c r="BE23" s="108">
        <v>1</v>
      </c>
      <c r="BF23" s="105" t="s">
        <v>5542</v>
      </c>
      <c r="BG23" s="106">
        <v>100</v>
      </c>
      <c r="BH23" s="106">
        <v>100</v>
      </c>
      <c r="BI23" s="108" t="s">
        <v>5550</v>
      </c>
      <c r="BJ23" s="108">
        <v>0</v>
      </c>
    </row>
    <row r="24" spans="2:62" ht="20" customHeight="1">
      <c r="B24" s="1120"/>
      <c r="C24" s="1120"/>
      <c r="D24" s="121" t="s">
        <v>5231</v>
      </c>
      <c r="E24" s="122">
        <v>2</v>
      </c>
      <c r="F24" s="122">
        <v>0</v>
      </c>
      <c r="G24" s="122">
        <v>0</v>
      </c>
      <c r="H24" s="123">
        <v>0</v>
      </c>
      <c r="I24" s="123">
        <v>0</v>
      </c>
      <c r="J24" s="123">
        <v>0</v>
      </c>
      <c r="K24" s="123">
        <v>0</v>
      </c>
      <c r="L24" s="123">
        <v>0</v>
      </c>
      <c r="M24" s="123">
        <v>0</v>
      </c>
      <c r="N24" s="123">
        <v>0</v>
      </c>
      <c r="O24" s="123">
        <v>0</v>
      </c>
      <c r="P24" s="123">
        <v>0</v>
      </c>
      <c r="Q24" s="123">
        <v>0</v>
      </c>
      <c r="R24" s="123">
        <v>0</v>
      </c>
      <c r="S24" s="123">
        <v>0</v>
      </c>
      <c r="T24" s="123">
        <v>0</v>
      </c>
      <c r="U24" s="123">
        <v>0</v>
      </c>
      <c r="V24" s="123">
        <v>0</v>
      </c>
      <c r="W24" s="123">
        <v>0</v>
      </c>
      <c r="X24" s="123">
        <v>0</v>
      </c>
      <c r="Y24" s="123">
        <v>0</v>
      </c>
      <c r="Z24" s="123">
        <v>0</v>
      </c>
      <c r="AA24" s="123">
        <v>0</v>
      </c>
      <c r="AB24" s="123">
        <v>0</v>
      </c>
      <c r="AC24" s="123">
        <v>0</v>
      </c>
      <c r="AD24" s="123">
        <v>0</v>
      </c>
      <c r="AE24" s="123">
        <v>0</v>
      </c>
      <c r="AF24" s="123">
        <v>0</v>
      </c>
      <c r="AG24" s="123">
        <v>0</v>
      </c>
      <c r="AH24" s="123">
        <v>0</v>
      </c>
      <c r="AI24" s="123">
        <v>0</v>
      </c>
      <c r="AJ24" s="123">
        <v>0</v>
      </c>
      <c r="AK24" s="124">
        <v>0</v>
      </c>
      <c r="AL24" s="1123"/>
      <c r="AM24" s="1123"/>
      <c r="AN24" s="1123"/>
      <c r="AO24" s="124">
        <v>3</v>
      </c>
      <c r="AP24" s="1123"/>
      <c r="AQ24" s="1123"/>
      <c r="AR24" s="1123"/>
      <c r="AS24" s="1135"/>
      <c r="AT24" s="1135"/>
      <c r="AU24" s="1135"/>
      <c r="AV24" s="1135"/>
      <c r="AY24" s="126">
        <v>3</v>
      </c>
      <c r="AZ24" s="108">
        <v>8</v>
      </c>
      <c r="BA24" s="105" t="s">
        <v>5542</v>
      </c>
      <c r="BB24" s="106">
        <v>62.5</v>
      </c>
      <c r="BC24" s="106">
        <v>62.5</v>
      </c>
      <c r="BD24" s="108" t="s">
        <v>5566</v>
      </c>
      <c r="BE24" s="108">
        <v>0</v>
      </c>
      <c r="BF24" s="105" t="s">
        <v>5548</v>
      </c>
      <c r="BG24" s="106" t="s">
        <v>5545</v>
      </c>
      <c r="BH24" s="106">
        <v>0</v>
      </c>
      <c r="BI24" s="108" t="s">
        <v>5549</v>
      </c>
      <c r="BJ24" s="108">
        <v>0</v>
      </c>
    </row>
    <row r="25" spans="2:62" ht="20" customHeight="1">
      <c r="B25" s="1118">
        <v>3</v>
      </c>
      <c r="C25" s="1118" t="s">
        <v>5210</v>
      </c>
      <c r="D25" s="121" t="s">
        <v>5232</v>
      </c>
      <c r="E25" s="122">
        <v>6</v>
      </c>
      <c r="F25" s="122">
        <v>0</v>
      </c>
      <c r="G25" s="122">
        <v>0</v>
      </c>
      <c r="H25" s="123">
        <v>0</v>
      </c>
      <c r="I25" s="123">
        <v>0</v>
      </c>
      <c r="J25" s="123">
        <v>0</v>
      </c>
      <c r="K25" s="123">
        <v>0</v>
      </c>
      <c r="L25" s="123">
        <v>0</v>
      </c>
      <c r="M25" s="123">
        <v>1</v>
      </c>
      <c r="N25" s="123">
        <v>0</v>
      </c>
      <c r="O25" s="123">
        <v>0</v>
      </c>
      <c r="P25" s="123">
        <v>0</v>
      </c>
      <c r="Q25" s="123">
        <v>0</v>
      </c>
      <c r="R25" s="123">
        <v>0</v>
      </c>
      <c r="S25" s="123">
        <v>1</v>
      </c>
      <c r="T25" s="123">
        <v>0</v>
      </c>
      <c r="U25" s="123">
        <v>0</v>
      </c>
      <c r="V25" s="123">
        <v>0</v>
      </c>
      <c r="W25" s="123">
        <v>0</v>
      </c>
      <c r="X25" s="123">
        <v>0</v>
      </c>
      <c r="Y25" s="123">
        <v>0</v>
      </c>
      <c r="Z25" s="123">
        <v>0</v>
      </c>
      <c r="AA25" s="123">
        <v>0</v>
      </c>
      <c r="AB25" s="123">
        <v>0</v>
      </c>
      <c r="AC25" s="123">
        <v>0</v>
      </c>
      <c r="AD25" s="123">
        <v>0</v>
      </c>
      <c r="AE25" s="123">
        <v>0</v>
      </c>
      <c r="AF25" s="123">
        <v>0</v>
      </c>
      <c r="AG25" s="123">
        <v>0</v>
      </c>
      <c r="AH25" s="123">
        <v>0</v>
      </c>
      <c r="AI25" s="123">
        <v>0</v>
      </c>
      <c r="AJ25" s="123">
        <v>0</v>
      </c>
      <c r="AK25" s="124">
        <v>2</v>
      </c>
      <c r="AL25" s="1121">
        <v>16</v>
      </c>
      <c r="AM25" s="1121">
        <v>14</v>
      </c>
      <c r="AN25" s="1121">
        <v>10</v>
      </c>
      <c r="AO25" s="124">
        <v>11</v>
      </c>
      <c r="AP25" s="1121">
        <v>122</v>
      </c>
      <c r="AQ25" s="1121">
        <v>147</v>
      </c>
      <c r="AR25" s="1126">
        <v>106</v>
      </c>
      <c r="AS25" s="1133">
        <v>5</v>
      </c>
      <c r="AT25" s="1133">
        <v>9</v>
      </c>
      <c r="AU25" s="1133">
        <v>53</v>
      </c>
      <c r="AV25" s="1133">
        <v>95.4</v>
      </c>
      <c r="AX25" s="110" t="b">
        <v>1</v>
      </c>
      <c r="AY25" s="126">
        <v>9</v>
      </c>
      <c r="AZ25" s="108">
        <v>9</v>
      </c>
      <c r="BA25" s="105" t="s">
        <v>5544</v>
      </c>
      <c r="BB25" s="106">
        <v>18.18</v>
      </c>
      <c r="BC25" s="106">
        <v>18.100000000000001</v>
      </c>
      <c r="BD25" s="108" t="s">
        <v>5600</v>
      </c>
      <c r="BE25" s="108">
        <v>0</v>
      </c>
      <c r="BF25" s="105" t="s">
        <v>5544</v>
      </c>
      <c r="BG25" s="106">
        <v>22.22</v>
      </c>
      <c r="BH25" s="106">
        <v>22.2</v>
      </c>
      <c r="BI25" s="108" t="s">
        <v>5567</v>
      </c>
      <c r="BJ25" s="108">
        <v>2</v>
      </c>
    </row>
    <row r="26" spans="2:62" ht="20" customHeight="1">
      <c r="B26" s="1119"/>
      <c r="C26" s="1119"/>
      <c r="D26" s="121" t="s">
        <v>5233</v>
      </c>
      <c r="E26" s="122">
        <v>4</v>
      </c>
      <c r="F26" s="122">
        <v>1</v>
      </c>
      <c r="G26" s="122">
        <v>0</v>
      </c>
      <c r="H26" s="123">
        <v>0</v>
      </c>
      <c r="I26" s="123">
        <v>0</v>
      </c>
      <c r="J26" s="123">
        <v>0</v>
      </c>
      <c r="K26" s="123">
        <v>0</v>
      </c>
      <c r="L26" s="123">
        <v>0</v>
      </c>
      <c r="M26" s="123">
        <v>0</v>
      </c>
      <c r="N26" s="123">
        <v>0</v>
      </c>
      <c r="O26" s="123">
        <v>0</v>
      </c>
      <c r="P26" s="123">
        <v>0</v>
      </c>
      <c r="Q26" s="123">
        <v>1</v>
      </c>
      <c r="R26" s="123">
        <v>0</v>
      </c>
      <c r="S26" s="123">
        <v>0</v>
      </c>
      <c r="T26" s="123">
        <v>1</v>
      </c>
      <c r="U26" s="123">
        <v>0</v>
      </c>
      <c r="V26" s="123">
        <v>0</v>
      </c>
      <c r="W26" s="123">
        <v>0</v>
      </c>
      <c r="X26" s="123">
        <v>0</v>
      </c>
      <c r="Y26" s="123">
        <v>0</v>
      </c>
      <c r="Z26" s="123">
        <v>1</v>
      </c>
      <c r="AA26" s="123">
        <v>1</v>
      </c>
      <c r="AB26" s="123">
        <v>0</v>
      </c>
      <c r="AC26" s="123">
        <v>0</v>
      </c>
      <c r="AD26" s="123">
        <v>0</v>
      </c>
      <c r="AE26" s="123">
        <v>0</v>
      </c>
      <c r="AF26" s="123">
        <v>0</v>
      </c>
      <c r="AG26" s="123">
        <v>0</v>
      </c>
      <c r="AH26" s="123">
        <v>0</v>
      </c>
      <c r="AI26" s="123">
        <v>0</v>
      </c>
      <c r="AJ26" s="123">
        <v>0</v>
      </c>
      <c r="AK26" s="124">
        <v>5</v>
      </c>
      <c r="AL26" s="1122"/>
      <c r="AM26" s="1122"/>
      <c r="AN26" s="1122"/>
      <c r="AO26" s="124">
        <v>16</v>
      </c>
      <c r="AP26" s="1122"/>
      <c r="AQ26" s="1122"/>
      <c r="AR26" s="1122"/>
      <c r="AS26" s="1134"/>
      <c r="AT26" s="1134"/>
      <c r="AU26" s="1134"/>
      <c r="AV26" s="1134"/>
      <c r="AY26" s="126">
        <v>11</v>
      </c>
      <c r="AZ26" s="108">
        <v>12</v>
      </c>
      <c r="BA26" s="105" t="s">
        <v>5544</v>
      </c>
      <c r="BB26" s="106">
        <v>25</v>
      </c>
      <c r="BC26" s="106">
        <v>25</v>
      </c>
      <c r="BD26" s="108" t="s">
        <v>5601</v>
      </c>
      <c r="BE26" s="108">
        <v>0</v>
      </c>
      <c r="BF26" s="105" t="s">
        <v>5544</v>
      </c>
      <c r="BG26" s="106" t="s">
        <v>5545</v>
      </c>
      <c r="BH26" s="106">
        <v>0</v>
      </c>
      <c r="BI26" s="108" t="s">
        <v>5546</v>
      </c>
      <c r="BJ26" s="108">
        <v>5</v>
      </c>
    </row>
    <row r="27" spans="2:62" ht="20" customHeight="1">
      <c r="B27" s="1119"/>
      <c r="C27" s="1119"/>
      <c r="D27" s="121" t="s">
        <v>5234</v>
      </c>
      <c r="E27" s="122">
        <v>7</v>
      </c>
      <c r="F27" s="122">
        <v>1</v>
      </c>
      <c r="G27" s="122">
        <v>0</v>
      </c>
      <c r="H27" s="123">
        <v>0</v>
      </c>
      <c r="I27" s="123">
        <v>0</v>
      </c>
      <c r="J27" s="123">
        <v>0</v>
      </c>
      <c r="K27" s="123">
        <v>0</v>
      </c>
      <c r="L27" s="123">
        <v>0</v>
      </c>
      <c r="M27" s="123">
        <v>0</v>
      </c>
      <c r="N27" s="123">
        <v>0</v>
      </c>
      <c r="O27" s="123">
        <v>0</v>
      </c>
      <c r="P27" s="123">
        <v>0</v>
      </c>
      <c r="Q27" s="123">
        <v>0</v>
      </c>
      <c r="R27" s="123">
        <v>0</v>
      </c>
      <c r="S27" s="123">
        <v>0</v>
      </c>
      <c r="T27" s="123">
        <v>0</v>
      </c>
      <c r="U27" s="123">
        <v>0</v>
      </c>
      <c r="V27" s="123">
        <v>0</v>
      </c>
      <c r="W27" s="123">
        <v>0</v>
      </c>
      <c r="X27" s="123">
        <v>0</v>
      </c>
      <c r="Y27" s="123">
        <v>0</v>
      </c>
      <c r="Z27" s="123">
        <v>0</v>
      </c>
      <c r="AA27" s="123">
        <v>0</v>
      </c>
      <c r="AB27" s="123">
        <v>0</v>
      </c>
      <c r="AC27" s="123">
        <v>0</v>
      </c>
      <c r="AD27" s="123">
        <v>0</v>
      </c>
      <c r="AE27" s="123">
        <v>0</v>
      </c>
      <c r="AF27" s="123">
        <v>0</v>
      </c>
      <c r="AG27" s="123">
        <v>0</v>
      </c>
      <c r="AH27" s="123">
        <v>0</v>
      </c>
      <c r="AI27" s="123">
        <v>0</v>
      </c>
      <c r="AJ27" s="123">
        <v>0</v>
      </c>
      <c r="AK27" s="124">
        <v>1</v>
      </c>
      <c r="AL27" s="1122"/>
      <c r="AM27" s="1122"/>
      <c r="AN27" s="1122"/>
      <c r="AO27" s="124">
        <v>27</v>
      </c>
      <c r="AP27" s="1122"/>
      <c r="AQ27" s="1122"/>
      <c r="AR27" s="1122"/>
      <c r="AS27" s="1134"/>
      <c r="AT27" s="1134"/>
      <c r="AU27" s="1134"/>
      <c r="AV27" s="1134"/>
      <c r="AY27" s="126">
        <v>26</v>
      </c>
      <c r="AZ27" s="108">
        <v>30</v>
      </c>
      <c r="BA27" s="105" t="s">
        <v>5542</v>
      </c>
      <c r="BB27" s="106">
        <v>10</v>
      </c>
      <c r="BC27" s="106">
        <v>10</v>
      </c>
      <c r="BD27" s="108" t="s">
        <v>5582</v>
      </c>
      <c r="BE27" s="108">
        <v>1</v>
      </c>
      <c r="BF27" s="105" t="s">
        <v>5548</v>
      </c>
      <c r="BG27" s="106" t="s">
        <v>5545</v>
      </c>
      <c r="BH27" s="106">
        <v>0</v>
      </c>
      <c r="BI27" s="108" t="s">
        <v>5549</v>
      </c>
      <c r="BJ27" s="108">
        <v>1</v>
      </c>
    </row>
    <row r="28" spans="2:62" ht="20" customHeight="1">
      <c r="B28" s="1119"/>
      <c r="C28" s="1119"/>
      <c r="D28" s="121" t="s">
        <v>5235</v>
      </c>
      <c r="E28" s="122">
        <v>4</v>
      </c>
      <c r="F28" s="122">
        <v>0</v>
      </c>
      <c r="G28" s="122">
        <v>0</v>
      </c>
      <c r="H28" s="123">
        <v>0</v>
      </c>
      <c r="I28" s="123">
        <v>0</v>
      </c>
      <c r="J28" s="123">
        <v>0</v>
      </c>
      <c r="K28" s="123">
        <v>0</v>
      </c>
      <c r="L28" s="123">
        <v>0</v>
      </c>
      <c r="M28" s="123">
        <v>0</v>
      </c>
      <c r="N28" s="123">
        <v>0</v>
      </c>
      <c r="O28" s="123">
        <v>0</v>
      </c>
      <c r="P28" s="123">
        <v>0</v>
      </c>
      <c r="Q28" s="123">
        <v>0</v>
      </c>
      <c r="R28" s="123">
        <v>0</v>
      </c>
      <c r="S28" s="123">
        <v>0</v>
      </c>
      <c r="T28" s="123">
        <v>0</v>
      </c>
      <c r="U28" s="123">
        <v>0</v>
      </c>
      <c r="V28" s="123">
        <v>0</v>
      </c>
      <c r="W28" s="123">
        <v>0</v>
      </c>
      <c r="X28" s="123">
        <v>0</v>
      </c>
      <c r="Y28" s="123">
        <v>0</v>
      </c>
      <c r="Z28" s="123">
        <v>0</v>
      </c>
      <c r="AA28" s="123">
        <v>0</v>
      </c>
      <c r="AB28" s="123">
        <v>0</v>
      </c>
      <c r="AC28" s="123">
        <v>0</v>
      </c>
      <c r="AD28" s="123">
        <v>0</v>
      </c>
      <c r="AE28" s="123">
        <v>0</v>
      </c>
      <c r="AF28" s="123">
        <v>0</v>
      </c>
      <c r="AG28" s="123">
        <v>0</v>
      </c>
      <c r="AH28" s="123">
        <v>0</v>
      </c>
      <c r="AI28" s="123">
        <v>0</v>
      </c>
      <c r="AJ28" s="123">
        <v>0</v>
      </c>
      <c r="AK28" s="124">
        <v>0</v>
      </c>
      <c r="AL28" s="1122"/>
      <c r="AM28" s="1122"/>
      <c r="AN28" s="1122"/>
      <c r="AO28" s="124">
        <v>0</v>
      </c>
      <c r="AP28" s="1122"/>
      <c r="AQ28" s="1122"/>
      <c r="AR28" s="1122"/>
      <c r="AS28" s="1134"/>
      <c r="AT28" s="1134"/>
      <c r="AU28" s="1134"/>
      <c r="AV28" s="1134"/>
      <c r="AY28" s="126">
        <v>0</v>
      </c>
      <c r="AZ28" s="108">
        <v>4</v>
      </c>
      <c r="BA28" s="105" t="s">
        <v>5542</v>
      </c>
      <c r="BB28" s="106">
        <v>100</v>
      </c>
      <c r="BC28" s="106">
        <v>100</v>
      </c>
      <c r="BD28" s="108" t="s">
        <v>5550</v>
      </c>
      <c r="BE28" s="108">
        <v>0</v>
      </c>
      <c r="BF28" s="105" t="s">
        <v>5548</v>
      </c>
      <c r="BG28" s="106" t="s">
        <v>5545</v>
      </c>
      <c r="BH28" s="106">
        <v>0</v>
      </c>
      <c r="BI28" s="108" t="s">
        <v>5549</v>
      </c>
      <c r="BJ28" s="108">
        <v>0</v>
      </c>
    </row>
    <row r="29" spans="2:62" ht="20" customHeight="1">
      <c r="B29" s="1119"/>
      <c r="C29" s="1119"/>
      <c r="D29" s="121" t="s">
        <v>5105</v>
      </c>
      <c r="E29" s="122">
        <v>3</v>
      </c>
      <c r="F29" s="122">
        <v>0</v>
      </c>
      <c r="G29" s="122">
        <v>0</v>
      </c>
      <c r="H29" s="123">
        <v>0</v>
      </c>
      <c r="I29" s="123">
        <v>0</v>
      </c>
      <c r="J29" s="123">
        <v>0</v>
      </c>
      <c r="K29" s="123">
        <v>0</v>
      </c>
      <c r="L29" s="123">
        <v>0</v>
      </c>
      <c r="M29" s="123">
        <v>0</v>
      </c>
      <c r="N29" s="123">
        <v>0</v>
      </c>
      <c r="O29" s="123">
        <v>0</v>
      </c>
      <c r="P29" s="123">
        <v>0</v>
      </c>
      <c r="Q29" s="123">
        <v>0</v>
      </c>
      <c r="R29" s="123">
        <v>0</v>
      </c>
      <c r="S29" s="123">
        <v>0</v>
      </c>
      <c r="T29" s="123">
        <v>0</v>
      </c>
      <c r="U29" s="123">
        <v>0</v>
      </c>
      <c r="V29" s="123">
        <v>0</v>
      </c>
      <c r="W29" s="123">
        <v>0</v>
      </c>
      <c r="X29" s="123">
        <v>0</v>
      </c>
      <c r="Y29" s="123">
        <v>0</v>
      </c>
      <c r="Z29" s="123">
        <v>0</v>
      </c>
      <c r="AA29" s="123">
        <v>0</v>
      </c>
      <c r="AB29" s="123">
        <v>0</v>
      </c>
      <c r="AC29" s="123">
        <v>0</v>
      </c>
      <c r="AD29" s="123">
        <v>0</v>
      </c>
      <c r="AE29" s="123">
        <v>0</v>
      </c>
      <c r="AF29" s="123">
        <v>0</v>
      </c>
      <c r="AG29" s="123">
        <v>1</v>
      </c>
      <c r="AH29" s="123">
        <v>0</v>
      </c>
      <c r="AI29" s="123">
        <v>0</v>
      </c>
      <c r="AJ29" s="123">
        <v>0</v>
      </c>
      <c r="AK29" s="124">
        <v>1</v>
      </c>
      <c r="AL29" s="1122"/>
      <c r="AM29" s="1122"/>
      <c r="AN29" s="1122"/>
      <c r="AO29" s="124">
        <v>1</v>
      </c>
      <c r="AP29" s="1122"/>
      <c r="AQ29" s="1122"/>
      <c r="AR29" s="1122"/>
      <c r="AS29" s="1134"/>
      <c r="AT29" s="1134"/>
      <c r="AU29" s="1134"/>
      <c r="AV29" s="1134"/>
      <c r="AY29" s="126">
        <v>0</v>
      </c>
      <c r="AZ29" s="108">
        <v>5</v>
      </c>
      <c r="BA29" s="105" t="s">
        <v>5542</v>
      </c>
      <c r="BB29" s="106">
        <v>80</v>
      </c>
      <c r="BC29" s="106">
        <v>80</v>
      </c>
      <c r="BD29" s="108" t="s">
        <v>5562</v>
      </c>
      <c r="BE29" s="108">
        <v>0</v>
      </c>
      <c r="BF29" s="105" t="s">
        <v>5544</v>
      </c>
      <c r="BG29" s="106" t="s">
        <v>5545</v>
      </c>
      <c r="BH29" s="106">
        <v>0</v>
      </c>
      <c r="BI29" s="108" t="s">
        <v>5546</v>
      </c>
      <c r="BJ29" s="108">
        <v>1</v>
      </c>
    </row>
    <row r="30" spans="2:62" ht="20" customHeight="1">
      <c r="B30" s="1119"/>
      <c r="C30" s="1119"/>
      <c r="D30" s="121" t="s">
        <v>5236</v>
      </c>
      <c r="E30" s="122">
        <v>88</v>
      </c>
      <c r="F30" s="122">
        <v>0</v>
      </c>
      <c r="G30" s="122">
        <v>0</v>
      </c>
      <c r="H30" s="123">
        <v>0</v>
      </c>
      <c r="I30" s="123">
        <v>0</v>
      </c>
      <c r="J30" s="123">
        <v>0</v>
      </c>
      <c r="K30" s="123">
        <v>1</v>
      </c>
      <c r="L30" s="123">
        <v>0</v>
      </c>
      <c r="M30" s="123">
        <v>0</v>
      </c>
      <c r="N30" s="123">
        <v>0</v>
      </c>
      <c r="O30" s="123">
        <v>1</v>
      </c>
      <c r="P30" s="123">
        <v>0</v>
      </c>
      <c r="Q30" s="123">
        <v>0</v>
      </c>
      <c r="R30" s="123">
        <v>0</v>
      </c>
      <c r="S30" s="123">
        <v>0</v>
      </c>
      <c r="T30" s="123">
        <v>0</v>
      </c>
      <c r="U30" s="123">
        <v>0</v>
      </c>
      <c r="V30" s="123">
        <v>0</v>
      </c>
      <c r="W30" s="123">
        <v>0</v>
      </c>
      <c r="X30" s="123">
        <v>1</v>
      </c>
      <c r="Y30" s="123">
        <v>0</v>
      </c>
      <c r="Z30" s="123">
        <v>0</v>
      </c>
      <c r="AA30" s="123">
        <v>1</v>
      </c>
      <c r="AB30" s="123">
        <v>0</v>
      </c>
      <c r="AC30" s="123">
        <v>0</v>
      </c>
      <c r="AD30" s="123">
        <v>1</v>
      </c>
      <c r="AE30" s="123">
        <v>0</v>
      </c>
      <c r="AF30" s="123">
        <v>2</v>
      </c>
      <c r="AG30" s="123">
        <v>0</v>
      </c>
      <c r="AH30" s="123">
        <v>0</v>
      </c>
      <c r="AI30" s="123">
        <v>0</v>
      </c>
      <c r="AJ30" s="123">
        <v>0</v>
      </c>
      <c r="AK30" s="124">
        <v>7</v>
      </c>
      <c r="AL30" s="1122"/>
      <c r="AM30" s="1122"/>
      <c r="AN30" s="1122"/>
      <c r="AO30" s="124">
        <v>54</v>
      </c>
      <c r="AP30" s="1122"/>
      <c r="AQ30" s="1122"/>
      <c r="AR30" s="1122"/>
      <c r="AS30" s="1134"/>
      <c r="AT30" s="1134"/>
      <c r="AU30" s="1134"/>
      <c r="AV30" s="1134"/>
      <c r="AY30" s="126">
        <v>47</v>
      </c>
      <c r="AZ30" s="108">
        <v>87</v>
      </c>
      <c r="BA30" s="105" t="s">
        <v>5542</v>
      </c>
      <c r="BB30" s="106">
        <v>37.93</v>
      </c>
      <c r="BC30" s="106">
        <v>37.9</v>
      </c>
      <c r="BD30" s="108" t="s">
        <v>5602</v>
      </c>
      <c r="BE30" s="108">
        <v>17</v>
      </c>
      <c r="BF30" s="105" t="s">
        <v>5542</v>
      </c>
      <c r="BG30" s="106">
        <v>58.82</v>
      </c>
      <c r="BH30" s="106">
        <v>58.8</v>
      </c>
      <c r="BI30" s="108" t="s">
        <v>5603</v>
      </c>
      <c r="BJ30" s="108">
        <v>7</v>
      </c>
    </row>
    <row r="31" spans="2:62" ht="20" customHeight="1">
      <c r="B31" s="1120"/>
      <c r="C31" s="1120"/>
      <c r="D31" s="121" t="s">
        <v>5237</v>
      </c>
      <c r="E31" s="122">
        <v>4</v>
      </c>
      <c r="F31" s="122">
        <v>0</v>
      </c>
      <c r="G31" s="122">
        <v>0</v>
      </c>
      <c r="H31" s="123">
        <v>0</v>
      </c>
      <c r="I31" s="123">
        <v>0</v>
      </c>
      <c r="J31" s="123">
        <v>0</v>
      </c>
      <c r="K31" s="123">
        <v>0</v>
      </c>
      <c r="L31" s="123">
        <v>0</v>
      </c>
      <c r="M31" s="123">
        <v>0</v>
      </c>
      <c r="N31" s="123">
        <v>0</v>
      </c>
      <c r="O31" s="123">
        <v>0</v>
      </c>
      <c r="P31" s="123">
        <v>0</v>
      </c>
      <c r="Q31" s="123">
        <v>0</v>
      </c>
      <c r="R31" s="123">
        <v>0</v>
      </c>
      <c r="S31" s="123">
        <v>0</v>
      </c>
      <c r="T31" s="123">
        <v>0</v>
      </c>
      <c r="U31" s="123">
        <v>0</v>
      </c>
      <c r="V31" s="123">
        <v>0</v>
      </c>
      <c r="W31" s="123">
        <v>0</v>
      </c>
      <c r="X31" s="123">
        <v>0</v>
      </c>
      <c r="Y31" s="123">
        <v>0</v>
      </c>
      <c r="Z31" s="123">
        <v>0</v>
      </c>
      <c r="AA31" s="123">
        <v>0</v>
      </c>
      <c r="AB31" s="123">
        <v>0</v>
      </c>
      <c r="AC31" s="123">
        <v>0</v>
      </c>
      <c r="AD31" s="123">
        <v>0</v>
      </c>
      <c r="AE31" s="123">
        <v>0</v>
      </c>
      <c r="AF31" s="123">
        <v>0</v>
      </c>
      <c r="AG31" s="123">
        <v>0</v>
      </c>
      <c r="AH31" s="123">
        <v>0</v>
      </c>
      <c r="AI31" s="123">
        <v>0</v>
      </c>
      <c r="AJ31" s="123">
        <v>0</v>
      </c>
      <c r="AK31" s="124">
        <v>0</v>
      </c>
      <c r="AL31" s="1123"/>
      <c r="AM31" s="1123"/>
      <c r="AN31" s="1123"/>
      <c r="AO31" s="124">
        <v>13</v>
      </c>
      <c r="AP31" s="1123"/>
      <c r="AQ31" s="1123"/>
      <c r="AR31" s="1123"/>
      <c r="AS31" s="1135"/>
      <c r="AT31" s="1135"/>
      <c r="AU31" s="1135"/>
      <c r="AV31" s="1135"/>
      <c r="AY31" s="126">
        <v>13</v>
      </c>
      <c r="AZ31" s="108">
        <v>18</v>
      </c>
      <c r="BA31" s="105" t="s">
        <v>5542</v>
      </c>
      <c r="BB31" s="106">
        <v>27.78</v>
      </c>
      <c r="BC31" s="106">
        <v>27.7</v>
      </c>
      <c r="BD31" s="108" t="s">
        <v>5569</v>
      </c>
      <c r="BE31" s="108">
        <v>1</v>
      </c>
      <c r="BF31" s="105" t="s">
        <v>5542</v>
      </c>
      <c r="BG31" s="106">
        <v>100</v>
      </c>
      <c r="BH31" s="106">
        <v>100</v>
      </c>
      <c r="BI31" s="108" t="s">
        <v>5550</v>
      </c>
      <c r="BJ31" s="108">
        <v>0</v>
      </c>
    </row>
    <row r="32" spans="2:62" ht="20" customHeight="1">
      <c r="B32" s="1118">
        <v>4</v>
      </c>
      <c r="C32" s="1118" t="s">
        <v>5209</v>
      </c>
      <c r="D32" s="121" t="s">
        <v>5142</v>
      </c>
      <c r="E32" s="122">
        <v>5</v>
      </c>
      <c r="F32" s="122">
        <v>0</v>
      </c>
      <c r="G32" s="122">
        <v>0</v>
      </c>
      <c r="H32" s="123">
        <v>0</v>
      </c>
      <c r="I32" s="123">
        <v>0</v>
      </c>
      <c r="J32" s="123">
        <v>0</v>
      </c>
      <c r="K32" s="123">
        <v>0</v>
      </c>
      <c r="L32" s="123">
        <v>0</v>
      </c>
      <c r="M32" s="123">
        <v>0</v>
      </c>
      <c r="N32" s="123">
        <v>0</v>
      </c>
      <c r="O32" s="123">
        <v>0</v>
      </c>
      <c r="P32" s="123">
        <v>0</v>
      </c>
      <c r="Q32" s="123">
        <v>0</v>
      </c>
      <c r="R32" s="123">
        <v>0</v>
      </c>
      <c r="S32" s="123">
        <v>0</v>
      </c>
      <c r="T32" s="123">
        <v>0</v>
      </c>
      <c r="U32" s="123">
        <v>0</v>
      </c>
      <c r="V32" s="123">
        <v>0</v>
      </c>
      <c r="W32" s="123">
        <v>0</v>
      </c>
      <c r="X32" s="123">
        <v>0</v>
      </c>
      <c r="Y32" s="123">
        <v>0</v>
      </c>
      <c r="Z32" s="123">
        <v>0</v>
      </c>
      <c r="AA32" s="123">
        <v>0</v>
      </c>
      <c r="AB32" s="123">
        <v>0</v>
      </c>
      <c r="AC32" s="123">
        <v>0</v>
      </c>
      <c r="AD32" s="123">
        <v>0</v>
      </c>
      <c r="AE32" s="123">
        <v>0</v>
      </c>
      <c r="AF32" s="123">
        <v>0</v>
      </c>
      <c r="AG32" s="123">
        <v>0</v>
      </c>
      <c r="AH32" s="123">
        <v>0</v>
      </c>
      <c r="AI32" s="123">
        <v>0</v>
      </c>
      <c r="AJ32" s="123">
        <v>0</v>
      </c>
      <c r="AK32" s="124">
        <v>0</v>
      </c>
      <c r="AL32" s="1121">
        <v>6</v>
      </c>
      <c r="AM32" s="1121">
        <v>8</v>
      </c>
      <c r="AN32" s="1121">
        <v>7</v>
      </c>
      <c r="AO32" s="124">
        <v>15</v>
      </c>
      <c r="AP32" s="1121">
        <v>93</v>
      </c>
      <c r="AQ32" s="1121">
        <v>123</v>
      </c>
      <c r="AR32" s="1126">
        <v>84</v>
      </c>
      <c r="AS32" s="1133">
        <v>3.5</v>
      </c>
      <c r="AT32" s="1133">
        <v>6.3</v>
      </c>
      <c r="AU32" s="1133">
        <v>42</v>
      </c>
      <c r="AV32" s="1133">
        <v>75.600000000000009</v>
      </c>
      <c r="AX32" s="110" t="b">
        <v>1</v>
      </c>
      <c r="AY32" s="126">
        <v>15</v>
      </c>
      <c r="AZ32" s="108">
        <v>24</v>
      </c>
      <c r="BA32" s="105" t="s">
        <v>5542</v>
      </c>
      <c r="BB32" s="106">
        <v>37.5</v>
      </c>
      <c r="BC32" s="106">
        <v>37.5</v>
      </c>
      <c r="BD32" s="108" t="s">
        <v>5551</v>
      </c>
      <c r="BE32" s="108">
        <v>3</v>
      </c>
      <c r="BF32" s="105" t="s">
        <v>5542</v>
      </c>
      <c r="BG32" s="106">
        <v>100</v>
      </c>
      <c r="BH32" s="106">
        <v>100</v>
      </c>
      <c r="BI32" s="108" t="s">
        <v>5550</v>
      </c>
      <c r="BJ32" s="108">
        <v>0</v>
      </c>
    </row>
    <row r="33" spans="2:62" ht="20" customHeight="1">
      <c r="B33" s="1119"/>
      <c r="C33" s="1119"/>
      <c r="D33" s="121" t="s">
        <v>5238</v>
      </c>
      <c r="E33" s="122">
        <v>15</v>
      </c>
      <c r="F33" s="122">
        <v>0</v>
      </c>
      <c r="G33" s="122">
        <v>0</v>
      </c>
      <c r="H33" s="123">
        <v>0</v>
      </c>
      <c r="I33" s="123">
        <v>0</v>
      </c>
      <c r="J33" s="123">
        <v>0</v>
      </c>
      <c r="K33" s="123">
        <v>0</v>
      </c>
      <c r="L33" s="123">
        <v>0</v>
      </c>
      <c r="M33" s="123">
        <v>0</v>
      </c>
      <c r="N33" s="123">
        <v>0</v>
      </c>
      <c r="O33" s="123">
        <v>0</v>
      </c>
      <c r="P33" s="123">
        <v>0</v>
      </c>
      <c r="Q33" s="123">
        <v>0</v>
      </c>
      <c r="R33" s="123">
        <v>0</v>
      </c>
      <c r="S33" s="123">
        <v>0</v>
      </c>
      <c r="T33" s="123">
        <v>0</v>
      </c>
      <c r="U33" s="123">
        <v>0</v>
      </c>
      <c r="V33" s="123">
        <v>0</v>
      </c>
      <c r="W33" s="123">
        <v>0</v>
      </c>
      <c r="X33" s="123">
        <v>0</v>
      </c>
      <c r="Y33" s="123">
        <v>0</v>
      </c>
      <c r="Z33" s="123">
        <v>0</v>
      </c>
      <c r="AA33" s="123">
        <v>0</v>
      </c>
      <c r="AB33" s="123">
        <v>0</v>
      </c>
      <c r="AC33" s="123">
        <v>0</v>
      </c>
      <c r="AD33" s="123">
        <v>0</v>
      </c>
      <c r="AE33" s="123">
        <v>0</v>
      </c>
      <c r="AF33" s="123">
        <v>0</v>
      </c>
      <c r="AG33" s="123">
        <v>0</v>
      </c>
      <c r="AH33" s="123">
        <v>0</v>
      </c>
      <c r="AI33" s="123">
        <v>0</v>
      </c>
      <c r="AJ33" s="123">
        <v>0</v>
      </c>
      <c r="AK33" s="124">
        <v>0</v>
      </c>
      <c r="AL33" s="1122"/>
      <c r="AM33" s="1122"/>
      <c r="AN33" s="1122"/>
      <c r="AO33" s="124">
        <v>20</v>
      </c>
      <c r="AP33" s="1122"/>
      <c r="AQ33" s="1122"/>
      <c r="AR33" s="1122"/>
      <c r="AS33" s="1134"/>
      <c r="AT33" s="1134"/>
      <c r="AU33" s="1134"/>
      <c r="AV33" s="1134"/>
      <c r="AY33" s="126">
        <v>20</v>
      </c>
      <c r="AZ33" s="108">
        <v>13</v>
      </c>
      <c r="BA33" s="105" t="s">
        <v>5544</v>
      </c>
      <c r="BB33" s="106">
        <v>35</v>
      </c>
      <c r="BC33" s="106">
        <v>35</v>
      </c>
      <c r="BD33" s="108" t="s">
        <v>5570</v>
      </c>
      <c r="BE33" s="108">
        <v>3</v>
      </c>
      <c r="BF33" s="105" t="s">
        <v>5542</v>
      </c>
      <c r="BG33" s="106">
        <v>100</v>
      </c>
      <c r="BH33" s="106">
        <v>100</v>
      </c>
      <c r="BI33" s="108" t="s">
        <v>5550</v>
      </c>
      <c r="BJ33" s="108">
        <v>0</v>
      </c>
    </row>
    <row r="34" spans="2:62" ht="20" customHeight="1">
      <c r="B34" s="1119"/>
      <c r="C34" s="1119"/>
      <c r="D34" s="121" t="s">
        <v>5239</v>
      </c>
      <c r="E34" s="122">
        <v>7</v>
      </c>
      <c r="F34" s="122">
        <v>0</v>
      </c>
      <c r="G34" s="122">
        <v>0</v>
      </c>
      <c r="H34" s="123">
        <v>0</v>
      </c>
      <c r="I34" s="123">
        <v>0</v>
      </c>
      <c r="J34" s="123">
        <v>0</v>
      </c>
      <c r="K34" s="123">
        <v>1</v>
      </c>
      <c r="L34" s="123">
        <v>0</v>
      </c>
      <c r="M34" s="123">
        <v>0</v>
      </c>
      <c r="N34" s="123">
        <v>0</v>
      </c>
      <c r="O34" s="123">
        <v>0</v>
      </c>
      <c r="P34" s="123">
        <v>0</v>
      </c>
      <c r="Q34" s="123">
        <v>0</v>
      </c>
      <c r="R34" s="123">
        <v>0</v>
      </c>
      <c r="S34" s="123">
        <v>0</v>
      </c>
      <c r="T34" s="123">
        <v>0</v>
      </c>
      <c r="U34" s="123">
        <v>0</v>
      </c>
      <c r="V34" s="123">
        <v>0</v>
      </c>
      <c r="W34" s="123">
        <v>0</v>
      </c>
      <c r="X34" s="123">
        <v>0</v>
      </c>
      <c r="Y34" s="123">
        <v>0</v>
      </c>
      <c r="Z34" s="123">
        <v>0</v>
      </c>
      <c r="AA34" s="123">
        <v>0</v>
      </c>
      <c r="AB34" s="123">
        <v>0</v>
      </c>
      <c r="AC34" s="123">
        <v>0</v>
      </c>
      <c r="AD34" s="123">
        <v>0</v>
      </c>
      <c r="AE34" s="123">
        <v>0</v>
      </c>
      <c r="AF34" s="123">
        <v>0</v>
      </c>
      <c r="AG34" s="123">
        <v>0</v>
      </c>
      <c r="AH34" s="123">
        <v>0</v>
      </c>
      <c r="AI34" s="123">
        <v>0</v>
      </c>
      <c r="AJ34" s="123">
        <v>0</v>
      </c>
      <c r="AK34" s="124">
        <v>1</v>
      </c>
      <c r="AL34" s="1122"/>
      <c r="AM34" s="1122"/>
      <c r="AN34" s="1122"/>
      <c r="AO34" s="124">
        <v>12</v>
      </c>
      <c r="AP34" s="1122"/>
      <c r="AQ34" s="1122"/>
      <c r="AR34" s="1122"/>
      <c r="AS34" s="1134"/>
      <c r="AT34" s="1134"/>
      <c r="AU34" s="1134"/>
      <c r="AV34" s="1134"/>
      <c r="AY34" s="126">
        <v>11</v>
      </c>
      <c r="AZ34" s="108">
        <v>29</v>
      </c>
      <c r="BA34" s="105" t="s">
        <v>5542</v>
      </c>
      <c r="BB34" s="106">
        <v>58.62</v>
      </c>
      <c r="BC34" s="106">
        <v>58.6</v>
      </c>
      <c r="BD34" s="108" t="s">
        <v>5580</v>
      </c>
      <c r="BE34" s="108">
        <v>1</v>
      </c>
      <c r="BF34" s="105" t="s">
        <v>5548</v>
      </c>
      <c r="BG34" s="106" t="s">
        <v>5545</v>
      </c>
      <c r="BH34" s="106">
        <v>0</v>
      </c>
      <c r="BI34" s="108" t="s">
        <v>5549</v>
      </c>
      <c r="BJ34" s="108">
        <v>1</v>
      </c>
    </row>
    <row r="35" spans="2:62" ht="20" customHeight="1">
      <c r="B35" s="1119"/>
      <c r="C35" s="1119"/>
      <c r="D35" s="121" t="s">
        <v>5240</v>
      </c>
      <c r="E35" s="122">
        <v>8</v>
      </c>
      <c r="F35" s="122">
        <v>0</v>
      </c>
      <c r="G35" s="122">
        <v>0</v>
      </c>
      <c r="H35" s="123">
        <v>0</v>
      </c>
      <c r="I35" s="123">
        <v>0</v>
      </c>
      <c r="J35" s="123">
        <v>0</v>
      </c>
      <c r="K35" s="123">
        <v>0</v>
      </c>
      <c r="L35" s="123">
        <v>0</v>
      </c>
      <c r="M35" s="123">
        <v>0</v>
      </c>
      <c r="N35" s="123">
        <v>0</v>
      </c>
      <c r="O35" s="123">
        <v>0</v>
      </c>
      <c r="P35" s="123">
        <v>0</v>
      </c>
      <c r="Q35" s="123">
        <v>0</v>
      </c>
      <c r="R35" s="123">
        <v>0</v>
      </c>
      <c r="S35" s="123">
        <v>1</v>
      </c>
      <c r="T35" s="123">
        <v>0</v>
      </c>
      <c r="U35" s="123">
        <v>0</v>
      </c>
      <c r="V35" s="123">
        <v>0</v>
      </c>
      <c r="W35" s="123">
        <v>0</v>
      </c>
      <c r="X35" s="123">
        <v>0</v>
      </c>
      <c r="Y35" s="123">
        <v>0</v>
      </c>
      <c r="Z35" s="123">
        <v>0</v>
      </c>
      <c r="AA35" s="123">
        <v>0</v>
      </c>
      <c r="AB35" s="123">
        <v>1</v>
      </c>
      <c r="AC35" s="123">
        <v>0</v>
      </c>
      <c r="AD35" s="123">
        <v>0</v>
      </c>
      <c r="AE35" s="123">
        <v>1</v>
      </c>
      <c r="AF35" s="123">
        <v>0</v>
      </c>
      <c r="AG35" s="123">
        <v>0</v>
      </c>
      <c r="AH35" s="123">
        <v>0</v>
      </c>
      <c r="AI35" s="123">
        <v>0</v>
      </c>
      <c r="AJ35" s="123">
        <v>0</v>
      </c>
      <c r="AK35" s="124">
        <v>3</v>
      </c>
      <c r="AL35" s="1122"/>
      <c r="AM35" s="1122"/>
      <c r="AN35" s="1122"/>
      <c r="AO35" s="124">
        <v>21</v>
      </c>
      <c r="AP35" s="1122"/>
      <c r="AQ35" s="1122"/>
      <c r="AR35" s="1122"/>
      <c r="AS35" s="1134"/>
      <c r="AT35" s="1134"/>
      <c r="AU35" s="1134"/>
      <c r="AV35" s="1134"/>
      <c r="AY35" s="126">
        <v>18</v>
      </c>
      <c r="AZ35" s="108">
        <v>11</v>
      </c>
      <c r="BA35" s="105" t="s">
        <v>5544</v>
      </c>
      <c r="BB35" s="106">
        <v>47.62</v>
      </c>
      <c r="BC35" s="106">
        <v>47.6</v>
      </c>
      <c r="BD35" s="108" t="s">
        <v>5604</v>
      </c>
      <c r="BE35" s="108">
        <v>1</v>
      </c>
      <c r="BF35" s="105" t="s">
        <v>5544</v>
      </c>
      <c r="BG35" s="106" t="s">
        <v>5545</v>
      </c>
      <c r="BH35" s="106">
        <v>0</v>
      </c>
      <c r="BI35" s="108" t="s">
        <v>5546</v>
      </c>
      <c r="BJ35" s="108">
        <v>3</v>
      </c>
    </row>
    <row r="36" spans="2:62" ht="20" customHeight="1">
      <c r="B36" s="1120"/>
      <c r="C36" s="1120"/>
      <c r="D36" s="121" t="s">
        <v>5158</v>
      </c>
      <c r="E36" s="122">
        <v>7</v>
      </c>
      <c r="F36" s="122">
        <v>0</v>
      </c>
      <c r="G36" s="122">
        <v>0</v>
      </c>
      <c r="H36" s="123">
        <v>0</v>
      </c>
      <c r="I36" s="123">
        <v>0</v>
      </c>
      <c r="J36" s="123">
        <v>0</v>
      </c>
      <c r="K36" s="123">
        <v>0</v>
      </c>
      <c r="L36" s="123">
        <v>0</v>
      </c>
      <c r="M36" s="123">
        <v>0</v>
      </c>
      <c r="N36" s="123">
        <v>0</v>
      </c>
      <c r="O36" s="123">
        <v>0</v>
      </c>
      <c r="P36" s="123">
        <v>0</v>
      </c>
      <c r="Q36" s="123">
        <v>0</v>
      </c>
      <c r="R36" s="123">
        <v>1</v>
      </c>
      <c r="S36" s="123">
        <v>0</v>
      </c>
      <c r="T36" s="123">
        <v>0</v>
      </c>
      <c r="U36" s="123">
        <v>1</v>
      </c>
      <c r="V36" s="123">
        <v>0</v>
      </c>
      <c r="W36" s="123">
        <v>0</v>
      </c>
      <c r="X36" s="123">
        <v>0</v>
      </c>
      <c r="Y36" s="123">
        <v>0</v>
      </c>
      <c r="Z36" s="123">
        <v>0</v>
      </c>
      <c r="AA36" s="123">
        <v>0</v>
      </c>
      <c r="AB36" s="123">
        <v>0</v>
      </c>
      <c r="AC36" s="123">
        <v>0</v>
      </c>
      <c r="AD36" s="123">
        <v>0</v>
      </c>
      <c r="AE36" s="123">
        <v>0</v>
      </c>
      <c r="AF36" s="123">
        <v>0</v>
      </c>
      <c r="AG36" s="123">
        <v>0</v>
      </c>
      <c r="AH36" s="123">
        <v>0</v>
      </c>
      <c r="AI36" s="123">
        <v>0</v>
      </c>
      <c r="AJ36" s="123">
        <v>0</v>
      </c>
      <c r="AK36" s="124">
        <v>2</v>
      </c>
      <c r="AL36" s="1123"/>
      <c r="AM36" s="1123"/>
      <c r="AN36" s="1123"/>
      <c r="AO36" s="124">
        <v>25</v>
      </c>
      <c r="AP36" s="1123"/>
      <c r="AQ36" s="1123"/>
      <c r="AR36" s="1123"/>
      <c r="AS36" s="1135"/>
      <c r="AT36" s="1135"/>
      <c r="AU36" s="1135"/>
      <c r="AV36" s="1135"/>
      <c r="AY36" s="126">
        <v>23</v>
      </c>
      <c r="AZ36" s="108">
        <v>46</v>
      </c>
      <c r="BA36" s="105" t="s">
        <v>5542</v>
      </c>
      <c r="BB36" s="106">
        <v>45.65</v>
      </c>
      <c r="BC36" s="106">
        <v>45.6</v>
      </c>
      <c r="BD36" s="108" t="s">
        <v>5605</v>
      </c>
      <c r="BE36" s="108">
        <v>10</v>
      </c>
      <c r="BF36" s="105" t="s">
        <v>5542</v>
      </c>
      <c r="BG36" s="106">
        <v>80</v>
      </c>
      <c r="BH36" s="106">
        <v>80</v>
      </c>
      <c r="BI36" s="108" t="s">
        <v>5562</v>
      </c>
      <c r="BJ36" s="108">
        <v>2</v>
      </c>
    </row>
    <row r="37" spans="2:62" ht="20" customHeight="1">
      <c r="B37" s="1118">
        <v>5</v>
      </c>
      <c r="C37" s="1118" t="s">
        <v>5216</v>
      </c>
      <c r="D37" s="121" t="s">
        <v>5241</v>
      </c>
      <c r="E37" s="122">
        <v>11</v>
      </c>
      <c r="F37" s="122">
        <v>0</v>
      </c>
      <c r="G37" s="122">
        <v>0</v>
      </c>
      <c r="H37" s="123">
        <v>0</v>
      </c>
      <c r="I37" s="123">
        <v>0</v>
      </c>
      <c r="J37" s="123">
        <v>0</v>
      </c>
      <c r="K37" s="123">
        <v>0</v>
      </c>
      <c r="L37" s="123">
        <v>0</v>
      </c>
      <c r="M37" s="123">
        <v>0</v>
      </c>
      <c r="N37" s="123">
        <v>0</v>
      </c>
      <c r="O37" s="123">
        <v>0</v>
      </c>
      <c r="P37" s="123">
        <v>0</v>
      </c>
      <c r="Q37" s="123">
        <v>0</v>
      </c>
      <c r="R37" s="123">
        <v>0</v>
      </c>
      <c r="S37" s="123">
        <v>0</v>
      </c>
      <c r="T37" s="123">
        <v>0</v>
      </c>
      <c r="U37" s="123">
        <v>0</v>
      </c>
      <c r="V37" s="123">
        <v>1</v>
      </c>
      <c r="W37" s="123">
        <v>0</v>
      </c>
      <c r="X37" s="123">
        <v>0</v>
      </c>
      <c r="Y37" s="123">
        <v>0</v>
      </c>
      <c r="Z37" s="123">
        <v>0</v>
      </c>
      <c r="AA37" s="123">
        <v>0</v>
      </c>
      <c r="AB37" s="123">
        <v>0</v>
      </c>
      <c r="AC37" s="123">
        <v>0</v>
      </c>
      <c r="AD37" s="123">
        <v>0</v>
      </c>
      <c r="AE37" s="123">
        <v>0</v>
      </c>
      <c r="AF37" s="123">
        <v>0</v>
      </c>
      <c r="AG37" s="123">
        <v>0</v>
      </c>
      <c r="AH37" s="123">
        <v>0</v>
      </c>
      <c r="AI37" s="123">
        <v>0</v>
      </c>
      <c r="AJ37" s="123">
        <v>0</v>
      </c>
      <c r="AK37" s="124">
        <v>1</v>
      </c>
      <c r="AL37" s="1121">
        <v>7</v>
      </c>
      <c r="AM37" s="1121">
        <v>9</v>
      </c>
      <c r="AN37" s="1121">
        <v>6</v>
      </c>
      <c r="AO37" s="124">
        <v>12</v>
      </c>
      <c r="AP37" s="1121">
        <v>62</v>
      </c>
      <c r="AQ37" s="1121">
        <v>89</v>
      </c>
      <c r="AR37" s="1126">
        <v>63</v>
      </c>
      <c r="AS37" s="1133">
        <v>3</v>
      </c>
      <c r="AT37" s="1133">
        <v>5.4</v>
      </c>
      <c r="AU37" s="1133">
        <v>31.5</v>
      </c>
      <c r="AV37" s="1133">
        <v>56.7</v>
      </c>
      <c r="AX37" s="110" t="b">
        <v>1</v>
      </c>
      <c r="AY37" s="126">
        <v>11</v>
      </c>
      <c r="AZ37" s="108">
        <v>14</v>
      </c>
      <c r="BA37" s="105" t="s">
        <v>5542</v>
      </c>
      <c r="BB37" s="106">
        <v>14.29</v>
      </c>
      <c r="BC37" s="106">
        <v>14.2</v>
      </c>
      <c r="BD37" s="108" t="s">
        <v>5555</v>
      </c>
      <c r="BE37" s="108">
        <v>0</v>
      </c>
      <c r="BF37" s="105" t="s">
        <v>5544</v>
      </c>
      <c r="BG37" s="106">
        <v>18.52</v>
      </c>
      <c r="BH37" s="106">
        <v>18.5</v>
      </c>
      <c r="BI37" s="108" t="s">
        <v>5606</v>
      </c>
      <c r="BJ37" s="108">
        <v>1</v>
      </c>
    </row>
    <row r="38" spans="2:62" ht="20" customHeight="1">
      <c r="B38" s="1119"/>
      <c r="C38" s="1119"/>
      <c r="D38" s="121" t="s">
        <v>5242</v>
      </c>
      <c r="E38" s="122">
        <v>6</v>
      </c>
      <c r="F38" s="122">
        <v>0</v>
      </c>
      <c r="G38" s="122">
        <v>0</v>
      </c>
      <c r="H38" s="123">
        <v>0</v>
      </c>
      <c r="I38" s="123">
        <v>0</v>
      </c>
      <c r="J38" s="123">
        <v>0</v>
      </c>
      <c r="K38" s="123">
        <v>0</v>
      </c>
      <c r="L38" s="123">
        <v>0</v>
      </c>
      <c r="M38" s="123">
        <v>0</v>
      </c>
      <c r="N38" s="123">
        <v>0</v>
      </c>
      <c r="O38" s="123">
        <v>0</v>
      </c>
      <c r="P38" s="123">
        <v>0</v>
      </c>
      <c r="Q38" s="123">
        <v>0</v>
      </c>
      <c r="R38" s="123">
        <v>0</v>
      </c>
      <c r="S38" s="123">
        <v>0</v>
      </c>
      <c r="T38" s="123">
        <v>0</v>
      </c>
      <c r="U38" s="123">
        <v>0</v>
      </c>
      <c r="V38" s="123">
        <v>0</v>
      </c>
      <c r="W38" s="123">
        <v>0</v>
      </c>
      <c r="X38" s="123">
        <v>2</v>
      </c>
      <c r="Y38" s="123">
        <v>0</v>
      </c>
      <c r="Z38" s="123">
        <v>0</v>
      </c>
      <c r="AA38" s="123">
        <v>0</v>
      </c>
      <c r="AB38" s="123">
        <v>0</v>
      </c>
      <c r="AC38" s="123">
        <v>0</v>
      </c>
      <c r="AD38" s="123">
        <v>0</v>
      </c>
      <c r="AE38" s="123">
        <v>0</v>
      </c>
      <c r="AF38" s="123">
        <v>0</v>
      </c>
      <c r="AG38" s="123">
        <v>0</v>
      </c>
      <c r="AH38" s="123">
        <v>0</v>
      </c>
      <c r="AI38" s="123">
        <v>0</v>
      </c>
      <c r="AJ38" s="123">
        <v>0</v>
      </c>
      <c r="AK38" s="124">
        <v>2</v>
      </c>
      <c r="AL38" s="1122"/>
      <c r="AM38" s="1122"/>
      <c r="AN38" s="1122"/>
      <c r="AO38" s="124">
        <v>8</v>
      </c>
      <c r="AP38" s="1122"/>
      <c r="AQ38" s="1122"/>
      <c r="AR38" s="1122"/>
      <c r="AS38" s="1134"/>
      <c r="AT38" s="1134"/>
      <c r="AU38" s="1134"/>
      <c r="AV38" s="1134"/>
      <c r="AY38" s="126">
        <v>6</v>
      </c>
      <c r="AZ38" s="108">
        <v>10</v>
      </c>
      <c r="BA38" s="105" t="s">
        <v>5542</v>
      </c>
      <c r="BB38" s="106">
        <v>20</v>
      </c>
      <c r="BC38" s="106">
        <v>20</v>
      </c>
      <c r="BD38" s="108" t="s">
        <v>5572</v>
      </c>
      <c r="BE38" s="108">
        <v>0</v>
      </c>
      <c r="BF38" s="105" t="s">
        <v>5544</v>
      </c>
      <c r="BG38" s="106" t="s">
        <v>5545</v>
      </c>
      <c r="BH38" s="106">
        <v>0</v>
      </c>
      <c r="BI38" s="108" t="s">
        <v>5546</v>
      </c>
      <c r="BJ38" s="108">
        <v>2</v>
      </c>
    </row>
    <row r="39" spans="2:62" ht="20" customHeight="1">
      <c r="B39" s="1119"/>
      <c r="C39" s="1119"/>
      <c r="D39" s="121" t="s">
        <v>5243</v>
      </c>
      <c r="E39" s="122">
        <v>6</v>
      </c>
      <c r="F39" s="122">
        <v>0</v>
      </c>
      <c r="G39" s="122">
        <v>0</v>
      </c>
      <c r="H39" s="123">
        <v>0</v>
      </c>
      <c r="I39" s="123">
        <v>0</v>
      </c>
      <c r="J39" s="123">
        <v>0</v>
      </c>
      <c r="K39" s="123">
        <v>0</v>
      </c>
      <c r="L39" s="123">
        <v>0</v>
      </c>
      <c r="M39" s="123">
        <v>0</v>
      </c>
      <c r="N39" s="123">
        <v>0</v>
      </c>
      <c r="O39" s="123">
        <v>0</v>
      </c>
      <c r="P39" s="123">
        <v>0</v>
      </c>
      <c r="Q39" s="123">
        <v>0</v>
      </c>
      <c r="R39" s="123">
        <v>0</v>
      </c>
      <c r="S39" s="123">
        <v>0</v>
      </c>
      <c r="T39" s="123">
        <v>0</v>
      </c>
      <c r="U39" s="123">
        <v>0</v>
      </c>
      <c r="V39" s="123">
        <v>0</v>
      </c>
      <c r="W39" s="123">
        <v>0</v>
      </c>
      <c r="X39" s="123">
        <v>0</v>
      </c>
      <c r="Y39" s="123">
        <v>0</v>
      </c>
      <c r="Z39" s="123">
        <v>0</v>
      </c>
      <c r="AA39" s="123">
        <v>0</v>
      </c>
      <c r="AB39" s="123">
        <v>0</v>
      </c>
      <c r="AC39" s="123">
        <v>0</v>
      </c>
      <c r="AD39" s="123">
        <v>0</v>
      </c>
      <c r="AE39" s="123">
        <v>0</v>
      </c>
      <c r="AF39" s="123">
        <v>0</v>
      </c>
      <c r="AG39" s="123">
        <v>0</v>
      </c>
      <c r="AH39" s="123">
        <v>0</v>
      </c>
      <c r="AI39" s="123">
        <v>0</v>
      </c>
      <c r="AJ39" s="123">
        <v>0</v>
      </c>
      <c r="AK39" s="124">
        <v>0</v>
      </c>
      <c r="AL39" s="1122"/>
      <c r="AM39" s="1122"/>
      <c r="AN39" s="1122"/>
      <c r="AO39" s="124">
        <v>8</v>
      </c>
      <c r="AP39" s="1122"/>
      <c r="AQ39" s="1122"/>
      <c r="AR39" s="1122"/>
      <c r="AS39" s="1134"/>
      <c r="AT39" s="1134"/>
      <c r="AU39" s="1134"/>
      <c r="AV39" s="1134"/>
      <c r="AY39" s="126">
        <v>8</v>
      </c>
      <c r="AZ39" s="108">
        <v>10</v>
      </c>
      <c r="BA39" s="105" t="s">
        <v>5542</v>
      </c>
      <c r="BB39" s="106">
        <v>20</v>
      </c>
      <c r="BC39" s="106">
        <v>20</v>
      </c>
      <c r="BD39" s="108" t="s">
        <v>5572</v>
      </c>
      <c r="BE39" s="108">
        <v>0</v>
      </c>
      <c r="BF39" s="105" t="s">
        <v>5548</v>
      </c>
      <c r="BG39" s="106" t="s">
        <v>5545</v>
      </c>
      <c r="BH39" s="106">
        <v>0</v>
      </c>
      <c r="BI39" s="108" t="s">
        <v>5549</v>
      </c>
      <c r="BJ39" s="108">
        <v>0</v>
      </c>
    </row>
    <row r="40" spans="2:62" ht="20" customHeight="1">
      <c r="B40" s="1119"/>
      <c r="C40" s="1119"/>
      <c r="D40" s="121" t="s">
        <v>5244</v>
      </c>
      <c r="E40" s="122">
        <v>102</v>
      </c>
      <c r="F40" s="122">
        <v>0</v>
      </c>
      <c r="G40" s="122">
        <v>0</v>
      </c>
      <c r="H40" s="123">
        <v>0</v>
      </c>
      <c r="I40" s="123">
        <v>0</v>
      </c>
      <c r="J40" s="123">
        <v>0</v>
      </c>
      <c r="K40" s="123">
        <v>0</v>
      </c>
      <c r="L40" s="123">
        <v>0</v>
      </c>
      <c r="M40" s="123">
        <v>0</v>
      </c>
      <c r="N40" s="123">
        <v>1</v>
      </c>
      <c r="O40" s="123">
        <v>0</v>
      </c>
      <c r="P40" s="123">
        <v>0</v>
      </c>
      <c r="Q40" s="123">
        <v>0</v>
      </c>
      <c r="R40" s="123">
        <v>0</v>
      </c>
      <c r="S40" s="123">
        <v>0</v>
      </c>
      <c r="T40" s="123">
        <v>0</v>
      </c>
      <c r="U40" s="123">
        <v>0</v>
      </c>
      <c r="V40" s="123">
        <v>0</v>
      </c>
      <c r="W40" s="123">
        <v>0</v>
      </c>
      <c r="X40" s="123">
        <v>0</v>
      </c>
      <c r="Y40" s="123">
        <v>0</v>
      </c>
      <c r="Z40" s="123">
        <v>0</v>
      </c>
      <c r="AA40" s="123">
        <v>0</v>
      </c>
      <c r="AB40" s="123">
        <v>0</v>
      </c>
      <c r="AC40" s="123">
        <v>0</v>
      </c>
      <c r="AD40" s="123">
        <v>0</v>
      </c>
      <c r="AE40" s="123">
        <v>0</v>
      </c>
      <c r="AF40" s="123">
        <v>0</v>
      </c>
      <c r="AG40" s="123">
        <v>0</v>
      </c>
      <c r="AH40" s="123">
        <v>0</v>
      </c>
      <c r="AI40" s="123">
        <v>0</v>
      </c>
      <c r="AJ40" s="123">
        <v>0</v>
      </c>
      <c r="AK40" s="124">
        <v>1</v>
      </c>
      <c r="AL40" s="1122"/>
      <c r="AM40" s="1122"/>
      <c r="AN40" s="1122"/>
      <c r="AO40" s="124">
        <v>17</v>
      </c>
      <c r="AP40" s="1122"/>
      <c r="AQ40" s="1122"/>
      <c r="AR40" s="1122"/>
      <c r="AS40" s="1134"/>
      <c r="AT40" s="1134"/>
      <c r="AU40" s="1134"/>
      <c r="AV40" s="1134"/>
      <c r="AY40" s="126">
        <v>16</v>
      </c>
      <c r="AZ40" s="108">
        <v>29</v>
      </c>
      <c r="BA40" s="105" t="s">
        <v>5542</v>
      </c>
      <c r="BB40" s="106">
        <v>41.38</v>
      </c>
      <c r="BC40" s="106">
        <v>41.3</v>
      </c>
      <c r="BD40" s="108" t="s">
        <v>5607</v>
      </c>
      <c r="BE40" s="108">
        <v>1</v>
      </c>
      <c r="BF40" s="105" t="s">
        <v>5548</v>
      </c>
      <c r="BG40" s="106" t="s">
        <v>5545</v>
      </c>
      <c r="BH40" s="106">
        <v>0</v>
      </c>
      <c r="BI40" s="108" t="s">
        <v>5549</v>
      </c>
      <c r="BJ40" s="108">
        <v>1</v>
      </c>
    </row>
    <row r="41" spans="2:62" ht="20" customHeight="1">
      <c r="B41" s="1119"/>
      <c r="C41" s="1119"/>
      <c r="D41" s="121" t="s">
        <v>5245</v>
      </c>
      <c r="E41" s="122">
        <v>9</v>
      </c>
      <c r="F41" s="122">
        <v>0</v>
      </c>
      <c r="G41" s="122">
        <v>0</v>
      </c>
      <c r="H41" s="123">
        <v>0</v>
      </c>
      <c r="I41" s="123">
        <v>0</v>
      </c>
      <c r="J41" s="123">
        <v>0</v>
      </c>
      <c r="K41" s="123">
        <v>0</v>
      </c>
      <c r="L41" s="123">
        <v>0</v>
      </c>
      <c r="M41" s="123">
        <v>0</v>
      </c>
      <c r="N41" s="123">
        <v>0</v>
      </c>
      <c r="O41" s="123">
        <v>0</v>
      </c>
      <c r="P41" s="123">
        <v>0</v>
      </c>
      <c r="Q41" s="123">
        <v>0</v>
      </c>
      <c r="R41" s="123">
        <v>0</v>
      </c>
      <c r="S41" s="123">
        <v>0</v>
      </c>
      <c r="T41" s="123">
        <v>0</v>
      </c>
      <c r="U41" s="123">
        <v>0</v>
      </c>
      <c r="V41" s="123">
        <v>0</v>
      </c>
      <c r="W41" s="123">
        <v>0</v>
      </c>
      <c r="X41" s="123">
        <v>0</v>
      </c>
      <c r="Y41" s="123">
        <v>0</v>
      </c>
      <c r="Z41" s="123">
        <v>0</v>
      </c>
      <c r="AA41" s="123">
        <v>1</v>
      </c>
      <c r="AB41" s="123">
        <v>0</v>
      </c>
      <c r="AC41" s="123">
        <v>0</v>
      </c>
      <c r="AD41" s="123">
        <v>0</v>
      </c>
      <c r="AE41" s="123">
        <v>0</v>
      </c>
      <c r="AF41" s="123">
        <v>0</v>
      </c>
      <c r="AG41" s="123">
        <v>0</v>
      </c>
      <c r="AH41" s="123">
        <v>0</v>
      </c>
      <c r="AI41" s="123">
        <v>0</v>
      </c>
      <c r="AJ41" s="123">
        <v>0</v>
      </c>
      <c r="AK41" s="124">
        <v>1</v>
      </c>
      <c r="AL41" s="1122"/>
      <c r="AM41" s="1122"/>
      <c r="AN41" s="1122"/>
      <c r="AO41" s="124">
        <v>11</v>
      </c>
      <c r="AP41" s="1122"/>
      <c r="AQ41" s="1122"/>
      <c r="AR41" s="1122"/>
      <c r="AS41" s="1134"/>
      <c r="AT41" s="1134"/>
      <c r="AU41" s="1134"/>
      <c r="AV41" s="1134"/>
      <c r="AY41" s="126">
        <v>10</v>
      </c>
      <c r="AZ41" s="108">
        <v>22</v>
      </c>
      <c r="BA41" s="105" t="s">
        <v>5542</v>
      </c>
      <c r="BB41" s="106">
        <v>50</v>
      </c>
      <c r="BC41" s="106">
        <v>50</v>
      </c>
      <c r="BD41" s="108" t="s">
        <v>5552</v>
      </c>
      <c r="BE41" s="108">
        <v>0</v>
      </c>
      <c r="BF41" s="105" t="s">
        <v>5544</v>
      </c>
      <c r="BG41" s="106" t="s">
        <v>5545</v>
      </c>
      <c r="BH41" s="106">
        <v>0</v>
      </c>
      <c r="BI41" s="108" t="s">
        <v>5546</v>
      </c>
      <c r="BJ41" s="108">
        <v>1</v>
      </c>
    </row>
    <row r="42" spans="2:62" ht="20" customHeight="1">
      <c r="B42" s="1120"/>
      <c r="C42" s="1120"/>
      <c r="D42" s="121" t="s">
        <v>5246</v>
      </c>
      <c r="E42" s="122">
        <v>7</v>
      </c>
      <c r="F42" s="122">
        <v>0</v>
      </c>
      <c r="G42" s="122">
        <v>0</v>
      </c>
      <c r="H42" s="123">
        <v>0</v>
      </c>
      <c r="I42" s="123">
        <v>0</v>
      </c>
      <c r="J42" s="123">
        <v>0</v>
      </c>
      <c r="K42" s="123">
        <v>0</v>
      </c>
      <c r="L42" s="123">
        <v>0</v>
      </c>
      <c r="M42" s="123">
        <v>0</v>
      </c>
      <c r="N42" s="123">
        <v>0</v>
      </c>
      <c r="O42" s="123">
        <v>1</v>
      </c>
      <c r="P42" s="123">
        <v>0</v>
      </c>
      <c r="Q42" s="123">
        <v>0</v>
      </c>
      <c r="R42" s="123">
        <v>0</v>
      </c>
      <c r="S42" s="123">
        <v>0</v>
      </c>
      <c r="T42" s="123">
        <v>0</v>
      </c>
      <c r="U42" s="123">
        <v>1</v>
      </c>
      <c r="V42" s="123">
        <v>0</v>
      </c>
      <c r="W42" s="123">
        <v>0</v>
      </c>
      <c r="X42" s="123">
        <v>0</v>
      </c>
      <c r="Y42" s="123">
        <v>0</v>
      </c>
      <c r="Z42" s="123">
        <v>0</v>
      </c>
      <c r="AA42" s="123">
        <v>0</v>
      </c>
      <c r="AB42" s="123">
        <v>0</v>
      </c>
      <c r="AC42" s="123">
        <v>0</v>
      </c>
      <c r="AD42" s="123">
        <v>0</v>
      </c>
      <c r="AE42" s="123">
        <v>0</v>
      </c>
      <c r="AF42" s="123">
        <v>0</v>
      </c>
      <c r="AG42" s="123">
        <v>0</v>
      </c>
      <c r="AH42" s="123">
        <v>0</v>
      </c>
      <c r="AI42" s="123">
        <v>0</v>
      </c>
      <c r="AJ42" s="123">
        <v>0</v>
      </c>
      <c r="AK42" s="124">
        <v>2</v>
      </c>
      <c r="AL42" s="1123"/>
      <c r="AM42" s="1123"/>
      <c r="AN42" s="1123"/>
      <c r="AO42" s="124">
        <v>6</v>
      </c>
      <c r="AP42" s="1123"/>
      <c r="AQ42" s="1123"/>
      <c r="AR42" s="1123"/>
      <c r="AS42" s="1135"/>
      <c r="AT42" s="1135"/>
      <c r="AU42" s="1135"/>
      <c r="AV42" s="1135"/>
      <c r="AW42" s="114"/>
      <c r="AY42" s="126">
        <v>4</v>
      </c>
      <c r="AZ42" s="108">
        <v>13</v>
      </c>
      <c r="BA42" s="105" t="s">
        <v>5542</v>
      </c>
      <c r="BB42" s="106">
        <v>53.85</v>
      </c>
      <c r="BC42" s="106">
        <v>53.8</v>
      </c>
      <c r="BD42" s="108" t="s">
        <v>5608</v>
      </c>
      <c r="BE42" s="108">
        <v>1</v>
      </c>
      <c r="BF42" s="105" t="s">
        <v>5544</v>
      </c>
      <c r="BG42" s="106" t="s">
        <v>5545</v>
      </c>
      <c r="BH42" s="106">
        <v>0</v>
      </c>
      <c r="BI42" s="108" t="s">
        <v>5546</v>
      </c>
      <c r="BJ42" s="108">
        <v>2</v>
      </c>
    </row>
    <row r="43" spans="2:62" ht="20" customHeight="1">
      <c r="B43" s="1118">
        <v>6</v>
      </c>
      <c r="C43" s="1118" t="s">
        <v>5217</v>
      </c>
      <c r="D43" s="121" t="s">
        <v>5247</v>
      </c>
      <c r="E43" s="122">
        <v>20</v>
      </c>
      <c r="F43" s="122">
        <v>0</v>
      </c>
      <c r="G43" s="122">
        <v>0</v>
      </c>
      <c r="H43" s="123">
        <v>0</v>
      </c>
      <c r="I43" s="123">
        <v>0</v>
      </c>
      <c r="J43" s="123">
        <v>0</v>
      </c>
      <c r="K43" s="123">
        <v>0</v>
      </c>
      <c r="L43" s="123">
        <v>0</v>
      </c>
      <c r="M43" s="123">
        <v>0</v>
      </c>
      <c r="N43" s="123">
        <v>0</v>
      </c>
      <c r="O43" s="123">
        <v>1</v>
      </c>
      <c r="P43" s="123">
        <v>0</v>
      </c>
      <c r="Q43" s="123">
        <v>0</v>
      </c>
      <c r="R43" s="123">
        <v>0</v>
      </c>
      <c r="S43" s="123">
        <v>0</v>
      </c>
      <c r="T43" s="123">
        <v>0</v>
      </c>
      <c r="U43" s="123">
        <v>0</v>
      </c>
      <c r="V43" s="123">
        <v>0</v>
      </c>
      <c r="W43" s="123">
        <v>0</v>
      </c>
      <c r="X43" s="123">
        <v>0</v>
      </c>
      <c r="Y43" s="123">
        <v>0</v>
      </c>
      <c r="Z43" s="123">
        <v>0</v>
      </c>
      <c r="AA43" s="123">
        <v>0</v>
      </c>
      <c r="AB43" s="123">
        <v>0</v>
      </c>
      <c r="AC43" s="123">
        <v>0</v>
      </c>
      <c r="AD43" s="123">
        <v>0</v>
      </c>
      <c r="AE43" s="123">
        <v>0</v>
      </c>
      <c r="AF43" s="123">
        <v>0</v>
      </c>
      <c r="AG43" s="123">
        <v>0</v>
      </c>
      <c r="AH43" s="123">
        <v>0</v>
      </c>
      <c r="AI43" s="123">
        <v>0</v>
      </c>
      <c r="AJ43" s="123">
        <v>0</v>
      </c>
      <c r="AK43" s="124">
        <v>1</v>
      </c>
      <c r="AL43" s="1121">
        <v>10</v>
      </c>
      <c r="AM43" s="1121">
        <v>5</v>
      </c>
      <c r="AN43" s="1121">
        <v>3</v>
      </c>
      <c r="AO43" s="124">
        <v>13</v>
      </c>
      <c r="AP43" s="1121">
        <v>59</v>
      </c>
      <c r="AQ43" s="1121">
        <v>47</v>
      </c>
      <c r="AR43" s="1126">
        <v>38</v>
      </c>
      <c r="AS43" s="1133">
        <v>1.5</v>
      </c>
      <c r="AT43" s="1133">
        <v>2.7</v>
      </c>
      <c r="AU43" s="1133">
        <v>19</v>
      </c>
      <c r="AV43" s="1133">
        <v>34.200000000000003</v>
      </c>
      <c r="AX43" s="110" t="b">
        <v>1</v>
      </c>
      <c r="AY43" s="126">
        <v>12</v>
      </c>
      <c r="AZ43" s="108">
        <v>10</v>
      </c>
      <c r="BA43" s="105" t="s">
        <v>5544</v>
      </c>
      <c r="BB43" s="106">
        <v>23.08</v>
      </c>
      <c r="BC43" s="106">
        <v>23</v>
      </c>
      <c r="BD43" s="108" t="s">
        <v>5609</v>
      </c>
      <c r="BE43" s="108">
        <v>0</v>
      </c>
      <c r="BF43" s="105" t="s">
        <v>5544</v>
      </c>
      <c r="BG43" s="106">
        <v>37.04</v>
      </c>
      <c r="BH43" s="106">
        <v>37</v>
      </c>
      <c r="BI43" s="108" t="s">
        <v>5610</v>
      </c>
      <c r="BJ43" s="108">
        <v>1</v>
      </c>
    </row>
    <row r="44" spans="2:62" ht="20" customHeight="1">
      <c r="B44" s="1119"/>
      <c r="C44" s="1119"/>
      <c r="D44" s="121" t="s">
        <v>5248</v>
      </c>
      <c r="E44" s="122">
        <v>15</v>
      </c>
      <c r="F44" s="122">
        <v>0</v>
      </c>
      <c r="G44" s="122">
        <v>0</v>
      </c>
      <c r="H44" s="123">
        <v>0</v>
      </c>
      <c r="I44" s="123">
        <v>0</v>
      </c>
      <c r="J44" s="123">
        <v>0</v>
      </c>
      <c r="K44" s="123">
        <v>0</v>
      </c>
      <c r="L44" s="123">
        <v>0</v>
      </c>
      <c r="M44" s="123">
        <v>0</v>
      </c>
      <c r="N44" s="123">
        <v>0</v>
      </c>
      <c r="O44" s="123">
        <v>0</v>
      </c>
      <c r="P44" s="123">
        <v>0</v>
      </c>
      <c r="Q44" s="123">
        <v>0</v>
      </c>
      <c r="R44" s="123">
        <v>0</v>
      </c>
      <c r="S44" s="123">
        <v>0</v>
      </c>
      <c r="T44" s="123">
        <v>1</v>
      </c>
      <c r="U44" s="123">
        <v>0</v>
      </c>
      <c r="V44" s="123">
        <v>0</v>
      </c>
      <c r="W44" s="123">
        <v>0</v>
      </c>
      <c r="X44" s="123">
        <v>0</v>
      </c>
      <c r="Y44" s="123">
        <v>0</v>
      </c>
      <c r="Z44" s="123">
        <v>0</v>
      </c>
      <c r="AA44" s="123">
        <v>0</v>
      </c>
      <c r="AB44" s="123">
        <v>0</v>
      </c>
      <c r="AC44" s="123">
        <v>0</v>
      </c>
      <c r="AD44" s="123">
        <v>0</v>
      </c>
      <c r="AE44" s="123">
        <v>0</v>
      </c>
      <c r="AF44" s="123">
        <v>1</v>
      </c>
      <c r="AG44" s="123">
        <v>0</v>
      </c>
      <c r="AH44" s="123">
        <v>0</v>
      </c>
      <c r="AI44" s="123">
        <v>1</v>
      </c>
      <c r="AJ44" s="123">
        <v>0</v>
      </c>
      <c r="AK44" s="124">
        <v>3</v>
      </c>
      <c r="AL44" s="1122"/>
      <c r="AM44" s="1122"/>
      <c r="AN44" s="1122"/>
      <c r="AO44" s="124">
        <v>22</v>
      </c>
      <c r="AP44" s="1122"/>
      <c r="AQ44" s="1122"/>
      <c r="AR44" s="1122"/>
      <c r="AS44" s="1134"/>
      <c r="AT44" s="1134"/>
      <c r="AU44" s="1134"/>
      <c r="AV44" s="1134"/>
      <c r="AY44" s="126">
        <v>19</v>
      </c>
      <c r="AZ44" s="108">
        <v>18</v>
      </c>
      <c r="BA44" s="105" t="s">
        <v>5544</v>
      </c>
      <c r="BB44" s="106">
        <v>18.18</v>
      </c>
      <c r="BC44" s="106">
        <v>18.100000000000001</v>
      </c>
      <c r="BD44" s="108" t="s">
        <v>5600</v>
      </c>
      <c r="BE44" s="108">
        <v>1</v>
      </c>
      <c r="BF44" s="105" t="s">
        <v>5544</v>
      </c>
      <c r="BG44" s="106" t="s">
        <v>5545</v>
      </c>
      <c r="BH44" s="106">
        <v>0</v>
      </c>
      <c r="BI44" s="108" t="s">
        <v>5546</v>
      </c>
      <c r="BJ44" s="108">
        <v>3</v>
      </c>
    </row>
    <row r="45" spans="2:62" ht="20" customHeight="1">
      <c r="B45" s="1119"/>
      <c r="C45" s="1119"/>
      <c r="D45" s="121" t="s">
        <v>5249</v>
      </c>
      <c r="E45" s="122">
        <v>64</v>
      </c>
      <c r="F45" s="122">
        <v>0</v>
      </c>
      <c r="G45" s="122">
        <v>0</v>
      </c>
      <c r="H45" s="123">
        <v>1</v>
      </c>
      <c r="I45" s="123">
        <v>0</v>
      </c>
      <c r="J45" s="123">
        <v>0</v>
      </c>
      <c r="K45" s="123">
        <v>1</v>
      </c>
      <c r="L45" s="123">
        <v>0</v>
      </c>
      <c r="M45" s="123">
        <v>0</v>
      </c>
      <c r="N45" s="123">
        <v>0</v>
      </c>
      <c r="O45" s="123">
        <v>0</v>
      </c>
      <c r="P45" s="123">
        <v>0</v>
      </c>
      <c r="Q45" s="123">
        <v>2</v>
      </c>
      <c r="R45" s="123">
        <v>0</v>
      </c>
      <c r="S45" s="123">
        <v>0</v>
      </c>
      <c r="T45" s="123">
        <v>0</v>
      </c>
      <c r="U45" s="123">
        <v>0</v>
      </c>
      <c r="V45" s="123">
        <v>0</v>
      </c>
      <c r="W45" s="123">
        <v>0</v>
      </c>
      <c r="X45" s="123">
        <v>0</v>
      </c>
      <c r="Y45" s="123">
        <v>1</v>
      </c>
      <c r="Z45" s="123">
        <v>0</v>
      </c>
      <c r="AA45" s="123">
        <v>0</v>
      </c>
      <c r="AB45" s="123">
        <v>0</v>
      </c>
      <c r="AC45" s="123">
        <v>0</v>
      </c>
      <c r="AD45" s="123">
        <v>0</v>
      </c>
      <c r="AE45" s="123">
        <v>0</v>
      </c>
      <c r="AF45" s="123">
        <v>0</v>
      </c>
      <c r="AG45" s="123">
        <v>0</v>
      </c>
      <c r="AH45" s="123">
        <v>0</v>
      </c>
      <c r="AI45" s="123">
        <v>0</v>
      </c>
      <c r="AJ45" s="123">
        <v>0</v>
      </c>
      <c r="AK45" s="124">
        <v>5</v>
      </c>
      <c r="AL45" s="1122"/>
      <c r="AM45" s="1122"/>
      <c r="AN45" s="1122"/>
      <c r="AO45" s="124">
        <v>15</v>
      </c>
      <c r="AP45" s="1122"/>
      <c r="AQ45" s="1122"/>
      <c r="AR45" s="1122"/>
      <c r="AS45" s="1134"/>
      <c r="AT45" s="1134"/>
      <c r="AU45" s="1134"/>
      <c r="AV45" s="1134"/>
      <c r="AY45" s="126">
        <v>10</v>
      </c>
      <c r="AZ45" s="108">
        <v>13</v>
      </c>
      <c r="BA45" s="105" t="s">
        <v>5544</v>
      </c>
      <c r="BB45" s="106">
        <v>13.33</v>
      </c>
      <c r="BC45" s="106">
        <v>13.3</v>
      </c>
      <c r="BD45" s="108" t="s">
        <v>5611</v>
      </c>
      <c r="BE45" s="108">
        <v>2</v>
      </c>
      <c r="BF45" s="105" t="s">
        <v>5544</v>
      </c>
      <c r="BG45" s="106" t="s">
        <v>5545</v>
      </c>
      <c r="BH45" s="106">
        <v>0</v>
      </c>
      <c r="BI45" s="108" t="s">
        <v>5546</v>
      </c>
      <c r="BJ45" s="108">
        <v>5</v>
      </c>
    </row>
    <row r="46" spans="2:62" ht="20" customHeight="1">
      <c r="B46" s="1120"/>
      <c r="C46" s="1120"/>
      <c r="D46" s="121" t="s">
        <v>5250</v>
      </c>
      <c r="E46" s="122">
        <v>10</v>
      </c>
      <c r="F46" s="122">
        <v>0</v>
      </c>
      <c r="G46" s="122">
        <v>0</v>
      </c>
      <c r="H46" s="123">
        <v>0</v>
      </c>
      <c r="I46" s="123">
        <v>0</v>
      </c>
      <c r="J46" s="123">
        <v>0</v>
      </c>
      <c r="K46" s="123">
        <v>0</v>
      </c>
      <c r="L46" s="123">
        <v>0</v>
      </c>
      <c r="M46" s="123">
        <v>0</v>
      </c>
      <c r="N46" s="123">
        <v>0</v>
      </c>
      <c r="O46" s="123">
        <v>0</v>
      </c>
      <c r="P46" s="123">
        <v>0</v>
      </c>
      <c r="Q46" s="123">
        <v>0</v>
      </c>
      <c r="R46" s="123">
        <v>0</v>
      </c>
      <c r="S46" s="123">
        <v>0</v>
      </c>
      <c r="T46" s="123">
        <v>0</v>
      </c>
      <c r="U46" s="123">
        <v>0</v>
      </c>
      <c r="V46" s="123">
        <v>0</v>
      </c>
      <c r="W46" s="123">
        <v>0</v>
      </c>
      <c r="X46" s="123">
        <v>0</v>
      </c>
      <c r="Y46" s="123">
        <v>0</v>
      </c>
      <c r="Z46" s="123">
        <v>0</v>
      </c>
      <c r="AA46" s="123">
        <v>1</v>
      </c>
      <c r="AB46" s="123">
        <v>0</v>
      </c>
      <c r="AC46" s="123">
        <v>0</v>
      </c>
      <c r="AD46" s="123">
        <v>0</v>
      </c>
      <c r="AE46" s="123">
        <v>0</v>
      </c>
      <c r="AF46" s="123">
        <v>0</v>
      </c>
      <c r="AG46" s="123">
        <v>0</v>
      </c>
      <c r="AH46" s="123">
        <v>0</v>
      </c>
      <c r="AI46" s="123">
        <v>0</v>
      </c>
      <c r="AJ46" s="123">
        <v>0</v>
      </c>
      <c r="AK46" s="124">
        <v>1</v>
      </c>
      <c r="AL46" s="1123"/>
      <c r="AM46" s="1123"/>
      <c r="AN46" s="1123"/>
      <c r="AO46" s="124">
        <v>9</v>
      </c>
      <c r="AP46" s="1123"/>
      <c r="AQ46" s="1123"/>
      <c r="AR46" s="1123"/>
      <c r="AS46" s="1135"/>
      <c r="AT46" s="1135"/>
      <c r="AU46" s="1135"/>
      <c r="AV46" s="1135"/>
      <c r="AY46" s="126">
        <v>8</v>
      </c>
      <c r="AZ46" s="108">
        <v>18</v>
      </c>
      <c r="BA46" s="105" t="s">
        <v>5542</v>
      </c>
      <c r="BB46" s="106">
        <v>50</v>
      </c>
      <c r="BC46" s="106">
        <v>50</v>
      </c>
      <c r="BD46" s="108" t="s">
        <v>5552</v>
      </c>
      <c r="BE46" s="108">
        <v>2</v>
      </c>
      <c r="BF46" s="105" t="s">
        <v>5542</v>
      </c>
      <c r="BG46" s="106">
        <v>50</v>
      </c>
      <c r="BH46" s="106">
        <v>50</v>
      </c>
      <c r="BI46" s="108" t="s">
        <v>5552</v>
      </c>
      <c r="BJ46" s="108">
        <v>1</v>
      </c>
    </row>
    <row r="47" spans="2:62" ht="20" customHeight="1">
      <c r="B47" s="1118">
        <v>7</v>
      </c>
      <c r="C47" s="1118" t="s">
        <v>5215</v>
      </c>
      <c r="D47" s="121" t="s">
        <v>5251</v>
      </c>
      <c r="E47" s="122">
        <v>6</v>
      </c>
      <c r="F47" s="122">
        <v>0</v>
      </c>
      <c r="G47" s="122">
        <v>0</v>
      </c>
      <c r="H47" s="123">
        <v>0</v>
      </c>
      <c r="I47" s="123">
        <v>0</v>
      </c>
      <c r="J47" s="123">
        <v>0</v>
      </c>
      <c r="K47" s="123">
        <v>0</v>
      </c>
      <c r="L47" s="123">
        <v>0</v>
      </c>
      <c r="M47" s="123">
        <v>0</v>
      </c>
      <c r="N47" s="123">
        <v>0</v>
      </c>
      <c r="O47" s="123">
        <v>0</v>
      </c>
      <c r="P47" s="123">
        <v>0</v>
      </c>
      <c r="Q47" s="123">
        <v>0</v>
      </c>
      <c r="R47" s="123">
        <v>0</v>
      </c>
      <c r="S47" s="123">
        <v>0</v>
      </c>
      <c r="T47" s="123">
        <v>0</v>
      </c>
      <c r="U47" s="123">
        <v>0</v>
      </c>
      <c r="V47" s="123">
        <v>0</v>
      </c>
      <c r="W47" s="123">
        <v>0</v>
      </c>
      <c r="X47" s="123">
        <v>0</v>
      </c>
      <c r="Y47" s="123">
        <v>0</v>
      </c>
      <c r="Z47" s="123">
        <v>0</v>
      </c>
      <c r="AA47" s="123">
        <v>0</v>
      </c>
      <c r="AB47" s="123">
        <v>0</v>
      </c>
      <c r="AC47" s="123">
        <v>0</v>
      </c>
      <c r="AD47" s="123">
        <v>0</v>
      </c>
      <c r="AE47" s="123">
        <v>0</v>
      </c>
      <c r="AF47" s="123">
        <v>0</v>
      </c>
      <c r="AG47" s="123">
        <v>0</v>
      </c>
      <c r="AH47" s="123">
        <v>0</v>
      </c>
      <c r="AI47" s="123">
        <v>0</v>
      </c>
      <c r="AJ47" s="123">
        <v>0</v>
      </c>
      <c r="AK47" s="124">
        <v>0</v>
      </c>
      <c r="AL47" s="1121">
        <v>16</v>
      </c>
      <c r="AM47" s="1121">
        <v>17</v>
      </c>
      <c r="AN47" s="1121">
        <v>18</v>
      </c>
      <c r="AO47" s="124">
        <v>13</v>
      </c>
      <c r="AP47" s="1121">
        <v>250</v>
      </c>
      <c r="AQ47" s="1121">
        <v>277</v>
      </c>
      <c r="AR47" s="1126">
        <v>202</v>
      </c>
      <c r="AS47" s="1133">
        <v>9</v>
      </c>
      <c r="AT47" s="1133">
        <v>16.2</v>
      </c>
      <c r="AU47" s="1133">
        <v>101</v>
      </c>
      <c r="AV47" s="1133">
        <v>181.8</v>
      </c>
      <c r="AX47" s="110" t="b">
        <v>1</v>
      </c>
      <c r="AY47" s="126">
        <v>13</v>
      </c>
      <c r="AZ47" s="108">
        <v>12</v>
      </c>
      <c r="BA47" s="105" t="s">
        <v>5544</v>
      </c>
      <c r="BB47" s="106">
        <v>7.69</v>
      </c>
      <c r="BC47" s="106">
        <v>7.69</v>
      </c>
      <c r="BD47" s="108" t="s">
        <v>5575</v>
      </c>
      <c r="BE47" s="108">
        <v>2</v>
      </c>
      <c r="BF47" s="105" t="s">
        <v>5542</v>
      </c>
      <c r="BG47" s="106">
        <v>100</v>
      </c>
      <c r="BH47" s="106">
        <v>100</v>
      </c>
      <c r="BI47" s="108" t="s">
        <v>5550</v>
      </c>
      <c r="BJ47" s="108">
        <v>0</v>
      </c>
    </row>
    <row r="48" spans="2:62" ht="20" customHeight="1">
      <c r="B48" s="1119"/>
      <c r="C48" s="1119"/>
      <c r="D48" s="121" t="s">
        <v>5252</v>
      </c>
      <c r="E48" s="122">
        <v>2</v>
      </c>
      <c r="F48" s="122">
        <v>0</v>
      </c>
      <c r="G48" s="122">
        <v>0</v>
      </c>
      <c r="H48" s="123">
        <v>0</v>
      </c>
      <c r="I48" s="123">
        <v>0</v>
      </c>
      <c r="J48" s="123">
        <v>0</v>
      </c>
      <c r="K48" s="123">
        <v>0</v>
      </c>
      <c r="L48" s="123">
        <v>0</v>
      </c>
      <c r="M48" s="123">
        <v>0</v>
      </c>
      <c r="N48" s="123">
        <v>0</v>
      </c>
      <c r="O48" s="123">
        <v>0</v>
      </c>
      <c r="P48" s="123">
        <v>0</v>
      </c>
      <c r="Q48" s="123">
        <v>0</v>
      </c>
      <c r="R48" s="123">
        <v>0</v>
      </c>
      <c r="S48" s="123">
        <v>0</v>
      </c>
      <c r="T48" s="123">
        <v>0</v>
      </c>
      <c r="U48" s="123">
        <v>0</v>
      </c>
      <c r="V48" s="123">
        <v>0</v>
      </c>
      <c r="W48" s="123">
        <v>0</v>
      </c>
      <c r="X48" s="123">
        <v>0</v>
      </c>
      <c r="Y48" s="123">
        <v>0</v>
      </c>
      <c r="Z48" s="123">
        <v>0</v>
      </c>
      <c r="AA48" s="123">
        <v>0</v>
      </c>
      <c r="AB48" s="123">
        <v>0</v>
      </c>
      <c r="AC48" s="123">
        <v>0</v>
      </c>
      <c r="AD48" s="123">
        <v>0</v>
      </c>
      <c r="AE48" s="123">
        <v>0</v>
      </c>
      <c r="AF48" s="123">
        <v>0</v>
      </c>
      <c r="AG48" s="123">
        <v>0</v>
      </c>
      <c r="AH48" s="123">
        <v>0</v>
      </c>
      <c r="AI48" s="123">
        <v>0</v>
      </c>
      <c r="AJ48" s="123">
        <v>0</v>
      </c>
      <c r="AK48" s="124">
        <v>0</v>
      </c>
      <c r="AL48" s="1122"/>
      <c r="AM48" s="1122"/>
      <c r="AN48" s="1122"/>
      <c r="AO48" s="124">
        <v>4</v>
      </c>
      <c r="AP48" s="1122"/>
      <c r="AQ48" s="1122"/>
      <c r="AR48" s="1122"/>
      <c r="AS48" s="1134"/>
      <c r="AT48" s="1134"/>
      <c r="AU48" s="1134"/>
      <c r="AV48" s="1134"/>
      <c r="AY48" s="126">
        <v>4</v>
      </c>
      <c r="AZ48" s="108">
        <v>4</v>
      </c>
      <c r="BA48" s="105" t="s">
        <v>5548</v>
      </c>
      <c r="BB48" s="106">
        <v>0</v>
      </c>
      <c r="BC48" s="106">
        <v>0</v>
      </c>
      <c r="BD48" s="108" t="s">
        <v>5549</v>
      </c>
      <c r="BE48" s="108">
        <v>0</v>
      </c>
      <c r="BF48" s="105" t="s">
        <v>5548</v>
      </c>
      <c r="BG48" s="106" t="s">
        <v>5545</v>
      </c>
      <c r="BH48" s="106">
        <v>0</v>
      </c>
      <c r="BI48" s="108" t="s">
        <v>5549</v>
      </c>
      <c r="BJ48" s="108">
        <v>0</v>
      </c>
    </row>
    <row r="49" spans="2:62" ht="20" customHeight="1">
      <c r="B49" s="1119"/>
      <c r="C49" s="1119"/>
      <c r="D49" s="121" t="s">
        <v>5253</v>
      </c>
      <c r="E49" s="122">
        <v>12</v>
      </c>
      <c r="F49" s="122">
        <v>0</v>
      </c>
      <c r="G49" s="122">
        <v>0</v>
      </c>
      <c r="H49" s="123">
        <v>0</v>
      </c>
      <c r="I49" s="123">
        <v>0</v>
      </c>
      <c r="J49" s="123">
        <v>0</v>
      </c>
      <c r="K49" s="123">
        <v>1</v>
      </c>
      <c r="L49" s="123">
        <v>0</v>
      </c>
      <c r="M49" s="123">
        <v>1</v>
      </c>
      <c r="N49" s="123">
        <v>0</v>
      </c>
      <c r="O49" s="123">
        <v>0</v>
      </c>
      <c r="P49" s="123">
        <v>0</v>
      </c>
      <c r="Q49" s="123">
        <v>0</v>
      </c>
      <c r="R49" s="123">
        <v>1</v>
      </c>
      <c r="S49" s="123">
        <v>0</v>
      </c>
      <c r="T49" s="123">
        <v>1</v>
      </c>
      <c r="U49" s="123">
        <v>0</v>
      </c>
      <c r="V49" s="123">
        <v>0</v>
      </c>
      <c r="W49" s="123">
        <v>0</v>
      </c>
      <c r="X49" s="123">
        <v>0</v>
      </c>
      <c r="Y49" s="123">
        <v>0</v>
      </c>
      <c r="Z49" s="123">
        <v>0</v>
      </c>
      <c r="AA49" s="123">
        <v>0</v>
      </c>
      <c r="AB49" s="123">
        <v>1</v>
      </c>
      <c r="AC49" s="123">
        <v>2</v>
      </c>
      <c r="AD49" s="123">
        <v>0</v>
      </c>
      <c r="AE49" s="123">
        <v>0</v>
      </c>
      <c r="AF49" s="123">
        <v>0</v>
      </c>
      <c r="AG49" s="123">
        <v>0</v>
      </c>
      <c r="AH49" s="123">
        <v>0</v>
      </c>
      <c r="AI49" s="123">
        <v>0</v>
      </c>
      <c r="AJ49" s="123">
        <v>0</v>
      </c>
      <c r="AK49" s="124">
        <v>7</v>
      </c>
      <c r="AL49" s="1122"/>
      <c r="AM49" s="1122"/>
      <c r="AN49" s="1122"/>
      <c r="AO49" s="124">
        <v>44</v>
      </c>
      <c r="AP49" s="1122"/>
      <c r="AQ49" s="1122"/>
      <c r="AR49" s="1122"/>
      <c r="AS49" s="1134"/>
      <c r="AT49" s="1134"/>
      <c r="AU49" s="1134"/>
      <c r="AV49" s="1134"/>
      <c r="AY49" s="126">
        <v>37</v>
      </c>
      <c r="AZ49" s="108">
        <v>41</v>
      </c>
      <c r="BA49" s="105" t="s">
        <v>5544</v>
      </c>
      <c r="BB49" s="106">
        <v>6.82</v>
      </c>
      <c r="BC49" s="106">
        <v>6.82</v>
      </c>
      <c r="BD49" s="108" t="s">
        <v>5612</v>
      </c>
      <c r="BE49" s="108">
        <v>2</v>
      </c>
      <c r="BF49" s="105" t="s">
        <v>5544</v>
      </c>
      <c r="BG49" s="106" t="s">
        <v>5545</v>
      </c>
      <c r="BH49" s="106">
        <v>0</v>
      </c>
      <c r="BI49" s="108" t="s">
        <v>5546</v>
      </c>
      <c r="BJ49" s="108">
        <v>7</v>
      </c>
    </row>
    <row r="50" spans="2:62" ht="20" customHeight="1">
      <c r="B50" s="1119"/>
      <c r="C50" s="1119"/>
      <c r="D50" s="121" t="s">
        <v>5160</v>
      </c>
      <c r="E50" s="122">
        <v>10</v>
      </c>
      <c r="F50" s="122">
        <v>0</v>
      </c>
      <c r="G50" s="122">
        <v>0</v>
      </c>
      <c r="H50" s="123">
        <v>0</v>
      </c>
      <c r="I50" s="123">
        <v>0</v>
      </c>
      <c r="J50" s="123">
        <v>0</v>
      </c>
      <c r="K50" s="123">
        <v>0</v>
      </c>
      <c r="L50" s="123">
        <v>0</v>
      </c>
      <c r="M50" s="123">
        <v>0</v>
      </c>
      <c r="N50" s="123">
        <v>0</v>
      </c>
      <c r="O50" s="123">
        <v>0</v>
      </c>
      <c r="P50" s="123">
        <v>0</v>
      </c>
      <c r="Q50" s="123">
        <v>0</v>
      </c>
      <c r="R50" s="123">
        <v>0</v>
      </c>
      <c r="S50" s="123">
        <v>0</v>
      </c>
      <c r="T50" s="123">
        <v>0</v>
      </c>
      <c r="U50" s="123">
        <v>0</v>
      </c>
      <c r="V50" s="123">
        <v>0</v>
      </c>
      <c r="W50" s="123">
        <v>0</v>
      </c>
      <c r="X50" s="123">
        <v>0</v>
      </c>
      <c r="Y50" s="123">
        <v>0</v>
      </c>
      <c r="Z50" s="123">
        <v>0</v>
      </c>
      <c r="AA50" s="123">
        <v>0</v>
      </c>
      <c r="AB50" s="123">
        <v>0</v>
      </c>
      <c r="AC50" s="123">
        <v>0</v>
      </c>
      <c r="AD50" s="123">
        <v>0</v>
      </c>
      <c r="AE50" s="123">
        <v>0</v>
      </c>
      <c r="AF50" s="123">
        <v>0</v>
      </c>
      <c r="AG50" s="123">
        <v>0</v>
      </c>
      <c r="AH50" s="123">
        <v>0</v>
      </c>
      <c r="AI50" s="123">
        <v>0</v>
      </c>
      <c r="AJ50" s="123">
        <v>0</v>
      </c>
      <c r="AK50" s="124">
        <v>0</v>
      </c>
      <c r="AL50" s="1122"/>
      <c r="AM50" s="1122"/>
      <c r="AN50" s="1122"/>
      <c r="AO50" s="124">
        <v>17</v>
      </c>
      <c r="AP50" s="1122"/>
      <c r="AQ50" s="1122"/>
      <c r="AR50" s="1122"/>
      <c r="AS50" s="1134"/>
      <c r="AT50" s="1134"/>
      <c r="AU50" s="1134"/>
      <c r="AV50" s="1134"/>
      <c r="AY50" s="126">
        <v>17</v>
      </c>
      <c r="AZ50" s="108">
        <v>20</v>
      </c>
      <c r="BA50" s="105" t="s">
        <v>5542</v>
      </c>
      <c r="BB50" s="106">
        <v>15</v>
      </c>
      <c r="BC50" s="106">
        <v>15</v>
      </c>
      <c r="BD50" s="108" t="s">
        <v>5576</v>
      </c>
      <c r="BE50" s="108">
        <v>1</v>
      </c>
      <c r="BF50" s="105" t="s">
        <v>5542</v>
      </c>
      <c r="BG50" s="106">
        <v>100</v>
      </c>
      <c r="BH50" s="106">
        <v>100</v>
      </c>
      <c r="BI50" s="108" t="s">
        <v>5550</v>
      </c>
      <c r="BJ50" s="108">
        <v>0</v>
      </c>
    </row>
    <row r="51" spans="2:62" ht="20" customHeight="1">
      <c r="B51" s="1119"/>
      <c r="C51" s="1119"/>
      <c r="D51" s="121" t="s">
        <v>5254</v>
      </c>
      <c r="E51" s="122">
        <v>8</v>
      </c>
      <c r="F51" s="122">
        <v>0</v>
      </c>
      <c r="G51" s="122">
        <v>0</v>
      </c>
      <c r="H51" s="123">
        <v>0</v>
      </c>
      <c r="I51" s="123">
        <v>0</v>
      </c>
      <c r="J51" s="123">
        <v>0</v>
      </c>
      <c r="K51" s="123">
        <v>0</v>
      </c>
      <c r="L51" s="123">
        <v>0</v>
      </c>
      <c r="M51" s="123">
        <v>0</v>
      </c>
      <c r="N51" s="123">
        <v>0</v>
      </c>
      <c r="O51" s="123">
        <v>0</v>
      </c>
      <c r="P51" s="123">
        <v>1</v>
      </c>
      <c r="Q51" s="123">
        <v>0</v>
      </c>
      <c r="R51" s="123">
        <v>0</v>
      </c>
      <c r="S51" s="123">
        <v>1</v>
      </c>
      <c r="T51" s="123">
        <v>1</v>
      </c>
      <c r="U51" s="123">
        <v>0</v>
      </c>
      <c r="V51" s="123">
        <v>0</v>
      </c>
      <c r="W51" s="123">
        <v>1</v>
      </c>
      <c r="X51" s="123">
        <v>0</v>
      </c>
      <c r="Y51" s="123">
        <v>0</v>
      </c>
      <c r="Z51" s="123">
        <v>1</v>
      </c>
      <c r="AA51" s="123">
        <v>0</v>
      </c>
      <c r="AB51" s="123">
        <v>0</v>
      </c>
      <c r="AC51" s="123">
        <v>0</v>
      </c>
      <c r="AD51" s="123">
        <v>0</v>
      </c>
      <c r="AE51" s="123">
        <v>0</v>
      </c>
      <c r="AF51" s="123">
        <v>0</v>
      </c>
      <c r="AG51" s="123">
        <v>0</v>
      </c>
      <c r="AH51" s="123">
        <v>0</v>
      </c>
      <c r="AI51" s="123">
        <v>0</v>
      </c>
      <c r="AJ51" s="123">
        <v>0</v>
      </c>
      <c r="AK51" s="124">
        <v>5</v>
      </c>
      <c r="AL51" s="1122"/>
      <c r="AM51" s="1122"/>
      <c r="AN51" s="1122"/>
      <c r="AO51" s="124">
        <v>37</v>
      </c>
      <c r="AP51" s="1122"/>
      <c r="AQ51" s="1122"/>
      <c r="AR51" s="1122"/>
      <c r="AS51" s="1134"/>
      <c r="AT51" s="1134"/>
      <c r="AU51" s="1134"/>
      <c r="AV51" s="1134"/>
      <c r="AY51" s="126">
        <v>32</v>
      </c>
      <c r="AZ51" s="108">
        <v>42</v>
      </c>
      <c r="BA51" s="105" t="s">
        <v>5542</v>
      </c>
      <c r="BB51" s="106">
        <v>11.9</v>
      </c>
      <c r="BC51" s="106">
        <v>11.9</v>
      </c>
      <c r="BD51" s="108" t="s">
        <v>5613</v>
      </c>
      <c r="BE51" s="108">
        <v>3</v>
      </c>
      <c r="BF51" s="105" t="s">
        <v>5544</v>
      </c>
      <c r="BG51" s="106" t="s">
        <v>5545</v>
      </c>
      <c r="BH51" s="106">
        <v>0</v>
      </c>
      <c r="BI51" s="108" t="s">
        <v>5546</v>
      </c>
      <c r="BJ51" s="108">
        <v>5</v>
      </c>
    </row>
    <row r="52" spans="2:62" ht="20" customHeight="1">
      <c r="B52" s="1119"/>
      <c r="C52" s="1119"/>
      <c r="D52" s="121" t="s">
        <v>5255</v>
      </c>
      <c r="E52" s="122">
        <v>28</v>
      </c>
      <c r="F52" s="122">
        <v>0</v>
      </c>
      <c r="G52" s="122">
        <v>2</v>
      </c>
      <c r="H52" s="123">
        <v>0</v>
      </c>
      <c r="I52" s="123">
        <v>0</v>
      </c>
      <c r="J52" s="123">
        <v>0</v>
      </c>
      <c r="K52" s="123">
        <v>0</v>
      </c>
      <c r="L52" s="123">
        <v>0</v>
      </c>
      <c r="M52" s="123">
        <v>0</v>
      </c>
      <c r="N52" s="123">
        <v>0</v>
      </c>
      <c r="O52" s="123">
        <v>0</v>
      </c>
      <c r="P52" s="123">
        <v>0</v>
      </c>
      <c r="Q52" s="123">
        <v>0</v>
      </c>
      <c r="R52" s="123">
        <v>0</v>
      </c>
      <c r="S52" s="123">
        <v>0</v>
      </c>
      <c r="T52" s="123">
        <v>0</v>
      </c>
      <c r="U52" s="123">
        <v>0</v>
      </c>
      <c r="V52" s="123">
        <v>0</v>
      </c>
      <c r="W52" s="123">
        <v>0</v>
      </c>
      <c r="X52" s="123">
        <v>0</v>
      </c>
      <c r="Y52" s="123">
        <v>0</v>
      </c>
      <c r="Z52" s="123">
        <v>0</v>
      </c>
      <c r="AA52" s="123">
        <v>0</v>
      </c>
      <c r="AB52" s="123">
        <v>0</v>
      </c>
      <c r="AC52" s="123">
        <v>0</v>
      </c>
      <c r="AD52" s="123">
        <v>0</v>
      </c>
      <c r="AE52" s="123">
        <v>0</v>
      </c>
      <c r="AF52" s="123">
        <v>0</v>
      </c>
      <c r="AG52" s="123">
        <v>0</v>
      </c>
      <c r="AH52" s="123">
        <v>0</v>
      </c>
      <c r="AI52" s="123">
        <v>0</v>
      </c>
      <c r="AJ52" s="123">
        <v>0</v>
      </c>
      <c r="AK52" s="124">
        <v>2</v>
      </c>
      <c r="AL52" s="1122"/>
      <c r="AM52" s="1122"/>
      <c r="AN52" s="1122"/>
      <c r="AO52" s="124">
        <v>95</v>
      </c>
      <c r="AP52" s="1122"/>
      <c r="AQ52" s="1122"/>
      <c r="AR52" s="1122"/>
      <c r="AS52" s="1134"/>
      <c r="AT52" s="1134"/>
      <c r="AU52" s="1134"/>
      <c r="AV52" s="1134"/>
      <c r="AY52" s="126">
        <v>93</v>
      </c>
      <c r="AZ52" s="108">
        <v>141</v>
      </c>
      <c r="BA52" s="105" t="s">
        <v>5542</v>
      </c>
      <c r="BB52" s="106">
        <v>32.619999999999997</v>
      </c>
      <c r="BC52" s="106">
        <v>32.6</v>
      </c>
      <c r="BD52" s="108" t="s">
        <v>5614</v>
      </c>
      <c r="BE52" s="108">
        <v>8</v>
      </c>
      <c r="BF52" s="105" t="s">
        <v>5542</v>
      </c>
      <c r="BG52" s="106">
        <v>75</v>
      </c>
      <c r="BH52" s="106">
        <v>75</v>
      </c>
      <c r="BI52" s="108" t="s">
        <v>5596</v>
      </c>
      <c r="BJ52" s="108">
        <v>2</v>
      </c>
    </row>
    <row r="53" spans="2:62" ht="20" customHeight="1">
      <c r="B53" s="1120"/>
      <c r="C53" s="1120"/>
      <c r="D53" s="121" t="s">
        <v>5256</v>
      </c>
      <c r="E53" s="122">
        <v>13</v>
      </c>
      <c r="F53" s="122">
        <v>0</v>
      </c>
      <c r="G53" s="122">
        <v>0</v>
      </c>
      <c r="H53" s="123">
        <v>0</v>
      </c>
      <c r="I53" s="123">
        <v>0</v>
      </c>
      <c r="J53" s="123">
        <v>0</v>
      </c>
      <c r="K53" s="123">
        <v>0</v>
      </c>
      <c r="L53" s="123">
        <v>0</v>
      </c>
      <c r="M53" s="123">
        <v>0</v>
      </c>
      <c r="N53" s="123">
        <v>0</v>
      </c>
      <c r="O53" s="123">
        <v>0</v>
      </c>
      <c r="P53" s="123">
        <v>0</v>
      </c>
      <c r="Q53" s="123">
        <v>0</v>
      </c>
      <c r="R53" s="123">
        <v>0</v>
      </c>
      <c r="S53" s="123">
        <v>0</v>
      </c>
      <c r="T53" s="123">
        <v>0</v>
      </c>
      <c r="U53" s="123">
        <v>2</v>
      </c>
      <c r="V53" s="123">
        <v>0</v>
      </c>
      <c r="W53" s="123">
        <v>0</v>
      </c>
      <c r="X53" s="123">
        <v>0</v>
      </c>
      <c r="Y53" s="123">
        <v>0</v>
      </c>
      <c r="Z53" s="123">
        <v>0</v>
      </c>
      <c r="AA53" s="123">
        <v>0</v>
      </c>
      <c r="AB53" s="123">
        <v>0</v>
      </c>
      <c r="AC53" s="123">
        <v>0</v>
      </c>
      <c r="AD53" s="123">
        <v>0</v>
      </c>
      <c r="AE53" s="123">
        <v>0</v>
      </c>
      <c r="AF53" s="123">
        <v>0</v>
      </c>
      <c r="AG53" s="123">
        <v>0</v>
      </c>
      <c r="AH53" s="123">
        <v>0</v>
      </c>
      <c r="AI53" s="123">
        <v>0</v>
      </c>
      <c r="AJ53" s="123">
        <v>0</v>
      </c>
      <c r="AK53" s="124">
        <v>2</v>
      </c>
      <c r="AL53" s="1123"/>
      <c r="AM53" s="1123"/>
      <c r="AN53" s="1123"/>
      <c r="AO53" s="124">
        <v>40</v>
      </c>
      <c r="AP53" s="1123"/>
      <c r="AQ53" s="1123"/>
      <c r="AR53" s="1123"/>
      <c r="AS53" s="1135"/>
      <c r="AT53" s="1135"/>
      <c r="AU53" s="1135"/>
      <c r="AV53" s="1135"/>
      <c r="AY53" s="126">
        <v>38</v>
      </c>
      <c r="AZ53" s="108">
        <v>56</v>
      </c>
      <c r="BA53" s="105" t="s">
        <v>5542</v>
      </c>
      <c r="BB53" s="106">
        <v>28.57</v>
      </c>
      <c r="BC53" s="106">
        <v>28.5</v>
      </c>
      <c r="BD53" s="108" t="s">
        <v>5615</v>
      </c>
      <c r="BE53" s="108">
        <v>3</v>
      </c>
      <c r="BF53" s="105" t="s">
        <v>5542</v>
      </c>
      <c r="BG53" s="106">
        <v>33.33</v>
      </c>
      <c r="BH53" s="106">
        <v>33.299999999999997</v>
      </c>
      <c r="BI53" s="108" t="s">
        <v>5553</v>
      </c>
      <c r="BJ53" s="108">
        <v>2</v>
      </c>
    </row>
    <row r="54" spans="2:62" ht="20" customHeight="1">
      <c r="B54" s="1136" t="s">
        <v>5257</v>
      </c>
      <c r="C54" s="1137"/>
      <c r="D54" s="1138"/>
      <c r="E54" s="119">
        <v>730</v>
      </c>
      <c r="F54" s="119">
        <v>3</v>
      </c>
      <c r="G54" s="119">
        <v>2</v>
      </c>
      <c r="H54" s="119">
        <v>2</v>
      </c>
      <c r="I54" s="119">
        <v>0</v>
      </c>
      <c r="J54" s="119">
        <v>0</v>
      </c>
      <c r="K54" s="119">
        <v>4</v>
      </c>
      <c r="L54" s="119">
        <v>0</v>
      </c>
      <c r="M54" s="119">
        <v>3</v>
      </c>
      <c r="N54" s="119">
        <v>1</v>
      </c>
      <c r="O54" s="119">
        <v>3</v>
      </c>
      <c r="P54" s="119">
        <v>2</v>
      </c>
      <c r="Q54" s="119">
        <v>3</v>
      </c>
      <c r="R54" s="119">
        <v>2</v>
      </c>
      <c r="S54" s="119">
        <v>3</v>
      </c>
      <c r="T54" s="119">
        <v>4</v>
      </c>
      <c r="U54" s="119">
        <v>4</v>
      </c>
      <c r="V54" s="119">
        <v>1</v>
      </c>
      <c r="W54" s="119">
        <v>1</v>
      </c>
      <c r="X54" s="119">
        <v>3</v>
      </c>
      <c r="Y54" s="119">
        <v>1</v>
      </c>
      <c r="Z54" s="119">
        <v>3</v>
      </c>
      <c r="AA54" s="119">
        <v>5</v>
      </c>
      <c r="AB54" s="119">
        <v>2</v>
      </c>
      <c r="AC54" s="119">
        <v>2</v>
      </c>
      <c r="AD54" s="119">
        <v>1</v>
      </c>
      <c r="AE54" s="119">
        <v>1</v>
      </c>
      <c r="AF54" s="119">
        <v>3</v>
      </c>
      <c r="AG54" s="119">
        <v>1</v>
      </c>
      <c r="AH54" s="119">
        <v>1</v>
      </c>
      <c r="AI54" s="119">
        <v>2</v>
      </c>
      <c r="AJ54" s="119">
        <v>0</v>
      </c>
      <c r="AK54" s="1136">
        <v>63</v>
      </c>
      <c r="AL54" s="1138"/>
      <c r="AM54" s="119">
        <v>82</v>
      </c>
      <c r="AN54" s="127">
        <v>61</v>
      </c>
      <c r="AO54" s="1139">
        <v>774</v>
      </c>
      <c r="AP54" s="1140"/>
      <c r="AQ54" s="119">
        <v>959</v>
      </c>
      <c r="AR54" s="127">
        <v>693</v>
      </c>
      <c r="AS54" s="128">
        <v>30.5</v>
      </c>
      <c r="AT54" s="128">
        <v>54.900000000000006</v>
      </c>
      <c r="AU54" s="128">
        <v>346.5</v>
      </c>
      <c r="AV54" s="128">
        <v>623.70000000000005</v>
      </c>
      <c r="AY54" s="108"/>
      <c r="BA54" s="105" t="s">
        <v>5544</v>
      </c>
      <c r="BB54" s="106">
        <v>100</v>
      </c>
      <c r="BC54" s="106">
        <v>100</v>
      </c>
      <c r="BD54" s="108" t="s">
        <v>5558</v>
      </c>
      <c r="BE54" s="108" t="e">
        <v>#N/A</v>
      </c>
      <c r="BF54" s="105" t="e">
        <v>#N/A</v>
      </c>
      <c r="BG54" s="106" t="s">
        <v>5545</v>
      </c>
      <c r="BH54" s="106">
        <v>0</v>
      </c>
      <c r="BI54" s="108" t="e">
        <v>#N/A</v>
      </c>
      <c r="BJ54" s="108">
        <v>774</v>
      </c>
    </row>
    <row r="55" spans="2:62" ht="20" customHeight="1">
      <c r="B55" s="1141"/>
      <c r="C55" s="1141"/>
      <c r="D55" s="1141"/>
      <c r="E55" s="1141"/>
      <c r="F55" s="1141"/>
      <c r="G55" s="1141"/>
      <c r="H55" s="1141"/>
      <c r="I55" s="1141"/>
      <c r="J55" s="1141"/>
      <c r="K55" s="1141"/>
      <c r="L55" s="1141"/>
      <c r="M55" s="1141"/>
      <c r="N55" s="1141"/>
      <c r="O55" s="1141"/>
      <c r="P55" s="1141"/>
      <c r="Q55" s="1141"/>
      <c r="R55" s="1141"/>
      <c r="S55" s="1141"/>
      <c r="T55" s="1141"/>
      <c r="U55" s="1141"/>
      <c r="V55" s="1141"/>
      <c r="W55" s="1141"/>
      <c r="X55" s="1141"/>
      <c r="Y55" s="1141"/>
      <c r="Z55" s="1141"/>
      <c r="AA55" s="1141"/>
      <c r="AB55" s="1141"/>
      <c r="AC55" s="1141"/>
      <c r="AD55" s="1141"/>
      <c r="AE55" s="1141"/>
      <c r="AF55" s="1141"/>
      <c r="AG55" s="1141"/>
      <c r="AH55" s="1141"/>
      <c r="AI55" s="1141"/>
      <c r="AJ55" s="1141"/>
      <c r="AK55" s="114"/>
      <c r="AL55" s="114"/>
      <c r="AY55" s="108"/>
      <c r="BA55" s="105" t="s">
        <v>5548</v>
      </c>
      <c r="BB55" s="106" t="s">
        <v>5545</v>
      </c>
      <c r="BC55" s="106">
        <v>0</v>
      </c>
      <c r="BD55" s="108" t="s">
        <v>5549</v>
      </c>
      <c r="BE55" s="108" t="e">
        <v>#N/A</v>
      </c>
      <c r="BF55" s="105" t="e">
        <v>#N/A</v>
      </c>
      <c r="BG55" s="106" t="s">
        <v>5545</v>
      </c>
      <c r="BH55" s="106">
        <v>0</v>
      </c>
      <c r="BI55" s="108" t="e">
        <v>#N/A</v>
      </c>
      <c r="BJ55" s="108">
        <v>0</v>
      </c>
    </row>
    <row r="56" spans="2:62" ht="20" customHeight="1">
      <c r="C56" s="129"/>
      <c r="D56" s="129"/>
      <c r="AO56" s="130"/>
      <c r="AP56" s="130"/>
      <c r="AQ56" s="130"/>
      <c r="AR56" s="130"/>
      <c r="AT56" s="131"/>
      <c r="AV56" s="131"/>
      <c r="AY56" s="108"/>
      <c r="BA56" s="105" t="s">
        <v>5548</v>
      </c>
      <c r="BB56" s="106" t="s">
        <v>5545</v>
      </c>
      <c r="BC56" s="106">
        <v>0</v>
      </c>
      <c r="BD56" s="108" t="s">
        <v>5549</v>
      </c>
      <c r="BE56" s="108" t="e">
        <v>#N/A</v>
      </c>
      <c r="BF56" s="105" t="e">
        <v>#N/A</v>
      </c>
      <c r="BG56" s="106" t="s">
        <v>5545</v>
      </c>
      <c r="BH56" s="106">
        <v>0</v>
      </c>
      <c r="BI56" s="108" t="e">
        <v>#N/A</v>
      </c>
      <c r="BJ56" s="108">
        <v>0</v>
      </c>
    </row>
    <row r="57" spans="2:62" ht="20" customHeight="1">
      <c r="B57" s="1104" t="s">
        <v>5258</v>
      </c>
      <c r="C57" s="1104"/>
      <c r="D57" s="1104"/>
      <c r="E57" s="1104"/>
      <c r="F57" s="1104"/>
      <c r="G57" s="1104"/>
      <c r="H57" s="1104"/>
      <c r="I57" s="1104"/>
      <c r="J57" s="1104"/>
      <c r="K57" s="1104"/>
      <c r="L57" s="1104"/>
      <c r="M57" s="1104"/>
      <c r="N57" s="1104"/>
      <c r="O57" s="1104"/>
      <c r="P57" s="1104"/>
      <c r="Q57" s="1104"/>
      <c r="R57" s="1104"/>
      <c r="S57" s="1104"/>
      <c r="T57" s="1104"/>
      <c r="U57" s="1104"/>
      <c r="V57" s="1104"/>
      <c r="W57" s="1104"/>
      <c r="X57" s="1104"/>
      <c r="Y57" s="1104"/>
      <c r="Z57" s="1104"/>
      <c r="AA57" s="1104"/>
      <c r="AB57" s="1104"/>
      <c r="AC57" s="1104"/>
      <c r="AD57" s="1104"/>
      <c r="AE57" s="1104"/>
      <c r="AF57" s="1104"/>
      <c r="AG57" s="1104"/>
      <c r="AH57" s="1104"/>
      <c r="AI57" s="1104"/>
      <c r="AJ57" s="1104"/>
      <c r="AK57" s="1104"/>
      <c r="AL57" s="1104"/>
      <c r="AM57" s="1104"/>
      <c r="AN57" s="1104"/>
      <c r="AO57" s="1104"/>
      <c r="AP57" s="1104"/>
      <c r="AQ57" s="116"/>
      <c r="AR57" s="117"/>
      <c r="AS57" s="118"/>
      <c r="AT57" s="118"/>
      <c r="AU57" s="118"/>
      <c r="AV57" s="118"/>
      <c r="AY57" s="108"/>
      <c r="BA57" s="105" t="s">
        <v>5548</v>
      </c>
      <c r="BB57" s="106" t="s">
        <v>5545</v>
      </c>
      <c r="BC57" s="106">
        <v>0</v>
      </c>
      <c r="BD57" s="108" t="s">
        <v>5549</v>
      </c>
      <c r="BE57" s="108" t="e">
        <v>#N/A</v>
      </c>
      <c r="BF57" s="105" t="e">
        <v>#N/A</v>
      </c>
      <c r="BG57" s="106" t="s">
        <v>5545</v>
      </c>
      <c r="BH57" s="106">
        <v>0</v>
      </c>
      <c r="BI57" s="108" t="e">
        <v>#N/A</v>
      </c>
      <c r="BJ57" s="108">
        <v>0</v>
      </c>
    </row>
    <row r="58" spans="2:62" ht="36" customHeight="1">
      <c r="B58" s="1105" t="s">
        <v>122</v>
      </c>
      <c r="C58" s="1107" t="s">
        <v>5</v>
      </c>
      <c r="D58" s="1107" t="s">
        <v>5219</v>
      </c>
      <c r="E58" s="1109" t="s">
        <v>5220</v>
      </c>
      <c r="F58" s="1111" t="s">
        <v>5199</v>
      </c>
      <c r="G58" s="1112"/>
      <c r="H58" s="1112"/>
      <c r="I58" s="1112"/>
      <c r="J58" s="1112"/>
      <c r="K58" s="1112"/>
      <c r="L58" s="1112"/>
      <c r="M58" s="1112"/>
      <c r="N58" s="1112"/>
      <c r="O58" s="1112"/>
      <c r="P58" s="1112"/>
      <c r="Q58" s="1112"/>
      <c r="R58" s="1112"/>
      <c r="S58" s="1112"/>
      <c r="T58" s="1112"/>
      <c r="U58" s="1112"/>
      <c r="V58" s="1112"/>
      <c r="W58" s="1112"/>
      <c r="X58" s="1112"/>
      <c r="Y58" s="1112"/>
      <c r="Z58" s="1112"/>
      <c r="AA58" s="1112"/>
      <c r="AB58" s="1112"/>
      <c r="AC58" s="1112"/>
      <c r="AD58" s="1112"/>
      <c r="AE58" s="1112"/>
      <c r="AF58" s="1112"/>
      <c r="AG58" s="1112"/>
      <c r="AH58" s="1112"/>
      <c r="AI58" s="1112"/>
      <c r="AJ58" s="1113"/>
      <c r="AK58" s="1114" t="s">
        <v>5588</v>
      </c>
      <c r="AL58" s="1115"/>
      <c r="AM58" s="1116" t="s">
        <v>5589</v>
      </c>
      <c r="AN58" s="1127" t="s">
        <v>5590</v>
      </c>
      <c r="AO58" s="1129" t="s">
        <v>5591</v>
      </c>
      <c r="AP58" s="1130"/>
      <c r="AQ58" s="1127" t="s">
        <v>5592</v>
      </c>
      <c r="AR58" s="1131" t="s">
        <v>5593</v>
      </c>
      <c r="AS58" s="1124">
        <v>0.5</v>
      </c>
      <c r="AT58" s="1124">
        <v>0.9</v>
      </c>
      <c r="AU58" s="1124">
        <v>0.5</v>
      </c>
      <c r="AV58" s="1124">
        <v>0.9</v>
      </c>
      <c r="AY58" s="108"/>
      <c r="BA58" s="105" t="s">
        <v>5544</v>
      </c>
      <c r="BB58" s="106" t="s">
        <v>5545</v>
      </c>
      <c r="BC58" s="106">
        <v>0</v>
      </c>
      <c r="BD58" s="108" t="s">
        <v>5546</v>
      </c>
      <c r="BE58" s="108" t="e">
        <v>#N/A</v>
      </c>
      <c r="BF58" s="105" t="e">
        <v>#N/A</v>
      </c>
      <c r="BG58" s="106" t="s">
        <v>5545</v>
      </c>
      <c r="BH58" s="106">
        <v>0</v>
      </c>
      <c r="BI58" s="108" t="e">
        <v>#N/A</v>
      </c>
      <c r="BJ58" s="108" t="e">
        <v>#VALUE!</v>
      </c>
    </row>
    <row r="59" spans="2:62" ht="20" customHeight="1">
      <c r="B59" s="1106"/>
      <c r="C59" s="1108"/>
      <c r="D59" s="1108"/>
      <c r="E59" s="1110"/>
      <c r="F59" s="119">
        <v>1</v>
      </c>
      <c r="G59" s="119">
        <v>2</v>
      </c>
      <c r="H59" s="119">
        <v>3</v>
      </c>
      <c r="I59" s="119">
        <v>4</v>
      </c>
      <c r="J59" s="119">
        <v>5</v>
      </c>
      <c r="K59" s="119">
        <v>6</v>
      </c>
      <c r="L59" s="119">
        <v>7</v>
      </c>
      <c r="M59" s="119">
        <v>8</v>
      </c>
      <c r="N59" s="119">
        <v>9</v>
      </c>
      <c r="O59" s="119">
        <v>10</v>
      </c>
      <c r="P59" s="119">
        <v>11</v>
      </c>
      <c r="Q59" s="119">
        <v>12</v>
      </c>
      <c r="R59" s="119">
        <v>13</v>
      </c>
      <c r="S59" s="119">
        <v>14</v>
      </c>
      <c r="T59" s="119">
        <v>15</v>
      </c>
      <c r="U59" s="119">
        <v>16</v>
      </c>
      <c r="V59" s="119">
        <v>17</v>
      </c>
      <c r="W59" s="119">
        <v>18</v>
      </c>
      <c r="X59" s="119">
        <v>19</v>
      </c>
      <c r="Y59" s="119">
        <v>20</v>
      </c>
      <c r="Z59" s="119">
        <v>21</v>
      </c>
      <c r="AA59" s="119">
        <v>22</v>
      </c>
      <c r="AB59" s="119">
        <v>23</v>
      </c>
      <c r="AC59" s="119">
        <v>24</v>
      </c>
      <c r="AD59" s="119">
        <v>25</v>
      </c>
      <c r="AE59" s="119">
        <v>26</v>
      </c>
      <c r="AF59" s="119">
        <v>27</v>
      </c>
      <c r="AG59" s="119">
        <v>28</v>
      </c>
      <c r="AH59" s="119">
        <v>29</v>
      </c>
      <c r="AI59" s="119">
        <v>30</v>
      </c>
      <c r="AJ59" s="119">
        <v>31</v>
      </c>
      <c r="AK59" s="120" t="s">
        <v>5219</v>
      </c>
      <c r="AL59" s="120" t="s">
        <v>5</v>
      </c>
      <c r="AM59" s="1117"/>
      <c r="AN59" s="1128"/>
      <c r="AO59" s="120" t="s">
        <v>5219</v>
      </c>
      <c r="AP59" s="120" t="s">
        <v>5</v>
      </c>
      <c r="AQ59" s="1128"/>
      <c r="AR59" s="1132"/>
      <c r="AS59" s="1125"/>
      <c r="AT59" s="1125"/>
      <c r="AU59" s="1125"/>
      <c r="AV59" s="1125"/>
      <c r="AY59" s="108"/>
      <c r="BA59" s="105" t="s">
        <v>5544</v>
      </c>
      <c r="BB59" s="106" t="s">
        <v>5545</v>
      </c>
      <c r="BC59" s="106">
        <v>0</v>
      </c>
      <c r="BD59" s="108" t="s">
        <v>5546</v>
      </c>
      <c r="BE59" s="108" t="e">
        <v>#N/A</v>
      </c>
      <c r="BF59" s="105" t="e">
        <v>#N/A</v>
      </c>
      <c r="BG59" s="106" t="s">
        <v>5545</v>
      </c>
      <c r="BH59" s="106">
        <v>0</v>
      </c>
      <c r="BI59" s="108" t="e">
        <v>#N/A</v>
      </c>
      <c r="BJ59" s="108" t="e">
        <v>#VALUE!</v>
      </c>
    </row>
    <row r="60" spans="2:62" ht="20" customHeight="1">
      <c r="B60" s="1118">
        <v>8</v>
      </c>
      <c r="C60" s="1118" t="s">
        <v>5205</v>
      </c>
      <c r="D60" s="132" t="s">
        <v>5259</v>
      </c>
      <c r="E60" s="122">
        <v>10</v>
      </c>
      <c r="F60" s="122">
        <v>0</v>
      </c>
      <c r="G60" s="122">
        <v>0</v>
      </c>
      <c r="H60" s="123">
        <v>0</v>
      </c>
      <c r="I60" s="123">
        <v>0</v>
      </c>
      <c r="J60" s="123">
        <v>0</v>
      </c>
      <c r="K60" s="123">
        <v>1</v>
      </c>
      <c r="L60" s="123">
        <v>0</v>
      </c>
      <c r="M60" s="123">
        <v>0</v>
      </c>
      <c r="N60" s="123">
        <v>0</v>
      </c>
      <c r="O60" s="123">
        <v>0</v>
      </c>
      <c r="P60" s="123">
        <v>0</v>
      </c>
      <c r="Q60" s="123">
        <v>0</v>
      </c>
      <c r="R60" s="123">
        <v>0</v>
      </c>
      <c r="S60" s="123">
        <v>0</v>
      </c>
      <c r="T60" s="123">
        <v>0</v>
      </c>
      <c r="U60" s="123">
        <v>1</v>
      </c>
      <c r="V60" s="123">
        <v>0</v>
      </c>
      <c r="W60" s="123">
        <v>0</v>
      </c>
      <c r="X60" s="123">
        <v>0</v>
      </c>
      <c r="Y60" s="123">
        <v>0</v>
      </c>
      <c r="Z60" s="123">
        <v>0</v>
      </c>
      <c r="AA60" s="123">
        <v>0</v>
      </c>
      <c r="AB60" s="123">
        <v>0</v>
      </c>
      <c r="AC60" s="123">
        <v>0</v>
      </c>
      <c r="AD60" s="123">
        <v>0</v>
      </c>
      <c r="AE60" s="123">
        <v>0</v>
      </c>
      <c r="AF60" s="123">
        <v>0</v>
      </c>
      <c r="AG60" s="123">
        <v>0</v>
      </c>
      <c r="AH60" s="123">
        <v>0</v>
      </c>
      <c r="AI60" s="123">
        <v>0</v>
      </c>
      <c r="AJ60" s="123">
        <v>0</v>
      </c>
      <c r="AK60" s="124">
        <v>2</v>
      </c>
      <c r="AL60" s="1121">
        <v>22</v>
      </c>
      <c r="AM60" s="1121">
        <v>26</v>
      </c>
      <c r="AN60" s="1121">
        <v>17</v>
      </c>
      <c r="AO60" s="124">
        <v>25</v>
      </c>
      <c r="AP60" s="1121">
        <v>226</v>
      </c>
      <c r="AQ60" s="1121">
        <v>269</v>
      </c>
      <c r="AR60" s="1126">
        <v>204</v>
      </c>
      <c r="AS60" s="1133">
        <v>8.5</v>
      </c>
      <c r="AT60" s="1133">
        <v>15.3</v>
      </c>
      <c r="AU60" s="1133">
        <v>102</v>
      </c>
      <c r="AV60" s="1133">
        <v>183.6</v>
      </c>
      <c r="AX60" s="110" t="b">
        <v>1</v>
      </c>
      <c r="AY60" s="126">
        <v>23</v>
      </c>
      <c r="AZ60" s="108">
        <v>19</v>
      </c>
      <c r="BA60" s="105" t="s">
        <v>5544</v>
      </c>
      <c r="BB60" s="106">
        <v>24</v>
      </c>
      <c r="BC60" s="106">
        <v>24</v>
      </c>
      <c r="BD60" s="108" t="s">
        <v>5616</v>
      </c>
      <c r="BE60" s="108">
        <v>0</v>
      </c>
      <c r="BF60" s="105" t="s">
        <v>5544</v>
      </c>
      <c r="BG60" s="106">
        <v>13.07</v>
      </c>
      <c r="BH60" s="106">
        <v>13</v>
      </c>
      <c r="BI60" s="108" t="s">
        <v>5577</v>
      </c>
      <c r="BJ60" s="108">
        <v>2</v>
      </c>
    </row>
    <row r="61" spans="2:62" ht="20" customHeight="1">
      <c r="B61" s="1119"/>
      <c r="C61" s="1119"/>
      <c r="D61" s="132" t="s">
        <v>2118</v>
      </c>
      <c r="E61" s="122">
        <v>29</v>
      </c>
      <c r="F61" s="122">
        <v>0</v>
      </c>
      <c r="G61" s="122">
        <v>0</v>
      </c>
      <c r="H61" s="123">
        <v>0</v>
      </c>
      <c r="I61" s="123">
        <v>0</v>
      </c>
      <c r="J61" s="123">
        <v>0</v>
      </c>
      <c r="K61" s="123">
        <v>0</v>
      </c>
      <c r="L61" s="123">
        <v>0</v>
      </c>
      <c r="M61" s="123">
        <v>0</v>
      </c>
      <c r="N61" s="123">
        <v>0</v>
      </c>
      <c r="O61" s="123">
        <v>0</v>
      </c>
      <c r="P61" s="123">
        <v>0</v>
      </c>
      <c r="Q61" s="123">
        <v>0</v>
      </c>
      <c r="R61" s="123">
        <v>1</v>
      </c>
      <c r="S61" s="123">
        <v>0</v>
      </c>
      <c r="T61" s="123">
        <v>0</v>
      </c>
      <c r="U61" s="123">
        <v>0</v>
      </c>
      <c r="V61" s="123">
        <v>0</v>
      </c>
      <c r="W61" s="123">
        <v>0</v>
      </c>
      <c r="X61" s="123">
        <v>0</v>
      </c>
      <c r="Y61" s="123">
        <v>1</v>
      </c>
      <c r="Z61" s="123">
        <v>0</v>
      </c>
      <c r="AA61" s="123">
        <v>0</v>
      </c>
      <c r="AB61" s="123">
        <v>0</v>
      </c>
      <c r="AC61" s="123">
        <v>0</v>
      </c>
      <c r="AD61" s="123">
        <v>1</v>
      </c>
      <c r="AE61" s="123">
        <v>0</v>
      </c>
      <c r="AF61" s="123">
        <v>0</v>
      </c>
      <c r="AG61" s="123">
        <v>0</v>
      </c>
      <c r="AH61" s="123">
        <v>1</v>
      </c>
      <c r="AI61" s="123">
        <v>0</v>
      </c>
      <c r="AJ61" s="123">
        <v>0</v>
      </c>
      <c r="AK61" s="124">
        <v>4</v>
      </c>
      <c r="AL61" s="1122"/>
      <c r="AM61" s="1122"/>
      <c r="AN61" s="1122"/>
      <c r="AO61" s="124">
        <v>58</v>
      </c>
      <c r="AP61" s="1122"/>
      <c r="AQ61" s="1122"/>
      <c r="AR61" s="1122"/>
      <c r="AS61" s="1134"/>
      <c r="AT61" s="1134"/>
      <c r="AU61" s="1134"/>
      <c r="AV61" s="1134"/>
      <c r="AY61" s="126">
        <v>54</v>
      </c>
      <c r="AZ61" s="108">
        <v>90</v>
      </c>
      <c r="BA61" s="105" t="s">
        <v>5542</v>
      </c>
      <c r="BB61" s="106">
        <v>35.56</v>
      </c>
      <c r="BC61" s="106">
        <v>35.5</v>
      </c>
      <c r="BD61" s="108" t="s">
        <v>5617</v>
      </c>
      <c r="BE61" s="108">
        <v>9</v>
      </c>
      <c r="BF61" s="105" t="s">
        <v>5542</v>
      </c>
      <c r="BG61" s="106">
        <v>55.56</v>
      </c>
      <c r="BH61" s="106">
        <v>55.5</v>
      </c>
      <c r="BI61" s="108" t="s">
        <v>5574</v>
      </c>
      <c r="BJ61" s="108">
        <v>4</v>
      </c>
    </row>
    <row r="62" spans="2:62" ht="20" customHeight="1">
      <c r="B62" s="1119"/>
      <c r="C62" s="1119"/>
      <c r="D62" s="132" t="s">
        <v>5260</v>
      </c>
      <c r="E62" s="122">
        <v>22</v>
      </c>
      <c r="F62" s="122">
        <v>1</v>
      </c>
      <c r="G62" s="122">
        <v>0</v>
      </c>
      <c r="H62" s="123">
        <v>0</v>
      </c>
      <c r="I62" s="123">
        <v>0</v>
      </c>
      <c r="J62" s="123">
        <v>0</v>
      </c>
      <c r="K62" s="123">
        <v>0</v>
      </c>
      <c r="L62" s="123">
        <v>0</v>
      </c>
      <c r="M62" s="123">
        <v>0</v>
      </c>
      <c r="N62" s="123">
        <v>0</v>
      </c>
      <c r="O62" s="123">
        <v>0</v>
      </c>
      <c r="P62" s="123">
        <v>0</v>
      </c>
      <c r="Q62" s="123">
        <v>0</v>
      </c>
      <c r="R62" s="123">
        <v>0</v>
      </c>
      <c r="S62" s="123">
        <v>0</v>
      </c>
      <c r="T62" s="123">
        <v>0</v>
      </c>
      <c r="U62" s="123">
        <v>1</v>
      </c>
      <c r="V62" s="123">
        <v>0</v>
      </c>
      <c r="W62" s="123">
        <v>0</v>
      </c>
      <c r="X62" s="123">
        <v>0</v>
      </c>
      <c r="Y62" s="123">
        <v>0</v>
      </c>
      <c r="Z62" s="123">
        <v>0</v>
      </c>
      <c r="AA62" s="123">
        <v>0</v>
      </c>
      <c r="AB62" s="123">
        <v>0</v>
      </c>
      <c r="AC62" s="123">
        <v>0</v>
      </c>
      <c r="AD62" s="123">
        <v>0</v>
      </c>
      <c r="AE62" s="123">
        <v>0</v>
      </c>
      <c r="AF62" s="123">
        <v>0</v>
      </c>
      <c r="AG62" s="123">
        <v>0</v>
      </c>
      <c r="AH62" s="123">
        <v>1</v>
      </c>
      <c r="AI62" s="123">
        <v>0</v>
      </c>
      <c r="AJ62" s="123">
        <v>0</v>
      </c>
      <c r="AK62" s="124">
        <v>3</v>
      </c>
      <c r="AL62" s="1122"/>
      <c r="AM62" s="1122"/>
      <c r="AN62" s="1122"/>
      <c r="AO62" s="124">
        <v>42</v>
      </c>
      <c r="AP62" s="1122"/>
      <c r="AQ62" s="1122"/>
      <c r="AR62" s="1122"/>
      <c r="AS62" s="1134"/>
      <c r="AT62" s="1134"/>
      <c r="AU62" s="1134"/>
      <c r="AV62" s="1134"/>
      <c r="AY62" s="126">
        <v>39</v>
      </c>
      <c r="AZ62" s="108">
        <v>49</v>
      </c>
      <c r="BA62" s="105" t="s">
        <v>5542</v>
      </c>
      <c r="BB62" s="106">
        <v>14.29</v>
      </c>
      <c r="BC62" s="106">
        <v>14.2</v>
      </c>
      <c r="BD62" s="108" t="s">
        <v>5555</v>
      </c>
      <c r="BE62" s="108">
        <v>5</v>
      </c>
      <c r="BF62" s="105" t="s">
        <v>5542</v>
      </c>
      <c r="BG62" s="106">
        <v>40</v>
      </c>
      <c r="BH62" s="106">
        <v>40</v>
      </c>
      <c r="BI62" s="108" t="s">
        <v>5571</v>
      </c>
      <c r="BJ62" s="108">
        <v>3</v>
      </c>
    </row>
    <row r="63" spans="2:62" ht="20" customHeight="1">
      <c r="B63" s="1119"/>
      <c r="C63" s="1119"/>
      <c r="D63" s="132" t="s">
        <v>5261</v>
      </c>
      <c r="E63" s="122">
        <v>18</v>
      </c>
      <c r="F63" s="122">
        <v>0</v>
      </c>
      <c r="G63" s="122">
        <v>0</v>
      </c>
      <c r="H63" s="123">
        <v>0</v>
      </c>
      <c r="I63" s="123">
        <v>0</v>
      </c>
      <c r="J63" s="123">
        <v>0</v>
      </c>
      <c r="K63" s="123">
        <v>0</v>
      </c>
      <c r="L63" s="123">
        <v>0</v>
      </c>
      <c r="M63" s="123">
        <v>0</v>
      </c>
      <c r="N63" s="123">
        <v>0</v>
      </c>
      <c r="O63" s="123">
        <v>0</v>
      </c>
      <c r="P63" s="123">
        <v>0</v>
      </c>
      <c r="Q63" s="123">
        <v>0</v>
      </c>
      <c r="R63" s="123">
        <v>0</v>
      </c>
      <c r="S63" s="123">
        <v>0</v>
      </c>
      <c r="T63" s="123">
        <v>0</v>
      </c>
      <c r="U63" s="123">
        <v>0</v>
      </c>
      <c r="V63" s="123">
        <v>0</v>
      </c>
      <c r="W63" s="123">
        <v>0</v>
      </c>
      <c r="X63" s="123">
        <v>0</v>
      </c>
      <c r="Y63" s="123">
        <v>0</v>
      </c>
      <c r="Z63" s="123">
        <v>0</v>
      </c>
      <c r="AA63" s="123">
        <v>0</v>
      </c>
      <c r="AB63" s="123">
        <v>0</v>
      </c>
      <c r="AC63" s="123">
        <v>0</v>
      </c>
      <c r="AD63" s="123">
        <v>0</v>
      </c>
      <c r="AE63" s="123">
        <v>0</v>
      </c>
      <c r="AF63" s="123">
        <v>0</v>
      </c>
      <c r="AG63" s="123">
        <v>0</v>
      </c>
      <c r="AH63" s="123">
        <v>0</v>
      </c>
      <c r="AI63" s="123">
        <v>1</v>
      </c>
      <c r="AJ63" s="123">
        <v>0</v>
      </c>
      <c r="AK63" s="124">
        <v>1</v>
      </c>
      <c r="AL63" s="1122"/>
      <c r="AM63" s="1122"/>
      <c r="AN63" s="1122"/>
      <c r="AO63" s="124">
        <v>19</v>
      </c>
      <c r="AP63" s="1122"/>
      <c r="AQ63" s="1122"/>
      <c r="AR63" s="1122"/>
      <c r="AS63" s="1134"/>
      <c r="AT63" s="1134"/>
      <c r="AU63" s="1134"/>
      <c r="AV63" s="1134"/>
      <c r="AY63" s="126">
        <v>18</v>
      </c>
      <c r="AZ63" s="108">
        <v>35</v>
      </c>
      <c r="BA63" s="105" t="s">
        <v>5542</v>
      </c>
      <c r="BB63" s="106">
        <v>45.71</v>
      </c>
      <c r="BC63" s="106">
        <v>45.7</v>
      </c>
      <c r="BD63" s="108" t="s">
        <v>5618</v>
      </c>
      <c r="BE63" s="108">
        <v>5</v>
      </c>
      <c r="BF63" s="105" t="s">
        <v>5542</v>
      </c>
      <c r="BG63" s="106">
        <v>80</v>
      </c>
      <c r="BH63" s="106">
        <v>80</v>
      </c>
      <c r="BI63" s="108" t="s">
        <v>5562</v>
      </c>
      <c r="BJ63" s="108">
        <v>1</v>
      </c>
    </row>
    <row r="64" spans="2:62" ht="20" customHeight="1">
      <c r="B64" s="1119"/>
      <c r="C64" s="1119"/>
      <c r="D64" s="132" t="s">
        <v>5262</v>
      </c>
      <c r="E64" s="122">
        <v>14</v>
      </c>
      <c r="F64" s="122">
        <v>0</v>
      </c>
      <c r="G64" s="122">
        <v>0</v>
      </c>
      <c r="H64" s="123">
        <v>0</v>
      </c>
      <c r="I64" s="123">
        <v>0</v>
      </c>
      <c r="J64" s="123">
        <v>0</v>
      </c>
      <c r="K64" s="123">
        <v>0</v>
      </c>
      <c r="L64" s="123">
        <v>0</v>
      </c>
      <c r="M64" s="123">
        <v>1</v>
      </c>
      <c r="N64" s="123">
        <v>0</v>
      </c>
      <c r="O64" s="123">
        <v>0</v>
      </c>
      <c r="P64" s="123">
        <v>0</v>
      </c>
      <c r="Q64" s="123">
        <v>0</v>
      </c>
      <c r="R64" s="123">
        <v>0</v>
      </c>
      <c r="S64" s="123">
        <v>0</v>
      </c>
      <c r="T64" s="123">
        <v>1</v>
      </c>
      <c r="U64" s="123">
        <v>0</v>
      </c>
      <c r="V64" s="123">
        <v>0</v>
      </c>
      <c r="W64" s="123">
        <v>0</v>
      </c>
      <c r="X64" s="123">
        <v>0</v>
      </c>
      <c r="Y64" s="123">
        <v>0</v>
      </c>
      <c r="Z64" s="123">
        <v>0</v>
      </c>
      <c r="AA64" s="123">
        <v>0</v>
      </c>
      <c r="AB64" s="123">
        <v>0</v>
      </c>
      <c r="AC64" s="123">
        <v>0</v>
      </c>
      <c r="AD64" s="123">
        <v>0</v>
      </c>
      <c r="AE64" s="123">
        <v>0</v>
      </c>
      <c r="AF64" s="123">
        <v>0</v>
      </c>
      <c r="AG64" s="123">
        <v>0</v>
      </c>
      <c r="AH64" s="123">
        <v>0</v>
      </c>
      <c r="AI64" s="123">
        <v>0</v>
      </c>
      <c r="AJ64" s="123">
        <v>0</v>
      </c>
      <c r="AK64" s="124">
        <v>2</v>
      </c>
      <c r="AL64" s="1122"/>
      <c r="AM64" s="1122"/>
      <c r="AN64" s="1122"/>
      <c r="AO64" s="124">
        <v>28</v>
      </c>
      <c r="AP64" s="1122"/>
      <c r="AQ64" s="1122"/>
      <c r="AR64" s="1122"/>
      <c r="AS64" s="1134"/>
      <c r="AT64" s="1134"/>
      <c r="AU64" s="1134"/>
      <c r="AV64" s="1134"/>
      <c r="AY64" s="126">
        <v>26</v>
      </c>
      <c r="AZ64" s="108">
        <v>37</v>
      </c>
      <c r="BA64" s="105" t="s">
        <v>5542</v>
      </c>
      <c r="BB64" s="106">
        <v>24.32</v>
      </c>
      <c r="BC64" s="106">
        <v>24.3</v>
      </c>
      <c r="BD64" s="108" t="s">
        <v>5619</v>
      </c>
      <c r="BE64" s="108">
        <v>2</v>
      </c>
      <c r="BF64" s="105" t="s">
        <v>5548</v>
      </c>
      <c r="BG64" s="106" t="s">
        <v>5545</v>
      </c>
      <c r="BH64" s="106">
        <v>0</v>
      </c>
      <c r="BI64" s="108" t="s">
        <v>5549</v>
      </c>
      <c r="BJ64" s="108">
        <v>2</v>
      </c>
    </row>
    <row r="65" spans="2:62" ht="20" customHeight="1">
      <c r="B65" s="1120"/>
      <c r="C65" s="1120"/>
      <c r="D65" s="132" t="s">
        <v>5263</v>
      </c>
      <c r="E65" s="122">
        <v>67</v>
      </c>
      <c r="F65" s="122">
        <v>0</v>
      </c>
      <c r="G65" s="122">
        <v>0</v>
      </c>
      <c r="H65" s="123">
        <v>1</v>
      </c>
      <c r="I65" s="123">
        <v>0</v>
      </c>
      <c r="J65" s="123">
        <v>0</v>
      </c>
      <c r="K65" s="123">
        <v>0</v>
      </c>
      <c r="L65" s="123">
        <v>0</v>
      </c>
      <c r="M65" s="123">
        <v>1</v>
      </c>
      <c r="N65" s="123">
        <v>0</v>
      </c>
      <c r="O65" s="123">
        <v>1</v>
      </c>
      <c r="P65" s="123">
        <v>0</v>
      </c>
      <c r="Q65" s="123">
        <v>0</v>
      </c>
      <c r="R65" s="123">
        <v>2</v>
      </c>
      <c r="S65" s="123">
        <v>0</v>
      </c>
      <c r="T65" s="123">
        <v>0</v>
      </c>
      <c r="U65" s="123">
        <v>1</v>
      </c>
      <c r="V65" s="123">
        <v>0</v>
      </c>
      <c r="W65" s="123">
        <v>0</v>
      </c>
      <c r="X65" s="123">
        <v>1</v>
      </c>
      <c r="Y65" s="123">
        <v>0</v>
      </c>
      <c r="Z65" s="123">
        <v>0</v>
      </c>
      <c r="AA65" s="123">
        <v>1</v>
      </c>
      <c r="AB65" s="123">
        <v>0</v>
      </c>
      <c r="AC65" s="123">
        <v>0</v>
      </c>
      <c r="AD65" s="123">
        <v>1</v>
      </c>
      <c r="AE65" s="123">
        <v>0</v>
      </c>
      <c r="AF65" s="123">
        <v>0</v>
      </c>
      <c r="AG65" s="123">
        <v>1</v>
      </c>
      <c r="AH65" s="123">
        <v>0</v>
      </c>
      <c r="AI65" s="123">
        <v>0</v>
      </c>
      <c r="AJ65" s="123">
        <v>0</v>
      </c>
      <c r="AK65" s="124">
        <v>10</v>
      </c>
      <c r="AL65" s="1123"/>
      <c r="AM65" s="1123"/>
      <c r="AN65" s="1123"/>
      <c r="AO65" s="124">
        <v>54</v>
      </c>
      <c r="AP65" s="1123"/>
      <c r="AQ65" s="1123"/>
      <c r="AR65" s="1123"/>
      <c r="AS65" s="1135"/>
      <c r="AT65" s="1135"/>
      <c r="AU65" s="1135"/>
      <c r="AV65" s="1135"/>
      <c r="AY65" s="126">
        <v>44</v>
      </c>
      <c r="AZ65" s="108">
        <v>62</v>
      </c>
      <c r="BA65" s="105" t="s">
        <v>5542</v>
      </c>
      <c r="BB65" s="106">
        <v>12.9</v>
      </c>
      <c r="BC65" s="106">
        <v>12.9</v>
      </c>
      <c r="BD65" s="108" t="s">
        <v>5620</v>
      </c>
      <c r="BE65" s="108">
        <v>9</v>
      </c>
      <c r="BF65" s="105" t="s">
        <v>5544</v>
      </c>
      <c r="BG65" s="106" t="s">
        <v>5545</v>
      </c>
      <c r="BH65" s="106">
        <v>0</v>
      </c>
      <c r="BI65" s="108" t="s">
        <v>5546</v>
      </c>
      <c r="BJ65" s="108">
        <v>10</v>
      </c>
    </row>
    <row r="66" spans="2:62" ht="20" customHeight="1">
      <c r="B66" s="1118">
        <v>9</v>
      </c>
      <c r="C66" s="1118" t="s">
        <v>2743</v>
      </c>
      <c r="D66" s="132" t="s">
        <v>5264</v>
      </c>
      <c r="E66" s="122">
        <v>22</v>
      </c>
      <c r="F66" s="122">
        <v>0</v>
      </c>
      <c r="G66" s="122">
        <v>0</v>
      </c>
      <c r="H66" s="123">
        <v>0</v>
      </c>
      <c r="I66" s="123">
        <v>0</v>
      </c>
      <c r="J66" s="123">
        <v>0</v>
      </c>
      <c r="K66" s="123">
        <v>0</v>
      </c>
      <c r="L66" s="123">
        <v>0</v>
      </c>
      <c r="M66" s="123">
        <v>0</v>
      </c>
      <c r="N66" s="123">
        <v>0</v>
      </c>
      <c r="O66" s="123">
        <v>0</v>
      </c>
      <c r="P66" s="123">
        <v>0</v>
      </c>
      <c r="Q66" s="123">
        <v>0</v>
      </c>
      <c r="R66" s="123">
        <v>0</v>
      </c>
      <c r="S66" s="123">
        <v>0</v>
      </c>
      <c r="T66" s="123">
        <v>0</v>
      </c>
      <c r="U66" s="123">
        <v>0</v>
      </c>
      <c r="V66" s="123">
        <v>0</v>
      </c>
      <c r="W66" s="123">
        <v>0</v>
      </c>
      <c r="X66" s="123">
        <v>0</v>
      </c>
      <c r="Y66" s="123">
        <v>0</v>
      </c>
      <c r="Z66" s="123">
        <v>1</v>
      </c>
      <c r="AA66" s="123">
        <v>0</v>
      </c>
      <c r="AB66" s="123">
        <v>0</v>
      </c>
      <c r="AC66" s="123">
        <v>0</v>
      </c>
      <c r="AD66" s="123">
        <v>0</v>
      </c>
      <c r="AE66" s="123">
        <v>0</v>
      </c>
      <c r="AF66" s="123">
        <v>0</v>
      </c>
      <c r="AG66" s="123">
        <v>1</v>
      </c>
      <c r="AH66" s="123">
        <v>0</v>
      </c>
      <c r="AI66" s="123">
        <v>0</v>
      </c>
      <c r="AJ66" s="123">
        <v>0</v>
      </c>
      <c r="AK66" s="124">
        <v>2</v>
      </c>
      <c r="AL66" s="1121">
        <v>33</v>
      </c>
      <c r="AM66" s="1121">
        <v>42</v>
      </c>
      <c r="AN66" s="1121">
        <v>20</v>
      </c>
      <c r="AO66" s="124">
        <v>45</v>
      </c>
      <c r="AP66" s="1121">
        <v>284</v>
      </c>
      <c r="AQ66" s="1121">
        <v>311</v>
      </c>
      <c r="AR66" s="1126">
        <v>237</v>
      </c>
      <c r="AS66" s="1133">
        <v>10</v>
      </c>
      <c r="AT66" s="1133">
        <v>18</v>
      </c>
      <c r="AU66" s="1133">
        <v>118.5</v>
      </c>
      <c r="AV66" s="1133">
        <v>213.3</v>
      </c>
      <c r="AX66" s="110" t="b">
        <v>1</v>
      </c>
      <c r="AY66" s="126">
        <v>43</v>
      </c>
      <c r="AZ66" s="108">
        <v>36</v>
      </c>
      <c r="BA66" s="105" t="s">
        <v>5544</v>
      </c>
      <c r="BB66" s="106">
        <v>20</v>
      </c>
      <c r="BC66" s="106">
        <v>20</v>
      </c>
      <c r="BD66" s="108" t="s">
        <v>5621</v>
      </c>
      <c r="BE66" s="108">
        <v>2</v>
      </c>
      <c r="BF66" s="105" t="s">
        <v>5548</v>
      </c>
      <c r="BG66" s="106">
        <v>0</v>
      </c>
      <c r="BH66" s="106">
        <v>0</v>
      </c>
      <c r="BI66" s="108" t="s">
        <v>5549</v>
      </c>
      <c r="BJ66" s="108">
        <v>2</v>
      </c>
    </row>
    <row r="67" spans="2:62" ht="20" customHeight="1">
      <c r="B67" s="1119"/>
      <c r="C67" s="1119"/>
      <c r="D67" s="132" t="s">
        <v>5265</v>
      </c>
      <c r="E67" s="122">
        <v>51</v>
      </c>
      <c r="F67" s="122">
        <v>1</v>
      </c>
      <c r="G67" s="122">
        <v>0</v>
      </c>
      <c r="H67" s="123">
        <v>0</v>
      </c>
      <c r="I67" s="123">
        <v>1</v>
      </c>
      <c r="J67" s="123">
        <v>0</v>
      </c>
      <c r="K67" s="123">
        <v>1</v>
      </c>
      <c r="L67" s="123">
        <v>0</v>
      </c>
      <c r="M67" s="123">
        <v>1</v>
      </c>
      <c r="N67" s="123">
        <v>0</v>
      </c>
      <c r="O67" s="123">
        <v>0</v>
      </c>
      <c r="P67" s="123">
        <v>1</v>
      </c>
      <c r="Q67" s="123">
        <v>0</v>
      </c>
      <c r="R67" s="123">
        <v>0</v>
      </c>
      <c r="S67" s="123">
        <v>0</v>
      </c>
      <c r="T67" s="123">
        <v>0</v>
      </c>
      <c r="U67" s="123">
        <v>0</v>
      </c>
      <c r="V67" s="123">
        <v>0</v>
      </c>
      <c r="W67" s="123">
        <v>0</v>
      </c>
      <c r="X67" s="123">
        <v>0</v>
      </c>
      <c r="Y67" s="123">
        <v>0</v>
      </c>
      <c r="Z67" s="123">
        <v>0</v>
      </c>
      <c r="AA67" s="123">
        <v>0</v>
      </c>
      <c r="AB67" s="123">
        <v>0</v>
      </c>
      <c r="AC67" s="123">
        <v>0</v>
      </c>
      <c r="AD67" s="123">
        <v>0</v>
      </c>
      <c r="AE67" s="123">
        <v>0</v>
      </c>
      <c r="AF67" s="123">
        <v>0</v>
      </c>
      <c r="AG67" s="123">
        <v>0</v>
      </c>
      <c r="AH67" s="123">
        <v>1</v>
      </c>
      <c r="AI67" s="123">
        <v>0</v>
      </c>
      <c r="AJ67" s="123">
        <v>0</v>
      </c>
      <c r="AK67" s="124">
        <v>6</v>
      </c>
      <c r="AL67" s="1122"/>
      <c r="AM67" s="1122"/>
      <c r="AN67" s="1122"/>
      <c r="AO67" s="124">
        <v>48</v>
      </c>
      <c r="AP67" s="1122"/>
      <c r="AQ67" s="1122"/>
      <c r="AR67" s="1122"/>
      <c r="AS67" s="1134"/>
      <c r="AT67" s="1134"/>
      <c r="AU67" s="1134"/>
      <c r="AV67" s="1134"/>
      <c r="AY67" s="126">
        <v>42</v>
      </c>
      <c r="AZ67" s="108">
        <v>60</v>
      </c>
      <c r="BA67" s="105" t="s">
        <v>5542</v>
      </c>
      <c r="BB67" s="106">
        <v>20</v>
      </c>
      <c r="BC67" s="106">
        <v>20</v>
      </c>
      <c r="BD67" s="108" t="s">
        <v>5572</v>
      </c>
      <c r="BE67" s="108">
        <v>4</v>
      </c>
      <c r="BF67" s="105" t="s">
        <v>5544</v>
      </c>
      <c r="BG67" s="106" t="s">
        <v>5545</v>
      </c>
      <c r="BH67" s="106">
        <v>0</v>
      </c>
      <c r="BI67" s="108" t="s">
        <v>5546</v>
      </c>
      <c r="BJ67" s="108">
        <v>6</v>
      </c>
    </row>
    <row r="68" spans="2:62" ht="20" customHeight="1">
      <c r="B68" s="1119"/>
      <c r="C68" s="1119"/>
      <c r="D68" s="132" t="s">
        <v>5266</v>
      </c>
      <c r="E68" s="122">
        <v>131</v>
      </c>
      <c r="F68" s="122">
        <v>1</v>
      </c>
      <c r="G68" s="122">
        <v>0</v>
      </c>
      <c r="H68" s="123">
        <v>0</v>
      </c>
      <c r="I68" s="123">
        <v>0</v>
      </c>
      <c r="J68" s="123">
        <v>1</v>
      </c>
      <c r="K68" s="123">
        <v>0</v>
      </c>
      <c r="L68" s="123">
        <v>1</v>
      </c>
      <c r="M68" s="123">
        <v>0</v>
      </c>
      <c r="N68" s="123">
        <v>1</v>
      </c>
      <c r="O68" s="123">
        <v>0</v>
      </c>
      <c r="P68" s="123">
        <v>0</v>
      </c>
      <c r="Q68" s="123">
        <v>2</v>
      </c>
      <c r="R68" s="123">
        <v>0</v>
      </c>
      <c r="S68" s="123">
        <v>0</v>
      </c>
      <c r="T68" s="123">
        <v>0</v>
      </c>
      <c r="U68" s="123">
        <v>0</v>
      </c>
      <c r="V68" s="123">
        <v>1</v>
      </c>
      <c r="W68" s="123">
        <v>0</v>
      </c>
      <c r="X68" s="123">
        <v>0</v>
      </c>
      <c r="Y68" s="123">
        <v>0</v>
      </c>
      <c r="Z68" s="123">
        <v>0</v>
      </c>
      <c r="AA68" s="123">
        <v>1</v>
      </c>
      <c r="AB68" s="123">
        <v>0</v>
      </c>
      <c r="AC68" s="123">
        <v>0</v>
      </c>
      <c r="AD68" s="123">
        <v>1</v>
      </c>
      <c r="AE68" s="123">
        <v>0</v>
      </c>
      <c r="AF68" s="123">
        <v>1</v>
      </c>
      <c r="AG68" s="123">
        <v>0</v>
      </c>
      <c r="AH68" s="123">
        <v>0</v>
      </c>
      <c r="AI68" s="123">
        <v>0</v>
      </c>
      <c r="AJ68" s="123">
        <v>0</v>
      </c>
      <c r="AK68" s="124">
        <v>10</v>
      </c>
      <c r="AL68" s="1122"/>
      <c r="AM68" s="1122"/>
      <c r="AN68" s="1122"/>
      <c r="AO68" s="124">
        <v>96</v>
      </c>
      <c r="AP68" s="1122"/>
      <c r="AQ68" s="1122"/>
      <c r="AR68" s="1122"/>
      <c r="AS68" s="1134"/>
      <c r="AT68" s="1134"/>
      <c r="AU68" s="1134"/>
      <c r="AV68" s="1134"/>
      <c r="AY68" s="126">
        <v>86</v>
      </c>
      <c r="AZ68" s="108">
        <v>140</v>
      </c>
      <c r="BA68" s="105" t="s">
        <v>5542</v>
      </c>
      <c r="BB68" s="106">
        <v>31.43</v>
      </c>
      <c r="BC68" s="106">
        <v>31.4</v>
      </c>
      <c r="BD68" s="108" t="s">
        <v>5622</v>
      </c>
      <c r="BE68" s="108">
        <v>7</v>
      </c>
      <c r="BF68" s="105" t="s">
        <v>5544</v>
      </c>
      <c r="BG68" s="106" t="s">
        <v>5545</v>
      </c>
      <c r="BH68" s="106">
        <v>0</v>
      </c>
      <c r="BI68" s="108" t="s">
        <v>5546</v>
      </c>
      <c r="BJ68" s="108">
        <v>10</v>
      </c>
    </row>
    <row r="69" spans="2:62" ht="20" customHeight="1">
      <c r="B69" s="1120"/>
      <c r="C69" s="1120"/>
      <c r="D69" s="132" t="s">
        <v>5267</v>
      </c>
      <c r="E69" s="122">
        <v>68</v>
      </c>
      <c r="F69" s="122">
        <v>4</v>
      </c>
      <c r="G69" s="122">
        <v>2</v>
      </c>
      <c r="H69" s="123">
        <v>0</v>
      </c>
      <c r="I69" s="123">
        <v>0</v>
      </c>
      <c r="J69" s="123">
        <v>2</v>
      </c>
      <c r="K69" s="123">
        <v>0</v>
      </c>
      <c r="L69" s="123">
        <v>0</v>
      </c>
      <c r="M69" s="123">
        <v>1</v>
      </c>
      <c r="N69" s="123">
        <v>2</v>
      </c>
      <c r="O69" s="123">
        <v>0</v>
      </c>
      <c r="P69" s="123">
        <v>0</v>
      </c>
      <c r="Q69" s="123">
        <v>0</v>
      </c>
      <c r="R69" s="123">
        <v>0</v>
      </c>
      <c r="S69" s="123">
        <v>0</v>
      </c>
      <c r="T69" s="123">
        <v>0</v>
      </c>
      <c r="U69" s="123">
        <v>0</v>
      </c>
      <c r="V69" s="123">
        <v>0</v>
      </c>
      <c r="W69" s="123">
        <v>0</v>
      </c>
      <c r="X69" s="123">
        <v>0</v>
      </c>
      <c r="Y69" s="123">
        <v>0</v>
      </c>
      <c r="Z69" s="123">
        <v>0</v>
      </c>
      <c r="AA69" s="123">
        <v>0</v>
      </c>
      <c r="AB69" s="123">
        <v>0</v>
      </c>
      <c r="AC69" s="123">
        <v>3</v>
      </c>
      <c r="AD69" s="123">
        <v>1</v>
      </c>
      <c r="AE69" s="123">
        <v>0</v>
      </c>
      <c r="AF69" s="123">
        <v>0</v>
      </c>
      <c r="AG69" s="123">
        <v>0</v>
      </c>
      <c r="AH69" s="123">
        <v>0</v>
      </c>
      <c r="AI69" s="123">
        <v>0</v>
      </c>
      <c r="AJ69" s="123">
        <v>0</v>
      </c>
      <c r="AK69" s="124">
        <v>15</v>
      </c>
      <c r="AL69" s="1123"/>
      <c r="AM69" s="1123"/>
      <c r="AN69" s="1123"/>
      <c r="AO69" s="124">
        <v>95</v>
      </c>
      <c r="AP69" s="1123"/>
      <c r="AQ69" s="1123"/>
      <c r="AR69" s="1123"/>
      <c r="AS69" s="1135"/>
      <c r="AT69" s="1135"/>
      <c r="AU69" s="1135"/>
      <c r="AV69" s="1135"/>
      <c r="AY69" s="126">
        <v>80</v>
      </c>
      <c r="AZ69" s="108">
        <v>117</v>
      </c>
      <c r="BA69" s="105" t="s">
        <v>5542</v>
      </c>
      <c r="BB69" s="106">
        <v>18.8</v>
      </c>
      <c r="BC69" s="106">
        <v>18.8</v>
      </c>
      <c r="BD69" s="108" t="s">
        <v>5623</v>
      </c>
      <c r="BE69" s="108">
        <v>11</v>
      </c>
      <c r="BF69" s="105" t="s">
        <v>5544</v>
      </c>
      <c r="BG69" s="106" t="s">
        <v>5545</v>
      </c>
      <c r="BH69" s="106">
        <v>0</v>
      </c>
      <c r="BI69" s="108" t="s">
        <v>5546</v>
      </c>
      <c r="BJ69" s="108">
        <v>15</v>
      </c>
    </row>
    <row r="70" spans="2:62" ht="20" customHeight="1">
      <c r="B70" s="1118">
        <v>10</v>
      </c>
      <c r="C70" s="1118" t="s">
        <v>5212</v>
      </c>
      <c r="D70" s="132" t="s">
        <v>5268</v>
      </c>
      <c r="E70" s="122">
        <v>11</v>
      </c>
      <c r="F70" s="122">
        <v>0</v>
      </c>
      <c r="G70" s="122">
        <v>1</v>
      </c>
      <c r="H70" s="123">
        <v>0</v>
      </c>
      <c r="I70" s="123">
        <v>0</v>
      </c>
      <c r="J70" s="123">
        <v>0</v>
      </c>
      <c r="K70" s="123">
        <v>0</v>
      </c>
      <c r="L70" s="123">
        <v>0</v>
      </c>
      <c r="M70" s="123">
        <v>0</v>
      </c>
      <c r="N70" s="123">
        <v>0</v>
      </c>
      <c r="O70" s="123">
        <v>0</v>
      </c>
      <c r="P70" s="123">
        <v>0</v>
      </c>
      <c r="Q70" s="123">
        <v>0</v>
      </c>
      <c r="R70" s="123">
        <v>0</v>
      </c>
      <c r="S70" s="123">
        <v>1</v>
      </c>
      <c r="T70" s="123">
        <v>0</v>
      </c>
      <c r="U70" s="123">
        <v>0</v>
      </c>
      <c r="V70" s="123">
        <v>0</v>
      </c>
      <c r="W70" s="123">
        <v>0</v>
      </c>
      <c r="X70" s="123">
        <v>0</v>
      </c>
      <c r="Y70" s="123">
        <v>0</v>
      </c>
      <c r="Z70" s="123">
        <v>0</v>
      </c>
      <c r="AA70" s="123">
        <v>0</v>
      </c>
      <c r="AB70" s="123">
        <v>0</v>
      </c>
      <c r="AC70" s="123">
        <v>0</v>
      </c>
      <c r="AD70" s="123">
        <v>0</v>
      </c>
      <c r="AE70" s="123">
        <v>0</v>
      </c>
      <c r="AF70" s="123">
        <v>0</v>
      </c>
      <c r="AG70" s="123">
        <v>1</v>
      </c>
      <c r="AH70" s="123">
        <v>0</v>
      </c>
      <c r="AI70" s="123">
        <v>0</v>
      </c>
      <c r="AJ70" s="123">
        <v>0</v>
      </c>
      <c r="AK70" s="124">
        <v>3</v>
      </c>
      <c r="AL70" s="1121">
        <v>14</v>
      </c>
      <c r="AM70" s="1121">
        <v>10</v>
      </c>
      <c r="AN70" s="1121">
        <v>8</v>
      </c>
      <c r="AO70" s="124">
        <v>21</v>
      </c>
      <c r="AP70" s="1121">
        <v>144</v>
      </c>
      <c r="AQ70" s="1121">
        <v>119</v>
      </c>
      <c r="AR70" s="1126">
        <v>93</v>
      </c>
      <c r="AS70" s="1133">
        <v>4</v>
      </c>
      <c r="AT70" s="1133">
        <v>7.2</v>
      </c>
      <c r="AU70" s="1133">
        <v>46.5</v>
      </c>
      <c r="AV70" s="1133">
        <v>83.7</v>
      </c>
      <c r="AX70" s="110" t="b">
        <v>1</v>
      </c>
      <c r="AY70" s="126">
        <v>18</v>
      </c>
      <c r="AZ70" s="108">
        <v>42</v>
      </c>
      <c r="BA70" s="105" t="s">
        <v>5542</v>
      </c>
      <c r="BB70" s="106">
        <v>50</v>
      </c>
      <c r="BC70" s="106">
        <v>50</v>
      </c>
      <c r="BD70" s="108" t="s">
        <v>5552</v>
      </c>
      <c r="BE70" s="108">
        <v>3</v>
      </c>
      <c r="BF70" s="105" t="s">
        <v>5548</v>
      </c>
      <c r="BG70" s="106">
        <v>0</v>
      </c>
      <c r="BH70" s="106">
        <v>0</v>
      </c>
      <c r="BI70" s="108" t="s">
        <v>5549</v>
      </c>
      <c r="BJ70" s="108">
        <v>3</v>
      </c>
    </row>
    <row r="71" spans="2:62" ht="20" customHeight="1">
      <c r="B71" s="1119"/>
      <c r="C71" s="1119"/>
      <c r="D71" s="132" t="s">
        <v>5269</v>
      </c>
      <c r="E71" s="122">
        <v>41</v>
      </c>
      <c r="F71" s="122">
        <v>0</v>
      </c>
      <c r="G71" s="122">
        <v>0</v>
      </c>
      <c r="H71" s="123">
        <v>0</v>
      </c>
      <c r="I71" s="123">
        <v>0</v>
      </c>
      <c r="J71" s="123">
        <v>0</v>
      </c>
      <c r="K71" s="123">
        <v>0</v>
      </c>
      <c r="L71" s="123">
        <v>0</v>
      </c>
      <c r="M71" s="123">
        <v>0</v>
      </c>
      <c r="N71" s="123">
        <v>0</v>
      </c>
      <c r="O71" s="123">
        <v>0</v>
      </c>
      <c r="P71" s="123">
        <v>0</v>
      </c>
      <c r="Q71" s="123">
        <v>0</v>
      </c>
      <c r="R71" s="123">
        <v>0</v>
      </c>
      <c r="S71" s="123">
        <v>0</v>
      </c>
      <c r="T71" s="123">
        <v>0</v>
      </c>
      <c r="U71" s="123">
        <v>0</v>
      </c>
      <c r="V71" s="123">
        <v>1</v>
      </c>
      <c r="W71" s="123">
        <v>0</v>
      </c>
      <c r="X71" s="123">
        <v>0</v>
      </c>
      <c r="Y71" s="123">
        <v>0</v>
      </c>
      <c r="Z71" s="123">
        <v>0</v>
      </c>
      <c r="AA71" s="123">
        <v>0</v>
      </c>
      <c r="AB71" s="123">
        <v>0</v>
      </c>
      <c r="AC71" s="123">
        <v>0</v>
      </c>
      <c r="AD71" s="123">
        <v>0</v>
      </c>
      <c r="AE71" s="123">
        <v>0</v>
      </c>
      <c r="AF71" s="123">
        <v>0</v>
      </c>
      <c r="AG71" s="123">
        <v>0</v>
      </c>
      <c r="AH71" s="123">
        <v>1</v>
      </c>
      <c r="AI71" s="123">
        <v>0</v>
      </c>
      <c r="AJ71" s="123">
        <v>0</v>
      </c>
      <c r="AK71" s="124">
        <v>2</v>
      </c>
      <c r="AL71" s="1122"/>
      <c r="AM71" s="1122"/>
      <c r="AN71" s="1122"/>
      <c r="AO71" s="124">
        <v>25</v>
      </c>
      <c r="AP71" s="1122"/>
      <c r="AQ71" s="1122"/>
      <c r="AR71" s="1122"/>
      <c r="AS71" s="1134"/>
      <c r="AT71" s="1134"/>
      <c r="AU71" s="1134"/>
      <c r="AV71" s="1134"/>
      <c r="AY71" s="126">
        <v>23</v>
      </c>
      <c r="AZ71" s="108">
        <v>32</v>
      </c>
      <c r="BA71" s="105" t="s">
        <v>5542</v>
      </c>
      <c r="BB71" s="106">
        <v>21.88</v>
      </c>
      <c r="BC71" s="106">
        <v>21.8</v>
      </c>
      <c r="BD71" s="108" t="s">
        <v>5624</v>
      </c>
      <c r="BE71" s="108">
        <v>2</v>
      </c>
      <c r="BF71" s="105" t="s">
        <v>5548</v>
      </c>
      <c r="BG71" s="106" t="s">
        <v>5545</v>
      </c>
      <c r="BH71" s="106">
        <v>0</v>
      </c>
      <c r="BI71" s="108" t="s">
        <v>5549</v>
      </c>
      <c r="BJ71" s="108">
        <v>2</v>
      </c>
    </row>
    <row r="72" spans="2:62" ht="20" customHeight="1">
      <c r="B72" s="1119"/>
      <c r="C72" s="1119"/>
      <c r="D72" s="132" t="s">
        <v>5270</v>
      </c>
      <c r="E72" s="122">
        <v>8</v>
      </c>
      <c r="F72" s="122">
        <v>0</v>
      </c>
      <c r="G72" s="122">
        <v>0</v>
      </c>
      <c r="H72" s="123">
        <v>0</v>
      </c>
      <c r="I72" s="123">
        <v>0</v>
      </c>
      <c r="J72" s="123">
        <v>0</v>
      </c>
      <c r="K72" s="123">
        <v>0</v>
      </c>
      <c r="L72" s="123">
        <v>0</v>
      </c>
      <c r="M72" s="123">
        <v>0</v>
      </c>
      <c r="N72" s="123">
        <v>0</v>
      </c>
      <c r="O72" s="123">
        <v>0</v>
      </c>
      <c r="P72" s="123">
        <v>0</v>
      </c>
      <c r="Q72" s="123">
        <v>0</v>
      </c>
      <c r="R72" s="123">
        <v>0</v>
      </c>
      <c r="S72" s="123">
        <v>0</v>
      </c>
      <c r="T72" s="123">
        <v>0</v>
      </c>
      <c r="U72" s="123">
        <v>0</v>
      </c>
      <c r="V72" s="123">
        <v>0</v>
      </c>
      <c r="W72" s="123">
        <v>0</v>
      </c>
      <c r="X72" s="123">
        <v>0</v>
      </c>
      <c r="Y72" s="123">
        <v>0</v>
      </c>
      <c r="Z72" s="123">
        <v>0</v>
      </c>
      <c r="AA72" s="123">
        <v>0</v>
      </c>
      <c r="AB72" s="123">
        <v>0</v>
      </c>
      <c r="AC72" s="123">
        <v>0</v>
      </c>
      <c r="AD72" s="123">
        <v>0</v>
      </c>
      <c r="AE72" s="123">
        <v>0</v>
      </c>
      <c r="AF72" s="123">
        <v>0</v>
      </c>
      <c r="AG72" s="123">
        <v>0</v>
      </c>
      <c r="AH72" s="123">
        <v>0</v>
      </c>
      <c r="AI72" s="123">
        <v>0</v>
      </c>
      <c r="AJ72" s="123">
        <v>0</v>
      </c>
      <c r="AK72" s="124">
        <v>0</v>
      </c>
      <c r="AL72" s="1122"/>
      <c r="AM72" s="1122"/>
      <c r="AN72" s="1122"/>
      <c r="AO72" s="124">
        <v>12</v>
      </c>
      <c r="AP72" s="1122"/>
      <c r="AQ72" s="1122"/>
      <c r="AR72" s="1122"/>
      <c r="AS72" s="1134"/>
      <c r="AT72" s="1134"/>
      <c r="AU72" s="1134"/>
      <c r="AV72" s="1134"/>
      <c r="AY72" s="126">
        <v>12</v>
      </c>
      <c r="AZ72" s="108">
        <v>10</v>
      </c>
      <c r="BA72" s="105" t="s">
        <v>5544</v>
      </c>
      <c r="BB72" s="106">
        <v>16.670000000000002</v>
      </c>
      <c r="BC72" s="106">
        <v>16.600000000000001</v>
      </c>
      <c r="BD72" s="108" t="s">
        <v>5573</v>
      </c>
      <c r="BE72" s="108">
        <v>0</v>
      </c>
      <c r="BF72" s="105" t="s">
        <v>5548</v>
      </c>
      <c r="BG72" s="106" t="s">
        <v>5545</v>
      </c>
      <c r="BH72" s="106">
        <v>0</v>
      </c>
      <c r="BI72" s="108" t="s">
        <v>5549</v>
      </c>
      <c r="BJ72" s="108">
        <v>0</v>
      </c>
    </row>
    <row r="73" spans="2:62" ht="20" customHeight="1">
      <c r="B73" s="1119"/>
      <c r="C73" s="1119"/>
      <c r="D73" s="132" t="s">
        <v>5271</v>
      </c>
      <c r="E73" s="122">
        <v>31</v>
      </c>
      <c r="F73" s="122">
        <v>2</v>
      </c>
      <c r="G73" s="122">
        <v>0</v>
      </c>
      <c r="H73" s="123">
        <v>0</v>
      </c>
      <c r="I73" s="123">
        <v>0</v>
      </c>
      <c r="J73" s="123">
        <v>1</v>
      </c>
      <c r="K73" s="123">
        <v>0</v>
      </c>
      <c r="L73" s="123">
        <v>0</v>
      </c>
      <c r="M73" s="123">
        <v>0</v>
      </c>
      <c r="N73" s="123">
        <v>0</v>
      </c>
      <c r="O73" s="123">
        <v>0</v>
      </c>
      <c r="P73" s="123">
        <v>1</v>
      </c>
      <c r="Q73" s="123">
        <v>0</v>
      </c>
      <c r="R73" s="123">
        <v>0</v>
      </c>
      <c r="S73" s="123">
        <v>0</v>
      </c>
      <c r="T73" s="123">
        <v>0</v>
      </c>
      <c r="U73" s="123">
        <v>0</v>
      </c>
      <c r="V73" s="123">
        <v>1</v>
      </c>
      <c r="W73" s="123">
        <v>0</v>
      </c>
      <c r="X73" s="123">
        <v>0</v>
      </c>
      <c r="Y73" s="123">
        <v>0</v>
      </c>
      <c r="Z73" s="123">
        <v>0</v>
      </c>
      <c r="AA73" s="123">
        <v>0</v>
      </c>
      <c r="AB73" s="123">
        <v>0</v>
      </c>
      <c r="AC73" s="123">
        <v>0</v>
      </c>
      <c r="AD73" s="123">
        <v>0</v>
      </c>
      <c r="AE73" s="123">
        <v>0</v>
      </c>
      <c r="AF73" s="123">
        <v>1</v>
      </c>
      <c r="AG73" s="123">
        <v>0</v>
      </c>
      <c r="AH73" s="123">
        <v>2</v>
      </c>
      <c r="AI73" s="123">
        <v>0</v>
      </c>
      <c r="AJ73" s="123">
        <v>0</v>
      </c>
      <c r="AK73" s="124">
        <v>8</v>
      </c>
      <c r="AL73" s="1122"/>
      <c r="AM73" s="1122"/>
      <c r="AN73" s="1122"/>
      <c r="AO73" s="124">
        <v>61</v>
      </c>
      <c r="AP73" s="1122"/>
      <c r="AQ73" s="1122"/>
      <c r="AR73" s="1122"/>
      <c r="AS73" s="1134"/>
      <c r="AT73" s="1134"/>
      <c r="AU73" s="1134"/>
      <c r="AV73" s="1134"/>
      <c r="AY73" s="126">
        <v>53</v>
      </c>
      <c r="AZ73" s="108">
        <v>32</v>
      </c>
      <c r="BA73" s="105" t="s">
        <v>5544</v>
      </c>
      <c r="BB73" s="106">
        <v>47.54</v>
      </c>
      <c r="BC73" s="106">
        <v>47.5</v>
      </c>
      <c r="BD73" s="108" t="s">
        <v>5625</v>
      </c>
      <c r="BE73" s="108">
        <v>1</v>
      </c>
      <c r="BF73" s="105" t="s">
        <v>5544</v>
      </c>
      <c r="BG73" s="106" t="s">
        <v>5545</v>
      </c>
      <c r="BH73" s="106">
        <v>0</v>
      </c>
      <c r="BI73" s="108" t="s">
        <v>5546</v>
      </c>
      <c r="BJ73" s="108">
        <v>8</v>
      </c>
    </row>
    <row r="74" spans="2:62" ht="20" customHeight="1">
      <c r="B74" s="1120"/>
      <c r="C74" s="1120"/>
      <c r="D74" s="132" t="s">
        <v>5272</v>
      </c>
      <c r="E74" s="122">
        <v>11</v>
      </c>
      <c r="F74" s="122">
        <v>0</v>
      </c>
      <c r="G74" s="122">
        <v>0</v>
      </c>
      <c r="H74" s="123">
        <v>0</v>
      </c>
      <c r="I74" s="123">
        <v>0</v>
      </c>
      <c r="J74" s="123">
        <v>0</v>
      </c>
      <c r="K74" s="123">
        <v>0</v>
      </c>
      <c r="L74" s="123">
        <v>0</v>
      </c>
      <c r="M74" s="123">
        <v>0</v>
      </c>
      <c r="N74" s="123">
        <v>0</v>
      </c>
      <c r="O74" s="123">
        <v>0</v>
      </c>
      <c r="P74" s="123">
        <v>0</v>
      </c>
      <c r="Q74" s="123">
        <v>1</v>
      </c>
      <c r="R74" s="123">
        <v>0</v>
      </c>
      <c r="S74" s="123">
        <v>0</v>
      </c>
      <c r="T74" s="123">
        <v>0</v>
      </c>
      <c r="U74" s="123">
        <v>0</v>
      </c>
      <c r="V74" s="123">
        <v>0</v>
      </c>
      <c r="W74" s="123">
        <v>0</v>
      </c>
      <c r="X74" s="123">
        <v>0</v>
      </c>
      <c r="Y74" s="123">
        <v>0</v>
      </c>
      <c r="Z74" s="123">
        <v>0</v>
      </c>
      <c r="AA74" s="123">
        <v>0</v>
      </c>
      <c r="AB74" s="123">
        <v>0</v>
      </c>
      <c r="AC74" s="123">
        <v>0</v>
      </c>
      <c r="AD74" s="123">
        <v>0</v>
      </c>
      <c r="AE74" s="123">
        <v>0</v>
      </c>
      <c r="AF74" s="123">
        <v>0</v>
      </c>
      <c r="AG74" s="123">
        <v>0</v>
      </c>
      <c r="AH74" s="123">
        <v>0</v>
      </c>
      <c r="AI74" s="123">
        <v>0</v>
      </c>
      <c r="AJ74" s="123">
        <v>0</v>
      </c>
      <c r="AK74" s="124">
        <v>1</v>
      </c>
      <c r="AL74" s="1123"/>
      <c r="AM74" s="1123"/>
      <c r="AN74" s="1123"/>
      <c r="AO74" s="124">
        <v>25</v>
      </c>
      <c r="AP74" s="1123"/>
      <c r="AQ74" s="1123"/>
      <c r="AR74" s="1123"/>
      <c r="AS74" s="1135"/>
      <c r="AT74" s="1135"/>
      <c r="AU74" s="1135"/>
      <c r="AV74" s="1135"/>
      <c r="AY74" s="126">
        <v>24</v>
      </c>
      <c r="AZ74" s="108">
        <v>26</v>
      </c>
      <c r="BA74" s="105" t="s">
        <v>5542</v>
      </c>
      <c r="BB74" s="106">
        <v>3.85</v>
      </c>
      <c r="BC74" s="106">
        <v>3.85</v>
      </c>
      <c r="BD74" s="108" t="s">
        <v>5626</v>
      </c>
      <c r="BE74" s="108">
        <v>0</v>
      </c>
      <c r="BF74" s="105" t="s">
        <v>5544</v>
      </c>
      <c r="BG74" s="106" t="s">
        <v>5545</v>
      </c>
      <c r="BH74" s="106">
        <v>0</v>
      </c>
      <c r="BI74" s="108" t="s">
        <v>5546</v>
      </c>
      <c r="BJ74" s="108">
        <v>1</v>
      </c>
    </row>
    <row r="75" spans="2:62" ht="20" customHeight="1">
      <c r="B75" s="1118">
        <v>11</v>
      </c>
      <c r="C75" s="1118" t="s">
        <v>5202</v>
      </c>
      <c r="D75" s="132" t="s">
        <v>5273</v>
      </c>
      <c r="E75" s="122">
        <v>10</v>
      </c>
      <c r="F75" s="122">
        <v>0</v>
      </c>
      <c r="G75" s="122">
        <v>0</v>
      </c>
      <c r="H75" s="123">
        <v>0</v>
      </c>
      <c r="I75" s="123">
        <v>0</v>
      </c>
      <c r="J75" s="123">
        <v>0</v>
      </c>
      <c r="K75" s="123">
        <v>0</v>
      </c>
      <c r="L75" s="123">
        <v>0</v>
      </c>
      <c r="M75" s="123">
        <v>0</v>
      </c>
      <c r="N75" s="123">
        <v>0</v>
      </c>
      <c r="O75" s="123">
        <v>0</v>
      </c>
      <c r="P75" s="123">
        <v>0</v>
      </c>
      <c r="Q75" s="123">
        <v>0</v>
      </c>
      <c r="R75" s="123">
        <v>0</v>
      </c>
      <c r="S75" s="123">
        <v>0</v>
      </c>
      <c r="T75" s="123">
        <v>0</v>
      </c>
      <c r="U75" s="123">
        <v>0</v>
      </c>
      <c r="V75" s="123">
        <v>0</v>
      </c>
      <c r="W75" s="123">
        <v>0</v>
      </c>
      <c r="X75" s="123">
        <v>0</v>
      </c>
      <c r="Y75" s="123">
        <v>0</v>
      </c>
      <c r="Z75" s="123">
        <v>0</v>
      </c>
      <c r="AA75" s="123">
        <v>0</v>
      </c>
      <c r="AB75" s="123">
        <v>0</v>
      </c>
      <c r="AC75" s="123">
        <v>1</v>
      </c>
      <c r="AD75" s="123">
        <v>0</v>
      </c>
      <c r="AE75" s="123">
        <v>0</v>
      </c>
      <c r="AF75" s="123">
        <v>0</v>
      </c>
      <c r="AG75" s="123">
        <v>0</v>
      </c>
      <c r="AH75" s="123">
        <v>0</v>
      </c>
      <c r="AI75" s="123">
        <v>0</v>
      </c>
      <c r="AJ75" s="123">
        <v>0</v>
      </c>
      <c r="AK75" s="124">
        <v>1</v>
      </c>
      <c r="AL75" s="1121">
        <v>4</v>
      </c>
      <c r="AM75" s="1121">
        <v>6</v>
      </c>
      <c r="AN75" s="1121">
        <v>7</v>
      </c>
      <c r="AO75" s="124">
        <v>7</v>
      </c>
      <c r="AP75" s="1121">
        <v>61</v>
      </c>
      <c r="AQ75" s="1121">
        <v>96</v>
      </c>
      <c r="AR75" s="1126">
        <v>74</v>
      </c>
      <c r="AS75" s="1133">
        <v>3.5</v>
      </c>
      <c r="AT75" s="1133">
        <v>6.3</v>
      </c>
      <c r="AU75" s="1133">
        <v>37</v>
      </c>
      <c r="AV75" s="1133">
        <v>66.600000000000009</v>
      </c>
      <c r="AX75" s="110" t="b">
        <v>1</v>
      </c>
      <c r="AY75" s="126">
        <v>6</v>
      </c>
      <c r="AZ75" s="108">
        <v>14</v>
      </c>
      <c r="BA75" s="105" t="s">
        <v>5542</v>
      </c>
      <c r="BB75" s="106">
        <v>50</v>
      </c>
      <c r="BC75" s="106">
        <v>50</v>
      </c>
      <c r="BD75" s="108" t="s">
        <v>5552</v>
      </c>
      <c r="BE75" s="108">
        <v>1</v>
      </c>
      <c r="BF75" s="105" t="s">
        <v>5548</v>
      </c>
      <c r="BG75" s="106">
        <v>0</v>
      </c>
      <c r="BH75" s="106">
        <v>0</v>
      </c>
      <c r="BI75" s="108" t="s">
        <v>5549</v>
      </c>
      <c r="BJ75" s="108">
        <v>1</v>
      </c>
    </row>
    <row r="76" spans="2:62" ht="20" customHeight="1">
      <c r="B76" s="1119"/>
      <c r="C76" s="1119"/>
      <c r="D76" s="132" t="s">
        <v>5274</v>
      </c>
      <c r="E76" s="122">
        <v>10</v>
      </c>
      <c r="F76" s="122">
        <v>0</v>
      </c>
      <c r="G76" s="122">
        <v>1</v>
      </c>
      <c r="H76" s="123">
        <v>0</v>
      </c>
      <c r="I76" s="123">
        <v>0</v>
      </c>
      <c r="J76" s="123">
        <v>0</v>
      </c>
      <c r="K76" s="123">
        <v>0</v>
      </c>
      <c r="L76" s="123">
        <v>0</v>
      </c>
      <c r="M76" s="123">
        <v>0</v>
      </c>
      <c r="N76" s="123">
        <v>0</v>
      </c>
      <c r="O76" s="123">
        <v>0</v>
      </c>
      <c r="P76" s="123">
        <v>0</v>
      </c>
      <c r="Q76" s="123">
        <v>0</v>
      </c>
      <c r="R76" s="123">
        <v>0</v>
      </c>
      <c r="S76" s="123">
        <v>0</v>
      </c>
      <c r="T76" s="123">
        <v>0</v>
      </c>
      <c r="U76" s="123">
        <v>0</v>
      </c>
      <c r="V76" s="123">
        <v>0</v>
      </c>
      <c r="W76" s="123">
        <v>0</v>
      </c>
      <c r="X76" s="123">
        <v>0</v>
      </c>
      <c r="Y76" s="123">
        <v>0</v>
      </c>
      <c r="Z76" s="123">
        <v>0</v>
      </c>
      <c r="AA76" s="123">
        <v>0</v>
      </c>
      <c r="AB76" s="123">
        <v>0</v>
      </c>
      <c r="AC76" s="123">
        <v>0</v>
      </c>
      <c r="AD76" s="123">
        <v>0</v>
      </c>
      <c r="AE76" s="123">
        <v>0</v>
      </c>
      <c r="AF76" s="123">
        <v>0</v>
      </c>
      <c r="AG76" s="123">
        <v>1</v>
      </c>
      <c r="AH76" s="123">
        <v>0</v>
      </c>
      <c r="AI76" s="123">
        <v>0</v>
      </c>
      <c r="AJ76" s="123">
        <v>0</v>
      </c>
      <c r="AK76" s="124">
        <v>2</v>
      </c>
      <c r="AL76" s="1122"/>
      <c r="AM76" s="1122"/>
      <c r="AN76" s="1122"/>
      <c r="AO76" s="124">
        <v>24</v>
      </c>
      <c r="AP76" s="1122"/>
      <c r="AQ76" s="1122"/>
      <c r="AR76" s="1122"/>
      <c r="AS76" s="1134"/>
      <c r="AT76" s="1134"/>
      <c r="AU76" s="1134"/>
      <c r="AV76" s="1134"/>
      <c r="AY76" s="126">
        <v>22</v>
      </c>
      <c r="AZ76" s="108">
        <v>27</v>
      </c>
      <c r="BA76" s="105" t="s">
        <v>5542</v>
      </c>
      <c r="BB76" s="106">
        <v>11.11</v>
      </c>
      <c r="BC76" s="106">
        <v>11.1</v>
      </c>
      <c r="BD76" s="108" t="s">
        <v>5543</v>
      </c>
      <c r="BE76" s="108">
        <v>2</v>
      </c>
      <c r="BF76" s="105" t="s">
        <v>5548</v>
      </c>
      <c r="BG76" s="106" t="s">
        <v>5545</v>
      </c>
      <c r="BH76" s="106">
        <v>0</v>
      </c>
      <c r="BI76" s="108" t="s">
        <v>5549</v>
      </c>
      <c r="BJ76" s="108">
        <v>2</v>
      </c>
    </row>
    <row r="77" spans="2:62" ht="20" customHeight="1">
      <c r="B77" s="1119"/>
      <c r="C77" s="1119"/>
      <c r="D77" s="132" t="s">
        <v>5275</v>
      </c>
      <c r="E77" s="122">
        <v>11</v>
      </c>
      <c r="F77" s="122">
        <v>0</v>
      </c>
      <c r="G77" s="122">
        <v>0</v>
      </c>
      <c r="H77" s="123">
        <v>0</v>
      </c>
      <c r="I77" s="123">
        <v>0</v>
      </c>
      <c r="J77" s="123">
        <v>0</v>
      </c>
      <c r="K77" s="123">
        <v>0</v>
      </c>
      <c r="L77" s="123">
        <v>0</v>
      </c>
      <c r="M77" s="123">
        <v>0</v>
      </c>
      <c r="N77" s="123">
        <v>0</v>
      </c>
      <c r="O77" s="123">
        <v>0</v>
      </c>
      <c r="P77" s="123">
        <v>0</v>
      </c>
      <c r="Q77" s="123">
        <v>0</v>
      </c>
      <c r="R77" s="123">
        <v>0</v>
      </c>
      <c r="S77" s="123">
        <v>0</v>
      </c>
      <c r="T77" s="123">
        <v>0</v>
      </c>
      <c r="U77" s="123">
        <v>0</v>
      </c>
      <c r="V77" s="123">
        <v>0</v>
      </c>
      <c r="W77" s="123">
        <v>0</v>
      </c>
      <c r="X77" s="123">
        <v>0</v>
      </c>
      <c r="Y77" s="123">
        <v>0</v>
      </c>
      <c r="Z77" s="123">
        <v>0</v>
      </c>
      <c r="AA77" s="123">
        <v>0</v>
      </c>
      <c r="AB77" s="123">
        <v>0</v>
      </c>
      <c r="AC77" s="123">
        <v>0</v>
      </c>
      <c r="AD77" s="123">
        <v>0</v>
      </c>
      <c r="AE77" s="123">
        <v>0</v>
      </c>
      <c r="AF77" s="123">
        <v>0</v>
      </c>
      <c r="AG77" s="123">
        <v>0</v>
      </c>
      <c r="AH77" s="123">
        <v>0</v>
      </c>
      <c r="AI77" s="123">
        <v>0</v>
      </c>
      <c r="AJ77" s="123">
        <v>0</v>
      </c>
      <c r="AK77" s="124">
        <v>0</v>
      </c>
      <c r="AL77" s="1122"/>
      <c r="AM77" s="1122"/>
      <c r="AN77" s="1122"/>
      <c r="AO77" s="124">
        <v>9</v>
      </c>
      <c r="AP77" s="1122"/>
      <c r="AQ77" s="1122"/>
      <c r="AR77" s="1122"/>
      <c r="AS77" s="1134"/>
      <c r="AT77" s="1134"/>
      <c r="AU77" s="1134"/>
      <c r="AV77" s="1134"/>
      <c r="AY77" s="126">
        <v>9</v>
      </c>
      <c r="AZ77" s="108">
        <v>38</v>
      </c>
      <c r="BA77" s="105" t="s">
        <v>5542</v>
      </c>
      <c r="BB77" s="106">
        <v>76.319999999999993</v>
      </c>
      <c r="BC77" s="106">
        <v>76.3</v>
      </c>
      <c r="BD77" s="108" t="s">
        <v>5578</v>
      </c>
      <c r="BE77" s="108">
        <v>2</v>
      </c>
      <c r="BF77" s="105" t="s">
        <v>5542</v>
      </c>
      <c r="BG77" s="106">
        <v>100</v>
      </c>
      <c r="BH77" s="106">
        <v>100</v>
      </c>
      <c r="BI77" s="108" t="s">
        <v>5550</v>
      </c>
      <c r="BJ77" s="108">
        <v>0</v>
      </c>
    </row>
    <row r="78" spans="2:62" ht="20" customHeight="1">
      <c r="B78" s="1120"/>
      <c r="C78" s="1120"/>
      <c r="D78" s="132" t="s">
        <v>5276</v>
      </c>
      <c r="E78" s="122">
        <v>12</v>
      </c>
      <c r="F78" s="122">
        <v>0</v>
      </c>
      <c r="G78" s="122">
        <v>0</v>
      </c>
      <c r="H78" s="123">
        <v>0</v>
      </c>
      <c r="I78" s="123">
        <v>0</v>
      </c>
      <c r="J78" s="123">
        <v>0</v>
      </c>
      <c r="K78" s="123">
        <v>0</v>
      </c>
      <c r="L78" s="123">
        <v>0</v>
      </c>
      <c r="M78" s="123">
        <v>0</v>
      </c>
      <c r="N78" s="123">
        <v>0</v>
      </c>
      <c r="O78" s="123">
        <v>0</v>
      </c>
      <c r="P78" s="123">
        <v>1</v>
      </c>
      <c r="Q78" s="123">
        <v>0</v>
      </c>
      <c r="R78" s="123">
        <v>0</v>
      </c>
      <c r="S78" s="123">
        <v>0</v>
      </c>
      <c r="T78" s="123">
        <v>0</v>
      </c>
      <c r="U78" s="123">
        <v>0</v>
      </c>
      <c r="V78" s="123">
        <v>0</v>
      </c>
      <c r="W78" s="123">
        <v>0</v>
      </c>
      <c r="X78" s="123">
        <v>0</v>
      </c>
      <c r="Y78" s="123">
        <v>0</v>
      </c>
      <c r="Z78" s="123">
        <v>0</v>
      </c>
      <c r="AA78" s="123">
        <v>0</v>
      </c>
      <c r="AB78" s="123">
        <v>0</v>
      </c>
      <c r="AC78" s="123">
        <v>0</v>
      </c>
      <c r="AD78" s="123">
        <v>0</v>
      </c>
      <c r="AE78" s="123">
        <v>0</v>
      </c>
      <c r="AF78" s="123">
        <v>0</v>
      </c>
      <c r="AG78" s="123">
        <v>0</v>
      </c>
      <c r="AH78" s="123">
        <v>0</v>
      </c>
      <c r="AI78" s="123">
        <v>0</v>
      </c>
      <c r="AJ78" s="123">
        <v>0</v>
      </c>
      <c r="AK78" s="124">
        <v>1</v>
      </c>
      <c r="AL78" s="1123"/>
      <c r="AM78" s="1123"/>
      <c r="AN78" s="1123"/>
      <c r="AO78" s="124">
        <v>21</v>
      </c>
      <c r="AP78" s="1123"/>
      <c r="AQ78" s="1123"/>
      <c r="AR78" s="1123"/>
      <c r="AS78" s="1135"/>
      <c r="AT78" s="1135"/>
      <c r="AU78" s="1135"/>
      <c r="AV78" s="1135"/>
      <c r="AY78" s="126">
        <v>20</v>
      </c>
      <c r="AZ78" s="108">
        <v>36</v>
      </c>
      <c r="BA78" s="105" t="s">
        <v>5542</v>
      </c>
      <c r="BB78" s="106">
        <v>41.67</v>
      </c>
      <c r="BC78" s="106">
        <v>41.6</v>
      </c>
      <c r="BD78" s="108" t="s">
        <v>5627</v>
      </c>
      <c r="BE78" s="108">
        <v>5</v>
      </c>
      <c r="BF78" s="105" t="s">
        <v>5542</v>
      </c>
      <c r="BG78" s="106">
        <v>80</v>
      </c>
      <c r="BH78" s="106">
        <v>80</v>
      </c>
      <c r="BI78" s="108" t="s">
        <v>5562</v>
      </c>
      <c r="BJ78" s="108">
        <v>1</v>
      </c>
    </row>
    <row r="79" spans="2:62" ht="20" customHeight="1">
      <c r="B79" s="1118">
        <v>12</v>
      </c>
      <c r="C79" s="1118" t="s">
        <v>5211</v>
      </c>
      <c r="D79" s="132" t="s">
        <v>5277</v>
      </c>
      <c r="E79" s="122">
        <v>39</v>
      </c>
      <c r="F79" s="122">
        <v>0</v>
      </c>
      <c r="G79" s="122">
        <v>0</v>
      </c>
      <c r="H79" s="123">
        <v>0</v>
      </c>
      <c r="I79" s="123">
        <v>2</v>
      </c>
      <c r="J79" s="123">
        <v>0</v>
      </c>
      <c r="K79" s="123">
        <v>1</v>
      </c>
      <c r="L79" s="123">
        <v>0</v>
      </c>
      <c r="M79" s="123">
        <v>0</v>
      </c>
      <c r="N79" s="123">
        <v>0</v>
      </c>
      <c r="O79" s="123">
        <v>1</v>
      </c>
      <c r="P79" s="123">
        <v>0</v>
      </c>
      <c r="Q79" s="123">
        <v>0</v>
      </c>
      <c r="R79" s="123">
        <v>0</v>
      </c>
      <c r="S79" s="123">
        <v>0</v>
      </c>
      <c r="T79" s="123">
        <v>0</v>
      </c>
      <c r="U79" s="123">
        <v>0</v>
      </c>
      <c r="V79" s="123">
        <v>0</v>
      </c>
      <c r="W79" s="123">
        <v>0</v>
      </c>
      <c r="X79" s="123">
        <v>0</v>
      </c>
      <c r="Y79" s="123">
        <v>1</v>
      </c>
      <c r="Z79" s="123">
        <v>0</v>
      </c>
      <c r="AA79" s="123">
        <v>0</v>
      </c>
      <c r="AB79" s="123">
        <v>0</v>
      </c>
      <c r="AC79" s="123">
        <v>2</v>
      </c>
      <c r="AD79" s="123">
        <v>0</v>
      </c>
      <c r="AE79" s="123">
        <v>0</v>
      </c>
      <c r="AF79" s="123">
        <v>0</v>
      </c>
      <c r="AG79" s="123">
        <v>1</v>
      </c>
      <c r="AH79" s="123">
        <v>0</v>
      </c>
      <c r="AI79" s="123">
        <v>1</v>
      </c>
      <c r="AJ79" s="123">
        <v>0</v>
      </c>
      <c r="AK79" s="124">
        <v>9</v>
      </c>
      <c r="AL79" s="1121">
        <v>23</v>
      </c>
      <c r="AM79" s="1121">
        <v>25</v>
      </c>
      <c r="AN79" s="1121">
        <v>12</v>
      </c>
      <c r="AO79" s="124">
        <v>39</v>
      </c>
      <c r="AP79" s="1121">
        <v>143</v>
      </c>
      <c r="AQ79" s="1121">
        <v>204</v>
      </c>
      <c r="AR79" s="1126">
        <v>142</v>
      </c>
      <c r="AS79" s="1133">
        <v>6</v>
      </c>
      <c r="AT79" s="1133">
        <v>10.8</v>
      </c>
      <c r="AU79" s="1133">
        <v>71</v>
      </c>
      <c r="AV79" s="1133">
        <v>127.8</v>
      </c>
      <c r="AX79" s="110" t="b">
        <v>1</v>
      </c>
      <c r="AY79" s="126">
        <v>30</v>
      </c>
      <c r="AZ79" s="108">
        <v>66</v>
      </c>
      <c r="BA79" s="105" t="s">
        <v>5542</v>
      </c>
      <c r="BB79" s="106">
        <v>40.909999999999997</v>
      </c>
      <c r="BC79" s="106">
        <v>40.9</v>
      </c>
      <c r="BD79" s="108" t="s">
        <v>5628</v>
      </c>
      <c r="BE79" s="108">
        <v>5</v>
      </c>
      <c r="BF79" s="105" t="s">
        <v>5544</v>
      </c>
      <c r="BG79" s="106">
        <v>37.04</v>
      </c>
      <c r="BH79" s="106">
        <v>37</v>
      </c>
      <c r="BI79" s="108" t="s">
        <v>5610</v>
      </c>
      <c r="BJ79" s="108">
        <v>9</v>
      </c>
    </row>
    <row r="80" spans="2:62" ht="20" customHeight="1">
      <c r="B80" s="1119"/>
      <c r="C80" s="1119"/>
      <c r="D80" s="132" t="s">
        <v>5278</v>
      </c>
      <c r="E80" s="122">
        <v>44</v>
      </c>
      <c r="F80" s="122">
        <v>0</v>
      </c>
      <c r="G80" s="122">
        <v>0</v>
      </c>
      <c r="H80" s="123">
        <v>0</v>
      </c>
      <c r="I80" s="123">
        <v>0</v>
      </c>
      <c r="J80" s="123">
        <v>0</v>
      </c>
      <c r="K80" s="123">
        <v>0</v>
      </c>
      <c r="L80" s="123">
        <v>0</v>
      </c>
      <c r="M80" s="123">
        <v>0</v>
      </c>
      <c r="N80" s="123">
        <v>0</v>
      </c>
      <c r="O80" s="123">
        <v>1</v>
      </c>
      <c r="P80" s="123">
        <v>1</v>
      </c>
      <c r="Q80" s="123">
        <v>0</v>
      </c>
      <c r="R80" s="123">
        <v>0</v>
      </c>
      <c r="S80" s="123">
        <v>0</v>
      </c>
      <c r="T80" s="123">
        <v>0</v>
      </c>
      <c r="U80" s="123">
        <v>0</v>
      </c>
      <c r="V80" s="123">
        <v>0</v>
      </c>
      <c r="W80" s="123">
        <v>1</v>
      </c>
      <c r="X80" s="123">
        <v>0</v>
      </c>
      <c r="Y80" s="123">
        <v>0</v>
      </c>
      <c r="Z80" s="123">
        <v>0</v>
      </c>
      <c r="AA80" s="123">
        <v>0</v>
      </c>
      <c r="AB80" s="123">
        <v>0</v>
      </c>
      <c r="AC80" s="123">
        <v>0</v>
      </c>
      <c r="AD80" s="123">
        <v>1</v>
      </c>
      <c r="AE80" s="123">
        <v>0</v>
      </c>
      <c r="AF80" s="123">
        <v>0</v>
      </c>
      <c r="AG80" s="123">
        <v>0</v>
      </c>
      <c r="AH80" s="123">
        <v>0</v>
      </c>
      <c r="AI80" s="123">
        <v>0</v>
      </c>
      <c r="AJ80" s="123">
        <v>0</v>
      </c>
      <c r="AK80" s="124">
        <v>4</v>
      </c>
      <c r="AL80" s="1122"/>
      <c r="AM80" s="1122"/>
      <c r="AN80" s="1122"/>
      <c r="AO80" s="124">
        <v>37</v>
      </c>
      <c r="AP80" s="1122"/>
      <c r="AQ80" s="1122"/>
      <c r="AR80" s="1122"/>
      <c r="AS80" s="1134"/>
      <c r="AT80" s="1134"/>
      <c r="AU80" s="1134"/>
      <c r="AV80" s="1134"/>
      <c r="AY80" s="126">
        <v>33</v>
      </c>
      <c r="AZ80" s="108">
        <v>48</v>
      </c>
      <c r="BA80" s="105" t="s">
        <v>5542</v>
      </c>
      <c r="BB80" s="106">
        <v>22.92</v>
      </c>
      <c r="BC80" s="106">
        <v>22.9</v>
      </c>
      <c r="BD80" s="108" t="s">
        <v>5629</v>
      </c>
      <c r="BE80" s="108">
        <v>2</v>
      </c>
      <c r="BF80" s="105" t="s">
        <v>5544</v>
      </c>
      <c r="BG80" s="106" t="s">
        <v>5545</v>
      </c>
      <c r="BH80" s="106">
        <v>0</v>
      </c>
      <c r="BI80" s="108" t="s">
        <v>5546</v>
      </c>
      <c r="BJ80" s="108">
        <v>4</v>
      </c>
    </row>
    <row r="81" spans="2:62" ht="20" customHeight="1">
      <c r="B81" s="1119"/>
      <c r="C81" s="1119"/>
      <c r="D81" s="132" t="s">
        <v>5279</v>
      </c>
      <c r="E81" s="122">
        <v>11</v>
      </c>
      <c r="F81" s="122">
        <v>0</v>
      </c>
      <c r="G81" s="122">
        <v>0</v>
      </c>
      <c r="H81" s="123">
        <v>0</v>
      </c>
      <c r="I81" s="123">
        <v>0</v>
      </c>
      <c r="J81" s="123">
        <v>0</v>
      </c>
      <c r="K81" s="123">
        <v>0</v>
      </c>
      <c r="L81" s="123">
        <v>0</v>
      </c>
      <c r="M81" s="123">
        <v>0</v>
      </c>
      <c r="N81" s="123">
        <v>0</v>
      </c>
      <c r="O81" s="123">
        <v>0</v>
      </c>
      <c r="P81" s="123">
        <v>0</v>
      </c>
      <c r="Q81" s="123">
        <v>0</v>
      </c>
      <c r="R81" s="123">
        <v>0</v>
      </c>
      <c r="S81" s="123">
        <v>0</v>
      </c>
      <c r="T81" s="123">
        <v>0</v>
      </c>
      <c r="U81" s="123">
        <v>0</v>
      </c>
      <c r="V81" s="123">
        <v>0</v>
      </c>
      <c r="W81" s="123">
        <v>0</v>
      </c>
      <c r="X81" s="123">
        <v>0</v>
      </c>
      <c r="Y81" s="123">
        <v>0</v>
      </c>
      <c r="Z81" s="123">
        <v>0</v>
      </c>
      <c r="AA81" s="123">
        <v>0</v>
      </c>
      <c r="AB81" s="123">
        <v>0</v>
      </c>
      <c r="AC81" s="123">
        <v>0</v>
      </c>
      <c r="AD81" s="123">
        <v>1</v>
      </c>
      <c r="AE81" s="123">
        <v>0</v>
      </c>
      <c r="AF81" s="123">
        <v>0</v>
      </c>
      <c r="AG81" s="123">
        <v>0</v>
      </c>
      <c r="AH81" s="123">
        <v>1</v>
      </c>
      <c r="AI81" s="123">
        <v>0</v>
      </c>
      <c r="AJ81" s="123">
        <v>0</v>
      </c>
      <c r="AK81" s="124">
        <v>2</v>
      </c>
      <c r="AL81" s="1122"/>
      <c r="AM81" s="1122"/>
      <c r="AN81" s="1122"/>
      <c r="AO81" s="124">
        <v>17</v>
      </c>
      <c r="AP81" s="1122"/>
      <c r="AQ81" s="1122"/>
      <c r="AR81" s="1122"/>
      <c r="AS81" s="1134"/>
      <c r="AT81" s="1134"/>
      <c r="AU81" s="1134"/>
      <c r="AV81" s="1134"/>
      <c r="AY81" s="126">
        <v>15</v>
      </c>
      <c r="AZ81" s="108">
        <v>17</v>
      </c>
      <c r="BA81" s="105" t="s">
        <v>5548</v>
      </c>
      <c r="BB81" s="106">
        <v>0</v>
      </c>
      <c r="BC81" s="106">
        <v>0</v>
      </c>
      <c r="BD81" s="108" t="s">
        <v>5549</v>
      </c>
      <c r="BE81" s="108">
        <v>0</v>
      </c>
      <c r="BF81" s="105" t="s">
        <v>5544</v>
      </c>
      <c r="BG81" s="106" t="s">
        <v>5545</v>
      </c>
      <c r="BH81" s="106">
        <v>0</v>
      </c>
      <c r="BI81" s="108" t="s">
        <v>5546</v>
      </c>
      <c r="BJ81" s="108">
        <v>2</v>
      </c>
    </row>
    <row r="82" spans="2:62" ht="20" customHeight="1">
      <c r="B82" s="1119"/>
      <c r="C82" s="1119"/>
      <c r="D82" s="132" t="s">
        <v>5280</v>
      </c>
      <c r="E82" s="122">
        <v>47</v>
      </c>
      <c r="F82" s="122">
        <v>0</v>
      </c>
      <c r="G82" s="122">
        <v>0</v>
      </c>
      <c r="H82" s="123">
        <v>0</v>
      </c>
      <c r="I82" s="123">
        <v>0</v>
      </c>
      <c r="J82" s="123">
        <v>0</v>
      </c>
      <c r="K82" s="123">
        <v>0</v>
      </c>
      <c r="L82" s="123">
        <v>0</v>
      </c>
      <c r="M82" s="123">
        <v>0</v>
      </c>
      <c r="N82" s="123">
        <v>0</v>
      </c>
      <c r="O82" s="123">
        <v>0</v>
      </c>
      <c r="P82" s="123">
        <v>0</v>
      </c>
      <c r="Q82" s="123">
        <v>0</v>
      </c>
      <c r="R82" s="123">
        <v>1</v>
      </c>
      <c r="S82" s="123">
        <v>0</v>
      </c>
      <c r="T82" s="123">
        <v>0</v>
      </c>
      <c r="U82" s="123">
        <v>0</v>
      </c>
      <c r="V82" s="123">
        <v>1</v>
      </c>
      <c r="W82" s="123">
        <v>0</v>
      </c>
      <c r="X82" s="123">
        <v>0</v>
      </c>
      <c r="Y82" s="123">
        <v>0</v>
      </c>
      <c r="Z82" s="123">
        <v>0</v>
      </c>
      <c r="AA82" s="123">
        <v>0</v>
      </c>
      <c r="AB82" s="123">
        <v>0</v>
      </c>
      <c r="AC82" s="123">
        <v>0</v>
      </c>
      <c r="AD82" s="123">
        <v>0</v>
      </c>
      <c r="AE82" s="123">
        <v>0</v>
      </c>
      <c r="AF82" s="123">
        <v>0</v>
      </c>
      <c r="AG82" s="123">
        <v>0</v>
      </c>
      <c r="AH82" s="123">
        <v>1</v>
      </c>
      <c r="AI82" s="123">
        <v>0</v>
      </c>
      <c r="AJ82" s="123">
        <v>0</v>
      </c>
      <c r="AK82" s="124">
        <v>3</v>
      </c>
      <c r="AL82" s="1122"/>
      <c r="AM82" s="1122"/>
      <c r="AN82" s="1122"/>
      <c r="AO82" s="124">
        <v>28</v>
      </c>
      <c r="AP82" s="1122"/>
      <c r="AQ82" s="1122"/>
      <c r="AR82" s="1122"/>
      <c r="AS82" s="1134"/>
      <c r="AT82" s="1134"/>
      <c r="AU82" s="1134"/>
      <c r="AV82" s="1134"/>
      <c r="AY82" s="126">
        <v>25</v>
      </c>
      <c r="AZ82" s="108">
        <v>51</v>
      </c>
      <c r="BA82" s="105" t="s">
        <v>5542</v>
      </c>
      <c r="BB82" s="106">
        <v>45.1</v>
      </c>
      <c r="BC82" s="106">
        <v>45.1</v>
      </c>
      <c r="BD82" s="108" t="s">
        <v>5630</v>
      </c>
      <c r="BE82" s="108">
        <v>2</v>
      </c>
      <c r="BF82" s="105" t="s">
        <v>5544</v>
      </c>
      <c r="BG82" s="106" t="s">
        <v>5545</v>
      </c>
      <c r="BH82" s="106">
        <v>0</v>
      </c>
      <c r="BI82" s="108" t="s">
        <v>5546</v>
      </c>
      <c r="BJ82" s="108">
        <v>3</v>
      </c>
    </row>
    <row r="83" spans="2:62" ht="20" customHeight="1">
      <c r="B83" s="1120"/>
      <c r="C83" s="1120"/>
      <c r="D83" s="132" t="s">
        <v>5281</v>
      </c>
      <c r="E83" s="122">
        <v>170</v>
      </c>
      <c r="F83" s="122">
        <v>0</v>
      </c>
      <c r="G83" s="122">
        <v>0</v>
      </c>
      <c r="H83" s="123">
        <v>0</v>
      </c>
      <c r="I83" s="123">
        <v>0</v>
      </c>
      <c r="J83" s="123">
        <v>0</v>
      </c>
      <c r="K83" s="123">
        <v>0</v>
      </c>
      <c r="L83" s="123">
        <v>0</v>
      </c>
      <c r="M83" s="123">
        <v>2</v>
      </c>
      <c r="N83" s="123">
        <v>1</v>
      </c>
      <c r="O83" s="123">
        <v>0</v>
      </c>
      <c r="P83" s="123">
        <v>0</v>
      </c>
      <c r="Q83" s="123">
        <v>0</v>
      </c>
      <c r="R83" s="123">
        <v>1</v>
      </c>
      <c r="S83" s="123">
        <v>0</v>
      </c>
      <c r="T83" s="123">
        <v>1</v>
      </c>
      <c r="U83" s="123">
        <v>0</v>
      </c>
      <c r="V83" s="123">
        <v>0</v>
      </c>
      <c r="W83" s="123">
        <v>0</v>
      </c>
      <c r="X83" s="123">
        <v>0</v>
      </c>
      <c r="Y83" s="123">
        <v>0</v>
      </c>
      <c r="Z83" s="123">
        <v>0</v>
      </c>
      <c r="AA83" s="123">
        <v>0</v>
      </c>
      <c r="AB83" s="123">
        <v>0</v>
      </c>
      <c r="AC83" s="123">
        <v>0</v>
      </c>
      <c r="AD83" s="123">
        <v>0</v>
      </c>
      <c r="AE83" s="123">
        <v>0</v>
      </c>
      <c r="AF83" s="123">
        <v>0</v>
      </c>
      <c r="AG83" s="123">
        <v>0</v>
      </c>
      <c r="AH83" s="123">
        <v>0</v>
      </c>
      <c r="AI83" s="123">
        <v>0</v>
      </c>
      <c r="AJ83" s="123">
        <v>0</v>
      </c>
      <c r="AK83" s="124">
        <v>5</v>
      </c>
      <c r="AL83" s="1123"/>
      <c r="AM83" s="1123"/>
      <c r="AN83" s="1123"/>
      <c r="AO83" s="124">
        <v>22</v>
      </c>
      <c r="AP83" s="1123"/>
      <c r="AQ83" s="1123"/>
      <c r="AR83" s="1123"/>
      <c r="AS83" s="1135"/>
      <c r="AT83" s="1135"/>
      <c r="AU83" s="1135"/>
      <c r="AV83" s="1135"/>
      <c r="AY83" s="126">
        <v>17</v>
      </c>
      <c r="AZ83" s="108">
        <v>40</v>
      </c>
      <c r="BA83" s="105" t="s">
        <v>5542</v>
      </c>
      <c r="BB83" s="106">
        <v>45</v>
      </c>
      <c r="BC83" s="106">
        <v>45</v>
      </c>
      <c r="BD83" s="108" t="s">
        <v>5631</v>
      </c>
      <c r="BE83" s="108">
        <v>4</v>
      </c>
      <c r="BF83" s="105" t="s">
        <v>5544</v>
      </c>
      <c r="BG83" s="106" t="s">
        <v>5545</v>
      </c>
      <c r="BH83" s="106">
        <v>0</v>
      </c>
      <c r="BI83" s="108" t="s">
        <v>5546</v>
      </c>
      <c r="BJ83" s="108">
        <v>5</v>
      </c>
    </row>
    <row r="84" spans="2:62" ht="20" customHeight="1">
      <c r="B84" s="1118">
        <v>13</v>
      </c>
      <c r="C84" s="1118" t="s">
        <v>5208</v>
      </c>
      <c r="D84" s="132" t="s">
        <v>5282</v>
      </c>
      <c r="E84" s="122">
        <v>6</v>
      </c>
      <c r="F84" s="122">
        <v>0</v>
      </c>
      <c r="G84" s="122">
        <v>0</v>
      </c>
      <c r="H84" s="123">
        <v>0</v>
      </c>
      <c r="I84" s="123">
        <v>0</v>
      </c>
      <c r="J84" s="123">
        <v>0</v>
      </c>
      <c r="K84" s="123">
        <v>0</v>
      </c>
      <c r="L84" s="123">
        <v>0</v>
      </c>
      <c r="M84" s="123">
        <v>0</v>
      </c>
      <c r="N84" s="123">
        <v>0</v>
      </c>
      <c r="O84" s="123">
        <v>0</v>
      </c>
      <c r="P84" s="123">
        <v>0</v>
      </c>
      <c r="Q84" s="123">
        <v>0</v>
      </c>
      <c r="R84" s="123">
        <v>0</v>
      </c>
      <c r="S84" s="123">
        <v>0</v>
      </c>
      <c r="T84" s="123">
        <v>0</v>
      </c>
      <c r="U84" s="123">
        <v>0</v>
      </c>
      <c r="V84" s="123">
        <v>0</v>
      </c>
      <c r="W84" s="123">
        <v>0</v>
      </c>
      <c r="X84" s="123">
        <v>0</v>
      </c>
      <c r="Y84" s="123">
        <v>0</v>
      </c>
      <c r="Z84" s="123">
        <v>0</v>
      </c>
      <c r="AA84" s="123">
        <v>0</v>
      </c>
      <c r="AB84" s="123">
        <v>0</v>
      </c>
      <c r="AC84" s="123">
        <v>0</v>
      </c>
      <c r="AD84" s="123">
        <v>0</v>
      </c>
      <c r="AE84" s="123">
        <v>0</v>
      </c>
      <c r="AF84" s="123">
        <v>1</v>
      </c>
      <c r="AG84" s="123">
        <v>0</v>
      </c>
      <c r="AH84" s="123">
        <v>0</v>
      </c>
      <c r="AI84" s="123">
        <v>0</v>
      </c>
      <c r="AJ84" s="123">
        <v>0</v>
      </c>
      <c r="AK84" s="124">
        <v>1</v>
      </c>
      <c r="AL84" s="1121">
        <v>11</v>
      </c>
      <c r="AM84" s="1121">
        <v>13</v>
      </c>
      <c r="AN84" s="1121">
        <v>6</v>
      </c>
      <c r="AO84" s="124">
        <v>5</v>
      </c>
      <c r="AP84" s="1121">
        <v>73</v>
      </c>
      <c r="AQ84" s="1121">
        <v>94</v>
      </c>
      <c r="AR84" s="1126">
        <v>72</v>
      </c>
      <c r="AS84" s="1133">
        <v>3</v>
      </c>
      <c r="AT84" s="1133">
        <v>5.4</v>
      </c>
      <c r="AU84" s="1133">
        <v>36</v>
      </c>
      <c r="AV84" s="1133">
        <v>64.8</v>
      </c>
      <c r="AX84" s="110" t="b">
        <v>1</v>
      </c>
      <c r="AY84" s="126">
        <v>4</v>
      </c>
      <c r="AZ84" s="108">
        <v>4</v>
      </c>
      <c r="BA84" s="105" t="s">
        <v>5544</v>
      </c>
      <c r="BB84" s="106">
        <v>20</v>
      </c>
      <c r="BC84" s="106">
        <v>20</v>
      </c>
      <c r="BD84" s="108" t="s">
        <v>5621</v>
      </c>
      <c r="BE84" s="108">
        <v>0</v>
      </c>
      <c r="BF84" s="105" t="s">
        <v>5544</v>
      </c>
      <c r="BG84" s="106">
        <v>18.52</v>
      </c>
      <c r="BH84" s="106">
        <v>18.5</v>
      </c>
      <c r="BI84" s="108" t="s">
        <v>5606</v>
      </c>
      <c r="BJ84" s="108">
        <v>1</v>
      </c>
    </row>
    <row r="85" spans="2:62" ht="20" customHeight="1">
      <c r="B85" s="1119"/>
      <c r="C85" s="1119"/>
      <c r="D85" s="132" t="s">
        <v>5283</v>
      </c>
      <c r="E85" s="122">
        <v>12</v>
      </c>
      <c r="F85" s="122">
        <v>0</v>
      </c>
      <c r="G85" s="122">
        <v>0</v>
      </c>
      <c r="H85" s="123">
        <v>0</v>
      </c>
      <c r="I85" s="123">
        <v>0</v>
      </c>
      <c r="J85" s="123">
        <v>0</v>
      </c>
      <c r="K85" s="123">
        <v>0</v>
      </c>
      <c r="L85" s="123">
        <v>0</v>
      </c>
      <c r="M85" s="123">
        <v>0</v>
      </c>
      <c r="N85" s="123">
        <v>0</v>
      </c>
      <c r="O85" s="123">
        <v>0</v>
      </c>
      <c r="P85" s="123">
        <v>0</v>
      </c>
      <c r="Q85" s="123">
        <v>0</v>
      </c>
      <c r="R85" s="123">
        <v>0</v>
      </c>
      <c r="S85" s="123">
        <v>0</v>
      </c>
      <c r="T85" s="123">
        <v>0</v>
      </c>
      <c r="U85" s="123">
        <v>0</v>
      </c>
      <c r="V85" s="123">
        <v>0</v>
      </c>
      <c r="W85" s="123">
        <v>0</v>
      </c>
      <c r="X85" s="123">
        <v>0</v>
      </c>
      <c r="Y85" s="123">
        <v>0</v>
      </c>
      <c r="Z85" s="123">
        <v>0</v>
      </c>
      <c r="AA85" s="123">
        <v>0</v>
      </c>
      <c r="AB85" s="123">
        <v>0</v>
      </c>
      <c r="AC85" s="123">
        <v>0</v>
      </c>
      <c r="AD85" s="123">
        <v>0</v>
      </c>
      <c r="AE85" s="123">
        <v>0</v>
      </c>
      <c r="AF85" s="123">
        <v>0</v>
      </c>
      <c r="AG85" s="123">
        <v>0</v>
      </c>
      <c r="AH85" s="123">
        <v>0</v>
      </c>
      <c r="AI85" s="123">
        <v>1</v>
      </c>
      <c r="AJ85" s="123">
        <v>0</v>
      </c>
      <c r="AK85" s="124">
        <v>1</v>
      </c>
      <c r="AL85" s="1122"/>
      <c r="AM85" s="1122"/>
      <c r="AN85" s="1122"/>
      <c r="AO85" s="124">
        <v>14</v>
      </c>
      <c r="AP85" s="1122"/>
      <c r="AQ85" s="1122"/>
      <c r="AR85" s="1122"/>
      <c r="AS85" s="1134"/>
      <c r="AT85" s="1134"/>
      <c r="AU85" s="1134"/>
      <c r="AV85" s="1134"/>
      <c r="AY85" s="126">
        <v>13</v>
      </c>
      <c r="AZ85" s="108">
        <v>28</v>
      </c>
      <c r="BA85" s="105" t="s">
        <v>5542</v>
      </c>
      <c r="BB85" s="106">
        <v>50</v>
      </c>
      <c r="BC85" s="106">
        <v>50</v>
      </c>
      <c r="BD85" s="108" t="s">
        <v>5552</v>
      </c>
      <c r="BE85" s="108">
        <v>2</v>
      </c>
      <c r="BF85" s="105" t="s">
        <v>5542</v>
      </c>
      <c r="BG85" s="106">
        <v>50</v>
      </c>
      <c r="BH85" s="106">
        <v>50</v>
      </c>
      <c r="BI85" s="108" t="s">
        <v>5552</v>
      </c>
      <c r="BJ85" s="108">
        <v>1</v>
      </c>
    </row>
    <row r="86" spans="2:62" ht="20" customHeight="1">
      <c r="B86" s="1119"/>
      <c r="C86" s="1119"/>
      <c r="D86" s="132" t="s">
        <v>5284</v>
      </c>
      <c r="E86" s="122">
        <v>31</v>
      </c>
      <c r="F86" s="122">
        <v>0</v>
      </c>
      <c r="G86" s="122">
        <v>0</v>
      </c>
      <c r="H86" s="123">
        <v>0</v>
      </c>
      <c r="I86" s="123">
        <v>0</v>
      </c>
      <c r="J86" s="123">
        <v>0</v>
      </c>
      <c r="K86" s="123">
        <v>0</v>
      </c>
      <c r="L86" s="123">
        <v>0</v>
      </c>
      <c r="M86" s="123">
        <v>0</v>
      </c>
      <c r="N86" s="123">
        <v>0</v>
      </c>
      <c r="O86" s="123">
        <v>0</v>
      </c>
      <c r="P86" s="123">
        <v>0</v>
      </c>
      <c r="Q86" s="123">
        <v>0</v>
      </c>
      <c r="R86" s="123">
        <v>0</v>
      </c>
      <c r="S86" s="123">
        <v>0</v>
      </c>
      <c r="T86" s="123">
        <v>0</v>
      </c>
      <c r="U86" s="123">
        <v>0</v>
      </c>
      <c r="V86" s="123">
        <v>0</v>
      </c>
      <c r="W86" s="123">
        <v>0</v>
      </c>
      <c r="X86" s="123">
        <v>0</v>
      </c>
      <c r="Y86" s="123">
        <v>0</v>
      </c>
      <c r="Z86" s="123">
        <v>0</v>
      </c>
      <c r="AA86" s="123">
        <v>0</v>
      </c>
      <c r="AB86" s="123">
        <v>0</v>
      </c>
      <c r="AC86" s="123">
        <v>0</v>
      </c>
      <c r="AD86" s="123">
        <v>0</v>
      </c>
      <c r="AE86" s="123">
        <v>0</v>
      </c>
      <c r="AF86" s="123">
        <v>1</v>
      </c>
      <c r="AG86" s="123">
        <v>0</v>
      </c>
      <c r="AH86" s="123">
        <v>0</v>
      </c>
      <c r="AI86" s="123">
        <v>0</v>
      </c>
      <c r="AJ86" s="123">
        <v>0</v>
      </c>
      <c r="AK86" s="124">
        <v>1</v>
      </c>
      <c r="AL86" s="1122"/>
      <c r="AM86" s="1122"/>
      <c r="AN86" s="1122"/>
      <c r="AO86" s="124">
        <v>20</v>
      </c>
      <c r="AP86" s="1122"/>
      <c r="AQ86" s="1122"/>
      <c r="AR86" s="1122"/>
      <c r="AS86" s="1134"/>
      <c r="AT86" s="1134"/>
      <c r="AU86" s="1134"/>
      <c r="AV86" s="1134"/>
      <c r="AY86" s="126">
        <v>19</v>
      </c>
      <c r="AZ86" s="108">
        <v>37</v>
      </c>
      <c r="BA86" s="105" t="s">
        <v>5542</v>
      </c>
      <c r="BB86" s="106">
        <v>45.95</v>
      </c>
      <c r="BC86" s="106">
        <v>45.9</v>
      </c>
      <c r="BD86" s="108" t="s">
        <v>5568</v>
      </c>
      <c r="BE86" s="108">
        <v>1</v>
      </c>
      <c r="BF86" s="105" t="s">
        <v>5548</v>
      </c>
      <c r="BG86" s="106" t="s">
        <v>5545</v>
      </c>
      <c r="BH86" s="106">
        <v>0</v>
      </c>
      <c r="BI86" s="108" t="s">
        <v>5549</v>
      </c>
      <c r="BJ86" s="108">
        <v>1</v>
      </c>
    </row>
    <row r="87" spans="2:62" ht="20" customHeight="1">
      <c r="B87" s="1119"/>
      <c r="C87" s="1119"/>
      <c r="D87" s="132" t="s">
        <v>5285</v>
      </c>
      <c r="E87" s="122">
        <v>43</v>
      </c>
      <c r="F87" s="122">
        <v>0</v>
      </c>
      <c r="G87" s="122">
        <v>1</v>
      </c>
      <c r="H87" s="123">
        <v>0</v>
      </c>
      <c r="I87" s="123">
        <v>1</v>
      </c>
      <c r="J87" s="123">
        <v>0</v>
      </c>
      <c r="K87" s="123">
        <v>0</v>
      </c>
      <c r="L87" s="123">
        <v>0</v>
      </c>
      <c r="M87" s="123">
        <v>0</v>
      </c>
      <c r="N87" s="123">
        <v>1</v>
      </c>
      <c r="O87" s="123">
        <v>0</v>
      </c>
      <c r="P87" s="123">
        <v>1</v>
      </c>
      <c r="Q87" s="123">
        <v>1</v>
      </c>
      <c r="R87" s="123">
        <v>1</v>
      </c>
      <c r="S87" s="123">
        <v>0</v>
      </c>
      <c r="T87" s="123">
        <v>0</v>
      </c>
      <c r="U87" s="123">
        <v>1</v>
      </c>
      <c r="V87" s="123">
        <v>1</v>
      </c>
      <c r="W87" s="123">
        <v>0</v>
      </c>
      <c r="X87" s="123">
        <v>0</v>
      </c>
      <c r="Y87" s="123">
        <v>0</v>
      </c>
      <c r="Z87" s="123">
        <v>0</v>
      </c>
      <c r="AA87" s="123">
        <v>0</v>
      </c>
      <c r="AB87" s="123">
        <v>0</v>
      </c>
      <c r="AC87" s="123">
        <v>0</v>
      </c>
      <c r="AD87" s="123">
        <v>0</v>
      </c>
      <c r="AE87" s="123">
        <v>0</v>
      </c>
      <c r="AF87" s="123">
        <v>0</v>
      </c>
      <c r="AG87" s="123">
        <v>0</v>
      </c>
      <c r="AH87" s="123">
        <v>0</v>
      </c>
      <c r="AI87" s="123">
        <v>0</v>
      </c>
      <c r="AJ87" s="123">
        <v>0</v>
      </c>
      <c r="AK87" s="124">
        <v>8</v>
      </c>
      <c r="AL87" s="1122"/>
      <c r="AM87" s="1122"/>
      <c r="AN87" s="1122"/>
      <c r="AO87" s="124">
        <v>31</v>
      </c>
      <c r="AP87" s="1122"/>
      <c r="AQ87" s="1122"/>
      <c r="AR87" s="1122"/>
      <c r="AS87" s="1134"/>
      <c r="AT87" s="1134"/>
      <c r="AU87" s="1134"/>
      <c r="AV87" s="1134"/>
      <c r="AY87" s="126">
        <v>23</v>
      </c>
      <c r="AZ87" s="108">
        <v>37</v>
      </c>
      <c r="BA87" s="105" t="s">
        <v>5542</v>
      </c>
      <c r="BB87" s="106">
        <v>16.22</v>
      </c>
      <c r="BC87" s="106">
        <v>16.2</v>
      </c>
      <c r="BD87" s="108" t="s">
        <v>5632</v>
      </c>
      <c r="BE87" s="108">
        <v>2</v>
      </c>
      <c r="BF87" s="105" t="s">
        <v>5544</v>
      </c>
      <c r="BG87" s="106" t="s">
        <v>5545</v>
      </c>
      <c r="BH87" s="106">
        <v>0</v>
      </c>
      <c r="BI87" s="108" t="s">
        <v>5546</v>
      </c>
      <c r="BJ87" s="108">
        <v>8</v>
      </c>
    </row>
    <row r="88" spans="2:62" ht="20" customHeight="1">
      <c r="B88" s="1120"/>
      <c r="C88" s="1120"/>
      <c r="D88" s="132" t="s">
        <v>5286</v>
      </c>
      <c r="E88" s="122">
        <v>3</v>
      </c>
      <c r="F88" s="122">
        <v>0</v>
      </c>
      <c r="G88" s="122">
        <v>0</v>
      </c>
      <c r="H88" s="123">
        <v>0</v>
      </c>
      <c r="I88" s="123">
        <v>0</v>
      </c>
      <c r="J88" s="123">
        <v>0</v>
      </c>
      <c r="K88" s="123">
        <v>0</v>
      </c>
      <c r="L88" s="123">
        <v>0</v>
      </c>
      <c r="M88" s="123">
        <v>0</v>
      </c>
      <c r="N88" s="123">
        <v>0</v>
      </c>
      <c r="O88" s="123">
        <v>0</v>
      </c>
      <c r="P88" s="123">
        <v>0</v>
      </c>
      <c r="Q88" s="123">
        <v>0</v>
      </c>
      <c r="R88" s="123">
        <v>0</v>
      </c>
      <c r="S88" s="123">
        <v>0</v>
      </c>
      <c r="T88" s="123">
        <v>0</v>
      </c>
      <c r="U88" s="123">
        <v>0</v>
      </c>
      <c r="V88" s="123">
        <v>0</v>
      </c>
      <c r="W88" s="123">
        <v>0</v>
      </c>
      <c r="X88" s="123">
        <v>0</v>
      </c>
      <c r="Y88" s="123">
        <v>0</v>
      </c>
      <c r="Z88" s="123">
        <v>0</v>
      </c>
      <c r="AA88" s="123">
        <v>0</v>
      </c>
      <c r="AB88" s="123">
        <v>0</v>
      </c>
      <c r="AC88" s="123">
        <v>0</v>
      </c>
      <c r="AD88" s="123">
        <v>0</v>
      </c>
      <c r="AE88" s="123">
        <v>0</v>
      </c>
      <c r="AF88" s="123">
        <v>0</v>
      </c>
      <c r="AG88" s="123">
        <v>0</v>
      </c>
      <c r="AH88" s="123">
        <v>0</v>
      </c>
      <c r="AI88" s="123">
        <v>0</v>
      </c>
      <c r="AJ88" s="123">
        <v>0</v>
      </c>
      <c r="AK88" s="124">
        <v>0</v>
      </c>
      <c r="AL88" s="1123"/>
      <c r="AM88" s="1123"/>
      <c r="AN88" s="1123"/>
      <c r="AO88" s="124">
        <v>3</v>
      </c>
      <c r="AP88" s="1123"/>
      <c r="AQ88" s="1123"/>
      <c r="AR88" s="1123"/>
      <c r="AS88" s="1135"/>
      <c r="AT88" s="1135"/>
      <c r="AU88" s="1135"/>
      <c r="AV88" s="1135"/>
      <c r="AY88" s="126">
        <v>3</v>
      </c>
      <c r="AZ88" s="108">
        <v>6</v>
      </c>
      <c r="BA88" s="105" t="s">
        <v>5542</v>
      </c>
      <c r="BB88" s="106">
        <v>50</v>
      </c>
      <c r="BC88" s="106">
        <v>50</v>
      </c>
      <c r="BD88" s="108" t="s">
        <v>5552</v>
      </c>
      <c r="BE88" s="108">
        <v>0</v>
      </c>
      <c r="BF88" s="105" t="s">
        <v>5548</v>
      </c>
      <c r="BG88" s="106" t="s">
        <v>5545</v>
      </c>
      <c r="BH88" s="106">
        <v>0</v>
      </c>
      <c r="BI88" s="108" t="s">
        <v>5549</v>
      </c>
      <c r="BJ88" s="108">
        <v>0</v>
      </c>
    </row>
    <row r="89" spans="2:62" ht="20" customHeight="1">
      <c r="B89" s="1136" t="s">
        <v>5287</v>
      </c>
      <c r="C89" s="1137"/>
      <c r="D89" s="1138"/>
      <c r="E89" s="119">
        <v>983</v>
      </c>
      <c r="F89" s="119">
        <v>9</v>
      </c>
      <c r="G89" s="119">
        <v>5</v>
      </c>
      <c r="H89" s="119">
        <v>1</v>
      </c>
      <c r="I89" s="119">
        <v>4</v>
      </c>
      <c r="J89" s="119">
        <v>4</v>
      </c>
      <c r="K89" s="119">
        <v>3</v>
      </c>
      <c r="L89" s="119">
        <v>1</v>
      </c>
      <c r="M89" s="127">
        <v>6</v>
      </c>
      <c r="N89" s="119">
        <v>5</v>
      </c>
      <c r="O89" s="119">
        <v>3</v>
      </c>
      <c r="P89" s="119">
        <v>5</v>
      </c>
      <c r="Q89" s="119">
        <v>4</v>
      </c>
      <c r="R89" s="119">
        <v>6</v>
      </c>
      <c r="S89" s="119">
        <v>1</v>
      </c>
      <c r="T89" s="127">
        <v>2</v>
      </c>
      <c r="U89" s="119">
        <v>4</v>
      </c>
      <c r="V89" s="119">
        <v>5</v>
      </c>
      <c r="W89" s="119">
        <v>1</v>
      </c>
      <c r="X89" s="119">
        <v>1</v>
      </c>
      <c r="Y89" s="119">
        <v>2</v>
      </c>
      <c r="Z89" s="119">
        <v>1</v>
      </c>
      <c r="AA89" s="119">
        <v>2</v>
      </c>
      <c r="AB89" s="119">
        <v>0</v>
      </c>
      <c r="AC89" s="119">
        <v>6</v>
      </c>
      <c r="AD89" s="119">
        <v>6</v>
      </c>
      <c r="AE89" s="119">
        <v>0</v>
      </c>
      <c r="AF89" s="119">
        <v>4</v>
      </c>
      <c r="AG89" s="119">
        <v>5</v>
      </c>
      <c r="AH89" s="119">
        <v>8</v>
      </c>
      <c r="AI89" s="119">
        <v>3</v>
      </c>
      <c r="AJ89" s="119">
        <v>0</v>
      </c>
      <c r="AK89" s="1136">
        <v>107</v>
      </c>
      <c r="AL89" s="1138"/>
      <c r="AM89" s="119">
        <v>122</v>
      </c>
      <c r="AN89" s="127">
        <v>70</v>
      </c>
      <c r="AO89" s="1139">
        <v>931</v>
      </c>
      <c r="AP89" s="1140"/>
      <c r="AQ89" s="119">
        <v>1093</v>
      </c>
      <c r="AR89" s="127">
        <v>822</v>
      </c>
      <c r="AS89" s="128">
        <v>35</v>
      </c>
      <c r="AT89" s="128">
        <v>62.999999999999993</v>
      </c>
      <c r="AU89" s="128">
        <v>411</v>
      </c>
      <c r="AV89" s="128">
        <v>739.79999999999984</v>
      </c>
      <c r="AY89" s="108"/>
      <c r="AZ89" s="108" t="e">
        <v>#N/A</v>
      </c>
      <c r="BA89" s="105" t="e">
        <v>#N/A</v>
      </c>
      <c r="BB89" s="106" t="s">
        <v>5545</v>
      </c>
      <c r="BC89" s="106">
        <v>0</v>
      </c>
      <c r="BD89" s="108" t="e">
        <v>#N/A</v>
      </c>
      <c r="BE89" s="108" t="e">
        <v>#N/A</v>
      </c>
      <c r="BF89" s="105" t="e">
        <v>#N/A</v>
      </c>
      <c r="BG89" s="106" t="s">
        <v>5545</v>
      </c>
      <c r="BH89" s="106">
        <v>0</v>
      </c>
      <c r="BI89" s="108" t="e">
        <v>#N/A</v>
      </c>
      <c r="BJ89" s="108">
        <v>931</v>
      </c>
    </row>
    <row r="90" spans="2:62" ht="20" customHeight="1">
      <c r="AY90" s="108"/>
      <c r="AZ90" s="108" t="e">
        <v>#N/A</v>
      </c>
      <c r="BA90" s="105" t="e">
        <v>#N/A</v>
      </c>
      <c r="BB90" s="106" t="s">
        <v>5545</v>
      </c>
      <c r="BC90" s="106">
        <v>0</v>
      </c>
      <c r="BD90" s="108" t="e">
        <v>#N/A</v>
      </c>
      <c r="BE90" s="108" t="e">
        <v>#N/A</v>
      </c>
      <c r="BF90" s="105" t="e">
        <v>#N/A</v>
      </c>
      <c r="BG90" s="106" t="s">
        <v>5545</v>
      </c>
      <c r="BH90" s="106">
        <v>0</v>
      </c>
      <c r="BI90" s="108" t="e">
        <v>#N/A</v>
      </c>
      <c r="BJ90" s="108">
        <v>0</v>
      </c>
    </row>
    <row r="91" spans="2:62" ht="19.5" customHeight="1">
      <c r="AY91" s="108"/>
      <c r="AZ91" s="108" t="e">
        <v>#N/A</v>
      </c>
      <c r="BA91" s="105" t="e">
        <v>#N/A</v>
      </c>
      <c r="BB91" s="106" t="s">
        <v>5545</v>
      </c>
      <c r="BC91" s="106">
        <v>0</v>
      </c>
      <c r="BD91" s="108" t="e">
        <v>#N/A</v>
      </c>
      <c r="BE91" s="108" t="e">
        <v>#N/A</v>
      </c>
      <c r="BF91" s="105" t="e">
        <v>#N/A</v>
      </c>
      <c r="BG91" s="106" t="s">
        <v>5545</v>
      </c>
      <c r="BH91" s="106">
        <v>0</v>
      </c>
      <c r="BI91" s="108" t="e">
        <v>#N/A</v>
      </c>
      <c r="BJ91" s="108">
        <v>0</v>
      </c>
    </row>
    <row r="92" spans="2:62" ht="20" customHeight="1">
      <c r="B92" s="1104" t="s">
        <v>5288</v>
      </c>
      <c r="C92" s="1104"/>
      <c r="D92" s="1104"/>
      <c r="E92" s="1104"/>
      <c r="F92" s="1104"/>
      <c r="G92" s="1104"/>
      <c r="H92" s="1104"/>
      <c r="I92" s="1104"/>
      <c r="J92" s="1104"/>
      <c r="K92" s="1104"/>
      <c r="L92" s="1104"/>
      <c r="M92" s="1104"/>
      <c r="N92" s="1104"/>
      <c r="O92" s="1104"/>
      <c r="P92" s="1104"/>
      <c r="Q92" s="1104"/>
      <c r="R92" s="1104"/>
      <c r="S92" s="1104"/>
      <c r="T92" s="1104"/>
      <c r="U92" s="1104"/>
      <c r="V92" s="1104"/>
      <c r="W92" s="1104"/>
      <c r="X92" s="1104"/>
      <c r="Y92" s="1104"/>
      <c r="Z92" s="1104"/>
      <c r="AA92" s="1104"/>
      <c r="AB92" s="1104"/>
      <c r="AC92" s="1104"/>
      <c r="AD92" s="1104"/>
      <c r="AE92" s="1104"/>
      <c r="AF92" s="1104"/>
      <c r="AG92" s="1104"/>
      <c r="AH92" s="1104"/>
      <c r="AI92" s="1104"/>
      <c r="AJ92" s="1104"/>
      <c r="AK92" s="1104"/>
      <c r="AL92" s="1104"/>
      <c r="AM92" s="1104"/>
      <c r="AN92" s="1104"/>
      <c r="AO92" s="1104"/>
      <c r="AP92" s="1104"/>
      <c r="AQ92" s="116"/>
      <c r="AR92" s="117"/>
      <c r="AS92" s="118"/>
      <c r="AT92" s="118"/>
      <c r="AU92" s="118"/>
      <c r="AV92" s="118"/>
      <c r="AY92" s="108"/>
      <c r="AZ92" s="108" t="e">
        <v>#N/A</v>
      </c>
      <c r="BA92" s="105" t="e">
        <v>#N/A</v>
      </c>
      <c r="BB92" s="106" t="s">
        <v>5545</v>
      </c>
      <c r="BC92" s="106">
        <v>0</v>
      </c>
      <c r="BD92" s="108" t="e">
        <v>#N/A</v>
      </c>
      <c r="BE92" s="108" t="e">
        <v>#N/A</v>
      </c>
      <c r="BF92" s="105" t="e">
        <v>#N/A</v>
      </c>
      <c r="BG92" s="106" t="s">
        <v>5545</v>
      </c>
      <c r="BH92" s="106">
        <v>0</v>
      </c>
      <c r="BI92" s="108" t="e">
        <v>#N/A</v>
      </c>
      <c r="BJ92" s="108">
        <v>0</v>
      </c>
    </row>
    <row r="93" spans="2:62" ht="32.25" customHeight="1">
      <c r="B93" s="1105" t="s">
        <v>122</v>
      </c>
      <c r="C93" s="1107" t="s">
        <v>5</v>
      </c>
      <c r="D93" s="1107" t="s">
        <v>5219</v>
      </c>
      <c r="E93" s="1109" t="s">
        <v>5220</v>
      </c>
      <c r="F93" s="1111" t="s">
        <v>5199</v>
      </c>
      <c r="G93" s="1112"/>
      <c r="H93" s="1112"/>
      <c r="I93" s="1112"/>
      <c r="J93" s="1112"/>
      <c r="K93" s="1112"/>
      <c r="L93" s="1112"/>
      <c r="M93" s="1112"/>
      <c r="N93" s="1112"/>
      <c r="O93" s="1112"/>
      <c r="P93" s="1112"/>
      <c r="Q93" s="1112"/>
      <c r="R93" s="1112"/>
      <c r="S93" s="1112"/>
      <c r="T93" s="1112"/>
      <c r="U93" s="1112"/>
      <c r="V93" s="1112"/>
      <c r="W93" s="1112"/>
      <c r="X93" s="1112"/>
      <c r="Y93" s="1112"/>
      <c r="Z93" s="1112"/>
      <c r="AA93" s="1112"/>
      <c r="AB93" s="1112"/>
      <c r="AC93" s="1112"/>
      <c r="AD93" s="1112"/>
      <c r="AE93" s="1112"/>
      <c r="AF93" s="1112"/>
      <c r="AG93" s="1112"/>
      <c r="AH93" s="1112"/>
      <c r="AI93" s="1112"/>
      <c r="AJ93" s="1113"/>
      <c r="AK93" s="1114" t="s">
        <v>5588</v>
      </c>
      <c r="AL93" s="1115"/>
      <c r="AM93" s="1116" t="s">
        <v>5589</v>
      </c>
      <c r="AN93" s="1127" t="s">
        <v>5590</v>
      </c>
      <c r="AO93" s="1129" t="s">
        <v>5591</v>
      </c>
      <c r="AP93" s="1130"/>
      <c r="AQ93" s="1127" t="s">
        <v>5592</v>
      </c>
      <c r="AR93" s="1131" t="s">
        <v>5593</v>
      </c>
      <c r="AS93" s="1124">
        <v>0.5</v>
      </c>
      <c r="AT93" s="1124">
        <v>0.9</v>
      </c>
      <c r="AU93" s="1124">
        <v>0.5</v>
      </c>
      <c r="AV93" s="1124">
        <v>0.9</v>
      </c>
      <c r="AY93" s="108"/>
      <c r="AZ93" s="108" t="e">
        <v>#N/A</v>
      </c>
      <c r="BA93" s="105" t="e">
        <v>#N/A</v>
      </c>
      <c r="BB93" s="106" t="s">
        <v>5545</v>
      </c>
      <c r="BC93" s="106">
        <v>0</v>
      </c>
      <c r="BD93" s="108" t="e">
        <v>#N/A</v>
      </c>
      <c r="BE93" s="108" t="e">
        <v>#N/A</v>
      </c>
      <c r="BF93" s="105" t="e">
        <v>#N/A</v>
      </c>
      <c r="BG93" s="106" t="s">
        <v>5545</v>
      </c>
      <c r="BH93" s="106">
        <v>0</v>
      </c>
      <c r="BI93" s="108" t="e">
        <v>#N/A</v>
      </c>
      <c r="BJ93" s="108" t="e">
        <v>#VALUE!</v>
      </c>
    </row>
    <row r="94" spans="2:62" ht="20" customHeight="1">
      <c r="B94" s="1106"/>
      <c r="C94" s="1108"/>
      <c r="D94" s="1108"/>
      <c r="E94" s="1110"/>
      <c r="F94" s="119">
        <v>1</v>
      </c>
      <c r="G94" s="119">
        <v>2</v>
      </c>
      <c r="H94" s="119">
        <v>3</v>
      </c>
      <c r="I94" s="119">
        <v>4</v>
      </c>
      <c r="J94" s="119">
        <v>5</v>
      </c>
      <c r="K94" s="119">
        <v>6</v>
      </c>
      <c r="L94" s="119">
        <v>7</v>
      </c>
      <c r="M94" s="119">
        <v>8</v>
      </c>
      <c r="N94" s="119">
        <v>9</v>
      </c>
      <c r="O94" s="119">
        <v>10</v>
      </c>
      <c r="P94" s="119">
        <v>11</v>
      </c>
      <c r="Q94" s="119">
        <v>12</v>
      </c>
      <c r="R94" s="119">
        <v>13</v>
      </c>
      <c r="S94" s="119">
        <v>14</v>
      </c>
      <c r="T94" s="119">
        <v>15</v>
      </c>
      <c r="U94" s="119">
        <v>16</v>
      </c>
      <c r="V94" s="119">
        <v>17</v>
      </c>
      <c r="W94" s="119">
        <v>18</v>
      </c>
      <c r="X94" s="119">
        <v>19</v>
      </c>
      <c r="Y94" s="119">
        <v>20</v>
      </c>
      <c r="Z94" s="119">
        <v>21</v>
      </c>
      <c r="AA94" s="119">
        <v>22</v>
      </c>
      <c r="AB94" s="119">
        <v>23</v>
      </c>
      <c r="AC94" s="119">
        <v>24</v>
      </c>
      <c r="AD94" s="119">
        <v>25</v>
      </c>
      <c r="AE94" s="119">
        <v>26</v>
      </c>
      <c r="AF94" s="119">
        <v>27</v>
      </c>
      <c r="AG94" s="119">
        <v>28</v>
      </c>
      <c r="AH94" s="119">
        <v>29</v>
      </c>
      <c r="AI94" s="119">
        <v>30</v>
      </c>
      <c r="AJ94" s="119">
        <v>31</v>
      </c>
      <c r="AK94" s="120" t="s">
        <v>5219</v>
      </c>
      <c r="AL94" s="120" t="s">
        <v>5</v>
      </c>
      <c r="AM94" s="1117"/>
      <c r="AN94" s="1128"/>
      <c r="AO94" s="120" t="s">
        <v>5219</v>
      </c>
      <c r="AP94" s="120" t="s">
        <v>5</v>
      </c>
      <c r="AQ94" s="1128"/>
      <c r="AR94" s="1132"/>
      <c r="AS94" s="1125"/>
      <c r="AT94" s="1125"/>
      <c r="AU94" s="1125"/>
      <c r="AV94" s="1125"/>
      <c r="AY94" s="108"/>
      <c r="AZ94" s="108" t="e">
        <v>#N/A</v>
      </c>
      <c r="BA94" s="105" t="e">
        <v>#N/A</v>
      </c>
      <c r="BB94" s="106" t="s">
        <v>5545</v>
      </c>
      <c r="BC94" s="106">
        <v>0</v>
      </c>
      <c r="BD94" s="108" t="e">
        <v>#N/A</v>
      </c>
      <c r="BE94" s="108" t="e">
        <v>#N/A</v>
      </c>
      <c r="BF94" s="105" t="e">
        <v>#N/A</v>
      </c>
      <c r="BG94" s="106" t="s">
        <v>5545</v>
      </c>
      <c r="BH94" s="106">
        <v>0</v>
      </c>
      <c r="BI94" s="108" t="e">
        <v>#N/A</v>
      </c>
      <c r="BJ94" s="108" t="e">
        <v>#VALUE!</v>
      </c>
    </row>
    <row r="95" spans="2:62" ht="20" customHeight="1">
      <c r="B95" s="1118">
        <v>14</v>
      </c>
      <c r="C95" s="1118" t="s">
        <v>5207</v>
      </c>
      <c r="D95" s="132" t="s">
        <v>5289</v>
      </c>
      <c r="E95" s="122">
        <v>35</v>
      </c>
      <c r="F95" s="122">
        <v>0</v>
      </c>
      <c r="G95" s="122">
        <v>0</v>
      </c>
      <c r="H95" s="123">
        <v>0</v>
      </c>
      <c r="I95" s="123">
        <v>0</v>
      </c>
      <c r="J95" s="123">
        <v>0</v>
      </c>
      <c r="K95" s="123">
        <v>0</v>
      </c>
      <c r="L95" s="123">
        <v>0</v>
      </c>
      <c r="M95" s="123">
        <v>0</v>
      </c>
      <c r="N95" s="123">
        <v>0</v>
      </c>
      <c r="O95" s="123">
        <v>0</v>
      </c>
      <c r="P95" s="123">
        <v>0</v>
      </c>
      <c r="Q95" s="123">
        <v>0</v>
      </c>
      <c r="R95" s="123">
        <v>0</v>
      </c>
      <c r="S95" s="123">
        <v>0</v>
      </c>
      <c r="T95" s="123">
        <v>0</v>
      </c>
      <c r="U95" s="123">
        <v>0</v>
      </c>
      <c r="V95" s="123">
        <v>0</v>
      </c>
      <c r="W95" s="123">
        <v>0</v>
      </c>
      <c r="X95" s="123">
        <v>0</v>
      </c>
      <c r="Y95" s="123">
        <v>0</v>
      </c>
      <c r="Z95" s="123">
        <v>0</v>
      </c>
      <c r="AA95" s="123">
        <v>0</v>
      </c>
      <c r="AB95" s="123">
        <v>0</v>
      </c>
      <c r="AC95" s="123">
        <v>0</v>
      </c>
      <c r="AD95" s="123">
        <v>0</v>
      </c>
      <c r="AE95" s="123">
        <v>0</v>
      </c>
      <c r="AF95" s="123">
        <v>0</v>
      </c>
      <c r="AG95" s="123">
        <v>0</v>
      </c>
      <c r="AH95" s="123">
        <v>0</v>
      </c>
      <c r="AI95" s="123">
        <v>0</v>
      </c>
      <c r="AJ95" s="123">
        <v>0</v>
      </c>
      <c r="AK95" s="124">
        <v>0</v>
      </c>
      <c r="AL95" s="1121">
        <v>18</v>
      </c>
      <c r="AM95" s="1121">
        <v>27</v>
      </c>
      <c r="AN95" s="1121">
        <v>13</v>
      </c>
      <c r="AO95" s="124">
        <v>43</v>
      </c>
      <c r="AP95" s="1121">
        <v>192</v>
      </c>
      <c r="AQ95" s="1121">
        <v>205</v>
      </c>
      <c r="AR95" s="1126">
        <v>148</v>
      </c>
      <c r="AS95" s="1133">
        <v>6.5</v>
      </c>
      <c r="AT95" s="1133">
        <v>11.700000000000001</v>
      </c>
      <c r="AU95" s="1133">
        <v>74</v>
      </c>
      <c r="AV95" s="1133">
        <v>133.20000000000002</v>
      </c>
      <c r="AX95" s="110" t="b">
        <v>1</v>
      </c>
      <c r="AY95" s="126">
        <v>43</v>
      </c>
      <c r="AZ95" s="108">
        <v>39</v>
      </c>
      <c r="BA95" s="105" t="s">
        <v>5544</v>
      </c>
      <c r="BB95" s="106">
        <v>9.3000000000000007</v>
      </c>
      <c r="BC95" s="106">
        <v>9.3000000000000007</v>
      </c>
      <c r="BD95" s="108" t="s">
        <v>5579</v>
      </c>
      <c r="BE95" s="108">
        <v>3</v>
      </c>
      <c r="BF95" s="105" t="s">
        <v>5542</v>
      </c>
      <c r="BG95" s="106">
        <v>100</v>
      </c>
      <c r="BH95" s="106">
        <v>100</v>
      </c>
      <c r="BI95" s="108" t="s">
        <v>5550</v>
      </c>
      <c r="BJ95" s="108">
        <v>0</v>
      </c>
    </row>
    <row r="96" spans="2:62" ht="20" customHeight="1">
      <c r="B96" s="1119"/>
      <c r="C96" s="1119"/>
      <c r="D96" s="132" t="s">
        <v>5290</v>
      </c>
      <c r="E96" s="122">
        <v>34</v>
      </c>
      <c r="F96" s="122">
        <v>0</v>
      </c>
      <c r="G96" s="122">
        <v>0</v>
      </c>
      <c r="H96" s="123">
        <v>0</v>
      </c>
      <c r="I96" s="123">
        <v>0</v>
      </c>
      <c r="J96" s="123">
        <v>0</v>
      </c>
      <c r="K96" s="123">
        <v>0</v>
      </c>
      <c r="L96" s="123">
        <v>0</v>
      </c>
      <c r="M96" s="123">
        <v>0</v>
      </c>
      <c r="N96" s="123">
        <v>0</v>
      </c>
      <c r="O96" s="123">
        <v>0</v>
      </c>
      <c r="P96" s="123">
        <v>0</v>
      </c>
      <c r="Q96" s="123">
        <v>0</v>
      </c>
      <c r="R96" s="123">
        <v>0</v>
      </c>
      <c r="S96" s="123">
        <v>0</v>
      </c>
      <c r="T96" s="123">
        <v>0</v>
      </c>
      <c r="U96" s="123">
        <v>0</v>
      </c>
      <c r="V96" s="123">
        <v>0</v>
      </c>
      <c r="W96" s="123">
        <v>0</v>
      </c>
      <c r="X96" s="123">
        <v>0</v>
      </c>
      <c r="Y96" s="123">
        <v>0</v>
      </c>
      <c r="Z96" s="123">
        <v>1</v>
      </c>
      <c r="AA96" s="123">
        <v>0</v>
      </c>
      <c r="AB96" s="123">
        <v>0</v>
      </c>
      <c r="AC96" s="123">
        <v>1</v>
      </c>
      <c r="AD96" s="123">
        <v>0</v>
      </c>
      <c r="AE96" s="123">
        <v>0</v>
      </c>
      <c r="AF96" s="123">
        <v>0</v>
      </c>
      <c r="AG96" s="123">
        <v>0</v>
      </c>
      <c r="AH96" s="123">
        <v>0</v>
      </c>
      <c r="AI96" s="123">
        <v>0</v>
      </c>
      <c r="AJ96" s="123">
        <v>0</v>
      </c>
      <c r="AK96" s="124">
        <v>2</v>
      </c>
      <c r="AL96" s="1122"/>
      <c r="AM96" s="1122"/>
      <c r="AN96" s="1122"/>
      <c r="AO96" s="124">
        <v>26</v>
      </c>
      <c r="AP96" s="1122"/>
      <c r="AQ96" s="1122"/>
      <c r="AR96" s="1122"/>
      <c r="AS96" s="1134"/>
      <c r="AT96" s="1134"/>
      <c r="AU96" s="1134"/>
      <c r="AV96" s="1134"/>
      <c r="AY96" s="126">
        <v>24</v>
      </c>
      <c r="AZ96" s="108">
        <v>27</v>
      </c>
      <c r="BA96" s="105" t="s">
        <v>5542</v>
      </c>
      <c r="BB96" s="106">
        <v>3.7</v>
      </c>
      <c r="BC96" s="106">
        <v>3.7</v>
      </c>
      <c r="BD96" s="108" t="s">
        <v>5633</v>
      </c>
      <c r="BE96" s="108">
        <v>0</v>
      </c>
      <c r="BF96" s="105" t="s">
        <v>5544</v>
      </c>
      <c r="BG96" s="106" t="s">
        <v>5545</v>
      </c>
      <c r="BH96" s="106">
        <v>0</v>
      </c>
      <c r="BI96" s="108" t="s">
        <v>5546</v>
      </c>
      <c r="BJ96" s="108">
        <v>2</v>
      </c>
    </row>
    <row r="97" spans="2:62" ht="20" customHeight="1">
      <c r="B97" s="1119"/>
      <c r="C97" s="1119"/>
      <c r="D97" s="132" t="s">
        <v>5291</v>
      </c>
      <c r="E97" s="122">
        <v>13</v>
      </c>
      <c r="F97" s="122">
        <v>1</v>
      </c>
      <c r="G97" s="122">
        <v>0</v>
      </c>
      <c r="H97" s="123">
        <v>0</v>
      </c>
      <c r="I97" s="123">
        <v>0</v>
      </c>
      <c r="J97" s="123">
        <v>1</v>
      </c>
      <c r="K97" s="123">
        <v>0</v>
      </c>
      <c r="L97" s="123">
        <v>0</v>
      </c>
      <c r="M97" s="123">
        <v>1</v>
      </c>
      <c r="N97" s="123">
        <v>0</v>
      </c>
      <c r="O97" s="123">
        <v>0</v>
      </c>
      <c r="P97" s="123">
        <v>1</v>
      </c>
      <c r="Q97" s="123">
        <v>0</v>
      </c>
      <c r="R97" s="123">
        <v>0</v>
      </c>
      <c r="S97" s="123">
        <v>0</v>
      </c>
      <c r="T97" s="123">
        <v>0</v>
      </c>
      <c r="U97" s="123">
        <v>0</v>
      </c>
      <c r="V97" s="123">
        <v>0</v>
      </c>
      <c r="W97" s="123">
        <v>0</v>
      </c>
      <c r="X97" s="123">
        <v>0</v>
      </c>
      <c r="Y97" s="123">
        <v>1</v>
      </c>
      <c r="Z97" s="123">
        <v>0</v>
      </c>
      <c r="AA97" s="123">
        <v>0</v>
      </c>
      <c r="AB97" s="123">
        <v>0</v>
      </c>
      <c r="AC97" s="123">
        <v>0</v>
      </c>
      <c r="AD97" s="123">
        <v>0</v>
      </c>
      <c r="AE97" s="123">
        <v>0</v>
      </c>
      <c r="AF97" s="123">
        <v>0</v>
      </c>
      <c r="AG97" s="123">
        <v>0</v>
      </c>
      <c r="AH97" s="123">
        <v>0</v>
      </c>
      <c r="AI97" s="123">
        <v>0</v>
      </c>
      <c r="AJ97" s="123">
        <v>0</v>
      </c>
      <c r="AK97" s="124">
        <v>5</v>
      </c>
      <c r="AL97" s="1122"/>
      <c r="AM97" s="1122"/>
      <c r="AN97" s="1122"/>
      <c r="AO97" s="124">
        <v>29</v>
      </c>
      <c r="AP97" s="1122"/>
      <c r="AQ97" s="1122"/>
      <c r="AR97" s="1122"/>
      <c r="AS97" s="1134"/>
      <c r="AT97" s="1134"/>
      <c r="AU97" s="1134"/>
      <c r="AV97" s="1134"/>
      <c r="AY97" s="126">
        <v>24</v>
      </c>
      <c r="AZ97" s="108">
        <v>36</v>
      </c>
      <c r="BA97" s="105" t="s">
        <v>5542</v>
      </c>
      <c r="BB97" s="106">
        <v>19.440000000000001</v>
      </c>
      <c r="BC97" s="106">
        <v>19.399999999999999</v>
      </c>
      <c r="BD97" s="108" t="s">
        <v>5634</v>
      </c>
      <c r="BE97" s="108">
        <v>3</v>
      </c>
      <c r="BF97" s="105" t="s">
        <v>5544</v>
      </c>
      <c r="BG97" s="106" t="s">
        <v>5545</v>
      </c>
      <c r="BH97" s="106">
        <v>0</v>
      </c>
      <c r="BI97" s="108" t="s">
        <v>5546</v>
      </c>
      <c r="BJ97" s="108">
        <v>5</v>
      </c>
    </row>
    <row r="98" spans="2:62" ht="20" customHeight="1">
      <c r="B98" s="1119"/>
      <c r="C98" s="1119"/>
      <c r="D98" s="132" t="s">
        <v>5292</v>
      </c>
      <c r="E98" s="122">
        <v>52</v>
      </c>
      <c r="F98" s="122">
        <v>0</v>
      </c>
      <c r="G98" s="122">
        <v>0</v>
      </c>
      <c r="H98" s="123">
        <v>0</v>
      </c>
      <c r="I98" s="123">
        <v>0</v>
      </c>
      <c r="J98" s="123">
        <v>0</v>
      </c>
      <c r="K98" s="123">
        <v>0</v>
      </c>
      <c r="L98" s="123">
        <v>0</v>
      </c>
      <c r="M98" s="123">
        <v>0</v>
      </c>
      <c r="N98" s="123">
        <v>0</v>
      </c>
      <c r="O98" s="123">
        <v>0</v>
      </c>
      <c r="P98" s="123">
        <v>0</v>
      </c>
      <c r="Q98" s="123">
        <v>0</v>
      </c>
      <c r="R98" s="123">
        <v>0</v>
      </c>
      <c r="S98" s="123">
        <v>0</v>
      </c>
      <c r="T98" s="123">
        <v>0</v>
      </c>
      <c r="U98" s="123">
        <v>0</v>
      </c>
      <c r="V98" s="123">
        <v>0</v>
      </c>
      <c r="W98" s="123">
        <v>0</v>
      </c>
      <c r="X98" s="123">
        <v>0</v>
      </c>
      <c r="Y98" s="123">
        <v>0</v>
      </c>
      <c r="Z98" s="123">
        <v>0</v>
      </c>
      <c r="AA98" s="123">
        <v>0</v>
      </c>
      <c r="AB98" s="123">
        <v>1</v>
      </c>
      <c r="AC98" s="123">
        <v>0</v>
      </c>
      <c r="AD98" s="123">
        <v>0</v>
      </c>
      <c r="AE98" s="123">
        <v>0</v>
      </c>
      <c r="AF98" s="123">
        <v>0</v>
      </c>
      <c r="AG98" s="123">
        <v>0</v>
      </c>
      <c r="AH98" s="123">
        <v>0</v>
      </c>
      <c r="AI98" s="123">
        <v>0</v>
      </c>
      <c r="AJ98" s="123">
        <v>0</v>
      </c>
      <c r="AK98" s="124">
        <v>1</v>
      </c>
      <c r="AL98" s="1122"/>
      <c r="AM98" s="1122"/>
      <c r="AN98" s="1122"/>
      <c r="AO98" s="124">
        <v>22</v>
      </c>
      <c r="AP98" s="1122"/>
      <c r="AQ98" s="1122"/>
      <c r="AR98" s="1122"/>
      <c r="AS98" s="1134"/>
      <c r="AT98" s="1134"/>
      <c r="AU98" s="1134"/>
      <c r="AV98" s="1134"/>
      <c r="AY98" s="126">
        <v>21</v>
      </c>
      <c r="AZ98" s="108">
        <v>37</v>
      </c>
      <c r="BA98" s="105" t="s">
        <v>5542</v>
      </c>
      <c r="BB98" s="106">
        <v>40.54</v>
      </c>
      <c r="BC98" s="106">
        <v>40.5</v>
      </c>
      <c r="BD98" s="108" t="s">
        <v>5635</v>
      </c>
      <c r="BE98" s="108">
        <v>3</v>
      </c>
      <c r="BF98" s="105" t="s">
        <v>5542</v>
      </c>
      <c r="BG98" s="106">
        <v>66.67</v>
      </c>
      <c r="BH98" s="106">
        <v>66.599999999999994</v>
      </c>
      <c r="BI98" s="108" t="s">
        <v>5557</v>
      </c>
      <c r="BJ98" s="108">
        <v>1</v>
      </c>
    </row>
    <row r="99" spans="2:62" ht="20" customHeight="1">
      <c r="B99" s="1119"/>
      <c r="C99" s="1119"/>
      <c r="D99" s="132" t="s">
        <v>5293</v>
      </c>
      <c r="E99" s="122">
        <v>22</v>
      </c>
      <c r="F99" s="122">
        <v>0</v>
      </c>
      <c r="G99" s="122">
        <v>0</v>
      </c>
      <c r="H99" s="123">
        <v>0</v>
      </c>
      <c r="I99" s="123">
        <v>0</v>
      </c>
      <c r="J99" s="123">
        <v>0</v>
      </c>
      <c r="K99" s="123">
        <v>0</v>
      </c>
      <c r="L99" s="123">
        <v>0</v>
      </c>
      <c r="M99" s="123">
        <v>0</v>
      </c>
      <c r="N99" s="123">
        <v>0</v>
      </c>
      <c r="O99" s="123">
        <v>0</v>
      </c>
      <c r="P99" s="123">
        <v>0</v>
      </c>
      <c r="Q99" s="123">
        <v>0</v>
      </c>
      <c r="R99" s="123">
        <v>0</v>
      </c>
      <c r="S99" s="123">
        <v>0</v>
      </c>
      <c r="T99" s="123">
        <v>0</v>
      </c>
      <c r="U99" s="123">
        <v>0</v>
      </c>
      <c r="V99" s="123">
        <v>0</v>
      </c>
      <c r="W99" s="123">
        <v>0</v>
      </c>
      <c r="X99" s="123">
        <v>0</v>
      </c>
      <c r="Y99" s="123">
        <v>0</v>
      </c>
      <c r="Z99" s="123">
        <v>0</v>
      </c>
      <c r="AA99" s="123">
        <v>0</v>
      </c>
      <c r="AB99" s="123">
        <v>0</v>
      </c>
      <c r="AC99" s="123">
        <v>0</v>
      </c>
      <c r="AD99" s="123">
        <v>0</v>
      </c>
      <c r="AE99" s="123">
        <v>0</v>
      </c>
      <c r="AF99" s="123">
        <v>1</v>
      </c>
      <c r="AG99" s="123">
        <v>0</v>
      </c>
      <c r="AH99" s="123">
        <v>0</v>
      </c>
      <c r="AI99" s="123">
        <v>0</v>
      </c>
      <c r="AJ99" s="123">
        <v>0</v>
      </c>
      <c r="AK99" s="124">
        <v>1</v>
      </c>
      <c r="AL99" s="1122"/>
      <c r="AM99" s="1122"/>
      <c r="AN99" s="1122"/>
      <c r="AO99" s="124">
        <v>13</v>
      </c>
      <c r="AP99" s="1122"/>
      <c r="AQ99" s="1122"/>
      <c r="AR99" s="1122"/>
      <c r="AS99" s="1134"/>
      <c r="AT99" s="1134"/>
      <c r="AU99" s="1134"/>
      <c r="AV99" s="1134"/>
      <c r="AY99" s="126">
        <v>12</v>
      </c>
      <c r="AZ99" s="108">
        <v>29</v>
      </c>
      <c r="BA99" s="105" t="s">
        <v>5542</v>
      </c>
      <c r="BB99" s="106">
        <v>55.17</v>
      </c>
      <c r="BC99" s="106">
        <v>55.1</v>
      </c>
      <c r="BD99" s="108" t="s">
        <v>5636</v>
      </c>
      <c r="BE99" s="108">
        <v>2</v>
      </c>
      <c r="BF99" s="105" t="s">
        <v>5542</v>
      </c>
      <c r="BG99" s="106">
        <v>50</v>
      </c>
      <c r="BH99" s="106">
        <v>50</v>
      </c>
      <c r="BI99" s="108" t="s">
        <v>5552</v>
      </c>
      <c r="BJ99" s="108">
        <v>1</v>
      </c>
    </row>
    <row r="100" spans="2:62" ht="20" customHeight="1">
      <c r="B100" s="1119"/>
      <c r="C100" s="1119"/>
      <c r="D100" s="132" t="s">
        <v>5294</v>
      </c>
      <c r="E100" s="122">
        <v>16</v>
      </c>
      <c r="F100" s="122">
        <v>0</v>
      </c>
      <c r="G100" s="122">
        <v>0</v>
      </c>
      <c r="H100" s="123">
        <v>0</v>
      </c>
      <c r="I100" s="123">
        <v>0</v>
      </c>
      <c r="J100" s="123">
        <v>0</v>
      </c>
      <c r="K100" s="123">
        <v>0</v>
      </c>
      <c r="L100" s="123">
        <v>0</v>
      </c>
      <c r="M100" s="123">
        <v>0</v>
      </c>
      <c r="N100" s="123">
        <v>0</v>
      </c>
      <c r="O100" s="123">
        <v>0</v>
      </c>
      <c r="P100" s="123">
        <v>0</v>
      </c>
      <c r="Q100" s="123">
        <v>0</v>
      </c>
      <c r="R100" s="123">
        <v>0</v>
      </c>
      <c r="S100" s="123">
        <v>0</v>
      </c>
      <c r="T100" s="123">
        <v>0</v>
      </c>
      <c r="U100" s="123">
        <v>0</v>
      </c>
      <c r="V100" s="123">
        <v>0</v>
      </c>
      <c r="W100" s="123">
        <v>0</v>
      </c>
      <c r="X100" s="123">
        <v>0</v>
      </c>
      <c r="Y100" s="123">
        <v>0</v>
      </c>
      <c r="Z100" s="123">
        <v>0</v>
      </c>
      <c r="AA100" s="123">
        <v>0</v>
      </c>
      <c r="AB100" s="123">
        <v>0</v>
      </c>
      <c r="AC100" s="123">
        <v>0</v>
      </c>
      <c r="AD100" s="123">
        <v>0</v>
      </c>
      <c r="AE100" s="123">
        <v>0</v>
      </c>
      <c r="AF100" s="123">
        <v>0</v>
      </c>
      <c r="AG100" s="123">
        <v>0</v>
      </c>
      <c r="AH100" s="123">
        <v>0</v>
      </c>
      <c r="AI100" s="123">
        <v>0</v>
      </c>
      <c r="AJ100" s="123">
        <v>0</v>
      </c>
      <c r="AK100" s="124">
        <v>0</v>
      </c>
      <c r="AL100" s="1122"/>
      <c r="AM100" s="1122"/>
      <c r="AN100" s="1122"/>
      <c r="AO100" s="124">
        <v>14</v>
      </c>
      <c r="AP100" s="1122"/>
      <c r="AQ100" s="1122"/>
      <c r="AR100" s="1122"/>
      <c r="AS100" s="1134"/>
      <c r="AT100" s="1134"/>
      <c r="AU100" s="1134"/>
      <c r="AV100" s="1134"/>
      <c r="AY100" s="126">
        <v>14</v>
      </c>
      <c r="AZ100" s="108">
        <v>27</v>
      </c>
      <c r="BA100" s="105" t="s">
        <v>5542</v>
      </c>
      <c r="BB100" s="106">
        <v>48.15</v>
      </c>
      <c r="BC100" s="106">
        <v>48.1</v>
      </c>
      <c r="BD100" s="108" t="s">
        <v>5581</v>
      </c>
      <c r="BE100" s="108">
        <v>0</v>
      </c>
      <c r="BF100" s="105" t="s">
        <v>5548</v>
      </c>
      <c r="BG100" s="106" t="s">
        <v>5545</v>
      </c>
      <c r="BH100" s="106">
        <v>0</v>
      </c>
      <c r="BI100" s="108" t="s">
        <v>5549</v>
      </c>
      <c r="BJ100" s="108">
        <v>0</v>
      </c>
    </row>
    <row r="101" spans="2:62" ht="20" customHeight="1">
      <c r="B101" s="1120"/>
      <c r="C101" s="1120"/>
      <c r="D101" s="132" t="s">
        <v>5295</v>
      </c>
      <c r="E101" s="122">
        <v>11</v>
      </c>
      <c r="F101" s="122">
        <v>0</v>
      </c>
      <c r="G101" s="122">
        <v>0</v>
      </c>
      <c r="H101" s="123">
        <v>0</v>
      </c>
      <c r="I101" s="123">
        <v>1</v>
      </c>
      <c r="J101" s="123">
        <v>1</v>
      </c>
      <c r="K101" s="123">
        <v>0</v>
      </c>
      <c r="L101" s="123">
        <v>0</v>
      </c>
      <c r="M101" s="123">
        <v>1</v>
      </c>
      <c r="N101" s="123">
        <v>0</v>
      </c>
      <c r="O101" s="123">
        <v>0</v>
      </c>
      <c r="P101" s="123">
        <v>0</v>
      </c>
      <c r="Q101" s="123">
        <v>0</v>
      </c>
      <c r="R101" s="123">
        <v>0</v>
      </c>
      <c r="S101" s="123">
        <v>2</v>
      </c>
      <c r="T101" s="123">
        <v>0</v>
      </c>
      <c r="U101" s="123">
        <v>1</v>
      </c>
      <c r="V101" s="123">
        <v>1</v>
      </c>
      <c r="W101" s="123">
        <v>0</v>
      </c>
      <c r="X101" s="123">
        <v>0</v>
      </c>
      <c r="Y101" s="123">
        <v>0</v>
      </c>
      <c r="Z101" s="123">
        <v>1</v>
      </c>
      <c r="AA101" s="123">
        <v>1</v>
      </c>
      <c r="AB101" s="123">
        <v>0</v>
      </c>
      <c r="AC101" s="123">
        <v>0</v>
      </c>
      <c r="AD101" s="123">
        <v>0</v>
      </c>
      <c r="AE101" s="123">
        <v>0</v>
      </c>
      <c r="AF101" s="123">
        <v>0</v>
      </c>
      <c r="AG101" s="123">
        <v>0</v>
      </c>
      <c r="AH101" s="123">
        <v>0</v>
      </c>
      <c r="AI101" s="123">
        <v>0</v>
      </c>
      <c r="AJ101" s="123">
        <v>0</v>
      </c>
      <c r="AK101" s="124">
        <v>9</v>
      </c>
      <c r="AL101" s="1123"/>
      <c r="AM101" s="1123"/>
      <c r="AN101" s="1123"/>
      <c r="AO101" s="124">
        <v>45</v>
      </c>
      <c r="AP101" s="1123"/>
      <c r="AQ101" s="1123"/>
      <c r="AR101" s="1123"/>
      <c r="AS101" s="1135"/>
      <c r="AT101" s="1135"/>
      <c r="AU101" s="1135"/>
      <c r="AV101" s="1135"/>
      <c r="AY101" s="126">
        <v>36</v>
      </c>
      <c r="AZ101" s="108">
        <v>33</v>
      </c>
      <c r="BA101" s="105" t="s">
        <v>5544</v>
      </c>
      <c r="BB101" s="106">
        <v>26.67</v>
      </c>
      <c r="BC101" s="106">
        <v>26.6</v>
      </c>
      <c r="BD101" s="108" t="s">
        <v>5637</v>
      </c>
      <c r="BE101" s="108">
        <v>1</v>
      </c>
      <c r="BF101" s="105" t="s">
        <v>5544</v>
      </c>
      <c r="BG101" s="106" t="s">
        <v>5545</v>
      </c>
      <c r="BH101" s="106">
        <v>0</v>
      </c>
      <c r="BI101" s="108" t="s">
        <v>5546</v>
      </c>
      <c r="BJ101" s="108">
        <v>9</v>
      </c>
    </row>
    <row r="102" spans="2:62" ht="20" customHeight="1">
      <c r="B102" s="1118">
        <v>15</v>
      </c>
      <c r="C102" s="1118" t="s">
        <v>5213</v>
      </c>
      <c r="D102" s="132" t="s">
        <v>5296</v>
      </c>
      <c r="E102" s="122">
        <v>27</v>
      </c>
      <c r="F102" s="122">
        <v>0</v>
      </c>
      <c r="G102" s="122">
        <v>0</v>
      </c>
      <c r="H102" s="123">
        <v>0</v>
      </c>
      <c r="I102" s="123">
        <v>0</v>
      </c>
      <c r="J102" s="123">
        <v>0</v>
      </c>
      <c r="K102" s="123">
        <v>0</v>
      </c>
      <c r="L102" s="123">
        <v>0</v>
      </c>
      <c r="M102" s="123">
        <v>0</v>
      </c>
      <c r="N102" s="123">
        <v>0</v>
      </c>
      <c r="O102" s="123">
        <v>0</v>
      </c>
      <c r="P102" s="123">
        <v>0</v>
      </c>
      <c r="Q102" s="123">
        <v>0</v>
      </c>
      <c r="R102" s="123">
        <v>0</v>
      </c>
      <c r="S102" s="123">
        <v>0</v>
      </c>
      <c r="T102" s="123">
        <v>0</v>
      </c>
      <c r="U102" s="123">
        <v>0</v>
      </c>
      <c r="V102" s="123">
        <v>0</v>
      </c>
      <c r="W102" s="123">
        <v>0</v>
      </c>
      <c r="X102" s="123">
        <v>1</v>
      </c>
      <c r="Y102" s="123">
        <v>0</v>
      </c>
      <c r="Z102" s="123">
        <v>0</v>
      </c>
      <c r="AA102" s="123">
        <v>0</v>
      </c>
      <c r="AB102" s="123">
        <v>0</v>
      </c>
      <c r="AC102" s="123">
        <v>0</v>
      </c>
      <c r="AD102" s="123">
        <v>0</v>
      </c>
      <c r="AE102" s="123">
        <v>0</v>
      </c>
      <c r="AF102" s="123">
        <v>0</v>
      </c>
      <c r="AG102" s="123">
        <v>0</v>
      </c>
      <c r="AH102" s="123">
        <v>0</v>
      </c>
      <c r="AI102" s="123">
        <v>1</v>
      </c>
      <c r="AJ102" s="123">
        <v>0</v>
      </c>
      <c r="AK102" s="124">
        <v>2</v>
      </c>
      <c r="AL102" s="1121">
        <v>10</v>
      </c>
      <c r="AM102" s="1121">
        <v>14</v>
      </c>
      <c r="AN102" s="1121">
        <v>8</v>
      </c>
      <c r="AO102" s="124">
        <v>32</v>
      </c>
      <c r="AP102" s="1121">
        <v>135</v>
      </c>
      <c r="AQ102" s="1121">
        <v>128</v>
      </c>
      <c r="AR102" s="1126">
        <v>97</v>
      </c>
      <c r="AS102" s="1133">
        <v>4</v>
      </c>
      <c r="AT102" s="1133">
        <v>7.2</v>
      </c>
      <c r="AU102" s="1133">
        <v>48.5</v>
      </c>
      <c r="AV102" s="1133">
        <v>87.3</v>
      </c>
      <c r="AX102" s="110" t="b">
        <v>1</v>
      </c>
      <c r="AY102" s="126">
        <v>30</v>
      </c>
      <c r="AZ102" s="108">
        <v>35</v>
      </c>
      <c r="BA102" s="105" t="s">
        <v>5542</v>
      </c>
      <c r="BB102" s="106">
        <v>8.57</v>
      </c>
      <c r="BC102" s="106">
        <v>8.57</v>
      </c>
      <c r="BD102" s="108" t="s">
        <v>5638</v>
      </c>
      <c r="BE102" s="108">
        <v>1</v>
      </c>
      <c r="BF102" s="105" t="s">
        <v>5544</v>
      </c>
      <c r="BG102" s="106">
        <v>13.89</v>
      </c>
      <c r="BH102" s="106">
        <v>13.8</v>
      </c>
      <c r="BI102" s="108" t="s">
        <v>5639</v>
      </c>
      <c r="BJ102" s="108">
        <v>2</v>
      </c>
    </row>
    <row r="103" spans="2:62" ht="20" customHeight="1">
      <c r="B103" s="1119"/>
      <c r="C103" s="1119"/>
      <c r="D103" s="132" t="s">
        <v>5139</v>
      </c>
      <c r="E103" s="122">
        <v>22</v>
      </c>
      <c r="F103" s="122">
        <v>0</v>
      </c>
      <c r="G103" s="122">
        <v>0</v>
      </c>
      <c r="H103" s="123">
        <v>0</v>
      </c>
      <c r="I103" s="123">
        <v>0</v>
      </c>
      <c r="J103" s="123">
        <v>0</v>
      </c>
      <c r="K103" s="123">
        <v>0</v>
      </c>
      <c r="L103" s="123">
        <v>0</v>
      </c>
      <c r="M103" s="123">
        <v>0</v>
      </c>
      <c r="N103" s="123">
        <v>0</v>
      </c>
      <c r="O103" s="123">
        <v>0</v>
      </c>
      <c r="P103" s="123">
        <v>0</v>
      </c>
      <c r="Q103" s="123">
        <v>0</v>
      </c>
      <c r="R103" s="123">
        <v>0</v>
      </c>
      <c r="S103" s="123">
        <v>0</v>
      </c>
      <c r="T103" s="123">
        <v>0</v>
      </c>
      <c r="U103" s="123">
        <v>0</v>
      </c>
      <c r="V103" s="123">
        <v>0</v>
      </c>
      <c r="W103" s="123">
        <v>0</v>
      </c>
      <c r="X103" s="123">
        <v>0</v>
      </c>
      <c r="Y103" s="123">
        <v>0</v>
      </c>
      <c r="Z103" s="123">
        <v>0</v>
      </c>
      <c r="AA103" s="123">
        <v>0</v>
      </c>
      <c r="AB103" s="123">
        <v>0</v>
      </c>
      <c r="AC103" s="123">
        <v>0</v>
      </c>
      <c r="AD103" s="123">
        <v>0</v>
      </c>
      <c r="AE103" s="123">
        <v>0</v>
      </c>
      <c r="AF103" s="123">
        <v>0</v>
      </c>
      <c r="AG103" s="123">
        <v>0</v>
      </c>
      <c r="AH103" s="123">
        <v>0</v>
      </c>
      <c r="AI103" s="123">
        <v>0</v>
      </c>
      <c r="AJ103" s="123">
        <v>0</v>
      </c>
      <c r="AK103" s="124">
        <v>0</v>
      </c>
      <c r="AL103" s="1122"/>
      <c r="AM103" s="1122"/>
      <c r="AN103" s="1122"/>
      <c r="AO103" s="124">
        <v>18</v>
      </c>
      <c r="AP103" s="1122"/>
      <c r="AQ103" s="1122"/>
      <c r="AR103" s="1122"/>
      <c r="AS103" s="1134"/>
      <c r="AT103" s="1134"/>
      <c r="AU103" s="1134"/>
      <c r="AV103" s="1134"/>
      <c r="AY103" s="126">
        <v>18</v>
      </c>
      <c r="AZ103" s="108">
        <v>24</v>
      </c>
      <c r="BA103" s="105" t="s">
        <v>5542</v>
      </c>
      <c r="BB103" s="106">
        <v>25</v>
      </c>
      <c r="BC103" s="106">
        <v>25</v>
      </c>
      <c r="BD103" s="108" t="s">
        <v>5556</v>
      </c>
      <c r="BE103" s="108">
        <v>3</v>
      </c>
      <c r="BF103" s="105" t="s">
        <v>5542</v>
      </c>
      <c r="BG103" s="106">
        <v>100</v>
      </c>
      <c r="BH103" s="106">
        <v>100</v>
      </c>
      <c r="BI103" s="108" t="s">
        <v>5550</v>
      </c>
      <c r="BJ103" s="108">
        <v>0</v>
      </c>
    </row>
    <row r="104" spans="2:62" ht="20" customHeight="1">
      <c r="B104" s="1119"/>
      <c r="C104" s="1119"/>
      <c r="D104" s="132" t="s">
        <v>5297</v>
      </c>
      <c r="E104" s="122">
        <v>54</v>
      </c>
      <c r="F104" s="122">
        <v>0</v>
      </c>
      <c r="G104" s="122">
        <v>0</v>
      </c>
      <c r="H104" s="123">
        <v>0</v>
      </c>
      <c r="I104" s="123">
        <v>0</v>
      </c>
      <c r="J104" s="123">
        <v>0</v>
      </c>
      <c r="K104" s="123">
        <v>0</v>
      </c>
      <c r="L104" s="123">
        <v>0</v>
      </c>
      <c r="M104" s="123">
        <v>1</v>
      </c>
      <c r="N104" s="123">
        <v>1</v>
      </c>
      <c r="O104" s="123">
        <v>0</v>
      </c>
      <c r="P104" s="123">
        <v>0</v>
      </c>
      <c r="Q104" s="123">
        <v>0</v>
      </c>
      <c r="R104" s="123">
        <v>0</v>
      </c>
      <c r="S104" s="123">
        <v>0</v>
      </c>
      <c r="T104" s="123">
        <v>0</v>
      </c>
      <c r="U104" s="123">
        <v>0</v>
      </c>
      <c r="V104" s="123">
        <v>0</v>
      </c>
      <c r="W104" s="123">
        <v>0</v>
      </c>
      <c r="X104" s="123">
        <v>0</v>
      </c>
      <c r="Y104" s="123">
        <v>0</v>
      </c>
      <c r="Z104" s="123">
        <v>0</v>
      </c>
      <c r="AA104" s="123">
        <v>0</v>
      </c>
      <c r="AB104" s="123">
        <v>0</v>
      </c>
      <c r="AC104" s="123">
        <v>0</v>
      </c>
      <c r="AD104" s="123">
        <v>0</v>
      </c>
      <c r="AE104" s="123">
        <v>1</v>
      </c>
      <c r="AF104" s="123">
        <v>0</v>
      </c>
      <c r="AG104" s="123">
        <v>0</v>
      </c>
      <c r="AH104" s="123">
        <v>0</v>
      </c>
      <c r="AI104" s="123">
        <v>0</v>
      </c>
      <c r="AJ104" s="123">
        <v>0</v>
      </c>
      <c r="AK104" s="124">
        <v>3</v>
      </c>
      <c r="AL104" s="1122"/>
      <c r="AM104" s="1122"/>
      <c r="AN104" s="1122"/>
      <c r="AO104" s="124">
        <v>48</v>
      </c>
      <c r="AP104" s="1122"/>
      <c r="AQ104" s="1122"/>
      <c r="AR104" s="1122"/>
      <c r="AS104" s="1134"/>
      <c r="AT104" s="1134"/>
      <c r="AU104" s="1134"/>
      <c r="AV104" s="1134"/>
      <c r="AY104" s="126">
        <v>45</v>
      </c>
      <c r="AZ104" s="108">
        <v>56</v>
      </c>
      <c r="BA104" s="105" t="s">
        <v>5542</v>
      </c>
      <c r="BB104" s="106">
        <v>14.29</v>
      </c>
      <c r="BC104" s="106">
        <v>14.2</v>
      </c>
      <c r="BD104" s="108" t="s">
        <v>5555</v>
      </c>
      <c r="BE104" s="108">
        <v>3</v>
      </c>
      <c r="BF104" s="105" t="s">
        <v>5548</v>
      </c>
      <c r="BG104" s="106" t="s">
        <v>5545</v>
      </c>
      <c r="BH104" s="106">
        <v>0</v>
      </c>
      <c r="BI104" s="108" t="s">
        <v>5549</v>
      </c>
      <c r="BJ104" s="108">
        <v>3</v>
      </c>
    </row>
    <row r="105" spans="2:62" ht="20" customHeight="1">
      <c r="B105" s="1119"/>
      <c r="C105" s="1119"/>
      <c r="D105" s="132" t="s">
        <v>5298</v>
      </c>
      <c r="E105" s="122">
        <v>10</v>
      </c>
      <c r="F105" s="122">
        <v>0</v>
      </c>
      <c r="G105" s="122">
        <v>0</v>
      </c>
      <c r="H105" s="123">
        <v>0</v>
      </c>
      <c r="I105" s="123">
        <v>0</v>
      </c>
      <c r="J105" s="123">
        <v>0</v>
      </c>
      <c r="K105" s="123">
        <v>0</v>
      </c>
      <c r="L105" s="123">
        <v>0</v>
      </c>
      <c r="M105" s="123">
        <v>0</v>
      </c>
      <c r="N105" s="123">
        <v>0</v>
      </c>
      <c r="O105" s="123">
        <v>0</v>
      </c>
      <c r="P105" s="123">
        <v>0</v>
      </c>
      <c r="Q105" s="123">
        <v>0</v>
      </c>
      <c r="R105" s="123">
        <v>0</v>
      </c>
      <c r="S105" s="123">
        <v>0</v>
      </c>
      <c r="T105" s="123">
        <v>0</v>
      </c>
      <c r="U105" s="123">
        <v>0</v>
      </c>
      <c r="V105" s="123">
        <v>1</v>
      </c>
      <c r="W105" s="123">
        <v>0</v>
      </c>
      <c r="X105" s="123">
        <v>0</v>
      </c>
      <c r="Y105" s="123">
        <v>1</v>
      </c>
      <c r="Z105" s="123">
        <v>0</v>
      </c>
      <c r="AA105" s="123">
        <v>0</v>
      </c>
      <c r="AB105" s="123">
        <v>0</v>
      </c>
      <c r="AC105" s="123">
        <v>0</v>
      </c>
      <c r="AD105" s="123">
        <v>0</v>
      </c>
      <c r="AE105" s="123">
        <v>0</v>
      </c>
      <c r="AF105" s="123">
        <v>0</v>
      </c>
      <c r="AG105" s="123">
        <v>0</v>
      </c>
      <c r="AH105" s="123">
        <v>0</v>
      </c>
      <c r="AI105" s="123">
        <v>0</v>
      </c>
      <c r="AJ105" s="123">
        <v>0</v>
      </c>
      <c r="AK105" s="124">
        <v>2</v>
      </c>
      <c r="AL105" s="1122"/>
      <c r="AM105" s="1122"/>
      <c r="AN105" s="1122"/>
      <c r="AO105" s="124">
        <v>5</v>
      </c>
      <c r="AP105" s="1122"/>
      <c r="AQ105" s="1122"/>
      <c r="AR105" s="1122"/>
      <c r="AS105" s="1134"/>
      <c r="AT105" s="1134"/>
      <c r="AU105" s="1134"/>
      <c r="AV105" s="1134"/>
      <c r="AY105" s="126">
        <v>3</v>
      </c>
      <c r="AZ105" s="108">
        <v>13</v>
      </c>
      <c r="BA105" s="105" t="s">
        <v>5542</v>
      </c>
      <c r="BB105" s="106">
        <v>61.54</v>
      </c>
      <c r="BC105" s="106">
        <v>61.5</v>
      </c>
      <c r="BD105" s="108" t="s">
        <v>5640</v>
      </c>
      <c r="BE105" s="108">
        <v>1</v>
      </c>
      <c r="BF105" s="105" t="s">
        <v>5544</v>
      </c>
      <c r="BG105" s="106" t="s">
        <v>5545</v>
      </c>
      <c r="BH105" s="106">
        <v>0</v>
      </c>
      <c r="BI105" s="108" t="s">
        <v>5546</v>
      </c>
      <c r="BJ105" s="108">
        <v>2</v>
      </c>
    </row>
    <row r="106" spans="2:62" ht="20" customHeight="1">
      <c r="B106" s="1120"/>
      <c r="C106" s="1120"/>
      <c r="D106" s="132" t="s">
        <v>5299</v>
      </c>
      <c r="E106" s="122">
        <v>18</v>
      </c>
      <c r="F106" s="122">
        <v>0</v>
      </c>
      <c r="G106" s="122">
        <v>0</v>
      </c>
      <c r="H106" s="123">
        <v>0</v>
      </c>
      <c r="I106" s="123">
        <v>0</v>
      </c>
      <c r="J106" s="123">
        <v>0</v>
      </c>
      <c r="K106" s="123">
        <v>0</v>
      </c>
      <c r="L106" s="123">
        <v>0</v>
      </c>
      <c r="M106" s="123">
        <v>0</v>
      </c>
      <c r="N106" s="123">
        <v>0</v>
      </c>
      <c r="O106" s="123">
        <v>0</v>
      </c>
      <c r="P106" s="123">
        <v>1</v>
      </c>
      <c r="Q106" s="123">
        <v>0</v>
      </c>
      <c r="R106" s="123">
        <v>0</v>
      </c>
      <c r="S106" s="123">
        <v>1</v>
      </c>
      <c r="T106" s="123">
        <v>0</v>
      </c>
      <c r="U106" s="123">
        <v>0</v>
      </c>
      <c r="V106" s="123">
        <v>0</v>
      </c>
      <c r="W106" s="123">
        <v>0</v>
      </c>
      <c r="X106" s="123">
        <v>0</v>
      </c>
      <c r="Y106" s="123">
        <v>0</v>
      </c>
      <c r="Z106" s="123">
        <v>1</v>
      </c>
      <c r="AA106" s="123">
        <v>0</v>
      </c>
      <c r="AB106" s="123">
        <v>0</v>
      </c>
      <c r="AC106" s="123">
        <v>0</v>
      </c>
      <c r="AD106" s="123">
        <v>0</v>
      </c>
      <c r="AE106" s="123">
        <v>0</v>
      </c>
      <c r="AF106" s="123">
        <v>0</v>
      </c>
      <c r="AG106" s="123">
        <v>0</v>
      </c>
      <c r="AH106" s="123">
        <v>0</v>
      </c>
      <c r="AI106" s="123">
        <v>0</v>
      </c>
      <c r="AJ106" s="123">
        <v>0</v>
      </c>
      <c r="AK106" s="124">
        <v>3</v>
      </c>
      <c r="AL106" s="1123"/>
      <c r="AM106" s="1123"/>
      <c r="AN106" s="1123"/>
      <c r="AO106" s="124">
        <v>32</v>
      </c>
      <c r="AP106" s="1123"/>
      <c r="AQ106" s="1123"/>
      <c r="AR106" s="1123"/>
      <c r="AS106" s="1135"/>
      <c r="AT106" s="1135"/>
      <c r="AU106" s="1135"/>
      <c r="AV106" s="1135"/>
      <c r="AY106" s="126">
        <v>29</v>
      </c>
      <c r="AZ106" s="108">
        <v>24</v>
      </c>
      <c r="BA106" s="105" t="s">
        <v>5544</v>
      </c>
      <c r="BB106" s="106">
        <v>25</v>
      </c>
      <c r="BC106" s="106">
        <v>25</v>
      </c>
      <c r="BD106" s="108" t="s">
        <v>5601</v>
      </c>
      <c r="BE106" s="108">
        <v>2</v>
      </c>
      <c r="BF106" s="105" t="s">
        <v>5544</v>
      </c>
      <c r="BG106" s="106" t="s">
        <v>5545</v>
      </c>
      <c r="BH106" s="106">
        <v>0</v>
      </c>
      <c r="BI106" s="108" t="s">
        <v>5546</v>
      </c>
      <c r="BJ106" s="108">
        <v>3</v>
      </c>
    </row>
    <row r="107" spans="2:62" ht="20" customHeight="1">
      <c r="B107" s="1118">
        <v>16</v>
      </c>
      <c r="C107" s="1118" t="s">
        <v>5214</v>
      </c>
      <c r="D107" s="132" t="s">
        <v>5300</v>
      </c>
      <c r="E107" s="122">
        <v>64</v>
      </c>
      <c r="F107" s="122">
        <v>0</v>
      </c>
      <c r="G107" s="122">
        <v>0</v>
      </c>
      <c r="H107" s="123">
        <v>0</v>
      </c>
      <c r="I107" s="123">
        <v>0</v>
      </c>
      <c r="J107" s="123">
        <v>0</v>
      </c>
      <c r="K107" s="123">
        <v>0</v>
      </c>
      <c r="L107" s="123">
        <v>1</v>
      </c>
      <c r="M107" s="123">
        <v>0</v>
      </c>
      <c r="N107" s="123">
        <v>0</v>
      </c>
      <c r="O107" s="123">
        <v>1</v>
      </c>
      <c r="P107" s="123">
        <v>0</v>
      </c>
      <c r="Q107" s="123">
        <v>1</v>
      </c>
      <c r="R107" s="123">
        <v>0</v>
      </c>
      <c r="S107" s="123">
        <v>0</v>
      </c>
      <c r="T107" s="123">
        <v>0</v>
      </c>
      <c r="U107" s="123">
        <v>0</v>
      </c>
      <c r="V107" s="123">
        <v>0</v>
      </c>
      <c r="W107" s="123">
        <v>0</v>
      </c>
      <c r="X107" s="123">
        <v>0</v>
      </c>
      <c r="Y107" s="123">
        <v>0</v>
      </c>
      <c r="Z107" s="123">
        <v>0</v>
      </c>
      <c r="AA107" s="123">
        <v>0</v>
      </c>
      <c r="AB107" s="123">
        <v>0</v>
      </c>
      <c r="AC107" s="123">
        <v>0</v>
      </c>
      <c r="AD107" s="123">
        <v>0</v>
      </c>
      <c r="AE107" s="123">
        <v>0</v>
      </c>
      <c r="AF107" s="123">
        <v>0</v>
      </c>
      <c r="AG107" s="123">
        <v>0</v>
      </c>
      <c r="AH107" s="123">
        <v>0</v>
      </c>
      <c r="AI107" s="123">
        <v>0</v>
      </c>
      <c r="AJ107" s="123">
        <v>0</v>
      </c>
      <c r="AK107" s="124">
        <v>3</v>
      </c>
      <c r="AL107" s="1121">
        <v>13</v>
      </c>
      <c r="AM107" s="1121">
        <v>27</v>
      </c>
      <c r="AN107" s="1121">
        <v>15</v>
      </c>
      <c r="AO107" s="124">
        <v>95</v>
      </c>
      <c r="AP107" s="1121">
        <v>213</v>
      </c>
      <c r="AQ107" s="1121">
        <v>227</v>
      </c>
      <c r="AR107" s="1126">
        <v>166</v>
      </c>
      <c r="AS107" s="1133">
        <v>7.5</v>
      </c>
      <c r="AT107" s="1133">
        <v>13.5</v>
      </c>
      <c r="AU107" s="1133">
        <v>83</v>
      </c>
      <c r="AV107" s="1133">
        <v>149.4</v>
      </c>
      <c r="AX107" s="110" t="b">
        <v>1</v>
      </c>
      <c r="AY107" s="126">
        <v>92</v>
      </c>
      <c r="AZ107" s="108">
        <v>127</v>
      </c>
      <c r="BA107" s="105" t="s">
        <v>5542</v>
      </c>
      <c r="BB107" s="106">
        <v>25.2</v>
      </c>
      <c r="BC107" s="106">
        <v>25.2</v>
      </c>
      <c r="BD107" s="108" t="s">
        <v>5641</v>
      </c>
      <c r="BE107" s="108">
        <v>12</v>
      </c>
      <c r="BF107" s="105" t="s">
        <v>5542</v>
      </c>
      <c r="BG107" s="106">
        <v>75</v>
      </c>
      <c r="BH107" s="106">
        <v>75</v>
      </c>
      <c r="BI107" s="108" t="s">
        <v>5596</v>
      </c>
      <c r="BJ107" s="108">
        <v>3</v>
      </c>
    </row>
    <row r="108" spans="2:62" ht="20" customHeight="1">
      <c r="B108" s="1119"/>
      <c r="C108" s="1119"/>
      <c r="D108" s="132" t="s">
        <v>5301</v>
      </c>
      <c r="E108" s="122">
        <v>78</v>
      </c>
      <c r="F108" s="122">
        <v>0</v>
      </c>
      <c r="G108" s="122">
        <v>0</v>
      </c>
      <c r="H108" s="123">
        <v>0</v>
      </c>
      <c r="I108" s="123">
        <v>0</v>
      </c>
      <c r="J108" s="123">
        <v>0</v>
      </c>
      <c r="K108" s="123">
        <v>0</v>
      </c>
      <c r="L108" s="123">
        <v>1</v>
      </c>
      <c r="M108" s="123">
        <v>0</v>
      </c>
      <c r="N108" s="123">
        <v>1</v>
      </c>
      <c r="O108" s="123">
        <v>0</v>
      </c>
      <c r="P108" s="123">
        <v>0</v>
      </c>
      <c r="Q108" s="123">
        <v>0</v>
      </c>
      <c r="R108" s="123">
        <v>0</v>
      </c>
      <c r="S108" s="123">
        <v>2</v>
      </c>
      <c r="T108" s="123">
        <v>1</v>
      </c>
      <c r="U108" s="123">
        <v>0</v>
      </c>
      <c r="V108" s="123">
        <v>0</v>
      </c>
      <c r="W108" s="123">
        <v>0</v>
      </c>
      <c r="X108" s="123">
        <v>2</v>
      </c>
      <c r="Y108" s="123">
        <v>1</v>
      </c>
      <c r="Z108" s="123">
        <v>0</v>
      </c>
      <c r="AA108" s="123">
        <v>0</v>
      </c>
      <c r="AB108" s="123">
        <v>2</v>
      </c>
      <c r="AC108" s="123">
        <v>0</v>
      </c>
      <c r="AD108" s="123">
        <v>0</v>
      </c>
      <c r="AE108" s="123">
        <v>0</v>
      </c>
      <c r="AF108" s="123">
        <v>0</v>
      </c>
      <c r="AG108" s="123">
        <v>0</v>
      </c>
      <c r="AH108" s="123">
        <v>0</v>
      </c>
      <c r="AI108" s="123">
        <v>0</v>
      </c>
      <c r="AJ108" s="123">
        <v>0</v>
      </c>
      <c r="AK108" s="124">
        <v>10</v>
      </c>
      <c r="AL108" s="1122"/>
      <c r="AM108" s="1122"/>
      <c r="AN108" s="1122"/>
      <c r="AO108" s="124">
        <v>112</v>
      </c>
      <c r="AP108" s="1122"/>
      <c r="AQ108" s="1122"/>
      <c r="AR108" s="1122"/>
      <c r="AS108" s="1134"/>
      <c r="AT108" s="1134"/>
      <c r="AU108" s="1134"/>
      <c r="AV108" s="1134"/>
      <c r="AY108" s="126">
        <v>102</v>
      </c>
      <c r="AZ108" s="108">
        <v>106</v>
      </c>
      <c r="BA108" s="105" t="s">
        <v>5544</v>
      </c>
      <c r="BB108" s="106">
        <v>5.36</v>
      </c>
      <c r="BC108" s="106">
        <v>5.36</v>
      </c>
      <c r="BD108" s="108" t="s">
        <v>5642</v>
      </c>
      <c r="BE108" s="108">
        <v>10</v>
      </c>
      <c r="BF108" s="105" t="s">
        <v>5548</v>
      </c>
      <c r="BG108" s="106" t="s">
        <v>5545</v>
      </c>
      <c r="BH108" s="106">
        <v>0</v>
      </c>
      <c r="BI108" s="108" t="s">
        <v>5549</v>
      </c>
      <c r="BJ108" s="108">
        <v>10</v>
      </c>
    </row>
    <row r="109" spans="2:62" ht="20" customHeight="1">
      <c r="B109" s="1120"/>
      <c r="C109" s="1120"/>
      <c r="D109" s="132" t="s">
        <v>5302</v>
      </c>
      <c r="E109" s="122">
        <v>11</v>
      </c>
      <c r="F109" s="122">
        <v>0</v>
      </c>
      <c r="G109" s="122">
        <v>0</v>
      </c>
      <c r="H109" s="123">
        <v>0</v>
      </c>
      <c r="I109" s="123">
        <v>0</v>
      </c>
      <c r="J109" s="123">
        <v>0</v>
      </c>
      <c r="K109" s="123">
        <v>0</v>
      </c>
      <c r="L109" s="123">
        <v>0</v>
      </c>
      <c r="M109" s="123">
        <v>0</v>
      </c>
      <c r="N109" s="123">
        <v>0</v>
      </c>
      <c r="O109" s="123">
        <v>0</v>
      </c>
      <c r="P109" s="123">
        <v>0</v>
      </c>
      <c r="Q109" s="123">
        <v>0</v>
      </c>
      <c r="R109" s="123">
        <v>0</v>
      </c>
      <c r="S109" s="123">
        <v>0</v>
      </c>
      <c r="T109" s="123">
        <v>0</v>
      </c>
      <c r="U109" s="123">
        <v>0</v>
      </c>
      <c r="V109" s="123">
        <v>0</v>
      </c>
      <c r="W109" s="123">
        <v>0</v>
      </c>
      <c r="X109" s="123">
        <v>0</v>
      </c>
      <c r="Y109" s="123">
        <v>0</v>
      </c>
      <c r="Z109" s="123">
        <v>0</v>
      </c>
      <c r="AA109" s="123">
        <v>0</v>
      </c>
      <c r="AB109" s="123">
        <v>0</v>
      </c>
      <c r="AC109" s="123">
        <v>0</v>
      </c>
      <c r="AD109" s="123">
        <v>0</v>
      </c>
      <c r="AE109" s="123">
        <v>0</v>
      </c>
      <c r="AF109" s="123">
        <v>0</v>
      </c>
      <c r="AG109" s="123">
        <v>0</v>
      </c>
      <c r="AH109" s="123">
        <v>0</v>
      </c>
      <c r="AI109" s="123">
        <v>0</v>
      </c>
      <c r="AJ109" s="123">
        <v>0</v>
      </c>
      <c r="AK109" s="124">
        <v>0</v>
      </c>
      <c r="AL109" s="1123"/>
      <c r="AM109" s="1123"/>
      <c r="AN109" s="1123"/>
      <c r="AO109" s="124">
        <v>6</v>
      </c>
      <c r="AP109" s="1123"/>
      <c r="AQ109" s="1123"/>
      <c r="AR109" s="1123"/>
      <c r="AS109" s="1135"/>
      <c r="AT109" s="1135"/>
      <c r="AU109" s="1135"/>
      <c r="AV109" s="1135"/>
      <c r="AY109" s="126">
        <v>6</v>
      </c>
      <c r="AZ109" s="108">
        <v>25</v>
      </c>
      <c r="BA109" s="105" t="s">
        <v>5542</v>
      </c>
      <c r="BB109" s="106">
        <v>76</v>
      </c>
      <c r="BC109" s="106">
        <v>76</v>
      </c>
      <c r="BD109" s="108" t="s">
        <v>5583</v>
      </c>
      <c r="BE109" s="108">
        <v>0</v>
      </c>
      <c r="BF109" s="105" t="s">
        <v>5548</v>
      </c>
      <c r="BG109" s="106" t="s">
        <v>5545</v>
      </c>
      <c r="BH109" s="106">
        <v>0</v>
      </c>
      <c r="BI109" s="108" t="s">
        <v>5549</v>
      </c>
      <c r="BJ109" s="108">
        <v>0</v>
      </c>
    </row>
    <row r="110" spans="2:62" ht="20" customHeight="1">
      <c r="B110" s="1118">
        <v>17</v>
      </c>
      <c r="C110" s="1118" t="s">
        <v>5206</v>
      </c>
      <c r="D110" s="132" t="s">
        <v>5303</v>
      </c>
      <c r="E110" s="122">
        <v>10</v>
      </c>
      <c r="F110" s="122">
        <v>0</v>
      </c>
      <c r="G110" s="122">
        <v>0</v>
      </c>
      <c r="H110" s="123">
        <v>0</v>
      </c>
      <c r="I110" s="123">
        <v>0</v>
      </c>
      <c r="J110" s="123">
        <v>0</v>
      </c>
      <c r="K110" s="123">
        <v>0</v>
      </c>
      <c r="L110" s="123">
        <v>0</v>
      </c>
      <c r="M110" s="123">
        <v>0</v>
      </c>
      <c r="N110" s="123">
        <v>0</v>
      </c>
      <c r="O110" s="123">
        <v>0</v>
      </c>
      <c r="P110" s="123">
        <v>0</v>
      </c>
      <c r="Q110" s="123">
        <v>1</v>
      </c>
      <c r="R110" s="123">
        <v>0</v>
      </c>
      <c r="S110" s="123">
        <v>0</v>
      </c>
      <c r="T110" s="123">
        <v>0</v>
      </c>
      <c r="U110" s="123">
        <v>0</v>
      </c>
      <c r="V110" s="123">
        <v>0</v>
      </c>
      <c r="W110" s="123">
        <v>0</v>
      </c>
      <c r="X110" s="123">
        <v>0</v>
      </c>
      <c r="Y110" s="123">
        <v>0</v>
      </c>
      <c r="Z110" s="123">
        <v>0</v>
      </c>
      <c r="AA110" s="123">
        <v>0</v>
      </c>
      <c r="AB110" s="123">
        <v>0</v>
      </c>
      <c r="AC110" s="123">
        <v>0</v>
      </c>
      <c r="AD110" s="123">
        <v>0</v>
      </c>
      <c r="AE110" s="123">
        <v>0</v>
      </c>
      <c r="AF110" s="123">
        <v>0</v>
      </c>
      <c r="AG110" s="123">
        <v>0</v>
      </c>
      <c r="AH110" s="123">
        <v>0</v>
      </c>
      <c r="AI110" s="123">
        <v>0</v>
      </c>
      <c r="AJ110" s="123">
        <v>0</v>
      </c>
      <c r="AK110" s="124">
        <v>1</v>
      </c>
      <c r="AL110" s="1121">
        <v>13</v>
      </c>
      <c r="AM110" s="1121">
        <v>20</v>
      </c>
      <c r="AN110" s="1121">
        <v>8</v>
      </c>
      <c r="AO110" s="124">
        <v>12</v>
      </c>
      <c r="AP110" s="1121">
        <v>110</v>
      </c>
      <c r="AQ110" s="1121">
        <v>122</v>
      </c>
      <c r="AR110" s="1126">
        <v>92</v>
      </c>
      <c r="AS110" s="1133">
        <v>4</v>
      </c>
      <c r="AT110" s="1133">
        <v>7.2</v>
      </c>
      <c r="AU110" s="1133">
        <v>46</v>
      </c>
      <c r="AV110" s="1133">
        <v>82.8</v>
      </c>
      <c r="AX110" s="110" t="b">
        <v>1</v>
      </c>
      <c r="AY110" s="126">
        <v>11</v>
      </c>
      <c r="AZ110" s="108">
        <v>8</v>
      </c>
      <c r="BA110" s="105" t="s">
        <v>5544</v>
      </c>
      <c r="BB110" s="106">
        <v>33.33</v>
      </c>
      <c r="BC110" s="106">
        <v>33.299999999999997</v>
      </c>
      <c r="BD110" s="108" t="s">
        <v>5643</v>
      </c>
      <c r="BE110" s="108">
        <v>0</v>
      </c>
      <c r="BF110" s="105" t="s">
        <v>5544</v>
      </c>
      <c r="BG110" s="106">
        <v>13.89</v>
      </c>
      <c r="BH110" s="106">
        <v>13.8</v>
      </c>
      <c r="BI110" s="108" t="s">
        <v>5639</v>
      </c>
      <c r="BJ110" s="108">
        <v>1</v>
      </c>
    </row>
    <row r="111" spans="2:62" ht="20" customHeight="1">
      <c r="B111" s="1119"/>
      <c r="C111" s="1119"/>
      <c r="D111" s="132" t="s">
        <v>5304</v>
      </c>
      <c r="E111" s="122">
        <v>11</v>
      </c>
      <c r="F111" s="122">
        <v>0</v>
      </c>
      <c r="G111" s="122">
        <v>0</v>
      </c>
      <c r="H111" s="123">
        <v>0</v>
      </c>
      <c r="I111" s="123">
        <v>0</v>
      </c>
      <c r="J111" s="123">
        <v>0</v>
      </c>
      <c r="K111" s="123">
        <v>0</v>
      </c>
      <c r="L111" s="123">
        <v>0</v>
      </c>
      <c r="M111" s="123">
        <v>0</v>
      </c>
      <c r="N111" s="123">
        <v>0</v>
      </c>
      <c r="O111" s="123">
        <v>0</v>
      </c>
      <c r="P111" s="123">
        <v>0</v>
      </c>
      <c r="Q111" s="123">
        <v>1</v>
      </c>
      <c r="R111" s="123">
        <v>0</v>
      </c>
      <c r="S111" s="123">
        <v>0</v>
      </c>
      <c r="T111" s="123">
        <v>0</v>
      </c>
      <c r="U111" s="123">
        <v>1</v>
      </c>
      <c r="V111" s="123">
        <v>0</v>
      </c>
      <c r="W111" s="123">
        <v>0</v>
      </c>
      <c r="X111" s="123">
        <v>0</v>
      </c>
      <c r="Y111" s="123">
        <v>0</v>
      </c>
      <c r="Z111" s="123">
        <v>0</v>
      </c>
      <c r="AA111" s="123">
        <v>0</v>
      </c>
      <c r="AB111" s="123">
        <v>0</v>
      </c>
      <c r="AC111" s="123">
        <v>0</v>
      </c>
      <c r="AD111" s="123">
        <v>0</v>
      </c>
      <c r="AE111" s="123">
        <v>0</v>
      </c>
      <c r="AF111" s="123">
        <v>0</v>
      </c>
      <c r="AG111" s="123">
        <v>0</v>
      </c>
      <c r="AH111" s="123">
        <v>0</v>
      </c>
      <c r="AI111" s="123">
        <v>0</v>
      </c>
      <c r="AJ111" s="123">
        <v>0</v>
      </c>
      <c r="AK111" s="124">
        <v>2</v>
      </c>
      <c r="AL111" s="1122"/>
      <c r="AM111" s="1122"/>
      <c r="AN111" s="1122"/>
      <c r="AO111" s="124">
        <v>17</v>
      </c>
      <c r="AP111" s="1122"/>
      <c r="AQ111" s="1122"/>
      <c r="AR111" s="1122"/>
      <c r="AS111" s="1134"/>
      <c r="AT111" s="1134"/>
      <c r="AU111" s="1134"/>
      <c r="AV111" s="1134"/>
      <c r="AY111" s="126">
        <v>15</v>
      </c>
      <c r="AZ111" s="108">
        <v>22</v>
      </c>
      <c r="BA111" s="105" t="s">
        <v>5542</v>
      </c>
      <c r="BB111" s="106">
        <v>22.73</v>
      </c>
      <c r="BC111" s="106">
        <v>22.7</v>
      </c>
      <c r="BD111" s="108" t="s">
        <v>5644</v>
      </c>
      <c r="BE111" s="108">
        <v>0</v>
      </c>
      <c r="BF111" s="105" t="s">
        <v>5544</v>
      </c>
      <c r="BG111" s="106" t="s">
        <v>5545</v>
      </c>
      <c r="BH111" s="106">
        <v>0</v>
      </c>
      <c r="BI111" s="108" t="s">
        <v>5546</v>
      </c>
      <c r="BJ111" s="108">
        <v>2</v>
      </c>
    </row>
    <row r="112" spans="2:62" ht="20" customHeight="1">
      <c r="B112" s="1119"/>
      <c r="C112" s="1119"/>
      <c r="D112" s="132" t="s">
        <v>5305</v>
      </c>
      <c r="E112" s="122">
        <v>11</v>
      </c>
      <c r="F112" s="122">
        <v>0</v>
      </c>
      <c r="G112" s="122">
        <v>0</v>
      </c>
      <c r="H112" s="123">
        <v>0</v>
      </c>
      <c r="I112" s="123">
        <v>0</v>
      </c>
      <c r="J112" s="123">
        <v>0</v>
      </c>
      <c r="K112" s="123">
        <v>0</v>
      </c>
      <c r="L112" s="123">
        <v>0</v>
      </c>
      <c r="M112" s="123">
        <v>0</v>
      </c>
      <c r="N112" s="123">
        <v>0</v>
      </c>
      <c r="O112" s="123">
        <v>0</v>
      </c>
      <c r="P112" s="123">
        <v>0</v>
      </c>
      <c r="Q112" s="123">
        <v>0</v>
      </c>
      <c r="R112" s="123">
        <v>0</v>
      </c>
      <c r="S112" s="123">
        <v>0</v>
      </c>
      <c r="T112" s="123">
        <v>0</v>
      </c>
      <c r="U112" s="123">
        <v>0</v>
      </c>
      <c r="V112" s="123">
        <v>0</v>
      </c>
      <c r="W112" s="123">
        <v>0</v>
      </c>
      <c r="X112" s="123">
        <v>0</v>
      </c>
      <c r="Y112" s="123">
        <v>0</v>
      </c>
      <c r="Z112" s="123">
        <v>0</v>
      </c>
      <c r="AA112" s="123">
        <v>0</v>
      </c>
      <c r="AB112" s="123">
        <v>0</v>
      </c>
      <c r="AC112" s="123">
        <v>1</v>
      </c>
      <c r="AD112" s="123">
        <v>0</v>
      </c>
      <c r="AE112" s="123">
        <v>0</v>
      </c>
      <c r="AF112" s="123">
        <v>0</v>
      </c>
      <c r="AG112" s="123">
        <v>0</v>
      </c>
      <c r="AH112" s="123">
        <v>0</v>
      </c>
      <c r="AI112" s="123">
        <v>0</v>
      </c>
      <c r="AJ112" s="123">
        <v>0</v>
      </c>
      <c r="AK112" s="124">
        <v>1</v>
      </c>
      <c r="AL112" s="1122"/>
      <c r="AM112" s="1122"/>
      <c r="AN112" s="1122"/>
      <c r="AO112" s="124">
        <v>16</v>
      </c>
      <c r="AP112" s="1122"/>
      <c r="AQ112" s="1122"/>
      <c r="AR112" s="1122"/>
      <c r="AS112" s="1134"/>
      <c r="AT112" s="1134"/>
      <c r="AU112" s="1134"/>
      <c r="AV112" s="1134"/>
      <c r="AY112" s="126">
        <v>15</v>
      </c>
      <c r="AZ112" s="108">
        <v>27</v>
      </c>
      <c r="BA112" s="105" t="s">
        <v>5542</v>
      </c>
      <c r="BB112" s="106">
        <v>40.74</v>
      </c>
      <c r="BC112" s="106">
        <v>40.700000000000003</v>
      </c>
      <c r="BD112" s="108" t="s">
        <v>5645</v>
      </c>
      <c r="BE112" s="108">
        <v>3</v>
      </c>
      <c r="BF112" s="105" t="s">
        <v>5542</v>
      </c>
      <c r="BG112" s="106">
        <v>66.67</v>
      </c>
      <c r="BH112" s="106">
        <v>66.599999999999994</v>
      </c>
      <c r="BI112" s="108" t="s">
        <v>5557</v>
      </c>
      <c r="BJ112" s="108">
        <v>1</v>
      </c>
    </row>
    <row r="113" spans="2:62" ht="20" customHeight="1">
      <c r="B113" s="1119"/>
      <c r="C113" s="1119"/>
      <c r="D113" s="132" t="s">
        <v>5306</v>
      </c>
      <c r="E113" s="122">
        <v>10</v>
      </c>
      <c r="F113" s="122">
        <v>0</v>
      </c>
      <c r="G113" s="122">
        <v>0</v>
      </c>
      <c r="H113" s="123">
        <v>0</v>
      </c>
      <c r="I113" s="123">
        <v>0</v>
      </c>
      <c r="J113" s="123">
        <v>0</v>
      </c>
      <c r="K113" s="123">
        <v>0</v>
      </c>
      <c r="L113" s="123">
        <v>0</v>
      </c>
      <c r="M113" s="123">
        <v>0</v>
      </c>
      <c r="N113" s="123">
        <v>0</v>
      </c>
      <c r="O113" s="123">
        <v>0</v>
      </c>
      <c r="P113" s="123">
        <v>0</v>
      </c>
      <c r="Q113" s="123">
        <v>0</v>
      </c>
      <c r="R113" s="123">
        <v>0</v>
      </c>
      <c r="S113" s="123">
        <v>1</v>
      </c>
      <c r="T113" s="123">
        <v>0</v>
      </c>
      <c r="U113" s="123">
        <v>1</v>
      </c>
      <c r="V113" s="123">
        <v>0</v>
      </c>
      <c r="W113" s="123">
        <v>0</v>
      </c>
      <c r="X113" s="123">
        <v>0</v>
      </c>
      <c r="Y113" s="123">
        <v>0</v>
      </c>
      <c r="Z113" s="123">
        <v>0</v>
      </c>
      <c r="AA113" s="123">
        <v>0</v>
      </c>
      <c r="AB113" s="123">
        <v>0</v>
      </c>
      <c r="AC113" s="123">
        <v>0</v>
      </c>
      <c r="AD113" s="123">
        <v>0</v>
      </c>
      <c r="AE113" s="123">
        <v>0</v>
      </c>
      <c r="AF113" s="123">
        <v>0</v>
      </c>
      <c r="AG113" s="123">
        <v>0</v>
      </c>
      <c r="AH113" s="123">
        <v>0</v>
      </c>
      <c r="AI113" s="123">
        <v>0</v>
      </c>
      <c r="AJ113" s="123">
        <v>0</v>
      </c>
      <c r="AK113" s="124">
        <v>2</v>
      </c>
      <c r="AL113" s="1122"/>
      <c r="AM113" s="1122"/>
      <c r="AN113" s="1122"/>
      <c r="AO113" s="124">
        <v>25</v>
      </c>
      <c r="AP113" s="1122"/>
      <c r="AQ113" s="1122"/>
      <c r="AR113" s="1122"/>
      <c r="AS113" s="1134"/>
      <c r="AT113" s="1134"/>
      <c r="AU113" s="1134"/>
      <c r="AV113" s="1134"/>
      <c r="AY113" s="126">
        <v>23</v>
      </c>
      <c r="AZ113" s="108">
        <v>32</v>
      </c>
      <c r="BA113" s="105" t="s">
        <v>5542</v>
      </c>
      <c r="BB113" s="106">
        <v>21.88</v>
      </c>
      <c r="BC113" s="106">
        <v>21.8</v>
      </c>
      <c r="BD113" s="108" t="s">
        <v>5624</v>
      </c>
      <c r="BE113" s="108">
        <v>2</v>
      </c>
      <c r="BF113" s="105" t="s">
        <v>5548</v>
      </c>
      <c r="BG113" s="106" t="s">
        <v>5545</v>
      </c>
      <c r="BH113" s="106">
        <v>0</v>
      </c>
      <c r="BI113" s="108" t="s">
        <v>5549</v>
      </c>
      <c r="BJ113" s="108">
        <v>2</v>
      </c>
    </row>
    <row r="114" spans="2:62" ht="20" customHeight="1">
      <c r="B114" s="1119"/>
      <c r="C114" s="1119"/>
      <c r="D114" s="132" t="s">
        <v>5307</v>
      </c>
      <c r="E114" s="122">
        <v>14</v>
      </c>
      <c r="F114" s="122">
        <v>0</v>
      </c>
      <c r="G114" s="122">
        <v>0</v>
      </c>
      <c r="H114" s="123">
        <v>1</v>
      </c>
      <c r="I114" s="123">
        <v>0</v>
      </c>
      <c r="J114" s="123">
        <v>0</v>
      </c>
      <c r="K114" s="123">
        <v>0</v>
      </c>
      <c r="L114" s="123">
        <v>0</v>
      </c>
      <c r="M114" s="123">
        <v>0</v>
      </c>
      <c r="N114" s="123">
        <v>0</v>
      </c>
      <c r="O114" s="123">
        <v>0</v>
      </c>
      <c r="P114" s="123">
        <v>0</v>
      </c>
      <c r="Q114" s="123">
        <v>0</v>
      </c>
      <c r="R114" s="123">
        <v>0</v>
      </c>
      <c r="S114" s="123">
        <v>0</v>
      </c>
      <c r="T114" s="123">
        <v>2</v>
      </c>
      <c r="U114" s="123">
        <v>0</v>
      </c>
      <c r="V114" s="123">
        <v>0</v>
      </c>
      <c r="W114" s="123">
        <v>0</v>
      </c>
      <c r="X114" s="123">
        <v>0</v>
      </c>
      <c r="Y114" s="123">
        <v>1</v>
      </c>
      <c r="Z114" s="123">
        <v>1</v>
      </c>
      <c r="AA114" s="123">
        <v>0</v>
      </c>
      <c r="AB114" s="123">
        <v>0</v>
      </c>
      <c r="AC114" s="123">
        <v>1</v>
      </c>
      <c r="AD114" s="123">
        <v>0</v>
      </c>
      <c r="AE114" s="123">
        <v>0</v>
      </c>
      <c r="AF114" s="123">
        <v>0</v>
      </c>
      <c r="AG114" s="123">
        <v>0</v>
      </c>
      <c r="AH114" s="123">
        <v>0</v>
      </c>
      <c r="AI114" s="123">
        <v>0</v>
      </c>
      <c r="AJ114" s="123">
        <v>0</v>
      </c>
      <c r="AK114" s="124">
        <v>6</v>
      </c>
      <c r="AL114" s="1122"/>
      <c r="AM114" s="1122"/>
      <c r="AN114" s="1122"/>
      <c r="AO114" s="124">
        <v>28</v>
      </c>
      <c r="AP114" s="1122"/>
      <c r="AQ114" s="1122"/>
      <c r="AR114" s="1122"/>
      <c r="AS114" s="1134"/>
      <c r="AT114" s="1134"/>
      <c r="AU114" s="1134"/>
      <c r="AV114" s="1134"/>
      <c r="AY114" s="126">
        <v>22</v>
      </c>
      <c r="AZ114" s="108">
        <v>38</v>
      </c>
      <c r="BA114" s="105" t="s">
        <v>5542</v>
      </c>
      <c r="BB114" s="106">
        <v>26.32</v>
      </c>
      <c r="BC114" s="106">
        <v>26.3</v>
      </c>
      <c r="BD114" s="108" t="s">
        <v>5646</v>
      </c>
      <c r="BE114" s="108">
        <v>2</v>
      </c>
      <c r="BF114" s="105" t="s">
        <v>5544</v>
      </c>
      <c r="BG114" s="106" t="s">
        <v>5545</v>
      </c>
      <c r="BH114" s="106">
        <v>0</v>
      </c>
      <c r="BI114" s="108" t="s">
        <v>5546</v>
      </c>
      <c r="BJ114" s="108">
        <v>6</v>
      </c>
    </row>
    <row r="115" spans="2:62" ht="20" customHeight="1">
      <c r="B115" s="1120"/>
      <c r="C115" s="1120"/>
      <c r="D115" s="132" t="s">
        <v>5308</v>
      </c>
      <c r="E115" s="122">
        <v>10</v>
      </c>
      <c r="F115" s="122">
        <v>0</v>
      </c>
      <c r="G115" s="122">
        <v>0</v>
      </c>
      <c r="H115" s="123">
        <v>0</v>
      </c>
      <c r="I115" s="123">
        <v>0</v>
      </c>
      <c r="J115" s="123">
        <v>0</v>
      </c>
      <c r="K115" s="123">
        <v>0</v>
      </c>
      <c r="L115" s="123">
        <v>0</v>
      </c>
      <c r="M115" s="123">
        <v>0</v>
      </c>
      <c r="N115" s="123">
        <v>1</v>
      </c>
      <c r="O115" s="123">
        <v>0</v>
      </c>
      <c r="P115" s="123">
        <v>0</v>
      </c>
      <c r="Q115" s="123">
        <v>0</v>
      </c>
      <c r="R115" s="123">
        <v>0</v>
      </c>
      <c r="S115" s="123">
        <v>0</v>
      </c>
      <c r="T115" s="123">
        <v>0</v>
      </c>
      <c r="U115" s="123">
        <v>0</v>
      </c>
      <c r="V115" s="123">
        <v>0</v>
      </c>
      <c r="W115" s="123">
        <v>0</v>
      </c>
      <c r="X115" s="123">
        <v>0</v>
      </c>
      <c r="Y115" s="123">
        <v>0</v>
      </c>
      <c r="Z115" s="123">
        <v>0</v>
      </c>
      <c r="AA115" s="123">
        <v>0</v>
      </c>
      <c r="AB115" s="123">
        <v>0</v>
      </c>
      <c r="AC115" s="123">
        <v>0</v>
      </c>
      <c r="AD115" s="123">
        <v>0</v>
      </c>
      <c r="AE115" s="123">
        <v>0</v>
      </c>
      <c r="AF115" s="123">
        <v>0</v>
      </c>
      <c r="AG115" s="123">
        <v>0</v>
      </c>
      <c r="AH115" s="123">
        <v>0</v>
      </c>
      <c r="AI115" s="123">
        <v>0</v>
      </c>
      <c r="AJ115" s="123">
        <v>0</v>
      </c>
      <c r="AK115" s="124">
        <v>1</v>
      </c>
      <c r="AL115" s="1123"/>
      <c r="AM115" s="1123"/>
      <c r="AN115" s="1123"/>
      <c r="AO115" s="124">
        <v>12</v>
      </c>
      <c r="AP115" s="1123"/>
      <c r="AQ115" s="1123"/>
      <c r="AR115" s="1123"/>
      <c r="AS115" s="1135"/>
      <c r="AT115" s="1135"/>
      <c r="AU115" s="1135"/>
      <c r="AV115" s="1135"/>
      <c r="AY115" s="126">
        <v>11</v>
      </c>
      <c r="AZ115" s="108">
        <v>17</v>
      </c>
      <c r="BA115" s="105" t="s">
        <v>5542</v>
      </c>
      <c r="BB115" s="106">
        <v>29.41</v>
      </c>
      <c r="BC115" s="106">
        <v>29.4</v>
      </c>
      <c r="BD115" s="108" t="s">
        <v>5647</v>
      </c>
      <c r="BE115" s="108">
        <v>2</v>
      </c>
      <c r="BF115" s="105" t="s">
        <v>5542</v>
      </c>
      <c r="BG115" s="106">
        <v>50</v>
      </c>
      <c r="BH115" s="106">
        <v>50</v>
      </c>
      <c r="BI115" s="108" t="s">
        <v>5552</v>
      </c>
      <c r="BJ115" s="108">
        <v>1</v>
      </c>
    </row>
    <row r="116" spans="2:62" ht="20" customHeight="1">
      <c r="B116" s="1136" t="s">
        <v>5309</v>
      </c>
      <c r="C116" s="1137"/>
      <c r="D116" s="1138"/>
      <c r="E116" s="119">
        <v>533</v>
      </c>
      <c r="F116" s="119">
        <v>1</v>
      </c>
      <c r="G116" s="119">
        <v>0</v>
      </c>
      <c r="H116" s="119">
        <v>1</v>
      </c>
      <c r="I116" s="119">
        <v>1</v>
      </c>
      <c r="J116" s="119">
        <v>2</v>
      </c>
      <c r="K116" s="119">
        <v>0</v>
      </c>
      <c r="L116" s="119">
        <v>2</v>
      </c>
      <c r="M116" s="119">
        <v>3</v>
      </c>
      <c r="N116" s="119">
        <v>3</v>
      </c>
      <c r="O116" s="119">
        <v>1</v>
      </c>
      <c r="P116" s="119">
        <v>2</v>
      </c>
      <c r="Q116" s="119">
        <v>3</v>
      </c>
      <c r="R116" s="119">
        <v>0</v>
      </c>
      <c r="S116" s="119">
        <v>6</v>
      </c>
      <c r="T116" s="119">
        <v>3</v>
      </c>
      <c r="U116" s="119">
        <v>3</v>
      </c>
      <c r="V116" s="119">
        <v>2</v>
      </c>
      <c r="W116" s="119">
        <v>0</v>
      </c>
      <c r="X116" s="119">
        <v>3</v>
      </c>
      <c r="Y116" s="119">
        <v>4</v>
      </c>
      <c r="Z116" s="119">
        <v>4</v>
      </c>
      <c r="AA116" s="119">
        <v>1</v>
      </c>
      <c r="AB116" s="119">
        <v>3</v>
      </c>
      <c r="AC116" s="119">
        <v>3</v>
      </c>
      <c r="AD116" s="119">
        <v>0</v>
      </c>
      <c r="AE116" s="119">
        <v>1</v>
      </c>
      <c r="AF116" s="119">
        <v>1</v>
      </c>
      <c r="AG116" s="119">
        <v>0</v>
      </c>
      <c r="AH116" s="119">
        <v>0</v>
      </c>
      <c r="AI116" s="119">
        <v>1</v>
      </c>
      <c r="AJ116" s="119">
        <v>0</v>
      </c>
      <c r="AK116" s="1136">
        <v>54</v>
      </c>
      <c r="AL116" s="1138"/>
      <c r="AM116" s="119">
        <v>88</v>
      </c>
      <c r="AN116" s="127">
        <v>44</v>
      </c>
      <c r="AO116" s="1139">
        <v>650</v>
      </c>
      <c r="AP116" s="1140"/>
      <c r="AQ116" s="119">
        <v>682</v>
      </c>
      <c r="AR116" s="127">
        <v>503</v>
      </c>
      <c r="AS116" s="128">
        <v>22</v>
      </c>
      <c r="AT116" s="128">
        <v>39.600000000000009</v>
      </c>
      <c r="AU116" s="128">
        <v>251.5</v>
      </c>
      <c r="AV116" s="128">
        <v>452.7</v>
      </c>
    </row>
    <row r="117" spans="2:62" ht="20" customHeight="1">
      <c r="AS117" s="128">
        <v>37.5</v>
      </c>
      <c r="AT117" s="128">
        <v>67.5</v>
      </c>
      <c r="AU117" s="128">
        <v>429</v>
      </c>
      <c r="AV117" s="128">
        <v>772.2</v>
      </c>
    </row>
    <row r="118" spans="2:62" ht="20" customHeight="1">
      <c r="B118" s="1104" t="s">
        <v>5310</v>
      </c>
      <c r="C118" s="1104"/>
      <c r="D118" s="1104"/>
      <c r="E118" s="1104"/>
      <c r="F118" s="1104"/>
      <c r="G118" s="1104"/>
      <c r="H118" s="1104"/>
      <c r="I118" s="1104"/>
      <c r="J118" s="1104"/>
      <c r="K118" s="1104"/>
      <c r="L118" s="1104"/>
      <c r="M118" s="1104"/>
      <c r="N118" s="1104"/>
      <c r="O118" s="1104"/>
      <c r="P118" s="1104"/>
      <c r="Q118" s="1104"/>
      <c r="R118" s="1104"/>
      <c r="S118" s="1104"/>
      <c r="T118" s="1104"/>
      <c r="U118" s="1104"/>
      <c r="V118" s="1104"/>
      <c r="W118" s="1104"/>
      <c r="X118" s="1104"/>
      <c r="Y118" s="1104"/>
      <c r="Z118" s="1104"/>
      <c r="AA118" s="1104"/>
      <c r="AB118" s="1104"/>
      <c r="AC118" s="1104"/>
      <c r="AD118" s="1104"/>
      <c r="AE118" s="1104"/>
      <c r="AF118" s="1104"/>
      <c r="AG118" s="1104"/>
      <c r="AH118" s="1104"/>
      <c r="AI118" s="1104"/>
      <c r="AJ118" s="1104"/>
      <c r="AK118" s="1104"/>
      <c r="AL118" s="1104"/>
      <c r="AM118" s="1104"/>
      <c r="AN118" s="1104"/>
      <c r="AO118" s="129"/>
      <c r="AP118" s="129"/>
      <c r="AQ118" s="129"/>
      <c r="AR118" s="129"/>
      <c r="AS118" s="133"/>
      <c r="AT118" s="133"/>
      <c r="AU118" s="133"/>
      <c r="AV118" s="133"/>
    </row>
    <row r="119" spans="2:62" ht="32.25" customHeight="1">
      <c r="B119" s="1142" t="s">
        <v>122</v>
      </c>
      <c r="C119" s="1144" t="s">
        <v>5311</v>
      </c>
      <c r="D119" s="1145"/>
      <c r="E119" s="1109" t="s">
        <v>5220</v>
      </c>
      <c r="F119" s="1148" t="s">
        <v>5199</v>
      </c>
      <c r="G119" s="1149"/>
      <c r="H119" s="1149"/>
      <c r="I119" s="1149"/>
      <c r="J119" s="1149"/>
      <c r="K119" s="1149"/>
      <c r="L119" s="1149"/>
      <c r="M119" s="1149"/>
      <c r="N119" s="1149"/>
      <c r="O119" s="1149"/>
      <c r="P119" s="1149"/>
      <c r="Q119" s="1149"/>
      <c r="R119" s="1149"/>
      <c r="S119" s="1149"/>
      <c r="T119" s="1149"/>
      <c r="U119" s="1149"/>
      <c r="V119" s="1149"/>
      <c r="W119" s="1149"/>
      <c r="X119" s="1149"/>
      <c r="Y119" s="1149"/>
      <c r="Z119" s="1149"/>
      <c r="AA119" s="1149"/>
      <c r="AB119" s="1149"/>
      <c r="AC119" s="1149"/>
      <c r="AD119" s="1149"/>
      <c r="AE119" s="1149"/>
      <c r="AF119" s="1149"/>
      <c r="AG119" s="1149"/>
      <c r="AH119" s="1149"/>
      <c r="AI119" s="1149"/>
      <c r="AJ119" s="1150"/>
      <c r="AK119" s="1151" t="s">
        <v>5588</v>
      </c>
      <c r="AL119" s="1116"/>
      <c r="AM119" s="1116" t="s">
        <v>5589</v>
      </c>
      <c r="AN119" s="1127" t="s">
        <v>5590</v>
      </c>
      <c r="AO119" s="1161" t="s">
        <v>5591</v>
      </c>
      <c r="AP119" s="1162"/>
      <c r="AQ119" s="1165" t="s">
        <v>5592</v>
      </c>
      <c r="AR119" s="1131" t="s">
        <v>5593</v>
      </c>
      <c r="AS119" s="1124">
        <v>0.5</v>
      </c>
      <c r="AT119" s="1124">
        <v>0.9</v>
      </c>
      <c r="AU119" s="1124">
        <v>0.5</v>
      </c>
      <c r="AV119" s="1124">
        <v>0.9</v>
      </c>
    </row>
    <row r="120" spans="2:62" ht="20" customHeight="1">
      <c r="B120" s="1143"/>
      <c r="C120" s="1146"/>
      <c r="D120" s="1147"/>
      <c r="E120" s="1110"/>
      <c r="F120" s="119">
        <v>1</v>
      </c>
      <c r="G120" s="119">
        <v>2</v>
      </c>
      <c r="H120" s="119">
        <v>3</v>
      </c>
      <c r="I120" s="119">
        <v>4</v>
      </c>
      <c r="J120" s="119">
        <v>5</v>
      </c>
      <c r="K120" s="119">
        <v>6</v>
      </c>
      <c r="L120" s="119">
        <v>7</v>
      </c>
      <c r="M120" s="119">
        <v>8</v>
      </c>
      <c r="N120" s="119">
        <v>9</v>
      </c>
      <c r="O120" s="119">
        <v>10</v>
      </c>
      <c r="P120" s="119">
        <v>11</v>
      </c>
      <c r="Q120" s="119">
        <v>12</v>
      </c>
      <c r="R120" s="119">
        <v>13</v>
      </c>
      <c r="S120" s="119">
        <v>14</v>
      </c>
      <c r="T120" s="119">
        <v>15</v>
      </c>
      <c r="U120" s="119">
        <v>16</v>
      </c>
      <c r="V120" s="119">
        <v>17</v>
      </c>
      <c r="W120" s="119">
        <v>18</v>
      </c>
      <c r="X120" s="119">
        <v>19</v>
      </c>
      <c r="Y120" s="119">
        <v>20</v>
      </c>
      <c r="Z120" s="119">
        <v>21</v>
      </c>
      <c r="AA120" s="119">
        <v>22</v>
      </c>
      <c r="AB120" s="119">
        <v>23</v>
      </c>
      <c r="AC120" s="119">
        <v>24</v>
      </c>
      <c r="AD120" s="119">
        <v>25</v>
      </c>
      <c r="AE120" s="119">
        <v>26</v>
      </c>
      <c r="AF120" s="119">
        <v>27</v>
      </c>
      <c r="AG120" s="119">
        <v>28</v>
      </c>
      <c r="AH120" s="119">
        <v>29</v>
      </c>
      <c r="AI120" s="119">
        <v>30</v>
      </c>
      <c r="AJ120" s="119">
        <v>31</v>
      </c>
      <c r="AK120" s="1152"/>
      <c r="AL120" s="1117"/>
      <c r="AM120" s="1117"/>
      <c r="AN120" s="1128"/>
      <c r="AO120" s="1163"/>
      <c r="AP120" s="1164"/>
      <c r="AQ120" s="1165"/>
      <c r="AR120" s="1132"/>
      <c r="AS120" s="1125"/>
      <c r="AT120" s="1125"/>
      <c r="AU120" s="1125"/>
      <c r="AV120" s="1125"/>
    </row>
    <row r="121" spans="2:62" ht="20" customHeight="1">
      <c r="B121" s="122">
        <v>1</v>
      </c>
      <c r="C121" s="1157" t="s">
        <v>5257</v>
      </c>
      <c r="D121" s="1158"/>
      <c r="E121" s="122">
        <v>730</v>
      </c>
      <c r="F121" s="122">
        <v>3</v>
      </c>
      <c r="G121" s="122">
        <v>2</v>
      </c>
      <c r="H121" s="122">
        <v>2</v>
      </c>
      <c r="I121" s="122">
        <v>0</v>
      </c>
      <c r="J121" s="122">
        <v>0</v>
      </c>
      <c r="K121" s="122">
        <v>4</v>
      </c>
      <c r="L121" s="122">
        <v>0</v>
      </c>
      <c r="M121" s="122">
        <v>3</v>
      </c>
      <c r="N121" s="122">
        <v>1</v>
      </c>
      <c r="O121" s="122">
        <v>3</v>
      </c>
      <c r="P121" s="122">
        <v>2</v>
      </c>
      <c r="Q121" s="122">
        <v>3</v>
      </c>
      <c r="R121" s="122">
        <v>2</v>
      </c>
      <c r="S121" s="122">
        <v>3</v>
      </c>
      <c r="T121" s="122">
        <v>4</v>
      </c>
      <c r="U121" s="122">
        <v>4</v>
      </c>
      <c r="V121" s="122">
        <v>1</v>
      </c>
      <c r="W121" s="122">
        <v>1</v>
      </c>
      <c r="X121" s="122">
        <v>3</v>
      </c>
      <c r="Y121" s="122">
        <v>1</v>
      </c>
      <c r="Z121" s="122">
        <v>3</v>
      </c>
      <c r="AA121" s="122">
        <v>5</v>
      </c>
      <c r="AB121" s="122">
        <v>2</v>
      </c>
      <c r="AC121" s="122">
        <v>2</v>
      </c>
      <c r="AD121" s="122">
        <v>1</v>
      </c>
      <c r="AE121" s="122">
        <v>1</v>
      </c>
      <c r="AF121" s="122">
        <v>3</v>
      </c>
      <c r="AG121" s="122">
        <v>1</v>
      </c>
      <c r="AH121" s="122">
        <v>1</v>
      </c>
      <c r="AI121" s="122">
        <v>2</v>
      </c>
      <c r="AJ121" s="122">
        <v>0</v>
      </c>
      <c r="AK121" s="1159">
        <v>63</v>
      </c>
      <c r="AL121" s="1160"/>
      <c r="AM121" s="134">
        <v>82</v>
      </c>
      <c r="AN121" s="135">
        <v>61</v>
      </c>
      <c r="AO121" s="1153">
        <v>774</v>
      </c>
      <c r="AP121" s="1154"/>
      <c r="AQ121" s="135">
        <v>959</v>
      </c>
      <c r="AR121" s="135">
        <v>693</v>
      </c>
    </row>
    <row r="122" spans="2:62" ht="20" customHeight="1">
      <c r="B122" s="122">
        <v>2</v>
      </c>
      <c r="C122" s="1157" t="s">
        <v>5287</v>
      </c>
      <c r="D122" s="1158"/>
      <c r="E122" s="122">
        <v>983</v>
      </c>
      <c r="F122" s="122">
        <v>9</v>
      </c>
      <c r="G122" s="122">
        <v>5</v>
      </c>
      <c r="H122" s="122">
        <v>1</v>
      </c>
      <c r="I122" s="122">
        <v>4</v>
      </c>
      <c r="J122" s="122">
        <v>4</v>
      </c>
      <c r="K122" s="122">
        <v>3</v>
      </c>
      <c r="L122" s="122">
        <v>1</v>
      </c>
      <c r="M122" s="122">
        <v>6</v>
      </c>
      <c r="N122" s="122">
        <v>5</v>
      </c>
      <c r="O122" s="122">
        <v>3</v>
      </c>
      <c r="P122" s="122">
        <v>5</v>
      </c>
      <c r="Q122" s="122">
        <v>4</v>
      </c>
      <c r="R122" s="122">
        <v>6</v>
      </c>
      <c r="S122" s="122">
        <v>1</v>
      </c>
      <c r="T122" s="122">
        <v>2</v>
      </c>
      <c r="U122" s="122">
        <v>4</v>
      </c>
      <c r="V122" s="122">
        <v>5</v>
      </c>
      <c r="W122" s="122">
        <v>1</v>
      </c>
      <c r="X122" s="122">
        <v>1</v>
      </c>
      <c r="Y122" s="122">
        <v>2</v>
      </c>
      <c r="Z122" s="122">
        <v>1</v>
      </c>
      <c r="AA122" s="122">
        <v>2</v>
      </c>
      <c r="AB122" s="122">
        <v>0</v>
      </c>
      <c r="AC122" s="122">
        <v>6</v>
      </c>
      <c r="AD122" s="122">
        <v>6</v>
      </c>
      <c r="AE122" s="122">
        <v>0</v>
      </c>
      <c r="AF122" s="122">
        <v>4</v>
      </c>
      <c r="AG122" s="122">
        <v>5</v>
      </c>
      <c r="AH122" s="122">
        <v>8</v>
      </c>
      <c r="AI122" s="122">
        <v>3</v>
      </c>
      <c r="AJ122" s="122">
        <v>0</v>
      </c>
      <c r="AK122" s="1159">
        <v>107</v>
      </c>
      <c r="AL122" s="1160"/>
      <c r="AM122" s="134">
        <v>122</v>
      </c>
      <c r="AN122" s="135">
        <v>70</v>
      </c>
      <c r="AO122" s="1153">
        <v>931</v>
      </c>
      <c r="AP122" s="1154"/>
      <c r="AQ122" s="135">
        <v>1093</v>
      </c>
      <c r="AR122" s="135">
        <v>822</v>
      </c>
    </row>
    <row r="123" spans="2:62" ht="20" customHeight="1">
      <c r="B123" s="122">
        <v>3</v>
      </c>
      <c r="C123" s="1157" t="s">
        <v>5309</v>
      </c>
      <c r="D123" s="1158"/>
      <c r="E123" s="122">
        <v>533</v>
      </c>
      <c r="F123" s="122">
        <v>1</v>
      </c>
      <c r="G123" s="122">
        <v>0</v>
      </c>
      <c r="H123" s="122">
        <v>1</v>
      </c>
      <c r="I123" s="122">
        <v>1</v>
      </c>
      <c r="J123" s="122">
        <v>2</v>
      </c>
      <c r="K123" s="122">
        <v>0</v>
      </c>
      <c r="L123" s="122">
        <v>2</v>
      </c>
      <c r="M123" s="122">
        <v>3</v>
      </c>
      <c r="N123" s="122">
        <v>3</v>
      </c>
      <c r="O123" s="122">
        <v>1</v>
      </c>
      <c r="P123" s="122">
        <v>2</v>
      </c>
      <c r="Q123" s="122">
        <v>3</v>
      </c>
      <c r="R123" s="122">
        <v>0</v>
      </c>
      <c r="S123" s="122">
        <v>6</v>
      </c>
      <c r="T123" s="122">
        <v>3</v>
      </c>
      <c r="U123" s="122">
        <v>3</v>
      </c>
      <c r="V123" s="122">
        <v>2</v>
      </c>
      <c r="W123" s="122">
        <v>0</v>
      </c>
      <c r="X123" s="122">
        <v>3</v>
      </c>
      <c r="Y123" s="122">
        <v>4</v>
      </c>
      <c r="Z123" s="122">
        <v>4</v>
      </c>
      <c r="AA123" s="122">
        <v>1</v>
      </c>
      <c r="AB123" s="122">
        <v>3</v>
      </c>
      <c r="AC123" s="122">
        <v>3</v>
      </c>
      <c r="AD123" s="122">
        <v>0</v>
      </c>
      <c r="AE123" s="122">
        <v>1</v>
      </c>
      <c r="AF123" s="122">
        <v>1</v>
      </c>
      <c r="AG123" s="122">
        <v>0</v>
      </c>
      <c r="AH123" s="122">
        <v>0</v>
      </c>
      <c r="AI123" s="122">
        <v>1</v>
      </c>
      <c r="AJ123" s="122">
        <v>0</v>
      </c>
      <c r="AK123" s="1159">
        <v>54</v>
      </c>
      <c r="AL123" s="1160"/>
      <c r="AM123" s="134">
        <v>88</v>
      </c>
      <c r="AN123" s="135">
        <v>44</v>
      </c>
      <c r="AO123" s="1153">
        <v>650</v>
      </c>
      <c r="AP123" s="1154"/>
      <c r="AQ123" s="135">
        <v>682</v>
      </c>
      <c r="AR123" s="135">
        <v>503</v>
      </c>
    </row>
    <row r="124" spans="2:62" ht="28.5" customHeight="1">
      <c r="B124" s="1111" t="s">
        <v>5506</v>
      </c>
      <c r="C124" s="1112"/>
      <c r="D124" s="1112"/>
      <c r="E124" s="136">
        <v>2246</v>
      </c>
      <c r="F124" s="136">
        <v>13</v>
      </c>
      <c r="G124" s="136">
        <v>7</v>
      </c>
      <c r="H124" s="136">
        <v>4</v>
      </c>
      <c r="I124" s="136">
        <v>5</v>
      </c>
      <c r="J124" s="136">
        <v>6</v>
      </c>
      <c r="K124" s="136">
        <v>7</v>
      </c>
      <c r="L124" s="136">
        <v>3</v>
      </c>
      <c r="M124" s="136">
        <v>12</v>
      </c>
      <c r="N124" s="136">
        <v>9</v>
      </c>
      <c r="O124" s="136">
        <v>7</v>
      </c>
      <c r="P124" s="136">
        <v>9</v>
      </c>
      <c r="Q124" s="136">
        <v>10</v>
      </c>
      <c r="R124" s="136">
        <v>8</v>
      </c>
      <c r="S124" s="136">
        <v>10</v>
      </c>
      <c r="T124" s="136">
        <v>9</v>
      </c>
      <c r="U124" s="136">
        <v>11</v>
      </c>
      <c r="V124" s="136">
        <v>8</v>
      </c>
      <c r="W124" s="136">
        <v>2</v>
      </c>
      <c r="X124" s="136">
        <v>7</v>
      </c>
      <c r="Y124" s="136">
        <v>7</v>
      </c>
      <c r="Z124" s="136">
        <v>8</v>
      </c>
      <c r="AA124" s="136">
        <v>8</v>
      </c>
      <c r="AB124" s="136">
        <v>5</v>
      </c>
      <c r="AC124" s="136">
        <v>11</v>
      </c>
      <c r="AD124" s="136">
        <v>7</v>
      </c>
      <c r="AE124" s="136">
        <v>2</v>
      </c>
      <c r="AF124" s="136">
        <v>8</v>
      </c>
      <c r="AG124" s="136">
        <v>6</v>
      </c>
      <c r="AH124" s="136">
        <v>9</v>
      </c>
      <c r="AI124" s="136">
        <v>6</v>
      </c>
      <c r="AJ124" s="136">
        <v>0</v>
      </c>
      <c r="AK124" s="1111">
        <v>224</v>
      </c>
      <c r="AL124" s="1113"/>
      <c r="AM124" s="136">
        <v>292</v>
      </c>
      <c r="AN124" s="137">
        <v>175</v>
      </c>
      <c r="AO124" s="1155">
        <v>2355</v>
      </c>
      <c r="AP124" s="1156"/>
      <c r="AQ124" s="137">
        <v>2734</v>
      </c>
      <c r="AR124" s="137">
        <v>2018</v>
      </c>
      <c r="AX124" s="138"/>
    </row>
    <row r="125" spans="2:62" ht="28.5" customHeight="1">
      <c r="B125" s="1111" t="s">
        <v>5507</v>
      </c>
      <c r="C125" s="1112"/>
      <c r="D125" s="1112"/>
      <c r="E125" s="136">
        <v>2164</v>
      </c>
      <c r="F125" s="136">
        <v>18</v>
      </c>
      <c r="G125" s="136">
        <v>17</v>
      </c>
      <c r="H125" s="136">
        <v>4</v>
      </c>
      <c r="I125" s="136">
        <v>7</v>
      </c>
      <c r="J125" s="136">
        <v>9</v>
      </c>
      <c r="K125" s="136">
        <v>12</v>
      </c>
      <c r="L125" s="136">
        <v>7</v>
      </c>
      <c r="M125" s="136">
        <v>15</v>
      </c>
      <c r="N125" s="136">
        <v>13</v>
      </c>
      <c r="O125" s="136">
        <v>6</v>
      </c>
      <c r="P125" s="136">
        <v>7</v>
      </c>
      <c r="Q125" s="136">
        <v>9</v>
      </c>
      <c r="R125" s="136">
        <v>7</v>
      </c>
      <c r="S125" s="136">
        <v>13</v>
      </c>
      <c r="T125" s="136">
        <v>12</v>
      </c>
      <c r="U125" s="136">
        <v>9</v>
      </c>
      <c r="V125" s="136">
        <v>7</v>
      </c>
      <c r="W125" s="136">
        <v>3</v>
      </c>
      <c r="X125" s="136">
        <v>5</v>
      </c>
      <c r="Y125" s="136">
        <v>20</v>
      </c>
      <c r="Z125" s="136">
        <v>8</v>
      </c>
      <c r="AA125" s="136">
        <v>3</v>
      </c>
      <c r="AB125" s="136">
        <v>7</v>
      </c>
      <c r="AC125" s="136">
        <v>7</v>
      </c>
      <c r="AD125" s="136">
        <v>15</v>
      </c>
      <c r="AE125" s="136">
        <v>9</v>
      </c>
      <c r="AF125" s="136">
        <v>5</v>
      </c>
      <c r="AG125" s="136">
        <v>20</v>
      </c>
      <c r="AH125" s="136">
        <v>9</v>
      </c>
      <c r="AI125" s="136">
        <v>9</v>
      </c>
      <c r="AJ125" s="136">
        <v>0</v>
      </c>
      <c r="AK125" s="1111">
        <v>292</v>
      </c>
      <c r="AL125" s="1113"/>
      <c r="AX125" s="138"/>
    </row>
    <row r="126" spans="2:62">
      <c r="AO126" s="130"/>
    </row>
    <row r="127" spans="2:62">
      <c r="B127" s="108" t="s">
        <v>5313</v>
      </c>
    </row>
    <row r="128" spans="2:62" hidden="1"/>
    <row r="129" spans="2:51" ht="12.75" customHeight="1">
      <c r="B129" s="1142" t="s">
        <v>122</v>
      </c>
      <c r="C129" s="1169" t="s">
        <v>5</v>
      </c>
      <c r="D129" s="1169" t="s">
        <v>5219</v>
      </c>
      <c r="E129" s="1127" t="s">
        <v>5314</v>
      </c>
    </row>
    <row r="130" spans="2:51" ht="24" customHeight="1">
      <c r="B130" s="1143"/>
      <c r="C130" s="1170"/>
      <c r="D130" s="1170"/>
      <c r="E130" s="1128"/>
    </row>
    <row r="131" spans="2:51">
      <c r="B131" s="139">
        <v>1</v>
      </c>
      <c r="C131" s="139" t="s">
        <v>5203</v>
      </c>
      <c r="D131" s="140" t="s">
        <v>5223</v>
      </c>
      <c r="E131" s="139">
        <v>1</v>
      </c>
      <c r="F131" s="111" t="s">
        <v>5199</v>
      </c>
    </row>
    <row r="132" spans="2:51" ht="15" customHeight="1">
      <c r="B132" s="139">
        <v>2</v>
      </c>
      <c r="C132" s="139" t="s">
        <v>5207</v>
      </c>
      <c r="D132" s="140" t="s">
        <v>5291</v>
      </c>
      <c r="E132" s="139">
        <v>1</v>
      </c>
      <c r="F132" s="111" t="s">
        <v>5478</v>
      </c>
      <c r="AY132" s="138"/>
    </row>
    <row r="133" spans="2:51" ht="15" customHeight="1">
      <c r="B133" s="139">
        <v>3</v>
      </c>
      <c r="C133" s="139" t="s">
        <v>5207</v>
      </c>
      <c r="D133" s="140" t="s">
        <v>5295</v>
      </c>
      <c r="E133" s="139">
        <v>4</v>
      </c>
      <c r="F133" s="111" t="s">
        <v>5478</v>
      </c>
    </row>
    <row r="134" spans="2:51" ht="15" customHeight="1">
      <c r="B134" s="139">
        <v>4</v>
      </c>
      <c r="C134" s="139" t="s">
        <v>5207</v>
      </c>
      <c r="D134" s="140" t="s">
        <v>5289</v>
      </c>
      <c r="E134" s="139">
        <v>1</v>
      </c>
      <c r="F134" s="111"/>
    </row>
    <row r="135" spans="2:51" ht="15" customHeight="1">
      <c r="B135" s="139">
        <v>5</v>
      </c>
      <c r="C135" s="139" t="s">
        <v>5205</v>
      </c>
      <c r="D135" s="140" t="s">
        <v>2118</v>
      </c>
      <c r="E135" s="139">
        <v>9</v>
      </c>
      <c r="F135" s="111" t="s">
        <v>5478</v>
      </c>
    </row>
    <row r="136" spans="2:51" ht="15" customHeight="1">
      <c r="B136" s="139">
        <v>6</v>
      </c>
      <c r="C136" s="139" t="s">
        <v>5205</v>
      </c>
      <c r="D136" s="140" t="s">
        <v>5260</v>
      </c>
      <c r="E136" s="139">
        <v>8</v>
      </c>
      <c r="F136" s="111" t="s">
        <v>5478</v>
      </c>
    </row>
    <row r="137" spans="2:51" ht="15" customHeight="1">
      <c r="B137" s="139">
        <v>7</v>
      </c>
      <c r="C137" s="139" t="s">
        <v>5205</v>
      </c>
      <c r="D137" s="140" t="s">
        <v>5262</v>
      </c>
      <c r="E137" s="139">
        <v>2</v>
      </c>
      <c r="F137" s="111" t="s">
        <v>5478</v>
      </c>
    </row>
    <row r="138" spans="2:51" ht="15" customHeight="1">
      <c r="B138" s="139">
        <v>8</v>
      </c>
      <c r="C138" s="139" t="s">
        <v>5205</v>
      </c>
      <c r="D138" s="140" t="s">
        <v>5263</v>
      </c>
      <c r="E138" s="139">
        <v>2</v>
      </c>
      <c r="F138" s="111" t="s">
        <v>5478</v>
      </c>
    </row>
    <row r="139" spans="2:51" ht="15" customHeight="1">
      <c r="B139" s="139">
        <v>9</v>
      </c>
      <c r="C139" s="139" t="s">
        <v>2743</v>
      </c>
      <c r="D139" s="140" t="s">
        <v>5264</v>
      </c>
      <c r="E139" s="139">
        <v>7</v>
      </c>
      <c r="F139" s="111" t="s">
        <v>5479</v>
      </c>
    </row>
    <row r="140" spans="2:51" ht="15" customHeight="1">
      <c r="B140" s="139">
        <v>10</v>
      </c>
      <c r="C140" s="139" t="s">
        <v>2743</v>
      </c>
      <c r="D140" s="140" t="s">
        <v>5267</v>
      </c>
      <c r="E140" s="139">
        <v>4</v>
      </c>
      <c r="F140" s="141" t="s">
        <v>5480</v>
      </c>
    </row>
    <row r="141" spans="2:51" ht="15" customHeight="1">
      <c r="B141" s="139">
        <v>11</v>
      </c>
      <c r="C141" s="139" t="s">
        <v>2743</v>
      </c>
      <c r="D141" s="140" t="s">
        <v>5265</v>
      </c>
      <c r="E141" s="139">
        <v>4</v>
      </c>
      <c r="F141" s="111" t="s">
        <v>5478</v>
      </c>
    </row>
    <row r="142" spans="2:51" ht="15" customHeight="1">
      <c r="B142" s="139">
        <v>12</v>
      </c>
      <c r="C142" s="139" t="s">
        <v>2743</v>
      </c>
      <c r="D142" s="140" t="s">
        <v>5266</v>
      </c>
      <c r="E142" s="139">
        <v>4</v>
      </c>
      <c r="F142" s="111" t="s">
        <v>5480</v>
      </c>
    </row>
    <row r="143" spans="2:51" ht="15" customHeight="1">
      <c r="B143" s="139">
        <v>13</v>
      </c>
      <c r="C143" s="139" t="s">
        <v>5214</v>
      </c>
      <c r="D143" s="140" t="s">
        <v>5300</v>
      </c>
      <c r="E143" s="139">
        <v>6</v>
      </c>
      <c r="F143" s="111"/>
    </row>
    <row r="144" spans="2:51" ht="15" customHeight="1">
      <c r="B144" s="139">
        <v>14</v>
      </c>
      <c r="C144" s="139" t="s">
        <v>5214</v>
      </c>
      <c r="D144" s="140" t="s">
        <v>5301</v>
      </c>
      <c r="E144" s="139">
        <v>1</v>
      </c>
      <c r="F144" s="111"/>
    </row>
    <row r="145" spans="2:5" ht="15" customHeight="1">
      <c r="B145" s="139">
        <v>15</v>
      </c>
      <c r="C145" s="139" t="s">
        <v>5211</v>
      </c>
      <c r="D145" s="140" t="s">
        <v>5280</v>
      </c>
      <c r="E145" s="139">
        <v>2</v>
      </c>
    </row>
    <row r="146" spans="2:5" ht="15" customHeight="1">
      <c r="B146" s="139">
        <v>16</v>
      </c>
      <c r="C146" s="139" t="s">
        <v>5206</v>
      </c>
      <c r="D146" s="140" t="s">
        <v>5308</v>
      </c>
      <c r="E146" s="139">
        <v>1</v>
      </c>
    </row>
    <row r="147" spans="2:5" ht="15" customHeight="1">
      <c r="B147" s="139">
        <v>18</v>
      </c>
      <c r="C147" s="139" t="s">
        <v>5206</v>
      </c>
      <c r="D147" s="140" t="s">
        <v>5303</v>
      </c>
      <c r="E147" s="139">
        <v>1</v>
      </c>
    </row>
    <row r="148" spans="2:5" ht="15" customHeight="1">
      <c r="B148" s="1166" t="s">
        <v>5312</v>
      </c>
      <c r="C148" s="1167"/>
      <c r="D148" s="1168"/>
      <c r="E148" s="142">
        <v>58</v>
      </c>
    </row>
  </sheetData>
  <mergeCells count="298">
    <mergeCell ref="B148:D148"/>
    <mergeCell ref="B125:D125"/>
    <mergeCell ref="AK125:AL125"/>
    <mergeCell ref="B129:B130"/>
    <mergeCell ref="C129:C130"/>
    <mergeCell ref="D129:D130"/>
    <mergeCell ref="E129:E130"/>
    <mergeCell ref="C123:D123"/>
    <mergeCell ref="AK123:AL123"/>
    <mergeCell ref="AO123:AP123"/>
    <mergeCell ref="B124:D124"/>
    <mergeCell ref="AK124:AL124"/>
    <mergeCell ref="AO124:AP124"/>
    <mergeCell ref="AV119:AV120"/>
    <mergeCell ref="C121:D121"/>
    <mergeCell ref="AK121:AL121"/>
    <mergeCell ref="AO121:AP121"/>
    <mergeCell ref="C122:D122"/>
    <mergeCell ref="AK122:AL122"/>
    <mergeCell ref="AO122:AP122"/>
    <mergeCell ref="AO119:AP120"/>
    <mergeCell ref="AQ119:AQ120"/>
    <mergeCell ref="AR119:AR120"/>
    <mergeCell ref="AS119:AS120"/>
    <mergeCell ref="AT119:AT120"/>
    <mergeCell ref="AU119:AU120"/>
    <mergeCell ref="B118:AN118"/>
    <mergeCell ref="B119:B120"/>
    <mergeCell ref="C119:D120"/>
    <mergeCell ref="E119:E120"/>
    <mergeCell ref="F119:AJ119"/>
    <mergeCell ref="AK119:AL120"/>
    <mergeCell ref="AM119:AM120"/>
    <mergeCell ref="AN119:AN120"/>
    <mergeCell ref="AR110:AR115"/>
    <mergeCell ref="AS110:AS115"/>
    <mergeCell ref="AT110:AT115"/>
    <mergeCell ref="AU110:AU115"/>
    <mergeCell ref="AV110:AV115"/>
    <mergeCell ref="B116:D116"/>
    <mergeCell ref="AK116:AL116"/>
    <mergeCell ref="AO116:AP116"/>
    <mergeCell ref="AT107:AT109"/>
    <mergeCell ref="AU107:AU109"/>
    <mergeCell ref="AV107:AV109"/>
    <mergeCell ref="B110:B115"/>
    <mergeCell ref="C110:C115"/>
    <mergeCell ref="AL110:AL115"/>
    <mergeCell ref="AM110:AM115"/>
    <mergeCell ref="AN110:AN115"/>
    <mergeCell ref="AP110:AP115"/>
    <mergeCell ref="AQ110:AQ115"/>
    <mergeCell ref="B102:B106"/>
    <mergeCell ref="C102:C106"/>
    <mergeCell ref="AL102:AL106"/>
    <mergeCell ref="AM102:AM106"/>
    <mergeCell ref="AN102:AN106"/>
    <mergeCell ref="AV102:AV106"/>
    <mergeCell ref="B107:B109"/>
    <mergeCell ref="C107:C109"/>
    <mergeCell ref="AL107:AL109"/>
    <mergeCell ref="AM107:AM109"/>
    <mergeCell ref="AN107:AN109"/>
    <mergeCell ref="AP107:AP109"/>
    <mergeCell ref="AQ107:AQ109"/>
    <mergeCell ref="AR107:AR109"/>
    <mergeCell ref="AS107:AS109"/>
    <mergeCell ref="AP102:AP106"/>
    <mergeCell ref="AQ102:AQ106"/>
    <mergeCell ref="AR102:AR106"/>
    <mergeCell ref="AS102:AS106"/>
    <mergeCell ref="AT102:AT106"/>
    <mergeCell ref="AU102:AU106"/>
    <mergeCell ref="AT93:AT94"/>
    <mergeCell ref="AU93:AU94"/>
    <mergeCell ref="AV93:AV94"/>
    <mergeCell ref="B95:B101"/>
    <mergeCell ref="C95:C101"/>
    <mergeCell ref="AL95:AL101"/>
    <mergeCell ref="AM95:AM101"/>
    <mergeCell ref="AN95:AN101"/>
    <mergeCell ref="AP95:AP101"/>
    <mergeCell ref="AQ95:AQ101"/>
    <mergeCell ref="AM93:AM94"/>
    <mergeCell ref="AN93:AN94"/>
    <mergeCell ref="AO93:AP93"/>
    <mergeCell ref="AQ93:AQ94"/>
    <mergeCell ref="AR93:AR94"/>
    <mergeCell ref="AS93:AS94"/>
    <mergeCell ref="AR95:AR101"/>
    <mergeCell ref="AS95:AS101"/>
    <mergeCell ref="AT95:AT101"/>
    <mergeCell ref="AU95:AU101"/>
    <mergeCell ref="AV95:AV101"/>
    <mergeCell ref="B89:D89"/>
    <mergeCell ref="AK89:AL89"/>
    <mergeCell ref="AO89:AP89"/>
    <mergeCell ref="B92:AP92"/>
    <mergeCell ref="B93:B94"/>
    <mergeCell ref="C93:C94"/>
    <mergeCell ref="D93:D94"/>
    <mergeCell ref="E93:E94"/>
    <mergeCell ref="F93:AJ93"/>
    <mergeCell ref="AK93:AL93"/>
    <mergeCell ref="AQ84:AQ88"/>
    <mergeCell ref="AR84:AR88"/>
    <mergeCell ref="AS84:AS88"/>
    <mergeCell ref="AT84:AT88"/>
    <mergeCell ref="AU84:AU88"/>
    <mergeCell ref="AV84:AV88"/>
    <mergeCell ref="B84:B88"/>
    <mergeCell ref="C84:C88"/>
    <mergeCell ref="AL84:AL88"/>
    <mergeCell ref="AM84:AM88"/>
    <mergeCell ref="AN84:AN88"/>
    <mergeCell ref="AP84:AP88"/>
    <mergeCell ref="AQ79:AQ83"/>
    <mergeCell ref="AR79:AR83"/>
    <mergeCell ref="AS79:AS83"/>
    <mergeCell ref="AT79:AT83"/>
    <mergeCell ref="AU79:AU83"/>
    <mergeCell ref="AV79:AV83"/>
    <mergeCell ref="B79:B83"/>
    <mergeCell ref="C79:C83"/>
    <mergeCell ref="AL79:AL83"/>
    <mergeCell ref="AM79:AM83"/>
    <mergeCell ref="AN79:AN83"/>
    <mergeCell ref="AP79:AP83"/>
    <mergeCell ref="AQ75:AQ78"/>
    <mergeCell ref="AR75:AR78"/>
    <mergeCell ref="AS75:AS78"/>
    <mergeCell ref="AT75:AT78"/>
    <mergeCell ref="AU75:AU78"/>
    <mergeCell ref="AV75:AV78"/>
    <mergeCell ref="B75:B78"/>
    <mergeCell ref="C75:C78"/>
    <mergeCell ref="AL75:AL78"/>
    <mergeCell ref="AM75:AM78"/>
    <mergeCell ref="AN75:AN78"/>
    <mergeCell ref="AP75:AP78"/>
    <mergeCell ref="AQ70:AQ74"/>
    <mergeCell ref="AR70:AR74"/>
    <mergeCell ref="AS70:AS74"/>
    <mergeCell ref="AT70:AT74"/>
    <mergeCell ref="AU70:AU74"/>
    <mergeCell ref="AV70:AV74"/>
    <mergeCell ref="B70:B74"/>
    <mergeCell ref="C70:C74"/>
    <mergeCell ref="AL70:AL74"/>
    <mergeCell ref="AM70:AM74"/>
    <mergeCell ref="AN70:AN74"/>
    <mergeCell ref="AP70:AP74"/>
    <mergeCell ref="AQ66:AQ69"/>
    <mergeCell ref="AR66:AR69"/>
    <mergeCell ref="AS66:AS69"/>
    <mergeCell ref="AT66:AT69"/>
    <mergeCell ref="AU66:AU69"/>
    <mergeCell ref="AV66:AV69"/>
    <mergeCell ref="B66:B69"/>
    <mergeCell ref="C66:C69"/>
    <mergeCell ref="AL66:AL69"/>
    <mergeCell ref="AM66:AM69"/>
    <mergeCell ref="AN66:AN69"/>
    <mergeCell ref="AP66:AP69"/>
    <mergeCell ref="AQ60:AQ65"/>
    <mergeCell ref="AR60:AR65"/>
    <mergeCell ref="AS60:AS65"/>
    <mergeCell ref="AT60:AT65"/>
    <mergeCell ref="AU60:AU65"/>
    <mergeCell ref="AV60:AV65"/>
    <mergeCell ref="AS58:AS59"/>
    <mergeCell ref="AT58:AT59"/>
    <mergeCell ref="AU58:AU59"/>
    <mergeCell ref="AV58:AV59"/>
    <mergeCell ref="AQ58:AQ59"/>
    <mergeCell ref="AR58:AR59"/>
    <mergeCell ref="B60:B65"/>
    <mergeCell ref="C60:C65"/>
    <mergeCell ref="AL60:AL65"/>
    <mergeCell ref="AM60:AM65"/>
    <mergeCell ref="AN60:AN65"/>
    <mergeCell ref="AP60:AP65"/>
    <mergeCell ref="AK58:AL58"/>
    <mergeCell ref="AM58:AM59"/>
    <mergeCell ref="AN58:AN59"/>
    <mergeCell ref="AO58:AP58"/>
    <mergeCell ref="B54:D54"/>
    <mergeCell ref="AK54:AL54"/>
    <mergeCell ref="AO54:AP54"/>
    <mergeCell ref="B55:AJ55"/>
    <mergeCell ref="B57:AP57"/>
    <mergeCell ref="B58:B59"/>
    <mergeCell ref="C58:C59"/>
    <mergeCell ref="D58:D59"/>
    <mergeCell ref="E58:E59"/>
    <mergeCell ref="F58:AJ58"/>
    <mergeCell ref="AQ47:AQ53"/>
    <mergeCell ref="AR47:AR53"/>
    <mergeCell ref="AS47:AS53"/>
    <mergeCell ref="AT47:AT53"/>
    <mergeCell ref="AU47:AU53"/>
    <mergeCell ref="AV47:AV53"/>
    <mergeCell ref="B47:B53"/>
    <mergeCell ref="C47:C53"/>
    <mergeCell ref="AL47:AL53"/>
    <mergeCell ref="AM47:AM53"/>
    <mergeCell ref="AN47:AN53"/>
    <mergeCell ref="AP47:AP53"/>
    <mergeCell ref="AQ43:AQ46"/>
    <mergeCell ref="AR43:AR46"/>
    <mergeCell ref="AS43:AS46"/>
    <mergeCell ref="AT43:AT46"/>
    <mergeCell ref="AU43:AU46"/>
    <mergeCell ref="AV43:AV46"/>
    <mergeCell ref="B43:B46"/>
    <mergeCell ref="C43:C46"/>
    <mergeCell ref="AL43:AL46"/>
    <mergeCell ref="AM43:AM46"/>
    <mergeCell ref="AN43:AN46"/>
    <mergeCell ref="AP43:AP46"/>
    <mergeCell ref="AQ37:AQ42"/>
    <mergeCell ref="AR37:AR42"/>
    <mergeCell ref="AS37:AS42"/>
    <mergeCell ref="AT37:AT42"/>
    <mergeCell ref="AU37:AU42"/>
    <mergeCell ref="AV37:AV42"/>
    <mergeCell ref="B37:B42"/>
    <mergeCell ref="C37:C42"/>
    <mergeCell ref="AL37:AL42"/>
    <mergeCell ref="AM37:AM42"/>
    <mergeCell ref="AN37:AN42"/>
    <mergeCell ref="AP37:AP42"/>
    <mergeCell ref="AT32:AT36"/>
    <mergeCell ref="AU32:AU36"/>
    <mergeCell ref="AV32:AV36"/>
    <mergeCell ref="B32:B36"/>
    <mergeCell ref="C32:C36"/>
    <mergeCell ref="AL32:AL36"/>
    <mergeCell ref="AM32:AM36"/>
    <mergeCell ref="AN32:AN36"/>
    <mergeCell ref="AP32:AP36"/>
    <mergeCell ref="B25:B31"/>
    <mergeCell ref="C25:C31"/>
    <mergeCell ref="AL25:AL31"/>
    <mergeCell ref="AM25:AM31"/>
    <mergeCell ref="AN25:AN31"/>
    <mergeCell ref="AP25:AP31"/>
    <mergeCell ref="AQ32:AQ36"/>
    <mergeCell ref="AR32:AR36"/>
    <mergeCell ref="AS32:AS36"/>
    <mergeCell ref="AS20:AS24"/>
    <mergeCell ref="AT20:AT24"/>
    <mergeCell ref="AU20:AU24"/>
    <mergeCell ref="AV20:AV24"/>
    <mergeCell ref="AS12:AS19"/>
    <mergeCell ref="AT12:AT19"/>
    <mergeCell ref="AU12:AU19"/>
    <mergeCell ref="AV12:AV19"/>
    <mergeCell ref="AQ25:AQ31"/>
    <mergeCell ref="AR25:AR31"/>
    <mergeCell ref="AS25:AS31"/>
    <mergeCell ref="AT25:AT31"/>
    <mergeCell ref="AU25:AU31"/>
    <mergeCell ref="AV25:AV31"/>
    <mergeCell ref="B20:B24"/>
    <mergeCell ref="C20:C24"/>
    <mergeCell ref="AL20:AL24"/>
    <mergeCell ref="AM20:AM24"/>
    <mergeCell ref="AN20:AN24"/>
    <mergeCell ref="AP20:AP24"/>
    <mergeCell ref="AU10:AU11"/>
    <mergeCell ref="AV10:AV11"/>
    <mergeCell ref="B12:B19"/>
    <mergeCell ref="C12:C19"/>
    <mergeCell ref="AL12:AL19"/>
    <mergeCell ref="AM12:AM19"/>
    <mergeCell ref="AN12:AN19"/>
    <mergeCell ref="AP12:AP19"/>
    <mergeCell ref="AQ12:AQ19"/>
    <mergeCell ref="AR12:AR19"/>
    <mergeCell ref="AN10:AN11"/>
    <mergeCell ref="AO10:AP10"/>
    <mergeCell ref="AQ10:AQ11"/>
    <mergeCell ref="AR10:AR11"/>
    <mergeCell ref="AS10:AS11"/>
    <mergeCell ref="AT10:AT11"/>
    <mergeCell ref="AQ20:AQ24"/>
    <mergeCell ref="AR20:AR24"/>
    <mergeCell ref="B7:AR7"/>
    <mergeCell ref="B8:AP8"/>
    <mergeCell ref="B9:AP9"/>
    <mergeCell ref="B10:B11"/>
    <mergeCell ref="C10:C11"/>
    <mergeCell ref="D10:D11"/>
    <mergeCell ref="E10:E11"/>
    <mergeCell ref="F10:AJ10"/>
    <mergeCell ref="AK10:AL10"/>
    <mergeCell ref="AM10:AM11"/>
  </mergeCells>
  <conditionalFormatting sqref="F12:AJ53 F60:AJ88 F95:AJ115">
    <cfRule type="cellIs" dxfId="105" priority="195" stopIfTrue="1" operator="equal">
      <formula>0</formula>
    </cfRule>
  </conditionalFormatting>
  <conditionalFormatting sqref="AK12:AK53">
    <cfRule type="cellIs" dxfId="104" priority="51" operator="equal">
      <formula>0</formula>
    </cfRule>
  </conditionalFormatting>
  <conditionalFormatting sqref="AK60:AK88">
    <cfRule type="cellIs" dxfId="103" priority="22" operator="equal">
      <formula>0</formula>
    </cfRule>
  </conditionalFormatting>
  <conditionalFormatting sqref="AK95:AK115">
    <cfRule type="cellIs" dxfId="102" priority="1" operator="equal">
      <formula>0</formula>
    </cfRule>
  </conditionalFormatting>
  <conditionalFormatting sqref="AL12:AL19">
    <cfRule type="cellIs" dxfId="101" priority="194" operator="between">
      <formula>$AS$12</formula>
      <formula>$AT$12</formula>
    </cfRule>
    <cfRule type="cellIs" dxfId="100" priority="193" operator="lessThan">
      <formula>$AS$12</formula>
    </cfRule>
    <cfRule type="cellIs" dxfId="99" priority="192" operator="greaterThan">
      <formula>$AT$12</formula>
    </cfRule>
  </conditionalFormatting>
  <conditionalFormatting sqref="AL20:AL24">
    <cfRule type="cellIs" dxfId="98" priority="191" operator="between">
      <formula>$AS$20</formula>
      <formula>$AT$20</formula>
    </cfRule>
    <cfRule type="cellIs" dxfId="97" priority="190" operator="lessThan">
      <formula>$AS$20</formula>
    </cfRule>
    <cfRule type="cellIs" dxfId="96" priority="189" operator="greaterThan">
      <formula>$AT$20</formula>
    </cfRule>
  </conditionalFormatting>
  <conditionalFormatting sqref="AL25">
    <cfRule type="cellIs" dxfId="95" priority="93" operator="greaterThan">
      <formula>$AT$47</formula>
    </cfRule>
    <cfRule type="cellIs" dxfId="94" priority="94" operator="lessThan">
      <formula>$AS$47</formula>
    </cfRule>
    <cfRule type="cellIs" dxfId="93" priority="95" operator="between">
      <formula>$AS$47</formula>
      <formula>$AT$47</formula>
    </cfRule>
  </conditionalFormatting>
  <conditionalFormatting sqref="AL32:AL36">
    <cfRule type="cellIs" dxfId="92" priority="188" operator="between">
      <formula>$AS$32</formula>
      <formula>$AT$32</formula>
    </cfRule>
    <cfRule type="cellIs" dxfId="91" priority="187" operator="lessThan">
      <formula>$AS$32</formula>
    </cfRule>
    <cfRule type="cellIs" dxfId="90" priority="186" operator="greaterThan">
      <formula>$AT$32</formula>
    </cfRule>
  </conditionalFormatting>
  <conditionalFormatting sqref="AL37">
    <cfRule type="cellIs" dxfId="89" priority="185" operator="between">
      <formula>$AS$37</formula>
      <formula>$AT$37</formula>
    </cfRule>
    <cfRule type="cellIs" dxfId="88" priority="184" operator="lessThan">
      <formula>$AS$37</formula>
    </cfRule>
    <cfRule type="cellIs" dxfId="87" priority="183" operator="greaterThan">
      <formula>$AT$37</formula>
    </cfRule>
  </conditionalFormatting>
  <conditionalFormatting sqref="AL43:AL46">
    <cfRule type="cellIs" dxfId="86" priority="182" operator="between">
      <formula>$AS$43</formula>
      <formula>$AT$43</formula>
    </cfRule>
    <cfRule type="cellIs" dxfId="85" priority="181" operator="lessThan">
      <formula>$AS$43</formula>
    </cfRule>
    <cfRule type="cellIs" dxfId="84" priority="180" operator="greaterThan">
      <formula>$AT$43</formula>
    </cfRule>
  </conditionalFormatting>
  <conditionalFormatting sqref="AL47">
    <cfRule type="cellIs" dxfId="83" priority="179" operator="between">
      <formula>$AS$47</formula>
      <formula>$AT$47</formula>
    </cfRule>
    <cfRule type="cellIs" dxfId="82" priority="178" operator="lessThan">
      <formula>$AS$47</formula>
    </cfRule>
    <cfRule type="cellIs" dxfId="81" priority="177" operator="greaterThan">
      <formula>$AT$47</formula>
    </cfRule>
  </conditionalFormatting>
  <conditionalFormatting sqref="AL60">
    <cfRule type="cellIs" dxfId="80" priority="176" operator="between">
      <formula>$AS$60</formula>
      <formula>$AT$60</formula>
    </cfRule>
    <cfRule type="cellIs" dxfId="79" priority="175" operator="lessThan">
      <formula>$AS$60</formula>
    </cfRule>
    <cfRule type="cellIs" dxfId="78" priority="174" operator="greaterThan">
      <formula>$AT$60</formula>
    </cfRule>
  </conditionalFormatting>
  <conditionalFormatting sqref="AL66:AL69">
    <cfRule type="cellIs" dxfId="77" priority="173" operator="between">
      <formula>$AS$66</formula>
      <formula>$AT$66</formula>
    </cfRule>
    <cfRule type="cellIs" dxfId="76" priority="172" operator="lessThan">
      <formula>$AS$66</formula>
    </cfRule>
    <cfRule type="cellIs" dxfId="75" priority="171" operator="greaterThan">
      <formula>$AT$66</formula>
    </cfRule>
  </conditionalFormatting>
  <conditionalFormatting sqref="AL70">
    <cfRule type="cellIs" dxfId="74" priority="170" operator="between">
      <formula>$AS$70</formula>
      <formula>$AT$70</formula>
    </cfRule>
    <cfRule type="cellIs" dxfId="73" priority="169" operator="lessThan">
      <formula>$AS$70</formula>
    </cfRule>
    <cfRule type="cellIs" dxfId="72" priority="168" operator="greaterThan">
      <formula>$AT$70</formula>
    </cfRule>
  </conditionalFormatting>
  <conditionalFormatting sqref="AL75:AL78">
    <cfRule type="cellIs" dxfId="71" priority="167" operator="between">
      <formula>$AS$75</formula>
      <formula>$AT$75</formula>
    </cfRule>
    <cfRule type="cellIs" dxfId="70" priority="166" operator="lessThan">
      <formula>$AS$75</formula>
    </cfRule>
    <cfRule type="cellIs" dxfId="69" priority="165" operator="greaterThan">
      <formula>$AT$75</formula>
    </cfRule>
  </conditionalFormatting>
  <conditionalFormatting sqref="AL79">
    <cfRule type="cellIs" dxfId="68" priority="164" operator="between">
      <formula>$AS$79</formula>
      <formula>$AT$79</formula>
    </cfRule>
    <cfRule type="cellIs" dxfId="67" priority="163" operator="lessThan">
      <formula>$AS$79</formula>
    </cfRule>
    <cfRule type="cellIs" dxfId="66" priority="162" operator="greaterThan">
      <formula>$AT$79</formula>
    </cfRule>
  </conditionalFormatting>
  <conditionalFormatting sqref="AL84">
    <cfRule type="cellIs" dxfId="65" priority="161" operator="between">
      <formula>$AS$84</formula>
      <formula>$AT$84</formula>
    </cfRule>
    <cfRule type="cellIs" dxfId="64" priority="160" operator="lessThan">
      <formula>$AS$84</formula>
    </cfRule>
    <cfRule type="cellIs" dxfId="63" priority="159" operator="greaterThan">
      <formula>$AT$84</formula>
    </cfRule>
  </conditionalFormatting>
  <conditionalFormatting sqref="AL95">
    <cfRule type="cellIs" dxfId="62" priority="158" operator="between">
      <formula>$AS$95</formula>
      <formula>$AT$95</formula>
    </cfRule>
    <cfRule type="cellIs" dxfId="61" priority="157" operator="lessThan">
      <formula>$AS$95</formula>
    </cfRule>
    <cfRule type="cellIs" dxfId="60" priority="156" operator="greaterThan">
      <formula>$AT$95</formula>
    </cfRule>
  </conditionalFormatting>
  <conditionalFormatting sqref="AL102">
    <cfRule type="cellIs" dxfId="59" priority="155" operator="between">
      <formula>$AS$102</formula>
      <formula>$AT$102</formula>
    </cfRule>
    <cfRule type="cellIs" dxfId="58" priority="154" operator="lessThan">
      <formula>$AS$102</formula>
    </cfRule>
    <cfRule type="cellIs" dxfId="57" priority="153" operator="greaterThan">
      <formula>$AT$102</formula>
    </cfRule>
  </conditionalFormatting>
  <conditionalFormatting sqref="AL107:AL109">
    <cfRule type="cellIs" dxfId="56" priority="152" operator="between">
      <formula>$AS$107</formula>
      <formula>$AT$107</formula>
    </cfRule>
    <cfRule type="cellIs" dxfId="55" priority="151" operator="lessThan">
      <formula>$AS$107</formula>
    </cfRule>
    <cfRule type="cellIs" dxfId="54" priority="150" operator="greaterThan">
      <formula>$AT$107</formula>
    </cfRule>
  </conditionalFormatting>
  <conditionalFormatting sqref="AL110">
    <cfRule type="cellIs" dxfId="53" priority="149" operator="between">
      <formula>$AS$110</formula>
      <formula>$AT$110</formula>
    </cfRule>
    <cfRule type="cellIs" dxfId="52" priority="148" operator="lessThan">
      <formula>$AS$110</formula>
    </cfRule>
    <cfRule type="cellIs" dxfId="51" priority="147" operator="greaterThan">
      <formula>$AT$110</formula>
    </cfRule>
  </conditionalFormatting>
  <conditionalFormatting sqref="AP12:AP19">
    <cfRule type="cellIs" dxfId="50" priority="146" operator="between">
      <formula>$AU$12</formula>
      <formula>$AV$12</formula>
    </cfRule>
    <cfRule type="cellIs" dxfId="49" priority="145" operator="lessThan">
      <formula>$AU$12</formula>
    </cfRule>
    <cfRule type="cellIs" dxfId="48" priority="144" operator="greaterThan">
      <formula>$AV$12</formula>
    </cfRule>
  </conditionalFormatting>
  <conditionalFormatting sqref="AP20:AP24">
    <cfRule type="cellIs" dxfId="47" priority="143" operator="between">
      <formula>$AU$20</formula>
      <formula>$AV$20</formula>
    </cfRule>
    <cfRule type="cellIs" dxfId="46" priority="142" operator="lessThan">
      <formula>$AU$20</formula>
    </cfRule>
    <cfRule type="cellIs" dxfId="45" priority="141" operator="greaterThan">
      <formula>$AV$20</formula>
    </cfRule>
  </conditionalFormatting>
  <conditionalFormatting sqref="AP25">
    <cfRule type="cellIs" dxfId="44" priority="140" operator="between">
      <formula>$AU$25</formula>
      <formula>$AV$25</formula>
    </cfRule>
    <cfRule type="cellIs" dxfId="43" priority="139" operator="lessThan">
      <formula>$AU$25</formula>
    </cfRule>
    <cfRule type="cellIs" dxfId="42" priority="138" operator="greaterThan">
      <formula>$AV$25</formula>
    </cfRule>
  </conditionalFormatting>
  <conditionalFormatting sqref="AP32">
    <cfRule type="cellIs" dxfId="41" priority="137" operator="between">
      <formula>$AU$32</formula>
      <formula>$AV$32</formula>
    </cfRule>
    <cfRule type="cellIs" dxfId="40" priority="136" operator="lessThan">
      <formula>$AU$32</formula>
    </cfRule>
    <cfRule type="cellIs" dxfId="39" priority="135" operator="greaterThan">
      <formula>$AV$32</formula>
    </cfRule>
  </conditionalFormatting>
  <conditionalFormatting sqref="AP37:AP42">
    <cfRule type="cellIs" dxfId="38" priority="134" operator="between">
      <formula>$AU$37</formula>
      <formula>$AV$37</formula>
    </cfRule>
    <cfRule type="cellIs" dxfId="37" priority="133" operator="lessThan">
      <formula>$AU$37</formula>
    </cfRule>
    <cfRule type="cellIs" dxfId="36" priority="132" operator="greaterThan">
      <formula>$AV$37</formula>
    </cfRule>
  </conditionalFormatting>
  <conditionalFormatting sqref="AP43:AP46">
    <cfRule type="cellIs" dxfId="35" priority="131" operator="between">
      <formula>$AU$43</formula>
      <formula>$AV$43</formula>
    </cfRule>
    <cfRule type="cellIs" dxfId="34" priority="130" operator="lessThan">
      <formula>$AU$43</formula>
    </cfRule>
    <cfRule type="cellIs" dxfId="33" priority="129" operator="greaterThan">
      <formula>$AV$43</formula>
    </cfRule>
  </conditionalFormatting>
  <conditionalFormatting sqref="AP47">
    <cfRule type="cellIs" dxfId="32" priority="128" operator="between">
      <formula>$AU$47</formula>
      <formula>$AV$47</formula>
    </cfRule>
    <cfRule type="cellIs" dxfId="31" priority="127" operator="lessThan">
      <formula>$AU$47</formula>
    </cfRule>
    <cfRule type="cellIs" dxfId="30" priority="126" operator="greaterThan">
      <formula>$AV$47</formula>
    </cfRule>
  </conditionalFormatting>
  <conditionalFormatting sqref="AP60">
    <cfRule type="cellIs" dxfId="29" priority="125" operator="between">
      <formula>$AU$60</formula>
      <formula>$AV$60</formula>
    </cfRule>
    <cfRule type="cellIs" dxfId="28" priority="124" operator="lessThan">
      <formula>$AU$60</formula>
    </cfRule>
    <cfRule type="cellIs" dxfId="27" priority="123" operator="greaterThan">
      <formula>$AV$60</formula>
    </cfRule>
  </conditionalFormatting>
  <conditionalFormatting sqref="AP66">
    <cfRule type="cellIs" dxfId="26" priority="122" operator="between">
      <formula>$AU$66</formula>
      <formula>$AV$66</formula>
    </cfRule>
    <cfRule type="cellIs" dxfId="25" priority="121" operator="lessThan">
      <formula>$AU$66</formula>
    </cfRule>
    <cfRule type="cellIs" dxfId="24" priority="120" operator="greaterThan">
      <formula>$AV$66</formula>
    </cfRule>
  </conditionalFormatting>
  <conditionalFormatting sqref="AP70">
    <cfRule type="cellIs" dxfId="23" priority="119" operator="between">
      <formula>$AU$70</formula>
      <formula>$AV$70</formula>
    </cfRule>
    <cfRule type="cellIs" dxfId="22" priority="118" operator="lessThan">
      <formula>$AU$70</formula>
    </cfRule>
    <cfRule type="cellIs" dxfId="21" priority="117" operator="greaterThan">
      <formula>$AV$70</formula>
    </cfRule>
  </conditionalFormatting>
  <conditionalFormatting sqref="AP75">
    <cfRule type="cellIs" dxfId="20" priority="116" operator="between">
      <formula>$AU$75</formula>
      <formula>$AV$75</formula>
    </cfRule>
    <cfRule type="cellIs" dxfId="19" priority="115" operator="lessThan">
      <formula>$AU$75</formula>
    </cfRule>
    <cfRule type="cellIs" dxfId="18" priority="114" operator="greaterThan">
      <formula>$AV$75</formula>
    </cfRule>
  </conditionalFormatting>
  <conditionalFormatting sqref="AP79">
    <cfRule type="cellIs" dxfId="17" priority="113" operator="between">
      <formula>$AU$79</formula>
      <formula>$AV$79</formula>
    </cfRule>
    <cfRule type="cellIs" dxfId="16" priority="112" operator="lessThan">
      <formula>$AU$79</formula>
    </cfRule>
    <cfRule type="cellIs" dxfId="15" priority="111" operator="greaterThan">
      <formula>$AV$79</formula>
    </cfRule>
  </conditionalFormatting>
  <conditionalFormatting sqref="AP84">
    <cfRule type="cellIs" dxfId="14" priority="110" operator="between">
      <formula>$AU$84</formula>
      <formula>$AV$84</formula>
    </cfRule>
    <cfRule type="cellIs" dxfId="13" priority="109" operator="lessThan">
      <formula>$AU$84</formula>
    </cfRule>
    <cfRule type="cellIs" dxfId="12" priority="108" operator="greaterThan">
      <formula>$AV$84</formula>
    </cfRule>
  </conditionalFormatting>
  <conditionalFormatting sqref="AP95">
    <cfRule type="cellIs" dxfId="11" priority="107" operator="between">
      <formula>$AU$95</formula>
      <formula>$AV$95</formula>
    </cfRule>
    <cfRule type="cellIs" dxfId="10" priority="106" operator="lessThan">
      <formula>$AU$95</formula>
    </cfRule>
    <cfRule type="cellIs" dxfId="9" priority="105" operator="greaterThan">
      <formula>$AV$95</formula>
    </cfRule>
  </conditionalFormatting>
  <conditionalFormatting sqref="AP102">
    <cfRule type="cellIs" dxfId="8" priority="102" operator="greaterThan">
      <formula>$AV$102</formula>
    </cfRule>
    <cfRule type="cellIs" dxfId="7" priority="104" operator="between">
      <formula>$AU$102</formula>
      <formula>$AV$102</formula>
    </cfRule>
    <cfRule type="cellIs" dxfId="6" priority="103" operator="lessThan">
      <formula>$AU$102</formula>
    </cfRule>
  </conditionalFormatting>
  <conditionalFormatting sqref="AP107">
    <cfRule type="cellIs" dxfId="5" priority="99" operator="greaterThan">
      <formula>$AV$107</formula>
    </cfRule>
    <cfRule type="cellIs" dxfId="4" priority="101" operator="between">
      <formula>$AU$107</formula>
      <formula>$AV$107</formula>
    </cfRule>
    <cfRule type="cellIs" dxfId="3" priority="100" operator="lessThan">
      <formula>$AU$107</formula>
    </cfRule>
  </conditionalFormatting>
  <conditionalFormatting sqref="AP110">
    <cfRule type="cellIs" dxfId="2" priority="98" operator="between">
      <formula>$AU$110</formula>
      <formula>$AV$110</formula>
    </cfRule>
    <cfRule type="cellIs" dxfId="1" priority="97" operator="lessThan">
      <formula>$AU$110</formula>
    </cfRule>
    <cfRule type="cellIs" dxfId="0" priority="96" operator="greaterThan">
      <formula>$AV$110</formula>
    </cfRule>
  </conditionalFormatting>
  <printOptions horizontalCentered="1"/>
  <pageMargins left="0.70866141732283505" right="0.70866141732283505" top="0.74803149606299202" bottom="0.74803149606299202" header="0.31496062992126" footer="0.31496062992126"/>
  <pageSetup paperSize="9" scale="29" fitToHeight="0" orientation="portrait" r:id="rId1"/>
  <rowBreaks count="2" manualBreakCount="2">
    <brk id="55" min="1" max="46" man="1"/>
    <brk id="90" min="1" max="46"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112"/>
  <sheetViews>
    <sheetView view="pageBreakPreview" topLeftCell="A2" zoomScale="130" zoomScaleNormal="100" zoomScaleSheetLayoutView="130" workbookViewId="0">
      <selection activeCell="A2" sqref="A2:K2"/>
    </sheetView>
  </sheetViews>
  <sheetFormatPr baseColWidth="10" defaultColWidth="9.1640625" defaultRowHeight="13"/>
  <cols>
    <col min="1" max="1" width="3.6640625" customWidth="1"/>
    <col min="2" max="2" width="6.6640625" customWidth="1"/>
    <col min="3" max="3" width="12.83203125" customWidth="1"/>
    <col min="4" max="4" width="9.83203125" customWidth="1"/>
    <col min="5" max="5" width="5.5" customWidth="1"/>
    <col min="6" max="6" width="6.6640625" customWidth="1"/>
    <col min="7" max="7" width="7" customWidth="1"/>
    <col min="8" max="8" width="6.1640625" customWidth="1"/>
    <col min="9" max="9" width="6.33203125" customWidth="1"/>
    <col min="10" max="10" width="7.83203125" customWidth="1"/>
    <col min="11" max="11" width="5.1640625" customWidth="1"/>
  </cols>
  <sheetData>
    <row r="1" spans="1:11">
      <c r="A1" s="1197" t="s">
        <v>5315</v>
      </c>
      <c r="B1" s="1197"/>
      <c r="C1" s="1197"/>
      <c r="D1" s="1197"/>
      <c r="E1" s="1197"/>
      <c r="F1" s="1197"/>
      <c r="G1" s="1197"/>
      <c r="H1" s="1197"/>
      <c r="I1" s="1197"/>
      <c r="J1" s="1197"/>
      <c r="K1" s="1197"/>
    </row>
    <row r="2" spans="1:11">
      <c r="A2" s="1197" t="s">
        <v>5316</v>
      </c>
      <c r="B2" s="1197"/>
      <c r="C2" s="1197"/>
      <c r="D2" s="1197"/>
      <c r="E2" s="1197"/>
      <c r="F2" s="1197"/>
      <c r="G2" s="1197"/>
      <c r="H2" s="1197"/>
      <c r="I2" s="1197"/>
      <c r="J2" s="1197"/>
      <c r="K2" s="1197"/>
    </row>
    <row r="3" spans="1:11">
      <c r="A3" s="1"/>
      <c r="B3" s="1"/>
      <c r="C3" s="1"/>
      <c r="D3" s="1"/>
      <c r="E3" s="1"/>
      <c r="F3" s="1"/>
      <c r="G3" s="1"/>
      <c r="H3" s="1"/>
      <c r="I3" s="1"/>
      <c r="J3" s="1"/>
      <c r="K3" s="1"/>
    </row>
    <row r="4" spans="1:11">
      <c r="A4" s="1186" t="s">
        <v>5317</v>
      </c>
      <c r="B4" s="1186"/>
      <c r="C4" s="1186"/>
      <c r="D4" s="1186"/>
      <c r="E4" s="1186"/>
      <c r="F4" s="1186"/>
      <c r="G4" s="1186"/>
      <c r="H4" s="1186"/>
      <c r="I4" s="1186"/>
      <c r="J4" s="1186"/>
      <c r="K4" s="1186"/>
    </row>
    <row r="6" spans="1:11" ht="13.5" customHeight="1">
      <c r="A6" s="1181" t="s">
        <v>5318</v>
      </c>
      <c r="B6" s="1181" t="s">
        <v>5319</v>
      </c>
      <c r="C6" s="1181" t="s">
        <v>5320</v>
      </c>
      <c r="D6" s="1187" t="s">
        <v>5321</v>
      </c>
      <c r="E6" s="1183" t="s">
        <v>5190</v>
      </c>
      <c r="F6" s="1184"/>
      <c r="G6" s="1184"/>
      <c r="H6" s="1184"/>
      <c r="I6" s="1184"/>
      <c r="J6" s="1183" t="s">
        <v>5322</v>
      </c>
      <c r="K6" s="1185"/>
    </row>
    <row r="7" spans="1:11">
      <c r="A7" s="1182"/>
      <c r="B7" s="1182"/>
      <c r="C7" s="1182"/>
      <c r="D7" s="1188"/>
      <c r="E7" s="2" t="s">
        <v>5323</v>
      </c>
      <c r="F7" s="2" t="s">
        <v>5324</v>
      </c>
      <c r="G7" s="2" t="s">
        <v>5325</v>
      </c>
      <c r="H7" s="2" t="s">
        <v>5326</v>
      </c>
      <c r="I7" s="2" t="s">
        <v>5327</v>
      </c>
      <c r="J7" s="6" t="s">
        <v>5320</v>
      </c>
      <c r="K7" s="6" t="s">
        <v>5319</v>
      </c>
    </row>
    <row r="8" spans="1:11">
      <c r="A8" s="1192">
        <v>1</v>
      </c>
      <c r="B8" s="1178" t="s">
        <v>5328</v>
      </c>
      <c r="C8" s="3" t="s">
        <v>5329</v>
      </c>
      <c r="D8" s="4">
        <v>34</v>
      </c>
      <c r="E8" s="5">
        <v>3</v>
      </c>
      <c r="F8" s="5">
        <v>0</v>
      </c>
      <c r="G8" s="5">
        <v>3</v>
      </c>
      <c r="H8" s="5">
        <v>0</v>
      </c>
      <c r="I8" s="5">
        <v>0</v>
      </c>
      <c r="J8" s="7">
        <f>SUM(E8:I8)</f>
        <v>6</v>
      </c>
      <c r="K8" s="1171">
        <f>SUM(J8:J15)</f>
        <v>22</v>
      </c>
    </row>
    <row r="9" spans="1:11">
      <c r="A9" s="1193"/>
      <c r="B9" s="1179"/>
      <c r="C9" s="3" t="s">
        <v>5330</v>
      </c>
      <c r="D9" s="4">
        <v>74</v>
      </c>
      <c r="E9" s="5">
        <v>1</v>
      </c>
      <c r="F9" s="5">
        <v>1</v>
      </c>
      <c r="G9" s="5">
        <v>3</v>
      </c>
      <c r="H9" s="5">
        <v>0</v>
      </c>
      <c r="I9" s="5">
        <v>0</v>
      </c>
      <c r="J9" s="7">
        <f t="shared" ref="J9:J50" si="0">SUM(E9:I9)</f>
        <v>5</v>
      </c>
      <c r="K9" s="1172"/>
    </row>
    <row r="10" spans="1:11">
      <c r="A10" s="1193"/>
      <c r="B10" s="1179"/>
      <c r="C10" s="3" t="s">
        <v>5331</v>
      </c>
      <c r="D10" s="4">
        <v>14</v>
      </c>
      <c r="E10" s="5">
        <v>2</v>
      </c>
      <c r="F10" s="5">
        <v>0</v>
      </c>
      <c r="G10" s="5">
        <v>0</v>
      </c>
      <c r="H10" s="5">
        <v>0</v>
      </c>
      <c r="I10" s="5">
        <v>0</v>
      </c>
      <c r="J10" s="7">
        <f t="shared" si="0"/>
        <v>2</v>
      </c>
      <c r="K10" s="1172"/>
    </row>
    <row r="11" spans="1:11">
      <c r="A11" s="1193"/>
      <c r="B11" s="1179"/>
      <c r="C11" s="3" t="s">
        <v>5332</v>
      </c>
      <c r="D11" s="5">
        <v>22</v>
      </c>
      <c r="E11" s="5">
        <v>0</v>
      </c>
      <c r="F11" s="5">
        <v>0</v>
      </c>
      <c r="G11" s="5">
        <v>5</v>
      </c>
      <c r="H11" s="5">
        <v>0</v>
      </c>
      <c r="I11" s="5">
        <v>0</v>
      </c>
      <c r="J11" s="7">
        <f t="shared" si="0"/>
        <v>5</v>
      </c>
      <c r="K11" s="1172"/>
    </row>
    <row r="12" spans="1:11">
      <c r="A12" s="1193"/>
      <c r="B12" s="1179"/>
      <c r="C12" s="3" t="s">
        <v>5333</v>
      </c>
      <c r="D12" s="4">
        <v>19</v>
      </c>
      <c r="E12" s="5">
        <v>1</v>
      </c>
      <c r="F12" s="5">
        <v>0</v>
      </c>
      <c r="G12" s="5">
        <v>0</v>
      </c>
      <c r="H12" s="5">
        <v>0</v>
      </c>
      <c r="I12" s="5">
        <v>0</v>
      </c>
      <c r="J12" s="7">
        <f t="shared" si="0"/>
        <v>1</v>
      </c>
      <c r="K12" s="1172"/>
    </row>
    <row r="13" spans="1:11">
      <c r="A13" s="1193"/>
      <c r="B13" s="1179"/>
      <c r="C13" s="3" t="s">
        <v>5334</v>
      </c>
      <c r="D13" s="4">
        <v>25</v>
      </c>
      <c r="E13" s="5">
        <v>1</v>
      </c>
      <c r="F13" s="5">
        <v>0</v>
      </c>
      <c r="G13" s="5">
        <v>0</v>
      </c>
      <c r="H13" s="5">
        <v>0</v>
      </c>
      <c r="I13" s="5">
        <v>0</v>
      </c>
      <c r="J13" s="7">
        <f t="shared" si="0"/>
        <v>1</v>
      </c>
      <c r="K13" s="1172"/>
    </row>
    <row r="14" spans="1:11">
      <c r="A14" s="1193"/>
      <c r="B14" s="1179"/>
      <c r="C14" s="3" t="s">
        <v>5335</v>
      </c>
      <c r="D14" s="4">
        <v>23</v>
      </c>
      <c r="E14" s="5">
        <v>0</v>
      </c>
      <c r="F14" s="5">
        <v>0</v>
      </c>
      <c r="G14" s="5">
        <v>1</v>
      </c>
      <c r="H14" s="5">
        <v>1</v>
      </c>
      <c r="I14" s="5">
        <v>0</v>
      </c>
      <c r="J14" s="7">
        <f t="shared" si="0"/>
        <v>2</v>
      </c>
      <c r="K14" s="1172"/>
    </row>
    <row r="15" spans="1:11">
      <c r="A15" s="1194"/>
      <c r="B15" s="1180"/>
      <c r="C15" s="3" t="s">
        <v>5336</v>
      </c>
      <c r="D15" s="5">
        <v>10</v>
      </c>
      <c r="E15" s="5">
        <v>0</v>
      </c>
      <c r="F15" s="5">
        <v>0</v>
      </c>
      <c r="G15" s="5">
        <v>0</v>
      </c>
      <c r="H15" s="5">
        <v>0</v>
      </c>
      <c r="I15" s="5">
        <v>0</v>
      </c>
      <c r="J15" s="7">
        <f t="shared" si="0"/>
        <v>0</v>
      </c>
      <c r="K15" s="1173"/>
    </row>
    <row r="16" spans="1:11">
      <c r="A16" s="1192">
        <v>2</v>
      </c>
      <c r="B16" s="1178" t="s">
        <v>5337</v>
      </c>
      <c r="C16" s="3" t="s">
        <v>5338</v>
      </c>
      <c r="D16" s="5">
        <v>1</v>
      </c>
      <c r="E16" s="5">
        <v>0</v>
      </c>
      <c r="F16" s="5">
        <v>0</v>
      </c>
      <c r="G16" s="5">
        <v>0</v>
      </c>
      <c r="H16" s="5">
        <v>0</v>
      </c>
      <c r="I16" s="5">
        <v>1</v>
      </c>
      <c r="J16" s="7">
        <f t="shared" si="0"/>
        <v>1</v>
      </c>
      <c r="K16" s="1171">
        <f>SUM(J16:J20)</f>
        <v>4</v>
      </c>
    </row>
    <row r="17" spans="1:11">
      <c r="A17" s="1193"/>
      <c r="B17" s="1179"/>
      <c r="C17" s="3" t="s">
        <v>5339</v>
      </c>
      <c r="D17" s="5">
        <v>11</v>
      </c>
      <c r="E17" s="5">
        <v>0</v>
      </c>
      <c r="F17" s="5">
        <v>0</v>
      </c>
      <c r="G17" s="5">
        <v>0</v>
      </c>
      <c r="H17" s="5">
        <v>0</v>
      </c>
      <c r="I17" s="5">
        <v>0</v>
      </c>
      <c r="J17" s="7">
        <f t="shared" si="0"/>
        <v>0</v>
      </c>
      <c r="K17" s="1172"/>
    </row>
    <row r="18" spans="1:11">
      <c r="A18" s="1193"/>
      <c r="B18" s="1179"/>
      <c r="C18" s="3" t="s">
        <v>5340</v>
      </c>
      <c r="D18" s="5">
        <v>8</v>
      </c>
      <c r="E18" s="5">
        <v>0</v>
      </c>
      <c r="F18" s="5">
        <v>0</v>
      </c>
      <c r="G18" s="5">
        <v>0</v>
      </c>
      <c r="H18" s="5">
        <v>0</v>
      </c>
      <c r="I18" s="5">
        <v>0</v>
      </c>
      <c r="J18" s="7">
        <f t="shared" si="0"/>
        <v>0</v>
      </c>
      <c r="K18" s="1172"/>
    </row>
    <row r="19" spans="1:11">
      <c r="A19" s="1193"/>
      <c r="B19" s="1179"/>
      <c r="C19" s="3" t="s">
        <v>5341</v>
      </c>
      <c r="D19" s="4">
        <v>9</v>
      </c>
      <c r="E19" s="5">
        <v>0</v>
      </c>
      <c r="F19" s="5">
        <v>0</v>
      </c>
      <c r="G19" s="5">
        <v>0</v>
      </c>
      <c r="H19" s="5">
        <v>0</v>
      </c>
      <c r="I19" s="5">
        <v>0</v>
      </c>
      <c r="J19" s="7">
        <f t="shared" si="0"/>
        <v>0</v>
      </c>
      <c r="K19" s="1172"/>
    </row>
    <row r="20" spans="1:11">
      <c r="A20" s="1194"/>
      <c r="B20" s="1180"/>
      <c r="C20" s="3" t="s">
        <v>5342</v>
      </c>
      <c r="D20" s="5">
        <v>2</v>
      </c>
      <c r="E20" s="5">
        <v>0</v>
      </c>
      <c r="F20" s="5">
        <v>0</v>
      </c>
      <c r="G20" s="5">
        <v>2</v>
      </c>
      <c r="H20" s="5">
        <v>1</v>
      </c>
      <c r="I20" s="5">
        <v>0</v>
      </c>
      <c r="J20" s="7">
        <f t="shared" si="0"/>
        <v>3</v>
      </c>
      <c r="K20" s="1173"/>
    </row>
    <row r="21" spans="1:11">
      <c r="A21" s="1192">
        <v>3</v>
      </c>
      <c r="B21" s="1178" t="s">
        <v>5343</v>
      </c>
      <c r="C21" s="3" t="s">
        <v>5344</v>
      </c>
      <c r="D21" s="4">
        <v>5</v>
      </c>
      <c r="E21" s="5">
        <v>0</v>
      </c>
      <c r="F21" s="5">
        <v>0</v>
      </c>
      <c r="G21" s="5">
        <v>1</v>
      </c>
      <c r="H21" s="5">
        <v>0</v>
      </c>
      <c r="I21" s="5">
        <v>0</v>
      </c>
      <c r="J21" s="7">
        <f t="shared" si="0"/>
        <v>1</v>
      </c>
      <c r="K21" s="1171">
        <f>SUM(J21:J27)</f>
        <v>8</v>
      </c>
    </row>
    <row r="22" spans="1:11">
      <c r="A22" s="1193"/>
      <c r="B22" s="1179"/>
      <c r="C22" s="3" t="s">
        <v>5345</v>
      </c>
      <c r="D22" s="4">
        <v>4</v>
      </c>
      <c r="E22" s="5">
        <v>0</v>
      </c>
      <c r="F22" s="5">
        <v>0</v>
      </c>
      <c r="G22" s="5">
        <v>0</v>
      </c>
      <c r="H22" s="5">
        <v>0</v>
      </c>
      <c r="I22" s="5">
        <v>0</v>
      </c>
      <c r="J22" s="7">
        <f t="shared" si="0"/>
        <v>0</v>
      </c>
      <c r="K22" s="1172"/>
    </row>
    <row r="23" spans="1:11">
      <c r="A23" s="1193"/>
      <c r="B23" s="1179"/>
      <c r="C23" s="3" t="s">
        <v>5346</v>
      </c>
      <c r="D23" s="4">
        <v>7</v>
      </c>
      <c r="E23" s="5">
        <v>0</v>
      </c>
      <c r="F23" s="5">
        <v>0</v>
      </c>
      <c r="G23" s="5">
        <v>1</v>
      </c>
      <c r="H23" s="5">
        <v>0</v>
      </c>
      <c r="I23" s="5">
        <v>0</v>
      </c>
      <c r="J23" s="7">
        <f t="shared" si="0"/>
        <v>1</v>
      </c>
      <c r="K23" s="1172"/>
    </row>
    <row r="24" spans="1:11">
      <c r="A24" s="1193"/>
      <c r="B24" s="1179"/>
      <c r="C24" s="3" t="s">
        <v>5347</v>
      </c>
      <c r="D24" s="4">
        <v>4</v>
      </c>
      <c r="E24" s="5">
        <v>0</v>
      </c>
      <c r="F24" s="5">
        <v>0</v>
      </c>
      <c r="G24" s="5">
        <v>0</v>
      </c>
      <c r="H24" s="5">
        <v>0</v>
      </c>
      <c r="I24" s="5">
        <v>0</v>
      </c>
      <c r="J24" s="7">
        <f t="shared" si="0"/>
        <v>0</v>
      </c>
      <c r="K24" s="1172"/>
    </row>
    <row r="25" spans="1:11">
      <c r="A25" s="1193"/>
      <c r="B25" s="1179"/>
      <c r="C25" s="3" t="s">
        <v>5348</v>
      </c>
      <c r="D25" s="5">
        <v>1</v>
      </c>
      <c r="E25" s="5">
        <v>0</v>
      </c>
      <c r="F25" s="5">
        <v>0</v>
      </c>
      <c r="G25" s="5">
        <v>0</v>
      </c>
      <c r="H25" s="5">
        <v>0</v>
      </c>
      <c r="I25" s="5">
        <v>0</v>
      </c>
      <c r="J25" s="7">
        <f t="shared" si="0"/>
        <v>0</v>
      </c>
      <c r="K25" s="1172"/>
    </row>
    <row r="26" spans="1:11">
      <c r="A26" s="1193"/>
      <c r="B26" s="1179"/>
      <c r="C26" s="3" t="s">
        <v>5349</v>
      </c>
      <c r="D26" s="4">
        <v>85</v>
      </c>
      <c r="E26" s="5">
        <v>2</v>
      </c>
      <c r="F26" s="5">
        <v>0</v>
      </c>
      <c r="G26" s="5">
        <v>1</v>
      </c>
      <c r="H26" s="5">
        <v>0</v>
      </c>
      <c r="I26" s="5">
        <v>0</v>
      </c>
      <c r="J26" s="7">
        <f t="shared" si="0"/>
        <v>3</v>
      </c>
      <c r="K26" s="1172"/>
    </row>
    <row r="27" spans="1:11">
      <c r="A27" s="1194"/>
      <c r="B27" s="1180"/>
      <c r="C27" s="3" t="s">
        <v>5350</v>
      </c>
      <c r="D27" s="4">
        <v>4</v>
      </c>
      <c r="E27" s="5">
        <v>0</v>
      </c>
      <c r="F27" s="5">
        <v>0</v>
      </c>
      <c r="G27" s="5">
        <v>2</v>
      </c>
      <c r="H27" s="5">
        <v>1</v>
      </c>
      <c r="I27" s="5">
        <v>0</v>
      </c>
      <c r="J27" s="7">
        <f t="shared" si="0"/>
        <v>3</v>
      </c>
      <c r="K27" s="1173"/>
    </row>
    <row r="28" spans="1:11">
      <c r="A28" s="1192">
        <v>4</v>
      </c>
      <c r="B28" s="1178" t="s">
        <v>5351</v>
      </c>
      <c r="C28" s="3" t="s">
        <v>5352</v>
      </c>
      <c r="D28" s="4">
        <v>5</v>
      </c>
      <c r="E28" s="5">
        <v>1</v>
      </c>
      <c r="F28" s="5">
        <v>0</v>
      </c>
      <c r="G28" s="5">
        <v>2</v>
      </c>
      <c r="H28" s="5">
        <v>0</v>
      </c>
      <c r="I28" s="5">
        <v>0</v>
      </c>
      <c r="J28" s="7">
        <f t="shared" si="0"/>
        <v>3</v>
      </c>
      <c r="K28" s="1171">
        <f>SUM(J28:J32)</f>
        <v>7</v>
      </c>
    </row>
    <row r="29" spans="1:11">
      <c r="A29" s="1193"/>
      <c r="B29" s="1179"/>
      <c r="C29" s="3" t="s">
        <v>5353</v>
      </c>
      <c r="D29" s="4">
        <v>14</v>
      </c>
      <c r="E29" s="5">
        <v>0</v>
      </c>
      <c r="F29" s="5">
        <v>0</v>
      </c>
      <c r="G29" s="5">
        <v>0</v>
      </c>
      <c r="H29" s="5">
        <v>0</v>
      </c>
      <c r="I29" s="5">
        <v>0</v>
      </c>
      <c r="J29" s="7">
        <f t="shared" si="0"/>
        <v>0</v>
      </c>
      <c r="K29" s="1172"/>
    </row>
    <row r="30" spans="1:11">
      <c r="A30" s="1193"/>
      <c r="B30" s="1179"/>
      <c r="C30" s="3" t="s">
        <v>5354</v>
      </c>
      <c r="D30" s="5">
        <v>6</v>
      </c>
      <c r="E30" s="5">
        <v>0</v>
      </c>
      <c r="F30" s="5">
        <v>0</v>
      </c>
      <c r="G30" s="5">
        <v>2</v>
      </c>
      <c r="H30" s="5">
        <v>0</v>
      </c>
      <c r="I30" s="5">
        <v>0</v>
      </c>
      <c r="J30" s="7">
        <f t="shared" si="0"/>
        <v>2</v>
      </c>
      <c r="K30" s="1172"/>
    </row>
    <row r="31" spans="1:11">
      <c r="A31" s="1193"/>
      <c r="B31" s="1179"/>
      <c r="C31" s="3" t="s">
        <v>5355</v>
      </c>
      <c r="D31" s="5">
        <v>11</v>
      </c>
      <c r="E31" s="5">
        <v>1</v>
      </c>
      <c r="F31" s="5">
        <v>0</v>
      </c>
      <c r="G31" s="5">
        <v>0</v>
      </c>
      <c r="H31" s="5">
        <v>0</v>
      </c>
      <c r="I31" s="5">
        <v>0</v>
      </c>
      <c r="J31" s="7">
        <f t="shared" si="0"/>
        <v>1</v>
      </c>
      <c r="K31" s="1172"/>
    </row>
    <row r="32" spans="1:11">
      <c r="A32" s="1194"/>
      <c r="B32" s="1180"/>
      <c r="C32" s="3" t="s">
        <v>5356</v>
      </c>
      <c r="D32" s="4">
        <v>7</v>
      </c>
      <c r="E32" s="5">
        <v>0</v>
      </c>
      <c r="F32" s="5">
        <v>0</v>
      </c>
      <c r="G32" s="5">
        <v>1</v>
      </c>
      <c r="H32" s="5">
        <v>0</v>
      </c>
      <c r="I32" s="5">
        <v>0</v>
      </c>
      <c r="J32" s="7">
        <f t="shared" si="0"/>
        <v>1</v>
      </c>
      <c r="K32" s="1173"/>
    </row>
    <row r="33" spans="1:11">
      <c r="A33" s="1192">
        <v>5</v>
      </c>
      <c r="B33" s="1178" t="s">
        <v>5357</v>
      </c>
      <c r="C33" s="3" t="s">
        <v>5358</v>
      </c>
      <c r="D33" s="5">
        <v>11</v>
      </c>
      <c r="E33" s="5">
        <v>2</v>
      </c>
      <c r="F33" s="5">
        <v>0</v>
      </c>
      <c r="G33" s="5">
        <v>3</v>
      </c>
      <c r="H33" s="5">
        <v>1</v>
      </c>
      <c r="I33" s="5">
        <v>0</v>
      </c>
      <c r="J33" s="7">
        <f t="shared" si="0"/>
        <v>6</v>
      </c>
      <c r="K33" s="1171">
        <f>SUM(J33:J38)</f>
        <v>10</v>
      </c>
    </row>
    <row r="34" spans="1:11">
      <c r="A34" s="1193"/>
      <c r="B34" s="1179"/>
      <c r="C34" s="3" t="s">
        <v>5359</v>
      </c>
      <c r="D34" s="5">
        <v>6</v>
      </c>
      <c r="E34" s="5">
        <v>0</v>
      </c>
      <c r="F34" s="5">
        <v>0</v>
      </c>
      <c r="G34" s="5">
        <v>0</v>
      </c>
      <c r="H34" s="5">
        <v>0</v>
      </c>
      <c r="I34" s="5">
        <v>0</v>
      </c>
      <c r="J34" s="7">
        <f t="shared" si="0"/>
        <v>0</v>
      </c>
      <c r="K34" s="1172"/>
    </row>
    <row r="35" spans="1:11">
      <c r="A35" s="1193"/>
      <c r="B35" s="1179"/>
      <c r="C35" s="3" t="s">
        <v>5360</v>
      </c>
      <c r="D35" s="4">
        <v>5</v>
      </c>
      <c r="E35" s="5">
        <v>0</v>
      </c>
      <c r="F35" s="5">
        <v>0</v>
      </c>
      <c r="G35" s="5">
        <v>0</v>
      </c>
      <c r="H35" s="5">
        <v>0</v>
      </c>
      <c r="I35" s="5">
        <v>0</v>
      </c>
      <c r="J35" s="7">
        <f t="shared" si="0"/>
        <v>0</v>
      </c>
      <c r="K35" s="1172"/>
    </row>
    <row r="36" spans="1:11">
      <c r="A36" s="1193"/>
      <c r="B36" s="1179"/>
      <c r="C36" s="3" t="s">
        <v>5361</v>
      </c>
      <c r="D36" s="5">
        <v>100</v>
      </c>
      <c r="E36" s="5">
        <v>3</v>
      </c>
      <c r="F36" s="5">
        <v>0</v>
      </c>
      <c r="G36" s="5">
        <v>0</v>
      </c>
      <c r="H36" s="5">
        <v>0</v>
      </c>
      <c r="I36" s="5">
        <v>0</v>
      </c>
      <c r="J36" s="7">
        <f t="shared" si="0"/>
        <v>3</v>
      </c>
      <c r="K36" s="1172"/>
    </row>
    <row r="37" spans="1:11">
      <c r="A37" s="1193"/>
      <c r="B37" s="1179"/>
      <c r="C37" s="3" t="s">
        <v>5362</v>
      </c>
      <c r="D37" s="4">
        <v>9</v>
      </c>
      <c r="E37" s="5">
        <v>0</v>
      </c>
      <c r="F37" s="5">
        <v>0</v>
      </c>
      <c r="G37" s="5">
        <v>1</v>
      </c>
      <c r="H37" s="5">
        <v>0</v>
      </c>
      <c r="I37" s="5">
        <v>0</v>
      </c>
      <c r="J37" s="7">
        <f t="shared" si="0"/>
        <v>1</v>
      </c>
      <c r="K37" s="1172"/>
    </row>
    <row r="38" spans="1:11">
      <c r="A38" s="1194"/>
      <c r="B38" s="1180"/>
      <c r="C38" s="3" t="s">
        <v>5363</v>
      </c>
      <c r="D38" s="4">
        <v>7</v>
      </c>
      <c r="E38" s="5">
        <v>0</v>
      </c>
      <c r="F38" s="5">
        <v>0</v>
      </c>
      <c r="G38" s="5">
        <v>0</v>
      </c>
      <c r="H38" s="5">
        <v>0</v>
      </c>
      <c r="I38" s="5">
        <v>0</v>
      </c>
      <c r="J38" s="7">
        <f t="shared" si="0"/>
        <v>0</v>
      </c>
      <c r="K38" s="1173"/>
    </row>
    <row r="39" spans="1:11">
      <c r="A39" s="1192">
        <v>6</v>
      </c>
      <c r="B39" s="1178" t="s">
        <v>5364</v>
      </c>
      <c r="C39" s="3" t="s">
        <v>5365</v>
      </c>
      <c r="D39" s="5">
        <v>22</v>
      </c>
      <c r="E39" s="5">
        <v>1</v>
      </c>
      <c r="F39" s="5">
        <v>0</v>
      </c>
      <c r="G39" s="5">
        <v>1</v>
      </c>
      <c r="H39" s="5">
        <v>0</v>
      </c>
      <c r="I39" s="5">
        <v>0</v>
      </c>
      <c r="J39" s="7">
        <f t="shared" si="0"/>
        <v>2</v>
      </c>
      <c r="K39" s="1171">
        <f>SUM(J39:J42)</f>
        <v>8</v>
      </c>
    </row>
    <row r="40" spans="1:11">
      <c r="A40" s="1193"/>
      <c r="B40" s="1179"/>
      <c r="C40" s="3" t="s">
        <v>5366</v>
      </c>
      <c r="D40" s="4">
        <v>59</v>
      </c>
      <c r="E40" s="5">
        <v>1</v>
      </c>
      <c r="F40" s="5">
        <v>1</v>
      </c>
      <c r="G40" s="5">
        <v>1</v>
      </c>
      <c r="H40" s="5">
        <v>0</v>
      </c>
      <c r="I40" s="5">
        <v>0</v>
      </c>
      <c r="J40" s="7">
        <f t="shared" si="0"/>
        <v>3</v>
      </c>
      <c r="K40" s="1174"/>
    </row>
    <row r="41" spans="1:11">
      <c r="A41" s="1193"/>
      <c r="B41" s="1179"/>
      <c r="C41" s="3" t="s">
        <v>5367</v>
      </c>
      <c r="D41" s="4">
        <v>15</v>
      </c>
      <c r="E41" s="5">
        <v>1</v>
      </c>
      <c r="F41" s="5">
        <v>0</v>
      </c>
      <c r="G41" s="5">
        <v>0</v>
      </c>
      <c r="H41" s="5">
        <v>0</v>
      </c>
      <c r="I41" s="5">
        <v>0</v>
      </c>
      <c r="J41" s="7">
        <f t="shared" si="0"/>
        <v>1</v>
      </c>
      <c r="K41" s="1174"/>
    </row>
    <row r="42" spans="1:11">
      <c r="A42" s="1194"/>
      <c r="B42" s="1180"/>
      <c r="C42" s="3" t="s">
        <v>5368</v>
      </c>
      <c r="D42" s="4">
        <v>7</v>
      </c>
      <c r="E42" s="5">
        <v>2</v>
      </c>
      <c r="F42" s="5">
        <v>0</v>
      </c>
      <c r="G42" s="5">
        <v>0</v>
      </c>
      <c r="H42" s="5">
        <v>0</v>
      </c>
      <c r="I42" s="5">
        <v>0</v>
      </c>
      <c r="J42" s="7">
        <f t="shared" si="0"/>
        <v>2</v>
      </c>
      <c r="K42" s="1175"/>
    </row>
    <row r="43" spans="1:11">
      <c r="A43" s="1192">
        <v>7</v>
      </c>
      <c r="B43" s="1178" t="s">
        <v>5369</v>
      </c>
      <c r="C43" s="3" t="s">
        <v>5370</v>
      </c>
      <c r="D43" s="4">
        <v>4</v>
      </c>
      <c r="E43" s="5">
        <v>0</v>
      </c>
      <c r="F43" s="5">
        <v>0</v>
      </c>
      <c r="G43" s="5">
        <v>1</v>
      </c>
      <c r="H43" s="5">
        <v>0</v>
      </c>
      <c r="I43" s="5">
        <v>0</v>
      </c>
      <c r="J43" s="7">
        <f t="shared" si="0"/>
        <v>1</v>
      </c>
      <c r="K43" s="1171">
        <f>SUM(J43:J49)</f>
        <v>42</v>
      </c>
    </row>
    <row r="44" spans="1:11">
      <c r="A44" s="1193"/>
      <c r="B44" s="1179"/>
      <c r="C44" s="3" t="s">
        <v>5371</v>
      </c>
      <c r="D44" s="5">
        <v>1</v>
      </c>
      <c r="E44" s="5">
        <v>1</v>
      </c>
      <c r="F44" s="5">
        <v>0</v>
      </c>
      <c r="G44" s="5">
        <v>0</v>
      </c>
      <c r="H44" s="5">
        <v>0</v>
      </c>
      <c r="I44" s="5">
        <v>0</v>
      </c>
      <c r="J44" s="7">
        <f t="shared" si="0"/>
        <v>1</v>
      </c>
      <c r="K44" s="1172"/>
    </row>
    <row r="45" spans="1:11">
      <c r="A45" s="1193"/>
      <c r="B45" s="1179"/>
      <c r="C45" s="3" t="s">
        <v>5372</v>
      </c>
      <c r="D45" s="5">
        <v>12</v>
      </c>
      <c r="E45" s="5">
        <v>11</v>
      </c>
      <c r="F45" s="5">
        <v>0</v>
      </c>
      <c r="G45" s="5">
        <v>1</v>
      </c>
      <c r="H45" s="5">
        <v>0</v>
      </c>
      <c r="I45" s="5">
        <v>0</v>
      </c>
      <c r="J45" s="7">
        <f t="shared" si="0"/>
        <v>12</v>
      </c>
      <c r="K45" s="1172"/>
    </row>
    <row r="46" spans="1:11">
      <c r="A46" s="1193"/>
      <c r="B46" s="1179"/>
      <c r="C46" s="3" t="s">
        <v>5373</v>
      </c>
      <c r="D46" s="5">
        <v>8</v>
      </c>
      <c r="E46" s="5">
        <v>1</v>
      </c>
      <c r="F46" s="5">
        <v>0</v>
      </c>
      <c r="G46" s="5">
        <v>1</v>
      </c>
      <c r="H46" s="5">
        <v>0</v>
      </c>
      <c r="I46" s="5">
        <v>0</v>
      </c>
      <c r="J46" s="7">
        <f t="shared" si="0"/>
        <v>2</v>
      </c>
      <c r="K46" s="1172"/>
    </row>
    <row r="47" spans="1:11">
      <c r="A47" s="1193"/>
      <c r="B47" s="1179"/>
      <c r="C47" s="3" t="s">
        <v>5374</v>
      </c>
      <c r="D47" s="5">
        <v>6</v>
      </c>
      <c r="E47" s="5">
        <v>0</v>
      </c>
      <c r="F47" s="5">
        <v>0</v>
      </c>
      <c r="G47" s="5">
        <v>3</v>
      </c>
      <c r="H47" s="5">
        <v>0</v>
      </c>
      <c r="I47" s="5">
        <v>0</v>
      </c>
      <c r="J47" s="7">
        <f t="shared" si="0"/>
        <v>3</v>
      </c>
      <c r="K47" s="1172"/>
    </row>
    <row r="48" spans="1:11">
      <c r="A48" s="1193"/>
      <c r="B48" s="1179"/>
      <c r="C48" s="3" t="s">
        <v>5375</v>
      </c>
      <c r="D48" s="4">
        <v>30</v>
      </c>
      <c r="E48" s="5">
        <v>5</v>
      </c>
      <c r="F48" s="5">
        <v>1</v>
      </c>
      <c r="G48" s="5">
        <v>5</v>
      </c>
      <c r="H48" s="5">
        <v>1</v>
      </c>
      <c r="I48" s="5">
        <v>0</v>
      </c>
      <c r="J48" s="7">
        <f t="shared" si="0"/>
        <v>12</v>
      </c>
      <c r="K48" s="1172"/>
    </row>
    <row r="49" spans="1:11">
      <c r="A49" s="1194"/>
      <c r="B49" s="1180"/>
      <c r="C49" s="3" t="s">
        <v>5376</v>
      </c>
      <c r="D49" s="5">
        <v>12</v>
      </c>
      <c r="E49" s="5">
        <v>6</v>
      </c>
      <c r="F49" s="5">
        <v>0</v>
      </c>
      <c r="G49" s="5">
        <v>5</v>
      </c>
      <c r="H49" s="5">
        <v>0</v>
      </c>
      <c r="I49" s="5">
        <v>0</v>
      </c>
      <c r="J49" s="7">
        <f t="shared" si="0"/>
        <v>11</v>
      </c>
      <c r="K49" s="1173"/>
    </row>
    <row r="50" spans="1:11">
      <c r="A50" s="1183" t="s">
        <v>5377</v>
      </c>
      <c r="B50" s="1184"/>
      <c r="C50" s="1185"/>
      <c r="D50" s="2">
        <f t="shared" ref="D50:I50" si="1">SUM(D8:D49)</f>
        <v>719</v>
      </c>
      <c r="E50" s="2">
        <f t="shared" si="1"/>
        <v>46</v>
      </c>
      <c r="F50" s="2">
        <f t="shared" si="1"/>
        <v>3</v>
      </c>
      <c r="G50" s="2">
        <f t="shared" si="1"/>
        <v>46</v>
      </c>
      <c r="H50" s="2">
        <f t="shared" si="1"/>
        <v>5</v>
      </c>
      <c r="I50" s="2">
        <f t="shared" si="1"/>
        <v>1</v>
      </c>
      <c r="J50" s="1176">
        <f t="shared" si="0"/>
        <v>101</v>
      </c>
      <c r="K50" s="1177"/>
    </row>
    <row r="52" spans="1:11">
      <c r="A52" s="1186" t="s">
        <v>5378</v>
      </c>
      <c r="B52" s="1186"/>
      <c r="C52" s="1186"/>
      <c r="D52" s="1186"/>
      <c r="E52" s="1186"/>
      <c r="F52" s="1186"/>
      <c r="G52" s="1186"/>
      <c r="H52" s="1186"/>
      <c r="I52" s="1186"/>
      <c r="J52" s="1186"/>
      <c r="K52" s="1186"/>
    </row>
    <row r="54" spans="1:11" ht="13.5" customHeight="1">
      <c r="A54" s="1181" t="s">
        <v>5318</v>
      </c>
      <c r="B54" s="1181" t="s">
        <v>5319</v>
      </c>
      <c r="C54" s="1181" t="s">
        <v>5320</v>
      </c>
      <c r="D54" s="1187" t="s">
        <v>5321</v>
      </c>
      <c r="E54" s="1183" t="s">
        <v>5190</v>
      </c>
      <c r="F54" s="1184"/>
      <c r="G54" s="1184"/>
      <c r="H54" s="1184"/>
      <c r="I54" s="1184"/>
      <c r="J54" s="1183" t="s">
        <v>5322</v>
      </c>
      <c r="K54" s="1185"/>
    </row>
    <row r="55" spans="1:11">
      <c r="A55" s="1182"/>
      <c r="B55" s="1182"/>
      <c r="C55" s="1182"/>
      <c r="D55" s="1188"/>
      <c r="E55" s="2" t="s">
        <v>5323</v>
      </c>
      <c r="F55" s="2" t="s">
        <v>5324</v>
      </c>
      <c r="G55" s="2" t="s">
        <v>5325</v>
      </c>
      <c r="H55" s="2" t="s">
        <v>5326</v>
      </c>
      <c r="I55" s="2" t="s">
        <v>5327</v>
      </c>
      <c r="J55" s="6" t="s">
        <v>5320</v>
      </c>
      <c r="K55" s="6" t="s">
        <v>5319</v>
      </c>
    </row>
    <row r="56" spans="1:11">
      <c r="A56" s="1192">
        <v>8</v>
      </c>
      <c r="B56" s="1178" t="s">
        <v>5379</v>
      </c>
      <c r="C56" s="3" t="s">
        <v>5380</v>
      </c>
      <c r="D56" s="5">
        <v>10</v>
      </c>
      <c r="E56" s="5">
        <v>1</v>
      </c>
      <c r="F56" s="5">
        <v>0</v>
      </c>
      <c r="G56" s="5">
        <v>0</v>
      </c>
      <c r="H56" s="5">
        <v>0</v>
      </c>
      <c r="I56" s="5">
        <v>0</v>
      </c>
      <c r="J56" s="7">
        <f t="shared" ref="J56:J85" si="2">SUM(E56:I56)</f>
        <v>1</v>
      </c>
      <c r="K56" s="1171">
        <f>SUM(J56:J61)</f>
        <v>35</v>
      </c>
    </row>
    <row r="57" spans="1:11">
      <c r="A57" s="1193"/>
      <c r="B57" s="1179"/>
      <c r="C57" s="3" t="s">
        <v>5381</v>
      </c>
      <c r="D57" s="4">
        <v>27</v>
      </c>
      <c r="E57" s="5">
        <v>7</v>
      </c>
      <c r="F57" s="5">
        <v>0</v>
      </c>
      <c r="G57" s="5">
        <v>4</v>
      </c>
      <c r="H57" s="5">
        <v>1</v>
      </c>
      <c r="I57" s="5">
        <v>0</v>
      </c>
      <c r="J57" s="7">
        <f t="shared" si="2"/>
        <v>12</v>
      </c>
      <c r="K57" s="1172"/>
    </row>
    <row r="58" spans="1:11">
      <c r="A58" s="1193"/>
      <c r="B58" s="1179"/>
      <c r="C58" s="3" t="s">
        <v>5382</v>
      </c>
      <c r="D58" s="5">
        <v>21</v>
      </c>
      <c r="E58" s="5">
        <v>8</v>
      </c>
      <c r="F58" s="5">
        <v>0</v>
      </c>
      <c r="G58" s="5">
        <v>2</v>
      </c>
      <c r="H58" s="5">
        <v>2</v>
      </c>
      <c r="I58" s="5">
        <v>0</v>
      </c>
      <c r="J58" s="7">
        <f t="shared" si="2"/>
        <v>12</v>
      </c>
      <c r="K58" s="1172"/>
    </row>
    <row r="59" spans="1:11">
      <c r="A59" s="1193"/>
      <c r="B59" s="1179"/>
      <c r="C59" s="3" t="s">
        <v>5383</v>
      </c>
      <c r="D59" s="4">
        <v>17</v>
      </c>
      <c r="E59" s="5">
        <v>0</v>
      </c>
      <c r="F59" s="5">
        <v>0</v>
      </c>
      <c r="G59" s="5">
        <v>1</v>
      </c>
      <c r="H59" s="5">
        <v>0</v>
      </c>
      <c r="I59" s="5">
        <v>0</v>
      </c>
      <c r="J59" s="7">
        <f t="shared" si="2"/>
        <v>1</v>
      </c>
      <c r="K59" s="1172"/>
    </row>
    <row r="60" spans="1:11">
      <c r="A60" s="1193"/>
      <c r="B60" s="1179"/>
      <c r="C60" s="3" t="s">
        <v>5384</v>
      </c>
      <c r="D60" s="4">
        <v>14</v>
      </c>
      <c r="E60" s="5">
        <v>2</v>
      </c>
      <c r="F60" s="5">
        <v>0</v>
      </c>
      <c r="G60" s="5">
        <v>0</v>
      </c>
      <c r="H60" s="5">
        <v>0</v>
      </c>
      <c r="I60" s="5">
        <v>0</v>
      </c>
      <c r="J60" s="7">
        <f t="shared" si="2"/>
        <v>2</v>
      </c>
      <c r="K60" s="1172"/>
    </row>
    <row r="61" spans="1:11">
      <c r="A61" s="1194"/>
      <c r="B61" s="1180"/>
      <c r="C61" s="3" t="s">
        <v>5385</v>
      </c>
      <c r="D61" s="5">
        <v>60</v>
      </c>
      <c r="E61" s="5">
        <v>4</v>
      </c>
      <c r="F61" s="5">
        <v>0</v>
      </c>
      <c r="G61" s="5">
        <v>1</v>
      </c>
      <c r="H61" s="5">
        <v>2</v>
      </c>
      <c r="I61" s="5">
        <v>0</v>
      </c>
      <c r="J61" s="7">
        <f t="shared" si="2"/>
        <v>7</v>
      </c>
      <c r="K61" s="1173"/>
    </row>
    <row r="62" spans="1:11">
      <c r="A62" s="1192">
        <v>9</v>
      </c>
      <c r="B62" s="1178" t="s">
        <v>5386</v>
      </c>
      <c r="C62" s="3" t="s">
        <v>5387</v>
      </c>
      <c r="D62" s="4">
        <v>23</v>
      </c>
      <c r="E62" s="5">
        <v>5</v>
      </c>
      <c r="F62" s="5">
        <v>0</v>
      </c>
      <c r="G62" s="5">
        <v>1</v>
      </c>
      <c r="H62" s="5">
        <v>3</v>
      </c>
      <c r="I62" s="5">
        <v>0</v>
      </c>
      <c r="J62" s="7">
        <f t="shared" si="2"/>
        <v>9</v>
      </c>
      <c r="K62" s="1171">
        <f>SUM(J62:J65)</f>
        <v>55</v>
      </c>
    </row>
    <row r="63" spans="1:11">
      <c r="A63" s="1193"/>
      <c r="B63" s="1179"/>
      <c r="C63" s="3" t="s">
        <v>5388</v>
      </c>
      <c r="D63" s="4">
        <v>48</v>
      </c>
      <c r="E63" s="5">
        <v>3</v>
      </c>
      <c r="F63" s="5">
        <v>0</v>
      </c>
      <c r="G63" s="5">
        <v>0</v>
      </c>
      <c r="H63" s="5">
        <v>2</v>
      </c>
      <c r="I63" s="5">
        <v>0</v>
      </c>
      <c r="J63" s="7">
        <f t="shared" si="2"/>
        <v>5</v>
      </c>
      <c r="K63" s="1172"/>
    </row>
    <row r="64" spans="1:11">
      <c r="A64" s="1193"/>
      <c r="B64" s="1179"/>
      <c r="C64" s="3" t="s">
        <v>5389</v>
      </c>
      <c r="D64" s="4">
        <v>119</v>
      </c>
      <c r="E64" s="5">
        <v>6</v>
      </c>
      <c r="F64" s="5">
        <v>1</v>
      </c>
      <c r="G64" s="5">
        <v>6</v>
      </c>
      <c r="H64" s="5">
        <v>5</v>
      </c>
      <c r="I64" s="5">
        <v>0</v>
      </c>
      <c r="J64" s="7">
        <f t="shared" si="2"/>
        <v>18</v>
      </c>
      <c r="K64" s="1172"/>
    </row>
    <row r="65" spans="1:11">
      <c r="A65" s="1194"/>
      <c r="B65" s="1180"/>
      <c r="C65" s="3" t="s">
        <v>5390</v>
      </c>
      <c r="D65" s="4">
        <v>65</v>
      </c>
      <c r="E65" s="5">
        <v>10</v>
      </c>
      <c r="F65" s="5">
        <v>4</v>
      </c>
      <c r="G65" s="5">
        <v>8</v>
      </c>
      <c r="H65" s="5">
        <v>1</v>
      </c>
      <c r="I65" s="5">
        <v>0</v>
      </c>
      <c r="J65" s="7">
        <f t="shared" si="2"/>
        <v>23</v>
      </c>
      <c r="K65" s="1173"/>
    </row>
    <row r="66" spans="1:11">
      <c r="A66" s="1192">
        <v>10</v>
      </c>
      <c r="B66" s="1178" t="s">
        <v>5391</v>
      </c>
      <c r="C66" s="3" t="s">
        <v>5392</v>
      </c>
      <c r="D66" s="5">
        <v>11</v>
      </c>
      <c r="E66" s="5">
        <v>0</v>
      </c>
      <c r="F66" s="5">
        <v>0</v>
      </c>
      <c r="G66" s="5">
        <v>2</v>
      </c>
      <c r="H66" s="5">
        <v>0</v>
      </c>
      <c r="I66" s="5">
        <v>0</v>
      </c>
      <c r="J66" s="7">
        <f t="shared" si="2"/>
        <v>2</v>
      </c>
      <c r="K66" s="1171">
        <f>SUM(J66:J70)</f>
        <v>26</v>
      </c>
    </row>
    <row r="67" spans="1:11">
      <c r="A67" s="1193"/>
      <c r="B67" s="1179"/>
      <c r="C67" s="3" t="s">
        <v>5393</v>
      </c>
      <c r="D67" s="4">
        <v>35</v>
      </c>
      <c r="E67" s="5">
        <v>2</v>
      </c>
      <c r="F67" s="5">
        <v>0</v>
      </c>
      <c r="G67" s="5">
        <v>1</v>
      </c>
      <c r="H67" s="5">
        <v>1</v>
      </c>
      <c r="I67" s="5">
        <v>1</v>
      </c>
      <c r="J67" s="7">
        <f t="shared" si="2"/>
        <v>5</v>
      </c>
      <c r="K67" s="1172"/>
    </row>
    <row r="68" spans="1:11">
      <c r="A68" s="1193"/>
      <c r="B68" s="1179"/>
      <c r="C68" s="3" t="s">
        <v>5394</v>
      </c>
      <c r="D68" s="5">
        <v>8</v>
      </c>
      <c r="E68" s="5">
        <v>2</v>
      </c>
      <c r="F68" s="5">
        <v>0</v>
      </c>
      <c r="G68" s="5">
        <v>2</v>
      </c>
      <c r="H68" s="5">
        <v>0</v>
      </c>
      <c r="I68" s="5">
        <v>0</v>
      </c>
      <c r="J68" s="7">
        <f t="shared" si="2"/>
        <v>4</v>
      </c>
      <c r="K68" s="1172"/>
    </row>
    <row r="69" spans="1:11">
      <c r="A69" s="1193"/>
      <c r="B69" s="1179"/>
      <c r="C69" s="3" t="s">
        <v>5395</v>
      </c>
      <c r="D69" s="4">
        <v>23</v>
      </c>
      <c r="E69" s="5">
        <v>1</v>
      </c>
      <c r="F69" s="5">
        <v>0</v>
      </c>
      <c r="G69" s="5">
        <v>8</v>
      </c>
      <c r="H69" s="5">
        <v>1</v>
      </c>
      <c r="I69" s="5">
        <v>0</v>
      </c>
      <c r="J69" s="7">
        <f t="shared" si="2"/>
        <v>10</v>
      </c>
      <c r="K69" s="1172"/>
    </row>
    <row r="70" spans="1:11">
      <c r="A70" s="1194"/>
      <c r="B70" s="1180"/>
      <c r="C70" s="3" t="s">
        <v>5396</v>
      </c>
      <c r="D70" s="4">
        <v>9</v>
      </c>
      <c r="E70" s="5">
        <v>1</v>
      </c>
      <c r="F70" s="5">
        <v>2</v>
      </c>
      <c r="G70" s="5">
        <v>2</v>
      </c>
      <c r="H70" s="5">
        <v>0</v>
      </c>
      <c r="I70" s="5">
        <v>0</v>
      </c>
      <c r="J70" s="7">
        <f t="shared" si="2"/>
        <v>5</v>
      </c>
      <c r="K70" s="1173"/>
    </row>
    <row r="71" spans="1:11">
      <c r="A71" s="1192">
        <v>11</v>
      </c>
      <c r="B71" s="1178" t="s">
        <v>5397</v>
      </c>
      <c r="C71" s="3" t="s">
        <v>5398</v>
      </c>
      <c r="D71" s="5">
        <v>10</v>
      </c>
      <c r="E71" s="5">
        <v>0</v>
      </c>
      <c r="F71" s="5">
        <v>0</v>
      </c>
      <c r="G71" s="5">
        <v>0</v>
      </c>
      <c r="H71" s="5">
        <v>1</v>
      </c>
      <c r="I71" s="5">
        <v>0</v>
      </c>
      <c r="J71" s="7">
        <f t="shared" si="2"/>
        <v>1</v>
      </c>
      <c r="K71" s="1171">
        <f>SUM(J71:J74)</f>
        <v>5</v>
      </c>
    </row>
    <row r="72" spans="1:11">
      <c r="A72" s="1193"/>
      <c r="B72" s="1179"/>
      <c r="C72" s="3" t="s">
        <v>5399</v>
      </c>
      <c r="D72" s="5">
        <v>10</v>
      </c>
      <c r="E72" s="5">
        <v>0</v>
      </c>
      <c r="F72" s="5">
        <v>1</v>
      </c>
      <c r="G72" s="5">
        <v>0</v>
      </c>
      <c r="H72" s="5">
        <v>0</v>
      </c>
      <c r="I72" s="5">
        <v>0</v>
      </c>
      <c r="J72" s="7">
        <f t="shared" si="2"/>
        <v>1</v>
      </c>
      <c r="K72" s="1174"/>
    </row>
    <row r="73" spans="1:11">
      <c r="A73" s="1193"/>
      <c r="B73" s="1179"/>
      <c r="C73" s="3" t="s">
        <v>5400</v>
      </c>
      <c r="D73" s="5">
        <v>11</v>
      </c>
      <c r="E73" s="5">
        <v>0</v>
      </c>
      <c r="F73" s="5">
        <v>0</v>
      </c>
      <c r="G73" s="5">
        <v>0</v>
      </c>
      <c r="H73" s="5">
        <v>0</v>
      </c>
      <c r="I73" s="5">
        <v>0</v>
      </c>
      <c r="J73" s="7">
        <f t="shared" si="2"/>
        <v>0</v>
      </c>
      <c r="K73" s="1174"/>
    </row>
    <row r="74" spans="1:11">
      <c r="A74" s="1194"/>
      <c r="B74" s="1180"/>
      <c r="C74" s="3" t="s">
        <v>5401</v>
      </c>
      <c r="D74" s="5">
        <v>12</v>
      </c>
      <c r="E74" s="5">
        <v>2</v>
      </c>
      <c r="F74" s="5">
        <v>0</v>
      </c>
      <c r="G74" s="5">
        <v>1</v>
      </c>
      <c r="H74" s="5">
        <v>0</v>
      </c>
      <c r="I74" s="5">
        <v>0</v>
      </c>
      <c r="J74" s="7">
        <f t="shared" si="2"/>
        <v>3</v>
      </c>
      <c r="K74" s="1175"/>
    </row>
    <row r="75" spans="1:11">
      <c r="A75" s="1192">
        <v>12</v>
      </c>
      <c r="B75" s="1178" t="s">
        <v>5402</v>
      </c>
      <c r="C75" s="3" t="s">
        <v>5403</v>
      </c>
      <c r="D75" s="4">
        <v>38</v>
      </c>
      <c r="E75" s="5">
        <v>2</v>
      </c>
      <c r="F75" s="5">
        <v>0</v>
      </c>
      <c r="G75" s="5">
        <v>1</v>
      </c>
      <c r="H75" s="5">
        <v>0</v>
      </c>
      <c r="I75" s="5">
        <v>0</v>
      </c>
      <c r="J75" s="7">
        <f t="shared" si="2"/>
        <v>3</v>
      </c>
      <c r="K75" s="1171">
        <f>SUM(J75:J79)</f>
        <v>13</v>
      </c>
    </row>
    <row r="76" spans="1:11">
      <c r="A76" s="1193"/>
      <c r="B76" s="1179"/>
      <c r="C76" s="3" t="s">
        <v>5404</v>
      </c>
      <c r="D76" s="4">
        <v>44</v>
      </c>
      <c r="E76" s="5">
        <v>1</v>
      </c>
      <c r="F76" s="5">
        <v>1</v>
      </c>
      <c r="G76" s="5">
        <v>2</v>
      </c>
      <c r="H76" s="5">
        <v>0</v>
      </c>
      <c r="I76" s="5">
        <v>0</v>
      </c>
      <c r="J76" s="7">
        <f t="shared" si="2"/>
        <v>4</v>
      </c>
      <c r="K76" s="1172"/>
    </row>
    <row r="77" spans="1:11">
      <c r="A77" s="1193"/>
      <c r="B77" s="1179"/>
      <c r="C77" s="3" t="s">
        <v>5405</v>
      </c>
      <c r="D77" s="5">
        <v>11</v>
      </c>
      <c r="E77" s="5">
        <v>0</v>
      </c>
      <c r="F77" s="5">
        <v>0</v>
      </c>
      <c r="G77" s="5">
        <v>1</v>
      </c>
      <c r="H77" s="5">
        <v>0</v>
      </c>
      <c r="I77" s="5">
        <v>0</v>
      </c>
      <c r="J77" s="7">
        <f t="shared" si="2"/>
        <v>1</v>
      </c>
      <c r="K77" s="1172"/>
    </row>
    <row r="78" spans="1:11">
      <c r="A78" s="1193"/>
      <c r="B78" s="1179"/>
      <c r="C78" s="3" t="s">
        <v>5406</v>
      </c>
      <c r="D78" s="4">
        <v>45</v>
      </c>
      <c r="E78" s="5">
        <v>0</v>
      </c>
      <c r="F78" s="5">
        <v>0</v>
      </c>
      <c r="G78" s="5">
        <v>2</v>
      </c>
      <c r="H78" s="5">
        <v>0</v>
      </c>
      <c r="I78" s="5">
        <v>0</v>
      </c>
      <c r="J78" s="7">
        <f t="shared" si="2"/>
        <v>2</v>
      </c>
      <c r="K78" s="1172"/>
    </row>
    <row r="79" spans="1:11">
      <c r="A79" s="1194"/>
      <c r="B79" s="1180"/>
      <c r="C79" s="3" t="s">
        <v>5407</v>
      </c>
      <c r="D79" s="4">
        <v>197</v>
      </c>
      <c r="E79" s="5">
        <v>0</v>
      </c>
      <c r="F79" s="5">
        <v>1</v>
      </c>
      <c r="G79" s="5">
        <v>0</v>
      </c>
      <c r="H79" s="5">
        <v>2</v>
      </c>
      <c r="I79" s="5">
        <v>0</v>
      </c>
      <c r="J79" s="7">
        <f t="shared" si="2"/>
        <v>3</v>
      </c>
      <c r="K79" s="1173"/>
    </row>
    <row r="80" spans="1:11">
      <c r="A80" s="1192">
        <v>13</v>
      </c>
      <c r="B80" s="1178" t="s">
        <v>5408</v>
      </c>
      <c r="C80" s="3" t="s">
        <v>5409</v>
      </c>
      <c r="D80" s="5">
        <v>6</v>
      </c>
      <c r="E80" s="5">
        <v>0</v>
      </c>
      <c r="F80" s="5">
        <v>0</v>
      </c>
      <c r="G80" s="5">
        <v>0</v>
      </c>
      <c r="H80" s="5">
        <v>0</v>
      </c>
      <c r="I80" s="5">
        <v>0</v>
      </c>
      <c r="J80" s="7">
        <f t="shared" si="2"/>
        <v>0</v>
      </c>
      <c r="K80" s="1171">
        <f>SUM(J80:J84)</f>
        <v>9</v>
      </c>
    </row>
    <row r="81" spans="1:11">
      <c r="A81" s="1193"/>
      <c r="B81" s="1179"/>
      <c r="C81" s="3" t="s">
        <v>5410</v>
      </c>
      <c r="D81" s="5">
        <v>12</v>
      </c>
      <c r="E81" s="5">
        <v>0</v>
      </c>
      <c r="F81" s="5">
        <v>0</v>
      </c>
      <c r="G81" s="5">
        <v>0</v>
      </c>
      <c r="H81" s="5">
        <v>0</v>
      </c>
      <c r="I81" s="5">
        <v>0</v>
      </c>
      <c r="J81" s="7">
        <f t="shared" si="2"/>
        <v>0</v>
      </c>
      <c r="K81" s="1174"/>
    </row>
    <row r="82" spans="1:11">
      <c r="A82" s="1193"/>
      <c r="B82" s="1179"/>
      <c r="C82" s="3" t="s">
        <v>5411</v>
      </c>
      <c r="D82" s="4">
        <v>31</v>
      </c>
      <c r="E82" s="5">
        <v>1</v>
      </c>
      <c r="F82" s="5">
        <v>1</v>
      </c>
      <c r="G82" s="5">
        <v>2</v>
      </c>
      <c r="H82" s="5">
        <v>0</v>
      </c>
      <c r="I82" s="5">
        <v>0</v>
      </c>
      <c r="J82" s="7">
        <f t="shared" si="2"/>
        <v>4</v>
      </c>
      <c r="K82" s="1174"/>
    </row>
    <row r="83" spans="1:11">
      <c r="A83" s="1193"/>
      <c r="B83" s="1179"/>
      <c r="C83" s="3" t="s">
        <v>5412</v>
      </c>
      <c r="D83" s="4">
        <v>43</v>
      </c>
      <c r="E83" s="5">
        <v>1</v>
      </c>
      <c r="F83" s="5">
        <v>0</v>
      </c>
      <c r="G83" s="5">
        <v>2</v>
      </c>
      <c r="H83" s="5">
        <v>2</v>
      </c>
      <c r="I83" s="5">
        <v>0</v>
      </c>
      <c r="J83" s="7">
        <f t="shared" si="2"/>
        <v>5</v>
      </c>
      <c r="K83" s="1174"/>
    </row>
    <row r="84" spans="1:11">
      <c r="A84" s="1194"/>
      <c r="B84" s="1180"/>
      <c r="C84" s="3" t="s">
        <v>5413</v>
      </c>
      <c r="D84" s="4">
        <v>3</v>
      </c>
      <c r="E84" s="5">
        <v>0</v>
      </c>
      <c r="F84" s="5">
        <v>0</v>
      </c>
      <c r="G84" s="5">
        <v>0</v>
      </c>
      <c r="H84" s="5">
        <v>0</v>
      </c>
      <c r="I84" s="5">
        <v>0</v>
      </c>
      <c r="J84" s="7">
        <f t="shared" si="2"/>
        <v>0</v>
      </c>
      <c r="K84" s="1175"/>
    </row>
    <row r="85" spans="1:11">
      <c r="A85" s="1183" t="s">
        <v>5414</v>
      </c>
      <c r="B85" s="1184"/>
      <c r="C85" s="1185"/>
      <c r="D85" s="2">
        <v>963</v>
      </c>
      <c r="E85" s="2">
        <f>SUM(E56:E84)</f>
        <v>59</v>
      </c>
      <c r="F85" s="2">
        <f>SUM(F56:F84)</f>
        <v>11</v>
      </c>
      <c r="G85" s="2">
        <f>SUM(G56:G84)</f>
        <v>49</v>
      </c>
      <c r="H85" s="2">
        <f>SUM(H56:H84)</f>
        <v>23</v>
      </c>
      <c r="I85" s="2">
        <f>SUM(I56:I84)</f>
        <v>1</v>
      </c>
      <c r="J85" s="1176">
        <f t="shared" si="2"/>
        <v>143</v>
      </c>
      <c r="K85" s="1177"/>
    </row>
    <row r="87" spans="1:11">
      <c r="A87" s="1186" t="s">
        <v>5415</v>
      </c>
      <c r="B87" s="1186"/>
      <c r="C87" s="1186"/>
      <c r="D87" s="1186"/>
      <c r="E87" s="1186"/>
      <c r="F87" s="1186"/>
      <c r="G87" s="1186"/>
      <c r="H87" s="1186"/>
      <c r="I87" s="1186"/>
      <c r="J87" s="1186"/>
      <c r="K87" s="1186"/>
    </row>
    <row r="89" spans="1:11" ht="13.5" customHeight="1">
      <c r="A89" s="1181" t="s">
        <v>5318</v>
      </c>
      <c r="B89" s="1181" t="s">
        <v>5319</v>
      </c>
      <c r="C89" s="1181" t="s">
        <v>5320</v>
      </c>
      <c r="D89" s="1187" t="s">
        <v>5321</v>
      </c>
      <c r="E89" s="1183" t="s">
        <v>5190</v>
      </c>
      <c r="F89" s="1184"/>
      <c r="G89" s="1184"/>
      <c r="H89" s="1184"/>
      <c r="I89" s="1184"/>
      <c r="J89" s="1183" t="s">
        <v>5322</v>
      </c>
      <c r="K89" s="1185"/>
    </row>
    <row r="90" spans="1:11">
      <c r="A90" s="1182"/>
      <c r="B90" s="1182"/>
      <c r="C90" s="1182"/>
      <c r="D90" s="1188"/>
      <c r="E90" s="2" t="s">
        <v>5323</v>
      </c>
      <c r="F90" s="2" t="s">
        <v>5324</v>
      </c>
      <c r="G90" s="2" t="s">
        <v>5325</v>
      </c>
      <c r="H90" s="2" t="s">
        <v>5326</v>
      </c>
      <c r="I90" s="2" t="s">
        <v>5327</v>
      </c>
      <c r="J90" s="6" t="s">
        <v>5320</v>
      </c>
      <c r="K90" s="6" t="s">
        <v>5319</v>
      </c>
    </row>
    <row r="91" spans="1:11">
      <c r="A91" s="1189">
        <v>14</v>
      </c>
      <c r="B91" s="1178" t="s">
        <v>5416</v>
      </c>
      <c r="C91" s="3" t="s">
        <v>5417</v>
      </c>
      <c r="D91" s="4">
        <v>31</v>
      </c>
      <c r="E91" s="4">
        <v>2</v>
      </c>
      <c r="F91" s="4">
        <v>0</v>
      </c>
      <c r="G91" s="4">
        <v>1</v>
      </c>
      <c r="H91" s="4">
        <v>2</v>
      </c>
      <c r="I91" s="4">
        <v>0</v>
      </c>
      <c r="J91" s="7">
        <f t="shared" ref="J91:J112" si="3">SUM(E91:I91)</f>
        <v>5</v>
      </c>
      <c r="K91" s="1171">
        <f>SUM(J91:J97)</f>
        <v>24</v>
      </c>
    </row>
    <row r="92" spans="1:11">
      <c r="A92" s="1190"/>
      <c r="B92" s="1179"/>
      <c r="C92" s="3" t="s">
        <v>5418</v>
      </c>
      <c r="D92" s="4">
        <v>33</v>
      </c>
      <c r="E92" s="4">
        <v>3</v>
      </c>
      <c r="F92" s="4">
        <v>0</v>
      </c>
      <c r="G92" s="4">
        <v>0</v>
      </c>
      <c r="H92" s="4">
        <v>0</v>
      </c>
      <c r="I92" s="4">
        <v>0</v>
      </c>
      <c r="J92" s="7">
        <f t="shared" si="3"/>
        <v>3</v>
      </c>
      <c r="K92" s="1174"/>
    </row>
    <row r="93" spans="1:11">
      <c r="A93" s="1190"/>
      <c r="B93" s="1179"/>
      <c r="C93" s="3" t="s">
        <v>5419</v>
      </c>
      <c r="D93" s="5">
        <v>11</v>
      </c>
      <c r="E93" s="4">
        <v>2</v>
      </c>
      <c r="F93" s="4">
        <v>0</v>
      </c>
      <c r="G93" s="4">
        <v>2</v>
      </c>
      <c r="H93" s="4">
        <v>0</v>
      </c>
      <c r="I93" s="4">
        <v>0</v>
      </c>
      <c r="J93" s="7">
        <f t="shared" si="3"/>
        <v>4</v>
      </c>
      <c r="K93" s="1174"/>
    </row>
    <row r="94" spans="1:11">
      <c r="A94" s="1190"/>
      <c r="B94" s="1179"/>
      <c r="C94" s="3" t="s">
        <v>5420</v>
      </c>
      <c r="D94" s="4">
        <v>51</v>
      </c>
      <c r="E94" s="4">
        <v>5</v>
      </c>
      <c r="F94" s="4">
        <v>0</v>
      </c>
      <c r="G94" s="4">
        <v>2</v>
      </c>
      <c r="H94" s="4">
        <v>0</v>
      </c>
      <c r="I94" s="4">
        <v>0</v>
      </c>
      <c r="J94" s="7">
        <f t="shared" si="3"/>
        <v>7</v>
      </c>
      <c r="K94" s="1174"/>
    </row>
    <row r="95" spans="1:11">
      <c r="A95" s="1190"/>
      <c r="B95" s="1179"/>
      <c r="C95" s="3" t="s">
        <v>5421</v>
      </c>
      <c r="D95" s="5">
        <v>22</v>
      </c>
      <c r="E95" s="4">
        <v>0</v>
      </c>
      <c r="F95" s="4">
        <v>0</v>
      </c>
      <c r="G95" s="4">
        <v>1</v>
      </c>
      <c r="H95" s="4">
        <v>0</v>
      </c>
      <c r="I95" s="4">
        <v>0</v>
      </c>
      <c r="J95" s="7">
        <f t="shared" si="3"/>
        <v>1</v>
      </c>
      <c r="K95" s="1174"/>
    </row>
    <row r="96" spans="1:11">
      <c r="A96" s="1190"/>
      <c r="B96" s="1179"/>
      <c r="C96" s="3" t="s">
        <v>5422</v>
      </c>
      <c r="D96" s="4">
        <v>15</v>
      </c>
      <c r="E96" s="4">
        <v>0</v>
      </c>
      <c r="F96" s="4">
        <v>0</v>
      </c>
      <c r="G96" s="4">
        <v>1</v>
      </c>
      <c r="H96" s="4">
        <v>0</v>
      </c>
      <c r="I96" s="4">
        <v>0</v>
      </c>
      <c r="J96" s="7">
        <f t="shared" si="3"/>
        <v>1</v>
      </c>
      <c r="K96" s="1174"/>
    </row>
    <row r="97" spans="1:11">
      <c r="A97" s="1191"/>
      <c r="B97" s="1180"/>
      <c r="C97" s="3" t="s">
        <v>5423</v>
      </c>
      <c r="D97" s="4">
        <v>9</v>
      </c>
      <c r="E97" s="4">
        <v>0</v>
      </c>
      <c r="F97" s="4">
        <v>0</v>
      </c>
      <c r="G97" s="4">
        <v>3</v>
      </c>
      <c r="H97" s="4">
        <v>0</v>
      </c>
      <c r="I97" s="4">
        <v>0</v>
      </c>
      <c r="J97" s="7">
        <f t="shared" si="3"/>
        <v>3</v>
      </c>
      <c r="K97" s="1175"/>
    </row>
    <row r="98" spans="1:11">
      <c r="A98" s="1189">
        <v>15</v>
      </c>
      <c r="B98" s="1178" t="s">
        <v>5424</v>
      </c>
      <c r="C98" s="3" t="s">
        <v>5425</v>
      </c>
      <c r="D98" s="4">
        <v>24</v>
      </c>
      <c r="E98" s="4">
        <v>4</v>
      </c>
      <c r="F98" s="4">
        <v>0</v>
      </c>
      <c r="G98" s="4">
        <v>1</v>
      </c>
      <c r="H98" s="4">
        <v>1</v>
      </c>
      <c r="I98" s="4">
        <v>0</v>
      </c>
      <c r="J98" s="7">
        <f t="shared" si="3"/>
        <v>6</v>
      </c>
      <c r="K98" s="1171">
        <f>SUM(J98:J102)</f>
        <v>19</v>
      </c>
    </row>
    <row r="99" spans="1:11">
      <c r="A99" s="1190"/>
      <c r="B99" s="1179"/>
      <c r="C99" s="3" t="s">
        <v>5426</v>
      </c>
      <c r="D99" s="5">
        <v>21</v>
      </c>
      <c r="E99" s="4">
        <v>0</v>
      </c>
      <c r="F99" s="4">
        <v>0</v>
      </c>
      <c r="G99" s="4">
        <v>1</v>
      </c>
      <c r="H99" s="4">
        <v>0</v>
      </c>
      <c r="I99" s="4">
        <v>0</v>
      </c>
      <c r="J99" s="7">
        <f t="shared" si="3"/>
        <v>1</v>
      </c>
      <c r="K99" s="1174"/>
    </row>
    <row r="100" spans="1:11">
      <c r="A100" s="1190"/>
      <c r="B100" s="1179"/>
      <c r="C100" s="3" t="s">
        <v>5427</v>
      </c>
      <c r="D100" s="4">
        <v>54</v>
      </c>
      <c r="E100" s="4">
        <v>0</v>
      </c>
      <c r="F100" s="4">
        <v>2</v>
      </c>
      <c r="G100" s="4">
        <v>2</v>
      </c>
      <c r="H100" s="4">
        <v>4</v>
      </c>
      <c r="I100" s="4">
        <v>0</v>
      </c>
      <c r="J100" s="7">
        <f t="shared" si="3"/>
        <v>8</v>
      </c>
      <c r="K100" s="1174"/>
    </row>
    <row r="101" spans="1:11">
      <c r="A101" s="1190"/>
      <c r="B101" s="1179"/>
      <c r="C101" s="3" t="s">
        <v>5428</v>
      </c>
      <c r="D101" s="5">
        <v>10</v>
      </c>
      <c r="E101" s="4">
        <v>0</v>
      </c>
      <c r="F101" s="4">
        <v>0</v>
      </c>
      <c r="G101" s="4">
        <v>0</v>
      </c>
      <c r="H101" s="4">
        <v>0</v>
      </c>
      <c r="I101" s="4">
        <v>0</v>
      </c>
      <c r="J101" s="7">
        <f t="shared" si="3"/>
        <v>0</v>
      </c>
      <c r="K101" s="1174"/>
    </row>
    <row r="102" spans="1:11">
      <c r="A102" s="1191"/>
      <c r="B102" s="1180"/>
      <c r="C102" s="3" t="s">
        <v>5429</v>
      </c>
      <c r="D102" s="4">
        <v>17</v>
      </c>
      <c r="E102" s="4">
        <v>1</v>
      </c>
      <c r="F102" s="4">
        <v>0</v>
      </c>
      <c r="G102" s="4">
        <v>1</v>
      </c>
      <c r="H102" s="4">
        <v>2</v>
      </c>
      <c r="I102" s="4">
        <v>0</v>
      </c>
      <c r="J102" s="7">
        <f t="shared" si="3"/>
        <v>4</v>
      </c>
      <c r="K102" s="1175"/>
    </row>
    <row r="103" spans="1:11">
      <c r="A103" s="1189">
        <v>16</v>
      </c>
      <c r="B103" s="1178" t="s">
        <v>5430</v>
      </c>
      <c r="C103" s="3" t="s">
        <v>5431</v>
      </c>
      <c r="D103" s="4">
        <v>63</v>
      </c>
      <c r="E103" s="4">
        <v>4</v>
      </c>
      <c r="F103" s="4">
        <v>0</v>
      </c>
      <c r="G103" s="4">
        <v>4</v>
      </c>
      <c r="H103" s="4">
        <v>2</v>
      </c>
      <c r="I103" s="4">
        <v>0</v>
      </c>
      <c r="J103" s="7">
        <f t="shared" si="3"/>
        <v>10</v>
      </c>
      <c r="K103" s="1171">
        <f>SUM(J103:J105)</f>
        <v>28</v>
      </c>
    </row>
    <row r="104" spans="1:11">
      <c r="A104" s="1190"/>
      <c r="B104" s="1179"/>
      <c r="C104" s="3" t="s">
        <v>5432</v>
      </c>
      <c r="D104" s="4">
        <v>77</v>
      </c>
      <c r="E104" s="4">
        <v>6</v>
      </c>
      <c r="F104" s="4">
        <v>3</v>
      </c>
      <c r="G104" s="4">
        <v>1</v>
      </c>
      <c r="H104" s="4">
        <v>6</v>
      </c>
      <c r="I104" s="4">
        <v>0</v>
      </c>
      <c r="J104" s="7">
        <f t="shared" si="3"/>
        <v>16</v>
      </c>
      <c r="K104" s="1172"/>
    </row>
    <row r="105" spans="1:11">
      <c r="A105" s="1191"/>
      <c r="B105" s="1180"/>
      <c r="C105" s="3" t="s">
        <v>5433</v>
      </c>
      <c r="D105" s="5">
        <v>10</v>
      </c>
      <c r="E105" s="4">
        <v>2</v>
      </c>
      <c r="F105" s="4">
        <v>0</v>
      </c>
      <c r="G105" s="4">
        <v>0</v>
      </c>
      <c r="H105" s="4">
        <v>0</v>
      </c>
      <c r="I105" s="4">
        <v>0</v>
      </c>
      <c r="J105" s="7">
        <f t="shared" si="3"/>
        <v>2</v>
      </c>
      <c r="K105" s="1173"/>
    </row>
    <row r="106" spans="1:11">
      <c r="A106" s="1189">
        <v>17</v>
      </c>
      <c r="B106" s="1178" t="s">
        <v>5434</v>
      </c>
      <c r="C106" s="3" t="s">
        <v>5435</v>
      </c>
      <c r="D106" s="4">
        <v>9</v>
      </c>
      <c r="E106" s="4">
        <v>1</v>
      </c>
      <c r="F106" s="4">
        <v>0</v>
      </c>
      <c r="G106" s="4">
        <v>2</v>
      </c>
      <c r="H106" s="4">
        <v>0</v>
      </c>
      <c r="I106" s="4">
        <v>0</v>
      </c>
      <c r="J106" s="7">
        <f t="shared" si="3"/>
        <v>3</v>
      </c>
      <c r="K106" s="1171">
        <f>SUM(J106:J111)</f>
        <v>8</v>
      </c>
    </row>
    <row r="107" spans="1:11">
      <c r="A107" s="1190"/>
      <c r="B107" s="1179"/>
      <c r="C107" s="3" t="s">
        <v>5436</v>
      </c>
      <c r="D107" s="5">
        <v>11</v>
      </c>
      <c r="E107" s="4">
        <v>1</v>
      </c>
      <c r="F107" s="4">
        <v>0</v>
      </c>
      <c r="G107" s="4">
        <v>0</v>
      </c>
      <c r="H107" s="4">
        <v>0</v>
      </c>
      <c r="I107" s="4">
        <v>0</v>
      </c>
      <c r="J107" s="7">
        <f t="shared" si="3"/>
        <v>1</v>
      </c>
      <c r="K107" s="1172"/>
    </row>
    <row r="108" spans="1:11">
      <c r="A108" s="1190"/>
      <c r="B108" s="1179"/>
      <c r="C108" s="3" t="s">
        <v>5437</v>
      </c>
      <c r="D108" s="5">
        <v>11</v>
      </c>
      <c r="E108" s="4">
        <v>0</v>
      </c>
      <c r="F108" s="4">
        <v>0</v>
      </c>
      <c r="G108" s="4">
        <v>0</v>
      </c>
      <c r="H108" s="4">
        <v>0</v>
      </c>
      <c r="I108" s="4">
        <v>1</v>
      </c>
      <c r="J108" s="7">
        <f t="shared" si="3"/>
        <v>1</v>
      </c>
      <c r="K108" s="1172"/>
    </row>
    <row r="109" spans="1:11">
      <c r="A109" s="1190"/>
      <c r="B109" s="1179"/>
      <c r="C109" s="3" t="s">
        <v>5438</v>
      </c>
      <c r="D109" s="5">
        <v>10</v>
      </c>
      <c r="E109" s="4">
        <v>0</v>
      </c>
      <c r="F109" s="4">
        <v>0</v>
      </c>
      <c r="G109" s="4">
        <v>2</v>
      </c>
      <c r="H109" s="4">
        <v>0</v>
      </c>
      <c r="I109" s="4">
        <v>0</v>
      </c>
      <c r="J109" s="7">
        <f t="shared" si="3"/>
        <v>2</v>
      </c>
      <c r="K109" s="1172"/>
    </row>
    <row r="110" spans="1:11">
      <c r="A110" s="1190"/>
      <c r="B110" s="1179"/>
      <c r="C110" s="3" t="s">
        <v>5439</v>
      </c>
      <c r="D110" s="4">
        <v>14</v>
      </c>
      <c r="E110" s="4">
        <v>0</v>
      </c>
      <c r="F110" s="4">
        <v>0</v>
      </c>
      <c r="G110" s="4">
        <v>0</v>
      </c>
      <c r="H110" s="4">
        <v>1</v>
      </c>
      <c r="I110" s="4">
        <v>0</v>
      </c>
      <c r="J110" s="7">
        <f t="shared" si="3"/>
        <v>1</v>
      </c>
      <c r="K110" s="1172"/>
    </row>
    <row r="111" spans="1:11">
      <c r="A111" s="1191"/>
      <c r="B111" s="1180"/>
      <c r="C111" s="3" t="s">
        <v>5440</v>
      </c>
      <c r="D111" s="4">
        <v>9</v>
      </c>
      <c r="E111" s="4">
        <v>0</v>
      </c>
      <c r="F111" s="4">
        <v>0</v>
      </c>
      <c r="G111" s="4">
        <v>0</v>
      </c>
      <c r="H111" s="4">
        <v>0</v>
      </c>
      <c r="I111" s="4">
        <v>0</v>
      </c>
      <c r="J111" s="7">
        <f t="shared" si="3"/>
        <v>0</v>
      </c>
      <c r="K111" s="1173"/>
    </row>
    <row r="112" spans="1:11">
      <c r="A112" s="1183" t="s">
        <v>5441</v>
      </c>
      <c r="B112" s="1184"/>
      <c r="C112" s="1185"/>
      <c r="D112" s="2">
        <v>512</v>
      </c>
      <c r="E112" s="8">
        <v>1</v>
      </c>
      <c r="F112" s="8">
        <v>1</v>
      </c>
      <c r="G112" s="8">
        <v>3</v>
      </c>
      <c r="H112" s="8">
        <v>0</v>
      </c>
      <c r="I112" s="8">
        <v>3</v>
      </c>
      <c r="J112" s="1195">
        <f t="shared" si="3"/>
        <v>8</v>
      </c>
      <c r="K112" s="1196"/>
    </row>
  </sheetData>
  <mergeCells count="80">
    <mergeCell ref="A1:K1"/>
    <mergeCell ref="A2:K2"/>
    <mergeCell ref="A4:K4"/>
    <mergeCell ref="E6:I6"/>
    <mergeCell ref="J6:K6"/>
    <mergeCell ref="D6:D7"/>
    <mergeCell ref="A112:C112"/>
    <mergeCell ref="J112:K112"/>
    <mergeCell ref="A6:A7"/>
    <mergeCell ref="A8:A15"/>
    <mergeCell ref="A16:A20"/>
    <mergeCell ref="A21:A27"/>
    <mergeCell ref="A28:A32"/>
    <mergeCell ref="A33:A38"/>
    <mergeCell ref="A39:A42"/>
    <mergeCell ref="A43:A49"/>
    <mergeCell ref="A54:A55"/>
    <mergeCell ref="A56:A61"/>
    <mergeCell ref="A62:A65"/>
    <mergeCell ref="A66:A70"/>
    <mergeCell ref="A71:A74"/>
    <mergeCell ref="A75:A79"/>
    <mergeCell ref="A80:A84"/>
    <mergeCell ref="A89:A90"/>
    <mergeCell ref="A91:A97"/>
    <mergeCell ref="A98:A102"/>
    <mergeCell ref="A103:A105"/>
    <mergeCell ref="A85:C85"/>
    <mergeCell ref="A87:K87"/>
    <mergeCell ref="E89:I89"/>
    <mergeCell ref="J89:K89"/>
    <mergeCell ref="B89:B90"/>
    <mergeCell ref="D89:D90"/>
    <mergeCell ref="B91:B97"/>
    <mergeCell ref="B98:B102"/>
    <mergeCell ref="B103:B105"/>
    <mergeCell ref="A106:A111"/>
    <mergeCell ref="B6:B7"/>
    <mergeCell ref="B8:B15"/>
    <mergeCell ref="B16:B20"/>
    <mergeCell ref="B21:B27"/>
    <mergeCell ref="B28:B32"/>
    <mergeCell ref="B33:B38"/>
    <mergeCell ref="B39:B42"/>
    <mergeCell ref="B43:B49"/>
    <mergeCell ref="B54:B55"/>
    <mergeCell ref="B56:B61"/>
    <mergeCell ref="B62:B65"/>
    <mergeCell ref="B66:B70"/>
    <mergeCell ref="B71:B74"/>
    <mergeCell ref="B75:B79"/>
    <mergeCell ref="B80:B84"/>
    <mergeCell ref="B106:B111"/>
    <mergeCell ref="C6:C7"/>
    <mergeCell ref="C54:C55"/>
    <mergeCell ref="C89:C90"/>
    <mergeCell ref="A50:C50"/>
    <mergeCell ref="A52:K52"/>
    <mergeCell ref="E54:I54"/>
    <mergeCell ref="J54:K54"/>
    <mergeCell ref="D54:D55"/>
    <mergeCell ref="K8:K15"/>
    <mergeCell ref="K16:K20"/>
    <mergeCell ref="K21:K27"/>
    <mergeCell ref="K28:K32"/>
    <mergeCell ref="K33:K38"/>
    <mergeCell ref="K39:K42"/>
    <mergeCell ref="K43:K49"/>
    <mergeCell ref="K56:K61"/>
    <mergeCell ref="K62:K65"/>
    <mergeCell ref="K66:K70"/>
    <mergeCell ref="J50:K50"/>
    <mergeCell ref="K103:K105"/>
    <mergeCell ref="K106:K111"/>
    <mergeCell ref="K71:K74"/>
    <mergeCell ref="K75:K79"/>
    <mergeCell ref="K80:K84"/>
    <mergeCell ref="K91:K97"/>
    <mergeCell ref="K98:K102"/>
    <mergeCell ref="J85:K85"/>
  </mergeCells>
  <pageMargins left="0.90486111111111101" right="0.70833333333333304" top="0.74791666666666701" bottom="0.74791666666666701" header="0.31458333333333299" footer="0.31458333333333299"/>
  <pageSetup paperSize="9" orientation="portrait" r:id="rId1"/>
  <rowBreaks count="2" manualBreakCount="2">
    <brk id="51" max="16383" man="1"/>
    <brk id="86"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A1"/>
  <sheetViews>
    <sheetView workbookViewId="0">
      <selection activeCell="E24" sqref="E24"/>
    </sheetView>
  </sheetViews>
  <sheetFormatPr baseColWidth="10" defaultColWidth="9.1640625" defaultRowHeight="13"/>
  <sheetData/>
  <pageMargins left="0.69930555555555596" right="0.69930555555555596" top="0.75" bottom="0.75"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FF00"/>
  </sheetPr>
  <dimension ref="A1"/>
  <sheetViews>
    <sheetView workbookViewId="0">
      <selection activeCell="L45" sqref="L45"/>
    </sheetView>
  </sheetViews>
  <sheetFormatPr baseColWidth="10" defaultColWidth="9" defaultRowHeight="13"/>
  <sheetData/>
  <pageMargins left="0.69930555555555596" right="0.69930555555555596" top="0.75" bottom="0.75"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5A70-8D2A-45D9-B8B2-AAC2AB76EE95}">
  <sheetPr>
    <tabColor rgb="FFC00000"/>
  </sheetPr>
  <dimension ref="A1:T565"/>
  <sheetViews>
    <sheetView view="pageBreakPreview" topLeftCell="A4" zoomScale="85" zoomScaleSheetLayoutView="85" workbookViewId="0">
      <pane ySplit="3" topLeftCell="A71" activePane="bottomLeft" state="frozen"/>
      <selection activeCell="D68" sqref="D68"/>
      <selection pane="bottomLeft" activeCell="D68" sqref="D68"/>
    </sheetView>
  </sheetViews>
  <sheetFormatPr baseColWidth="10" defaultColWidth="9.1640625" defaultRowHeight="15"/>
  <cols>
    <col min="1" max="1" width="4.1640625" style="381" bestFit="1" customWidth="1"/>
    <col min="2" max="2" width="15" style="382" customWidth="1"/>
    <col min="3" max="3" width="17" style="381" customWidth="1"/>
    <col min="4" max="4" width="21" style="381" bestFit="1" customWidth="1"/>
    <col min="5" max="5" width="7.5" style="381" bestFit="1" customWidth="1"/>
    <col min="6" max="15" width="9.1640625" style="381"/>
    <col min="16" max="16" width="13.1640625" style="381" bestFit="1" customWidth="1"/>
    <col min="17" max="17" width="72.33203125" style="385" bestFit="1" customWidth="1"/>
    <col min="18" max="19" width="36.6640625" style="385" customWidth="1"/>
    <col min="20" max="20" width="21.5" style="381" customWidth="1"/>
    <col min="21" max="16384" width="9.1640625" style="381"/>
  </cols>
  <sheetData>
    <row r="1" spans="1:20" ht="18" customHeight="1">
      <c r="A1" s="1199" t="s">
        <v>5155</v>
      </c>
      <c r="B1" s="1199"/>
      <c r="C1" s="1199"/>
      <c r="D1" s="1199"/>
      <c r="E1" s="1199"/>
      <c r="F1" s="1199"/>
      <c r="G1" s="1199"/>
      <c r="H1" s="1199"/>
      <c r="I1" s="1199"/>
      <c r="J1" s="1199"/>
      <c r="K1" s="1199"/>
      <c r="L1" s="1199"/>
      <c r="M1" s="1199"/>
      <c r="N1" s="1199"/>
      <c r="O1" s="1199"/>
      <c r="P1" s="1199"/>
      <c r="Q1" s="1199"/>
      <c r="R1" s="1199"/>
      <c r="S1" s="1199"/>
    </row>
    <row r="2" spans="1:20" ht="23">
      <c r="A2" s="1200" t="s">
        <v>5156</v>
      </c>
      <c r="B2" s="1200"/>
      <c r="C2" s="1200"/>
      <c r="D2" s="1200"/>
      <c r="E2" s="1200"/>
      <c r="F2" s="1200"/>
      <c r="G2" s="1200"/>
      <c r="H2" s="1200"/>
      <c r="I2" s="1200"/>
      <c r="J2" s="1200"/>
      <c r="K2" s="1200"/>
      <c r="L2" s="1200"/>
      <c r="M2" s="1200"/>
      <c r="N2" s="1200"/>
      <c r="O2" s="1200"/>
      <c r="P2" s="1200"/>
      <c r="Q2" s="1201"/>
      <c r="R2" s="1200"/>
      <c r="S2" s="1201"/>
    </row>
    <row r="3" spans="1:20" ht="23">
      <c r="A3" s="1202" t="s">
        <v>5874</v>
      </c>
      <c r="B3" s="1202"/>
      <c r="C3" s="1202"/>
      <c r="D3" s="1202"/>
      <c r="E3" s="1202"/>
      <c r="F3" s="1202"/>
      <c r="G3" s="1202"/>
      <c r="H3" s="1202"/>
      <c r="I3" s="1202"/>
      <c r="J3" s="1202"/>
      <c r="K3" s="1202"/>
      <c r="L3" s="1202"/>
      <c r="M3" s="1202"/>
      <c r="N3" s="1202"/>
      <c r="O3" s="1202"/>
      <c r="P3" s="1202"/>
      <c r="Q3" s="1203"/>
      <c r="R3" s="1202"/>
      <c r="S3" s="1203"/>
    </row>
    <row r="4" spans="1:20" ht="16" thickBot="1"/>
    <row r="5" spans="1:20" ht="18" thickBot="1">
      <c r="A5" s="368"/>
      <c r="B5" s="386"/>
      <c r="C5" s="368"/>
      <c r="D5" s="368"/>
      <c r="E5" s="368"/>
      <c r="F5" s="1204" t="s">
        <v>5066</v>
      </c>
      <c r="G5" s="1205"/>
      <c r="H5" s="1204" t="s">
        <v>5157</v>
      </c>
      <c r="I5" s="1205"/>
      <c r="J5" s="368" t="s">
        <v>5120</v>
      </c>
      <c r="K5" s="1204" t="s">
        <v>5084</v>
      </c>
      <c r="L5" s="1205"/>
      <c r="M5" s="368" t="s">
        <v>5085</v>
      </c>
      <c r="N5" s="368" t="s">
        <v>5121</v>
      </c>
      <c r="O5" s="368"/>
      <c r="P5" s="351" t="s">
        <v>5088</v>
      </c>
      <c r="Q5" s="417" t="s">
        <v>5089</v>
      </c>
      <c r="R5" s="417" t="s">
        <v>5090</v>
      </c>
      <c r="S5" s="352" t="s">
        <v>5091</v>
      </c>
      <c r="T5" s="1198" t="s">
        <v>5122</v>
      </c>
    </row>
    <row r="6" spans="1:20" ht="18" thickBot="1">
      <c r="A6" s="369" t="s">
        <v>122</v>
      </c>
      <c r="B6" s="387" t="s">
        <v>18</v>
      </c>
      <c r="C6" s="369" t="s">
        <v>5</v>
      </c>
      <c r="D6" s="369" t="s">
        <v>6</v>
      </c>
      <c r="E6" s="369" t="s">
        <v>5149</v>
      </c>
      <c r="F6" s="368">
        <v>150</v>
      </c>
      <c r="G6" s="368">
        <v>70</v>
      </c>
      <c r="H6" s="369" t="s">
        <v>5150</v>
      </c>
      <c r="I6" s="369" t="s">
        <v>5151</v>
      </c>
      <c r="J6" s="369" t="s">
        <v>5097</v>
      </c>
      <c r="K6" s="368" t="s">
        <v>5095</v>
      </c>
      <c r="L6" s="368" t="s">
        <v>5096</v>
      </c>
      <c r="M6" s="369" t="s">
        <v>5097</v>
      </c>
      <c r="N6" s="369" t="s">
        <v>5098</v>
      </c>
      <c r="O6" s="369" t="s">
        <v>5087</v>
      </c>
      <c r="P6" s="354" t="s">
        <v>5101</v>
      </c>
      <c r="Q6" s="418" t="s">
        <v>5102</v>
      </c>
      <c r="R6" s="418" t="s">
        <v>5102</v>
      </c>
      <c r="S6" s="355" t="s">
        <v>5103</v>
      </c>
      <c r="T6" s="1198"/>
    </row>
    <row r="7" spans="1:20" ht="16">
      <c r="A7" s="370"/>
      <c r="B7" s="371" t="s">
        <v>5104</v>
      </c>
      <c r="C7" s="388"/>
      <c r="D7" s="388"/>
      <c r="E7" s="388"/>
      <c r="F7" s="389"/>
      <c r="G7" s="389"/>
      <c r="H7" s="389"/>
      <c r="I7" s="389"/>
      <c r="J7" s="390"/>
      <c r="K7" s="389"/>
      <c r="L7" s="389"/>
      <c r="M7" s="390"/>
      <c r="N7" s="389"/>
      <c r="O7" s="419"/>
      <c r="P7" s="389"/>
      <c r="Q7" s="420"/>
      <c r="R7" s="392"/>
      <c r="S7" s="392"/>
    </row>
    <row r="8" spans="1:20">
      <c r="A8" s="364">
        <v>1</v>
      </c>
      <c r="B8" s="356">
        <v>44211</v>
      </c>
      <c r="C8" s="370" t="s">
        <v>26</v>
      </c>
      <c r="D8" s="364" t="s">
        <v>5159</v>
      </c>
      <c r="E8" s="370">
        <v>2</v>
      </c>
      <c r="F8" s="421">
        <v>1</v>
      </c>
      <c r="G8" s="421"/>
      <c r="H8" s="421">
        <v>1</v>
      </c>
      <c r="I8" s="421"/>
      <c r="J8" s="393">
        <v>1</v>
      </c>
      <c r="K8" s="376">
        <v>0.28333333333333333</v>
      </c>
      <c r="L8" s="376">
        <v>0.32013888888888892</v>
      </c>
      <c r="M8" s="393">
        <f t="shared" ref="M8:M13" si="0">HOUR(L8-K8)*60+MINUTE(L8-K8)</f>
        <v>53</v>
      </c>
      <c r="N8" s="390">
        <v>7.5</v>
      </c>
      <c r="O8" s="390">
        <v>5133</v>
      </c>
      <c r="P8" s="390">
        <v>6</v>
      </c>
      <c r="Q8" s="389" t="s">
        <v>5659</v>
      </c>
      <c r="R8" s="392"/>
      <c r="S8" s="392"/>
    </row>
    <row r="9" spans="1:20">
      <c r="A9" s="364"/>
      <c r="B9" s="356">
        <v>44200</v>
      </c>
      <c r="C9" s="370" t="s">
        <v>20</v>
      </c>
      <c r="D9" s="364" t="s">
        <v>5658</v>
      </c>
      <c r="E9" s="370">
        <v>3</v>
      </c>
      <c r="F9" s="421">
        <v>1</v>
      </c>
      <c r="G9" s="421"/>
      <c r="H9" s="421">
        <v>1</v>
      </c>
      <c r="I9" s="421"/>
      <c r="J9" s="393">
        <v>1</v>
      </c>
      <c r="K9" s="376">
        <v>0.58333333333333337</v>
      </c>
      <c r="L9" s="376">
        <v>0.7090277777777777</v>
      </c>
      <c r="M9" s="393">
        <f t="shared" si="0"/>
        <v>181</v>
      </c>
      <c r="N9" s="390">
        <v>0</v>
      </c>
      <c r="O9" s="390">
        <v>0</v>
      </c>
      <c r="P9" s="390">
        <v>0</v>
      </c>
      <c r="Q9" s="389" t="s">
        <v>5560</v>
      </c>
      <c r="R9" s="392"/>
      <c r="S9" s="392"/>
    </row>
    <row r="10" spans="1:20">
      <c r="A10" s="364"/>
      <c r="B10" s="356">
        <v>44208</v>
      </c>
      <c r="C10" s="370" t="s">
        <v>29</v>
      </c>
      <c r="D10" s="364" t="s">
        <v>5657</v>
      </c>
      <c r="E10" s="370">
        <v>2</v>
      </c>
      <c r="F10" s="421">
        <v>1</v>
      </c>
      <c r="G10" s="421"/>
      <c r="H10" s="421">
        <v>1</v>
      </c>
      <c r="I10" s="421"/>
      <c r="J10" s="393">
        <v>1</v>
      </c>
      <c r="K10" s="376">
        <v>5.1388888888888894E-2</v>
      </c>
      <c r="L10" s="376">
        <v>0.4291666666666667</v>
      </c>
      <c r="M10" s="393">
        <f t="shared" si="0"/>
        <v>544</v>
      </c>
      <c r="N10" s="390">
        <v>0</v>
      </c>
      <c r="O10" s="390">
        <v>0</v>
      </c>
      <c r="P10" s="390">
        <v>0</v>
      </c>
      <c r="Q10" s="389" t="s">
        <v>5656</v>
      </c>
      <c r="R10" s="392"/>
      <c r="S10" s="392"/>
    </row>
    <row r="11" spans="1:20">
      <c r="A11" s="364"/>
      <c r="B11" s="356">
        <v>44221</v>
      </c>
      <c r="C11" s="370" t="s">
        <v>24</v>
      </c>
      <c r="D11" s="364" t="s">
        <v>5513</v>
      </c>
      <c r="E11" s="370">
        <v>1</v>
      </c>
      <c r="F11" s="421">
        <v>1</v>
      </c>
      <c r="G11" s="421"/>
      <c r="H11" s="421">
        <v>1</v>
      </c>
      <c r="I11" s="421"/>
      <c r="J11" s="393">
        <v>1</v>
      </c>
      <c r="K11" s="376">
        <v>0.15416666666666667</v>
      </c>
      <c r="L11" s="376">
        <v>0.39513888888888887</v>
      </c>
      <c r="M11" s="393">
        <f t="shared" si="0"/>
        <v>347</v>
      </c>
      <c r="N11" s="390">
        <v>0</v>
      </c>
      <c r="O11" s="390">
        <v>0</v>
      </c>
      <c r="P11" s="390">
        <v>0</v>
      </c>
      <c r="Q11" s="389" t="s">
        <v>5655</v>
      </c>
      <c r="R11" s="392"/>
      <c r="S11" s="392"/>
    </row>
    <row r="12" spans="1:20">
      <c r="A12" s="364"/>
      <c r="B12" s="356">
        <v>44225</v>
      </c>
      <c r="C12" s="370" t="s">
        <v>20</v>
      </c>
      <c r="D12" s="364" t="s">
        <v>5128</v>
      </c>
      <c r="E12" s="370">
        <v>5</v>
      </c>
      <c r="F12" s="421">
        <v>1</v>
      </c>
      <c r="G12" s="421"/>
      <c r="H12" s="421">
        <v>1</v>
      </c>
      <c r="I12" s="421"/>
      <c r="J12" s="393">
        <v>1</v>
      </c>
      <c r="K12" s="376">
        <v>0.41319444444444442</v>
      </c>
      <c r="L12" s="376">
        <v>0.7368055555555556</v>
      </c>
      <c r="M12" s="393">
        <f t="shared" si="0"/>
        <v>466</v>
      </c>
      <c r="N12" s="390">
        <v>0</v>
      </c>
      <c r="O12" s="390">
        <v>0</v>
      </c>
      <c r="P12" s="390">
        <v>0</v>
      </c>
      <c r="Q12" s="389" t="s">
        <v>5654</v>
      </c>
      <c r="R12" s="392"/>
      <c r="S12" s="392"/>
    </row>
    <row r="13" spans="1:20">
      <c r="A13" s="364"/>
      <c r="B13" s="356">
        <v>44226</v>
      </c>
      <c r="C13" s="370" t="s">
        <v>38</v>
      </c>
      <c r="D13" s="364" t="s">
        <v>5559</v>
      </c>
      <c r="E13" s="370">
        <v>7</v>
      </c>
      <c r="F13" s="421">
        <v>1</v>
      </c>
      <c r="G13" s="421"/>
      <c r="H13" s="421">
        <v>1</v>
      </c>
      <c r="I13" s="421"/>
      <c r="J13" s="393">
        <v>1</v>
      </c>
      <c r="K13" s="376">
        <v>0.65902777777777777</v>
      </c>
      <c r="L13" s="376">
        <v>0.80694444444444446</v>
      </c>
      <c r="M13" s="393">
        <f t="shared" si="0"/>
        <v>213</v>
      </c>
      <c r="N13" s="390">
        <v>0</v>
      </c>
      <c r="O13" s="390">
        <v>0</v>
      </c>
      <c r="P13" s="390">
        <v>0</v>
      </c>
      <c r="Q13" s="389" t="s">
        <v>5653</v>
      </c>
      <c r="R13" s="392"/>
      <c r="S13" s="392"/>
    </row>
    <row r="14" spans="1:20">
      <c r="A14" s="364"/>
      <c r="B14" s="356"/>
      <c r="C14" s="370"/>
      <c r="D14" s="364"/>
      <c r="E14" s="370"/>
      <c r="F14" s="421"/>
      <c r="G14" s="421"/>
      <c r="H14" s="421"/>
      <c r="I14" s="421"/>
      <c r="J14" s="393"/>
      <c r="K14" s="376"/>
      <c r="L14" s="376"/>
      <c r="M14" s="393"/>
      <c r="N14" s="390"/>
      <c r="O14" s="390"/>
      <c r="P14" s="390"/>
      <c r="Q14" s="389"/>
      <c r="R14" s="392"/>
      <c r="S14" s="392"/>
    </row>
    <row r="15" spans="1:20">
      <c r="A15" s="370"/>
      <c r="B15" s="356"/>
      <c r="C15" s="370"/>
      <c r="D15" s="388"/>
      <c r="E15" s="370"/>
      <c r="F15" s="395">
        <f>SUM(F8:F8)</f>
        <v>1</v>
      </c>
      <c r="G15" s="395">
        <f>SUM(G8:G8)</f>
        <v>0</v>
      </c>
      <c r="H15" s="395">
        <f>SUM(H8:H8)</f>
        <v>1</v>
      </c>
      <c r="I15" s="395">
        <f>SUM(I8:I8)</f>
        <v>0</v>
      </c>
      <c r="J15" s="395">
        <f>SUM(J8:J8)</f>
        <v>1</v>
      </c>
      <c r="K15" s="389"/>
      <c r="L15" s="389"/>
      <c r="M15" s="390"/>
      <c r="N15" s="395">
        <f>SUM(N8:N8)</f>
        <v>7.5</v>
      </c>
      <c r="O15" s="395">
        <f>SUM(O8:O8)</f>
        <v>5133</v>
      </c>
      <c r="P15" s="395">
        <f>SUM(P8:P8)</f>
        <v>6</v>
      </c>
      <c r="Q15" s="420"/>
      <c r="R15" s="392"/>
      <c r="S15" s="392"/>
    </row>
    <row r="16" spans="1:20" ht="16">
      <c r="A16" s="370"/>
      <c r="B16" s="371" t="s">
        <v>5106</v>
      </c>
      <c r="C16" s="370"/>
      <c r="D16" s="388"/>
      <c r="E16" s="388"/>
      <c r="F16" s="389"/>
      <c r="G16" s="389"/>
      <c r="H16" s="389"/>
      <c r="I16" s="389"/>
      <c r="J16" s="390"/>
      <c r="K16" s="389"/>
      <c r="L16" s="389"/>
      <c r="M16" s="390"/>
      <c r="N16" s="389"/>
      <c r="O16" s="419"/>
      <c r="P16" s="389"/>
      <c r="Q16" s="420"/>
      <c r="R16" s="392"/>
      <c r="S16" s="392"/>
    </row>
    <row r="17" spans="1:20">
      <c r="A17" s="364">
        <v>1</v>
      </c>
      <c r="B17" s="356">
        <v>44247</v>
      </c>
      <c r="C17" s="370" t="s">
        <v>50</v>
      </c>
      <c r="D17" s="358" t="s">
        <v>5676</v>
      </c>
      <c r="E17" s="396">
        <v>1</v>
      </c>
      <c r="F17" s="412">
        <v>1</v>
      </c>
      <c r="G17" s="412"/>
      <c r="H17" s="412"/>
      <c r="I17" s="412">
        <v>1</v>
      </c>
      <c r="J17" s="412">
        <v>1</v>
      </c>
      <c r="K17" s="422">
        <v>0.68402777777777779</v>
      </c>
      <c r="L17" s="422">
        <v>0.60763888888888895</v>
      </c>
      <c r="M17" s="412">
        <f>46.17*60</f>
        <v>2770.2000000000003</v>
      </c>
      <c r="N17" s="412">
        <v>13.25</v>
      </c>
      <c r="O17" s="412">
        <f t="shared" ref="O17:O23" si="1">N17*M17/60*1000</f>
        <v>611752.5</v>
      </c>
      <c r="P17" s="412">
        <v>12</v>
      </c>
      <c r="Q17" s="364" t="s">
        <v>5677</v>
      </c>
      <c r="R17" s="364"/>
      <c r="S17" s="364"/>
      <c r="T17" s="383"/>
    </row>
    <row r="18" spans="1:20">
      <c r="A18" s="364">
        <f>A17+1</f>
        <v>2</v>
      </c>
      <c r="B18" s="356">
        <v>44247</v>
      </c>
      <c r="C18" s="370" t="s">
        <v>50</v>
      </c>
      <c r="D18" s="358" t="s">
        <v>5676</v>
      </c>
      <c r="E18" s="396">
        <v>2</v>
      </c>
      <c r="F18" s="412">
        <v>1</v>
      </c>
      <c r="G18" s="412"/>
      <c r="H18" s="412"/>
      <c r="I18" s="412">
        <v>1</v>
      </c>
      <c r="J18" s="412">
        <v>1</v>
      </c>
      <c r="K18" s="422">
        <v>0.68402777777777779</v>
      </c>
      <c r="L18" s="422">
        <v>0.70972222222222225</v>
      </c>
      <c r="M18" s="412">
        <f>48.62*60</f>
        <v>2917.2</v>
      </c>
      <c r="N18" s="412">
        <v>38.75</v>
      </c>
      <c r="O18" s="412">
        <f t="shared" si="1"/>
        <v>1884025</v>
      </c>
      <c r="P18" s="412">
        <v>11</v>
      </c>
      <c r="Q18" s="364" t="s">
        <v>5677</v>
      </c>
      <c r="R18" s="364"/>
      <c r="S18" s="378"/>
      <c r="T18" s="383"/>
    </row>
    <row r="19" spans="1:20">
      <c r="A19" s="364">
        <f>A18+1</f>
        <v>3</v>
      </c>
      <c r="B19" s="356">
        <v>44247</v>
      </c>
      <c r="C19" s="370" t="s">
        <v>50</v>
      </c>
      <c r="D19" s="358" t="s">
        <v>5676</v>
      </c>
      <c r="E19" s="396">
        <v>3</v>
      </c>
      <c r="F19" s="412">
        <v>1</v>
      </c>
      <c r="G19" s="412"/>
      <c r="H19" s="412"/>
      <c r="I19" s="412">
        <v>1</v>
      </c>
      <c r="J19" s="412">
        <v>1</v>
      </c>
      <c r="K19" s="422">
        <v>0.68472222222222223</v>
      </c>
      <c r="L19" s="422">
        <v>0.41875000000000001</v>
      </c>
      <c r="M19" s="412">
        <f>41.62*60</f>
        <v>2497.1999999999998</v>
      </c>
      <c r="N19" s="412">
        <v>9.02</v>
      </c>
      <c r="O19" s="412">
        <f t="shared" si="1"/>
        <v>375412.39999999997</v>
      </c>
      <c r="P19" s="412">
        <v>5</v>
      </c>
      <c r="Q19" s="364" t="s">
        <v>5677</v>
      </c>
      <c r="R19" s="364"/>
      <c r="S19" s="378"/>
      <c r="T19" s="383"/>
    </row>
    <row r="20" spans="1:20">
      <c r="A20" s="364">
        <f>A19+1</f>
        <v>4</v>
      </c>
      <c r="B20" s="356">
        <v>44247</v>
      </c>
      <c r="C20" s="370" t="s">
        <v>50</v>
      </c>
      <c r="D20" s="358" t="s">
        <v>5676</v>
      </c>
      <c r="E20" s="396">
        <v>4</v>
      </c>
      <c r="F20" s="412">
        <v>1</v>
      </c>
      <c r="G20" s="412"/>
      <c r="H20" s="412"/>
      <c r="I20" s="412">
        <v>1</v>
      </c>
      <c r="J20" s="412">
        <v>1</v>
      </c>
      <c r="K20" s="422">
        <v>0.68541666666666667</v>
      </c>
      <c r="L20" s="422">
        <v>0.49027777777777781</v>
      </c>
      <c r="M20" s="412">
        <f>43.32*60</f>
        <v>2599.1999999999998</v>
      </c>
      <c r="N20" s="412">
        <v>9.6</v>
      </c>
      <c r="O20" s="412">
        <f t="shared" si="1"/>
        <v>415871.99999999994</v>
      </c>
      <c r="P20" s="412">
        <v>4</v>
      </c>
      <c r="Q20" s="364" t="s">
        <v>5677</v>
      </c>
      <c r="R20" s="364"/>
      <c r="S20" s="378"/>
      <c r="T20" s="383"/>
    </row>
    <row r="21" spans="1:20">
      <c r="A21" s="364">
        <v>5</v>
      </c>
      <c r="B21" s="356">
        <v>44244</v>
      </c>
      <c r="C21" s="370" t="s">
        <v>29</v>
      </c>
      <c r="D21" s="358" t="s">
        <v>5678</v>
      </c>
      <c r="E21" s="396">
        <v>1</v>
      </c>
      <c r="F21" s="412">
        <v>1</v>
      </c>
      <c r="G21" s="412"/>
      <c r="H21" s="412">
        <v>1</v>
      </c>
      <c r="I21" s="412"/>
      <c r="J21" s="412">
        <v>1</v>
      </c>
      <c r="K21" s="422">
        <v>0.39930555555555558</v>
      </c>
      <c r="L21" s="422">
        <v>0.55069444444444449</v>
      </c>
      <c r="M21" s="393">
        <f t="shared" ref="M21:M22" si="2">HOUR(L21-K21)*60+MINUTE(L21-K21)</f>
        <v>218</v>
      </c>
      <c r="N21" s="412">
        <v>0</v>
      </c>
      <c r="O21" s="412">
        <f t="shared" si="1"/>
        <v>0</v>
      </c>
      <c r="P21" s="412">
        <v>0</v>
      </c>
      <c r="Q21" s="364" t="s">
        <v>5679</v>
      </c>
      <c r="R21" s="364"/>
      <c r="S21" s="378"/>
      <c r="T21" s="383"/>
    </row>
    <row r="22" spans="1:20">
      <c r="A22" s="364">
        <v>6</v>
      </c>
      <c r="B22" s="356">
        <v>44245</v>
      </c>
      <c r="C22" s="370" t="s">
        <v>89</v>
      </c>
      <c r="D22" s="358" t="s">
        <v>5674</v>
      </c>
      <c r="E22" s="396">
        <v>2</v>
      </c>
      <c r="F22" s="412">
        <v>1</v>
      </c>
      <c r="G22" s="412"/>
      <c r="H22" s="412">
        <v>1</v>
      </c>
      <c r="I22" s="412"/>
      <c r="J22" s="412">
        <v>1</v>
      </c>
      <c r="K22" s="422">
        <v>0.56805555555555554</v>
      </c>
      <c r="L22" s="422">
        <v>0.64027777777777783</v>
      </c>
      <c r="M22" s="393">
        <f t="shared" si="2"/>
        <v>104</v>
      </c>
      <c r="N22" s="412">
        <v>0</v>
      </c>
      <c r="O22" s="412">
        <f t="shared" si="1"/>
        <v>0</v>
      </c>
      <c r="P22" s="412">
        <v>0</v>
      </c>
      <c r="Q22" s="364" t="s">
        <v>5680</v>
      </c>
      <c r="R22" s="364"/>
      <c r="S22" s="378"/>
      <c r="T22" s="383"/>
    </row>
    <row r="23" spans="1:20">
      <c r="A23" s="364">
        <v>7</v>
      </c>
      <c r="B23" s="356">
        <v>44251</v>
      </c>
      <c r="C23" s="370" t="s">
        <v>99</v>
      </c>
      <c r="D23" s="358" t="s">
        <v>5681</v>
      </c>
      <c r="E23" s="396">
        <v>2</v>
      </c>
      <c r="F23" s="412">
        <v>1</v>
      </c>
      <c r="G23" s="412"/>
      <c r="H23" s="412">
        <v>1</v>
      </c>
      <c r="I23" s="412"/>
      <c r="J23" s="412">
        <v>1</v>
      </c>
      <c r="K23" s="422">
        <v>0.86111111111111116</v>
      </c>
      <c r="L23" s="422">
        <v>7.4305555555555555E-2</v>
      </c>
      <c r="M23" s="412">
        <v>307</v>
      </c>
      <c r="N23" s="412">
        <v>0</v>
      </c>
      <c r="O23" s="412">
        <f t="shared" si="1"/>
        <v>0</v>
      </c>
      <c r="P23" s="412">
        <v>0</v>
      </c>
      <c r="Q23" s="364" t="s">
        <v>5682</v>
      </c>
      <c r="R23" s="364"/>
      <c r="S23" s="378"/>
      <c r="T23" s="383"/>
    </row>
    <row r="24" spans="1:20">
      <c r="A24" s="364"/>
      <c r="B24" s="356"/>
      <c r="C24" s="370"/>
      <c r="D24" s="358"/>
      <c r="E24" s="396"/>
      <c r="F24" s="412"/>
      <c r="G24" s="412"/>
      <c r="H24" s="412"/>
      <c r="I24" s="412"/>
      <c r="J24" s="412"/>
      <c r="K24" s="422"/>
      <c r="L24" s="422"/>
      <c r="M24" s="412"/>
      <c r="N24" s="412"/>
      <c r="O24" s="412"/>
      <c r="P24" s="412"/>
      <c r="Q24" s="364"/>
      <c r="R24" s="364"/>
      <c r="S24" s="378"/>
      <c r="T24" s="383"/>
    </row>
    <row r="25" spans="1:20">
      <c r="A25" s="370"/>
      <c r="B25" s="363"/>
      <c r="C25" s="370"/>
      <c r="D25" s="388"/>
      <c r="E25" s="388"/>
      <c r="F25" s="395">
        <f>SUM(F17:F23)</f>
        <v>7</v>
      </c>
      <c r="G25" s="395">
        <f>SUM(G17:G19)</f>
        <v>0</v>
      </c>
      <c r="H25" s="395">
        <f>SUM(H17:H19)</f>
        <v>0</v>
      </c>
      <c r="I25" s="395">
        <f>SUM(I17:I20)</f>
        <v>4</v>
      </c>
      <c r="J25" s="395">
        <f>SUM(J17:J23)</f>
        <v>7</v>
      </c>
      <c r="K25" s="389"/>
      <c r="L25" s="389"/>
      <c r="M25" s="390"/>
      <c r="N25" s="395">
        <f>SUM(N17:N21)</f>
        <v>70.61999999999999</v>
      </c>
      <c r="O25" s="395">
        <f>SUM(O17:O24)</f>
        <v>3287061.9</v>
      </c>
      <c r="P25" s="395">
        <f>SUM(P17:P21)</f>
        <v>32</v>
      </c>
      <c r="Q25" s="420"/>
      <c r="R25" s="392"/>
      <c r="S25" s="392"/>
    </row>
    <row r="26" spans="1:20" ht="16">
      <c r="A26" s="370"/>
      <c r="B26" s="371" t="s">
        <v>5107</v>
      </c>
      <c r="C26" s="370"/>
      <c r="D26" s="388"/>
      <c r="E26" s="388"/>
      <c r="F26" s="389"/>
      <c r="G26" s="389"/>
      <c r="H26" s="389"/>
      <c r="I26" s="389"/>
      <c r="J26" s="390"/>
      <c r="K26" s="389"/>
      <c r="L26" s="389"/>
      <c r="M26" s="390"/>
      <c r="N26" s="389"/>
      <c r="O26" s="419"/>
      <c r="P26" s="389"/>
      <c r="Q26" s="420"/>
      <c r="R26" s="392"/>
      <c r="S26" s="392"/>
    </row>
    <row r="27" spans="1:20">
      <c r="A27" s="364">
        <v>1</v>
      </c>
      <c r="B27" s="361">
        <v>44256</v>
      </c>
      <c r="C27" s="370" t="s">
        <v>89</v>
      </c>
      <c r="D27" s="364" t="s">
        <v>5158</v>
      </c>
      <c r="E27" s="364">
        <v>1</v>
      </c>
      <c r="F27" s="412"/>
      <c r="G27" s="364">
        <v>1</v>
      </c>
      <c r="H27" s="412">
        <v>1</v>
      </c>
      <c r="I27" s="377"/>
      <c r="J27" s="412">
        <v>1</v>
      </c>
      <c r="K27" s="423">
        <v>0.47291666666666665</v>
      </c>
      <c r="L27" s="423">
        <v>0.6743055555555556</v>
      </c>
      <c r="M27" s="393">
        <f t="shared" ref="M27:M32" si="3">HOUR(L27-K27)*60+MINUTE(L27-K27)</f>
        <v>290</v>
      </c>
      <c r="N27" s="412">
        <v>0</v>
      </c>
      <c r="O27" s="412">
        <v>0</v>
      </c>
      <c r="P27" s="412">
        <v>0</v>
      </c>
      <c r="Q27" s="364" t="s">
        <v>5734</v>
      </c>
      <c r="R27" s="364"/>
      <c r="S27" s="364"/>
      <c r="T27" s="383"/>
    </row>
    <row r="28" spans="1:20">
      <c r="A28" s="364">
        <f>A27+1</f>
        <v>2</v>
      </c>
      <c r="B28" s="361">
        <v>44264</v>
      </c>
      <c r="C28" s="370" t="s">
        <v>60</v>
      </c>
      <c r="D28" s="364" t="s">
        <v>5246</v>
      </c>
      <c r="E28" s="364">
        <v>1</v>
      </c>
      <c r="F28" s="412">
        <v>1</v>
      </c>
      <c r="G28" s="364"/>
      <c r="H28" s="412">
        <v>1</v>
      </c>
      <c r="I28" s="412"/>
      <c r="J28" s="412">
        <v>1</v>
      </c>
      <c r="K28" s="423">
        <v>0.77569444444444446</v>
      </c>
      <c r="L28" s="423">
        <v>0.89097222222222217</v>
      </c>
      <c r="M28" s="393">
        <f t="shared" si="3"/>
        <v>166</v>
      </c>
      <c r="N28" s="412">
        <v>0</v>
      </c>
      <c r="O28" s="412">
        <v>0</v>
      </c>
      <c r="P28" s="412">
        <v>0</v>
      </c>
      <c r="Q28" s="364" t="s">
        <v>5735</v>
      </c>
      <c r="R28" s="364"/>
      <c r="S28" s="364"/>
      <c r="T28" s="383"/>
    </row>
    <row r="29" spans="1:20">
      <c r="A29" s="364">
        <f t="shared" ref="A29:A32" si="4">A28+1</f>
        <v>3</v>
      </c>
      <c r="B29" s="361">
        <v>44268</v>
      </c>
      <c r="C29" s="370" t="s">
        <v>55</v>
      </c>
      <c r="D29" s="364" t="s">
        <v>5736</v>
      </c>
      <c r="E29" s="364">
        <v>1</v>
      </c>
      <c r="F29" s="412">
        <v>1</v>
      </c>
      <c r="G29" s="412"/>
      <c r="H29" s="412">
        <v>1</v>
      </c>
      <c r="I29" s="412"/>
      <c r="J29" s="412">
        <v>1</v>
      </c>
      <c r="K29" s="423">
        <v>0.34375</v>
      </c>
      <c r="L29" s="423">
        <v>0.51041666666666663</v>
      </c>
      <c r="M29" s="393">
        <f t="shared" si="3"/>
        <v>240</v>
      </c>
      <c r="N29" s="412">
        <v>0</v>
      </c>
      <c r="O29" s="412">
        <v>0</v>
      </c>
      <c r="P29" s="412">
        <v>0</v>
      </c>
      <c r="Q29" s="424" t="s">
        <v>5737</v>
      </c>
      <c r="R29" s="364"/>
      <c r="S29" s="364"/>
      <c r="T29" s="383"/>
    </row>
    <row r="30" spans="1:20">
      <c r="A30" s="364">
        <f t="shared" si="4"/>
        <v>4</v>
      </c>
      <c r="B30" s="361">
        <v>44270</v>
      </c>
      <c r="C30" s="370" t="s">
        <v>99</v>
      </c>
      <c r="D30" s="364" t="s">
        <v>5730</v>
      </c>
      <c r="E30" s="364">
        <v>1</v>
      </c>
      <c r="F30" s="412">
        <v>1</v>
      </c>
      <c r="G30" s="412"/>
      <c r="H30" s="412">
        <v>1</v>
      </c>
      <c r="I30" s="412"/>
      <c r="J30" s="412">
        <v>1</v>
      </c>
      <c r="K30" s="425">
        <v>0.42708333333333331</v>
      </c>
      <c r="L30" s="425">
        <v>0.75555555555555554</v>
      </c>
      <c r="M30" s="393">
        <f t="shared" si="3"/>
        <v>473</v>
      </c>
      <c r="N30" s="412">
        <v>0</v>
      </c>
      <c r="O30" s="412">
        <v>0</v>
      </c>
      <c r="P30" s="412">
        <v>0</v>
      </c>
      <c r="Q30" s="364" t="s">
        <v>5738</v>
      </c>
      <c r="R30" s="364"/>
      <c r="S30" s="364"/>
      <c r="T30" s="383"/>
    </row>
    <row r="31" spans="1:20">
      <c r="A31" s="364">
        <f t="shared" si="4"/>
        <v>5</v>
      </c>
      <c r="B31" s="361">
        <v>44271</v>
      </c>
      <c r="C31" s="370" t="s">
        <v>29</v>
      </c>
      <c r="D31" s="364" t="s">
        <v>5648</v>
      </c>
      <c r="E31" s="364">
        <v>4</v>
      </c>
      <c r="F31" s="426">
        <v>1</v>
      </c>
      <c r="G31" s="412"/>
      <c r="H31" s="412">
        <v>1</v>
      </c>
      <c r="I31" s="412"/>
      <c r="J31" s="412">
        <v>1</v>
      </c>
      <c r="K31" s="425">
        <v>0.39999999999999997</v>
      </c>
      <c r="L31" s="425">
        <v>0.67986111111111114</v>
      </c>
      <c r="M31" s="412">
        <f t="shared" si="3"/>
        <v>403</v>
      </c>
      <c r="N31" s="412">
        <v>0</v>
      </c>
      <c r="O31" s="412">
        <v>0</v>
      </c>
      <c r="P31" s="412">
        <v>0</v>
      </c>
      <c r="Q31" s="364" t="s">
        <v>5654</v>
      </c>
      <c r="R31" s="364"/>
      <c r="S31" s="364"/>
      <c r="T31" s="383"/>
    </row>
    <row r="32" spans="1:20">
      <c r="A32" s="364">
        <f t="shared" si="4"/>
        <v>6</v>
      </c>
      <c r="B32" s="361">
        <v>44277</v>
      </c>
      <c r="C32" s="370" t="s">
        <v>29</v>
      </c>
      <c r="D32" s="364" t="s">
        <v>206</v>
      </c>
      <c r="E32" s="364">
        <v>2</v>
      </c>
      <c r="F32" s="426">
        <v>1</v>
      </c>
      <c r="G32" s="412"/>
      <c r="H32" s="412">
        <v>1</v>
      </c>
      <c r="I32" s="412"/>
      <c r="J32" s="412">
        <v>1</v>
      </c>
      <c r="K32" s="425">
        <v>0.4513888888888889</v>
      </c>
      <c r="L32" s="425">
        <v>0.54861111111111105</v>
      </c>
      <c r="M32" s="412">
        <f t="shared" si="3"/>
        <v>140</v>
      </c>
      <c r="N32" s="412">
        <v>0</v>
      </c>
      <c r="O32" s="412">
        <v>0</v>
      </c>
      <c r="P32" s="412">
        <v>0</v>
      </c>
      <c r="Q32" s="364" t="s">
        <v>5739</v>
      </c>
      <c r="R32" s="364"/>
      <c r="S32" s="364"/>
      <c r="T32" s="383"/>
    </row>
    <row r="33" spans="1:20">
      <c r="A33" s="364"/>
      <c r="B33" s="361"/>
      <c r="C33" s="370"/>
      <c r="D33" s="364"/>
      <c r="E33" s="364"/>
      <c r="F33" s="412"/>
      <c r="G33" s="412"/>
      <c r="H33" s="412"/>
      <c r="I33" s="412"/>
      <c r="J33" s="412"/>
      <c r="K33" s="425"/>
      <c r="L33" s="425"/>
      <c r="M33" s="412"/>
      <c r="N33" s="412"/>
      <c r="O33" s="412"/>
      <c r="P33" s="412"/>
      <c r="Q33" s="364"/>
      <c r="R33" s="364"/>
      <c r="S33" s="364"/>
      <c r="T33" s="383"/>
    </row>
    <row r="34" spans="1:20">
      <c r="A34" s="370"/>
      <c r="B34" s="363"/>
      <c r="C34" s="370"/>
      <c r="D34" s="388"/>
      <c r="E34" s="388"/>
      <c r="F34" s="395">
        <f>SUM(F27:F33)</f>
        <v>5</v>
      </c>
      <c r="G34" s="395">
        <f>SUM(G27:G33)</f>
        <v>1</v>
      </c>
      <c r="H34" s="395">
        <f>SUM(H27:H33)</f>
        <v>6</v>
      </c>
      <c r="I34" s="395">
        <f>SUM(I27:I33)</f>
        <v>0</v>
      </c>
      <c r="J34" s="395">
        <f>SUM(J27:J33)</f>
        <v>6</v>
      </c>
      <c r="K34" s="389"/>
      <c r="L34" s="389"/>
      <c r="M34" s="390"/>
      <c r="N34" s="395">
        <f>SUM(N27:N31)</f>
        <v>0</v>
      </c>
      <c r="O34" s="395">
        <f>SUM(O27:O31)</f>
        <v>0</v>
      </c>
      <c r="P34" s="395">
        <f>SUM(P27:P31)</f>
        <v>0</v>
      </c>
      <c r="Q34" s="420"/>
      <c r="R34" s="392"/>
      <c r="S34" s="392"/>
    </row>
    <row r="35" spans="1:20" ht="16">
      <c r="A35" s="370"/>
      <c r="B35" s="371" t="s">
        <v>5108</v>
      </c>
      <c r="C35" s="370"/>
      <c r="D35" s="388"/>
      <c r="E35" s="388"/>
      <c r="F35" s="389"/>
      <c r="G35" s="389"/>
      <c r="H35" s="389"/>
      <c r="I35" s="389"/>
      <c r="J35" s="390"/>
      <c r="K35" s="389"/>
      <c r="L35" s="389"/>
      <c r="M35" s="390"/>
      <c r="N35" s="389"/>
      <c r="O35" s="419"/>
      <c r="P35" s="389"/>
      <c r="Q35" s="420"/>
      <c r="R35" s="392"/>
      <c r="S35" s="392"/>
    </row>
    <row r="36" spans="1:20">
      <c r="A36" s="364">
        <v>1</v>
      </c>
      <c r="B36" s="361">
        <v>44287</v>
      </c>
      <c r="C36" s="370" t="s">
        <v>24</v>
      </c>
      <c r="D36" s="364" t="s">
        <v>5740</v>
      </c>
      <c r="E36" s="364">
        <v>2</v>
      </c>
      <c r="F36" s="412">
        <v>1</v>
      </c>
      <c r="G36" s="364"/>
      <c r="H36" s="412"/>
      <c r="I36" s="412">
        <v>1</v>
      </c>
      <c r="J36" s="412">
        <v>1</v>
      </c>
      <c r="K36" s="423">
        <v>0.56319444444444444</v>
      </c>
      <c r="L36" s="423">
        <v>0.96944444444444444</v>
      </c>
      <c r="M36" s="412">
        <f t="shared" ref="M36:M41" si="5">HOUR(L36-K36)*60+MINUTE(L36-K36)</f>
        <v>585</v>
      </c>
      <c r="N36" s="412">
        <v>0</v>
      </c>
      <c r="O36" s="412">
        <v>0</v>
      </c>
      <c r="P36" s="412">
        <v>0</v>
      </c>
      <c r="Q36" s="364" t="s">
        <v>5741</v>
      </c>
      <c r="R36" s="364"/>
      <c r="S36" s="364"/>
      <c r="T36" s="383"/>
    </row>
    <row r="37" spans="1:20">
      <c r="A37" s="364">
        <f>A36+1</f>
        <v>2</v>
      </c>
      <c r="B37" s="361">
        <v>44288</v>
      </c>
      <c r="C37" s="370" t="s">
        <v>29</v>
      </c>
      <c r="D37" s="364" t="s">
        <v>5648</v>
      </c>
      <c r="E37" s="364">
        <v>6</v>
      </c>
      <c r="F37" s="412">
        <v>1</v>
      </c>
      <c r="G37" s="412"/>
      <c r="H37" s="412">
        <v>1</v>
      </c>
      <c r="I37" s="412"/>
      <c r="J37" s="412">
        <v>1</v>
      </c>
      <c r="K37" s="423">
        <v>0.41875000000000001</v>
      </c>
      <c r="L37" s="423">
        <v>0.57777777777777783</v>
      </c>
      <c r="M37" s="412">
        <f t="shared" si="5"/>
        <v>229</v>
      </c>
      <c r="N37" s="412">
        <v>0</v>
      </c>
      <c r="O37" s="412">
        <v>0</v>
      </c>
      <c r="P37" s="412">
        <v>0</v>
      </c>
      <c r="Q37" s="364" t="s">
        <v>5742</v>
      </c>
      <c r="R37" s="364"/>
      <c r="S37" s="364"/>
      <c r="T37" s="383"/>
    </row>
    <row r="38" spans="1:20">
      <c r="A38" s="364">
        <f t="shared" ref="A38:A41" si="6">A37+1</f>
        <v>3</v>
      </c>
      <c r="B38" s="361">
        <v>44301</v>
      </c>
      <c r="C38" s="370" t="s">
        <v>5743</v>
      </c>
      <c r="D38" s="364" t="s">
        <v>5730</v>
      </c>
      <c r="E38" s="364">
        <v>1</v>
      </c>
      <c r="F38" s="412">
        <v>1</v>
      </c>
      <c r="G38" s="364"/>
      <c r="H38" s="412">
        <v>1</v>
      </c>
      <c r="I38" s="377"/>
      <c r="J38" s="412">
        <v>1</v>
      </c>
      <c r="K38" s="423">
        <v>0.43055555555555558</v>
      </c>
      <c r="L38" s="423">
        <v>0.65208333333333335</v>
      </c>
      <c r="M38" s="412">
        <f t="shared" si="5"/>
        <v>319</v>
      </c>
      <c r="N38" s="412">
        <v>0</v>
      </c>
      <c r="O38" s="412">
        <v>0</v>
      </c>
      <c r="P38" s="412">
        <v>0</v>
      </c>
      <c r="Q38" s="364" t="s">
        <v>5744</v>
      </c>
      <c r="R38" s="364"/>
      <c r="S38" s="364"/>
      <c r="T38" s="383"/>
    </row>
    <row r="39" spans="1:20">
      <c r="A39" s="364">
        <f t="shared" si="6"/>
        <v>4</v>
      </c>
      <c r="B39" s="361">
        <v>44301</v>
      </c>
      <c r="C39" s="370" t="s">
        <v>50</v>
      </c>
      <c r="D39" s="364" t="s">
        <v>5745</v>
      </c>
      <c r="E39" s="364">
        <v>2</v>
      </c>
      <c r="F39" s="412">
        <v>1</v>
      </c>
      <c r="G39" s="364"/>
      <c r="H39" s="412">
        <v>1</v>
      </c>
      <c r="I39" s="377"/>
      <c r="J39" s="412">
        <v>1</v>
      </c>
      <c r="K39" s="427">
        <v>0.84791666666666676</v>
      </c>
      <c r="L39" s="427">
        <v>1</v>
      </c>
      <c r="M39" s="412">
        <v>276</v>
      </c>
      <c r="N39" s="412">
        <v>0</v>
      </c>
      <c r="O39" s="412">
        <v>0</v>
      </c>
      <c r="P39" s="412">
        <v>0</v>
      </c>
      <c r="Q39" s="364" t="s">
        <v>5679</v>
      </c>
      <c r="R39" s="364"/>
      <c r="S39" s="364"/>
      <c r="T39" s="383"/>
    </row>
    <row r="40" spans="1:20">
      <c r="A40" s="364">
        <f t="shared" si="6"/>
        <v>5</v>
      </c>
      <c r="B40" s="361">
        <v>44309</v>
      </c>
      <c r="C40" s="370" t="s">
        <v>58</v>
      </c>
      <c r="D40" s="364" t="s">
        <v>5729</v>
      </c>
      <c r="E40" s="364">
        <v>2</v>
      </c>
      <c r="F40" s="412">
        <v>1</v>
      </c>
      <c r="G40" s="412"/>
      <c r="H40" s="412">
        <v>1</v>
      </c>
      <c r="I40" s="377"/>
      <c r="J40" s="412">
        <v>1</v>
      </c>
      <c r="K40" s="423">
        <v>6.5972222222222224E-2</v>
      </c>
      <c r="L40" s="423"/>
      <c r="M40" s="412"/>
      <c r="N40" s="412">
        <v>0</v>
      </c>
      <c r="O40" s="412">
        <v>0</v>
      </c>
      <c r="P40" s="412">
        <v>0</v>
      </c>
      <c r="Q40" s="364" t="s">
        <v>5746</v>
      </c>
      <c r="R40" s="364"/>
      <c r="S40" s="364"/>
      <c r="T40" s="383"/>
    </row>
    <row r="41" spans="1:20">
      <c r="A41" s="364">
        <f t="shared" si="6"/>
        <v>6</v>
      </c>
      <c r="B41" s="361">
        <v>44311</v>
      </c>
      <c r="C41" s="370" t="s">
        <v>60</v>
      </c>
      <c r="D41" s="364" t="s">
        <v>5732</v>
      </c>
      <c r="E41" s="364">
        <v>1</v>
      </c>
      <c r="F41" s="412">
        <v>1</v>
      </c>
      <c r="G41" s="412"/>
      <c r="H41" s="412">
        <v>1</v>
      </c>
      <c r="I41" s="377"/>
      <c r="J41" s="412">
        <v>1</v>
      </c>
      <c r="K41" s="428">
        <v>0.69027777777777777</v>
      </c>
      <c r="L41" s="429">
        <v>0.74583333333333324</v>
      </c>
      <c r="M41" s="412">
        <f t="shared" si="5"/>
        <v>80</v>
      </c>
      <c r="N41" s="412">
        <v>0</v>
      </c>
      <c r="O41" s="412">
        <v>0</v>
      </c>
      <c r="P41" s="412">
        <v>0</v>
      </c>
      <c r="Q41" s="364" t="s">
        <v>5747</v>
      </c>
      <c r="R41" s="364"/>
      <c r="S41" s="364"/>
      <c r="T41" s="383"/>
    </row>
    <row r="42" spans="1:20">
      <c r="A42" s="370"/>
      <c r="B42" s="363"/>
      <c r="C42" s="370"/>
      <c r="D42" s="388"/>
      <c r="E42" s="388"/>
      <c r="F42" s="395">
        <f>SUM(F36:F41)</f>
        <v>6</v>
      </c>
      <c r="G42" s="395">
        <f>SUM(G36:G41)</f>
        <v>0</v>
      </c>
      <c r="H42" s="395">
        <f>SUM(H36:H41)</f>
        <v>5</v>
      </c>
      <c r="I42" s="395">
        <f>SUM(I36:I41)</f>
        <v>1</v>
      </c>
      <c r="J42" s="395">
        <f>SUM(J36:J41)</f>
        <v>6</v>
      </c>
      <c r="K42" s="389"/>
      <c r="L42" s="389"/>
      <c r="M42" s="390"/>
      <c r="N42" s="395">
        <f>SUM(N36:N41)</f>
        <v>0</v>
      </c>
      <c r="O42" s="395">
        <f>SUM(O36:O41)</f>
        <v>0</v>
      </c>
      <c r="P42" s="395">
        <f>SUM(P36:P41)</f>
        <v>0</v>
      </c>
      <c r="Q42" s="420"/>
      <c r="R42" s="392"/>
      <c r="S42" s="392"/>
    </row>
    <row r="43" spans="1:20">
      <c r="A43" s="370"/>
      <c r="B43" s="371" t="s">
        <v>5109</v>
      </c>
      <c r="C43" s="370"/>
      <c r="D43" s="388"/>
      <c r="E43" s="388"/>
      <c r="F43" s="389"/>
      <c r="G43" s="389"/>
      <c r="H43" s="389"/>
      <c r="I43" s="389"/>
      <c r="J43" s="390"/>
      <c r="K43" s="430"/>
      <c r="L43" s="431"/>
      <c r="M43" s="432"/>
      <c r="N43" s="412"/>
      <c r="O43" s="412"/>
      <c r="P43" s="412"/>
      <c r="Q43" s="420"/>
      <c r="R43" s="392"/>
      <c r="S43" s="374"/>
      <c r="T43" s="383"/>
    </row>
    <row r="44" spans="1:20" ht="16">
      <c r="A44" s="364">
        <v>1</v>
      </c>
      <c r="B44" s="433">
        <v>44324</v>
      </c>
      <c r="C44" s="370" t="s">
        <v>5748</v>
      </c>
      <c r="D44" s="434" t="s">
        <v>5246</v>
      </c>
      <c r="E44" s="434">
        <v>2</v>
      </c>
      <c r="F44" s="435">
        <v>1</v>
      </c>
      <c r="G44" s="434"/>
      <c r="H44" s="435">
        <v>1</v>
      </c>
      <c r="I44" s="436"/>
      <c r="J44" s="435">
        <v>1</v>
      </c>
      <c r="K44" s="437">
        <v>0.50138888888888888</v>
      </c>
      <c r="L44" s="438">
        <v>0.9472222222222223</v>
      </c>
      <c r="M44" s="412">
        <f t="shared" ref="M44:M48" si="7">HOUR(L44-K44)*60+MINUTE(L44-K44)</f>
        <v>642</v>
      </c>
      <c r="N44" s="412">
        <v>0</v>
      </c>
      <c r="O44" s="412">
        <v>0</v>
      </c>
      <c r="P44" s="412">
        <v>0</v>
      </c>
      <c r="Q44" s="439" t="s">
        <v>5749</v>
      </c>
      <c r="R44" s="364"/>
      <c r="S44" s="374"/>
      <c r="T44" s="383"/>
    </row>
    <row r="45" spans="1:20" ht="16">
      <c r="A45" s="364">
        <f>A44+1</f>
        <v>2</v>
      </c>
      <c r="B45" s="433">
        <v>44331</v>
      </c>
      <c r="C45" s="370" t="s">
        <v>38</v>
      </c>
      <c r="D45" s="434" t="s">
        <v>5559</v>
      </c>
      <c r="E45" s="434">
        <v>7</v>
      </c>
      <c r="F45" s="435">
        <v>1</v>
      </c>
      <c r="G45" s="434"/>
      <c r="H45" s="435">
        <v>1</v>
      </c>
      <c r="I45" s="436"/>
      <c r="J45" s="435">
        <v>1</v>
      </c>
      <c r="K45" s="437">
        <v>0.32847222222222222</v>
      </c>
      <c r="L45" s="438">
        <v>0.65625</v>
      </c>
      <c r="M45" s="412">
        <f t="shared" si="7"/>
        <v>472</v>
      </c>
      <c r="N45" s="412">
        <v>0</v>
      </c>
      <c r="O45" s="412">
        <v>0</v>
      </c>
      <c r="P45" s="412">
        <v>0</v>
      </c>
      <c r="Q45" s="439" t="s">
        <v>5750</v>
      </c>
      <c r="R45" s="364"/>
      <c r="S45" s="374"/>
      <c r="T45" s="383"/>
    </row>
    <row r="46" spans="1:20" ht="16">
      <c r="A46" s="364">
        <f t="shared" ref="A46:A48" si="8">A45+1</f>
        <v>3</v>
      </c>
      <c r="B46" s="433">
        <v>44335</v>
      </c>
      <c r="C46" s="370" t="s">
        <v>26</v>
      </c>
      <c r="D46" s="434" t="s">
        <v>5264</v>
      </c>
      <c r="E46" s="434">
        <v>5</v>
      </c>
      <c r="F46" s="435">
        <v>1</v>
      </c>
      <c r="G46" s="434"/>
      <c r="H46" s="435">
        <v>1</v>
      </c>
      <c r="I46" s="436"/>
      <c r="J46" s="435">
        <v>1</v>
      </c>
      <c r="K46" s="437">
        <v>0.44722222222222219</v>
      </c>
      <c r="L46" s="438">
        <v>0.50694444444444442</v>
      </c>
      <c r="M46" s="412">
        <f t="shared" si="7"/>
        <v>86</v>
      </c>
      <c r="N46" s="412">
        <v>0</v>
      </c>
      <c r="O46" s="412">
        <v>0</v>
      </c>
      <c r="P46" s="412">
        <v>0</v>
      </c>
      <c r="Q46" s="439" t="s">
        <v>5751</v>
      </c>
      <c r="R46" s="364"/>
      <c r="S46" s="374"/>
      <c r="T46" s="383"/>
    </row>
    <row r="47" spans="1:20" ht="16">
      <c r="A47" s="364">
        <f t="shared" si="8"/>
        <v>4</v>
      </c>
      <c r="B47" s="433">
        <v>44339</v>
      </c>
      <c r="C47" s="370" t="s">
        <v>55</v>
      </c>
      <c r="D47" s="434" t="s">
        <v>5752</v>
      </c>
      <c r="E47" s="434">
        <v>3</v>
      </c>
      <c r="F47" s="435">
        <v>1</v>
      </c>
      <c r="G47" s="434"/>
      <c r="H47" s="435">
        <v>1</v>
      </c>
      <c r="I47" s="436"/>
      <c r="J47" s="435">
        <v>1</v>
      </c>
      <c r="K47" s="437">
        <v>0.46875</v>
      </c>
      <c r="L47" s="438">
        <v>0.5625</v>
      </c>
      <c r="M47" s="412">
        <f t="shared" si="7"/>
        <v>135</v>
      </c>
      <c r="N47" s="412">
        <v>0</v>
      </c>
      <c r="O47" s="412">
        <v>0</v>
      </c>
      <c r="P47" s="412">
        <v>0</v>
      </c>
      <c r="Q47" s="439" t="s">
        <v>5753</v>
      </c>
      <c r="R47" s="364"/>
      <c r="S47" s="374"/>
      <c r="T47" s="383"/>
    </row>
    <row r="48" spans="1:20" ht="18" customHeight="1">
      <c r="A48" s="364">
        <f t="shared" si="8"/>
        <v>5</v>
      </c>
      <c r="B48" s="433">
        <v>44343</v>
      </c>
      <c r="C48" s="370" t="s">
        <v>26</v>
      </c>
      <c r="D48" s="434" t="s">
        <v>5264</v>
      </c>
      <c r="E48" s="434">
        <v>2</v>
      </c>
      <c r="F48" s="435">
        <v>1</v>
      </c>
      <c r="G48" s="434"/>
      <c r="H48" s="435">
        <v>1</v>
      </c>
      <c r="I48" s="436"/>
      <c r="J48" s="435">
        <v>1</v>
      </c>
      <c r="K48" s="437">
        <v>0.38194444444444442</v>
      </c>
      <c r="L48" s="438">
        <v>0.6777777777777777</v>
      </c>
      <c r="M48" s="435">
        <f t="shared" si="7"/>
        <v>426</v>
      </c>
      <c r="N48" s="412">
        <v>0</v>
      </c>
      <c r="O48" s="412">
        <v>0</v>
      </c>
      <c r="P48" s="412">
        <v>0</v>
      </c>
      <c r="Q48" s="439" t="s">
        <v>5754</v>
      </c>
      <c r="R48" s="364"/>
      <c r="S48" s="374"/>
      <c r="T48" s="383"/>
    </row>
    <row r="49" spans="1:20">
      <c r="A49" s="364"/>
      <c r="B49" s="433"/>
      <c r="C49" s="370"/>
      <c r="D49" s="434"/>
      <c r="E49" s="434"/>
      <c r="F49" s="435"/>
      <c r="G49" s="434"/>
      <c r="H49" s="435"/>
      <c r="I49" s="436"/>
      <c r="J49" s="435"/>
      <c r="K49" s="437"/>
      <c r="L49" s="438"/>
      <c r="M49" s="435"/>
      <c r="N49" s="435"/>
      <c r="O49" s="435"/>
      <c r="P49" s="435"/>
      <c r="Q49" s="439"/>
      <c r="R49" s="364"/>
      <c r="S49" s="374"/>
      <c r="T49" s="383"/>
    </row>
    <row r="50" spans="1:20">
      <c r="A50" s="364"/>
      <c r="B50" s="363"/>
      <c r="C50" s="370"/>
      <c r="D50" s="388"/>
      <c r="E50" s="388"/>
      <c r="F50" s="395">
        <f>SUM(F44:F49)</f>
        <v>5</v>
      </c>
      <c r="G50" s="395">
        <f>SUM(G44:G49)</f>
        <v>0</v>
      </c>
      <c r="H50" s="395">
        <f>SUM(H44:H49)</f>
        <v>5</v>
      </c>
      <c r="I50" s="395">
        <f>SUM(I44:I49)</f>
        <v>0</v>
      </c>
      <c r="J50" s="395">
        <f>SUM(J44:J49)</f>
        <v>5</v>
      </c>
      <c r="K50" s="389"/>
      <c r="L50" s="389"/>
      <c r="M50" s="390"/>
      <c r="N50" s="395">
        <f>SUM(N44:N49)</f>
        <v>0</v>
      </c>
      <c r="O50" s="395">
        <f>SUM(O44:O49)</f>
        <v>0</v>
      </c>
      <c r="P50" s="395">
        <f>SUM(P44:P49)</f>
        <v>0</v>
      </c>
      <c r="Q50" s="420"/>
      <c r="R50" s="392"/>
      <c r="S50" s="392"/>
    </row>
    <row r="51" spans="1:20" ht="16">
      <c r="A51" s="364"/>
      <c r="B51" s="371" t="s">
        <v>5110</v>
      </c>
      <c r="C51" s="370"/>
      <c r="D51" s="388"/>
      <c r="E51" s="388"/>
      <c r="F51" s="389"/>
      <c r="G51" s="389"/>
      <c r="H51" s="389"/>
      <c r="I51" s="389"/>
      <c r="J51" s="390"/>
      <c r="K51" s="389"/>
      <c r="L51" s="389"/>
      <c r="M51" s="390"/>
      <c r="N51" s="389"/>
      <c r="O51" s="419"/>
      <c r="P51" s="389"/>
      <c r="Q51" s="420"/>
      <c r="R51" s="392"/>
      <c r="S51" s="392"/>
    </row>
    <row r="52" spans="1:20" ht="16">
      <c r="A52" s="364">
        <v>1</v>
      </c>
      <c r="B52" s="361">
        <v>44355</v>
      </c>
      <c r="C52" s="370" t="s">
        <v>50</v>
      </c>
      <c r="D52" s="388" t="s">
        <v>5832</v>
      </c>
      <c r="E52" s="388">
        <v>4</v>
      </c>
      <c r="F52" s="389">
        <v>1</v>
      </c>
      <c r="G52" s="389"/>
      <c r="H52" s="389">
        <v>1</v>
      </c>
      <c r="I52" s="389"/>
      <c r="J52" s="402">
        <v>1</v>
      </c>
      <c r="K52" s="440">
        <v>0.68194444444444446</v>
      </c>
      <c r="L52" s="440">
        <v>0.78333333333333333</v>
      </c>
      <c r="M52" s="435">
        <f t="shared" ref="M52:M53" si="9">HOUR(L52-K52)*60+MINUTE(L52-K52)</f>
        <v>146</v>
      </c>
      <c r="N52" s="389">
        <v>0</v>
      </c>
      <c r="O52" s="441">
        <v>0</v>
      </c>
      <c r="P52" s="389">
        <v>0</v>
      </c>
      <c r="Q52" s="420" t="s">
        <v>5833</v>
      </c>
      <c r="R52" s="392"/>
      <c r="S52" s="392"/>
    </row>
    <row r="53" spans="1:20" ht="16">
      <c r="A53" s="364">
        <f>A52+1</f>
        <v>2</v>
      </c>
      <c r="B53" s="442">
        <v>44363</v>
      </c>
      <c r="C53" s="370" t="s">
        <v>5834</v>
      </c>
      <c r="D53" s="388" t="s">
        <v>5835</v>
      </c>
      <c r="E53" s="388">
        <v>2</v>
      </c>
      <c r="F53" s="389">
        <v>1</v>
      </c>
      <c r="G53" s="389"/>
      <c r="H53" s="389">
        <v>1</v>
      </c>
      <c r="I53" s="389"/>
      <c r="J53" s="402">
        <v>1</v>
      </c>
      <c r="K53" s="440">
        <v>0.48194444444444445</v>
      </c>
      <c r="L53" s="440">
        <v>0.53541666666666665</v>
      </c>
      <c r="M53" s="435">
        <f t="shared" si="9"/>
        <v>77</v>
      </c>
      <c r="N53" s="389">
        <v>0</v>
      </c>
      <c r="O53" s="441">
        <v>0</v>
      </c>
      <c r="P53" s="389">
        <v>0</v>
      </c>
      <c r="Q53" s="420" t="s">
        <v>5836</v>
      </c>
      <c r="R53" s="392"/>
      <c r="S53" s="392"/>
    </row>
    <row r="54" spans="1:20">
      <c r="A54" s="364"/>
      <c r="B54" s="442"/>
      <c r="C54" s="370"/>
      <c r="D54" s="388"/>
      <c r="E54" s="388"/>
      <c r="F54" s="389"/>
      <c r="G54" s="389"/>
      <c r="H54" s="389"/>
      <c r="I54" s="389"/>
      <c r="J54" s="402"/>
      <c r="K54" s="440"/>
      <c r="L54" s="440"/>
      <c r="M54" s="390"/>
      <c r="N54" s="389"/>
      <c r="O54" s="441"/>
      <c r="P54" s="389"/>
      <c r="Q54" s="420"/>
      <c r="R54" s="392"/>
      <c r="S54" s="392"/>
    </row>
    <row r="55" spans="1:20">
      <c r="A55" s="370"/>
      <c r="B55" s="363"/>
      <c r="C55" s="370"/>
      <c r="D55" s="388"/>
      <c r="E55" s="388"/>
      <c r="F55" s="395">
        <f>SUM(F52:F54)</f>
        <v>2</v>
      </c>
      <c r="G55" s="395">
        <f>SUM(G52:G54)</f>
        <v>0</v>
      </c>
      <c r="H55" s="395">
        <f>SUM(H52:H54)</f>
        <v>2</v>
      </c>
      <c r="I55" s="395">
        <f>SUM(I52:I54)</f>
        <v>0</v>
      </c>
      <c r="J55" s="395">
        <f>SUM(J52:J54)</f>
        <v>2</v>
      </c>
      <c r="K55" s="389"/>
      <c r="L55" s="389"/>
      <c r="M55" s="390"/>
      <c r="N55" s="395">
        <f>SUM(N52:N54)</f>
        <v>0</v>
      </c>
      <c r="O55" s="395">
        <f>SUM(O52:O54)</f>
        <v>0</v>
      </c>
      <c r="P55" s="395">
        <f>SUM(P52:P54)</f>
        <v>0</v>
      </c>
      <c r="Q55" s="420"/>
      <c r="R55" s="392"/>
      <c r="S55" s="392"/>
    </row>
    <row r="56" spans="1:20" s="443" customFormat="1" ht="16">
      <c r="A56" s="364"/>
      <c r="B56" s="371" t="s">
        <v>5111</v>
      </c>
      <c r="C56" s="370"/>
      <c r="D56" s="388"/>
      <c r="E56" s="388"/>
      <c r="F56" s="389"/>
      <c r="G56" s="389"/>
      <c r="H56" s="389"/>
      <c r="I56" s="389"/>
      <c r="J56" s="390"/>
      <c r="K56" s="389"/>
      <c r="L56" s="389"/>
      <c r="M56" s="390"/>
      <c r="N56" s="389"/>
      <c r="O56" s="419"/>
      <c r="P56" s="389"/>
      <c r="Q56" s="420"/>
      <c r="R56" s="392"/>
      <c r="S56" s="364"/>
      <c r="T56" s="383"/>
    </row>
    <row r="57" spans="1:20" s="443" customFormat="1" ht="16">
      <c r="A57" s="364"/>
      <c r="B57" s="433">
        <v>44389</v>
      </c>
      <c r="C57" s="370" t="s">
        <v>61</v>
      </c>
      <c r="D57" s="370" t="s">
        <v>5256</v>
      </c>
      <c r="E57" s="370">
        <v>1</v>
      </c>
      <c r="F57" s="390">
        <v>1</v>
      </c>
      <c r="G57" s="390"/>
      <c r="H57" s="390">
        <v>1</v>
      </c>
      <c r="I57" s="390"/>
      <c r="J57" s="402">
        <v>1</v>
      </c>
      <c r="K57" s="416">
        <v>0.67291666666666661</v>
      </c>
      <c r="L57" s="416">
        <v>0.7416666666666667</v>
      </c>
      <c r="M57" s="435">
        <f t="shared" ref="M57:M60" si="10">HOUR(L57-K57)*60+MINUTE(L57-K57)</f>
        <v>99</v>
      </c>
      <c r="N57" s="435">
        <v>0</v>
      </c>
      <c r="O57" s="435">
        <v>0</v>
      </c>
      <c r="P57" s="389">
        <v>0</v>
      </c>
      <c r="Q57" s="420" t="s">
        <v>5848</v>
      </c>
      <c r="R57" s="364"/>
      <c r="S57" s="364"/>
      <c r="T57" s="383"/>
    </row>
    <row r="58" spans="1:20" s="443" customFormat="1" ht="16">
      <c r="A58" s="364"/>
      <c r="B58" s="433">
        <v>44395</v>
      </c>
      <c r="C58" s="370" t="s">
        <v>41</v>
      </c>
      <c r="D58" s="370" t="s">
        <v>5274</v>
      </c>
      <c r="E58" s="370">
        <v>1</v>
      </c>
      <c r="F58" s="390">
        <v>1</v>
      </c>
      <c r="G58" s="364"/>
      <c r="H58" s="390">
        <v>1</v>
      </c>
      <c r="I58" s="377"/>
      <c r="J58" s="390">
        <v>1</v>
      </c>
      <c r="K58" s="416">
        <v>1.8749999999999999E-2</v>
      </c>
      <c r="L58" s="416">
        <v>0.25833333333333336</v>
      </c>
      <c r="M58" s="435">
        <f t="shared" si="10"/>
        <v>345</v>
      </c>
      <c r="N58" s="435">
        <v>0</v>
      </c>
      <c r="O58" s="435">
        <v>0</v>
      </c>
      <c r="P58" s="389">
        <v>0</v>
      </c>
      <c r="Q58" s="374" t="s">
        <v>5849</v>
      </c>
      <c r="R58" s="364"/>
      <c r="S58" s="364"/>
      <c r="T58" s="383"/>
    </row>
    <row r="59" spans="1:20" s="443" customFormat="1">
      <c r="A59" s="364"/>
      <c r="B59" s="433">
        <v>44399</v>
      </c>
      <c r="C59" s="370" t="s">
        <v>41</v>
      </c>
      <c r="D59" s="370" t="s">
        <v>5274</v>
      </c>
      <c r="E59" s="364">
        <v>1</v>
      </c>
      <c r="F59" s="364">
        <v>1</v>
      </c>
      <c r="G59" s="364"/>
      <c r="H59" s="390">
        <v>1</v>
      </c>
      <c r="I59" s="377"/>
      <c r="J59" s="365">
        <v>1</v>
      </c>
      <c r="K59" s="416">
        <v>7.7083333333333337E-2</v>
      </c>
      <c r="L59" s="416">
        <v>0.40625</v>
      </c>
      <c r="M59" s="435">
        <f t="shared" si="10"/>
        <v>474</v>
      </c>
      <c r="N59" s="435">
        <v>0</v>
      </c>
      <c r="O59" s="435">
        <v>0</v>
      </c>
      <c r="P59" s="389">
        <v>0</v>
      </c>
      <c r="Q59" s="364" t="s">
        <v>5850</v>
      </c>
      <c r="R59" s="364"/>
      <c r="S59" s="364"/>
      <c r="T59" s="383"/>
    </row>
    <row r="60" spans="1:20" s="443" customFormat="1" ht="16">
      <c r="A60" s="364"/>
      <c r="B60" s="361">
        <v>44407</v>
      </c>
      <c r="C60" s="370" t="s">
        <v>41</v>
      </c>
      <c r="D60" s="357" t="s">
        <v>5274</v>
      </c>
      <c r="E60" s="364">
        <v>1</v>
      </c>
      <c r="F60" s="364">
        <v>1</v>
      </c>
      <c r="G60" s="364"/>
      <c r="H60" s="390">
        <v>1</v>
      </c>
      <c r="I60" s="377"/>
      <c r="J60" s="365">
        <v>1</v>
      </c>
      <c r="K60" s="397">
        <v>0.56736111111111109</v>
      </c>
      <c r="L60" s="394">
        <v>0.61944444444444446</v>
      </c>
      <c r="M60" s="435">
        <f t="shared" si="10"/>
        <v>75</v>
      </c>
      <c r="N60" s="435">
        <v>0</v>
      </c>
      <c r="O60" s="435">
        <v>0</v>
      </c>
      <c r="P60" s="389">
        <v>0</v>
      </c>
      <c r="Q60" s="378" t="s">
        <v>5851</v>
      </c>
      <c r="R60" s="364"/>
      <c r="S60" s="364"/>
      <c r="T60" s="383"/>
    </row>
    <row r="61" spans="1:20" s="443" customFormat="1">
      <c r="A61" s="364"/>
      <c r="B61" s="361"/>
      <c r="C61" s="370"/>
      <c r="D61" s="364"/>
      <c r="E61" s="364"/>
      <c r="F61" s="364"/>
      <c r="G61" s="364"/>
      <c r="H61" s="364"/>
      <c r="I61" s="377"/>
      <c r="J61" s="364"/>
      <c r="K61" s="444"/>
      <c r="L61" s="444"/>
      <c r="M61" s="435"/>
      <c r="N61" s="435"/>
      <c r="O61" s="435"/>
      <c r="P61" s="435"/>
      <c r="Q61" s="364"/>
      <c r="R61" s="364"/>
      <c r="S61" s="364"/>
      <c r="T61" s="383"/>
    </row>
    <row r="62" spans="1:20">
      <c r="A62" s="370"/>
      <c r="B62" s="363"/>
      <c r="C62" s="370"/>
      <c r="D62" s="388"/>
      <c r="E62" s="388"/>
      <c r="F62" s="395">
        <f>SUM(F57:F61)</f>
        <v>4</v>
      </c>
      <c r="G62" s="395">
        <f>SUM(G57:G61)</f>
        <v>0</v>
      </c>
      <c r="H62" s="395">
        <f>SUM(H57:H61)</f>
        <v>4</v>
      </c>
      <c r="I62" s="395">
        <f>SUM(I57:I61)</f>
        <v>0</v>
      </c>
      <c r="J62" s="395">
        <f>SUM(J57:J61)</f>
        <v>4</v>
      </c>
      <c r="K62" s="389"/>
      <c r="L62" s="389"/>
      <c r="M62" s="390"/>
      <c r="N62" s="395">
        <f>SUM(N57:N61)</f>
        <v>0</v>
      </c>
      <c r="O62" s="395">
        <f>SUM(O57:O61)</f>
        <v>0</v>
      </c>
      <c r="P62" s="395">
        <f>SUM(P57:P61)</f>
        <v>0</v>
      </c>
      <c r="Q62" s="420"/>
      <c r="R62" s="392"/>
      <c r="S62" s="392"/>
    </row>
    <row r="63" spans="1:20" ht="16">
      <c r="A63" s="370"/>
      <c r="B63" s="371" t="s">
        <v>5112</v>
      </c>
      <c r="C63" s="370"/>
      <c r="D63" s="388"/>
      <c r="E63" s="388"/>
      <c r="F63" s="389"/>
      <c r="G63" s="389"/>
      <c r="H63" s="389"/>
      <c r="I63" s="389"/>
      <c r="J63" s="390"/>
      <c r="K63" s="389"/>
      <c r="L63" s="389"/>
      <c r="M63" s="390"/>
      <c r="N63" s="389"/>
      <c r="O63" s="419"/>
      <c r="P63" s="389"/>
      <c r="Q63" s="420"/>
      <c r="R63" s="392"/>
      <c r="S63" s="364"/>
      <c r="T63" s="383"/>
    </row>
    <row r="64" spans="1:20">
      <c r="A64" s="364"/>
      <c r="B64" s="361">
        <v>44410</v>
      </c>
      <c r="C64" s="370" t="s">
        <v>38</v>
      </c>
      <c r="D64" s="364" t="s">
        <v>5865</v>
      </c>
      <c r="E64" s="359">
        <v>3</v>
      </c>
      <c r="F64" s="364">
        <v>1</v>
      </c>
      <c r="G64" s="364"/>
      <c r="H64" s="364">
        <v>1</v>
      </c>
      <c r="I64" s="377"/>
      <c r="J64" s="364">
        <v>1</v>
      </c>
      <c r="K64" s="397">
        <v>0.54513888888888895</v>
      </c>
      <c r="L64" s="397">
        <v>0.70972222222222225</v>
      </c>
      <c r="M64" s="435">
        <f t="shared" ref="M64:M68" si="11">HOUR(L64-K64)*60+MINUTE(L64-K64)</f>
        <v>237</v>
      </c>
      <c r="N64" s="435">
        <v>0</v>
      </c>
      <c r="O64" s="435">
        <v>0</v>
      </c>
      <c r="P64" s="389">
        <v>0</v>
      </c>
      <c r="Q64" s="364" t="s">
        <v>5866</v>
      </c>
      <c r="R64" s="401"/>
      <c r="S64" s="364"/>
      <c r="T64" s="383"/>
    </row>
    <row r="65" spans="1:20">
      <c r="A65" s="364"/>
      <c r="B65" s="361">
        <v>44410</v>
      </c>
      <c r="C65" s="370" t="s">
        <v>20</v>
      </c>
      <c r="D65" s="364" t="s">
        <v>5867</v>
      </c>
      <c r="E65" s="364">
        <v>2</v>
      </c>
      <c r="F65" s="364">
        <v>1</v>
      </c>
      <c r="G65" s="364"/>
      <c r="H65" s="364">
        <v>1</v>
      </c>
      <c r="I65" s="377"/>
      <c r="J65" s="364">
        <v>1</v>
      </c>
      <c r="K65" s="445">
        <v>0.77361111111111114</v>
      </c>
      <c r="L65" s="445">
        <v>0.43958333333333338</v>
      </c>
      <c r="M65" s="435">
        <f>326+633</f>
        <v>959</v>
      </c>
      <c r="N65" s="435">
        <v>0</v>
      </c>
      <c r="O65" s="435">
        <v>0</v>
      </c>
      <c r="P65" s="389">
        <v>0</v>
      </c>
      <c r="Q65" s="364" t="s">
        <v>5868</v>
      </c>
      <c r="R65" s="364"/>
      <c r="S65" s="364"/>
      <c r="T65" s="383"/>
    </row>
    <row r="66" spans="1:20">
      <c r="A66" s="364"/>
      <c r="B66" s="361">
        <v>44413</v>
      </c>
      <c r="C66" s="370" t="s">
        <v>50</v>
      </c>
      <c r="D66" s="364" t="s">
        <v>5863</v>
      </c>
      <c r="E66" s="364">
        <v>7</v>
      </c>
      <c r="F66" s="364">
        <v>1</v>
      </c>
      <c r="G66" s="364"/>
      <c r="H66" s="364">
        <v>1</v>
      </c>
      <c r="I66" s="377"/>
      <c r="J66" s="364">
        <v>1</v>
      </c>
      <c r="K66" s="445">
        <v>0.43888888888888888</v>
      </c>
      <c r="L66" s="445">
        <v>0.85625000000000007</v>
      </c>
      <c r="M66" s="435">
        <f t="shared" si="11"/>
        <v>601</v>
      </c>
      <c r="N66" s="435">
        <v>0</v>
      </c>
      <c r="O66" s="435">
        <v>0</v>
      </c>
      <c r="P66" s="389">
        <v>0</v>
      </c>
      <c r="Q66" s="364" t="s">
        <v>5869</v>
      </c>
      <c r="R66" s="364"/>
      <c r="S66" s="364"/>
      <c r="T66" s="383"/>
    </row>
    <row r="67" spans="1:20">
      <c r="A67" s="364"/>
      <c r="B67" s="361">
        <v>44414</v>
      </c>
      <c r="C67" s="370" t="s">
        <v>60</v>
      </c>
      <c r="D67" s="364" t="s">
        <v>60</v>
      </c>
      <c r="E67" s="364">
        <v>1</v>
      </c>
      <c r="F67" s="364">
        <v>1</v>
      </c>
      <c r="G67" s="364"/>
      <c r="H67" s="364">
        <v>1</v>
      </c>
      <c r="I67" s="377"/>
      <c r="J67" s="364">
        <v>1</v>
      </c>
      <c r="K67" s="445">
        <v>0.65347222222222223</v>
      </c>
      <c r="L67" s="445">
        <v>0.73819444444444438</v>
      </c>
      <c r="M67" s="435">
        <f t="shared" si="11"/>
        <v>122</v>
      </c>
      <c r="N67" s="435">
        <v>0</v>
      </c>
      <c r="O67" s="435">
        <v>0</v>
      </c>
      <c r="P67" s="389">
        <v>0</v>
      </c>
      <c r="Q67" s="364" t="s">
        <v>5870</v>
      </c>
      <c r="R67" s="364"/>
      <c r="S67" s="364"/>
      <c r="T67" s="383"/>
    </row>
    <row r="68" spans="1:20">
      <c r="A68" s="364"/>
      <c r="B68" s="361">
        <v>44418</v>
      </c>
      <c r="C68" s="370" t="s">
        <v>60</v>
      </c>
      <c r="D68" s="364" t="s">
        <v>5731</v>
      </c>
      <c r="E68" s="364">
        <v>1</v>
      </c>
      <c r="F68" s="364">
        <v>1</v>
      </c>
      <c r="G68" s="364"/>
      <c r="H68" s="364">
        <v>1</v>
      </c>
      <c r="I68" s="377"/>
      <c r="J68" s="364">
        <v>1</v>
      </c>
      <c r="K68" s="445">
        <v>0.34027777777777773</v>
      </c>
      <c r="L68" s="445">
        <v>0.74791666666666667</v>
      </c>
      <c r="M68" s="435">
        <f t="shared" si="11"/>
        <v>587</v>
      </c>
      <c r="N68" s="435">
        <v>0</v>
      </c>
      <c r="O68" s="435">
        <v>0</v>
      </c>
      <c r="P68" s="389">
        <v>0</v>
      </c>
      <c r="Q68" s="364" t="s">
        <v>5871</v>
      </c>
      <c r="R68" s="364"/>
      <c r="S68" s="364"/>
      <c r="T68" s="383"/>
    </row>
    <row r="69" spans="1:20">
      <c r="A69" s="364"/>
      <c r="B69" s="366"/>
      <c r="C69" s="370"/>
      <c r="D69" s="364"/>
      <c r="E69" s="364"/>
      <c r="F69" s="364"/>
      <c r="G69" s="364"/>
      <c r="H69" s="364"/>
      <c r="I69" s="377"/>
      <c r="J69" s="364"/>
      <c r="K69" s="445"/>
      <c r="L69" s="445"/>
      <c r="M69" s="435"/>
      <c r="N69" s="435"/>
      <c r="O69" s="435"/>
      <c r="P69" s="435"/>
      <c r="Q69" s="364"/>
      <c r="R69" s="364"/>
      <c r="S69" s="364"/>
      <c r="T69" s="383"/>
    </row>
    <row r="70" spans="1:20">
      <c r="A70" s="364"/>
      <c r="B70" s="361"/>
      <c r="C70" s="370"/>
      <c r="D70" s="364"/>
      <c r="E70" s="364"/>
      <c r="F70" s="364"/>
      <c r="G70" s="364"/>
      <c r="H70" s="364"/>
      <c r="I70" s="377"/>
      <c r="J70" s="364"/>
      <c r="K70" s="445"/>
      <c r="L70" s="445"/>
      <c r="M70" s="435"/>
      <c r="N70" s="435"/>
      <c r="O70" s="435"/>
      <c r="P70" s="435"/>
      <c r="Q70" s="364"/>
      <c r="R70" s="364"/>
      <c r="S70" s="364"/>
      <c r="T70" s="383"/>
    </row>
    <row r="71" spans="1:20">
      <c r="A71" s="364"/>
      <c r="B71" s="361"/>
      <c r="C71" s="370"/>
      <c r="D71" s="364"/>
      <c r="E71" s="364"/>
      <c r="F71" s="364"/>
      <c r="G71" s="364"/>
      <c r="H71" s="364"/>
      <c r="I71" s="377"/>
      <c r="J71" s="364"/>
      <c r="K71" s="445"/>
      <c r="L71" s="445"/>
      <c r="M71" s="435"/>
      <c r="N71" s="435"/>
      <c r="O71" s="435"/>
      <c r="P71" s="435"/>
      <c r="Q71" s="364"/>
      <c r="R71" s="364"/>
      <c r="S71" s="364"/>
      <c r="T71" s="383"/>
    </row>
    <row r="72" spans="1:20">
      <c r="A72" s="370"/>
      <c r="B72" s="363"/>
      <c r="C72" s="370"/>
      <c r="D72" s="388"/>
      <c r="E72" s="388"/>
      <c r="F72" s="395">
        <f>SUM(F64:F71)</f>
        <v>5</v>
      </c>
      <c r="G72" s="395">
        <f>SUM(G64:G71)</f>
        <v>0</v>
      </c>
      <c r="H72" s="395">
        <f>SUM(H64:H71)</f>
        <v>5</v>
      </c>
      <c r="I72" s="395">
        <f>SUM(I64:I71)</f>
        <v>0</v>
      </c>
      <c r="J72" s="395">
        <f>SUM(J64:J71)</f>
        <v>5</v>
      </c>
      <c r="K72" s="389"/>
      <c r="L72" s="389"/>
      <c r="M72" s="390"/>
      <c r="N72" s="395">
        <f>SUM(N64:N71)</f>
        <v>0</v>
      </c>
      <c r="O72" s="395">
        <f>SUM(O64:O71)</f>
        <v>0</v>
      </c>
      <c r="P72" s="395">
        <f>SUM(P64:P71)</f>
        <v>0</v>
      </c>
      <c r="Q72" s="420"/>
      <c r="R72" s="392"/>
      <c r="S72" s="392"/>
    </row>
    <row r="73" spans="1:20" ht="16">
      <c r="A73" s="370"/>
      <c r="B73" s="371" t="s">
        <v>5113</v>
      </c>
      <c r="C73" s="370"/>
      <c r="D73" s="388"/>
      <c r="E73" s="388"/>
      <c r="F73" s="389"/>
      <c r="G73" s="389"/>
      <c r="H73" s="389"/>
      <c r="I73" s="389"/>
      <c r="J73" s="390"/>
      <c r="K73" s="389"/>
      <c r="L73" s="389"/>
      <c r="M73" s="435"/>
      <c r="N73" s="389"/>
      <c r="O73" s="419"/>
      <c r="P73" s="389"/>
      <c r="Q73" s="420"/>
      <c r="R73" s="392"/>
      <c r="S73" s="364"/>
      <c r="T73" s="383"/>
    </row>
    <row r="74" spans="1:20">
      <c r="A74" s="370"/>
      <c r="B74" s="361">
        <v>44466</v>
      </c>
      <c r="C74" s="370" t="s">
        <v>50</v>
      </c>
      <c r="D74" s="364" t="s">
        <v>5875</v>
      </c>
      <c r="E74" s="364" t="s">
        <v>5876</v>
      </c>
      <c r="F74" s="364">
        <v>1</v>
      </c>
      <c r="G74" s="364"/>
      <c r="H74" s="364">
        <v>1</v>
      </c>
      <c r="I74" s="377"/>
      <c r="J74" s="364">
        <v>1</v>
      </c>
      <c r="K74" s="446">
        <v>0.88680555555555562</v>
      </c>
      <c r="L74" s="446">
        <v>0.3444444444444445</v>
      </c>
      <c r="M74" s="435">
        <v>659</v>
      </c>
      <c r="N74" s="435">
        <v>57.287157638888878</v>
      </c>
      <c r="O74" s="435">
        <v>136034.92163194445</v>
      </c>
      <c r="P74" s="435">
        <v>37</v>
      </c>
      <c r="Q74" s="364" t="s">
        <v>5877</v>
      </c>
      <c r="R74" s="364"/>
      <c r="S74" s="364"/>
      <c r="T74" s="383"/>
    </row>
    <row r="75" spans="1:20">
      <c r="A75" s="370"/>
      <c r="B75" s="361">
        <v>44444</v>
      </c>
      <c r="C75" s="370" t="s">
        <v>38</v>
      </c>
      <c r="D75" s="364" t="s">
        <v>5865</v>
      </c>
      <c r="E75" s="364">
        <v>1</v>
      </c>
      <c r="F75" s="364"/>
      <c r="G75" s="364">
        <v>1</v>
      </c>
      <c r="H75" s="364">
        <v>1</v>
      </c>
      <c r="I75" s="377"/>
      <c r="J75" s="364">
        <v>1</v>
      </c>
      <c r="K75" s="446">
        <v>0.79652777777777783</v>
      </c>
      <c r="L75" s="446">
        <v>0.89861111111111114</v>
      </c>
      <c r="M75" s="435">
        <f t="shared" ref="M75:M80" si="12">HOUR(L75-K75)*60+MINUTE(L75-K75)</f>
        <v>147</v>
      </c>
      <c r="N75" s="435">
        <v>0</v>
      </c>
      <c r="O75" s="435">
        <v>0</v>
      </c>
      <c r="P75" s="435">
        <v>0</v>
      </c>
      <c r="Q75" s="364" t="s">
        <v>5878</v>
      </c>
      <c r="R75" s="364"/>
      <c r="S75" s="364"/>
      <c r="T75" s="383"/>
    </row>
    <row r="76" spans="1:20" ht="16">
      <c r="A76" s="370"/>
      <c r="B76" s="361">
        <v>44447</v>
      </c>
      <c r="C76" s="370" t="s">
        <v>29</v>
      </c>
      <c r="D76" s="364" t="s">
        <v>450</v>
      </c>
      <c r="E76" s="364">
        <v>2</v>
      </c>
      <c r="F76" s="364"/>
      <c r="G76" s="364">
        <v>1</v>
      </c>
      <c r="H76" s="364">
        <v>1</v>
      </c>
      <c r="I76" s="377"/>
      <c r="J76" s="364">
        <v>1</v>
      </c>
      <c r="K76" s="446">
        <v>0.9375</v>
      </c>
      <c r="L76" s="446">
        <v>0.96250000000000002</v>
      </c>
      <c r="M76" s="435">
        <f t="shared" si="12"/>
        <v>36</v>
      </c>
      <c r="N76" s="435">
        <v>0</v>
      </c>
      <c r="O76" s="435">
        <v>0</v>
      </c>
      <c r="P76" s="435">
        <v>0</v>
      </c>
      <c r="Q76" s="378" t="s">
        <v>5879</v>
      </c>
      <c r="R76" s="364"/>
      <c r="S76" s="364"/>
      <c r="T76" s="383"/>
    </row>
    <row r="77" spans="1:20">
      <c r="A77" s="370"/>
      <c r="B77" s="361">
        <v>44449</v>
      </c>
      <c r="C77" s="370" t="s">
        <v>24</v>
      </c>
      <c r="D77" s="364" t="s">
        <v>24</v>
      </c>
      <c r="E77" s="364">
        <v>1</v>
      </c>
      <c r="F77" s="364">
        <v>1</v>
      </c>
      <c r="G77" s="364"/>
      <c r="H77" s="364">
        <v>1</v>
      </c>
      <c r="I77" s="377"/>
      <c r="J77" s="364">
        <v>1</v>
      </c>
      <c r="K77" s="446">
        <v>0.73263888888888884</v>
      </c>
      <c r="L77" s="446">
        <v>0.76458333333333339</v>
      </c>
      <c r="M77" s="435">
        <f t="shared" si="12"/>
        <v>46</v>
      </c>
      <c r="N77" s="435">
        <v>0</v>
      </c>
      <c r="O77" s="435">
        <v>0</v>
      </c>
      <c r="P77" s="435">
        <v>0</v>
      </c>
      <c r="Q77" s="364" t="s">
        <v>5880</v>
      </c>
      <c r="R77" s="364"/>
      <c r="S77" s="364"/>
      <c r="T77" s="383"/>
    </row>
    <row r="78" spans="1:20">
      <c r="A78" s="370"/>
      <c r="B78" s="361">
        <v>44452</v>
      </c>
      <c r="C78" s="370" t="s">
        <v>50</v>
      </c>
      <c r="D78" s="364" t="s">
        <v>5832</v>
      </c>
      <c r="E78" s="364">
        <v>1</v>
      </c>
      <c r="F78" s="364">
        <v>1</v>
      </c>
      <c r="G78" s="364"/>
      <c r="H78" s="364">
        <v>1</v>
      </c>
      <c r="I78" s="377"/>
      <c r="J78" s="364">
        <v>1</v>
      </c>
      <c r="K78" s="446">
        <v>0.4465277777777778</v>
      </c>
      <c r="L78" s="446">
        <v>0.58194444444444449</v>
      </c>
      <c r="M78" s="435">
        <f t="shared" si="12"/>
        <v>195</v>
      </c>
      <c r="N78" s="435">
        <v>0</v>
      </c>
      <c r="O78" s="435">
        <v>0</v>
      </c>
      <c r="P78" s="435">
        <v>0</v>
      </c>
      <c r="Q78" s="364" t="s">
        <v>5881</v>
      </c>
      <c r="R78" s="364"/>
      <c r="S78" s="364"/>
      <c r="T78" s="383"/>
    </row>
    <row r="79" spans="1:20">
      <c r="A79" s="370"/>
      <c r="B79" s="366">
        <v>44460</v>
      </c>
      <c r="C79" s="370" t="s">
        <v>47</v>
      </c>
      <c r="D79" s="364" t="s">
        <v>5675</v>
      </c>
      <c r="E79" s="364">
        <v>2</v>
      </c>
      <c r="F79" s="364">
        <v>1</v>
      </c>
      <c r="G79" s="364"/>
      <c r="H79" s="364">
        <v>1</v>
      </c>
      <c r="I79" s="377"/>
      <c r="J79" s="364">
        <v>1</v>
      </c>
      <c r="K79" s="446">
        <v>0.79513888888888884</v>
      </c>
      <c r="L79" s="446">
        <v>0.91041666666666676</v>
      </c>
      <c r="M79" s="435">
        <f t="shared" si="12"/>
        <v>166</v>
      </c>
      <c r="N79" s="435">
        <v>0</v>
      </c>
      <c r="O79" s="435">
        <v>0</v>
      </c>
      <c r="P79" s="435">
        <v>0</v>
      </c>
      <c r="Q79" s="364" t="s">
        <v>5882</v>
      </c>
      <c r="R79" s="364"/>
      <c r="S79" s="364"/>
      <c r="T79" s="383"/>
    </row>
    <row r="80" spans="1:20">
      <c r="A80" s="370"/>
      <c r="B80" s="361">
        <v>44467</v>
      </c>
      <c r="C80" s="370" t="s">
        <v>26</v>
      </c>
      <c r="D80" s="364" t="s">
        <v>5513</v>
      </c>
      <c r="E80" s="364">
        <v>2</v>
      </c>
      <c r="F80" s="364">
        <v>1</v>
      </c>
      <c r="G80" s="364"/>
      <c r="H80" s="364">
        <v>1</v>
      </c>
      <c r="I80" s="377"/>
      <c r="J80" s="364">
        <v>1</v>
      </c>
      <c r="K80" s="446">
        <v>5.9722222222222225E-2</v>
      </c>
      <c r="L80" s="446">
        <v>0.11388888888888889</v>
      </c>
      <c r="M80" s="435">
        <f t="shared" si="12"/>
        <v>78</v>
      </c>
      <c r="N80" s="435">
        <v>0</v>
      </c>
      <c r="O80" s="435">
        <v>0</v>
      </c>
      <c r="P80" s="435">
        <v>0</v>
      </c>
      <c r="Q80" s="364" t="s">
        <v>5883</v>
      </c>
      <c r="R80" s="364"/>
      <c r="S80" s="364"/>
      <c r="T80" s="383"/>
    </row>
    <row r="81" spans="1:20">
      <c r="A81" s="370"/>
      <c r="B81" s="363"/>
      <c r="C81" s="370"/>
      <c r="D81" s="364"/>
      <c r="E81" s="364"/>
      <c r="F81" s="395">
        <f>SUM(F74:F80)</f>
        <v>5</v>
      </c>
      <c r="G81" s="395">
        <f>SUM(G73:G80)</f>
        <v>2</v>
      </c>
      <c r="H81" s="395">
        <f>SUM(H74:H80)</f>
        <v>7</v>
      </c>
      <c r="I81" s="395">
        <f>SUM(I73:I80)</f>
        <v>0</v>
      </c>
      <c r="J81" s="395">
        <f>SUM(J74:J80)</f>
        <v>7</v>
      </c>
      <c r="K81" s="446"/>
      <c r="L81" s="446"/>
      <c r="M81" s="435"/>
      <c r="N81" s="395">
        <f>SUM(N74:N80)</f>
        <v>57.287157638888878</v>
      </c>
      <c r="O81" s="395">
        <f>SUM(O74:O80)</f>
        <v>136034.92163194445</v>
      </c>
      <c r="P81" s="395">
        <f>SUM(P74:P80)</f>
        <v>37</v>
      </c>
      <c r="Q81" s="420"/>
      <c r="R81" s="392"/>
      <c r="S81" s="392"/>
    </row>
    <row r="82" spans="1:20" ht="16">
      <c r="A82" s="370"/>
      <c r="B82" s="371" t="s">
        <v>5114</v>
      </c>
      <c r="C82" s="370"/>
      <c r="D82" s="364"/>
      <c r="E82" s="364"/>
      <c r="F82" s="364"/>
      <c r="G82" s="364"/>
      <c r="H82" s="364"/>
      <c r="I82" s="377"/>
      <c r="J82" s="364"/>
      <c r="K82" s="446"/>
      <c r="L82" s="446"/>
      <c r="M82" s="435"/>
      <c r="N82" s="389"/>
      <c r="O82" s="447"/>
      <c r="P82" s="389"/>
      <c r="Q82" s="420"/>
      <c r="R82" s="392"/>
      <c r="S82" s="364"/>
      <c r="T82" s="383"/>
    </row>
    <row r="83" spans="1:20">
      <c r="A83" s="364"/>
      <c r="B83" s="361">
        <v>44474</v>
      </c>
      <c r="C83" s="370" t="s">
        <v>5896</v>
      </c>
      <c r="D83" s="364" t="s">
        <v>5676</v>
      </c>
      <c r="E83" s="364">
        <v>2</v>
      </c>
      <c r="F83" s="364">
        <v>1</v>
      </c>
      <c r="G83" s="364"/>
      <c r="H83" s="364">
        <v>1</v>
      </c>
      <c r="I83" s="364"/>
      <c r="J83" s="364">
        <v>1</v>
      </c>
      <c r="K83" s="446">
        <v>0.20138888888888887</v>
      </c>
      <c r="L83" s="446">
        <v>0.30833333333333335</v>
      </c>
      <c r="M83" s="435">
        <f t="shared" ref="M83:M87" si="13">HOUR(L83-K83)*60+MINUTE(L83-K83)</f>
        <v>154</v>
      </c>
      <c r="N83" s="435">
        <v>0</v>
      </c>
      <c r="O83" s="435">
        <v>0</v>
      </c>
      <c r="P83" s="435">
        <v>0</v>
      </c>
      <c r="Q83" s="364" t="s">
        <v>5897</v>
      </c>
      <c r="R83" s="364"/>
      <c r="S83" s="364"/>
      <c r="T83" s="383"/>
    </row>
    <row r="84" spans="1:20">
      <c r="A84" s="364"/>
      <c r="B84" s="361">
        <v>44478</v>
      </c>
      <c r="C84" s="370" t="s">
        <v>50</v>
      </c>
      <c r="D84" s="364" t="s">
        <v>5832</v>
      </c>
      <c r="E84" s="364">
        <v>1</v>
      </c>
      <c r="F84" s="364">
        <v>1</v>
      </c>
      <c r="G84" s="364"/>
      <c r="H84" s="364">
        <v>1</v>
      </c>
      <c r="I84" s="364"/>
      <c r="J84" s="364">
        <v>1</v>
      </c>
      <c r="K84" s="446">
        <v>0.32083333333333336</v>
      </c>
      <c r="L84" s="446">
        <v>0.64583333333333337</v>
      </c>
      <c r="M84" s="435">
        <f t="shared" si="13"/>
        <v>468</v>
      </c>
      <c r="N84" s="435">
        <v>0</v>
      </c>
      <c r="O84" s="435">
        <v>0</v>
      </c>
      <c r="P84" s="435">
        <v>0</v>
      </c>
      <c r="Q84" s="364" t="s">
        <v>5898</v>
      </c>
      <c r="R84" s="364"/>
      <c r="S84" s="364"/>
      <c r="T84" s="383"/>
    </row>
    <row r="85" spans="1:20">
      <c r="A85" s="364"/>
      <c r="B85" s="361">
        <v>44482</v>
      </c>
      <c r="C85" s="370" t="s">
        <v>61</v>
      </c>
      <c r="D85" s="364" t="s">
        <v>5899</v>
      </c>
      <c r="E85" s="364">
        <v>2</v>
      </c>
      <c r="F85" s="364">
        <v>1</v>
      </c>
      <c r="G85" s="364"/>
      <c r="H85" s="364">
        <v>1</v>
      </c>
      <c r="I85" s="364"/>
      <c r="J85" s="364">
        <v>1</v>
      </c>
      <c r="K85" s="446">
        <v>0.34236111111111112</v>
      </c>
      <c r="L85" s="446">
        <v>0.70624999999999993</v>
      </c>
      <c r="M85" s="435">
        <f t="shared" si="13"/>
        <v>524</v>
      </c>
      <c r="N85" s="435">
        <v>0</v>
      </c>
      <c r="O85" s="435">
        <v>0</v>
      </c>
      <c r="P85" s="435">
        <v>0</v>
      </c>
      <c r="Q85" s="364" t="s">
        <v>5900</v>
      </c>
      <c r="R85" s="364"/>
      <c r="S85" s="364"/>
      <c r="T85" s="383"/>
    </row>
    <row r="86" spans="1:20">
      <c r="A86" s="364"/>
      <c r="B86" s="361">
        <v>44482</v>
      </c>
      <c r="C86" s="370" t="s">
        <v>38</v>
      </c>
      <c r="D86" s="364" t="s">
        <v>5140</v>
      </c>
      <c r="E86" s="364">
        <v>2</v>
      </c>
      <c r="F86" s="364">
        <v>1</v>
      </c>
      <c r="G86" s="364"/>
      <c r="H86" s="364">
        <v>1</v>
      </c>
      <c r="I86" s="377"/>
      <c r="J86" s="364">
        <v>1</v>
      </c>
      <c r="K86" s="446">
        <v>0.71666666666666667</v>
      </c>
      <c r="L86" s="446">
        <v>0.74722222222222223</v>
      </c>
      <c r="M86" s="435">
        <f t="shared" si="13"/>
        <v>44</v>
      </c>
      <c r="N86" s="435">
        <v>0</v>
      </c>
      <c r="O86" s="435">
        <v>0</v>
      </c>
      <c r="P86" s="435">
        <v>0</v>
      </c>
      <c r="Q86" s="364" t="s">
        <v>5901</v>
      </c>
      <c r="R86" s="364"/>
      <c r="S86" s="364"/>
      <c r="T86" s="383"/>
    </row>
    <row r="87" spans="1:20">
      <c r="A87" s="364"/>
      <c r="B87" s="361">
        <v>44490</v>
      </c>
      <c r="C87" s="370" t="s">
        <v>26</v>
      </c>
      <c r="D87" s="364" t="s">
        <v>5264</v>
      </c>
      <c r="E87" s="364">
        <v>2</v>
      </c>
      <c r="F87" s="364">
        <v>1</v>
      </c>
      <c r="G87" s="364"/>
      <c r="H87" s="364">
        <v>1</v>
      </c>
      <c r="I87" s="377"/>
      <c r="J87" s="364">
        <v>1</v>
      </c>
      <c r="K87" s="446">
        <v>4.7222222222222221E-2</v>
      </c>
      <c r="L87" s="446">
        <v>0.15277777777777776</v>
      </c>
      <c r="M87" s="435">
        <f t="shared" si="13"/>
        <v>152</v>
      </c>
      <c r="N87" s="435">
        <v>0</v>
      </c>
      <c r="O87" s="435">
        <v>0</v>
      </c>
      <c r="P87" s="435">
        <v>0</v>
      </c>
      <c r="Q87" s="364" t="s">
        <v>5902</v>
      </c>
      <c r="R87" s="364"/>
      <c r="S87" s="364"/>
      <c r="T87" s="383"/>
    </row>
    <row r="88" spans="1:20">
      <c r="A88" s="364"/>
      <c r="B88" s="361"/>
      <c r="C88" s="370"/>
      <c r="D88" s="364"/>
      <c r="E88" s="364"/>
      <c r="F88" s="364"/>
      <c r="G88" s="364"/>
      <c r="H88" s="364"/>
      <c r="I88" s="377"/>
      <c r="J88" s="364"/>
      <c r="K88" s="446"/>
      <c r="L88" s="446"/>
      <c r="M88" s="435"/>
      <c r="N88" s="435"/>
      <c r="O88" s="435"/>
      <c r="P88" s="435"/>
      <c r="Q88" s="364"/>
      <c r="R88" s="364"/>
      <c r="S88" s="364"/>
      <c r="T88" s="383"/>
    </row>
    <row r="89" spans="1:20">
      <c r="A89" s="370"/>
      <c r="B89" s="363"/>
      <c r="C89" s="370"/>
      <c r="D89" s="364"/>
      <c r="E89" s="364"/>
      <c r="F89" s="395">
        <f>SUM(F83:F88)</f>
        <v>5</v>
      </c>
      <c r="G89" s="395">
        <f>SUM(G83:G88)</f>
        <v>0</v>
      </c>
      <c r="H89" s="395">
        <f>SUM(H83:H88)</f>
        <v>5</v>
      </c>
      <c r="I89" s="395">
        <f>SUM(I83:I88)</f>
        <v>0</v>
      </c>
      <c r="J89" s="395">
        <f>SUM(J83:J88)</f>
        <v>5</v>
      </c>
      <c r="K89" s="446"/>
      <c r="L89" s="446"/>
      <c r="M89" s="435"/>
      <c r="N89" s="395">
        <f>SUM(N83:N88)</f>
        <v>0</v>
      </c>
      <c r="O89" s="395">
        <f>SUM(O83:O88)</f>
        <v>0</v>
      </c>
      <c r="P89" s="395">
        <f>SUM(P83:P88)</f>
        <v>0</v>
      </c>
      <c r="Q89" s="420"/>
      <c r="R89" s="392"/>
      <c r="S89" s="392"/>
    </row>
    <row r="90" spans="1:20" ht="16">
      <c r="A90" s="370"/>
      <c r="B90" s="371" t="s">
        <v>5115</v>
      </c>
      <c r="C90" s="370"/>
      <c r="D90" s="364"/>
      <c r="E90" s="364"/>
      <c r="F90" s="364"/>
      <c r="G90" s="364"/>
      <c r="H90" s="364"/>
      <c r="I90" s="377"/>
      <c r="J90" s="364"/>
      <c r="K90" s="446"/>
      <c r="L90" s="446"/>
      <c r="M90" s="435"/>
      <c r="N90" s="389"/>
      <c r="O90" s="419"/>
      <c r="P90" s="389"/>
      <c r="Q90" s="420"/>
      <c r="R90" s="392"/>
      <c r="S90" s="364"/>
      <c r="T90" s="383"/>
    </row>
    <row r="91" spans="1:20">
      <c r="A91" s="370"/>
      <c r="B91" s="361"/>
      <c r="C91" s="370"/>
      <c r="D91" s="364"/>
      <c r="E91" s="359"/>
      <c r="F91" s="364"/>
      <c r="G91" s="364"/>
      <c r="H91" s="364"/>
      <c r="I91" s="364"/>
      <c r="J91" s="364"/>
      <c r="K91" s="397"/>
      <c r="L91" s="394"/>
      <c r="M91" s="393"/>
      <c r="N91" s="364"/>
      <c r="O91" s="364"/>
      <c r="P91" s="364"/>
      <c r="Q91" s="364"/>
      <c r="R91" s="364"/>
      <c r="S91" s="364"/>
      <c r="T91" s="383"/>
    </row>
    <row r="92" spans="1:20">
      <c r="A92" s="370"/>
      <c r="B92" s="361"/>
      <c r="C92" s="370"/>
      <c r="D92" s="364"/>
      <c r="E92" s="364"/>
      <c r="F92" s="364"/>
      <c r="G92" s="364"/>
      <c r="H92" s="364"/>
      <c r="I92" s="364"/>
      <c r="J92" s="364"/>
      <c r="K92" s="446"/>
      <c r="L92" s="446"/>
      <c r="M92" s="435"/>
      <c r="N92" s="435"/>
      <c r="O92" s="435"/>
      <c r="P92" s="435"/>
      <c r="Q92" s="364"/>
      <c r="R92" s="364"/>
      <c r="S92" s="364"/>
      <c r="T92" s="383"/>
    </row>
    <row r="93" spans="1:20">
      <c r="A93" s="370"/>
      <c r="B93" s="361"/>
      <c r="C93" s="370"/>
      <c r="D93" s="364"/>
      <c r="E93" s="364"/>
      <c r="F93" s="364"/>
      <c r="G93" s="364"/>
      <c r="H93" s="364"/>
      <c r="I93" s="364"/>
      <c r="J93" s="364"/>
      <c r="K93" s="446"/>
      <c r="L93" s="446"/>
      <c r="M93" s="435"/>
      <c r="N93" s="435"/>
      <c r="O93" s="435"/>
      <c r="P93" s="435"/>
      <c r="Q93" s="364"/>
      <c r="R93" s="364"/>
      <c r="S93" s="364"/>
      <c r="T93" s="383"/>
    </row>
    <row r="94" spans="1:20">
      <c r="A94" s="370"/>
      <c r="B94" s="361"/>
      <c r="C94" s="370"/>
      <c r="D94" s="364"/>
      <c r="E94" s="364"/>
      <c r="F94" s="364"/>
      <c r="G94" s="364"/>
      <c r="H94" s="364"/>
      <c r="I94" s="364"/>
      <c r="J94" s="364"/>
      <c r="K94" s="446"/>
      <c r="L94" s="446"/>
      <c r="M94" s="435"/>
      <c r="N94" s="435"/>
      <c r="O94" s="435"/>
      <c r="P94" s="435"/>
      <c r="Q94" s="364"/>
      <c r="R94" s="364"/>
      <c r="S94" s="364"/>
      <c r="T94" s="383"/>
    </row>
    <row r="95" spans="1:20">
      <c r="A95" s="370"/>
      <c r="B95" s="361"/>
      <c r="C95" s="364"/>
      <c r="D95" s="370"/>
      <c r="E95" s="364"/>
      <c r="F95" s="364"/>
      <c r="G95" s="364"/>
      <c r="H95" s="364"/>
      <c r="I95" s="364"/>
      <c r="J95" s="364"/>
      <c r="K95" s="446"/>
      <c r="L95" s="446"/>
      <c r="M95" s="435"/>
      <c r="N95" s="435"/>
      <c r="O95" s="435"/>
      <c r="P95" s="435"/>
      <c r="Q95" s="364"/>
      <c r="R95" s="364"/>
      <c r="S95" s="364"/>
      <c r="T95" s="383"/>
    </row>
    <row r="96" spans="1:20">
      <c r="A96" s="370"/>
      <c r="B96" s="361"/>
      <c r="C96" s="370"/>
      <c r="D96" s="370"/>
      <c r="E96" s="364"/>
      <c r="F96" s="364"/>
      <c r="G96" s="364"/>
      <c r="H96" s="364"/>
      <c r="I96" s="364"/>
      <c r="J96" s="364"/>
      <c r="K96" s="446"/>
      <c r="L96" s="446"/>
      <c r="M96" s="435"/>
      <c r="N96" s="435"/>
      <c r="O96" s="435"/>
      <c r="P96" s="435"/>
      <c r="Q96" s="364"/>
      <c r="R96" s="364"/>
      <c r="S96" s="364"/>
      <c r="T96" s="383"/>
    </row>
    <row r="97" spans="1:20">
      <c r="A97" s="370"/>
      <c r="B97" s="363"/>
      <c r="C97" s="370"/>
      <c r="D97" s="364"/>
      <c r="E97" s="364"/>
      <c r="F97" s="395">
        <f>SUM(F91:F96)</f>
        <v>0</v>
      </c>
      <c r="G97" s="395">
        <f>SUM(G91:G96)</f>
        <v>0</v>
      </c>
      <c r="H97" s="395">
        <f>SUM(H91:H96)</f>
        <v>0</v>
      </c>
      <c r="I97" s="395">
        <f>SUM(I91:I96)</f>
        <v>0</v>
      </c>
      <c r="J97" s="395">
        <f>SUM(J91:J96)</f>
        <v>0</v>
      </c>
      <c r="K97" s="446"/>
      <c r="L97" s="446"/>
      <c r="M97" s="435"/>
      <c r="N97" s="395">
        <f>SUM(N91:N96)</f>
        <v>0</v>
      </c>
      <c r="O97" s="395">
        <f>SUM(O91:O96)</f>
        <v>0</v>
      </c>
      <c r="P97" s="395">
        <f>SUM(P91:P96)</f>
        <v>0</v>
      </c>
      <c r="Q97" s="420"/>
      <c r="R97" s="392"/>
      <c r="S97" s="392"/>
    </row>
    <row r="98" spans="1:20" ht="16">
      <c r="A98" s="370"/>
      <c r="B98" s="371" t="s">
        <v>5116</v>
      </c>
      <c r="C98" s="370"/>
      <c r="D98" s="364"/>
      <c r="E98" s="364"/>
      <c r="F98" s="364"/>
      <c r="G98" s="364"/>
      <c r="H98" s="364"/>
      <c r="I98" s="377"/>
      <c r="J98" s="364"/>
      <c r="K98" s="446"/>
      <c r="L98" s="446"/>
      <c r="M98" s="435"/>
      <c r="N98" s="389"/>
      <c r="O98" s="419"/>
      <c r="P98" s="389"/>
      <c r="Q98" s="420"/>
      <c r="R98" s="392"/>
      <c r="S98" s="364"/>
      <c r="T98" s="383"/>
    </row>
    <row r="99" spans="1:20">
      <c r="A99" s="370"/>
      <c r="B99" s="361"/>
      <c r="C99" s="370"/>
      <c r="D99" s="364"/>
      <c r="E99" s="364"/>
      <c r="F99" s="364"/>
      <c r="G99" s="364"/>
      <c r="H99" s="364"/>
      <c r="I99" s="364"/>
      <c r="J99" s="364"/>
      <c r="K99" s="446"/>
      <c r="L99" s="446"/>
      <c r="M99" s="435"/>
      <c r="N99" s="435"/>
      <c r="O99" s="435"/>
      <c r="P99" s="364"/>
      <c r="Q99" s="378"/>
      <c r="R99" s="364"/>
      <c r="S99" s="364"/>
      <c r="T99" s="383"/>
    </row>
    <row r="100" spans="1:20">
      <c r="A100" s="370"/>
      <c r="B100" s="361"/>
      <c r="C100" s="370"/>
      <c r="D100" s="364"/>
      <c r="E100" s="364"/>
      <c r="F100" s="364"/>
      <c r="G100" s="364"/>
      <c r="H100" s="364"/>
      <c r="I100" s="377"/>
      <c r="J100" s="364"/>
      <c r="K100" s="446"/>
      <c r="L100" s="446"/>
      <c r="M100" s="435"/>
      <c r="N100" s="435"/>
      <c r="O100" s="435"/>
      <c r="P100" s="364"/>
      <c r="Q100" s="364"/>
      <c r="R100" s="364"/>
      <c r="S100" s="364"/>
      <c r="T100" s="383"/>
    </row>
    <row r="101" spans="1:20">
      <c r="A101" s="370"/>
      <c r="B101" s="361"/>
      <c r="C101" s="370"/>
      <c r="D101" s="364"/>
      <c r="E101" s="364"/>
      <c r="F101" s="364"/>
      <c r="G101" s="364"/>
      <c r="H101" s="364"/>
      <c r="I101" s="377"/>
      <c r="J101" s="364"/>
      <c r="K101" s="446"/>
      <c r="L101" s="446"/>
      <c r="M101" s="435"/>
      <c r="N101" s="435"/>
      <c r="O101" s="435"/>
      <c r="P101" s="364"/>
      <c r="Q101" s="364"/>
      <c r="R101" s="364"/>
      <c r="S101" s="364"/>
      <c r="T101" s="383"/>
    </row>
    <row r="102" spans="1:20">
      <c r="A102" s="370"/>
      <c r="B102" s="361"/>
      <c r="C102" s="370"/>
      <c r="D102" s="364"/>
      <c r="E102" s="364"/>
      <c r="F102" s="364"/>
      <c r="G102" s="364"/>
      <c r="H102" s="364"/>
      <c r="I102" s="377"/>
      <c r="J102" s="364"/>
      <c r="K102" s="446"/>
      <c r="L102" s="446"/>
      <c r="M102" s="435"/>
      <c r="N102" s="435"/>
      <c r="O102" s="435"/>
      <c r="P102" s="364"/>
      <c r="Q102" s="364"/>
      <c r="R102" s="364"/>
      <c r="S102" s="364"/>
      <c r="T102" s="383"/>
    </row>
    <row r="103" spans="1:20">
      <c r="A103" s="370"/>
      <c r="B103" s="361"/>
      <c r="C103" s="370"/>
      <c r="D103" s="364"/>
      <c r="E103" s="364"/>
      <c r="F103" s="364"/>
      <c r="G103" s="364"/>
      <c r="H103" s="364"/>
      <c r="I103" s="377"/>
      <c r="J103" s="364"/>
      <c r="K103" s="446"/>
      <c r="L103" s="446"/>
      <c r="M103" s="435"/>
      <c r="N103" s="435"/>
      <c r="O103" s="435"/>
      <c r="P103" s="364"/>
      <c r="Q103" s="364"/>
      <c r="R103" s="364"/>
      <c r="S103" s="364"/>
      <c r="T103" s="383"/>
    </row>
    <row r="104" spans="1:20">
      <c r="A104" s="370"/>
      <c r="B104" s="361"/>
      <c r="C104" s="370"/>
      <c r="D104" s="364"/>
      <c r="E104" s="364"/>
      <c r="F104" s="364"/>
      <c r="G104" s="364"/>
      <c r="H104" s="364"/>
      <c r="I104" s="377"/>
      <c r="J104" s="364"/>
      <c r="K104" s="446"/>
      <c r="L104" s="446"/>
      <c r="M104" s="435"/>
      <c r="N104" s="435"/>
      <c r="O104" s="435"/>
      <c r="P104" s="364"/>
      <c r="Q104" s="364"/>
      <c r="R104" s="364"/>
      <c r="S104" s="364"/>
      <c r="T104" s="383"/>
    </row>
    <row r="105" spans="1:20">
      <c r="A105" s="370"/>
      <c r="B105" s="363"/>
      <c r="C105" s="370"/>
      <c r="D105" s="364"/>
      <c r="E105" s="364"/>
      <c r="F105" s="395">
        <f>SUM(F99:F104)</f>
        <v>0</v>
      </c>
      <c r="G105" s="395">
        <f>SUM(G95:G96)</f>
        <v>0</v>
      </c>
      <c r="H105" s="395">
        <f>SUM(H99:H104)</f>
        <v>0</v>
      </c>
      <c r="I105" s="395">
        <f>SUM(I95:I96)</f>
        <v>0</v>
      </c>
      <c r="J105" s="395">
        <f>SUM(J99:J104)</f>
        <v>0</v>
      </c>
      <c r="K105" s="389"/>
      <c r="L105" s="389"/>
      <c r="M105" s="390"/>
      <c r="N105" s="395">
        <f>SUM(N99:N104)</f>
        <v>0</v>
      </c>
      <c r="O105" s="395">
        <f>SUM(O99:O104)</f>
        <v>0</v>
      </c>
      <c r="P105" s="395">
        <f>SUM(P95:P96)</f>
        <v>0</v>
      </c>
      <c r="Q105" s="420"/>
      <c r="R105" s="392"/>
      <c r="S105" s="392"/>
    </row>
    <row r="106" spans="1:20">
      <c r="A106" s="370"/>
      <c r="B106" s="371" t="s">
        <v>5088</v>
      </c>
      <c r="C106" s="388"/>
      <c r="D106" s="364"/>
      <c r="E106" s="364"/>
      <c r="F106" s="395" t="e">
        <f>F15+F25+F34+F42+#REF!+F51+F59+#REF!+#REF!+#REF!+F93+#REF!</f>
        <v>#REF!</v>
      </c>
      <c r="G106" s="395" t="e">
        <f>G15+G25+G34+G42+#REF!+G51+G59+#REF!+#REF!+#REF!+G93+#REF!</f>
        <v>#REF!</v>
      </c>
      <c r="H106" s="395" t="e">
        <f>H15+H25+H34+H42+#REF!+H51+H59+#REF!+#REF!+#REF!+H93+#REF!</f>
        <v>#REF!</v>
      </c>
      <c r="I106" s="395" t="e">
        <f>I15+I25+I34+I42+#REF!+I51+I59+#REF!+#REF!+#REF!+I93+#REF!</f>
        <v>#REF!</v>
      </c>
      <c r="J106" s="395" t="e">
        <f>J15+J25+J34+J42+#REF!+J51+J59+#REF!+#REF!+#REF!+J93+#REF!</f>
        <v>#REF!</v>
      </c>
      <c r="K106" s="389"/>
      <c r="L106" s="389"/>
      <c r="M106" s="390"/>
      <c r="N106" s="395" t="e">
        <f>N15+N25+N34+N42+#REF!+N51+N59+#REF!+#REF!+#REF!+N93+#REF!</f>
        <v>#REF!</v>
      </c>
      <c r="O106" s="395" t="e">
        <f>O15+O25+O34+O42+#REF!+O51+O59+#REF!+#REF!+#REF!+O93+#REF!</f>
        <v>#REF!</v>
      </c>
      <c r="P106" s="395" t="e">
        <f>P15+P25+P34+P42+#REF!+P51+P59+#REF!+#REF!+#REF!+P93+#REF!</f>
        <v>#REF!</v>
      </c>
      <c r="Q106" s="420"/>
      <c r="R106" s="392"/>
      <c r="S106" s="392"/>
    </row>
    <row r="107" spans="1:20" ht="16">
      <c r="A107" s="370"/>
      <c r="B107" s="403"/>
      <c r="C107" s="388"/>
      <c r="D107" s="364"/>
      <c r="E107" s="364"/>
      <c r="F107" s="389"/>
      <c r="G107" s="389"/>
      <c r="H107" s="389"/>
      <c r="I107" s="389"/>
      <c r="J107" s="390"/>
      <c r="K107" s="389"/>
      <c r="L107" s="389"/>
      <c r="M107" s="390">
        <f t="shared" ref="M107:M134" si="14">HOUR($L107-$K107)*60+MINUTE($L107-$K107)</f>
        <v>0</v>
      </c>
      <c r="N107" s="389"/>
      <c r="O107" s="419">
        <f t="shared" ref="O107:O134" si="15">L107*N107/60*1000</f>
        <v>0</v>
      </c>
      <c r="P107" s="389"/>
      <c r="Q107" s="420"/>
      <c r="R107" s="392"/>
      <c r="S107" s="392"/>
    </row>
    <row r="108" spans="1:20" ht="16">
      <c r="A108" s="370"/>
      <c r="B108" s="403"/>
      <c r="C108" s="388"/>
      <c r="D108" s="364"/>
      <c r="E108" s="364"/>
      <c r="F108" s="389"/>
      <c r="G108" s="389"/>
      <c r="H108" s="389"/>
      <c r="I108" s="389"/>
      <c r="J108" s="390"/>
      <c r="K108" s="389"/>
      <c r="L108" s="389"/>
      <c r="M108" s="390">
        <f t="shared" si="14"/>
        <v>0</v>
      </c>
      <c r="N108" s="389"/>
      <c r="O108" s="419">
        <f t="shared" si="15"/>
        <v>0</v>
      </c>
      <c r="P108" s="389"/>
      <c r="Q108" s="420"/>
      <c r="R108" s="392"/>
      <c r="S108" s="392"/>
    </row>
    <row r="109" spans="1:20" ht="16">
      <c r="A109" s="370"/>
      <c r="B109" s="403"/>
      <c r="C109" s="388"/>
      <c r="D109" s="364"/>
      <c r="E109" s="364"/>
      <c r="F109" s="389"/>
      <c r="G109" s="389"/>
      <c r="H109" s="389"/>
      <c r="I109" s="389"/>
      <c r="J109" s="390"/>
      <c r="K109" s="389"/>
      <c r="L109" s="389"/>
      <c r="M109" s="390">
        <f t="shared" si="14"/>
        <v>0</v>
      </c>
      <c r="N109" s="389"/>
      <c r="O109" s="419">
        <f t="shared" si="15"/>
        <v>0</v>
      </c>
      <c r="P109" s="389"/>
      <c r="Q109" s="420"/>
      <c r="R109" s="392"/>
      <c r="S109" s="392"/>
    </row>
    <row r="110" spans="1:20" ht="16">
      <c r="A110" s="370"/>
      <c r="B110" s="403"/>
      <c r="C110" s="388"/>
      <c r="D110" s="364"/>
      <c r="E110" s="364"/>
      <c r="F110" s="388"/>
      <c r="G110" s="388"/>
      <c r="H110" s="388"/>
      <c r="I110" s="388"/>
      <c r="J110" s="370"/>
      <c r="K110" s="388"/>
      <c r="L110" s="388"/>
      <c r="M110" s="370">
        <f t="shared" si="14"/>
        <v>0</v>
      </c>
      <c r="N110" s="388"/>
      <c r="O110" s="419">
        <f t="shared" si="15"/>
        <v>0</v>
      </c>
      <c r="P110" s="388"/>
      <c r="Q110" s="392"/>
      <c r="R110" s="392"/>
      <c r="S110" s="392"/>
    </row>
    <row r="111" spans="1:20" ht="16">
      <c r="A111" s="370"/>
      <c r="B111" s="403"/>
      <c r="C111" s="388"/>
      <c r="D111" s="364"/>
      <c r="E111" s="364"/>
      <c r="F111" s="388"/>
      <c r="G111" s="388"/>
      <c r="H111" s="388"/>
      <c r="I111" s="388"/>
      <c r="J111" s="370"/>
      <c r="K111" s="388"/>
      <c r="L111" s="388"/>
      <c r="M111" s="370">
        <f t="shared" si="14"/>
        <v>0</v>
      </c>
      <c r="N111" s="388"/>
      <c r="O111" s="419">
        <f t="shared" si="15"/>
        <v>0</v>
      </c>
      <c r="P111" s="388"/>
      <c r="Q111" s="392"/>
      <c r="R111" s="392"/>
      <c r="S111" s="392"/>
    </row>
    <row r="112" spans="1:20" ht="16">
      <c r="A112" s="370"/>
      <c r="B112" s="403"/>
      <c r="C112" s="388"/>
      <c r="D112" s="364"/>
      <c r="E112" s="364"/>
      <c r="F112" s="388"/>
      <c r="G112" s="388"/>
      <c r="H112" s="388"/>
      <c r="I112" s="388"/>
      <c r="J112" s="370"/>
      <c r="K112" s="388"/>
      <c r="L112" s="388"/>
      <c r="M112" s="370">
        <f t="shared" si="14"/>
        <v>0</v>
      </c>
      <c r="N112" s="388"/>
      <c r="O112" s="419">
        <f t="shared" si="15"/>
        <v>0</v>
      </c>
      <c r="P112" s="388"/>
      <c r="Q112" s="392"/>
      <c r="R112" s="392"/>
      <c r="S112" s="392"/>
    </row>
    <row r="113" spans="1:19" ht="16">
      <c r="A113" s="370"/>
      <c r="B113" s="403"/>
      <c r="C113" s="388"/>
      <c r="D113" s="364"/>
      <c r="E113" s="364"/>
      <c r="F113" s="388"/>
      <c r="G113" s="388"/>
      <c r="H113" s="388"/>
      <c r="I113" s="388"/>
      <c r="J113" s="370"/>
      <c r="K113" s="388"/>
      <c r="L113" s="388"/>
      <c r="M113" s="370">
        <f t="shared" si="14"/>
        <v>0</v>
      </c>
      <c r="N113" s="388"/>
      <c r="O113" s="419">
        <f t="shared" si="15"/>
        <v>0</v>
      </c>
      <c r="P113" s="388"/>
      <c r="Q113" s="392"/>
      <c r="R113" s="392"/>
      <c r="S113" s="392"/>
    </row>
    <row r="114" spans="1:19" ht="16">
      <c r="A114" s="370"/>
      <c r="B114" s="403"/>
      <c r="C114" s="388"/>
      <c r="D114" s="364"/>
      <c r="E114" s="364"/>
      <c r="F114" s="388"/>
      <c r="G114" s="388"/>
      <c r="H114" s="388"/>
      <c r="I114" s="388"/>
      <c r="J114" s="370"/>
      <c r="K114" s="388"/>
      <c r="L114" s="388"/>
      <c r="M114" s="370">
        <f t="shared" si="14"/>
        <v>0</v>
      </c>
      <c r="N114" s="388"/>
      <c r="O114" s="419">
        <f t="shared" si="15"/>
        <v>0</v>
      </c>
      <c r="P114" s="388"/>
      <c r="Q114" s="392"/>
      <c r="R114" s="392"/>
      <c r="S114" s="392"/>
    </row>
    <row r="115" spans="1:19" ht="16">
      <c r="A115" s="370"/>
      <c r="B115" s="403"/>
      <c r="C115" s="388"/>
      <c r="D115" s="364"/>
      <c r="E115" s="364"/>
      <c r="F115" s="388"/>
      <c r="G115" s="388"/>
      <c r="H115" s="388"/>
      <c r="I115" s="388"/>
      <c r="J115" s="370"/>
      <c r="K115" s="388"/>
      <c r="L115" s="388"/>
      <c r="M115" s="370">
        <f t="shared" si="14"/>
        <v>0</v>
      </c>
      <c r="N115" s="388"/>
      <c r="O115" s="419">
        <f t="shared" si="15"/>
        <v>0</v>
      </c>
      <c r="P115" s="388"/>
      <c r="Q115" s="392"/>
      <c r="R115" s="392"/>
      <c r="S115" s="392"/>
    </row>
    <row r="116" spans="1:19" ht="16">
      <c r="A116" s="370"/>
      <c r="B116" s="403"/>
      <c r="C116" s="388"/>
      <c r="D116" s="364"/>
      <c r="E116" s="364"/>
      <c r="F116" s="388"/>
      <c r="G116" s="388"/>
      <c r="H116" s="388"/>
      <c r="I116" s="388"/>
      <c r="J116" s="370"/>
      <c r="K116" s="388"/>
      <c r="L116" s="388"/>
      <c r="M116" s="370">
        <f t="shared" si="14"/>
        <v>0</v>
      </c>
      <c r="N116" s="388"/>
      <c r="O116" s="419">
        <f t="shared" si="15"/>
        <v>0</v>
      </c>
      <c r="P116" s="388"/>
      <c r="Q116" s="392"/>
      <c r="R116" s="392"/>
      <c r="S116" s="392"/>
    </row>
    <row r="117" spans="1:19" ht="16">
      <c r="A117" s="370"/>
      <c r="B117" s="403"/>
      <c r="C117" s="388"/>
      <c r="D117" s="364"/>
      <c r="E117" s="364"/>
      <c r="F117" s="388"/>
      <c r="G117" s="388"/>
      <c r="H117" s="388"/>
      <c r="I117" s="388"/>
      <c r="J117" s="370"/>
      <c r="K117" s="388"/>
      <c r="L117" s="388"/>
      <c r="M117" s="370">
        <f t="shared" si="14"/>
        <v>0</v>
      </c>
      <c r="N117" s="388"/>
      <c r="O117" s="419">
        <f t="shared" si="15"/>
        <v>0</v>
      </c>
      <c r="P117" s="388"/>
      <c r="Q117" s="392"/>
      <c r="R117" s="392"/>
      <c r="S117" s="392"/>
    </row>
    <row r="118" spans="1:19" ht="16">
      <c r="A118" s="370"/>
      <c r="B118" s="403"/>
      <c r="C118" s="388"/>
      <c r="D118" s="364"/>
      <c r="E118" s="364"/>
      <c r="F118" s="388"/>
      <c r="G118" s="388"/>
      <c r="H118" s="388"/>
      <c r="I118" s="388"/>
      <c r="J118" s="370"/>
      <c r="K118" s="388"/>
      <c r="L118" s="388"/>
      <c r="M118" s="370">
        <f t="shared" si="14"/>
        <v>0</v>
      </c>
      <c r="N118" s="388"/>
      <c r="O118" s="419">
        <f t="shared" si="15"/>
        <v>0</v>
      </c>
      <c r="P118" s="388"/>
      <c r="Q118" s="392"/>
      <c r="R118" s="392"/>
      <c r="S118" s="392"/>
    </row>
    <row r="119" spans="1:19" ht="16">
      <c r="A119" s="370"/>
      <c r="B119" s="403"/>
      <c r="C119" s="388"/>
      <c r="D119" s="364"/>
      <c r="E119" s="364"/>
      <c r="F119" s="388"/>
      <c r="G119" s="388"/>
      <c r="H119" s="388"/>
      <c r="I119" s="388"/>
      <c r="J119" s="370"/>
      <c r="K119" s="388"/>
      <c r="L119" s="388"/>
      <c r="M119" s="370">
        <f t="shared" si="14"/>
        <v>0</v>
      </c>
      <c r="N119" s="388"/>
      <c r="O119" s="419">
        <f t="shared" si="15"/>
        <v>0</v>
      </c>
      <c r="P119" s="388"/>
      <c r="Q119" s="392"/>
      <c r="R119" s="392"/>
      <c r="S119" s="392"/>
    </row>
    <row r="120" spans="1:19" ht="16">
      <c r="A120" s="370"/>
      <c r="B120" s="403"/>
      <c r="C120" s="388"/>
      <c r="D120" s="364"/>
      <c r="E120" s="364"/>
      <c r="F120" s="388"/>
      <c r="G120" s="388"/>
      <c r="H120" s="388"/>
      <c r="I120" s="388"/>
      <c r="J120" s="370"/>
      <c r="K120" s="388"/>
      <c r="L120" s="388"/>
      <c r="M120" s="370">
        <f t="shared" si="14"/>
        <v>0</v>
      </c>
      <c r="N120" s="388"/>
      <c r="O120" s="419">
        <f t="shared" si="15"/>
        <v>0</v>
      </c>
      <c r="P120" s="388"/>
      <c r="Q120" s="392"/>
      <c r="R120" s="392"/>
      <c r="S120" s="392"/>
    </row>
    <row r="121" spans="1:19" ht="16">
      <c r="A121" s="370"/>
      <c r="B121" s="403"/>
      <c r="C121" s="388"/>
      <c r="D121" s="364"/>
      <c r="E121" s="364"/>
      <c r="F121" s="388"/>
      <c r="G121" s="388"/>
      <c r="H121" s="388"/>
      <c r="I121" s="388"/>
      <c r="J121" s="370"/>
      <c r="K121" s="388"/>
      <c r="L121" s="388"/>
      <c r="M121" s="370">
        <f t="shared" si="14"/>
        <v>0</v>
      </c>
      <c r="N121" s="388"/>
      <c r="O121" s="419">
        <f t="shared" si="15"/>
        <v>0</v>
      </c>
      <c r="P121" s="388"/>
      <c r="Q121" s="392"/>
      <c r="R121" s="392"/>
      <c r="S121" s="392"/>
    </row>
    <row r="122" spans="1:19" ht="16">
      <c r="A122" s="370"/>
      <c r="B122" s="403"/>
      <c r="C122" s="388"/>
      <c r="D122" s="364"/>
      <c r="E122" s="364"/>
      <c r="F122" s="388"/>
      <c r="G122" s="388"/>
      <c r="H122" s="388"/>
      <c r="I122" s="388"/>
      <c r="J122" s="370"/>
      <c r="K122" s="388"/>
      <c r="L122" s="388"/>
      <c r="M122" s="370">
        <f t="shared" si="14"/>
        <v>0</v>
      </c>
      <c r="N122" s="388"/>
      <c r="O122" s="419">
        <f t="shared" si="15"/>
        <v>0</v>
      </c>
      <c r="P122" s="388"/>
      <c r="Q122" s="392"/>
      <c r="R122" s="392"/>
      <c r="S122" s="392"/>
    </row>
    <row r="123" spans="1:19" ht="16">
      <c r="A123" s="370"/>
      <c r="B123" s="403"/>
      <c r="C123" s="388"/>
      <c r="D123" s="364"/>
      <c r="E123" s="364"/>
      <c r="F123" s="388"/>
      <c r="G123" s="388"/>
      <c r="H123" s="388"/>
      <c r="I123" s="388"/>
      <c r="J123" s="370"/>
      <c r="K123" s="388"/>
      <c r="L123" s="388"/>
      <c r="M123" s="370">
        <f t="shared" si="14"/>
        <v>0</v>
      </c>
      <c r="N123" s="388"/>
      <c r="O123" s="373">
        <f t="shared" si="15"/>
        <v>0</v>
      </c>
      <c r="P123" s="388"/>
      <c r="Q123" s="392"/>
      <c r="R123" s="392"/>
      <c r="S123" s="392"/>
    </row>
    <row r="124" spans="1:19" ht="16">
      <c r="A124" s="370"/>
      <c r="B124" s="403"/>
      <c r="C124" s="388"/>
      <c r="D124" s="364"/>
      <c r="E124" s="364"/>
      <c r="F124" s="388"/>
      <c r="G124" s="388"/>
      <c r="H124" s="388"/>
      <c r="I124" s="388"/>
      <c r="J124" s="370"/>
      <c r="K124" s="388"/>
      <c r="L124" s="388"/>
      <c r="M124" s="370">
        <f t="shared" si="14"/>
        <v>0</v>
      </c>
      <c r="N124" s="388"/>
      <c r="O124" s="373">
        <f t="shared" si="15"/>
        <v>0</v>
      </c>
      <c r="P124" s="388"/>
      <c r="Q124" s="392"/>
      <c r="R124" s="392"/>
      <c r="S124" s="392"/>
    </row>
    <row r="125" spans="1:19" ht="16">
      <c r="A125" s="370"/>
      <c r="B125" s="403"/>
      <c r="C125" s="388"/>
      <c r="D125" s="364"/>
      <c r="E125" s="364"/>
      <c r="F125" s="388"/>
      <c r="G125" s="388"/>
      <c r="H125" s="388"/>
      <c r="I125" s="388"/>
      <c r="J125" s="370"/>
      <c r="K125" s="388"/>
      <c r="L125" s="388"/>
      <c r="M125" s="370">
        <f t="shared" si="14"/>
        <v>0</v>
      </c>
      <c r="N125" s="388"/>
      <c r="O125" s="373">
        <f t="shared" si="15"/>
        <v>0</v>
      </c>
      <c r="P125" s="388"/>
      <c r="Q125" s="392"/>
      <c r="R125" s="392"/>
      <c r="S125" s="392"/>
    </row>
    <row r="126" spans="1:19" ht="16">
      <c r="A126" s="370"/>
      <c r="B126" s="403"/>
      <c r="C126" s="388"/>
      <c r="D126" s="364"/>
      <c r="E126" s="364"/>
      <c r="F126" s="388"/>
      <c r="G126" s="388"/>
      <c r="H126" s="388"/>
      <c r="I126" s="388"/>
      <c r="J126" s="370"/>
      <c r="K126" s="388"/>
      <c r="L126" s="388"/>
      <c r="M126" s="370">
        <f t="shared" si="14"/>
        <v>0</v>
      </c>
      <c r="N126" s="388"/>
      <c r="O126" s="373">
        <f t="shared" si="15"/>
        <v>0</v>
      </c>
      <c r="P126" s="388"/>
      <c r="Q126" s="392"/>
      <c r="R126" s="392"/>
      <c r="S126" s="392"/>
    </row>
    <row r="127" spans="1:19" ht="16">
      <c r="A127" s="370"/>
      <c r="B127" s="403"/>
      <c r="C127" s="388"/>
      <c r="D127" s="364"/>
      <c r="E127" s="364"/>
      <c r="F127" s="388"/>
      <c r="G127" s="388"/>
      <c r="H127" s="388"/>
      <c r="I127" s="388"/>
      <c r="J127" s="370"/>
      <c r="K127" s="388"/>
      <c r="L127" s="388"/>
      <c r="M127" s="370">
        <f t="shared" si="14"/>
        <v>0</v>
      </c>
      <c r="N127" s="388"/>
      <c r="O127" s="373">
        <f t="shared" si="15"/>
        <v>0</v>
      </c>
      <c r="P127" s="388"/>
      <c r="Q127" s="392"/>
      <c r="R127" s="392"/>
      <c r="S127" s="392"/>
    </row>
    <row r="128" spans="1:19" ht="16">
      <c r="A128" s="370"/>
      <c r="B128" s="403"/>
      <c r="C128" s="388"/>
      <c r="D128" s="364"/>
      <c r="E128" s="364"/>
      <c r="F128" s="388"/>
      <c r="G128" s="388"/>
      <c r="H128" s="388"/>
      <c r="I128" s="388"/>
      <c r="J128" s="370"/>
      <c r="K128" s="388"/>
      <c r="L128" s="388"/>
      <c r="M128" s="370">
        <f t="shared" si="14"/>
        <v>0</v>
      </c>
      <c r="N128" s="388"/>
      <c r="O128" s="373">
        <f t="shared" si="15"/>
        <v>0</v>
      </c>
      <c r="P128" s="388"/>
      <c r="Q128" s="392"/>
      <c r="R128" s="392"/>
      <c r="S128" s="392"/>
    </row>
    <row r="129" spans="1:19" ht="16">
      <c r="A129" s="370"/>
      <c r="B129" s="403"/>
      <c r="C129" s="388"/>
      <c r="D129" s="364"/>
      <c r="E129" s="364"/>
      <c r="F129" s="388"/>
      <c r="G129" s="388"/>
      <c r="H129" s="388"/>
      <c r="I129" s="388"/>
      <c r="J129" s="370"/>
      <c r="K129" s="388"/>
      <c r="L129" s="388"/>
      <c r="M129" s="370">
        <f t="shared" si="14"/>
        <v>0</v>
      </c>
      <c r="N129" s="388"/>
      <c r="O129" s="373">
        <f t="shared" si="15"/>
        <v>0</v>
      </c>
      <c r="P129" s="388"/>
      <c r="Q129" s="392"/>
      <c r="R129" s="392"/>
      <c r="S129" s="392"/>
    </row>
    <row r="130" spans="1:19" ht="16">
      <c r="A130" s="370"/>
      <c r="B130" s="403"/>
      <c r="C130" s="388"/>
      <c r="D130" s="364"/>
      <c r="E130" s="364"/>
      <c r="F130" s="388"/>
      <c r="G130" s="388"/>
      <c r="H130" s="388"/>
      <c r="I130" s="388"/>
      <c r="J130" s="370"/>
      <c r="K130" s="388"/>
      <c r="L130" s="388"/>
      <c r="M130" s="370">
        <f t="shared" si="14"/>
        <v>0</v>
      </c>
      <c r="N130" s="388"/>
      <c r="O130" s="373">
        <f t="shared" si="15"/>
        <v>0</v>
      </c>
      <c r="P130" s="388"/>
      <c r="Q130" s="392"/>
      <c r="R130" s="392"/>
      <c r="S130" s="392"/>
    </row>
    <row r="131" spans="1:19" ht="16">
      <c r="A131" s="370"/>
      <c r="B131" s="403"/>
      <c r="C131" s="388"/>
      <c r="D131" s="364"/>
      <c r="E131" s="364"/>
      <c r="F131" s="388"/>
      <c r="G131" s="388"/>
      <c r="H131" s="388"/>
      <c r="I131" s="388"/>
      <c r="J131" s="370"/>
      <c r="K131" s="388"/>
      <c r="L131" s="388"/>
      <c r="M131" s="370">
        <f t="shared" si="14"/>
        <v>0</v>
      </c>
      <c r="N131" s="388"/>
      <c r="O131" s="373">
        <f t="shared" si="15"/>
        <v>0</v>
      </c>
      <c r="P131" s="388"/>
      <c r="Q131" s="392"/>
      <c r="R131" s="392"/>
      <c r="S131" s="392"/>
    </row>
    <row r="132" spans="1:19" ht="16">
      <c r="A132" s="370"/>
      <c r="B132" s="403"/>
      <c r="C132" s="388"/>
      <c r="D132" s="364"/>
      <c r="E132" s="364"/>
      <c r="F132" s="388"/>
      <c r="G132" s="388"/>
      <c r="H132" s="388"/>
      <c r="I132" s="388"/>
      <c r="J132" s="370"/>
      <c r="K132" s="388"/>
      <c r="L132" s="388"/>
      <c r="M132" s="370">
        <f t="shared" si="14"/>
        <v>0</v>
      </c>
      <c r="N132" s="388"/>
      <c r="O132" s="373">
        <f t="shared" si="15"/>
        <v>0</v>
      </c>
      <c r="P132" s="388"/>
      <c r="Q132" s="392"/>
      <c r="R132" s="392"/>
      <c r="S132" s="392"/>
    </row>
    <row r="133" spans="1:19" ht="16">
      <c r="A133" s="370"/>
      <c r="B133" s="403"/>
      <c r="C133" s="388"/>
      <c r="D133" s="364"/>
      <c r="E133" s="364"/>
      <c r="F133" s="388"/>
      <c r="G133" s="388"/>
      <c r="H133" s="388"/>
      <c r="I133" s="388"/>
      <c r="J133" s="370"/>
      <c r="K133" s="388"/>
      <c r="L133" s="388"/>
      <c r="M133" s="370">
        <f t="shared" si="14"/>
        <v>0</v>
      </c>
      <c r="N133" s="388"/>
      <c r="O133" s="373">
        <f t="shared" si="15"/>
        <v>0</v>
      </c>
      <c r="P133" s="388"/>
      <c r="Q133" s="392"/>
      <c r="R133" s="392"/>
      <c r="S133" s="392"/>
    </row>
    <row r="134" spans="1:19" ht="16">
      <c r="A134" s="370"/>
      <c r="B134" s="403"/>
      <c r="C134" s="388"/>
      <c r="D134" s="364"/>
      <c r="E134" s="364"/>
      <c r="F134" s="388"/>
      <c r="G134" s="388"/>
      <c r="H134" s="388"/>
      <c r="I134" s="388"/>
      <c r="J134" s="370"/>
      <c r="K134" s="388"/>
      <c r="L134" s="388"/>
      <c r="M134" s="370">
        <f t="shared" si="14"/>
        <v>0</v>
      </c>
      <c r="N134" s="388"/>
      <c r="O134" s="373">
        <f t="shared" si="15"/>
        <v>0</v>
      </c>
      <c r="P134" s="388"/>
      <c r="Q134" s="392"/>
      <c r="R134" s="392"/>
      <c r="S134" s="392"/>
    </row>
    <row r="135" spans="1:19" ht="16">
      <c r="A135" s="370"/>
      <c r="B135" s="403"/>
      <c r="C135" s="388"/>
      <c r="D135" s="364"/>
      <c r="E135" s="364"/>
      <c r="F135" s="388"/>
      <c r="G135" s="388"/>
      <c r="H135" s="388"/>
      <c r="I135" s="388"/>
      <c r="J135" s="370"/>
      <c r="K135" s="388"/>
      <c r="L135" s="388"/>
      <c r="M135" s="370" t="e">
        <f>#N/A</f>
        <v>#N/A</v>
      </c>
      <c r="N135" s="388"/>
      <c r="O135" s="373" t="e">
        <f>#N/A</f>
        <v>#N/A</v>
      </c>
      <c r="P135" s="388"/>
      <c r="Q135" s="392"/>
      <c r="R135" s="392"/>
      <c r="S135" s="392"/>
    </row>
    <row r="136" spans="1:19" ht="16">
      <c r="A136" s="370"/>
      <c r="B136" s="403"/>
      <c r="C136" s="388"/>
      <c r="D136" s="364"/>
      <c r="E136" s="364"/>
      <c r="F136" s="388"/>
      <c r="G136" s="388"/>
      <c r="H136" s="388"/>
      <c r="I136" s="388"/>
      <c r="J136" s="370"/>
      <c r="K136" s="388"/>
      <c r="L136" s="388"/>
      <c r="M136" s="370" t="e">
        <f>#N/A</f>
        <v>#N/A</v>
      </c>
      <c r="N136" s="388"/>
      <c r="O136" s="373" t="e">
        <f>#N/A</f>
        <v>#N/A</v>
      </c>
      <c r="P136" s="388"/>
      <c r="Q136" s="392"/>
      <c r="R136" s="392"/>
      <c r="S136" s="392"/>
    </row>
    <row r="137" spans="1:19" ht="16">
      <c r="A137" s="370"/>
      <c r="B137" s="403"/>
      <c r="C137" s="388"/>
      <c r="D137" s="364"/>
      <c r="E137" s="364"/>
      <c r="F137" s="388"/>
      <c r="G137" s="388"/>
      <c r="H137" s="388"/>
      <c r="I137" s="388"/>
      <c r="J137" s="370"/>
      <c r="K137" s="388"/>
      <c r="L137" s="388"/>
      <c r="M137" s="370" t="e">
        <f>#N/A</f>
        <v>#N/A</v>
      </c>
      <c r="N137" s="388"/>
      <c r="O137" s="373" t="e">
        <f>#N/A</f>
        <v>#N/A</v>
      </c>
      <c r="P137" s="388"/>
      <c r="Q137" s="392"/>
      <c r="R137" s="392"/>
      <c r="S137" s="392"/>
    </row>
    <row r="138" spans="1:19" ht="16">
      <c r="A138" s="370"/>
      <c r="B138" s="403"/>
      <c r="C138" s="388"/>
      <c r="D138" s="364"/>
      <c r="E138" s="364"/>
      <c r="F138" s="388"/>
      <c r="G138" s="388"/>
      <c r="H138" s="388"/>
      <c r="I138" s="388"/>
      <c r="J138" s="370"/>
      <c r="K138" s="388"/>
      <c r="L138" s="388"/>
      <c r="M138" s="370" t="e">
        <f>#N/A</f>
        <v>#N/A</v>
      </c>
      <c r="N138" s="388"/>
      <c r="O138" s="373" t="e">
        <f>#N/A</f>
        <v>#N/A</v>
      </c>
      <c r="P138" s="388"/>
      <c r="Q138" s="392"/>
      <c r="R138" s="392"/>
      <c r="S138" s="392"/>
    </row>
    <row r="139" spans="1:19" ht="16">
      <c r="A139" s="370"/>
      <c r="B139" s="403"/>
      <c r="C139" s="388"/>
      <c r="D139" s="364"/>
      <c r="E139" s="364"/>
      <c r="F139" s="388"/>
      <c r="G139" s="388"/>
      <c r="H139" s="388"/>
      <c r="I139" s="388"/>
      <c r="J139" s="370"/>
      <c r="K139" s="388"/>
      <c r="L139" s="388"/>
      <c r="M139" s="370" t="e">
        <f>#N/A</f>
        <v>#N/A</v>
      </c>
      <c r="N139" s="388"/>
      <c r="O139" s="373" t="e">
        <f>#N/A</f>
        <v>#N/A</v>
      </c>
      <c r="P139" s="388"/>
      <c r="Q139" s="392"/>
      <c r="R139" s="392"/>
      <c r="S139" s="392"/>
    </row>
    <row r="140" spans="1:19" ht="16">
      <c r="A140" s="370"/>
      <c r="B140" s="403"/>
      <c r="C140" s="388"/>
      <c r="D140" s="364"/>
      <c r="E140" s="364"/>
      <c r="F140" s="388"/>
      <c r="G140" s="388"/>
      <c r="H140" s="388"/>
      <c r="I140" s="388"/>
      <c r="J140" s="370"/>
      <c r="K140" s="388"/>
      <c r="L140" s="388"/>
      <c r="M140" s="370" t="e">
        <f>#N/A</f>
        <v>#N/A</v>
      </c>
      <c r="N140" s="388"/>
      <c r="O140" s="373" t="e">
        <f>#N/A</f>
        <v>#N/A</v>
      </c>
      <c r="P140" s="388"/>
      <c r="Q140" s="392"/>
      <c r="R140" s="392"/>
      <c r="S140" s="392"/>
    </row>
    <row r="141" spans="1:19" ht="16">
      <c r="A141" s="370"/>
      <c r="B141" s="403"/>
      <c r="C141" s="388"/>
      <c r="D141" s="364"/>
      <c r="E141" s="364"/>
      <c r="F141" s="388"/>
      <c r="G141" s="388"/>
      <c r="H141" s="388"/>
      <c r="I141" s="388"/>
      <c r="J141" s="370"/>
      <c r="K141" s="388"/>
      <c r="L141" s="388"/>
      <c r="M141" s="370" t="e">
        <f>#N/A</f>
        <v>#N/A</v>
      </c>
      <c r="N141" s="388"/>
      <c r="O141" s="373" t="e">
        <f>#N/A</f>
        <v>#N/A</v>
      </c>
      <c r="P141" s="388"/>
      <c r="Q141" s="392"/>
      <c r="R141" s="392"/>
      <c r="S141" s="392"/>
    </row>
    <row r="142" spans="1:19" ht="16">
      <c r="A142" s="370"/>
      <c r="B142" s="403"/>
      <c r="C142" s="388"/>
      <c r="D142" s="364"/>
      <c r="E142" s="364"/>
      <c r="F142" s="388"/>
      <c r="G142" s="388"/>
      <c r="H142" s="388"/>
      <c r="I142" s="388"/>
      <c r="J142" s="370"/>
      <c r="K142" s="388"/>
      <c r="L142" s="388"/>
      <c r="M142" s="370" t="e">
        <f>#N/A</f>
        <v>#N/A</v>
      </c>
      <c r="N142" s="388"/>
      <c r="O142" s="373" t="e">
        <f>#N/A</f>
        <v>#N/A</v>
      </c>
      <c r="P142" s="388"/>
      <c r="Q142" s="392"/>
      <c r="R142" s="392"/>
      <c r="S142" s="392"/>
    </row>
    <row r="143" spans="1:19" ht="16">
      <c r="A143" s="370"/>
      <c r="B143" s="403"/>
      <c r="C143" s="388"/>
      <c r="D143" s="364"/>
      <c r="E143" s="364"/>
      <c r="F143" s="388"/>
      <c r="G143" s="388"/>
      <c r="H143" s="388"/>
      <c r="I143" s="388"/>
      <c r="J143" s="370"/>
      <c r="K143" s="388"/>
      <c r="L143" s="388"/>
      <c r="M143" s="370" t="e">
        <f>#N/A</f>
        <v>#N/A</v>
      </c>
      <c r="N143" s="388"/>
      <c r="O143" s="373" t="e">
        <f>#N/A</f>
        <v>#N/A</v>
      </c>
      <c r="P143" s="388"/>
      <c r="Q143" s="392"/>
      <c r="R143" s="392"/>
      <c r="S143" s="392"/>
    </row>
    <row r="144" spans="1:19" ht="16">
      <c r="A144" s="370"/>
      <c r="B144" s="403"/>
      <c r="C144" s="388"/>
      <c r="D144" s="364"/>
      <c r="E144" s="364"/>
      <c r="F144" s="388"/>
      <c r="G144" s="388"/>
      <c r="H144" s="388"/>
      <c r="I144" s="388"/>
      <c r="J144" s="370"/>
      <c r="K144" s="388"/>
      <c r="L144" s="388"/>
      <c r="M144" s="370" t="e">
        <f>#N/A</f>
        <v>#N/A</v>
      </c>
      <c r="N144" s="388"/>
      <c r="O144" s="373" t="e">
        <f>#N/A</f>
        <v>#N/A</v>
      </c>
      <c r="P144" s="388"/>
      <c r="Q144" s="392"/>
      <c r="R144" s="392"/>
      <c r="S144" s="392"/>
    </row>
    <row r="145" spans="1:19" ht="16">
      <c r="A145" s="370"/>
      <c r="B145" s="403"/>
      <c r="C145" s="388"/>
      <c r="D145" s="364"/>
      <c r="E145" s="364"/>
      <c r="F145" s="388"/>
      <c r="G145" s="388"/>
      <c r="H145" s="388"/>
      <c r="I145" s="388"/>
      <c r="J145" s="370"/>
      <c r="K145" s="388"/>
      <c r="L145" s="388"/>
      <c r="M145" s="370" t="e">
        <f>#N/A</f>
        <v>#N/A</v>
      </c>
      <c r="N145" s="388"/>
      <c r="O145" s="373" t="e">
        <f>#N/A</f>
        <v>#N/A</v>
      </c>
      <c r="P145" s="388"/>
      <c r="Q145" s="392"/>
      <c r="R145" s="392"/>
      <c r="S145" s="392"/>
    </row>
    <row r="146" spans="1:19" ht="16">
      <c r="A146" s="370"/>
      <c r="B146" s="403"/>
      <c r="C146" s="388"/>
      <c r="D146" s="364"/>
      <c r="E146" s="364"/>
      <c r="F146" s="388"/>
      <c r="G146" s="388"/>
      <c r="H146" s="388"/>
      <c r="I146" s="388"/>
      <c r="J146" s="370"/>
      <c r="K146" s="388"/>
      <c r="L146" s="388"/>
      <c r="M146" s="370" t="e">
        <f>#N/A</f>
        <v>#N/A</v>
      </c>
      <c r="N146" s="388"/>
      <c r="O146" s="373" t="e">
        <f>#N/A</f>
        <v>#N/A</v>
      </c>
      <c r="P146" s="388"/>
      <c r="Q146" s="392"/>
      <c r="R146" s="392"/>
      <c r="S146" s="392"/>
    </row>
    <row r="147" spans="1:19" ht="16">
      <c r="A147" s="370"/>
      <c r="B147" s="403"/>
      <c r="C147" s="388"/>
      <c r="D147" s="364"/>
      <c r="E147" s="364"/>
      <c r="F147" s="388"/>
      <c r="G147" s="388"/>
      <c r="H147" s="388"/>
      <c r="I147" s="388"/>
      <c r="J147" s="370"/>
      <c r="K147" s="388"/>
      <c r="L147" s="388"/>
      <c r="M147" s="370">
        <f t="shared" ref="M147:M199" si="16">HOUR($L147-$K147)*60+MINUTE($L147-$K147)</f>
        <v>0</v>
      </c>
      <c r="N147" s="388"/>
      <c r="O147" s="373">
        <f t="shared" ref="O147:O199" si="17">L147*N147/60*1000</f>
        <v>0</v>
      </c>
      <c r="P147" s="388"/>
      <c r="Q147" s="392"/>
      <c r="R147" s="392"/>
      <c r="S147" s="392"/>
    </row>
    <row r="148" spans="1:19" ht="16">
      <c r="A148" s="370"/>
      <c r="B148" s="403"/>
      <c r="C148" s="388"/>
      <c r="D148" s="364"/>
      <c r="E148" s="364"/>
      <c r="F148" s="388"/>
      <c r="G148" s="388"/>
      <c r="H148" s="388"/>
      <c r="I148" s="388"/>
      <c r="J148" s="370"/>
      <c r="K148" s="388"/>
      <c r="L148" s="388"/>
      <c r="M148" s="370">
        <f t="shared" si="16"/>
        <v>0</v>
      </c>
      <c r="N148" s="388"/>
      <c r="O148" s="373">
        <f t="shared" si="17"/>
        <v>0</v>
      </c>
      <c r="P148" s="388"/>
      <c r="Q148" s="392"/>
      <c r="R148" s="392"/>
      <c r="S148" s="392"/>
    </row>
    <row r="149" spans="1:19" ht="16">
      <c r="A149" s="370"/>
      <c r="B149" s="403"/>
      <c r="C149" s="388"/>
      <c r="D149" s="364"/>
      <c r="E149" s="364"/>
      <c r="F149" s="388"/>
      <c r="G149" s="388"/>
      <c r="H149" s="388"/>
      <c r="I149" s="388"/>
      <c r="J149" s="370"/>
      <c r="K149" s="388"/>
      <c r="L149" s="388"/>
      <c r="M149" s="370">
        <f t="shared" si="16"/>
        <v>0</v>
      </c>
      <c r="N149" s="388"/>
      <c r="O149" s="373">
        <f t="shared" si="17"/>
        <v>0</v>
      </c>
      <c r="P149" s="388"/>
      <c r="Q149" s="392"/>
      <c r="R149" s="392"/>
      <c r="S149" s="392"/>
    </row>
    <row r="150" spans="1:19" ht="16">
      <c r="A150" s="370"/>
      <c r="B150" s="403"/>
      <c r="C150" s="388"/>
      <c r="D150" s="364"/>
      <c r="E150" s="364"/>
      <c r="F150" s="388"/>
      <c r="G150" s="388"/>
      <c r="H150" s="388"/>
      <c r="I150" s="388"/>
      <c r="J150" s="370"/>
      <c r="K150" s="388"/>
      <c r="L150" s="388"/>
      <c r="M150" s="370">
        <f t="shared" si="16"/>
        <v>0</v>
      </c>
      <c r="N150" s="388"/>
      <c r="O150" s="373">
        <f t="shared" si="17"/>
        <v>0</v>
      </c>
      <c r="P150" s="388"/>
      <c r="Q150" s="392"/>
      <c r="R150" s="392"/>
      <c r="S150" s="392"/>
    </row>
    <row r="151" spans="1:19" ht="16">
      <c r="A151" s="370"/>
      <c r="B151" s="403"/>
      <c r="C151" s="388"/>
      <c r="D151" s="364"/>
      <c r="E151" s="364"/>
      <c r="F151" s="388"/>
      <c r="G151" s="388"/>
      <c r="H151" s="388"/>
      <c r="I151" s="388"/>
      <c r="J151" s="370"/>
      <c r="K151" s="388"/>
      <c r="L151" s="388"/>
      <c r="M151" s="370">
        <f t="shared" si="16"/>
        <v>0</v>
      </c>
      <c r="N151" s="388"/>
      <c r="O151" s="373">
        <f t="shared" si="17"/>
        <v>0</v>
      </c>
      <c r="P151" s="388"/>
      <c r="Q151" s="392"/>
      <c r="R151" s="392"/>
      <c r="S151" s="392"/>
    </row>
    <row r="152" spans="1:19" ht="16">
      <c r="A152" s="370"/>
      <c r="B152" s="403"/>
      <c r="C152" s="388"/>
      <c r="D152" s="364"/>
      <c r="E152" s="364"/>
      <c r="F152" s="388"/>
      <c r="G152" s="388"/>
      <c r="H152" s="388"/>
      <c r="I152" s="388"/>
      <c r="J152" s="370"/>
      <c r="K152" s="388"/>
      <c r="L152" s="388"/>
      <c r="M152" s="370">
        <f t="shared" si="16"/>
        <v>0</v>
      </c>
      <c r="N152" s="388"/>
      <c r="O152" s="373">
        <f t="shared" si="17"/>
        <v>0</v>
      </c>
      <c r="P152" s="388"/>
      <c r="Q152" s="392"/>
      <c r="R152" s="392"/>
      <c r="S152" s="392"/>
    </row>
    <row r="153" spans="1:19" ht="16">
      <c r="A153" s="370"/>
      <c r="B153" s="403"/>
      <c r="C153" s="388"/>
      <c r="D153" s="364"/>
      <c r="E153" s="364"/>
      <c r="F153" s="388"/>
      <c r="G153" s="388"/>
      <c r="H153" s="388"/>
      <c r="I153" s="388"/>
      <c r="J153" s="370"/>
      <c r="K153" s="388"/>
      <c r="L153" s="388"/>
      <c r="M153" s="370">
        <f t="shared" si="16"/>
        <v>0</v>
      </c>
      <c r="N153" s="388"/>
      <c r="O153" s="373">
        <f t="shared" si="17"/>
        <v>0</v>
      </c>
      <c r="P153" s="388"/>
      <c r="Q153" s="392"/>
      <c r="R153" s="392"/>
      <c r="S153" s="392"/>
    </row>
    <row r="154" spans="1:19" ht="16">
      <c r="A154" s="370"/>
      <c r="B154" s="403"/>
      <c r="C154" s="388"/>
      <c r="D154" s="364"/>
      <c r="E154" s="364"/>
      <c r="F154" s="388"/>
      <c r="G154" s="388"/>
      <c r="H154" s="388"/>
      <c r="I154" s="388"/>
      <c r="J154" s="370"/>
      <c r="K154" s="388"/>
      <c r="L154" s="388"/>
      <c r="M154" s="370">
        <f t="shared" si="16"/>
        <v>0</v>
      </c>
      <c r="N154" s="388"/>
      <c r="O154" s="373">
        <f t="shared" si="17"/>
        <v>0</v>
      </c>
      <c r="P154" s="388"/>
      <c r="Q154" s="392"/>
      <c r="R154" s="392"/>
      <c r="S154" s="392"/>
    </row>
    <row r="155" spans="1:19" ht="16">
      <c r="A155" s="370"/>
      <c r="B155" s="403"/>
      <c r="C155" s="388"/>
      <c r="D155" s="364"/>
      <c r="E155" s="364"/>
      <c r="F155" s="388"/>
      <c r="G155" s="388"/>
      <c r="H155" s="388"/>
      <c r="I155" s="388"/>
      <c r="J155" s="370"/>
      <c r="K155" s="388"/>
      <c r="L155" s="388"/>
      <c r="M155" s="370">
        <f t="shared" si="16"/>
        <v>0</v>
      </c>
      <c r="N155" s="388"/>
      <c r="O155" s="373">
        <f t="shared" si="17"/>
        <v>0</v>
      </c>
      <c r="P155" s="388"/>
      <c r="Q155" s="392"/>
      <c r="R155" s="392"/>
      <c r="S155" s="392"/>
    </row>
    <row r="156" spans="1:19" ht="16">
      <c r="A156" s="370"/>
      <c r="B156" s="403"/>
      <c r="C156" s="388"/>
      <c r="D156" s="364"/>
      <c r="E156" s="364"/>
      <c r="F156" s="388"/>
      <c r="G156" s="388"/>
      <c r="H156" s="388"/>
      <c r="I156" s="388"/>
      <c r="J156" s="370"/>
      <c r="K156" s="388"/>
      <c r="L156" s="388"/>
      <c r="M156" s="370">
        <f t="shared" si="16"/>
        <v>0</v>
      </c>
      <c r="N156" s="388"/>
      <c r="O156" s="373">
        <f t="shared" si="17"/>
        <v>0</v>
      </c>
      <c r="P156" s="388"/>
      <c r="Q156" s="392"/>
      <c r="R156" s="392"/>
      <c r="S156" s="392"/>
    </row>
    <row r="157" spans="1:19" ht="16">
      <c r="A157" s="370"/>
      <c r="B157" s="403"/>
      <c r="C157" s="388"/>
      <c r="D157" s="364"/>
      <c r="E157" s="364"/>
      <c r="F157" s="388"/>
      <c r="G157" s="388"/>
      <c r="H157" s="388"/>
      <c r="I157" s="388"/>
      <c r="J157" s="370"/>
      <c r="K157" s="388"/>
      <c r="L157" s="388"/>
      <c r="M157" s="370">
        <f t="shared" si="16"/>
        <v>0</v>
      </c>
      <c r="N157" s="388"/>
      <c r="O157" s="373">
        <f t="shared" si="17"/>
        <v>0</v>
      </c>
      <c r="P157" s="388"/>
      <c r="Q157" s="392"/>
      <c r="R157" s="392"/>
      <c r="S157" s="392"/>
    </row>
    <row r="158" spans="1:19" ht="16">
      <c r="A158" s="370"/>
      <c r="B158" s="403"/>
      <c r="C158" s="388"/>
      <c r="D158" s="364"/>
      <c r="E158" s="364"/>
      <c r="F158" s="388"/>
      <c r="G158" s="388"/>
      <c r="H158" s="388"/>
      <c r="I158" s="388"/>
      <c r="J158" s="370"/>
      <c r="K158" s="388"/>
      <c r="L158" s="388"/>
      <c r="M158" s="370">
        <f t="shared" si="16"/>
        <v>0</v>
      </c>
      <c r="N158" s="388"/>
      <c r="O158" s="373">
        <f t="shared" si="17"/>
        <v>0</v>
      </c>
      <c r="P158" s="388"/>
      <c r="Q158" s="392"/>
      <c r="R158" s="392"/>
      <c r="S158" s="392"/>
    </row>
    <row r="159" spans="1:19" ht="16">
      <c r="A159" s="370"/>
      <c r="B159" s="403"/>
      <c r="C159" s="388"/>
      <c r="D159" s="364"/>
      <c r="E159" s="364"/>
      <c r="F159" s="388"/>
      <c r="G159" s="388"/>
      <c r="H159" s="388"/>
      <c r="I159" s="388"/>
      <c r="J159" s="370"/>
      <c r="K159" s="388"/>
      <c r="L159" s="388"/>
      <c r="M159" s="370">
        <f t="shared" si="16"/>
        <v>0</v>
      </c>
      <c r="N159" s="388"/>
      <c r="O159" s="373">
        <f t="shared" si="17"/>
        <v>0</v>
      </c>
      <c r="P159" s="388"/>
      <c r="Q159" s="392"/>
      <c r="R159" s="392"/>
      <c r="S159" s="392"/>
    </row>
    <row r="160" spans="1:19" ht="16">
      <c r="A160" s="370"/>
      <c r="B160" s="403"/>
      <c r="C160" s="388"/>
      <c r="D160" s="364"/>
      <c r="E160" s="364"/>
      <c r="F160" s="388"/>
      <c r="G160" s="388"/>
      <c r="H160" s="388"/>
      <c r="I160" s="388"/>
      <c r="J160" s="370"/>
      <c r="K160" s="388"/>
      <c r="L160" s="388"/>
      <c r="M160" s="370">
        <f t="shared" si="16"/>
        <v>0</v>
      </c>
      <c r="N160" s="388"/>
      <c r="O160" s="373">
        <f t="shared" si="17"/>
        <v>0</v>
      </c>
      <c r="P160" s="388"/>
      <c r="Q160" s="392"/>
      <c r="R160" s="392"/>
      <c r="S160" s="392"/>
    </row>
    <row r="161" spans="1:19" ht="16">
      <c r="A161" s="370"/>
      <c r="B161" s="403"/>
      <c r="C161" s="388"/>
      <c r="D161" s="364"/>
      <c r="E161" s="364"/>
      <c r="F161" s="388"/>
      <c r="G161" s="388"/>
      <c r="H161" s="388"/>
      <c r="I161" s="388"/>
      <c r="J161" s="370"/>
      <c r="K161" s="388"/>
      <c r="L161" s="388"/>
      <c r="M161" s="370">
        <f t="shared" si="16"/>
        <v>0</v>
      </c>
      <c r="N161" s="388"/>
      <c r="O161" s="373">
        <f t="shared" si="17"/>
        <v>0</v>
      </c>
      <c r="P161" s="388"/>
      <c r="Q161" s="392"/>
      <c r="R161" s="392"/>
      <c r="S161" s="392"/>
    </row>
    <row r="162" spans="1:19" ht="16">
      <c r="A162" s="370"/>
      <c r="B162" s="403"/>
      <c r="C162" s="388"/>
      <c r="D162" s="364"/>
      <c r="E162" s="364"/>
      <c r="F162" s="388"/>
      <c r="G162" s="388"/>
      <c r="H162" s="388"/>
      <c r="I162" s="388"/>
      <c r="J162" s="370"/>
      <c r="K162" s="388"/>
      <c r="L162" s="388"/>
      <c r="M162" s="370">
        <f t="shared" si="16"/>
        <v>0</v>
      </c>
      <c r="N162" s="388"/>
      <c r="O162" s="373">
        <f t="shared" si="17"/>
        <v>0</v>
      </c>
      <c r="P162" s="388"/>
      <c r="Q162" s="392"/>
      <c r="R162" s="392"/>
      <c r="S162" s="392"/>
    </row>
    <row r="163" spans="1:19" ht="16">
      <c r="A163" s="370"/>
      <c r="B163" s="403"/>
      <c r="C163" s="388"/>
      <c r="D163" s="364"/>
      <c r="E163" s="364"/>
      <c r="F163" s="388"/>
      <c r="G163" s="388"/>
      <c r="H163" s="388"/>
      <c r="I163" s="388"/>
      <c r="J163" s="370"/>
      <c r="K163" s="388"/>
      <c r="L163" s="388"/>
      <c r="M163" s="370">
        <f t="shared" si="16"/>
        <v>0</v>
      </c>
      <c r="N163" s="388"/>
      <c r="O163" s="373">
        <f t="shared" si="17"/>
        <v>0</v>
      </c>
      <c r="P163" s="388"/>
      <c r="Q163" s="392"/>
      <c r="R163" s="392"/>
      <c r="S163" s="392"/>
    </row>
    <row r="164" spans="1:19" ht="16">
      <c r="A164" s="370"/>
      <c r="B164" s="403"/>
      <c r="C164" s="388"/>
      <c r="D164" s="364"/>
      <c r="E164" s="364"/>
      <c r="F164" s="388"/>
      <c r="G164" s="388"/>
      <c r="H164" s="388"/>
      <c r="I164" s="388"/>
      <c r="J164" s="370"/>
      <c r="K164" s="388"/>
      <c r="L164" s="388"/>
      <c r="M164" s="370">
        <f t="shared" si="16"/>
        <v>0</v>
      </c>
      <c r="N164" s="388"/>
      <c r="O164" s="373">
        <f t="shared" si="17"/>
        <v>0</v>
      </c>
      <c r="P164" s="388"/>
      <c r="Q164" s="392"/>
      <c r="R164" s="392"/>
      <c r="S164" s="392"/>
    </row>
    <row r="165" spans="1:19" ht="16">
      <c r="A165" s="370"/>
      <c r="B165" s="403"/>
      <c r="C165" s="388"/>
      <c r="D165" s="364"/>
      <c r="E165" s="364"/>
      <c r="F165" s="388"/>
      <c r="G165" s="388"/>
      <c r="H165" s="388"/>
      <c r="I165" s="388"/>
      <c r="J165" s="370"/>
      <c r="K165" s="388"/>
      <c r="L165" s="388"/>
      <c r="M165" s="370">
        <f t="shared" si="16"/>
        <v>0</v>
      </c>
      <c r="N165" s="388"/>
      <c r="O165" s="373">
        <f t="shared" si="17"/>
        <v>0</v>
      </c>
      <c r="P165" s="388"/>
      <c r="Q165" s="392"/>
      <c r="R165" s="392"/>
      <c r="S165" s="392"/>
    </row>
    <row r="166" spans="1:19" ht="16">
      <c r="A166" s="370"/>
      <c r="B166" s="403"/>
      <c r="C166" s="388"/>
      <c r="D166" s="364"/>
      <c r="E166" s="364"/>
      <c r="F166" s="388"/>
      <c r="G166" s="388"/>
      <c r="H166" s="388"/>
      <c r="I166" s="388"/>
      <c r="J166" s="370"/>
      <c r="K166" s="388"/>
      <c r="L166" s="388"/>
      <c r="M166" s="370">
        <f t="shared" si="16"/>
        <v>0</v>
      </c>
      <c r="N166" s="388"/>
      <c r="O166" s="373">
        <f t="shared" si="17"/>
        <v>0</v>
      </c>
      <c r="P166" s="388"/>
      <c r="Q166" s="392"/>
      <c r="R166" s="392"/>
      <c r="S166" s="392"/>
    </row>
    <row r="167" spans="1:19" ht="16">
      <c r="A167" s="370"/>
      <c r="B167" s="403"/>
      <c r="C167" s="388"/>
      <c r="D167" s="364"/>
      <c r="E167" s="364"/>
      <c r="F167" s="388"/>
      <c r="G167" s="388"/>
      <c r="H167" s="388"/>
      <c r="I167" s="388"/>
      <c r="J167" s="370"/>
      <c r="K167" s="388"/>
      <c r="L167" s="388"/>
      <c r="M167" s="370">
        <f t="shared" si="16"/>
        <v>0</v>
      </c>
      <c r="N167" s="388"/>
      <c r="O167" s="373">
        <f t="shared" si="17"/>
        <v>0</v>
      </c>
      <c r="P167" s="388"/>
      <c r="Q167" s="392"/>
      <c r="R167" s="392"/>
      <c r="S167" s="392"/>
    </row>
    <row r="168" spans="1:19" ht="16">
      <c r="A168" s="370"/>
      <c r="B168" s="403"/>
      <c r="C168" s="388"/>
      <c r="D168" s="364"/>
      <c r="E168" s="364"/>
      <c r="F168" s="388"/>
      <c r="G168" s="388"/>
      <c r="H168" s="388"/>
      <c r="I168" s="388"/>
      <c r="J168" s="370"/>
      <c r="K168" s="388"/>
      <c r="L168" s="388"/>
      <c r="M168" s="370">
        <f t="shared" si="16"/>
        <v>0</v>
      </c>
      <c r="N168" s="388"/>
      <c r="O168" s="373">
        <f t="shared" si="17"/>
        <v>0</v>
      </c>
      <c r="P168" s="388"/>
      <c r="Q168" s="392"/>
      <c r="R168" s="392"/>
      <c r="S168" s="392"/>
    </row>
    <row r="169" spans="1:19" ht="16">
      <c r="A169" s="370"/>
      <c r="B169" s="403"/>
      <c r="C169" s="388"/>
      <c r="D169" s="364"/>
      <c r="E169" s="364"/>
      <c r="F169" s="388"/>
      <c r="G169" s="388"/>
      <c r="H169" s="388"/>
      <c r="I169" s="388"/>
      <c r="J169" s="370"/>
      <c r="K169" s="388"/>
      <c r="L169" s="388"/>
      <c r="M169" s="370">
        <f t="shared" si="16"/>
        <v>0</v>
      </c>
      <c r="N169" s="388"/>
      <c r="O169" s="373">
        <f t="shared" si="17"/>
        <v>0</v>
      </c>
      <c r="P169" s="388"/>
      <c r="Q169" s="392"/>
      <c r="R169" s="392"/>
      <c r="S169" s="392"/>
    </row>
    <row r="170" spans="1:19" ht="16">
      <c r="A170" s="370"/>
      <c r="B170" s="403"/>
      <c r="C170" s="388"/>
      <c r="D170" s="364"/>
      <c r="E170" s="364"/>
      <c r="F170" s="388"/>
      <c r="G170" s="388"/>
      <c r="H170" s="388"/>
      <c r="I170" s="388"/>
      <c r="J170" s="370"/>
      <c r="K170" s="388"/>
      <c r="L170" s="388"/>
      <c r="M170" s="370">
        <f t="shared" si="16"/>
        <v>0</v>
      </c>
      <c r="N170" s="388"/>
      <c r="O170" s="373">
        <f t="shared" si="17"/>
        <v>0</v>
      </c>
      <c r="P170" s="388"/>
      <c r="Q170" s="392"/>
      <c r="R170" s="392"/>
      <c r="S170" s="392"/>
    </row>
    <row r="171" spans="1:19" ht="16">
      <c r="A171" s="370"/>
      <c r="B171" s="403"/>
      <c r="C171" s="388"/>
      <c r="D171" s="364"/>
      <c r="E171" s="364"/>
      <c r="F171" s="388"/>
      <c r="G171" s="388"/>
      <c r="H171" s="388"/>
      <c r="I171" s="388"/>
      <c r="J171" s="370"/>
      <c r="K171" s="388"/>
      <c r="L171" s="388"/>
      <c r="M171" s="370">
        <f t="shared" si="16"/>
        <v>0</v>
      </c>
      <c r="N171" s="388"/>
      <c r="O171" s="373">
        <f t="shared" si="17"/>
        <v>0</v>
      </c>
      <c r="P171" s="388"/>
      <c r="Q171" s="392"/>
      <c r="R171" s="392"/>
      <c r="S171" s="392"/>
    </row>
    <row r="172" spans="1:19" ht="16">
      <c r="A172" s="370"/>
      <c r="B172" s="403"/>
      <c r="C172" s="388"/>
      <c r="D172" s="364"/>
      <c r="E172" s="364"/>
      <c r="F172" s="388"/>
      <c r="G172" s="388"/>
      <c r="H172" s="388"/>
      <c r="I172" s="388"/>
      <c r="J172" s="370"/>
      <c r="K172" s="388"/>
      <c r="L172" s="388"/>
      <c r="M172" s="370">
        <f t="shared" si="16"/>
        <v>0</v>
      </c>
      <c r="N172" s="388"/>
      <c r="O172" s="373">
        <f t="shared" si="17"/>
        <v>0</v>
      </c>
      <c r="P172" s="388"/>
      <c r="Q172" s="392"/>
      <c r="R172" s="392"/>
      <c r="S172" s="392"/>
    </row>
    <row r="173" spans="1:19" ht="16">
      <c r="A173" s="370"/>
      <c r="B173" s="403"/>
      <c r="C173" s="388"/>
      <c r="D173" s="364"/>
      <c r="E173" s="364"/>
      <c r="F173" s="388"/>
      <c r="G173" s="388"/>
      <c r="H173" s="388"/>
      <c r="I173" s="388"/>
      <c r="J173" s="370"/>
      <c r="K173" s="388"/>
      <c r="L173" s="388"/>
      <c r="M173" s="370">
        <f t="shared" si="16"/>
        <v>0</v>
      </c>
      <c r="N173" s="388"/>
      <c r="O173" s="373">
        <f t="shared" si="17"/>
        <v>0</v>
      </c>
      <c r="P173" s="388"/>
      <c r="Q173" s="392"/>
      <c r="R173" s="392"/>
      <c r="S173" s="392"/>
    </row>
    <row r="174" spans="1:19" ht="16">
      <c r="A174" s="370"/>
      <c r="B174" s="403"/>
      <c r="C174" s="388"/>
      <c r="D174" s="364"/>
      <c r="E174" s="364"/>
      <c r="F174" s="388"/>
      <c r="G174" s="388"/>
      <c r="H174" s="388"/>
      <c r="I174" s="388"/>
      <c r="J174" s="370"/>
      <c r="K174" s="388"/>
      <c r="L174" s="388"/>
      <c r="M174" s="370">
        <f t="shared" si="16"/>
        <v>0</v>
      </c>
      <c r="N174" s="388"/>
      <c r="O174" s="373">
        <f t="shared" si="17"/>
        <v>0</v>
      </c>
      <c r="P174" s="388"/>
      <c r="Q174" s="392"/>
      <c r="R174" s="392"/>
      <c r="S174" s="392"/>
    </row>
    <row r="175" spans="1:19" ht="16">
      <c r="A175" s="370"/>
      <c r="B175" s="403"/>
      <c r="C175" s="388"/>
      <c r="D175" s="364"/>
      <c r="E175" s="364"/>
      <c r="F175" s="388"/>
      <c r="G175" s="388"/>
      <c r="H175" s="388"/>
      <c r="I175" s="388"/>
      <c r="J175" s="370"/>
      <c r="K175" s="388"/>
      <c r="L175" s="388"/>
      <c r="M175" s="370">
        <f t="shared" si="16"/>
        <v>0</v>
      </c>
      <c r="N175" s="388"/>
      <c r="O175" s="373">
        <f t="shared" si="17"/>
        <v>0</v>
      </c>
      <c r="P175" s="388"/>
      <c r="Q175" s="392"/>
      <c r="R175" s="392"/>
      <c r="S175" s="392"/>
    </row>
    <row r="176" spans="1:19" ht="16">
      <c r="A176" s="370"/>
      <c r="B176" s="403"/>
      <c r="C176" s="388"/>
      <c r="D176" s="364"/>
      <c r="E176" s="364"/>
      <c r="F176" s="388"/>
      <c r="G176" s="388"/>
      <c r="H176" s="388"/>
      <c r="I176" s="388"/>
      <c r="J176" s="370"/>
      <c r="K176" s="388"/>
      <c r="L176" s="388"/>
      <c r="M176" s="370">
        <f t="shared" si="16"/>
        <v>0</v>
      </c>
      <c r="N176" s="388"/>
      <c r="O176" s="373">
        <f t="shared" si="17"/>
        <v>0</v>
      </c>
      <c r="P176" s="388"/>
      <c r="Q176" s="392"/>
      <c r="R176" s="392"/>
      <c r="S176" s="392"/>
    </row>
    <row r="177" spans="1:19" ht="16">
      <c r="A177" s="370"/>
      <c r="B177" s="403"/>
      <c r="C177" s="388"/>
      <c r="D177" s="364"/>
      <c r="E177" s="364"/>
      <c r="F177" s="388"/>
      <c r="G177" s="388"/>
      <c r="H177" s="388"/>
      <c r="I177" s="388"/>
      <c r="J177" s="370"/>
      <c r="K177" s="388"/>
      <c r="L177" s="388"/>
      <c r="M177" s="370">
        <f t="shared" si="16"/>
        <v>0</v>
      </c>
      <c r="N177" s="388"/>
      <c r="O177" s="373">
        <f t="shared" si="17"/>
        <v>0</v>
      </c>
      <c r="P177" s="388"/>
      <c r="Q177" s="392"/>
      <c r="R177" s="392"/>
      <c r="S177" s="392"/>
    </row>
    <row r="178" spans="1:19" ht="16">
      <c r="A178" s="370"/>
      <c r="B178" s="403"/>
      <c r="C178" s="388"/>
      <c r="D178" s="364"/>
      <c r="E178" s="364"/>
      <c r="F178" s="388"/>
      <c r="G178" s="388"/>
      <c r="H178" s="388"/>
      <c r="I178" s="388"/>
      <c r="J178" s="370"/>
      <c r="K178" s="388"/>
      <c r="L178" s="388"/>
      <c r="M178" s="370">
        <f t="shared" si="16"/>
        <v>0</v>
      </c>
      <c r="N178" s="388"/>
      <c r="O178" s="373">
        <f t="shared" si="17"/>
        <v>0</v>
      </c>
      <c r="P178" s="388"/>
      <c r="Q178" s="392"/>
      <c r="R178" s="392"/>
      <c r="S178" s="392"/>
    </row>
    <row r="179" spans="1:19" ht="16">
      <c r="A179" s="370"/>
      <c r="B179" s="403"/>
      <c r="C179" s="388"/>
      <c r="D179" s="364"/>
      <c r="E179" s="364"/>
      <c r="F179" s="388"/>
      <c r="G179" s="388"/>
      <c r="H179" s="388"/>
      <c r="I179" s="388"/>
      <c r="J179" s="370"/>
      <c r="K179" s="388"/>
      <c r="L179" s="388"/>
      <c r="M179" s="370">
        <f t="shared" si="16"/>
        <v>0</v>
      </c>
      <c r="N179" s="388"/>
      <c r="O179" s="373">
        <f t="shared" si="17"/>
        <v>0</v>
      </c>
      <c r="P179" s="388"/>
      <c r="Q179" s="392"/>
      <c r="R179" s="392"/>
      <c r="S179" s="392"/>
    </row>
    <row r="180" spans="1:19" ht="16">
      <c r="A180" s="370"/>
      <c r="B180" s="403"/>
      <c r="C180" s="388"/>
      <c r="D180" s="364"/>
      <c r="E180" s="364"/>
      <c r="F180" s="388"/>
      <c r="G180" s="388"/>
      <c r="H180" s="388"/>
      <c r="I180" s="388"/>
      <c r="J180" s="370"/>
      <c r="K180" s="388"/>
      <c r="L180" s="388"/>
      <c r="M180" s="370">
        <f t="shared" si="16"/>
        <v>0</v>
      </c>
      <c r="N180" s="388"/>
      <c r="O180" s="373">
        <f t="shared" si="17"/>
        <v>0</v>
      </c>
      <c r="P180" s="388"/>
      <c r="Q180" s="392"/>
      <c r="R180" s="392"/>
      <c r="S180" s="392"/>
    </row>
    <row r="181" spans="1:19" ht="16">
      <c r="A181" s="370"/>
      <c r="B181" s="403"/>
      <c r="C181" s="388"/>
      <c r="D181" s="364"/>
      <c r="E181" s="364"/>
      <c r="F181" s="388"/>
      <c r="G181" s="388"/>
      <c r="H181" s="388"/>
      <c r="I181" s="388"/>
      <c r="J181" s="370"/>
      <c r="K181" s="388"/>
      <c r="L181" s="388"/>
      <c r="M181" s="370">
        <f t="shared" si="16"/>
        <v>0</v>
      </c>
      <c r="N181" s="388"/>
      <c r="O181" s="373">
        <f t="shared" si="17"/>
        <v>0</v>
      </c>
      <c r="P181" s="388"/>
      <c r="Q181" s="392"/>
      <c r="R181" s="392"/>
      <c r="S181" s="392"/>
    </row>
    <row r="182" spans="1:19" ht="16">
      <c r="A182" s="370"/>
      <c r="B182" s="403"/>
      <c r="C182" s="388"/>
      <c r="D182" s="364"/>
      <c r="E182" s="364"/>
      <c r="F182" s="388"/>
      <c r="G182" s="388"/>
      <c r="H182" s="388"/>
      <c r="I182" s="388"/>
      <c r="J182" s="370"/>
      <c r="K182" s="388"/>
      <c r="L182" s="388"/>
      <c r="M182" s="370">
        <f t="shared" si="16"/>
        <v>0</v>
      </c>
      <c r="N182" s="388"/>
      <c r="O182" s="373">
        <f t="shared" si="17"/>
        <v>0</v>
      </c>
      <c r="P182" s="388"/>
      <c r="Q182" s="392"/>
      <c r="R182" s="392"/>
      <c r="S182" s="392"/>
    </row>
    <row r="183" spans="1:19" ht="16">
      <c r="A183" s="370"/>
      <c r="B183" s="403"/>
      <c r="C183" s="388"/>
      <c r="D183" s="364"/>
      <c r="E183" s="364"/>
      <c r="F183" s="388"/>
      <c r="G183" s="388"/>
      <c r="H183" s="388"/>
      <c r="I183" s="388"/>
      <c r="J183" s="370"/>
      <c r="K183" s="388"/>
      <c r="L183" s="388"/>
      <c r="M183" s="370">
        <f t="shared" si="16"/>
        <v>0</v>
      </c>
      <c r="N183" s="388"/>
      <c r="O183" s="373">
        <f t="shared" si="17"/>
        <v>0</v>
      </c>
      <c r="P183" s="388"/>
      <c r="Q183" s="392"/>
      <c r="R183" s="392"/>
      <c r="S183" s="392"/>
    </row>
    <row r="184" spans="1:19" ht="16">
      <c r="A184" s="370"/>
      <c r="B184" s="403"/>
      <c r="C184" s="388"/>
      <c r="D184" s="364"/>
      <c r="E184" s="364"/>
      <c r="F184" s="388"/>
      <c r="G184" s="388"/>
      <c r="H184" s="388"/>
      <c r="I184" s="388"/>
      <c r="J184" s="370"/>
      <c r="K184" s="388"/>
      <c r="L184" s="388"/>
      <c r="M184" s="370">
        <f t="shared" si="16"/>
        <v>0</v>
      </c>
      <c r="N184" s="388"/>
      <c r="O184" s="373">
        <f t="shared" si="17"/>
        <v>0</v>
      </c>
      <c r="P184" s="388"/>
      <c r="Q184" s="392"/>
      <c r="R184" s="392"/>
      <c r="S184" s="392"/>
    </row>
    <row r="185" spans="1:19" ht="16">
      <c r="A185" s="370"/>
      <c r="B185" s="403"/>
      <c r="C185" s="388"/>
      <c r="D185" s="364"/>
      <c r="E185" s="364"/>
      <c r="F185" s="388"/>
      <c r="G185" s="388"/>
      <c r="H185" s="388"/>
      <c r="I185" s="388"/>
      <c r="J185" s="370"/>
      <c r="K185" s="388"/>
      <c r="L185" s="388"/>
      <c r="M185" s="370">
        <f t="shared" si="16"/>
        <v>0</v>
      </c>
      <c r="N185" s="388"/>
      <c r="O185" s="373">
        <f t="shared" si="17"/>
        <v>0</v>
      </c>
      <c r="P185" s="388"/>
      <c r="Q185" s="392"/>
      <c r="R185" s="392"/>
      <c r="S185" s="392"/>
    </row>
    <row r="186" spans="1:19" ht="16">
      <c r="A186" s="370"/>
      <c r="B186" s="403"/>
      <c r="C186" s="388"/>
      <c r="D186" s="364"/>
      <c r="E186" s="364"/>
      <c r="F186" s="388"/>
      <c r="G186" s="388"/>
      <c r="H186" s="388"/>
      <c r="I186" s="388"/>
      <c r="J186" s="370"/>
      <c r="K186" s="388"/>
      <c r="L186" s="388"/>
      <c r="M186" s="370">
        <f t="shared" si="16"/>
        <v>0</v>
      </c>
      <c r="N186" s="388"/>
      <c r="O186" s="373">
        <f t="shared" si="17"/>
        <v>0</v>
      </c>
      <c r="P186" s="388"/>
      <c r="Q186" s="392"/>
      <c r="R186" s="392"/>
      <c r="S186" s="392"/>
    </row>
    <row r="187" spans="1:19" ht="16">
      <c r="A187" s="370"/>
      <c r="B187" s="403"/>
      <c r="C187" s="388"/>
      <c r="D187" s="364"/>
      <c r="E187" s="364"/>
      <c r="F187" s="388"/>
      <c r="G187" s="388"/>
      <c r="H187" s="388"/>
      <c r="I187" s="388"/>
      <c r="J187" s="370"/>
      <c r="K187" s="388"/>
      <c r="L187" s="388"/>
      <c r="M187" s="370">
        <f t="shared" si="16"/>
        <v>0</v>
      </c>
      <c r="N187" s="388"/>
      <c r="O187" s="373">
        <f t="shared" si="17"/>
        <v>0</v>
      </c>
      <c r="P187" s="388"/>
      <c r="Q187" s="392"/>
      <c r="R187" s="392"/>
      <c r="S187" s="392"/>
    </row>
    <row r="188" spans="1:19" ht="16">
      <c r="A188" s="370"/>
      <c r="B188" s="403"/>
      <c r="C188" s="388"/>
      <c r="D188" s="364"/>
      <c r="E188" s="364"/>
      <c r="F188" s="388"/>
      <c r="G188" s="388"/>
      <c r="H188" s="388"/>
      <c r="I188" s="388"/>
      <c r="J188" s="370"/>
      <c r="K188" s="388"/>
      <c r="L188" s="388"/>
      <c r="M188" s="370">
        <f t="shared" si="16"/>
        <v>0</v>
      </c>
      <c r="N188" s="388"/>
      <c r="O188" s="373">
        <f t="shared" si="17"/>
        <v>0</v>
      </c>
      <c r="P188" s="388"/>
      <c r="Q188" s="392"/>
      <c r="R188" s="392"/>
      <c r="S188" s="392"/>
    </row>
    <row r="189" spans="1:19" ht="16">
      <c r="A189" s="370"/>
      <c r="B189" s="403"/>
      <c r="C189" s="388"/>
      <c r="D189" s="364"/>
      <c r="E189" s="364"/>
      <c r="F189" s="388"/>
      <c r="G189" s="388"/>
      <c r="H189" s="388"/>
      <c r="I189" s="388"/>
      <c r="J189" s="370"/>
      <c r="K189" s="388"/>
      <c r="L189" s="388"/>
      <c r="M189" s="370">
        <f t="shared" si="16"/>
        <v>0</v>
      </c>
      <c r="N189" s="388"/>
      <c r="O189" s="373">
        <f t="shared" si="17"/>
        <v>0</v>
      </c>
      <c r="P189" s="388"/>
      <c r="Q189" s="392"/>
      <c r="R189" s="392"/>
      <c r="S189" s="392"/>
    </row>
    <row r="190" spans="1:19" ht="16">
      <c r="A190" s="370"/>
      <c r="B190" s="403"/>
      <c r="C190" s="388"/>
      <c r="D190" s="364"/>
      <c r="E190" s="364"/>
      <c r="F190" s="388"/>
      <c r="G190" s="388"/>
      <c r="H190" s="388"/>
      <c r="I190" s="388"/>
      <c r="J190" s="370"/>
      <c r="K190" s="388"/>
      <c r="L190" s="388"/>
      <c r="M190" s="370">
        <f t="shared" si="16"/>
        <v>0</v>
      </c>
      <c r="N190" s="388"/>
      <c r="O190" s="373">
        <f t="shared" si="17"/>
        <v>0</v>
      </c>
      <c r="P190" s="388"/>
      <c r="Q190" s="392"/>
      <c r="R190" s="392"/>
      <c r="S190" s="392"/>
    </row>
    <row r="191" spans="1:19" ht="16">
      <c r="A191" s="370"/>
      <c r="B191" s="403"/>
      <c r="C191" s="388"/>
      <c r="D191" s="364"/>
      <c r="E191" s="364"/>
      <c r="F191" s="388"/>
      <c r="G191" s="388"/>
      <c r="H191" s="388"/>
      <c r="I191" s="388"/>
      <c r="J191" s="370"/>
      <c r="K191" s="388"/>
      <c r="L191" s="388"/>
      <c r="M191" s="370">
        <f t="shared" si="16"/>
        <v>0</v>
      </c>
      <c r="N191" s="388"/>
      <c r="O191" s="373">
        <f t="shared" si="17"/>
        <v>0</v>
      </c>
      <c r="P191" s="388"/>
      <c r="Q191" s="392"/>
      <c r="R191" s="392"/>
      <c r="S191" s="392"/>
    </row>
    <row r="192" spans="1:19" ht="16">
      <c r="A192" s="370">
        <v>1</v>
      </c>
      <c r="B192" s="403"/>
      <c r="C192" s="388"/>
      <c r="D192" s="364"/>
      <c r="E192" s="364"/>
      <c r="F192" s="388"/>
      <c r="G192" s="388"/>
      <c r="H192" s="388"/>
      <c r="I192" s="388"/>
      <c r="J192" s="370"/>
      <c r="K192" s="391"/>
      <c r="L192" s="388"/>
      <c r="M192" s="390">
        <f t="shared" si="16"/>
        <v>0</v>
      </c>
      <c r="N192" s="388"/>
      <c r="O192" s="373"/>
      <c r="P192" s="388"/>
      <c r="Q192" s="392"/>
      <c r="R192" s="392"/>
      <c r="S192" s="392"/>
    </row>
    <row r="193" spans="1:19" ht="16">
      <c r="A193" s="370"/>
      <c r="B193" s="403"/>
      <c r="C193" s="388"/>
      <c r="D193" s="364"/>
      <c r="E193" s="364"/>
      <c r="F193" s="388"/>
      <c r="G193" s="388"/>
      <c r="H193" s="388"/>
      <c r="I193" s="388"/>
      <c r="J193" s="370"/>
      <c r="K193" s="388"/>
      <c r="L193" s="388"/>
      <c r="M193" s="370">
        <f t="shared" si="16"/>
        <v>0</v>
      </c>
      <c r="N193" s="388"/>
      <c r="O193" s="373">
        <f t="shared" si="17"/>
        <v>0</v>
      </c>
      <c r="P193" s="388"/>
      <c r="Q193" s="392"/>
      <c r="R193" s="392"/>
      <c r="S193" s="392"/>
    </row>
    <row r="194" spans="1:19" ht="16">
      <c r="A194" s="370"/>
      <c r="B194" s="403"/>
      <c r="C194" s="388"/>
      <c r="D194" s="364"/>
      <c r="E194" s="364"/>
      <c r="F194" s="388"/>
      <c r="G194" s="388"/>
      <c r="H194" s="388"/>
      <c r="I194" s="388"/>
      <c r="J194" s="370"/>
      <c r="K194" s="388"/>
      <c r="L194" s="388"/>
      <c r="M194" s="370">
        <f t="shared" si="16"/>
        <v>0</v>
      </c>
      <c r="N194" s="388"/>
      <c r="O194" s="373">
        <f t="shared" si="17"/>
        <v>0</v>
      </c>
      <c r="P194" s="388"/>
      <c r="Q194" s="392"/>
      <c r="R194" s="392"/>
      <c r="S194" s="392"/>
    </row>
    <row r="195" spans="1:19" ht="16">
      <c r="A195" s="370"/>
      <c r="B195" s="403"/>
      <c r="C195" s="388"/>
      <c r="D195" s="364"/>
      <c r="E195" s="364"/>
      <c r="F195" s="388"/>
      <c r="G195" s="388"/>
      <c r="H195" s="388"/>
      <c r="I195" s="388"/>
      <c r="J195" s="370"/>
      <c r="K195" s="388"/>
      <c r="L195" s="388"/>
      <c r="M195" s="370">
        <f t="shared" si="16"/>
        <v>0</v>
      </c>
      <c r="N195" s="388"/>
      <c r="O195" s="373">
        <f t="shared" si="17"/>
        <v>0</v>
      </c>
      <c r="P195" s="388"/>
      <c r="Q195" s="392"/>
      <c r="R195" s="392"/>
      <c r="S195" s="392"/>
    </row>
    <row r="196" spans="1:19" ht="16">
      <c r="A196" s="370"/>
      <c r="B196" s="403"/>
      <c r="C196" s="388"/>
      <c r="D196" s="364"/>
      <c r="E196" s="364"/>
      <c r="F196" s="388"/>
      <c r="G196" s="388"/>
      <c r="H196" s="388"/>
      <c r="I196" s="388"/>
      <c r="J196" s="370"/>
      <c r="K196" s="388"/>
      <c r="L196" s="388"/>
      <c r="M196" s="370">
        <f t="shared" si="16"/>
        <v>0</v>
      </c>
      <c r="N196" s="388"/>
      <c r="O196" s="373">
        <f t="shared" si="17"/>
        <v>0</v>
      </c>
      <c r="P196" s="388"/>
      <c r="Q196" s="392"/>
      <c r="R196" s="392"/>
      <c r="S196" s="392"/>
    </row>
    <row r="197" spans="1:19" ht="16">
      <c r="A197" s="370"/>
      <c r="B197" s="403"/>
      <c r="C197" s="388"/>
      <c r="D197" s="364"/>
      <c r="E197" s="364"/>
      <c r="F197" s="388"/>
      <c r="G197" s="388"/>
      <c r="H197" s="388"/>
      <c r="I197" s="388"/>
      <c r="J197" s="370"/>
      <c r="K197" s="388"/>
      <c r="L197" s="388"/>
      <c r="M197" s="370">
        <f t="shared" si="16"/>
        <v>0</v>
      </c>
      <c r="N197" s="388"/>
      <c r="O197" s="373">
        <f t="shared" si="17"/>
        <v>0</v>
      </c>
      <c r="P197" s="388"/>
      <c r="Q197" s="392"/>
      <c r="R197" s="392"/>
      <c r="S197" s="392"/>
    </row>
    <row r="198" spans="1:19" ht="16">
      <c r="A198" s="370"/>
      <c r="B198" s="403"/>
      <c r="C198" s="388"/>
      <c r="D198" s="364"/>
      <c r="E198" s="364"/>
      <c r="F198" s="388"/>
      <c r="G198" s="388"/>
      <c r="H198" s="388"/>
      <c r="I198" s="388"/>
      <c r="J198" s="370"/>
      <c r="K198" s="388"/>
      <c r="L198" s="388"/>
      <c r="M198" s="370">
        <f t="shared" si="16"/>
        <v>0</v>
      </c>
      <c r="N198" s="388"/>
      <c r="O198" s="373">
        <f t="shared" si="17"/>
        <v>0</v>
      </c>
      <c r="P198" s="388"/>
      <c r="Q198" s="392"/>
      <c r="R198" s="392"/>
      <c r="S198" s="392"/>
    </row>
    <row r="199" spans="1:19" ht="16">
      <c r="A199" s="370"/>
      <c r="B199" s="403"/>
      <c r="C199" s="388"/>
      <c r="D199" s="364"/>
      <c r="E199" s="364"/>
      <c r="F199" s="388"/>
      <c r="G199" s="388"/>
      <c r="H199" s="388"/>
      <c r="I199" s="388"/>
      <c r="J199" s="370"/>
      <c r="K199" s="388"/>
      <c r="L199" s="388"/>
      <c r="M199" s="370">
        <f t="shared" si="16"/>
        <v>0</v>
      </c>
      <c r="N199" s="388"/>
      <c r="O199" s="373">
        <f t="shared" si="17"/>
        <v>0</v>
      </c>
      <c r="P199" s="388"/>
      <c r="Q199" s="392"/>
      <c r="R199" s="392"/>
      <c r="S199" s="392"/>
    </row>
    <row r="200" spans="1:19" ht="16">
      <c r="A200" s="370"/>
      <c r="B200" s="403"/>
      <c r="C200" s="388"/>
      <c r="D200" s="364"/>
      <c r="E200" s="364"/>
      <c r="F200" s="388"/>
      <c r="G200" s="388"/>
      <c r="H200" s="388"/>
      <c r="I200" s="388"/>
      <c r="J200" s="370"/>
      <c r="K200" s="388"/>
      <c r="L200" s="388"/>
      <c r="M200" s="370" t="e">
        <f>#N/A</f>
        <v>#N/A</v>
      </c>
      <c r="N200" s="388"/>
      <c r="O200" s="373" t="e">
        <f>#N/A</f>
        <v>#N/A</v>
      </c>
      <c r="P200" s="388"/>
      <c r="Q200" s="392"/>
      <c r="R200" s="392"/>
      <c r="S200" s="392"/>
    </row>
    <row r="201" spans="1:19" ht="16">
      <c r="A201" s="370"/>
      <c r="B201" s="403"/>
      <c r="C201" s="388"/>
      <c r="D201" s="364"/>
      <c r="E201" s="364"/>
      <c r="F201" s="388"/>
      <c r="G201" s="388"/>
      <c r="H201" s="388"/>
      <c r="I201" s="388"/>
      <c r="J201" s="370"/>
      <c r="K201" s="388"/>
      <c r="L201" s="388"/>
      <c r="M201" s="370" t="e">
        <f>#N/A</f>
        <v>#N/A</v>
      </c>
      <c r="N201" s="388"/>
      <c r="O201" s="373" t="e">
        <f>#N/A</f>
        <v>#N/A</v>
      </c>
      <c r="P201" s="388"/>
      <c r="Q201" s="392"/>
      <c r="R201" s="392"/>
      <c r="S201" s="392"/>
    </row>
    <row r="202" spans="1:19" ht="16">
      <c r="A202" s="370"/>
      <c r="B202" s="403"/>
      <c r="C202" s="388"/>
      <c r="D202" s="364"/>
      <c r="E202" s="364"/>
      <c r="F202" s="388"/>
      <c r="G202" s="388"/>
      <c r="H202" s="388"/>
      <c r="I202" s="388"/>
      <c r="J202" s="370"/>
      <c r="K202" s="388"/>
      <c r="L202" s="388"/>
      <c r="M202" s="370" t="e">
        <f>#N/A</f>
        <v>#N/A</v>
      </c>
      <c r="N202" s="388"/>
      <c r="O202" s="373" t="e">
        <f>#N/A</f>
        <v>#N/A</v>
      </c>
      <c r="P202" s="388"/>
      <c r="Q202" s="392"/>
      <c r="R202" s="392"/>
      <c r="S202" s="392"/>
    </row>
    <row r="203" spans="1:19" ht="16">
      <c r="A203" s="370"/>
      <c r="B203" s="403"/>
      <c r="C203" s="388"/>
      <c r="D203" s="364"/>
      <c r="E203" s="364"/>
      <c r="F203" s="388"/>
      <c r="G203" s="388"/>
      <c r="H203" s="388"/>
      <c r="I203" s="388"/>
      <c r="J203" s="370"/>
      <c r="K203" s="388"/>
      <c r="L203" s="388"/>
      <c r="M203" s="370" t="e">
        <f>#N/A</f>
        <v>#N/A</v>
      </c>
      <c r="N203" s="388"/>
      <c r="O203" s="373" t="e">
        <f>#N/A</f>
        <v>#N/A</v>
      </c>
      <c r="P203" s="388"/>
      <c r="Q203" s="392"/>
      <c r="R203" s="392"/>
      <c r="S203" s="392"/>
    </row>
    <row r="204" spans="1:19" ht="16">
      <c r="A204" s="370"/>
      <c r="B204" s="403"/>
      <c r="C204" s="388"/>
      <c r="D204" s="364"/>
      <c r="E204" s="364"/>
      <c r="F204" s="388"/>
      <c r="G204" s="388"/>
      <c r="H204" s="388"/>
      <c r="I204" s="388"/>
      <c r="J204" s="370"/>
      <c r="K204" s="388"/>
      <c r="L204" s="388"/>
      <c r="M204" s="370" t="e">
        <f>#N/A</f>
        <v>#N/A</v>
      </c>
      <c r="N204" s="388"/>
      <c r="O204" s="373" t="e">
        <f>#N/A</f>
        <v>#N/A</v>
      </c>
      <c r="P204" s="388"/>
      <c r="Q204" s="392"/>
      <c r="R204" s="392"/>
      <c r="S204" s="392"/>
    </row>
    <row r="205" spans="1:19" ht="16">
      <c r="A205" s="370"/>
      <c r="B205" s="403"/>
      <c r="C205" s="388"/>
      <c r="D205" s="364"/>
      <c r="E205" s="364"/>
      <c r="F205" s="388"/>
      <c r="G205" s="388"/>
      <c r="H205" s="388"/>
      <c r="I205" s="388"/>
      <c r="J205" s="370"/>
      <c r="K205" s="388"/>
      <c r="L205" s="388"/>
      <c r="M205" s="370" t="e">
        <f>#N/A</f>
        <v>#N/A</v>
      </c>
      <c r="N205" s="388"/>
      <c r="O205" s="373" t="e">
        <f>#N/A</f>
        <v>#N/A</v>
      </c>
      <c r="P205" s="388"/>
      <c r="Q205" s="392"/>
      <c r="R205" s="392"/>
      <c r="S205" s="392"/>
    </row>
    <row r="206" spans="1:19" ht="16">
      <c r="A206" s="370"/>
      <c r="B206" s="403"/>
      <c r="C206" s="388"/>
      <c r="D206" s="364"/>
      <c r="E206" s="364"/>
      <c r="F206" s="388"/>
      <c r="G206" s="388"/>
      <c r="H206" s="388"/>
      <c r="I206" s="388"/>
      <c r="J206" s="370"/>
      <c r="K206" s="388"/>
      <c r="L206" s="388"/>
      <c r="M206" s="370" t="e">
        <f>#N/A</f>
        <v>#N/A</v>
      </c>
      <c r="N206" s="388"/>
      <c r="O206" s="373" t="e">
        <f>#N/A</f>
        <v>#N/A</v>
      </c>
      <c r="P206" s="388"/>
      <c r="Q206" s="392"/>
      <c r="R206" s="392"/>
      <c r="S206" s="392"/>
    </row>
    <row r="207" spans="1:19" ht="16">
      <c r="A207" s="370"/>
      <c r="B207" s="403"/>
      <c r="C207" s="388"/>
      <c r="D207" s="364"/>
      <c r="E207" s="364"/>
      <c r="F207" s="388"/>
      <c r="G207" s="388"/>
      <c r="H207" s="388"/>
      <c r="I207" s="388"/>
      <c r="J207" s="370"/>
      <c r="K207" s="388"/>
      <c r="L207" s="388"/>
      <c r="M207" s="370" t="e">
        <f>#N/A</f>
        <v>#N/A</v>
      </c>
      <c r="N207" s="388"/>
      <c r="O207" s="373" t="e">
        <f>#N/A</f>
        <v>#N/A</v>
      </c>
      <c r="P207" s="388"/>
      <c r="Q207" s="392"/>
      <c r="R207" s="392"/>
      <c r="S207" s="392"/>
    </row>
    <row r="208" spans="1:19" ht="16">
      <c r="A208" s="370"/>
      <c r="B208" s="403"/>
      <c r="C208" s="388"/>
      <c r="D208" s="364"/>
      <c r="E208" s="364"/>
      <c r="F208" s="388"/>
      <c r="G208" s="388"/>
      <c r="H208" s="388"/>
      <c r="I208" s="388"/>
      <c r="J208" s="370"/>
      <c r="K208" s="388"/>
      <c r="L208" s="388"/>
      <c r="M208" s="370" t="e">
        <f>#N/A</f>
        <v>#N/A</v>
      </c>
      <c r="N208" s="388"/>
      <c r="O208" s="373" t="e">
        <f>#N/A</f>
        <v>#N/A</v>
      </c>
      <c r="P208" s="388"/>
      <c r="Q208" s="392"/>
      <c r="R208" s="392"/>
      <c r="S208" s="392"/>
    </row>
    <row r="209" spans="1:19" ht="16">
      <c r="A209" s="370"/>
      <c r="B209" s="403"/>
      <c r="C209" s="388"/>
      <c r="D209" s="364"/>
      <c r="E209" s="364"/>
      <c r="F209" s="388"/>
      <c r="G209" s="388"/>
      <c r="H209" s="388"/>
      <c r="I209" s="388"/>
      <c r="J209" s="370"/>
      <c r="K209" s="388"/>
      <c r="L209" s="388"/>
      <c r="M209" s="370" t="e">
        <f>#N/A</f>
        <v>#N/A</v>
      </c>
      <c r="N209" s="388"/>
      <c r="O209" s="373" t="e">
        <f>#N/A</f>
        <v>#N/A</v>
      </c>
      <c r="P209" s="388"/>
      <c r="Q209" s="392"/>
      <c r="R209" s="392"/>
      <c r="S209" s="392"/>
    </row>
    <row r="210" spans="1:19" ht="16">
      <c r="A210" s="370"/>
      <c r="B210" s="403"/>
      <c r="C210" s="388"/>
      <c r="D210" s="364"/>
      <c r="E210" s="364"/>
      <c r="F210" s="388"/>
      <c r="G210" s="388"/>
      <c r="H210" s="388"/>
      <c r="I210" s="388"/>
      <c r="J210" s="370"/>
      <c r="K210" s="388"/>
      <c r="L210" s="388"/>
      <c r="M210" s="370" t="e">
        <f>#N/A</f>
        <v>#N/A</v>
      </c>
      <c r="N210" s="388"/>
      <c r="O210" s="373" t="e">
        <f>#N/A</f>
        <v>#N/A</v>
      </c>
      <c r="P210" s="388"/>
      <c r="Q210" s="392"/>
      <c r="R210" s="392"/>
      <c r="S210" s="392"/>
    </row>
    <row r="211" spans="1:19" ht="16">
      <c r="A211" s="370"/>
      <c r="B211" s="403"/>
      <c r="C211" s="388"/>
      <c r="D211" s="364"/>
      <c r="E211" s="364"/>
      <c r="F211" s="388"/>
      <c r="G211" s="388"/>
      <c r="H211" s="388"/>
      <c r="I211" s="388"/>
      <c r="J211" s="370"/>
      <c r="K211" s="388"/>
      <c r="L211" s="388"/>
      <c r="M211" s="370" t="e">
        <f>#N/A</f>
        <v>#N/A</v>
      </c>
      <c r="N211" s="388"/>
      <c r="O211" s="373" t="e">
        <f>#N/A</f>
        <v>#N/A</v>
      </c>
      <c r="P211" s="388"/>
      <c r="Q211" s="392"/>
      <c r="R211" s="392"/>
      <c r="S211" s="392"/>
    </row>
    <row r="212" spans="1:19" ht="16">
      <c r="A212" s="370"/>
      <c r="B212" s="403"/>
      <c r="C212" s="388"/>
      <c r="D212" s="364"/>
      <c r="E212" s="364"/>
      <c r="F212" s="388"/>
      <c r="G212" s="388"/>
      <c r="H212" s="388"/>
      <c r="I212" s="388"/>
      <c r="J212" s="370"/>
      <c r="K212" s="388"/>
      <c r="L212" s="388"/>
      <c r="M212" s="370">
        <f t="shared" ref="M212:M264" si="18">HOUR($L212-$K212)*60+MINUTE($L212-$K212)</f>
        <v>0</v>
      </c>
      <c r="N212" s="388"/>
      <c r="O212" s="373">
        <f t="shared" ref="O212:O264" si="19">L212*N212/60*1000</f>
        <v>0</v>
      </c>
      <c r="P212" s="388"/>
      <c r="Q212" s="392"/>
      <c r="R212" s="392"/>
      <c r="S212" s="392"/>
    </row>
    <row r="213" spans="1:19" ht="16">
      <c r="A213" s="370"/>
      <c r="B213" s="403"/>
      <c r="C213" s="388"/>
      <c r="D213" s="364"/>
      <c r="E213" s="364"/>
      <c r="F213" s="388"/>
      <c r="G213" s="388"/>
      <c r="H213" s="388"/>
      <c r="I213" s="388"/>
      <c r="J213" s="370"/>
      <c r="K213" s="388"/>
      <c r="L213" s="388"/>
      <c r="M213" s="370">
        <f t="shared" si="18"/>
        <v>0</v>
      </c>
      <c r="N213" s="388"/>
      <c r="O213" s="373">
        <f t="shared" si="19"/>
        <v>0</v>
      </c>
      <c r="P213" s="388"/>
      <c r="Q213" s="392"/>
      <c r="R213" s="392"/>
      <c r="S213" s="392"/>
    </row>
    <row r="214" spans="1:19" ht="16">
      <c r="A214" s="370"/>
      <c r="B214" s="403"/>
      <c r="C214" s="388"/>
      <c r="D214" s="364"/>
      <c r="E214" s="364"/>
      <c r="F214" s="388"/>
      <c r="G214" s="388"/>
      <c r="H214" s="388"/>
      <c r="I214" s="388"/>
      <c r="J214" s="370"/>
      <c r="K214" s="388"/>
      <c r="L214" s="388"/>
      <c r="M214" s="370">
        <f t="shared" si="18"/>
        <v>0</v>
      </c>
      <c r="N214" s="388"/>
      <c r="O214" s="373">
        <f t="shared" si="19"/>
        <v>0</v>
      </c>
      <c r="P214" s="388"/>
      <c r="Q214" s="392"/>
      <c r="R214" s="392"/>
      <c r="S214" s="392"/>
    </row>
    <row r="215" spans="1:19" ht="16">
      <c r="A215" s="370"/>
      <c r="B215" s="403"/>
      <c r="C215" s="388"/>
      <c r="D215" s="364"/>
      <c r="E215" s="364"/>
      <c r="F215" s="388"/>
      <c r="G215" s="388"/>
      <c r="H215" s="388"/>
      <c r="I215" s="388"/>
      <c r="J215" s="370"/>
      <c r="K215" s="388"/>
      <c r="L215" s="388"/>
      <c r="M215" s="370">
        <f t="shared" si="18"/>
        <v>0</v>
      </c>
      <c r="N215" s="388"/>
      <c r="O215" s="373">
        <f t="shared" si="19"/>
        <v>0</v>
      </c>
      <c r="P215" s="388"/>
      <c r="Q215" s="392"/>
      <c r="R215" s="392"/>
      <c r="S215" s="392"/>
    </row>
    <row r="216" spans="1:19" ht="16">
      <c r="A216" s="370"/>
      <c r="B216" s="403"/>
      <c r="C216" s="388"/>
      <c r="D216" s="364"/>
      <c r="E216" s="364"/>
      <c r="F216" s="388"/>
      <c r="G216" s="388"/>
      <c r="H216" s="388"/>
      <c r="I216" s="388"/>
      <c r="J216" s="370"/>
      <c r="K216" s="388"/>
      <c r="L216" s="388"/>
      <c r="M216" s="370">
        <f t="shared" si="18"/>
        <v>0</v>
      </c>
      <c r="N216" s="388"/>
      <c r="O216" s="373">
        <f t="shared" si="19"/>
        <v>0</v>
      </c>
      <c r="P216" s="388"/>
      <c r="Q216" s="392"/>
      <c r="R216" s="392"/>
      <c r="S216" s="392"/>
    </row>
    <row r="217" spans="1:19" ht="16">
      <c r="A217" s="370"/>
      <c r="B217" s="403"/>
      <c r="C217" s="388"/>
      <c r="D217" s="364"/>
      <c r="E217" s="364"/>
      <c r="F217" s="388"/>
      <c r="G217" s="388"/>
      <c r="H217" s="388"/>
      <c r="I217" s="388"/>
      <c r="J217" s="370"/>
      <c r="K217" s="388"/>
      <c r="L217" s="388"/>
      <c r="M217" s="370">
        <f t="shared" si="18"/>
        <v>0</v>
      </c>
      <c r="N217" s="388"/>
      <c r="O217" s="373">
        <f t="shared" si="19"/>
        <v>0</v>
      </c>
      <c r="P217" s="388"/>
      <c r="Q217" s="392"/>
      <c r="R217" s="392"/>
      <c r="S217" s="392"/>
    </row>
    <row r="218" spans="1:19" ht="16">
      <c r="A218" s="370"/>
      <c r="B218" s="403"/>
      <c r="C218" s="388"/>
      <c r="D218" s="364"/>
      <c r="E218" s="364"/>
      <c r="F218" s="388"/>
      <c r="G218" s="388"/>
      <c r="H218" s="388"/>
      <c r="I218" s="388"/>
      <c r="J218" s="370"/>
      <c r="K218" s="388"/>
      <c r="L218" s="388"/>
      <c r="M218" s="370">
        <f t="shared" si="18"/>
        <v>0</v>
      </c>
      <c r="N218" s="388"/>
      <c r="O218" s="373">
        <f t="shared" si="19"/>
        <v>0</v>
      </c>
      <c r="P218" s="388"/>
      <c r="Q218" s="392"/>
      <c r="R218" s="392"/>
      <c r="S218" s="392"/>
    </row>
    <row r="219" spans="1:19" ht="16">
      <c r="A219" s="370"/>
      <c r="B219" s="403"/>
      <c r="C219" s="388"/>
      <c r="D219" s="364"/>
      <c r="E219" s="364"/>
      <c r="F219" s="388"/>
      <c r="G219" s="388"/>
      <c r="H219" s="388"/>
      <c r="I219" s="388"/>
      <c r="J219" s="370"/>
      <c r="K219" s="388"/>
      <c r="L219" s="388"/>
      <c r="M219" s="370">
        <f t="shared" si="18"/>
        <v>0</v>
      </c>
      <c r="N219" s="388"/>
      <c r="O219" s="373">
        <f t="shared" si="19"/>
        <v>0</v>
      </c>
      <c r="P219" s="388"/>
      <c r="Q219" s="392"/>
      <c r="R219" s="392"/>
      <c r="S219" s="392"/>
    </row>
    <row r="220" spans="1:19" ht="16">
      <c r="A220" s="370"/>
      <c r="B220" s="403"/>
      <c r="C220" s="388"/>
      <c r="D220" s="364"/>
      <c r="E220" s="364"/>
      <c r="F220" s="388"/>
      <c r="G220" s="388"/>
      <c r="H220" s="388"/>
      <c r="I220" s="388"/>
      <c r="J220" s="370"/>
      <c r="K220" s="388"/>
      <c r="L220" s="388"/>
      <c r="M220" s="370">
        <f t="shared" si="18"/>
        <v>0</v>
      </c>
      <c r="N220" s="388"/>
      <c r="O220" s="373">
        <f t="shared" si="19"/>
        <v>0</v>
      </c>
      <c r="P220" s="388"/>
      <c r="Q220" s="392"/>
      <c r="R220" s="392"/>
      <c r="S220" s="392"/>
    </row>
    <row r="221" spans="1:19" ht="16">
      <c r="A221" s="370"/>
      <c r="B221" s="403"/>
      <c r="C221" s="388"/>
      <c r="D221" s="364"/>
      <c r="E221" s="364"/>
      <c r="F221" s="388"/>
      <c r="G221" s="388"/>
      <c r="H221" s="388"/>
      <c r="I221" s="388"/>
      <c r="J221" s="370"/>
      <c r="K221" s="388"/>
      <c r="L221" s="388"/>
      <c r="M221" s="370">
        <f t="shared" si="18"/>
        <v>0</v>
      </c>
      <c r="N221" s="388"/>
      <c r="O221" s="373">
        <f t="shared" si="19"/>
        <v>0</v>
      </c>
      <c r="P221" s="388"/>
      <c r="Q221" s="392"/>
      <c r="R221" s="392"/>
      <c r="S221" s="392"/>
    </row>
    <row r="222" spans="1:19" ht="16">
      <c r="A222" s="370"/>
      <c r="B222" s="403"/>
      <c r="C222" s="388"/>
      <c r="D222" s="364"/>
      <c r="E222" s="364"/>
      <c r="F222" s="388"/>
      <c r="G222" s="388"/>
      <c r="H222" s="388"/>
      <c r="I222" s="388"/>
      <c r="J222" s="370"/>
      <c r="K222" s="388"/>
      <c r="L222" s="388"/>
      <c r="M222" s="370">
        <f t="shared" si="18"/>
        <v>0</v>
      </c>
      <c r="N222" s="388"/>
      <c r="O222" s="373">
        <f t="shared" si="19"/>
        <v>0</v>
      </c>
      <c r="P222" s="388"/>
      <c r="Q222" s="392"/>
      <c r="R222" s="392"/>
      <c r="S222" s="392"/>
    </row>
    <row r="223" spans="1:19" ht="16">
      <c r="A223" s="370"/>
      <c r="B223" s="403"/>
      <c r="C223" s="388"/>
      <c r="D223" s="364"/>
      <c r="E223" s="364"/>
      <c r="F223" s="388"/>
      <c r="G223" s="388"/>
      <c r="H223" s="388"/>
      <c r="I223" s="388"/>
      <c r="J223" s="370"/>
      <c r="K223" s="388"/>
      <c r="L223" s="388"/>
      <c r="M223" s="370">
        <f t="shared" si="18"/>
        <v>0</v>
      </c>
      <c r="N223" s="388"/>
      <c r="O223" s="373">
        <f t="shared" si="19"/>
        <v>0</v>
      </c>
      <c r="P223" s="388"/>
      <c r="Q223" s="392"/>
      <c r="R223" s="392"/>
      <c r="S223" s="392"/>
    </row>
    <row r="224" spans="1:19" ht="16">
      <c r="A224" s="370"/>
      <c r="B224" s="403"/>
      <c r="C224" s="388"/>
      <c r="D224" s="364"/>
      <c r="E224" s="364"/>
      <c r="F224" s="388"/>
      <c r="G224" s="388"/>
      <c r="H224" s="388"/>
      <c r="I224" s="388"/>
      <c r="J224" s="370"/>
      <c r="K224" s="388"/>
      <c r="L224" s="388"/>
      <c r="M224" s="370">
        <f t="shared" si="18"/>
        <v>0</v>
      </c>
      <c r="N224" s="388"/>
      <c r="O224" s="373">
        <f t="shared" si="19"/>
        <v>0</v>
      </c>
      <c r="P224" s="388"/>
      <c r="Q224" s="392"/>
      <c r="R224" s="392"/>
      <c r="S224" s="392"/>
    </row>
    <row r="225" spans="1:19" ht="16">
      <c r="A225" s="370"/>
      <c r="B225" s="403"/>
      <c r="C225" s="388"/>
      <c r="D225" s="364"/>
      <c r="E225" s="364"/>
      <c r="F225" s="388"/>
      <c r="G225" s="388"/>
      <c r="H225" s="388"/>
      <c r="I225" s="388"/>
      <c r="J225" s="370"/>
      <c r="K225" s="388"/>
      <c r="L225" s="388"/>
      <c r="M225" s="370">
        <f t="shared" si="18"/>
        <v>0</v>
      </c>
      <c r="N225" s="388"/>
      <c r="O225" s="373">
        <f t="shared" si="19"/>
        <v>0</v>
      </c>
      <c r="P225" s="388"/>
      <c r="Q225" s="392"/>
      <c r="R225" s="392"/>
      <c r="S225" s="392"/>
    </row>
    <row r="226" spans="1:19" ht="16">
      <c r="A226" s="370"/>
      <c r="B226" s="403"/>
      <c r="C226" s="388"/>
      <c r="D226" s="364"/>
      <c r="E226" s="364"/>
      <c r="F226" s="388"/>
      <c r="G226" s="388"/>
      <c r="H226" s="388"/>
      <c r="I226" s="388"/>
      <c r="J226" s="370"/>
      <c r="K226" s="388"/>
      <c r="L226" s="388"/>
      <c r="M226" s="370">
        <f t="shared" si="18"/>
        <v>0</v>
      </c>
      <c r="N226" s="388"/>
      <c r="O226" s="373">
        <f t="shared" si="19"/>
        <v>0</v>
      </c>
      <c r="P226" s="388"/>
      <c r="Q226" s="392"/>
      <c r="R226" s="392"/>
      <c r="S226" s="392"/>
    </row>
    <row r="227" spans="1:19" ht="16">
      <c r="A227" s="370"/>
      <c r="B227" s="403"/>
      <c r="C227" s="388"/>
      <c r="D227" s="364"/>
      <c r="E227" s="364"/>
      <c r="F227" s="388"/>
      <c r="G227" s="388"/>
      <c r="H227" s="388"/>
      <c r="I227" s="388"/>
      <c r="J227" s="370"/>
      <c r="K227" s="388"/>
      <c r="L227" s="388"/>
      <c r="M227" s="370">
        <f t="shared" si="18"/>
        <v>0</v>
      </c>
      <c r="N227" s="388"/>
      <c r="O227" s="373">
        <f t="shared" si="19"/>
        <v>0</v>
      </c>
      <c r="P227" s="388"/>
      <c r="Q227" s="392"/>
      <c r="R227" s="392"/>
      <c r="S227" s="392"/>
    </row>
    <row r="228" spans="1:19" ht="16">
      <c r="A228" s="370"/>
      <c r="B228" s="403"/>
      <c r="C228" s="388"/>
      <c r="D228" s="364"/>
      <c r="E228" s="364"/>
      <c r="F228" s="388"/>
      <c r="G228" s="388"/>
      <c r="H228" s="388"/>
      <c r="I228" s="388"/>
      <c r="J228" s="370"/>
      <c r="K228" s="388"/>
      <c r="L228" s="388"/>
      <c r="M228" s="370">
        <f t="shared" si="18"/>
        <v>0</v>
      </c>
      <c r="N228" s="388"/>
      <c r="O228" s="373">
        <f t="shared" si="19"/>
        <v>0</v>
      </c>
      <c r="P228" s="388"/>
      <c r="Q228" s="392"/>
      <c r="R228" s="392"/>
      <c r="S228" s="392"/>
    </row>
    <row r="229" spans="1:19" ht="16">
      <c r="A229" s="370"/>
      <c r="B229" s="403"/>
      <c r="C229" s="388"/>
      <c r="D229" s="364"/>
      <c r="E229" s="364"/>
      <c r="F229" s="388"/>
      <c r="G229" s="388"/>
      <c r="H229" s="388"/>
      <c r="I229" s="388"/>
      <c r="J229" s="370"/>
      <c r="K229" s="388"/>
      <c r="L229" s="388"/>
      <c r="M229" s="370">
        <f t="shared" si="18"/>
        <v>0</v>
      </c>
      <c r="N229" s="388"/>
      <c r="O229" s="373">
        <f t="shared" si="19"/>
        <v>0</v>
      </c>
      <c r="P229" s="388"/>
      <c r="Q229" s="392"/>
      <c r="R229" s="392"/>
      <c r="S229" s="392"/>
    </row>
    <row r="230" spans="1:19" ht="16">
      <c r="A230" s="370"/>
      <c r="B230" s="403"/>
      <c r="C230" s="388"/>
      <c r="D230" s="364"/>
      <c r="E230" s="364"/>
      <c r="F230" s="388"/>
      <c r="G230" s="388"/>
      <c r="H230" s="388"/>
      <c r="I230" s="388"/>
      <c r="J230" s="370"/>
      <c r="K230" s="388"/>
      <c r="L230" s="388"/>
      <c r="M230" s="370">
        <f t="shared" si="18"/>
        <v>0</v>
      </c>
      <c r="N230" s="388"/>
      <c r="O230" s="373">
        <f t="shared" si="19"/>
        <v>0</v>
      </c>
      <c r="P230" s="388"/>
      <c r="Q230" s="392"/>
      <c r="R230" s="392"/>
      <c r="S230" s="392"/>
    </row>
    <row r="231" spans="1:19" ht="16">
      <c r="A231" s="370"/>
      <c r="B231" s="403"/>
      <c r="C231" s="388"/>
      <c r="D231" s="364"/>
      <c r="E231" s="364"/>
      <c r="F231" s="388"/>
      <c r="G231" s="388"/>
      <c r="H231" s="388"/>
      <c r="I231" s="388"/>
      <c r="J231" s="370"/>
      <c r="K231" s="388"/>
      <c r="L231" s="388"/>
      <c r="M231" s="370">
        <f t="shared" si="18"/>
        <v>0</v>
      </c>
      <c r="N231" s="388"/>
      <c r="O231" s="373">
        <f t="shared" si="19"/>
        <v>0</v>
      </c>
      <c r="P231" s="388"/>
      <c r="Q231" s="392"/>
      <c r="R231" s="392"/>
      <c r="S231" s="392"/>
    </row>
    <row r="232" spans="1:19" ht="16">
      <c r="A232" s="370"/>
      <c r="B232" s="403"/>
      <c r="C232" s="388"/>
      <c r="D232" s="364"/>
      <c r="E232" s="364"/>
      <c r="F232" s="388"/>
      <c r="G232" s="388"/>
      <c r="H232" s="388"/>
      <c r="I232" s="388"/>
      <c r="J232" s="370"/>
      <c r="K232" s="388"/>
      <c r="L232" s="388"/>
      <c r="M232" s="370">
        <f t="shared" si="18"/>
        <v>0</v>
      </c>
      <c r="N232" s="388"/>
      <c r="O232" s="373">
        <f t="shared" si="19"/>
        <v>0</v>
      </c>
      <c r="P232" s="388"/>
      <c r="Q232" s="392"/>
      <c r="R232" s="392"/>
      <c r="S232" s="392"/>
    </row>
    <row r="233" spans="1:19" ht="16">
      <c r="A233" s="370"/>
      <c r="B233" s="403"/>
      <c r="C233" s="388"/>
      <c r="D233" s="364"/>
      <c r="E233" s="364"/>
      <c r="F233" s="388"/>
      <c r="G233" s="388"/>
      <c r="H233" s="388"/>
      <c r="I233" s="388"/>
      <c r="J233" s="370"/>
      <c r="K233" s="388"/>
      <c r="L233" s="388"/>
      <c r="M233" s="370">
        <f t="shared" si="18"/>
        <v>0</v>
      </c>
      <c r="N233" s="388"/>
      <c r="O233" s="373">
        <f t="shared" si="19"/>
        <v>0</v>
      </c>
      <c r="P233" s="388"/>
      <c r="Q233" s="392"/>
      <c r="R233" s="392"/>
      <c r="S233" s="392"/>
    </row>
    <row r="234" spans="1:19" ht="16">
      <c r="A234" s="370"/>
      <c r="B234" s="403"/>
      <c r="C234" s="388"/>
      <c r="D234" s="364"/>
      <c r="E234" s="364"/>
      <c r="F234" s="388"/>
      <c r="G234" s="388"/>
      <c r="H234" s="388"/>
      <c r="I234" s="388"/>
      <c r="J234" s="370"/>
      <c r="K234" s="388"/>
      <c r="L234" s="388"/>
      <c r="M234" s="370">
        <f t="shared" si="18"/>
        <v>0</v>
      </c>
      <c r="N234" s="388"/>
      <c r="O234" s="373">
        <f t="shared" si="19"/>
        <v>0</v>
      </c>
      <c r="P234" s="388"/>
      <c r="Q234" s="392"/>
      <c r="R234" s="392"/>
      <c r="S234" s="392"/>
    </row>
    <row r="235" spans="1:19" ht="16">
      <c r="A235" s="370"/>
      <c r="B235" s="403"/>
      <c r="C235" s="388"/>
      <c r="D235" s="364"/>
      <c r="E235" s="364"/>
      <c r="F235" s="388"/>
      <c r="G235" s="388"/>
      <c r="H235" s="388"/>
      <c r="I235" s="388"/>
      <c r="J235" s="370"/>
      <c r="K235" s="388"/>
      <c r="L235" s="388"/>
      <c r="M235" s="370">
        <f t="shared" si="18"/>
        <v>0</v>
      </c>
      <c r="N235" s="388"/>
      <c r="O235" s="373">
        <f t="shared" si="19"/>
        <v>0</v>
      </c>
      <c r="P235" s="388"/>
      <c r="Q235" s="392"/>
      <c r="R235" s="392"/>
      <c r="S235" s="392"/>
    </row>
    <row r="236" spans="1:19" ht="16">
      <c r="A236" s="370"/>
      <c r="B236" s="403"/>
      <c r="C236" s="388"/>
      <c r="D236" s="364"/>
      <c r="E236" s="364"/>
      <c r="F236" s="388"/>
      <c r="G236" s="388"/>
      <c r="H236" s="388"/>
      <c r="I236" s="388"/>
      <c r="J236" s="370"/>
      <c r="K236" s="388"/>
      <c r="L236" s="388"/>
      <c r="M236" s="370">
        <f t="shared" si="18"/>
        <v>0</v>
      </c>
      <c r="N236" s="388"/>
      <c r="O236" s="373">
        <f t="shared" si="19"/>
        <v>0</v>
      </c>
      <c r="P236" s="388"/>
      <c r="Q236" s="392"/>
      <c r="R236" s="392"/>
      <c r="S236" s="392"/>
    </row>
    <row r="237" spans="1:19" ht="16">
      <c r="A237" s="370"/>
      <c r="B237" s="403"/>
      <c r="C237" s="388"/>
      <c r="D237" s="364"/>
      <c r="E237" s="364"/>
      <c r="F237" s="388"/>
      <c r="G237" s="388"/>
      <c r="H237" s="388"/>
      <c r="I237" s="388"/>
      <c r="J237" s="370"/>
      <c r="K237" s="388"/>
      <c r="L237" s="388"/>
      <c r="M237" s="370">
        <f t="shared" si="18"/>
        <v>0</v>
      </c>
      <c r="N237" s="388"/>
      <c r="O237" s="373">
        <f t="shared" si="19"/>
        <v>0</v>
      </c>
      <c r="P237" s="388"/>
      <c r="Q237" s="392"/>
      <c r="R237" s="392"/>
      <c r="S237" s="392"/>
    </row>
    <row r="238" spans="1:19" ht="16">
      <c r="A238" s="370"/>
      <c r="B238" s="403"/>
      <c r="C238" s="388"/>
      <c r="D238" s="364"/>
      <c r="E238" s="364"/>
      <c r="F238" s="388"/>
      <c r="G238" s="388"/>
      <c r="H238" s="388"/>
      <c r="I238" s="388"/>
      <c r="J238" s="370"/>
      <c r="K238" s="388"/>
      <c r="L238" s="388"/>
      <c r="M238" s="370">
        <f t="shared" si="18"/>
        <v>0</v>
      </c>
      <c r="N238" s="388"/>
      <c r="O238" s="373">
        <f t="shared" si="19"/>
        <v>0</v>
      </c>
      <c r="P238" s="388"/>
      <c r="Q238" s="392"/>
      <c r="R238" s="392"/>
      <c r="S238" s="392"/>
    </row>
    <row r="239" spans="1:19" ht="16">
      <c r="A239" s="370"/>
      <c r="B239" s="403"/>
      <c r="C239" s="388"/>
      <c r="D239" s="364"/>
      <c r="E239" s="364"/>
      <c r="F239" s="388"/>
      <c r="G239" s="388"/>
      <c r="H239" s="388"/>
      <c r="I239" s="388"/>
      <c r="J239" s="370"/>
      <c r="K239" s="388"/>
      <c r="L239" s="388"/>
      <c r="M239" s="370">
        <f t="shared" si="18"/>
        <v>0</v>
      </c>
      <c r="N239" s="388"/>
      <c r="O239" s="373">
        <f t="shared" si="19"/>
        <v>0</v>
      </c>
      <c r="P239" s="388"/>
      <c r="Q239" s="392"/>
      <c r="R239" s="392"/>
      <c r="S239" s="392"/>
    </row>
    <row r="240" spans="1:19" ht="16">
      <c r="A240" s="370"/>
      <c r="B240" s="403"/>
      <c r="C240" s="388"/>
      <c r="D240" s="364"/>
      <c r="E240" s="364"/>
      <c r="F240" s="388"/>
      <c r="G240" s="388"/>
      <c r="H240" s="388"/>
      <c r="I240" s="388"/>
      <c r="J240" s="370"/>
      <c r="K240" s="388"/>
      <c r="L240" s="388"/>
      <c r="M240" s="370">
        <f t="shared" si="18"/>
        <v>0</v>
      </c>
      <c r="N240" s="388"/>
      <c r="O240" s="373">
        <f t="shared" si="19"/>
        <v>0</v>
      </c>
      <c r="P240" s="388"/>
      <c r="Q240" s="392"/>
      <c r="R240" s="392"/>
      <c r="S240" s="392"/>
    </row>
    <row r="241" spans="1:19" ht="16">
      <c r="A241" s="370"/>
      <c r="B241" s="403"/>
      <c r="C241" s="388"/>
      <c r="D241" s="364"/>
      <c r="E241" s="364"/>
      <c r="F241" s="388"/>
      <c r="G241" s="388"/>
      <c r="H241" s="388"/>
      <c r="I241" s="388"/>
      <c r="J241" s="370"/>
      <c r="K241" s="388"/>
      <c r="L241" s="388"/>
      <c r="M241" s="370">
        <f t="shared" si="18"/>
        <v>0</v>
      </c>
      <c r="N241" s="388"/>
      <c r="O241" s="373">
        <f t="shared" si="19"/>
        <v>0</v>
      </c>
      <c r="P241" s="388"/>
      <c r="Q241" s="392"/>
      <c r="R241" s="392"/>
      <c r="S241" s="392"/>
    </row>
    <row r="242" spans="1:19" ht="16">
      <c r="A242" s="370"/>
      <c r="B242" s="403"/>
      <c r="C242" s="388"/>
      <c r="D242" s="364"/>
      <c r="E242" s="364"/>
      <c r="F242" s="388"/>
      <c r="G242" s="388"/>
      <c r="H242" s="388"/>
      <c r="I242" s="388"/>
      <c r="J242" s="370"/>
      <c r="K242" s="388"/>
      <c r="L242" s="388"/>
      <c r="M242" s="370">
        <f t="shared" si="18"/>
        <v>0</v>
      </c>
      <c r="N242" s="388"/>
      <c r="O242" s="373">
        <f t="shared" si="19"/>
        <v>0</v>
      </c>
      <c r="P242" s="388"/>
      <c r="Q242" s="392"/>
      <c r="R242" s="392"/>
      <c r="S242" s="392"/>
    </row>
    <row r="243" spans="1:19" ht="16">
      <c r="A243" s="370"/>
      <c r="B243" s="403"/>
      <c r="C243" s="388"/>
      <c r="D243" s="364"/>
      <c r="E243" s="364"/>
      <c r="F243" s="388"/>
      <c r="G243" s="388"/>
      <c r="H243" s="388"/>
      <c r="I243" s="388"/>
      <c r="J243" s="370"/>
      <c r="K243" s="388"/>
      <c r="L243" s="388"/>
      <c r="M243" s="370">
        <f t="shared" si="18"/>
        <v>0</v>
      </c>
      <c r="N243" s="388"/>
      <c r="O243" s="373">
        <f t="shared" si="19"/>
        <v>0</v>
      </c>
      <c r="P243" s="388"/>
      <c r="Q243" s="392"/>
      <c r="R243" s="392"/>
      <c r="S243" s="392"/>
    </row>
    <row r="244" spans="1:19" ht="16">
      <c r="A244" s="370"/>
      <c r="B244" s="403"/>
      <c r="C244" s="388"/>
      <c r="D244" s="364"/>
      <c r="E244" s="364"/>
      <c r="F244" s="388"/>
      <c r="G244" s="388"/>
      <c r="H244" s="388"/>
      <c r="I244" s="388"/>
      <c r="J244" s="370"/>
      <c r="K244" s="388"/>
      <c r="L244" s="388"/>
      <c r="M244" s="370">
        <f t="shared" si="18"/>
        <v>0</v>
      </c>
      <c r="N244" s="388"/>
      <c r="O244" s="373">
        <f t="shared" si="19"/>
        <v>0</v>
      </c>
      <c r="P244" s="388"/>
      <c r="Q244" s="392"/>
      <c r="R244" s="392"/>
      <c r="S244" s="392"/>
    </row>
    <row r="245" spans="1:19" ht="16">
      <c r="A245" s="370"/>
      <c r="B245" s="403"/>
      <c r="C245" s="388"/>
      <c r="D245" s="364"/>
      <c r="E245" s="364"/>
      <c r="F245" s="388"/>
      <c r="G245" s="388"/>
      <c r="H245" s="388"/>
      <c r="I245" s="388"/>
      <c r="J245" s="370"/>
      <c r="K245" s="388"/>
      <c r="L245" s="388"/>
      <c r="M245" s="370">
        <f t="shared" si="18"/>
        <v>0</v>
      </c>
      <c r="N245" s="388"/>
      <c r="O245" s="373">
        <f t="shared" si="19"/>
        <v>0</v>
      </c>
      <c r="P245" s="388"/>
      <c r="Q245" s="392"/>
      <c r="R245" s="392"/>
      <c r="S245" s="392"/>
    </row>
    <row r="246" spans="1:19" ht="16">
      <c r="A246" s="370"/>
      <c r="B246" s="403"/>
      <c r="C246" s="388"/>
      <c r="D246" s="364"/>
      <c r="E246" s="364"/>
      <c r="F246" s="388"/>
      <c r="G246" s="388"/>
      <c r="H246" s="388"/>
      <c r="I246" s="388"/>
      <c r="J246" s="370"/>
      <c r="K246" s="388"/>
      <c r="L246" s="388"/>
      <c r="M246" s="370">
        <f t="shared" si="18"/>
        <v>0</v>
      </c>
      <c r="N246" s="388"/>
      <c r="O246" s="373">
        <f t="shared" si="19"/>
        <v>0</v>
      </c>
      <c r="P246" s="388"/>
      <c r="Q246" s="392"/>
      <c r="R246" s="392"/>
      <c r="S246" s="392"/>
    </row>
    <row r="247" spans="1:19" ht="16">
      <c r="A247" s="370"/>
      <c r="B247" s="403"/>
      <c r="C247" s="388"/>
      <c r="D247" s="364"/>
      <c r="E247" s="364"/>
      <c r="F247" s="388"/>
      <c r="G247" s="388"/>
      <c r="H247" s="388"/>
      <c r="I247" s="388"/>
      <c r="J247" s="370"/>
      <c r="K247" s="388"/>
      <c r="L247" s="388"/>
      <c r="M247" s="370">
        <f t="shared" si="18"/>
        <v>0</v>
      </c>
      <c r="N247" s="388"/>
      <c r="O247" s="373">
        <f t="shared" si="19"/>
        <v>0</v>
      </c>
      <c r="P247" s="388"/>
      <c r="Q247" s="392"/>
      <c r="R247" s="392"/>
      <c r="S247" s="392"/>
    </row>
    <row r="248" spans="1:19" ht="16">
      <c r="A248" s="370"/>
      <c r="B248" s="403"/>
      <c r="C248" s="388"/>
      <c r="D248" s="364"/>
      <c r="E248" s="364"/>
      <c r="F248" s="388"/>
      <c r="G248" s="388"/>
      <c r="H248" s="388"/>
      <c r="I248" s="388"/>
      <c r="J248" s="370"/>
      <c r="K248" s="388"/>
      <c r="L248" s="388"/>
      <c r="M248" s="370">
        <f t="shared" si="18"/>
        <v>0</v>
      </c>
      <c r="N248" s="388"/>
      <c r="O248" s="373">
        <f t="shared" si="19"/>
        <v>0</v>
      </c>
      <c r="P248" s="388"/>
      <c r="Q248" s="392"/>
      <c r="R248" s="392"/>
      <c r="S248" s="392"/>
    </row>
    <row r="249" spans="1:19" ht="16">
      <c r="A249" s="370"/>
      <c r="B249" s="403"/>
      <c r="C249" s="388"/>
      <c r="D249" s="364"/>
      <c r="E249" s="364"/>
      <c r="F249" s="388"/>
      <c r="G249" s="388"/>
      <c r="H249" s="388"/>
      <c r="I249" s="388"/>
      <c r="J249" s="370"/>
      <c r="K249" s="388"/>
      <c r="L249" s="388"/>
      <c r="M249" s="370">
        <f t="shared" si="18"/>
        <v>0</v>
      </c>
      <c r="N249" s="388"/>
      <c r="O249" s="373">
        <f t="shared" si="19"/>
        <v>0</v>
      </c>
      <c r="P249" s="388"/>
      <c r="Q249" s="392"/>
      <c r="R249" s="392"/>
      <c r="S249" s="392"/>
    </row>
    <row r="250" spans="1:19" ht="16">
      <c r="A250" s="370"/>
      <c r="B250" s="403"/>
      <c r="C250" s="388"/>
      <c r="D250" s="364"/>
      <c r="E250" s="364"/>
      <c r="F250" s="388"/>
      <c r="G250" s="388"/>
      <c r="H250" s="388"/>
      <c r="I250" s="388"/>
      <c r="J250" s="370"/>
      <c r="K250" s="388"/>
      <c r="L250" s="388"/>
      <c r="M250" s="370">
        <f t="shared" si="18"/>
        <v>0</v>
      </c>
      <c r="N250" s="388"/>
      <c r="O250" s="373">
        <f t="shared" si="19"/>
        <v>0</v>
      </c>
      <c r="P250" s="388"/>
      <c r="Q250" s="392"/>
      <c r="R250" s="392"/>
      <c r="S250" s="392"/>
    </row>
    <row r="251" spans="1:19" ht="16">
      <c r="A251" s="370"/>
      <c r="B251" s="403"/>
      <c r="C251" s="388"/>
      <c r="D251" s="364"/>
      <c r="E251" s="364"/>
      <c r="F251" s="388"/>
      <c r="G251" s="388"/>
      <c r="H251" s="388"/>
      <c r="I251" s="388"/>
      <c r="J251" s="370"/>
      <c r="K251" s="388"/>
      <c r="L251" s="388"/>
      <c r="M251" s="370">
        <f t="shared" si="18"/>
        <v>0</v>
      </c>
      <c r="N251" s="388"/>
      <c r="O251" s="373">
        <f t="shared" si="19"/>
        <v>0</v>
      </c>
      <c r="P251" s="388"/>
      <c r="Q251" s="392"/>
      <c r="R251" s="392"/>
      <c r="S251" s="392"/>
    </row>
    <row r="252" spans="1:19" ht="16">
      <c r="A252" s="370"/>
      <c r="B252" s="403"/>
      <c r="C252" s="388"/>
      <c r="D252" s="364"/>
      <c r="E252" s="364"/>
      <c r="F252" s="388"/>
      <c r="G252" s="388"/>
      <c r="H252" s="388"/>
      <c r="I252" s="388"/>
      <c r="J252" s="370"/>
      <c r="K252" s="388"/>
      <c r="L252" s="388"/>
      <c r="M252" s="370">
        <f t="shared" si="18"/>
        <v>0</v>
      </c>
      <c r="N252" s="388"/>
      <c r="O252" s="373">
        <f t="shared" si="19"/>
        <v>0</v>
      </c>
      <c r="P252" s="388"/>
      <c r="Q252" s="392"/>
      <c r="R252" s="392"/>
      <c r="S252" s="392"/>
    </row>
    <row r="253" spans="1:19" ht="16">
      <c r="A253" s="370"/>
      <c r="B253" s="403"/>
      <c r="C253" s="388"/>
      <c r="D253" s="364"/>
      <c r="E253" s="364"/>
      <c r="F253" s="388"/>
      <c r="G253" s="388"/>
      <c r="H253" s="388"/>
      <c r="I253" s="388"/>
      <c r="J253" s="370"/>
      <c r="K253" s="388"/>
      <c r="L253" s="388"/>
      <c r="M253" s="370">
        <f t="shared" si="18"/>
        <v>0</v>
      </c>
      <c r="N253" s="388"/>
      <c r="O253" s="373">
        <f t="shared" si="19"/>
        <v>0</v>
      </c>
      <c r="P253" s="388"/>
      <c r="Q253" s="392"/>
      <c r="R253" s="392"/>
      <c r="S253" s="392"/>
    </row>
    <row r="254" spans="1:19" ht="16">
      <c r="A254" s="370"/>
      <c r="B254" s="403"/>
      <c r="C254" s="388"/>
      <c r="D254" s="364"/>
      <c r="E254" s="364"/>
      <c r="F254" s="388"/>
      <c r="G254" s="388"/>
      <c r="H254" s="388"/>
      <c r="I254" s="388"/>
      <c r="J254" s="370"/>
      <c r="K254" s="388"/>
      <c r="L254" s="388"/>
      <c r="M254" s="370">
        <f t="shared" si="18"/>
        <v>0</v>
      </c>
      <c r="N254" s="388"/>
      <c r="O254" s="373">
        <f t="shared" si="19"/>
        <v>0</v>
      </c>
      <c r="P254" s="388"/>
      <c r="Q254" s="392"/>
      <c r="R254" s="392"/>
      <c r="S254" s="392"/>
    </row>
    <row r="255" spans="1:19" ht="16">
      <c r="A255" s="370"/>
      <c r="B255" s="403"/>
      <c r="C255" s="388"/>
      <c r="D255" s="364"/>
      <c r="E255" s="364"/>
      <c r="F255" s="388"/>
      <c r="G255" s="388"/>
      <c r="H255" s="388"/>
      <c r="I255" s="388"/>
      <c r="J255" s="370"/>
      <c r="K255" s="388"/>
      <c r="L255" s="388"/>
      <c r="M255" s="370">
        <f t="shared" si="18"/>
        <v>0</v>
      </c>
      <c r="N255" s="388"/>
      <c r="O255" s="373">
        <f t="shared" si="19"/>
        <v>0</v>
      </c>
      <c r="P255" s="388"/>
      <c r="Q255" s="392"/>
      <c r="R255" s="392"/>
      <c r="S255" s="392"/>
    </row>
    <row r="256" spans="1:19" ht="16">
      <c r="A256" s="370"/>
      <c r="B256" s="403"/>
      <c r="C256" s="388"/>
      <c r="D256" s="364"/>
      <c r="E256" s="364"/>
      <c r="F256" s="388"/>
      <c r="G256" s="388"/>
      <c r="H256" s="388"/>
      <c r="I256" s="388"/>
      <c r="J256" s="370"/>
      <c r="K256" s="388"/>
      <c r="L256" s="388"/>
      <c r="M256" s="370">
        <f t="shared" si="18"/>
        <v>0</v>
      </c>
      <c r="N256" s="388"/>
      <c r="O256" s="373">
        <f t="shared" si="19"/>
        <v>0</v>
      </c>
      <c r="P256" s="388"/>
      <c r="Q256" s="392"/>
      <c r="R256" s="392"/>
      <c r="S256" s="392"/>
    </row>
    <row r="257" spans="1:19" ht="16">
      <c r="A257" s="370"/>
      <c r="B257" s="403"/>
      <c r="C257" s="388"/>
      <c r="D257" s="364"/>
      <c r="E257" s="364"/>
      <c r="F257" s="388"/>
      <c r="G257" s="388"/>
      <c r="H257" s="388"/>
      <c r="I257" s="388"/>
      <c r="J257" s="370"/>
      <c r="K257" s="388"/>
      <c r="L257" s="388"/>
      <c r="M257" s="370">
        <f t="shared" si="18"/>
        <v>0</v>
      </c>
      <c r="N257" s="388"/>
      <c r="O257" s="373">
        <f t="shared" si="19"/>
        <v>0</v>
      </c>
      <c r="P257" s="388"/>
      <c r="Q257" s="392"/>
      <c r="R257" s="392"/>
      <c r="S257" s="392"/>
    </row>
    <row r="258" spans="1:19" ht="16">
      <c r="A258" s="370"/>
      <c r="B258" s="403"/>
      <c r="C258" s="388"/>
      <c r="D258" s="364"/>
      <c r="E258" s="364"/>
      <c r="F258" s="388"/>
      <c r="G258" s="388"/>
      <c r="H258" s="388"/>
      <c r="I258" s="388"/>
      <c r="J258" s="370"/>
      <c r="K258" s="388"/>
      <c r="L258" s="388"/>
      <c r="M258" s="370">
        <f t="shared" si="18"/>
        <v>0</v>
      </c>
      <c r="N258" s="388"/>
      <c r="O258" s="373">
        <f t="shared" si="19"/>
        <v>0</v>
      </c>
      <c r="P258" s="388"/>
      <c r="Q258" s="392"/>
      <c r="R258" s="392"/>
      <c r="S258" s="392"/>
    </row>
    <row r="259" spans="1:19" ht="16">
      <c r="A259" s="370"/>
      <c r="B259" s="403"/>
      <c r="C259" s="388"/>
      <c r="D259" s="364"/>
      <c r="E259" s="364"/>
      <c r="F259" s="388"/>
      <c r="G259" s="388"/>
      <c r="H259" s="388"/>
      <c r="I259" s="388"/>
      <c r="J259" s="370"/>
      <c r="K259" s="388"/>
      <c r="L259" s="388"/>
      <c r="M259" s="370">
        <f t="shared" si="18"/>
        <v>0</v>
      </c>
      <c r="N259" s="388"/>
      <c r="O259" s="373">
        <f t="shared" si="19"/>
        <v>0</v>
      </c>
      <c r="P259" s="388"/>
      <c r="Q259" s="392"/>
      <c r="R259" s="392"/>
      <c r="S259" s="392"/>
    </row>
    <row r="260" spans="1:19" ht="16">
      <c r="A260" s="370"/>
      <c r="B260" s="403"/>
      <c r="C260" s="388"/>
      <c r="D260" s="364"/>
      <c r="E260" s="364"/>
      <c r="F260" s="388"/>
      <c r="G260" s="388"/>
      <c r="H260" s="388"/>
      <c r="I260" s="388"/>
      <c r="J260" s="370"/>
      <c r="K260" s="388"/>
      <c r="L260" s="388"/>
      <c r="M260" s="370">
        <f t="shared" si="18"/>
        <v>0</v>
      </c>
      <c r="N260" s="388"/>
      <c r="O260" s="373">
        <f t="shared" si="19"/>
        <v>0</v>
      </c>
      <c r="P260" s="388"/>
      <c r="Q260" s="392"/>
      <c r="R260" s="392"/>
      <c r="S260" s="392"/>
    </row>
    <row r="261" spans="1:19" ht="16">
      <c r="A261" s="370"/>
      <c r="B261" s="403"/>
      <c r="C261" s="388"/>
      <c r="D261" s="364"/>
      <c r="E261" s="364"/>
      <c r="F261" s="388"/>
      <c r="G261" s="388"/>
      <c r="H261" s="388"/>
      <c r="I261" s="388"/>
      <c r="J261" s="370"/>
      <c r="K261" s="388"/>
      <c r="L261" s="388"/>
      <c r="M261" s="370">
        <f t="shared" si="18"/>
        <v>0</v>
      </c>
      <c r="N261" s="388"/>
      <c r="O261" s="373">
        <f t="shared" si="19"/>
        <v>0</v>
      </c>
      <c r="P261" s="388"/>
      <c r="Q261" s="392"/>
      <c r="R261" s="392"/>
      <c r="S261" s="392"/>
    </row>
    <row r="262" spans="1:19" ht="16">
      <c r="A262" s="370"/>
      <c r="B262" s="403"/>
      <c r="C262" s="388"/>
      <c r="D262" s="364"/>
      <c r="E262" s="364"/>
      <c r="F262" s="388"/>
      <c r="G262" s="388"/>
      <c r="H262" s="388"/>
      <c r="I262" s="388"/>
      <c r="J262" s="370"/>
      <c r="K262" s="388"/>
      <c r="L262" s="388"/>
      <c r="M262" s="370">
        <f t="shared" si="18"/>
        <v>0</v>
      </c>
      <c r="N262" s="388"/>
      <c r="O262" s="373">
        <f t="shared" si="19"/>
        <v>0</v>
      </c>
      <c r="P262" s="388"/>
      <c r="Q262" s="392"/>
      <c r="R262" s="392"/>
      <c r="S262" s="392"/>
    </row>
    <row r="263" spans="1:19" ht="16">
      <c r="A263" s="370"/>
      <c r="B263" s="403"/>
      <c r="C263" s="388"/>
      <c r="D263" s="364"/>
      <c r="E263" s="364"/>
      <c r="F263" s="388"/>
      <c r="G263" s="388"/>
      <c r="H263" s="388"/>
      <c r="I263" s="388"/>
      <c r="J263" s="370"/>
      <c r="K263" s="388"/>
      <c r="L263" s="388"/>
      <c r="M263" s="370">
        <f t="shared" si="18"/>
        <v>0</v>
      </c>
      <c r="N263" s="388"/>
      <c r="O263" s="373">
        <f t="shared" si="19"/>
        <v>0</v>
      </c>
      <c r="P263" s="388"/>
      <c r="Q263" s="392"/>
      <c r="R263" s="392"/>
      <c r="S263" s="392"/>
    </row>
    <row r="264" spans="1:19" ht="16">
      <c r="A264" s="370"/>
      <c r="B264" s="403"/>
      <c r="C264" s="388"/>
      <c r="D264" s="364"/>
      <c r="E264" s="364"/>
      <c r="F264" s="388"/>
      <c r="G264" s="388"/>
      <c r="H264" s="388"/>
      <c r="I264" s="388"/>
      <c r="J264" s="370"/>
      <c r="K264" s="388"/>
      <c r="L264" s="388"/>
      <c r="M264" s="370">
        <f t="shared" si="18"/>
        <v>0</v>
      </c>
      <c r="N264" s="388"/>
      <c r="O264" s="373">
        <f t="shared" si="19"/>
        <v>0</v>
      </c>
      <c r="P264" s="388"/>
      <c r="Q264" s="392"/>
      <c r="R264" s="392"/>
      <c r="S264" s="392"/>
    </row>
    <row r="265" spans="1:19" ht="16">
      <c r="A265" s="370"/>
      <c r="B265" s="403"/>
      <c r="C265" s="388"/>
      <c r="D265" s="364"/>
      <c r="E265" s="364"/>
      <c r="F265" s="388"/>
      <c r="G265" s="388"/>
      <c r="H265" s="388"/>
      <c r="I265" s="388"/>
      <c r="J265" s="370"/>
      <c r="K265" s="388"/>
      <c r="L265" s="388"/>
      <c r="M265" s="370" t="e">
        <f>#N/A</f>
        <v>#N/A</v>
      </c>
      <c r="N265" s="388"/>
      <c r="O265" s="373" t="e">
        <f>#N/A</f>
        <v>#N/A</v>
      </c>
      <c r="P265" s="388"/>
      <c r="Q265" s="392"/>
      <c r="R265" s="392"/>
      <c r="S265" s="392"/>
    </row>
    <row r="266" spans="1:19" ht="16">
      <c r="A266" s="370"/>
      <c r="B266" s="403"/>
      <c r="C266" s="388"/>
      <c r="D266" s="364"/>
      <c r="E266" s="364"/>
      <c r="F266" s="388"/>
      <c r="G266" s="388"/>
      <c r="H266" s="388"/>
      <c r="I266" s="388"/>
      <c r="J266" s="370"/>
      <c r="K266" s="388"/>
      <c r="L266" s="388"/>
      <c r="M266" s="370" t="e">
        <f>#N/A</f>
        <v>#N/A</v>
      </c>
      <c r="N266" s="388"/>
      <c r="O266" s="373" t="e">
        <f>#N/A</f>
        <v>#N/A</v>
      </c>
      <c r="P266" s="388"/>
      <c r="Q266" s="392"/>
      <c r="R266" s="392"/>
      <c r="S266" s="392"/>
    </row>
    <row r="267" spans="1:19" ht="16">
      <c r="A267" s="370"/>
      <c r="B267" s="403"/>
      <c r="C267" s="388"/>
      <c r="D267" s="364"/>
      <c r="E267" s="364"/>
      <c r="F267" s="388"/>
      <c r="G267" s="388"/>
      <c r="H267" s="388"/>
      <c r="I267" s="388"/>
      <c r="J267" s="370"/>
      <c r="K267" s="388"/>
      <c r="L267" s="388"/>
      <c r="M267" s="370" t="e">
        <f>#N/A</f>
        <v>#N/A</v>
      </c>
      <c r="N267" s="388"/>
      <c r="O267" s="373" t="e">
        <f>#N/A</f>
        <v>#N/A</v>
      </c>
      <c r="P267" s="388"/>
      <c r="Q267" s="392"/>
      <c r="R267" s="392"/>
      <c r="S267" s="392"/>
    </row>
    <row r="268" spans="1:19" ht="16">
      <c r="A268" s="370"/>
      <c r="B268" s="403"/>
      <c r="C268" s="388"/>
      <c r="D268" s="364"/>
      <c r="E268" s="364"/>
      <c r="F268" s="388"/>
      <c r="G268" s="388"/>
      <c r="H268" s="388"/>
      <c r="I268" s="388"/>
      <c r="J268" s="370"/>
      <c r="K268" s="388"/>
      <c r="L268" s="388"/>
      <c r="M268" s="370" t="e">
        <f>#N/A</f>
        <v>#N/A</v>
      </c>
      <c r="N268" s="388"/>
      <c r="O268" s="373" t="e">
        <f>#N/A</f>
        <v>#N/A</v>
      </c>
      <c r="P268" s="388"/>
      <c r="Q268" s="392"/>
      <c r="R268" s="392"/>
      <c r="S268" s="392"/>
    </row>
    <row r="269" spans="1:19" ht="16">
      <c r="A269" s="370"/>
      <c r="B269" s="403"/>
      <c r="C269" s="388"/>
      <c r="D269" s="364"/>
      <c r="E269" s="364"/>
      <c r="F269" s="388"/>
      <c r="G269" s="388"/>
      <c r="H269" s="388"/>
      <c r="I269" s="388"/>
      <c r="J269" s="370"/>
      <c r="K269" s="388"/>
      <c r="L269" s="388"/>
      <c r="M269" s="370" t="e">
        <f>#N/A</f>
        <v>#N/A</v>
      </c>
      <c r="N269" s="388"/>
      <c r="O269" s="373" t="e">
        <f>#N/A</f>
        <v>#N/A</v>
      </c>
      <c r="P269" s="388"/>
      <c r="Q269" s="392"/>
      <c r="R269" s="392"/>
      <c r="S269" s="392"/>
    </row>
    <row r="270" spans="1:19" ht="16">
      <c r="A270" s="370"/>
      <c r="B270" s="403"/>
      <c r="C270" s="388"/>
      <c r="D270" s="364"/>
      <c r="E270" s="364"/>
      <c r="F270" s="388"/>
      <c r="G270" s="388"/>
      <c r="H270" s="388"/>
      <c r="I270" s="388"/>
      <c r="J270" s="370"/>
      <c r="K270" s="388"/>
      <c r="L270" s="388"/>
      <c r="M270" s="370" t="e">
        <f>#N/A</f>
        <v>#N/A</v>
      </c>
      <c r="N270" s="388"/>
      <c r="O270" s="373" t="e">
        <f>#N/A</f>
        <v>#N/A</v>
      </c>
      <c r="P270" s="388"/>
      <c r="Q270" s="392"/>
      <c r="R270" s="392"/>
      <c r="S270" s="392"/>
    </row>
    <row r="271" spans="1:19" ht="16">
      <c r="A271" s="370"/>
      <c r="B271" s="403"/>
      <c r="C271" s="388"/>
      <c r="D271" s="364"/>
      <c r="E271" s="364"/>
      <c r="F271" s="388"/>
      <c r="G271" s="388"/>
      <c r="H271" s="388"/>
      <c r="I271" s="388"/>
      <c r="J271" s="370"/>
      <c r="K271" s="388"/>
      <c r="L271" s="388"/>
      <c r="M271" s="370" t="e">
        <f>#N/A</f>
        <v>#N/A</v>
      </c>
      <c r="N271" s="388"/>
      <c r="O271" s="373" t="e">
        <f>#N/A</f>
        <v>#N/A</v>
      </c>
      <c r="P271" s="388"/>
      <c r="Q271" s="392"/>
      <c r="R271" s="392"/>
      <c r="S271" s="392"/>
    </row>
    <row r="272" spans="1:19" ht="16">
      <c r="A272" s="370"/>
      <c r="B272" s="403"/>
      <c r="C272" s="388"/>
      <c r="D272" s="364"/>
      <c r="E272" s="364"/>
      <c r="F272" s="388"/>
      <c r="G272" s="388"/>
      <c r="H272" s="388"/>
      <c r="I272" s="388"/>
      <c r="J272" s="370"/>
      <c r="K272" s="388"/>
      <c r="L272" s="388"/>
      <c r="M272" s="370" t="e">
        <f>#N/A</f>
        <v>#N/A</v>
      </c>
      <c r="N272" s="388"/>
      <c r="O272" s="373" t="e">
        <f>#N/A</f>
        <v>#N/A</v>
      </c>
      <c r="P272" s="388"/>
      <c r="Q272" s="392"/>
      <c r="R272" s="392"/>
      <c r="S272" s="392"/>
    </row>
    <row r="273" spans="1:19" ht="16">
      <c r="A273" s="370"/>
      <c r="B273" s="403"/>
      <c r="C273" s="388"/>
      <c r="D273" s="364"/>
      <c r="E273" s="364"/>
      <c r="F273" s="388"/>
      <c r="G273" s="388"/>
      <c r="H273" s="388"/>
      <c r="I273" s="388"/>
      <c r="J273" s="370"/>
      <c r="K273" s="388"/>
      <c r="L273" s="388"/>
      <c r="M273" s="370" t="e">
        <f>#N/A</f>
        <v>#N/A</v>
      </c>
      <c r="N273" s="388"/>
      <c r="O273" s="373" t="e">
        <f>#N/A</f>
        <v>#N/A</v>
      </c>
      <c r="P273" s="388"/>
      <c r="Q273" s="392"/>
      <c r="R273" s="392"/>
      <c r="S273" s="392"/>
    </row>
    <row r="274" spans="1:19" ht="16">
      <c r="A274" s="370">
        <v>1</v>
      </c>
      <c r="B274" s="403"/>
      <c r="C274" s="388"/>
      <c r="D274" s="364"/>
      <c r="E274" s="364"/>
      <c r="F274" s="388"/>
      <c r="G274" s="388"/>
      <c r="H274" s="388"/>
      <c r="I274" s="388"/>
      <c r="J274" s="370"/>
      <c r="K274" s="391"/>
      <c r="L274" s="391"/>
      <c r="M274" s="390" t="e">
        <f>#N/A</f>
        <v>#N/A</v>
      </c>
      <c r="N274" s="388"/>
      <c r="O274" s="373"/>
      <c r="P274" s="388"/>
      <c r="Q274" s="392"/>
      <c r="R274" s="392"/>
      <c r="S274" s="392"/>
    </row>
    <row r="275" spans="1:19" ht="16">
      <c r="A275" s="370"/>
      <c r="B275" s="403"/>
      <c r="C275" s="388"/>
      <c r="D275" s="364"/>
      <c r="E275" s="364"/>
      <c r="F275" s="388"/>
      <c r="G275" s="388"/>
      <c r="H275" s="388"/>
      <c r="I275" s="388"/>
      <c r="J275" s="370"/>
      <c r="K275" s="388"/>
      <c r="L275" s="388"/>
      <c r="M275" s="370" t="e">
        <f>#N/A</f>
        <v>#N/A</v>
      </c>
      <c r="N275" s="388"/>
      <c r="O275" s="373" t="e">
        <f>#N/A</f>
        <v>#N/A</v>
      </c>
      <c r="P275" s="388"/>
      <c r="Q275" s="392"/>
      <c r="R275" s="392"/>
      <c r="S275" s="392"/>
    </row>
    <row r="276" spans="1:19" ht="16">
      <c r="A276" s="370"/>
      <c r="B276" s="403"/>
      <c r="C276" s="388"/>
      <c r="D276" s="364"/>
      <c r="E276" s="364"/>
      <c r="F276" s="388"/>
      <c r="G276" s="388"/>
      <c r="H276" s="388"/>
      <c r="I276" s="388"/>
      <c r="J276" s="370"/>
      <c r="K276" s="388"/>
      <c r="L276" s="388"/>
      <c r="M276" s="370" t="e">
        <f>#N/A</f>
        <v>#N/A</v>
      </c>
      <c r="N276" s="388"/>
      <c r="O276" s="373" t="e">
        <f>#N/A</f>
        <v>#N/A</v>
      </c>
      <c r="P276" s="388"/>
      <c r="Q276" s="392"/>
      <c r="R276" s="392"/>
      <c r="S276" s="392"/>
    </row>
    <row r="277" spans="1:19" ht="16">
      <c r="A277" s="370"/>
      <c r="B277" s="403"/>
      <c r="C277" s="388"/>
      <c r="D277" s="364"/>
      <c r="E277" s="364"/>
      <c r="F277" s="388"/>
      <c r="G277" s="388"/>
      <c r="H277" s="388"/>
      <c r="I277" s="388"/>
      <c r="J277" s="370"/>
      <c r="K277" s="388"/>
      <c r="L277" s="388"/>
      <c r="M277" s="370">
        <f t="shared" ref="M277:M328" si="20">HOUR($L277-$K277)*60+MINUTE($L277-$K277)</f>
        <v>0</v>
      </c>
      <c r="N277" s="388"/>
      <c r="O277" s="373">
        <f t="shared" ref="O277:O328" si="21">L277*N277/60*1000</f>
        <v>0</v>
      </c>
      <c r="P277" s="388"/>
      <c r="Q277" s="392"/>
      <c r="R277" s="392"/>
      <c r="S277" s="392"/>
    </row>
    <row r="278" spans="1:19" ht="16">
      <c r="A278" s="370"/>
      <c r="B278" s="403"/>
      <c r="C278" s="388"/>
      <c r="D278" s="364"/>
      <c r="E278" s="364"/>
      <c r="F278" s="388"/>
      <c r="G278" s="388"/>
      <c r="H278" s="388"/>
      <c r="I278" s="388"/>
      <c r="J278" s="370"/>
      <c r="K278" s="388"/>
      <c r="L278" s="388"/>
      <c r="M278" s="370">
        <f t="shared" si="20"/>
        <v>0</v>
      </c>
      <c r="N278" s="388"/>
      <c r="O278" s="373">
        <f t="shared" si="21"/>
        <v>0</v>
      </c>
      <c r="P278" s="388"/>
      <c r="Q278" s="392"/>
      <c r="R278" s="392"/>
      <c r="S278" s="392"/>
    </row>
    <row r="279" spans="1:19" ht="16">
      <c r="A279" s="370"/>
      <c r="B279" s="403"/>
      <c r="C279" s="388"/>
      <c r="D279" s="364"/>
      <c r="E279" s="364"/>
      <c r="F279" s="388"/>
      <c r="G279" s="388"/>
      <c r="H279" s="388"/>
      <c r="I279" s="388"/>
      <c r="J279" s="370"/>
      <c r="K279" s="388"/>
      <c r="L279" s="388"/>
      <c r="M279" s="370">
        <f t="shared" si="20"/>
        <v>0</v>
      </c>
      <c r="N279" s="388"/>
      <c r="O279" s="373">
        <f t="shared" si="21"/>
        <v>0</v>
      </c>
      <c r="P279" s="388"/>
      <c r="Q279" s="392"/>
      <c r="R279" s="392"/>
      <c r="S279" s="392"/>
    </row>
    <row r="280" spans="1:19" ht="16">
      <c r="A280" s="370"/>
      <c r="B280" s="403"/>
      <c r="C280" s="388"/>
      <c r="D280" s="364"/>
      <c r="E280" s="364"/>
      <c r="F280" s="388"/>
      <c r="G280" s="388"/>
      <c r="H280" s="388"/>
      <c r="I280" s="388"/>
      <c r="J280" s="370"/>
      <c r="K280" s="388"/>
      <c r="L280" s="388"/>
      <c r="M280" s="370">
        <f t="shared" si="20"/>
        <v>0</v>
      </c>
      <c r="N280" s="388"/>
      <c r="O280" s="373">
        <f t="shared" si="21"/>
        <v>0</v>
      </c>
      <c r="P280" s="388"/>
      <c r="Q280" s="392"/>
      <c r="R280" s="392"/>
      <c r="S280" s="392"/>
    </row>
    <row r="281" spans="1:19" ht="16">
      <c r="A281" s="370"/>
      <c r="B281" s="403"/>
      <c r="C281" s="388"/>
      <c r="D281" s="364"/>
      <c r="E281" s="364"/>
      <c r="F281" s="388"/>
      <c r="G281" s="388"/>
      <c r="H281" s="388"/>
      <c r="I281" s="388"/>
      <c r="J281" s="370"/>
      <c r="K281" s="388"/>
      <c r="L281" s="388"/>
      <c r="M281" s="370">
        <f t="shared" si="20"/>
        <v>0</v>
      </c>
      <c r="N281" s="388"/>
      <c r="O281" s="373">
        <f t="shared" si="21"/>
        <v>0</v>
      </c>
      <c r="P281" s="388"/>
      <c r="Q281" s="392"/>
      <c r="R281" s="392"/>
      <c r="S281" s="392"/>
    </row>
    <row r="282" spans="1:19" ht="16">
      <c r="A282" s="370"/>
      <c r="B282" s="403"/>
      <c r="C282" s="388"/>
      <c r="D282" s="364"/>
      <c r="E282" s="364"/>
      <c r="F282" s="388"/>
      <c r="G282" s="388"/>
      <c r="H282" s="388"/>
      <c r="I282" s="388"/>
      <c r="J282" s="370"/>
      <c r="K282" s="388"/>
      <c r="L282" s="388"/>
      <c r="M282" s="370">
        <f t="shared" si="20"/>
        <v>0</v>
      </c>
      <c r="N282" s="388"/>
      <c r="O282" s="373">
        <f t="shared" si="21"/>
        <v>0</v>
      </c>
      <c r="P282" s="388"/>
      <c r="Q282" s="392"/>
      <c r="R282" s="392"/>
      <c r="S282" s="392"/>
    </row>
    <row r="283" spans="1:19" ht="16">
      <c r="A283" s="370"/>
      <c r="B283" s="403"/>
      <c r="C283" s="388"/>
      <c r="D283" s="364"/>
      <c r="E283" s="364"/>
      <c r="F283" s="388"/>
      <c r="G283" s="388"/>
      <c r="H283" s="388"/>
      <c r="I283" s="388"/>
      <c r="J283" s="370"/>
      <c r="K283" s="388"/>
      <c r="L283" s="388"/>
      <c r="M283" s="370">
        <f t="shared" si="20"/>
        <v>0</v>
      </c>
      <c r="N283" s="388"/>
      <c r="O283" s="373">
        <f t="shared" si="21"/>
        <v>0</v>
      </c>
      <c r="P283" s="388"/>
      <c r="Q283" s="392"/>
      <c r="R283" s="392"/>
      <c r="S283" s="392"/>
    </row>
    <row r="284" spans="1:19" ht="16">
      <c r="A284" s="370"/>
      <c r="B284" s="403"/>
      <c r="C284" s="388"/>
      <c r="D284" s="364"/>
      <c r="E284" s="364"/>
      <c r="F284" s="388"/>
      <c r="G284" s="388"/>
      <c r="H284" s="388"/>
      <c r="I284" s="388"/>
      <c r="J284" s="370"/>
      <c r="K284" s="388"/>
      <c r="L284" s="388"/>
      <c r="M284" s="370">
        <f t="shared" si="20"/>
        <v>0</v>
      </c>
      <c r="N284" s="388"/>
      <c r="O284" s="373">
        <f t="shared" si="21"/>
        <v>0</v>
      </c>
      <c r="P284" s="388"/>
      <c r="Q284" s="392"/>
      <c r="R284" s="392"/>
      <c r="S284" s="392"/>
    </row>
    <row r="285" spans="1:19" ht="16">
      <c r="A285" s="370"/>
      <c r="B285" s="403"/>
      <c r="C285" s="388"/>
      <c r="D285" s="364"/>
      <c r="E285" s="364"/>
      <c r="F285" s="388"/>
      <c r="G285" s="388"/>
      <c r="H285" s="388"/>
      <c r="I285" s="388"/>
      <c r="J285" s="370"/>
      <c r="K285" s="388"/>
      <c r="L285" s="388"/>
      <c r="M285" s="370">
        <f t="shared" si="20"/>
        <v>0</v>
      </c>
      <c r="N285" s="388"/>
      <c r="O285" s="373">
        <f t="shared" si="21"/>
        <v>0</v>
      </c>
      <c r="P285" s="388"/>
      <c r="Q285" s="392"/>
      <c r="R285" s="392"/>
      <c r="S285" s="392"/>
    </row>
    <row r="286" spans="1:19" ht="16">
      <c r="A286" s="370"/>
      <c r="B286" s="403"/>
      <c r="C286" s="388"/>
      <c r="D286" s="364"/>
      <c r="E286" s="364"/>
      <c r="F286" s="388"/>
      <c r="G286" s="388"/>
      <c r="H286" s="388"/>
      <c r="I286" s="388"/>
      <c r="J286" s="370"/>
      <c r="K286" s="388"/>
      <c r="L286" s="388"/>
      <c r="M286" s="370">
        <f t="shared" si="20"/>
        <v>0</v>
      </c>
      <c r="N286" s="388"/>
      <c r="O286" s="373">
        <f t="shared" si="21"/>
        <v>0</v>
      </c>
      <c r="P286" s="388"/>
      <c r="Q286" s="392"/>
      <c r="R286" s="392"/>
      <c r="S286" s="392"/>
    </row>
    <row r="287" spans="1:19" ht="16">
      <c r="A287" s="370"/>
      <c r="B287" s="403"/>
      <c r="C287" s="388"/>
      <c r="D287" s="364"/>
      <c r="E287" s="364"/>
      <c r="F287" s="388"/>
      <c r="G287" s="388"/>
      <c r="H287" s="388"/>
      <c r="I287" s="388"/>
      <c r="J287" s="370"/>
      <c r="K287" s="388"/>
      <c r="L287" s="388"/>
      <c r="M287" s="370">
        <f t="shared" si="20"/>
        <v>0</v>
      </c>
      <c r="N287" s="388"/>
      <c r="O287" s="373">
        <f t="shared" si="21"/>
        <v>0</v>
      </c>
      <c r="P287" s="388"/>
      <c r="Q287" s="392"/>
      <c r="R287" s="392"/>
      <c r="S287" s="392"/>
    </row>
    <row r="288" spans="1:19" ht="16">
      <c r="A288" s="370"/>
      <c r="B288" s="403"/>
      <c r="C288" s="388"/>
      <c r="D288" s="364"/>
      <c r="E288" s="364"/>
      <c r="F288" s="388"/>
      <c r="G288" s="388"/>
      <c r="H288" s="388"/>
      <c r="I288" s="388"/>
      <c r="J288" s="370"/>
      <c r="K288" s="388"/>
      <c r="L288" s="388"/>
      <c r="M288" s="370">
        <f t="shared" si="20"/>
        <v>0</v>
      </c>
      <c r="N288" s="388"/>
      <c r="O288" s="373">
        <f t="shared" si="21"/>
        <v>0</v>
      </c>
      <c r="P288" s="388"/>
      <c r="Q288" s="392"/>
      <c r="R288" s="392"/>
      <c r="S288" s="392"/>
    </row>
    <row r="289" spans="1:19" ht="16">
      <c r="A289" s="370"/>
      <c r="B289" s="403"/>
      <c r="C289" s="388"/>
      <c r="D289" s="364"/>
      <c r="E289" s="364"/>
      <c r="F289" s="388"/>
      <c r="G289" s="388"/>
      <c r="H289" s="388"/>
      <c r="I289" s="388"/>
      <c r="J289" s="370"/>
      <c r="K289" s="388"/>
      <c r="L289" s="388"/>
      <c r="M289" s="370">
        <f t="shared" si="20"/>
        <v>0</v>
      </c>
      <c r="N289" s="388"/>
      <c r="O289" s="373">
        <f t="shared" si="21"/>
        <v>0</v>
      </c>
      <c r="P289" s="388"/>
      <c r="Q289" s="392"/>
      <c r="R289" s="392"/>
      <c r="S289" s="392"/>
    </row>
    <row r="290" spans="1:19" ht="16">
      <c r="A290" s="370"/>
      <c r="B290" s="403"/>
      <c r="C290" s="388"/>
      <c r="D290" s="364"/>
      <c r="E290" s="364"/>
      <c r="F290" s="388"/>
      <c r="G290" s="388"/>
      <c r="H290" s="388"/>
      <c r="I290" s="388"/>
      <c r="J290" s="370"/>
      <c r="K290" s="388"/>
      <c r="L290" s="388"/>
      <c r="M290" s="370">
        <f t="shared" si="20"/>
        <v>0</v>
      </c>
      <c r="N290" s="388"/>
      <c r="O290" s="373">
        <f t="shared" si="21"/>
        <v>0</v>
      </c>
      <c r="P290" s="388"/>
      <c r="Q290" s="392"/>
      <c r="R290" s="392"/>
      <c r="S290" s="392"/>
    </row>
    <row r="291" spans="1:19" ht="16">
      <c r="A291" s="370"/>
      <c r="B291" s="403"/>
      <c r="C291" s="388"/>
      <c r="D291" s="364"/>
      <c r="E291" s="364"/>
      <c r="F291" s="388"/>
      <c r="G291" s="388"/>
      <c r="H291" s="388"/>
      <c r="I291" s="388"/>
      <c r="J291" s="370"/>
      <c r="K291" s="388"/>
      <c r="L291" s="388"/>
      <c r="M291" s="370">
        <f t="shared" si="20"/>
        <v>0</v>
      </c>
      <c r="N291" s="388"/>
      <c r="O291" s="373">
        <f t="shared" si="21"/>
        <v>0</v>
      </c>
      <c r="P291" s="388"/>
      <c r="Q291" s="392"/>
      <c r="R291" s="392"/>
      <c r="S291" s="392"/>
    </row>
    <row r="292" spans="1:19" ht="16">
      <c r="A292" s="370"/>
      <c r="B292" s="403"/>
      <c r="C292" s="388"/>
      <c r="D292" s="364"/>
      <c r="E292" s="364"/>
      <c r="F292" s="388"/>
      <c r="G292" s="388"/>
      <c r="H292" s="388"/>
      <c r="I292" s="388"/>
      <c r="J292" s="370"/>
      <c r="K292" s="388"/>
      <c r="L292" s="388"/>
      <c r="M292" s="370">
        <f t="shared" si="20"/>
        <v>0</v>
      </c>
      <c r="N292" s="388"/>
      <c r="O292" s="373">
        <f t="shared" si="21"/>
        <v>0</v>
      </c>
      <c r="P292" s="388"/>
      <c r="Q292" s="392"/>
      <c r="R292" s="392"/>
      <c r="S292" s="392"/>
    </row>
    <row r="293" spans="1:19" ht="16">
      <c r="A293" s="370"/>
      <c r="B293" s="403"/>
      <c r="C293" s="388"/>
      <c r="D293" s="364"/>
      <c r="E293" s="364"/>
      <c r="F293" s="388"/>
      <c r="G293" s="388"/>
      <c r="H293" s="388"/>
      <c r="I293" s="388"/>
      <c r="J293" s="370"/>
      <c r="K293" s="388"/>
      <c r="L293" s="388"/>
      <c r="M293" s="370">
        <f t="shared" si="20"/>
        <v>0</v>
      </c>
      <c r="N293" s="388"/>
      <c r="O293" s="373">
        <f t="shared" si="21"/>
        <v>0</v>
      </c>
      <c r="P293" s="388"/>
      <c r="Q293" s="392"/>
      <c r="R293" s="392"/>
      <c r="S293" s="392"/>
    </row>
    <row r="294" spans="1:19" ht="16">
      <c r="A294" s="370"/>
      <c r="B294" s="403"/>
      <c r="C294" s="388"/>
      <c r="D294" s="364"/>
      <c r="E294" s="364"/>
      <c r="F294" s="388"/>
      <c r="G294" s="388"/>
      <c r="H294" s="388"/>
      <c r="I294" s="388"/>
      <c r="J294" s="370"/>
      <c r="K294" s="388"/>
      <c r="L294" s="388"/>
      <c r="M294" s="370">
        <f t="shared" si="20"/>
        <v>0</v>
      </c>
      <c r="N294" s="388"/>
      <c r="O294" s="373">
        <f t="shared" si="21"/>
        <v>0</v>
      </c>
      <c r="P294" s="388"/>
      <c r="Q294" s="392"/>
      <c r="R294" s="392"/>
      <c r="S294" s="392"/>
    </row>
    <row r="295" spans="1:19" ht="16">
      <c r="A295" s="370"/>
      <c r="B295" s="403"/>
      <c r="C295" s="388"/>
      <c r="D295" s="364"/>
      <c r="E295" s="364"/>
      <c r="F295" s="388"/>
      <c r="G295" s="388"/>
      <c r="H295" s="388"/>
      <c r="I295" s="388"/>
      <c r="J295" s="370"/>
      <c r="K295" s="388"/>
      <c r="L295" s="388"/>
      <c r="M295" s="370">
        <f t="shared" si="20"/>
        <v>0</v>
      </c>
      <c r="N295" s="388"/>
      <c r="O295" s="373">
        <f t="shared" si="21"/>
        <v>0</v>
      </c>
      <c r="P295" s="388"/>
      <c r="Q295" s="392"/>
      <c r="R295" s="392"/>
      <c r="S295" s="392"/>
    </row>
    <row r="296" spans="1:19" ht="16">
      <c r="A296" s="370"/>
      <c r="B296" s="403"/>
      <c r="C296" s="388"/>
      <c r="D296" s="364"/>
      <c r="E296" s="364"/>
      <c r="F296" s="388"/>
      <c r="G296" s="388"/>
      <c r="H296" s="388"/>
      <c r="I296" s="388"/>
      <c r="J296" s="370"/>
      <c r="K296" s="388"/>
      <c r="L296" s="388"/>
      <c r="M296" s="370">
        <f t="shared" si="20"/>
        <v>0</v>
      </c>
      <c r="N296" s="388"/>
      <c r="O296" s="373">
        <f t="shared" si="21"/>
        <v>0</v>
      </c>
      <c r="P296" s="388"/>
      <c r="Q296" s="392"/>
      <c r="R296" s="392"/>
      <c r="S296" s="392"/>
    </row>
    <row r="297" spans="1:19" ht="16">
      <c r="A297" s="370"/>
      <c r="B297" s="403"/>
      <c r="C297" s="388"/>
      <c r="D297" s="364"/>
      <c r="E297" s="364"/>
      <c r="F297" s="388"/>
      <c r="G297" s="388"/>
      <c r="H297" s="388"/>
      <c r="I297" s="388"/>
      <c r="J297" s="370"/>
      <c r="K297" s="388"/>
      <c r="L297" s="388"/>
      <c r="M297" s="370">
        <f t="shared" si="20"/>
        <v>0</v>
      </c>
      <c r="N297" s="388"/>
      <c r="O297" s="373">
        <f t="shared" si="21"/>
        <v>0</v>
      </c>
      <c r="P297" s="388"/>
      <c r="Q297" s="392"/>
      <c r="R297" s="392"/>
      <c r="S297" s="392"/>
    </row>
    <row r="298" spans="1:19" ht="16">
      <c r="A298" s="370"/>
      <c r="B298" s="403"/>
      <c r="C298" s="388"/>
      <c r="D298" s="364"/>
      <c r="E298" s="364"/>
      <c r="F298" s="388"/>
      <c r="G298" s="388"/>
      <c r="H298" s="388"/>
      <c r="I298" s="388"/>
      <c r="J298" s="370"/>
      <c r="K298" s="388"/>
      <c r="L298" s="388"/>
      <c r="M298" s="370">
        <f t="shared" si="20"/>
        <v>0</v>
      </c>
      <c r="N298" s="388"/>
      <c r="O298" s="373">
        <f t="shared" si="21"/>
        <v>0</v>
      </c>
      <c r="P298" s="388"/>
      <c r="Q298" s="392"/>
      <c r="R298" s="392"/>
      <c r="S298" s="392"/>
    </row>
    <row r="299" spans="1:19" ht="16">
      <c r="A299" s="370"/>
      <c r="B299" s="403"/>
      <c r="C299" s="388"/>
      <c r="D299" s="364"/>
      <c r="E299" s="364"/>
      <c r="F299" s="388"/>
      <c r="G299" s="388"/>
      <c r="H299" s="388"/>
      <c r="I299" s="388"/>
      <c r="J299" s="370"/>
      <c r="K299" s="388"/>
      <c r="L299" s="388"/>
      <c r="M299" s="370">
        <f t="shared" si="20"/>
        <v>0</v>
      </c>
      <c r="N299" s="388"/>
      <c r="O299" s="373">
        <f t="shared" si="21"/>
        <v>0</v>
      </c>
      <c r="P299" s="388"/>
      <c r="Q299" s="392"/>
      <c r="R299" s="392"/>
      <c r="S299" s="392"/>
    </row>
    <row r="300" spans="1:19" ht="16">
      <c r="A300" s="370"/>
      <c r="B300" s="403"/>
      <c r="C300" s="388"/>
      <c r="D300" s="364"/>
      <c r="E300" s="364"/>
      <c r="F300" s="388"/>
      <c r="G300" s="388"/>
      <c r="H300" s="388"/>
      <c r="I300" s="388"/>
      <c r="J300" s="370"/>
      <c r="K300" s="388"/>
      <c r="L300" s="388"/>
      <c r="M300" s="370">
        <f t="shared" si="20"/>
        <v>0</v>
      </c>
      <c r="N300" s="388"/>
      <c r="O300" s="373">
        <f t="shared" si="21"/>
        <v>0</v>
      </c>
      <c r="P300" s="388"/>
      <c r="Q300" s="392"/>
      <c r="R300" s="392"/>
      <c r="S300" s="392"/>
    </row>
    <row r="301" spans="1:19" ht="16">
      <c r="A301" s="370"/>
      <c r="B301" s="403"/>
      <c r="C301" s="388"/>
      <c r="D301" s="364"/>
      <c r="E301" s="364"/>
      <c r="F301" s="388"/>
      <c r="G301" s="388"/>
      <c r="H301" s="388"/>
      <c r="I301" s="388"/>
      <c r="J301" s="370"/>
      <c r="K301" s="388"/>
      <c r="L301" s="388"/>
      <c r="M301" s="370">
        <f t="shared" si="20"/>
        <v>0</v>
      </c>
      <c r="N301" s="388"/>
      <c r="O301" s="373">
        <f t="shared" si="21"/>
        <v>0</v>
      </c>
      <c r="P301" s="388"/>
      <c r="Q301" s="392"/>
      <c r="R301" s="392"/>
      <c r="S301" s="392"/>
    </row>
    <row r="302" spans="1:19" ht="16">
      <c r="A302" s="370"/>
      <c r="B302" s="403"/>
      <c r="C302" s="388"/>
      <c r="D302" s="364"/>
      <c r="E302" s="364"/>
      <c r="F302" s="388"/>
      <c r="G302" s="388"/>
      <c r="H302" s="388"/>
      <c r="I302" s="388"/>
      <c r="J302" s="370"/>
      <c r="K302" s="388"/>
      <c r="L302" s="388"/>
      <c r="M302" s="370">
        <f t="shared" si="20"/>
        <v>0</v>
      </c>
      <c r="N302" s="388"/>
      <c r="O302" s="373">
        <f t="shared" si="21"/>
        <v>0</v>
      </c>
      <c r="P302" s="388"/>
      <c r="Q302" s="392"/>
      <c r="R302" s="392"/>
      <c r="S302" s="392"/>
    </row>
    <row r="303" spans="1:19" ht="16">
      <c r="A303" s="370"/>
      <c r="B303" s="403"/>
      <c r="C303" s="388"/>
      <c r="D303" s="364"/>
      <c r="E303" s="364"/>
      <c r="F303" s="388"/>
      <c r="G303" s="388"/>
      <c r="H303" s="388"/>
      <c r="I303" s="388"/>
      <c r="J303" s="370"/>
      <c r="K303" s="388"/>
      <c r="L303" s="388"/>
      <c r="M303" s="370">
        <f t="shared" si="20"/>
        <v>0</v>
      </c>
      <c r="N303" s="388"/>
      <c r="O303" s="373">
        <f t="shared" si="21"/>
        <v>0</v>
      </c>
      <c r="P303" s="388"/>
      <c r="Q303" s="392"/>
      <c r="R303" s="392"/>
      <c r="S303" s="392"/>
    </row>
    <row r="304" spans="1:19" ht="16">
      <c r="A304" s="370"/>
      <c r="B304" s="403"/>
      <c r="C304" s="388"/>
      <c r="D304" s="364"/>
      <c r="E304" s="364"/>
      <c r="F304" s="388"/>
      <c r="G304" s="388"/>
      <c r="H304" s="388"/>
      <c r="I304" s="388"/>
      <c r="J304" s="370"/>
      <c r="K304" s="388"/>
      <c r="L304" s="388"/>
      <c r="M304" s="370">
        <f t="shared" si="20"/>
        <v>0</v>
      </c>
      <c r="N304" s="388"/>
      <c r="O304" s="373">
        <f t="shared" si="21"/>
        <v>0</v>
      </c>
      <c r="P304" s="388"/>
      <c r="Q304" s="392"/>
      <c r="R304" s="392"/>
      <c r="S304" s="392"/>
    </row>
    <row r="305" spans="1:19" ht="16">
      <c r="A305" s="370"/>
      <c r="B305" s="403"/>
      <c r="C305" s="388"/>
      <c r="D305" s="364"/>
      <c r="E305" s="364"/>
      <c r="F305" s="388"/>
      <c r="G305" s="388"/>
      <c r="H305" s="388"/>
      <c r="I305" s="388"/>
      <c r="J305" s="370"/>
      <c r="K305" s="388"/>
      <c r="L305" s="388"/>
      <c r="M305" s="370">
        <f t="shared" si="20"/>
        <v>0</v>
      </c>
      <c r="N305" s="388"/>
      <c r="O305" s="373">
        <f t="shared" si="21"/>
        <v>0</v>
      </c>
      <c r="P305" s="388"/>
      <c r="Q305" s="392"/>
      <c r="R305" s="392"/>
      <c r="S305" s="392"/>
    </row>
    <row r="306" spans="1:19" ht="16">
      <c r="A306" s="370"/>
      <c r="B306" s="403"/>
      <c r="C306" s="388"/>
      <c r="D306" s="364"/>
      <c r="E306" s="364"/>
      <c r="F306" s="388"/>
      <c r="G306" s="388"/>
      <c r="H306" s="388"/>
      <c r="I306" s="388"/>
      <c r="J306" s="370"/>
      <c r="K306" s="388"/>
      <c r="L306" s="388"/>
      <c r="M306" s="370">
        <f t="shared" si="20"/>
        <v>0</v>
      </c>
      <c r="N306" s="388"/>
      <c r="O306" s="373">
        <f t="shared" si="21"/>
        <v>0</v>
      </c>
      <c r="P306" s="388"/>
      <c r="Q306" s="392"/>
      <c r="R306" s="392"/>
      <c r="S306" s="392"/>
    </row>
    <row r="307" spans="1:19" ht="16">
      <c r="A307" s="370"/>
      <c r="B307" s="403"/>
      <c r="C307" s="388"/>
      <c r="D307" s="364"/>
      <c r="E307" s="364"/>
      <c r="F307" s="388"/>
      <c r="G307" s="388"/>
      <c r="H307" s="388"/>
      <c r="I307" s="388"/>
      <c r="J307" s="370"/>
      <c r="K307" s="388"/>
      <c r="L307" s="388"/>
      <c r="M307" s="370">
        <f t="shared" si="20"/>
        <v>0</v>
      </c>
      <c r="N307" s="388"/>
      <c r="O307" s="373">
        <f t="shared" si="21"/>
        <v>0</v>
      </c>
      <c r="P307" s="388"/>
      <c r="Q307" s="392"/>
      <c r="R307" s="392"/>
      <c r="S307" s="392"/>
    </row>
    <row r="308" spans="1:19" ht="16">
      <c r="A308" s="370"/>
      <c r="B308" s="403"/>
      <c r="C308" s="388"/>
      <c r="D308" s="364"/>
      <c r="E308" s="364"/>
      <c r="F308" s="388"/>
      <c r="G308" s="388"/>
      <c r="H308" s="388"/>
      <c r="I308" s="388"/>
      <c r="J308" s="370"/>
      <c r="K308" s="388"/>
      <c r="L308" s="388"/>
      <c r="M308" s="370">
        <f t="shared" si="20"/>
        <v>0</v>
      </c>
      <c r="N308" s="388"/>
      <c r="O308" s="373">
        <f t="shared" si="21"/>
        <v>0</v>
      </c>
      <c r="P308" s="388"/>
      <c r="Q308" s="392"/>
      <c r="R308" s="392"/>
      <c r="S308" s="392"/>
    </row>
    <row r="309" spans="1:19" ht="16">
      <c r="A309" s="370"/>
      <c r="B309" s="403"/>
      <c r="C309" s="388"/>
      <c r="D309" s="364"/>
      <c r="E309" s="364"/>
      <c r="F309" s="388"/>
      <c r="G309" s="388"/>
      <c r="H309" s="388"/>
      <c r="I309" s="388"/>
      <c r="J309" s="370"/>
      <c r="K309" s="388"/>
      <c r="L309" s="388"/>
      <c r="M309" s="370">
        <f t="shared" si="20"/>
        <v>0</v>
      </c>
      <c r="N309" s="388"/>
      <c r="O309" s="373">
        <f t="shared" si="21"/>
        <v>0</v>
      </c>
      <c r="P309" s="388"/>
      <c r="Q309" s="392"/>
      <c r="R309" s="392"/>
      <c r="S309" s="392"/>
    </row>
    <row r="310" spans="1:19" ht="16">
      <c r="A310" s="370"/>
      <c r="B310" s="403"/>
      <c r="C310" s="388"/>
      <c r="D310" s="364"/>
      <c r="E310" s="364"/>
      <c r="F310" s="388"/>
      <c r="G310" s="388"/>
      <c r="H310" s="388"/>
      <c r="I310" s="388"/>
      <c r="J310" s="370"/>
      <c r="K310" s="388"/>
      <c r="L310" s="388"/>
      <c r="M310" s="370">
        <f t="shared" si="20"/>
        <v>0</v>
      </c>
      <c r="N310" s="388"/>
      <c r="O310" s="373">
        <f t="shared" si="21"/>
        <v>0</v>
      </c>
      <c r="P310" s="388"/>
      <c r="Q310" s="392"/>
      <c r="R310" s="392"/>
      <c r="S310" s="392"/>
    </row>
    <row r="311" spans="1:19" ht="16">
      <c r="A311" s="370"/>
      <c r="B311" s="403"/>
      <c r="C311" s="388"/>
      <c r="D311" s="364"/>
      <c r="E311" s="364"/>
      <c r="F311" s="388"/>
      <c r="G311" s="388"/>
      <c r="H311" s="388"/>
      <c r="I311" s="388"/>
      <c r="J311" s="370"/>
      <c r="K311" s="388"/>
      <c r="L311" s="388"/>
      <c r="M311" s="370">
        <f t="shared" si="20"/>
        <v>0</v>
      </c>
      <c r="N311" s="388"/>
      <c r="O311" s="373">
        <f t="shared" si="21"/>
        <v>0</v>
      </c>
      <c r="P311" s="388"/>
      <c r="Q311" s="392"/>
      <c r="R311" s="392"/>
      <c r="S311" s="392"/>
    </row>
    <row r="312" spans="1:19" ht="16">
      <c r="A312" s="370"/>
      <c r="B312" s="403"/>
      <c r="C312" s="388"/>
      <c r="D312" s="364"/>
      <c r="E312" s="364"/>
      <c r="F312" s="388"/>
      <c r="G312" s="388"/>
      <c r="H312" s="388"/>
      <c r="I312" s="388"/>
      <c r="J312" s="370"/>
      <c r="K312" s="388"/>
      <c r="L312" s="388"/>
      <c r="M312" s="370">
        <f t="shared" si="20"/>
        <v>0</v>
      </c>
      <c r="N312" s="388"/>
      <c r="O312" s="373">
        <f t="shared" si="21"/>
        <v>0</v>
      </c>
      <c r="P312" s="388"/>
      <c r="Q312" s="392"/>
      <c r="R312" s="392"/>
      <c r="S312" s="392"/>
    </row>
    <row r="313" spans="1:19" ht="16">
      <c r="A313" s="370"/>
      <c r="B313" s="403"/>
      <c r="C313" s="388"/>
      <c r="D313" s="364"/>
      <c r="E313" s="364"/>
      <c r="F313" s="388"/>
      <c r="G313" s="388"/>
      <c r="H313" s="388"/>
      <c r="I313" s="388"/>
      <c r="J313" s="370"/>
      <c r="K313" s="388"/>
      <c r="L313" s="388"/>
      <c r="M313" s="370">
        <f t="shared" si="20"/>
        <v>0</v>
      </c>
      <c r="N313" s="388"/>
      <c r="O313" s="373">
        <f t="shared" si="21"/>
        <v>0</v>
      </c>
      <c r="P313" s="388"/>
      <c r="Q313" s="392"/>
      <c r="R313" s="392"/>
      <c r="S313" s="392"/>
    </row>
    <row r="314" spans="1:19" ht="16">
      <c r="A314" s="370"/>
      <c r="B314" s="403"/>
      <c r="C314" s="388"/>
      <c r="D314" s="364"/>
      <c r="E314" s="364"/>
      <c r="F314" s="388"/>
      <c r="G314" s="388"/>
      <c r="H314" s="388"/>
      <c r="I314" s="388"/>
      <c r="J314" s="370"/>
      <c r="K314" s="388"/>
      <c r="L314" s="388"/>
      <c r="M314" s="370">
        <f t="shared" si="20"/>
        <v>0</v>
      </c>
      <c r="N314" s="388"/>
      <c r="O314" s="373">
        <f t="shared" si="21"/>
        <v>0</v>
      </c>
      <c r="P314" s="388"/>
      <c r="Q314" s="392"/>
      <c r="R314" s="392"/>
      <c r="S314" s="392"/>
    </row>
    <row r="315" spans="1:19" ht="16">
      <c r="A315" s="370"/>
      <c r="B315" s="403"/>
      <c r="C315" s="388"/>
      <c r="D315" s="364"/>
      <c r="E315" s="364"/>
      <c r="F315" s="388"/>
      <c r="G315" s="388"/>
      <c r="H315" s="388"/>
      <c r="I315" s="388"/>
      <c r="J315" s="370"/>
      <c r="K315" s="388"/>
      <c r="L315" s="388"/>
      <c r="M315" s="370">
        <f t="shared" si="20"/>
        <v>0</v>
      </c>
      <c r="N315" s="388"/>
      <c r="O315" s="373">
        <f t="shared" si="21"/>
        <v>0</v>
      </c>
      <c r="P315" s="388"/>
      <c r="Q315" s="392"/>
      <c r="R315" s="392"/>
      <c r="S315" s="392"/>
    </row>
    <row r="316" spans="1:19" ht="16">
      <c r="A316" s="370"/>
      <c r="B316" s="403"/>
      <c r="C316" s="388"/>
      <c r="D316" s="364"/>
      <c r="E316" s="364"/>
      <c r="F316" s="388"/>
      <c r="G316" s="388"/>
      <c r="H316" s="388"/>
      <c r="I316" s="388"/>
      <c r="J316" s="370"/>
      <c r="K316" s="388"/>
      <c r="L316" s="388"/>
      <c r="M316" s="370">
        <f t="shared" si="20"/>
        <v>0</v>
      </c>
      <c r="N316" s="388"/>
      <c r="O316" s="373">
        <f t="shared" si="21"/>
        <v>0</v>
      </c>
      <c r="P316" s="388"/>
      <c r="Q316" s="392"/>
      <c r="R316" s="392"/>
      <c r="S316" s="392"/>
    </row>
    <row r="317" spans="1:19" ht="16">
      <c r="A317" s="370"/>
      <c r="B317" s="403"/>
      <c r="C317" s="388"/>
      <c r="D317" s="364"/>
      <c r="E317" s="364"/>
      <c r="F317" s="388"/>
      <c r="G317" s="388"/>
      <c r="H317" s="388"/>
      <c r="I317" s="388"/>
      <c r="J317" s="370"/>
      <c r="K317" s="388"/>
      <c r="L317" s="388"/>
      <c r="M317" s="370">
        <f t="shared" si="20"/>
        <v>0</v>
      </c>
      <c r="N317" s="388"/>
      <c r="O317" s="373">
        <f t="shared" si="21"/>
        <v>0</v>
      </c>
      <c r="P317" s="388"/>
      <c r="Q317" s="392"/>
      <c r="R317" s="392"/>
      <c r="S317" s="392"/>
    </row>
    <row r="318" spans="1:19" ht="16">
      <c r="A318" s="370"/>
      <c r="B318" s="403"/>
      <c r="C318" s="388"/>
      <c r="D318" s="364"/>
      <c r="E318" s="364"/>
      <c r="F318" s="388"/>
      <c r="G318" s="388"/>
      <c r="H318" s="388"/>
      <c r="I318" s="388"/>
      <c r="J318" s="370"/>
      <c r="K318" s="388"/>
      <c r="L318" s="388"/>
      <c r="M318" s="370">
        <f t="shared" si="20"/>
        <v>0</v>
      </c>
      <c r="N318" s="388"/>
      <c r="O318" s="373">
        <f t="shared" si="21"/>
        <v>0</v>
      </c>
      <c r="P318" s="388"/>
      <c r="Q318" s="392"/>
      <c r="R318" s="392"/>
      <c r="S318" s="392"/>
    </row>
    <row r="319" spans="1:19" ht="16">
      <c r="A319" s="370"/>
      <c r="B319" s="403"/>
      <c r="C319" s="388"/>
      <c r="D319" s="364"/>
      <c r="E319" s="364"/>
      <c r="F319" s="388"/>
      <c r="G319" s="388"/>
      <c r="H319" s="388"/>
      <c r="I319" s="388"/>
      <c r="J319" s="370"/>
      <c r="K319" s="388"/>
      <c r="L319" s="388"/>
      <c r="M319" s="370">
        <f t="shared" si="20"/>
        <v>0</v>
      </c>
      <c r="N319" s="388"/>
      <c r="O319" s="373">
        <f t="shared" si="21"/>
        <v>0</v>
      </c>
      <c r="P319" s="388"/>
      <c r="Q319" s="392"/>
      <c r="R319" s="392"/>
      <c r="S319" s="392"/>
    </row>
    <row r="320" spans="1:19" ht="16">
      <c r="A320" s="370"/>
      <c r="B320" s="403"/>
      <c r="C320" s="388"/>
      <c r="D320" s="364"/>
      <c r="E320" s="364"/>
      <c r="F320" s="388"/>
      <c r="G320" s="388"/>
      <c r="H320" s="388"/>
      <c r="I320" s="388"/>
      <c r="J320" s="370"/>
      <c r="K320" s="388"/>
      <c r="L320" s="388"/>
      <c r="M320" s="370">
        <f t="shared" si="20"/>
        <v>0</v>
      </c>
      <c r="N320" s="388"/>
      <c r="O320" s="373">
        <f t="shared" si="21"/>
        <v>0</v>
      </c>
      <c r="P320" s="388"/>
      <c r="Q320" s="392"/>
      <c r="R320" s="392"/>
      <c r="S320" s="392"/>
    </row>
    <row r="321" spans="1:19" ht="16">
      <c r="A321" s="370"/>
      <c r="B321" s="403"/>
      <c r="C321" s="388"/>
      <c r="D321" s="364"/>
      <c r="E321" s="364"/>
      <c r="F321" s="388"/>
      <c r="G321" s="388"/>
      <c r="H321" s="388"/>
      <c r="I321" s="388"/>
      <c r="J321" s="370"/>
      <c r="K321" s="388"/>
      <c r="L321" s="388"/>
      <c r="M321" s="370">
        <f t="shared" si="20"/>
        <v>0</v>
      </c>
      <c r="N321" s="388"/>
      <c r="O321" s="373">
        <f t="shared" si="21"/>
        <v>0</v>
      </c>
      <c r="P321" s="388"/>
      <c r="Q321" s="392"/>
      <c r="R321" s="392"/>
      <c r="S321" s="392"/>
    </row>
    <row r="322" spans="1:19" ht="16">
      <c r="A322" s="370"/>
      <c r="B322" s="403"/>
      <c r="C322" s="388"/>
      <c r="D322" s="364"/>
      <c r="E322" s="364"/>
      <c r="F322" s="388"/>
      <c r="G322" s="388"/>
      <c r="H322" s="388"/>
      <c r="I322" s="388"/>
      <c r="J322" s="370"/>
      <c r="K322" s="388"/>
      <c r="L322" s="388"/>
      <c r="M322" s="370">
        <f t="shared" si="20"/>
        <v>0</v>
      </c>
      <c r="N322" s="388"/>
      <c r="O322" s="373">
        <f t="shared" si="21"/>
        <v>0</v>
      </c>
      <c r="P322" s="388"/>
      <c r="Q322" s="392"/>
      <c r="R322" s="392"/>
      <c r="S322" s="392"/>
    </row>
    <row r="323" spans="1:19" ht="16">
      <c r="A323" s="370"/>
      <c r="B323" s="403"/>
      <c r="C323" s="388"/>
      <c r="D323" s="364"/>
      <c r="E323" s="364"/>
      <c r="F323" s="388"/>
      <c r="G323" s="388"/>
      <c r="H323" s="388"/>
      <c r="I323" s="388"/>
      <c r="J323" s="370"/>
      <c r="K323" s="388"/>
      <c r="L323" s="388"/>
      <c r="M323" s="370">
        <f t="shared" si="20"/>
        <v>0</v>
      </c>
      <c r="N323" s="388"/>
      <c r="O323" s="373">
        <f t="shared" si="21"/>
        <v>0</v>
      </c>
      <c r="P323" s="388"/>
      <c r="Q323" s="392"/>
      <c r="R323" s="392"/>
      <c r="S323" s="392"/>
    </row>
    <row r="324" spans="1:19" ht="16">
      <c r="A324" s="370"/>
      <c r="B324" s="403"/>
      <c r="C324" s="388"/>
      <c r="D324" s="364"/>
      <c r="E324" s="364"/>
      <c r="F324" s="388"/>
      <c r="G324" s="388"/>
      <c r="H324" s="388"/>
      <c r="I324" s="388"/>
      <c r="J324" s="370"/>
      <c r="K324" s="388"/>
      <c r="L324" s="388"/>
      <c r="M324" s="370">
        <f t="shared" si="20"/>
        <v>0</v>
      </c>
      <c r="N324" s="388"/>
      <c r="O324" s="373">
        <f t="shared" si="21"/>
        <v>0</v>
      </c>
      <c r="P324" s="388"/>
      <c r="Q324" s="392"/>
      <c r="R324" s="392"/>
      <c r="S324" s="392"/>
    </row>
    <row r="325" spans="1:19" ht="16">
      <c r="A325" s="370"/>
      <c r="B325" s="403"/>
      <c r="C325" s="388"/>
      <c r="D325" s="364"/>
      <c r="E325" s="364"/>
      <c r="F325" s="388"/>
      <c r="G325" s="388"/>
      <c r="H325" s="388"/>
      <c r="I325" s="388"/>
      <c r="J325" s="370"/>
      <c r="K325" s="388"/>
      <c r="L325" s="388"/>
      <c r="M325" s="370">
        <f t="shared" si="20"/>
        <v>0</v>
      </c>
      <c r="N325" s="388"/>
      <c r="O325" s="373">
        <f t="shared" si="21"/>
        <v>0</v>
      </c>
      <c r="P325" s="388"/>
      <c r="Q325" s="392"/>
      <c r="R325" s="392"/>
      <c r="S325" s="392"/>
    </row>
    <row r="326" spans="1:19" ht="16">
      <c r="A326" s="370"/>
      <c r="B326" s="403"/>
      <c r="C326" s="388"/>
      <c r="D326" s="364"/>
      <c r="E326" s="364"/>
      <c r="F326" s="388"/>
      <c r="G326" s="388"/>
      <c r="H326" s="388"/>
      <c r="I326" s="388"/>
      <c r="J326" s="370"/>
      <c r="K326" s="388"/>
      <c r="L326" s="388"/>
      <c r="M326" s="370">
        <f t="shared" si="20"/>
        <v>0</v>
      </c>
      <c r="N326" s="388"/>
      <c r="O326" s="373">
        <f t="shared" si="21"/>
        <v>0</v>
      </c>
      <c r="P326" s="388"/>
      <c r="Q326" s="392"/>
      <c r="R326" s="392"/>
      <c r="S326" s="392"/>
    </row>
    <row r="327" spans="1:19" ht="16">
      <c r="A327" s="370"/>
      <c r="B327" s="403"/>
      <c r="C327" s="388"/>
      <c r="D327" s="364"/>
      <c r="E327" s="364"/>
      <c r="F327" s="388"/>
      <c r="G327" s="388"/>
      <c r="H327" s="388"/>
      <c r="I327" s="388"/>
      <c r="J327" s="370"/>
      <c r="K327" s="388"/>
      <c r="L327" s="388"/>
      <c r="M327" s="370">
        <f t="shared" si="20"/>
        <v>0</v>
      </c>
      <c r="N327" s="388"/>
      <c r="O327" s="373">
        <f t="shared" si="21"/>
        <v>0</v>
      </c>
      <c r="P327" s="388"/>
      <c r="Q327" s="392"/>
      <c r="R327" s="392"/>
      <c r="S327" s="392"/>
    </row>
    <row r="328" spans="1:19" ht="16">
      <c r="A328" s="370"/>
      <c r="B328" s="403"/>
      <c r="C328" s="388"/>
      <c r="D328" s="364"/>
      <c r="E328" s="364"/>
      <c r="F328" s="388"/>
      <c r="G328" s="388"/>
      <c r="H328" s="388"/>
      <c r="I328" s="388"/>
      <c r="J328" s="370"/>
      <c r="K328" s="388"/>
      <c r="L328" s="388"/>
      <c r="M328" s="370">
        <f t="shared" si="20"/>
        <v>0</v>
      </c>
      <c r="N328" s="388"/>
      <c r="O328" s="373">
        <f t="shared" si="21"/>
        <v>0</v>
      </c>
      <c r="P328" s="388"/>
      <c r="Q328" s="392"/>
      <c r="R328" s="392"/>
      <c r="S328" s="392"/>
    </row>
    <row r="329" spans="1:19" ht="16">
      <c r="A329" s="370"/>
      <c r="B329" s="403"/>
      <c r="C329" s="388"/>
      <c r="D329" s="364"/>
      <c r="E329" s="364"/>
      <c r="F329" s="388"/>
      <c r="G329" s="388"/>
      <c r="H329" s="388"/>
      <c r="I329" s="388"/>
      <c r="J329" s="370"/>
      <c r="K329" s="388"/>
      <c r="L329" s="388"/>
      <c r="M329" s="370" t="e">
        <f>#N/A</f>
        <v>#N/A</v>
      </c>
      <c r="N329" s="388"/>
      <c r="O329" s="373" t="e">
        <f>#N/A</f>
        <v>#N/A</v>
      </c>
      <c r="P329" s="388"/>
      <c r="Q329" s="392"/>
      <c r="R329" s="392"/>
      <c r="S329" s="392"/>
    </row>
    <row r="330" spans="1:19" ht="16">
      <c r="A330" s="370"/>
      <c r="B330" s="403"/>
      <c r="C330" s="388"/>
      <c r="D330" s="364"/>
      <c r="E330" s="364"/>
      <c r="F330" s="388"/>
      <c r="G330" s="388"/>
      <c r="H330" s="388"/>
      <c r="I330" s="388"/>
      <c r="J330" s="370"/>
      <c r="K330" s="388"/>
      <c r="L330" s="388"/>
      <c r="M330" s="370" t="e">
        <f>#N/A</f>
        <v>#N/A</v>
      </c>
      <c r="N330" s="388"/>
      <c r="O330" s="373" t="e">
        <f>#N/A</f>
        <v>#N/A</v>
      </c>
      <c r="P330" s="388"/>
      <c r="Q330" s="392"/>
      <c r="R330" s="392"/>
      <c r="S330" s="392"/>
    </row>
    <row r="331" spans="1:19" ht="16">
      <c r="A331" s="370"/>
      <c r="B331" s="403"/>
      <c r="C331" s="388"/>
      <c r="D331" s="364"/>
      <c r="E331" s="364"/>
      <c r="F331" s="388"/>
      <c r="G331" s="388"/>
      <c r="H331" s="388"/>
      <c r="I331" s="388"/>
      <c r="J331" s="370"/>
      <c r="K331" s="388"/>
      <c r="L331" s="388"/>
      <c r="M331" s="370" t="e">
        <f>#N/A</f>
        <v>#N/A</v>
      </c>
      <c r="N331" s="388"/>
      <c r="O331" s="373" t="e">
        <f>#N/A</f>
        <v>#N/A</v>
      </c>
      <c r="P331" s="388"/>
      <c r="Q331" s="392"/>
      <c r="R331" s="392"/>
      <c r="S331" s="392"/>
    </row>
    <row r="332" spans="1:19" ht="16">
      <c r="A332" s="370"/>
      <c r="B332" s="403"/>
      <c r="C332" s="388"/>
      <c r="D332" s="364"/>
      <c r="E332" s="364"/>
      <c r="F332" s="388"/>
      <c r="G332" s="388"/>
      <c r="H332" s="388"/>
      <c r="I332" s="388"/>
      <c r="J332" s="370"/>
      <c r="K332" s="388"/>
      <c r="L332" s="388"/>
      <c r="M332" s="370" t="e">
        <f>#N/A</f>
        <v>#N/A</v>
      </c>
      <c r="N332" s="388"/>
      <c r="O332" s="373" t="e">
        <f>#N/A</f>
        <v>#N/A</v>
      </c>
      <c r="P332" s="388"/>
      <c r="Q332" s="392"/>
      <c r="R332" s="392"/>
      <c r="S332" s="392"/>
    </row>
    <row r="333" spans="1:19" ht="16">
      <c r="A333" s="370"/>
      <c r="B333" s="403"/>
      <c r="C333" s="388"/>
      <c r="D333" s="364"/>
      <c r="E333" s="364"/>
      <c r="F333" s="388"/>
      <c r="G333" s="388"/>
      <c r="H333" s="388"/>
      <c r="I333" s="388"/>
      <c r="J333" s="370"/>
      <c r="K333" s="388"/>
      <c r="L333" s="388"/>
      <c r="M333" s="370" t="e">
        <f>#N/A</f>
        <v>#N/A</v>
      </c>
      <c r="N333" s="388"/>
      <c r="O333" s="373" t="e">
        <f>#N/A</f>
        <v>#N/A</v>
      </c>
      <c r="P333" s="388"/>
      <c r="Q333" s="392"/>
      <c r="R333" s="392"/>
      <c r="S333" s="392"/>
    </row>
    <row r="334" spans="1:19" ht="16">
      <c r="A334" s="370"/>
      <c r="B334" s="403"/>
      <c r="C334" s="388"/>
      <c r="D334" s="364"/>
      <c r="E334" s="364"/>
      <c r="F334" s="388"/>
      <c r="G334" s="388"/>
      <c r="H334" s="388"/>
      <c r="I334" s="388"/>
      <c r="J334" s="370"/>
      <c r="K334" s="388"/>
      <c r="L334" s="388"/>
      <c r="M334" s="370" t="e">
        <f>#N/A</f>
        <v>#N/A</v>
      </c>
      <c r="N334" s="388"/>
      <c r="O334" s="373" t="e">
        <f>#N/A</f>
        <v>#N/A</v>
      </c>
      <c r="P334" s="388"/>
      <c r="Q334" s="392"/>
      <c r="R334" s="392"/>
      <c r="S334" s="392"/>
    </row>
    <row r="335" spans="1:19" ht="16">
      <c r="A335" s="370"/>
      <c r="B335" s="403"/>
      <c r="C335" s="388"/>
      <c r="D335" s="364"/>
      <c r="E335" s="364"/>
      <c r="F335" s="388"/>
      <c r="G335" s="388"/>
      <c r="H335" s="388"/>
      <c r="I335" s="388"/>
      <c r="J335" s="370"/>
      <c r="K335" s="388"/>
      <c r="L335" s="388"/>
      <c r="M335" s="370" t="e">
        <f>#N/A</f>
        <v>#N/A</v>
      </c>
      <c r="N335" s="388"/>
      <c r="O335" s="373" t="e">
        <f>#N/A</f>
        <v>#N/A</v>
      </c>
      <c r="P335" s="388"/>
      <c r="Q335" s="392"/>
      <c r="R335" s="392"/>
      <c r="S335" s="392"/>
    </row>
    <row r="336" spans="1:19" ht="16">
      <c r="A336" s="370"/>
      <c r="B336" s="403"/>
      <c r="C336" s="388"/>
      <c r="D336" s="364"/>
      <c r="E336" s="364"/>
      <c r="F336" s="388"/>
      <c r="G336" s="388"/>
      <c r="H336" s="388"/>
      <c r="I336" s="388"/>
      <c r="J336" s="370"/>
      <c r="K336" s="388"/>
      <c r="L336" s="388"/>
      <c r="M336" s="370" t="e">
        <f>#N/A</f>
        <v>#N/A</v>
      </c>
      <c r="N336" s="388"/>
      <c r="O336" s="373" t="e">
        <f>#N/A</f>
        <v>#N/A</v>
      </c>
      <c r="P336" s="388"/>
      <c r="Q336" s="392"/>
      <c r="R336" s="392"/>
      <c r="S336" s="392"/>
    </row>
    <row r="337" spans="1:19" ht="16">
      <c r="A337" s="370"/>
      <c r="B337" s="403"/>
      <c r="C337" s="388"/>
      <c r="D337" s="364"/>
      <c r="E337" s="364"/>
      <c r="F337" s="388"/>
      <c r="G337" s="388"/>
      <c r="H337" s="388"/>
      <c r="I337" s="388"/>
      <c r="J337" s="370"/>
      <c r="K337" s="388"/>
      <c r="L337" s="388"/>
      <c r="M337" s="370" t="e">
        <f>#N/A</f>
        <v>#N/A</v>
      </c>
      <c r="N337" s="388"/>
      <c r="O337" s="373" t="e">
        <f>#N/A</f>
        <v>#N/A</v>
      </c>
      <c r="P337" s="388"/>
      <c r="Q337" s="392"/>
      <c r="R337" s="392"/>
      <c r="S337" s="392"/>
    </row>
    <row r="338" spans="1:19" ht="16">
      <c r="A338" s="370"/>
      <c r="B338" s="403"/>
      <c r="C338" s="388"/>
      <c r="D338" s="364"/>
      <c r="E338" s="364"/>
      <c r="F338" s="388"/>
      <c r="G338" s="388"/>
      <c r="H338" s="388"/>
      <c r="I338" s="388"/>
      <c r="J338" s="370"/>
      <c r="K338" s="388"/>
      <c r="L338" s="388"/>
      <c r="M338" s="370" t="e">
        <f>#N/A</f>
        <v>#N/A</v>
      </c>
      <c r="N338" s="388"/>
      <c r="O338" s="373" t="e">
        <f>#N/A</f>
        <v>#N/A</v>
      </c>
      <c r="P338" s="388"/>
      <c r="Q338" s="392"/>
      <c r="R338" s="392"/>
      <c r="S338" s="392"/>
    </row>
    <row r="339" spans="1:19" ht="16">
      <c r="A339" s="370"/>
      <c r="B339" s="403"/>
      <c r="C339" s="388"/>
      <c r="D339" s="364"/>
      <c r="E339" s="364"/>
      <c r="F339" s="388"/>
      <c r="G339" s="388"/>
      <c r="H339" s="388"/>
      <c r="I339" s="388"/>
      <c r="J339" s="370"/>
      <c r="K339" s="388"/>
      <c r="L339" s="388"/>
      <c r="M339" s="370" t="e">
        <f>#N/A</f>
        <v>#N/A</v>
      </c>
      <c r="N339" s="388"/>
      <c r="O339" s="373" t="e">
        <f>#N/A</f>
        <v>#N/A</v>
      </c>
      <c r="P339" s="388"/>
      <c r="Q339" s="392"/>
      <c r="R339" s="392"/>
      <c r="S339" s="392"/>
    </row>
    <row r="340" spans="1:19" ht="16">
      <c r="A340" s="370"/>
      <c r="B340" s="403"/>
      <c r="C340" s="388"/>
      <c r="D340" s="364"/>
      <c r="E340" s="364"/>
      <c r="F340" s="388"/>
      <c r="G340" s="388"/>
      <c r="H340" s="388"/>
      <c r="I340" s="388"/>
      <c r="J340" s="370"/>
      <c r="K340" s="388"/>
      <c r="L340" s="388"/>
      <c r="M340" s="370" t="e">
        <f>#N/A</f>
        <v>#N/A</v>
      </c>
      <c r="N340" s="388"/>
      <c r="O340" s="373" t="e">
        <f>#N/A</f>
        <v>#N/A</v>
      </c>
      <c r="P340" s="388"/>
      <c r="Q340" s="392"/>
      <c r="R340" s="392"/>
      <c r="S340" s="392"/>
    </row>
    <row r="341" spans="1:19" ht="16">
      <c r="A341" s="370"/>
      <c r="B341" s="403"/>
      <c r="C341" s="388"/>
      <c r="D341" s="364"/>
      <c r="E341" s="364"/>
      <c r="F341" s="388"/>
      <c r="G341" s="388"/>
      <c r="H341" s="388"/>
      <c r="I341" s="388"/>
      <c r="J341" s="370"/>
      <c r="K341" s="388"/>
      <c r="L341" s="388"/>
      <c r="M341" s="370">
        <f>HOUR($L341-$K341)*60+MINUTE($L341-$K341)</f>
        <v>0</v>
      </c>
      <c r="N341" s="388"/>
      <c r="O341" s="373">
        <f>L341*N341/60*1000</f>
        <v>0</v>
      </c>
      <c r="P341" s="388"/>
      <c r="Q341" s="392"/>
      <c r="R341" s="392"/>
      <c r="S341" s="392"/>
    </row>
    <row r="342" spans="1:19" ht="16">
      <c r="A342" s="370"/>
      <c r="B342" s="403"/>
      <c r="C342" s="388"/>
      <c r="D342" s="364"/>
      <c r="E342" s="364"/>
      <c r="F342" s="388"/>
      <c r="G342" s="388"/>
      <c r="H342" s="388"/>
      <c r="I342" s="388"/>
      <c r="J342" s="370"/>
      <c r="K342" s="388"/>
      <c r="L342" s="388"/>
      <c r="M342" s="370">
        <f>HOUR($L342-$K342)*60+MINUTE($L342-$K342)</f>
        <v>0</v>
      </c>
      <c r="N342" s="388"/>
      <c r="O342" s="373">
        <f>L342*N342/60*1000</f>
        <v>0</v>
      </c>
      <c r="P342" s="388"/>
      <c r="Q342" s="392"/>
      <c r="R342" s="392"/>
      <c r="S342" s="392"/>
    </row>
    <row r="343" spans="1:19" ht="16">
      <c r="A343" s="370"/>
      <c r="B343" s="403"/>
      <c r="C343" s="388"/>
      <c r="D343" s="364"/>
      <c r="E343" s="364"/>
      <c r="F343" s="388"/>
      <c r="G343" s="388"/>
      <c r="H343" s="388"/>
      <c r="I343" s="388"/>
      <c r="J343" s="370"/>
      <c r="K343" s="388"/>
      <c r="L343" s="388"/>
      <c r="M343" s="370">
        <f>HOUR($L343-$K343)*60+MINUTE($L343-$K343)</f>
        <v>0</v>
      </c>
      <c r="N343" s="388"/>
      <c r="O343" s="373">
        <f>L343*N343/60*1000</f>
        <v>0</v>
      </c>
      <c r="P343" s="388"/>
      <c r="Q343" s="392"/>
      <c r="R343" s="392"/>
      <c r="S343" s="392"/>
    </row>
    <row r="344" spans="1:19" ht="16">
      <c r="A344" s="370"/>
      <c r="B344" s="403"/>
      <c r="C344" s="388"/>
      <c r="D344" s="364"/>
      <c r="E344" s="364"/>
      <c r="F344" s="388"/>
      <c r="G344" s="388"/>
      <c r="H344" s="388"/>
      <c r="I344" s="388"/>
      <c r="J344" s="370"/>
      <c r="K344" s="388"/>
      <c r="L344" s="388"/>
      <c r="M344" s="370">
        <f>HOUR($L344-$K344)*60+MINUTE($L344-$K344)</f>
        <v>0</v>
      </c>
      <c r="N344" s="388"/>
      <c r="O344" s="373">
        <f>L344*N344/60*1000</f>
        <v>0</v>
      </c>
      <c r="P344" s="388"/>
      <c r="Q344" s="392"/>
      <c r="R344" s="392"/>
      <c r="S344" s="392"/>
    </row>
    <row r="345" spans="1:19" ht="16">
      <c r="A345" s="370"/>
      <c r="B345" s="403"/>
      <c r="C345" s="388"/>
      <c r="D345" s="364"/>
      <c r="E345" s="364"/>
      <c r="F345" s="388"/>
      <c r="G345" s="388"/>
      <c r="H345" s="388"/>
      <c r="I345" s="388"/>
      <c r="J345" s="370"/>
      <c r="K345" s="388"/>
      <c r="L345" s="388"/>
      <c r="M345" s="370">
        <f>HOUR($L345-$K345)*60+MINUTE($L345-$K345)</f>
        <v>0</v>
      </c>
      <c r="N345" s="388"/>
      <c r="O345" s="373">
        <f>L345*N345/60*1000</f>
        <v>0</v>
      </c>
      <c r="P345" s="388"/>
      <c r="Q345" s="392"/>
      <c r="R345" s="392"/>
      <c r="S345" s="392"/>
    </row>
    <row r="346" spans="1:19" ht="16">
      <c r="A346" s="370"/>
      <c r="B346" s="403"/>
      <c r="C346" s="388"/>
      <c r="D346" s="364"/>
      <c r="E346" s="364"/>
      <c r="F346" s="388"/>
      <c r="G346" s="388"/>
      <c r="H346" s="388"/>
      <c r="I346" s="388"/>
      <c r="J346" s="370"/>
      <c r="K346" s="388"/>
      <c r="L346" s="388"/>
      <c r="M346" s="370" t="e">
        <f>#N/A</f>
        <v>#N/A</v>
      </c>
      <c r="N346" s="388"/>
      <c r="O346" s="373" t="e">
        <f>#N/A</f>
        <v>#N/A</v>
      </c>
      <c r="P346" s="388"/>
      <c r="Q346" s="392"/>
      <c r="R346" s="392"/>
      <c r="S346" s="392"/>
    </row>
    <row r="347" spans="1:19" ht="16">
      <c r="A347" s="370"/>
      <c r="B347" s="403"/>
      <c r="C347" s="388"/>
      <c r="D347" s="364"/>
      <c r="E347" s="364"/>
      <c r="F347" s="388"/>
      <c r="G347" s="388"/>
      <c r="H347" s="388"/>
      <c r="I347" s="388"/>
      <c r="J347" s="370"/>
      <c r="K347" s="388"/>
      <c r="L347" s="388"/>
      <c r="M347" s="370" t="e">
        <f>#N/A</f>
        <v>#N/A</v>
      </c>
      <c r="N347" s="388"/>
      <c r="O347" s="373" t="e">
        <f>#N/A</f>
        <v>#N/A</v>
      </c>
      <c r="P347" s="388"/>
      <c r="Q347" s="392"/>
      <c r="R347" s="392"/>
      <c r="S347" s="392"/>
    </row>
    <row r="348" spans="1:19" ht="16">
      <c r="A348" s="370"/>
      <c r="B348" s="403"/>
      <c r="C348" s="388"/>
      <c r="D348" s="364"/>
      <c r="E348" s="364"/>
      <c r="F348" s="388"/>
      <c r="G348" s="388"/>
      <c r="H348" s="388"/>
      <c r="I348" s="388"/>
      <c r="J348" s="370"/>
      <c r="K348" s="388"/>
      <c r="L348" s="388"/>
      <c r="M348" s="370" t="e">
        <f>#N/A</f>
        <v>#N/A</v>
      </c>
      <c r="N348" s="388"/>
      <c r="O348" s="373" t="e">
        <f>#N/A</f>
        <v>#N/A</v>
      </c>
      <c r="P348" s="388"/>
      <c r="Q348" s="392"/>
      <c r="R348" s="392"/>
      <c r="S348" s="392"/>
    </row>
    <row r="349" spans="1:19" ht="16">
      <c r="A349" s="370"/>
      <c r="B349" s="403"/>
      <c r="C349" s="388"/>
      <c r="D349" s="364"/>
      <c r="E349" s="364"/>
      <c r="F349" s="388"/>
      <c r="G349" s="388"/>
      <c r="H349" s="388"/>
      <c r="I349" s="388"/>
      <c r="J349" s="370"/>
      <c r="K349" s="388"/>
      <c r="L349" s="388"/>
      <c r="M349" s="370" t="e">
        <f>#N/A</f>
        <v>#N/A</v>
      </c>
      <c r="N349" s="388"/>
      <c r="O349" s="373" t="e">
        <f>#N/A</f>
        <v>#N/A</v>
      </c>
      <c r="P349" s="388"/>
      <c r="Q349" s="392"/>
      <c r="R349" s="392"/>
      <c r="S349" s="392"/>
    </row>
    <row r="350" spans="1:19" ht="16">
      <c r="A350" s="370"/>
      <c r="B350" s="403"/>
      <c r="C350" s="388"/>
      <c r="D350" s="364"/>
      <c r="E350" s="364"/>
      <c r="F350" s="388"/>
      <c r="G350" s="388"/>
      <c r="H350" s="388"/>
      <c r="I350" s="388"/>
      <c r="J350" s="370"/>
      <c r="K350" s="388"/>
      <c r="L350" s="388"/>
      <c r="M350" s="370" t="e">
        <f>#N/A</f>
        <v>#N/A</v>
      </c>
      <c r="N350" s="388"/>
      <c r="O350" s="373" t="e">
        <f>#N/A</f>
        <v>#N/A</v>
      </c>
      <c r="P350" s="388"/>
      <c r="Q350" s="392"/>
      <c r="R350" s="392"/>
      <c r="S350" s="392"/>
    </row>
    <row r="351" spans="1:19" ht="16">
      <c r="A351" s="370"/>
      <c r="B351" s="403"/>
      <c r="C351" s="388"/>
      <c r="D351" s="364"/>
      <c r="E351" s="364"/>
      <c r="F351" s="388"/>
      <c r="G351" s="388"/>
      <c r="H351" s="388"/>
      <c r="I351" s="388"/>
      <c r="J351" s="370"/>
      <c r="K351" s="388"/>
      <c r="L351" s="388"/>
      <c r="M351" s="370" t="e">
        <f>#N/A</f>
        <v>#N/A</v>
      </c>
      <c r="N351" s="388"/>
      <c r="O351" s="373" t="e">
        <f>#N/A</f>
        <v>#N/A</v>
      </c>
      <c r="P351" s="388"/>
      <c r="Q351" s="392"/>
      <c r="R351" s="392"/>
      <c r="S351" s="392"/>
    </row>
    <row r="352" spans="1:19" ht="16">
      <c r="A352" s="370"/>
      <c r="B352" s="403"/>
      <c r="C352" s="388"/>
      <c r="D352" s="364"/>
      <c r="E352" s="364"/>
      <c r="F352" s="388"/>
      <c r="G352" s="388"/>
      <c r="H352" s="388"/>
      <c r="I352" s="388"/>
      <c r="J352" s="370"/>
      <c r="K352" s="388"/>
      <c r="L352" s="388"/>
      <c r="M352" s="370" t="e">
        <f>#N/A</f>
        <v>#N/A</v>
      </c>
      <c r="N352" s="388"/>
      <c r="O352" s="373" t="e">
        <f>#N/A</f>
        <v>#N/A</v>
      </c>
      <c r="P352" s="388"/>
      <c r="Q352" s="392"/>
      <c r="R352" s="392"/>
      <c r="S352" s="392"/>
    </row>
    <row r="353" spans="1:19" ht="16">
      <c r="A353" s="370"/>
      <c r="B353" s="403"/>
      <c r="C353" s="388"/>
      <c r="D353" s="364"/>
      <c r="E353" s="364"/>
      <c r="F353" s="388"/>
      <c r="G353" s="388"/>
      <c r="H353" s="388"/>
      <c r="I353" s="388"/>
      <c r="J353" s="370"/>
      <c r="K353" s="388"/>
      <c r="L353" s="388"/>
      <c r="M353" s="370" t="e">
        <f>#N/A</f>
        <v>#N/A</v>
      </c>
      <c r="N353" s="388"/>
      <c r="O353" s="373" t="e">
        <f>#N/A</f>
        <v>#N/A</v>
      </c>
      <c r="P353" s="388"/>
      <c r="Q353" s="392"/>
      <c r="R353" s="392"/>
      <c r="S353" s="392"/>
    </row>
    <row r="354" spans="1:19" ht="16">
      <c r="A354" s="370"/>
      <c r="B354" s="403"/>
      <c r="C354" s="388"/>
      <c r="D354" s="364"/>
      <c r="E354" s="364"/>
      <c r="F354" s="388"/>
      <c r="G354" s="388"/>
      <c r="H354" s="388"/>
      <c r="I354" s="388"/>
      <c r="J354" s="370"/>
      <c r="K354" s="388"/>
      <c r="L354" s="388"/>
      <c r="M354" s="370" t="e">
        <f>#N/A</f>
        <v>#N/A</v>
      </c>
      <c r="N354" s="388"/>
      <c r="O354" s="373" t="e">
        <f>#N/A</f>
        <v>#N/A</v>
      </c>
      <c r="P354" s="388"/>
      <c r="Q354" s="392"/>
      <c r="R354" s="392"/>
      <c r="S354" s="392"/>
    </row>
    <row r="355" spans="1:19" ht="16">
      <c r="A355" s="370"/>
      <c r="B355" s="403"/>
      <c r="C355" s="388"/>
      <c r="D355" s="364"/>
      <c r="E355" s="364"/>
      <c r="F355" s="388"/>
      <c r="G355" s="388"/>
      <c r="H355" s="388"/>
      <c r="I355" s="388"/>
      <c r="J355" s="370"/>
      <c r="K355" s="388"/>
      <c r="L355" s="388"/>
      <c r="M355" s="370" t="e">
        <f>#N/A</f>
        <v>#N/A</v>
      </c>
      <c r="N355" s="388"/>
      <c r="O355" s="373" t="e">
        <f>#N/A</f>
        <v>#N/A</v>
      </c>
      <c r="P355" s="388"/>
      <c r="Q355" s="392"/>
      <c r="R355" s="392"/>
      <c r="S355" s="392"/>
    </row>
    <row r="356" spans="1:19" ht="16">
      <c r="A356" s="370"/>
      <c r="B356" s="403"/>
      <c r="C356" s="388"/>
      <c r="D356" s="364"/>
      <c r="E356" s="364"/>
      <c r="F356" s="388"/>
      <c r="G356" s="388"/>
      <c r="H356" s="388"/>
      <c r="I356" s="388"/>
      <c r="J356" s="370"/>
      <c r="K356" s="388"/>
      <c r="L356" s="388"/>
      <c r="M356" s="370" t="e">
        <f>#N/A</f>
        <v>#N/A</v>
      </c>
      <c r="N356" s="388"/>
      <c r="O356" s="373" t="e">
        <f>#N/A</f>
        <v>#N/A</v>
      </c>
      <c r="P356" s="388"/>
      <c r="Q356" s="392"/>
      <c r="R356" s="392"/>
      <c r="S356" s="392"/>
    </row>
    <row r="357" spans="1:19" ht="16">
      <c r="A357" s="370"/>
      <c r="B357" s="403"/>
      <c r="C357" s="388"/>
      <c r="D357" s="364"/>
      <c r="E357" s="364"/>
      <c r="F357" s="388"/>
      <c r="G357" s="388"/>
      <c r="H357" s="388"/>
      <c r="I357" s="388"/>
      <c r="J357" s="370"/>
      <c r="K357" s="388"/>
      <c r="L357" s="388"/>
      <c r="M357" s="370" t="e">
        <f>#N/A</f>
        <v>#N/A</v>
      </c>
      <c r="N357" s="388"/>
      <c r="O357" s="373" t="e">
        <f>#N/A</f>
        <v>#N/A</v>
      </c>
      <c r="P357" s="388"/>
      <c r="Q357" s="392"/>
      <c r="R357" s="392"/>
    </row>
    <row r="358" spans="1:19">
      <c r="A358" s="367"/>
    </row>
    <row r="359" spans="1:19">
      <c r="A359" s="367"/>
    </row>
    <row r="360" spans="1:19">
      <c r="A360" s="367"/>
    </row>
    <row r="361" spans="1:19">
      <c r="A361" s="367"/>
    </row>
    <row r="362" spans="1:19">
      <c r="A362" s="367"/>
    </row>
    <row r="363" spans="1:19">
      <c r="A363" s="367"/>
    </row>
    <row r="364" spans="1:19">
      <c r="A364" s="367"/>
    </row>
    <row r="365" spans="1:19">
      <c r="A365" s="367"/>
    </row>
    <row r="366" spans="1:19">
      <c r="A366" s="367"/>
    </row>
    <row r="367" spans="1:19">
      <c r="A367" s="367"/>
    </row>
    <row r="368" spans="1:19">
      <c r="A368" s="367"/>
    </row>
    <row r="369" spans="1:19">
      <c r="A369" s="367"/>
    </row>
    <row r="370" spans="1:19">
      <c r="A370" s="367"/>
    </row>
    <row r="371" spans="1:19">
      <c r="A371" s="367"/>
    </row>
    <row r="372" spans="1:19">
      <c r="A372" s="367"/>
      <c r="S372" s="381"/>
    </row>
    <row r="373" spans="1:19">
      <c r="A373" s="367"/>
      <c r="B373" s="381"/>
      <c r="Q373" s="381"/>
      <c r="R373" s="381"/>
      <c r="S373" s="381"/>
    </row>
    <row r="374" spans="1:19">
      <c r="A374" s="367"/>
      <c r="B374" s="381"/>
      <c r="Q374" s="381"/>
      <c r="R374" s="381"/>
      <c r="S374" s="381"/>
    </row>
    <row r="375" spans="1:19">
      <c r="A375" s="367"/>
      <c r="B375" s="381"/>
      <c r="Q375" s="381"/>
      <c r="R375" s="381"/>
      <c r="S375" s="381"/>
    </row>
    <row r="376" spans="1:19">
      <c r="A376" s="367"/>
      <c r="B376" s="381"/>
      <c r="Q376" s="381"/>
      <c r="R376" s="381"/>
      <c r="S376" s="381"/>
    </row>
    <row r="377" spans="1:19">
      <c r="A377" s="367"/>
      <c r="B377" s="381"/>
      <c r="Q377" s="381"/>
      <c r="R377" s="381"/>
      <c r="S377" s="381"/>
    </row>
    <row r="378" spans="1:19">
      <c r="A378" s="367"/>
      <c r="B378" s="381"/>
      <c r="Q378" s="381"/>
      <c r="R378" s="381"/>
      <c r="S378" s="381"/>
    </row>
    <row r="379" spans="1:19">
      <c r="A379" s="367"/>
      <c r="B379" s="381"/>
      <c r="Q379" s="381"/>
      <c r="R379" s="381"/>
      <c r="S379" s="381"/>
    </row>
    <row r="380" spans="1:19">
      <c r="A380" s="367"/>
      <c r="B380" s="381"/>
      <c r="Q380" s="381"/>
      <c r="R380" s="381"/>
      <c r="S380" s="381"/>
    </row>
    <row r="381" spans="1:19">
      <c r="A381" s="367"/>
      <c r="B381" s="381"/>
      <c r="Q381" s="381"/>
      <c r="R381" s="381"/>
      <c r="S381" s="381"/>
    </row>
    <row r="382" spans="1:19">
      <c r="A382" s="367"/>
      <c r="B382" s="381"/>
      <c r="Q382" s="381"/>
      <c r="R382" s="381"/>
      <c r="S382" s="381"/>
    </row>
    <row r="383" spans="1:19">
      <c r="A383" s="367"/>
      <c r="B383" s="381"/>
      <c r="Q383" s="381"/>
      <c r="R383" s="381"/>
    </row>
    <row r="556" spans="1:19" ht="16">
      <c r="A556" s="381">
        <v>1</v>
      </c>
      <c r="B556" s="382">
        <v>43040</v>
      </c>
      <c r="H556" s="404">
        <v>0.625</v>
      </c>
      <c r="I556" s="404">
        <v>0.64583333333333337</v>
      </c>
      <c r="S556" s="385" t="s">
        <v>5131</v>
      </c>
    </row>
    <row r="557" spans="1:19" ht="16">
      <c r="A557" s="381">
        <v>2</v>
      </c>
      <c r="B557" s="382">
        <v>43042</v>
      </c>
      <c r="F557" s="385">
        <v>3</v>
      </c>
      <c r="H557" s="404">
        <v>0.82708333333333339</v>
      </c>
      <c r="I557" s="404">
        <v>0.98819444444444438</v>
      </c>
      <c r="K557" s="381">
        <v>32</v>
      </c>
      <c r="R557" s="385" t="s">
        <v>5161</v>
      </c>
    </row>
    <row r="558" spans="1:19" ht="16">
      <c r="A558" s="381">
        <v>3</v>
      </c>
      <c r="B558" s="382">
        <v>43043</v>
      </c>
      <c r="H558" s="404">
        <v>0.87777777777777777</v>
      </c>
      <c r="I558" s="404">
        <v>0.8965277777777777</v>
      </c>
      <c r="K558" s="381">
        <v>29</v>
      </c>
      <c r="S558" s="385" t="s">
        <v>5132</v>
      </c>
    </row>
    <row r="559" spans="1:19" ht="16">
      <c r="A559" s="381">
        <v>4</v>
      </c>
      <c r="B559" s="382">
        <v>43044</v>
      </c>
      <c r="F559" s="381">
        <v>2</v>
      </c>
      <c r="H559" s="404">
        <v>0.57777777777777783</v>
      </c>
      <c r="I559" s="448">
        <v>1.7881944444444446</v>
      </c>
      <c r="K559" s="381">
        <v>30</v>
      </c>
      <c r="S559" s="385" t="s">
        <v>5132</v>
      </c>
    </row>
    <row r="560" spans="1:19">
      <c r="A560" s="381">
        <v>5</v>
      </c>
      <c r="B560" s="382">
        <v>43044</v>
      </c>
      <c r="H560" s="404">
        <v>0.80069444444444438</v>
      </c>
      <c r="I560" s="404">
        <v>0.86111111111111116</v>
      </c>
      <c r="K560" s="381">
        <v>29</v>
      </c>
    </row>
    <row r="561" spans="1:19">
      <c r="A561" s="381">
        <v>6</v>
      </c>
      <c r="B561" s="382">
        <v>43044</v>
      </c>
      <c r="H561" s="404">
        <v>0.14583333333333334</v>
      </c>
      <c r="I561" s="404">
        <v>0.52500000000000002</v>
      </c>
    </row>
    <row r="562" spans="1:19">
      <c r="A562" s="381">
        <v>7</v>
      </c>
      <c r="B562" s="382">
        <v>43044</v>
      </c>
      <c r="H562" s="404">
        <v>0.32777777777777778</v>
      </c>
      <c r="I562" s="404">
        <v>0.35486111111111113</v>
      </c>
    </row>
    <row r="563" spans="1:19" ht="16">
      <c r="A563" s="381">
        <v>8</v>
      </c>
      <c r="B563" s="382">
        <v>43044</v>
      </c>
      <c r="H563" s="404">
        <v>0.56319444444444444</v>
      </c>
      <c r="I563" s="404">
        <v>0.58402777777777781</v>
      </c>
      <c r="S563" s="385" t="s">
        <v>5132</v>
      </c>
    </row>
    <row r="564" spans="1:19">
      <c r="A564" s="381">
        <v>9</v>
      </c>
      <c r="B564" s="382">
        <v>43044</v>
      </c>
      <c r="H564" s="404">
        <v>0.78472222222222221</v>
      </c>
      <c r="I564" s="404">
        <v>0.8125</v>
      </c>
      <c r="S564" s="381"/>
    </row>
    <row r="565" spans="1:19">
      <c r="A565" s="381">
        <v>10</v>
      </c>
      <c r="B565" s="382">
        <v>43044</v>
      </c>
      <c r="F565" s="381">
        <v>2</v>
      </c>
      <c r="H565" s="404">
        <v>0.78819444444444453</v>
      </c>
      <c r="I565" s="404">
        <v>0.82708333333333339</v>
      </c>
      <c r="K565" s="381">
        <v>30</v>
      </c>
      <c r="Q565" s="381"/>
      <c r="R565" s="381"/>
    </row>
  </sheetData>
  <protectedRanges>
    <protectedRange password="DC25" sqref="K83:K85" name="Range1_3_4_1"/>
    <protectedRange password="DC25" sqref="K57" name="Range1_1_1_1_1"/>
    <protectedRange password="DC25" sqref="L57" name="Range1_1_1_2_1"/>
    <protectedRange password="DC25" sqref="K64:K71 L64" name="Range1_3_1"/>
    <protectedRange password="DC25" sqref="L65:L71" name="Range1_3_1_2"/>
  </protectedRanges>
  <autoFilter ref="A7:T344" xr:uid="{00000000-0009-0000-0000-000005000000}"/>
  <mergeCells count="7">
    <mergeCell ref="T5:T6"/>
    <mergeCell ref="A1:S1"/>
    <mergeCell ref="A2:S2"/>
    <mergeCell ref="A3:S3"/>
    <mergeCell ref="F5:G5"/>
    <mergeCell ref="H5:I5"/>
    <mergeCell ref="K5:L5"/>
  </mergeCells>
  <dataValidations count="6">
    <dataValidation allowBlank="1" showInputMessage="1" showErrorMessage="1" prompt="Pilih Indikasi Gangguan (Jika &quot;Lain - Lain&quot; isikan Penyabab di Keterangan" sqref="R64" xr:uid="{429E84B7-8BCF-46B5-B896-F2E9CF2F899D}"/>
    <dataValidation type="list" allowBlank="1" showInputMessage="1" showErrorMessage="1" prompt="Pilih Unit Pembangkit" sqref="F73 N62:P62 F55:J55 F62:F63 G62:J62 F56 N55:P55" xr:uid="{EA60EB61-86FD-42A2-B303-D953B486B5EF}">
      <formula1>INDIRECT(SUBSTITUTE($E55," ",""))</formula1>
    </dataValidation>
    <dataValidation type="list" allowBlank="1" showInputMessage="1" showErrorMessage="1" prompt="Pilih Indikasi Gangguan (Jika &quot;Lain - Lain&quot; isikan Penyabab di Keterangan" sqref="R95:R96 R55:R58 R36:R41 R44:R50 R62:R63 R17:R24 R27:R33 R65:R92" xr:uid="{4D8CB6B3-F0DB-46CE-AD2B-7663EB88BBF8}">
      <formula1>SEBABGANGGUAN</formula1>
    </dataValidation>
    <dataValidation type="list" allowBlank="1" showInputMessage="1" showErrorMessage="1" prompt="Pilih Nama Area" sqref="C7 C106:C371" xr:uid="{2A012BF3-B1B0-4753-9CEC-9D6CE94CB8BC}">
      <formula1>NO_TRAFO</formula1>
    </dataValidation>
    <dataValidation type="list" allowBlank="1" showInputMessage="1" showErrorMessage="1" sqref="J7 J16 J35 J26 J43 J106:J345" xr:uid="{0534161D-CF01-4417-8687-C035F1FFDC21}">
      <formula1>GANGGUAN</formula1>
    </dataValidation>
    <dataValidation type="list" allowBlank="1" showInputMessage="1" showErrorMessage="1" prompt="Pilih Subsistem" sqref="T7 T15:T16 T25:T26 T34:T35 T92:T93 T58:T59 T97:T344 T42 T50:T54" xr:uid="{D5EB90B6-95CD-4F54-BF67-A6B940CC356F}">
      <formula1>SUBSISTEM</formula1>
    </dataValidation>
  </dataValidations>
  <printOptions horizontalCentered="1"/>
  <pageMargins left="0.70866141732283472" right="0.70866141732283472" top="0.74803149606299213" bottom="0.74803149606299213" header="0.31496062992125984" footer="0.31496062992125984"/>
  <pageSetup paperSize="9" scale="42" orientation="landscape" verticalDpi="30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65E0D-ECA0-4573-8B06-230E465920C6}">
  <sheetPr>
    <tabColor rgb="FFC00000"/>
  </sheetPr>
  <dimension ref="A1:XFD646"/>
  <sheetViews>
    <sheetView view="pageBreakPreview" zoomScale="85" zoomScaleNormal="85" zoomScaleSheetLayoutView="85" workbookViewId="0">
      <pane xSplit="4" ySplit="6" topLeftCell="E243" activePane="bottomRight" state="frozen"/>
      <selection activeCell="D68" sqref="D68"/>
      <selection pane="topRight" activeCell="D68" sqref="D68"/>
      <selection pane="bottomLeft" activeCell="D68" sqref="D68"/>
      <selection pane="bottomRight" activeCell="D68" sqref="D68"/>
    </sheetView>
  </sheetViews>
  <sheetFormatPr baseColWidth="10" defaultColWidth="9.1640625" defaultRowHeight="15"/>
  <cols>
    <col min="1" max="1" width="4.1640625" style="367" bestFit="1" customWidth="1"/>
    <col min="2" max="2" width="13.83203125" style="381" bestFit="1" customWidth="1"/>
    <col min="3" max="3" width="13.6640625" style="381" bestFit="1" customWidth="1"/>
    <col min="4" max="4" width="10" style="367" bestFit="1" customWidth="1"/>
    <col min="5" max="5" width="7.5" style="381" bestFit="1" customWidth="1"/>
    <col min="6" max="6" width="6.83203125" style="381" customWidth="1"/>
    <col min="7" max="7" width="7.5" style="381" customWidth="1"/>
    <col min="8" max="9" width="10" style="367" bestFit="1" customWidth="1"/>
    <col min="10" max="10" width="5.5" style="381" bestFit="1" customWidth="1"/>
    <col min="11" max="12" width="9.1640625" style="367"/>
    <col min="13" max="13" width="8.5" style="381" bestFit="1" customWidth="1"/>
    <col min="14" max="14" width="7.83203125" style="381" bestFit="1" customWidth="1"/>
    <col min="15" max="15" width="8.5" style="381" customWidth="1"/>
    <col min="16" max="16" width="13.1640625" style="381" bestFit="1" customWidth="1"/>
    <col min="17" max="17" width="70.5" style="385" bestFit="1" customWidth="1"/>
    <col min="18" max="18" width="35.6640625" style="385" customWidth="1"/>
    <col min="19" max="16384" width="9.1640625" style="381"/>
  </cols>
  <sheetData>
    <row r="1" spans="1:21" ht="19.5" customHeight="1" thickTop="1">
      <c r="A1" s="962" t="s">
        <v>5162</v>
      </c>
      <c r="B1" s="962"/>
      <c r="C1" s="962"/>
      <c r="D1" s="962"/>
      <c r="E1" s="962"/>
      <c r="F1" s="962"/>
      <c r="G1" s="962"/>
      <c r="H1" s="962"/>
      <c r="I1" s="962"/>
      <c r="J1" s="962"/>
      <c r="K1" s="962"/>
      <c r="L1" s="962"/>
      <c r="M1" s="962"/>
      <c r="N1" s="962"/>
      <c r="O1" s="962"/>
      <c r="P1" s="962"/>
      <c r="Q1" s="962"/>
      <c r="R1" s="962"/>
      <c r="S1" s="449"/>
      <c r="T1" s="449"/>
      <c r="U1" s="450"/>
    </row>
    <row r="2" spans="1:21" ht="21" customHeight="1">
      <c r="A2" s="1200" t="s">
        <v>5163</v>
      </c>
      <c r="B2" s="1200"/>
      <c r="C2" s="1200"/>
      <c r="D2" s="1200"/>
      <c r="E2" s="1200"/>
      <c r="F2" s="1200"/>
      <c r="G2" s="1200"/>
      <c r="H2" s="1200"/>
      <c r="I2" s="1200"/>
      <c r="J2" s="1200"/>
      <c r="K2" s="1200"/>
      <c r="L2" s="1200"/>
      <c r="M2" s="1200"/>
      <c r="N2" s="1200"/>
      <c r="O2" s="1200"/>
      <c r="P2" s="1200"/>
      <c r="Q2" s="1200"/>
      <c r="R2" s="1200"/>
      <c r="S2" s="451"/>
      <c r="T2" s="451"/>
      <c r="U2" s="452"/>
    </row>
    <row r="3" spans="1:21" ht="21.75" customHeight="1" thickBot="1">
      <c r="A3" s="1202" t="s">
        <v>5874</v>
      </c>
      <c r="B3" s="1202"/>
      <c r="C3" s="1202"/>
      <c r="D3" s="1202"/>
      <c r="E3" s="1202"/>
      <c r="F3" s="1202"/>
      <c r="G3" s="1202"/>
      <c r="H3" s="1202"/>
      <c r="I3" s="1202"/>
      <c r="J3" s="1202"/>
      <c r="K3" s="1202"/>
      <c r="L3" s="1202"/>
      <c r="M3" s="1202"/>
      <c r="N3" s="1202"/>
      <c r="O3" s="1202"/>
      <c r="P3" s="1202"/>
      <c r="Q3" s="1202"/>
      <c r="R3" s="1202"/>
      <c r="S3" s="453"/>
      <c r="T3" s="453"/>
      <c r="U3" s="454"/>
    </row>
    <row r="4" spans="1:21" ht="17" thickTop="1" thickBot="1"/>
    <row r="5" spans="1:21" ht="17" thickBot="1">
      <c r="A5" s="368"/>
      <c r="B5" s="386"/>
      <c r="C5" s="368"/>
      <c r="D5" s="368"/>
      <c r="E5" s="368" t="s">
        <v>122</v>
      </c>
      <c r="F5" s="1204" t="s">
        <v>5066</v>
      </c>
      <c r="G5" s="1205"/>
      <c r="H5" s="1206" t="s">
        <v>5122</v>
      </c>
      <c r="I5" s="1206"/>
      <c r="J5" s="368" t="s">
        <v>5120</v>
      </c>
      <c r="K5" s="1206" t="s">
        <v>5084</v>
      </c>
      <c r="L5" s="1206"/>
      <c r="M5" s="368" t="s">
        <v>5085</v>
      </c>
      <c r="N5" s="368" t="s">
        <v>5121</v>
      </c>
      <c r="O5" s="350" t="s">
        <v>5087</v>
      </c>
      <c r="P5" s="351" t="s">
        <v>5088</v>
      </c>
      <c r="Q5" s="417"/>
      <c r="R5" s="352" t="s">
        <v>5091</v>
      </c>
    </row>
    <row r="6" spans="1:21" ht="18" thickBot="1">
      <c r="A6" s="455" t="s">
        <v>122</v>
      </c>
      <c r="B6" s="456" t="s">
        <v>18</v>
      </c>
      <c r="C6" s="455" t="s">
        <v>5</v>
      </c>
      <c r="D6" s="455" t="s">
        <v>6</v>
      </c>
      <c r="E6" s="455" t="s">
        <v>5149</v>
      </c>
      <c r="F6" s="457">
        <v>150</v>
      </c>
      <c r="G6" s="457">
        <v>70</v>
      </c>
      <c r="H6" s="457" t="s">
        <v>5164</v>
      </c>
      <c r="I6" s="457" t="s">
        <v>5165</v>
      </c>
      <c r="J6" s="455" t="s">
        <v>5166</v>
      </c>
      <c r="K6" s="457" t="s">
        <v>5095</v>
      </c>
      <c r="L6" s="457" t="s">
        <v>5096</v>
      </c>
      <c r="M6" s="455" t="s">
        <v>5097</v>
      </c>
      <c r="N6" s="455" t="s">
        <v>5098</v>
      </c>
      <c r="O6" s="353" t="s">
        <v>5100</v>
      </c>
      <c r="P6" s="354" t="s">
        <v>5101</v>
      </c>
      <c r="Q6" s="458" t="s">
        <v>11</v>
      </c>
      <c r="R6" s="355" t="s">
        <v>5103</v>
      </c>
    </row>
    <row r="7" spans="1:21" ht="15.75" customHeight="1">
      <c r="A7" s="459"/>
      <c r="B7" s="460" t="s">
        <v>5104</v>
      </c>
      <c r="C7" s="461"/>
      <c r="D7" s="462"/>
      <c r="E7" s="461"/>
      <c r="F7" s="463"/>
      <c r="G7" s="463"/>
      <c r="H7" s="464" t="str">
        <f>IF(AND(D7&lt;&gt;"",E7&lt;&gt;""),VLOOKUP(CONCATENATE($D7,$E7),[135]dataPDH_Pasok!$C$6:$F$100,3,0),"-")</f>
        <v>-</v>
      </c>
      <c r="I7" s="464" t="str">
        <f>IF(AND(E7&lt;&gt;"",H7&lt;&gt;""),VLOOKUP(CONCATENATE($D7,$E7),[135]dataPDH_Pasok!$C$6:$F$100,4,0),"-")</f>
        <v>-</v>
      </c>
      <c r="J7" s="463"/>
      <c r="K7" s="465"/>
      <c r="L7" s="465"/>
      <c r="M7" s="462">
        <f t="shared" ref="M7:M38" si="0">HOUR($L7-$K7)*60+MINUTE($L7-$K7)</f>
        <v>0</v>
      </c>
      <c r="N7" s="466"/>
      <c r="O7" s="467"/>
      <c r="P7" s="466"/>
      <c r="Q7" s="468"/>
      <c r="R7" s="468"/>
    </row>
    <row r="8" spans="1:21" ht="15" customHeight="1">
      <c r="A8" s="364"/>
      <c r="B8" s="356">
        <v>44199</v>
      </c>
      <c r="C8" s="358" t="s">
        <v>138</v>
      </c>
      <c r="D8" s="358" t="s">
        <v>139</v>
      </c>
      <c r="E8" s="469">
        <v>2</v>
      </c>
      <c r="F8" s="393">
        <v>1</v>
      </c>
      <c r="G8" s="393"/>
      <c r="H8" s="358" t="s">
        <v>467</v>
      </c>
      <c r="I8" s="358" t="s">
        <v>100</v>
      </c>
      <c r="J8" s="393">
        <v>1</v>
      </c>
      <c r="K8" s="360">
        <v>0.30694444444444441</v>
      </c>
      <c r="L8" s="360">
        <v>0.30694444444444441</v>
      </c>
      <c r="M8" s="370">
        <f t="shared" si="0"/>
        <v>0</v>
      </c>
      <c r="N8" s="393">
        <v>0</v>
      </c>
      <c r="O8" s="393">
        <v>0</v>
      </c>
      <c r="P8" s="393">
        <v>0</v>
      </c>
      <c r="Q8" s="470" t="s">
        <v>5672</v>
      </c>
      <c r="R8" s="470"/>
      <c r="S8" s="364"/>
      <c r="T8" s="364"/>
      <c r="U8" s="383"/>
    </row>
    <row r="9" spans="1:21" ht="15" customHeight="1">
      <c r="A9" s="364"/>
      <c r="B9" s="356">
        <v>44199</v>
      </c>
      <c r="C9" s="358" t="s">
        <v>138</v>
      </c>
      <c r="D9" s="358" t="s">
        <v>139</v>
      </c>
      <c r="E9" s="469">
        <v>3</v>
      </c>
      <c r="F9" s="393">
        <v>1</v>
      </c>
      <c r="G9" s="393"/>
      <c r="H9" s="358" t="s">
        <v>467</v>
      </c>
      <c r="I9" s="358" t="s">
        <v>100</v>
      </c>
      <c r="J9" s="393">
        <v>1</v>
      </c>
      <c r="K9" s="360">
        <v>0.30694444444444441</v>
      </c>
      <c r="L9" s="360">
        <v>0.30694444444444441</v>
      </c>
      <c r="M9" s="370">
        <f t="shared" si="0"/>
        <v>0</v>
      </c>
      <c r="N9" s="393">
        <v>0</v>
      </c>
      <c r="O9" s="393">
        <v>0</v>
      </c>
      <c r="P9" s="393">
        <v>0</v>
      </c>
      <c r="Q9" s="470" t="s">
        <v>5672</v>
      </c>
      <c r="R9" s="470"/>
      <c r="S9" s="364"/>
      <c r="T9" s="364"/>
      <c r="U9" s="383"/>
    </row>
    <row r="10" spans="1:21" ht="15" customHeight="1">
      <c r="A10" s="364"/>
      <c r="B10" s="356">
        <v>44199</v>
      </c>
      <c r="C10" s="358" t="s">
        <v>138</v>
      </c>
      <c r="D10" s="358" t="s">
        <v>139</v>
      </c>
      <c r="E10" s="469">
        <v>4</v>
      </c>
      <c r="F10" s="393">
        <v>1</v>
      </c>
      <c r="G10" s="393"/>
      <c r="H10" s="358" t="s">
        <v>467</v>
      </c>
      <c r="I10" s="358" t="s">
        <v>100</v>
      </c>
      <c r="J10" s="393">
        <v>1</v>
      </c>
      <c r="K10" s="360">
        <v>0.30694444444444441</v>
      </c>
      <c r="L10" s="360">
        <v>0.30694444444444441</v>
      </c>
      <c r="M10" s="370">
        <f t="shared" si="0"/>
        <v>0</v>
      </c>
      <c r="N10" s="393">
        <v>0</v>
      </c>
      <c r="O10" s="393">
        <v>0</v>
      </c>
      <c r="P10" s="393">
        <v>0</v>
      </c>
      <c r="Q10" s="470" t="s">
        <v>5672</v>
      </c>
      <c r="R10" s="470"/>
      <c r="S10" s="364"/>
      <c r="T10" s="364"/>
      <c r="U10" s="383"/>
    </row>
    <row r="11" spans="1:21" ht="15" customHeight="1">
      <c r="A11" s="364"/>
      <c r="B11" s="356">
        <v>44199</v>
      </c>
      <c r="C11" s="358" t="s">
        <v>138</v>
      </c>
      <c r="D11" s="358" t="s">
        <v>139</v>
      </c>
      <c r="E11" s="469">
        <v>5</v>
      </c>
      <c r="F11" s="393">
        <v>1</v>
      </c>
      <c r="G11" s="393"/>
      <c r="H11" s="358" t="s">
        <v>467</v>
      </c>
      <c r="I11" s="358" t="s">
        <v>100</v>
      </c>
      <c r="J11" s="393">
        <v>1</v>
      </c>
      <c r="K11" s="360">
        <v>0.30694444444444441</v>
      </c>
      <c r="L11" s="360">
        <v>0.30694444444444441</v>
      </c>
      <c r="M11" s="370">
        <f t="shared" si="0"/>
        <v>0</v>
      </c>
      <c r="N11" s="393">
        <v>0</v>
      </c>
      <c r="O11" s="393">
        <v>0</v>
      </c>
      <c r="P11" s="393">
        <v>0</v>
      </c>
      <c r="Q11" s="470" t="s">
        <v>5672</v>
      </c>
      <c r="R11" s="470"/>
      <c r="S11" s="364"/>
      <c r="T11" s="364"/>
      <c r="U11" s="383"/>
    </row>
    <row r="12" spans="1:21" ht="15" customHeight="1">
      <c r="A12" s="364"/>
      <c r="B12" s="356">
        <v>44202</v>
      </c>
      <c r="C12" s="358" t="s">
        <v>50</v>
      </c>
      <c r="D12" s="358" t="s">
        <v>336</v>
      </c>
      <c r="E12" s="469">
        <v>2</v>
      </c>
      <c r="F12" s="393">
        <v>1</v>
      </c>
      <c r="G12" s="393"/>
      <c r="H12" s="358" t="s">
        <v>82</v>
      </c>
      <c r="I12" s="358" t="s">
        <v>5505</v>
      </c>
      <c r="J12" s="393">
        <v>1</v>
      </c>
      <c r="K12" s="360">
        <v>0.51111111111111118</v>
      </c>
      <c r="L12" s="360">
        <v>0.51111111111111118</v>
      </c>
      <c r="M12" s="370">
        <f t="shared" si="0"/>
        <v>0</v>
      </c>
      <c r="N12" s="393">
        <v>0</v>
      </c>
      <c r="O12" s="393">
        <v>0</v>
      </c>
      <c r="P12" s="393">
        <v>0</v>
      </c>
      <c r="Q12" s="470" t="s">
        <v>5671</v>
      </c>
      <c r="R12" s="470"/>
      <c r="S12" s="364"/>
      <c r="T12" s="364"/>
      <c r="U12" s="383"/>
    </row>
    <row r="13" spans="1:21" ht="30" customHeight="1">
      <c r="A13" s="364"/>
      <c r="B13" s="356">
        <v>44202</v>
      </c>
      <c r="C13" s="358" t="s">
        <v>50</v>
      </c>
      <c r="D13" s="358" t="s">
        <v>336</v>
      </c>
      <c r="E13" s="469">
        <v>3</v>
      </c>
      <c r="F13" s="393">
        <v>1</v>
      </c>
      <c r="G13" s="393"/>
      <c r="H13" s="358" t="s">
        <v>82</v>
      </c>
      <c r="I13" s="358" t="s">
        <v>5505</v>
      </c>
      <c r="J13" s="393">
        <v>1</v>
      </c>
      <c r="K13" s="360">
        <v>0.51111111111111118</v>
      </c>
      <c r="L13" s="360">
        <v>0.51111111111111118</v>
      </c>
      <c r="M13" s="370">
        <f t="shared" si="0"/>
        <v>0</v>
      </c>
      <c r="N13" s="393">
        <v>0</v>
      </c>
      <c r="O13" s="393">
        <v>0</v>
      </c>
      <c r="P13" s="393">
        <v>0</v>
      </c>
      <c r="Q13" s="470" t="s">
        <v>5671</v>
      </c>
      <c r="R13" s="470"/>
      <c r="S13" s="364"/>
      <c r="T13" s="364"/>
      <c r="U13" s="383"/>
    </row>
    <row r="14" spans="1:21" ht="30" customHeight="1">
      <c r="A14" s="364"/>
      <c r="B14" s="356">
        <v>44203</v>
      </c>
      <c r="C14" s="358" t="s">
        <v>60</v>
      </c>
      <c r="D14" s="358" t="s">
        <v>111</v>
      </c>
      <c r="E14" s="469">
        <v>1</v>
      </c>
      <c r="F14" s="393">
        <v>1</v>
      </c>
      <c r="G14" s="393"/>
      <c r="H14" s="358" t="s">
        <v>70</v>
      </c>
      <c r="I14" s="358" t="s">
        <v>45</v>
      </c>
      <c r="J14" s="393">
        <v>1</v>
      </c>
      <c r="K14" s="360">
        <v>0.33611111111111108</v>
      </c>
      <c r="L14" s="360">
        <v>0.33611111111111108</v>
      </c>
      <c r="M14" s="370">
        <f t="shared" si="0"/>
        <v>0</v>
      </c>
      <c r="N14" s="393">
        <v>0</v>
      </c>
      <c r="O14" s="393">
        <v>0</v>
      </c>
      <c r="P14" s="393">
        <v>0</v>
      </c>
      <c r="Q14" s="470" t="s">
        <v>5670</v>
      </c>
      <c r="R14" s="470"/>
      <c r="S14" s="364"/>
      <c r="T14" s="364"/>
      <c r="U14" s="383"/>
    </row>
    <row r="15" spans="1:21" ht="30" customHeight="1">
      <c r="A15" s="364"/>
      <c r="B15" s="356">
        <v>44203</v>
      </c>
      <c r="C15" s="358" t="s">
        <v>60</v>
      </c>
      <c r="D15" s="358" t="s">
        <v>111</v>
      </c>
      <c r="E15" s="469">
        <v>3</v>
      </c>
      <c r="F15" s="393">
        <v>1</v>
      </c>
      <c r="G15" s="393"/>
      <c r="H15" s="358" t="s">
        <v>70</v>
      </c>
      <c r="I15" s="358" t="s">
        <v>45</v>
      </c>
      <c r="J15" s="393">
        <v>1</v>
      </c>
      <c r="K15" s="360">
        <v>0.33611111111111108</v>
      </c>
      <c r="L15" s="360">
        <v>0.33611111111111108</v>
      </c>
      <c r="M15" s="370">
        <f t="shared" si="0"/>
        <v>0</v>
      </c>
      <c r="N15" s="393">
        <v>0</v>
      </c>
      <c r="O15" s="393">
        <v>0</v>
      </c>
      <c r="P15" s="393">
        <v>0</v>
      </c>
      <c r="Q15" s="470" t="s">
        <v>5670</v>
      </c>
      <c r="R15" s="470"/>
      <c r="S15" s="364"/>
      <c r="T15" s="364"/>
      <c r="U15" s="383"/>
    </row>
    <row r="16" spans="1:21" ht="30" customHeight="1">
      <c r="A16" s="364"/>
      <c r="B16" s="356">
        <v>44203</v>
      </c>
      <c r="C16" s="358" t="s">
        <v>138</v>
      </c>
      <c r="D16" s="358" t="s">
        <v>139</v>
      </c>
      <c r="E16" s="469">
        <v>2</v>
      </c>
      <c r="F16" s="393">
        <v>1</v>
      </c>
      <c r="G16" s="393"/>
      <c r="H16" s="358" t="s">
        <v>100</v>
      </c>
      <c r="I16" s="358" t="s">
        <v>467</v>
      </c>
      <c r="J16" s="393">
        <v>1</v>
      </c>
      <c r="K16" s="360">
        <v>0.47083333333333338</v>
      </c>
      <c r="L16" s="360">
        <v>0.47083333333333338</v>
      </c>
      <c r="M16" s="370">
        <f t="shared" si="0"/>
        <v>0</v>
      </c>
      <c r="N16" s="393">
        <v>0</v>
      </c>
      <c r="O16" s="393">
        <v>0</v>
      </c>
      <c r="P16" s="393">
        <v>0</v>
      </c>
      <c r="Q16" s="470" t="s">
        <v>5669</v>
      </c>
      <c r="R16" s="470"/>
      <c r="S16" s="364"/>
      <c r="T16" s="364"/>
      <c r="U16" s="383"/>
    </row>
    <row r="17" spans="1:21" ht="30" customHeight="1">
      <c r="A17" s="364"/>
      <c r="B17" s="356">
        <v>44203</v>
      </c>
      <c r="C17" s="358" t="s">
        <v>138</v>
      </c>
      <c r="D17" s="358" t="s">
        <v>139</v>
      </c>
      <c r="E17" s="469">
        <v>3</v>
      </c>
      <c r="F17" s="393">
        <v>1</v>
      </c>
      <c r="G17" s="393"/>
      <c r="H17" s="358" t="s">
        <v>100</v>
      </c>
      <c r="I17" s="358" t="s">
        <v>467</v>
      </c>
      <c r="J17" s="393">
        <v>1</v>
      </c>
      <c r="K17" s="360">
        <v>0.47083333333333338</v>
      </c>
      <c r="L17" s="360">
        <v>0.47083333333333338</v>
      </c>
      <c r="M17" s="370">
        <f t="shared" si="0"/>
        <v>0</v>
      </c>
      <c r="N17" s="393">
        <v>0</v>
      </c>
      <c r="O17" s="393">
        <v>0</v>
      </c>
      <c r="P17" s="393">
        <v>0</v>
      </c>
      <c r="Q17" s="470" t="s">
        <v>5669</v>
      </c>
      <c r="R17" s="470"/>
      <c r="S17" s="364"/>
      <c r="T17" s="364"/>
      <c r="U17" s="383"/>
    </row>
    <row r="18" spans="1:21" ht="30" customHeight="1">
      <c r="A18" s="364"/>
      <c r="B18" s="356">
        <v>44203</v>
      </c>
      <c r="C18" s="358" t="s">
        <v>138</v>
      </c>
      <c r="D18" s="358" t="s">
        <v>139</v>
      </c>
      <c r="E18" s="469">
        <v>4</v>
      </c>
      <c r="F18" s="393">
        <v>1</v>
      </c>
      <c r="G18" s="393"/>
      <c r="H18" s="358" t="s">
        <v>100</v>
      </c>
      <c r="I18" s="358" t="s">
        <v>467</v>
      </c>
      <c r="J18" s="393">
        <v>1</v>
      </c>
      <c r="K18" s="360">
        <v>0.47083333333333338</v>
      </c>
      <c r="L18" s="360">
        <v>0.47083333333333338</v>
      </c>
      <c r="M18" s="370">
        <f t="shared" si="0"/>
        <v>0</v>
      </c>
      <c r="N18" s="393">
        <v>0</v>
      </c>
      <c r="O18" s="393">
        <v>0</v>
      </c>
      <c r="P18" s="393">
        <v>0</v>
      </c>
      <c r="Q18" s="470" t="s">
        <v>5669</v>
      </c>
      <c r="R18" s="470"/>
      <c r="S18" s="364"/>
      <c r="T18" s="364"/>
      <c r="U18" s="383"/>
    </row>
    <row r="19" spans="1:21" ht="15" customHeight="1">
      <c r="A19" s="364"/>
      <c r="B19" s="356">
        <v>44203</v>
      </c>
      <c r="C19" s="358" t="s">
        <v>138</v>
      </c>
      <c r="D19" s="358" t="s">
        <v>139</v>
      </c>
      <c r="E19" s="469">
        <v>5</v>
      </c>
      <c r="F19" s="393">
        <v>1</v>
      </c>
      <c r="G19" s="393"/>
      <c r="H19" s="358" t="s">
        <v>100</v>
      </c>
      <c r="I19" s="358" t="s">
        <v>467</v>
      </c>
      <c r="J19" s="393">
        <v>1</v>
      </c>
      <c r="K19" s="360">
        <v>0.47083333333333338</v>
      </c>
      <c r="L19" s="360">
        <v>0.47083333333333338</v>
      </c>
      <c r="M19" s="370">
        <f t="shared" si="0"/>
        <v>0</v>
      </c>
      <c r="N19" s="393">
        <v>0</v>
      </c>
      <c r="O19" s="393">
        <v>0</v>
      </c>
      <c r="P19" s="393">
        <v>0</v>
      </c>
      <c r="Q19" s="470" t="s">
        <v>5669</v>
      </c>
      <c r="R19" s="470"/>
      <c r="S19" s="364"/>
      <c r="T19" s="364"/>
      <c r="U19" s="383"/>
    </row>
    <row r="20" spans="1:21" ht="15" customHeight="1">
      <c r="A20" s="364"/>
      <c r="B20" s="356">
        <v>44204</v>
      </c>
      <c r="C20" s="358" t="s">
        <v>26</v>
      </c>
      <c r="D20" s="358" t="s">
        <v>80</v>
      </c>
      <c r="E20" s="469"/>
      <c r="F20" s="393">
        <v>1</v>
      </c>
      <c r="G20" s="393"/>
      <c r="H20" s="358" t="s">
        <v>5504</v>
      </c>
      <c r="I20" s="358" t="s">
        <v>5505</v>
      </c>
      <c r="J20" s="393">
        <v>1</v>
      </c>
      <c r="K20" s="360">
        <v>0.33819444444444446</v>
      </c>
      <c r="L20" s="360">
        <v>0.33819444444444446</v>
      </c>
      <c r="M20" s="370">
        <f t="shared" si="0"/>
        <v>0</v>
      </c>
      <c r="N20" s="393">
        <v>0</v>
      </c>
      <c r="O20" s="393">
        <v>0</v>
      </c>
      <c r="P20" s="393">
        <v>0</v>
      </c>
      <c r="Q20" s="470" t="s">
        <v>5665</v>
      </c>
      <c r="R20" s="470"/>
      <c r="S20" s="364"/>
      <c r="T20" s="364"/>
      <c r="U20" s="383"/>
    </row>
    <row r="21" spans="1:21" ht="15" customHeight="1">
      <c r="A21" s="364"/>
      <c r="B21" s="356">
        <v>44205</v>
      </c>
      <c r="C21" s="358" t="s">
        <v>20</v>
      </c>
      <c r="D21" s="358" t="s">
        <v>144</v>
      </c>
      <c r="E21" s="469">
        <v>5</v>
      </c>
      <c r="F21" s="393">
        <v>1</v>
      </c>
      <c r="G21" s="393"/>
      <c r="H21" s="358" t="s">
        <v>5143</v>
      </c>
      <c r="I21" s="358" t="s">
        <v>100</v>
      </c>
      <c r="J21" s="393">
        <v>1</v>
      </c>
      <c r="K21" s="360">
        <v>0.32708333333333334</v>
      </c>
      <c r="L21" s="360">
        <v>0.32708333333333334</v>
      </c>
      <c r="M21" s="370">
        <f t="shared" si="0"/>
        <v>0</v>
      </c>
      <c r="N21" s="393">
        <v>0</v>
      </c>
      <c r="O21" s="393">
        <v>0</v>
      </c>
      <c r="P21" s="393">
        <v>0</v>
      </c>
      <c r="Q21" s="470" t="s">
        <v>5668</v>
      </c>
      <c r="R21" s="470"/>
      <c r="S21" s="364"/>
      <c r="T21" s="364"/>
      <c r="U21" s="383"/>
    </row>
    <row r="22" spans="1:21" ht="15" customHeight="1">
      <c r="A22" s="364"/>
      <c r="B22" s="356">
        <v>44205</v>
      </c>
      <c r="C22" s="358" t="s">
        <v>20</v>
      </c>
      <c r="D22" s="358" t="s">
        <v>144</v>
      </c>
      <c r="E22" s="469">
        <v>5</v>
      </c>
      <c r="F22" s="393">
        <v>1</v>
      </c>
      <c r="G22" s="393"/>
      <c r="H22" s="358" t="s">
        <v>100</v>
      </c>
      <c r="I22" s="358" t="s">
        <v>5143</v>
      </c>
      <c r="J22" s="393">
        <v>1</v>
      </c>
      <c r="K22" s="360">
        <v>0.55694444444444446</v>
      </c>
      <c r="L22" s="360">
        <v>0.55694444444444446</v>
      </c>
      <c r="M22" s="370">
        <f t="shared" si="0"/>
        <v>0</v>
      </c>
      <c r="N22" s="393">
        <v>0</v>
      </c>
      <c r="O22" s="393">
        <v>0</v>
      </c>
      <c r="P22" s="393">
        <v>0</v>
      </c>
      <c r="Q22" s="470" t="s">
        <v>5668</v>
      </c>
      <c r="R22" s="470"/>
      <c r="S22" s="364"/>
      <c r="T22" s="364"/>
      <c r="U22" s="383"/>
    </row>
    <row r="23" spans="1:21" ht="15" customHeight="1">
      <c r="A23" s="364"/>
      <c r="B23" s="356">
        <v>44205</v>
      </c>
      <c r="C23" s="358" t="s">
        <v>60</v>
      </c>
      <c r="D23" s="358" t="s">
        <v>111</v>
      </c>
      <c r="E23" s="469">
        <v>1</v>
      </c>
      <c r="F23" s="393">
        <v>1</v>
      </c>
      <c r="G23" s="393"/>
      <c r="H23" s="358" t="s">
        <v>45</v>
      </c>
      <c r="I23" s="358" t="s">
        <v>70</v>
      </c>
      <c r="J23" s="393">
        <v>1</v>
      </c>
      <c r="K23" s="360">
        <v>0.73125000000000007</v>
      </c>
      <c r="L23" s="360">
        <v>0.73125000000000007</v>
      </c>
      <c r="M23" s="370">
        <f t="shared" si="0"/>
        <v>0</v>
      </c>
      <c r="N23" s="393">
        <v>0</v>
      </c>
      <c r="O23" s="393">
        <v>0</v>
      </c>
      <c r="P23" s="393">
        <v>0</v>
      </c>
      <c r="Q23" s="470" t="s">
        <v>5667</v>
      </c>
      <c r="R23" s="470"/>
      <c r="S23" s="364"/>
      <c r="T23" s="364"/>
      <c r="U23" s="383"/>
    </row>
    <row r="24" spans="1:21" ht="15" customHeight="1">
      <c r="A24" s="364"/>
      <c r="B24" s="356">
        <v>44205</v>
      </c>
      <c r="C24" s="358" t="s">
        <v>60</v>
      </c>
      <c r="D24" s="358" t="s">
        <v>111</v>
      </c>
      <c r="E24" s="469">
        <v>3</v>
      </c>
      <c r="F24" s="393">
        <v>1</v>
      </c>
      <c r="G24" s="393"/>
      <c r="H24" s="358" t="s">
        <v>45</v>
      </c>
      <c r="I24" s="358" t="s">
        <v>70</v>
      </c>
      <c r="J24" s="393">
        <v>1</v>
      </c>
      <c r="K24" s="360">
        <v>0.73125000000000007</v>
      </c>
      <c r="L24" s="360">
        <v>0.73125000000000007</v>
      </c>
      <c r="M24" s="370">
        <f t="shared" si="0"/>
        <v>0</v>
      </c>
      <c r="N24" s="393">
        <v>0</v>
      </c>
      <c r="O24" s="393">
        <v>0</v>
      </c>
      <c r="P24" s="393">
        <v>0</v>
      </c>
      <c r="Q24" s="470" t="s">
        <v>5667</v>
      </c>
      <c r="R24" s="470"/>
      <c r="S24" s="364"/>
      <c r="T24" s="364"/>
      <c r="U24" s="383"/>
    </row>
    <row r="25" spans="1:21" ht="15" customHeight="1">
      <c r="A25" s="364"/>
      <c r="B25" s="356">
        <v>44206</v>
      </c>
      <c r="C25" s="358" t="s">
        <v>20</v>
      </c>
      <c r="D25" s="358" t="s">
        <v>144</v>
      </c>
      <c r="E25" s="469">
        <v>5</v>
      </c>
      <c r="F25" s="393">
        <v>1</v>
      </c>
      <c r="G25" s="393"/>
      <c r="H25" s="358" t="s">
        <v>5143</v>
      </c>
      <c r="I25" s="358" t="s">
        <v>100</v>
      </c>
      <c r="J25" s="393">
        <v>1</v>
      </c>
      <c r="K25" s="360">
        <v>0.31527777777777777</v>
      </c>
      <c r="L25" s="360">
        <v>0.31527777777777777</v>
      </c>
      <c r="M25" s="370">
        <f t="shared" si="0"/>
        <v>0</v>
      </c>
      <c r="N25" s="393">
        <v>0</v>
      </c>
      <c r="O25" s="393">
        <v>0</v>
      </c>
      <c r="P25" s="393">
        <v>0</v>
      </c>
      <c r="Q25" s="470" t="s">
        <v>5666</v>
      </c>
      <c r="R25" s="470"/>
      <c r="S25" s="364"/>
      <c r="T25" s="364"/>
      <c r="U25" s="383"/>
    </row>
    <row r="26" spans="1:21" ht="15" customHeight="1">
      <c r="A26" s="364"/>
      <c r="B26" s="356">
        <v>44209</v>
      </c>
      <c r="C26" s="358" t="s">
        <v>26</v>
      </c>
      <c r="D26" s="358" t="s">
        <v>80</v>
      </c>
      <c r="E26" s="469"/>
      <c r="F26" s="393">
        <v>1</v>
      </c>
      <c r="G26" s="393"/>
      <c r="H26" s="358" t="s">
        <v>5505</v>
      </c>
      <c r="I26" s="358" t="s">
        <v>5504</v>
      </c>
      <c r="J26" s="393">
        <v>1</v>
      </c>
      <c r="K26" s="360">
        <v>0.3034722222222222</v>
      </c>
      <c r="L26" s="360">
        <v>0.3034722222222222</v>
      </c>
      <c r="M26" s="370">
        <f t="shared" si="0"/>
        <v>0</v>
      </c>
      <c r="N26" s="393">
        <v>0</v>
      </c>
      <c r="O26" s="393">
        <v>0</v>
      </c>
      <c r="P26" s="393">
        <v>0</v>
      </c>
      <c r="Q26" s="470" t="s">
        <v>5665</v>
      </c>
      <c r="R26" s="470"/>
      <c r="S26" s="364"/>
      <c r="T26" s="364"/>
      <c r="U26" s="383"/>
    </row>
    <row r="27" spans="1:21" ht="15" customHeight="1">
      <c r="A27" s="364"/>
      <c r="B27" s="356">
        <v>44209</v>
      </c>
      <c r="C27" s="358" t="s">
        <v>20</v>
      </c>
      <c r="D27" s="358" t="s">
        <v>21</v>
      </c>
      <c r="E27" s="469">
        <v>6</v>
      </c>
      <c r="F27" s="393">
        <v>1</v>
      </c>
      <c r="G27" s="393"/>
      <c r="H27" s="358" t="s">
        <v>100</v>
      </c>
      <c r="I27" s="358" t="s">
        <v>467</v>
      </c>
      <c r="J27" s="393">
        <v>1</v>
      </c>
      <c r="K27" s="360">
        <v>0.32500000000000001</v>
      </c>
      <c r="L27" s="360">
        <v>0.32500000000000001</v>
      </c>
      <c r="M27" s="370">
        <f t="shared" si="0"/>
        <v>0</v>
      </c>
      <c r="N27" s="393">
        <v>0</v>
      </c>
      <c r="O27" s="393">
        <v>0</v>
      </c>
      <c r="P27" s="393">
        <v>0</v>
      </c>
      <c r="Q27" s="470" t="s">
        <v>5664</v>
      </c>
      <c r="R27" s="470"/>
      <c r="S27" s="364"/>
      <c r="T27" s="364"/>
      <c r="U27" s="383"/>
    </row>
    <row r="28" spans="1:21" ht="15" customHeight="1">
      <c r="A28" s="364"/>
      <c r="B28" s="356">
        <v>44209</v>
      </c>
      <c r="C28" s="358" t="s">
        <v>20</v>
      </c>
      <c r="D28" s="358" t="s">
        <v>21</v>
      </c>
      <c r="E28" s="469">
        <v>9</v>
      </c>
      <c r="F28" s="393">
        <v>1</v>
      </c>
      <c r="G28" s="393"/>
      <c r="H28" s="358" t="s">
        <v>100</v>
      </c>
      <c r="I28" s="358" t="s">
        <v>467</v>
      </c>
      <c r="J28" s="393">
        <v>1</v>
      </c>
      <c r="K28" s="360">
        <v>0.32500000000000001</v>
      </c>
      <c r="L28" s="360">
        <v>0.32500000000000001</v>
      </c>
      <c r="M28" s="370">
        <f t="shared" si="0"/>
        <v>0</v>
      </c>
      <c r="N28" s="393">
        <v>0</v>
      </c>
      <c r="O28" s="393">
        <v>0</v>
      </c>
      <c r="P28" s="393">
        <v>0</v>
      </c>
      <c r="Q28" s="470" t="s">
        <v>5664</v>
      </c>
      <c r="R28" s="470"/>
      <c r="S28" s="364"/>
      <c r="T28" s="364"/>
      <c r="U28" s="383"/>
    </row>
    <row r="29" spans="1:21" ht="15" customHeight="1">
      <c r="A29" s="364"/>
      <c r="B29" s="356">
        <v>44209</v>
      </c>
      <c r="C29" s="358" t="s">
        <v>36</v>
      </c>
      <c r="D29" s="358" t="s">
        <v>85</v>
      </c>
      <c r="E29" s="469"/>
      <c r="F29" s="393">
        <v>1</v>
      </c>
      <c r="G29" s="393"/>
      <c r="H29" s="358" t="s">
        <v>100</v>
      </c>
      <c r="I29" s="358" t="s">
        <v>467</v>
      </c>
      <c r="J29" s="393">
        <v>1</v>
      </c>
      <c r="K29" s="360">
        <v>0.32500000000000001</v>
      </c>
      <c r="L29" s="360">
        <v>0.32500000000000001</v>
      </c>
      <c r="M29" s="370">
        <f t="shared" si="0"/>
        <v>0</v>
      </c>
      <c r="N29" s="393">
        <v>0</v>
      </c>
      <c r="O29" s="393">
        <v>0</v>
      </c>
      <c r="P29" s="393">
        <v>0</v>
      </c>
      <c r="Q29" s="470" t="s">
        <v>5664</v>
      </c>
      <c r="R29" s="470"/>
      <c r="S29" s="364"/>
      <c r="T29" s="364"/>
      <c r="U29" s="383"/>
    </row>
    <row r="30" spans="1:21" ht="15" customHeight="1">
      <c r="A30" s="364"/>
      <c r="B30" s="356">
        <v>44215</v>
      </c>
      <c r="C30" s="358" t="s">
        <v>20</v>
      </c>
      <c r="D30" s="358" t="s">
        <v>144</v>
      </c>
      <c r="E30" s="469">
        <v>5</v>
      </c>
      <c r="F30" s="393">
        <v>1</v>
      </c>
      <c r="G30" s="393"/>
      <c r="H30" s="358" t="s">
        <v>5143</v>
      </c>
      <c r="I30" s="358" t="s">
        <v>100</v>
      </c>
      <c r="J30" s="393">
        <v>1</v>
      </c>
      <c r="K30" s="360">
        <v>0.33958333333333335</v>
      </c>
      <c r="L30" s="360">
        <v>0.33958333333333335</v>
      </c>
      <c r="M30" s="370">
        <f t="shared" si="0"/>
        <v>0</v>
      </c>
      <c r="N30" s="393">
        <v>0</v>
      </c>
      <c r="O30" s="393">
        <v>0</v>
      </c>
      <c r="P30" s="393">
        <v>0</v>
      </c>
      <c r="Q30" s="470" t="s">
        <v>5663</v>
      </c>
      <c r="R30" s="470"/>
      <c r="S30" s="364"/>
      <c r="T30" s="364"/>
      <c r="U30" s="383"/>
    </row>
    <row r="31" spans="1:21" ht="15" customHeight="1">
      <c r="A31" s="364"/>
      <c r="B31" s="356">
        <v>44216</v>
      </c>
      <c r="C31" s="358" t="s">
        <v>20</v>
      </c>
      <c r="D31" s="358" t="s">
        <v>144</v>
      </c>
      <c r="E31" s="469">
        <v>5</v>
      </c>
      <c r="F31" s="393">
        <v>1</v>
      </c>
      <c r="G31" s="393"/>
      <c r="H31" s="358" t="s">
        <v>5143</v>
      </c>
      <c r="I31" s="358" t="s">
        <v>100</v>
      </c>
      <c r="J31" s="393">
        <v>1</v>
      </c>
      <c r="K31" s="360">
        <v>0.3444444444444445</v>
      </c>
      <c r="L31" s="360">
        <v>0.3444444444444445</v>
      </c>
      <c r="M31" s="370">
        <f t="shared" si="0"/>
        <v>0</v>
      </c>
      <c r="N31" s="393">
        <v>0</v>
      </c>
      <c r="O31" s="393">
        <v>0</v>
      </c>
      <c r="P31" s="393">
        <v>0</v>
      </c>
      <c r="Q31" s="470" t="s">
        <v>5663</v>
      </c>
      <c r="R31" s="470"/>
      <c r="S31" s="364"/>
      <c r="T31" s="364"/>
      <c r="U31" s="383"/>
    </row>
    <row r="32" spans="1:21" ht="15" customHeight="1">
      <c r="A32" s="364"/>
      <c r="B32" s="356">
        <v>44216</v>
      </c>
      <c r="C32" s="358" t="s">
        <v>36</v>
      </c>
      <c r="D32" s="358" t="s">
        <v>85</v>
      </c>
      <c r="E32" s="469"/>
      <c r="F32" s="393">
        <v>1</v>
      </c>
      <c r="G32" s="393"/>
      <c r="H32" s="358" t="s">
        <v>467</v>
      </c>
      <c r="I32" s="358" t="s">
        <v>100</v>
      </c>
      <c r="J32" s="393">
        <v>1</v>
      </c>
      <c r="K32" s="360">
        <v>0.38472222222222219</v>
      </c>
      <c r="L32" s="360">
        <v>0.38472222222222219</v>
      </c>
      <c r="M32" s="370">
        <f t="shared" si="0"/>
        <v>0</v>
      </c>
      <c r="N32" s="393">
        <v>0</v>
      </c>
      <c r="O32" s="393">
        <v>0</v>
      </c>
      <c r="P32" s="393">
        <v>0</v>
      </c>
      <c r="Q32" s="470" t="s">
        <v>5662</v>
      </c>
      <c r="R32" s="470"/>
      <c r="S32" s="364"/>
      <c r="T32" s="364"/>
      <c r="U32" s="383"/>
    </row>
    <row r="33" spans="1:21" ht="15" customHeight="1">
      <c r="A33" s="364"/>
      <c r="B33" s="356">
        <v>44216</v>
      </c>
      <c r="C33" s="358" t="s">
        <v>20</v>
      </c>
      <c r="D33" s="358" t="s">
        <v>21</v>
      </c>
      <c r="E33" s="469">
        <v>6</v>
      </c>
      <c r="F33" s="393">
        <v>1</v>
      </c>
      <c r="G33" s="393"/>
      <c r="H33" s="358" t="s">
        <v>467</v>
      </c>
      <c r="I33" s="358" t="s">
        <v>100</v>
      </c>
      <c r="J33" s="393">
        <v>1</v>
      </c>
      <c r="K33" s="360">
        <v>0.44791666666666669</v>
      </c>
      <c r="L33" s="360">
        <v>0.44791666666666669</v>
      </c>
      <c r="M33" s="370">
        <f t="shared" si="0"/>
        <v>0</v>
      </c>
      <c r="N33" s="393">
        <v>0</v>
      </c>
      <c r="O33" s="393">
        <v>0</v>
      </c>
      <c r="P33" s="393">
        <v>0</v>
      </c>
      <c r="Q33" s="470" t="s">
        <v>5661</v>
      </c>
      <c r="R33" s="470"/>
      <c r="S33" s="364"/>
      <c r="T33" s="364"/>
      <c r="U33" s="383"/>
    </row>
    <row r="34" spans="1:21" ht="15" customHeight="1">
      <c r="A34" s="364"/>
      <c r="B34" s="356">
        <v>44216</v>
      </c>
      <c r="C34" s="358" t="s">
        <v>20</v>
      </c>
      <c r="D34" s="358" t="s">
        <v>21</v>
      </c>
      <c r="E34" s="469">
        <v>9</v>
      </c>
      <c r="F34" s="393">
        <v>1</v>
      </c>
      <c r="G34" s="393"/>
      <c r="H34" s="358" t="s">
        <v>467</v>
      </c>
      <c r="I34" s="358" t="s">
        <v>100</v>
      </c>
      <c r="J34" s="393">
        <v>1</v>
      </c>
      <c r="K34" s="360">
        <v>0.44791666666666669</v>
      </c>
      <c r="L34" s="360">
        <v>0.44791666666666669</v>
      </c>
      <c r="M34" s="370">
        <f t="shared" si="0"/>
        <v>0</v>
      </c>
      <c r="N34" s="393">
        <v>0</v>
      </c>
      <c r="O34" s="393">
        <v>0</v>
      </c>
      <c r="P34" s="393">
        <v>0</v>
      </c>
      <c r="Q34" s="470" t="s">
        <v>5661</v>
      </c>
      <c r="R34" s="470"/>
      <c r="S34" s="364"/>
      <c r="T34" s="364"/>
      <c r="U34" s="383"/>
    </row>
    <row r="35" spans="1:21" ht="15" customHeight="1">
      <c r="A35" s="364"/>
      <c r="B35" s="356">
        <v>44219</v>
      </c>
      <c r="C35" s="358" t="s">
        <v>20</v>
      </c>
      <c r="D35" s="358" t="s">
        <v>21</v>
      </c>
      <c r="E35" s="469">
        <v>6</v>
      </c>
      <c r="F35" s="393">
        <v>1</v>
      </c>
      <c r="G35" s="393"/>
      <c r="H35" s="358" t="s">
        <v>467</v>
      </c>
      <c r="I35" s="358" t="s">
        <v>100</v>
      </c>
      <c r="J35" s="393">
        <v>1</v>
      </c>
      <c r="K35" s="360">
        <v>0.4777777777777778</v>
      </c>
      <c r="L35" s="360">
        <v>0.4777777777777778</v>
      </c>
      <c r="M35" s="370">
        <f t="shared" si="0"/>
        <v>0</v>
      </c>
      <c r="N35" s="393">
        <v>0</v>
      </c>
      <c r="O35" s="393">
        <v>0</v>
      </c>
      <c r="P35" s="393">
        <v>0</v>
      </c>
      <c r="Q35" s="470" t="s">
        <v>5660</v>
      </c>
      <c r="R35" s="470"/>
      <c r="S35" s="364"/>
      <c r="T35" s="364"/>
      <c r="U35" s="383"/>
    </row>
    <row r="36" spans="1:21" ht="15" customHeight="1">
      <c r="A36" s="364"/>
      <c r="B36" s="356">
        <v>44219</v>
      </c>
      <c r="C36" s="358" t="s">
        <v>20</v>
      </c>
      <c r="D36" s="358" t="s">
        <v>21</v>
      </c>
      <c r="E36" s="469">
        <v>9</v>
      </c>
      <c r="F36" s="393">
        <v>1</v>
      </c>
      <c r="G36" s="393"/>
      <c r="H36" s="358" t="s">
        <v>467</v>
      </c>
      <c r="I36" s="358" t="s">
        <v>100</v>
      </c>
      <c r="J36" s="393">
        <v>1</v>
      </c>
      <c r="K36" s="360">
        <v>0.4777777777777778</v>
      </c>
      <c r="L36" s="360">
        <v>0.4777777777777778</v>
      </c>
      <c r="M36" s="370">
        <f t="shared" si="0"/>
        <v>0</v>
      </c>
      <c r="N36" s="393">
        <v>0</v>
      </c>
      <c r="O36" s="393">
        <v>0</v>
      </c>
      <c r="P36" s="393">
        <v>0</v>
      </c>
      <c r="Q36" s="470" t="s">
        <v>5660</v>
      </c>
      <c r="R36" s="470"/>
      <c r="S36" s="364"/>
      <c r="T36" s="364"/>
      <c r="U36" s="383"/>
    </row>
    <row r="37" spans="1:21" ht="15" customHeight="1">
      <c r="A37" s="364"/>
      <c r="B37" s="356">
        <v>44219</v>
      </c>
      <c r="C37" s="358" t="s">
        <v>138</v>
      </c>
      <c r="D37" s="358" t="s">
        <v>139</v>
      </c>
      <c r="E37" s="469">
        <v>2</v>
      </c>
      <c r="F37" s="393">
        <v>1</v>
      </c>
      <c r="G37" s="393"/>
      <c r="H37" s="358" t="s">
        <v>467</v>
      </c>
      <c r="I37" s="358" t="s">
        <v>100</v>
      </c>
      <c r="J37" s="393">
        <v>1</v>
      </c>
      <c r="K37" s="360">
        <v>0.4777777777777778</v>
      </c>
      <c r="L37" s="360">
        <v>0.4777777777777778</v>
      </c>
      <c r="M37" s="370">
        <f t="shared" si="0"/>
        <v>0</v>
      </c>
      <c r="N37" s="393">
        <v>0</v>
      </c>
      <c r="O37" s="393">
        <v>0</v>
      </c>
      <c r="P37" s="393">
        <v>0</v>
      </c>
      <c r="Q37" s="470" t="s">
        <v>5660</v>
      </c>
      <c r="R37" s="470"/>
      <c r="S37" s="364"/>
      <c r="T37" s="364"/>
      <c r="U37" s="383"/>
    </row>
    <row r="38" spans="1:21">
      <c r="A38" s="364"/>
      <c r="B38" s="356">
        <v>44219</v>
      </c>
      <c r="C38" s="358" t="s">
        <v>138</v>
      </c>
      <c r="D38" s="358" t="s">
        <v>139</v>
      </c>
      <c r="E38" s="469">
        <v>5</v>
      </c>
      <c r="F38" s="393">
        <v>1</v>
      </c>
      <c r="G38" s="393"/>
      <c r="H38" s="358" t="s">
        <v>467</v>
      </c>
      <c r="I38" s="358" t="s">
        <v>100</v>
      </c>
      <c r="J38" s="393">
        <v>1</v>
      </c>
      <c r="K38" s="360">
        <v>0.4777777777777778</v>
      </c>
      <c r="L38" s="360">
        <v>0.4777777777777778</v>
      </c>
      <c r="M38" s="370">
        <f t="shared" si="0"/>
        <v>0</v>
      </c>
      <c r="N38" s="393">
        <v>0</v>
      </c>
      <c r="O38" s="393">
        <v>0</v>
      </c>
      <c r="P38" s="393">
        <v>0</v>
      </c>
      <c r="Q38" s="470" t="s">
        <v>5660</v>
      </c>
      <c r="R38" s="470"/>
      <c r="S38" s="364"/>
      <c r="T38" s="364"/>
      <c r="U38" s="383"/>
    </row>
    <row r="39" spans="1:21">
      <c r="A39" s="364"/>
      <c r="B39" s="356"/>
      <c r="C39" s="359"/>
      <c r="D39" s="358"/>
      <c r="E39" s="469"/>
      <c r="F39" s="393"/>
      <c r="G39" s="393"/>
      <c r="H39" s="358"/>
      <c r="I39" s="358"/>
      <c r="J39" s="393"/>
      <c r="K39" s="360"/>
      <c r="L39" s="360"/>
      <c r="M39" s="359"/>
      <c r="N39" s="393"/>
      <c r="O39" s="393"/>
      <c r="P39" s="393"/>
      <c r="Q39" s="471"/>
      <c r="R39" s="470"/>
      <c r="S39" s="364"/>
      <c r="T39" s="364"/>
      <c r="U39" s="383"/>
    </row>
    <row r="40" spans="1:21" ht="15" customHeight="1">
      <c r="A40" s="364"/>
      <c r="B40" s="472"/>
      <c r="C40" s="370"/>
      <c r="D40" s="370"/>
      <c r="E40" s="388"/>
      <c r="F40" s="473">
        <f>SUM(F8:F39)</f>
        <v>31</v>
      </c>
      <c r="G40" s="473">
        <f>SUM(G8:G39)</f>
        <v>0</v>
      </c>
      <c r="H40" s="407"/>
      <c r="I40" s="407"/>
      <c r="J40" s="473">
        <f>SUM(J8:J39)</f>
        <v>31</v>
      </c>
      <c r="K40" s="474"/>
      <c r="L40" s="474"/>
      <c r="M40" s="407"/>
      <c r="N40" s="473">
        <f>SUM(N8:N39)</f>
        <v>0</v>
      </c>
      <c r="O40" s="473">
        <f>SUM(O8:O39)</f>
        <v>0</v>
      </c>
      <c r="P40" s="473">
        <f>SUM(P8:P39)</f>
        <v>0</v>
      </c>
      <c r="Q40" s="475"/>
      <c r="R40" s="475"/>
    </row>
    <row r="41" spans="1:21" ht="15.75" customHeight="1">
      <c r="A41" s="364"/>
      <c r="B41" s="460" t="s">
        <v>5106</v>
      </c>
      <c r="C41" s="370"/>
      <c r="D41" s="370"/>
      <c r="E41" s="388"/>
      <c r="F41" s="463"/>
      <c r="G41" s="463"/>
      <c r="H41" s="464"/>
      <c r="I41" s="464"/>
      <c r="J41" s="463"/>
      <c r="K41" s="476"/>
      <c r="L41" s="476"/>
      <c r="M41" s="370"/>
      <c r="N41" s="466"/>
      <c r="O41" s="467"/>
      <c r="P41" s="466"/>
      <c r="Q41" s="477"/>
      <c r="R41" s="477"/>
      <c r="U41" s="381" t="s">
        <v>5167</v>
      </c>
    </row>
    <row r="42" spans="1:21" ht="15" customHeight="1">
      <c r="A42" s="364"/>
      <c r="B42" s="356">
        <v>44246</v>
      </c>
      <c r="C42" s="370" t="s">
        <v>138</v>
      </c>
      <c r="D42" s="358" t="s">
        <v>139</v>
      </c>
      <c r="E42" s="469">
        <v>3</v>
      </c>
      <c r="F42" s="393">
        <v>1</v>
      </c>
      <c r="G42" s="393"/>
      <c r="H42" s="358" t="s">
        <v>467</v>
      </c>
      <c r="I42" s="358" t="s">
        <v>100</v>
      </c>
      <c r="J42" s="393">
        <v>1</v>
      </c>
      <c r="K42" s="360">
        <v>0.6743055555555556</v>
      </c>
      <c r="L42" s="360">
        <v>0.6743055555555556</v>
      </c>
      <c r="M42" s="359">
        <v>0</v>
      </c>
      <c r="N42" s="359">
        <v>0</v>
      </c>
      <c r="O42" s="359">
        <v>0</v>
      </c>
      <c r="P42" s="359">
        <v>0</v>
      </c>
      <c r="Q42" s="470" t="s">
        <v>5683</v>
      </c>
      <c r="R42" s="470"/>
      <c r="S42" s="364"/>
      <c r="T42" s="364"/>
      <c r="U42" s="383"/>
    </row>
    <row r="43" spans="1:21">
      <c r="A43" s="364"/>
      <c r="B43" s="356">
        <v>44246</v>
      </c>
      <c r="C43" s="370" t="s">
        <v>138</v>
      </c>
      <c r="D43" s="358" t="s">
        <v>139</v>
      </c>
      <c r="E43" s="393">
        <v>4</v>
      </c>
      <c r="F43" s="393">
        <v>1</v>
      </c>
      <c r="G43" s="393"/>
      <c r="H43" s="358" t="s">
        <v>467</v>
      </c>
      <c r="I43" s="358" t="s">
        <v>100</v>
      </c>
      <c r="J43" s="393">
        <v>1</v>
      </c>
      <c r="K43" s="360">
        <v>0.6743055555555556</v>
      </c>
      <c r="L43" s="360">
        <v>0.6743055555555556</v>
      </c>
      <c r="M43" s="359">
        <v>0</v>
      </c>
      <c r="N43" s="359">
        <v>0</v>
      </c>
      <c r="O43" s="359">
        <v>0</v>
      </c>
      <c r="P43" s="359">
        <v>0</v>
      </c>
      <c r="Q43" s="470" t="s">
        <v>5683</v>
      </c>
      <c r="R43" s="470"/>
      <c r="S43" s="364"/>
      <c r="T43" s="364"/>
      <c r="U43" s="383"/>
    </row>
    <row r="44" spans="1:21" ht="15" customHeight="1">
      <c r="A44" s="364"/>
      <c r="B44" s="356">
        <v>44247</v>
      </c>
      <c r="C44" s="370" t="s">
        <v>138</v>
      </c>
      <c r="D44" s="358" t="s">
        <v>139</v>
      </c>
      <c r="E44" s="393">
        <v>3</v>
      </c>
      <c r="F44" s="393">
        <v>1</v>
      </c>
      <c r="G44" s="393"/>
      <c r="H44" s="358" t="s">
        <v>100</v>
      </c>
      <c r="I44" s="358" t="s">
        <v>467</v>
      </c>
      <c r="J44" s="393">
        <v>1</v>
      </c>
      <c r="K44" s="360">
        <v>0.34513888888888888</v>
      </c>
      <c r="L44" s="360">
        <v>0.34513888888888888</v>
      </c>
      <c r="M44" s="359">
        <v>0</v>
      </c>
      <c r="N44" s="359">
        <v>0</v>
      </c>
      <c r="O44" s="359">
        <v>0</v>
      </c>
      <c r="P44" s="359">
        <v>0</v>
      </c>
      <c r="Q44" s="470" t="s">
        <v>5684</v>
      </c>
      <c r="R44" s="470"/>
      <c r="S44" s="364"/>
      <c r="T44" s="364"/>
      <c r="U44" s="383"/>
    </row>
    <row r="45" spans="1:21" ht="15" customHeight="1">
      <c r="A45" s="364"/>
      <c r="B45" s="356">
        <v>44247</v>
      </c>
      <c r="C45" s="370" t="s">
        <v>138</v>
      </c>
      <c r="D45" s="358" t="s">
        <v>139</v>
      </c>
      <c r="E45" s="393">
        <v>4</v>
      </c>
      <c r="F45" s="393">
        <v>1</v>
      </c>
      <c r="G45" s="393"/>
      <c r="H45" s="358" t="s">
        <v>100</v>
      </c>
      <c r="I45" s="358" t="s">
        <v>467</v>
      </c>
      <c r="J45" s="393">
        <v>1</v>
      </c>
      <c r="K45" s="360">
        <v>0.34513888888888888</v>
      </c>
      <c r="L45" s="360">
        <v>0.34513888888888888</v>
      </c>
      <c r="M45" s="359">
        <v>0</v>
      </c>
      <c r="N45" s="359">
        <v>0</v>
      </c>
      <c r="O45" s="359">
        <v>0</v>
      </c>
      <c r="P45" s="359">
        <v>0</v>
      </c>
      <c r="Q45" s="470" t="s">
        <v>5684</v>
      </c>
      <c r="R45" s="470"/>
      <c r="S45" s="364"/>
      <c r="T45" s="364"/>
      <c r="U45" s="383"/>
    </row>
    <row r="46" spans="1:21" ht="15" customHeight="1">
      <c r="A46" s="364"/>
      <c r="B46" s="356">
        <v>44248</v>
      </c>
      <c r="C46" s="370" t="s">
        <v>26</v>
      </c>
      <c r="D46" s="405" t="s">
        <v>80</v>
      </c>
      <c r="E46" s="393"/>
      <c r="F46" s="393">
        <v>1</v>
      </c>
      <c r="G46" s="393"/>
      <c r="H46" s="358" t="s">
        <v>5504</v>
      </c>
      <c r="I46" s="358" t="s">
        <v>5505</v>
      </c>
      <c r="J46" s="393">
        <v>1</v>
      </c>
      <c r="K46" s="360">
        <v>0.31180555555555556</v>
      </c>
      <c r="L46" s="360">
        <v>0.31180555555555556</v>
      </c>
      <c r="M46" s="359">
        <v>0</v>
      </c>
      <c r="N46" s="359">
        <v>0</v>
      </c>
      <c r="O46" s="359">
        <v>0</v>
      </c>
      <c r="P46" s="359">
        <v>0</v>
      </c>
      <c r="Q46" s="470" t="s">
        <v>5685</v>
      </c>
      <c r="R46" s="470"/>
      <c r="S46" s="364"/>
      <c r="T46" s="364"/>
      <c r="U46" s="383"/>
    </row>
    <row r="47" spans="1:21" ht="15" customHeight="1">
      <c r="A47" s="364"/>
      <c r="B47" s="356">
        <v>44249</v>
      </c>
      <c r="C47" s="370" t="s">
        <v>50</v>
      </c>
      <c r="D47" s="358" t="s">
        <v>93</v>
      </c>
      <c r="E47" s="469">
        <v>6</v>
      </c>
      <c r="F47" s="393">
        <v>1</v>
      </c>
      <c r="G47" s="393"/>
      <c r="H47" s="358" t="s">
        <v>5505</v>
      </c>
      <c r="I47" s="358" t="s">
        <v>5686</v>
      </c>
      <c r="J47" s="393">
        <v>1</v>
      </c>
      <c r="K47" s="360">
        <v>0.67847222222222225</v>
      </c>
      <c r="L47" s="360">
        <v>0.67847222222222225</v>
      </c>
      <c r="M47" s="359">
        <v>0</v>
      </c>
      <c r="N47" s="359">
        <v>0</v>
      </c>
      <c r="O47" s="359">
        <v>0</v>
      </c>
      <c r="P47" s="359">
        <v>0</v>
      </c>
      <c r="Q47" s="470" t="s">
        <v>5687</v>
      </c>
      <c r="R47" s="470"/>
      <c r="S47" s="364"/>
      <c r="T47" s="364"/>
      <c r="U47" s="383"/>
    </row>
    <row r="48" spans="1:21" ht="15" customHeight="1">
      <c r="A48" s="364"/>
      <c r="B48" s="356">
        <v>44249</v>
      </c>
      <c r="C48" s="370" t="s">
        <v>50</v>
      </c>
      <c r="D48" s="358" t="s">
        <v>93</v>
      </c>
      <c r="E48" s="469">
        <v>7</v>
      </c>
      <c r="F48" s="393">
        <v>1</v>
      </c>
      <c r="G48" s="393"/>
      <c r="H48" s="358" t="s">
        <v>5505</v>
      </c>
      <c r="I48" s="358" t="s">
        <v>5686</v>
      </c>
      <c r="J48" s="393">
        <v>1</v>
      </c>
      <c r="K48" s="360">
        <v>0.67847222222222225</v>
      </c>
      <c r="L48" s="360">
        <v>0.67847222222222225</v>
      </c>
      <c r="M48" s="359">
        <v>0</v>
      </c>
      <c r="N48" s="359">
        <v>0</v>
      </c>
      <c r="O48" s="359">
        <v>0</v>
      </c>
      <c r="P48" s="359">
        <v>0</v>
      </c>
      <c r="Q48" s="470" t="s">
        <v>5687</v>
      </c>
      <c r="R48" s="470"/>
      <c r="S48" s="364"/>
      <c r="T48" s="364"/>
      <c r="U48" s="383"/>
    </row>
    <row r="49" spans="1:21" ht="15" customHeight="1">
      <c r="A49" s="364"/>
      <c r="B49" s="356">
        <v>44249</v>
      </c>
      <c r="C49" s="370" t="s">
        <v>50</v>
      </c>
      <c r="D49" s="358" t="s">
        <v>98</v>
      </c>
      <c r="E49" s="469">
        <v>1</v>
      </c>
      <c r="F49" s="393">
        <v>1</v>
      </c>
      <c r="G49" s="393"/>
      <c r="H49" s="358" t="s">
        <v>82</v>
      </c>
      <c r="I49" s="358" t="s">
        <v>5505</v>
      </c>
      <c r="J49" s="393">
        <v>1</v>
      </c>
      <c r="K49" s="360">
        <v>0.68541666666666667</v>
      </c>
      <c r="L49" s="360">
        <v>0.68541666666666667</v>
      </c>
      <c r="M49" s="359">
        <v>0</v>
      </c>
      <c r="N49" s="359">
        <v>0</v>
      </c>
      <c r="O49" s="359">
        <v>0</v>
      </c>
      <c r="P49" s="359">
        <v>0</v>
      </c>
      <c r="Q49" s="470" t="s">
        <v>5688</v>
      </c>
      <c r="R49" s="470"/>
      <c r="S49" s="364"/>
      <c r="T49" s="364"/>
      <c r="U49" s="383"/>
    </row>
    <row r="50" spans="1:21" ht="15" customHeight="1">
      <c r="A50" s="364"/>
      <c r="B50" s="356">
        <v>44249</v>
      </c>
      <c r="C50" s="370" t="s">
        <v>50</v>
      </c>
      <c r="D50" s="358" t="s">
        <v>98</v>
      </c>
      <c r="E50" s="469">
        <v>2</v>
      </c>
      <c r="F50" s="393">
        <v>1</v>
      </c>
      <c r="G50" s="393"/>
      <c r="H50" s="358" t="s">
        <v>82</v>
      </c>
      <c r="I50" s="358" t="s">
        <v>5505</v>
      </c>
      <c r="J50" s="393">
        <v>1</v>
      </c>
      <c r="K50" s="360">
        <v>0.68541666666666667</v>
      </c>
      <c r="L50" s="360">
        <v>0.68541666666666667</v>
      </c>
      <c r="M50" s="359">
        <v>0</v>
      </c>
      <c r="N50" s="359">
        <v>0</v>
      </c>
      <c r="O50" s="359">
        <v>0</v>
      </c>
      <c r="P50" s="359">
        <v>0</v>
      </c>
      <c r="Q50" s="470" t="s">
        <v>5688</v>
      </c>
      <c r="R50" s="470"/>
      <c r="S50" s="364"/>
      <c r="T50" s="364"/>
      <c r="U50" s="383"/>
    </row>
    <row r="51" spans="1:21" ht="15" customHeight="1">
      <c r="A51" s="364"/>
      <c r="B51" s="356">
        <v>44249</v>
      </c>
      <c r="C51" s="370" t="s">
        <v>50</v>
      </c>
      <c r="D51" s="358" t="s">
        <v>336</v>
      </c>
      <c r="E51" s="469">
        <v>1</v>
      </c>
      <c r="F51" s="393">
        <v>1</v>
      </c>
      <c r="G51" s="393"/>
      <c r="H51" s="358" t="s">
        <v>82</v>
      </c>
      <c r="I51" s="358" t="s">
        <v>5505</v>
      </c>
      <c r="J51" s="393">
        <v>1</v>
      </c>
      <c r="K51" s="360">
        <v>0.68541666666666667</v>
      </c>
      <c r="L51" s="360">
        <v>0.68541666666666667</v>
      </c>
      <c r="M51" s="359">
        <v>0</v>
      </c>
      <c r="N51" s="359">
        <v>0</v>
      </c>
      <c r="O51" s="359">
        <v>0</v>
      </c>
      <c r="P51" s="359">
        <v>0</v>
      </c>
      <c r="Q51" s="470" t="s">
        <v>5688</v>
      </c>
      <c r="R51" s="470"/>
      <c r="S51" s="364"/>
      <c r="T51" s="364"/>
      <c r="U51" s="383"/>
    </row>
    <row r="52" spans="1:21" ht="15" customHeight="1">
      <c r="A52" s="364"/>
      <c r="B52" s="356">
        <v>44249</v>
      </c>
      <c r="C52" s="370" t="s">
        <v>50</v>
      </c>
      <c r="D52" s="358" t="s">
        <v>336</v>
      </c>
      <c r="E52" s="469">
        <v>2</v>
      </c>
      <c r="F52" s="393">
        <v>1</v>
      </c>
      <c r="G52" s="393"/>
      <c r="H52" s="358" t="s">
        <v>82</v>
      </c>
      <c r="I52" s="358" t="s">
        <v>5505</v>
      </c>
      <c r="J52" s="393">
        <v>1</v>
      </c>
      <c r="K52" s="360">
        <v>0.68541666666666667</v>
      </c>
      <c r="L52" s="360">
        <v>0.68541666666666667</v>
      </c>
      <c r="M52" s="359">
        <v>0</v>
      </c>
      <c r="N52" s="359">
        <v>0</v>
      </c>
      <c r="O52" s="359">
        <v>0</v>
      </c>
      <c r="P52" s="359">
        <v>0</v>
      </c>
      <c r="Q52" s="470" t="s">
        <v>5688</v>
      </c>
      <c r="R52" s="470"/>
      <c r="S52" s="364"/>
      <c r="T52" s="364"/>
      <c r="U52" s="383"/>
    </row>
    <row r="53" spans="1:21" ht="15" customHeight="1">
      <c r="A53" s="364"/>
      <c r="B53" s="356">
        <v>44249</v>
      </c>
      <c r="C53" s="370" t="s">
        <v>50</v>
      </c>
      <c r="D53" s="358" t="s">
        <v>336</v>
      </c>
      <c r="E53" s="469">
        <v>3</v>
      </c>
      <c r="F53" s="393">
        <v>1</v>
      </c>
      <c r="G53" s="393"/>
      <c r="H53" s="358" t="s">
        <v>82</v>
      </c>
      <c r="I53" s="358" t="s">
        <v>5505</v>
      </c>
      <c r="J53" s="393">
        <v>1</v>
      </c>
      <c r="K53" s="360">
        <v>0.68541666666666667</v>
      </c>
      <c r="L53" s="360">
        <v>0.68541666666666667</v>
      </c>
      <c r="M53" s="359">
        <v>0</v>
      </c>
      <c r="N53" s="359">
        <v>0</v>
      </c>
      <c r="O53" s="359">
        <v>0</v>
      </c>
      <c r="P53" s="359">
        <v>0</v>
      </c>
      <c r="Q53" s="470" t="s">
        <v>5688</v>
      </c>
      <c r="R53" s="470"/>
      <c r="S53" s="364"/>
      <c r="T53" s="364"/>
      <c r="U53" s="383"/>
    </row>
    <row r="54" spans="1:21" ht="15" customHeight="1">
      <c r="A54" s="364"/>
      <c r="B54" s="356">
        <v>44249</v>
      </c>
      <c r="C54" s="370" t="s">
        <v>50</v>
      </c>
      <c r="D54" s="358" t="s">
        <v>336</v>
      </c>
      <c r="E54" s="469">
        <v>4</v>
      </c>
      <c r="F54" s="393">
        <v>1</v>
      </c>
      <c r="G54" s="393"/>
      <c r="H54" s="358" t="s">
        <v>82</v>
      </c>
      <c r="I54" s="358" t="s">
        <v>5505</v>
      </c>
      <c r="J54" s="393">
        <v>1</v>
      </c>
      <c r="K54" s="360">
        <v>0.68541666666666667</v>
      </c>
      <c r="L54" s="360">
        <v>0.68541666666666667</v>
      </c>
      <c r="M54" s="359">
        <v>0</v>
      </c>
      <c r="N54" s="359">
        <v>0</v>
      </c>
      <c r="O54" s="359">
        <v>0</v>
      </c>
      <c r="P54" s="359">
        <v>0</v>
      </c>
      <c r="Q54" s="470" t="s">
        <v>5688</v>
      </c>
      <c r="R54" s="470"/>
      <c r="S54" s="364"/>
      <c r="T54" s="364"/>
      <c r="U54" s="383"/>
    </row>
    <row r="55" spans="1:21" ht="15" customHeight="1">
      <c r="A55" s="364"/>
      <c r="B55" s="356">
        <v>44249</v>
      </c>
      <c r="C55" s="370" t="s">
        <v>50</v>
      </c>
      <c r="D55" s="358" t="s">
        <v>53</v>
      </c>
      <c r="E55" s="469">
        <v>1</v>
      </c>
      <c r="F55" s="393">
        <v>1</v>
      </c>
      <c r="G55" s="393"/>
      <c r="H55" s="358" t="s">
        <v>82</v>
      </c>
      <c r="I55" s="358" t="s">
        <v>5505</v>
      </c>
      <c r="J55" s="393">
        <v>1</v>
      </c>
      <c r="K55" s="360">
        <v>0.68541666666666667</v>
      </c>
      <c r="L55" s="360">
        <v>0.68541666666666667</v>
      </c>
      <c r="M55" s="359">
        <v>0</v>
      </c>
      <c r="N55" s="359">
        <v>0</v>
      </c>
      <c r="O55" s="359">
        <v>0</v>
      </c>
      <c r="P55" s="359">
        <v>0</v>
      </c>
      <c r="Q55" s="470" t="s">
        <v>5688</v>
      </c>
      <c r="R55" s="470"/>
      <c r="S55" s="364"/>
      <c r="T55" s="364"/>
      <c r="U55" s="383"/>
    </row>
    <row r="56" spans="1:21" ht="15" customHeight="1">
      <c r="A56" s="364"/>
      <c r="B56" s="356">
        <v>44249</v>
      </c>
      <c r="C56" s="370" t="s">
        <v>50</v>
      </c>
      <c r="D56" s="358" t="s">
        <v>53</v>
      </c>
      <c r="E56" s="469">
        <v>2</v>
      </c>
      <c r="F56" s="393">
        <v>1</v>
      </c>
      <c r="G56" s="393"/>
      <c r="H56" s="358" t="s">
        <v>82</v>
      </c>
      <c r="I56" s="358" t="s">
        <v>5505</v>
      </c>
      <c r="J56" s="393">
        <v>1</v>
      </c>
      <c r="K56" s="360">
        <v>0.68541666666666667</v>
      </c>
      <c r="L56" s="360">
        <v>0.68541666666666667</v>
      </c>
      <c r="M56" s="359">
        <v>0</v>
      </c>
      <c r="N56" s="359">
        <v>0</v>
      </c>
      <c r="O56" s="359">
        <v>0</v>
      </c>
      <c r="P56" s="359">
        <v>0</v>
      </c>
      <c r="Q56" s="470" t="s">
        <v>5688</v>
      </c>
      <c r="R56" s="470"/>
      <c r="S56" s="364"/>
      <c r="T56" s="364"/>
      <c r="U56" s="383"/>
    </row>
    <row r="57" spans="1:21" ht="15" customHeight="1">
      <c r="A57" s="364"/>
      <c r="B57" s="356">
        <v>44249</v>
      </c>
      <c r="C57" s="370" t="s">
        <v>50</v>
      </c>
      <c r="D57" s="358" t="s">
        <v>53</v>
      </c>
      <c r="E57" s="469">
        <v>3</v>
      </c>
      <c r="F57" s="393">
        <v>1</v>
      </c>
      <c r="G57" s="393"/>
      <c r="H57" s="358" t="s">
        <v>82</v>
      </c>
      <c r="I57" s="358" t="s">
        <v>5505</v>
      </c>
      <c r="J57" s="393">
        <v>1</v>
      </c>
      <c r="K57" s="360">
        <v>0.68541666666666667</v>
      </c>
      <c r="L57" s="360">
        <v>0.68541666666666667</v>
      </c>
      <c r="M57" s="359">
        <v>0</v>
      </c>
      <c r="N57" s="359">
        <v>0</v>
      </c>
      <c r="O57" s="359">
        <v>0</v>
      </c>
      <c r="P57" s="359">
        <v>0</v>
      </c>
      <c r="Q57" s="470" t="s">
        <v>5688</v>
      </c>
      <c r="R57" s="470"/>
      <c r="S57" s="364"/>
      <c r="T57" s="364"/>
      <c r="U57" s="383"/>
    </row>
    <row r="58" spans="1:21" ht="15" customHeight="1">
      <c r="A58" s="364"/>
      <c r="B58" s="356">
        <v>44250</v>
      </c>
      <c r="C58" s="370" t="s">
        <v>26</v>
      </c>
      <c r="D58" s="358" t="s">
        <v>222</v>
      </c>
      <c r="E58" s="469">
        <v>1</v>
      </c>
      <c r="F58" s="393">
        <v>1</v>
      </c>
      <c r="G58" s="393"/>
      <c r="H58" s="358" t="s">
        <v>5505</v>
      </c>
      <c r="I58" s="358" t="s">
        <v>5689</v>
      </c>
      <c r="J58" s="393">
        <v>1</v>
      </c>
      <c r="K58" s="360">
        <v>0.28819444444444448</v>
      </c>
      <c r="L58" s="360">
        <v>0.28819444444444448</v>
      </c>
      <c r="M58" s="359">
        <v>0</v>
      </c>
      <c r="N58" s="359">
        <v>0</v>
      </c>
      <c r="O58" s="359">
        <v>0</v>
      </c>
      <c r="P58" s="359">
        <v>0</v>
      </c>
      <c r="Q58" s="470" t="s">
        <v>5690</v>
      </c>
      <c r="R58" s="470"/>
      <c r="S58" s="364"/>
      <c r="T58" s="364"/>
      <c r="U58" s="383"/>
    </row>
    <row r="59" spans="1:21" ht="15" customHeight="1">
      <c r="A59" s="364"/>
      <c r="B59" s="356">
        <v>44250</v>
      </c>
      <c r="C59" s="370" t="s">
        <v>26</v>
      </c>
      <c r="D59" s="358" t="s">
        <v>222</v>
      </c>
      <c r="E59" s="469">
        <v>2</v>
      </c>
      <c r="F59" s="393">
        <v>1</v>
      </c>
      <c r="G59" s="393"/>
      <c r="H59" s="358" t="s">
        <v>5505</v>
      </c>
      <c r="I59" s="358" t="s">
        <v>5689</v>
      </c>
      <c r="J59" s="393">
        <v>1</v>
      </c>
      <c r="K59" s="360">
        <v>0.28819444444444448</v>
      </c>
      <c r="L59" s="360">
        <v>0.28819444444444448</v>
      </c>
      <c r="M59" s="359">
        <v>0</v>
      </c>
      <c r="N59" s="359">
        <v>0</v>
      </c>
      <c r="O59" s="359">
        <v>0</v>
      </c>
      <c r="P59" s="359">
        <v>0</v>
      </c>
      <c r="Q59" s="470" t="s">
        <v>5690</v>
      </c>
      <c r="R59" s="470"/>
      <c r="S59" s="364"/>
      <c r="T59" s="364"/>
      <c r="U59" s="383"/>
    </row>
    <row r="60" spans="1:21" ht="15" customHeight="1">
      <c r="A60" s="364"/>
      <c r="B60" s="356">
        <v>44250</v>
      </c>
      <c r="C60" s="370" t="s">
        <v>26</v>
      </c>
      <c r="D60" s="358" t="s">
        <v>3647</v>
      </c>
      <c r="E60" s="469">
        <v>1</v>
      </c>
      <c r="F60" s="393">
        <v>1</v>
      </c>
      <c r="G60" s="393"/>
      <c r="H60" s="358" t="s">
        <v>5505</v>
      </c>
      <c r="I60" s="358" t="s">
        <v>5689</v>
      </c>
      <c r="J60" s="393">
        <v>1</v>
      </c>
      <c r="K60" s="360">
        <v>0.28819444444444448</v>
      </c>
      <c r="L60" s="360">
        <v>0.28819444444444448</v>
      </c>
      <c r="M60" s="359">
        <v>0</v>
      </c>
      <c r="N60" s="359">
        <v>0</v>
      </c>
      <c r="O60" s="359">
        <v>0</v>
      </c>
      <c r="P60" s="359">
        <v>0</v>
      </c>
      <c r="Q60" s="470" t="s">
        <v>5690</v>
      </c>
      <c r="R60" s="470"/>
      <c r="S60" s="364"/>
      <c r="T60" s="364"/>
      <c r="U60" s="383"/>
    </row>
    <row r="61" spans="1:21" ht="15" customHeight="1">
      <c r="A61" s="364"/>
      <c r="B61" s="356"/>
      <c r="C61" s="370"/>
      <c r="D61" s="358"/>
      <c r="E61" s="469"/>
      <c r="F61" s="393"/>
      <c r="G61" s="393"/>
      <c r="H61" s="358"/>
      <c r="I61" s="358"/>
      <c r="J61" s="393"/>
      <c r="K61" s="360"/>
      <c r="L61" s="360"/>
      <c r="M61" s="359"/>
      <c r="N61" s="393"/>
      <c r="O61" s="393"/>
      <c r="P61" s="393"/>
      <c r="Q61" s="471"/>
      <c r="R61" s="470"/>
      <c r="S61" s="364"/>
      <c r="T61" s="364"/>
      <c r="U61" s="383"/>
    </row>
    <row r="62" spans="1:21" ht="15" customHeight="1">
      <c r="A62" s="364"/>
      <c r="B62" s="472"/>
      <c r="C62" s="370"/>
      <c r="D62" s="370"/>
      <c r="E62" s="388"/>
      <c r="F62" s="473">
        <f>SUM(F42:F61)</f>
        <v>19</v>
      </c>
      <c r="G62" s="473">
        <f>SUM(G42:G61)</f>
        <v>0</v>
      </c>
      <c r="H62" s="407" t="str">
        <f>IF(AND(D62&lt;&gt;"",E62&lt;&gt;""),VLOOKUP(CONCATENATE($D62,$E62),[135]dataPDH_Pasok!$C$6:$F$248,3,0),"-")</f>
        <v>-</v>
      </c>
      <c r="I62" s="407" t="str">
        <f>IF(AND(E62&lt;&gt;"",H62&lt;&gt;""),VLOOKUP(CONCATENATE($D62,$E62),[135]dataPDH_Pasok!$C$6:$F$248,4,0),"-")</f>
        <v>-</v>
      </c>
      <c r="J62" s="473">
        <f>SUM(J42:J61)</f>
        <v>19</v>
      </c>
      <c r="K62" s="474"/>
      <c r="L62" s="474"/>
      <c r="M62" s="407"/>
      <c r="N62" s="473">
        <f>SUM(N42:N61)</f>
        <v>0</v>
      </c>
      <c r="O62" s="473">
        <f>SUM(O42:O61)</f>
        <v>0</v>
      </c>
      <c r="P62" s="473">
        <f>SUM(P42:P61)</f>
        <v>0</v>
      </c>
      <c r="Q62" s="477"/>
      <c r="R62" s="477"/>
    </row>
    <row r="63" spans="1:21" ht="15.75" customHeight="1">
      <c r="A63" s="364"/>
      <c r="B63" s="460" t="s">
        <v>5107</v>
      </c>
      <c r="C63" s="370"/>
      <c r="D63" s="370"/>
      <c r="E63" s="388"/>
      <c r="F63" s="463"/>
      <c r="G63" s="463"/>
      <c r="H63" s="464" t="str">
        <f>IF(AND(D63&lt;&gt;"",E63&lt;&gt;""),VLOOKUP(CONCATENATE($D63,$E63),[135]dataPDH_Pasok!$C$6:$F$248,3,0),"-")</f>
        <v>-</v>
      </c>
      <c r="I63" s="464" t="str">
        <f>IF(AND(E63&lt;&gt;"",H63&lt;&gt;""),VLOOKUP(CONCATENATE($D63,$E63),[135]dataPDH_Pasok!$C$6:$F$248,4,0),"-")</f>
        <v>-</v>
      </c>
      <c r="J63" s="463"/>
      <c r="K63" s="476"/>
      <c r="L63" s="476"/>
      <c r="M63" s="370"/>
      <c r="N63" s="389"/>
      <c r="O63" s="467"/>
      <c r="P63" s="389"/>
      <c r="Q63" s="475"/>
      <c r="R63" s="475"/>
    </row>
    <row r="64" spans="1:21" ht="15" customHeight="1">
      <c r="A64" s="364"/>
      <c r="B64" s="356">
        <v>44261</v>
      </c>
      <c r="C64" s="370" t="s">
        <v>60</v>
      </c>
      <c r="D64" s="358" t="s">
        <v>111</v>
      </c>
      <c r="E64" s="469">
        <v>1</v>
      </c>
      <c r="F64" s="393"/>
      <c r="G64" s="393">
        <v>1</v>
      </c>
      <c r="H64" s="358" t="s">
        <v>500</v>
      </c>
      <c r="I64" s="358" t="s">
        <v>112</v>
      </c>
      <c r="J64" s="393">
        <v>1</v>
      </c>
      <c r="K64" s="360">
        <v>0.30555555555555552</v>
      </c>
      <c r="L64" s="360">
        <v>0.30555555555555552</v>
      </c>
      <c r="M64" s="359">
        <v>0</v>
      </c>
      <c r="N64" s="359">
        <v>0</v>
      </c>
      <c r="O64" s="359">
        <v>0</v>
      </c>
      <c r="P64" s="359">
        <v>0</v>
      </c>
      <c r="Q64" s="471"/>
      <c r="R64" s="470"/>
      <c r="S64" s="364"/>
      <c r="T64" s="364"/>
      <c r="U64" s="383"/>
    </row>
    <row r="65" spans="1:21" ht="15" customHeight="1">
      <c r="A65" s="364"/>
      <c r="B65" s="356">
        <v>44261</v>
      </c>
      <c r="C65" s="370" t="s">
        <v>60</v>
      </c>
      <c r="D65" s="358" t="s">
        <v>111</v>
      </c>
      <c r="E65" s="469">
        <v>2</v>
      </c>
      <c r="F65" s="393"/>
      <c r="G65" s="393">
        <v>1</v>
      </c>
      <c r="H65" s="358" t="s">
        <v>500</v>
      </c>
      <c r="I65" s="358" t="s">
        <v>112</v>
      </c>
      <c r="J65" s="393">
        <v>1</v>
      </c>
      <c r="K65" s="360">
        <v>0.30555555555555552</v>
      </c>
      <c r="L65" s="360">
        <v>0.30555555555555552</v>
      </c>
      <c r="M65" s="359">
        <v>0</v>
      </c>
      <c r="N65" s="359">
        <v>0</v>
      </c>
      <c r="O65" s="359">
        <v>0</v>
      </c>
      <c r="P65" s="359">
        <v>0</v>
      </c>
      <c r="Q65" s="471"/>
      <c r="R65" s="470"/>
      <c r="S65" s="364"/>
      <c r="T65" s="364"/>
      <c r="U65" s="383"/>
    </row>
    <row r="66" spans="1:21" ht="15" customHeight="1">
      <c r="A66" s="364"/>
      <c r="B66" s="356">
        <v>44262</v>
      </c>
      <c r="C66" s="370" t="s">
        <v>138</v>
      </c>
      <c r="D66" s="358" t="s">
        <v>139</v>
      </c>
      <c r="E66" s="469">
        <v>3</v>
      </c>
      <c r="F66" s="393"/>
      <c r="G66" s="393">
        <v>1</v>
      </c>
      <c r="H66" s="358" t="s">
        <v>467</v>
      </c>
      <c r="I66" s="358" t="s">
        <v>100</v>
      </c>
      <c r="J66" s="393">
        <v>1</v>
      </c>
      <c r="K66" s="360">
        <v>0.28750000000000003</v>
      </c>
      <c r="L66" s="360">
        <v>0.28750000000000003</v>
      </c>
      <c r="M66" s="359">
        <v>0</v>
      </c>
      <c r="N66" s="359">
        <v>0</v>
      </c>
      <c r="O66" s="359">
        <v>0</v>
      </c>
      <c r="P66" s="359">
        <v>0</v>
      </c>
      <c r="Q66" s="470" t="s">
        <v>5755</v>
      </c>
      <c r="R66" s="470"/>
      <c r="S66" s="364"/>
      <c r="T66" s="364"/>
      <c r="U66" s="383"/>
    </row>
    <row r="67" spans="1:21" ht="15" customHeight="1">
      <c r="A67" s="364"/>
      <c r="B67" s="356">
        <v>44262</v>
      </c>
      <c r="C67" s="370" t="s">
        <v>138</v>
      </c>
      <c r="D67" s="358" t="s">
        <v>139</v>
      </c>
      <c r="E67" s="469">
        <v>4</v>
      </c>
      <c r="F67" s="393"/>
      <c r="G67" s="393">
        <v>1</v>
      </c>
      <c r="H67" s="358" t="s">
        <v>467</v>
      </c>
      <c r="I67" s="358" t="s">
        <v>100</v>
      </c>
      <c r="J67" s="393">
        <v>1</v>
      </c>
      <c r="K67" s="360">
        <v>0.28750000000000003</v>
      </c>
      <c r="L67" s="360">
        <v>0.28750000000000003</v>
      </c>
      <c r="M67" s="359">
        <v>0</v>
      </c>
      <c r="N67" s="359">
        <v>0</v>
      </c>
      <c r="O67" s="359">
        <v>0</v>
      </c>
      <c r="P67" s="359">
        <v>0</v>
      </c>
      <c r="Q67" s="470" t="s">
        <v>5755</v>
      </c>
      <c r="R67" s="470"/>
      <c r="S67" s="364"/>
      <c r="T67" s="364"/>
      <c r="U67" s="383"/>
    </row>
    <row r="68" spans="1:21" ht="15" customHeight="1">
      <c r="A68" s="364"/>
      <c r="B68" s="356">
        <v>44263</v>
      </c>
      <c r="C68" s="370" t="s">
        <v>138</v>
      </c>
      <c r="D68" s="358" t="s">
        <v>139</v>
      </c>
      <c r="E68" s="469">
        <v>3</v>
      </c>
      <c r="F68" s="393"/>
      <c r="G68" s="393">
        <v>1</v>
      </c>
      <c r="H68" s="358" t="s">
        <v>100</v>
      </c>
      <c r="I68" s="358" t="s">
        <v>467</v>
      </c>
      <c r="J68" s="393">
        <v>1</v>
      </c>
      <c r="K68" s="360">
        <v>0.3263888888888889</v>
      </c>
      <c r="L68" s="360">
        <v>0.3263888888888889</v>
      </c>
      <c r="M68" s="359">
        <v>0</v>
      </c>
      <c r="N68" s="359">
        <v>0</v>
      </c>
      <c r="O68" s="359">
        <v>0</v>
      </c>
      <c r="P68" s="359">
        <v>0</v>
      </c>
      <c r="Q68" s="470" t="s">
        <v>5755</v>
      </c>
      <c r="R68" s="470"/>
      <c r="S68" s="364"/>
      <c r="T68" s="364"/>
      <c r="U68" s="383"/>
    </row>
    <row r="69" spans="1:21" ht="15" customHeight="1">
      <c r="A69" s="364"/>
      <c r="B69" s="356">
        <v>44263</v>
      </c>
      <c r="C69" s="370" t="s">
        <v>138</v>
      </c>
      <c r="D69" s="358" t="s">
        <v>139</v>
      </c>
      <c r="E69" s="469">
        <v>4</v>
      </c>
      <c r="F69" s="393"/>
      <c r="G69" s="393">
        <v>1</v>
      </c>
      <c r="H69" s="358" t="s">
        <v>100</v>
      </c>
      <c r="I69" s="358" t="s">
        <v>467</v>
      </c>
      <c r="J69" s="393">
        <v>1</v>
      </c>
      <c r="K69" s="360">
        <v>0.3263888888888889</v>
      </c>
      <c r="L69" s="360">
        <v>0.3263888888888889</v>
      </c>
      <c r="M69" s="359">
        <v>0</v>
      </c>
      <c r="N69" s="359">
        <v>0</v>
      </c>
      <c r="O69" s="359">
        <v>0</v>
      </c>
      <c r="P69" s="359">
        <v>0</v>
      </c>
      <c r="Q69" s="470" t="s">
        <v>5755</v>
      </c>
      <c r="R69" s="470"/>
      <c r="S69" s="364"/>
      <c r="T69" s="364"/>
      <c r="U69" s="383"/>
    </row>
    <row r="70" spans="1:21" ht="15" customHeight="1">
      <c r="A70" s="364"/>
      <c r="B70" s="356">
        <v>44268</v>
      </c>
      <c r="C70" s="370" t="s">
        <v>20</v>
      </c>
      <c r="D70" s="358" t="s">
        <v>144</v>
      </c>
      <c r="E70" s="469">
        <v>5</v>
      </c>
      <c r="F70" s="393"/>
      <c r="G70" s="393">
        <v>1</v>
      </c>
      <c r="H70" s="358" t="s">
        <v>5143</v>
      </c>
      <c r="I70" s="358" t="s">
        <v>100</v>
      </c>
      <c r="J70" s="393">
        <v>1</v>
      </c>
      <c r="K70" s="360">
        <v>0.29930555555555555</v>
      </c>
      <c r="L70" s="360">
        <v>0.29930555555555555</v>
      </c>
      <c r="M70" s="359">
        <v>0</v>
      </c>
      <c r="N70" s="359">
        <v>0</v>
      </c>
      <c r="O70" s="359">
        <v>0</v>
      </c>
      <c r="P70" s="359">
        <v>0</v>
      </c>
      <c r="Q70" s="470" t="s">
        <v>5756</v>
      </c>
      <c r="R70" s="470"/>
      <c r="S70" s="364"/>
      <c r="T70" s="364"/>
      <c r="U70" s="383"/>
    </row>
    <row r="71" spans="1:21" ht="15" customHeight="1">
      <c r="A71" s="364"/>
      <c r="B71" s="356">
        <v>44270</v>
      </c>
      <c r="C71" s="370" t="s">
        <v>138</v>
      </c>
      <c r="D71" s="358" t="s">
        <v>139</v>
      </c>
      <c r="E71" s="469">
        <v>2</v>
      </c>
      <c r="F71" s="393"/>
      <c r="G71" s="393">
        <v>1</v>
      </c>
      <c r="H71" s="358" t="s">
        <v>100</v>
      </c>
      <c r="I71" s="358" t="s">
        <v>467</v>
      </c>
      <c r="J71" s="393">
        <v>1</v>
      </c>
      <c r="K71" s="360">
        <v>0.3430555555555555</v>
      </c>
      <c r="L71" s="360">
        <v>0.3430555555555555</v>
      </c>
      <c r="M71" s="359">
        <v>0</v>
      </c>
      <c r="N71" s="359">
        <v>0</v>
      </c>
      <c r="O71" s="359">
        <v>0</v>
      </c>
      <c r="P71" s="359">
        <v>0</v>
      </c>
      <c r="Q71" s="470" t="s">
        <v>5757</v>
      </c>
      <c r="R71" s="470"/>
      <c r="S71" s="364"/>
      <c r="T71" s="364"/>
      <c r="U71" s="383"/>
    </row>
    <row r="72" spans="1:21" ht="15" customHeight="1">
      <c r="A72" s="364"/>
      <c r="B72" s="356">
        <v>44270</v>
      </c>
      <c r="C72" s="370" t="s">
        <v>138</v>
      </c>
      <c r="D72" s="358" t="s">
        <v>139</v>
      </c>
      <c r="E72" s="469">
        <v>5</v>
      </c>
      <c r="F72" s="393"/>
      <c r="G72" s="393">
        <v>1</v>
      </c>
      <c r="H72" s="358" t="s">
        <v>100</v>
      </c>
      <c r="I72" s="358" t="s">
        <v>467</v>
      </c>
      <c r="J72" s="393">
        <v>1</v>
      </c>
      <c r="K72" s="360">
        <v>0.3430555555555555</v>
      </c>
      <c r="L72" s="360">
        <v>0.3430555555555555</v>
      </c>
      <c r="M72" s="359">
        <v>0</v>
      </c>
      <c r="N72" s="359">
        <v>0</v>
      </c>
      <c r="O72" s="359">
        <v>0</v>
      </c>
      <c r="P72" s="359">
        <v>0</v>
      </c>
      <c r="Q72" s="470" t="s">
        <v>5757</v>
      </c>
      <c r="R72" s="470"/>
      <c r="S72" s="364"/>
      <c r="T72" s="364"/>
      <c r="U72" s="383"/>
    </row>
    <row r="73" spans="1:21" ht="15" customHeight="1">
      <c r="A73" s="364"/>
      <c r="B73" s="356">
        <v>44271</v>
      </c>
      <c r="C73" s="370" t="s">
        <v>138</v>
      </c>
      <c r="D73" s="358" t="s">
        <v>139</v>
      </c>
      <c r="E73" s="469">
        <v>2</v>
      </c>
      <c r="F73" s="393"/>
      <c r="G73" s="393">
        <v>1</v>
      </c>
      <c r="H73" s="358" t="s">
        <v>467</v>
      </c>
      <c r="I73" s="358" t="s">
        <v>100</v>
      </c>
      <c r="J73" s="393">
        <v>1</v>
      </c>
      <c r="K73" s="360">
        <v>0.65555555555555556</v>
      </c>
      <c r="L73" s="360">
        <v>0.65555555555555556</v>
      </c>
      <c r="M73" s="359">
        <v>0</v>
      </c>
      <c r="N73" s="359">
        <v>0</v>
      </c>
      <c r="O73" s="359">
        <v>0</v>
      </c>
      <c r="P73" s="359">
        <v>0</v>
      </c>
      <c r="Q73" s="470" t="s">
        <v>5757</v>
      </c>
      <c r="R73" s="470"/>
      <c r="S73" s="364"/>
      <c r="T73" s="364"/>
      <c r="U73" s="383"/>
    </row>
    <row r="74" spans="1:21" ht="15" customHeight="1">
      <c r="A74" s="364"/>
      <c r="B74" s="356">
        <v>44271</v>
      </c>
      <c r="C74" s="370" t="s">
        <v>138</v>
      </c>
      <c r="D74" s="358" t="s">
        <v>139</v>
      </c>
      <c r="E74" s="469">
        <v>5</v>
      </c>
      <c r="F74" s="393"/>
      <c r="G74" s="393">
        <v>1</v>
      </c>
      <c r="H74" s="358" t="s">
        <v>467</v>
      </c>
      <c r="I74" s="358" t="s">
        <v>100</v>
      </c>
      <c r="J74" s="393">
        <v>1</v>
      </c>
      <c r="K74" s="360">
        <v>0.65555555555555556</v>
      </c>
      <c r="L74" s="360">
        <v>0.65555555555555556</v>
      </c>
      <c r="M74" s="359">
        <v>0</v>
      </c>
      <c r="N74" s="359">
        <v>0</v>
      </c>
      <c r="O74" s="359">
        <v>0</v>
      </c>
      <c r="P74" s="359">
        <v>0</v>
      </c>
      <c r="Q74" s="470" t="s">
        <v>5757</v>
      </c>
      <c r="R74" s="470"/>
      <c r="S74" s="364"/>
      <c r="T74" s="364"/>
      <c r="U74" s="383"/>
    </row>
    <row r="75" spans="1:21" ht="15" customHeight="1">
      <c r="A75" s="364"/>
      <c r="B75" s="356">
        <v>44272</v>
      </c>
      <c r="C75" s="370" t="s">
        <v>36</v>
      </c>
      <c r="D75" s="358" t="s">
        <v>85</v>
      </c>
      <c r="E75" s="469">
        <v>1</v>
      </c>
      <c r="F75" s="393"/>
      <c r="G75" s="393">
        <v>1</v>
      </c>
      <c r="H75" s="358" t="s">
        <v>5143</v>
      </c>
      <c r="I75" s="358" t="s">
        <v>100</v>
      </c>
      <c r="J75" s="393">
        <v>1</v>
      </c>
      <c r="K75" s="360">
        <v>0.35625000000000001</v>
      </c>
      <c r="L75" s="360">
        <v>0.35625000000000001</v>
      </c>
      <c r="M75" s="359">
        <v>0</v>
      </c>
      <c r="N75" s="359">
        <v>0</v>
      </c>
      <c r="O75" s="359">
        <v>0</v>
      </c>
      <c r="P75" s="359">
        <v>0</v>
      </c>
      <c r="Q75" s="470" t="s">
        <v>5758</v>
      </c>
      <c r="R75" s="470"/>
      <c r="S75" s="364"/>
      <c r="T75" s="364"/>
      <c r="U75" s="383"/>
    </row>
    <row r="76" spans="1:21" ht="15" customHeight="1">
      <c r="A76" s="364"/>
      <c r="B76" s="356">
        <v>44272</v>
      </c>
      <c r="C76" s="370" t="s">
        <v>36</v>
      </c>
      <c r="D76" s="358" t="s">
        <v>85</v>
      </c>
      <c r="E76" s="469">
        <v>2</v>
      </c>
      <c r="F76" s="393"/>
      <c r="G76" s="393">
        <v>1</v>
      </c>
      <c r="H76" s="358" t="s">
        <v>5143</v>
      </c>
      <c r="I76" s="358" t="s">
        <v>100</v>
      </c>
      <c r="J76" s="393">
        <v>1</v>
      </c>
      <c r="K76" s="360">
        <v>0.35625000000000001</v>
      </c>
      <c r="L76" s="360">
        <v>0.35625000000000001</v>
      </c>
      <c r="M76" s="359">
        <v>0</v>
      </c>
      <c r="N76" s="359">
        <v>0</v>
      </c>
      <c r="O76" s="359">
        <v>0</v>
      </c>
      <c r="P76" s="359">
        <v>0</v>
      </c>
      <c r="Q76" s="470" t="s">
        <v>5758</v>
      </c>
      <c r="R76" s="470"/>
      <c r="S76" s="364"/>
      <c r="T76" s="364"/>
      <c r="U76" s="383"/>
    </row>
    <row r="77" spans="1:21" ht="15" customHeight="1">
      <c r="A77" s="364"/>
      <c r="B77" s="356">
        <v>44272</v>
      </c>
      <c r="C77" s="370" t="s">
        <v>60</v>
      </c>
      <c r="D77" s="358" t="s">
        <v>111</v>
      </c>
      <c r="E77" s="469">
        <v>1</v>
      </c>
      <c r="F77" s="393"/>
      <c r="G77" s="393">
        <v>1</v>
      </c>
      <c r="H77" s="358" t="s">
        <v>112</v>
      </c>
      <c r="I77" s="358" t="s">
        <v>500</v>
      </c>
      <c r="J77" s="393">
        <v>1</v>
      </c>
      <c r="K77" s="360">
        <v>0.70138888888888884</v>
      </c>
      <c r="L77" s="360">
        <v>0.70138888888888884</v>
      </c>
      <c r="M77" s="359">
        <v>0</v>
      </c>
      <c r="N77" s="359">
        <v>0</v>
      </c>
      <c r="O77" s="359">
        <v>0</v>
      </c>
      <c r="P77" s="359">
        <v>0</v>
      </c>
      <c r="Q77" s="470" t="s">
        <v>5684</v>
      </c>
      <c r="R77" s="470"/>
      <c r="S77" s="364"/>
      <c r="T77" s="364"/>
      <c r="U77" s="383"/>
    </row>
    <row r="78" spans="1:21" ht="15" customHeight="1">
      <c r="A78" s="364"/>
      <c r="B78" s="356">
        <v>44272</v>
      </c>
      <c r="C78" s="370" t="s">
        <v>60</v>
      </c>
      <c r="D78" s="358" t="s">
        <v>111</v>
      </c>
      <c r="E78" s="469">
        <v>2</v>
      </c>
      <c r="F78" s="393"/>
      <c r="G78" s="393">
        <v>1</v>
      </c>
      <c r="H78" s="358" t="s">
        <v>112</v>
      </c>
      <c r="I78" s="358" t="s">
        <v>500</v>
      </c>
      <c r="J78" s="393">
        <v>1</v>
      </c>
      <c r="K78" s="360">
        <v>0.70138888888888884</v>
      </c>
      <c r="L78" s="360">
        <v>0.70138888888888884</v>
      </c>
      <c r="M78" s="359">
        <v>0</v>
      </c>
      <c r="N78" s="359">
        <v>0</v>
      </c>
      <c r="O78" s="359">
        <v>0</v>
      </c>
      <c r="P78" s="359">
        <v>0</v>
      </c>
      <c r="Q78" s="470" t="s">
        <v>5684</v>
      </c>
      <c r="R78" s="470"/>
      <c r="S78" s="364"/>
      <c r="T78" s="364"/>
      <c r="U78" s="383"/>
    </row>
    <row r="79" spans="1:21" ht="15" customHeight="1">
      <c r="A79" s="364"/>
      <c r="B79" s="356">
        <v>44272</v>
      </c>
      <c r="C79" s="370" t="s">
        <v>60</v>
      </c>
      <c r="D79" s="358" t="s">
        <v>593</v>
      </c>
      <c r="E79" s="469">
        <v>3</v>
      </c>
      <c r="F79" s="393"/>
      <c r="G79" s="393">
        <v>1</v>
      </c>
      <c r="H79" s="358" t="s">
        <v>112</v>
      </c>
      <c r="I79" s="358" t="s">
        <v>500</v>
      </c>
      <c r="J79" s="393">
        <v>1</v>
      </c>
      <c r="K79" s="360">
        <v>0.70138888888888884</v>
      </c>
      <c r="L79" s="360">
        <v>0.70138888888888884</v>
      </c>
      <c r="M79" s="359">
        <v>0</v>
      </c>
      <c r="N79" s="359">
        <v>0</v>
      </c>
      <c r="O79" s="359">
        <v>0</v>
      </c>
      <c r="P79" s="359">
        <v>0</v>
      </c>
      <c r="Q79" s="470" t="s">
        <v>5684</v>
      </c>
      <c r="R79" s="470"/>
      <c r="S79" s="364"/>
      <c r="T79" s="364"/>
      <c r="U79" s="383"/>
    </row>
    <row r="80" spans="1:21" ht="15" customHeight="1">
      <c r="A80" s="364"/>
      <c r="B80" s="356">
        <v>44272</v>
      </c>
      <c r="C80" s="370" t="s">
        <v>36</v>
      </c>
      <c r="D80" s="358" t="s">
        <v>85</v>
      </c>
      <c r="E80" s="469">
        <v>1</v>
      </c>
      <c r="F80" s="393"/>
      <c r="G80" s="393">
        <v>1</v>
      </c>
      <c r="H80" s="358" t="s">
        <v>100</v>
      </c>
      <c r="I80" s="358" t="s">
        <v>5143</v>
      </c>
      <c r="J80" s="393">
        <v>1</v>
      </c>
      <c r="K80" s="360">
        <v>0.79791666666666661</v>
      </c>
      <c r="L80" s="360">
        <v>0.79791666666666661</v>
      </c>
      <c r="M80" s="359">
        <v>0</v>
      </c>
      <c r="N80" s="359">
        <v>0</v>
      </c>
      <c r="O80" s="359">
        <v>0</v>
      </c>
      <c r="P80" s="359">
        <v>0</v>
      </c>
      <c r="Q80" s="470" t="s">
        <v>5758</v>
      </c>
      <c r="R80" s="470"/>
      <c r="S80" s="364"/>
      <c r="T80" s="364"/>
      <c r="U80" s="383"/>
    </row>
    <row r="81" spans="1:21" ht="15" customHeight="1">
      <c r="A81" s="364"/>
      <c r="B81" s="356">
        <v>44272</v>
      </c>
      <c r="C81" s="370" t="s">
        <v>36</v>
      </c>
      <c r="D81" s="358" t="s">
        <v>85</v>
      </c>
      <c r="E81" s="469">
        <v>2</v>
      </c>
      <c r="F81" s="393"/>
      <c r="G81" s="393">
        <v>1</v>
      </c>
      <c r="H81" s="358" t="s">
        <v>100</v>
      </c>
      <c r="I81" s="358" t="s">
        <v>5143</v>
      </c>
      <c r="J81" s="393">
        <v>1</v>
      </c>
      <c r="K81" s="360">
        <v>0.79791666666666661</v>
      </c>
      <c r="L81" s="360">
        <v>0.79791666666666661</v>
      </c>
      <c r="M81" s="359">
        <v>0</v>
      </c>
      <c r="N81" s="359">
        <v>0</v>
      </c>
      <c r="O81" s="359">
        <v>0</v>
      </c>
      <c r="P81" s="359">
        <v>0</v>
      </c>
      <c r="Q81" s="470" t="s">
        <v>5758</v>
      </c>
      <c r="R81" s="470"/>
      <c r="S81" s="364"/>
      <c r="T81" s="364"/>
      <c r="U81" s="383"/>
    </row>
    <row r="82" spans="1:21" ht="15" customHeight="1">
      <c r="A82" s="364"/>
      <c r="B82" s="356">
        <v>44273</v>
      </c>
      <c r="C82" s="370" t="s">
        <v>60</v>
      </c>
      <c r="D82" s="358" t="s">
        <v>111</v>
      </c>
      <c r="E82" s="469">
        <v>2</v>
      </c>
      <c r="F82" s="393"/>
      <c r="G82" s="393">
        <v>1</v>
      </c>
      <c r="H82" s="358" t="s">
        <v>500</v>
      </c>
      <c r="I82" s="358" t="s">
        <v>112</v>
      </c>
      <c r="J82" s="393">
        <v>1</v>
      </c>
      <c r="K82" s="360">
        <v>0.84375</v>
      </c>
      <c r="L82" s="360">
        <v>0.84375</v>
      </c>
      <c r="M82" s="359">
        <v>0</v>
      </c>
      <c r="N82" s="359">
        <v>0</v>
      </c>
      <c r="O82" s="359">
        <v>0</v>
      </c>
      <c r="P82" s="359">
        <v>0</v>
      </c>
      <c r="Q82" s="470" t="s">
        <v>5684</v>
      </c>
      <c r="R82" s="470"/>
      <c r="S82" s="364"/>
      <c r="T82" s="364"/>
      <c r="U82" s="383"/>
    </row>
    <row r="83" spans="1:21" ht="15" customHeight="1">
      <c r="A83" s="364"/>
      <c r="B83" s="356">
        <v>44276</v>
      </c>
      <c r="C83" s="370" t="s">
        <v>26</v>
      </c>
      <c r="D83" s="358" t="s">
        <v>419</v>
      </c>
      <c r="E83" s="469">
        <v>2</v>
      </c>
      <c r="F83" s="393"/>
      <c r="G83" s="393">
        <v>1</v>
      </c>
      <c r="H83" s="358" t="s">
        <v>5689</v>
      </c>
      <c r="I83" s="358" t="s">
        <v>5505</v>
      </c>
      <c r="J83" s="393">
        <v>1</v>
      </c>
      <c r="K83" s="360">
        <v>0.33124999999999999</v>
      </c>
      <c r="L83" s="360">
        <v>0.33124999999999999</v>
      </c>
      <c r="M83" s="359">
        <v>0</v>
      </c>
      <c r="N83" s="359">
        <v>0</v>
      </c>
      <c r="O83" s="359">
        <v>0</v>
      </c>
      <c r="P83" s="359">
        <v>0</v>
      </c>
      <c r="Q83" s="470" t="s">
        <v>5759</v>
      </c>
      <c r="R83" s="470"/>
      <c r="S83" s="364"/>
      <c r="T83" s="364"/>
      <c r="U83" s="383"/>
    </row>
    <row r="84" spans="1:21" ht="15" customHeight="1">
      <c r="A84" s="364"/>
      <c r="B84" s="356">
        <v>44276</v>
      </c>
      <c r="C84" s="370" t="s">
        <v>26</v>
      </c>
      <c r="D84" s="358" t="s">
        <v>222</v>
      </c>
      <c r="E84" s="469">
        <v>2</v>
      </c>
      <c r="F84" s="393"/>
      <c r="G84" s="393">
        <v>1</v>
      </c>
      <c r="H84" s="358" t="s">
        <v>5689</v>
      </c>
      <c r="I84" s="358" t="s">
        <v>5505</v>
      </c>
      <c r="J84" s="393">
        <v>1</v>
      </c>
      <c r="K84" s="360">
        <v>0.33124999999999999</v>
      </c>
      <c r="L84" s="360">
        <v>0.33124999999999999</v>
      </c>
      <c r="M84" s="359">
        <v>0</v>
      </c>
      <c r="N84" s="359">
        <v>0</v>
      </c>
      <c r="O84" s="359">
        <v>0</v>
      </c>
      <c r="P84" s="359">
        <v>0</v>
      </c>
      <c r="Q84" s="470" t="s">
        <v>5759</v>
      </c>
      <c r="R84" s="470"/>
      <c r="S84" s="364"/>
      <c r="T84" s="364"/>
      <c r="U84" s="383"/>
    </row>
    <row r="85" spans="1:21" ht="15" customHeight="1">
      <c r="A85" s="364"/>
      <c r="B85" s="356">
        <v>44276</v>
      </c>
      <c r="C85" s="370" t="s">
        <v>26</v>
      </c>
      <c r="D85" s="358" t="s">
        <v>3647</v>
      </c>
      <c r="E85" s="469">
        <v>2</v>
      </c>
      <c r="F85" s="393"/>
      <c r="G85" s="393">
        <v>1</v>
      </c>
      <c r="H85" s="358" t="s">
        <v>5689</v>
      </c>
      <c r="I85" s="358" t="s">
        <v>5505</v>
      </c>
      <c r="J85" s="393">
        <v>1</v>
      </c>
      <c r="K85" s="360">
        <v>0.33124999999999999</v>
      </c>
      <c r="L85" s="360">
        <v>0.33124999999999999</v>
      </c>
      <c r="M85" s="359">
        <v>0</v>
      </c>
      <c r="N85" s="359">
        <v>0</v>
      </c>
      <c r="O85" s="359">
        <v>0</v>
      </c>
      <c r="P85" s="359">
        <v>0</v>
      </c>
      <c r="Q85" s="470" t="s">
        <v>5759</v>
      </c>
      <c r="R85" s="470"/>
      <c r="S85" s="364"/>
      <c r="T85" s="364"/>
      <c r="U85" s="383"/>
    </row>
    <row r="86" spans="1:21" ht="15" customHeight="1">
      <c r="A86" s="364"/>
      <c r="B86" s="356">
        <v>44276</v>
      </c>
      <c r="C86" s="370" t="s">
        <v>26</v>
      </c>
      <c r="D86" s="358" t="s">
        <v>419</v>
      </c>
      <c r="E86" s="469">
        <v>2</v>
      </c>
      <c r="F86" s="393"/>
      <c r="G86" s="393">
        <v>1</v>
      </c>
      <c r="H86" s="358" t="s">
        <v>5505</v>
      </c>
      <c r="I86" s="358" t="s">
        <v>5689</v>
      </c>
      <c r="J86" s="393">
        <v>1</v>
      </c>
      <c r="K86" s="360">
        <v>0.85555555555555562</v>
      </c>
      <c r="L86" s="360">
        <v>0.85555555555555562</v>
      </c>
      <c r="M86" s="359">
        <v>0</v>
      </c>
      <c r="N86" s="359">
        <v>0</v>
      </c>
      <c r="O86" s="359">
        <v>0</v>
      </c>
      <c r="P86" s="359">
        <v>0</v>
      </c>
      <c r="Q86" s="470" t="s">
        <v>5759</v>
      </c>
      <c r="R86" s="470"/>
      <c r="S86" s="364"/>
      <c r="T86" s="364"/>
      <c r="U86" s="383"/>
    </row>
    <row r="87" spans="1:21" ht="15" customHeight="1">
      <c r="A87" s="364"/>
      <c r="B87" s="356">
        <v>44276</v>
      </c>
      <c r="C87" s="370" t="s">
        <v>26</v>
      </c>
      <c r="D87" s="358" t="s">
        <v>222</v>
      </c>
      <c r="E87" s="469">
        <v>2</v>
      </c>
      <c r="F87" s="393"/>
      <c r="G87" s="393">
        <v>1</v>
      </c>
      <c r="H87" s="358" t="s">
        <v>5505</v>
      </c>
      <c r="I87" s="358" t="s">
        <v>5689</v>
      </c>
      <c r="J87" s="393">
        <v>1</v>
      </c>
      <c r="K87" s="360">
        <v>0.85555555555555562</v>
      </c>
      <c r="L87" s="360">
        <v>0.85555555555555562</v>
      </c>
      <c r="M87" s="359">
        <v>0</v>
      </c>
      <c r="N87" s="359">
        <v>0</v>
      </c>
      <c r="O87" s="359">
        <v>0</v>
      </c>
      <c r="P87" s="359">
        <v>0</v>
      </c>
      <c r="Q87" s="470" t="s">
        <v>5759</v>
      </c>
      <c r="R87" s="470"/>
      <c r="S87" s="364"/>
      <c r="T87" s="364"/>
      <c r="U87" s="383"/>
    </row>
    <row r="88" spans="1:21" ht="15" customHeight="1">
      <c r="A88" s="364"/>
      <c r="B88" s="356">
        <v>44276</v>
      </c>
      <c r="C88" s="370" t="s">
        <v>26</v>
      </c>
      <c r="D88" s="358" t="s">
        <v>3647</v>
      </c>
      <c r="E88" s="469">
        <v>2</v>
      </c>
      <c r="F88" s="393"/>
      <c r="G88" s="393">
        <v>1</v>
      </c>
      <c r="H88" s="358" t="s">
        <v>5505</v>
      </c>
      <c r="I88" s="358" t="s">
        <v>5689</v>
      </c>
      <c r="J88" s="393">
        <v>1</v>
      </c>
      <c r="K88" s="360">
        <v>0.85555555555555562</v>
      </c>
      <c r="L88" s="360">
        <v>0.85555555555555562</v>
      </c>
      <c r="M88" s="359">
        <v>0</v>
      </c>
      <c r="N88" s="359">
        <v>0</v>
      </c>
      <c r="O88" s="359">
        <v>0</v>
      </c>
      <c r="P88" s="359">
        <v>0</v>
      </c>
      <c r="Q88" s="470" t="s">
        <v>5759</v>
      </c>
      <c r="R88" s="470"/>
      <c r="S88" s="364"/>
      <c r="T88" s="364"/>
      <c r="U88" s="383"/>
    </row>
    <row r="89" spans="1:21" ht="15" customHeight="1">
      <c r="A89" s="364"/>
      <c r="B89" s="356">
        <v>44277</v>
      </c>
      <c r="C89" s="370" t="s">
        <v>138</v>
      </c>
      <c r="D89" s="358" t="s">
        <v>139</v>
      </c>
      <c r="E89" s="469">
        <v>3</v>
      </c>
      <c r="F89" s="393"/>
      <c r="G89" s="393">
        <v>1</v>
      </c>
      <c r="H89" s="358" t="s">
        <v>100</v>
      </c>
      <c r="I89" s="358" t="s">
        <v>467</v>
      </c>
      <c r="J89" s="398">
        <v>1</v>
      </c>
      <c r="K89" s="360">
        <v>0.53263888888888888</v>
      </c>
      <c r="L89" s="360">
        <v>0.53263888888888888</v>
      </c>
      <c r="M89" s="359">
        <v>0</v>
      </c>
      <c r="N89" s="359">
        <v>0</v>
      </c>
      <c r="O89" s="359">
        <v>0</v>
      </c>
      <c r="P89" s="359">
        <v>0</v>
      </c>
      <c r="Q89" s="470" t="s">
        <v>5760</v>
      </c>
      <c r="R89" s="470"/>
      <c r="S89" s="364"/>
      <c r="T89" s="364"/>
      <c r="U89" s="383"/>
    </row>
    <row r="90" spans="1:21" ht="15" customHeight="1">
      <c r="A90" s="364"/>
      <c r="B90" s="356">
        <v>44277</v>
      </c>
      <c r="C90" s="370" t="s">
        <v>138</v>
      </c>
      <c r="D90" s="358" t="s">
        <v>139</v>
      </c>
      <c r="E90" s="469">
        <v>5</v>
      </c>
      <c r="F90" s="393"/>
      <c r="G90" s="393">
        <v>1</v>
      </c>
      <c r="H90" s="358" t="s">
        <v>100</v>
      </c>
      <c r="I90" s="358" t="s">
        <v>467</v>
      </c>
      <c r="J90" s="398">
        <v>1</v>
      </c>
      <c r="K90" s="360">
        <v>0.53263888888888888</v>
      </c>
      <c r="L90" s="360">
        <v>0.53263888888888888</v>
      </c>
      <c r="M90" s="359">
        <v>0</v>
      </c>
      <c r="N90" s="359">
        <v>0</v>
      </c>
      <c r="O90" s="359">
        <v>0</v>
      </c>
      <c r="P90" s="359">
        <v>0</v>
      </c>
      <c r="Q90" s="470" t="s">
        <v>5760</v>
      </c>
      <c r="R90" s="470"/>
      <c r="S90" s="364"/>
      <c r="T90" s="364"/>
      <c r="U90" s="383"/>
    </row>
    <row r="91" spans="1:21" ht="15" customHeight="1">
      <c r="A91" s="364"/>
      <c r="B91" s="356"/>
      <c r="C91" s="370"/>
      <c r="D91" s="358"/>
      <c r="E91" s="469"/>
      <c r="F91" s="393"/>
      <c r="G91" s="393"/>
      <c r="H91" s="358"/>
      <c r="I91" s="377"/>
      <c r="J91" s="393"/>
      <c r="K91" s="397"/>
      <c r="L91" s="397"/>
      <c r="M91" s="359"/>
      <c r="N91" s="393"/>
      <c r="O91" s="393"/>
      <c r="P91" s="393"/>
      <c r="Q91" s="470"/>
      <c r="R91" s="470"/>
      <c r="S91" s="364"/>
      <c r="T91" s="364"/>
      <c r="U91" s="383"/>
    </row>
    <row r="92" spans="1:21" ht="15" customHeight="1">
      <c r="A92" s="364"/>
      <c r="B92" s="363"/>
      <c r="C92" s="370"/>
      <c r="D92" s="370"/>
      <c r="E92" s="388"/>
      <c r="F92" s="473">
        <f>SUM(F64:F91)</f>
        <v>0</v>
      </c>
      <c r="G92" s="473">
        <f>SUM(G64:G91)</f>
        <v>27</v>
      </c>
      <c r="H92" s="408" t="str">
        <f>IF(AND(D92&lt;&gt;"",E92&lt;&gt;""),VLOOKUP(CONCATENATE($D92,$E92),[135]dataPDH_Pasok!$C$6:$F$248,3,0),"-")</f>
        <v>-</v>
      </c>
      <c r="I92" s="408" t="str">
        <f>IF(AND(E92&lt;&gt;"",H92&lt;&gt;""),VLOOKUP(CONCATENATE($D92,$E92),[135]dataPDH_Pasok!$C$6:$F$248,4,0),"-")</f>
        <v>-</v>
      </c>
      <c r="J92" s="473">
        <f>SUM(J64:J91)</f>
        <v>27</v>
      </c>
      <c r="K92" s="478"/>
      <c r="L92" s="478"/>
      <c r="M92" s="408"/>
      <c r="N92" s="473">
        <f>SUM(N64:N91)</f>
        <v>0</v>
      </c>
      <c r="O92" s="473">
        <f>SUM(O64:O91)</f>
        <v>0</v>
      </c>
      <c r="P92" s="473">
        <f>SUM(P64:P91)</f>
        <v>0</v>
      </c>
      <c r="Q92" s="477"/>
      <c r="R92" s="477"/>
    </row>
    <row r="93" spans="1:21" ht="15.75" customHeight="1">
      <c r="A93" s="364"/>
      <c r="B93" s="371" t="s">
        <v>5108</v>
      </c>
      <c r="C93" s="370"/>
      <c r="D93" s="370"/>
      <c r="E93" s="388"/>
      <c r="F93" s="390"/>
      <c r="G93" s="390"/>
      <c r="H93" s="408" t="str">
        <f>IF(AND(D93&lt;&gt;"",E93&lt;&gt;""),VLOOKUP(CONCATENATE($D93,$E93),[135]dataPDH_Pasok!$C$6:$F$248,3,0),"-")</f>
        <v>-</v>
      </c>
      <c r="I93" s="408" t="str">
        <f>IF(AND(E93&lt;&gt;"",H93&lt;&gt;""),VLOOKUP(CONCATENATE($D93,$E93),[135]dataPDH_Pasok!$C$6:$F$248,4,0),"-")</f>
        <v>-</v>
      </c>
      <c r="J93" s="390"/>
      <c r="K93" s="478"/>
      <c r="L93" s="478"/>
      <c r="M93" s="370"/>
      <c r="N93" s="389"/>
      <c r="O93" s="467"/>
      <c r="P93" s="389"/>
      <c r="Q93" s="477"/>
      <c r="R93" s="477"/>
    </row>
    <row r="94" spans="1:21" ht="15" customHeight="1">
      <c r="A94" s="364"/>
      <c r="B94" s="356">
        <v>44290</v>
      </c>
      <c r="C94" s="370" t="s">
        <v>24</v>
      </c>
      <c r="D94" s="358" t="s">
        <v>3647</v>
      </c>
      <c r="E94" s="469"/>
      <c r="F94" s="393"/>
      <c r="G94" s="393">
        <v>1</v>
      </c>
      <c r="H94" s="358" t="s">
        <v>5689</v>
      </c>
      <c r="I94" s="377" t="s">
        <v>5505</v>
      </c>
      <c r="J94" s="393">
        <v>1</v>
      </c>
      <c r="K94" s="360">
        <v>0.31597222222222221</v>
      </c>
      <c r="L94" s="360">
        <v>0.31597222222222221</v>
      </c>
      <c r="M94" s="359">
        <v>0</v>
      </c>
      <c r="N94" s="393">
        <v>0</v>
      </c>
      <c r="O94" s="393">
        <v>0</v>
      </c>
      <c r="P94" s="393">
        <v>0</v>
      </c>
      <c r="Q94" s="479" t="s">
        <v>5761</v>
      </c>
      <c r="R94" s="470"/>
      <c r="S94" s="364"/>
      <c r="T94" s="364"/>
      <c r="U94" s="383"/>
    </row>
    <row r="95" spans="1:21" ht="15" customHeight="1">
      <c r="A95" s="364"/>
      <c r="B95" s="356">
        <v>44290</v>
      </c>
      <c r="C95" s="370" t="s">
        <v>24</v>
      </c>
      <c r="D95" s="358" t="s">
        <v>5762</v>
      </c>
      <c r="E95" s="469"/>
      <c r="F95" s="393"/>
      <c r="G95" s="364">
        <v>1</v>
      </c>
      <c r="H95" s="358" t="s">
        <v>5689</v>
      </c>
      <c r="I95" s="377" t="s">
        <v>5505</v>
      </c>
      <c r="J95" s="393">
        <v>1</v>
      </c>
      <c r="K95" s="360">
        <v>0.31597222222222221</v>
      </c>
      <c r="L95" s="360">
        <v>0.31597222222222221</v>
      </c>
      <c r="M95" s="359">
        <v>0</v>
      </c>
      <c r="N95" s="393">
        <v>0</v>
      </c>
      <c r="O95" s="393">
        <v>0</v>
      </c>
      <c r="P95" s="393">
        <v>0</v>
      </c>
      <c r="Q95" s="479" t="s">
        <v>5761</v>
      </c>
      <c r="R95" s="470"/>
      <c r="S95" s="364"/>
      <c r="T95" s="364"/>
      <c r="U95" s="383"/>
    </row>
    <row r="96" spans="1:21" ht="15" customHeight="1">
      <c r="A96" s="364"/>
      <c r="B96" s="356">
        <v>44291</v>
      </c>
      <c r="C96" s="370" t="s">
        <v>50</v>
      </c>
      <c r="D96" s="358" t="s">
        <v>93</v>
      </c>
      <c r="E96" s="469">
        <v>6</v>
      </c>
      <c r="F96" s="393"/>
      <c r="G96" s="364">
        <v>1</v>
      </c>
      <c r="H96" s="358" t="s">
        <v>5504</v>
      </c>
      <c r="I96" s="377" t="s">
        <v>5505</v>
      </c>
      <c r="J96" s="393">
        <v>1</v>
      </c>
      <c r="K96" s="360">
        <v>0.36736111111111108</v>
      </c>
      <c r="L96" s="360">
        <v>0.36736111111111108</v>
      </c>
      <c r="M96" s="359">
        <v>0</v>
      </c>
      <c r="N96" s="393">
        <v>0</v>
      </c>
      <c r="O96" s="393">
        <v>0</v>
      </c>
      <c r="P96" s="393">
        <v>0</v>
      </c>
      <c r="Q96" s="479"/>
      <c r="R96" s="470"/>
      <c r="S96" s="364"/>
      <c r="T96" s="364"/>
      <c r="U96" s="383"/>
    </row>
    <row r="97" spans="1:21" ht="15" customHeight="1">
      <c r="A97" s="364"/>
      <c r="B97" s="356">
        <v>44291</v>
      </c>
      <c r="C97" s="370" t="s">
        <v>50</v>
      </c>
      <c r="D97" s="358" t="s">
        <v>93</v>
      </c>
      <c r="E97" s="469">
        <v>7</v>
      </c>
      <c r="F97" s="393"/>
      <c r="G97" s="364">
        <v>1</v>
      </c>
      <c r="H97" s="358" t="s">
        <v>5504</v>
      </c>
      <c r="I97" s="377" t="s">
        <v>5505</v>
      </c>
      <c r="J97" s="393">
        <v>1</v>
      </c>
      <c r="K97" s="360">
        <v>0.36736111111111108</v>
      </c>
      <c r="L97" s="360">
        <v>0.36736111111111108</v>
      </c>
      <c r="M97" s="359">
        <v>0</v>
      </c>
      <c r="N97" s="393">
        <v>0</v>
      </c>
      <c r="O97" s="393">
        <v>0</v>
      </c>
      <c r="P97" s="393">
        <v>0</v>
      </c>
      <c r="Q97" s="479"/>
      <c r="R97" s="470"/>
      <c r="S97" s="364"/>
      <c r="T97" s="364"/>
      <c r="U97" s="383"/>
    </row>
    <row r="98" spans="1:21" ht="15" customHeight="1">
      <c r="A98" s="364"/>
      <c r="B98" s="356">
        <v>44293</v>
      </c>
      <c r="C98" s="370" t="s">
        <v>26</v>
      </c>
      <c r="D98" s="358" t="s">
        <v>419</v>
      </c>
      <c r="E98" s="469">
        <v>1</v>
      </c>
      <c r="F98" s="393"/>
      <c r="G98" s="364">
        <v>1</v>
      </c>
      <c r="H98" s="358" t="s">
        <v>5505</v>
      </c>
      <c r="I98" s="377" t="s">
        <v>5689</v>
      </c>
      <c r="J98" s="393">
        <v>1</v>
      </c>
      <c r="K98" s="360">
        <v>0.40416666666666662</v>
      </c>
      <c r="L98" s="360">
        <v>0.40416666666666662</v>
      </c>
      <c r="M98" s="359">
        <v>0</v>
      </c>
      <c r="N98" s="393">
        <v>0</v>
      </c>
      <c r="O98" s="393">
        <v>0</v>
      </c>
      <c r="P98" s="393">
        <v>0</v>
      </c>
      <c r="Q98" s="479" t="s">
        <v>5763</v>
      </c>
      <c r="R98" s="470"/>
      <c r="S98" s="364"/>
      <c r="T98" s="364"/>
      <c r="U98" s="383"/>
    </row>
    <row r="99" spans="1:21" ht="15" customHeight="1">
      <c r="A99" s="364"/>
      <c r="B99" s="356">
        <v>44298</v>
      </c>
      <c r="C99" s="370" t="s">
        <v>50</v>
      </c>
      <c r="D99" s="358" t="s">
        <v>93</v>
      </c>
      <c r="E99" s="469">
        <v>6</v>
      </c>
      <c r="F99" s="393"/>
      <c r="G99" s="393">
        <v>1</v>
      </c>
      <c r="H99" s="358" t="s">
        <v>5505</v>
      </c>
      <c r="I99" s="377" t="s">
        <v>5504</v>
      </c>
      <c r="J99" s="393">
        <v>1</v>
      </c>
      <c r="K99" s="480">
        <v>0.64722222222222225</v>
      </c>
      <c r="L99" s="480">
        <v>0.64722222222222225</v>
      </c>
      <c r="M99" s="359">
        <v>0</v>
      </c>
      <c r="N99" s="393">
        <v>0</v>
      </c>
      <c r="O99" s="393">
        <v>0</v>
      </c>
      <c r="P99" s="393">
        <v>0</v>
      </c>
      <c r="Q99" s="406" t="s">
        <v>5764</v>
      </c>
      <c r="R99" s="470"/>
      <c r="S99" s="364"/>
      <c r="T99" s="364"/>
      <c r="U99" s="383"/>
    </row>
    <row r="100" spans="1:21" ht="15" customHeight="1">
      <c r="A100" s="364"/>
      <c r="B100" s="356">
        <v>44298</v>
      </c>
      <c r="C100" s="370" t="s">
        <v>50</v>
      </c>
      <c r="D100" s="358" t="s">
        <v>93</v>
      </c>
      <c r="E100" s="469">
        <v>7</v>
      </c>
      <c r="F100" s="359"/>
      <c r="G100" s="359">
        <v>1</v>
      </c>
      <c r="H100" s="358" t="s">
        <v>5505</v>
      </c>
      <c r="I100" s="377" t="s">
        <v>5504</v>
      </c>
      <c r="J100" s="393">
        <v>1</v>
      </c>
      <c r="K100" s="480">
        <v>0.64722222222222225</v>
      </c>
      <c r="L100" s="480">
        <v>0.64722222222222225</v>
      </c>
      <c r="M100" s="359">
        <v>0</v>
      </c>
      <c r="N100" s="393">
        <v>0</v>
      </c>
      <c r="O100" s="393">
        <v>0</v>
      </c>
      <c r="P100" s="393">
        <v>0</v>
      </c>
      <c r="Q100" s="406" t="s">
        <v>5764</v>
      </c>
      <c r="R100" s="470"/>
      <c r="S100" s="364"/>
      <c r="T100" s="364"/>
      <c r="U100" s="383"/>
    </row>
    <row r="101" spans="1:21" ht="15" customHeight="1">
      <c r="A101" s="364"/>
      <c r="B101" s="356">
        <v>44302</v>
      </c>
      <c r="C101" s="370" t="s">
        <v>20</v>
      </c>
      <c r="D101" s="358" t="s">
        <v>21</v>
      </c>
      <c r="E101" s="469"/>
      <c r="F101" s="359"/>
      <c r="G101" s="364">
        <v>1</v>
      </c>
      <c r="H101" s="377" t="s">
        <v>467</v>
      </c>
      <c r="I101" s="358" t="s">
        <v>100</v>
      </c>
      <c r="J101" s="393">
        <v>1</v>
      </c>
      <c r="K101" s="360">
        <v>0.70277777777777783</v>
      </c>
      <c r="L101" s="360">
        <v>0.70277777777777783</v>
      </c>
      <c r="M101" s="359">
        <v>0</v>
      </c>
      <c r="N101" s="393">
        <v>0</v>
      </c>
      <c r="O101" s="393">
        <v>0</v>
      </c>
      <c r="P101" s="393">
        <v>0</v>
      </c>
      <c r="Q101" s="406" t="s">
        <v>5765</v>
      </c>
      <c r="R101" s="470"/>
      <c r="S101" s="364"/>
      <c r="T101" s="364"/>
      <c r="U101" s="383"/>
    </row>
    <row r="102" spans="1:21" ht="15" customHeight="1">
      <c r="A102" s="364"/>
      <c r="B102" s="356">
        <v>44304</v>
      </c>
      <c r="C102" s="370" t="s">
        <v>50</v>
      </c>
      <c r="D102" s="358" t="s">
        <v>93</v>
      </c>
      <c r="E102" s="469">
        <v>6</v>
      </c>
      <c r="F102" s="393"/>
      <c r="G102" s="393">
        <v>1</v>
      </c>
      <c r="H102" s="358" t="s">
        <v>5505</v>
      </c>
      <c r="I102" s="358" t="s">
        <v>5504</v>
      </c>
      <c r="J102" s="393">
        <v>1</v>
      </c>
      <c r="K102" s="360">
        <v>0.48541666666666666</v>
      </c>
      <c r="L102" s="360">
        <v>0.48541666666666666</v>
      </c>
      <c r="M102" s="359">
        <v>0</v>
      </c>
      <c r="N102" s="393">
        <v>0</v>
      </c>
      <c r="O102" s="393">
        <v>0</v>
      </c>
      <c r="P102" s="393">
        <v>0</v>
      </c>
      <c r="Q102" s="406" t="s">
        <v>5766</v>
      </c>
      <c r="R102" s="470"/>
      <c r="S102" s="364"/>
      <c r="T102" s="364"/>
      <c r="U102" s="383"/>
    </row>
    <row r="103" spans="1:21" ht="15" customHeight="1">
      <c r="A103" s="364"/>
      <c r="B103" s="356">
        <v>44304</v>
      </c>
      <c r="C103" s="370" t="s">
        <v>50</v>
      </c>
      <c r="D103" s="358" t="s">
        <v>93</v>
      </c>
      <c r="E103" s="469">
        <v>7</v>
      </c>
      <c r="F103" s="393"/>
      <c r="G103" s="364">
        <v>1</v>
      </c>
      <c r="H103" s="358" t="s">
        <v>5505</v>
      </c>
      <c r="I103" s="358" t="s">
        <v>5504</v>
      </c>
      <c r="J103" s="393">
        <v>1</v>
      </c>
      <c r="K103" s="360">
        <v>0.48541666666666666</v>
      </c>
      <c r="L103" s="360">
        <v>0.48541666666666666</v>
      </c>
      <c r="M103" s="359">
        <v>0</v>
      </c>
      <c r="N103" s="393">
        <v>0</v>
      </c>
      <c r="O103" s="393">
        <v>0</v>
      </c>
      <c r="P103" s="393">
        <v>0</v>
      </c>
      <c r="Q103" s="406" t="s">
        <v>5766</v>
      </c>
      <c r="R103" s="470"/>
      <c r="S103" s="364"/>
      <c r="T103" s="364"/>
      <c r="U103" s="383"/>
    </row>
    <row r="104" spans="1:21" ht="15" customHeight="1">
      <c r="A104" s="364"/>
      <c r="B104" s="356">
        <v>44306</v>
      </c>
      <c r="C104" s="370" t="s">
        <v>26</v>
      </c>
      <c r="D104" s="358" t="s">
        <v>419</v>
      </c>
      <c r="E104" s="469">
        <v>3</v>
      </c>
      <c r="F104" s="393"/>
      <c r="G104" s="364">
        <v>1</v>
      </c>
      <c r="H104" s="358" t="s">
        <v>5505</v>
      </c>
      <c r="I104" s="358" t="s">
        <v>5689</v>
      </c>
      <c r="J104" s="393">
        <v>1</v>
      </c>
      <c r="K104" s="360">
        <v>0.49861111111111112</v>
      </c>
      <c r="L104" s="360">
        <v>0.49861111111111112</v>
      </c>
      <c r="M104" s="359">
        <v>0</v>
      </c>
      <c r="N104" s="393">
        <v>0</v>
      </c>
      <c r="O104" s="393">
        <v>0</v>
      </c>
      <c r="P104" s="393">
        <v>0</v>
      </c>
      <c r="Q104" s="406" t="s">
        <v>5767</v>
      </c>
      <c r="R104" s="470"/>
      <c r="S104" s="364"/>
      <c r="T104" s="364"/>
      <c r="U104" s="383"/>
    </row>
    <row r="105" spans="1:21" ht="15" customHeight="1">
      <c r="A105" s="364"/>
      <c r="B105" s="405">
        <v>44307</v>
      </c>
      <c r="C105" s="370" t="s">
        <v>50</v>
      </c>
      <c r="D105" s="358" t="s">
        <v>93</v>
      </c>
      <c r="E105" s="469">
        <v>7</v>
      </c>
      <c r="F105" s="393"/>
      <c r="G105" s="364">
        <v>1</v>
      </c>
      <c r="H105" s="358" t="s">
        <v>5505</v>
      </c>
      <c r="I105" s="358" t="s">
        <v>5504</v>
      </c>
      <c r="J105" s="393">
        <v>1</v>
      </c>
      <c r="K105" s="360">
        <v>0.31111111111111112</v>
      </c>
      <c r="L105" s="360">
        <v>0.31111111111111112</v>
      </c>
      <c r="M105" s="359">
        <v>0</v>
      </c>
      <c r="N105" s="393">
        <v>0</v>
      </c>
      <c r="O105" s="393">
        <v>0</v>
      </c>
      <c r="P105" s="393">
        <v>0</v>
      </c>
      <c r="Q105" s="406" t="s">
        <v>5768</v>
      </c>
      <c r="R105" s="470"/>
      <c r="S105" s="364"/>
      <c r="T105" s="364"/>
      <c r="U105" s="383"/>
    </row>
    <row r="106" spans="1:21" ht="15" customHeight="1">
      <c r="A106" s="364"/>
      <c r="B106" s="356"/>
      <c r="C106" s="370"/>
      <c r="D106" s="370"/>
      <c r="E106" s="469"/>
      <c r="F106" s="393"/>
      <c r="G106" s="364"/>
      <c r="H106" s="358"/>
      <c r="I106" s="358"/>
      <c r="J106" s="393"/>
      <c r="K106" s="481"/>
      <c r="L106" s="481"/>
      <c r="M106" s="359"/>
      <c r="N106" s="393"/>
      <c r="O106" s="393"/>
      <c r="P106" s="393"/>
      <c r="Q106" s="482"/>
      <c r="R106" s="483"/>
      <c r="S106" s="383"/>
      <c r="T106" s="383"/>
      <c r="U106" s="383"/>
    </row>
    <row r="107" spans="1:21" ht="15" customHeight="1">
      <c r="A107" s="364"/>
      <c r="B107" s="363"/>
      <c r="C107" s="370"/>
      <c r="D107" s="370"/>
      <c r="E107" s="388"/>
      <c r="F107" s="395">
        <f>SUM(F94:F106)</f>
        <v>0</v>
      </c>
      <c r="G107" s="395">
        <f>SUM(G94:G106)</f>
        <v>12</v>
      </c>
      <c r="H107" s="408" t="str">
        <f>IF(AND(D107&lt;&gt;"",E107&lt;&gt;""),VLOOKUP(CONCATENATE($D107,$E107),[135]dataPDH_Pasok!$C$6:$F$248,3,0),"-")</f>
        <v>-</v>
      </c>
      <c r="I107" s="408" t="str">
        <f>IF(AND(E107&lt;&gt;"",H107&lt;&gt;""),VLOOKUP(CONCATENATE($D107,$E107),[135]dataPDH_Pasok!$C$6:$F$248,4,0),"-")</f>
        <v>-</v>
      </c>
      <c r="J107" s="395">
        <f>SUM(J94:J106)</f>
        <v>12</v>
      </c>
      <c r="K107" s="478"/>
      <c r="L107" s="478"/>
      <c r="M107" s="408"/>
      <c r="N107" s="395">
        <f>SUM(N94:N106)</f>
        <v>0</v>
      </c>
      <c r="O107" s="395">
        <f>SUM(O94:O106)</f>
        <v>0</v>
      </c>
      <c r="P107" s="395">
        <f>SUM(P94:P106)</f>
        <v>0</v>
      </c>
      <c r="Q107" s="477"/>
      <c r="R107" s="477"/>
    </row>
    <row r="108" spans="1:21" ht="16">
      <c r="A108" s="364"/>
      <c r="B108" s="460" t="s">
        <v>5109</v>
      </c>
      <c r="C108" s="370"/>
      <c r="D108" s="370"/>
      <c r="E108" s="388"/>
      <c r="F108" s="463"/>
      <c r="G108" s="463"/>
      <c r="H108" s="464"/>
      <c r="I108" s="464"/>
      <c r="J108" s="463"/>
      <c r="K108" s="476"/>
      <c r="L108" s="476"/>
      <c r="M108" s="370"/>
      <c r="N108" s="466"/>
      <c r="O108" s="467"/>
      <c r="P108" s="466"/>
      <c r="Q108" s="484"/>
      <c r="R108" s="484"/>
    </row>
    <row r="109" spans="1:21">
      <c r="A109" s="364"/>
      <c r="B109" s="361">
        <v>44326</v>
      </c>
      <c r="C109" s="370" t="s">
        <v>50</v>
      </c>
      <c r="D109" s="364" t="s">
        <v>72</v>
      </c>
      <c r="E109" s="469">
        <v>6</v>
      </c>
      <c r="F109" s="364">
        <v>1</v>
      </c>
      <c r="G109" s="364"/>
      <c r="H109" s="377" t="s">
        <v>5504</v>
      </c>
      <c r="I109" s="377" t="s">
        <v>5505</v>
      </c>
      <c r="J109" s="365">
        <v>1</v>
      </c>
      <c r="K109" s="397">
        <v>0.61388888888888882</v>
      </c>
      <c r="L109" s="397">
        <v>0.61388888888888882</v>
      </c>
      <c r="M109" s="359">
        <v>0</v>
      </c>
      <c r="N109" s="393">
        <v>0</v>
      </c>
      <c r="O109" s="393">
        <v>0</v>
      </c>
      <c r="P109" s="393">
        <v>0</v>
      </c>
      <c r="Q109" s="364" t="s">
        <v>5769</v>
      </c>
      <c r="R109" s="364"/>
      <c r="S109" s="364"/>
      <c r="T109" s="364"/>
      <c r="U109" s="383"/>
    </row>
    <row r="110" spans="1:21">
      <c r="A110" s="364"/>
      <c r="B110" s="361">
        <v>44326</v>
      </c>
      <c r="C110" s="370" t="s">
        <v>50</v>
      </c>
      <c r="D110" s="364" t="s">
        <v>72</v>
      </c>
      <c r="E110" s="469">
        <v>7</v>
      </c>
      <c r="F110" s="364">
        <v>1</v>
      </c>
      <c r="G110" s="364"/>
      <c r="H110" s="377" t="s">
        <v>5504</v>
      </c>
      <c r="I110" s="377" t="s">
        <v>5505</v>
      </c>
      <c r="J110" s="365">
        <v>1</v>
      </c>
      <c r="K110" s="397">
        <v>0.61388888888888882</v>
      </c>
      <c r="L110" s="397">
        <v>0.61388888888888882</v>
      </c>
      <c r="M110" s="359">
        <v>0</v>
      </c>
      <c r="N110" s="393">
        <v>0</v>
      </c>
      <c r="O110" s="393">
        <v>0</v>
      </c>
      <c r="P110" s="393">
        <v>0</v>
      </c>
      <c r="Q110" s="364" t="s">
        <v>5769</v>
      </c>
      <c r="R110" s="364"/>
      <c r="S110" s="364"/>
      <c r="T110" s="364"/>
      <c r="U110" s="383"/>
    </row>
    <row r="111" spans="1:21">
      <c r="A111" s="364"/>
      <c r="B111" s="361">
        <v>44328</v>
      </c>
      <c r="C111" s="370" t="s">
        <v>138</v>
      </c>
      <c r="D111" s="364" t="s">
        <v>139</v>
      </c>
      <c r="E111" s="469">
        <v>2</v>
      </c>
      <c r="F111" s="364">
        <v>1</v>
      </c>
      <c r="G111" s="364"/>
      <c r="H111" s="377" t="s">
        <v>467</v>
      </c>
      <c r="I111" s="377" t="s">
        <v>100</v>
      </c>
      <c r="J111" s="365">
        <v>1</v>
      </c>
      <c r="K111" s="397">
        <v>0.35416666666666669</v>
      </c>
      <c r="L111" s="397">
        <v>0.35416666666666669</v>
      </c>
      <c r="M111" s="359">
        <v>0</v>
      </c>
      <c r="N111" s="393">
        <v>0</v>
      </c>
      <c r="O111" s="393">
        <v>0</v>
      </c>
      <c r="P111" s="393">
        <v>0</v>
      </c>
      <c r="Q111" s="364" t="s">
        <v>5770</v>
      </c>
      <c r="R111" s="364"/>
      <c r="S111" s="364"/>
      <c r="T111" s="364"/>
      <c r="U111" s="383"/>
    </row>
    <row r="112" spans="1:21">
      <c r="A112" s="364"/>
      <c r="B112" s="361">
        <v>44328</v>
      </c>
      <c r="C112" s="370" t="s">
        <v>138</v>
      </c>
      <c r="D112" s="364" t="s">
        <v>139</v>
      </c>
      <c r="E112" s="469">
        <v>4</v>
      </c>
      <c r="F112" s="364">
        <v>1</v>
      </c>
      <c r="G112" s="364"/>
      <c r="H112" s="377" t="s">
        <v>467</v>
      </c>
      <c r="I112" s="377" t="s">
        <v>100</v>
      </c>
      <c r="J112" s="365">
        <v>1</v>
      </c>
      <c r="K112" s="397">
        <v>0.35416666666666669</v>
      </c>
      <c r="L112" s="397">
        <v>0.35416666666666669</v>
      </c>
      <c r="M112" s="359">
        <v>0</v>
      </c>
      <c r="N112" s="393">
        <v>0</v>
      </c>
      <c r="O112" s="393">
        <v>0</v>
      </c>
      <c r="P112" s="393">
        <v>0</v>
      </c>
      <c r="Q112" s="364" t="s">
        <v>5770</v>
      </c>
      <c r="R112" s="364"/>
      <c r="S112" s="364"/>
      <c r="T112" s="364"/>
      <c r="U112" s="383"/>
    </row>
    <row r="113" spans="1:21">
      <c r="A113" s="364"/>
      <c r="B113" s="361">
        <v>44328</v>
      </c>
      <c r="C113" s="370" t="s">
        <v>20</v>
      </c>
      <c r="D113" s="364" t="s">
        <v>21</v>
      </c>
      <c r="E113" s="469">
        <v>6</v>
      </c>
      <c r="F113" s="364">
        <v>1</v>
      </c>
      <c r="G113" s="364"/>
      <c r="H113" s="377" t="s">
        <v>467</v>
      </c>
      <c r="I113" s="377" t="s">
        <v>100</v>
      </c>
      <c r="J113" s="365">
        <v>1</v>
      </c>
      <c r="K113" s="397">
        <v>0.35416666666666669</v>
      </c>
      <c r="L113" s="397">
        <v>0.35416666666666669</v>
      </c>
      <c r="M113" s="359">
        <v>0</v>
      </c>
      <c r="N113" s="393">
        <v>0</v>
      </c>
      <c r="O113" s="393">
        <v>0</v>
      </c>
      <c r="P113" s="393">
        <v>0</v>
      </c>
      <c r="Q113" s="364" t="s">
        <v>5770</v>
      </c>
      <c r="R113" s="364"/>
      <c r="S113" s="364"/>
      <c r="T113" s="364"/>
      <c r="U113" s="383"/>
    </row>
    <row r="114" spans="1:21">
      <c r="A114" s="364"/>
      <c r="B114" s="361">
        <v>44328</v>
      </c>
      <c r="C114" s="370" t="s">
        <v>20</v>
      </c>
      <c r="D114" s="364" t="s">
        <v>21</v>
      </c>
      <c r="E114" s="469">
        <v>9</v>
      </c>
      <c r="F114" s="364">
        <v>1</v>
      </c>
      <c r="G114" s="364"/>
      <c r="H114" s="377" t="s">
        <v>467</v>
      </c>
      <c r="I114" s="377" t="s">
        <v>100</v>
      </c>
      <c r="J114" s="365">
        <v>1</v>
      </c>
      <c r="K114" s="397">
        <v>0.35416666666666669</v>
      </c>
      <c r="L114" s="397">
        <v>0.35416666666666669</v>
      </c>
      <c r="M114" s="359">
        <v>0</v>
      </c>
      <c r="N114" s="393">
        <v>0</v>
      </c>
      <c r="O114" s="393">
        <v>0</v>
      </c>
      <c r="P114" s="393">
        <v>0</v>
      </c>
      <c r="Q114" s="364" t="s">
        <v>5770</v>
      </c>
      <c r="R114" s="364"/>
      <c r="S114" s="364"/>
      <c r="T114" s="364"/>
      <c r="U114" s="383"/>
    </row>
    <row r="115" spans="1:21">
      <c r="A115" s="364"/>
      <c r="B115" s="361">
        <v>44328</v>
      </c>
      <c r="C115" s="370" t="s">
        <v>36</v>
      </c>
      <c r="D115" s="364" t="s">
        <v>85</v>
      </c>
      <c r="E115" s="469">
        <v>1</v>
      </c>
      <c r="F115" s="364">
        <v>1</v>
      </c>
      <c r="G115" s="364"/>
      <c r="H115" s="377" t="s">
        <v>467</v>
      </c>
      <c r="I115" s="377" t="s">
        <v>100</v>
      </c>
      <c r="J115" s="365">
        <v>1</v>
      </c>
      <c r="K115" s="397">
        <v>0.35416666666666669</v>
      </c>
      <c r="L115" s="397">
        <v>0.35416666666666669</v>
      </c>
      <c r="M115" s="359">
        <v>0</v>
      </c>
      <c r="N115" s="393">
        <v>0</v>
      </c>
      <c r="O115" s="393">
        <v>0</v>
      </c>
      <c r="P115" s="393">
        <v>0</v>
      </c>
      <c r="Q115" s="364" t="s">
        <v>5770</v>
      </c>
      <c r="R115" s="364"/>
      <c r="S115" s="364"/>
      <c r="T115" s="364"/>
      <c r="U115" s="383"/>
    </row>
    <row r="116" spans="1:21">
      <c r="A116" s="364"/>
      <c r="B116" s="361">
        <v>44328</v>
      </c>
      <c r="C116" s="370" t="s">
        <v>36</v>
      </c>
      <c r="D116" s="364" t="s">
        <v>85</v>
      </c>
      <c r="E116" s="469">
        <v>2</v>
      </c>
      <c r="F116" s="364">
        <v>1</v>
      </c>
      <c r="G116" s="364"/>
      <c r="H116" s="377" t="s">
        <v>467</v>
      </c>
      <c r="I116" s="377" t="s">
        <v>100</v>
      </c>
      <c r="J116" s="365">
        <v>1</v>
      </c>
      <c r="K116" s="397">
        <v>0.35416666666666669</v>
      </c>
      <c r="L116" s="397">
        <v>0.35416666666666669</v>
      </c>
      <c r="M116" s="359">
        <v>0</v>
      </c>
      <c r="N116" s="393">
        <v>0</v>
      </c>
      <c r="O116" s="393">
        <v>0</v>
      </c>
      <c r="P116" s="393">
        <v>0</v>
      </c>
      <c r="Q116" s="364" t="s">
        <v>5770</v>
      </c>
      <c r="R116" s="364"/>
      <c r="S116" s="364"/>
      <c r="T116" s="364"/>
      <c r="U116" s="383"/>
    </row>
    <row r="117" spans="1:21">
      <c r="A117" s="364"/>
      <c r="B117" s="361">
        <v>44328</v>
      </c>
      <c r="C117" s="370" t="s">
        <v>36</v>
      </c>
      <c r="D117" s="364" t="s">
        <v>85</v>
      </c>
      <c r="E117" s="469">
        <v>3</v>
      </c>
      <c r="F117" s="364">
        <v>1</v>
      </c>
      <c r="G117" s="364"/>
      <c r="H117" s="377" t="s">
        <v>467</v>
      </c>
      <c r="I117" s="377" t="s">
        <v>100</v>
      </c>
      <c r="J117" s="365">
        <v>1</v>
      </c>
      <c r="K117" s="397">
        <v>0.35416666666666669</v>
      </c>
      <c r="L117" s="397">
        <v>0.35416666666666669</v>
      </c>
      <c r="M117" s="359">
        <v>0</v>
      </c>
      <c r="N117" s="393">
        <v>0</v>
      </c>
      <c r="O117" s="393">
        <v>0</v>
      </c>
      <c r="P117" s="393">
        <v>0</v>
      </c>
      <c r="Q117" s="364" t="s">
        <v>5770</v>
      </c>
      <c r="R117" s="364"/>
      <c r="S117" s="364"/>
      <c r="T117" s="364"/>
      <c r="U117" s="383"/>
    </row>
    <row r="118" spans="1:21">
      <c r="A118" s="364"/>
      <c r="B118" s="361">
        <v>44328</v>
      </c>
      <c r="C118" s="370" t="s">
        <v>36</v>
      </c>
      <c r="D118" s="364" t="s">
        <v>85</v>
      </c>
      <c r="E118" s="469">
        <v>4</v>
      </c>
      <c r="F118" s="364">
        <v>1</v>
      </c>
      <c r="G118" s="364"/>
      <c r="H118" s="377" t="s">
        <v>467</v>
      </c>
      <c r="I118" s="377" t="s">
        <v>100</v>
      </c>
      <c r="J118" s="365">
        <v>1</v>
      </c>
      <c r="K118" s="397">
        <v>0.35416666666666669</v>
      </c>
      <c r="L118" s="397">
        <v>0.35416666666666669</v>
      </c>
      <c r="M118" s="359">
        <v>0</v>
      </c>
      <c r="N118" s="393">
        <v>0</v>
      </c>
      <c r="O118" s="393">
        <v>0</v>
      </c>
      <c r="P118" s="393">
        <v>0</v>
      </c>
      <c r="Q118" s="364" t="s">
        <v>5770</v>
      </c>
      <c r="R118" s="364"/>
      <c r="S118" s="364"/>
      <c r="T118" s="364"/>
      <c r="U118" s="383"/>
    </row>
    <row r="119" spans="1:21">
      <c r="A119" s="364"/>
      <c r="B119" s="361">
        <v>44333</v>
      </c>
      <c r="C119" s="370" t="s">
        <v>138</v>
      </c>
      <c r="D119" s="364" t="s">
        <v>139</v>
      </c>
      <c r="E119" s="469">
        <v>2</v>
      </c>
      <c r="F119" s="364">
        <v>1</v>
      </c>
      <c r="G119" s="364"/>
      <c r="H119" s="377" t="s">
        <v>100</v>
      </c>
      <c r="I119" s="377" t="s">
        <v>467</v>
      </c>
      <c r="J119" s="365">
        <v>1</v>
      </c>
      <c r="K119" s="397">
        <v>0.33402777777777781</v>
      </c>
      <c r="L119" s="397">
        <v>0.33402777777777781</v>
      </c>
      <c r="M119" s="359">
        <v>0</v>
      </c>
      <c r="N119" s="393">
        <v>0</v>
      </c>
      <c r="O119" s="393">
        <v>0</v>
      </c>
      <c r="P119" s="393">
        <v>0</v>
      </c>
      <c r="Q119" s="364" t="s">
        <v>5771</v>
      </c>
      <c r="R119" s="364"/>
      <c r="S119" s="364"/>
      <c r="T119" s="364"/>
      <c r="U119" s="383"/>
    </row>
    <row r="120" spans="1:21">
      <c r="A120" s="364"/>
      <c r="B120" s="361">
        <v>44333</v>
      </c>
      <c r="C120" s="370" t="s">
        <v>138</v>
      </c>
      <c r="D120" s="364" t="s">
        <v>139</v>
      </c>
      <c r="E120" s="469">
        <v>4</v>
      </c>
      <c r="F120" s="364">
        <v>1</v>
      </c>
      <c r="G120" s="364"/>
      <c r="H120" s="377" t="s">
        <v>100</v>
      </c>
      <c r="I120" s="377" t="s">
        <v>467</v>
      </c>
      <c r="J120" s="365">
        <v>1</v>
      </c>
      <c r="K120" s="397">
        <v>0.33402777777777781</v>
      </c>
      <c r="L120" s="397">
        <v>0.33402777777777781</v>
      </c>
      <c r="M120" s="359">
        <v>0</v>
      </c>
      <c r="N120" s="393">
        <v>0</v>
      </c>
      <c r="O120" s="393">
        <v>0</v>
      </c>
      <c r="P120" s="393">
        <v>0</v>
      </c>
      <c r="Q120" s="364" t="s">
        <v>5771</v>
      </c>
      <c r="R120" s="364"/>
      <c r="S120" s="364"/>
      <c r="T120" s="364"/>
      <c r="U120" s="383"/>
    </row>
    <row r="121" spans="1:21">
      <c r="A121" s="364"/>
      <c r="B121" s="361">
        <v>44333</v>
      </c>
      <c r="C121" s="370" t="s">
        <v>20</v>
      </c>
      <c r="D121" s="364" t="s">
        <v>21</v>
      </c>
      <c r="E121" s="469">
        <v>6</v>
      </c>
      <c r="F121" s="364">
        <v>1</v>
      </c>
      <c r="G121" s="393"/>
      <c r="H121" s="377" t="s">
        <v>100</v>
      </c>
      <c r="I121" s="377" t="s">
        <v>467</v>
      </c>
      <c r="J121" s="365">
        <v>1</v>
      </c>
      <c r="K121" s="397">
        <v>0.33402777777777781</v>
      </c>
      <c r="L121" s="397">
        <v>0.33402777777777781</v>
      </c>
      <c r="M121" s="359">
        <v>0</v>
      </c>
      <c r="N121" s="393">
        <v>0</v>
      </c>
      <c r="O121" s="393">
        <v>0</v>
      </c>
      <c r="P121" s="393">
        <v>0</v>
      </c>
      <c r="Q121" s="364" t="s">
        <v>5771</v>
      </c>
      <c r="R121" s="470"/>
      <c r="S121" s="364"/>
      <c r="T121" s="364"/>
      <c r="U121" s="383"/>
    </row>
    <row r="122" spans="1:21">
      <c r="A122" s="364"/>
      <c r="B122" s="361">
        <v>44333</v>
      </c>
      <c r="C122" s="370" t="s">
        <v>20</v>
      </c>
      <c r="D122" s="364" t="s">
        <v>21</v>
      </c>
      <c r="E122" s="469">
        <v>9</v>
      </c>
      <c r="F122" s="364">
        <v>1</v>
      </c>
      <c r="G122" s="393"/>
      <c r="H122" s="377" t="s">
        <v>100</v>
      </c>
      <c r="I122" s="377" t="s">
        <v>467</v>
      </c>
      <c r="J122" s="365">
        <v>1</v>
      </c>
      <c r="K122" s="397">
        <v>0.33402777777777781</v>
      </c>
      <c r="L122" s="397">
        <v>0.33402777777777781</v>
      </c>
      <c r="M122" s="359">
        <v>0</v>
      </c>
      <c r="N122" s="393">
        <v>0</v>
      </c>
      <c r="O122" s="393">
        <v>0</v>
      </c>
      <c r="P122" s="393">
        <v>0</v>
      </c>
      <c r="Q122" s="364" t="s">
        <v>5771</v>
      </c>
      <c r="R122" s="470"/>
      <c r="S122" s="364"/>
      <c r="T122" s="364"/>
      <c r="U122" s="383"/>
    </row>
    <row r="123" spans="1:21">
      <c r="A123" s="364"/>
      <c r="B123" s="361">
        <v>44333</v>
      </c>
      <c r="C123" s="370" t="s">
        <v>36</v>
      </c>
      <c r="D123" s="364" t="s">
        <v>85</v>
      </c>
      <c r="E123" s="469">
        <v>1</v>
      </c>
      <c r="F123" s="364">
        <v>1</v>
      </c>
      <c r="G123" s="364"/>
      <c r="H123" s="377" t="s">
        <v>100</v>
      </c>
      <c r="I123" s="377" t="s">
        <v>467</v>
      </c>
      <c r="J123" s="365">
        <v>1</v>
      </c>
      <c r="K123" s="397">
        <v>0.33402777777777781</v>
      </c>
      <c r="L123" s="397">
        <v>0.33402777777777781</v>
      </c>
      <c r="M123" s="359">
        <v>0</v>
      </c>
      <c r="N123" s="393">
        <v>0</v>
      </c>
      <c r="O123" s="393">
        <v>0</v>
      </c>
      <c r="P123" s="393">
        <v>0</v>
      </c>
      <c r="Q123" s="364" t="s">
        <v>5771</v>
      </c>
      <c r="R123" s="364"/>
      <c r="S123" s="364"/>
      <c r="T123" s="364"/>
      <c r="U123" s="383"/>
    </row>
    <row r="124" spans="1:21">
      <c r="A124" s="364"/>
      <c r="B124" s="361">
        <v>44333</v>
      </c>
      <c r="C124" s="370" t="s">
        <v>36</v>
      </c>
      <c r="D124" s="364" t="s">
        <v>85</v>
      </c>
      <c r="E124" s="469">
        <v>2</v>
      </c>
      <c r="F124" s="364">
        <v>1</v>
      </c>
      <c r="G124" s="364"/>
      <c r="H124" s="377" t="s">
        <v>100</v>
      </c>
      <c r="I124" s="377" t="s">
        <v>467</v>
      </c>
      <c r="J124" s="365">
        <v>1</v>
      </c>
      <c r="K124" s="397">
        <v>0.33402777777777781</v>
      </c>
      <c r="L124" s="397">
        <v>0.33402777777777781</v>
      </c>
      <c r="M124" s="359">
        <v>0</v>
      </c>
      <c r="N124" s="393">
        <v>0</v>
      </c>
      <c r="O124" s="393">
        <v>0</v>
      </c>
      <c r="P124" s="393">
        <v>0</v>
      </c>
      <c r="Q124" s="364" t="s">
        <v>5771</v>
      </c>
      <c r="R124" s="364"/>
      <c r="S124" s="364"/>
      <c r="T124" s="364"/>
      <c r="U124" s="383"/>
    </row>
    <row r="125" spans="1:21">
      <c r="A125" s="364"/>
      <c r="B125" s="361">
        <v>44333</v>
      </c>
      <c r="C125" s="370" t="s">
        <v>36</v>
      </c>
      <c r="D125" s="364" t="s">
        <v>85</v>
      </c>
      <c r="E125" s="469">
        <v>3</v>
      </c>
      <c r="F125" s="364">
        <v>1</v>
      </c>
      <c r="G125" s="364"/>
      <c r="H125" s="377" t="s">
        <v>100</v>
      </c>
      <c r="I125" s="377" t="s">
        <v>467</v>
      </c>
      <c r="J125" s="365">
        <v>1</v>
      </c>
      <c r="K125" s="397">
        <v>0.33402777777777781</v>
      </c>
      <c r="L125" s="397">
        <v>0.33402777777777781</v>
      </c>
      <c r="M125" s="359">
        <v>0</v>
      </c>
      <c r="N125" s="393">
        <v>0</v>
      </c>
      <c r="O125" s="393">
        <v>0</v>
      </c>
      <c r="P125" s="393">
        <v>0</v>
      </c>
      <c r="Q125" s="364" t="s">
        <v>5771</v>
      </c>
      <c r="R125" s="364"/>
      <c r="S125" s="364"/>
      <c r="T125" s="364"/>
      <c r="U125" s="383"/>
    </row>
    <row r="126" spans="1:21">
      <c r="A126" s="364"/>
      <c r="B126" s="361">
        <v>44333</v>
      </c>
      <c r="C126" s="370" t="s">
        <v>36</v>
      </c>
      <c r="D126" s="364" t="s">
        <v>85</v>
      </c>
      <c r="E126" s="469">
        <v>4</v>
      </c>
      <c r="F126" s="364">
        <v>1</v>
      </c>
      <c r="G126" s="364"/>
      <c r="H126" s="377" t="s">
        <v>100</v>
      </c>
      <c r="I126" s="377" t="s">
        <v>467</v>
      </c>
      <c r="J126" s="365">
        <v>1</v>
      </c>
      <c r="K126" s="397">
        <v>0.33402777777777781</v>
      </c>
      <c r="L126" s="397">
        <v>0.33402777777777781</v>
      </c>
      <c r="M126" s="359">
        <v>0</v>
      </c>
      <c r="N126" s="393">
        <v>0</v>
      </c>
      <c r="O126" s="393">
        <v>0</v>
      </c>
      <c r="P126" s="393">
        <v>0</v>
      </c>
      <c r="Q126" s="364" t="s">
        <v>5771</v>
      </c>
      <c r="R126" s="364"/>
      <c r="S126" s="364"/>
      <c r="T126" s="364"/>
      <c r="U126" s="383"/>
    </row>
    <row r="127" spans="1:21" ht="16">
      <c r="A127" s="364"/>
      <c r="B127" s="356">
        <v>44335</v>
      </c>
      <c r="C127" s="370" t="s">
        <v>50</v>
      </c>
      <c r="D127" s="358" t="s">
        <v>93</v>
      </c>
      <c r="E127" s="469">
        <v>6</v>
      </c>
      <c r="F127" s="364">
        <v>1</v>
      </c>
      <c r="G127" s="364"/>
      <c r="H127" s="377" t="s">
        <v>5505</v>
      </c>
      <c r="I127" s="377" t="s">
        <v>5504</v>
      </c>
      <c r="J127" s="365">
        <v>1</v>
      </c>
      <c r="K127" s="397">
        <v>0.33194444444444443</v>
      </c>
      <c r="L127" s="397">
        <v>0.33194444444444443</v>
      </c>
      <c r="M127" s="359">
        <v>0</v>
      </c>
      <c r="N127" s="393">
        <v>0</v>
      </c>
      <c r="O127" s="393">
        <v>0</v>
      </c>
      <c r="P127" s="393">
        <v>0</v>
      </c>
      <c r="Q127" s="378" t="s">
        <v>5772</v>
      </c>
      <c r="R127" s="364"/>
      <c r="S127" s="364"/>
      <c r="T127" s="364"/>
      <c r="U127" s="383"/>
    </row>
    <row r="128" spans="1:21" ht="16">
      <c r="A128" s="364"/>
      <c r="B128" s="356">
        <v>44335</v>
      </c>
      <c r="C128" s="370" t="s">
        <v>50</v>
      </c>
      <c r="D128" s="358" t="s">
        <v>93</v>
      </c>
      <c r="E128" s="469">
        <v>7</v>
      </c>
      <c r="F128" s="364">
        <v>1</v>
      </c>
      <c r="G128" s="364"/>
      <c r="H128" s="377" t="s">
        <v>5505</v>
      </c>
      <c r="I128" s="377" t="s">
        <v>5504</v>
      </c>
      <c r="J128" s="365">
        <v>1</v>
      </c>
      <c r="K128" s="397">
        <v>0.33194444444444443</v>
      </c>
      <c r="L128" s="397">
        <v>0.33194444444444443</v>
      </c>
      <c r="M128" s="359">
        <v>0</v>
      </c>
      <c r="N128" s="393">
        <v>0</v>
      </c>
      <c r="O128" s="393">
        <v>0</v>
      </c>
      <c r="P128" s="393">
        <v>0</v>
      </c>
      <c r="Q128" s="378" t="s">
        <v>5772</v>
      </c>
      <c r="R128" s="364"/>
      <c r="S128" s="364"/>
      <c r="T128" s="364"/>
      <c r="U128" s="383"/>
    </row>
    <row r="129" spans="1:21" ht="16">
      <c r="A129" s="364"/>
      <c r="B129" s="356">
        <v>44338</v>
      </c>
      <c r="C129" s="370" t="s">
        <v>50</v>
      </c>
      <c r="D129" s="358" t="s">
        <v>93</v>
      </c>
      <c r="E129" s="469">
        <v>6</v>
      </c>
      <c r="F129" s="364">
        <v>1</v>
      </c>
      <c r="G129" s="364"/>
      <c r="H129" s="377" t="s">
        <v>5504</v>
      </c>
      <c r="I129" s="377" t="s">
        <v>5505</v>
      </c>
      <c r="J129" s="365">
        <v>1</v>
      </c>
      <c r="K129" s="397">
        <v>0.3034722222222222</v>
      </c>
      <c r="L129" s="397">
        <v>0.3034722222222222</v>
      </c>
      <c r="M129" s="359">
        <v>0</v>
      </c>
      <c r="N129" s="393">
        <v>0</v>
      </c>
      <c r="O129" s="393">
        <v>0</v>
      </c>
      <c r="P129" s="393">
        <v>0</v>
      </c>
      <c r="Q129" s="378" t="s">
        <v>5773</v>
      </c>
      <c r="R129" s="364"/>
      <c r="S129" s="364"/>
      <c r="T129" s="364"/>
      <c r="U129" s="383"/>
    </row>
    <row r="130" spans="1:21" ht="16">
      <c r="A130" s="364"/>
      <c r="B130" s="356">
        <v>44338</v>
      </c>
      <c r="C130" s="370" t="s">
        <v>50</v>
      </c>
      <c r="D130" s="358" t="s">
        <v>93</v>
      </c>
      <c r="E130" s="469">
        <v>7</v>
      </c>
      <c r="F130" s="364">
        <v>1</v>
      </c>
      <c r="G130" s="364"/>
      <c r="H130" s="377" t="s">
        <v>5504</v>
      </c>
      <c r="I130" s="377" t="s">
        <v>5505</v>
      </c>
      <c r="J130" s="365">
        <v>1</v>
      </c>
      <c r="K130" s="397">
        <v>0.3034722222222222</v>
      </c>
      <c r="L130" s="397">
        <v>0.3034722222222222</v>
      </c>
      <c r="M130" s="359">
        <v>0</v>
      </c>
      <c r="N130" s="393">
        <v>0</v>
      </c>
      <c r="O130" s="393">
        <v>0</v>
      </c>
      <c r="P130" s="393">
        <v>0</v>
      </c>
      <c r="Q130" s="378" t="s">
        <v>5773</v>
      </c>
      <c r="R130" s="364"/>
      <c r="S130" s="364"/>
      <c r="T130" s="364"/>
      <c r="U130" s="383"/>
    </row>
    <row r="131" spans="1:21" ht="16">
      <c r="A131" s="364"/>
      <c r="B131" s="356">
        <v>44339</v>
      </c>
      <c r="C131" s="370" t="s">
        <v>50</v>
      </c>
      <c r="D131" s="364" t="s">
        <v>93</v>
      </c>
      <c r="E131" s="469">
        <v>6</v>
      </c>
      <c r="F131" s="364">
        <v>1</v>
      </c>
      <c r="G131" s="364"/>
      <c r="H131" s="377" t="s">
        <v>5505</v>
      </c>
      <c r="I131" s="377" t="s">
        <v>5504</v>
      </c>
      <c r="J131" s="365">
        <v>1</v>
      </c>
      <c r="K131" s="485">
        <v>0.65416666666666667</v>
      </c>
      <c r="L131" s="485">
        <v>0.65416666666666667</v>
      </c>
      <c r="M131" s="359">
        <v>0</v>
      </c>
      <c r="N131" s="393">
        <v>0</v>
      </c>
      <c r="O131" s="393">
        <v>0</v>
      </c>
      <c r="P131" s="393">
        <v>0</v>
      </c>
      <c r="Q131" s="378" t="s">
        <v>5773</v>
      </c>
      <c r="R131" s="486"/>
      <c r="S131" s="383"/>
      <c r="T131" s="383"/>
      <c r="U131" s="383"/>
    </row>
    <row r="132" spans="1:21" ht="16">
      <c r="A132" s="364"/>
      <c r="B132" s="356">
        <v>44339</v>
      </c>
      <c r="C132" s="370" t="s">
        <v>50</v>
      </c>
      <c r="D132" s="364" t="s">
        <v>93</v>
      </c>
      <c r="E132" s="469">
        <v>7</v>
      </c>
      <c r="F132" s="364">
        <v>1</v>
      </c>
      <c r="G132" s="364"/>
      <c r="H132" s="377" t="s">
        <v>5505</v>
      </c>
      <c r="I132" s="377" t="s">
        <v>5504</v>
      </c>
      <c r="J132" s="365">
        <v>1</v>
      </c>
      <c r="K132" s="485">
        <v>0.65416666666666667</v>
      </c>
      <c r="L132" s="485">
        <v>0.65416666666666667</v>
      </c>
      <c r="M132" s="359">
        <v>0</v>
      </c>
      <c r="N132" s="393">
        <v>0</v>
      </c>
      <c r="O132" s="393">
        <v>0</v>
      </c>
      <c r="P132" s="393">
        <v>0</v>
      </c>
      <c r="Q132" s="378" t="s">
        <v>5773</v>
      </c>
      <c r="R132" s="486"/>
      <c r="S132" s="383"/>
      <c r="T132" s="383"/>
      <c r="U132" s="383"/>
    </row>
    <row r="133" spans="1:21" ht="16.5" customHeight="1">
      <c r="A133" s="364"/>
      <c r="B133" s="356">
        <v>44340</v>
      </c>
      <c r="C133" s="370" t="s">
        <v>138</v>
      </c>
      <c r="D133" s="364" t="s">
        <v>139</v>
      </c>
      <c r="E133" s="469">
        <v>2</v>
      </c>
      <c r="F133" s="364">
        <v>1</v>
      </c>
      <c r="G133" s="364"/>
      <c r="H133" s="377" t="s">
        <v>467</v>
      </c>
      <c r="I133" s="377" t="s">
        <v>100</v>
      </c>
      <c r="J133" s="365">
        <v>1</v>
      </c>
      <c r="K133" s="485">
        <v>0.3263888888888889</v>
      </c>
      <c r="L133" s="485">
        <v>0.3263888888888889</v>
      </c>
      <c r="M133" s="359">
        <v>0</v>
      </c>
      <c r="N133" s="393">
        <v>0</v>
      </c>
      <c r="O133" s="393">
        <v>0</v>
      </c>
      <c r="P133" s="393">
        <v>0</v>
      </c>
      <c r="Q133" s="487" t="s">
        <v>5774</v>
      </c>
      <c r="R133" s="486"/>
      <c r="S133" s="383"/>
      <c r="T133" s="383"/>
      <c r="U133" s="383"/>
    </row>
    <row r="134" spans="1:21" ht="16.5" customHeight="1">
      <c r="A134" s="364"/>
      <c r="B134" s="356">
        <v>44340</v>
      </c>
      <c r="C134" s="370" t="s">
        <v>138</v>
      </c>
      <c r="D134" s="364" t="s">
        <v>139</v>
      </c>
      <c r="E134" s="469">
        <v>4</v>
      </c>
      <c r="F134" s="364">
        <v>1</v>
      </c>
      <c r="G134" s="364"/>
      <c r="H134" s="377" t="s">
        <v>467</v>
      </c>
      <c r="I134" s="377" t="s">
        <v>100</v>
      </c>
      <c r="J134" s="365">
        <v>1</v>
      </c>
      <c r="K134" s="485">
        <v>0.3263888888888889</v>
      </c>
      <c r="L134" s="485">
        <v>0.3263888888888889</v>
      </c>
      <c r="M134" s="359">
        <v>0</v>
      </c>
      <c r="N134" s="393">
        <v>0</v>
      </c>
      <c r="O134" s="393">
        <v>0</v>
      </c>
      <c r="P134" s="393">
        <v>0</v>
      </c>
      <c r="Q134" s="487" t="s">
        <v>5774</v>
      </c>
      <c r="R134" s="486"/>
      <c r="S134" s="383"/>
      <c r="T134" s="383"/>
      <c r="U134" s="383"/>
    </row>
    <row r="135" spans="1:21" ht="16.5" customHeight="1">
      <c r="A135" s="364"/>
      <c r="B135" s="356">
        <v>44340</v>
      </c>
      <c r="C135" s="370" t="s">
        <v>20</v>
      </c>
      <c r="D135" s="364" t="s">
        <v>21</v>
      </c>
      <c r="E135" s="469">
        <v>6</v>
      </c>
      <c r="F135" s="364">
        <v>1</v>
      </c>
      <c r="G135" s="364"/>
      <c r="H135" s="377" t="s">
        <v>467</v>
      </c>
      <c r="I135" s="377" t="s">
        <v>100</v>
      </c>
      <c r="J135" s="365">
        <v>1</v>
      </c>
      <c r="K135" s="485">
        <v>0.32638888888888901</v>
      </c>
      <c r="L135" s="485">
        <v>0.32638888888888901</v>
      </c>
      <c r="M135" s="359">
        <v>0</v>
      </c>
      <c r="N135" s="393">
        <v>0</v>
      </c>
      <c r="O135" s="393">
        <v>0</v>
      </c>
      <c r="P135" s="393">
        <v>0</v>
      </c>
      <c r="Q135" s="487" t="s">
        <v>5774</v>
      </c>
      <c r="R135" s="486"/>
      <c r="S135" s="383"/>
      <c r="T135" s="383"/>
      <c r="U135" s="383"/>
    </row>
    <row r="136" spans="1:21" ht="16.5" customHeight="1">
      <c r="A136" s="364"/>
      <c r="B136" s="356">
        <v>44340</v>
      </c>
      <c r="C136" s="488" t="s">
        <v>20</v>
      </c>
      <c r="D136" s="489" t="s">
        <v>21</v>
      </c>
      <c r="E136" s="490">
        <v>9</v>
      </c>
      <c r="F136" s="489">
        <v>1</v>
      </c>
      <c r="G136" s="489"/>
      <c r="H136" s="491" t="s">
        <v>467</v>
      </c>
      <c r="I136" s="491" t="s">
        <v>100</v>
      </c>
      <c r="J136" s="486">
        <v>1</v>
      </c>
      <c r="K136" s="485">
        <v>0.32638888888888901</v>
      </c>
      <c r="L136" s="485">
        <v>0.32638888888888901</v>
      </c>
      <c r="M136" s="400">
        <v>0</v>
      </c>
      <c r="N136" s="492">
        <v>0</v>
      </c>
      <c r="O136" s="492">
        <v>0</v>
      </c>
      <c r="P136" s="492">
        <v>0</v>
      </c>
      <c r="Q136" s="487" t="s">
        <v>5774</v>
      </c>
      <c r="R136" s="486"/>
      <c r="S136" s="383"/>
      <c r="T136" s="383"/>
      <c r="U136" s="383"/>
    </row>
    <row r="137" spans="1:21" ht="16.5" customHeight="1">
      <c r="A137" s="364"/>
      <c r="B137" s="356">
        <v>44340</v>
      </c>
      <c r="C137" s="370" t="s">
        <v>36</v>
      </c>
      <c r="D137" s="364" t="s">
        <v>85</v>
      </c>
      <c r="E137" s="469">
        <v>1</v>
      </c>
      <c r="F137" s="364">
        <v>1</v>
      </c>
      <c r="G137" s="364"/>
      <c r="H137" s="377" t="s">
        <v>467</v>
      </c>
      <c r="I137" s="377" t="s">
        <v>100</v>
      </c>
      <c r="J137" s="364">
        <v>1</v>
      </c>
      <c r="K137" s="397">
        <v>0.32638888888888901</v>
      </c>
      <c r="L137" s="397">
        <v>0.32638888888888901</v>
      </c>
      <c r="M137" s="359">
        <v>0</v>
      </c>
      <c r="N137" s="393">
        <v>0</v>
      </c>
      <c r="O137" s="393">
        <v>0</v>
      </c>
      <c r="P137" s="393">
        <v>0</v>
      </c>
      <c r="Q137" s="378" t="s">
        <v>5774</v>
      </c>
      <c r="R137" s="486"/>
      <c r="S137" s="383"/>
      <c r="T137" s="383"/>
      <c r="U137" s="383"/>
    </row>
    <row r="138" spans="1:21" ht="16.5" customHeight="1">
      <c r="A138" s="364"/>
      <c r="B138" s="356">
        <v>44340</v>
      </c>
      <c r="C138" s="370" t="s">
        <v>36</v>
      </c>
      <c r="D138" s="364" t="s">
        <v>85</v>
      </c>
      <c r="E138" s="469">
        <v>2</v>
      </c>
      <c r="F138" s="364">
        <v>1</v>
      </c>
      <c r="G138" s="364"/>
      <c r="H138" s="377" t="s">
        <v>467</v>
      </c>
      <c r="I138" s="377" t="s">
        <v>100</v>
      </c>
      <c r="J138" s="364">
        <v>1</v>
      </c>
      <c r="K138" s="397">
        <v>0.32638888888888901</v>
      </c>
      <c r="L138" s="397">
        <v>0.32638888888888901</v>
      </c>
      <c r="M138" s="359">
        <v>0</v>
      </c>
      <c r="N138" s="393">
        <v>0</v>
      </c>
      <c r="O138" s="393">
        <v>0</v>
      </c>
      <c r="P138" s="393">
        <v>0</v>
      </c>
      <c r="Q138" s="378" t="s">
        <v>5774</v>
      </c>
      <c r="R138" s="486"/>
      <c r="S138" s="383"/>
      <c r="T138" s="383"/>
      <c r="U138" s="383"/>
    </row>
    <row r="139" spans="1:21" ht="16.5" customHeight="1">
      <c r="A139" s="364"/>
      <c r="B139" s="356">
        <v>44340</v>
      </c>
      <c r="C139" s="370" t="s">
        <v>36</v>
      </c>
      <c r="D139" s="364" t="s">
        <v>85</v>
      </c>
      <c r="E139" s="469">
        <v>3</v>
      </c>
      <c r="F139" s="364">
        <v>1</v>
      </c>
      <c r="G139" s="364"/>
      <c r="H139" s="377" t="s">
        <v>467</v>
      </c>
      <c r="I139" s="377" t="s">
        <v>100</v>
      </c>
      <c r="J139" s="364">
        <v>1</v>
      </c>
      <c r="K139" s="397">
        <v>0.32638888888888901</v>
      </c>
      <c r="L139" s="397">
        <v>0.32638888888888901</v>
      </c>
      <c r="M139" s="359">
        <v>0</v>
      </c>
      <c r="N139" s="393">
        <v>0</v>
      </c>
      <c r="O139" s="393">
        <v>0</v>
      </c>
      <c r="P139" s="393">
        <v>0</v>
      </c>
      <c r="Q139" s="378" t="s">
        <v>5774</v>
      </c>
      <c r="R139" s="486"/>
      <c r="S139" s="383"/>
      <c r="T139" s="383"/>
      <c r="U139" s="383"/>
    </row>
    <row r="140" spans="1:21" ht="16.5" customHeight="1">
      <c r="A140" s="364"/>
      <c r="B140" s="356">
        <v>44340</v>
      </c>
      <c r="C140" s="370" t="s">
        <v>36</v>
      </c>
      <c r="D140" s="364" t="s">
        <v>85</v>
      </c>
      <c r="E140" s="469">
        <v>4</v>
      </c>
      <c r="F140" s="364">
        <v>1</v>
      </c>
      <c r="G140" s="364"/>
      <c r="H140" s="377" t="s">
        <v>467</v>
      </c>
      <c r="I140" s="377" t="s">
        <v>100</v>
      </c>
      <c r="J140" s="364">
        <v>1</v>
      </c>
      <c r="K140" s="397">
        <v>0.32638888888888901</v>
      </c>
      <c r="L140" s="397">
        <v>0.32638888888888901</v>
      </c>
      <c r="M140" s="359">
        <v>0</v>
      </c>
      <c r="N140" s="393">
        <v>0</v>
      </c>
      <c r="O140" s="393">
        <v>0</v>
      </c>
      <c r="P140" s="393">
        <v>0</v>
      </c>
      <c r="Q140" s="378" t="s">
        <v>5774</v>
      </c>
      <c r="R140" s="486"/>
      <c r="S140" s="383"/>
      <c r="T140" s="383"/>
      <c r="U140" s="383"/>
    </row>
    <row r="141" spans="1:21" ht="16.5" customHeight="1">
      <c r="A141" s="364"/>
      <c r="B141" s="356">
        <v>44341</v>
      </c>
      <c r="C141" s="370" t="s">
        <v>20</v>
      </c>
      <c r="D141" s="364" t="s">
        <v>144</v>
      </c>
      <c r="E141" s="469">
        <v>5</v>
      </c>
      <c r="F141" s="364">
        <v>1</v>
      </c>
      <c r="G141" s="364"/>
      <c r="H141" s="377" t="s">
        <v>100</v>
      </c>
      <c r="I141" s="377" t="s">
        <v>5143</v>
      </c>
      <c r="J141" s="364">
        <v>1</v>
      </c>
      <c r="K141" s="397">
        <v>0.37152777777777773</v>
      </c>
      <c r="L141" s="397">
        <v>0.37152777777777773</v>
      </c>
      <c r="M141" s="359">
        <v>0</v>
      </c>
      <c r="N141" s="393">
        <v>0</v>
      </c>
      <c r="O141" s="393">
        <v>0</v>
      </c>
      <c r="P141" s="393">
        <v>0</v>
      </c>
      <c r="Q141" s="378" t="s">
        <v>5775</v>
      </c>
      <c r="R141" s="486"/>
      <c r="S141" s="383"/>
      <c r="T141" s="383"/>
      <c r="U141" s="383"/>
    </row>
    <row r="142" spans="1:21" ht="16.5" customHeight="1">
      <c r="A142" s="364"/>
      <c r="B142" s="356">
        <v>44345</v>
      </c>
      <c r="C142" s="370" t="s">
        <v>61</v>
      </c>
      <c r="D142" s="364" t="s">
        <v>115</v>
      </c>
      <c r="E142" s="469"/>
      <c r="F142" s="364">
        <v>1</v>
      </c>
      <c r="G142" s="364"/>
      <c r="H142" s="377" t="s">
        <v>63</v>
      </c>
      <c r="I142" s="377" t="s">
        <v>5776</v>
      </c>
      <c r="J142" s="364">
        <v>1</v>
      </c>
      <c r="K142" s="397">
        <v>0.28402777777777777</v>
      </c>
      <c r="L142" s="397">
        <v>0.28402777777777777</v>
      </c>
      <c r="M142" s="359">
        <v>0</v>
      </c>
      <c r="N142" s="393">
        <v>0</v>
      </c>
      <c r="O142" s="393">
        <v>0</v>
      </c>
      <c r="P142" s="393">
        <v>0</v>
      </c>
      <c r="Q142" s="378" t="s">
        <v>5777</v>
      </c>
      <c r="R142" s="486"/>
      <c r="S142" s="383"/>
      <c r="T142" s="383"/>
      <c r="U142" s="383"/>
    </row>
    <row r="143" spans="1:21" ht="16.5" customHeight="1">
      <c r="A143" s="364"/>
      <c r="B143" s="356">
        <v>44345</v>
      </c>
      <c r="C143" s="370" t="s">
        <v>138</v>
      </c>
      <c r="D143" s="364" t="s">
        <v>139</v>
      </c>
      <c r="E143" s="469">
        <v>2</v>
      </c>
      <c r="F143" s="364">
        <v>1</v>
      </c>
      <c r="G143" s="364"/>
      <c r="H143" s="377" t="s">
        <v>467</v>
      </c>
      <c r="I143" s="377" t="s">
        <v>100</v>
      </c>
      <c r="J143" s="364">
        <v>1</v>
      </c>
      <c r="K143" s="397">
        <v>0.4368055555555555</v>
      </c>
      <c r="L143" s="397">
        <v>0.4368055555555555</v>
      </c>
      <c r="M143" s="359">
        <v>0</v>
      </c>
      <c r="N143" s="393">
        <v>0</v>
      </c>
      <c r="O143" s="393">
        <v>0</v>
      </c>
      <c r="P143" s="393">
        <v>0</v>
      </c>
      <c r="Q143" s="378" t="s">
        <v>5778</v>
      </c>
      <c r="R143" s="486"/>
      <c r="S143" s="383"/>
      <c r="T143" s="383"/>
      <c r="U143" s="383"/>
    </row>
    <row r="144" spans="1:21" ht="16.5" customHeight="1">
      <c r="A144" s="364"/>
      <c r="B144" s="356">
        <v>44345</v>
      </c>
      <c r="C144" s="370" t="s">
        <v>138</v>
      </c>
      <c r="D144" s="364" t="s">
        <v>139</v>
      </c>
      <c r="E144" s="469">
        <v>4</v>
      </c>
      <c r="F144" s="364">
        <v>1</v>
      </c>
      <c r="G144" s="364"/>
      <c r="H144" s="377" t="s">
        <v>467</v>
      </c>
      <c r="I144" s="377" t="s">
        <v>100</v>
      </c>
      <c r="J144" s="364">
        <v>1</v>
      </c>
      <c r="K144" s="397">
        <v>0.4368055555555555</v>
      </c>
      <c r="L144" s="397">
        <v>0.4368055555555555</v>
      </c>
      <c r="M144" s="359">
        <v>0</v>
      </c>
      <c r="N144" s="393">
        <v>0</v>
      </c>
      <c r="O144" s="393">
        <v>0</v>
      </c>
      <c r="P144" s="393">
        <v>0</v>
      </c>
      <c r="Q144" s="378" t="s">
        <v>5778</v>
      </c>
      <c r="R144" s="486"/>
      <c r="S144" s="383"/>
      <c r="T144" s="383"/>
      <c r="U144" s="383"/>
    </row>
    <row r="145" spans="1:21" ht="16.5" customHeight="1">
      <c r="A145" s="364"/>
      <c r="B145" s="356">
        <v>44345</v>
      </c>
      <c r="C145" s="370" t="s">
        <v>20</v>
      </c>
      <c r="D145" s="364" t="s">
        <v>21</v>
      </c>
      <c r="E145" s="469">
        <v>6</v>
      </c>
      <c r="F145" s="364">
        <v>1</v>
      </c>
      <c r="G145" s="364"/>
      <c r="H145" s="377" t="s">
        <v>467</v>
      </c>
      <c r="I145" s="377" t="s">
        <v>100</v>
      </c>
      <c r="J145" s="364">
        <v>1</v>
      </c>
      <c r="K145" s="397">
        <v>0.4368055555555555</v>
      </c>
      <c r="L145" s="397">
        <v>0.4368055555555555</v>
      </c>
      <c r="M145" s="359">
        <v>0</v>
      </c>
      <c r="N145" s="393">
        <v>0</v>
      </c>
      <c r="O145" s="393">
        <v>0</v>
      </c>
      <c r="P145" s="393">
        <v>0</v>
      </c>
      <c r="Q145" s="378" t="s">
        <v>5778</v>
      </c>
      <c r="R145" s="486"/>
      <c r="S145" s="383"/>
      <c r="T145" s="383"/>
      <c r="U145" s="383"/>
    </row>
    <row r="146" spans="1:21" ht="16.5" customHeight="1">
      <c r="A146" s="364"/>
      <c r="B146" s="356">
        <v>44345</v>
      </c>
      <c r="C146" s="370" t="s">
        <v>20</v>
      </c>
      <c r="D146" s="364" t="s">
        <v>21</v>
      </c>
      <c r="E146" s="469">
        <v>9</v>
      </c>
      <c r="F146" s="364">
        <v>1</v>
      </c>
      <c r="G146" s="364"/>
      <c r="H146" s="377" t="s">
        <v>467</v>
      </c>
      <c r="I146" s="377" t="s">
        <v>100</v>
      </c>
      <c r="J146" s="364">
        <v>1</v>
      </c>
      <c r="K146" s="397">
        <v>0.4368055555555555</v>
      </c>
      <c r="L146" s="397">
        <v>0.4368055555555555</v>
      </c>
      <c r="M146" s="359">
        <v>0</v>
      </c>
      <c r="N146" s="393">
        <v>0</v>
      </c>
      <c r="O146" s="393">
        <v>0</v>
      </c>
      <c r="P146" s="393">
        <v>0</v>
      </c>
      <c r="Q146" s="378" t="s">
        <v>5778</v>
      </c>
      <c r="R146" s="486"/>
      <c r="S146" s="383"/>
      <c r="T146" s="383"/>
      <c r="U146" s="383"/>
    </row>
    <row r="147" spans="1:21" ht="16.5" customHeight="1">
      <c r="A147" s="364"/>
      <c r="B147" s="356">
        <v>44345</v>
      </c>
      <c r="C147" s="370" t="s">
        <v>36</v>
      </c>
      <c r="D147" s="364" t="s">
        <v>85</v>
      </c>
      <c r="E147" s="469">
        <v>1</v>
      </c>
      <c r="F147" s="364">
        <v>1</v>
      </c>
      <c r="G147" s="364"/>
      <c r="H147" s="377" t="s">
        <v>467</v>
      </c>
      <c r="I147" s="377" t="s">
        <v>100</v>
      </c>
      <c r="J147" s="364">
        <v>1</v>
      </c>
      <c r="K147" s="397">
        <v>0.4368055555555555</v>
      </c>
      <c r="L147" s="397">
        <v>0.4368055555555555</v>
      </c>
      <c r="M147" s="359">
        <v>0</v>
      </c>
      <c r="N147" s="393">
        <v>0</v>
      </c>
      <c r="O147" s="393">
        <v>0</v>
      </c>
      <c r="P147" s="393">
        <v>0</v>
      </c>
      <c r="Q147" s="378" t="s">
        <v>5778</v>
      </c>
      <c r="R147" s="486"/>
      <c r="S147" s="383"/>
      <c r="T147" s="383"/>
      <c r="U147" s="383"/>
    </row>
    <row r="148" spans="1:21" ht="16">
      <c r="A148" s="364"/>
      <c r="B148" s="356">
        <v>44345</v>
      </c>
      <c r="C148" s="370" t="s">
        <v>36</v>
      </c>
      <c r="D148" s="364" t="s">
        <v>85</v>
      </c>
      <c r="E148" s="469">
        <v>2</v>
      </c>
      <c r="F148" s="364">
        <v>1</v>
      </c>
      <c r="G148" s="364"/>
      <c r="H148" s="377" t="s">
        <v>467</v>
      </c>
      <c r="I148" s="377" t="s">
        <v>100</v>
      </c>
      <c r="J148" s="364">
        <v>1</v>
      </c>
      <c r="K148" s="397">
        <v>0.4368055555555555</v>
      </c>
      <c r="L148" s="397">
        <v>0.4368055555555555</v>
      </c>
      <c r="M148" s="359">
        <v>0</v>
      </c>
      <c r="N148" s="393">
        <v>0</v>
      </c>
      <c r="O148" s="393">
        <v>0</v>
      </c>
      <c r="P148" s="393">
        <v>0</v>
      </c>
      <c r="Q148" s="378" t="s">
        <v>5778</v>
      </c>
      <c r="R148" s="486"/>
      <c r="S148" s="383"/>
      <c r="T148" s="383"/>
      <c r="U148" s="383"/>
    </row>
    <row r="149" spans="1:21" ht="16">
      <c r="A149" s="364"/>
      <c r="B149" s="356">
        <v>44345</v>
      </c>
      <c r="C149" s="370" t="s">
        <v>36</v>
      </c>
      <c r="D149" s="364" t="s">
        <v>85</v>
      </c>
      <c r="E149" s="469">
        <v>3</v>
      </c>
      <c r="F149" s="364">
        <v>1</v>
      </c>
      <c r="G149" s="364"/>
      <c r="H149" s="377" t="s">
        <v>467</v>
      </c>
      <c r="I149" s="377" t="s">
        <v>100</v>
      </c>
      <c r="J149" s="364">
        <v>1</v>
      </c>
      <c r="K149" s="397">
        <v>0.4368055555555555</v>
      </c>
      <c r="L149" s="397">
        <v>0.4368055555555555</v>
      </c>
      <c r="M149" s="359">
        <v>0</v>
      </c>
      <c r="N149" s="393">
        <v>0</v>
      </c>
      <c r="O149" s="393">
        <v>0</v>
      </c>
      <c r="P149" s="393">
        <v>0</v>
      </c>
      <c r="Q149" s="378" t="s">
        <v>5778</v>
      </c>
      <c r="R149" s="486"/>
      <c r="S149" s="383"/>
      <c r="T149" s="383"/>
      <c r="U149" s="383"/>
    </row>
    <row r="150" spans="1:21" ht="16">
      <c r="A150" s="364"/>
      <c r="B150" s="356">
        <v>44345</v>
      </c>
      <c r="C150" s="370" t="s">
        <v>36</v>
      </c>
      <c r="D150" s="364" t="s">
        <v>85</v>
      </c>
      <c r="E150" s="469">
        <v>4</v>
      </c>
      <c r="F150" s="364">
        <v>1</v>
      </c>
      <c r="G150" s="364"/>
      <c r="H150" s="377" t="s">
        <v>467</v>
      </c>
      <c r="I150" s="377" t="s">
        <v>100</v>
      </c>
      <c r="J150" s="364">
        <v>1</v>
      </c>
      <c r="K150" s="397">
        <v>0.4368055555555555</v>
      </c>
      <c r="L150" s="397">
        <v>0.4368055555555555</v>
      </c>
      <c r="M150" s="359">
        <v>0</v>
      </c>
      <c r="N150" s="393">
        <v>0</v>
      </c>
      <c r="O150" s="393">
        <v>0</v>
      </c>
      <c r="P150" s="393">
        <v>0</v>
      </c>
      <c r="Q150" s="378" t="s">
        <v>5778</v>
      </c>
      <c r="R150" s="486"/>
      <c r="S150" s="383"/>
      <c r="T150" s="383"/>
      <c r="U150" s="383"/>
    </row>
    <row r="151" spans="1:21" ht="16">
      <c r="A151" s="364"/>
      <c r="B151" s="356">
        <v>44346</v>
      </c>
      <c r="C151" s="370" t="s">
        <v>61</v>
      </c>
      <c r="D151" s="364" t="s">
        <v>115</v>
      </c>
      <c r="E151" s="469"/>
      <c r="F151" s="364">
        <v>1</v>
      </c>
      <c r="G151" s="364"/>
      <c r="H151" s="377" t="s">
        <v>5776</v>
      </c>
      <c r="I151" s="377" t="s">
        <v>63</v>
      </c>
      <c r="J151" s="364">
        <v>1</v>
      </c>
      <c r="K151" s="397">
        <v>0.27291666666666664</v>
      </c>
      <c r="L151" s="397">
        <v>0.27291666666666664</v>
      </c>
      <c r="M151" s="359">
        <v>0</v>
      </c>
      <c r="N151" s="393">
        <v>0</v>
      </c>
      <c r="O151" s="393">
        <v>0</v>
      </c>
      <c r="P151" s="393">
        <v>0</v>
      </c>
      <c r="Q151" s="378" t="s">
        <v>5779</v>
      </c>
      <c r="R151" s="486"/>
      <c r="S151" s="383"/>
      <c r="T151" s="383"/>
      <c r="U151" s="383"/>
    </row>
    <row r="152" spans="1:21" ht="16">
      <c r="A152" s="364"/>
      <c r="B152" s="356">
        <v>44346</v>
      </c>
      <c r="C152" s="370" t="s">
        <v>55</v>
      </c>
      <c r="D152" s="364" t="s">
        <v>5780</v>
      </c>
      <c r="E152" s="469"/>
      <c r="F152" s="364">
        <v>1</v>
      </c>
      <c r="G152" s="364"/>
      <c r="H152" s="377" t="s">
        <v>5143</v>
      </c>
      <c r="I152" s="377" t="s">
        <v>5505</v>
      </c>
      <c r="J152" s="364">
        <v>1</v>
      </c>
      <c r="K152" s="397">
        <v>0.72430555555555554</v>
      </c>
      <c r="L152" s="397">
        <v>0.72430555555555554</v>
      </c>
      <c r="M152" s="359">
        <v>0</v>
      </c>
      <c r="N152" s="393">
        <v>0</v>
      </c>
      <c r="O152" s="393">
        <v>0</v>
      </c>
      <c r="P152" s="393">
        <v>0</v>
      </c>
      <c r="Q152" s="378" t="s">
        <v>5781</v>
      </c>
      <c r="R152" s="486"/>
      <c r="S152" s="383"/>
      <c r="T152" s="383"/>
      <c r="U152" s="383"/>
    </row>
    <row r="153" spans="1:21" ht="16">
      <c r="A153" s="364"/>
      <c r="B153" s="356">
        <v>44346</v>
      </c>
      <c r="C153" s="370" t="s">
        <v>50</v>
      </c>
      <c r="D153" s="364" t="s">
        <v>93</v>
      </c>
      <c r="E153" s="469">
        <v>5</v>
      </c>
      <c r="F153" s="364">
        <v>1</v>
      </c>
      <c r="G153" s="364"/>
      <c r="H153" s="377" t="s">
        <v>5505</v>
      </c>
      <c r="I153" s="377" t="s">
        <v>5686</v>
      </c>
      <c r="J153" s="364">
        <v>1</v>
      </c>
      <c r="K153" s="397">
        <v>0.73888888888888893</v>
      </c>
      <c r="L153" s="397">
        <v>0.73888888888888893</v>
      </c>
      <c r="M153" s="359">
        <v>0</v>
      </c>
      <c r="N153" s="393">
        <v>0</v>
      </c>
      <c r="O153" s="393">
        <v>0</v>
      </c>
      <c r="P153" s="393">
        <v>0</v>
      </c>
      <c r="Q153" s="378" t="s">
        <v>5782</v>
      </c>
      <c r="R153" s="486"/>
      <c r="S153" s="383"/>
      <c r="T153" s="383"/>
      <c r="U153" s="383"/>
    </row>
    <row r="154" spans="1:21" ht="16">
      <c r="A154" s="364"/>
      <c r="B154" s="356">
        <v>44346</v>
      </c>
      <c r="C154" s="370" t="s">
        <v>50</v>
      </c>
      <c r="D154" s="364" t="s">
        <v>93</v>
      </c>
      <c r="E154" s="469">
        <v>6</v>
      </c>
      <c r="F154" s="364">
        <v>1</v>
      </c>
      <c r="G154" s="364"/>
      <c r="H154" s="377" t="s">
        <v>5505</v>
      </c>
      <c r="I154" s="377" t="s">
        <v>5686</v>
      </c>
      <c r="J154" s="364">
        <v>1</v>
      </c>
      <c r="K154" s="397">
        <v>0.73888888888888893</v>
      </c>
      <c r="L154" s="397">
        <v>0.73888888888888893</v>
      </c>
      <c r="M154" s="359">
        <v>0</v>
      </c>
      <c r="N154" s="393">
        <v>0</v>
      </c>
      <c r="O154" s="393">
        <v>0</v>
      </c>
      <c r="P154" s="393">
        <v>0</v>
      </c>
      <c r="Q154" s="378" t="s">
        <v>5782</v>
      </c>
      <c r="R154" s="486"/>
      <c r="S154" s="383"/>
      <c r="T154" s="383"/>
      <c r="U154" s="383"/>
    </row>
    <row r="155" spans="1:21" ht="16">
      <c r="A155" s="364"/>
      <c r="B155" s="356">
        <v>44346</v>
      </c>
      <c r="C155" s="370" t="s">
        <v>50</v>
      </c>
      <c r="D155" s="364" t="s">
        <v>93</v>
      </c>
      <c r="E155" s="469">
        <v>7</v>
      </c>
      <c r="F155" s="364">
        <v>1</v>
      </c>
      <c r="G155" s="364"/>
      <c r="H155" s="377" t="s">
        <v>5505</v>
      </c>
      <c r="I155" s="377" t="s">
        <v>5686</v>
      </c>
      <c r="J155" s="364">
        <v>1</v>
      </c>
      <c r="K155" s="397">
        <v>0.73888888888888893</v>
      </c>
      <c r="L155" s="397">
        <v>0.73888888888888893</v>
      </c>
      <c r="M155" s="359">
        <v>0</v>
      </c>
      <c r="N155" s="393">
        <v>0</v>
      </c>
      <c r="O155" s="393">
        <v>0</v>
      </c>
      <c r="P155" s="393">
        <v>0</v>
      </c>
      <c r="Q155" s="378" t="s">
        <v>5782</v>
      </c>
      <c r="R155" s="486"/>
      <c r="S155" s="383"/>
      <c r="T155" s="383"/>
      <c r="U155" s="383"/>
    </row>
    <row r="156" spans="1:21" ht="16">
      <c r="A156" s="364"/>
      <c r="B156" s="356">
        <v>44346</v>
      </c>
      <c r="C156" s="370" t="s">
        <v>50</v>
      </c>
      <c r="D156" s="364" t="s">
        <v>93</v>
      </c>
      <c r="E156" s="469">
        <v>8</v>
      </c>
      <c r="F156" s="364">
        <v>1</v>
      </c>
      <c r="G156" s="364"/>
      <c r="H156" s="377" t="s">
        <v>5505</v>
      </c>
      <c r="I156" s="377" t="s">
        <v>5686</v>
      </c>
      <c r="J156" s="364">
        <v>1</v>
      </c>
      <c r="K156" s="397">
        <v>0.73888888888888893</v>
      </c>
      <c r="L156" s="397">
        <v>0.73888888888888893</v>
      </c>
      <c r="M156" s="359">
        <v>0</v>
      </c>
      <c r="N156" s="393">
        <v>0</v>
      </c>
      <c r="O156" s="393">
        <v>0</v>
      </c>
      <c r="P156" s="393">
        <v>0</v>
      </c>
      <c r="Q156" s="378" t="s">
        <v>5782</v>
      </c>
      <c r="R156" s="486"/>
      <c r="S156" s="383"/>
      <c r="T156" s="383"/>
      <c r="U156" s="383"/>
    </row>
    <row r="157" spans="1:21">
      <c r="A157" s="364"/>
      <c r="B157" s="363"/>
      <c r="C157" s="380"/>
      <c r="D157" s="380"/>
      <c r="E157" s="493"/>
      <c r="F157" s="473">
        <f>SUM(F109:F156)</f>
        <v>48</v>
      </c>
      <c r="G157" s="473">
        <f>SUM(G109:G130)</f>
        <v>0</v>
      </c>
      <c r="H157" s="407"/>
      <c r="I157" s="407"/>
      <c r="J157" s="473">
        <f>SUM(J109:J156)</f>
        <v>48</v>
      </c>
      <c r="K157" s="474"/>
      <c r="L157" s="474"/>
      <c r="M157" s="473">
        <f>SUM(M109:M155)</f>
        <v>0</v>
      </c>
      <c r="N157" s="473">
        <f>SUM(N109:N155)</f>
        <v>0</v>
      </c>
      <c r="O157" s="473">
        <f>SUM(O109:O155)</f>
        <v>0</v>
      </c>
      <c r="P157" s="473">
        <f>SUM(P109:P155)</f>
        <v>0</v>
      </c>
      <c r="Q157" s="475"/>
      <c r="R157" s="477"/>
    </row>
    <row r="158" spans="1:21" ht="16">
      <c r="A158" s="364"/>
      <c r="B158" s="371" t="s">
        <v>5110</v>
      </c>
      <c r="C158" s="370"/>
      <c r="D158" s="370"/>
      <c r="E158" s="388"/>
      <c r="F158" s="390"/>
      <c r="G158" s="390"/>
      <c r="H158" s="408"/>
      <c r="I158" s="408"/>
      <c r="J158" s="390"/>
      <c r="K158" s="478"/>
      <c r="L158" s="478"/>
      <c r="M158" s="370"/>
      <c r="N158" s="389"/>
      <c r="O158" s="467"/>
      <c r="P158" s="389"/>
      <c r="Q158" s="477"/>
      <c r="R158" s="477"/>
    </row>
    <row r="159" spans="1:21">
      <c r="A159" s="364"/>
      <c r="B159" s="366">
        <v>44349</v>
      </c>
      <c r="C159" s="370" t="s">
        <v>50</v>
      </c>
      <c r="D159" s="358" t="s">
        <v>93</v>
      </c>
      <c r="E159" s="469">
        <v>5</v>
      </c>
      <c r="F159" s="393">
        <v>1</v>
      </c>
      <c r="G159" s="364"/>
      <c r="H159" s="377" t="s">
        <v>5504</v>
      </c>
      <c r="I159" s="377" t="s">
        <v>5505</v>
      </c>
      <c r="J159" s="365">
        <v>1</v>
      </c>
      <c r="K159" s="397">
        <v>0.32430555555555557</v>
      </c>
      <c r="L159" s="397">
        <v>0.32430555555555557</v>
      </c>
      <c r="M159" s="359">
        <v>0</v>
      </c>
      <c r="N159" s="393">
        <v>0</v>
      </c>
      <c r="O159" s="393">
        <v>0</v>
      </c>
      <c r="P159" s="393">
        <v>0</v>
      </c>
      <c r="Q159" s="364" t="s">
        <v>5837</v>
      </c>
      <c r="R159" s="364"/>
      <c r="S159" s="364"/>
      <c r="T159" s="364"/>
      <c r="U159" s="383"/>
    </row>
    <row r="160" spans="1:21" ht="15" customHeight="1">
      <c r="A160" s="364"/>
      <c r="B160" s="366">
        <v>44349</v>
      </c>
      <c r="C160" s="370" t="s">
        <v>50</v>
      </c>
      <c r="D160" s="358" t="s">
        <v>93</v>
      </c>
      <c r="E160" s="469">
        <v>8</v>
      </c>
      <c r="F160" s="393">
        <v>1</v>
      </c>
      <c r="G160" s="393"/>
      <c r="H160" s="377" t="s">
        <v>5504</v>
      </c>
      <c r="I160" s="377" t="s">
        <v>5505</v>
      </c>
      <c r="J160" s="393">
        <v>1</v>
      </c>
      <c r="K160" s="397">
        <v>0.32430555555555557</v>
      </c>
      <c r="L160" s="397">
        <v>0.32430555555555557</v>
      </c>
      <c r="M160" s="359">
        <v>0</v>
      </c>
      <c r="N160" s="393">
        <v>0</v>
      </c>
      <c r="O160" s="393">
        <v>0</v>
      </c>
      <c r="P160" s="393">
        <v>0</v>
      </c>
      <c r="Q160" s="364" t="s">
        <v>5837</v>
      </c>
      <c r="R160" s="470"/>
      <c r="S160" s="364"/>
      <c r="T160" s="364"/>
      <c r="U160" s="383"/>
    </row>
    <row r="161" spans="1:21" ht="15" customHeight="1">
      <c r="A161" s="364"/>
      <c r="B161" s="356">
        <v>44349</v>
      </c>
      <c r="C161" s="370" t="s">
        <v>20</v>
      </c>
      <c r="D161" s="358" t="s">
        <v>21</v>
      </c>
      <c r="E161" s="469">
        <v>6</v>
      </c>
      <c r="F161" s="393">
        <v>1</v>
      </c>
      <c r="G161" s="393"/>
      <c r="H161" s="358" t="s">
        <v>100</v>
      </c>
      <c r="I161" s="358" t="s">
        <v>467</v>
      </c>
      <c r="J161" s="393">
        <v>1</v>
      </c>
      <c r="K161" s="360">
        <v>0.30624999999999997</v>
      </c>
      <c r="L161" s="360">
        <v>0.30624999999999997</v>
      </c>
      <c r="M161" s="359">
        <v>0</v>
      </c>
      <c r="N161" s="393">
        <v>0</v>
      </c>
      <c r="O161" s="393">
        <v>0</v>
      </c>
      <c r="P161" s="393">
        <v>0</v>
      </c>
      <c r="Q161" s="470" t="s">
        <v>5838</v>
      </c>
      <c r="R161" s="470"/>
      <c r="S161" s="364"/>
      <c r="T161" s="364"/>
      <c r="U161" s="383"/>
    </row>
    <row r="162" spans="1:21">
      <c r="A162" s="364"/>
      <c r="B162" s="356">
        <v>44349</v>
      </c>
      <c r="C162" s="370" t="s">
        <v>20</v>
      </c>
      <c r="D162" s="358" t="s">
        <v>21</v>
      </c>
      <c r="E162" s="364">
        <v>9</v>
      </c>
      <c r="F162" s="364">
        <v>1</v>
      </c>
      <c r="G162" s="364"/>
      <c r="H162" s="358" t="s">
        <v>100</v>
      </c>
      <c r="I162" s="358" t="s">
        <v>467</v>
      </c>
      <c r="J162" s="393">
        <v>1</v>
      </c>
      <c r="K162" s="360">
        <v>0.30624999999999997</v>
      </c>
      <c r="L162" s="360">
        <v>0.30624999999999997</v>
      </c>
      <c r="M162" s="359">
        <v>0</v>
      </c>
      <c r="N162" s="393">
        <v>0</v>
      </c>
      <c r="O162" s="393">
        <v>0</v>
      </c>
      <c r="P162" s="393">
        <v>0</v>
      </c>
      <c r="Q162" s="470" t="s">
        <v>5838</v>
      </c>
      <c r="R162" s="364"/>
      <c r="S162" s="364"/>
      <c r="T162" s="364"/>
      <c r="U162" s="383"/>
    </row>
    <row r="163" spans="1:21">
      <c r="A163" s="364"/>
      <c r="B163" s="356">
        <v>44349</v>
      </c>
      <c r="C163" s="370" t="s">
        <v>20</v>
      </c>
      <c r="D163" s="358" t="s">
        <v>21</v>
      </c>
      <c r="E163" s="469">
        <v>6</v>
      </c>
      <c r="F163" s="393">
        <v>1</v>
      </c>
      <c r="G163" s="364"/>
      <c r="H163" s="358" t="s">
        <v>467</v>
      </c>
      <c r="I163" s="358" t="s">
        <v>100</v>
      </c>
      <c r="J163" s="365">
        <v>1</v>
      </c>
      <c r="K163" s="360">
        <v>0.69652777777777775</v>
      </c>
      <c r="L163" s="360">
        <v>0.69652777777777775</v>
      </c>
      <c r="M163" s="359">
        <v>0</v>
      </c>
      <c r="N163" s="393">
        <v>0</v>
      </c>
      <c r="O163" s="393">
        <v>0</v>
      </c>
      <c r="P163" s="393">
        <v>0</v>
      </c>
      <c r="Q163" s="470" t="s">
        <v>5838</v>
      </c>
      <c r="R163" s="364"/>
      <c r="S163" s="364"/>
      <c r="T163" s="364"/>
      <c r="U163" s="383"/>
    </row>
    <row r="164" spans="1:21">
      <c r="A164" s="364"/>
      <c r="B164" s="356">
        <v>44349</v>
      </c>
      <c r="C164" s="370" t="s">
        <v>20</v>
      </c>
      <c r="D164" s="358" t="s">
        <v>21</v>
      </c>
      <c r="E164" s="364">
        <v>9</v>
      </c>
      <c r="F164" s="364">
        <v>1</v>
      </c>
      <c r="G164" s="393"/>
      <c r="H164" s="358" t="s">
        <v>467</v>
      </c>
      <c r="I164" s="358" t="s">
        <v>100</v>
      </c>
      <c r="J164" s="365">
        <v>1</v>
      </c>
      <c r="K164" s="360">
        <v>0.69652777777777775</v>
      </c>
      <c r="L164" s="360">
        <v>0.69652777777777775</v>
      </c>
      <c r="M164" s="359">
        <v>0</v>
      </c>
      <c r="N164" s="393">
        <v>0</v>
      </c>
      <c r="O164" s="393">
        <v>0</v>
      </c>
      <c r="P164" s="393">
        <v>0</v>
      </c>
      <c r="Q164" s="470" t="s">
        <v>5838</v>
      </c>
      <c r="R164" s="364"/>
      <c r="S164" s="364"/>
      <c r="T164" s="364"/>
      <c r="U164" s="383"/>
    </row>
    <row r="165" spans="1:21">
      <c r="A165" s="364"/>
      <c r="B165" s="356">
        <v>44350</v>
      </c>
      <c r="C165" s="370" t="s">
        <v>50</v>
      </c>
      <c r="D165" s="358" t="s">
        <v>93</v>
      </c>
      <c r="E165" s="469">
        <v>5</v>
      </c>
      <c r="F165" s="393">
        <v>1</v>
      </c>
      <c r="G165" s="393"/>
      <c r="H165" s="358" t="s">
        <v>5505</v>
      </c>
      <c r="I165" s="358" t="s">
        <v>5504</v>
      </c>
      <c r="J165" s="393">
        <v>1</v>
      </c>
      <c r="K165" s="360">
        <v>0.42430555555555555</v>
      </c>
      <c r="L165" s="360">
        <v>0.42430555555555555</v>
      </c>
      <c r="M165" s="359">
        <v>0</v>
      </c>
      <c r="N165" s="393">
        <v>0</v>
      </c>
      <c r="O165" s="393">
        <v>0</v>
      </c>
      <c r="P165" s="393">
        <v>0</v>
      </c>
      <c r="Q165" s="364" t="s">
        <v>5839</v>
      </c>
      <c r="R165" s="364"/>
      <c r="S165" s="364"/>
      <c r="T165" s="364"/>
      <c r="U165" s="383"/>
    </row>
    <row r="166" spans="1:21">
      <c r="A166" s="364"/>
      <c r="B166" s="356">
        <v>44350</v>
      </c>
      <c r="C166" s="370" t="s">
        <v>50</v>
      </c>
      <c r="D166" s="358" t="s">
        <v>93</v>
      </c>
      <c r="E166" s="469">
        <v>8</v>
      </c>
      <c r="F166" s="393">
        <v>1</v>
      </c>
      <c r="G166" s="364"/>
      <c r="H166" s="358" t="s">
        <v>5505</v>
      </c>
      <c r="I166" s="358" t="s">
        <v>5504</v>
      </c>
      <c r="J166" s="365">
        <v>1</v>
      </c>
      <c r="K166" s="360">
        <v>0.42430555555555555</v>
      </c>
      <c r="L166" s="360">
        <v>0.42430555555555555</v>
      </c>
      <c r="M166" s="359">
        <v>0</v>
      </c>
      <c r="N166" s="393">
        <v>0</v>
      </c>
      <c r="O166" s="393">
        <v>0</v>
      </c>
      <c r="P166" s="393">
        <v>0</v>
      </c>
      <c r="Q166" s="364" t="s">
        <v>5839</v>
      </c>
      <c r="R166" s="364"/>
      <c r="S166" s="364"/>
      <c r="T166" s="364"/>
      <c r="U166" s="383"/>
    </row>
    <row r="167" spans="1:21">
      <c r="A167" s="364"/>
      <c r="B167" s="356">
        <v>44354</v>
      </c>
      <c r="C167" s="370" t="s">
        <v>50</v>
      </c>
      <c r="D167" s="358" t="s">
        <v>93</v>
      </c>
      <c r="E167" s="469">
        <v>5</v>
      </c>
      <c r="F167" s="364">
        <v>1</v>
      </c>
      <c r="G167" s="364"/>
      <c r="H167" s="358" t="s">
        <v>5504</v>
      </c>
      <c r="I167" s="358" t="s">
        <v>5505</v>
      </c>
      <c r="J167" s="365">
        <v>1</v>
      </c>
      <c r="K167" s="360">
        <v>0.34791666666666665</v>
      </c>
      <c r="L167" s="360">
        <v>0.34791666666666665</v>
      </c>
      <c r="M167" s="359">
        <v>0</v>
      </c>
      <c r="N167" s="393">
        <v>0</v>
      </c>
      <c r="O167" s="393">
        <v>0</v>
      </c>
      <c r="P167" s="393">
        <v>0</v>
      </c>
      <c r="Q167" s="364" t="s">
        <v>5840</v>
      </c>
      <c r="R167" s="364"/>
      <c r="S167" s="364"/>
      <c r="T167" s="364"/>
      <c r="U167" s="383"/>
    </row>
    <row r="168" spans="1:21">
      <c r="A168" s="364"/>
      <c r="B168" s="356">
        <v>44354</v>
      </c>
      <c r="C168" s="370" t="s">
        <v>50</v>
      </c>
      <c r="D168" s="358" t="s">
        <v>93</v>
      </c>
      <c r="E168" s="469">
        <v>8</v>
      </c>
      <c r="F168" s="364">
        <v>1</v>
      </c>
      <c r="G168" s="364"/>
      <c r="H168" s="358" t="s">
        <v>5504</v>
      </c>
      <c r="I168" s="358" t="s">
        <v>5505</v>
      </c>
      <c r="J168" s="365">
        <v>1</v>
      </c>
      <c r="K168" s="360">
        <v>0.34791666666666665</v>
      </c>
      <c r="L168" s="360">
        <v>0.34791666666666665</v>
      </c>
      <c r="M168" s="359">
        <v>0</v>
      </c>
      <c r="N168" s="393">
        <v>0</v>
      </c>
      <c r="O168" s="393">
        <v>0</v>
      </c>
      <c r="P168" s="393">
        <v>0</v>
      </c>
      <c r="Q168" s="364" t="s">
        <v>5840</v>
      </c>
      <c r="R168" s="364"/>
      <c r="S168" s="364"/>
      <c r="T168" s="364"/>
      <c r="U168" s="383"/>
    </row>
    <row r="169" spans="1:21">
      <c r="A169" s="364"/>
      <c r="B169" s="366">
        <v>44356</v>
      </c>
      <c r="C169" s="370" t="s">
        <v>50</v>
      </c>
      <c r="D169" s="358" t="s">
        <v>93</v>
      </c>
      <c r="E169" s="469">
        <v>5</v>
      </c>
      <c r="F169" s="364">
        <v>1</v>
      </c>
      <c r="G169" s="364"/>
      <c r="H169" s="358" t="s">
        <v>5505</v>
      </c>
      <c r="I169" s="358" t="s">
        <v>5504</v>
      </c>
      <c r="J169" s="365">
        <v>1</v>
      </c>
      <c r="K169" s="397">
        <v>0.64027777777777783</v>
      </c>
      <c r="L169" s="397">
        <v>0.64027777777777783</v>
      </c>
      <c r="M169" s="359">
        <v>0</v>
      </c>
      <c r="N169" s="393">
        <v>0</v>
      </c>
      <c r="O169" s="393">
        <v>0</v>
      </c>
      <c r="P169" s="393">
        <v>0</v>
      </c>
      <c r="Q169" s="364" t="s">
        <v>5841</v>
      </c>
      <c r="R169" s="364"/>
      <c r="S169" s="364"/>
      <c r="T169" s="364"/>
      <c r="U169" s="383"/>
    </row>
    <row r="170" spans="1:21">
      <c r="A170" s="364"/>
      <c r="B170" s="366">
        <v>44356</v>
      </c>
      <c r="C170" s="370" t="s">
        <v>50</v>
      </c>
      <c r="D170" s="358" t="s">
        <v>93</v>
      </c>
      <c r="E170" s="469">
        <v>8</v>
      </c>
      <c r="F170" s="364">
        <v>1</v>
      </c>
      <c r="G170" s="364"/>
      <c r="H170" s="358" t="s">
        <v>5505</v>
      </c>
      <c r="I170" s="358" t="s">
        <v>5504</v>
      </c>
      <c r="J170" s="365">
        <v>1</v>
      </c>
      <c r="K170" s="397">
        <v>0.64027777777777783</v>
      </c>
      <c r="L170" s="397">
        <v>0.64027777777777783</v>
      </c>
      <c r="M170" s="359">
        <v>0</v>
      </c>
      <c r="N170" s="393">
        <v>0</v>
      </c>
      <c r="O170" s="393">
        <v>0</v>
      </c>
      <c r="P170" s="393">
        <v>0</v>
      </c>
      <c r="Q170" s="364" t="s">
        <v>5841</v>
      </c>
      <c r="R170" s="364"/>
      <c r="S170" s="364"/>
      <c r="T170" s="364"/>
      <c r="U170" s="383"/>
    </row>
    <row r="171" spans="1:21">
      <c r="A171" s="364"/>
      <c r="B171" s="361">
        <v>44365</v>
      </c>
      <c r="C171" s="370" t="s">
        <v>55</v>
      </c>
      <c r="D171" s="364" t="s">
        <v>5780</v>
      </c>
      <c r="E171" s="364"/>
      <c r="F171" s="364">
        <v>1</v>
      </c>
      <c r="G171" s="364"/>
      <c r="H171" s="358" t="s">
        <v>5505</v>
      </c>
      <c r="I171" s="358" t="s">
        <v>5842</v>
      </c>
      <c r="J171" s="365">
        <v>1</v>
      </c>
      <c r="K171" s="397">
        <v>0.33611111111111108</v>
      </c>
      <c r="L171" s="397">
        <v>0.33611111111111108</v>
      </c>
      <c r="M171" s="359">
        <v>0</v>
      </c>
      <c r="N171" s="393">
        <v>0</v>
      </c>
      <c r="O171" s="393">
        <v>0</v>
      </c>
      <c r="P171" s="393">
        <v>0</v>
      </c>
      <c r="Q171" s="364" t="s">
        <v>5843</v>
      </c>
      <c r="R171" s="364"/>
      <c r="S171" s="364"/>
      <c r="T171" s="364"/>
      <c r="U171" s="383"/>
    </row>
    <row r="172" spans="1:21">
      <c r="A172" s="364"/>
      <c r="B172" s="361">
        <v>44366</v>
      </c>
      <c r="C172" s="370" t="s">
        <v>50</v>
      </c>
      <c r="D172" s="364" t="s">
        <v>93</v>
      </c>
      <c r="E172" s="364">
        <v>6</v>
      </c>
      <c r="F172" s="364">
        <v>1</v>
      </c>
      <c r="G172" s="364"/>
      <c r="H172" s="377" t="s">
        <v>5504</v>
      </c>
      <c r="I172" s="358" t="s">
        <v>5505</v>
      </c>
      <c r="J172" s="365">
        <v>1</v>
      </c>
      <c r="K172" s="397">
        <v>0.33680555555555558</v>
      </c>
      <c r="L172" s="397">
        <v>0.33680555555555558</v>
      </c>
      <c r="M172" s="359">
        <v>0</v>
      </c>
      <c r="N172" s="393">
        <v>0</v>
      </c>
      <c r="O172" s="393">
        <v>0</v>
      </c>
      <c r="P172" s="393">
        <v>0</v>
      </c>
      <c r="Q172" s="364" t="s">
        <v>5844</v>
      </c>
      <c r="R172" s="364"/>
      <c r="S172" s="364"/>
      <c r="T172" s="364"/>
      <c r="U172" s="383"/>
    </row>
    <row r="173" spans="1:21">
      <c r="A173" s="364"/>
      <c r="B173" s="361">
        <v>44366</v>
      </c>
      <c r="C173" s="370" t="s">
        <v>50</v>
      </c>
      <c r="D173" s="364" t="s">
        <v>93</v>
      </c>
      <c r="E173" s="364">
        <v>7</v>
      </c>
      <c r="F173" s="364">
        <v>1</v>
      </c>
      <c r="G173" s="364"/>
      <c r="H173" s="377" t="s">
        <v>5504</v>
      </c>
      <c r="I173" s="358" t="s">
        <v>5505</v>
      </c>
      <c r="J173" s="365">
        <v>1</v>
      </c>
      <c r="K173" s="397">
        <v>0.33680555555555558</v>
      </c>
      <c r="L173" s="397">
        <v>0.33680555555555558</v>
      </c>
      <c r="M173" s="359">
        <v>0</v>
      </c>
      <c r="N173" s="393">
        <v>0</v>
      </c>
      <c r="O173" s="393">
        <v>0</v>
      </c>
      <c r="P173" s="393">
        <v>0</v>
      </c>
      <c r="Q173" s="364" t="s">
        <v>5844</v>
      </c>
      <c r="R173" s="364"/>
      <c r="S173" s="364"/>
      <c r="T173" s="364"/>
      <c r="U173" s="383"/>
    </row>
    <row r="174" spans="1:21">
      <c r="A174" s="364"/>
      <c r="B174" s="361">
        <v>44367</v>
      </c>
      <c r="C174" s="370" t="s">
        <v>20</v>
      </c>
      <c r="D174" s="364" t="s">
        <v>21</v>
      </c>
      <c r="E174" s="364">
        <v>6</v>
      </c>
      <c r="F174" s="364">
        <v>1</v>
      </c>
      <c r="G174" s="364"/>
      <c r="H174" s="358" t="s">
        <v>100</v>
      </c>
      <c r="I174" s="377" t="s">
        <v>467</v>
      </c>
      <c r="J174" s="365">
        <v>1</v>
      </c>
      <c r="K174" s="397">
        <v>0.36736111111111108</v>
      </c>
      <c r="L174" s="397">
        <v>0.36736111111111108</v>
      </c>
      <c r="M174" s="359">
        <v>0</v>
      </c>
      <c r="N174" s="393">
        <v>0</v>
      </c>
      <c r="O174" s="393">
        <v>0</v>
      </c>
      <c r="P174" s="393">
        <v>0</v>
      </c>
      <c r="Q174" s="364" t="s">
        <v>5845</v>
      </c>
      <c r="R174" s="364"/>
      <c r="S174" s="364"/>
      <c r="T174" s="364"/>
      <c r="U174" s="383"/>
    </row>
    <row r="175" spans="1:21">
      <c r="A175" s="364"/>
      <c r="B175" s="361">
        <v>44367</v>
      </c>
      <c r="C175" s="370" t="s">
        <v>20</v>
      </c>
      <c r="D175" s="364" t="s">
        <v>21</v>
      </c>
      <c r="E175" s="364">
        <v>7</v>
      </c>
      <c r="F175" s="364">
        <v>1</v>
      </c>
      <c r="G175" s="364"/>
      <c r="H175" s="358" t="s">
        <v>100</v>
      </c>
      <c r="I175" s="377" t="s">
        <v>467</v>
      </c>
      <c r="J175" s="365">
        <v>1</v>
      </c>
      <c r="K175" s="397">
        <v>0.36736111111111108</v>
      </c>
      <c r="L175" s="397">
        <v>0.36736111111111108</v>
      </c>
      <c r="M175" s="359">
        <v>0</v>
      </c>
      <c r="N175" s="393">
        <v>0</v>
      </c>
      <c r="O175" s="393">
        <v>0</v>
      </c>
      <c r="P175" s="393">
        <v>0</v>
      </c>
      <c r="Q175" s="364" t="s">
        <v>5845</v>
      </c>
      <c r="R175" s="364"/>
      <c r="S175" s="364"/>
      <c r="T175" s="364"/>
      <c r="U175" s="383"/>
    </row>
    <row r="176" spans="1:21">
      <c r="A176" s="364"/>
      <c r="B176" s="361">
        <v>44367</v>
      </c>
      <c r="C176" s="370" t="s">
        <v>20</v>
      </c>
      <c r="D176" s="364" t="s">
        <v>21</v>
      </c>
      <c r="E176" s="364">
        <v>10</v>
      </c>
      <c r="F176" s="364">
        <v>1</v>
      </c>
      <c r="G176" s="364"/>
      <c r="H176" s="358" t="s">
        <v>100</v>
      </c>
      <c r="I176" s="377" t="s">
        <v>467</v>
      </c>
      <c r="J176" s="365">
        <v>1</v>
      </c>
      <c r="K176" s="397">
        <v>0.36736111111111108</v>
      </c>
      <c r="L176" s="397">
        <v>0.36736111111111108</v>
      </c>
      <c r="M176" s="359">
        <v>0</v>
      </c>
      <c r="N176" s="393">
        <v>0</v>
      </c>
      <c r="O176" s="393">
        <v>0</v>
      </c>
      <c r="P176" s="393">
        <v>0</v>
      </c>
      <c r="Q176" s="364" t="s">
        <v>5845</v>
      </c>
      <c r="R176" s="364"/>
      <c r="S176" s="364"/>
      <c r="T176" s="364"/>
      <c r="U176" s="383"/>
    </row>
    <row r="177" spans="1:21">
      <c r="A177" s="364"/>
      <c r="B177" s="361">
        <v>44367</v>
      </c>
      <c r="C177" s="370" t="s">
        <v>20</v>
      </c>
      <c r="D177" s="364" t="s">
        <v>21</v>
      </c>
      <c r="E177" s="364">
        <v>6</v>
      </c>
      <c r="F177" s="364">
        <v>1</v>
      </c>
      <c r="G177" s="364"/>
      <c r="H177" s="377" t="s">
        <v>467</v>
      </c>
      <c r="I177" s="358" t="s">
        <v>100</v>
      </c>
      <c r="J177" s="365">
        <v>1</v>
      </c>
      <c r="K177" s="397">
        <v>0.84027777777777779</v>
      </c>
      <c r="L177" s="397">
        <v>0.84027777777777779</v>
      </c>
      <c r="M177" s="359">
        <v>0</v>
      </c>
      <c r="N177" s="393">
        <v>0</v>
      </c>
      <c r="O177" s="393">
        <v>0</v>
      </c>
      <c r="P177" s="393">
        <v>0</v>
      </c>
      <c r="Q177" s="364" t="s">
        <v>5845</v>
      </c>
      <c r="R177" s="364"/>
      <c r="S177" s="364"/>
      <c r="T177" s="364"/>
      <c r="U177" s="383"/>
    </row>
    <row r="178" spans="1:21">
      <c r="A178" s="364"/>
      <c r="B178" s="361">
        <v>44367</v>
      </c>
      <c r="C178" s="370" t="s">
        <v>20</v>
      </c>
      <c r="D178" s="364" t="s">
        <v>21</v>
      </c>
      <c r="E178" s="364">
        <v>7</v>
      </c>
      <c r="F178" s="364">
        <v>1</v>
      </c>
      <c r="G178" s="364"/>
      <c r="H178" s="377" t="s">
        <v>467</v>
      </c>
      <c r="I178" s="358" t="s">
        <v>100</v>
      </c>
      <c r="J178" s="365">
        <v>1</v>
      </c>
      <c r="K178" s="397">
        <v>0.84027777777777779</v>
      </c>
      <c r="L178" s="397">
        <v>0.84027777777777779</v>
      </c>
      <c r="M178" s="359">
        <v>0</v>
      </c>
      <c r="N178" s="393">
        <v>0</v>
      </c>
      <c r="O178" s="393">
        <v>0</v>
      </c>
      <c r="P178" s="393">
        <v>0</v>
      </c>
      <c r="Q178" s="364" t="s">
        <v>5845</v>
      </c>
      <c r="R178" s="364"/>
      <c r="S178" s="364"/>
      <c r="T178" s="364"/>
      <c r="U178" s="383"/>
    </row>
    <row r="179" spans="1:21">
      <c r="A179" s="364"/>
      <c r="B179" s="361">
        <v>44367</v>
      </c>
      <c r="C179" s="370" t="s">
        <v>20</v>
      </c>
      <c r="D179" s="364" t="s">
        <v>21</v>
      </c>
      <c r="E179" s="364">
        <v>10</v>
      </c>
      <c r="F179" s="364">
        <v>1</v>
      </c>
      <c r="G179" s="364"/>
      <c r="H179" s="377" t="s">
        <v>467</v>
      </c>
      <c r="I179" s="358" t="s">
        <v>100</v>
      </c>
      <c r="J179" s="365">
        <v>1</v>
      </c>
      <c r="K179" s="397">
        <v>0.84027777777777779</v>
      </c>
      <c r="L179" s="397">
        <v>0.84027777777777779</v>
      </c>
      <c r="M179" s="359">
        <v>0</v>
      </c>
      <c r="N179" s="393">
        <v>0</v>
      </c>
      <c r="O179" s="393">
        <v>0</v>
      </c>
      <c r="P179" s="393">
        <v>0</v>
      </c>
      <c r="Q179" s="364" t="s">
        <v>5845</v>
      </c>
      <c r="R179" s="364"/>
      <c r="S179" s="364"/>
      <c r="T179" s="364"/>
      <c r="U179" s="383"/>
    </row>
    <row r="180" spans="1:21">
      <c r="A180" s="364"/>
      <c r="B180" s="361">
        <v>44372</v>
      </c>
      <c r="C180" s="370" t="s">
        <v>26</v>
      </c>
      <c r="D180" s="364" t="s">
        <v>80</v>
      </c>
      <c r="E180" s="364"/>
      <c r="F180" s="364">
        <v>1</v>
      </c>
      <c r="G180" s="364"/>
      <c r="H180" s="377" t="s">
        <v>5504</v>
      </c>
      <c r="I180" s="370" t="s">
        <v>5505</v>
      </c>
      <c r="J180" s="365">
        <v>1</v>
      </c>
      <c r="K180" s="397">
        <v>0.31944444444444448</v>
      </c>
      <c r="L180" s="397">
        <v>0.31944444444444448</v>
      </c>
      <c r="M180" s="359">
        <v>0</v>
      </c>
      <c r="N180" s="393">
        <v>0</v>
      </c>
      <c r="O180" s="393">
        <v>0</v>
      </c>
      <c r="P180" s="393">
        <v>0</v>
      </c>
      <c r="Q180" s="364" t="s">
        <v>5846</v>
      </c>
      <c r="R180" s="364"/>
      <c r="S180" s="364"/>
      <c r="T180" s="364"/>
      <c r="U180" s="383"/>
    </row>
    <row r="181" spans="1:21">
      <c r="A181" s="364"/>
      <c r="B181" s="361">
        <v>44373</v>
      </c>
      <c r="C181" s="370" t="s">
        <v>36</v>
      </c>
      <c r="D181" s="364" t="s">
        <v>85</v>
      </c>
      <c r="E181" s="364">
        <v>1</v>
      </c>
      <c r="F181" s="364">
        <v>1</v>
      </c>
      <c r="G181" s="364"/>
      <c r="H181" s="377" t="s">
        <v>100</v>
      </c>
      <c r="I181" s="370" t="s">
        <v>5143</v>
      </c>
      <c r="J181" s="365">
        <v>1</v>
      </c>
      <c r="K181" s="397">
        <v>0.29930555555555555</v>
      </c>
      <c r="L181" s="397">
        <v>0.29930555555555555</v>
      </c>
      <c r="M181" s="359">
        <v>0</v>
      </c>
      <c r="N181" s="393">
        <v>0</v>
      </c>
      <c r="O181" s="393">
        <v>0</v>
      </c>
      <c r="P181" s="393">
        <v>0</v>
      </c>
      <c r="Q181" s="364"/>
      <c r="R181" s="364"/>
      <c r="S181" s="364"/>
      <c r="T181" s="364"/>
      <c r="U181" s="383"/>
    </row>
    <row r="182" spans="1:21">
      <c r="A182" s="364"/>
      <c r="B182" s="361">
        <v>44373</v>
      </c>
      <c r="C182" s="370" t="s">
        <v>36</v>
      </c>
      <c r="D182" s="364" t="s">
        <v>85</v>
      </c>
      <c r="E182" s="364">
        <v>2</v>
      </c>
      <c r="F182" s="364">
        <v>1</v>
      </c>
      <c r="G182" s="364"/>
      <c r="H182" s="377" t="s">
        <v>100</v>
      </c>
      <c r="I182" s="370" t="s">
        <v>5143</v>
      </c>
      <c r="J182" s="365">
        <v>1</v>
      </c>
      <c r="K182" s="397">
        <v>0.29930555555555555</v>
      </c>
      <c r="L182" s="397">
        <v>0.29930555555555555</v>
      </c>
      <c r="M182" s="359">
        <v>0</v>
      </c>
      <c r="N182" s="393">
        <v>0</v>
      </c>
      <c r="O182" s="393">
        <v>0</v>
      </c>
      <c r="P182" s="393">
        <v>0</v>
      </c>
      <c r="Q182" s="364"/>
      <c r="R182" s="364"/>
      <c r="S182" s="364"/>
      <c r="T182" s="364"/>
      <c r="U182" s="383"/>
    </row>
    <row r="183" spans="1:21">
      <c r="A183" s="364"/>
      <c r="B183" s="361">
        <v>44373</v>
      </c>
      <c r="C183" s="370" t="s">
        <v>36</v>
      </c>
      <c r="D183" s="364" t="s">
        <v>85</v>
      </c>
      <c r="E183" s="364">
        <v>3</v>
      </c>
      <c r="F183" s="364">
        <v>1</v>
      </c>
      <c r="G183" s="364"/>
      <c r="H183" s="377" t="s">
        <v>100</v>
      </c>
      <c r="I183" s="370" t="s">
        <v>5143</v>
      </c>
      <c r="J183" s="365">
        <v>1</v>
      </c>
      <c r="K183" s="397">
        <v>0.29930555555555555</v>
      </c>
      <c r="L183" s="397">
        <v>0.29930555555555555</v>
      </c>
      <c r="M183" s="359">
        <v>0</v>
      </c>
      <c r="N183" s="393">
        <v>0</v>
      </c>
      <c r="O183" s="393">
        <v>0</v>
      </c>
      <c r="P183" s="393">
        <v>0</v>
      </c>
      <c r="Q183" s="364"/>
      <c r="R183" s="364"/>
      <c r="S183" s="364"/>
      <c r="T183" s="364"/>
      <c r="U183" s="383"/>
    </row>
    <row r="184" spans="1:21">
      <c r="A184" s="364"/>
      <c r="B184" s="361">
        <v>44373</v>
      </c>
      <c r="C184" s="370" t="s">
        <v>36</v>
      </c>
      <c r="D184" s="364" t="s">
        <v>85</v>
      </c>
      <c r="E184" s="364">
        <v>4</v>
      </c>
      <c r="F184" s="364">
        <v>1</v>
      </c>
      <c r="G184" s="364"/>
      <c r="H184" s="377" t="s">
        <v>100</v>
      </c>
      <c r="I184" s="370" t="s">
        <v>5143</v>
      </c>
      <c r="J184" s="365">
        <v>1</v>
      </c>
      <c r="K184" s="397">
        <v>0.29930555555555555</v>
      </c>
      <c r="L184" s="397">
        <v>0.29930555555555555</v>
      </c>
      <c r="M184" s="359">
        <v>0</v>
      </c>
      <c r="N184" s="393">
        <v>0</v>
      </c>
      <c r="O184" s="393">
        <v>0</v>
      </c>
      <c r="P184" s="393">
        <v>0</v>
      </c>
      <c r="Q184" s="364"/>
      <c r="R184" s="364"/>
      <c r="S184" s="364"/>
      <c r="T184" s="364"/>
      <c r="U184" s="383"/>
    </row>
    <row r="185" spans="1:21">
      <c r="A185" s="364"/>
      <c r="B185" s="361">
        <v>44373</v>
      </c>
      <c r="C185" s="370" t="s">
        <v>20</v>
      </c>
      <c r="D185" s="364" t="s">
        <v>144</v>
      </c>
      <c r="E185" s="388">
        <v>4</v>
      </c>
      <c r="F185" s="390">
        <v>1</v>
      </c>
      <c r="G185" s="390"/>
      <c r="H185" s="377" t="s">
        <v>5143</v>
      </c>
      <c r="I185" s="377" t="s">
        <v>100</v>
      </c>
      <c r="J185" s="390">
        <v>1</v>
      </c>
      <c r="K185" s="397">
        <v>0.29930555555555555</v>
      </c>
      <c r="L185" s="397">
        <v>0.29930555555555555</v>
      </c>
      <c r="M185" s="359">
        <v>0</v>
      </c>
      <c r="N185" s="393">
        <v>0</v>
      </c>
      <c r="O185" s="393">
        <v>0</v>
      </c>
      <c r="P185" s="393">
        <v>0</v>
      </c>
      <c r="Q185" s="392"/>
      <c r="R185" s="392"/>
    </row>
    <row r="186" spans="1:21">
      <c r="A186" s="364"/>
      <c r="B186" s="361">
        <v>44373</v>
      </c>
      <c r="C186" s="370" t="s">
        <v>20</v>
      </c>
      <c r="D186" s="364" t="s">
        <v>144</v>
      </c>
      <c r="E186" s="388">
        <v>5</v>
      </c>
      <c r="F186" s="390">
        <v>1</v>
      </c>
      <c r="G186" s="390"/>
      <c r="H186" s="377" t="s">
        <v>5143</v>
      </c>
      <c r="I186" s="377" t="s">
        <v>100</v>
      </c>
      <c r="J186" s="390">
        <v>1</v>
      </c>
      <c r="K186" s="397">
        <v>0.29930555555555555</v>
      </c>
      <c r="L186" s="397">
        <v>0.29930555555555555</v>
      </c>
      <c r="M186" s="359">
        <v>0</v>
      </c>
      <c r="N186" s="393">
        <v>0</v>
      </c>
      <c r="O186" s="393">
        <v>0</v>
      </c>
      <c r="P186" s="393">
        <v>0</v>
      </c>
      <c r="Q186" s="392"/>
      <c r="R186" s="392"/>
    </row>
    <row r="187" spans="1:21" ht="16">
      <c r="A187" s="364"/>
      <c r="B187" s="361">
        <v>44375</v>
      </c>
      <c r="C187" s="370" t="s">
        <v>26</v>
      </c>
      <c r="D187" s="364" t="s">
        <v>80</v>
      </c>
      <c r="E187" s="388"/>
      <c r="F187" s="390">
        <v>1</v>
      </c>
      <c r="G187" s="390"/>
      <c r="H187" s="377" t="s">
        <v>5505</v>
      </c>
      <c r="I187" s="377" t="s">
        <v>5504</v>
      </c>
      <c r="J187" s="390">
        <v>1</v>
      </c>
      <c r="K187" s="397">
        <v>0.36458333333333331</v>
      </c>
      <c r="L187" s="397">
        <v>0.36458333333333331</v>
      </c>
      <c r="M187" s="359">
        <v>0</v>
      </c>
      <c r="N187" s="393">
        <v>0</v>
      </c>
      <c r="O187" s="393">
        <v>0</v>
      </c>
      <c r="P187" s="393">
        <v>0</v>
      </c>
      <c r="Q187" s="392" t="s">
        <v>5847</v>
      </c>
      <c r="R187" s="392"/>
    </row>
    <row r="188" spans="1:21">
      <c r="A188" s="364"/>
      <c r="B188" s="361"/>
      <c r="C188" s="370"/>
      <c r="D188" s="364"/>
      <c r="E188" s="388"/>
      <c r="F188" s="390"/>
      <c r="G188" s="390"/>
      <c r="H188" s="377"/>
      <c r="I188" s="377"/>
      <c r="J188" s="390"/>
      <c r="K188" s="397"/>
      <c r="L188" s="397"/>
      <c r="M188" s="359"/>
      <c r="N188" s="393"/>
      <c r="O188" s="393"/>
      <c r="P188" s="393"/>
      <c r="Q188" s="392"/>
      <c r="R188" s="392"/>
    </row>
    <row r="189" spans="1:21">
      <c r="A189" s="364"/>
      <c r="B189" s="361"/>
      <c r="C189" s="370"/>
      <c r="D189" s="364"/>
      <c r="E189" s="388"/>
      <c r="F189" s="390"/>
      <c r="G189" s="390"/>
      <c r="H189" s="377"/>
      <c r="I189" s="377"/>
      <c r="J189" s="390"/>
      <c r="K189" s="397"/>
      <c r="L189" s="397"/>
      <c r="M189" s="359"/>
      <c r="N189" s="393"/>
      <c r="O189" s="492"/>
      <c r="P189" s="393"/>
      <c r="Q189" s="392"/>
      <c r="R189" s="392"/>
    </row>
    <row r="190" spans="1:21">
      <c r="A190" s="364"/>
      <c r="B190" s="363"/>
      <c r="C190" s="370"/>
      <c r="D190" s="370"/>
      <c r="E190" s="388"/>
      <c r="F190" s="395">
        <f>SUM(F159:F189)</f>
        <v>29</v>
      </c>
      <c r="G190" s="395">
        <f>SUM(G159:G189)</f>
        <v>0</v>
      </c>
      <c r="H190" s="408"/>
      <c r="I190" s="408"/>
      <c r="J190" s="395">
        <f>SUM(J159:J189)</f>
        <v>29</v>
      </c>
      <c r="K190" s="478"/>
      <c r="L190" s="478"/>
      <c r="M190" s="408"/>
      <c r="N190" s="395">
        <f>SUM(N159:N189)</f>
        <v>0</v>
      </c>
      <c r="O190" s="395">
        <f>SUM(O159:O189)</f>
        <v>0</v>
      </c>
      <c r="P190" s="395">
        <f>SUM(P159:P189)</f>
        <v>0</v>
      </c>
      <c r="Q190" s="477"/>
      <c r="R190" s="477"/>
    </row>
    <row r="191" spans="1:21" ht="16">
      <c r="A191" s="364"/>
      <c r="B191" s="371" t="s">
        <v>5111</v>
      </c>
      <c r="C191" s="370"/>
      <c r="D191" s="370"/>
      <c r="E191" s="388"/>
      <c r="F191" s="390"/>
      <c r="G191" s="390"/>
      <c r="H191" s="408"/>
      <c r="I191" s="408"/>
      <c r="J191" s="390"/>
      <c r="K191" s="478"/>
      <c r="L191" s="478"/>
      <c r="M191" s="370"/>
      <c r="N191" s="389"/>
      <c r="O191" s="467"/>
      <c r="P191" s="389"/>
      <c r="Q191" s="477"/>
      <c r="R191" s="477"/>
    </row>
    <row r="192" spans="1:21">
      <c r="A192" s="364"/>
      <c r="B192" s="361">
        <v>44378</v>
      </c>
      <c r="C192" s="370" t="s">
        <v>20</v>
      </c>
      <c r="D192" s="358" t="s">
        <v>144</v>
      </c>
      <c r="E192" s="393">
        <v>4</v>
      </c>
      <c r="F192" s="393">
        <v>1</v>
      </c>
      <c r="G192" s="364"/>
      <c r="H192" s="408" t="s">
        <v>100</v>
      </c>
      <c r="I192" s="408" t="s">
        <v>5143</v>
      </c>
      <c r="J192" s="365">
        <v>1</v>
      </c>
      <c r="K192" s="397">
        <v>0.39097222222222222</v>
      </c>
      <c r="L192" s="397">
        <v>0.39097222222222222</v>
      </c>
      <c r="M192" s="359">
        <v>0</v>
      </c>
      <c r="N192" s="393">
        <v>0</v>
      </c>
      <c r="O192" s="393">
        <v>0</v>
      </c>
      <c r="P192" s="393">
        <v>0</v>
      </c>
      <c r="Q192" s="364" t="s">
        <v>5852</v>
      </c>
      <c r="R192" s="364"/>
      <c r="S192" s="364"/>
      <c r="T192" s="364"/>
      <c r="U192" s="383"/>
    </row>
    <row r="193" spans="1:21" ht="15" customHeight="1">
      <c r="A193" s="364"/>
      <c r="B193" s="361">
        <v>44378</v>
      </c>
      <c r="C193" s="370" t="s">
        <v>20</v>
      </c>
      <c r="D193" s="358" t="s">
        <v>144</v>
      </c>
      <c r="E193" s="393">
        <v>4</v>
      </c>
      <c r="F193" s="393">
        <v>1</v>
      </c>
      <c r="G193" s="393"/>
      <c r="H193" s="358" t="s">
        <v>5143</v>
      </c>
      <c r="I193" s="358" t="s">
        <v>100</v>
      </c>
      <c r="J193" s="393">
        <v>1</v>
      </c>
      <c r="K193" s="360">
        <v>0.4604166666666667</v>
      </c>
      <c r="L193" s="360">
        <v>0.4604166666666667</v>
      </c>
      <c r="M193" s="359">
        <v>0</v>
      </c>
      <c r="N193" s="393">
        <v>0</v>
      </c>
      <c r="O193" s="393">
        <v>0</v>
      </c>
      <c r="P193" s="393">
        <v>0</v>
      </c>
      <c r="Q193" s="364" t="s">
        <v>5852</v>
      </c>
      <c r="R193" s="470"/>
      <c r="S193" s="364"/>
      <c r="T193" s="364"/>
      <c r="U193" s="383"/>
    </row>
    <row r="194" spans="1:21" ht="15" customHeight="1">
      <c r="A194" s="364"/>
      <c r="B194" s="361">
        <v>44381</v>
      </c>
      <c r="C194" s="370" t="s">
        <v>26</v>
      </c>
      <c r="D194" s="358" t="s">
        <v>80</v>
      </c>
      <c r="E194" s="393"/>
      <c r="F194" s="393">
        <v>1</v>
      </c>
      <c r="G194" s="364"/>
      <c r="H194" s="358" t="s">
        <v>5505</v>
      </c>
      <c r="I194" s="358" t="s">
        <v>5504</v>
      </c>
      <c r="J194" s="393">
        <v>1</v>
      </c>
      <c r="K194" s="360">
        <v>0.30486111111111108</v>
      </c>
      <c r="L194" s="360">
        <v>0.30486111111111108</v>
      </c>
      <c r="M194" s="359">
        <v>0</v>
      </c>
      <c r="N194" s="393">
        <v>0</v>
      </c>
      <c r="O194" s="393">
        <v>0</v>
      </c>
      <c r="P194" s="393">
        <v>0</v>
      </c>
      <c r="Q194" s="364" t="s">
        <v>5853</v>
      </c>
      <c r="R194" s="470"/>
      <c r="S194" s="364"/>
      <c r="T194" s="364"/>
      <c r="U194" s="383"/>
    </row>
    <row r="195" spans="1:21">
      <c r="A195" s="364"/>
      <c r="B195" s="361">
        <v>44381</v>
      </c>
      <c r="C195" s="370" t="s">
        <v>26</v>
      </c>
      <c r="D195" s="358" t="s">
        <v>80</v>
      </c>
      <c r="E195" s="469"/>
      <c r="F195" s="359">
        <v>1</v>
      </c>
      <c r="G195" s="364"/>
      <c r="H195" s="358" t="s">
        <v>5504</v>
      </c>
      <c r="I195" s="358" t="s">
        <v>5505</v>
      </c>
      <c r="J195" s="393">
        <v>1</v>
      </c>
      <c r="K195" s="397">
        <v>0.33680555555555558</v>
      </c>
      <c r="L195" s="397">
        <v>0.33680555555555558</v>
      </c>
      <c r="M195" s="359">
        <v>0</v>
      </c>
      <c r="N195" s="393">
        <v>0</v>
      </c>
      <c r="O195" s="393">
        <v>0</v>
      </c>
      <c r="P195" s="393">
        <v>0</v>
      </c>
      <c r="Q195" s="364" t="s">
        <v>5853</v>
      </c>
      <c r="R195" s="364"/>
      <c r="S195" s="364"/>
      <c r="T195" s="364"/>
      <c r="U195" s="383"/>
    </row>
    <row r="196" spans="1:21">
      <c r="A196" s="364"/>
      <c r="B196" s="361">
        <v>44383</v>
      </c>
      <c r="C196" s="370" t="s">
        <v>61</v>
      </c>
      <c r="D196" s="358" t="s">
        <v>115</v>
      </c>
      <c r="E196" s="393"/>
      <c r="F196" s="359">
        <v>1</v>
      </c>
      <c r="G196" s="364"/>
      <c r="H196" s="358" t="s">
        <v>5854</v>
      </c>
      <c r="I196" s="358" t="s">
        <v>5776</v>
      </c>
      <c r="J196" s="393">
        <v>1</v>
      </c>
      <c r="K196" s="397">
        <v>0.62638888888888888</v>
      </c>
      <c r="L196" s="397">
        <v>0.62638888888888888</v>
      </c>
      <c r="M196" s="359">
        <v>0</v>
      </c>
      <c r="N196" s="393">
        <v>0</v>
      </c>
      <c r="O196" s="393">
        <v>0</v>
      </c>
      <c r="P196" s="393">
        <v>0</v>
      </c>
      <c r="Q196" s="364" t="s">
        <v>5855</v>
      </c>
      <c r="R196" s="364"/>
      <c r="S196" s="364"/>
      <c r="T196" s="364"/>
      <c r="U196" s="383"/>
    </row>
    <row r="197" spans="1:21">
      <c r="A197" s="364"/>
      <c r="B197" s="361">
        <v>44383</v>
      </c>
      <c r="C197" s="370" t="s">
        <v>61</v>
      </c>
      <c r="D197" s="358" t="s">
        <v>5856</v>
      </c>
      <c r="E197" s="393"/>
      <c r="F197" s="359">
        <v>1</v>
      </c>
      <c r="G197" s="364"/>
      <c r="H197" s="358" t="s">
        <v>5854</v>
      </c>
      <c r="I197" s="358" t="s">
        <v>5776</v>
      </c>
      <c r="J197" s="393">
        <v>1</v>
      </c>
      <c r="K197" s="397">
        <v>0.62638888888888888</v>
      </c>
      <c r="L197" s="397">
        <v>0.62638888888888888</v>
      </c>
      <c r="M197" s="359">
        <v>0</v>
      </c>
      <c r="N197" s="393">
        <v>0</v>
      </c>
      <c r="O197" s="393">
        <v>0</v>
      </c>
      <c r="P197" s="393">
        <v>0</v>
      </c>
      <c r="Q197" s="364" t="s">
        <v>5855</v>
      </c>
      <c r="R197" s="364"/>
      <c r="S197" s="364"/>
      <c r="T197" s="364"/>
      <c r="U197" s="383"/>
    </row>
    <row r="198" spans="1:21">
      <c r="A198" s="364"/>
      <c r="B198" s="361">
        <v>44385</v>
      </c>
      <c r="C198" s="370" t="s">
        <v>36</v>
      </c>
      <c r="D198" s="358" t="s">
        <v>85</v>
      </c>
      <c r="E198" s="469"/>
      <c r="F198" s="359">
        <v>2</v>
      </c>
      <c r="G198" s="364"/>
      <c r="H198" s="358" t="s">
        <v>100</v>
      </c>
      <c r="I198" s="358" t="s">
        <v>5143</v>
      </c>
      <c r="J198" s="393">
        <v>1</v>
      </c>
      <c r="K198" s="397">
        <v>0.6430555555555556</v>
      </c>
      <c r="L198" s="397">
        <v>0.6430555555555556</v>
      </c>
      <c r="M198" s="359">
        <v>0</v>
      </c>
      <c r="N198" s="393">
        <v>0</v>
      </c>
      <c r="O198" s="393">
        <v>0</v>
      </c>
      <c r="P198" s="393">
        <v>0</v>
      </c>
      <c r="Q198" s="364" t="s">
        <v>5857</v>
      </c>
      <c r="R198" s="364"/>
      <c r="S198" s="364"/>
      <c r="T198" s="364"/>
      <c r="U198" s="383"/>
    </row>
    <row r="199" spans="1:21">
      <c r="A199" s="364"/>
      <c r="B199" s="361">
        <v>44389</v>
      </c>
      <c r="C199" s="370" t="s">
        <v>20</v>
      </c>
      <c r="D199" s="358" t="s">
        <v>144</v>
      </c>
      <c r="E199" s="469"/>
      <c r="F199" s="359">
        <v>1</v>
      </c>
      <c r="G199" s="364"/>
      <c r="H199" s="358" t="s">
        <v>100</v>
      </c>
      <c r="I199" s="358" t="s">
        <v>5143</v>
      </c>
      <c r="J199" s="393">
        <v>1</v>
      </c>
      <c r="K199" s="397">
        <v>0.27013888888888887</v>
      </c>
      <c r="L199" s="397">
        <v>0.27013888888888887</v>
      </c>
      <c r="M199" s="359">
        <v>0</v>
      </c>
      <c r="N199" s="393">
        <v>0</v>
      </c>
      <c r="O199" s="393">
        <v>0</v>
      </c>
      <c r="P199" s="393">
        <v>0</v>
      </c>
      <c r="Q199" s="364" t="s">
        <v>5858</v>
      </c>
      <c r="R199" s="364"/>
      <c r="S199" s="364"/>
      <c r="T199" s="364"/>
      <c r="U199" s="383"/>
    </row>
    <row r="200" spans="1:21">
      <c r="A200" s="364"/>
      <c r="B200" s="361">
        <v>44389</v>
      </c>
      <c r="C200" s="370" t="s">
        <v>36</v>
      </c>
      <c r="D200" s="358" t="s">
        <v>85</v>
      </c>
      <c r="E200" s="469">
        <v>2</v>
      </c>
      <c r="F200" s="359">
        <v>1</v>
      </c>
      <c r="G200" s="364"/>
      <c r="H200" s="358" t="s">
        <v>100</v>
      </c>
      <c r="I200" s="358" t="s">
        <v>5143</v>
      </c>
      <c r="J200" s="393">
        <v>1</v>
      </c>
      <c r="K200" s="397">
        <v>0.30069444444444443</v>
      </c>
      <c r="L200" s="397">
        <v>0.30069444444444443</v>
      </c>
      <c r="M200" s="359">
        <v>0</v>
      </c>
      <c r="N200" s="393">
        <v>0</v>
      </c>
      <c r="O200" s="393">
        <v>0</v>
      </c>
      <c r="P200" s="393">
        <v>0</v>
      </c>
      <c r="Q200" s="364"/>
      <c r="R200" s="364"/>
      <c r="S200" s="364"/>
      <c r="T200" s="364"/>
      <c r="U200" s="383"/>
    </row>
    <row r="201" spans="1:21">
      <c r="A201" s="364"/>
      <c r="B201" s="361">
        <v>44389</v>
      </c>
      <c r="C201" s="370" t="s">
        <v>36</v>
      </c>
      <c r="D201" s="358" t="s">
        <v>85</v>
      </c>
      <c r="E201" s="469">
        <v>3</v>
      </c>
      <c r="F201" s="393">
        <v>1</v>
      </c>
      <c r="G201" s="364"/>
      <c r="H201" s="358" t="s">
        <v>100</v>
      </c>
      <c r="I201" s="358" t="s">
        <v>5143</v>
      </c>
      <c r="J201" s="393">
        <v>1</v>
      </c>
      <c r="K201" s="397">
        <v>0.30069444444444443</v>
      </c>
      <c r="L201" s="397">
        <v>0.30069444444444443</v>
      </c>
      <c r="M201" s="359">
        <v>0</v>
      </c>
      <c r="N201" s="393">
        <v>0</v>
      </c>
      <c r="O201" s="393">
        <v>0</v>
      </c>
      <c r="P201" s="393">
        <v>0</v>
      </c>
      <c r="Q201" s="364"/>
      <c r="R201" s="364"/>
      <c r="S201" s="364"/>
      <c r="T201" s="364"/>
      <c r="U201" s="383"/>
    </row>
    <row r="202" spans="1:21">
      <c r="A202" s="364"/>
      <c r="B202" s="361">
        <v>44393</v>
      </c>
      <c r="C202" s="370" t="s">
        <v>72</v>
      </c>
      <c r="D202" s="358" t="s">
        <v>80</v>
      </c>
      <c r="E202" s="469"/>
      <c r="F202" s="393">
        <v>1</v>
      </c>
      <c r="G202" s="364"/>
      <c r="H202" s="377" t="s">
        <v>5504</v>
      </c>
      <c r="I202" s="377" t="s">
        <v>5505</v>
      </c>
      <c r="J202" s="393">
        <v>1</v>
      </c>
      <c r="K202" s="397">
        <v>0.22847222222222222</v>
      </c>
      <c r="L202" s="397">
        <v>0.22847222222222222</v>
      </c>
      <c r="M202" s="359">
        <v>0</v>
      </c>
      <c r="N202" s="393">
        <v>0</v>
      </c>
      <c r="O202" s="393">
        <v>0</v>
      </c>
      <c r="P202" s="393">
        <v>0</v>
      </c>
      <c r="Q202" s="364" t="s">
        <v>5859</v>
      </c>
      <c r="R202" s="364"/>
      <c r="S202" s="364"/>
      <c r="T202" s="364"/>
      <c r="U202" s="383"/>
    </row>
    <row r="203" spans="1:21">
      <c r="A203" s="364"/>
      <c r="B203" s="361">
        <v>44395</v>
      </c>
      <c r="C203" s="370" t="s">
        <v>72</v>
      </c>
      <c r="D203" s="358" t="s">
        <v>80</v>
      </c>
      <c r="E203" s="469"/>
      <c r="F203" s="393">
        <v>1</v>
      </c>
      <c r="G203" s="364"/>
      <c r="H203" s="377" t="s">
        <v>5505</v>
      </c>
      <c r="I203" s="377" t="s">
        <v>5504</v>
      </c>
      <c r="J203" s="393">
        <v>1</v>
      </c>
      <c r="K203" s="397">
        <v>0.65902777777777777</v>
      </c>
      <c r="L203" s="397">
        <v>0.65902777777777777</v>
      </c>
      <c r="M203" s="359">
        <v>0</v>
      </c>
      <c r="N203" s="393">
        <v>0</v>
      </c>
      <c r="O203" s="393">
        <v>0</v>
      </c>
      <c r="P203" s="393">
        <v>0</v>
      </c>
      <c r="Q203" s="364" t="s">
        <v>5859</v>
      </c>
      <c r="R203" s="364"/>
      <c r="S203" s="364"/>
      <c r="T203" s="364"/>
      <c r="U203" s="383"/>
    </row>
    <row r="204" spans="1:21">
      <c r="A204" s="364"/>
      <c r="B204" s="361">
        <v>44405</v>
      </c>
      <c r="C204" s="370" t="s">
        <v>61</v>
      </c>
      <c r="D204" s="358" t="s">
        <v>5856</v>
      </c>
      <c r="E204" s="469"/>
      <c r="F204" s="393">
        <v>1</v>
      </c>
      <c r="G204" s="364"/>
      <c r="H204" s="377" t="s">
        <v>5854</v>
      </c>
      <c r="I204" s="377" t="s">
        <v>5776</v>
      </c>
      <c r="J204" s="393">
        <v>1</v>
      </c>
      <c r="K204" s="397">
        <v>0.68194444444444446</v>
      </c>
      <c r="L204" s="397">
        <v>0.68194444444444446</v>
      </c>
      <c r="M204" s="359">
        <v>0</v>
      </c>
      <c r="N204" s="393">
        <v>0</v>
      </c>
      <c r="O204" s="393">
        <v>0</v>
      </c>
      <c r="P204" s="393">
        <v>0</v>
      </c>
      <c r="Q204" s="364" t="s">
        <v>5860</v>
      </c>
      <c r="R204" s="364"/>
      <c r="S204" s="364"/>
      <c r="T204" s="364"/>
      <c r="U204" s="383"/>
    </row>
    <row r="205" spans="1:21">
      <c r="A205" s="364"/>
      <c r="B205" s="361"/>
      <c r="C205" s="370"/>
      <c r="D205" s="358"/>
      <c r="E205" s="469"/>
      <c r="F205" s="359"/>
      <c r="G205" s="364"/>
      <c r="H205" s="377"/>
      <c r="I205" s="377"/>
      <c r="J205" s="393"/>
      <c r="K205" s="397"/>
      <c r="L205" s="397"/>
      <c r="M205" s="359"/>
      <c r="N205" s="393"/>
      <c r="O205" s="393"/>
      <c r="P205" s="393"/>
      <c r="Q205" s="364"/>
      <c r="R205" s="364"/>
      <c r="S205" s="364"/>
      <c r="T205" s="364"/>
      <c r="U205" s="383"/>
    </row>
    <row r="206" spans="1:21">
      <c r="A206" s="364"/>
      <c r="B206" s="363"/>
      <c r="C206" s="370"/>
      <c r="D206" s="370"/>
      <c r="E206" s="388"/>
      <c r="F206" s="395">
        <f>SUM(F192:F205)</f>
        <v>14</v>
      </c>
      <c r="G206" s="395">
        <f>SUM(G192:G205)</f>
        <v>0</v>
      </c>
      <c r="H206" s="408" t="s">
        <v>5168</v>
      </c>
      <c r="I206" s="408" t="s">
        <v>5168</v>
      </c>
      <c r="J206" s="395">
        <f>SUM(J192:J205)</f>
        <v>13</v>
      </c>
      <c r="K206" s="478"/>
      <c r="L206" s="478"/>
      <c r="M206" s="408">
        <v>0</v>
      </c>
      <c r="N206" s="395">
        <f>SUM(N192:N205)</f>
        <v>0</v>
      </c>
      <c r="O206" s="395">
        <f>SUM(O192:O205)</f>
        <v>0</v>
      </c>
      <c r="P206" s="395">
        <f>SUM(P192:P205)</f>
        <v>0</v>
      </c>
      <c r="Q206" s="477"/>
      <c r="R206" s="477"/>
    </row>
    <row r="207" spans="1:21" ht="16">
      <c r="A207" s="364"/>
      <c r="B207" s="371" t="s">
        <v>5112</v>
      </c>
      <c r="C207" s="370"/>
      <c r="D207" s="370"/>
      <c r="E207" s="388"/>
      <c r="F207" s="390"/>
      <c r="G207" s="390"/>
      <c r="H207" s="408" t="str">
        <f>IF(AND(D207&lt;&gt;"",E207&lt;&gt;""),VLOOKUP(CONCATENATE($D207,$E207),[135]dataPDH_Pasok!$C$6:$F$248,3,0),"-")</f>
        <v>-</v>
      </c>
      <c r="I207" s="408" t="str">
        <f>IF(AND(E207&lt;&gt;"",H207&lt;&gt;""),VLOOKUP(CONCATENATE($D207,$E207),[135]dataPDH_Pasok!$C$6:$F$248,4,0),"-")</f>
        <v>-</v>
      </c>
      <c r="J207" s="390"/>
      <c r="K207" s="478"/>
      <c r="L207" s="478"/>
      <c r="M207" s="370"/>
      <c r="N207" s="389"/>
      <c r="O207" s="467"/>
      <c r="P207" s="389"/>
      <c r="Q207" s="477"/>
      <c r="R207" s="477"/>
    </row>
    <row r="208" spans="1:21">
      <c r="A208" s="364"/>
      <c r="B208" s="361">
        <v>44413</v>
      </c>
      <c r="C208" s="370" t="s">
        <v>50</v>
      </c>
      <c r="D208" s="358" t="s">
        <v>93</v>
      </c>
      <c r="E208" s="469">
        <v>6</v>
      </c>
      <c r="F208" s="359">
        <v>1</v>
      </c>
      <c r="G208" s="364"/>
      <c r="H208" s="377" t="s">
        <v>5504</v>
      </c>
      <c r="I208" s="358" t="s">
        <v>5872</v>
      </c>
      <c r="J208" s="393">
        <v>1</v>
      </c>
      <c r="K208" s="397">
        <v>0.41805555555555557</v>
      </c>
      <c r="L208" s="397">
        <v>0.41805555555555557</v>
      </c>
      <c r="M208" s="359">
        <v>0</v>
      </c>
      <c r="N208" s="393">
        <v>0</v>
      </c>
      <c r="O208" s="393">
        <v>0</v>
      </c>
      <c r="P208" s="393">
        <v>0</v>
      </c>
      <c r="Q208" s="364" t="s">
        <v>5873</v>
      </c>
      <c r="R208" s="364"/>
      <c r="S208" s="364"/>
      <c r="T208" s="364"/>
      <c r="U208" s="383"/>
    </row>
    <row r="209" spans="1:21 16384:16384">
      <c r="A209" s="364"/>
      <c r="B209" s="361">
        <v>44413</v>
      </c>
      <c r="C209" s="370" t="s">
        <v>50</v>
      </c>
      <c r="D209" s="358" t="s">
        <v>93</v>
      </c>
      <c r="E209" s="469">
        <v>7</v>
      </c>
      <c r="F209" s="359">
        <v>1</v>
      </c>
      <c r="G209" s="364"/>
      <c r="H209" s="377" t="s">
        <v>5504</v>
      </c>
      <c r="I209" s="358" t="s">
        <v>5872</v>
      </c>
      <c r="J209" s="393">
        <v>1</v>
      </c>
      <c r="K209" s="397">
        <v>0.41805555555555557</v>
      </c>
      <c r="L209" s="397">
        <v>0.41805555555555557</v>
      </c>
      <c r="M209" s="359">
        <v>0</v>
      </c>
      <c r="N209" s="393">
        <v>0</v>
      </c>
      <c r="O209" s="393">
        <v>0</v>
      </c>
      <c r="P209" s="393">
        <v>0</v>
      </c>
      <c r="Q209" s="364" t="s">
        <v>5873</v>
      </c>
      <c r="R209" s="364"/>
      <c r="S209" s="364"/>
      <c r="T209" s="364"/>
      <c r="U209" s="383"/>
    </row>
    <row r="210" spans="1:21 16384:16384">
      <c r="A210" s="364"/>
      <c r="B210" s="361">
        <v>44413</v>
      </c>
      <c r="C210" s="370" t="s">
        <v>50</v>
      </c>
      <c r="D210" s="358" t="s">
        <v>93</v>
      </c>
      <c r="E210" s="469">
        <v>6</v>
      </c>
      <c r="F210" s="359">
        <v>1</v>
      </c>
      <c r="G210" s="364"/>
      <c r="H210" s="358" t="s">
        <v>5872</v>
      </c>
      <c r="I210" s="377" t="s">
        <v>5504</v>
      </c>
      <c r="J210" s="393">
        <v>1</v>
      </c>
      <c r="K210" s="397">
        <v>0.87291666666666667</v>
      </c>
      <c r="L210" s="397">
        <v>0.87291666666666667</v>
      </c>
      <c r="M210" s="359">
        <v>0</v>
      </c>
      <c r="N210" s="393">
        <v>0</v>
      </c>
      <c r="O210" s="393">
        <v>0</v>
      </c>
      <c r="P210" s="393">
        <v>0</v>
      </c>
      <c r="Q210" s="364" t="s">
        <v>5873</v>
      </c>
      <c r="R210" s="364"/>
      <c r="S210" s="364"/>
      <c r="T210" s="364"/>
      <c r="U210" s="383"/>
    </row>
    <row r="211" spans="1:21 16384:16384">
      <c r="A211" s="364"/>
      <c r="B211" s="361">
        <v>44413</v>
      </c>
      <c r="C211" s="370" t="s">
        <v>50</v>
      </c>
      <c r="D211" s="358" t="s">
        <v>93</v>
      </c>
      <c r="E211" s="469">
        <v>7</v>
      </c>
      <c r="F211" s="359">
        <v>1</v>
      </c>
      <c r="G211" s="364"/>
      <c r="H211" s="358" t="s">
        <v>5872</v>
      </c>
      <c r="I211" s="377" t="s">
        <v>5504</v>
      </c>
      <c r="J211" s="393">
        <v>1</v>
      </c>
      <c r="K211" s="397">
        <v>0.87291666666666667</v>
      </c>
      <c r="L211" s="397">
        <v>0.87291666666666667</v>
      </c>
      <c r="M211" s="359">
        <v>0</v>
      </c>
      <c r="N211" s="393">
        <v>0</v>
      </c>
      <c r="O211" s="393">
        <v>0</v>
      </c>
      <c r="P211" s="393">
        <v>0</v>
      </c>
      <c r="Q211" s="364" t="s">
        <v>5873</v>
      </c>
      <c r="R211" s="364"/>
      <c r="S211" s="364"/>
      <c r="T211" s="364"/>
      <c r="U211" s="383"/>
    </row>
    <row r="212" spans="1:21 16384:16384">
      <c r="A212" s="364"/>
      <c r="B212" s="363"/>
      <c r="C212" s="370"/>
      <c r="D212" s="370"/>
      <c r="E212" s="388"/>
      <c r="F212" s="395">
        <f>SUM(F208:F211)</f>
        <v>4</v>
      </c>
      <c r="G212" s="395">
        <f>SUM(G208:G211)</f>
        <v>0</v>
      </c>
      <c r="H212" s="408" t="str">
        <f>IF(AND(D212&lt;&gt;"",E212&lt;&gt;""),VLOOKUP(CONCATENATE($D212,$E212),[135]dataPDH_Pasok!$C$6:$F$248,3,0),"-")</f>
        <v>-</v>
      </c>
      <c r="I212" s="408" t="str">
        <f>IF(AND(E212&lt;&gt;"",H212&lt;&gt;""),VLOOKUP(CONCATENATE($D212,$E212),[135]dataPDH_Pasok!$C$6:$F$248,4,0),"-")</f>
        <v>-</v>
      </c>
      <c r="J212" s="395">
        <f>SUM(J208:J211)</f>
        <v>4</v>
      </c>
      <c r="K212" s="478"/>
      <c r="L212" s="478"/>
      <c r="M212" s="359">
        <f t="shared" ref="M212" si="1">HOUR($L212-$K212)*60+MINUTE($L212-$K212)</f>
        <v>0</v>
      </c>
      <c r="N212" s="395">
        <f>SUM(N211:N211)</f>
        <v>0</v>
      </c>
      <c r="O212" s="395">
        <f>SUM(O211:O211)</f>
        <v>0</v>
      </c>
      <c r="P212" s="395">
        <f>SUM(P211:P211)</f>
        <v>0</v>
      </c>
      <c r="Q212" s="477"/>
      <c r="R212" s="477"/>
    </row>
    <row r="213" spans="1:21 16384:16384" ht="16">
      <c r="A213" s="364"/>
      <c r="B213" s="371" t="s">
        <v>5113</v>
      </c>
      <c r="C213" s="370"/>
      <c r="D213" s="370"/>
      <c r="E213" s="388"/>
      <c r="F213" s="390"/>
      <c r="G213" s="390"/>
      <c r="H213" s="408" t="str">
        <f>IF(AND(D213&lt;&gt;"",E213&lt;&gt;""),VLOOKUP(CONCATENATE($D213,$E213),[135]dataPDH_Pasok!$C$6:$F$248,3,0),"-")</f>
        <v>-</v>
      </c>
      <c r="I213" s="408" t="str">
        <f>IF(AND(E213&lt;&gt;"",H213&lt;&gt;""),VLOOKUP(CONCATENATE($D213,$E213),[135]dataPDH_Pasok!$C$6:$F$248,4,0),"-")</f>
        <v>-</v>
      </c>
      <c r="J213" s="390"/>
      <c r="K213" s="478"/>
      <c r="L213" s="478"/>
      <c r="M213" s="370"/>
      <c r="N213" s="389"/>
      <c r="O213" s="467"/>
      <c r="P213" s="389"/>
      <c r="Q213" s="477"/>
      <c r="R213" s="477"/>
    </row>
    <row r="214" spans="1:21 16384:16384">
      <c r="A214" s="364"/>
      <c r="B214" s="361">
        <v>44440</v>
      </c>
      <c r="C214" s="370" t="s">
        <v>50</v>
      </c>
      <c r="D214" s="358" t="s">
        <v>93</v>
      </c>
      <c r="E214" s="469">
        <v>6</v>
      </c>
      <c r="F214" s="393">
        <v>1</v>
      </c>
      <c r="G214" s="393"/>
      <c r="H214" s="358" t="s">
        <v>5872</v>
      </c>
      <c r="I214" s="377" t="s">
        <v>5504</v>
      </c>
      <c r="J214" s="365">
        <v>1</v>
      </c>
      <c r="K214" s="360">
        <v>0.9159722222222223</v>
      </c>
      <c r="L214" s="360">
        <v>0.9159722222222223</v>
      </c>
      <c r="M214" s="359">
        <v>0</v>
      </c>
      <c r="N214" s="359">
        <v>0</v>
      </c>
      <c r="O214" s="359">
        <v>0</v>
      </c>
      <c r="P214" s="359">
        <v>0</v>
      </c>
      <c r="Q214" s="364" t="s">
        <v>5884</v>
      </c>
      <c r="R214" s="364"/>
      <c r="S214" s="364"/>
      <c r="T214" s="364"/>
      <c r="U214" s="383"/>
      <c r="XFD214" s="359">
        <v>0</v>
      </c>
    </row>
    <row r="215" spans="1:21 16384:16384">
      <c r="A215" s="364"/>
      <c r="B215" s="361">
        <v>44440</v>
      </c>
      <c r="C215" s="370" t="s">
        <v>50</v>
      </c>
      <c r="D215" s="358" t="s">
        <v>93</v>
      </c>
      <c r="E215" s="469">
        <v>7</v>
      </c>
      <c r="F215" s="393">
        <v>1</v>
      </c>
      <c r="G215" s="393"/>
      <c r="H215" s="358" t="s">
        <v>5872</v>
      </c>
      <c r="I215" s="377" t="s">
        <v>5504</v>
      </c>
      <c r="J215" s="393">
        <v>1</v>
      </c>
      <c r="K215" s="360">
        <v>0.9159722222222223</v>
      </c>
      <c r="L215" s="360">
        <v>0.9159722222222223</v>
      </c>
      <c r="M215" s="359">
        <v>0</v>
      </c>
      <c r="N215" s="359">
        <v>0</v>
      </c>
      <c r="O215" s="359">
        <v>0</v>
      </c>
      <c r="P215" s="359">
        <v>0</v>
      </c>
      <c r="Q215" s="364" t="s">
        <v>5884</v>
      </c>
      <c r="R215" s="364"/>
      <c r="S215" s="364"/>
      <c r="T215" s="364"/>
      <c r="U215" s="383"/>
      <c r="XFD215" s="359">
        <v>0</v>
      </c>
    </row>
    <row r="216" spans="1:21 16384:16384">
      <c r="A216" s="364"/>
      <c r="B216" s="361">
        <v>44441</v>
      </c>
      <c r="C216" s="370" t="s">
        <v>36</v>
      </c>
      <c r="D216" s="358" t="s">
        <v>85</v>
      </c>
      <c r="E216" s="469">
        <v>2</v>
      </c>
      <c r="F216" s="359">
        <v>1</v>
      </c>
      <c r="G216" s="364"/>
      <c r="H216" s="377" t="s">
        <v>5143</v>
      </c>
      <c r="I216" s="377" t="s">
        <v>100</v>
      </c>
      <c r="J216" s="393">
        <v>1</v>
      </c>
      <c r="K216" s="360">
        <v>0.4458333333333333</v>
      </c>
      <c r="L216" s="360">
        <v>0.4458333333333333</v>
      </c>
      <c r="M216" s="359">
        <v>0</v>
      </c>
      <c r="N216" s="359">
        <v>0</v>
      </c>
      <c r="O216" s="359">
        <v>0</v>
      </c>
      <c r="P216" s="359">
        <v>0</v>
      </c>
      <c r="Q216" s="364" t="s">
        <v>5885</v>
      </c>
      <c r="R216" s="364"/>
      <c r="S216" s="364"/>
      <c r="T216" s="364"/>
      <c r="U216" s="383"/>
    </row>
    <row r="217" spans="1:21 16384:16384">
      <c r="A217" s="364"/>
      <c r="B217" s="361">
        <v>44441</v>
      </c>
      <c r="C217" s="370" t="s">
        <v>36</v>
      </c>
      <c r="D217" s="358" t="s">
        <v>85</v>
      </c>
      <c r="E217" s="469">
        <v>3</v>
      </c>
      <c r="F217" s="359">
        <v>1</v>
      </c>
      <c r="G217" s="364"/>
      <c r="H217" s="377" t="s">
        <v>5143</v>
      </c>
      <c r="I217" s="377" t="s">
        <v>100</v>
      </c>
      <c r="J217" s="393">
        <v>1</v>
      </c>
      <c r="K217" s="360">
        <v>0.4458333333333333</v>
      </c>
      <c r="L217" s="360">
        <v>0.4458333333333333</v>
      </c>
      <c r="M217" s="359">
        <v>0</v>
      </c>
      <c r="N217" s="359">
        <v>0</v>
      </c>
      <c r="O217" s="359">
        <v>0</v>
      </c>
      <c r="P217" s="359">
        <v>0</v>
      </c>
      <c r="Q217" s="364" t="s">
        <v>5885</v>
      </c>
      <c r="R217" s="364"/>
      <c r="S217" s="364"/>
      <c r="T217" s="364"/>
      <c r="U217" s="383"/>
    </row>
    <row r="218" spans="1:21 16384:16384">
      <c r="A218" s="364"/>
      <c r="B218" s="361">
        <v>44441</v>
      </c>
      <c r="C218" s="370" t="s">
        <v>36</v>
      </c>
      <c r="D218" s="358" t="s">
        <v>85</v>
      </c>
      <c r="E218" s="469">
        <v>2</v>
      </c>
      <c r="F218" s="359">
        <v>1</v>
      </c>
      <c r="G218" s="364"/>
      <c r="H218" s="377" t="s">
        <v>100</v>
      </c>
      <c r="I218" s="377" t="s">
        <v>5143</v>
      </c>
      <c r="J218" s="393">
        <v>1</v>
      </c>
      <c r="K218" s="360">
        <v>0.67291666666666661</v>
      </c>
      <c r="L218" s="360">
        <v>0.67291666666666661</v>
      </c>
      <c r="M218" s="359">
        <v>0</v>
      </c>
      <c r="N218" s="359">
        <v>0</v>
      </c>
      <c r="O218" s="359">
        <v>0</v>
      </c>
      <c r="P218" s="359">
        <v>0</v>
      </c>
      <c r="Q218" s="364" t="s">
        <v>5885</v>
      </c>
      <c r="R218" s="364"/>
      <c r="S218" s="364"/>
      <c r="T218" s="364"/>
      <c r="U218" s="383"/>
    </row>
    <row r="219" spans="1:21 16384:16384">
      <c r="A219" s="364"/>
      <c r="B219" s="361">
        <v>44441</v>
      </c>
      <c r="C219" s="370" t="s">
        <v>36</v>
      </c>
      <c r="D219" s="358" t="s">
        <v>85</v>
      </c>
      <c r="E219" s="469">
        <v>3</v>
      </c>
      <c r="F219" s="359">
        <v>1</v>
      </c>
      <c r="G219" s="364"/>
      <c r="H219" s="377" t="s">
        <v>100</v>
      </c>
      <c r="I219" s="377" t="s">
        <v>5143</v>
      </c>
      <c r="J219" s="393">
        <v>1</v>
      </c>
      <c r="K219" s="360">
        <v>0.67291666666666661</v>
      </c>
      <c r="L219" s="360">
        <v>0.67291666666666661</v>
      </c>
      <c r="M219" s="359">
        <v>0</v>
      </c>
      <c r="N219" s="359">
        <v>0</v>
      </c>
      <c r="O219" s="359">
        <v>0</v>
      </c>
      <c r="P219" s="359">
        <v>0</v>
      </c>
      <c r="Q219" s="364" t="s">
        <v>5885</v>
      </c>
      <c r="R219" s="364"/>
      <c r="S219" s="364"/>
      <c r="T219" s="364"/>
      <c r="U219" s="383"/>
    </row>
    <row r="220" spans="1:21 16384:16384">
      <c r="A220" s="364"/>
      <c r="B220" s="366">
        <v>44441</v>
      </c>
      <c r="C220" s="370" t="s">
        <v>36</v>
      </c>
      <c r="D220" s="358" t="s">
        <v>85</v>
      </c>
      <c r="E220" s="469">
        <v>2</v>
      </c>
      <c r="F220" s="359">
        <v>1</v>
      </c>
      <c r="G220" s="393"/>
      <c r="H220" s="377" t="s">
        <v>5143</v>
      </c>
      <c r="I220" s="377" t="s">
        <v>100</v>
      </c>
      <c r="J220" s="393">
        <v>1</v>
      </c>
      <c r="K220" s="360">
        <v>0.88888888888888884</v>
      </c>
      <c r="L220" s="360">
        <v>0.88888888888888884</v>
      </c>
      <c r="M220" s="359">
        <v>0</v>
      </c>
      <c r="N220" s="359">
        <v>0</v>
      </c>
      <c r="O220" s="359">
        <v>0</v>
      </c>
      <c r="P220" s="359">
        <v>0</v>
      </c>
      <c r="Q220" s="364" t="s">
        <v>5886</v>
      </c>
      <c r="R220" s="364"/>
      <c r="S220" s="364"/>
      <c r="T220" s="364"/>
      <c r="U220" s="383"/>
    </row>
    <row r="221" spans="1:21 16384:16384">
      <c r="A221" s="364"/>
      <c r="B221" s="366">
        <v>44441</v>
      </c>
      <c r="C221" s="370" t="s">
        <v>36</v>
      </c>
      <c r="D221" s="358" t="s">
        <v>85</v>
      </c>
      <c r="E221" s="469">
        <v>3</v>
      </c>
      <c r="F221" s="359">
        <v>1</v>
      </c>
      <c r="G221" s="364"/>
      <c r="H221" s="377" t="s">
        <v>5143</v>
      </c>
      <c r="I221" s="377" t="s">
        <v>100</v>
      </c>
      <c r="J221" s="393">
        <v>1</v>
      </c>
      <c r="K221" s="360">
        <v>0.88888888888888884</v>
      </c>
      <c r="L221" s="360">
        <v>0.88888888888888884</v>
      </c>
      <c r="M221" s="359">
        <v>0</v>
      </c>
      <c r="N221" s="359">
        <v>0</v>
      </c>
      <c r="O221" s="359">
        <v>0</v>
      </c>
      <c r="P221" s="359">
        <v>0</v>
      </c>
      <c r="Q221" s="364" t="s">
        <v>5886</v>
      </c>
      <c r="R221" s="364"/>
      <c r="S221" s="364"/>
      <c r="T221" s="364"/>
      <c r="U221" s="383"/>
    </row>
    <row r="222" spans="1:21 16384:16384">
      <c r="A222" s="364"/>
      <c r="B222" s="361">
        <v>44447</v>
      </c>
      <c r="C222" s="370" t="s">
        <v>55</v>
      </c>
      <c r="D222" s="358" t="s">
        <v>5780</v>
      </c>
      <c r="E222" s="469"/>
      <c r="F222" s="393">
        <v>1</v>
      </c>
      <c r="G222" s="393"/>
      <c r="H222" s="377" t="s">
        <v>5872</v>
      </c>
      <c r="I222" s="358" t="s">
        <v>5842</v>
      </c>
      <c r="J222" s="393">
        <v>1</v>
      </c>
      <c r="K222" s="397">
        <v>0.27430555555555552</v>
      </c>
      <c r="L222" s="397">
        <v>0.27430555555555552</v>
      </c>
      <c r="M222" s="359">
        <v>0</v>
      </c>
      <c r="N222" s="359">
        <v>0</v>
      </c>
      <c r="O222" s="359">
        <v>0</v>
      </c>
      <c r="P222" s="359">
        <v>0</v>
      </c>
      <c r="Q222" s="364" t="s">
        <v>5887</v>
      </c>
      <c r="R222" s="364"/>
      <c r="S222" s="364"/>
      <c r="T222" s="364"/>
      <c r="U222" s="383"/>
    </row>
    <row r="223" spans="1:21 16384:16384">
      <c r="A223" s="364"/>
      <c r="B223" s="361">
        <v>44449</v>
      </c>
      <c r="C223" s="370" t="s">
        <v>26</v>
      </c>
      <c r="D223" s="358" t="s">
        <v>419</v>
      </c>
      <c r="E223" s="469">
        <v>4</v>
      </c>
      <c r="F223" s="393">
        <v>1</v>
      </c>
      <c r="G223" s="393"/>
      <c r="H223" s="358" t="s">
        <v>5505</v>
      </c>
      <c r="I223" s="377" t="s">
        <v>5689</v>
      </c>
      <c r="J223" s="393">
        <v>1</v>
      </c>
      <c r="K223" s="360">
        <v>0.58402777777777781</v>
      </c>
      <c r="L223" s="360">
        <v>0.58402777777777781</v>
      </c>
      <c r="M223" s="359">
        <v>0</v>
      </c>
      <c r="N223" s="359">
        <v>0</v>
      </c>
      <c r="O223" s="359">
        <v>0</v>
      </c>
      <c r="P223" s="359">
        <v>0</v>
      </c>
      <c r="Q223" s="364"/>
      <c r="R223" s="364"/>
      <c r="S223" s="364"/>
      <c r="T223" s="364"/>
      <c r="U223" s="383"/>
    </row>
    <row r="224" spans="1:21 16384:16384">
      <c r="A224" s="364"/>
      <c r="B224" s="361">
        <v>44449</v>
      </c>
      <c r="C224" s="370" t="s">
        <v>26</v>
      </c>
      <c r="D224" s="358" t="s">
        <v>3647</v>
      </c>
      <c r="E224" s="469"/>
      <c r="F224" s="393">
        <v>1</v>
      </c>
      <c r="G224" s="393"/>
      <c r="H224" s="358" t="s">
        <v>5505</v>
      </c>
      <c r="I224" s="377" t="s">
        <v>5689</v>
      </c>
      <c r="J224" s="393">
        <v>1</v>
      </c>
      <c r="K224" s="360">
        <v>0.58402777777777781</v>
      </c>
      <c r="L224" s="360">
        <v>0.58402777777777781</v>
      </c>
      <c r="M224" s="359">
        <v>0</v>
      </c>
      <c r="N224" s="359">
        <v>0</v>
      </c>
      <c r="O224" s="359">
        <v>0</v>
      </c>
      <c r="P224" s="359">
        <v>0</v>
      </c>
      <c r="Q224" s="364"/>
      <c r="R224" s="364"/>
      <c r="S224" s="364"/>
      <c r="T224" s="364"/>
      <c r="U224" s="383"/>
    </row>
    <row r="225" spans="1:21">
      <c r="A225" s="364"/>
      <c r="B225" s="361">
        <v>44458</v>
      </c>
      <c r="C225" s="370" t="s">
        <v>50</v>
      </c>
      <c r="D225" s="358" t="s">
        <v>93</v>
      </c>
      <c r="E225" s="469">
        <v>5</v>
      </c>
      <c r="F225" s="393">
        <v>1</v>
      </c>
      <c r="G225" s="393"/>
      <c r="H225" s="358" t="s">
        <v>5505</v>
      </c>
      <c r="I225" s="358" t="s">
        <v>5504</v>
      </c>
      <c r="J225" s="393">
        <v>1</v>
      </c>
      <c r="K225" s="360">
        <v>0.30416666666666664</v>
      </c>
      <c r="L225" s="360">
        <v>0.30416666666666664</v>
      </c>
      <c r="M225" s="359">
        <v>0</v>
      </c>
      <c r="N225" s="359">
        <v>0</v>
      </c>
      <c r="O225" s="359">
        <v>0</v>
      </c>
      <c r="P225" s="359">
        <v>0</v>
      </c>
      <c r="Q225" s="364" t="s">
        <v>5888</v>
      </c>
      <c r="R225" s="364"/>
      <c r="S225" s="364"/>
      <c r="T225" s="364"/>
      <c r="U225" s="383"/>
    </row>
    <row r="226" spans="1:21">
      <c r="A226" s="364"/>
      <c r="B226" s="361">
        <v>44458</v>
      </c>
      <c r="C226" s="370" t="s">
        <v>50</v>
      </c>
      <c r="D226" s="358" t="s">
        <v>93</v>
      </c>
      <c r="E226" s="469">
        <v>7</v>
      </c>
      <c r="F226" s="393">
        <v>1</v>
      </c>
      <c r="G226" s="393"/>
      <c r="H226" s="358" t="s">
        <v>5505</v>
      </c>
      <c r="I226" s="358" t="s">
        <v>5504</v>
      </c>
      <c r="J226" s="393">
        <v>1</v>
      </c>
      <c r="K226" s="360">
        <v>0.30416666666666664</v>
      </c>
      <c r="L226" s="360">
        <v>0.30416666666666664</v>
      </c>
      <c r="M226" s="359">
        <v>0</v>
      </c>
      <c r="N226" s="359">
        <v>0</v>
      </c>
      <c r="O226" s="359">
        <v>0</v>
      </c>
      <c r="P226" s="359">
        <v>0</v>
      </c>
      <c r="Q226" s="364" t="s">
        <v>5888</v>
      </c>
      <c r="R226" s="364"/>
      <c r="S226" s="364"/>
      <c r="T226" s="364"/>
      <c r="U226" s="383"/>
    </row>
    <row r="227" spans="1:21">
      <c r="A227" s="364"/>
      <c r="B227" s="361">
        <v>44458</v>
      </c>
      <c r="C227" s="370" t="s">
        <v>50</v>
      </c>
      <c r="D227" s="358" t="s">
        <v>93</v>
      </c>
      <c r="E227" s="469">
        <v>8</v>
      </c>
      <c r="F227" s="393">
        <v>1</v>
      </c>
      <c r="G227" s="393"/>
      <c r="H227" s="358" t="s">
        <v>5505</v>
      </c>
      <c r="I227" s="358" t="s">
        <v>5504</v>
      </c>
      <c r="J227" s="393">
        <v>1</v>
      </c>
      <c r="K227" s="360">
        <v>0.30416666666666664</v>
      </c>
      <c r="L227" s="360">
        <v>0.30416666666666664</v>
      </c>
      <c r="M227" s="359">
        <v>0</v>
      </c>
      <c r="N227" s="359">
        <v>0</v>
      </c>
      <c r="O227" s="359">
        <v>0</v>
      </c>
      <c r="P227" s="359">
        <v>0</v>
      </c>
      <c r="Q227" s="364" t="s">
        <v>5888</v>
      </c>
      <c r="R227" s="364"/>
      <c r="S227" s="364"/>
      <c r="T227" s="364"/>
      <c r="U227" s="383"/>
    </row>
    <row r="228" spans="1:21">
      <c r="A228" s="364"/>
      <c r="B228" s="361">
        <v>44458</v>
      </c>
      <c r="C228" s="370" t="s">
        <v>50</v>
      </c>
      <c r="D228" s="358" t="s">
        <v>93</v>
      </c>
      <c r="E228" s="469">
        <v>5</v>
      </c>
      <c r="F228" s="393">
        <v>1</v>
      </c>
      <c r="G228" s="393"/>
      <c r="H228" s="358" t="s">
        <v>5504</v>
      </c>
      <c r="I228" s="358" t="s">
        <v>5505</v>
      </c>
      <c r="J228" s="393">
        <v>1</v>
      </c>
      <c r="K228" s="360">
        <v>0.7284722222222223</v>
      </c>
      <c r="L228" s="360">
        <v>0.7284722222222223</v>
      </c>
      <c r="M228" s="359">
        <v>0</v>
      </c>
      <c r="N228" s="359">
        <v>0</v>
      </c>
      <c r="O228" s="359">
        <v>0</v>
      </c>
      <c r="P228" s="359">
        <v>0</v>
      </c>
      <c r="Q228" s="364" t="s">
        <v>5888</v>
      </c>
      <c r="R228" s="364"/>
      <c r="S228" s="364"/>
      <c r="T228" s="364"/>
      <c r="U228" s="383"/>
    </row>
    <row r="229" spans="1:21">
      <c r="A229" s="364"/>
      <c r="B229" s="361">
        <v>44458</v>
      </c>
      <c r="C229" s="370" t="s">
        <v>50</v>
      </c>
      <c r="D229" s="358" t="s">
        <v>93</v>
      </c>
      <c r="E229" s="469">
        <v>7</v>
      </c>
      <c r="F229" s="393">
        <v>1</v>
      </c>
      <c r="G229" s="393"/>
      <c r="H229" s="358" t="s">
        <v>5504</v>
      </c>
      <c r="I229" s="358" t="s">
        <v>5505</v>
      </c>
      <c r="J229" s="393">
        <v>1</v>
      </c>
      <c r="K229" s="360">
        <v>0.7284722222222223</v>
      </c>
      <c r="L229" s="360">
        <v>0.7284722222222223</v>
      </c>
      <c r="M229" s="359">
        <v>0</v>
      </c>
      <c r="N229" s="359">
        <v>0</v>
      </c>
      <c r="O229" s="359">
        <v>0</v>
      </c>
      <c r="P229" s="359">
        <v>0</v>
      </c>
      <c r="Q229" s="364" t="s">
        <v>5888</v>
      </c>
      <c r="R229" s="364"/>
      <c r="S229" s="364"/>
      <c r="T229" s="364"/>
      <c r="U229" s="383"/>
    </row>
    <row r="230" spans="1:21">
      <c r="A230" s="364"/>
      <c r="B230" s="361">
        <v>44458</v>
      </c>
      <c r="C230" s="370" t="s">
        <v>50</v>
      </c>
      <c r="D230" s="358" t="s">
        <v>93</v>
      </c>
      <c r="E230" s="469">
        <v>8</v>
      </c>
      <c r="F230" s="393">
        <v>1</v>
      </c>
      <c r="G230" s="393"/>
      <c r="H230" s="358" t="s">
        <v>5504</v>
      </c>
      <c r="I230" s="358" t="s">
        <v>5505</v>
      </c>
      <c r="J230" s="393">
        <v>1</v>
      </c>
      <c r="K230" s="360">
        <v>0.7284722222222223</v>
      </c>
      <c r="L230" s="360">
        <v>0.7284722222222223</v>
      </c>
      <c r="M230" s="359">
        <v>0</v>
      </c>
      <c r="N230" s="359">
        <v>0</v>
      </c>
      <c r="O230" s="359">
        <v>0</v>
      </c>
      <c r="P230" s="359">
        <v>0</v>
      </c>
      <c r="Q230" s="364" t="s">
        <v>5888</v>
      </c>
      <c r="R230" s="364"/>
      <c r="S230" s="364"/>
      <c r="T230" s="364"/>
      <c r="U230" s="383"/>
    </row>
    <row r="231" spans="1:21">
      <c r="A231" s="364"/>
      <c r="B231" s="361">
        <v>44459</v>
      </c>
      <c r="C231" s="370" t="s">
        <v>36</v>
      </c>
      <c r="D231" s="358" t="s">
        <v>85</v>
      </c>
      <c r="E231" s="469">
        <v>2</v>
      </c>
      <c r="F231" s="393">
        <v>1</v>
      </c>
      <c r="G231" s="393"/>
      <c r="H231" s="358" t="s">
        <v>100</v>
      </c>
      <c r="I231" s="358" t="s">
        <v>5842</v>
      </c>
      <c r="J231" s="393">
        <v>1</v>
      </c>
      <c r="K231" s="360">
        <v>0.36944444444444446</v>
      </c>
      <c r="L231" s="360">
        <v>0.36944444444444446</v>
      </c>
      <c r="M231" s="359">
        <v>0</v>
      </c>
      <c r="N231" s="359">
        <v>0</v>
      </c>
      <c r="O231" s="359">
        <v>0</v>
      </c>
      <c r="P231" s="359">
        <v>0</v>
      </c>
      <c r="Q231" s="364" t="s">
        <v>5889</v>
      </c>
      <c r="R231" s="364"/>
      <c r="S231" s="364"/>
      <c r="T231" s="364"/>
      <c r="U231" s="383"/>
    </row>
    <row r="232" spans="1:21">
      <c r="A232" s="364"/>
      <c r="B232" s="361">
        <v>44459</v>
      </c>
      <c r="C232" s="370" t="s">
        <v>36</v>
      </c>
      <c r="D232" s="358" t="s">
        <v>85</v>
      </c>
      <c r="E232" s="469">
        <v>4</v>
      </c>
      <c r="F232" s="393">
        <v>1</v>
      </c>
      <c r="G232" s="393"/>
      <c r="H232" s="358" t="s">
        <v>100</v>
      </c>
      <c r="I232" s="358" t="s">
        <v>5842</v>
      </c>
      <c r="J232" s="393">
        <v>1</v>
      </c>
      <c r="K232" s="360">
        <v>0.36944444444444446</v>
      </c>
      <c r="L232" s="360">
        <v>0.36944444444444446</v>
      </c>
      <c r="M232" s="359">
        <v>0</v>
      </c>
      <c r="N232" s="359">
        <v>0</v>
      </c>
      <c r="O232" s="359">
        <v>0</v>
      </c>
      <c r="P232" s="359">
        <v>0</v>
      </c>
      <c r="Q232" s="364" t="s">
        <v>5889</v>
      </c>
      <c r="R232" s="364"/>
      <c r="S232" s="364"/>
      <c r="T232" s="364"/>
      <c r="U232" s="383"/>
    </row>
    <row r="233" spans="1:21">
      <c r="A233" s="364"/>
      <c r="B233" s="361">
        <v>44462</v>
      </c>
      <c r="C233" s="370" t="s">
        <v>36</v>
      </c>
      <c r="D233" s="358" t="s">
        <v>85</v>
      </c>
      <c r="E233" s="469">
        <v>2</v>
      </c>
      <c r="F233" s="393">
        <v>1</v>
      </c>
      <c r="G233" s="393"/>
      <c r="H233" s="358" t="s">
        <v>5842</v>
      </c>
      <c r="I233" s="358" t="s">
        <v>100</v>
      </c>
      <c r="J233" s="393">
        <v>1</v>
      </c>
      <c r="K233" s="360">
        <v>0.40416666666666662</v>
      </c>
      <c r="L233" s="360">
        <v>0.40416666666666662</v>
      </c>
      <c r="M233" s="359">
        <v>0</v>
      </c>
      <c r="N233" s="359">
        <v>0</v>
      </c>
      <c r="O233" s="359">
        <v>0</v>
      </c>
      <c r="P233" s="359">
        <v>0</v>
      </c>
      <c r="Q233" s="364" t="s">
        <v>5890</v>
      </c>
      <c r="R233" s="364"/>
      <c r="S233" s="364"/>
      <c r="T233" s="364"/>
      <c r="U233" s="383"/>
    </row>
    <row r="234" spans="1:21">
      <c r="A234" s="364"/>
      <c r="B234" s="361">
        <v>44462</v>
      </c>
      <c r="C234" s="370" t="s">
        <v>36</v>
      </c>
      <c r="D234" s="358" t="s">
        <v>85</v>
      </c>
      <c r="E234" s="469">
        <v>4</v>
      </c>
      <c r="F234" s="393">
        <v>1</v>
      </c>
      <c r="G234" s="393"/>
      <c r="H234" s="358" t="s">
        <v>5842</v>
      </c>
      <c r="I234" s="358" t="s">
        <v>100</v>
      </c>
      <c r="J234" s="393">
        <v>1</v>
      </c>
      <c r="K234" s="360">
        <v>0.40416666666666662</v>
      </c>
      <c r="L234" s="360">
        <v>0.40416666666666662</v>
      </c>
      <c r="M234" s="359">
        <v>0</v>
      </c>
      <c r="N234" s="359">
        <v>0</v>
      </c>
      <c r="O234" s="359">
        <v>0</v>
      </c>
      <c r="P234" s="359">
        <v>0</v>
      </c>
      <c r="Q234" s="364" t="s">
        <v>5890</v>
      </c>
      <c r="R234" s="364"/>
      <c r="S234" s="364"/>
      <c r="T234" s="364"/>
      <c r="U234" s="383"/>
    </row>
    <row r="235" spans="1:21">
      <c r="A235" s="364"/>
      <c r="B235" s="361">
        <v>44462</v>
      </c>
      <c r="C235" s="370" t="s">
        <v>36</v>
      </c>
      <c r="D235" s="358" t="s">
        <v>85</v>
      </c>
      <c r="E235" s="469">
        <v>2</v>
      </c>
      <c r="F235" s="393">
        <v>1</v>
      </c>
      <c r="G235" s="393"/>
      <c r="H235" s="358" t="s">
        <v>100</v>
      </c>
      <c r="I235" s="358" t="s">
        <v>5842</v>
      </c>
      <c r="J235" s="393">
        <v>1</v>
      </c>
      <c r="K235" s="360">
        <v>0.71111111111111114</v>
      </c>
      <c r="L235" s="360">
        <v>0.71111111111111114</v>
      </c>
      <c r="M235" s="359">
        <v>0</v>
      </c>
      <c r="N235" s="359">
        <v>0</v>
      </c>
      <c r="O235" s="359">
        <v>0</v>
      </c>
      <c r="P235" s="359">
        <v>0</v>
      </c>
      <c r="Q235" s="364" t="s">
        <v>5890</v>
      </c>
      <c r="R235" s="364"/>
      <c r="S235" s="364"/>
      <c r="T235" s="364"/>
      <c r="U235" s="383"/>
    </row>
    <row r="236" spans="1:21">
      <c r="A236" s="364"/>
      <c r="B236" s="361">
        <v>44462</v>
      </c>
      <c r="C236" s="370" t="s">
        <v>36</v>
      </c>
      <c r="D236" s="358" t="s">
        <v>85</v>
      </c>
      <c r="E236" s="469">
        <v>4</v>
      </c>
      <c r="F236" s="393">
        <v>1</v>
      </c>
      <c r="G236" s="393"/>
      <c r="H236" s="358" t="s">
        <v>100</v>
      </c>
      <c r="I236" s="358" t="s">
        <v>5842</v>
      </c>
      <c r="J236" s="393">
        <v>1</v>
      </c>
      <c r="K236" s="360">
        <v>0.71111111111111114</v>
      </c>
      <c r="L236" s="360">
        <v>0.71111111111111114</v>
      </c>
      <c r="M236" s="359">
        <v>0</v>
      </c>
      <c r="N236" s="359">
        <v>0</v>
      </c>
      <c r="O236" s="359">
        <v>0</v>
      </c>
      <c r="P236" s="359">
        <v>0</v>
      </c>
      <c r="Q236" s="364" t="s">
        <v>5890</v>
      </c>
      <c r="R236" s="364"/>
      <c r="S236" s="364"/>
      <c r="T236" s="364"/>
      <c r="U236" s="383"/>
    </row>
    <row r="237" spans="1:21">
      <c r="A237" s="364"/>
      <c r="B237" s="361">
        <v>44463</v>
      </c>
      <c r="C237" s="370" t="s">
        <v>36</v>
      </c>
      <c r="D237" s="358" t="s">
        <v>85</v>
      </c>
      <c r="E237" s="469">
        <v>1</v>
      </c>
      <c r="F237" s="393">
        <v>1</v>
      </c>
      <c r="G237" s="393"/>
      <c r="H237" s="358" t="s">
        <v>100</v>
      </c>
      <c r="I237" s="358" t="s">
        <v>467</v>
      </c>
      <c r="J237" s="393">
        <v>1</v>
      </c>
      <c r="K237" s="360">
        <v>0.3444444444444445</v>
      </c>
      <c r="L237" s="360">
        <v>0.3444444444444445</v>
      </c>
      <c r="M237" s="359">
        <v>0</v>
      </c>
      <c r="N237" s="359">
        <v>0</v>
      </c>
      <c r="O237" s="359">
        <v>0</v>
      </c>
      <c r="P237" s="359">
        <v>0</v>
      </c>
      <c r="Q237" s="494" t="s">
        <v>5891</v>
      </c>
      <c r="R237" s="364"/>
      <c r="S237" s="364"/>
      <c r="T237" s="364"/>
      <c r="U237" s="383"/>
    </row>
    <row r="238" spans="1:21">
      <c r="A238" s="364"/>
      <c r="B238" s="361">
        <v>44463</v>
      </c>
      <c r="C238" s="370" t="s">
        <v>36</v>
      </c>
      <c r="D238" s="358" t="s">
        <v>85</v>
      </c>
      <c r="E238" s="469">
        <v>3</v>
      </c>
      <c r="F238" s="393">
        <v>1</v>
      </c>
      <c r="G238" s="393"/>
      <c r="H238" s="358" t="s">
        <v>100</v>
      </c>
      <c r="I238" s="358" t="s">
        <v>467</v>
      </c>
      <c r="J238" s="393">
        <v>1</v>
      </c>
      <c r="K238" s="360">
        <v>0.3444444444444445</v>
      </c>
      <c r="L238" s="360">
        <v>0.3444444444444445</v>
      </c>
      <c r="M238" s="359">
        <v>0</v>
      </c>
      <c r="N238" s="359">
        <v>0</v>
      </c>
      <c r="O238" s="359">
        <v>0</v>
      </c>
      <c r="P238" s="359">
        <v>0</v>
      </c>
      <c r="Q238" s="494" t="s">
        <v>5891</v>
      </c>
      <c r="R238" s="364"/>
      <c r="S238" s="364"/>
      <c r="T238" s="364"/>
      <c r="U238" s="383"/>
    </row>
    <row r="239" spans="1:21">
      <c r="A239" s="364"/>
      <c r="B239" s="361">
        <v>44464</v>
      </c>
      <c r="C239" s="370" t="s">
        <v>36</v>
      </c>
      <c r="D239" s="358" t="s">
        <v>85</v>
      </c>
      <c r="E239" s="469">
        <v>2</v>
      </c>
      <c r="F239" s="393">
        <v>1</v>
      </c>
      <c r="G239" s="393"/>
      <c r="H239" s="358" t="s">
        <v>5842</v>
      </c>
      <c r="I239" s="358" t="s">
        <v>467</v>
      </c>
      <c r="J239" s="393">
        <v>1</v>
      </c>
      <c r="K239" s="360">
        <v>0.31944444444444448</v>
      </c>
      <c r="L239" s="360">
        <v>0.31944444444444448</v>
      </c>
      <c r="M239" s="359">
        <v>0</v>
      </c>
      <c r="N239" s="359">
        <v>0</v>
      </c>
      <c r="O239" s="359">
        <v>0</v>
      </c>
      <c r="P239" s="359">
        <v>0</v>
      </c>
      <c r="Q239" s="494" t="s">
        <v>5891</v>
      </c>
      <c r="R239" s="364"/>
      <c r="S239" s="364"/>
      <c r="T239" s="364"/>
      <c r="U239" s="383"/>
    </row>
    <row r="240" spans="1:21">
      <c r="A240" s="364"/>
      <c r="B240" s="361">
        <v>44464</v>
      </c>
      <c r="C240" s="370" t="s">
        <v>36</v>
      </c>
      <c r="D240" s="358" t="s">
        <v>85</v>
      </c>
      <c r="E240" s="469">
        <v>4</v>
      </c>
      <c r="F240" s="393">
        <v>1</v>
      </c>
      <c r="G240" s="393"/>
      <c r="H240" s="358" t="s">
        <v>5842</v>
      </c>
      <c r="I240" s="358" t="s">
        <v>467</v>
      </c>
      <c r="J240" s="393">
        <v>1</v>
      </c>
      <c r="K240" s="360">
        <v>0.31944444444444448</v>
      </c>
      <c r="L240" s="360">
        <v>0.31944444444444448</v>
      </c>
      <c r="M240" s="359">
        <v>0</v>
      </c>
      <c r="N240" s="359">
        <v>0</v>
      </c>
      <c r="O240" s="359">
        <v>0</v>
      </c>
      <c r="P240" s="359">
        <v>0</v>
      </c>
      <c r="Q240" s="494" t="s">
        <v>5891</v>
      </c>
      <c r="R240" s="364"/>
      <c r="S240" s="364"/>
      <c r="T240" s="364"/>
      <c r="U240" s="383"/>
    </row>
    <row r="241" spans="1:21">
      <c r="A241" s="364"/>
      <c r="B241" s="361">
        <v>44467</v>
      </c>
      <c r="C241" s="370" t="s">
        <v>55</v>
      </c>
      <c r="D241" s="358" t="s">
        <v>5780</v>
      </c>
      <c r="E241" s="469"/>
      <c r="F241" s="393">
        <v>1</v>
      </c>
      <c r="G241" s="393"/>
      <c r="H241" s="358" t="s">
        <v>5143</v>
      </c>
      <c r="I241" s="358" t="s">
        <v>5505</v>
      </c>
      <c r="J241" s="393">
        <v>1</v>
      </c>
      <c r="K241" s="360">
        <v>0.32013888888888892</v>
      </c>
      <c r="L241" s="360">
        <v>0.32013888888888892</v>
      </c>
      <c r="M241" s="359">
        <v>0</v>
      </c>
      <c r="N241" s="359">
        <v>0</v>
      </c>
      <c r="O241" s="359">
        <v>0</v>
      </c>
      <c r="P241" s="359">
        <v>0</v>
      </c>
      <c r="Q241" s="494"/>
      <c r="R241" s="364"/>
      <c r="S241" s="364"/>
      <c r="T241" s="364"/>
      <c r="U241" s="383"/>
    </row>
    <row r="242" spans="1:21">
      <c r="A242" s="364"/>
      <c r="B242" s="361">
        <v>44467</v>
      </c>
      <c r="C242" s="370" t="s">
        <v>55</v>
      </c>
      <c r="D242" s="358" t="s">
        <v>108</v>
      </c>
      <c r="E242" s="469"/>
      <c r="F242" s="393">
        <v>1</v>
      </c>
      <c r="G242" s="393"/>
      <c r="H242" s="358" t="s">
        <v>5143</v>
      </c>
      <c r="I242" s="358" t="s">
        <v>5505</v>
      </c>
      <c r="J242" s="393">
        <v>1</v>
      </c>
      <c r="K242" s="360">
        <v>0.32013888888888892</v>
      </c>
      <c r="L242" s="360">
        <v>0.32013888888888892</v>
      </c>
      <c r="M242" s="359">
        <v>0</v>
      </c>
      <c r="N242" s="359">
        <v>0</v>
      </c>
      <c r="O242" s="359">
        <v>0</v>
      </c>
      <c r="P242" s="359">
        <v>0</v>
      </c>
      <c r="Q242" s="494"/>
      <c r="R242" s="364"/>
      <c r="S242" s="364"/>
      <c r="T242" s="364"/>
      <c r="U242" s="383"/>
    </row>
    <row r="243" spans="1:21">
      <c r="A243" s="364"/>
      <c r="B243" s="361">
        <v>44469</v>
      </c>
      <c r="C243" s="370" t="s">
        <v>50</v>
      </c>
      <c r="D243" s="358" t="s">
        <v>272</v>
      </c>
      <c r="E243" s="469"/>
      <c r="F243" s="393">
        <v>1</v>
      </c>
      <c r="G243" s="393"/>
      <c r="H243" s="358" t="s">
        <v>5505</v>
      </c>
      <c r="I243" s="358" t="s">
        <v>5504</v>
      </c>
      <c r="J243" s="393">
        <v>1</v>
      </c>
      <c r="K243" s="360">
        <v>0.73402777777777783</v>
      </c>
      <c r="L243" s="360">
        <v>0.73402777777777783</v>
      </c>
      <c r="M243" s="359">
        <v>0</v>
      </c>
      <c r="N243" s="359">
        <v>0</v>
      </c>
      <c r="O243" s="359">
        <v>0</v>
      </c>
      <c r="P243" s="359">
        <v>0</v>
      </c>
      <c r="Q243" s="494" t="s">
        <v>5892</v>
      </c>
      <c r="R243" s="364"/>
      <c r="S243" s="364"/>
      <c r="T243" s="364"/>
      <c r="U243" s="383"/>
    </row>
    <row r="244" spans="1:21">
      <c r="A244" s="364"/>
      <c r="B244" s="363"/>
      <c r="C244" s="370"/>
      <c r="D244" s="359"/>
      <c r="E244" s="469"/>
      <c r="F244" s="395">
        <f>SUM(F214:F243)</f>
        <v>30</v>
      </c>
      <c r="G244" s="395">
        <f>SUM(G214:G243)</f>
        <v>0</v>
      </c>
      <c r="H244" s="408" t="str">
        <f>IF(AND(D244&lt;&gt;"",E244&lt;&gt;""),VLOOKUP(CONCATENATE($D244,$E244),[135]dataPDH_Pasok!$C$6:$F$248,3,0),"-")</f>
        <v>-</v>
      </c>
      <c r="I244" s="408" t="str">
        <f>IF(AND(E244&lt;&gt;"",H244&lt;&gt;""),VLOOKUP(CONCATENATE($D244,$E244),[135]dataPDH_Pasok!$C$6:$F$248,4,0),"-")</f>
        <v>-</v>
      </c>
      <c r="J244" s="395">
        <f>SUM(J214:J243)</f>
        <v>30</v>
      </c>
      <c r="K244" s="478"/>
      <c r="L244" s="478"/>
      <c r="M244" s="408"/>
      <c r="N244" s="395">
        <f>SUM(N214:N243)</f>
        <v>0</v>
      </c>
      <c r="O244" s="395">
        <f>SUM(O214:O243)</f>
        <v>0</v>
      </c>
      <c r="P244" s="395">
        <f>SUM(P214:P243)</f>
        <v>0</v>
      </c>
      <c r="Q244" s="477"/>
      <c r="R244" s="477"/>
    </row>
    <row r="245" spans="1:21" ht="16">
      <c r="A245" s="364"/>
      <c r="B245" s="371" t="s">
        <v>5114</v>
      </c>
      <c r="C245" s="370"/>
      <c r="D245" s="359"/>
      <c r="E245" s="469"/>
      <c r="F245" s="390"/>
      <c r="G245" s="390"/>
      <c r="H245" s="408"/>
      <c r="I245" s="408"/>
      <c r="J245" s="390"/>
      <c r="K245" s="478"/>
      <c r="L245" s="478"/>
      <c r="M245" s="370"/>
      <c r="N245" s="389"/>
      <c r="O245" s="467"/>
      <c r="P245" s="389"/>
      <c r="Q245" s="477"/>
      <c r="R245" s="477"/>
    </row>
    <row r="246" spans="1:21" ht="16">
      <c r="A246" s="364"/>
      <c r="B246" s="361">
        <v>44471</v>
      </c>
      <c r="C246" s="370" t="s">
        <v>36</v>
      </c>
      <c r="D246" s="358" t="s">
        <v>85</v>
      </c>
      <c r="E246" s="469">
        <v>1</v>
      </c>
      <c r="F246" s="393">
        <v>1</v>
      </c>
      <c r="G246" s="393"/>
      <c r="H246" s="358" t="s">
        <v>467</v>
      </c>
      <c r="I246" s="358" t="s">
        <v>5143</v>
      </c>
      <c r="J246" s="365">
        <v>1</v>
      </c>
      <c r="K246" s="360">
        <v>0.31388888888888888</v>
      </c>
      <c r="L246" s="360">
        <v>0.31388888888888888</v>
      </c>
      <c r="M246" s="359">
        <v>0</v>
      </c>
      <c r="N246" s="359">
        <v>0</v>
      </c>
      <c r="O246" s="359">
        <v>0</v>
      </c>
      <c r="P246" s="359">
        <v>0</v>
      </c>
      <c r="Q246" s="378" t="s">
        <v>5903</v>
      </c>
      <c r="R246" s="364"/>
      <c r="S246" s="364"/>
      <c r="T246" s="364"/>
      <c r="U246" s="383"/>
    </row>
    <row r="247" spans="1:21" ht="16">
      <c r="A247" s="364"/>
      <c r="B247" s="361">
        <v>44471</v>
      </c>
      <c r="C247" s="370" t="s">
        <v>36</v>
      </c>
      <c r="D247" s="358" t="s">
        <v>85</v>
      </c>
      <c r="E247" s="469">
        <v>2</v>
      </c>
      <c r="F247" s="393">
        <v>1</v>
      </c>
      <c r="G247" s="393"/>
      <c r="H247" s="358" t="s">
        <v>467</v>
      </c>
      <c r="I247" s="358" t="s">
        <v>5143</v>
      </c>
      <c r="J247" s="365">
        <v>1</v>
      </c>
      <c r="K247" s="360">
        <v>0.31388888888888888</v>
      </c>
      <c r="L247" s="360">
        <v>0.31388888888888888</v>
      </c>
      <c r="M247" s="359">
        <v>0</v>
      </c>
      <c r="N247" s="359">
        <v>0</v>
      </c>
      <c r="O247" s="359">
        <v>0</v>
      </c>
      <c r="P247" s="359">
        <v>0</v>
      </c>
      <c r="Q247" s="378" t="s">
        <v>5903</v>
      </c>
      <c r="R247" s="364"/>
      <c r="S247" s="364"/>
      <c r="T247" s="364"/>
      <c r="U247" s="383"/>
    </row>
    <row r="248" spans="1:21" ht="16">
      <c r="A248" s="364"/>
      <c r="B248" s="361">
        <v>44471</v>
      </c>
      <c r="C248" s="370" t="s">
        <v>36</v>
      </c>
      <c r="D248" s="358" t="s">
        <v>85</v>
      </c>
      <c r="E248" s="469">
        <v>3</v>
      </c>
      <c r="F248" s="393">
        <v>1</v>
      </c>
      <c r="G248" s="393"/>
      <c r="H248" s="358" t="s">
        <v>467</v>
      </c>
      <c r="I248" s="358" t="s">
        <v>5143</v>
      </c>
      <c r="J248" s="365">
        <v>1</v>
      </c>
      <c r="K248" s="360">
        <v>0.31388888888888888</v>
      </c>
      <c r="L248" s="360">
        <v>0.31388888888888888</v>
      </c>
      <c r="M248" s="359">
        <v>0</v>
      </c>
      <c r="N248" s="359">
        <v>0</v>
      </c>
      <c r="O248" s="359">
        <v>0</v>
      </c>
      <c r="P248" s="359">
        <v>0</v>
      </c>
      <c r="Q248" s="378" t="s">
        <v>5903</v>
      </c>
      <c r="R248" s="364"/>
      <c r="S248" s="364"/>
      <c r="T248" s="364"/>
      <c r="U248" s="383"/>
    </row>
    <row r="249" spans="1:21" ht="16">
      <c r="A249" s="364"/>
      <c r="B249" s="361">
        <v>44471</v>
      </c>
      <c r="C249" s="370" t="s">
        <v>36</v>
      </c>
      <c r="D249" s="358" t="s">
        <v>85</v>
      </c>
      <c r="E249" s="469">
        <v>4</v>
      </c>
      <c r="F249" s="393">
        <v>1</v>
      </c>
      <c r="G249" s="393"/>
      <c r="H249" s="358" t="s">
        <v>467</v>
      </c>
      <c r="I249" s="358" t="s">
        <v>5143</v>
      </c>
      <c r="J249" s="365">
        <v>1</v>
      </c>
      <c r="K249" s="360">
        <v>0.31388888888888888</v>
      </c>
      <c r="L249" s="360">
        <v>0.31388888888888888</v>
      </c>
      <c r="M249" s="359">
        <v>0</v>
      </c>
      <c r="N249" s="359">
        <v>0</v>
      </c>
      <c r="O249" s="359">
        <v>0</v>
      </c>
      <c r="P249" s="359">
        <v>0</v>
      </c>
      <c r="Q249" s="378" t="s">
        <v>5903</v>
      </c>
      <c r="R249" s="364"/>
      <c r="S249" s="364"/>
      <c r="T249" s="364"/>
      <c r="U249" s="383"/>
    </row>
    <row r="250" spans="1:21" ht="16">
      <c r="A250" s="364"/>
      <c r="B250" s="361">
        <v>44471</v>
      </c>
      <c r="C250" s="370" t="s">
        <v>20</v>
      </c>
      <c r="D250" s="358" t="s">
        <v>21</v>
      </c>
      <c r="E250" s="469">
        <v>9</v>
      </c>
      <c r="F250" s="393">
        <v>1</v>
      </c>
      <c r="G250" s="393"/>
      <c r="H250" s="358" t="s">
        <v>467</v>
      </c>
      <c r="I250" s="358" t="s">
        <v>100</v>
      </c>
      <c r="J250" s="365">
        <v>1</v>
      </c>
      <c r="K250" s="360">
        <v>0.3347222222222222</v>
      </c>
      <c r="L250" s="360">
        <v>0.3347222222222222</v>
      </c>
      <c r="M250" s="359">
        <v>0</v>
      </c>
      <c r="N250" s="359">
        <v>0</v>
      </c>
      <c r="O250" s="359">
        <v>0</v>
      </c>
      <c r="P250" s="359">
        <v>0</v>
      </c>
      <c r="Q250" s="378" t="s">
        <v>5903</v>
      </c>
      <c r="R250" s="364"/>
      <c r="S250" s="364"/>
      <c r="T250" s="364"/>
      <c r="U250" s="383"/>
    </row>
    <row r="251" spans="1:21" ht="16">
      <c r="A251" s="364"/>
      <c r="B251" s="361">
        <v>44471</v>
      </c>
      <c r="C251" s="370" t="s">
        <v>20</v>
      </c>
      <c r="D251" s="358" t="s">
        <v>21</v>
      </c>
      <c r="E251" s="469">
        <v>10</v>
      </c>
      <c r="F251" s="393">
        <v>1</v>
      </c>
      <c r="G251" s="393"/>
      <c r="H251" s="358" t="s">
        <v>467</v>
      </c>
      <c r="I251" s="358" t="s">
        <v>100</v>
      </c>
      <c r="J251" s="365">
        <v>1</v>
      </c>
      <c r="K251" s="360">
        <v>0.3347222222222222</v>
      </c>
      <c r="L251" s="360">
        <v>0.3347222222222222</v>
      </c>
      <c r="M251" s="359">
        <v>0</v>
      </c>
      <c r="N251" s="359">
        <v>0</v>
      </c>
      <c r="O251" s="359">
        <v>0</v>
      </c>
      <c r="P251" s="359">
        <v>0</v>
      </c>
      <c r="Q251" s="378" t="s">
        <v>5903</v>
      </c>
      <c r="R251" s="364"/>
      <c r="S251" s="364"/>
      <c r="T251" s="364"/>
      <c r="U251" s="383"/>
    </row>
    <row r="252" spans="1:21" ht="16">
      <c r="A252" s="364"/>
      <c r="B252" s="361">
        <v>44471</v>
      </c>
      <c r="C252" s="370" t="s">
        <v>138</v>
      </c>
      <c r="D252" s="358" t="s">
        <v>139</v>
      </c>
      <c r="E252" s="469">
        <v>1</v>
      </c>
      <c r="F252" s="393">
        <v>1</v>
      </c>
      <c r="G252" s="393"/>
      <c r="H252" s="358" t="s">
        <v>467</v>
      </c>
      <c r="I252" s="358" t="s">
        <v>100</v>
      </c>
      <c r="J252" s="365">
        <v>1</v>
      </c>
      <c r="K252" s="360">
        <v>0.3347222222222222</v>
      </c>
      <c r="L252" s="360">
        <v>0.3347222222222222</v>
      </c>
      <c r="M252" s="359">
        <v>0</v>
      </c>
      <c r="N252" s="359">
        <v>0</v>
      </c>
      <c r="O252" s="359">
        <v>0</v>
      </c>
      <c r="P252" s="359">
        <v>0</v>
      </c>
      <c r="Q252" s="378" t="s">
        <v>5903</v>
      </c>
      <c r="R252" s="364"/>
      <c r="S252" s="364"/>
      <c r="T252" s="364"/>
      <c r="U252" s="383"/>
    </row>
    <row r="253" spans="1:21" ht="16">
      <c r="A253" s="364"/>
      <c r="B253" s="361">
        <v>44471</v>
      </c>
      <c r="C253" s="370" t="s">
        <v>138</v>
      </c>
      <c r="D253" s="358" t="s">
        <v>139</v>
      </c>
      <c r="E253" s="469">
        <v>3</v>
      </c>
      <c r="F253" s="393">
        <v>1</v>
      </c>
      <c r="G253" s="393"/>
      <c r="H253" s="358" t="s">
        <v>467</v>
      </c>
      <c r="I253" s="358" t="s">
        <v>100</v>
      </c>
      <c r="J253" s="365">
        <v>1</v>
      </c>
      <c r="K253" s="360">
        <v>0.3347222222222222</v>
      </c>
      <c r="L253" s="360">
        <v>0.3347222222222222</v>
      </c>
      <c r="M253" s="359">
        <v>0</v>
      </c>
      <c r="N253" s="359">
        <v>0</v>
      </c>
      <c r="O253" s="359">
        <v>0</v>
      </c>
      <c r="P253" s="359">
        <v>0</v>
      </c>
      <c r="Q253" s="378" t="s">
        <v>5903</v>
      </c>
      <c r="R253" s="364"/>
      <c r="S253" s="364"/>
      <c r="T253" s="364"/>
      <c r="U253" s="383"/>
    </row>
    <row r="254" spans="1:21" ht="16">
      <c r="A254" s="364"/>
      <c r="B254" s="361">
        <v>44476</v>
      </c>
      <c r="C254" s="370" t="s">
        <v>26</v>
      </c>
      <c r="D254" s="358" t="s">
        <v>80</v>
      </c>
      <c r="E254" s="469"/>
      <c r="F254" s="393">
        <v>1</v>
      </c>
      <c r="G254" s="393"/>
      <c r="H254" s="358" t="s">
        <v>5505</v>
      </c>
      <c r="I254" s="358" t="s">
        <v>5504</v>
      </c>
      <c r="J254" s="365">
        <v>1</v>
      </c>
      <c r="K254" s="360">
        <v>0.65902777777777777</v>
      </c>
      <c r="L254" s="360">
        <v>0.65902777777777777</v>
      </c>
      <c r="M254" s="359">
        <v>0</v>
      </c>
      <c r="N254" s="359">
        <v>0</v>
      </c>
      <c r="O254" s="359">
        <v>0</v>
      </c>
      <c r="P254" s="359">
        <v>0</v>
      </c>
      <c r="Q254" s="378" t="s">
        <v>5904</v>
      </c>
      <c r="R254" s="364"/>
      <c r="S254" s="364"/>
      <c r="T254" s="364"/>
      <c r="U254" s="383"/>
    </row>
    <row r="255" spans="1:21" ht="16">
      <c r="A255" s="364"/>
      <c r="B255" s="361">
        <v>44477</v>
      </c>
      <c r="C255" s="370" t="s">
        <v>36</v>
      </c>
      <c r="D255" s="358" t="s">
        <v>85</v>
      </c>
      <c r="E255" s="469">
        <v>1</v>
      </c>
      <c r="F255" s="393">
        <v>1</v>
      </c>
      <c r="G255" s="393"/>
      <c r="H255" s="358" t="s">
        <v>5143</v>
      </c>
      <c r="I255" s="358" t="s">
        <v>467</v>
      </c>
      <c r="J255" s="365">
        <v>1</v>
      </c>
      <c r="K255" s="360">
        <v>0.86736111111111114</v>
      </c>
      <c r="L255" s="360">
        <v>0.86736111111111114</v>
      </c>
      <c r="M255" s="359">
        <v>0</v>
      </c>
      <c r="N255" s="359">
        <v>0</v>
      </c>
      <c r="O255" s="359">
        <v>0</v>
      </c>
      <c r="P255" s="359">
        <v>0</v>
      </c>
      <c r="Q255" s="378" t="s">
        <v>5905</v>
      </c>
      <c r="R255" s="364"/>
      <c r="S255" s="364"/>
      <c r="T255" s="364"/>
      <c r="U255" s="383"/>
    </row>
    <row r="256" spans="1:21" ht="16">
      <c r="A256" s="364"/>
      <c r="B256" s="361">
        <v>44477</v>
      </c>
      <c r="C256" s="370" t="s">
        <v>36</v>
      </c>
      <c r="D256" s="358" t="s">
        <v>85</v>
      </c>
      <c r="E256" s="469">
        <v>2</v>
      </c>
      <c r="F256" s="393">
        <v>1</v>
      </c>
      <c r="G256" s="393"/>
      <c r="H256" s="358" t="s">
        <v>5143</v>
      </c>
      <c r="I256" s="358" t="s">
        <v>467</v>
      </c>
      <c r="J256" s="365">
        <v>1</v>
      </c>
      <c r="K256" s="360">
        <v>0.86736111111111114</v>
      </c>
      <c r="L256" s="360">
        <v>0.86736111111111114</v>
      </c>
      <c r="M256" s="359">
        <v>0</v>
      </c>
      <c r="N256" s="359">
        <v>0</v>
      </c>
      <c r="O256" s="359">
        <v>0</v>
      </c>
      <c r="P256" s="359">
        <v>0</v>
      </c>
      <c r="Q256" s="378" t="s">
        <v>5905</v>
      </c>
      <c r="R256" s="364"/>
      <c r="S256" s="364"/>
      <c r="T256" s="364"/>
      <c r="U256" s="383"/>
    </row>
    <row r="257" spans="1:21" ht="16">
      <c r="A257" s="364"/>
      <c r="B257" s="361">
        <v>44477</v>
      </c>
      <c r="C257" s="370" t="s">
        <v>36</v>
      </c>
      <c r="D257" s="358" t="s">
        <v>85</v>
      </c>
      <c r="E257" s="469">
        <v>3</v>
      </c>
      <c r="F257" s="393">
        <v>1</v>
      </c>
      <c r="G257" s="393"/>
      <c r="H257" s="358" t="s">
        <v>5143</v>
      </c>
      <c r="I257" s="358" t="s">
        <v>467</v>
      </c>
      <c r="J257" s="365">
        <v>1</v>
      </c>
      <c r="K257" s="360">
        <v>0.86736111111111114</v>
      </c>
      <c r="L257" s="360">
        <v>0.86736111111111114</v>
      </c>
      <c r="M257" s="359">
        <v>0</v>
      </c>
      <c r="N257" s="359">
        <v>0</v>
      </c>
      <c r="O257" s="359">
        <v>0</v>
      </c>
      <c r="P257" s="359">
        <v>0</v>
      </c>
      <c r="Q257" s="378" t="s">
        <v>5905</v>
      </c>
      <c r="R257" s="364"/>
      <c r="S257" s="364"/>
      <c r="T257" s="364"/>
      <c r="U257" s="383"/>
    </row>
    <row r="258" spans="1:21" ht="16">
      <c r="A258" s="364"/>
      <c r="B258" s="361">
        <v>44482</v>
      </c>
      <c r="C258" s="370" t="s">
        <v>20</v>
      </c>
      <c r="D258" s="358" t="s">
        <v>144</v>
      </c>
      <c r="E258" s="469">
        <v>5</v>
      </c>
      <c r="F258" s="393">
        <v>1</v>
      </c>
      <c r="G258" s="393"/>
      <c r="H258" s="358" t="s">
        <v>5143</v>
      </c>
      <c r="I258" s="358" t="s">
        <v>100</v>
      </c>
      <c r="J258" s="365">
        <v>1</v>
      </c>
      <c r="K258" s="360">
        <v>0.35555555555555557</v>
      </c>
      <c r="L258" s="360">
        <v>0.35555555555555557</v>
      </c>
      <c r="M258" s="359">
        <v>0</v>
      </c>
      <c r="N258" s="359">
        <v>0</v>
      </c>
      <c r="O258" s="359">
        <v>0</v>
      </c>
      <c r="P258" s="359">
        <v>0</v>
      </c>
      <c r="Q258" s="378" t="s">
        <v>5906</v>
      </c>
      <c r="R258" s="364"/>
      <c r="S258" s="364"/>
      <c r="T258" s="364"/>
      <c r="U258" s="383"/>
    </row>
    <row r="259" spans="1:21" ht="16">
      <c r="A259" s="364"/>
      <c r="B259" s="361">
        <v>44487</v>
      </c>
      <c r="C259" s="370" t="s">
        <v>36</v>
      </c>
      <c r="D259" s="358" t="s">
        <v>85</v>
      </c>
      <c r="E259" s="469">
        <v>1</v>
      </c>
      <c r="F259" s="393">
        <v>1</v>
      </c>
      <c r="G259" s="393"/>
      <c r="H259" s="358" t="s">
        <v>5143</v>
      </c>
      <c r="I259" s="358" t="s">
        <v>100</v>
      </c>
      <c r="J259" s="365">
        <v>1</v>
      </c>
      <c r="K259" s="360">
        <v>0.7006944444444444</v>
      </c>
      <c r="L259" s="360">
        <v>0.7006944444444444</v>
      </c>
      <c r="M259" s="359">
        <v>0</v>
      </c>
      <c r="N259" s="359">
        <v>0</v>
      </c>
      <c r="O259" s="359">
        <v>0</v>
      </c>
      <c r="P259" s="359">
        <v>0</v>
      </c>
      <c r="Q259" s="378" t="s">
        <v>5907</v>
      </c>
      <c r="R259" s="364"/>
      <c r="S259" s="364"/>
      <c r="T259" s="364"/>
      <c r="U259" s="383"/>
    </row>
    <row r="260" spans="1:21" ht="16">
      <c r="A260" s="364"/>
      <c r="B260" s="361">
        <v>44487</v>
      </c>
      <c r="C260" s="370" t="s">
        <v>36</v>
      </c>
      <c r="D260" s="358" t="s">
        <v>85</v>
      </c>
      <c r="E260" s="469">
        <v>3</v>
      </c>
      <c r="F260" s="393">
        <v>1</v>
      </c>
      <c r="G260" s="393"/>
      <c r="H260" s="358" t="s">
        <v>5143</v>
      </c>
      <c r="I260" s="358" t="s">
        <v>100</v>
      </c>
      <c r="J260" s="365">
        <v>1</v>
      </c>
      <c r="K260" s="360">
        <v>0.7006944444444444</v>
      </c>
      <c r="L260" s="360">
        <v>0.7006944444444444</v>
      </c>
      <c r="M260" s="359">
        <v>0</v>
      </c>
      <c r="N260" s="359">
        <v>0</v>
      </c>
      <c r="O260" s="359">
        <v>0</v>
      </c>
      <c r="P260" s="359">
        <v>0</v>
      </c>
      <c r="Q260" s="378" t="s">
        <v>5907</v>
      </c>
      <c r="R260" s="364"/>
      <c r="S260" s="364"/>
      <c r="T260" s="364"/>
      <c r="U260" s="383"/>
    </row>
    <row r="261" spans="1:21" ht="16">
      <c r="A261" s="364"/>
      <c r="B261" s="361">
        <v>44488</v>
      </c>
      <c r="C261" s="370" t="s">
        <v>26</v>
      </c>
      <c r="D261" s="358" t="s">
        <v>419</v>
      </c>
      <c r="E261" s="469">
        <v>2</v>
      </c>
      <c r="F261" s="393">
        <v>1</v>
      </c>
      <c r="G261" s="393"/>
      <c r="H261" s="358" t="s">
        <v>5689</v>
      </c>
      <c r="I261" s="358" t="s">
        <v>5505</v>
      </c>
      <c r="J261" s="365">
        <v>1</v>
      </c>
      <c r="K261" s="360">
        <v>0.65972222222222221</v>
      </c>
      <c r="L261" s="360">
        <v>0.65972222222222221</v>
      </c>
      <c r="M261" s="359">
        <v>0</v>
      </c>
      <c r="N261" s="359">
        <v>0</v>
      </c>
      <c r="O261" s="359">
        <v>0</v>
      </c>
      <c r="P261" s="359">
        <v>0</v>
      </c>
      <c r="Q261" s="378" t="s">
        <v>5908</v>
      </c>
      <c r="R261" s="364"/>
      <c r="S261" s="364"/>
      <c r="T261" s="364"/>
      <c r="U261" s="383"/>
    </row>
    <row r="262" spans="1:21" ht="16">
      <c r="A262" s="364"/>
      <c r="B262" s="361">
        <v>44488</v>
      </c>
      <c r="C262" s="370" t="s">
        <v>26</v>
      </c>
      <c r="D262" s="358" t="s">
        <v>222</v>
      </c>
      <c r="E262" s="469"/>
      <c r="F262" s="393">
        <v>1</v>
      </c>
      <c r="G262" s="393"/>
      <c r="H262" s="358" t="s">
        <v>5689</v>
      </c>
      <c r="I262" s="358" t="s">
        <v>5505</v>
      </c>
      <c r="J262" s="365">
        <v>1</v>
      </c>
      <c r="K262" s="360">
        <v>0.65972222222222221</v>
      </c>
      <c r="L262" s="360">
        <v>0.65972222222222221</v>
      </c>
      <c r="M262" s="359">
        <v>0</v>
      </c>
      <c r="N262" s="359">
        <v>0</v>
      </c>
      <c r="O262" s="359">
        <v>0</v>
      </c>
      <c r="P262" s="359">
        <v>0</v>
      </c>
      <c r="Q262" s="378" t="s">
        <v>5908</v>
      </c>
      <c r="R262" s="364"/>
      <c r="S262" s="364"/>
      <c r="T262" s="364"/>
      <c r="U262" s="383"/>
    </row>
    <row r="263" spans="1:21" ht="16">
      <c r="A263" s="364"/>
      <c r="B263" s="361">
        <v>44488</v>
      </c>
      <c r="C263" s="370" t="s">
        <v>26</v>
      </c>
      <c r="D263" s="358" t="s">
        <v>526</v>
      </c>
      <c r="E263" s="469"/>
      <c r="F263" s="393">
        <v>1</v>
      </c>
      <c r="G263" s="393"/>
      <c r="H263" s="358" t="s">
        <v>5689</v>
      </c>
      <c r="I263" s="358" t="s">
        <v>5505</v>
      </c>
      <c r="J263" s="365">
        <v>1</v>
      </c>
      <c r="K263" s="360">
        <v>0.65972222222222221</v>
      </c>
      <c r="L263" s="360">
        <v>0.65972222222222221</v>
      </c>
      <c r="M263" s="359">
        <v>0</v>
      </c>
      <c r="N263" s="359">
        <v>0</v>
      </c>
      <c r="O263" s="359">
        <v>0</v>
      </c>
      <c r="P263" s="359">
        <v>0</v>
      </c>
      <c r="Q263" s="378" t="s">
        <v>5908</v>
      </c>
      <c r="R263" s="364"/>
      <c r="S263" s="364"/>
      <c r="T263" s="364"/>
      <c r="U263" s="383"/>
    </row>
    <row r="264" spans="1:21" ht="16">
      <c r="A264" s="364"/>
      <c r="B264" s="361">
        <v>44491</v>
      </c>
      <c r="C264" s="370" t="s">
        <v>55</v>
      </c>
      <c r="D264" s="358" t="s">
        <v>578</v>
      </c>
      <c r="E264" s="469">
        <v>4</v>
      </c>
      <c r="F264" s="393">
        <v>1</v>
      </c>
      <c r="G264" s="393"/>
      <c r="H264" s="358" t="s">
        <v>5909</v>
      </c>
      <c r="I264" s="358" t="s">
        <v>5910</v>
      </c>
      <c r="J264" s="365">
        <v>1</v>
      </c>
      <c r="K264" s="360">
        <v>0.47500000000000003</v>
      </c>
      <c r="L264" s="360">
        <v>0.47500000000000003</v>
      </c>
      <c r="M264" s="359">
        <v>0</v>
      </c>
      <c r="N264" s="359">
        <v>0</v>
      </c>
      <c r="O264" s="359">
        <v>0</v>
      </c>
      <c r="P264" s="359">
        <v>0</v>
      </c>
      <c r="Q264" s="378" t="s">
        <v>5911</v>
      </c>
      <c r="R264" s="364"/>
      <c r="S264" s="364"/>
      <c r="T264" s="364"/>
      <c r="U264" s="383"/>
    </row>
    <row r="265" spans="1:21" ht="16">
      <c r="A265" s="364"/>
      <c r="B265" s="361">
        <v>44495</v>
      </c>
      <c r="C265" s="370" t="s">
        <v>26</v>
      </c>
      <c r="D265" s="358" t="s">
        <v>80</v>
      </c>
      <c r="E265" s="469"/>
      <c r="F265" s="393">
        <v>1</v>
      </c>
      <c r="G265" s="393"/>
      <c r="H265" s="358" t="s">
        <v>5504</v>
      </c>
      <c r="I265" s="358" t="s">
        <v>5505</v>
      </c>
      <c r="J265" s="365">
        <v>1</v>
      </c>
      <c r="K265" s="360">
        <v>0.26319444444444445</v>
      </c>
      <c r="L265" s="360">
        <v>0.26319444444444445</v>
      </c>
      <c r="M265" s="359">
        <v>0</v>
      </c>
      <c r="N265" s="359">
        <v>0</v>
      </c>
      <c r="O265" s="359">
        <v>0</v>
      </c>
      <c r="P265" s="359">
        <v>0</v>
      </c>
      <c r="Q265" s="378" t="s">
        <v>5904</v>
      </c>
      <c r="R265" s="364"/>
      <c r="S265" s="364"/>
      <c r="T265" s="364"/>
      <c r="U265" s="383"/>
    </row>
    <row r="266" spans="1:21" ht="16">
      <c r="A266" s="364"/>
      <c r="B266" s="361">
        <v>44495</v>
      </c>
      <c r="C266" s="370" t="s">
        <v>20</v>
      </c>
      <c r="D266" s="358" t="s">
        <v>21</v>
      </c>
      <c r="E266" s="469">
        <v>9</v>
      </c>
      <c r="F266" s="393">
        <v>1</v>
      </c>
      <c r="G266" s="393"/>
      <c r="H266" s="358" t="s">
        <v>100</v>
      </c>
      <c r="I266" s="358" t="s">
        <v>467</v>
      </c>
      <c r="J266" s="365">
        <v>1</v>
      </c>
      <c r="K266" s="360">
        <v>0.30555555555555552</v>
      </c>
      <c r="L266" s="360">
        <v>0.30555555555555552</v>
      </c>
      <c r="M266" s="359">
        <v>0</v>
      </c>
      <c r="N266" s="359">
        <v>0</v>
      </c>
      <c r="O266" s="359">
        <v>0</v>
      </c>
      <c r="P266" s="359">
        <v>0</v>
      </c>
      <c r="Q266" s="378" t="s">
        <v>5912</v>
      </c>
      <c r="R266" s="364"/>
      <c r="S266" s="364"/>
      <c r="T266" s="364"/>
      <c r="U266" s="383"/>
    </row>
    <row r="267" spans="1:21" ht="16">
      <c r="A267" s="364"/>
      <c r="B267" s="361">
        <v>44497</v>
      </c>
      <c r="C267" s="370" t="s">
        <v>36</v>
      </c>
      <c r="D267" s="358" t="s">
        <v>85</v>
      </c>
      <c r="E267" s="469">
        <v>1</v>
      </c>
      <c r="F267" s="393">
        <v>1</v>
      </c>
      <c r="G267" s="393"/>
      <c r="H267" s="358" t="s">
        <v>467</v>
      </c>
      <c r="I267" s="358" t="s">
        <v>5143</v>
      </c>
      <c r="J267" s="365">
        <v>1</v>
      </c>
      <c r="K267" s="360">
        <v>0.69861111111111107</v>
      </c>
      <c r="L267" s="360">
        <v>0.69861111111111107</v>
      </c>
      <c r="M267" s="359">
        <v>0</v>
      </c>
      <c r="N267" s="359">
        <v>0</v>
      </c>
      <c r="O267" s="359">
        <v>0</v>
      </c>
      <c r="P267" s="359">
        <v>0</v>
      </c>
      <c r="Q267" s="378" t="s">
        <v>5913</v>
      </c>
      <c r="R267" s="364"/>
      <c r="S267" s="364"/>
      <c r="T267" s="364"/>
      <c r="U267" s="383"/>
    </row>
    <row r="268" spans="1:21" ht="16">
      <c r="A268" s="364"/>
      <c r="B268" s="361">
        <v>44497</v>
      </c>
      <c r="C268" s="370" t="s">
        <v>36</v>
      </c>
      <c r="D268" s="358" t="s">
        <v>85</v>
      </c>
      <c r="E268" s="469">
        <v>2</v>
      </c>
      <c r="F268" s="393">
        <v>1</v>
      </c>
      <c r="G268" s="393"/>
      <c r="H268" s="358" t="s">
        <v>467</v>
      </c>
      <c r="I268" s="358" t="s">
        <v>5143</v>
      </c>
      <c r="J268" s="365">
        <v>1</v>
      </c>
      <c r="K268" s="360">
        <v>0.69861111111111107</v>
      </c>
      <c r="L268" s="360">
        <v>0.69861111111111107</v>
      </c>
      <c r="M268" s="359">
        <v>0</v>
      </c>
      <c r="N268" s="359">
        <v>0</v>
      </c>
      <c r="O268" s="359">
        <v>0</v>
      </c>
      <c r="P268" s="359">
        <v>0</v>
      </c>
      <c r="Q268" s="378" t="s">
        <v>5913</v>
      </c>
      <c r="R268" s="364"/>
      <c r="S268" s="364"/>
      <c r="T268" s="364"/>
      <c r="U268" s="383"/>
    </row>
    <row r="269" spans="1:21">
      <c r="A269" s="364"/>
      <c r="B269" s="361"/>
      <c r="C269" s="370"/>
      <c r="D269" s="358"/>
      <c r="E269" s="469"/>
      <c r="F269" s="393"/>
      <c r="G269" s="393"/>
      <c r="H269" s="358"/>
      <c r="I269" s="358"/>
      <c r="J269" s="365"/>
      <c r="K269" s="360"/>
      <c r="L269" s="360"/>
      <c r="M269" s="359"/>
      <c r="N269" s="393"/>
      <c r="O269" s="393"/>
      <c r="P269" s="364"/>
      <c r="Q269" s="378"/>
      <c r="R269" s="364"/>
      <c r="S269" s="364"/>
      <c r="T269" s="364"/>
      <c r="U269" s="383"/>
    </row>
    <row r="270" spans="1:21">
      <c r="A270" s="364"/>
      <c r="B270" s="361"/>
      <c r="C270" s="370"/>
      <c r="D270" s="358"/>
      <c r="E270" s="469"/>
      <c r="F270" s="393"/>
      <c r="G270" s="393"/>
      <c r="H270" s="358"/>
      <c r="I270" s="358"/>
      <c r="J270" s="365"/>
      <c r="K270" s="360"/>
      <c r="L270" s="360"/>
      <c r="M270" s="359"/>
      <c r="N270" s="393"/>
      <c r="O270" s="393"/>
      <c r="P270" s="364"/>
      <c r="Q270" s="378"/>
      <c r="R270" s="364"/>
      <c r="S270" s="364"/>
      <c r="T270" s="364"/>
      <c r="U270" s="383"/>
    </row>
    <row r="271" spans="1:21">
      <c r="A271" s="364"/>
      <c r="B271" s="361"/>
      <c r="C271" s="370"/>
      <c r="D271" s="358"/>
      <c r="E271" s="469"/>
      <c r="F271" s="393"/>
      <c r="G271" s="393"/>
      <c r="H271" s="358"/>
      <c r="I271" s="358"/>
      <c r="J271" s="365"/>
      <c r="K271" s="360"/>
      <c r="L271" s="360"/>
      <c r="M271" s="359"/>
      <c r="N271" s="393"/>
      <c r="O271" s="393"/>
      <c r="P271" s="364"/>
      <c r="Q271" s="378"/>
      <c r="R271" s="364"/>
      <c r="S271" s="364"/>
      <c r="T271" s="364"/>
      <c r="U271" s="383"/>
    </row>
    <row r="272" spans="1:21">
      <c r="A272" s="364"/>
      <c r="B272" s="361"/>
      <c r="C272" s="370"/>
      <c r="D272" s="358"/>
      <c r="E272" s="469"/>
      <c r="F272" s="393"/>
      <c r="G272" s="393"/>
      <c r="H272" s="358"/>
      <c r="I272" s="358"/>
      <c r="J272" s="365"/>
      <c r="K272" s="360"/>
      <c r="L272" s="360"/>
      <c r="M272" s="359"/>
      <c r="N272" s="393"/>
      <c r="O272" s="393"/>
      <c r="P272" s="364"/>
      <c r="Q272" s="378"/>
      <c r="R272" s="364"/>
      <c r="S272" s="364"/>
      <c r="T272" s="364"/>
      <c r="U272" s="383"/>
    </row>
    <row r="273" spans="1:21">
      <c r="A273" s="364"/>
      <c r="B273" s="361"/>
      <c r="C273" s="370"/>
      <c r="D273" s="358"/>
      <c r="E273" s="469"/>
      <c r="F273" s="393"/>
      <c r="G273" s="393"/>
      <c r="H273" s="358"/>
      <c r="I273" s="358"/>
      <c r="J273" s="365"/>
      <c r="K273" s="360"/>
      <c r="L273" s="360"/>
      <c r="M273" s="359"/>
      <c r="N273" s="393"/>
      <c r="O273" s="393"/>
      <c r="P273" s="364"/>
      <c r="Q273" s="378"/>
      <c r="R273" s="364"/>
      <c r="S273" s="364"/>
      <c r="T273" s="364"/>
      <c r="U273" s="383"/>
    </row>
    <row r="274" spans="1:21">
      <c r="A274" s="364"/>
      <c r="B274" s="366"/>
      <c r="C274" s="370"/>
      <c r="D274" s="358"/>
      <c r="E274" s="469"/>
      <c r="F274" s="393"/>
      <c r="G274" s="393"/>
      <c r="H274" s="358"/>
      <c r="I274" s="358"/>
      <c r="J274" s="365"/>
      <c r="K274" s="360"/>
      <c r="L274" s="360"/>
      <c r="M274" s="359"/>
      <c r="N274" s="393"/>
      <c r="O274" s="393"/>
      <c r="P274" s="364"/>
      <c r="Q274" s="378"/>
      <c r="R274" s="364"/>
      <c r="S274" s="364"/>
      <c r="T274" s="364"/>
      <c r="U274" s="383"/>
    </row>
    <row r="275" spans="1:21">
      <c r="A275" s="364"/>
      <c r="B275" s="363"/>
      <c r="C275" s="370"/>
      <c r="D275" s="359"/>
      <c r="E275" s="469"/>
      <c r="F275" s="395">
        <f>SUM(F246:F274)</f>
        <v>23</v>
      </c>
      <c r="G275" s="395">
        <f>SUM(G246:G274)</f>
        <v>0</v>
      </c>
      <c r="H275" s="408"/>
      <c r="I275" s="408"/>
      <c r="J275" s="395">
        <f>SUM(J246:J274)</f>
        <v>23</v>
      </c>
      <c r="K275" s="478"/>
      <c r="L275" s="478"/>
      <c r="M275" s="408"/>
      <c r="N275" s="395">
        <f>SUM(N246:N274)</f>
        <v>0</v>
      </c>
      <c r="O275" s="395">
        <f>SUM(O246:O274)</f>
        <v>0</v>
      </c>
      <c r="P275" s="395">
        <f>SUM(P246:P274)</f>
        <v>0</v>
      </c>
      <c r="Q275" s="477"/>
      <c r="R275" s="477"/>
    </row>
    <row r="276" spans="1:21" ht="16">
      <c r="A276" s="364"/>
      <c r="B276" s="371" t="s">
        <v>5115</v>
      </c>
      <c r="C276" s="370"/>
      <c r="D276" s="359"/>
      <c r="E276" s="469"/>
      <c r="F276" s="390"/>
      <c r="G276" s="390"/>
      <c r="H276" s="408"/>
      <c r="I276" s="408"/>
      <c r="J276" s="390"/>
      <c r="K276" s="478"/>
      <c r="L276" s="478"/>
      <c r="M276" s="370"/>
      <c r="N276" s="389"/>
      <c r="O276" s="467"/>
      <c r="P276" s="389"/>
      <c r="Q276" s="477"/>
      <c r="R276" s="477"/>
    </row>
    <row r="277" spans="1:21">
      <c r="A277" s="364"/>
      <c r="B277" s="361"/>
      <c r="C277" s="370"/>
      <c r="D277" s="358"/>
      <c r="E277" s="469"/>
      <c r="F277" s="393"/>
      <c r="G277" s="393"/>
      <c r="H277" s="377"/>
      <c r="I277" s="377"/>
      <c r="J277" s="365"/>
      <c r="K277" s="397"/>
      <c r="L277" s="397"/>
      <c r="M277" s="359"/>
      <c r="N277" s="393"/>
      <c r="O277" s="393"/>
      <c r="P277" s="364"/>
      <c r="Q277" s="364"/>
      <c r="R277" s="364"/>
      <c r="S277" s="364"/>
      <c r="T277" s="364"/>
      <c r="U277" s="383"/>
    </row>
    <row r="278" spans="1:21">
      <c r="A278" s="364"/>
      <c r="B278" s="361"/>
      <c r="C278" s="370"/>
      <c r="D278" s="358"/>
      <c r="E278" s="469"/>
      <c r="F278" s="393"/>
      <c r="G278" s="393"/>
      <c r="H278" s="377"/>
      <c r="I278" s="377"/>
      <c r="J278" s="365"/>
      <c r="K278" s="397"/>
      <c r="L278" s="397"/>
      <c r="M278" s="359"/>
      <c r="N278" s="393"/>
      <c r="O278" s="393"/>
      <c r="P278" s="364"/>
      <c r="Q278" s="364"/>
      <c r="R278" s="364"/>
      <c r="S278" s="364"/>
      <c r="T278" s="364"/>
      <c r="U278" s="383"/>
    </row>
    <row r="279" spans="1:21">
      <c r="A279" s="364"/>
      <c r="B279" s="361"/>
      <c r="C279" s="370"/>
      <c r="D279" s="358"/>
      <c r="E279" s="469"/>
      <c r="F279" s="393"/>
      <c r="G279" s="393"/>
      <c r="H279" s="377"/>
      <c r="I279" s="377"/>
      <c r="J279" s="365"/>
      <c r="K279" s="397"/>
      <c r="L279" s="397"/>
      <c r="M279" s="359"/>
      <c r="N279" s="393"/>
      <c r="O279" s="393"/>
      <c r="P279" s="364"/>
      <c r="Q279" s="364"/>
      <c r="R279" s="364"/>
      <c r="S279" s="364"/>
      <c r="T279" s="364"/>
      <c r="U279" s="383"/>
    </row>
    <row r="280" spans="1:21">
      <c r="A280" s="364"/>
      <c r="B280" s="361"/>
      <c r="C280" s="370"/>
      <c r="D280" s="358"/>
      <c r="E280" s="469"/>
      <c r="F280" s="393"/>
      <c r="G280" s="393"/>
      <c r="H280" s="377"/>
      <c r="I280" s="377"/>
      <c r="J280" s="365"/>
      <c r="K280" s="397"/>
      <c r="L280" s="397"/>
      <c r="M280" s="359"/>
      <c r="N280" s="393"/>
      <c r="O280" s="393"/>
      <c r="P280" s="364"/>
      <c r="Q280" s="364"/>
      <c r="R280" s="364"/>
      <c r="S280" s="364"/>
      <c r="T280" s="364"/>
      <c r="U280" s="383"/>
    </row>
    <row r="281" spans="1:21">
      <c r="A281" s="364"/>
      <c r="B281" s="361"/>
      <c r="C281" s="370"/>
      <c r="D281" s="364"/>
      <c r="E281" s="469"/>
      <c r="F281" s="393"/>
      <c r="G281" s="393"/>
      <c r="H281" s="377"/>
      <c r="I281" s="377"/>
      <c r="J281" s="365"/>
      <c r="K281" s="397"/>
      <c r="L281" s="397"/>
      <c r="M281" s="359"/>
      <c r="N281" s="393"/>
      <c r="O281" s="393"/>
      <c r="P281" s="364"/>
      <c r="Q281" s="364"/>
      <c r="R281" s="364"/>
      <c r="S281" s="364"/>
      <c r="T281" s="364"/>
      <c r="U281" s="383"/>
    </row>
    <row r="282" spans="1:21">
      <c r="A282" s="364"/>
      <c r="B282" s="361"/>
      <c r="C282" s="370"/>
      <c r="D282" s="358"/>
      <c r="E282" s="469"/>
      <c r="F282" s="393"/>
      <c r="G282" s="393"/>
      <c r="H282" s="377"/>
      <c r="I282" s="377"/>
      <c r="J282" s="365"/>
      <c r="K282" s="397"/>
      <c r="L282" s="397"/>
      <c r="M282" s="359"/>
      <c r="N282" s="393"/>
      <c r="O282" s="393"/>
      <c r="P282" s="364"/>
      <c r="Q282" s="364"/>
      <c r="R282" s="364"/>
      <c r="S282" s="364"/>
      <c r="T282" s="364"/>
      <c r="U282" s="383"/>
    </row>
    <row r="283" spans="1:21">
      <c r="A283" s="364"/>
      <c r="B283" s="361"/>
      <c r="C283" s="370"/>
      <c r="D283" s="358"/>
      <c r="E283" s="469"/>
      <c r="F283" s="393"/>
      <c r="G283" s="393"/>
      <c r="H283" s="377"/>
      <c r="I283" s="377"/>
      <c r="J283" s="365"/>
      <c r="K283" s="397"/>
      <c r="L283" s="397"/>
      <c r="M283" s="359"/>
      <c r="N283" s="393"/>
      <c r="O283" s="393"/>
      <c r="P283" s="364"/>
      <c r="Q283" s="364"/>
      <c r="R283" s="364"/>
      <c r="S283" s="364"/>
      <c r="T283" s="364"/>
      <c r="U283" s="383"/>
    </row>
    <row r="284" spans="1:21">
      <c r="A284" s="364"/>
      <c r="B284" s="361"/>
      <c r="C284" s="370"/>
      <c r="D284" s="358"/>
      <c r="E284" s="469"/>
      <c r="F284" s="393"/>
      <c r="G284" s="393"/>
      <c r="H284" s="377"/>
      <c r="I284" s="377"/>
      <c r="J284" s="365"/>
      <c r="K284" s="397"/>
      <c r="L284" s="397"/>
      <c r="M284" s="359"/>
      <c r="N284" s="393"/>
      <c r="O284" s="393"/>
      <c r="P284" s="364"/>
      <c r="Q284" s="364"/>
      <c r="R284" s="364"/>
      <c r="S284" s="364"/>
      <c r="T284" s="364"/>
      <c r="U284" s="383"/>
    </row>
    <row r="285" spans="1:21">
      <c r="A285" s="364"/>
      <c r="B285" s="366"/>
      <c r="C285" s="370"/>
      <c r="D285" s="358"/>
      <c r="E285" s="469"/>
      <c r="F285" s="393"/>
      <c r="G285" s="393"/>
      <c r="H285" s="377"/>
      <c r="I285" s="377"/>
      <c r="J285" s="365"/>
      <c r="K285" s="397"/>
      <c r="L285" s="397"/>
      <c r="M285" s="359"/>
      <c r="N285" s="393"/>
      <c r="O285" s="393"/>
      <c r="P285" s="364"/>
      <c r="Q285" s="364"/>
      <c r="R285" s="364"/>
      <c r="S285" s="364"/>
      <c r="T285" s="364"/>
      <c r="U285" s="383"/>
    </row>
    <row r="286" spans="1:21">
      <c r="A286" s="364"/>
      <c r="B286" s="361"/>
      <c r="C286" s="370"/>
      <c r="D286" s="358"/>
      <c r="E286" s="469"/>
      <c r="F286" s="393"/>
      <c r="G286" s="393"/>
      <c r="H286" s="377"/>
      <c r="I286" s="377"/>
      <c r="J286" s="365"/>
      <c r="K286" s="397"/>
      <c r="L286" s="397"/>
      <c r="M286" s="359"/>
      <c r="N286" s="393"/>
      <c r="O286" s="393"/>
      <c r="P286" s="364"/>
      <c r="Q286" s="364"/>
      <c r="R286" s="364"/>
      <c r="S286" s="364"/>
      <c r="T286" s="364"/>
      <c r="U286" s="383"/>
    </row>
    <row r="287" spans="1:21">
      <c r="A287" s="364"/>
      <c r="B287" s="361"/>
      <c r="C287" s="370"/>
      <c r="D287" s="358"/>
      <c r="E287" s="469"/>
      <c r="F287" s="393"/>
      <c r="G287" s="393"/>
      <c r="H287" s="358"/>
      <c r="I287" s="377"/>
      <c r="J287" s="393"/>
      <c r="K287" s="360"/>
      <c r="L287" s="360"/>
      <c r="M287" s="359"/>
      <c r="N287" s="393"/>
      <c r="O287" s="393"/>
      <c r="P287" s="364"/>
      <c r="Q287" s="494"/>
      <c r="R287" s="364"/>
      <c r="S287" s="364"/>
      <c r="T287" s="364"/>
      <c r="U287" s="383"/>
    </row>
    <row r="288" spans="1:21">
      <c r="A288" s="364"/>
      <c r="B288" s="361"/>
      <c r="C288" s="370"/>
      <c r="D288" s="358"/>
      <c r="E288" s="469"/>
      <c r="F288" s="393"/>
      <c r="G288" s="393"/>
      <c r="H288" s="358"/>
      <c r="I288" s="377"/>
      <c r="J288" s="393"/>
      <c r="K288" s="360"/>
      <c r="L288" s="360"/>
      <c r="M288" s="359"/>
      <c r="N288" s="393"/>
      <c r="O288" s="393"/>
      <c r="P288" s="364"/>
      <c r="Q288" s="494"/>
      <c r="R288" s="364"/>
      <c r="S288" s="364"/>
      <c r="T288" s="364"/>
      <c r="U288" s="383"/>
    </row>
    <row r="289" spans="1:21">
      <c r="A289" s="364"/>
      <c r="B289" s="361"/>
      <c r="C289" s="370"/>
      <c r="D289" s="358"/>
      <c r="E289" s="469"/>
      <c r="F289" s="393"/>
      <c r="G289" s="393"/>
      <c r="H289" s="358"/>
      <c r="I289" s="377"/>
      <c r="J289" s="393"/>
      <c r="K289" s="360"/>
      <c r="L289" s="360"/>
      <c r="M289" s="359"/>
      <c r="N289" s="393"/>
      <c r="O289" s="393"/>
      <c r="P289" s="364"/>
      <c r="Q289" s="494"/>
      <c r="R289" s="364"/>
      <c r="S289" s="364"/>
      <c r="T289" s="364"/>
      <c r="U289" s="383"/>
    </row>
    <row r="290" spans="1:21">
      <c r="A290" s="364"/>
      <c r="B290" s="361"/>
      <c r="C290" s="370"/>
      <c r="D290" s="358"/>
      <c r="E290" s="469"/>
      <c r="F290" s="393"/>
      <c r="G290" s="393"/>
      <c r="H290" s="377"/>
      <c r="I290" s="358"/>
      <c r="J290" s="393"/>
      <c r="K290" s="360"/>
      <c r="L290" s="360"/>
      <c r="M290" s="359"/>
      <c r="N290" s="393"/>
      <c r="O290" s="393"/>
      <c r="P290" s="364"/>
      <c r="Q290" s="494"/>
      <c r="R290" s="364"/>
      <c r="S290" s="364"/>
      <c r="T290" s="364"/>
      <c r="U290" s="383"/>
    </row>
    <row r="291" spans="1:21">
      <c r="A291" s="364"/>
      <c r="B291" s="361"/>
      <c r="C291" s="370"/>
      <c r="D291" s="358"/>
      <c r="E291" s="469"/>
      <c r="F291" s="393"/>
      <c r="G291" s="393"/>
      <c r="H291" s="377"/>
      <c r="I291" s="377"/>
      <c r="J291" s="365"/>
      <c r="K291" s="397"/>
      <c r="L291" s="397"/>
      <c r="M291" s="359"/>
      <c r="N291" s="393"/>
      <c r="O291" s="393"/>
      <c r="P291" s="364"/>
      <c r="Q291" s="364"/>
      <c r="R291" s="364"/>
      <c r="S291" s="364"/>
      <c r="T291" s="364"/>
      <c r="U291" s="383"/>
    </row>
    <row r="292" spans="1:21">
      <c r="A292" s="364"/>
      <c r="B292" s="361"/>
      <c r="C292" s="370"/>
      <c r="D292" s="358"/>
      <c r="E292" s="469"/>
      <c r="F292" s="393"/>
      <c r="G292" s="393"/>
      <c r="H292" s="377"/>
      <c r="I292" s="377"/>
      <c r="J292" s="364"/>
      <c r="K292" s="397"/>
      <c r="L292" s="397"/>
      <c r="M292" s="359"/>
      <c r="N292" s="393"/>
      <c r="O292" s="393"/>
      <c r="P292" s="364"/>
      <c r="Q292" s="364"/>
      <c r="R292" s="486"/>
      <c r="S292" s="383"/>
      <c r="T292" s="383"/>
      <c r="U292" s="383"/>
    </row>
    <row r="293" spans="1:21">
      <c r="A293" s="364"/>
      <c r="B293" s="361"/>
      <c r="C293" s="370"/>
      <c r="D293" s="358"/>
      <c r="E293" s="469"/>
      <c r="F293" s="393"/>
      <c r="G293" s="393"/>
      <c r="H293" s="377"/>
      <c r="I293" s="377"/>
      <c r="J293" s="364"/>
      <c r="K293" s="397"/>
      <c r="L293" s="397"/>
      <c r="M293" s="359"/>
      <c r="N293" s="393"/>
      <c r="O293" s="393"/>
      <c r="P293" s="364"/>
      <c r="Q293" s="364"/>
      <c r="R293" s="486"/>
      <c r="S293" s="383"/>
      <c r="T293" s="383"/>
      <c r="U293" s="383"/>
    </row>
    <row r="294" spans="1:21">
      <c r="A294" s="364"/>
      <c r="B294" s="361"/>
      <c r="C294" s="370"/>
      <c r="D294" s="358"/>
      <c r="E294" s="469"/>
      <c r="F294" s="393"/>
      <c r="G294" s="393"/>
      <c r="H294" s="377"/>
      <c r="I294" s="377"/>
      <c r="J294" s="364"/>
      <c r="K294" s="397"/>
      <c r="L294" s="397"/>
      <c r="M294" s="359"/>
      <c r="N294" s="393"/>
      <c r="O294" s="393"/>
      <c r="P294" s="364"/>
      <c r="Q294" s="364"/>
      <c r="R294" s="486"/>
      <c r="S294" s="383"/>
      <c r="T294" s="383"/>
      <c r="U294" s="383"/>
    </row>
    <row r="295" spans="1:21">
      <c r="A295" s="364"/>
      <c r="B295" s="361"/>
      <c r="C295" s="370"/>
      <c r="D295" s="358"/>
      <c r="E295" s="469"/>
      <c r="F295" s="393"/>
      <c r="G295" s="393"/>
      <c r="H295" s="377"/>
      <c r="I295" s="377"/>
      <c r="J295" s="364"/>
      <c r="K295" s="397"/>
      <c r="L295" s="397"/>
      <c r="M295" s="359"/>
      <c r="N295" s="393"/>
      <c r="O295" s="393"/>
      <c r="P295" s="364"/>
      <c r="Q295" s="364"/>
      <c r="R295" s="486"/>
      <c r="S295" s="383"/>
      <c r="T295" s="383"/>
      <c r="U295" s="383"/>
    </row>
    <row r="296" spans="1:21">
      <c r="A296" s="364"/>
      <c r="B296" s="361"/>
      <c r="C296" s="370"/>
      <c r="D296" s="358"/>
      <c r="E296" s="469"/>
      <c r="F296" s="393"/>
      <c r="G296" s="393"/>
      <c r="H296" s="377"/>
      <c r="I296" s="377"/>
      <c r="J296" s="364"/>
      <c r="K296" s="397"/>
      <c r="L296" s="397"/>
      <c r="M296" s="359"/>
      <c r="N296" s="393"/>
      <c r="O296" s="393"/>
      <c r="P296" s="364"/>
      <c r="Q296" s="364"/>
      <c r="R296" s="486"/>
      <c r="S296" s="383"/>
      <c r="T296" s="383"/>
      <c r="U296" s="383"/>
    </row>
    <row r="297" spans="1:21">
      <c r="A297" s="364"/>
      <c r="B297" s="361"/>
      <c r="C297" s="370"/>
      <c r="D297" s="358"/>
      <c r="E297" s="469"/>
      <c r="F297" s="393"/>
      <c r="G297" s="393"/>
      <c r="H297" s="377"/>
      <c r="I297" s="377"/>
      <c r="J297" s="364"/>
      <c r="K297" s="397"/>
      <c r="L297" s="397"/>
      <c r="M297" s="359"/>
      <c r="N297" s="393"/>
      <c r="O297" s="393"/>
      <c r="P297" s="364"/>
      <c r="Q297" s="364"/>
      <c r="R297" s="486"/>
      <c r="S297" s="383"/>
      <c r="T297" s="383"/>
      <c r="U297" s="383"/>
    </row>
    <row r="298" spans="1:21">
      <c r="A298" s="364"/>
      <c r="B298" s="361"/>
      <c r="C298" s="370"/>
      <c r="D298" s="358"/>
      <c r="E298" s="469"/>
      <c r="F298" s="393"/>
      <c r="G298" s="393"/>
      <c r="H298" s="377"/>
      <c r="I298" s="377"/>
      <c r="J298" s="364"/>
      <c r="K298" s="397"/>
      <c r="L298" s="397"/>
      <c r="M298" s="359"/>
      <c r="N298" s="393"/>
      <c r="O298" s="393"/>
      <c r="P298" s="364"/>
      <c r="Q298" s="364"/>
      <c r="R298" s="486"/>
      <c r="S298" s="383"/>
      <c r="T298" s="383"/>
      <c r="U298" s="383"/>
    </row>
    <row r="299" spans="1:21">
      <c r="A299" s="364"/>
      <c r="B299" s="361"/>
      <c r="C299" s="370"/>
      <c r="D299" s="358"/>
      <c r="E299" s="469"/>
      <c r="F299" s="393"/>
      <c r="G299" s="393"/>
      <c r="H299" s="377"/>
      <c r="I299" s="377"/>
      <c r="J299" s="364"/>
      <c r="K299" s="397"/>
      <c r="L299" s="397"/>
      <c r="M299" s="359"/>
      <c r="N299" s="393"/>
      <c r="O299" s="393"/>
      <c r="P299" s="364"/>
      <c r="Q299" s="364"/>
      <c r="R299" s="486"/>
      <c r="S299" s="383"/>
      <c r="T299" s="383"/>
      <c r="U299" s="383"/>
    </row>
    <row r="300" spans="1:21">
      <c r="A300" s="364"/>
      <c r="B300" s="361"/>
      <c r="C300" s="370"/>
      <c r="D300" s="358"/>
      <c r="E300" s="469"/>
      <c r="F300" s="393"/>
      <c r="G300" s="393"/>
      <c r="H300" s="377"/>
      <c r="I300" s="377"/>
      <c r="J300" s="364"/>
      <c r="K300" s="397"/>
      <c r="L300" s="397"/>
      <c r="M300" s="359"/>
      <c r="N300" s="393"/>
      <c r="O300" s="393"/>
      <c r="P300" s="364"/>
      <c r="Q300" s="364"/>
      <c r="R300" s="486"/>
      <c r="S300" s="383"/>
      <c r="T300" s="383"/>
      <c r="U300" s="383"/>
    </row>
    <row r="301" spans="1:21">
      <c r="A301" s="364"/>
      <c r="B301" s="361"/>
      <c r="C301" s="370"/>
      <c r="D301" s="358"/>
      <c r="E301" s="469"/>
      <c r="F301" s="393"/>
      <c r="G301" s="393"/>
      <c r="H301" s="377"/>
      <c r="I301" s="377"/>
      <c r="J301" s="364"/>
      <c r="K301" s="397"/>
      <c r="L301" s="397"/>
      <c r="M301" s="359"/>
      <c r="N301" s="393"/>
      <c r="O301" s="393"/>
      <c r="P301" s="364"/>
      <c r="Q301" s="364"/>
      <c r="R301" s="486"/>
      <c r="S301" s="383"/>
      <c r="T301" s="383"/>
      <c r="U301" s="383"/>
    </row>
    <row r="302" spans="1:21">
      <c r="A302" s="364"/>
      <c r="B302" s="361"/>
      <c r="C302" s="370"/>
      <c r="D302" s="370"/>
      <c r="E302" s="388"/>
      <c r="F302" s="395">
        <f>SUM(F277:F301)</f>
        <v>0</v>
      </c>
      <c r="G302" s="473">
        <f>SUM(G277:G291)</f>
        <v>0</v>
      </c>
      <c r="H302" s="407"/>
      <c r="I302" s="407"/>
      <c r="J302" s="473">
        <f>SUM(J277:J301)</f>
        <v>0</v>
      </c>
      <c r="K302" s="474"/>
      <c r="L302" s="474"/>
      <c r="M302" s="407">
        <f>HOUR($L302-$K302)*60+MINUTE($L302-$K302)</f>
        <v>0</v>
      </c>
      <c r="N302" s="473">
        <f>SUM(N277:N291)</f>
        <v>0</v>
      </c>
      <c r="O302" s="473">
        <f>SUM(O277:O291)</f>
        <v>0</v>
      </c>
      <c r="P302" s="473">
        <f>SUM(P277:P291)</f>
        <v>0</v>
      </c>
      <c r="Q302" s="495"/>
      <c r="R302" s="495"/>
    </row>
    <row r="303" spans="1:21" ht="16">
      <c r="A303" s="364"/>
      <c r="B303" s="371" t="s">
        <v>5116</v>
      </c>
      <c r="C303" s="370"/>
      <c r="D303" s="370"/>
      <c r="E303" s="388"/>
      <c r="F303" s="390"/>
      <c r="G303" s="390"/>
      <c r="H303" s="408"/>
      <c r="I303" s="408"/>
      <c r="J303" s="390"/>
      <c r="K303" s="478"/>
      <c r="L303" s="478"/>
      <c r="M303" s="370">
        <f>HOUR($L303-$K303)*60+MINUTE($L303-$K303)</f>
        <v>0</v>
      </c>
      <c r="N303" s="389"/>
      <c r="O303" s="467"/>
      <c r="P303" s="389"/>
      <c r="Q303" s="477"/>
      <c r="R303" s="477"/>
    </row>
    <row r="304" spans="1:21">
      <c r="A304" s="364"/>
      <c r="B304" s="361"/>
      <c r="C304" s="370"/>
      <c r="D304" s="358"/>
      <c r="E304" s="469"/>
      <c r="F304" s="393"/>
      <c r="G304" s="393"/>
      <c r="H304" s="377"/>
      <c r="I304" s="377"/>
      <c r="J304" s="365"/>
      <c r="K304" s="397"/>
      <c r="L304" s="397"/>
      <c r="M304" s="359"/>
      <c r="N304" s="393"/>
      <c r="O304" s="393"/>
      <c r="P304" s="364"/>
      <c r="Q304" s="364"/>
      <c r="R304" s="364"/>
      <c r="S304" s="364"/>
      <c r="T304" s="364"/>
      <c r="U304" s="383"/>
    </row>
    <row r="305" spans="1:21">
      <c r="A305" s="364"/>
      <c r="B305" s="361"/>
      <c r="C305" s="370"/>
      <c r="D305" s="358"/>
      <c r="E305" s="469"/>
      <c r="F305" s="393"/>
      <c r="G305" s="393"/>
      <c r="H305" s="377"/>
      <c r="I305" s="377"/>
      <c r="J305" s="365"/>
      <c r="K305" s="397"/>
      <c r="L305" s="397"/>
      <c r="M305" s="359"/>
      <c r="N305" s="393"/>
      <c r="O305" s="393"/>
      <c r="P305" s="364"/>
      <c r="Q305" s="364"/>
      <c r="R305" s="364"/>
      <c r="S305" s="364"/>
      <c r="T305" s="364"/>
      <c r="U305" s="383"/>
    </row>
    <row r="306" spans="1:21">
      <c r="A306" s="364"/>
      <c r="B306" s="361"/>
      <c r="C306" s="370"/>
      <c r="D306" s="358"/>
      <c r="E306" s="469"/>
      <c r="F306" s="393"/>
      <c r="G306" s="393"/>
      <c r="H306" s="377"/>
      <c r="I306" s="377"/>
      <c r="J306" s="365"/>
      <c r="K306" s="397"/>
      <c r="L306" s="397"/>
      <c r="M306" s="359"/>
      <c r="N306" s="393"/>
      <c r="O306" s="393"/>
      <c r="P306" s="364"/>
      <c r="Q306" s="364"/>
      <c r="R306" s="364"/>
      <c r="S306" s="364"/>
      <c r="T306" s="364"/>
      <c r="U306" s="383"/>
    </row>
    <row r="307" spans="1:21">
      <c r="A307" s="364"/>
      <c r="B307" s="361"/>
      <c r="C307" s="370"/>
      <c r="D307" s="358"/>
      <c r="E307" s="469"/>
      <c r="F307" s="393"/>
      <c r="G307" s="393"/>
      <c r="H307" s="377"/>
      <c r="I307" s="377"/>
      <c r="J307" s="365"/>
      <c r="K307" s="397"/>
      <c r="L307" s="397"/>
      <c r="M307" s="359"/>
      <c r="N307" s="393"/>
      <c r="O307" s="393"/>
      <c r="P307" s="364"/>
      <c r="Q307" s="364"/>
      <c r="R307" s="364"/>
      <c r="S307" s="364"/>
      <c r="T307" s="364"/>
      <c r="U307" s="383"/>
    </row>
    <row r="308" spans="1:21">
      <c r="A308" s="364"/>
      <c r="B308" s="361"/>
      <c r="C308" s="370"/>
      <c r="D308" s="358"/>
      <c r="E308" s="469"/>
      <c r="F308" s="393"/>
      <c r="G308" s="393"/>
      <c r="H308" s="377"/>
      <c r="I308" s="377"/>
      <c r="J308" s="365"/>
      <c r="K308" s="397"/>
      <c r="L308" s="397"/>
      <c r="M308" s="359"/>
      <c r="N308" s="393"/>
      <c r="O308" s="393"/>
      <c r="P308" s="364"/>
      <c r="Q308" s="364"/>
      <c r="R308" s="364"/>
      <c r="S308" s="364"/>
      <c r="T308" s="364"/>
      <c r="U308" s="383"/>
    </row>
    <row r="309" spans="1:21">
      <c r="A309" s="364"/>
      <c r="B309" s="361"/>
      <c r="C309" s="370"/>
      <c r="D309" s="358"/>
      <c r="E309" s="469"/>
      <c r="F309" s="393"/>
      <c r="G309" s="393"/>
      <c r="H309" s="377"/>
      <c r="I309" s="377"/>
      <c r="J309" s="365"/>
      <c r="K309" s="397"/>
      <c r="L309" s="397"/>
      <c r="M309" s="359"/>
      <c r="N309" s="393"/>
      <c r="O309" s="393"/>
      <c r="P309" s="364"/>
      <c r="Q309" s="364"/>
      <c r="R309" s="364"/>
      <c r="S309" s="364"/>
      <c r="T309" s="364"/>
      <c r="U309" s="383"/>
    </row>
    <row r="310" spans="1:21">
      <c r="A310" s="364"/>
      <c r="B310" s="361"/>
      <c r="C310" s="370"/>
      <c r="D310" s="358"/>
      <c r="E310" s="469"/>
      <c r="F310" s="393"/>
      <c r="G310" s="393"/>
      <c r="H310" s="377"/>
      <c r="I310" s="377"/>
      <c r="J310" s="365"/>
      <c r="K310" s="397"/>
      <c r="L310" s="397"/>
      <c r="M310" s="359"/>
      <c r="N310" s="393"/>
      <c r="O310" s="393"/>
      <c r="P310" s="364"/>
      <c r="Q310" s="364"/>
      <c r="R310" s="364"/>
      <c r="S310" s="364"/>
      <c r="T310" s="364"/>
      <c r="U310" s="383"/>
    </row>
    <row r="311" spans="1:21">
      <c r="A311" s="364"/>
      <c r="B311" s="366"/>
      <c r="C311" s="370"/>
      <c r="D311" s="358"/>
      <c r="E311" s="469"/>
      <c r="F311" s="393"/>
      <c r="G311" s="393"/>
      <c r="H311" s="377"/>
      <c r="I311" s="377"/>
      <c r="J311" s="365"/>
      <c r="K311" s="397"/>
      <c r="L311" s="397"/>
      <c r="M311" s="359"/>
      <c r="N311" s="393"/>
      <c r="O311" s="393"/>
      <c r="P311" s="364"/>
      <c r="Q311" s="364"/>
      <c r="R311" s="364"/>
      <c r="S311" s="364"/>
      <c r="T311" s="364"/>
      <c r="U311" s="383"/>
    </row>
    <row r="312" spans="1:21">
      <c r="A312" s="364"/>
      <c r="B312" s="361"/>
      <c r="C312" s="370"/>
      <c r="D312" s="358"/>
      <c r="E312" s="469"/>
      <c r="F312" s="393"/>
      <c r="G312" s="393"/>
      <c r="H312" s="377"/>
      <c r="I312" s="377"/>
      <c r="J312" s="365"/>
      <c r="K312" s="397"/>
      <c r="L312" s="397"/>
      <c r="M312" s="359"/>
      <c r="N312" s="393"/>
      <c r="O312" s="393"/>
      <c r="P312" s="364"/>
      <c r="Q312" s="364"/>
      <c r="R312" s="364"/>
      <c r="S312" s="364"/>
      <c r="T312" s="364"/>
      <c r="U312" s="383"/>
    </row>
    <row r="313" spans="1:21">
      <c r="A313" s="364"/>
      <c r="B313" s="361"/>
      <c r="C313" s="370"/>
      <c r="D313" s="358"/>
      <c r="E313" s="469"/>
      <c r="F313" s="393"/>
      <c r="G313" s="393"/>
      <c r="H313" s="377"/>
      <c r="I313" s="377"/>
      <c r="J313" s="365"/>
      <c r="K313" s="397"/>
      <c r="L313" s="397"/>
      <c r="M313" s="359"/>
      <c r="N313" s="393"/>
      <c r="O313" s="393"/>
      <c r="P313" s="364"/>
      <c r="Q313" s="364"/>
      <c r="R313" s="364"/>
      <c r="S313" s="364"/>
      <c r="T313" s="364"/>
      <c r="U313" s="383"/>
    </row>
    <row r="314" spans="1:21">
      <c r="A314" s="364"/>
      <c r="B314" s="361"/>
      <c r="C314" s="370"/>
      <c r="D314" s="358"/>
      <c r="E314" s="469"/>
      <c r="F314" s="393"/>
      <c r="G314" s="393"/>
      <c r="H314" s="377"/>
      <c r="I314" s="377"/>
      <c r="J314" s="365"/>
      <c r="K314" s="397"/>
      <c r="L314" s="397"/>
      <c r="M314" s="359"/>
      <c r="N314" s="393"/>
      <c r="O314" s="393"/>
      <c r="P314" s="364"/>
      <c r="Q314" s="364"/>
      <c r="R314" s="364"/>
      <c r="S314" s="364"/>
      <c r="T314" s="364"/>
      <c r="U314" s="383"/>
    </row>
    <row r="315" spans="1:21">
      <c r="A315" s="364"/>
      <c r="B315" s="361"/>
      <c r="C315" s="370"/>
      <c r="D315" s="358"/>
      <c r="E315" s="469"/>
      <c r="F315" s="393"/>
      <c r="G315" s="393"/>
      <c r="H315" s="377"/>
      <c r="I315" s="377"/>
      <c r="J315" s="365"/>
      <c r="K315" s="397"/>
      <c r="L315" s="397"/>
      <c r="M315" s="359"/>
      <c r="N315" s="393"/>
      <c r="O315" s="393"/>
      <c r="P315" s="364"/>
      <c r="Q315" s="364"/>
      <c r="R315" s="364"/>
      <c r="S315" s="364"/>
      <c r="T315" s="364"/>
      <c r="U315" s="383"/>
    </row>
    <row r="316" spans="1:21">
      <c r="A316" s="364"/>
      <c r="B316" s="361"/>
      <c r="C316" s="370"/>
      <c r="D316" s="358"/>
      <c r="E316" s="469"/>
      <c r="F316" s="393"/>
      <c r="G316" s="393"/>
      <c r="H316" s="377"/>
      <c r="I316" s="377"/>
      <c r="J316" s="365"/>
      <c r="K316" s="397"/>
      <c r="L316" s="397"/>
      <c r="M316" s="359"/>
      <c r="N316" s="393"/>
      <c r="O316" s="393"/>
      <c r="P316" s="364"/>
      <c r="Q316" s="364"/>
      <c r="R316" s="364"/>
      <c r="S316" s="364"/>
      <c r="T316" s="364"/>
      <c r="U316" s="383"/>
    </row>
    <row r="317" spans="1:21">
      <c r="A317" s="364"/>
      <c r="B317" s="361"/>
      <c r="C317" s="370"/>
      <c r="D317" s="358"/>
      <c r="E317" s="469"/>
      <c r="F317" s="393"/>
      <c r="G317" s="393"/>
      <c r="H317" s="377"/>
      <c r="I317" s="377"/>
      <c r="J317" s="365"/>
      <c r="K317" s="397"/>
      <c r="L317" s="397"/>
      <c r="M317" s="359"/>
      <c r="N317" s="393"/>
      <c r="O317" s="393"/>
      <c r="P317" s="364"/>
      <c r="Q317" s="364"/>
      <c r="R317" s="364"/>
      <c r="S317" s="364"/>
      <c r="T317" s="364"/>
      <c r="U317" s="383"/>
    </row>
    <row r="318" spans="1:21">
      <c r="A318" s="364"/>
      <c r="B318" s="361"/>
      <c r="C318" s="370"/>
      <c r="D318" s="358"/>
      <c r="E318" s="469"/>
      <c r="F318" s="393"/>
      <c r="G318" s="393"/>
      <c r="H318" s="377"/>
      <c r="I318" s="377"/>
      <c r="J318" s="365"/>
      <c r="K318" s="397"/>
      <c r="L318" s="397"/>
      <c r="M318" s="359"/>
      <c r="N318" s="393"/>
      <c r="O318" s="393"/>
      <c r="P318" s="364"/>
      <c r="Q318" s="364"/>
      <c r="R318" s="364"/>
      <c r="S318" s="364"/>
      <c r="T318" s="364"/>
      <c r="U318" s="383"/>
    </row>
    <row r="319" spans="1:21">
      <c r="A319" s="364"/>
      <c r="B319" s="361"/>
      <c r="C319" s="370"/>
      <c r="D319" s="358"/>
      <c r="E319" s="469"/>
      <c r="F319" s="393"/>
      <c r="G319" s="393"/>
      <c r="H319" s="377"/>
      <c r="I319" s="377"/>
      <c r="J319" s="365"/>
      <c r="K319" s="397"/>
      <c r="L319" s="397"/>
      <c r="M319" s="359"/>
      <c r="N319" s="393"/>
      <c r="O319" s="393"/>
      <c r="P319" s="364"/>
      <c r="Q319" s="364"/>
      <c r="R319" s="364"/>
      <c r="S319" s="364"/>
      <c r="T319" s="364"/>
      <c r="U319" s="383"/>
    </row>
    <row r="320" spans="1:21">
      <c r="A320" s="364"/>
      <c r="B320" s="361"/>
      <c r="C320" s="370"/>
      <c r="D320" s="358"/>
      <c r="E320" s="469"/>
      <c r="F320" s="393"/>
      <c r="G320" s="393"/>
      <c r="H320" s="377"/>
      <c r="I320" s="377"/>
      <c r="J320" s="365"/>
      <c r="K320" s="397"/>
      <c r="L320" s="397"/>
      <c r="M320" s="359"/>
      <c r="N320" s="393"/>
      <c r="O320" s="393"/>
      <c r="P320" s="364"/>
      <c r="Q320" s="364"/>
      <c r="R320" s="364"/>
      <c r="S320" s="364"/>
      <c r="T320" s="364"/>
      <c r="U320" s="383"/>
    </row>
    <row r="321" spans="1:21">
      <c r="A321" s="364"/>
      <c r="B321" s="361"/>
      <c r="C321" s="370"/>
      <c r="D321" s="358"/>
      <c r="E321" s="469"/>
      <c r="F321" s="393"/>
      <c r="G321" s="393"/>
      <c r="H321" s="377"/>
      <c r="I321" s="377"/>
      <c r="J321" s="365"/>
      <c r="K321" s="397"/>
      <c r="L321" s="397"/>
      <c r="M321" s="359"/>
      <c r="N321" s="393"/>
      <c r="O321" s="393"/>
      <c r="P321" s="364"/>
      <c r="Q321" s="364"/>
      <c r="R321" s="364"/>
      <c r="S321" s="364"/>
      <c r="T321" s="364"/>
      <c r="U321" s="383"/>
    </row>
    <row r="322" spans="1:21">
      <c r="A322" s="364"/>
      <c r="B322" s="361"/>
      <c r="C322" s="370"/>
      <c r="D322" s="358"/>
      <c r="E322" s="469"/>
      <c r="F322" s="393"/>
      <c r="G322" s="393"/>
      <c r="H322" s="377"/>
      <c r="I322" s="377"/>
      <c r="J322" s="365"/>
      <c r="K322" s="397"/>
      <c r="L322" s="397"/>
      <c r="M322" s="359"/>
      <c r="N322" s="393"/>
      <c r="O322" s="393"/>
      <c r="P322" s="364"/>
      <c r="Q322" s="364"/>
      <c r="R322" s="364"/>
      <c r="S322" s="364"/>
      <c r="T322" s="364"/>
      <c r="U322" s="383"/>
    </row>
    <row r="323" spans="1:21">
      <c r="A323" s="364"/>
      <c r="B323" s="361"/>
      <c r="C323" s="370"/>
      <c r="D323" s="358"/>
      <c r="E323" s="469"/>
      <c r="F323" s="393"/>
      <c r="G323" s="393"/>
      <c r="H323" s="377"/>
      <c r="I323" s="377"/>
      <c r="J323" s="365"/>
      <c r="K323" s="397"/>
      <c r="L323" s="397"/>
      <c r="M323" s="359"/>
      <c r="N323" s="393"/>
      <c r="O323" s="393"/>
      <c r="P323" s="364"/>
      <c r="Q323" s="364"/>
      <c r="R323" s="364"/>
      <c r="S323" s="364"/>
      <c r="T323" s="364"/>
      <c r="U323" s="383"/>
    </row>
    <row r="324" spans="1:21">
      <c r="A324" s="364"/>
      <c r="B324" s="361"/>
      <c r="C324" s="370"/>
      <c r="D324" s="358"/>
      <c r="E324" s="469"/>
      <c r="F324" s="393"/>
      <c r="G324" s="393"/>
      <c r="H324" s="377"/>
      <c r="I324" s="377"/>
      <c r="J324" s="365"/>
      <c r="K324" s="397"/>
      <c r="L324" s="397"/>
      <c r="M324" s="359"/>
      <c r="N324" s="393"/>
      <c r="O324" s="393"/>
      <c r="P324" s="364"/>
      <c r="Q324" s="364"/>
      <c r="R324" s="364"/>
      <c r="S324" s="364"/>
      <c r="T324" s="364"/>
      <c r="U324" s="383"/>
    </row>
    <row r="325" spans="1:21">
      <c r="A325" s="364"/>
      <c r="B325" s="361"/>
      <c r="C325" s="370"/>
      <c r="D325" s="358"/>
      <c r="E325" s="469"/>
      <c r="F325" s="393"/>
      <c r="G325" s="393"/>
      <c r="H325" s="377"/>
      <c r="I325" s="377"/>
      <c r="J325" s="365"/>
      <c r="K325" s="397"/>
      <c r="L325" s="397"/>
      <c r="M325" s="359"/>
      <c r="N325" s="393"/>
      <c r="O325" s="393"/>
      <c r="P325" s="364"/>
      <c r="Q325" s="364"/>
      <c r="R325" s="364"/>
      <c r="S325" s="364"/>
      <c r="T325" s="364"/>
      <c r="U325" s="383"/>
    </row>
    <row r="326" spans="1:21">
      <c r="A326" s="364"/>
      <c r="B326" s="361"/>
      <c r="C326" s="370"/>
      <c r="D326" s="358"/>
      <c r="E326" s="469"/>
      <c r="F326" s="393"/>
      <c r="G326" s="393"/>
      <c r="H326" s="377"/>
      <c r="I326" s="377"/>
      <c r="J326" s="365"/>
      <c r="K326" s="397"/>
      <c r="L326" s="397"/>
      <c r="M326" s="359"/>
      <c r="N326" s="393"/>
      <c r="O326" s="393"/>
      <c r="P326" s="364"/>
      <c r="Q326" s="364"/>
      <c r="R326" s="364"/>
      <c r="S326" s="364"/>
      <c r="T326" s="364"/>
      <c r="U326" s="383"/>
    </row>
    <row r="327" spans="1:21">
      <c r="A327" s="364"/>
      <c r="B327" s="361"/>
      <c r="C327" s="370"/>
      <c r="D327" s="358"/>
      <c r="E327" s="469"/>
      <c r="F327" s="393"/>
      <c r="G327" s="393"/>
      <c r="H327" s="377"/>
      <c r="I327" s="377"/>
      <c r="J327" s="365"/>
      <c r="K327" s="397"/>
      <c r="L327" s="397"/>
      <c r="M327" s="359"/>
      <c r="N327" s="393"/>
      <c r="O327" s="393"/>
      <c r="P327" s="364"/>
      <c r="Q327" s="364"/>
      <c r="R327" s="364"/>
      <c r="S327" s="364"/>
      <c r="T327" s="364"/>
      <c r="U327" s="383"/>
    </row>
    <row r="328" spans="1:21">
      <c r="A328" s="364"/>
      <c r="B328" s="361"/>
      <c r="C328" s="370"/>
      <c r="D328" s="358"/>
      <c r="E328" s="469"/>
      <c r="F328" s="393"/>
      <c r="G328" s="393"/>
      <c r="H328" s="377"/>
      <c r="I328" s="377"/>
      <c r="J328" s="365"/>
      <c r="K328" s="397"/>
      <c r="L328" s="397"/>
      <c r="M328" s="359"/>
      <c r="N328" s="393"/>
      <c r="O328" s="393"/>
      <c r="P328" s="364"/>
      <c r="Q328" s="364"/>
      <c r="R328" s="364"/>
      <c r="S328" s="364"/>
      <c r="T328" s="364"/>
      <c r="U328" s="383"/>
    </row>
    <row r="329" spans="1:21">
      <c r="A329" s="364"/>
      <c r="B329" s="361"/>
      <c r="C329" s="370"/>
      <c r="D329" s="358"/>
      <c r="E329" s="469"/>
      <c r="F329" s="393"/>
      <c r="G329" s="393"/>
      <c r="H329" s="377"/>
      <c r="I329" s="377"/>
      <c r="J329" s="365"/>
      <c r="K329" s="397"/>
      <c r="L329" s="397"/>
      <c r="M329" s="359"/>
      <c r="N329" s="393"/>
      <c r="O329" s="393"/>
      <c r="P329" s="364"/>
      <c r="Q329" s="364"/>
      <c r="R329" s="364"/>
      <c r="S329" s="364"/>
      <c r="T329" s="364"/>
      <c r="U329" s="383"/>
    </row>
    <row r="330" spans="1:21">
      <c r="A330" s="364"/>
      <c r="B330" s="361"/>
      <c r="C330" s="370"/>
      <c r="D330" s="358"/>
      <c r="E330" s="469"/>
      <c r="F330" s="393"/>
      <c r="G330" s="393"/>
      <c r="H330" s="377"/>
      <c r="I330" s="377"/>
      <c r="J330" s="365"/>
      <c r="K330" s="397"/>
      <c r="L330" s="397"/>
      <c r="M330" s="359"/>
      <c r="N330" s="393"/>
      <c r="O330" s="393"/>
      <c r="P330" s="364"/>
      <c r="Q330" s="364"/>
      <c r="R330" s="364"/>
      <c r="S330" s="364"/>
      <c r="T330" s="364"/>
      <c r="U330" s="383"/>
    </row>
    <row r="331" spans="1:21">
      <c r="A331" s="364"/>
      <c r="B331" s="361"/>
      <c r="C331" s="370"/>
      <c r="D331" s="358"/>
      <c r="E331" s="469"/>
      <c r="F331" s="393"/>
      <c r="G331" s="393"/>
      <c r="H331" s="377"/>
      <c r="I331" s="377"/>
      <c r="J331" s="365"/>
      <c r="K331" s="397"/>
      <c r="L331" s="397"/>
      <c r="M331" s="359"/>
      <c r="N331" s="393"/>
      <c r="O331" s="393"/>
      <c r="P331" s="364"/>
      <c r="Q331" s="364"/>
      <c r="R331" s="364"/>
      <c r="S331" s="364"/>
      <c r="T331" s="364"/>
      <c r="U331" s="383"/>
    </row>
    <row r="332" spans="1:21">
      <c r="A332" s="364"/>
      <c r="B332" s="361"/>
      <c r="C332" s="370"/>
      <c r="D332" s="358"/>
      <c r="E332" s="469"/>
      <c r="F332" s="393"/>
      <c r="G332" s="393"/>
      <c r="H332" s="377"/>
      <c r="I332" s="377"/>
      <c r="J332" s="365"/>
      <c r="K332" s="397"/>
      <c r="L332" s="397"/>
      <c r="M332" s="359"/>
      <c r="N332" s="393"/>
      <c r="O332" s="393"/>
      <c r="P332" s="364"/>
      <c r="Q332" s="364"/>
      <c r="R332" s="364"/>
      <c r="S332" s="364"/>
      <c r="T332" s="364"/>
      <c r="U332" s="383"/>
    </row>
    <row r="333" spans="1:21">
      <c r="A333" s="364"/>
      <c r="B333" s="361"/>
      <c r="C333" s="370"/>
      <c r="D333" s="358"/>
      <c r="E333" s="469"/>
      <c r="F333" s="393"/>
      <c r="G333" s="393"/>
      <c r="H333" s="377"/>
      <c r="I333" s="377"/>
      <c r="J333" s="365"/>
      <c r="K333" s="397"/>
      <c r="L333" s="397"/>
      <c r="M333" s="359"/>
      <c r="N333" s="393"/>
      <c r="O333" s="393"/>
      <c r="P333" s="364"/>
      <c r="Q333" s="364"/>
      <c r="R333" s="364"/>
      <c r="S333" s="364"/>
      <c r="T333" s="364"/>
      <c r="U333" s="383"/>
    </row>
    <row r="334" spans="1:21">
      <c r="A334" s="364"/>
      <c r="B334" s="361"/>
      <c r="C334" s="370"/>
      <c r="D334" s="358"/>
      <c r="E334" s="469"/>
      <c r="F334" s="393"/>
      <c r="G334" s="393"/>
      <c r="H334" s="377"/>
      <c r="I334" s="377"/>
      <c r="J334" s="365"/>
      <c r="K334" s="397"/>
      <c r="L334" s="397"/>
      <c r="M334" s="359"/>
      <c r="N334" s="393"/>
      <c r="O334" s="393"/>
      <c r="P334" s="364"/>
      <c r="Q334" s="364"/>
      <c r="R334" s="364"/>
      <c r="S334" s="364"/>
      <c r="T334" s="364"/>
      <c r="U334" s="383"/>
    </row>
    <row r="335" spans="1:21">
      <c r="A335" s="364"/>
      <c r="B335" s="361"/>
      <c r="C335" s="370"/>
      <c r="D335" s="358"/>
      <c r="E335" s="469"/>
      <c r="F335" s="393"/>
      <c r="G335" s="393"/>
      <c r="H335" s="377"/>
      <c r="I335" s="377"/>
      <c r="J335" s="365"/>
      <c r="K335" s="397"/>
      <c r="L335" s="397"/>
      <c r="M335" s="359"/>
      <c r="N335" s="393"/>
      <c r="O335" s="393"/>
      <c r="P335" s="364"/>
      <c r="Q335" s="364"/>
      <c r="R335" s="364"/>
      <c r="S335" s="364"/>
      <c r="T335" s="364"/>
      <c r="U335" s="383"/>
    </row>
    <row r="336" spans="1:21">
      <c r="A336" s="364"/>
      <c r="B336" s="361"/>
      <c r="C336" s="370"/>
      <c r="D336" s="358"/>
      <c r="E336" s="469"/>
      <c r="F336" s="393"/>
      <c r="G336" s="393"/>
      <c r="H336" s="377"/>
      <c r="I336" s="377"/>
      <c r="J336" s="365"/>
      <c r="K336" s="397"/>
      <c r="L336" s="397"/>
      <c r="M336" s="359"/>
      <c r="N336" s="393"/>
      <c r="O336" s="393"/>
      <c r="P336" s="364"/>
      <c r="Q336" s="364"/>
      <c r="R336" s="364"/>
      <c r="S336" s="364"/>
      <c r="T336" s="364"/>
      <c r="U336" s="383"/>
    </row>
    <row r="337" spans="1:21">
      <c r="A337" s="364"/>
      <c r="B337" s="361"/>
      <c r="C337" s="370"/>
      <c r="D337" s="358"/>
      <c r="E337" s="469"/>
      <c r="F337" s="393"/>
      <c r="G337" s="393"/>
      <c r="H337" s="377"/>
      <c r="I337" s="377"/>
      <c r="J337" s="365"/>
      <c r="K337" s="397"/>
      <c r="L337" s="397"/>
      <c r="M337" s="359"/>
      <c r="N337" s="393"/>
      <c r="O337" s="393"/>
      <c r="P337" s="364"/>
      <c r="Q337" s="364"/>
      <c r="R337" s="364"/>
      <c r="S337" s="364"/>
      <c r="T337" s="364"/>
      <c r="U337" s="383"/>
    </row>
    <row r="338" spans="1:21">
      <c r="A338" s="364"/>
      <c r="B338" s="361"/>
      <c r="C338" s="370"/>
      <c r="D338" s="358"/>
      <c r="E338" s="469"/>
      <c r="F338" s="393"/>
      <c r="G338" s="393"/>
      <c r="H338" s="377"/>
      <c r="I338" s="377"/>
      <c r="J338" s="365"/>
      <c r="K338" s="397"/>
      <c r="L338" s="397"/>
      <c r="M338" s="359"/>
      <c r="N338" s="393"/>
      <c r="O338" s="393"/>
      <c r="P338" s="364"/>
      <c r="Q338" s="364"/>
      <c r="R338" s="364"/>
      <c r="S338" s="364"/>
      <c r="T338" s="364"/>
      <c r="U338" s="383"/>
    </row>
    <row r="339" spans="1:21">
      <c r="A339" s="364"/>
      <c r="B339" s="361"/>
      <c r="C339" s="370"/>
      <c r="D339" s="358"/>
      <c r="E339" s="469"/>
      <c r="F339" s="393"/>
      <c r="G339" s="393"/>
      <c r="H339" s="377"/>
      <c r="I339" s="377"/>
      <c r="J339" s="365"/>
      <c r="K339" s="397"/>
      <c r="L339" s="397"/>
      <c r="M339" s="359"/>
      <c r="N339" s="393"/>
      <c r="O339" s="393"/>
      <c r="P339" s="364"/>
      <c r="Q339" s="364"/>
      <c r="R339" s="364"/>
      <c r="S339" s="364"/>
      <c r="T339" s="364"/>
      <c r="U339" s="383"/>
    </row>
    <row r="340" spans="1:21">
      <c r="A340" s="364"/>
      <c r="B340" s="361"/>
      <c r="C340" s="370"/>
      <c r="D340" s="358"/>
      <c r="E340" s="469"/>
      <c r="F340" s="393"/>
      <c r="G340" s="393"/>
      <c r="H340" s="377"/>
      <c r="I340" s="377"/>
      <c r="J340" s="365"/>
      <c r="K340" s="397"/>
      <c r="L340" s="397"/>
      <c r="M340" s="359"/>
      <c r="N340" s="393"/>
      <c r="O340" s="393"/>
      <c r="P340" s="364"/>
      <c r="Q340" s="364"/>
      <c r="R340" s="364"/>
      <c r="S340" s="364"/>
      <c r="T340" s="364"/>
      <c r="U340" s="383"/>
    </row>
    <row r="341" spans="1:21">
      <c r="A341" s="364"/>
      <c r="B341" s="361"/>
      <c r="C341" s="370"/>
      <c r="D341" s="358"/>
      <c r="E341" s="469"/>
      <c r="F341" s="393"/>
      <c r="G341" s="393"/>
      <c r="H341" s="377"/>
      <c r="I341" s="377"/>
      <c r="J341" s="365"/>
      <c r="K341" s="397"/>
      <c r="L341" s="397"/>
      <c r="M341" s="359"/>
      <c r="N341" s="393"/>
      <c r="O341" s="393"/>
      <c r="P341" s="364"/>
      <c r="Q341" s="364"/>
      <c r="R341" s="364"/>
      <c r="S341" s="364"/>
      <c r="T341" s="364"/>
      <c r="U341" s="383"/>
    </row>
    <row r="342" spans="1:21">
      <c r="A342" s="364"/>
      <c r="B342" s="361"/>
      <c r="C342" s="370"/>
      <c r="D342" s="358"/>
      <c r="E342" s="469"/>
      <c r="F342" s="393"/>
      <c r="G342" s="393"/>
      <c r="H342" s="377"/>
      <c r="I342" s="377"/>
      <c r="J342" s="365"/>
      <c r="K342" s="397"/>
      <c r="L342" s="397"/>
      <c r="M342" s="359"/>
      <c r="N342" s="393"/>
      <c r="O342" s="393"/>
      <c r="P342" s="364"/>
      <c r="Q342" s="364"/>
      <c r="R342" s="364"/>
      <c r="S342" s="364"/>
      <c r="T342" s="364"/>
      <c r="U342" s="383"/>
    </row>
    <row r="343" spans="1:21">
      <c r="A343" s="364"/>
      <c r="B343" s="361"/>
      <c r="C343" s="370"/>
      <c r="D343" s="358"/>
      <c r="E343" s="469"/>
      <c r="F343" s="393"/>
      <c r="G343" s="393"/>
      <c r="H343" s="377"/>
      <c r="I343" s="377"/>
      <c r="J343" s="365"/>
      <c r="K343" s="397"/>
      <c r="L343" s="397"/>
      <c r="M343" s="359"/>
      <c r="N343" s="393"/>
      <c r="O343" s="393"/>
      <c r="P343" s="364"/>
      <c r="Q343" s="364"/>
      <c r="R343" s="364"/>
      <c r="S343" s="364"/>
      <c r="T343" s="364"/>
      <c r="U343" s="383"/>
    </row>
    <row r="344" spans="1:21">
      <c r="A344" s="364"/>
      <c r="B344" s="361"/>
      <c r="C344" s="370"/>
      <c r="D344" s="358"/>
      <c r="E344" s="469"/>
      <c r="F344" s="393"/>
      <c r="G344" s="393"/>
      <c r="H344" s="377"/>
      <c r="I344" s="377"/>
      <c r="J344" s="365"/>
      <c r="K344" s="397"/>
      <c r="L344" s="397"/>
      <c r="M344" s="359"/>
      <c r="N344" s="393"/>
      <c r="O344" s="393"/>
      <c r="P344" s="364"/>
      <c r="Q344" s="364"/>
      <c r="R344" s="364"/>
      <c r="S344" s="364"/>
      <c r="T344" s="364"/>
      <c r="U344" s="383"/>
    </row>
    <row r="345" spans="1:21">
      <c r="A345" s="364"/>
      <c r="B345" s="361"/>
      <c r="C345" s="370"/>
      <c r="D345" s="358"/>
      <c r="E345" s="469"/>
      <c r="F345" s="393"/>
      <c r="G345" s="393"/>
      <c r="H345" s="377"/>
      <c r="I345" s="377"/>
      <c r="J345" s="365"/>
      <c r="K345" s="397"/>
      <c r="L345" s="397"/>
      <c r="M345" s="359"/>
      <c r="N345" s="393"/>
      <c r="O345" s="393"/>
      <c r="P345" s="364"/>
      <c r="Q345" s="364"/>
      <c r="R345" s="364"/>
      <c r="S345" s="364"/>
      <c r="T345" s="364"/>
      <c r="U345" s="383"/>
    </row>
    <row r="346" spans="1:21">
      <c r="A346" s="364"/>
      <c r="B346" s="361"/>
      <c r="C346" s="370"/>
      <c r="D346" s="358"/>
      <c r="E346" s="469"/>
      <c r="F346" s="393"/>
      <c r="G346" s="393"/>
      <c r="H346" s="377"/>
      <c r="I346" s="377"/>
      <c r="J346" s="365"/>
      <c r="K346" s="397"/>
      <c r="L346" s="397"/>
      <c r="M346" s="359"/>
      <c r="N346" s="393"/>
      <c r="O346" s="393"/>
      <c r="P346" s="364"/>
      <c r="Q346" s="364"/>
      <c r="R346" s="364"/>
      <c r="S346" s="364"/>
      <c r="T346" s="364"/>
      <c r="U346" s="383"/>
    </row>
    <row r="347" spans="1:21">
      <c r="A347" s="364"/>
      <c r="B347" s="361"/>
      <c r="C347" s="370"/>
      <c r="D347" s="358"/>
      <c r="E347" s="469"/>
      <c r="F347" s="393"/>
      <c r="G347" s="393"/>
      <c r="H347" s="377"/>
      <c r="I347" s="377"/>
      <c r="J347" s="365"/>
      <c r="K347" s="397"/>
      <c r="L347" s="397"/>
      <c r="M347" s="359"/>
      <c r="N347" s="393"/>
      <c r="O347" s="393"/>
      <c r="P347" s="364"/>
      <c r="Q347" s="364"/>
      <c r="R347" s="364"/>
      <c r="S347" s="364"/>
      <c r="T347" s="364"/>
      <c r="U347" s="383"/>
    </row>
    <row r="348" spans="1:21">
      <c r="A348" s="364"/>
      <c r="B348" s="361"/>
      <c r="C348" s="370"/>
      <c r="D348" s="358"/>
      <c r="E348" s="469"/>
      <c r="F348" s="393"/>
      <c r="G348" s="393"/>
      <c r="H348" s="377"/>
      <c r="I348" s="377"/>
      <c r="J348" s="365"/>
      <c r="K348" s="397"/>
      <c r="L348" s="397"/>
      <c r="M348" s="359"/>
      <c r="N348" s="393"/>
      <c r="O348" s="393"/>
      <c r="P348" s="364"/>
      <c r="Q348" s="364"/>
      <c r="R348" s="364"/>
      <c r="S348" s="364"/>
      <c r="T348" s="364"/>
      <c r="U348" s="383"/>
    </row>
    <row r="349" spans="1:21">
      <c r="A349" s="364"/>
      <c r="B349" s="361"/>
      <c r="C349" s="370"/>
      <c r="D349" s="358"/>
      <c r="E349" s="469"/>
      <c r="F349" s="393"/>
      <c r="G349" s="393"/>
      <c r="H349" s="377"/>
      <c r="I349" s="377"/>
      <c r="J349" s="365"/>
      <c r="K349" s="397"/>
      <c r="L349" s="397"/>
      <c r="M349" s="359"/>
      <c r="N349" s="393"/>
      <c r="O349" s="393"/>
      <c r="P349" s="364"/>
      <c r="Q349" s="364"/>
      <c r="R349" s="364"/>
      <c r="S349" s="364"/>
      <c r="T349" s="364"/>
      <c r="U349" s="383"/>
    </row>
    <row r="350" spans="1:21">
      <c r="A350" s="364"/>
      <c r="B350" s="361"/>
      <c r="C350" s="370"/>
      <c r="D350" s="358"/>
      <c r="E350" s="469"/>
      <c r="F350" s="393"/>
      <c r="G350" s="393"/>
      <c r="H350" s="377"/>
      <c r="I350" s="377"/>
      <c r="J350" s="365"/>
      <c r="K350" s="397"/>
      <c r="L350" s="397"/>
      <c r="M350" s="359"/>
      <c r="N350" s="393"/>
      <c r="O350" s="393"/>
      <c r="P350" s="364"/>
      <c r="Q350" s="364"/>
      <c r="R350" s="364"/>
      <c r="S350" s="364"/>
      <c r="T350" s="364"/>
      <c r="U350" s="383"/>
    </row>
    <row r="351" spans="1:21">
      <c r="A351" s="364"/>
      <c r="B351" s="366"/>
      <c r="C351" s="370"/>
      <c r="D351" s="358"/>
      <c r="E351" s="469"/>
      <c r="F351" s="393"/>
      <c r="G351" s="393"/>
      <c r="H351" s="377"/>
      <c r="I351" s="377"/>
      <c r="J351" s="365"/>
      <c r="K351" s="397"/>
      <c r="L351" s="397"/>
      <c r="M351" s="359"/>
      <c r="N351" s="393"/>
      <c r="O351" s="393"/>
      <c r="P351" s="364"/>
      <c r="Q351" s="364"/>
      <c r="R351" s="364"/>
      <c r="S351" s="364"/>
      <c r="T351" s="364"/>
      <c r="U351" s="383"/>
    </row>
    <row r="352" spans="1:21">
      <c r="A352" s="364"/>
      <c r="B352" s="361"/>
      <c r="C352" s="370"/>
      <c r="D352" s="358"/>
      <c r="E352" s="469"/>
      <c r="F352" s="393"/>
      <c r="G352" s="393"/>
      <c r="H352" s="377"/>
      <c r="I352" s="377"/>
      <c r="J352" s="365"/>
      <c r="K352" s="397"/>
      <c r="L352" s="397"/>
      <c r="M352" s="359"/>
      <c r="N352" s="393"/>
      <c r="O352" s="393"/>
      <c r="P352" s="364"/>
      <c r="Q352" s="364"/>
      <c r="R352" s="364"/>
      <c r="S352" s="364"/>
      <c r="T352" s="364"/>
      <c r="U352" s="383"/>
    </row>
    <row r="353" spans="1:21">
      <c r="A353" s="364"/>
      <c r="B353" s="361"/>
      <c r="C353" s="370"/>
      <c r="D353" s="358"/>
      <c r="E353" s="469"/>
      <c r="F353" s="393"/>
      <c r="G353" s="393"/>
      <c r="H353" s="377"/>
      <c r="I353" s="377"/>
      <c r="J353" s="365"/>
      <c r="K353" s="397"/>
      <c r="L353" s="397"/>
      <c r="M353" s="359"/>
      <c r="N353" s="393"/>
      <c r="O353" s="393"/>
      <c r="P353" s="364"/>
      <c r="Q353" s="364"/>
      <c r="R353" s="364"/>
      <c r="S353" s="364"/>
      <c r="T353" s="364"/>
      <c r="U353" s="383"/>
    </row>
    <row r="354" spans="1:21">
      <c r="A354" s="364"/>
      <c r="B354" s="361"/>
      <c r="C354" s="370"/>
      <c r="D354" s="358"/>
      <c r="E354" s="469"/>
      <c r="F354" s="393"/>
      <c r="G354" s="393"/>
      <c r="H354" s="377"/>
      <c r="I354" s="377"/>
      <c r="J354" s="365"/>
      <c r="K354" s="397"/>
      <c r="L354" s="397"/>
      <c r="M354" s="359"/>
      <c r="N354" s="393"/>
      <c r="O354" s="393"/>
      <c r="P354" s="364"/>
      <c r="Q354" s="364"/>
      <c r="R354" s="364"/>
      <c r="S354" s="364"/>
      <c r="T354" s="364"/>
      <c r="U354" s="383"/>
    </row>
    <row r="355" spans="1:21">
      <c r="A355" s="364"/>
      <c r="B355" s="361"/>
      <c r="C355" s="370"/>
      <c r="D355" s="358"/>
      <c r="E355" s="469"/>
      <c r="F355" s="393"/>
      <c r="G355" s="393"/>
      <c r="H355" s="377"/>
      <c r="I355" s="377"/>
      <c r="J355" s="365"/>
      <c r="K355" s="397"/>
      <c r="L355" s="397"/>
      <c r="M355" s="359"/>
      <c r="N355" s="393"/>
      <c r="O355" s="393"/>
      <c r="P355" s="364"/>
      <c r="Q355" s="364"/>
      <c r="R355" s="364"/>
      <c r="S355" s="364"/>
      <c r="T355" s="364"/>
      <c r="U355" s="383"/>
    </row>
    <row r="356" spans="1:21">
      <c r="A356" s="364"/>
      <c r="B356" s="361"/>
      <c r="C356" s="370"/>
      <c r="D356" s="358"/>
      <c r="E356" s="469"/>
      <c r="F356" s="393"/>
      <c r="G356" s="393"/>
      <c r="H356" s="377"/>
      <c r="I356" s="377"/>
      <c r="J356" s="365"/>
      <c r="K356" s="397"/>
      <c r="L356" s="397"/>
      <c r="M356" s="359"/>
      <c r="N356" s="393"/>
      <c r="O356" s="393"/>
      <c r="P356" s="364"/>
      <c r="Q356" s="364"/>
      <c r="R356" s="364"/>
      <c r="S356" s="364"/>
      <c r="T356" s="364"/>
      <c r="U356" s="383"/>
    </row>
    <row r="357" spans="1:21">
      <c r="A357" s="364"/>
      <c r="B357" s="361"/>
      <c r="C357" s="370"/>
      <c r="D357" s="358"/>
      <c r="E357" s="469"/>
      <c r="F357" s="393"/>
      <c r="G357" s="393"/>
      <c r="H357" s="377"/>
      <c r="I357" s="377"/>
      <c r="J357" s="365"/>
      <c r="K357" s="397"/>
      <c r="L357" s="397"/>
      <c r="M357" s="359"/>
      <c r="N357" s="393"/>
      <c r="O357" s="393"/>
      <c r="P357" s="364"/>
      <c r="Q357" s="364"/>
      <c r="R357" s="364"/>
      <c r="S357" s="364"/>
      <c r="T357" s="364"/>
      <c r="U357" s="383"/>
    </row>
    <row r="358" spans="1:21">
      <c r="A358" s="364"/>
      <c r="B358" s="361"/>
      <c r="C358" s="370"/>
      <c r="D358" s="358"/>
      <c r="E358" s="469"/>
      <c r="F358" s="393"/>
      <c r="G358" s="393"/>
      <c r="H358" s="377"/>
      <c r="I358" s="377"/>
      <c r="J358" s="365"/>
      <c r="K358" s="397"/>
      <c r="L358" s="397"/>
      <c r="M358" s="359"/>
      <c r="N358" s="393"/>
      <c r="O358" s="393"/>
      <c r="P358" s="364"/>
      <c r="Q358" s="364"/>
      <c r="R358" s="364"/>
      <c r="S358" s="364"/>
      <c r="T358" s="364"/>
      <c r="U358" s="383"/>
    </row>
    <row r="359" spans="1:21">
      <c r="A359" s="364"/>
      <c r="B359" s="361"/>
      <c r="C359" s="370"/>
      <c r="D359" s="358"/>
      <c r="E359" s="469"/>
      <c r="F359" s="393"/>
      <c r="G359" s="393"/>
      <c r="H359" s="377"/>
      <c r="I359" s="377"/>
      <c r="J359" s="365"/>
      <c r="K359" s="397"/>
      <c r="L359" s="397"/>
      <c r="M359" s="359"/>
      <c r="N359" s="393"/>
      <c r="O359" s="393"/>
      <c r="P359" s="364"/>
      <c r="Q359" s="364"/>
      <c r="R359" s="364"/>
      <c r="S359" s="364"/>
      <c r="T359" s="364"/>
      <c r="U359" s="383"/>
    </row>
    <row r="360" spans="1:21">
      <c r="A360" s="364"/>
      <c r="B360" s="361"/>
      <c r="C360" s="370"/>
      <c r="D360" s="358"/>
      <c r="E360" s="469"/>
      <c r="F360" s="393"/>
      <c r="G360" s="393"/>
      <c r="H360" s="377"/>
      <c r="I360" s="377"/>
      <c r="J360" s="365"/>
      <c r="K360" s="397"/>
      <c r="L360" s="397"/>
      <c r="M360" s="359"/>
      <c r="N360" s="393"/>
      <c r="O360" s="393"/>
      <c r="P360" s="364"/>
      <c r="Q360" s="364"/>
      <c r="R360" s="364"/>
      <c r="S360" s="364"/>
      <c r="T360" s="364"/>
      <c r="U360" s="383"/>
    </row>
    <row r="361" spans="1:21">
      <c r="A361" s="364"/>
      <c r="B361" s="361"/>
      <c r="C361" s="370"/>
      <c r="D361" s="358"/>
      <c r="E361" s="469"/>
      <c r="F361" s="393"/>
      <c r="G361" s="393"/>
      <c r="H361" s="377"/>
      <c r="I361" s="377"/>
      <c r="J361" s="365"/>
      <c r="K361" s="397"/>
      <c r="L361" s="397"/>
      <c r="M361" s="359"/>
      <c r="N361" s="393"/>
      <c r="O361" s="393"/>
      <c r="P361" s="364"/>
      <c r="Q361" s="364"/>
      <c r="R361" s="364"/>
      <c r="S361" s="364"/>
      <c r="T361" s="364"/>
      <c r="U361" s="383"/>
    </row>
    <row r="362" spans="1:21">
      <c r="A362" s="364"/>
      <c r="B362" s="361"/>
      <c r="C362" s="370"/>
      <c r="D362" s="358"/>
      <c r="E362" s="469"/>
      <c r="F362" s="393"/>
      <c r="G362" s="393"/>
      <c r="H362" s="377"/>
      <c r="I362" s="377"/>
      <c r="J362" s="365"/>
      <c r="K362" s="397"/>
      <c r="L362" s="397"/>
      <c r="M362" s="359"/>
      <c r="N362" s="393"/>
      <c r="O362" s="393"/>
      <c r="P362" s="364"/>
      <c r="Q362" s="364"/>
      <c r="R362" s="364"/>
      <c r="S362" s="364"/>
      <c r="T362" s="364"/>
      <c r="U362" s="383"/>
    </row>
    <row r="363" spans="1:21">
      <c r="A363" s="364"/>
      <c r="B363" s="361"/>
      <c r="C363" s="370"/>
      <c r="D363" s="358"/>
      <c r="E363" s="469"/>
      <c r="F363" s="393"/>
      <c r="G363" s="393"/>
      <c r="H363" s="377"/>
      <c r="I363" s="377"/>
      <c r="J363" s="365"/>
      <c r="K363" s="397"/>
      <c r="L363" s="397"/>
      <c r="M363" s="359"/>
      <c r="N363" s="393"/>
      <c r="O363" s="393"/>
      <c r="P363" s="364"/>
      <c r="Q363" s="364"/>
      <c r="R363" s="364"/>
      <c r="S363" s="364"/>
      <c r="T363" s="364"/>
      <c r="U363" s="383"/>
    </row>
    <row r="364" spans="1:21">
      <c r="A364" s="364"/>
      <c r="B364" s="361"/>
      <c r="C364" s="370"/>
      <c r="D364" s="358"/>
      <c r="E364" s="469"/>
      <c r="F364" s="393"/>
      <c r="G364" s="393"/>
      <c r="H364" s="377"/>
      <c r="I364" s="377"/>
      <c r="J364" s="365"/>
      <c r="K364" s="397"/>
      <c r="L364" s="397"/>
      <c r="M364" s="359"/>
      <c r="N364" s="393"/>
      <c r="O364" s="393"/>
      <c r="P364" s="364"/>
      <c r="Q364" s="364"/>
      <c r="R364" s="364"/>
      <c r="S364" s="364"/>
      <c r="T364" s="364"/>
      <c r="U364" s="383"/>
    </row>
    <row r="365" spans="1:21">
      <c r="A365" s="364"/>
      <c r="B365" s="361"/>
      <c r="C365" s="370"/>
      <c r="D365" s="358"/>
      <c r="E365" s="469"/>
      <c r="F365" s="393"/>
      <c r="G365" s="393"/>
      <c r="H365" s="377"/>
      <c r="I365" s="377"/>
      <c r="J365" s="365"/>
      <c r="K365" s="397"/>
      <c r="L365" s="397"/>
      <c r="M365" s="359"/>
      <c r="N365" s="393"/>
      <c r="O365" s="393"/>
      <c r="P365" s="364"/>
      <c r="Q365" s="364"/>
      <c r="R365" s="364"/>
      <c r="S365" s="364"/>
      <c r="T365" s="364"/>
      <c r="U365" s="383"/>
    </row>
    <row r="366" spans="1:21">
      <c r="A366" s="364"/>
      <c r="B366" s="361"/>
      <c r="C366" s="370"/>
      <c r="D366" s="358"/>
      <c r="E366" s="469"/>
      <c r="F366" s="393"/>
      <c r="G366" s="393"/>
      <c r="H366" s="377"/>
      <c r="I366" s="377"/>
      <c r="J366" s="365"/>
      <c r="K366" s="397"/>
      <c r="L366" s="397"/>
      <c r="M366" s="359"/>
      <c r="N366" s="393"/>
      <c r="O366" s="393"/>
      <c r="P366" s="364"/>
      <c r="Q366" s="364"/>
      <c r="R366" s="364"/>
      <c r="S366" s="364"/>
      <c r="T366" s="364"/>
      <c r="U366" s="383"/>
    </row>
    <row r="367" spans="1:21">
      <c r="A367" s="364"/>
      <c r="B367" s="361"/>
      <c r="C367" s="370"/>
      <c r="D367" s="359"/>
      <c r="E367" s="469"/>
      <c r="F367" s="393"/>
      <c r="G367" s="393"/>
      <c r="H367" s="377"/>
      <c r="I367" s="377"/>
      <c r="J367" s="365"/>
      <c r="K367" s="397"/>
      <c r="L367" s="397"/>
      <c r="M367" s="359"/>
      <c r="N367" s="393"/>
      <c r="O367" s="393"/>
      <c r="P367" s="393"/>
      <c r="Q367" s="364"/>
      <c r="R367" s="364"/>
      <c r="S367" s="364"/>
      <c r="T367" s="364"/>
      <c r="U367" s="383"/>
    </row>
    <row r="368" spans="1:21">
      <c r="A368" s="364"/>
      <c r="B368" s="363"/>
      <c r="C368" s="370"/>
      <c r="D368" s="408"/>
      <c r="E368" s="496"/>
      <c r="F368" s="395">
        <f>SUM(F304:F367)</f>
        <v>0</v>
      </c>
      <c r="G368" s="395">
        <f>SUM(G304:G367)</f>
        <v>0</v>
      </c>
      <c r="H368" s="408" t="str">
        <f>IF(AND(D368&lt;&gt;"",E368&lt;&gt;""),VLOOKUP(CONCATENATE($D368,$E368),[135]dataPDH_Pasok!$C$6:$F$248,3,0),"-")</f>
        <v>-</v>
      </c>
      <c r="I368" s="408" t="str">
        <f>IF(AND(E368&lt;&gt;"",H368&lt;&gt;""),VLOOKUP(CONCATENATE($D368,$E368),[135]dataPDH_Pasok!$C$6:$F$248,4,0),"-")</f>
        <v>-</v>
      </c>
      <c r="J368" s="395">
        <f>SUM(J304:J367)</f>
        <v>0</v>
      </c>
      <c r="K368" s="478"/>
      <c r="L368" s="478"/>
      <c r="M368" s="408"/>
      <c r="N368" s="395">
        <f>SUM(N304:N367)</f>
        <v>0</v>
      </c>
      <c r="O368" s="395">
        <f>SUM(O304:O367)</f>
        <v>0</v>
      </c>
      <c r="P368" s="395">
        <f>SUM(P304:P367)</f>
        <v>0</v>
      </c>
      <c r="Q368" s="477"/>
      <c r="R368" s="477"/>
    </row>
    <row r="369" spans="1:18">
      <c r="A369" s="364">
        <f t="shared" ref="A369" si="2">A368+1</f>
        <v>1</v>
      </c>
      <c r="B369" s="371" t="s">
        <v>5088</v>
      </c>
      <c r="C369" s="496"/>
      <c r="D369" s="408"/>
      <c r="E369" s="496"/>
      <c r="F369" s="395">
        <f>F368+F302+F275+F244+F212+F206+F190+F157+F107+F92+F62+F40</f>
        <v>198</v>
      </c>
      <c r="G369" s="395">
        <f>G368+G302+G275+G244+G212+G206+G190+G157+G107+G92+G62+G40</f>
        <v>39</v>
      </c>
      <c r="H369" s="408" t="str">
        <f>IF(AND(D369&lt;&gt;"",E369&lt;&gt;""),VLOOKUP(CONCATENATE($D369,$E369),[135]dataPDH_Pasok!$C$6:$F$248,3,0),"-")</f>
        <v>-</v>
      </c>
      <c r="I369" s="408" t="str">
        <f>IF(AND(E369&lt;&gt;"",H369&lt;&gt;""),VLOOKUP(CONCATENATE($D369,$E369),[135]dataPDH_Pasok!$C$6:$F$248,4,0),"-")</f>
        <v>-</v>
      </c>
      <c r="J369" s="395">
        <f>J368+J302+J275+J244+J212+J206+J190+J157+J107+J92+J62+J40</f>
        <v>236</v>
      </c>
      <c r="K369" s="478"/>
      <c r="L369" s="478"/>
      <c r="M369" s="408"/>
      <c r="N369" s="395">
        <f>N368+N302+N275+N244+N212+N206+N190+N157+N107+N92+N62+N40</f>
        <v>0</v>
      </c>
      <c r="O369" s="395">
        <f>O368+O302+O275+O244+O212+O206+O190+O157+O107+O92+O62+O40</f>
        <v>0</v>
      </c>
      <c r="P369" s="395">
        <f>P368+P302+P275+P244+P212+P206+P190+P157+P107+P92+P62+P40</f>
        <v>0</v>
      </c>
      <c r="Q369" s="477"/>
      <c r="R369" s="477"/>
    </row>
    <row r="370" spans="1:18" ht="16">
      <c r="A370" s="364"/>
      <c r="B370" s="496"/>
      <c r="C370" s="496"/>
      <c r="D370" s="408"/>
      <c r="E370" s="496"/>
      <c r="F370" s="496"/>
      <c r="G370" s="496"/>
      <c r="H370" s="408"/>
      <c r="I370" s="408"/>
      <c r="J370" s="390"/>
      <c r="K370" s="478"/>
      <c r="L370" s="478"/>
      <c r="M370" s="370"/>
      <c r="N370" s="496"/>
      <c r="O370" s="467"/>
      <c r="P370" s="496"/>
      <c r="Q370" s="477"/>
      <c r="R370" s="477"/>
    </row>
    <row r="371" spans="1:18" ht="16">
      <c r="A371" s="364"/>
      <c r="B371" s="496"/>
      <c r="C371" s="496"/>
      <c r="D371" s="408"/>
      <c r="E371" s="496"/>
      <c r="F371" s="496"/>
      <c r="G371" s="496"/>
      <c r="H371" s="408"/>
      <c r="I371" s="408"/>
      <c r="J371" s="390"/>
      <c r="K371" s="478"/>
      <c r="L371" s="478"/>
      <c r="M371" s="370"/>
      <c r="N371" s="496"/>
      <c r="O371" s="467"/>
      <c r="P371" s="496"/>
      <c r="Q371" s="477"/>
      <c r="R371" s="477"/>
    </row>
    <row r="372" spans="1:18" ht="16">
      <c r="A372" s="364"/>
      <c r="B372" s="497"/>
      <c r="C372" s="496"/>
      <c r="D372" s="408"/>
      <c r="E372" s="496"/>
      <c r="F372" s="496"/>
      <c r="G372" s="496"/>
      <c r="H372" s="408"/>
      <c r="I372" s="408"/>
      <c r="J372" s="390"/>
      <c r="K372" s="478"/>
      <c r="L372" s="478"/>
      <c r="M372" s="370"/>
      <c r="N372" s="496"/>
      <c r="O372" s="467"/>
      <c r="P372" s="496"/>
      <c r="Q372" s="477"/>
      <c r="R372" s="477"/>
    </row>
    <row r="373" spans="1:18" ht="16">
      <c r="A373" s="364"/>
      <c r="B373" s="496"/>
      <c r="C373" s="496"/>
      <c r="D373" s="408"/>
      <c r="E373" s="496"/>
      <c r="F373" s="496"/>
      <c r="G373" s="496"/>
      <c r="H373" s="408"/>
      <c r="I373" s="408"/>
      <c r="J373" s="370"/>
      <c r="K373" s="478"/>
      <c r="L373" s="478"/>
      <c r="M373" s="370"/>
      <c r="N373" s="496"/>
      <c r="O373" s="467"/>
      <c r="P373" s="496"/>
      <c r="Q373" s="477"/>
      <c r="R373" s="477"/>
    </row>
    <row r="374" spans="1:18" ht="16">
      <c r="A374" s="364"/>
      <c r="B374" s="496"/>
      <c r="C374" s="496"/>
      <c r="D374" s="408"/>
      <c r="E374" s="496"/>
      <c r="F374" s="496"/>
      <c r="G374" s="496"/>
      <c r="H374" s="408"/>
      <c r="I374" s="408"/>
      <c r="J374" s="370"/>
      <c r="K374" s="478"/>
      <c r="L374" s="478"/>
      <c r="M374" s="408"/>
      <c r="N374" s="496"/>
      <c r="O374" s="467"/>
      <c r="P374" s="496"/>
      <c r="Q374" s="477"/>
      <c r="R374" s="477"/>
    </row>
    <row r="375" spans="1:18" ht="16">
      <c r="A375" s="364"/>
      <c r="B375" s="496"/>
      <c r="C375" s="496"/>
      <c r="D375" s="408"/>
      <c r="E375" s="496"/>
      <c r="F375" s="496"/>
      <c r="G375" s="496"/>
      <c r="H375" s="408"/>
      <c r="I375" s="408"/>
      <c r="J375" s="370"/>
      <c r="K375" s="478"/>
      <c r="L375" s="478"/>
      <c r="M375" s="408"/>
      <c r="N375" s="496"/>
      <c r="O375" s="467"/>
      <c r="P375" s="496"/>
      <c r="Q375" s="477"/>
      <c r="R375" s="477"/>
    </row>
    <row r="376" spans="1:18" ht="16">
      <c r="A376" s="364"/>
      <c r="B376" s="496"/>
      <c r="C376" s="496"/>
      <c r="D376" s="408"/>
      <c r="E376" s="496"/>
      <c r="F376" s="496"/>
      <c r="G376" s="496"/>
      <c r="H376" s="408"/>
      <c r="I376" s="408"/>
      <c r="J376" s="370"/>
      <c r="K376" s="478"/>
      <c r="L376" s="478"/>
      <c r="M376" s="408"/>
      <c r="N376" s="496"/>
      <c r="O376" s="467"/>
      <c r="P376" s="496"/>
      <c r="Q376" s="477"/>
      <c r="R376" s="477"/>
    </row>
    <row r="377" spans="1:18" ht="16">
      <c r="A377" s="364"/>
      <c r="B377" s="496"/>
      <c r="C377" s="496"/>
      <c r="D377" s="408"/>
      <c r="E377" s="496"/>
      <c r="F377" s="496"/>
      <c r="G377" s="496"/>
      <c r="H377" s="408"/>
      <c r="I377" s="408"/>
      <c r="J377" s="370"/>
      <c r="K377" s="478"/>
      <c r="L377" s="478"/>
      <c r="M377" s="408"/>
      <c r="N377" s="496"/>
      <c r="O377" s="467"/>
      <c r="P377" s="496"/>
      <c r="Q377" s="477"/>
      <c r="R377" s="477"/>
    </row>
    <row r="378" spans="1:18" ht="16">
      <c r="A378" s="364"/>
      <c r="B378" s="496"/>
      <c r="C378" s="496"/>
      <c r="D378" s="408"/>
      <c r="E378" s="496"/>
      <c r="F378" s="496"/>
      <c r="G378" s="496"/>
      <c r="H378" s="408"/>
      <c r="I378" s="408"/>
      <c r="J378" s="370"/>
      <c r="K378" s="478"/>
      <c r="L378" s="478"/>
      <c r="M378" s="408"/>
      <c r="N378" s="496"/>
      <c r="O378" s="467"/>
      <c r="P378" s="496"/>
      <c r="Q378" s="477"/>
      <c r="R378" s="477"/>
    </row>
    <row r="379" spans="1:18" ht="16">
      <c r="A379" s="364"/>
      <c r="B379" s="496"/>
      <c r="C379" s="496"/>
      <c r="D379" s="408"/>
      <c r="E379" s="496"/>
      <c r="F379" s="496"/>
      <c r="G379" s="496"/>
      <c r="H379" s="408"/>
      <c r="I379" s="408"/>
      <c r="J379" s="370"/>
      <c r="K379" s="478"/>
      <c r="L379" s="478"/>
      <c r="M379" s="408"/>
      <c r="N379" s="496"/>
      <c r="O379" s="467"/>
      <c r="P379" s="496"/>
      <c r="Q379" s="477"/>
      <c r="R379" s="477"/>
    </row>
    <row r="380" spans="1:18" ht="16">
      <c r="A380" s="364"/>
      <c r="B380" s="496"/>
      <c r="C380" s="496"/>
      <c r="D380" s="408"/>
      <c r="E380" s="496"/>
      <c r="F380" s="496"/>
      <c r="G380" s="496"/>
      <c r="H380" s="408"/>
      <c r="I380" s="408"/>
      <c r="J380" s="370"/>
      <c r="K380" s="478"/>
      <c r="L380" s="478"/>
      <c r="M380" s="408"/>
      <c r="N380" s="496"/>
      <c r="O380" s="467"/>
      <c r="P380" s="496"/>
      <c r="Q380" s="477"/>
      <c r="R380" s="477"/>
    </row>
    <row r="381" spans="1:18" ht="16">
      <c r="A381" s="364"/>
      <c r="B381" s="496"/>
      <c r="C381" s="496"/>
      <c r="D381" s="408"/>
      <c r="E381" s="496"/>
      <c r="F381" s="496"/>
      <c r="G381" s="496"/>
      <c r="H381" s="408"/>
      <c r="I381" s="408"/>
      <c r="J381" s="370"/>
      <c r="K381" s="478"/>
      <c r="L381" s="478"/>
      <c r="M381" s="408"/>
      <c r="N381" s="496"/>
      <c r="O381" s="467"/>
      <c r="P381" s="496"/>
      <c r="Q381" s="477"/>
      <c r="R381" s="477"/>
    </row>
    <row r="382" spans="1:18" ht="16">
      <c r="A382" s="364"/>
      <c r="B382" s="496"/>
      <c r="C382" s="496"/>
      <c r="D382" s="408"/>
      <c r="E382" s="496"/>
      <c r="F382" s="496"/>
      <c r="G382" s="496"/>
      <c r="H382" s="408"/>
      <c r="I382" s="408"/>
      <c r="J382" s="370"/>
      <c r="K382" s="478"/>
      <c r="L382" s="478"/>
      <c r="M382" s="408"/>
      <c r="N382" s="496"/>
      <c r="O382" s="467"/>
      <c r="P382" s="496"/>
      <c r="Q382" s="477"/>
      <c r="R382" s="477"/>
    </row>
    <row r="383" spans="1:18">
      <c r="A383" s="364"/>
      <c r="B383" s="496"/>
      <c r="C383" s="496"/>
      <c r="D383" s="408"/>
      <c r="E383" s="496"/>
      <c r="F383" s="496"/>
      <c r="G383" s="496"/>
      <c r="H383" s="408"/>
      <c r="I383" s="408"/>
      <c r="J383" s="370"/>
      <c r="K383" s="478"/>
      <c r="L383" s="478"/>
      <c r="M383" s="408"/>
      <c r="N383" s="496"/>
      <c r="O383" s="496"/>
      <c r="P383" s="496"/>
      <c r="Q383" s="477"/>
      <c r="R383" s="477"/>
    </row>
    <row r="384" spans="1:18">
      <c r="A384" s="364"/>
      <c r="B384" s="496"/>
      <c r="C384" s="496"/>
      <c r="D384" s="408"/>
      <c r="E384" s="496"/>
      <c r="F384" s="496"/>
      <c r="G384" s="496"/>
      <c r="H384" s="408"/>
      <c r="I384" s="408"/>
      <c r="J384" s="370"/>
      <c r="K384" s="478"/>
      <c r="L384" s="478"/>
      <c r="M384" s="408"/>
      <c r="N384" s="496"/>
      <c r="O384" s="496"/>
      <c r="P384" s="496"/>
      <c r="Q384" s="477"/>
      <c r="R384" s="477"/>
    </row>
    <row r="385" spans="1:18">
      <c r="A385" s="364"/>
      <c r="B385" s="496"/>
      <c r="C385" s="496"/>
      <c r="D385" s="408"/>
      <c r="E385" s="496"/>
      <c r="F385" s="496"/>
      <c r="G385" s="496"/>
      <c r="H385" s="408"/>
      <c r="I385" s="408"/>
      <c r="J385" s="370"/>
      <c r="K385" s="478"/>
      <c r="L385" s="478"/>
      <c r="M385" s="408"/>
      <c r="N385" s="496"/>
      <c r="O385" s="496"/>
      <c r="P385" s="496"/>
      <c r="Q385" s="477"/>
      <c r="R385" s="477"/>
    </row>
    <row r="386" spans="1:18">
      <c r="A386" s="364"/>
      <c r="B386" s="496"/>
      <c r="C386" s="496"/>
      <c r="D386" s="408"/>
      <c r="E386" s="496"/>
      <c r="F386" s="496"/>
      <c r="G386" s="496"/>
      <c r="H386" s="408"/>
      <c r="I386" s="408"/>
      <c r="J386" s="370"/>
      <c r="K386" s="478"/>
      <c r="L386" s="478"/>
      <c r="M386" s="408"/>
      <c r="N386" s="496"/>
      <c r="O386" s="496"/>
      <c r="P386" s="496"/>
      <c r="Q386" s="477"/>
      <c r="R386" s="477"/>
    </row>
    <row r="387" spans="1:18">
      <c r="A387" s="364"/>
      <c r="B387" s="496"/>
      <c r="C387" s="496"/>
      <c r="D387" s="408"/>
      <c r="E387" s="496"/>
      <c r="F387" s="496"/>
      <c r="G387" s="496"/>
      <c r="H387" s="408"/>
      <c r="I387" s="408"/>
      <c r="J387" s="370"/>
      <c r="K387" s="478"/>
      <c r="L387" s="478"/>
      <c r="M387" s="408"/>
      <c r="N387" s="496"/>
      <c r="O387" s="496"/>
      <c r="P387" s="496"/>
      <c r="Q387" s="477"/>
      <c r="R387" s="477"/>
    </row>
    <row r="388" spans="1:18">
      <c r="A388" s="364"/>
      <c r="B388" s="496"/>
      <c r="C388" s="496"/>
      <c r="D388" s="408"/>
      <c r="E388" s="496"/>
      <c r="F388" s="496"/>
      <c r="G388" s="496"/>
      <c r="H388" s="408"/>
      <c r="I388" s="408"/>
      <c r="J388" s="370"/>
      <c r="K388" s="478"/>
      <c r="L388" s="478"/>
      <c r="M388" s="408"/>
      <c r="N388" s="496"/>
      <c r="O388" s="496"/>
      <c r="P388" s="496"/>
      <c r="Q388" s="477"/>
      <c r="R388" s="477"/>
    </row>
    <row r="389" spans="1:18">
      <c r="A389" s="364"/>
      <c r="B389" s="496"/>
      <c r="C389" s="496"/>
      <c r="D389" s="408"/>
      <c r="E389" s="496"/>
      <c r="F389" s="496"/>
      <c r="G389" s="496"/>
      <c r="H389" s="408"/>
      <c r="I389" s="408"/>
      <c r="J389" s="370"/>
      <c r="K389" s="478"/>
      <c r="L389" s="478"/>
      <c r="M389" s="408"/>
      <c r="N389" s="496"/>
      <c r="O389" s="496"/>
      <c r="P389" s="496"/>
      <c r="Q389" s="477"/>
      <c r="R389" s="477"/>
    </row>
    <row r="390" spans="1:18">
      <c r="A390" s="364"/>
      <c r="B390" s="496"/>
      <c r="C390" s="496"/>
      <c r="D390" s="408"/>
      <c r="E390" s="496"/>
      <c r="F390" s="496"/>
      <c r="G390" s="496"/>
      <c r="H390" s="408"/>
      <c r="I390" s="408"/>
      <c r="J390" s="370"/>
      <c r="K390" s="478"/>
      <c r="L390" s="478"/>
      <c r="M390" s="408"/>
      <c r="N390" s="496"/>
      <c r="O390" s="496"/>
      <c r="P390" s="496"/>
      <c r="Q390" s="477"/>
      <c r="R390" s="477"/>
    </row>
    <row r="391" spans="1:18">
      <c r="A391" s="364"/>
      <c r="B391" s="496"/>
      <c r="C391" s="496"/>
      <c r="D391" s="408"/>
      <c r="E391" s="496"/>
      <c r="F391" s="496"/>
      <c r="G391" s="496"/>
      <c r="H391" s="408"/>
      <c r="I391" s="408"/>
      <c r="J391" s="370"/>
      <c r="K391" s="478"/>
      <c r="L391" s="478"/>
      <c r="M391" s="408"/>
      <c r="N391" s="496"/>
      <c r="O391" s="496"/>
      <c r="P391" s="496"/>
      <c r="Q391" s="477"/>
      <c r="R391" s="477"/>
    </row>
    <row r="392" spans="1:18">
      <c r="A392" s="364"/>
      <c r="B392" s="496"/>
      <c r="C392" s="496"/>
      <c r="D392" s="408"/>
      <c r="E392" s="496"/>
      <c r="F392" s="496"/>
      <c r="G392" s="496"/>
      <c r="H392" s="408"/>
      <c r="I392" s="408"/>
      <c r="J392" s="370"/>
      <c r="K392" s="478"/>
      <c r="L392" s="478"/>
      <c r="M392" s="408"/>
      <c r="N392" s="496"/>
      <c r="O392" s="496"/>
      <c r="P392" s="496"/>
      <c r="Q392" s="477"/>
      <c r="R392" s="477"/>
    </row>
    <row r="393" spans="1:18">
      <c r="A393" s="364"/>
      <c r="B393" s="496"/>
      <c r="C393" s="496"/>
      <c r="D393" s="408"/>
      <c r="E393" s="496"/>
      <c r="F393" s="496"/>
      <c r="G393" s="496"/>
      <c r="H393" s="408"/>
      <c r="I393" s="408"/>
      <c r="J393" s="370"/>
      <c r="K393" s="478"/>
      <c r="L393" s="478"/>
      <c r="M393" s="408"/>
      <c r="N393" s="496"/>
      <c r="O393" s="496"/>
      <c r="P393" s="496"/>
      <c r="Q393" s="477"/>
      <c r="R393" s="477"/>
    </row>
    <row r="394" spans="1:18">
      <c r="A394" s="364"/>
      <c r="B394" s="496"/>
      <c r="C394" s="496"/>
      <c r="D394" s="408"/>
      <c r="E394" s="496"/>
      <c r="F394" s="496"/>
      <c r="G394" s="496"/>
      <c r="H394" s="408"/>
      <c r="I394" s="408"/>
      <c r="J394" s="370"/>
      <c r="K394" s="478"/>
      <c r="L394" s="478"/>
      <c r="M394" s="408"/>
      <c r="N394" s="496"/>
      <c r="O394" s="496"/>
      <c r="P394" s="496"/>
      <c r="Q394" s="477"/>
      <c r="R394" s="477"/>
    </row>
    <row r="395" spans="1:18">
      <c r="A395" s="364"/>
      <c r="B395" s="496"/>
      <c r="C395" s="496"/>
      <c r="D395" s="408"/>
      <c r="E395" s="496"/>
      <c r="F395" s="496"/>
      <c r="G395" s="496"/>
      <c r="H395" s="408"/>
      <c r="I395" s="408"/>
      <c r="J395" s="370"/>
      <c r="K395" s="478"/>
      <c r="L395" s="478"/>
      <c r="M395" s="408"/>
      <c r="N395" s="496"/>
      <c r="O395" s="496"/>
      <c r="P395" s="496"/>
      <c r="Q395" s="477"/>
      <c r="R395" s="477"/>
    </row>
    <row r="396" spans="1:18">
      <c r="A396" s="364"/>
      <c r="B396" s="496"/>
      <c r="C396" s="496"/>
      <c r="D396" s="408"/>
      <c r="E396" s="496"/>
      <c r="F396" s="496"/>
      <c r="G396" s="496"/>
      <c r="H396" s="408"/>
      <c r="I396" s="408"/>
      <c r="J396" s="370"/>
      <c r="K396" s="478"/>
      <c r="L396" s="478"/>
      <c r="M396" s="408"/>
      <c r="N396" s="496"/>
      <c r="O396" s="496"/>
      <c r="P396" s="496"/>
      <c r="Q396" s="477"/>
      <c r="R396" s="477"/>
    </row>
    <row r="397" spans="1:18">
      <c r="A397" s="364"/>
      <c r="B397" s="496"/>
      <c r="C397" s="496"/>
      <c r="D397" s="408"/>
      <c r="E397" s="496"/>
      <c r="F397" s="496"/>
      <c r="G397" s="496"/>
      <c r="H397" s="408"/>
      <c r="I397" s="408"/>
      <c r="J397" s="370"/>
      <c r="K397" s="478"/>
      <c r="L397" s="478"/>
      <c r="M397" s="408"/>
      <c r="N397" s="496"/>
      <c r="O397" s="496"/>
      <c r="P397" s="496"/>
      <c r="Q397" s="477"/>
      <c r="R397" s="477"/>
    </row>
    <row r="398" spans="1:18">
      <c r="A398" s="364"/>
      <c r="B398" s="496"/>
      <c r="C398" s="496"/>
      <c r="D398" s="408"/>
      <c r="E398" s="496"/>
      <c r="F398" s="496"/>
      <c r="G398" s="496"/>
      <c r="H398" s="408"/>
      <c r="I398" s="408"/>
      <c r="J398" s="370"/>
      <c r="K398" s="478"/>
      <c r="L398" s="478"/>
      <c r="M398" s="408"/>
      <c r="N398" s="496"/>
      <c r="O398" s="496"/>
      <c r="P398" s="496"/>
      <c r="Q398" s="477"/>
      <c r="R398" s="477"/>
    </row>
    <row r="399" spans="1:18">
      <c r="A399" s="364"/>
      <c r="B399" s="496"/>
      <c r="C399" s="496"/>
      <c r="D399" s="408"/>
      <c r="E399" s="496"/>
      <c r="F399" s="496"/>
      <c r="G399" s="496"/>
      <c r="H399" s="408"/>
      <c r="I399" s="408"/>
      <c r="J399" s="370"/>
      <c r="K399" s="478"/>
      <c r="L399" s="478"/>
      <c r="M399" s="408"/>
      <c r="N399" s="496"/>
      <c r="O399" s="496"/>
      <c r="P399" s="496"/>
      <c r="Q399" s="477"/>
      <c r="R399" s="477"/>
    </row>
    <row r="400" spans="1:18">
      <c r="A400" s="364"/>
      <c r="B400" s="496"/>
      <c r="C400" s="496"/>
      <c r="D400" s="408"/>
      <c r="E400" s="496"/>
      <c r="F400" s="496"/>
      <c r="G400" s="496"/>
      <c r="H400" s="408"/>
      <c r="I400" s="408"/>
      <c r="J400" s="370"/>
      <c r="K400" s="478"/>
      <c r="L400" s="478"/>
      <c r="M400" s="408"/>
      <c r="N400" s="496"/>
      <c r="O400" s="496"/>
      <c r="P400" s="496"/>
      <c r="Q400" s="477"/>
      <c r="R400" s="477"/>
    </row>
    <row r="401" spans="1:18">
      <c r="A401" s="364"/>
      <c r="B401" s="496"/>
      <c r="C401" s="496"/>
      <c r="D401" s="408"/>
      <c r="E401" s="496"/>
      <c r="F401" s="496"/>
      <c r="G401" s="496"/>
      <c r="H401" s="408"/>
      <c r="I401" s="408"/>
      <c r="J401" s="370"/>
      <c r="K401" s="478"/>
      <c r="L401" s="478"/>
      <c r="M401" s="408"/>
      <c r="N401" s="496"/>
      <c r="O401" s="496"/>
      <c r="P401" s="496"/>
      <c r="Q401" s="477"/>
      <c r="R401" s="477"/>
    </row>
    <row r="402" spans="1:18">
      <c r="A402" s="364"/>
      <c r="B402" s="496"/>
      <c r="C402" s="496"/>
      <c r="D402" s="408"/>
      <c r="E402" s="496"/>
      <c r="F402" s="496"/>
      <c r="G402" s="496"/>
      <c r="H402" s="408"/>
      <c r="I402" s="408"/>
      <c r="J402" s="370"/>
      <c r="K402" s="478"/>
      <c r="L402" s="478"/>
      <c r="M402" s="408"/>
      <c r="N402" s="496"/>
      <c r="O402" s="496"/>
      <c r="P402" s="496"/>
      <c r="Q402" s="477"/>
      <c r="R402" s="477"/>
    </row>
    <row r="403" spans="1:18">
      <c r="A403" s="364"/>
      <c r="B403" s="496"/>
      <c r="C403" s="496"/>
      <c r="D403" s="408"/>
      <c r="E403" s="496"/>
      <c r="F403" s="496"/>
      <c r="G403" s="496"/>
      <c r="H403" s="408"/>
      <c r="I403" s="408"/>
      <c r="J403" s="370"/>
      <c r="K403" s="478"/>
      <c r="L403" s="478"/>
      <c r="M403" s="408"/>
      <c r="N403" s="496"/>
      <c r="O403" s="496"/>
      <c r="P403" s="496"/>
      <c r="Q403" s="477"/>
      <c r="R403" s="477"/>
    </row>
    <row r="404" spans="1:18">
      <c r="A404" s="364"/>
      <c r="B404" s="496"/>
      <c r="C404" s="496"/>
      <c r="D404" s="408"/>
      <c r="E404" s="496"/>
      <c r="F404" s="496"/>
      <c r="G404" s="496"/>
      <c r="H404" s="408"/>
      <c r="I404" s="408"/>
      <c r="J404" s="370"/>
      <c r="K404" s="478"/>
      <c r="L404" s="478"/>
      <c r="M404" s="408"/>
      <c r="N404" s="496"/>
      <c r="O404" s="496"/>
      <c r="P404" s="496"/>
      <c r="Q404" s="477"/>
      <c r="R404" s="477"/>
    </row>
    <row r="405" spans="1:18">
      <c r="A405" s="364"/>
      <c r="B405" s="496"/>
      <c r="C405" s="496"/>
      <c r="D405" s="408"/>
      <c r="E405" s="496"/>
      <c r="F405" s="496"/>
      <c r="G405" s="496"/>
      <c r="H405" s="408"/>
      <c r="I405" s="408"/>
      <c r="J405" s="370"/>
      <c r="K405" s="478"/>
      <c r="L405" s="478"/>
      <c r="M405" s="408"/>
      <c r="N405" s="496"/>
      <c r="O405" s="496"/>
      <c r="P405" s="496"/>
      <c r="Q405" s="477"/>
      <c r="R405" s="477"/>
    </row>
    <row r="406" spans="1:18">
      <c r="A406" s="364"/>
      <c r="B406" s="496"/>
      <c r="C406" s="496"/>
      <c r="D406" s="408"/>
      <c r="E406" s="496"/>
      <c r="F406" s="496"/>
      <c r="G406" s="496"/>
      <c r="H406" s="408"/>
      <c r="I406" s="408"/>
      <c r="J406" s="370"/>
      <c r="K406" s="478"/>
      <c r="L406" s="478"/>
      <c r="M406" s="408"/>
      <c r="N406" s="496"/>
      <c r="O406" s="496"/>
      <c r="P406" s="496"/>
      <c r="Q406" s="477"/>
      <c r="R406" s="477"/>
    </row>
    <row r="407" spans="1:18">
      <c r="A407" s="364"/>
      <c r="B407" s="496"/>
      <c r="C407" s="496"/>
      <c r="D407" s="408"/>
      <c r="E407" s="496"/>
      <c r="F407" s="496"/>
      <c r="G407" s="496"/>
      <c r="H407" s="408"/>
      <c r="I407" s="408"/>
      <c r="J407" s="370"/>
      <c r="K407" s="478"/>
      <c r="L407" s="478"/>
      <c r="M407" s="408"/>
      <c r="N407" s="496"/>
      <c r="O407" s="496"/>
      <c r="P407" s="496"/>
      <c r="Q407" s="477"/>
      <c r="R407" s="477"/>
    </row>
    <row r="408" spans="1:18">
      <c r="A408" s="364"/>
      <c r="B408" s="496"/>
      <c r="C408" s="496"/>
      <c r="D408" s="408"/>
      <c r="E408" s="496"/>
      <c r="F408" s="496"/>
      <c r="G408" s="496"/>
      <c r="H408" s="408"/>
      <c r="I408" s="408"/>
      <c r="J408" s="370"/>
      <c r="K408" s="478"/>
      <c r="L408" s="478"/>
      <c r="M408" s="408"/>
      <c r="N408" s="496"/>
      <c r="O408" s="496"/>
      <c r="P408" s="496"/>
      <c r="Q408" s="477"/>
      <c r="R408" s="477"/>
    </row>
    <row r="409" spans="1:18">
      <c r="A409" s="364"/>
      <c r="B409" s="496"/>
      <c r="C409" s="496"/>
      <c r="D409" s="408"/>
      <c r="E409" s="496"/>
      <c r="F409" s="496"/>
      <c r="G409" s="496"/>
      <c r="H409" s="408"/>
      <c r="I409" s="408"/>
      <c r="J409" s="370"/>
      <c r="K409" s="478"/>
      <c r="L409" s="478"/>
      <c r="M409" s="408"/>
      <c r="N409" s="496"/>
      <c r="O409" s="496"/>
      <c r="P409" s="496"/>
      <c r="Q409" s="477"/>
      <c r="R409" s="477"/>
    </row>
    <row r="410" spans="1:18">
      <c r="A410" s="364"/>
      <c r="B410" s="496"/>
      <c r="C410" s="496"/>
      <c r="D410" s="408"/>
      <c r="E410" s="496"/>
      <c r="F410" s="496"/>
      <c r="G410" s="496"/>
      <c r="H410" s="408"/>
      <c r="I410" s="408"/>
      <c r="J410" s="370"/>
      <c r="K410" s="478"/>
      <c r="L410" s="478"/>
      <c r="M410" s="408"/>
      <c r="N410" s="496"/>
      <c r="O410" s="496"/>
      <c r="P410" s="496"/>
      <c r="Q410" s="477"/>
      <c r="R410" s="477"/>
    </row>
    <row r="411" spans="1:18">
      <c r="A411" s="364"/>
      <c r="B411" s="496"/>
      <c r="C411" s="496"/>
      <c r="D411" s="408"/>
      <c r="E411" s="496"/>
      <c r="F411" s="496"/>
      <c r="G411" s="496"/>
      <c r="H411" s="408"/>
      <c r="I411" s="408"/>
      <c r="J411" s="370"/>
      <c r="K411" s="478"/>
      <c r="L411" s="478"/>
      <c r="M411" s="408"/>
      <c r="N411" s="496"/>
      <c r="O411" s="496"/>
      <c r="P411" s="496"/>
      <c r="Q411" s="477"/>
      <c r="R411" s="477"/>
    </row>
    <row r="412" spans="1:18">
      <c r="A412" s="364"/>
      <c r="B412" s="496"/>
      <c r="C412" s="496"/>
      <c r="D412" s="408"/>
      <c r="E412" s="496"/>
      <c r="F412" s="496"/>
      <c r="G412" s="496"/>
      <c r="H412" s="408"/>
      <c r="I412" s="408"/>
      <c r="J412" s="370"/>
      <c r="K412" s="478"/>
      <c r="L412" s="478"/>
      <c r="M412" s="408"/>
      <c r="N412" s="496"/>
      <c r="O412" s="496"/>
      <c r="P412" s="496"/>
      <c r="Q412" s="477"/>
      <c r="R412" s="477"/>
    </row>
    <row r="413" spans="1:18">
      <c r="A413" s="364"/>
      <c r="B413" s="496"/>
      <c r="C413" s="496"/>
      <c r="D413" s="408"/>
      <c r="E413" s="496"/>
      <c r="F413" s="496"/>
      <c r="G413" s="496"/>
      <c r="H413" s="408"/>
      <c r="I413" s="408"/>
      <c r="J413" s="370"/>
      <c r="K413" s="478"/>
      <c r="L413" s="478"/>
      <c r="M413" s="408"/>
      <c r="N413" s="496"/>
      <c r="O413" s="496"/>
      <c r="P413" s="496"/>
      <c r="Q413" s="477"/>
      <c r="R413" s="477"/>
    </row>
    <row r="414" spans="1:18">
      <c r="A414" s="364"/>
      <c r="B414" s="496"/>
      <c r="C414" s="496"/>
      <c r="D414" s="408"/>
      <c r="E414" s="496"/>
      <c r="F414" s="496"/>
      <c r="G414" s="496"/>
      <c r="H414" s="408"/>
      <c r="I414" s="408"/>
      <c r="J414" s="370"/>
      <c r="K414" s="478"/>
      <c r="L414" s="478"/>
      <c r="M414" s="408"/>
      <c r="N414" s="496"/>
      <c r="O414" s="496"/>
      <c r="P414" s="496"/>
      <c r="Q414" s="477"/>
      <c r="R414" s="477"/>
    </row>
    <row r="415" spans="1:18">
      <c r="A415" s="364"/>
      <c r="B415" s="496"/>
      <c r="C415" s="496"/>
      <c r="D415" s="408"/>
      <c r="E415" s="496"/>
      <c r="F415" s="496"/>
      <c r="G415" s="496"/>
      <c r="H415" s="408"/>
      <c r="I415" s="408"/>
      <c r="J415" s="370"/>
      <c r="K415" s="478"/>
      <c r="L415" s="478"/>
      <c r="M415" s="408"/>
      <c r="N415" s="496"/>
      <c r="O415" s="496"/>
      <c r="P415" s="496"/>
      <c r="Q415" s="477"/>
      <c r="R415" s="477"/>
    </row>
    <row r="416" spans="1:18">
      <c r="A416" s="364"/>
      <c r="B416" s="496"/>
      <c r="C416" s="496"/>
      <c r="D416" s="408"/>
      <c r="E416" s="496"/>
      <c r="F416" s="496"/>
      <c r="G416" s="496"/>
      <c r="H416" s="408"/>
      <c r="I416" s="408"/>
      <c r="J416" s="370"/>
      <c r="K416" s="478"/>
      <c r="L416" s="478"/>
      <c r="M416" s="408"/>
      <c r="N416" s="496"/>
      <c r="O416" s="496"/>
      <c r="P416" s="496"/>
      <c r="Q416" s="477"/>
      <c r="R416" s="477"/>
    </row>
    <row r="417" spans="1:18">
      <c r="A417" s="364"/>
      <c r="B417" s="496"/>
      <c r="C417" s="496"/>
      <c r="D417" s="408"/>
      <c r="E417" s="496"/>
      <c r="F417" s="496"/>
      <c r="G417" s="496"/>
      <c r="H417" s="408"/>
      <c r="I417" s="408"/>
      <c r="J417" s="370"/>
      <c r="K417" s="478"/>
      <c r="L417" s="478"/>
      <c r="M417" s="408"/>
      <c r="N417" s="496"/>
      <c r="O417" s="496"/>
      <c r="P417" s="496"/>
      <c r="Q417" s="477"/>
      <c r="R417" s="477"/>
    </row>
    <row r="418" spans="1:18">
      <c r="A418" s="364"/>
      <c r="B418" s="496"/>
      <c r="C418" s="496"/>
      <c r="D418" s="408"/>
      <c r="E418" s="496"/>
      <c r="F418" s="496"/>
      <c r="G418" s="496"/>
      <c r="H418" s="408"/>
      <c r="I418" s="408"/>
      <c r="J418" s="370"/>
      <c r="K418" s="478"/>
      <c r="L418" s="478"/>
      <c r="M418" s="408"/>
      <c r="N418" s="496"/>
      <c r="O418" s="496"/>
      <c r="P418" s="496"/>
      <c r="Q418" s="477"/>
      <c r="R418" s="477"/>
    </row>
    <row r="419" spans="1:18">
      <c r="A419" s="364"/>
      <c r="B419" s="496"/>
      <c r="C419" s="496"/>
      <c r="D419" s="408"/>
      <c r="E419" s="496"/>
      <c r="F419" s="496"/>
      <c r="G419" s="496"/>
      <c r="H419" s="408"/>
      <c r="I419" s="408"/>
      <c r="J419" s="370"/>
      <c r="K419" s="478"/>
      <c r="L419" s="478"/>
      <c r="M419" s="408"/>
      <c r="N419" s="496"/>
      <c r="O419" s="496"/>
      <c r="P419" s="496"/>
      <c r="Q419" s="477"/>
      <c r="R419" s="477"/>
    </row>
    <row r="420" spans="1:18">
      <c r="A420" s="364"/>
      <c r="B420" s="496"/>
      <c r="C420" s="496"/>
      <c r="D420" s="408"/>
      <c r="E420" s="496"/>
      <c r="F420" s="496"/>
      <c r="G420" s="496"/>
      <c r="H420" s="408"/>
      <c r="I420" s="408"/>
      <c r="J420" s="370"/>
      <c r="K420" s="478"/>
      <c r="L420" s="478"/>
      <c r="M420" s="408"/>
      <c r="N420" s="496"/>
      <c r="O420" s="496"/>
      <c r="P420" s="496"/>
      <c r="Q420" s="477"/>
      <c r="R420" s="477"/>
    </row>
    <row r="421" spans="1:18">
      <c r="A421" s="364"/>
      <c r="B421" s="496"/>
      <c r="C421" s="496"/>
      <c r="D421" s="408"/>
      <c r="E421" s="496"/>
      <c r="F421" s="496"/>
      <c r="G421" s="496"/>
      <c r="H421" s="408"/>
      <c r="I421" s="408"/>
      <c r="J421" s="370"/>
      <c r="K421" s="478"/>
      <c r="L421" s="478"/>
      <c r="M421" s="408"/>
      <c r="N421" s="496"/>
      <c r="O421" s="496"/>
      <c r="P421" s="496"/>
      <c r="Q421" s="477"/>
      <c r="R421" s="477"/>
    </row>
    <row r="422" spans="1:18">
      <c r="A422" s="364"/>
      <c r="B422" s="496"/>
      <c r="C422" s="496"/>
      <c r="D422" s="408"/>
      <c r="E422" s="496"/>
      <c r="F422" s="496"/>
      <c r="G422" s="496"/>
      <c r="H422" s="408"/>
      <c r="I422" s="408"/>
      <c r="J422" s="370"/>
      <c r="K422" s="478"/>
      <c r="L422" s="478"/>
      <c r="M422" s="408"/>
      <c r="N422" s="496"/>
      <c r="O422" s="496"/>
      <c r="P422" s="496"/>
      <c r="Q422" s="477"/>
      <c r="R422" s="477"/>
    </row>
    <row r="423" spans="1:18">
      <c r="A423" s="364"/>
      <c r="B423" s="496"/>
      <c r="C423" s="496"/>
      <c r="D423" s="408"/>
      <c r="E423" s="496"/>
      <c r="F423" s="496"/>
      <c r="G423" s="496"/>
      <c r="H423" s="408"/>
      <c r="I423" s="408"/>
      <c r="J423" s="370"/>
      <c r="K423" s="478"/>
      <c r="L423" s="478"/>
      <c r="M423" s="408"/>
      <c r="N423" s="496"/>
      <c r="O423" s="496"/>
      <c r="P423" s="496"/>
      <c r="Q423" s="477"/>
      <c r="R423" s="477"/>
    </row>
    <row r="424" spans="1:18">
      <c r="A424" s="364"/>
      <c r="B424" s="496"/>
      <c r="C424" s="496"/>
      <c r="D424" s="408"/>
      <c r="E424" s="496"/>
      <c r="F424" s="496"/>
      <c r="G424" s="496"/>
      <c r="H424" s="408"/>
      <c r="I424" s="408"/>
      <c r="J424" s="370"/>
      <c r="K424" s="478"/>
      <c r="L424" s="478"/>
      <c r="M424" s="408"/>
      <c r="N424" s="496"/>
      <c r="O424" s="496"/>
      <c r="P424" s="496"/>
      <c r="Q424" s="477"/>
      <c r="R424" s="477"/>
    </row>
    <row r="425" spans="1:18">
      <c r="A425" s="364"/>
      <c r="B425" s="496"/>
      <c r="C425" s="496"/>
      <c r="D425" s="408"/>
      <c r="E425" s="496"/>
      <c r="F425" s="496"/>
      <c r="G425" s="496"/>
      <c r="H425" s="408"/>
      <c r="I425" s="408"/>
      <c r="J425" s="370"/>
      <c r="K425" s="478"/>
      <c r="L425" s="478"/>
      <c r="M425" s="408"/>
      <c r="N425" s="496"/>
      <c r="O425" s="496"/>
      <c r="P425" s="496"/>
      <c r="Q425" s="477"/>
      <c r="R425" s="477"/>
    </row>
    <row r="426" spans="1:18">
      <c r="A426" s="364"/>
      <c r="B426" s="496"/>
      <c r="C426" s="496"/>
      <c r="D426" s="408"/>
      <c r="E426" s="496"/>
      <c r="F426" s="496"/>
      <c r="G426" s="496"/>
      <c r="H426" s="408"/>
      <c r="I426" s="408"/>
      <c r="J426" s="370"/>
      <c r="K426" s="478"/>
      <c r="L426" s="478"/>
      <c r="M426" s="408"/>
      <c r="N426" s="496"/>
      <c r="O426" s="496"/>
      <c r="P426" s="496"/>
      <c r="Q426" s="477"/>
      <c r="R426" s="477"/>
    </row>
    <row r="427" spans="1:18">
      <c r="A427" s="364"/>
      <c r="B427" s="496"/>
      <c r="C427" s="496"/>
      <c r="D427" s="408"/>
      <c r="E427" s="496"/>
      <c r="F427" s="496"/>
      <c r="G427" s="496"/>
      <c r="H427" s="408"/>
      <c r="I427" s="408"/>
      <c r="J427" s="370"/>
      <c r="K427" s="478"/>
      <c r="L427" s="478"/>
      <c r="M427" s="408"/>
      <c r="N427" s="496"/>
      <c r="O427" s="496"/>
      <c r="P427" s="496"/>
      <c r="Q427" s="477"/>
      <c r="R427" s="477"/>
    </row>
    <row r="428" spans="1:18">
      <c r="A428" s="364"/>
      <c r="B428" s="496"/>
      <c r="C428" s="496"/>
      <c r="D428" s="408"/>
      <c r="E428" s="496"/>
      <c r="F428" s="496"/>
      <c r="G428" s="496"/>
      <c r="H428" s="408"/>
      <c r="I428" s="408"/>
      <c r="J428" s="370"/>
      <c r="K428" s="478"/>
      <c r="L428" s="478"/>
      <c r="M428" s="408"/>
      <c r="N428" s="496"/>
      <c r="O428" s="496"/>
      <c r="P428" s="496"/>
      <c r="Q428" s="477"/>
      <c r="R428" s="477"/>
    </row>
    <row r="429" spans="1:18">
      <c r="A429" s="364"/>
      <c r="B429" s="496"/>
      <c r="C429" s="496"/>
      <c r="D429" s="408"/>
      <c r="E429" s="496"/>
      <c r="F429" s="496"/>
      <c r="G429" s="496"/>
      <c r="H429" s="408"/>
      <c r="I429" s="408"/>
      <c r="J429" s="370"/>
      <c r="K429" s="478"/>
      <c r="L429" s="478"/>
      <c r="M429" s="408"/>
      <c r="N429" s="496"/>
      <c r="O429" s="496"/>
      <c r="P429" s="496"/>
      <c r="Q429" s="477"/>
      <c r="R429" s="477"/>
    </row>
    <row r="430" spans="1:18">
      <c r="A430" s="364"/>
      <c r="B430" s="496"/>
      <c r="C430" s="496"/>
      <c r="D430" s="408"/>
      <c r="E430" s="496"/>
      <c r="F430" s="496"/>
      <c r="G430" s="496"/>
      <c r="H430" s="408"/>
      <c r="I430" s="408"/>
      <c r="J430" s="370"/>
      <c r="K430" s="478"/>
      <c r="L430" s="478"/>
      <c r="M430" s="408"/>
      <c r="N430" s="496"/>
      <c r="O430" s="496"/>
      <c r="P430" s="496"/>
      <c r="Q430" s="477"/>
      <c r="R430" s="477"/>
    </row>
    <row r="431" spans="1:18">
      <c r="A431" s="364"/>
      <c r="B431" s="496"/>
      <c r="C431" s="496"/>
      <c r="D431" s="408"/>
      <c r="E431" s="496"/>
      <c r="F431" s="496"/>
      <c r="G431" s="496"/>
      <c r="H431" s="408"/>
      <c r="I431" s="408"/>
      <c r="J431" s="370"/>
      <c r="K431" s="478"/>
      <c r="L431" s="478"/>
      <c r="M431" s="408"/>
      <c r="N431" s="496"/>
      <c r="O431" s="496"/>
      <c r="P431" s="496"/>
      <c r="Q431" s="477"/>
      <c r="R431" s="477"/>
    </row>
    <row r="432" spans="1:18">
      <c r="A432" s="364"/>
      <c r="B432" s="496"/>
      <c r="C432" s="496"/>
      <c r="D432" s="408"/>
      <c r="E432" s="496"/>
      <c r="F432" s="496"/>
      <c r="G432" s="496"/>
      <c r="H432" s="408"/>
      <c r="I432" s="408"/>
      <c r="J432" s="370"/>
      <c r="K432" s="478"/>
      <c r="L432" s="478"/>
      <c r="M432" s="408"/>
      <c r="N432" s="496"/>
      <c r="O432" s="496"/>
      <c r="P432" s="496"/>
      <c r="Q432" s="477"/>
      <c r="R432" s="477"/>
    </row>
    <row r="433" spans="1:18">
      <c r="A433" s="364"/>
      <c r="B433" s="496"/>
      <c r="C433" s="496"/>
      <c r="D433" s="408"/>
      <c r="E433" s="496"/>
      <c r="F433" s="496"/>
      <c r="G433" s="496"/>
      <c r="H433" s="408"/>
      <c r="I433" s="408"/>
      <c r="J433" s="370"/>
      <c r="K433" s="478"/>
      <c r="L433" s="478"/>
      <c r="M433" s="408"/>
      <c r="N433" s="496"/>
      <c r="O433" s="496"/>
      <c r="P433" s="496"/>
      <c r="Q433" s="477"/>
      <c r="R433" s="477"/>
    </row>
    <row r="434" spans="1:18">
      <c r="A434" s="364"/>
      <c r="B434" s="496"/>
      <c r="C434" s="496"/>
      <c r="D434" s="408"/>
      <c r="E434" s="496"/>
      <c r="F434" s="496"/>
      <c r="G434" s="496"/>
      <c r="H434" s="408"/>
      <c r="I434" s="408"/>
      <c r="J434" s="370"/>
      <c r="K434" s="478"/>
      <c r="L434" s="478"/>
      <c r="M434" s="408"/>
      <c r="N434" s="496"/>
      <c r="O434" s="496"/>
      <c r="P434" s="496"/>
      <c r="Q434" s="477"/>
      <c r="R434" s="477"/>
    </row>
    <row r="435" spans="1:18">
      <c r="A435" s="364"/>
      <c r="B435" s="496"/>
      <c r="C435" s="496"/>
      <c r="D435" s="408"/>
      <c r="E435" s="496"/>
      <c r="F435" s="496"/>
      <c r="G435" s="496"/>
      <c r="H435" s="408"/>
      <c r="I435" s="408"/>
      <c r="J435" s="370"/>
      <c r="K435" s="478"/>
      <c r="L435" s="478"/>
      <c r="M435" s="408"/>
      <c r="N435" s="496"/>
      <c r="O435" s="496"/>
      <c r="P435" s="496"/>
      <c r="Q435" s="477"/>
      <c r="R435" s="477"/>
    </row>
    <row r="436" spans="1:18">
      <c r="A436" s="364"/>
      <c r="B436" s="496"/>
      <c r="C436" s="496"/>
      <c r="D436" s="408"/>
      <c r="E436" s="496"/>
      <c r="F436" s="496"/>
      <c r="G436" s="496"/>
      <c r="H436" s="408"/>
      <c r="I436" s="408"/>
      <c r="J436" s="370"/>
      <c r="K436" s="478"/>
      <c r="L436" s="478"/>
      <c r="M436" s="408"/>
      <c r="N436" s="496"/>
      <c r="O436" s="496"/>
      <c r="P436" s="496"/>
      <c r="Q436" s="477"/>
      <c r="R436" s="477"/>
    </row>
    <row r="437" spans="1:18">
      <c r="A437" s="364"/>
      <c r="B437" s="496"/>
      <c r="C437" s="496"/>
      <c r="D437" s="408"/>
      <c r="E437" s="496"/>
      <c r="F437" s="496"/>
      <c r="G437" s="496"/>
      <c r="H437" s="408"/>
      <c r="I437" s="408"/>
      <c r="J437" s="370"/>
      <c r="K437" s="478"/>
      <c r="L437" s="478"/>
      <c r="M437" s="408"/>
      <c r="N437" s="496"/>
      <c r="O437" s="496"/>
      <c r="P437" s="496"/>
      <c r="Q437" s="477"/>
      <c r="R437" s="477"/>
    </row>
    <row r="438" spans="1:18">
      <c r="A438" s="364"/>
      <c r="B438" s="496"/>
      <c r="C438" s="496"/>
      <c r="D438" s="408"/>
      <c r="E438" s="496"/>
      <c r="F438" s="496"/>
      <c r="G438" s="496"/>
      <c r="H438" s="408"/>
      <c r="I438" s="408"/>
      <c r="J438" s="370"/>
      <c r="K438" s="478"/>
      <c r="L438" s="478"/>
      <c r="M438" s="408"/>
      <c r="N438" s="496"/>
      <c r="O438" s="496"/>
      <c r="P438" s="496"/>
      <c r="Q438" s="477"/>
      <c r="R438" s="477"/>
    </row>
    <row r="439" spans="1:18">
      <c r="A439" s="364"/>
      <c r="B439" s="496"/>
      <c r="C439" s="496"/>
      <c r="D439" s="408"/>
      <c r="E439" s="496"/>
      <c r="F439" s="496"/>
      <c r="G439" s="496"/>
      <c r="H439" s="408"/>
      <c r="I439" s="408"/>
      <c r="J439" s="370"/>
      <c r="K439" s="478"/>
      <c r="L439" s="478"/>
      <c r="M439" s="408"/>
      <c r="N439" s="496"/>
      <c r="O439" s="496"/>
      <c r="P439" s="496"/>
      <c r="Q439" s="477"/>
      <c r="R439" s="477"/>
    </row>
    <row r="440" spans="1:18">
      <c r="A440" s="364"/>
      <c r="B440" s="496"/>
      <c r="C440" s="496"/>
      <c r="D440" s="408"/>
      <c r="E440" s="496"/>
      <c r="F440" s="496"/>
      <c r="G440" s="496"/>
      <c r="H440" s="408"/>
      <c r="I440" s="408"/>
      <c r="J440" s="370"/>
      <c r="K440" s="478"/>
      <c r="L440" s="478"/>
      <c r="M440" s="408"/>
      <c r="N440" s="496"/>
      <c r="O440" s="496"/>
      <c r="P440" s="496"/>
      <c r="Q440" s="477"/>
      <c r="R440" s="477"/>
    </row>
    <row r="441" spans="1:18">
      <c r="A441" s="364"/>
      <c r="B441" s="496"/>
      <c r="C441" s="496"/>
      <c r="D441" s="408"/>
      <c r="E441" s="496"/>
      <c r="F441" s="496"/>
      <c r="G441" s="496"/>
      <c r="H441" s="408"/>
      <c r="I441" s="408"/>
      <c r="J441" s="370"/>
      <c r="K441" s="478"/>
      <c r="L441" s="478"/>
      <c r="M441" s="408"/>
      <c r="N441" s="496"/>
      <c r="O441" s="496"/>
      <c r="P441" s="496"/>
      <c r="Q441" s="477"/>
      <c r="R441" s="477"/>
    </row>
    <row r="442" spans="1:18">
      <c r="A442" s="364"/>
      <c r="B442" s="496"/>
      <c r="C442" s="496"/>
      <c r="D442" s="408"/>
      <c r="E442" s="496"/>
      <c r="F442" s="496"/>
      <c r="G442" s="496"/>
      <c r="H442" s="408"/>
      <c r="I442" s="408"/>
      <c r="J442" s="370"/>
      <c r="K442" s="478"/>
      <c r="L442" s="478"/>
      <c r="M442" s="408"/>
      <c r="N442" s="496"/>
      <c r="O442" s="496"/>
      <c r="P442" s="496"/>
      <c r="Q442" s="477"/>
      <c r="R442" s="477"/>
    </row>
    <row r="443" spans="1:18">
      <c r="A443" s="364"/>
      <c r="B443" s="496"/>
      <c r="C443" s="496"/>
      <c r="D443" s="408"/>
      <c r="E443" s="496"/>
      <c r="F443" s="496"/>
      <c r="G443" s="496"/>
      <c r="H443" s="408"/>
      <c r="I443" s="408"/>
      <c r="J443" s="370"/>
      <c r="K443" s="478"/>
      <c r="L443" s="478"/>
      <c r="M443" s="408"/>
      <c r="N443" s="496"/>
      <c r="O443" s="496"/>
      <c r="P443" s="496"/>
      <c r="Q443" s="477"/>
      <c r="R443" s="477"/>
    </row>
    <row r="444" spans="1:18">
      <c r="A444" s="364"/>
      <c r="B444" s="496"/>
      <c r="C444" s="496"/>
      <c r="D444" s="408"/>
      <c r="E444" s="496"/>
      <c r="F444" s="496"/>
      <c r="G444" s="496"/>
      <c r="H444" s="408"/>
      <c r="I444" s="408"/>
      <c r="J444" s="370"/>
      <c r="K444" s="478"/>
      <c r="L444" s="478"/>
      <c r="M444" s="408"/>
      <c r="N444" s="496"/>
      <c r="O444" s="496"/>
      <c r="P444" s="496"/>
      <c r="Q444" s="477"/>
      <c r="R444" s="477"/>
    </row>
    <row r="445" spans="1:18">
      <c r="A445" s="364"/>
      <c r="B445" s="496"/>
      <c r="C445" s="496"/>
      <c r="D445" s="408"/>
      <c r="E445" s="496"/>
      <c r="F445" s="496"/>
      <c r="G445" s="496"/>
      <c r="H445" s="408"/>
      <c r="I445" s="408"/>
      <c r="J445" s="370"/>
      <c r="K445" s="478"/>
      <c r="L445" s="478"/>
      <c r="M445" s="408"/>
      <c r="N445" s="496"/>
      <c r="O445" s="496"/>
      <c r="P445" s="496"/>
      <c r="Q445" s="477"/>
      <c r="R445" s="477"/>
    </row>
    <row r="446" spans="1:18">
      <c r="A446" s="364"/>
      <c r="B446" s="496"/>
      <c r="C446" s="496"/>
      <c r="D446" s="408"/>
      <c r="E446" s="496"/>
      <c r="F446" s="496"/>
      <c r="G446" s="496"/>
      <c r="H446" s="408"/>
      <c r="I446" s="408"/>
      <c r="J446" s="370"/>
      <c r="K446" s="478"/>
      <c r="L446" s="478"/>
      <c r="M446" s="408"/>
      <c r="N446" s="496"/>
      <c r="O446" s="496"/>
      <c r="P446" s="496"/>
      <c r="Q446" s="477"/>
      <c r="R446" s="477"/>
    </row>
    <row r="447" spans="1:18">
      <c r="A447" s="364"/>
      <c r="B447" s="496"/>
      <c r="C447" s="496"/>
      <c r="D447" s="408"/>
      <c r="E447" s="496"/>
      <c r="F447" s="496"/>
      <c r="G447" s="496"/>
      <c r="H447" s="408"/>
      <c r="I447" s="408"/>
      <c r="J447" s="370"/>
      <c r="K447" s="478"/>
      <c r="L447" s="478"/>
      <c r="M447" s="408"/>
      <c r="N447" s="496"/>
      <c r="O447" s="496"/>
      <c r="P447" s="496"/>
      <c r="Q447" s="477"/>
      <c r="R447" s="477"/>
    </row>
    <row r="448" spans="1:18">
      <c r="A448" s="364"/>
      <c r="B448" s="496"/>
      <c r="C448" s="496"/>
      <c r="D448" s="408"/>
      <c r="E448" s="496"/>
      <c r="F448" s="496"/>
      <c r="G448" s="496"/>
      <c r="H448" s="408"/>
      <c r="I448" s="408"/>
      <c r="J448" s="370"/>
      <c r="K448" s="478"/>
      <c r="L448" s="478"/>
      <c r="M448" s="408"/>
      <c r="N448" s="496"/>
      <c r="O448" s="496"/>
      <c r="P448" s="496"/>
      <c r="Q448" s="477"/>
      <c r="R448" s="477"/>
    </row>
    <row r="449" spans="1:18">
      <c r="A449" s="364"/>
      <c r="B449" s="496"/>
      <c r="C449" s="496"/>
      <c r="D449" s="408"/>
      <c r="E449" s="496"/>
      <c r="F449" s="496"/>
      <c r="G449" s="496"/>
      <c r="H449" s="408"/>
      <c r="I449" s="408"/>
      <c r="J449" s="370"/>
      <c r="K449" s="478"/>
      <c r="L449" s="478"/>
      <c r="M449" s="408"/>
      <c r="N449" s="496"/>
      <c r="O449" s="496"/>
      <c r="P449" s="496"/>
      <c r="Q449" s="477"/>
      <c r="R449" s="477"/>
    </row>
    <row r="450" spans="1:18">
      <c r="A450" s="364"/>
      <c r="B450" s="496"/>
      <c r="C450" s="496"/>
      <c r="D450" s="408"/>
      <c r="E450" s="496"/>
      <c r="F450" s="496"/>
      <c r="G450" s="496"/>
      <c r="H450" s="408"/>
      <c r="I450" s="408"/>
      <c r="J450" s="370"/>
      <c r="K450" s="478"/>
      <c r="L450" s="478"/>
      <c r="M450" s="408"/>
      <c r="N450" s="496"/>
      <c r="O450" s="496"/>
      <c r="P450" s="496"/>
      <c r="Q450" s="477"/>
      <c r="R450" s="477"/>
    </row>
    <row r="451" spans="1:18">
      <c r="A451" s="364"/>
      <c r="B451" s="496"/>
      <c r="C451" s="496"/>
      <c r="D451" s="408"/>
      <c r="E451" s="496"/>
      <c r="F451" s="496"/>
      <c r="G451" s="496"/>
      <c r="H451" s="408"/>
      <c r="I451" s="408"/>
      <c r="J451" s="370"/>
      <c r="K451" s="478"/>
      <c r="L451" s="478"/>
      <c r="M451" s="408"/>
      <c r="N451" s="496"/>
      <c r="O451" s="496"/>
      <c r="P451" s="496"/>
      <c r="Q451" s="477"/>
      <c r="R451" s="477"/>
    </row>
    <row r="452" spans="1:18">
      <c r="A452" s="364"/>
      <c r="B452" s="496"/>
      <c r="C452" s="496"/>
      <c r="D452" s="408"/>
      <c r="E452" s="496"/>
      <c r="F452" s="496"/>
      <c r="G452" s="496"/>
      <c r="H452" s="408"/>
      <c r="I452" s="408"/>
      <c r="J452" s="370"/>
      <c r="K452" s="478"/>
      <c r="L452" s="478"/>
      <c r="M452" s="408"/>
      <c r="N452" s="496"/>
      <c r="O452" s="496"/>
      <c r="P452" s="496"/>
      <c r="Q452" s="477"/>
      <c r="R452" s="477"/>
    </row>
    <row r="453" spans="1:18">
      <c r="A453" s="364"/>
      <c r="B453" s="496"/>
      <c r="C453" s="496"/>
      <c r="D453" s="408"/>
      <c r="E453" s="496"/>
      <c r="F453" s="496"/>
      <c r="G453" s="496"/>
      <c r="H453" s="408"/>
      <c r="I453" s="408"/>
      <c r="J453" s="370"/>
      <c r="K453" s="478"/>
      <c r="L453" s="478"/>
      <c r="M453" s="408"/>
      <c r="N453" s="496"/>
      <c r="O453" s="496"/>
      <c r="P453" s="496"/>
      <c r="Q453" s="477"/>
      <c r="R453" s="477"/>
    </row>
    <row r="454" spans="1:18">
      <c r="A454" s="364"/>
      <c r="B454" s="496"/>
      <c r="C454" s="496"/>
      <c r="D454" s="408"/>
      <c r="E454" s="496"/>
      <c r="F454" s="496"/>
      <c r="G454" s="496"/>
      <c r="H454" s="408"/>
      <c r="I454" s="408"/>
      <c r="J454" s="370"/>
      <c r="K454" s="478"/>
      <c r="L454" s="478"/>
      <c r="M454" s="408"/>
      <c r="N454" s="496"/>
      <c r="O454" s="496"/>
      <c r="P454" s="496"/>
      <c r="Q454" s="477"/>
      <c r="R454" s="477"/>
    </row>
    <row r="455" spans="1:18">
      <c r="A455" s="364"/>
      <c r="B455" s="496"/>
      <c r="C455" s="496"/>
      <c r="D455" s="408"/>
      <c r="E455" s="496"/>
      <c r="F455" s="496"/>
      <c r="G455" s="496"/>
      <c r="H455" s="408"/>
      <c r="I455" s="408"/>
      <c r="J455" s="370"/>
      <c r="K455" s="478"/>
      <c r="L455" s="478"/>
      <c r="M455" s="408"/>
      <c r="N455" s="496"/>
      <c r="O455" s="496"/>
      <c r="P455" s="496"/>
      <c r="Q455" s="477"/>
      <c r="R455" s="477"/>
    </row>
    <row r="456" spans="1:18">
      <c r="A456" s="364"/>
      <c r="B456" s="496"/>
      <c r="C456" s="496"/>
      <c r="D456" s="408"/>
      <c r="E456" s="496"/>
      <c r="F456" s="496"/>
      <c r="G456" s="496"/>
      <c r="H456" s="408"/>
      <c r="I456" s="408"/>
      <c r="J456" s="370"/>
      <c r="K456" s="478"/>
      <c r="L456" s="478"/>
      <c r="M456" s="408"/>
      <c r="N456" s="496"/>
      <c r="O456" s="496"/>
      <c r="P456" s="496"/>
      <c r="Q456" s="477"/>
      <c r="R456" s="477"/>
    </row>
    <row r="457" spans="1:18">
      <c r="A457" s="364"/>
      <c r="B457" s="496"/>
      <c r="C457" s="496"/>
      <c r="D457" s="408"/>
      <c r="E457" s="496"/>
      <c r="F457" s="496"/>
      <c r="G457" s="496"/>
      <c r="H457" s="408"/>
      <c r="I457" s="408"/>
      <c r="J457" s="370"/>
      <c r="K457" s="478"/>
      <c r="L457" s="478"/>
      <c r="M457" s="408"/>
      <c r="N457" s="496"/>
      <c r="O457" s="496"/>
      <c r="P457" s="496"/>
      <c r="Q457" s="477"/>
      <c r="R457" s="477"/>
    </row>
    <row r="458" spans="1:18">
      <c r="A458" s="364"/>
      <c r="B458" s="496"/>
      <c r="C458" s="496"/>
      <c r="D458" s="408"/>
      <c r="E458" s="496"/>
      <c r="F458" s="496"/>
      <c r="G458" s="496"/>
      <c r="H458" s="408"/>
      <c r="I458" s="408"/>
      <c r="J458" s="370"/>
      <c r="K458" s="478"/>
      <c r="L458" s="478"/>
      <c r="M458" s="408"/>
      <c r="N458" s="496"/>
      <c r="O458" s="496"/>
      <c r="P458" s="496"/>
      <c r="Q458" s="477"/>
      <c r="R458" s="477"/>
    </row>
    <row r="459" spans="1:18">
      <c r="A459" s="364"/>
      <c r="B459" s="496"/>
      <c r="C459" s="496"/>
      <c r="D459" s="408"/>
      <c r="E459" s="496"/>
      <c r="F459" s="496"/>
      <c r="G459" s="496"/>
      <c r="H459" s="408"/>
      <c r="I459" s="408"/>
      <c r="J459" s="370"/>
      <c r="K459" s="478"/>
      <c r="L459" s="478"/>
      <c r="M459" s="408"/>
      <c r="N459" s="496"/>
      <c r="O459" s="496"/>
      <c r="P459" s="496"/>
      <c r="Q459" s="477"/>
      <c r="R459" s="477"/>
    </row>
    <row r="460" spans="1:18">
      <c r="A460" s="364"/>
      <c r="B460" s="496"/>
      <c r="C460" s="496"/>
      <c r="D460" s="408"/>
      <c r="E460" s="496"/>
      <c r="F460" s="496"/>
      <c r="G460" s="496"/>
      <c r="H460" s="408"/>
      <c r="I460" s="408"/>
      <c r="J460" s="370"/>
      <c r="K460" s="478"/>
      <c r="L460" s="478"/>
      <c r="M460" s="408"/>
      <c r="N460" s="496"/>
      <c r="O460" s="496"/>
      <c r="P460" s="496"/>
      <c r="Q460" s="477"/>
      <c r="R460" s="477"/>
    </row>
    <row r="461" spans="1:18">
      <c r="A461" s="364"/>
      <c r="B461" s="496"/>
      <c r="C461" s="496"/>
      <c r="D461" s="408"/>
      <c r="E461" s="496"/>
      <c r="F461" s="496"/>
      <c r="G461" s="496"/>
      <c r="H461" s="408"/>
      <c r="I461" s="408"/>
      <c r="J461" s="370"/>
      <c r="K461" s="478"/>
      <c r="L461" s="478"/>
      <c r="M461" s="408"/>
      <c r="N461" s="496"/>
      <c r="O461" s="496"/>
      <c r="P461" s="496"/>
      <c r="Q461" s="477"/>
      <c r="R461" s="477"/>
    </row>
    <row r="462" spans="1:18">
      <c r="A462" s="364"/>
      <c r="B462" s="496"/>
      <c r="C462" s="496"/>
      <c r="D462" s="408"/>
      <c r="E462" s="496"/>
      <c r="F462" s="496"/>
      <c r="G462" s="496"/>
      <c r="H462" s="408"/>
      <c r="I462" s="408"/>
      <c r="J462" s="370"/>
      <c r="K462" s="478"/>
      <c r="L462" s="478"/>
      <c r="M462" s="408"/>
      <c r="N462" s="496"/>
      <c r="O462" s="496"/>
      <c r="P462" s="496"/>
      <c r="Q462" s="477"/>
      <c r="R462" s="477"/>
    </row>
    <row r="463" spans="1:18">
      <c r="A463" s="364"/>
      <c r="B463" s="496"/>
      <c r="C463" s="496"/>
      <c r="D463" s="408"/>
      <c r="E463" s="496"/>
      <c r="F463" s="496"/>
      <c r="G463" s="496"/>
      <c r="H463" s="408"/>
      <c r="I463" s="408"/>
      <c r="J463" s="370"/>
      <c r="K463" s="478"/>
      <c r="L463" s="478"/>
      <c r="M463" s="408"/>
      <c r="N463" s="496"/>
      <c r="O463" s="496"/>
      <c r="P463" s="496"/>
      <c r="Q463" s="477"/>
      <c r="R463" s="477"/>
    </row>
    <row r="464" spans="1:18">
      <c r="A464" s="364"/>
      <c r="B464" s="496"/>
      <c r="C464" s="496"/>
      <c r="D464" s="408"/>
      <c r="E464" s="496"/>
      <c r="F464" s="496"/>
      <c r="G464" s="496"/>
      <c r="H464" s="408"/>
      <c r="I464" s="408"/>
      <c r="J464" s="370"/>
      <c r="K464" s="478"/>
      <c r="L464" s="478"/>
      <c r="M464" s="408"/>
      <c r="N464" s="496"/>
      <c r="O464" s="496"/>
      <c r="P464" s="496"/>
      <c r="Q464" s="477"/>
      <c r="R464" s="477"/>
    </row>
    <row r="465" spans="1:18">
      <c r="A465" s="364"/>
      <c r="B465" s="496"/>
      <c r="C465" s="496"/>
      <c r="D465" s="408"/>
      <c r="E465" s="496"/>
      <c r="F465" s="496"/>
      <c r="G465" s="496"/>
      <c r="H465" s="408"/>
      <c r="I465" s="408"/>
      <c r="J465" s="370"/>
      <c r="K465" s="478"/>
      <c r="L465" s="478"/>
      <c r="M465" s="408"/>
      <c r="N465" s="496"/>
      <c r="O465" s="496"/>
      <c r="P465" s="496"/>
      <c r="Q465" s="477"/>
      <c r="R465" s="477"/>
    </row>
    <row r="466" spans="1:18">
      <c r="A466" s="364"/>
      <c r="B466" s="496"/>
      <c r="C466" s="496"/>
      <c r="D466" s="408"/>
      <c r="E466" s="496"/>
      <c r="F466" s="496"/>
      <c r="G466" s="496"/>
      <c r="H466" s="408"/>
      <c r="I466" s="408"/>
      <c r="J466" s="370"/>
      <c r="K466" s="478"/>
      <c r="L466" s="478"/>
      <c r="M466" s="408"/>
      <c r="N466" s="496"/>
      <c r="O466" s="496"/>
      <c r="P466" s="496"/>
      <c r="Q466" s="477"/>
      <c r="R466" s="477"/>
    </row>
    <row r="467" spans="1:18">
      <c r="A467" s="364"/>
      <c r="B467" s="496"/>
      <c r="C467" s="496"/>
      <c r="D467" s="408"/>
      <c r="E467" s="496"/>
      <c r="F467" s="496"/>
      <c r="G467" s="496"/>
      <c r="H467" s="408"/>
      <c r="I467" s="408"/>
      <c r="J467" s="370"/>
      <c r="K467" s="478"/>
      <c r="L467" s="478"/>
      <c r="M467" s="408"/>
      <c r="N467" s="496"/>
      <c r="O467" s="496"/>
      <c r="P467" s="496"/>
      <c r="Q467" s="477"/>
      <c r="R467" s="477"/>
    </row>
    <row r="468" spans="1:18">
      <c r="A468" s="364"/>
      <c r="B468" s="496"/>
      <c r="C468" s="496"/>
      <c r="D468" s="408"/>
      <c r="E468" s="496"/>
      <c r="F468" s="496"/>
      <c r="G468" s="496"/>
      <c r="H468" s="408"/>
      <c r="I468" s="408"/>
      <c r="J468" s="370"/>
      <c r="K468" s="478"/>
      <c r="L468" s="478"/>
      <c r="M468" s="408"/>
      <c r="N468" s="496"/>
      <c r="O468" s="496"/>
      <c r="P468" s="496"/>
      <c r="Q468" s="477"/>
      <c r="R468" s="477"/>
    </row>
    <row r="469" spans="1:18">
      <c r="A469" s="364"/>
      <c r="B469" s="496"/>
      <c r="C469" s="496"/>
      <c r="D469" s="408"/>
      <c r="E469" s="496"/>
      <c r="F469" s="496"/>
      <c r="G469" s="496"/>
      <c r="H469" s="408"/>
      <c r="I469" s="408"/>
      <c r="J469" s="370"/>
      <c r="K469" s="478"/>
      <c r="L469" s="478"/>
      <c r="M469" s="408"/>
      <c r="N469" s="496"/>
      <c r="O469" s="496"/>
      <c r="P469" s="496"/>
      <c r="Q469" s="477"/>
      <c r="R469" s="477"/>
    </row>
    <row r="470" spans="1:18">
      <c r="A470" s="364"/>
      <c r="B470" s="496"/>
      <c r="C470" s="496"/>
      <c r="D470" s="408"/>
      <c r="E470" s="496"/>
      <c r="F470" s="496"/>
      <c r="G470" s="496"/>
      <c r="H470" s="408"/>
      <c r="I470" s="408"/>
      <c r="J470" s="370"/>
      <c r="K470" s="478"/>
      <c r="L470" s="478"/>
      <c r="M470" s="408"/>
      <c r="N470" s="496"/>
      <c r="O470" s="496"/>
      <c r="P470" s="496"/>
      <c r="Q470" s="477"/>
      <c r="R470" s="477"/>
    </row>
    <row r="471" spans="1:18">
      <c r="A471" s="364"/>
      <c r="B471" s="496"/>
      <c r="C471" s="496"/>
      <c r="D471" s="408"/>
      <c r="E471" s="496"/>
      <c r="F471" s="496"/>
      <c r="G471" s="496"/>
      <c r="H471" s="408"/>
      <c r="I471" s="408"/>
      <c r="J471" s="370"/>
      <c r="K471" s="478"/>
      <c r="L471" s="478"/>
      <c r="M471" s="408"/>
      <c r="N471" s="496"/>
      <c r="O471" s="496"/>
      <c r="P471" s="496"/>
      <c r="Q471" s="477"/>
      <c r="R471" s="477"/>
    </row>
    <row r="472" spans="1:18">
      <c r="A472" s="364"/>
      <c r="B472" s="496"/>
      <c r="C472" s="496"/>
      <c r="D472" s="408"/>
      <c r="E472" s="496"/>
      <c r="F472" s="496"/>
      <c r="G472" s="496"/>
      <c r="H472" s="408"/>
      <c r="I472" s="408"/>
      <c r="J472" s="370"/>
      <c r="K472" s="478"/>
      <c r="L472" s="478"/>
      <c r="M472" s="408"/>
      <c r="N472" s="496"/>
      <c r="O472" s="496"/>
      <c r="P472" s="496"/>
      <c r="Q472" s="477"/>
      <c r="R472" s="477"/>
    </row>
    <row r="473" spans="1:18">
      <c r="A473" s="364"/>
      <c r="B473" s="496"/>
      <c r="C473" s="496"/>
      <c r="D473" s="408"/>
      <c r="E473" s="496"/>
      <c r="F473" s="496"/>
      <c r="G473" s="496"/>
      <c r="H473" s="408"/>
      <c r="I473" s="408"/>
      <c r="J473" s="370"/>
      <c r="K473" s="478"/>
      <c r="L473" s="478"/>
      <c r="M473" s="408"/>
      <c r="N473" s="496"/>
      <c r="O473" s="496"/>
      <c r="P473" s="496"/>
      <c r="Q473" s="477"/>
      <c r="R473" s="477"/>
    </row>
    <row r="474" spans="1:18">
      <c r="A474" s="364"/>
      <c r="B474" s="496"/>
      <c r="C474" s="496"/>
      <c r="D474" s="408"/>
      <c r="E474" s="496"/>
      <c r="F474" s="496"/>
      <c r="G474" s="496"/>
      <c r="H474" s="408"/>
      <c r="I474" s="408"/>
      <c r="J474" s="370"/>
      <c r="K474" s="478"/>
      <c r="L474" s="478"/>
      <c r="M474" s="408"/>
      <c r="N474" s="496"/>
      <c r="O474" s="496"/>
      <c r="P474" s="496"/>
      <c r="Q474" s="477"/>
      <c r="R474" s="477"/>
    </row>
    <row r="475" spans="1:18">
      <c r="A475" s="364"/>
      <c r="B475" s="496"/>
      <c r="C475" s="496"/>
      <c r="D475" s="408"/>
      <c r="E475" s="496"/>
      <c r="F475" s="496"/>
      <c r="G475" s="496"/>
      <c r="H475" s="408"/>
      <c r="I475" s="408"/>
      <c r="J475" s="370"/>
      <c r="K475" s="478"/>
      <c r="L475" s="478"/>
      <c r="M475" s="408"/>
      <c r="N475" s="496"/>
      <c r="O475" s="496"/>
      <c r="P475" s="496"/>
      <c r="Q475" s="477"/>
      <c r="R475" s="477"/>
    </row>
    <row r="476" spans="1:18">
      <c r="A476" s="364"/>
      <c r="B476" s="496"/>
      <c r="C476" s="496"/>
      <c r="D476" s="408"/>
      <c r="E476" s="496"/>
      <c r="F476" s="496"/>
      <c r="G476" s="496"/>
      <c r="H476" s="408"/>
      <c r="I476" s="408"/>
      <c r="J476" s="370"/>
      <c r="K476" s="478"/>
      <c r="L476" s="478"/>
      <c r="M476" s="408"/>
      <c r="N476" s="496"/>
      <c r="O476" s="496"/>
      <c r="P476" s="496"/>
      <c r="Q476" s="477"/>
      <c r="R476" s="477"/>
    </row>
    <row r="477" spans="1:18">
      <c r="A477" s="364"/>
      <c r="B477" s="496"/>
      <c r="C477" s="496"/>
      <c r="D477" s="408"/>
      <c r="E477" s="496"/>
      <c r="F477" s="496"/>
      <c r="G477" s="496"/>
      <c r="H477" s="408"/>
      <c r="I477" s="408"/>
      <c r="J477" s="370"/>
      <c r="K477" s="478"/>
      <c r="L477" s="478"/>
      <c r="M477" s="408"/>
      <c r="N477" s="496"/>
      <c r="O477" s="496"/>
      <c r="P477" s="496"/>
      <c r="Q477" s="477"/>
      <c r="R477" s="477"/>
    </row>
    <row r="478" spans="1:18">
      <c r="A478" s="364"/>
      <c r="B478" s="496"/>
      <c r="C478" s="496"/>
      <c r="D478" s="408"/>
      <c r="E478" s="496"/>
      <c r="F478" s="496"/>
      <c r="G478" s="496"/>
      <c r="H478" s="408"/>
      <c r="I478" s="408"/>
      <c r="J478" s="370"/>
      <c r="K478" s="478"/>
      <c r="L478" s="478"/>
      <c r="M478" s="408"/>
      <c r="N478" s="496"/>
      <c r="O478" s="496"/>
      <c r="P478" s="496"/>
      <c r="Q478" s="477"/>
      <c r="R478" s="477"/>
    </row>
    <row r="479" spans="1:18">
      <c r="A479" s="364"/>
      <c r="B479" s="496"/>
      <c r="C479" s="496"/>
      <c r="D479" s="408"/>
      <c r="E479" s="496"/>
      <c r="F479" s="496"/>
      <c r="G479" s="496"/>
      <c r="H479" s="408"/>
      <c r="I479" s="408"/>
      <c r="J479" s="370"/>
      <c r="K479" s="478"/>
      <c r="L479" s="478"/>
      <c r="M479" s="408"/>
      <c r="N479" s="496"/>
      <c r="O479" s="496"/>
      <c r="P479" s="496"/>
      <c r="Q479" s="477"/>
      <c r="R479" s="477"/>
    </row>
    <row r="480" spans="1:18">
      <c r="A480" s="364"/>
      <c r="B480" s="496"/>
      <c r="C480" s="496"/>
      <c r="D480" s="408"/>
      <c r="E480" s="496"/>
      <c r="F480" s="496"/>
      <c r="G480" s="496"/>
      <c r="H480" s="408"/>
      <c r="I480" s="408"/>
      <c r="J480" s="370"/>
      <c r="K480" s="478"/>
      <c r="L480" s="478"/>
      <c r="M480" s="408"/>
      <c r="N480" s="496"/>
      <c r="O480" s="496"/>
      <c r="P480" s="496"/>
      <c r="Q480" s="477"/>
      <c r="R480" s="477"/>
    </row>
    <row r="481" spans="1:18">
      <c r="A481" s="364"/>
      <c r="B481" s="496"/>
      <c r="C481" s="496"/>
      <c r="D481" s="408"/>
      <c r="E481" s="496"/>
      <c r="F481" s="496"/>
      <c r="G481" s="496"/>
      <c r="H481" s="408"/>
      <c r="I481" s="408"/>
      <c r="J481" s="370"/>
      <c r="K481" s="478"/>
      <c r="L481" s="478"/>
      <c r="M481" s="408"/>
      <c r="N481" s="496"/>
      <c r="O481" s="496"/>
      <c r="P481" s="496"/>
      <c r="Q481" s="477"/>
      <c r="R481" s="477"/>
    </row>
    <row r="482" spans="1:18">
      <c r="A482" s="364"/>
      <c r="B482" s="496"/>
      <c r="C482" s="496"/>
      <c r="D482" s="408"/>
      <c r="E482" s="496"/>
      <c r="F482" s="496"/>
      <c r="G482" s="496"/>
      <c r="H482" s="408"/>
      <c r="I482" s="408"/>
      <c r="J482" s="370"/>
      <c r="K482" s="478"/>
      <c r="L482" s="478"/>
      <c r="M482" s="408"/>
      <c r="N482" s="496"/>
      <c r="O482" s="496"/>
      <c r="P482" s="496"/>
      <c r="Q482" s="477"/>
      <c r="R482" s="477"/>
    </row>
    <row r="483" spans="1:18">
      <c r="A483" s="364"/>
      <c r="B483" s="496"/>
      <c r="C483" s="496"/>
      <c r="D483" s="408"/>
      <c r="E483" s="496"/>
      <c r="F483" s="496"/>
      <c r="G483" s="496"/>
      <c r="H483" s="408"/>
      <c r="I483" s="408"/>
      <c r="J483" s="370"/>
      <c r="K483" s="478"/>
      <c r="L483" s="478"/>
      <c r="M483" s="408"/>
      <c r="N483" s="496"/>
      <c r="O483" s="496"/>
      <c r="P483" s="496"/>
      <c r="Q483" s="477"/>
      <c r="R483" s="477"/>
    </row>
    <row r="484" spans="1:18">
      <c r="A484" s="364"/>
      <c r="B484" s="496"/>
      <c r="C484" s="496"/>
      <c r="D484" s="408"/>
      <c r="E484" s="496"/>
      <c r="F484" s="496"/>
      <c r="G484" s="496"/>
      <c r="H484" s="408"/>
      <c r="I484" s="408"/>
      <c r="J484" s="370"/>
      <c r="K484" s="478"/>
      <c r="L484" s="478"/>
      <c r="M484" s="408"/>
      <c r="N484" s="496"/>
      <c r="O484" s="496"/>
      <c r="P484" s="496"/>
      <c r="Q484" s="477"/>
      <c r="R484" s="477"/>
    </row>
    <row r="485" spans="1:18">
      <c r="A485" s="364"/>
      <c r="B485" s="496"/>
      <c r="C485" s="496"/>
      <c r="D485" s="408"/>
      <c r="E485" s="496"/>
      <c r="F485" s="496"/>
      <c r="G485" s="496"/>
      <c r="H485" s="408"/>
      <c r="I485" s="408"/>
      <c r="J485" s="370"/>
      <c r="K485" s="478"/>
      <c r="L485" s="478"/>
      <c r="M485" s="408"/>
      <c r="N485" s="496"/>
      <c r="O485" s="496"/>
      <c r="P485" s="496"/>
      <c r="Q485" s="477"/>
      <c r="R485" s="477"/>
    </row>
    <row r="486" spans="1:18">
      <c r="A486" s="364"/>
      <c r="B486" s="496"/>
      <c r="C486" s="496"/>
      <c r="D486" s="408"/>
      <c r="E486" s="496"/>
      <c r="F486" s="496"/>
      <c r="G486" s="496"/>
      <c r="H486" s="408"/>
      <c r="I486" s="408"/>
      <c r="J486" s="370"/>
      <c r="K486" s="478"/>
      <c r="L486" s="478"/>
      <c r="M486" s="408"/>
      <c r="N486" s="496"/>
      <c r="O486" s="496"/>
      <c r="P486" s="496"/>
      <c r="Q486" s="477"/>
      <c r="R486" s="477"/>
    </row>
    <row r="487" spans="1:18">
      <c r="A487" s="364"/>
      <c r="B487" s="496"/>
      <c r="C487" s="496"/>
      <c r="D487" s="408"/>
      <c r="E487" s="496"/>
      <c r="F487" s="496"/>
      <c r="G487" s="496"/>
      <c r="H487" s="408"/>
      <c r="I487" s="408"/>
      <c r="J487" s="370"/>
      <c r="K487" s="478"/>
      <c r="L487" s="478"/>
      <c r="M487" s="408"/>
      <c r="N487" s="496"/>
      <c r="O487" s="496"/>
      <c r="P487" s="496"/>
      <c r="Q487" s="477"/>
      <c r="R487" s="477"/>
    </row>
    <row r="488" spans="1:18">
      <c r="A488" s="364"/>
      <c r="B488" s="496"/>
      <c r="C488" s="496"/>
      <c r="D488" s="408"/>
      <c r="E488" s="496"/>
      <c r="F488" s="496"/>
      <c r="G488" s="496"/>
      <c r="H488" s="408"/>
      <c r="I488" s="408"/>
      <c r="J488" s="370"/>
      <c r="K488" s="478"/>
      <c r="L488" s="478"/>
      <c r="M488" s="408"/>
      <c r="N488" s="496"/>
      <c r="O488" s="496"/>
      <c r="P488" s="496"/>
      <c r="Q488" s="477"/>
      <c r="R488" s="477"/>
    </row>
    <row r="489" spans="1:18">
      <c r="A489" s="364"/>
      <c r="B489" s="496"/>
      <c r="C489" s="496"/>
      <c r="D489" s="408"/>
      <c r="E489" s="496"/>
      <c r="F489" s="496"/>
      <c r="G489" s="496"/>
      <c r="H489" s="408"/>
      <c r="I489" s="408"/>
      <c r="J489" s="370"/>
      <c r="K489" s="478"/>
      <c r="L489" s="478"/>
      <c r="M489" s="408"/>
      <c r="N489" s="496"/>
      <c r="O489" s="496"/>
      <c r="P489" s="496"/>
      <c r="Q489" s="477"/>
      <c r="R489" s="477"/>
    </row>
    <row r="490" spans="1:18">
      <c r="A490" s="364"/>
      <c r="B490" s="496"/>
      <c r="C490" s="496"/>
      <c r="D490" s="408"/>
      <c r="E490" s="496"/>
      <c r="F490" s="496"/>
      <c r="G490" s="496"/>
      <c r="H490" s="408"/>
      <c r="I490" s="408"/>
      <c r="J490" s="370"/>
      <c r="K490" s="478"/>
      <c r="L490" s="478"/>
      <c r="M490" s="408"/>
      <c r="N490" s="496"/>
      <c r="O490" s="496"/>
      <c r="P490" s="496"/>
      <c r="Q490" s="477"/>
      <c r="R490" s="477"/>
    </row>
    <row r="491" spans="1:18">
      <c r="A491" s="364"/>
      <c r="B491" s="496"/>
      <c r="C491" s="496"/>
      <c r="D491" s="408"/>
      <c r="E491" s="496"/>
      <c r="F491" s="496"/>
      <c r="G491" s="496"/>
      <c r="H491" s="408"/>
      <c r="I491" s="408"/>
      <c r="J491" s="370"/>
      <c r="K491" s="478"/>
      <c r="L491" s="478"/>
      <c r="M491" s="408"/>
      <c r="N491" s="496"/>
      <c r="O491" s="496"/>
      <c r="P491" s="496"/>
      <c r="Q491" s="477"/>
      <c r="R491" s="477"/>
    </row>
    <row r="492" spans="1:18">
      <c r="A492" s="364"/>
      <c r="B492" s="496"/>
      <c r="C492" s="496"/>
      <c r="D492" s="408"/>
      <c r="E492" s="496"/>
      <c r="F492" s="496"/>
      <c r="G492" s="496"/>
      <c r="H492" s="408"/>
      <c r="I492" s="408"/>
      <c r="J492" s="370"/>
      <c r="K492" s="478"/>
      <c r="L492" s="478"/>
      <c r="M492" s="408"/>
      <c r="N492" s="496"/>
      <c r="O492" s="496"/>
      <c r="P492" s="496"/>
      <c r="Q492" s="477"/>
      <c r="R492" s="477"/>
    </row>
    <row r="493" spans="1:18">
      <c r="A493" s="364"/>
      <c r="B493" s="496"/>
      <c r="C493" s="496"/>
      <c r="D493" s="408"/>
      <c r="E493" s="496"/>
      <c r="F493" s="496"/>
      <c r="G493" s="496"/>
      <c r="H493" s="408"/>
      <c r="I493" s="408"/>
      <c r="J493" s="370"/>
      <c r="K493" s="478"/>
      <c r="L493" s="478"/>
      <c r="M493" s="408"/>
      <c r="N493" s="496"/>
      <c r="O493" s="496"/>
      <c r="P493" s="496"/>
      <c r="Q493" s="477"/>
      <c r="R493" s="477"/>
    </row>
    <row r="494" spans="1:18">
      <c r="A494" s="364"/>
      <c r="B494" s="496"/>
      <c r="C494" s="496"/>
      <c r="D494" s="408"/>
      <c r="E494" s="496"/>
      <c r="F494" s="496"/>
      <c r="G494" s="496"/>
      <c r="H494" s="408"/>
      <c r="I494" s="408"/>
      <c r="J494" s="370"/>
      <c r="K494" s="478"/>
      <c r="L494" s="478"/>
      <c r="M494" s="408"/>
      <c r="N494" s="496"/>
      <c r="O494" s="496"/>
      <c r="P494" s="496"/>
      <c r="Q494" s="477"/>
      <c r="R494" s="477"/>
    </row>
    <row r="495" spans="1:18">
      <c r="A495" s="364"/>
      <c r="B495" s="496"/>
      <c r="C495" s="496"/>
      <c r="D495" s="408"/>
      <c r="E495" s="496"/>
      <c r="F495" s="496"/>
      <c r="G495" s="496"/>
      <c r="H495" s="408"/>
      <c r="I495" s="408"/>
      <c r="J495" s="370"/>
      <c r="K495" s="478"/>
      <c r="L495" s="478"/>
      <c r="M495" s="408"/>
      <c r="N495" s="496"/>
      <c r="O495" s="496"/>
      <c r="P495" s="496"/>
      <c r="Q495" s="477"/>
      <c r="R495" s="477"/>
    </row>
    <row r="496" spans="1:18">
      <c r="A496" s="364"/>
      <c r="B496" s="496"/>
      <c r="C496" s="496"/>
      <c r="D496" s="408"/>
      <c r="E496" s="496"/>
      <c r="F496" s="496"/>
      <c r="G496" s="496"/>
      <c r="H496" s="408"/>
      <c r="I496" s="408"/>
      <c r="J496" s="370"/>
      <c r="K496" s="478"/>
      <c r="L496" s="478"/>
      <c r="M496" s="408"/>
      <c r="N496" s="496"/>
      <c r="O496" s="496"/>
      <c r="P496" s="496"/>
      <c r="Q496" s="477"/>
      <c r="R496" s="477"/>
    </row>
    <row r="497" spans="1:18">
      <c r="A497" s="364"/>
      <c r="B497" s="496"/>
      <c r="C497" s="496"/>
      <c r="D497" s="408"/>
      <c r="E497" s="496"/>
      <c r="F497" s="496"/>
      <c r="G497" s="496"/>
      <c r="H497" s="408"/>
      <c r="I497" s="408"/>
      <c r="J497" s="370"/>
      <c r="K497" s="478"/>
      <c r="L497" s="478"/>
      <c r="M497" s="408"/>
      <c r="N497" s="496"/>
      <c r="O497" s="496"/>
      <c r="P497" s="496"/>
      <c r="Q497" s="477"/>
      <c r="R497" s="477"/>
    </row>
    <row r="498" spans="1:18">
      <c r="A498" s="364"/>
      <c r="B498" s="496"/>
      <c r="C498" s="496"/>
      <c r="D498" s="408"/>
      <c r="E498" s="496"/>
      <c r="F498" s="496"/>
      <c r="G498" s="496"/>
      <c r="H498" s="408"/>
      <c r="I498" s="408"/>
      <c r="J498" s="370"/>
      <c r="K498" s="478"/>
      <c r="L498" s="478"/>
      <c r="M498" s="408"/>
      <c r="N498" s="496"/>
      <c r="O498" s="496"/>
      <c r="P498" s="496"/>
      <c r="Q498" s="477"/>
      <c r="R498" s="477"/>
    </row>
    <row r="499" spans="1:18">
      <c r="A499" s="364"/>
      <c r="B499" s="496"/>
      <c r="C499" s="496"/>
      <c r="D499" s="408"/>
      <c r="E499" s="496"/>
      <c r="F499" s="496"/>
      <c r="G499" s="496"/>
      <c r="H499" s="408"/>
      <c r="I499" s="408"/>
      <c r="J499" s="370"/>
      <c r="K499" s="478"/>
      <c r="L499" s="478"/>
      <c r="M499" s="408"/>
      <c r="N499" s="496"/>
      <c r="O499" s="496"/>
      <c r="P499" s="496"/>
      <c r="Q499" s="477"/>
      <c r="R499" s="477"/>
    </row>
    <row r="500" spans="1:18">
      <c r="A500" s="364"/>
      <c r="B500" s="496"/>
      <c r="C500" s="496"/>
      <c r="D500" s="408"/>
      <c r="E500" s="496"/>
      <c r="F500" s="496"/>
      <c r="G500" s="496"/>
      <c r="H500" s="408"/>
      <c r="I500" s="408"/>
      <c r="J500" s="370"/>
      <c r="K500" s="478"/>
      <c r="L500" s="478"/>
      <c r="M500" s="408"/>
      <c r="N500" s="496"/>
      <c r="O500" s="496"/>
      <c r="P500" s="496"/>
      <c r="Q500" s="477"/>
      <c r="R500" s="477"/>
    </row>
    <row r="501" spans="1:18">
      <c r="A501" s="364"/>
      <c r="B501" s="496"/>
      <c r="C501" s="496"/>
      <c r="D501" s="408"/>
      <c r="E501" s="496"/>
      <c r="F501" s="496"/>
      <c r="G501" s="496"/>
      <c r="H501" s="408"/>
      <c r="I501" s="408"/>
      <c r="J501" s="370"/>
      <c r="K501" s="478"/>
      <c r="L501" s="478"/>
      <c r="M501" s="408"/>
      <c r="N501" s="496"/>
      <c r="O501" s="496"/>
      <c r="P501" s="496"/>
      <c r="Q501" s="477"/>
      <c r="R501" s="477"/>
    </row>
    <row r="502" spans="1:18">
      <c r="A502" s="364"/>
      <c r="B502" s="496"/>
      <c r="C502" s="496"/>
      <c r="D502" s="408"/>
      <c r="E502" s="496"/>
      <c r="F502" s="496"/>
      <c r="G502" s="496"/>
      <c r="H502" s="408"/>
      <c r="I502" s="408"/>
      <c r="J502" s="370"/>
      <c r="K502" s="478"/>
      <c r="L502" s="478"/>
      <c r="M502" s="408"/>
      <c r="N502" s="496"/>
      <c r="O502" s="496"/>
      <c r="P502" s="496"/>
      <c r="Q502" s="477"/>
      <c r="R502" s="477"/>
    </row>
    <row r="503" spans="1:18">
      <c r="A503" s="364"/>
      <c r="B503" s="496"/>
      <c r="C503" s="496"/>
      <c r="D503" s="408"/>
      <c r="E503" s="496"/>
      <c r="F503" s="496"/>
      <c r="G503" s="496"/>
      <c r="H503" s="408"/>
      <c r="I503" s="408"/>
      <c r="J503" s="370"/>
      <c r="K503" s="478"/>
      <c r="L503" s="478"/>
      <c r="M503" s="408"/>
      <c r="N503" s="496"/>
      <c r="O503" s="496"/>
      <c r="P503" s="496"/>
      <c r="Q503" s="477"/>
      <c r="R503" s="477"/>
    </row>
    <row r="504" spans="1:18">
      <c r="A504" s="364"/>
      <c r="B504" s="496"/>
      <c r="C504" s="496"/>
      <c r="D504" s="408"/>
      <c r="E504" s="496"/>
      <c r="F504" s="496"/>
      <c r="G504" s="496"/>
      <c r="H504" s="408"/>
      <c r="I504" s="408"/>
      <c r="J504" s="370"/>
      <c r="K504" s="478"/>
      <c r="L504" s="478"/>
      <c r="M504" s="408"/>
      <c r="N504" s="496"/>
      <c r="O504" s="496"/>
      <c r="P504" s="496"/>
      <c r="Q504" s="477"/>
      <c r="R504" s="477"/>
    </row>
    <row r="505" spans="1:18">
      <c r="A505" s="364"/>
      <c r="B505" s="496"/>
      <c r="C505" s="496"/>
      <c r="D505" s="408"/>
      <c r="E505" s="496"/>
      <c r="F505" s="496"/>
      <c r="G505" s="496"/>
      <c r="H505" s="408"/>
      <c r="I505" s="408"/>
      <c r="J505" s="370"/>
      <c r="K505" s="478"/>
      <c r="L505" s="478"/>
      <c r="M505" s="408"/>
      <c r="N505" s="496"/>
      <c r="O505" s="496"/>
      <c r="P505" s="496"/>
      <c r="Q505" s="477"/>
      <c r="R505" s="477"/>
    </row>
    <row r="506" spans="1:18">
      <c r="A506" s="364"/>
      <c r="B506" s="496"/>
      <c r="C506" s="496"/>
      <c r="D506" s="408"/>
      <c r="E506" s="496"/>
      <c r="F506" s="496"/>
      <c r="G506" s="496"/>
      <c r="H506" s="408"/>
      <c r="I506" s="408"/>
      <c r="J506" s="370"/>
      <c r="K506" s="478"/>
      <c r="L506" s="478"/>
      <c r="M506" s="408"/>
      <c r="N506" s="496"/>
      <c r="O506" s="496"/>
      <c r="P506" s="496"/>
      <c r="Q506" s="477"/>
      <c r="R506" s="477"/>
    </row>
    <row r="507" spans="1:18">
      <c r="A507" s="364"/>
      <c r="B507" s="496"/>
      <c r="C507" s="496"/>
      <c r="D507" s="408"/>
      <c r="E507" s="496"/>
      <c r="F507" s="496"/>
      <c r="G507" s="496"/>
      <c r="H507" s="408"/>
      <c r="I507" s="408"/>
      <c r="J507" s="370"/>
      <c r="K507" s="478"/>
      <c r="L507" s="478"/>
      <c r="M507" s="408"/>
      <c r="N507" s="496"/>
      <c r="O507" s="496"/>
      <c r="P507" s="496"/>
      <c r="Q507" s="477"/>
      <c r="R507" s="477"/>
    </row>
    <row r="508" spans="1:18">
      <c r="A508" s="364"/>
      <c r="B508" s="496"/>
      <c r="C508" s="496"/>
      <c r="D508" s="408"/>
      <c r="E508" s="496"/>
      <c r="F508" s="496"/>
      <c r="G508" s="496"/>
      <c r="H508" s="408"/>
      <c r="I508" s="408"/>
      <c r="J508" s="370"/>
      <c r="K508" s="478"/>
      <c r="L508" s="478"/>
      <c r="M508" s="408"/>
      <c r="N508" s="496"/>
      <c r="O508" s="496"/>
      <c r="P508" s="496"/>
      <c r="Q508" s="477"/>
      <c r="R508" s="477"/>
    </row>
    <row r="509" spans="1:18">
      <c r="A509" s="364"/>
      <c r="B509" s="496"/>
      <c r="C509" s="496"/>
      <c r="D509" s="408"/>
      <c r="E509" s="496"/>
      <c r="F509" s="496"/>
      <c r="G509" s="496"/>
      <c r="H509" s="408"/>
      <c r="I509" s="408"/>
      <c r="J509" s="370"/>
      <c r="K509" s="478"/>
      <c r="L509" s="478"/>
      <c r="M509" s="408"/>
      <c r="N509" s="496"/>
      <c r="O509" s="496"/>
      <c r="P509" s="496"/>
      <c r="Q509" s="477"/>
      <c r="R509" s="477"/>
    </row>
    <row r="510" spans="1:18">
      <c r="A510" s="364"/>
      <c r="B510" s="496"/>
      <c r="C510" s="496"/>
      <c r="D510" s="408"/>
      <c r="E510" s="496"/>
      <c r="F510" s="496"/>
      <c r="G510" s="496"/>
      <c r="H510" s="408"/>
      <c r="I510" s="408"/>
      <c r="J510" s="370"/>
      <c r="K510" s="478"/>
      <c r="L510" s="478"/>
      <c r="M510" s="408"/>
      <c r="N510" s="496"/>
      <c r="O510" s="496"/>
      <c r="P510" s="496"/>
      <c r="Q510" s="477"/>
      <c r="R510" s="477"/>
    </row>
    <row r="511" spans="1:18">
      <c r="A511" s="364"/>
      <c r="B511" s="496"/>
      <c r="C511" s="496"/>
      <c r="D511" s="408"/>
      <c r="E511" s="496"/>
      <c r="F511" s="496"/>
      <c r="G511" s="496"/>
      <c r="H511" s="408"/>
      <c r="I511" s="408"/>
      <c r="J511" s="370"/>
      <c r="K511" s="478"/>
      <c r="L511" s="478"/>
      <c r="M511" s="408"/>
      <c r="N511" s="496"/>
      <c r="O511" s="496"/>
      <c r="P511" s="496"/>
      <c r="Q511" s="477"/>
      <c r="R511" s="477"/>
    </row>
    <row r="512" spans="1:18">
      <c r="A512" s="364"/>
      <c r="B512" s="496"/>
      <c r="C512" s="496"/>
      <c r="D512" s="408"/>
      <c r="E512" s="496"/>
      <c r="F512" s="496"/>
      <c r="G512" s="496"/>
      <c r="H512" s="408"/>
      <c r="I512" s="408"/>
      <c r="J512" s="370"/>
      <c r="K512" s="478"/>
      <c r="L512" s="478"/>
      <c r="M512" s="408"/>
      <c r="N512" s="496"/>
      <c r="O512" s="496"/>
      <c r="P512" s="496"/>
      <c r="Q512" s="477"/>
      <c r="R512" s="477"/>
    </row>
    <row r="513" spans="1:18">
      <c r="A513" s="364"/>
      <c r="B513" s="496"/>
      <c r="C513" s="496"/>
      <c r="D513" s="408"/>
      <c r="E513" s="496"/>
      <c r="F513" s="496"/>
      <c r="G513" s="496"/>
      <c r="H513" s="408"/>
      <c r="I513" s="408"/>
      <c r="J513" s="370"/>
      <c r="K513" s="478"/>
      <c r="L513" s="478"/>
      <c r="M513" s="408"/>
      <c r="N513" s="496"/>
      <c r="O513" s="496"/>
      <c r="P513" s="496"/>
      <c r="Q513" s="477"/>
      <c r="R513" s="477"/>
    </row>
    <row r="514" spans="1:18">
      <c r="A514" s="364"/>
      <c r="B514" s="496"/>
      <c r="C514" s="496"/>
      <c r="D514" s="408"/>
      <c r="E514" s="496"/>
      <c r="F514" s="496"/>
      <c r="G514" s="496"/>
      <c r="H514" s="408"/>
      <c r="I514" s="408"/>
      <c r="J514" s="370"/>
      <c r="K514" s="478"/>
      <c r="L514" s="478"/>
      <c r="M514" s="408"/>
      <c r="N514" s="496"/>
      <c r="O514" s="496"/>
      <c r="P514" s="496"/>
      <c r="Q514" s="477"/>
      <c r="R514" s="477"/>
    </row>
    <row r="515" spans="1:18">
      <c r="A515" s="364"/>
      <c r="B515" s="496"/>
      <c r="C515" s="496"/>
      <c r="D515" s="408"/>
      <c r="E515" s="496"/>
      <c r="F515" s="496"/>
      <c r="G515" s="496"/>
      <c r="H515" s="408"/>
      <c r="I515" s="408"/>
      <c r="J515" s="370"/>
      <c r="K515" s="478"/>
      <c r="L515" s="478"/>
      <c r="M515" s="408"/>
      <c r="N515" s="496"/>
      <c r="O515" s="496"/>
      <c r="P515" s="496"/>
      <c r="Q515" s="477"/>
      <c r="R515" s="477"/>
    </row>
    <row r="516" spans="1:18">
      <c r="A516" s="364"/>
      <c r="B516" s="496"/>
      <c r="C516" s="496"/>
      <c r="D516" s="408"/>
      <c r="E516" s="496"/>
      <c r="F516" s="496"/>
      <c r="G516" s="496"/>
      <c r="H516" s="408"/>
      <c r="I516" s="408"/>
      <c r="J516" s="370"/>
      <c r="K516" s="478"/>
      <c r="L516" s="478"/>
      <c r="M516" s="408"/>
      <c r="N516" s="496"/>
      <c r="O516" s="496"/>
      <c r="P516" s="496"/>
      <c r="Q516" s="477"/>
      <c r="R516" s="477"/>
    </row>
    <row r="517" spans="1:18">
      <c r="A517" s="364"/>
      <c r="B517" s="496"/>
      <c r="C517" s="496"/>
      <c r="D517" s="408"/>
      <c r="E517" s="496"/>
      <c r="F517" s="496"/>
      <c r="G517" s="496"/>
      <c r="H517" s="408"/>
      <c r="I517" s="408"/>
      <c r="J517" s="370"/>
      <c r="K517" s="478"/>
      <c r="L517" s="478"/>
      <c r="M517" s="408"/>
      <c r="N517" s="496"/>
      <c r="O517" s="496"/>
      <c r="P517" s="496"/>
      <c r="Q517" s="477"/>
      <c r="R517" s="477"/>
    </row>
    <row r="518" spans="1:18">
      <c r="A518" s="364"/>
      <c r="B518" s="496"/>
      <c r="C518" s="496"/>
      <c r="D518" s="408"/>
      <c r="E518" s="496"/>
      <c r="F518" s="496"/>
      <c r="G518" s="496"/>
      <c r="H518" s="408"/>
      <c r="I518" s="408"/>
      <c r="J518" s="370"/>
      <c r="K518" s="478"/>
      <c r="L518" s="478"/>
      <c r="M518" s="408"/>
      <c r="N518" s="496"/>
      <c r="O518" s="496"/>
      <c r="P518" s="496"/>
      <c r="Q518" s="477"/>
      <c r="R518" s="477"/>
    </row>
    <row r="519" spans="1:18">
      <c r="A519" s="364"/>
      <c r="B519" s="496"/>
      <c r="C519" s="496"/>
      <c r="D519" s="408"/>
      <c r="E519" s="496"/>
      <c r="F519" s="496"/>
      <c r="G519" s="496"/>
      <c r="H519" s="408"/>
      <c r="I519" s="408"/>
      <c r="J519" s="370"/>
      <c r="K519" s="478"/>
      <c r="L519" s="478"/>
      <c r="M519" s="408"/>
      <c r="N519" s="496"/>
      <c r="O519" s="496"/>
      <c r="P519" s="496"/>
      <c r="Q519" s="477"/>
      <c r="R519" s="477"/>
    </row>
    <row r="520" spans="1:18">
      <c r="A520" s="364"/>
      <c r="B520" s="496"/>
      <c r="C520" s="496"/>
      <c r="D520" s="408"/>
      <c r="E520" s="496"/>
      <c r="F520" s="496"/>
      <c r="G520" s="496"/>
      <c r="H520" s="408"/>
      <c r="I520" s="408"/>
      <c r="J520" s="370"/>
      <c r="K520" s="478"/>
      <c r="L520" s="478"/>
      <c r="M520" s="408"/>
      <c r="N520" s="496"/>
      <c r="O520" s="496"/>
      <c r="P520" s="496"/>
      <c r="Q520" s="477"/>
      <c r="R520" s="477"/>
    </row>
    <row r="521" spans="1:18">
      <c r="A521" s="364"/>
      <c r="B521" s="496"/>
      <c r="C521" s="496"/>
      <c r="D521" s="408"/>
      <c r="E521" s="496"/>
      <c r="F521" s="496"/>
      <c r="G521" s="496"/>
      <c r="H521" s="408"/>
      <c r="I521" s="408"/>
      <c r="J521" s="370"/>
      <c r="K521" s="478"/>
      <c r="L521" s="478"/>
      <c r="M521" s="408"/>
      <c r="N521" s="496"/>
      <c r="O521" s="496"/>
      <c r="P521" s="496"/>
      <c r="Q521" s="477"/>
      <c r="R521" s="477"/>
    </row>
    <row r="522" spans="1:18">
      <c r="A522" s="364"/>
      <c r="B522" s="496"/>
      <c r="C522" s="496"/>
      <c r="D522" s="408"/>
      <c r="E522" s="496"/>
      <c r="F522" s="496"/>
      <c r="G522" s="496"/>
      <c r="H522" s="408"/>
      <c r="I522" s="408"/>
      <c r="J522" s="370"/>
      <c r="K522" s="478"/>
      <c r="L522" s="478"/>
      <c r="M522" s="408"/>
      <c r="N522" s="496"/>
      <c r="O522" s="496"/>
      <c r="P522" s="496"/>
      <c r="Q522" s="477"/>
      <c r="R522" s="477"/>
    </row>
    <row r="523" spans="1:18">
      <c r="A523" s="364"/>
      <c r="B523" s="496"/>
      <c r="C523" s="496"/>
      <c r="D523" s="408"/>
      <c r="E523" s="496"/>
      <c r="F523" s="496"/>
      <c r="G523" s="496"/>
      <c r="H523" s="408"/>
      <c r="I523" s="408"/>
      <c r="J523" s="370"/>
      <c r="K523" s="478"/>
      <c r="L523" s="478"/>
      <c r="M523" s="408"/>
      <c r="N523" s="496"/>
      <c r="O523" s="496"/>
      <c r="P523" s="496"/>
      <c r="Q523" s="477"/>
      <c r="R523" s="477"/>
    </row>
    <row r="524" spans="1:18">
      <c r="A524" s="364"/>
      <c r="B524" s="496"/>
      <c r="C524" s="496"/>
      <c r="D524" s="408"/>
      <c r="E524" s="496"/>
      <c r="F524" s="496"/>
      <c r="G524" s="496"/>
      <c r="H524" s="408"/>
      <c r="I524" s="408"/>
      <c r="J524" s="370"/>
      <c r="K524" s="478"/>
      <c r="L524" s="478"/>
      <c r="M524" s="408"/>
      <c r="N524" s="496"/>
      <c r="O524" s="496"/>
      <c r="P524" s="496"/>
      <c r="Q524" s="477"/>
      <c r="R524" s="477"/>
    </row>
    <row r="525" spans="1:18">
      <c r="A525" s="364"/>
      <c r="B525" s="496"/>
      <c r="C525" s="496"/>
      <c r="D525" s="408"/>
      <c r="E525" s="496"/>
      <c r="F525" s="496"/>
      <c r="G525" s="496"/>
      <c r="H525" s="408"/>
      <c r="I525" s="408"/>
      <c r="J525" s="370"/>
      <c r="K525" s="478"/>
      <c r="L525" s="478"/>
      <c r="M525" s="408"/>
      <c r="N525" s="496"/>
      <c r="O525" s="496"/>
      <c r="P525" s="496"/>
      <c r="Q525" s="477"/>
      <c r="R525" s="477"/>
    </row>
    <row r="526" spans="1:18">
      <c r="A526" s="364"/>
      <c r="B526" s="496"/>
      <c r="C526" s="496"/>
      <c r="D526" s="408"/>
      <c r="E526" s="496"/>
      <c r="F526" s="496"/>
      <c r="G526" s="496"/>
      <c r="H526" s="408"/>
      <c r="I526" s="408"/>
      <c r="J526" s="370"/>
      <c r="K526" s="478"/>
      <c r="L526" s="478"/>
      <c r="M526" s="408"/>
      <c r="N526" s="496"/>
      <c r="O526" s="496"/>
      <c r="P526" s="496"/>
      <c r="Q526" s="477"/>
      <c r="R526" s="477"/>
    </row>
    <row r="527" spans="1:18">
      <c r="A527" s="364"/>
      <c r="B527" s="496"/>
      <c r="C527" s="496"/>
      <c r="D527" s="408"/>
      <c r="E527" s="496"/>
      <c r="F527" s="496"/>
      <c r="G527" s="496"/>
      <c r="H527" s="408"/>
      <c r="I527" s="408"/>
      <c r="J527" s="370"/>
      <c r="K527" s="478"/>
      <c r="L527" s="478"/>
      <c r="M527" s="408"/>
      <c r="N527" s="496"/>
      <c r="O527" s="496"/>
      <c r="P527" s="496"/>
      <c r="Q527" s="477"/>
      <c r="R527" s="477"/>
    </row>
    <row r="528" spans="1:18">
      <c r="A528" s="364"/>
      <c r="B528" s="496"/>
      <c r="C528" s="496"/>
      <c r="D528" s="408"/>
      <c r="E528" s="496"/>
      <c r="F528" s="496"/>
      <c r="G528" s="496"/>
      <c r="H528" s="408"/>
      <c r="I528" s="408"/>
      <c r="J528" s="370"/>
      <c r="K528" s="478"/>
      <c r="L528" s="478"/>
      <c r="M528" s="408"/>
      <c r="N528" s="496"/>
      <c r="O528" s="496"/>
      <c r="P528" s="496"/>
      <c r="Q528" s="477"/>
      <c r="R528" s="477"/>
    </row>
    <row r="529" spans="1:18">
      <c r="A529" s="364"/>
      <c r="B529" s="496"/>
      <c r="C529" s="496"/>
      <c r="D529" s="408"/>
      <c r="E529" s="496"/>
      <c r="F529" s="496"/>
      <c r="G529" s="496"/>
      <c r="H529" s="408"/>
      <c r="I529" s="408"/>
      <c r="J529" s="370"/>
      <c r="K529" s="478"/>
      <c r="L529" s="478"/>
      <c r="M529" s="408"/>
      <c r="N529" s="496"/>
      <c r="O529" s="496"/>
      <c r="P529" s="496"/>
      <c r="Q529" s="477"/>
      <c r="R529" s="477"/>
    </row>
    <row r="530" spans="1:18">
      <c r="A530" s="364"/>
      <c r="B530" s="496"/>
      <c r="C530" s="496"/>
      <c r="D530" s="408"/>
      <c r="E530" s="496"/>
      <c r="F530" s="496"/>
      <c r="G530" s="496"/>
      <c r="H530" s="408"/>
      <c r="I530" s="408"/>
      <c r="J530" s="370"/>
      <c r="K530" s="478"/>
      <c r="L530" s="478"/>
      <c r="M530" s="408"/>
      <c r="N530" s="496"/>
      <c r="O530" s="496"/>
      <c r="P530" s="496"/>
      <c r="Q530" s="477"/>
      <c r="R530" s="477"/>
    </row>
    <row r="531" spans="1:18">
      <c r="A531" s="364"/>
      <c r="B531" s="496"/>
      <c r="C531" s="496"/>
      <c r="D531" s="408"/>
      <c r="E531" s="496"/>
      <c r="F531" s="496"/>
      <c r="G531" s="496"/>
      <c r="H531" s="408"/>
      <c r="I531" s="408"/>
      <c r="J531" s="370"/>
      <c r="K531" s="478"/>
      <c r="L531" s="478"/>
      <c r="M531" s="408"/>
      <c r="N531" s="496"/>
      <c r="O531" s="496"/>
      <c r="P531" s="496"/>
      <c r="Q531" s="477"/>
      <c r="R531" s="477"/>
    </row>
    <row r="532" spans="1:18">
      <c r="A532" s="364"/>
      <c r="B532" s="496"/>
      <c r="C532" s="496"/>
      <c r="D532" s="408"/>
      <c r="E532" s="496"/>
      <c r="F532" s="496"/>
      <c r="G532" s="496"/>
      <c r="H532" s="408"/>
      <c r="I532" s="408"/>
      <c r="J532" s="370"/>
      <c r="K532" s="478"/>
      <c r="L532" s="478"/>
      <c r="M532" s="408"/>
      <c r="N532" s="496"/>
      <c r="O532" s="496"/>
      <c r="P532" s="496"/>
      <c r="Q532" s="477"/>
      <c r="R532" s="477"/>
    </row>
    <row r="533" spans="1:18">
      <c r="A533" s="364"/>
      <c r="B533" s="496"/>
      <c r="C533" s="496"/>
      <c r="D533" s="408"/>
      <c r="E533" s="496"/>
      <c r="F533" s="496"/>
      <c r="G533" s="496"/>
      <c r="H533" s="408"/>
      <c r="I533" s="408"/>
      <c r="J533" s="370"/>
      <c r="K533" s="478"/>
      <c r="L533" s="478"/>
      <c r="M533" s="408"/>
      <c r="N533" s="496"/>
      <c r="O533" s="496"/>
      <c r="P533" s="496"/>
      <c r="Q533" s="477"/>
      <c r="R533" s="477"/>
    </row>
    <row r="534" spans="1:18">
      <c r="A534" s="364"/>
      <c r="B534" s="496"/>
      <c r="C534" s="496"/>
      <c r="D534" s="408"/>
      <c r="E534" s="496"/>
      <c r="F534" s="496"/>
      <c r="G534" s="496"/>
      <c r="H534" s="408"/>
      <c r="I534" s="408"/>
      <c r="J534" s="370"/>
      <c r="K534" s="478"/>
      <c r="L534" s="478"/>
      <c r="M534" s="408"/>
      <c r="N534" s="496"/>
      <c r="O534" s="496"/>
      <c r="P534" s="496"/>
      <c r="Q534" s="477"/>
      <c r="R534" s="477"/>
    </row>
    <row r="535" spans="1:18">
      <c r="A535" s="364"/>
      <c r="B535" s="496"/>
      <c r="C535" s="496"/>
      <c r="D535" s="408"/>
      <c r="E535" s="496"/>
      <c r="F535" s="496"/>
      <c r="G535" s="496"/>
      <c r="H535" s="408"/>
      <c r="I535" s="408"/>
      <c r="J535" s="370"/>
      <c r="K535" s="478"/>
      <c r="L535" s="478"/>
      <c r="M535" s="408"/>
      <c r="N535" s="496"/>
      <c r="O535" s="496"/>
      <c r="P535" s="496"/>
      <c r="Q535" s="477"/>
      <c r="R535" s="477"/>
    </row>
    <row r="536" spans="1:18">
      <c r="A536" s="364"/>
      <c r="B536" s="496"/>
      <c r="C536" s="496"/>
      <c r="D536" s="408"/>
      <c r="E536" s="496"/>
      <c r="F536" s="496"/>
      <c r="G536" s="496"/>
      <c r="H536" s="408"/>
      <c r="I536" s="408"/>
      <c r="J536" s="370"/>
      <c r="K536" s="478"/>
      <c r="L536" s="478"/>
      <c r="M536" s="408"/>
      <c r="N536" s="496"/>
      <c r="O536" s="496"/>
      <c r="P536" s="496"/>
      <c r="Q536" s="477"/>
      <c r="R536" s="477"/>
    </row>
    <row r="537" spans="1:18">
      <c r="A537" s="364"/>
      <c r="B537" s="496"/>
      <c r="C537" s="496"/>
      <c r="D537" s="408"/>
      <c r="E537" s="496"/>
      <c r="F537" s="496"/>
      <c r="G537" s="496"/>
      <c r="H537" s="408"/>
      <c r="I537" s="408"/>
      <c r="J537" s="370"/>
      <c r="K537" s="478"/>
      <c r="L537" s="478"/>
      <c r="M537" s="408"/>
      <c r="N537" s="496"/>
      <c r="O537" s="496"/>
      <c r="P537" s="496"/>
      <c r="Q537" s="477"/>
      <c r="R537" s="477"/>
    </row>
    <row r="538" spans="1:18">
      <c r="A538" s="364"/>
      <c r="B538" s="496"/>
      <c r="C538" s="496"/>
      <c r="D538" s="408"/>
      <c r="E538" s="496"/>
      <c r="F538" s="496"/>
      <c r="G538" s="496"/>
      <c r="H538" s="408"/>
      <c r="I538" s="408"/>
      <c r="J538" s="370"/>
      <c r="K538" s="478"/>
      <c r="L538" s="478"/>
      <c r="M538" s="408"/>
      <c r="N538" s="496"/>
      <c r="O538" s="496"/>
      <c r="P538" s="496"/>
      <c r="Q538" s="477"/>
      <c r="R538" s="477"/>
    </row>
    <row r="539" spans="1:18">
      <c r="A539" s="409"/>
      <c r="B539" s="498"/>
      <c r="C539" s="496"/>
      <c r="D539" s="408"/>
      <c r="E539" s="496"/>
      <c r="F539" s="496"/>
      <c r="G539" s="496"/>
      <c r="H539" s="370"/>
      <c r="I539" s="370"/>
      <c r="J539" s="370"/>
      <c r="K539" s="478"/>
      <c r="L539" s="478"/>
      <c r="M539" s="370"/>
      <c r="N539" s="496"/>
      <c r="O539" s="496"/>
      <c r="P539" s="496"/>
      <c r="Q539" s="477"/>
      <c r="R539" s="477"/>
    </row>
    <row r="540" spans="1:18">
      <c r="A540" s="409"/>
      <c r="B540" s="498"/>
      <c r="C540" s="496"/>
      <c r="D540" s="408"/>
      <c r="E540" s="496"/>
      <c r="G540" s="496"/>
      <c r="H540" s="370"/>
      <c r="I540" s="370"/>
      <c r="J540" s="370"/>
      <c r="K540" s="478"/>
      <c r="L540" s="478"/>
      <c r="M540" s="370"/>
      <c r="N540" s="496"/>
      <c r="O540" s="496"/>
      <c r="P540" s="496"/>
      <c r="Q540" s="477"/>
      <c r="R540" s="477"/>
    </row>
    <row r="541" spans="1:18">
      <c r="A541" s="409"/>
      <c r="B541" s="496"/>
      <c r="C541" s="496"/>
      <c r="D541" s="408"/>
      <c r="E541" s="496"/>
      <c r="F541" s="496"/>
      <c r="G541" s="496"/>
      <c r="H541" s="408"/>
      <c r="I541" s="408"/>
      <c r="J541" s="370"/>
      <c r="K541" s="478"/>
      <c r="L541" s="478"/>
      <c r="M541" s="408"/>
      <c r="N541" s="496"/>
      <c r="O541" s="496"/>
      <c r="P541" s="496"/>
      <c r="Q541" s="477"/>
      <c r="R541" s="477"/>
    </row>
    <row r="542" spans="1:18">
      <c r="A542" s="409"/>
      <c r="B542" s="496"/>
      <c r="C542" s="496"/>
      <c r="D542" s="408"/>
      <c r="E542" s="496"/>
      <c r="F542" s="496"/>
      <c r="G542" s="496"/>
      <c r="H542" s="408"/>
      <c r="I542" s="408"/>
      <c r="J542" s="370"/>
      <c r="K542" s="478"/>
      <c r="L542" s="478"/>
      <c r="M542" s="408"/>
      <c r="N542" s="496"/>
      <c r="O542" s="496"/>
      <c r="P542" s="496"/>
      <c r="Q542" s="477"/>
      <c r="R542" s="477"/>
    </row>
    <row r="543" spans="1:18">
      <c r="A543" s="409"/>
      <c r="B543" s="496"/>
      <c r="C543" s="496"/>
      <c r="D543" s="408"/>
      <c r="E543" s="496"/>
      <c r="F543" s="496"/>
      <c r="G543" s="496"/>
      <c r="H543" s="408"/>
      <c r="I543" s="408"/>
      <c r="J543" s="370"/>
      <c r="K543" s="478"/>
      <c r="L543" s="478"/>
      <c r="M543" s="408"/>
      <c r="N543" s="496"/>
      <c r="O543" s="496"/>
      <c r="P543" s="496"/>
      <c r="Q543" s="477"/>
      <c r="R543" s="477"/>
    </row>
    <row r="544" spans="1:18">
      <c r="A544" s="409"/>
      <c r="B544" s="496"/>
      <c r="C544" s="496"/>
      <c r="D544" s="408"/>
      <c r="E544" s="496"/>
      <c r="F544" s="496"/>
      <c r="G544" s="496"/>
      <c r="H544" s="408"/>
      <c r="I544" s="408"/>
      <c r="J544" s="370"/>
      <c r="K544" s="478"/>
      <c r="L544" s="478"/>
      <c r="M544" s="408"/>
      <c r="N544" s="496"/>
      <c r="O544" s="496"/>
      <c r="P544" s="496"/>
      <c r="Q544" s="477"/>
      <c r="R544" s="477"/>
    </row>
    <row r="545" spans="1:18">
      <c r="A545" s="409"/>
      <c r="B545" s="496"/>
      <c r="C545" s="496"/>
      <c r="D545" s="408"/>
      <c r="E545" s="496"/>
      <c r="F545" s="496"/>
      <c r="G545" s="496"/>
      <c r="H545" s="408"/>
      <c r="I545" s="408"/>
      <c r="J545" s="370"/>
      <c r="K545" s="478"/>
      <c r="L545" s="478"/>
      <c r="M545" s="408"/>
      <c r="N545" s="496"/>
      <c r="O545" s="496"/>
      <c r="P545" s="496"/>
      <c r="Q545" s="477"/>
      <c r="R545" s="477"/>
    </row>
    <row r="546" spans="1:18">
      <c r="A546" s="409"/>
      <c r="B546" s="496"/>
      <c r="C546" s="496"/>
      <c r="D546" s="408"/>
      <c r="E546" s="496"/>
      <c r="F546" s="496"/>
      <c r="G546" s="496"/>
      <c r="H546" s="408"/>
      <c r="I546" s="408"/>
      <c r="J546" s="370"/>
      <c r="K546" s="478"/>
      <c r="L546" s="478"/>
      <c r="M546" s="408"/>
      <c r="N546" s="496"/>
      <c r="O546" s="496"/>
      <c r="P546" s="496"/>
      <c r="Q546" s="477"/>
      <c r="R546" s="477"/>
    </row>
    <row r="547" spans="1:18">
      <c r="A547" s="409"/>
      <c r="B547" s="496"/>
      <c r="C547" s="496"/>
      <c r="D547" s="408"/>
      <c r="E547" s="496"/>
      <c r="F547" s="496"/>
      <c r="G547" s="496"/>
      <c r="H547" s="408"/>
      <c r="I547" s="408"/>
      <c r="J547" s="370"/>
      <c r="K547" s="478"/>
      <c r="L547" s="478"/>
      <c r="M547" s="408"/>
      <c r="N547" s="496"/>
      <c r="O547" s="496"/>
      <c r="P547" s="496"/>
      <c r="Q547" s="477"/>
      <c r="R547" s="477"/>
    </row>
    <row r="548" spans="1:18">
      <c r="A548" s="409"/>
      <c r="B548" s="496"/>
      <c r="C548" s="496"/>
      <c r="D548" s="408"/>
      <c r="E548" s="496"/>
      <c r="F548" s="496"/>
      <c r="G548" s="496"/>
      <c r="H548" s="408"/>
      <c r="I548" s="408"/>
      <c r="J548" s="370"/>
      <c r="K548" s="478"/>
      <c r="L548" s="478"/>
      <c r="M548" s="408"/>
      <c r="N548" s="496"/>
      <c r="O548" s="496"/>
      <c r="P548" s="496"/>
      <c r="Q548" s="477"/>
      <c r="R548" s="477"/>
    </row>
    <row r="549" spans="1:18">
      <c r="A549" s="409"/>
      <c r="B549" s="496"/>
      <c r="C549" s="496"/>
      <c r="D549" s="408"/>
      <c r="E549" s="496"/>
      <c r="F549" s="496"/>
      <c r="G549" s="496"/>
      <c r="H549" s="408"/>
      <c r="I549" s="408"/>
      <c r="J549" s="370"/>
      <c r="K549" s="478"/>
      <c r="L549" s="478"/>
      <c r="M549" s="408"/>
      <c r="N549" s="496"/>
      <c r="O549" s="496"/>
      <c r="P549" s="496"/>
      <c r="Q549" s="477"/>
      <c r="R549" s="477"/>
    </row>
    <row r="550" spans="1:18">
      <c r="A550" s="409"/>
      <c r="B550" s="496"/>
      <c r="C550" s="496"/>
      <c r="D550" s="408"/>
      <c r="E550" s="496"/>
      <c r="F550" s="496"/>
      <c r="G550" s="496"/>
      <c r="H550" s="408"/>
      <c r="I550" s="408"/>
      <c r="J550" s="370"/>
      <c r="K550" s="478"/>
      <c r="L550" s="478"/>
      <c r="M550" s="408"/>
      <c r="N550" s="496"/>
      <c r="O550" s="496"/>
      <c r="P550" s="496"/>
      <c r="Q550" s="477"/>
      <c r="R550" s="477"/>
    </row>
    <row r="551" spans="1:18">
      <c r="A551" s="409"/>
      <c r="B551" s="496"/>
      <c r="C551" s="496"/>
      <c r="D551" s="408"/>
      <c r="E551" s="496"/>
      <c r="F551" s="496"/>
      <c r="G551" s="496"/>
      <c r="H551" s="408"/>
      <c r="I551" s="408"/>
      <c r="J551" s="370"/>
      <c r="K551" s="478"/>
      <c r="L551" s="478"/>
      <c r="M551" s="408"/>
      <c r="N551" s="496"/>
      <c r="O551" s="496"/>
      <c r="P551" s="496"/>
      <c r="Q551" s="477"/>
      <c r="R551" s="477"/>
    </row>
    <row r="552" spans="1:18">
      <c r="A552" s="409"/>
      <c r="B552" s="496"/>
      <c r="C552" s="496"/>
      <c r="D552" s="408"/>
      <c r="E552" s="496"/>
      <c r="F552" s="496"/>
      <c r="G552" s="496"/>
      <c r="H552" s="408"/>
      <c r="I552" s="408"/>
      <c r="J552" s="370"/>
      <c r="K552" s="478"/>
      <c r="L552" s="478"/>
      <c r="M552" s="408"/>
      <c r="N552" s="496"/>
      <c r="O552" s="496"/>
      <c r="P552" s="496"/>
      <c r="Q552" s="477"/>
      <c r="R552" s="477"/>
    </row>
    <row r="553" spans="1:18">
      <c r="A553" s="409"/>
      <c r="B553" s="496"/>
      <c r="C553" s="496"/>
      <c r="D553" s="408"/>
      <c r="E553" s="496"/>
      <c r="F553" s="496"/>
      <c r="G553" s="496"/>
      <c r="H553" s="408"/>
      <c r="I553" s="408"/>
      <c r="J553" s="370"/>
      <c r="K553" s="478"/>
      <c r="L553" s="478"/>
      <c r="M553" s="408"/>
      <c r="N553" s="496"/>
      <c r="O553" s="496"/>
      <c r="P553" s="496"/>
      <c r="Q553" s="477"/>
      <c r="R553" s="477"/>
    </row>
    <row r="554" spans="1:18">
      <c r="A554" s="409"/>
      <c r="B554" s="496"/>
      <c r="C554" s="496"/>
      <c r="D554" s="408"/>
      <c r="E554" s="496"/>
      <c r="F554" s="496"/>
      <c r="G554" s="496"/>
      <c r="H554" s="408"/>
      <c r="I554" s="408"/>
      <c r="J554" s="370"/>
      <c r="K554" s="478"/>
      <c r="L554" s="478"/>
      <c r="M554" s="408"/>
      <c r="N554" s="496"/>
      <c r="O554" s="496"/>
      <c r="P554" s="496"/>
      <c r="Q554" s="477"/>
      <c r="R554" s="477"/>
    </row>
    <row r="555" spans="1:18">
      <c r="A555" s="409"/>
      <c r="B555" s="496"/>
      <c r="C555" s="496"/>
      <c r="D555" s="408"/>
      <c r="E555" s="496"/>
      <c r="F555" s="496"/>
      <c r="G555" s="496"/>
      <c r="H555" s="408"/>
      <c r="I555" s="408"/>
      <c r="J555" s="370"/>
      <c r="K555" s="478"/>
      <c r="L555" s="478"/>
      <c r="M555" s="408"/>
      <c r="N555" s="496"/>
      <c r="O555" s="496"/>
      <c r="P555" s="496"/>
      <c r="Q555" s="477"/>
      <c r="R555" s="477"/>
    </row>
    <row r="556" spans="1:18">
      <c r="A556" s="409"/>
      <c r="B556" s="496"/>
      <c r="C556" s="496"/>
      <c r="D556" s="408"/>
      <c r="E556" s="496"/>
      <c r="F556" s="496"/>
      <c r="G556" s="496"/>
      <c r="H556" s="408"/>
      <c r="I556" s="408"/>
      <c r="J556" s="370"/>
      <c r="K556" s="478"/>
      <c r="L556" s="478"/>
      <c r="M556" s="408"/>
      <c r="N556" s="496"/>
      <c r="O556" s="496"/>
      <c r="P556" s="496"/>
      <c r="Q556" s="477"/>
      <c r="R556" s="477"/>
    </row>
    <row r="557" spans="1:18">
      <c r="A557" s="409"/>
      <c r="B557" s="496"/>
      <c r="C557" s="496"/>
      <c r="D557" s="408"/>
      <c r="E557" s="496"/>
      <c r="F557" s="496"/>
      <c r="G557" s="496"/>
      <c r="H557" s="408"/>
      <c r="I557" s="408"/>
      <c r="J557" s="370"/>
      <c r="K557" s="478"/>
      <c r="L557" s="478"/>
      <c r="M557" s="408"/>
      <c r="N557" s="496"/>
      <c r="O557" s="496"/>
      <c r="P557" s="496"/>
      <c r="Q557" s="477"/>
      <c r="R557" s="477"/>
    </row>
    <row r="558" spans="1:18">
      <c r="A558" s="409"/>
      <c r="B558" s="496"/>
      <c r="C558" s="496"/>
      <c r="D558" s="408"/>
      <c r="E558" s="496"/>
      <c r="F558" s="496"/>
      <c r="G558" s="496"/>
      <c r="H558" s="408"/>
      <c r="I558" s="408"/>
      <c r="J558" s="370"/>
      <c r="K558" s="478"/>
      <c r="L558" s="478"/>
      <c r="M558" s="408"/>
      <c r="N558" s="496"/>
      <c r="O558" s="496"/>
      <c r="P558" s="496"/>
      <c r="Q558" s="477"/>
      <c r="R558" s="477"/>
    </row>
    <row r="559" spans="1:18">
      <c r="A559" s="409"/>
      <c r="B559" s="496"/>
      <c r="C559" s="496"/>
      <c r="D559" s="408"/>
      <c r="E559" s="496"/>
      <c r="F559" s="496"/>
      <c r="G559" s="496"/>
      <c r="H559" s="408"/>
      <c r="I559" s="408"/>
      <c r="J559" s="370"/>
      <c r="K559" s="478"/>
      <c r="L559" s="478"/>
      <c r="M559" s="408"/>
      <c r="N559" s="496"/>
      <c r="O559" s="496"/>
      <c r="P559" s="496"/>
      <c r="Q559" s="477"/>
      <c r="R559" s="477"/>
    </row>
    <row r="560" spans="1:18">
      <c r="A560" s="409"/>
      <c r="B560" s="496"/>
      <c r="C560" s="496"/>
      <c r="D560" s="408"/>
      <c r="E560" s="496"/>
      <c r="F560" s="496"/>
      <c r="G560" s="496"/>
      <c r="H560" s="408"/>
      <c r="I560" s="408"/>
      <c r="J560" s="370"/>
      <c r="K560" s="478"/>
      <c r="L560" s="478"/>
      <c r="M560" s="408"/>
      <c r="N560" s="496"/>
      <c r="O560" s="496"/>
      <c r="P560" s="496"/>
      <c r="Q560" s="477"/>
      <c r="R560" s="477"/>
    </row>
    <row r="561" spans="1:18">
      <c r="A561" s="409"/>
      <c r="B561" s="496"/>
      <c r="C561" s="496"/>
      <c r="D561" s="408"/>
      <c r="E561" s="496"/>
      <c r="F561" s="496"/>
      <c r="G561" s="496"/>
      <c r="H561" s="408"/>
      <c r="I561" s="408"/>
      <c r="J561" s="370"/>
      <c r="K561" s="478"/>
      <c r="L561" s="478"/>
      <c r="M561" s="408"/>
      <c r="N561" s="496"/>
      <c r="O561" s="496"/>
      <c r="P561" s="496"/>
      <c r="Q561" s="477"/>
      <c r="R561" s="477"/>
    </row>
    <row r="562" spans="1:18">
      <c r="A562" s="409"/>
      <c r="B562" s="496"/>
      <c r="C562" s="496"/>
      <c r="D562" s="408"/>
      <c r="E562" s="496"/>
      <c r="F562" s="496"/>
      <c r="G562" s="496"/>
      <c r="H562" s="408"/>
      <c r="I562" s="408"/>
      <c r="J562" s="370"/>
      <c r="K562" s="478"/>
      <c r="L562" s="478"/>
      <c r="M562" s="408"/>
      <c r="N562" s="496"/>
      <c r="O562" s="496"/>
      <c r="P562" s="496"/>
      <c r="Q562" s="477"/>
      <c r="R562" s="477"/>
    </row>
    <row r="563" spans="1:18">
      <c r="A563" s="409"/>
      <c r="B563" s="496"/>
      <c r="C563" s="496"/>
      <c r="D563" s="408"/>
      <c r="E563" s="496"/>
      <c r="F563" s="496"/>
      <c r="G563" s="496"/>
      <c r="H563" s="408"/>
      <c r="I563" s="408"/>
      <c r="J563" s="370"/>
      <c r="K563" s="478"/>
      <c r="L563" s="478"/>
      <c r="M563" s="408"/>
      <c r="N563" s="496"/>
      <c r="O563" s="496"/>
      <c r="P563" s="496"/>
      <c r="Q563" s="477"/>
      <c r="R563" s="477"/>
    </row>
    <row r="564" spans="1:18">
      <c r="A564" s="409"/>
      <c r="B564" s="496"/>
      <c r="C564" s="496"/>
      <c r="D564" s="408"/>
      <c r="E564" s="496"/>
      <c r="F564" s="496"/>
      <c r="G564" s="496"/>
      <c r="H564" s="408"/>
      <c r="I564" s="408"/>
      <c r="J564" s="370"/>
      <c r="K564" s="478"/>
      <c r="L564" s="478"/>
      <c r="M564" s="408"/>
      <c r="N564" s="496"/>
      <c r="O564" s="496"/>
      <c r="P564" s="496"/>
      <c r="Q564" s="477"/>
      <c r="R564" s="477"/>
    </row>
    <row r="565" spans="1:18">
      <c r="A565" s="409"/>
      <c r="B565" s="496"/>
      <c r="C565" s="496"/>
      <c r="D565" s="408"/>
      <c r="E565" s="496"/>
      <c r="F565" s="496"/>
      <c r="G565" s="496"/>
      <c r="H565" s="408"/>
      <c r="I565" s="408"/>
      <c r="J565" s="370"/>
      <c r="K565" s="478"/>
      <c r="L565" s="478"/>
      <c r="M565" s="408"/>
      <c r="N565" s="496"/>
      <c r="O565" s="496"/>
      <c r="P565" s="496"/>
      <c r="Q565" s="477"/>
      <c r="R565" s="477"/>
    </row>
    <row r="566" spans="1:18">
      <c r="A566" s="409"/>
      <c r="B566" s="496"/>
      <c r="C566" s="496"/>
      <c r="D566" s="408"/>
      <c r="E566" s="496"/>
      <c r="F566" s="496"/>
      <c r="G566" s="496"/>
      <c r="H566" s="408"/>
      <c r="I566" s="408"/>
      <c r="J566" s="370"/>
      <c r="K566" s="478"/>
      <c r="L566" s="478"/>
      <c r="M566" s="408"/>
      <c r="N566" s="496"/>
      <c r="O566" s="496"/>
      <c r="P566" s="496"/>
      <c r="Q566" s="477"/>
      <c r="R566" s="477"/>
    </row>
    <row r="567" spans="1:18">
      <c r="A567" s="409"/>
      <c r="B567" s="496"/>
      <c r="C567" s="496"/>
      <c r="D567" s="408"/>
      <c r="E567" s="496"/>
      <c r="F567" s="496"/>
      <c r="G567" s="496"/>
      <c r="H567" s="408"/>
      <c r="I567" s="408"/>
      <c r="J567" s="370"/>
      <c r="K567" s="478"/>
      <c r="L567" s="478"/>
      <c r="M567" s="408"/>
      <c r="N567" s="496"/>
      <c r="O567" s="496"/>
      <c r="P567" s="496"/>
      <c r="Q567" s="477"/>
      <c r="R567" s="477"/>
    </row>
    <row r="568" spans="1:18">
      <c r="A568" s="409"/>
      <c r="B568" s="496"/>
      <c r="C568" s="496"/>
      <c r="D568" s="408"/>
      <c r="E568" s="496"/>
      <c r="F568" s="496"/>
      <c r="G568" s="496"/>
      <c r="H568" s="408"/>
      <c r="I568" s="408"/>
      <c r="J568" s="370"/>
      <c r="K568" s="478"/>
      <c r="L568" s="478"/>
      <c r="M568" s="408"/>
      <c r="N568" s="496"/>
      <c r="O568" s="496"/>
      <c r="P568" s="496"/>
      <c r="Q568" s="477"/>
      <c r="R568" s="477"/>
    </row>
    <row r="569" spans="1:18">
      <c r="A569" s="409"/>
      <c r="B569" s="496"/>
      <c r="C569" s="496"/>
      <c r="D569" s="408"/>
      <c r="E569" s="496"/>
      <c r="F569" s="496"/>
      <c r="G569" s="496"/>
      <c r="H569" s="408"/>
      <c r="I569" s="408"/>
      <c r="J569" s="370"/>
      <c r="K569" s="478"/>
      <c r="L569" s="478"/>
      <c r="M569" s="408"/>
      <c r="N569" s="496"/>
      <c r="O569" s="496"/>
      <c r="P569" s="496"/>
      <c r="Q569" s="477"/>
      <c r="R569" s="477"/>
    </row>
    <row r="570" spans="1:18">
      <c r="A570" s="409"/>
      <c r="B570" s="496"/>
      <c r="C570" s="496"/>
      <c r="D570" s="408"/>
      <c r="E570" s="496"/>
      <c r="F570" s="496"/>
      <c r="G570" s="496"/>
      <c r="H570" s="408"/>
      <c r="I570" s="408"/>
      <c r="J570" s="370"/>
      <c r="K570" s="478"/>
      <c r="L570" s="478"/>
      <c r="M570" s="408"/>
      <c r="N570" s="496"/>
      <c r="O570" s="496"/>
      <c r="P570" s="496"/>
      <c r="Q570" s="477"/>
      <c r="R570" s="477"/>
    </row>
    <row r="571" spans="1:18">
      <c r="A571" s="409"/>
      <c r="B571" s="496"/>
      <c r="C571" s="496"/>
      <c r="D571" s="408"/>
      <c r="E571" s="496"/>
      <c r="F571" s="496"/>
      <c r="G571" s="496"/>
      <c r="H571" s="408"/>
      <c r="I571" s="408"/>
      <c r="J571" s="370"/>
      <c r="K571" s="478"/>
      <c r="L571" s="478"/>
      <c r="M571" s="408"/>
      <c r="N571" s="496"/>
      <c r="O571" s="496"/>
      <c r="P571" s="496"/>
      <c r="Q571" s="477"/>
      <c r="R571" s="477"/>
    </row>
    <row r="572" spans="1:18">
      <c r="A572" s="409"/>
      <c r="B572" s="496"/>
      <c r="C572" s="496"/>
      <c r="D572" s="408"/>
      <c r="E572" s="496"/>
      <c r="F572" s="496"/>
      <c r="G572" s="496"/>
      <c r="H572" s="408"/>
      <c r="I572" s="408"/>
      <c r="J572" s="370"/>
      <c r="K572" s="478"/>
      <c r="L572" s="478"/>
      <c r="M572" s="408"/>
      <c r="N572" s="496"/>
      <c r="O572" s="496"/>
      <c r="P572" s="496"/>
      <c r="Q572" s="477"/>
      <c r="R572" s="477"/>
    </row>
    <row r="573" spans="1:18">
      <c r="A573" s="409"/>
      <c r="B573" s="496"/>
      <c r="C573" s="496"/>
      <c r="D573" s="408"/>
      <c r="E573" s="496"/>
      <c r="F573" s="496"/>
      <c r="G573" s="496"/>
      <c r="H573" s="408"/>
      <c r="I573" s="408"/>
      <c r="J573" s="370"/>
      <c r="K573" s="478"/>
      <c r="L573" s="478"/>
      <c r="M573" s="408"/>
      <c r="N573" s="496"/>
      <c r="O573" s="496"/>
      <c r="P573" s="496"/>
      <c r="Q573" s="477"/>
      <c r="R573" s="477"/>
    </row>
    <row r="574" spans="1:18">
      <c r="A574" s="409"/>
      <c r="B574" s="496"/>
      <c r="C574" s="496"/>
      <c r="D574" s="408"/>
      <c r="E574" s="496"/>
      <c r="F574" s="496"/>
      <c r="G574" s="496"/>
      <c r="H574" s="408"/>
      <c r="I574" s="408"/>
      <c r="J574" s="370"/>
      <c r="K574" s="478"/>
      <c r="L574" s="478"/>
      <c r="M574" s="408"/>
      <c r="N574" s="496"/>
      <c r="O574" s="496"/>
      <c r="P574" s="496"/>
      <c r="Q574" s="477"/>
      <c r="R574" s="477"/>
    </row>
    <row r="575" spans="1:18">
      <c r="A575" s="409"/>
      <c r="B575" s="496"/>
      <c r="C575" s="496"/>
      <c r="D575" s="408"/>
      <c r="E575" s="496"/>
      <c r="F575" s="496"/>
      <c r="G575" s="496"/>
      <c r="H575" s="408"/>
      <c r="I575" s="408"/>
      <c r="J575" s="370"/>
      <c r="K575" s="478"/>
      <c r="L575" s="478"/>
      <c r="M575" s="408"/>
      <c r="N575" s="496"/>
      <c r="O575" s="496"/>
      <c r="P575" s="496"/>
      <c r="Q575" s="477"/>
      <c r="R575" s="477"/>
    </row>
    <row r="576" spans="1:18">
      <c r="A576" s="409"/>
      <c r="B576" s="496"/>
      <c r="C576" s="496"/>
      <c r="D576" s="408"/>
      <c r="E576" s="496"/>
      <c r="F576" s="496"/>
      <c r="G576" s="496"/>
      <c r="H576" s="408"/>
      <c r="I576" s="408"/>
      <c r="J576" s="370"/>
      <c r="K576" s="478"/>
      <c r="L576" s="478"/>
      <c r="M576" s="408"/>
      <c r="N576" s="496"/>
      <c r="O576" s="496"/>
      <c r="P576" s="496"/>
      <c r="Q576" s="477"/>
      <c r="R576" s="477"/>
    </row>
    <row r="577" spans="1:18">
      <c r="A577" s="409"/>
      <c r="B577" s="496"/>
      <c r="C577" s="496"/>
      <c r="D577" s="408"/>
      <c r="E577" s="496"/>
      <c r="F577" s="496"/>
      <c r="G577" s="496"/>
      <c r="H577" s="408"/>
      <c r="I577" s="408"/>
      <c r="J577" s="370"/>
      <c r="K577" s="478"/>
      <c r="L577" s="478"/>
      <c r="M577" s="408"/>
      <c r="N577" s="496"/>
      <c r="O577" s="496"/>
      <c r="P577" s="496"/>
      <c r="Q577" s="477"/>
      <c r="R577" s="477"/>
    </row>
    <row r="578" spans="1:18">
      <c r="A578" s="409"/>
      <c r="B578" s="496"/>
      <c r="C578" s="496"/>
      <c r="D578" s="408"/>
      <c r="E578" s="496"/>
      <c r="F578" s="496"/>
      <c r="G578" s="496"/>
      <c r="H578" s="408"/>
      <c r="I578" s="408"/>
      <c r="J578" s="370"/>
      <c r="K578" s="478"/>
      <c r="L578" s="478"/>
      <c r="M578" s="408"/>
      <c r="N578" s="496"/>
      <c r="O578" s="496"/>
      <c r="P578" s="496"/>
      <c r="Q578" s="477"/>
      <c r="R578" s="477"/>
    </row>
    <row r="579" spans="1:18">
      <c r="A579" s="409"/>
      <c r="B579" s="496"/>
      <c r="C579" s="496"/>
      <c r="D579" s="408"/>
      <c r="E579" s="496"/>
      <c r="F579" s="496"/>
      <c r="G579" s="496"/>
      <c r="H579" s="408"/>
      <c r="I579" s="408"/>
      <c r="J579" s="370"/>
      <c r="K579" s="478"/>
      <c r="L579" s="478"/>
      <c r="M579" s="408"/>
      <c r="N579" s="496"/>
      <c r="O579" s="496"/>
      <c r="P579" s="496"/>
      <c r="Q579" s="477"/>
      <c r="R579" s="477"/>
    </row>
    <row r="580" spans="1:18">
      <c r="A580" s="409"/>
      <c r="B580" s="496"/>
      <c r="C580" s="496"/>
      <c r="D580" s="408"/>
      <c r="E580" s="496"/>
      <c r="F580" s="496"/>
      <c r="G580" s="496"/>
      <c r="H580" s="408"/>
      <c r="I580" s="408"/>
      <c r="J580" s="370"/>
      <c r="K580" s="478"/>
      <c r="L580" s="478"/>
      <c r="M580" s="408"/>
      <c r="N580" s="496"/>
      <c r="O580" s="496"/>
      <c r="P580" s="496"/>
      <c r="Q580" s="477"/>
      <c r="R580" s="477"/>
    </row>
    <row r="581" spans="1:18">
      <c r="A581" s="409"/>
      <c r="B581" s="496"/>
      <c r="C581" s="496"/>
      <c r="D581" s="408"/>
      <c r="E581" s="496"/>
      <c r="F581" s="496"/>
      <c r="G581" s="496"/>
      <c r="H581" s="408"/>
      <c r="I581" s="408"/>
      <c r="J581" s="370"/>
      <c r="K581" s="478"/>
      <c r="L581" s="478"/>
      <c r="M581" s="408"/>
      <c r="N581" s="496"/>
      <c r="O581" s="496"/>
      <c r="P581" s="496"/>
      <c r="Q581" s="477"/>
      <c r="R581" s="477"/>
    </row>
    <row r="582" spans="1:18">
      <c r="A582" s="409"/>
      <c r="B582" s="496"/>
      <c r="C582" s="496"/>
      <c r="D582" s="408"/>
      <c r="E582" s="496"/>
      <c r="F582" s="496"/>
      <c r="G582" s="496"/>
      <c r="H582" s="408"/>
      <c r="I582" s="408"/>
      <c r="J582" s="370"/>
      <c r="K582" s="478"/>
      <c r="L582" s="478"/>
      <c r="M582" s="408"/>
      <c r="N582" s="496"/>
      <c r="O582" s="496"/>
      <c r="P582" s="496"/>
      <c r="Q582" s="477"/>
      <c r="R582" s="477"/>
    </row>
    <row r="583" spans="1:18">
      <c r="A583" s="409"/>
      <c r="B583" s="496"/>
      <c r="C583" s="496"/>
      <c r="D583" s="408"/>
      <c r="E583" s="496"/>
      <c r="F583" s="496"/>
      <c r="G583" s="496"/>
      <c r="H583" s="408"/>
      <c r="I583" s="408"/>
      <c r="J583" s="370"/>
      <c r="K583" s="478"/>
      <c r="L583" s="478"/>
      <c r="M583" s="408"/>
      <c r="N583" s="496"/>
      <c r="O583" s="496"/>
      <c r="P583" s="496"/>
      <c r="Q583" s="477"/>
      <c r="R583" s="477"/>
    </row>
    <row r="584" spans="1:18">
      <c r="A584" s="409"/>
      <c r="B584" s="496"/>
      <c r="C584" s="496"/>
      <c r="D584" s="408"/>
      <c r="E584" s="496"/>
      <c r="F584" s="496"/>
      <c r="G584" s="496"/>
      <c r="H584" s="408"/>
      <c r="I584" s="408"/>
      <c r="J584" s="370"/>
      <c r="K584" s="478"/>
      <c r="L584" s="478"/>
      <c r="M584" s="408"/>
      <c r="N584" s="496"/>
      <c r="O584" s="496"/>
      <c r="P584" s="496"/>
      <c r="Q584" s="477"/>
      <c r="R584" s="477"/>
    </row>
    <row r="585" spans="1:18">
      <c r="A585" s="409"/>
      <c r="B585" s="496"/>
      <c r="C585" s="496"/>
      <c r="D585" s="408"/>
      <c r="E585" s="496"/>
      <c r="F585" s="496"/>
      <c r="G585" s="496"/>
      <c r="H585" s="408"/>
      <c r="I585" s="408"/>
      <c r="J585" s="370"/>
      <c r="K585" s="478"/>
      <c r="L585" s="478"/>
      <c r="M585" s="408"/>
      <c r="N585" s="496"/>
      <c r="O585" s="496"/>
      <c r="P585" s="496"/>
      <c r="Q585" s="477"/>
      <c r="R585" s="477"/>
    </row>
    <row r="586" spans="1:18">
      <c r="A586" s="409"/>
      <c r="B586" s="496"/>
      <c r="C586" s="496"/>
      <c r="D586" s="408"/>
      <c r="E586" s="496"/>
      <c r="F586" s="496"/>
      <c r="G586" s="496"/>
      <c r="H586" s="408"/>
      <c r="I586" s="408"/>
      <c r="J586" s="370"/>
      <c r="K586" s="478"/>
      <c r="L586" s="478"/>
      <c r="M586" s="408"/>
      <c r="N586" s="496"/>
      <c r="O586" s="496"/>
      <c r="P586" s="496"/>
      <c r="Q586" s="477"/>
      <c r="R586" s="477"/>
    </row>
    <row r="587" spans="1:18">
      <c r="A587" s="409"/>
      <c r="B587" s="496"/>
      <c r="C587" s="496"/>
      <c r="D587" s="408"/>
      <c r="E587" s="496"/>
      <c r="F587" s="496"/>
      <c r="G587" s="496"/>
      <c r="H587" s="408"/>
      <c r="I587" s="408"/>
      <c r="J587" s="370"/>
      <c r="K587" s="478"/>
      <c r="L587" s="478"/>
      <c r="M587" s="408"/>
      <c r="N587" s="496"/>
      <c r="O587" s="496"/>
      <c r="P587" s="496"/>
      <c r="Q587" s="477"/>
      <c r="R587" s="477"/>
    </row>
    <row r="588" spans="1:18">
      <c r="A588" s="409"/>
      <c r="B588" s="496"/>
      <c r="C588" s="496"/>
      <c r="D588" s="408"/>
      <c r="E588" s="496"/>
      <c r="F588" s="496"/>
      <c r="G588" s="496"/>
      <c r="H588" s="408"/>
      <c r="I588" s="408"/>
      <c r="J588" s="370"/>
      <c r="K588" s="478"/>
      <c r="L588" s="478"/>
      <c r="M588" s="408"/>
      <c r="N588" s="496"/>
      <c r="O588" s="496"/>
      <c r="P588" s="496"/>
      <c r="Q588" s="477"/>
      <c r="R588" s="477"/>
    </row>
    <row r="589" spans="1:18">
      <c r="A589" s="409"/>
      <c r="B589" s="496"/>
      <c r="C589" s="496"/>
      <c r="D589" s="408"/>
      <c r="E589" s="496"/>
      <c r="F589" s="496"/>
      <c r="G589" s="496"/>
      <c r="H589" s="408"/>
      <c r="I589" s="408"/>
      <c r="J589" s="370"/>
      <c r="K589" s="478"/>
      <c r="L589" s="478"/>
      <c r="M589" s="408"/>
      <c r="N589" s="496"/>
      <c r="O589" s="496"/>
      <c r="P589" s="496"/>
      <c r="Q589" s="477"/>
      <c r="R589" s="477"/>
    </row>
    <row r="590" spans="1:18">
      <c r="A590" s="409"/>
      <c r="B590" s="496"/>
      <c r="C590" s="496"/>
      <c r="D590" s="408"/>
      <c r="E590" s="496"/>
      <c r="F590" s="496"/>
      <c r="G590" s="496"/>
      <c r="H590" s="408"/>
      <c r="I590" s="408"/>
      <c r="J590" s="370"/>
      <c r="K590" s="478"/>
      <c r="L590" s="478"/>
      <c r="M590" s="408"/>
      <c r="N590" s="496"/>
      <c r="O590" s="496"/>
      <c r="P590" s="496"/>
      <c r="Q590" s="477"/>
      <c r="R590" s="477"/>
    </row>
    <row r="591" spans="1:18">
      <c r="A591" s="409"/>
      <c r="B591" s="496"/>
      <c r="C591" s="496"/>
      <c r="D591" s="408"/>
      <c r="E591" s="496"/>
      <c r="F591" s="496"/>
      <c r="G591" s="496"/>
      <c r="H591" s="408"/>
      <c r="I591" s="408"/>
      <c r="J591" s="370"/>
      <c r="K591" s="478"/>
      <c r="L591" s="478"/>
      <c r="M591" s="408"/>
      <c r="N591" s="496"/>
      <c r="O591" s="496"/>
      <c r="P591" s="496"/>
      <c r="Q591" s="477"/>
      <c r="R591" s="477"/>
    </row>
    <row r="592" spans="1:18">
      <c r="A592" s="409"/>
      <c r="B592" s="496"/>
      <c r="C592" s="496"/>
      <c r="D592" s="408"/>
      <c r="E592" s="496"/>
      <c r="F592" s="496"/>
      <c r="G592" s="496"/>
      <c r="H592" s="408"/>
      <c r="I592" s="408"/>
      <c r="J592" s="370"/>
      <c r="K592" s="478"/>
      <c r="L592" s="478"/>
      <c r="M592" s="408"/>
      <c r="N592" s="496"/>
      <c r="O592" s="496"/>
      <c r="P592" s="496"/>
      <c r="Q592" s="477"/>
      <c r="R592" s="477"/>
    </row>
    <row r="593" spans="1:18">
      <c r="A593" s="409"/>
      <c r="B593" s="496"/>
      <c r="C593" s="496"/>
      <c r="D593" s="408"/>
      <c r="E593" s="496"/>
      <c r="F593" s="496"/>
      <c r="G593" s="496"/>
      <c r="H593" s="408"/>
      <c r="I593" s="408"/>
      <c r="J593" s="370"/>
      <c r="K593" s="478"/>
      <c r="L593" s="478"/>
      <c r="M593" s="408"/>
      <c r="N593" s="496"/>
      <c r="O593" s="496"/>
      <c r="P593" s="496"/>
      <c r="Q593" s="477"/>
      <c r="R593" s="477"/>
    </row>
    <row r="594" spans="1:18">
      <c r="A594" s="409"/>
      <c r="B594" s="496"/>
      <c r="C594" s="496"/>
      <c r="D594" s="408"/>
      <c r="E594" s="496"/>
      <c r="F594" s="496"/>
      <c r="G594" s="496"/>
      <c r="H594" s="408"/>
      <c r="I594" s="408"/>
      <c r="J594" s="370"/>
      <c r="K594" s="478"/>
      <c r="L594" s="478"/>
      <c r="M594" s="408"/>
      <c r="N594" s="496"/>
      <c r="O594" s="496"/>
      <c r="P594" s="496"/>
      <c r="Q594" s="477"/>
      <c r="R594" s="477"/>
    </row>
    <row r="595" spans="1:18">
      <c r="A595" s="409"/>
      <c r="B595" s="496"/>
      <c r="C595" s="496"/>
      <c r="D595" s="408"/>
      <c r="E595" s="496"/>
      <c r="F595" s="496"/>
      <c r="G595" s="496"/>
      <c r="H595" s="408"/>
      <c r="I595" s="408"/>
      <c r="J595" s="496"/>
      <c r="K595" s="478"/>
      <c r="L595" s="478"/>
      <c r="M595" s="408"/>
      <c r="N595" s="496"/>
      <c r="O595" s="496"/>
      <c r="P595" s="496"/>
      <c r="Q595" s="477"/>
      <c r="R595" s="477"/>
    </row>
    <row r="596" spans="1:18">
      <c r="A596" s="409"/>
      <c r="B596" s="496"/>
      <c r="C596" s="496"/>
      <c r="D596" s="408"/>
      <c r="E596" s="496"/>
      <c r="F596" s="496"/>
      <c r="G596" s="496"/>
      <c r="H596" s="408"/>
      <c r="I596" s="408"/>
      <c r="J596" s="496"/>
      <c r="K596" s="478"/>
      <c r="L596" s="478"/>
      <c r="M596" s="408"/>
      <c r="N596" s="496"/>
      <c r="O596" s="496"/>
      <c r="P596" s="496"/>
      <c r="Q596" s="477"/>
      <c r="R596" s="477"/>
    </row>
    <row r="597" spans="1:18">
      <c r="A597" s="409"/>
      <c r="B597" s="496"/>
      <c r="C597" s="496"/>
      <c r="D597" s="408"/>
      <c r="E597" s="496"/>
      <c r="F597" s="496"/>
      <c r="G597" s="496"/>
      <c r="H597" s="408"/>
      <c r="I597" s="408"/>
      <c r="J597" s="496"/>
      <c r="K597" s="478"/>
      <c r="L597" s="478"/>
      <c r="M597" s="408"/>
      <c r="N597" s="496"/>
      <c r="O597" s="496"/>
      <c r="P597" s="496"/>
      <c r="Q597" s="477"/>
      <c r="R597" s="477"/>
    </row>
    <row r="598" spans="1:18">
      <c r="A598" s="409"/>
      <c r="B598" s="496"/>
      <c r="C598" s="496"/>
      <c r="D598" s="408"/>
      <c r="E598" s="496"/>
      <c r="F598" s="496"/>
      <c r="G598" s="496"/>
      <c r="H598" s="408"/>
      <c r="I598" s="408"/>
      <c r="J598" s="496"/>
      <c r="K598" s="478"/>
      <c r="L598" s="478"/>
      <c r="M598" s="408"/>
      <c r="N598" s="496"/>
      <c r="O598" s="496"/>
      <c r="P598" s="496"/>
      <c r="Q598" s="477"/>
      <c r="R598" s="477"/>
    </row>
    <row r="599" spans="1:18">
      <c r="A599" s="409"/>
      <c r="B599" s="496"/>
      <c r="C599" s="496"/>
      <c r="D599" s="408"/>
      <c r="E599" s="496"/>
      <c r="F599" s="496"/>
      <c r="G599" s="496"/>
      <c r="H599" s="408"/>
      <c r="I599" s="408"/>
      <c r="J599" s="496"/>
      <c r="K599" s="478"/>
      <c r="L599" s="478"/>
      <c r="M599" s="408"/>
      <c r="N599" s="496"/>
      <c r="O599" s="496"/>
      <c r="P599" s="496"/>
      <c r="Q599" s="477"/>
      <c r="R599" s="477"/>
    </row>
    <row r="600" spans="1:18">
      <c r="A600" s="409"/>
      <c r="B600" s="496"/>
      <c r="C600" s="496"/>
      <c r="D600" s="408"/>
      <c r="E600" s="496"/>
      <c r="F600" s="496"/>
      <c r="G600" s="496"/>
      <c r="H600" s="408"/>
      <c r="I600" s="408"/>
      <c r="J600" s="496"/>
      <c r="K600" s="478"/>
      <c r="L600" s="478"/>
      <c r="M600" s="408"/>
      <c r="N600" s="496"/>
      <c r="O600" s="496"/>
      <c r="P600" s="496"/>
      <c r="Q600" s="477"/>
      <c r="R600" s="477"/>
    </row>
    <row r="601" spans="1:18">
      <c r="A601" s="409"/>
      <c r="B601" s="496"/>
      <c r="C601" s="496"/>
      <c r="D601" s="408"/>
      <c r="E601" s="496"/>
      <c r="F601" s="496"/>
      <c r="G601" s="496"/>
      <c r="H601" s="408"/>
      <c r="I601" s="408"/>
      <c r="J601" s="496"/>
      <c r="K601" s="478"/>
      <c r="L601" s="478"/>
      <c r="M601" s="408"/>
      <c r="N601" s="496"/>
      <c r="O601" s="496"/>
      <c r="P601" s="496"/>
      <c r="Q601" s="477"/>
      <c r="R601" s="477"/>
    </row>
    <row r="602" spans="1:18">
      <c r="A602" s="409"/>
      <c r="B602" s="496"/>
      <c r="C602" s="496"/>
      <c r="D602" s="408"/>
      <c r="E602" s="496"/>
      <c r="F602" s="496"/>
      <c r="G602" s="496"/>
      <c r="H602" s="408"/>
      <c r="I602" s="408"/>
      <c r="J602" s="496"/>
      <c r="K602" s="478"/>
      <c r="L602" s="478"/>
      <c r="M602" s="408"/>
      <c r="N602" s="496"/>
      <c r="O602" s="496"/>
      <c r="P602" s="496"/>
      <c r="Q602" s="477"/>
      <c r="R602" s="477"/>
    </row>
    <row r="603" spans="1:18">
      <c r="A603" s="409"/>
      <c r="B603" s="496"/>
      <c r="C603" s="496"/>
      <c r="D603" s="408"/>
      <c r="E603" s="496"/>
      <c r="F603" s="496"/>
      <c r="G603" s="496"/>
      <c r="H603" s="408"/>
      <c r="I603" s="408"/>
      <c r="J603" s="496"/>
      <c r="K603" s="478"/>
      <c r="L603" s="478"/>
      <c r="M603" s="408"/>
      <c r="N603" s="496"/>
      <c r="O603" s="496"/>
      <c r="P603" s="496"/>
      <c r="Q603" s="477"/>
      <c r="R603" s="477"/>
    </row>
    <row r="604" spans="1:18">
      <c r="A604" s="409"/>
      <c r="B604" s="496"/>
      <c r="C604" s="496"/>
      <c r="D604" s="408"/>
      <c r="E604" s="496"/>
      <c r="F604" s="496"/>
      <c r="G604" s="496"/>
      <c r="H604" s="408"/>
      <c r="I604" s="408"/>
      <c r="J604" s="496"/>
      <c r="K604" s="478"/>
      <c r="L604" s="478"/>
      <c r="M604" s="408"/>
      <c r="N604" s="496"/>
      <c r="O604" s="496"/>
      <c r="P604" s="496"/>
      <c r="Q604" s="477"/>
      <c r="R604" s="477"/>
    </row>
    <row r="605" spans="1:18">
      <c r="A605" s="409"/>
      <c r="B605" s="496"/>
      <c r="C605" s="496"/>
      <c r="D605" s="408"/>
      <c r="E605" s="496"/>
      <c r="F605" s="496"/>
      <c r="G605" s="496"/>
      <c r="H605" s="408"/>
      <c r="I605" s="408"/>
      <c r="J605" s="496"/>
      <c r="K605" s="478"/>
      <c r="L605" s="478"/>
      <c r="M605" s="408"/>
      <c r="N605" s="496"/>
      <c r="O605" s="496"/>
      <c r="P605" s="496"/>
      <c r="Q605" s="477"/>
      <c r="R605" s="477"/>
    </row>
    <row r="606" spans="1:18">
      <c r="A606" s="409"/>
      <c r="B606" s="496"/>
      <c r="C606" s="496"/>
      <c r="D606" s="408"/>
      <c r="E606" s="496"/>
      <c r="F606" s="496"/>
      <c r="G606" s="496"/>
      <c r="H606" s="408"/>
      <c r="I606" s="408"/>
      <c r="J606" s="496"/>
      <c r="K606" s="478"/>
      <c r="L606" s="478"/>
      <c r="M606" s="408"/>
      <c r="N606" s="496"/>
      <c r="O606" s="496"/>
      <c r="P606" s="496"/>
      <c r="Q606" s="477"/>
      <c r="R606" s="477"/>
    </row>
    <row r="607" spans="1:18">
      <c r="A607" s="409"/>
      <c r="B607" s="496"/>
      <c r="C607" s="496"/>
      <c r="D607" s="408"/>
      <c r="E607" s="496"/>
      <c r="F607" s="496"/>
      <c r="G607" s="496"/>
      <c r="H607" s="408"/>
      <c r="I607" s="408"/>
      <c r="J607" s="496"/>
      <c r="K607" s="478"/>
      <c r="L607" s="478"/>
      <c r="M607" s="408"/>
      <c r="N607" s="496"/>
      <c r="O607" s="496"/>
      <c r="P607" s="496"/>
      <c r="Q607" s="477"/>
      <c r="R607" s="477"/>
    </row>
    <row r="608" spans="1:18">
      <c r="A608" s="409"/>
      <c r="B608" s="496"/>
      <c r="C608" s="496"/>
      <c r="D608" s="408"/>
      <c r="E608" s="496"/>
      <c r="F608" s="496"/>
      <c r="G608" s="496"/>
      <c r="H608" s="408"/>
      <c r="I608" s="408"/>
      <c r="J608" s="496"/>
      <c r="K608" s="478"/>
      <c r="L608" s="478"/>
      <c r="M608" s="408"/>
      <c r="N608" s="496"/>
      <c r="O608" s="496"/>
      <c r="P608" s="496"/>
      <c r="Q608" s="477"/>
      <c r="R608" s="477"/>
    </row>
    <row r="609" spans="1:18">
      <c r="A609" s="409"/>
      <c r="B609" s="496"/>
      <c r="C609" s="496"/>
      <c r="D609" s="408"/>
      <c r="E609" s="496"/>
      <c r="F609" s="496"/>
      <c r="G609" s="496"/>
      <c r="H609" s="408"/>
      <c r="I609" s="408"/>
      <c r="J609" s="496"/>
      <c r="K609" s="478"/>
      <c r="L609" s="478"/>
      <c r="M609" s="408"/>
      <c r="N609" s="496"/>
      <c r="O609" s="496"/>
      <c r="P609" s="496"/>
      <c r="Q609" s="477"/>
      <c r="R609" s="477"/>
    </row>
    <row r="610" spans="1:18">
      <c r="A610" s="409"/>
      <c r="B610" s="496"/>
      <c r="C610" s="496"/>
      <c r="D610" s="408"/>
      <c r="E610" s="496"/>
      <c r="F610" s="496"/>
      <c r="G610" s="496"/>
      <c r="H610" s="408"/>
      <c r="I610" s="408"/>
      <c r="J610" s="496"/>
      <c r="K610" s="478"/>
      <c r="L610" s="478"/>
      <c r="M610" s="408"/>
      <c r="N610" s="496"/>
      <c r="O610" s="496"/>
      <c r="P610" s="496"/>
      <c r="Q610" s="477"/>
      <c r="R610" s="477"/>
    </row>
    <row r="611" spans="1:18">
      <c r="A611" s="409"/>
      <c r="B611" s="496"/>
      <c r="C611" s="496"/>
      <c r="D611" s="408"/>
      <c r="E611" s="496"/>
      <c r="F611" s="496"/>
      <c r="G611" s="496"/>
      <c r="H611" s="408"/>
      <c r="I611" s="408"/>
      <c r="J611" s="496"/>
      <c r="K611" s="478"/>
      <c r="L611" s="478"/>
      <c r="M611" s="408"/>
      <c r="N611" s="496"/>
      <c r="O611" s="496"/>
      <c r="P611" s="496"/>
      <c r="Q611" s="477"/>
      <c r="R611" s="477"/>
    </row>
    <row r="612" spans="1:18">
      <c r="A612" s="409"/>
      <c r="B612" s="496"/>
      <c r="C612" s="496"/>
      <c r="D612" s="408"/>
      <c r="E612" s="496"/>
      <c r="F612" s="496"/>
      <c r="G612" s="496"/>
      <c r="H612" s="408"/>
      <c r="I612" s="408"/>
      <c r="J612" s="496"/>
      <c r="K612" s="478"/>
      <c r="L612" s="478"/>
      <c r="M612" s="408"/>
      <c r="N612" s="496"/>
      <c r="O612" s="496"/>
      <c r="P612" s="496"/>
      <c r="Q612" s="477"/>
      <c r="R612" s="477"/>
    </row>
    <row r="613" spans="1:18">
      <c r="A613" s="409"/>
      <c r="B613" s="496"/>
      <c r="C613" s="496"/>
      <c r="D613" s="408"/>
      <c r="E613" s="496"/>
      <c r="F613" s="496"/>
      <c r="G613" s="496"/>
      <c r="H613" s="408"/>
      <c r="I613" s="408"/>
      <c r="J613" s="496"/>
      <c r="K613" s="478"/>
      <c r="L613" s="478"/>
      <c r="M613" s="408"/>
      <c r="N613" s="496"/>
      <c r="O613" s="496"/>
      <c r="P613" s="496"/>
      <c r="Q613" s="477"/>
      <c r="R613" s="477"/>
    </row>
    <row r="614" spans="1:18">
      <c r="A614" s="409"/>
      <c r="B614" s="496"/>
      <c r="C614" s="496"/>
      <c r="D614" s="408"/>
      <c r="E614" s="496"/>
      <c r="F614" s="496"/>
      <c r="G614" s="496"/>
      <c r="H614" s="408"/>
      <c r="I614" s="408"/>
      <c r="J614" s="496"/>
      <c r="K614" s="478"/>
      <c r="L614" s="478"/>
      <c r="M614" s="408"/>
      <c r="N614" s="496"/>
      <c r="O614" s="496"/>
      <c r="P614" s="496"/>
      <c r="Q614" s="477"/>
      <c r="R614" s="477"/>
    </row>
    <row r="615" spans="1:18">
      <c r="A615" s="409"/>
      <c r="B615" s="496"/>
      <c r="C615" s="496"/>
      <c r="D615" s="408"/>
      <c r="E615" s="496"/>
      <c r="F615" s="496"/>
      <c r="G615" s="496"/>
      <c r="H615" s="408"/>
      <c r="I615" s="408"/>
      <c r="J615" s="496"/>
      <c r="K615" s="478"/>
      <c r="L615" s="478"/>
      <c r="M615" s="408"/>
      <c r="N615" s="496"/>
      <c r="O615" s="496"/>
      <c r="P615" s="496"/>
      <c r="Q615" s="477"/>
      <c r="R615" s="477"/>
    </row>
    <row r="616" spans="1:18">
      <c r="A616" s="409"/>
      <c r="B616" s="496"/>
      <c r="C616" s="496"/>
      <c r="D616" s="408"/>
      <c r="E616" s="496"/>
      <c r="F616" s="496"/>
      <c r="G616" s="496"/>
      <c r="H616" s="408"/>
      <c r="I616" s="408"/>
      <c r="J616" s="496"/>
      <c r="K616" s="478"/>
      <c r="L616" s="478"/>
      <c r="M616" s="408"/>
      <c r="N616" s="496"/>
      <c r="O616" s="496"/>
      <c r="P616" s="496"/>
      <c r="Q616" s="477"/>
      <c r="R616" s="477"/>
    </row>
    <row r="617" spans="1:18">
      <c r="A617" s="409"/>
      <c r="B617" s="496"/>
      <c r="C617" s="496"/>
      <c r="D617" s="408"/>
      <c r="E617" s="496"/>
      <c r="F617" s="496"/>
      <c r="G617" s="496"/>
      <c r="H617" s="408"/>
      <c r="I617" s="408"/>
      <c r="J617" s="496"/>
      <c r="K617" s="478"/>
      <c r="L617" s="478"/>
      <c r="M617" s="408"/>
      <c r="N617" s="496"/>
      <c r="O617" s="496"/>
      <c r="P617" s="496"/>
      <c r="Q617" s="477"/>
      <c r="R617" s="477"/>
    </row>
    <row r="618" spans="1:18">
      <c r="A618" s="409"/>
      <c r="B618" s="496"/>
      <c r="C618" s="496"/>
      <c r="D618" s="408"/>
      <c r="E618" s="496"/>
      <c r="F618" s="496"/>
      <c r="G618" s="496"/>
      <c r="H618" s="408"/>
      <c r="I618" s="408"/>
      <c r="J618" s="496"/>
      <c r="K618" s="478"/>
      <c r="L618" s="478"/>
      <c r="M618" s="408"/>
      <c r="N618" s="496"/>
      <c r="O618" s="496"/>
      <c r="P618" s="496"/>
      <c r="Q618" s="477"/>
      <c r="R618" s="477"/>
    </row>
    <row r="619" spans="1:18">
      <c r="A619" s="409"/>
      <c r="B619" s="496"/>
      <c r="C619" s="496"/>
      <c r="D619" s="408"/>
      <c r="E619" s="496"/>
      <c r="F619" s="496"/>
      <c r="G619" s="496"/>
      <c r="H619" s="408"/>
      <c r="I619" s="408"/>
      <c r="J619" s="496"/>
      <c r="K619" s="478"/>
      <c r="L619" s="478"/>
      <c r="M619" s="408"/>
      <c r="N619" s="496"/>
      <c r="O619" s="496"/>
      <c r="P619" s="496"/>
      <c r="Q619" s="477"/>
      <c r="R619" s="477"/>
    </row>
    <row r="620" spans="1:18">
      <c r="A620" s="409"/>
      <c r="B620" s="496"/>
      <c r="C620" s="496"/>
      <c r="D620" s="408"/>
      <c r="E620" s="496"/>
      <c r="F620" s="496"/>
      <c r="G620" s="496"/>
      <c r="H620" s="408"/>
      <c r="I620" s="408"/>
      <c r="J620" s="496"/>
      <c r="K620" s="478"/>
      <c r="L620" s="478"/>
      <c r="M620" s="408"/>
      <c r="N620" s="496"/>
      <c r="O620" s="496"/>
      <c r="P620" s="496"/>
      <c r="Q620" s="477"/>
      <c r="R620" s="477"/>
    </row>
    <row r="621" spans="1:18">
      <c r="A621" s="409"/>
      <c r="B621" s="496"/>
      <c r="C621" s="496"/>
      <c r="D621" s="408"/>
      <c r="E621" s="496"/>
      <c r="F621" s="496"/>
      <c r="G621" s="496"/>
      <c r="H621" s="408"/>
      <c r="I621" s="408"/>
      <c r="J621" s="496"/>
      <c r="K621" s="478"/>
      <c r="L621" s="478"/>
      <c r="M621" s="408"/>
      <c r="N621" s="496"/>
      <c r="O621" s="496"/>
      <c r="P621" s="496"/>
      <c r="Q621" s="477"/>
      <c r="R621" s="477"/>
    </row>
    <row r="622" spans="1:18">
      <c r="A622" s="409"/>
      <c r="B622" s="496"/>
      <c r="C622" s="496"/>
      <c r="D622" s="408"/>
      <c r="E622" s="496"/>
      <c r="F622" s="496"/>
      <c r="G622" s="496"/>
      <c r="H622" s="408"/>
      <c r="I622" s="408"/>
      <c r="J622" s="496"/>
      <c r="K622" s="478"/>
      <c r="L622" s="478"/>
      <c r="M622" s="408"/>
      <c r="N622" s="496"/>
      <c r="O622" s="496"/>
      <c r="P622" s="496"/>
      <c r="Q622" s="477"/>
      <c r="R622" s="477"/>
    </row>
    <row r="623" spans="1:18">
      <c r="A623" s="409"/>
      <c r="B623" s="496"/>
      <c r="C623" s="496"/>
      <c r="D623" s="408"/>
      <c r="E623" s="496"/>
      <c r="F623" s="496"/>
      <c r="G623" s="496"/>
      <c r="H623" s="408"/>
      <c r="I623" s="408"/>
      <c r="J623" s="496"/>
      <c r="K623" s="478"/>
      <c r="L623" s="478"/>
      <c r="M623" s="408"/>
      <c r="N623" s="496"/>
      <c r="O623" s="496"/>
      <c r="P623" s="496"/>
      <c r="Q623" s="477"/>
      <c r="R623" s="477"/>
    </row>
    <row r="624" spans="1:18">
      <c r="A624" s="409"/>
      <c r="B624" s="496"/>
      <c r="C624" s="496"/>
      <c r="D624" s="408"/>
      <c r="E624" s="496"/>
      <c r="F624" s="496"/>
      <c r="G624" s="496"/>
      <c r="H624" s="408"/>
      <c r="I624" s="408"/>
      <c r="J624" s="496"/>
      <c r="K624" s="478"/>
      <c r="L624" s="478"/>
      <c r="M624" s="408"/>
      <c r="N624" s="496"/>
      <c r="O624" s="496"/>
      <c r="P624" s="496"/>
      <c r="Q624" s="477"/>
      <c r="R624" s="477"/>
    </row>
    <row r="625" spans="1:18">
      <c r="A625" s="409"/>
      <c r="B625" s="496"/>
      <c r="C625" s="496"/>
      <c r="D625" s="408"/>
      <c r="E625" s="496"/>
      <c r="F625" s="496"/>
      <c r="G625" s="496"/>
      <c r="H625" s="408"/>
      <c r="I625" s="408"/>
      <c r="J625" s="496"/>
      <c r="K625" s="478"/>
      <c r="L625" s="478"/>
      <c r="M625" s="408"/>
      <c r="N625" s="496"/>
      <c r="O625" s="496"/>
      <c r="P625" s="496"/>
      <c r="Q625" s="477"/>
      <c r="R625" s="477"/>
    </row>
    <row r="626" spans="1:18">
      <c r="A626" s="409"/>
      <c r="B626" s="496"/>
      <c r="C626" s="496"/>
      <c r="D626" s="408"/>
      <c r="E626" s="496"/>
      <c r="F626" s="496"/>
      <c r="G626" s="496"/>
      <c r="H626" s="408"/>
      <c r="I626" s="408"/>
      <c r="J626" s="496"/>
      <c r="K626" s="478"/>
      <c r="L626" s="478"/>
      <c r="M626" s="408"/>
      <c r="N626" s="496"/>
      <c r="O626" s="496"/>
      <c r="P626" s="496"/>
      <c r="Q626" s="477"/>
      <c r="R626" s="477"/>
    </row>
    <row r="627" spans="1:18">
      <c r="A627" s="409"/>
      <c r="B627" s="496"/>
      <c r="C627" s="496"/>
      <c r="D627" s="408"/>
      <c r="E627" s="496"/>
      <c r="F627" s="496"/>
      <c r="G627" s="496"/>
      <c r="H627" s="408"/>
      <c r="I627" s="408"/>
      <c r="J627" s="496"/>
      <c r="K627" s="478"/>
      <c r="L627" s="478"/>
      <c r="M627" s="408"/>
      <c r="N627" s="496"/>
      <c r="O627" s="496"/>
      <c r="P627" s="496"/>
      <c r="Q627" s="477"/>
      <c r="R627" s="477"/>
    </row>
    <row r="628" spans="1:18">
      <c r="A628" s="409"/>
      <c r="B628" s="496"/>
      <c r="C628" s="496"/>
      <c r="D628" s="408"/>
      <c r="E628" s="496"/>
      <c r="F628" s="496"/>
      <c r="G628" s="496"/>
      <c r="H628" s="408"/>
      <c r="I628" s="408"/>
      <c r="J628" s="496"/>
      <c r="K628" s="478"/>
      <c r="L628" s="478"/>
      <c r="M628" s="408"/>
      <c r="N628" s="496"/>
      <c r="O628" s="496"/>
      <c r="P628" s="496"/>
      <c r="Q628" s="477"/>
      <c r="R628" s="477"/>
    </row>
    <row r="629" spans="1:18">
      <c r="A629" s="409"/>
      <c r="B629" s="496"/>
      <c r="C629" s="496"/>
      <c r="D629" s="408"/>
      <c r="E629" s="496"/>
      <c r="F629" s="496"/>
      <c r="G629" s="496"/>
      <c r="H629" s="408"/>
      <c r="I629" s="408"/>
      <c r="J629" s="496"/>
      <c r="K629" s="478"/>
      <c r="L629" s="478"/>
      <c r="M629" s="408"/>
      <c r="N629" s="496"/>
      <c r="O629" s="496"/>
      <c r="P629" s="496"/>
      <c r="Q629" s="477"/>
      <c r="R629" s="477"/>
    </row>
    <row r="630" spans="1:18">
      <c r="A630" s="409"/>
      <c r="B630" s="496"/>
      <c r="C630" s="496"/>
      <c r="D630" s="408"/>
      <c r="E630" s="496"/>
      <c r="F630" s="496"/>
      <c r="G630" s="496"/>
      <c r="H630" s="408"/>
      <c r="I630" s="408"/>
      <c r="J630" s="496"/>
      <c r="K630" s="478"/>
      <c r="L630" s="478"/>
      <c r="M630" s="408"/>
      <c r="N630" s="496"/>
      <c r="O630" s="496"/>
      <c r="P630" s="496"/>
      <c r="Q630" s="477"/>
      <c r="R630" s="477"/>
    </row>
    <row r="631" spans="1:18">
      <c r="A631" s="409"/>
      <c r="B631" s="496"/>
      <c r="C631" s="496"/>
      <c r="D631" s="408"/>
      <c r="E631" s="496"/>
      <c r="F631" s="496"/>
      <c r="G631" s="496"/>
      <c r="H631" s="408"/>
      <c r="I631" s="408"/>
      <c r="J631" s="496"/>
      <c r="K631" s="478"/>
      <c r="L631" s="478"/>
      <c r="M631" s="408"/>
      <c r="N631" s="496"/>
      <c r="O631" s="496"/>
      <c r="P631" s="496"/>
      <c r="Q631" s="477"/>
      <c r="R631" s="477"/>
    </row>
    <row r="632" spans="1:18">
      <c r="A632" s="409"/>
      <c r="B632" s="496"/>
      <c r="C632" s="496"/>
      <c r="D632" s="408"/>
      <c r="E632" s="496"/>
      <c r="F632" s="496"/>
      <c r="G632" s="496"/>
      <c r="H632" s="408"/>
      <c r="I632" s="408"/>
      <c r="J632" s="496"/>
      <c r="K632" s="478"/>
      <c r="L632" s="478"/>
      <c r="M632" s="408"/>
      <c r="N632" s="496"/>
      <c r="O632" s="496"/>
      <c r="P632" s="496"/>
      <c r="Q632" s="477"/>
      <c r="R632" s="477"/>
    </row>
    <row r="633" spans="1:18">
      <c r="A633" s="409"/>
      <c r="B633" s="496"/>
      <c r="C633" s="496"/>
      <c r="D633" s="408"/>
      <c r="E633" s="496"/>
      <c r="F633" s="496"/>
      <c r="G633" s="496"/>
      <c r="H633" s="408"/>
      <c r="I633" s="408"/>
      <c r="J633" s="496"/>
      <c r="K633" s="478"/>
      <c r="L633" s="478"/>
      <c r="M633" s="408"/>
      <c r="N633" s="496"/>
      <c r="O633" s="496"/>
      <c r="P633" s="496"/>
      <c r="Q633" s="477"/>
      <c r="R633" s="477"/>
    </row>
    <row r="634" spans="1:18">
      <c r="A634" s="409"/>
      <c r="B634" s="496"/>
      <c r="C634" s="496"/>
      <c r="D634" s="408"/>
      <c r="E634" s="496"/>
      <c r="F634" s="496"/>
      <c r="G634" s="496"/>
      <c r="H634" s="408"/>
      <c r="I634" s="408"/>
      <c r="J634" s="496"/>
      <c r="K634" s="478"/>
      <c r="L634" s="478"/>
      <c r="M634" s="408"/>
      <c r="N634" s="496"/>
      <c r="O634" s="496"/>
      <c r="P634" s="496"/>
      <c r="Q634" s="477"/>
      <c r="R634" s="477"/>
    </row>
    <row r="635" spans="1:18">
      <c r="A635" s="409"/>
      <c r="B635" s="496"/>
      <c r="C635" s="496"/>
      <c r="D635" s="408"/>
      <c r="E635" s="496"/>
      <c r="F635" s="496"/>
      <c r="G635" s="496"/>
      <c r="H635" s="408"/>
      <c r="I635" s="408"/>
      <c r="J635" s="496"/>
      <c r="K635" s="478"/>
      <c r="L635" s="478"/>
      <c r="M635" s="408"/>
      <c r="N635" s="496"/>
      <c r="O635" s="496"/>
      <c r="P635" s="496"/>
      <c r="Q635" s="477"/>
      <c r="R635" s="477"/>
    </row>
    <row r="636" spans="1:18">
      <c r="A636" s="409"/>
      <c r="B636" s="496"/>
      <c r="C636" s="496"/>
      <c r="D636" s="408"/>
      <c r="E636" s="496"/>
      <c r="F636" s="496"/>
      <c r="G636" s="496"/>
      <c r="H636" s="408"/>
      <c r="I636" s="408"/>
      <c r="J636" s="496"/>
      <c r="K636" s="478"/>
      <c r="L636" s="478"/>
      <c r="M636" s="408"/>
      <c r="N636" s="496"/>
      <c r="O636" s="496"/>
      <c r="P636" s="496"/>
      <c r="Q636" s="477"/>
      <c r="R636" s="477"/>
    </row>
    <row r="637" spans="1:18">
      <c r="A637" s="409"/>
      <c r="B637" s="496"/>
      <c r="C637" s="496"/>
      <c r="D637" s="408"/>
      <c r="E637" s="496"/>
      <c r="F637" s="496"/>
      <c r="G637" s="496"/>
      <c r="H637" s="408"/>
      <c r="I637" s="408"/>
      <c r="J637" s="496"/>
      <c r="K637" s="478"/>
      <c r="L637" s="478"/>
      <c r="M637" s="408"/>
      <c r="N637" s="496"/>
      <c r="O637" s="496"/>
      <c r="P637" s="496"/>
      <c r="Q637" s="477"/>
      <c r="R637" s="477"/>
    </row>
    <row r="638" spans="1:18">
      <c r="A638" s="409"/>
      <c r="B638" s="496"/>
      <c r="C638" s="496"/>
      <c r="D638" s="408"/>
      <c r="E638" s="496"/>
      <c r="F638" s="496"/>
      <c r="G638" s="496"/>
      <c r="H638" s="408"/>
      <c r="I638" s="408"/>
      <c r="J638" s="496"/>
      <c r="K638" s="478"/>
      <c r="L638" s="478"/>
      <c r="M638" s="408"/>
      <c r="N638" s="496"/>
      <c r="O638" s="496"/>
      <c r="P638" s="496"/>
      <c r="Q638" s="477"/>
      <c r="R638" s="477"/>
    </row>
    <row r="639" spans="1:18">
      <c r="A639" s="409"/>
      <c r="B639" s="496"/>
      <c r="C639" s="496"/>
      <c r="D639" s="408"/>
      <c r="E639" s="496"/>
      <c r="F639" s="496"/>
      <c r="G639" s="496"/>
      <c r="H639" s="408"/>
      <c r="I639" s="408"/>
      <c r="J639" s="496"/>
      <c r="K639" s="478"/>
      <c r="L639" s="478"/>
      <c r="M639" s="408"/>
      <c r="N639" s="496"/>
      <c r="O639" s="496"/>
      <c r="P639" s="496"/>
      <c r="Q639" s="477"/>
      <c r="R639" s="477"/>
    </row>
    <row r="640" spans="1:18">
      <c r="A640" s="409"/>
      <c r="B640" s="496"/>
      <c r="C640" s="496"/>
      <c r="D640" s="408"/>
      <c r="E640" s="496"/>
      <c r="F640" s="496"/>
      <c r="G640" s="496"/>
      <c r="H640" s="408"/>
      <c r="I640" s="408"/>
      <c r="J640" s="496"/>
      <c r="K640" s="478"/>
      <c r="L640" s="478"/>
      <c r="M640" s="408"/>
      <c r="N640" s="496"/>
      <c r="O640" s="496"/>
      <c r="P640" s="496"/>
      <c r="Q640" s="477"/>
      <c r="R640" s="477"/>
    </row>
    <row r="641" spans="1:18">
      <c r="A641" s="409"/>
      <c r="B641" s="496"/>
      <c r="C641" s="496"/>
      <c r="D641" s="408"/>
      <c r="E641" s="496"/>
      <c r="F641" s="496"/>
      <c r="G641" s="496"/>
      <c r="H641" s="408"/>
      <c r="I641" s="408"/>
      <c r="J641" s="496"/>
      <c r="K641" s="478"/>
      <c r="L641" s="478"/>
      <c r="M641" s="408"/>
      <c r="N641" s="496"/>
      <c r="O641" s="496"/>
      <c r="P641" s="496"/>
      <c r="Q641" s="477"/>
      <c r="R641" s="477"/>
    </row>
    <row r="642" spans="1:18">
      <c r="A642" s="409"/>
      <c r="B642" s="496"/>
      <c r="C642" s="496"/>
      <c r="D642" s="408"/>
      <c r="E642" s="496"/>
      <c r="F642" s="496"/>
      <c r="G642" s="496"/>
      <c r="H642" s="408"/>
      <c r="I642" s="408"/>
      <c r="J642" s="496"/>
      <c r="K642" s="478"/>
      <c r="L642" s="478"/>
      <c r="M642" s="408"/>
      <c r="N642" s="496"/>
      <c r="O642" s="496"/>
      <c r="P642" s="496"/>
      <c r="Q642" s="477"/>
      <c r="R642" s="477"/>
    </row>
    <row r="643" spans="1:18">
      <c r="A643" s="409"/>
      <c r="B643" s="496"/>
      <c r="C643" s="496"/>
      <c r="D643" s="408"/>
      <c r="E643" s="496"/>
      <c r="F643" s="496"/>
      <c r="G643" s="496"/>
      <c r="H643" s="408"/>
      <c r="I643" s="408"/>
      <c r="J643" s="496"/>
      <c r="K643" s="478"/>
      <c r="L643" s="478"/>
      <c r="M643" s="408"/>
      <c r="N643" s="496"/>
      <c r="O643" s="496"/>
      <c r="P643" s="496"/>
      <c r="Q643" s="477"/>
      <c r="R643" s="477"/>
    </row>
    <row r="644" spans="1:18">
      <c r="A644" s="409"/>
      <c r="B644" s="496"/>
      <c r="C644" s="496"/>
      <c r="D644" s="408"/>
      <c r="E644" s="496"/>
      <c r="F644" s="496"/>
      <c r="G644" s="496"/>
      <c r="H644" s="408"/>
      <c r="I644" s="408"/>
      <c r="J644" s="496"/>
      <c r="K644" s="478"/>
      <c r="L644" s="478"/>
      <c r="M644" s="408"/>
      <c r="N644" s="496"/>
      <c r="O644" s="496"/>
      <c r="P644" s="496"/>
      <c r="Q644" s="477"/>
      <c r="R644" s="477"/>
    </row>
    <row r="645" spans="1:18">
      <c r="A645" s="409"/>
      <c r="B645" s="496"/>
      <c r="C645" s="496"/>
      <c r="D645" s="408"/>
      <c r="E645" s="496"/>
      <c r="F645" s="496"/>
      <c r="G645" s="496"/>
      <c r="H645" s="408"/>
      <c r="I645" s="408"/>
      <c r="J645" s="496"/>
      <c r="K645" s="478"/>
      <c r="L645" s="478"/>
      <c r="M645" s="408"/>
      <c r="N645" s="496"/>
      <c r="O645" s="496"/>
      <c r="P645" s="496"/>
      <c r="Q645" s="477"/>
      <c r="R645" s="477"/>
    </row>
    <row r="646" spans="1:18" ht="16" thickBot="1">
      <c r="A646" s="410"/>
      <c r="B646" s="499"/>
      <c r="C646" s="499"/>
      <c r="D646" s="411"/>
      <c r="E646" s="499"/>
      <c r="F646" s="500"/>
      <c r="G646" s="500"/>
      <c r="H646" s="408"/>
      <c r="I646" s="408"/>
      <c r="J646" s="499"/>
      <c r="K646" s="501"/>
      <c r="L646" s="501"/>
      <c r="M646" s="411"/>
      <c r="N646" s="499"/>
      <c r="O646" s="499"/>
      <c r="P646" s="499"/>
      <c r="Q646" s="502"/>
      <c r="R646" s="502"/>
    </row>
  </sheetData>
  <autoFilter ref="A7:R646" xr:uid="{00000000-0009-0000-0000-000006000000}"/>
  <mergeCells count="6">
    <mergeCell ref="A1:R1"/>
    <mergeCell ref="A2:R2"/>
    <mergeCell ref="A3:R3"/>
    <mergeCell ref="F5:G5"/>
    <mergeCell ref="H5:I5"/>
    <mergeCell ref="K5:L5"/>
  </mergeCells>
  <dataValidations count="4">
    <dataValidation type="list" allowBlank="1" showInputMessage="1" showErrorMessage="1" prompt="Pilih Indikasi Gangguan (Jika &quot;Lain - Lain&quot; isikan Penyabab di Keterangan" sqref="S304:S367 S8:S39 S277:S301 S192:S205 S109:S156 S159:S184 S208:S211 S246:S274 S214:S243 S42:S61 S64:S91 S94:S106" xr:uid="{88B69274-5412-45AA-90EB-75611A57F3B8}">
      <formula1>SEBABGANGGUAN</formula1>
    </dataValidation>
    <dataValidation type="list" allowBlank="1" showInputMessage="1" showErrorMessage="1" prompt="Pilih Nama Area" sqref="C7" xr:uid="{5CA703C6-4B26-444A-9186-936C27ED79FC}">
      <formula1>NO_TRAFO</formula1>
    </dataValidation>
    <dataValidation type="list" allowBlank="1" showInputMessage="1" showErrorMessage="1" prompt="Pilih Nama Gardu Induk" sqref="D7" xr:uid="{A2248DF0-7DF0-4B74-9093-29AE85B99845}">
      <formula1>GI_PDHPSOK</formula1>
    </dataValidation>
    <dataValidation type="list" allowBlank="1" showInputMessage="1" showErrorMessage="1" prompt="Pilih Nomor Trafo" sqref="F370:F539 G370:G540 E7 F541:G646" xr:uid="{0521EFAD-541F-4040-9587-715680825309}">
      <formula1>INDIRECT(CONCATENATE("TRF",$D7))</formula1>
    </dataValidation>
  </dataValidations>
  <printOptions horizontalCentered="1"/>
  <pageMargins left="0.70866141732283472" right="0.70866141732283472" top="0.74803149606299213" bottom="0.74803149606299213" header="0.31496062992125984" footer="0.31496062992125984"/>
  <pageSetup scale="45" orientation="landscape" verticalDpi="300" r:id="rId1"/>
  <colBreaks count="1" manualBreakCount="1">
    <brk id="18" max="71" man="1"/>
  </col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DF181-B392-4C35-A3C2-5BFEC8675948}">
  <sheetPr>
    <tabColor rgb="FFC00000"/>
  </sheetPr>
  <dimension ref="A1:T531"/>
  <sheetViews>
    <sheetView view="pageBreakPreview" zoomScale="85" zoomScaleNormal="25" zoomScaleSheetLayoutView="85" workbookViewId="0">
      <pane xSplit="7" ySplit="6" topLeftCell="Q61" activePane="bottomRight" state="frozen"/>
      <selection activeCell="D68" sqref="D68"/>
      <selection pane="topRight" activeCell="D68" sqref="D68"/>
      <selection pane="bottomLeft" activeCell="D68" sqref="D68"/>
      <selection pane="bottomRight" activeCell="D68" sqref="D68"/>
    </sheetView>
  </sheetViews>
  <sheetFormatPr baseColWidth="10" defaultColWidth="9.1640625" defaultRowHeight="15"/>
  <cols>
    <col min="1" max="1" width="5.1640625" style="381" bestFit="1" customWidth="1"/>
    <col min="2" max="2" width="13.5" style="381" customWidth="1"/>
    <col min="3" max="3" width="16.6640625" style="381" bestFit="1" customWidth="1"/>
    <col min="4" max="4" width="20.33203125" style="381" bestFit="1" customWidth="1"/>
    <col min="5" max="5" width="7.5" style="381" bestFit="1" customWidth="1"/>
    <col min="6" max="6" width="10.5" style="381" bestFit="1" customWidth="1"/>
    <col min="7" max="7" width="9.1640625" style="381"/>
    <col min="8" max="8" width="20.33203125" style="381" bestFit="1" customWidth="1"/>
    <col min="9" max="9" width="11.33203125" style="381" bestFit="1" customWidth="1"/>
    <col min="10" max="12" width="9.1640625" style="381"/>
    <col min="13" max="15" width="9.1640625" style="381" customWidth="1"/>
    <col min="16" max="16" width="63.5" style="385" customWidth="1"/>
    <col min="17" max="17" width="21.33203125" style="381" customWidth="1"/>
    <col min="18" max="16384" width="9.1640625" style="381"/>
  </cols>
  <sheetData>
    <row r="1" spans="1:20" ht="21" customHeight="1">
      <c r="A1" s="962" t="s">
        <v>5169</v>
      </c>
      <c r="B1" s="962"/>
      <c r="C1" s="962"/>
      <c r="D1" s="962"/>
      <c r="E1" s="962"/>
      <c r="F1" s="962"/>
      <c r="G1" s="962"/>
      <c r="H1" s="962"/>
      <c r="I1" s="962"/>
      <c r="J1" s="962"/>
      <c r="K1" s="962"/>
      <c r="L1" s="962"/>
      <c r="M1" s="962"/>
      <c r="N1" s="962"/>
      <c r="O1" s="962"/>
      <c r="P1" s="962"/>
      <c r="Q1" s="503"/>
      <c r="R1" s="451"/>
      <c r="S1" s="451"/>
      <c r="T1" s="451"/>
    </row>
    <row r="2" spans="1:20" ht="21" customHeight="1">
      <c r="A2" s="1200" t="s">
        <v>5170</v>
      </c>
      <c r="B2" s="1200"/>
      <c r="C2" s="1200"/>
      <c r="D2" s="1200"/>
      <c r="E2" s="1200"/>
      <c r="F2" s="1200"/>
      <c r="G2" s="1200"/>
      <c r="H2" s="1200"/>
      <c r="I2" s="1200"/>
      <c r="J2" s="1200"/>
      <c r="K2" s="1200"/>
      <c r="L2" s="1200"/>
      <c r="M2" s="1200"/>
      <c r="N2" s="1200"/>
      <c r="O2" s="1200"/>
      <c r="P2" s="1200"/>
      <c r="Q2" s="503"/>
      <c r="R2" s="451"/>
      <c r="S2" s="451"/>
      <c r="T2" s="451"/>
    </row>
    <row r="3" spans="1:20" ht="21.75" customHeight="1">
      <c r="A3" s="1202" t="s">
        <v>5874</v>
      </c>
      <c r="B3" s="1202"/>
      <c r="C3" s="1202"/>
      <c r="D3" s="1202"/>
      <c r="E3" s="1202"/>
      <c r="F3" s="1202"/>
      <c r="G3" s="1202"/>
      <c r="H3" s="1202"/>
      <c r="I3" s="1202"/>
      <c r="J3" s="1202"/>
      <c r="K3" s="1202"/>
      <c r="L3" s="1202"/>
      <c r="M3" s="1202"/>
      <c r="N3" s="1202"/>
      <c r="O3" s="1202"/>
      <c r="P3" s="1202"/>
      <c r="Q3" s="503"/>
      <c r="R3" s="451"/>
      <c r="S3" s="451"/>
      <c r="T3" s="451"/>
    </row>
    <row r="4" spans="1:20" ht="16" thickBot="1"/>
    <row r="5" spans="1:20" ht="17" thickBot="1">
      <c r="A5" s="504"/>
      <c r="B5" s="504"/>
      <c r="C5" s="504"/>
      <c r="D5" s="504"/>
      <c r="E5" s="504"/>
      <c r="F5" s="504" t="s">
        <v>5171</v>
      </c>
      <c r="G5" s="504" t="s">
        <v>5171</v>
      </c>
      <c r="H5" s="504" t="s">
        <v>5172</v>
      </c>
      <c r="I5" s="368" t="s">
        <v>5120</v>
      </c>
      <c r="J5" s="1207" t="s">
        <v>5084</v>
      </c>
      <c r="K5" s="1208"/>
      <c r="L5" s="504" t="s">
        <v>5085</v>
      </c>
      <c r="M5" s="504" t="s">
        <v>5121</v>
      </c>
      <c r="N5" s="504" t="s">
        <v>5121</v>
      </c>
      <c r="O5" s="504" t="s">
        <v>5087</v>
      </c>
      <c r="P5" s="505"/>
      <c r="Q5" s="1209" t="s">
        <v>5122</v>
      </c>
    </row>
    <row r="6" spans="1:20" ht="16">
      <c r="A6" s="506" t="s">
        <v>122</v>
      </c>
      <c r="B6" s="506" t="s">
        <v>18</v>
      </c>
      <c r="C6" s="506" t="s">
        <v>5</v>
      </c>
      <c r="D6" s="506" t="s">
        <v>6</v>
      </c>
      <c r="E6" s="369" t="s">
        <v>5149</v>
      </c>
      <c r="F6" s="506" t="s">
        <v>5173</v>
      </c>
      <c r="G6" s="506" t="s">
        <v>5174</v>
      </c>
      <c r="H6" s="506" t="s">
        <v>5175</v>
      </c>
      <c r="I6" s="369" t="s">
        <v>5126</v>
      </c>
      <c r="J6" s="506" t="s">
        <v>5097</v>
      </c>
      <c r="K6" s="506" t="s">
        <v>5096</v>
      </c>
      <c r="L6" s="506" t="s">
        <v>5097</v>
      </c>
      <c r="M6" s="506" t="s">
        <v>5176</v>
      </c>
      <c r="N6" s="506" t="s">
        <v>5098</v>
      </c>
      <c r="O6" s="506" t="s">
        <v>5100</v>
      </c>
      <c r="P6" s="507" t="s">
        <v>11</v>
      </c>
      <c r="Q6" s="1209"/>
    </row>
    <row r="7" spans="1:20" ht="15.75" customHeight="1">
      <c r="A7" s="388"/>
      <c r="B7" s="371" t="s">
        <v>5104</v>
      </c>
      <c r="C7" s="388"/>
      <c r="D7" s="388"/>
      <c r="E7" s="364"/>
      <c r="F7" s="388"/>
      <c r="G7" s="388"/>
      <c r="H7" s="388"/>
      <c r="I7" s="390"/>
      <c r="J7" s="388"/>
      <c r="K7" s="388"/>
      <c r="L7" s="370">
        <f t="shared" ref="L7:L37" si="0">HOUR($K7-$J7)*60+MINUTE($K7-$J7)</f>
        <v>0</v>
      </c>
      <c r="M7" s="370"/>
      <c r="N7" s="388"/>
      <c r="O7" s="419"/>
      <c r="P7" s="392"/>
    </row>
    <row r="8" spans="1:20" ht="15" customHeight="1">
      <c r="A8" s="388">
        <v>1</v>
      </c>
      <c r="B8" s="413"/>
      <c r="C8" s="370"/>
      <c r="D8" s="388"/>
      <c r="E8" s="364"/>
      <c r="F8" s="388"/>
      <c r="G8" s="388"/>
      <c r="H8" s="388"/>
      <c r="I8" s="390"/>
      <c r="J8" s="391"/>
      <c r="K8" s="391"/>
      <c r="L8" s="370">
        <f t="shared" si="0"/>
        <v>0</v>
      </c>
      <c r="M8" s="370"/>
      <c r="N8" s="388"/>
      <c r="O8" s="508"/>
      <c r="P8" s="392"/>
    </row>
    <row r="9" spans="1:20" ht="15" customHeight="1">
      <c r="A9" s="388"/>
      <c r="B9" s="363"/>
      <c r="C9" s="370"/>
      <c r="D9" s="388"/>
      <c r="E9" s="364"/>
      <c r="F9" s="388"/>
      <c r="G9" s="388"/>
      <c r="H9" s="388"/>
      <c r="I9" s="509"/>
      <c r="J9" s="388"/>
      <c r="K9" s="388"/>
      <c r="L9" s="370">
        <f t="shared" si="0"/>
        <v>0</v>
      </c>
      <c r="M9" s="370"/>
      <c r="N9" s="510"/>
      <c r="O9" s="510"/>
      <c r="P9" s="392"/>
    </row>
    <row r="10" spans="1:20" ht="15" customHeight="1">
      <c r="A10" s="388"/>
      <c r="B10" s="371" t="s">
        <v>5106</v>
      </c>
      <c r="C10" s="370"/>
      <c r="D10" s="388"/>
      <c r="E10" s="364"/>
      <c r="F10" s="388"/>
      <c r="G10" s="388"/>
      <c r="H10" s="388"/>
      <c r="I10" s="390"/>
      <c r="J10" s="388"/>
      <c r="K10" s="388"/>
      <c r="L10" s="370"/>
      <c r="M10" s="370"/>
      <c r="N10" s="388"/>
      <c r="O10" s="388"/>
      <c r="P10" s="392"/>
    </row>
    <row r="11" spans="1:20" ht="15" customHeight="1">
      <c r="A11" s="388">
        <v>1</v>
      </c>
      <c r="B11" s="413">
        <v>44249</v>
      </c>
      <c r="C11" s="370" t="s">
        <v>50</v>
      </c>
      <c r="D11" s="388" t="s">
        <v>5279</v>
      </c>
      <c r="E11" s="364"/>
      <c r="F11" s="388"/>
      <c r="G11" s="388"/>
      <c r="H11" s="388" t="s">
        <v>313</v>
      </c>
      <c r="I11" s="390">
        <v>1</v>
      </c>
      <c r="J11" s="391">
        <v>0.14861111111111111</v>
      </c>
      <c r="K11" s="391">
        <v>0.20069444444444443</v>
      </c>
      <c r="L11" s="370">
        <f t="shared" si="0"/>
        <v>75</v>
      </c>
      <c r="M11" s="370">
        <v>145</v>
      </c>
      <c r="N11" s="370">
        <v>4.6399999999999997</v>
      </c>
      <c r="O11" s="508">
        <v>5800</v>
      </c>
      <c r="P11" s="392" t="s">
        <v>5691</v>
      </c>
    </row>
    <row r="12" spans="1:20" ht="15" customHeight="1">
      <c r="A12" s="388"/>
      <c r="B12" s="413">
        <v>44249</v>
      </c>
      <c r="C12" s="370" t="s">
        <v>50</v>
      </c>
      <c r="D12" s="388" t="s">
        <v>5279</v>
      </c>
      <c r="E12" s="364"/>
      <c r="F12" s="388"/>
      <c r="G12" s="388"/>
      <c r="H12" s="388" t="s">
        <v>317</v>
      </c>
      <c r="I12" s="390">
        <v>1</v>
      </c>
      <c r="J12" s="391">
        <v>0.14861111111111111</v>
      </c>
      <c r="K12" s="391">
        <v>0.20069444444444443</v>
      </c>
      <c r="L12" s="370">
        <f t="shared" si="0"/>
        <v>75</v>
      </c>
      <c r="M12" s="370">
        <v>165</v>
      </c>
      <c r="N12" s="370">
        <v>5.28</v>
      </c>
      <c r="O12" s="508">
        <v>6600</v>
      </c>
      <c r="P12" s="392" t="s">
        <v>5691</v>
      </c>
    </row>
    <row r="13" spans="1:20" ht="15" customHeight="1">
      <c r="A13" s="388"/>
      <c r="B13" s="413">
        <v>44253</v>
      </c>
      <c r="C13" s="370" t="s">
        <v>20</v>
      </c>
      <c r="D13" s="388" t="s">
        <v>5692</v>
      </c>
      <c r="E13" s="364"/>
      <c r="F13" s="388"/>
      <c r="G13" s="388"/>
      <c r="H13" s="388" t="s">
        <v>801</v>
      </c>
      <c r="I13" s="390">
        <v>1</v>
      </c>
      <c r="J13" s="391">
        <v>6.9444444444444447E-4</v>
      </c>
      <c r="K13" s="391">
        <v>1.0416666666666666E-2</v>
      </c>
      <c r="L13" s="370">
        <f t="shared" si="0"/>
        <v>14</v>
      </c>
      <c r="M13" s="370">
        <v>88</v>
      </c>
      <c r="N13" s="370">
        <v>2.8159999999999998</v>
      </c>
      <c r="O13" s="508">
        <v>657.06666666666672</v>
      </c>
      <c r="P13" s="392" t="s">
        <v>5099</v>
      </c>
    </row>
    <row r="14" spans="1:20" ht="15" customHeight="1">
      <c r="A14" s="388"/>
      <c r="B14" s="413">
        <v>44253</v>
      </c>
      <c r="C14" s="370" t="s">
        <v>20</v>
      </c>
      <c r="D14" s="388" t="s">
        <v>5692</v>
      </c>
      <c r="E14" s="364"/>
      <c r="F14" s="388"/>
      <c r="G14" s="388"/>
      <c r="H14" s="388" t="s">
        <v>803</v>
      </c>
      <c r="I14" s="390">
        <v>1</v>
      </c>
      <c r="J14" s="391">
        <v>6.9444444444444447E-4</v>
      </c>
      <c r="K14" s="391">
        <v>1.0416666666666666E-2</v>
      </c>
      <c r="L14" s="370">
        <f t="shared" si="0"/>
        <v>14</v>
      </c>
      <c r="M14" s="370">
        <v>120</v>
      </c>
      <c r="N14" s="370">
        <v>3.84</v>
      </c>
      <c r="O14" s="508">
        <v>896</v>
      </c>
      <c r="P14" s="392" t="s">
        <v>5099</v>
      </c>
    </row>
    <row r="15" spans="1:20" ht="15" customHeight="1">
      <c r="A15" s="388"/>
      <c r="B15" s="413">
        <v>44253</v>
      </c>
      <c r="C15" s="370" t="s">
        <v>36</v>
      </c>
      <c r="D15" s="388" t="s">
        <v>5693</v>
      </c>
      <c r="E15" s="364"/>
      <c r="F15" s="388"/>
      <c r="G15" s="388"/>
      <c r="H15" s="388" t="s">
        <v>1251</v>
      </c>
      <c r="I15" s="390">
        <v>1</v>
      </c>
      <c r="J15" s="391">
        <v>6.9444444444444447E-4</v>
      </c>
      <c r="K15" s="391">
        <v>1.1805555555555555E-2</v>
      </c>
      <c r="L15" s="370">
        <f t="shared" si="0"/>
        <v>16</v>
      </c>
      <c r="M15" s="370">
        <v>60</v>
      </c>
      <c r="N15" s="370">
        <v>1.92</v>
      </c>
      <c r="O15" s="508">
        <v>512</v>
      </c>
      <c r="P15" s="392" t="s">
        <v>5099</v>
      </c>
    </row>
    <row r="16" spans="1:20" ht="15" customHeight="1">
      <c r="A16" s="388"/>
      <c r="B16" s="413">
        <v>44253</v>
      </c>
      <c r="C16" s="370" t="s">
        <v>36</v>
      </c>
      <c r="D16" s="388" t="s">
        <v>5694</v>
      </c>
      <c r="E16" s="364"/>
      <c r="F16" s="388"/>
      <c r="G16" s="388"/>
      <c r="H16" s="388" t="s">
        <v>162</v>
      </c>
      <c r="I16" s="390">
        <v>1</v>
      </c>
      <c r="J16" s="391">
        <v>6.9444444444444447E-4</v>
      </c>
      <c r="K16" s="391">
        <v>1.1805555555555555E-2</v>
      </c>
      <c r="L16" s="370">
        <f t="shared" si="0"/>
        <v>16</v>
      </c>
      <c r="M16" s="370">
        <v>70</v>
      </c>
      <c r="N16" s="370">
        <v>2.2400000000000002</v>
      </c>
      <c r="O16" s="508">
        <v>597.33333333333337</v>
      </c>
      <c r="P16" s="392" t="s">
        <v>5099</v>
      </c>
    </row>
    <row r="17" spans="1:16" ht="15" customHeight="1">
      <c r="A17" s="388"/>
      <c r="B17" s="413">
        <v>44253</v>
      </c>
      <c r="C17" s="370" t="s">
        <v>36</v>
      </c>
      <c r="D17" s="388" t="s">
        <v>5694</v>
      </c>
      <c r="E17" s="364"/>
      <c r="F17" s="388"/>
      <c r="G17" s="388"/>
      <c r="H17" s="388" t="s">
        <v>166</v>
      </c>
      <c r="I17" s="390">
        <v>1</v>
      </c>
      <c r="J17" s="391">
        <v>6.9444444444444447E-4</v>
      </c>
      <c r="K17" s="391">
        <v>1.1805555555555555E-2</v>
      </c>
      <c r="L17" s="370">
        <f t="shared" si="0"/>
        <v>16</v>
      </c>
      <c r="M17" s="370">
        <v>140</v>
      </c>
      <c r="N17" s="370">
        <v>4.4800000000000004</v>
      </c>
      <c r="O17" s="508">
        <v>1194.6666666666667</v>
      </c>
      <c r="P17" s="392" t="s">
        <v>5099</v>
      </c>
    </row>
    <row r="18" spans="1:16" ht="15" customHeight="1">
      <c r="A18" s="388"/>
      <c r="B18" s="413">
        <v>44253</v>
      </c>
      <c r="C18" s="370" t="s">
        <v>36</v>
      </c>
      <c r="D18" s="388" t="s">
        <v>5694</v>
      </c>
      <c r="E18" s="364"/>
      <c r="F18" s="388"/>
      <c r="G18" s="388"/>
      <c r="H18" s="388" t="s">
        <v>1289</v>
      </c>
      <c r="I18" s="390">
        <v>1</v>
      </c>
      <c r="J18" s="391">
        <v>6.9444444444444447E-4</v>
      </c>
      <c r="K18" s="391">
        <v>1.1805555555555555E-2</v>
      </c>
      <c r="L18" s="370">
        <f t="shared" si="0"/>
        <v>16</v>
      </c>
      <c r="M18" s="370">
        <v>122</v>
      </c>
      <c r="N18" s="370">
        <v>3.9039999999999999</v>
      </c>
      <c r="O18" s="508">
        <v>1041.0666666666666</v>
      </c>
      <c r="P18" s="392" t="s">
        <v>5099</v>
      </c>
    </row>
    <row r="19" spans="1:16" ht="15" customHeight="1">
      <c r="A19" s="388"/>
      <c r="B19" s="413">
        <v>44253</v>
      </c>
      <c r="C19" s="370" t="s">
        <v>60</v>
      </c>
      <c r="D19" s="388" t="s">
        <v>5695</v>
      </c>
      <c r="E19" s="364"/>
      <c r="F19" s="388"/>
      <c r="G19" s="388"/>
      <c r="H19" s="388" t="s">
        <v>156</v>
      </c>
      <c r="I19" s="390">
        <v>1</v>
      </c>
      <c r="J19" s="391">
        <v>6.9444444444444447E-4</v>
      </c>
      <c r="K19" s="391">
        <v>1.2499999999999999E-2</v>
      </c>
      <c r="L19" s="370">
        <f t="shared" si="0"/>
        <v>17</v>
      </c>
      <c r="M19" s="370">
        <v>160</v>
      </c>
      <c r="N19" s="370">
        <v>5.12</v>
      </c>
      <c r="O19" s="508">
        <v>1450.6666666666667</v>
      </c>
      <c r="P19" s="392" t="s">
        <v>5099</v>
      </c>
    </row>
    <row r="20" spans="1:16" ht="15" customHeight="1">
      <c r="A20" s="388"/>
      <c r="B20" s="413">
        <v>44253</v>
      </c>
      <c r="C20" s="370" t="s">
        <v>24</v>
      </c>
      <c r="D20" s="388" t="s">
        <v>24</v>
      </c>
      <c r="E20" s="364"/>
      <c r="F20" s="388"/>
      <c r="G20" s="388"/>
      <c r="H20" s="388" t="s">
        <v>1903</v>
      </c>
      <c r="I20" s="390">
        <v>1</v>
      </c>
      <c r="J20" s="391">
        <v>6.9444444444444447E-4</v>
      </c>
      <c r="K20" s="391">
        <v>1.7361111111111112E-2</v>
      </c>
      <c r="L20" s="370">
        <f t="shared" si="0"/>
        <v>24</v>
      </c>
      <c r="M20" s="370">
        <v>220</v>
      </c>
      <c r="N20" s="370">
        <v>7.04</v>
      </c>
      <c r="O20" s="508">
        <v>2816.0000000000005</v>
      </c>
      <c r="P20" s="392" t="s">
        <v>5099</v>
      </c>
    </row>
    <row r="21" spans="1:16" ht="15" customHeight="1">
      <c r="A21" s="388"/>
      <c r="B21" s="413">
        <v>44253</v>
      </c>
      <c r="C21" s="370" t="s">
        <v>24</v>
      </c>
      <c r="D21" s="388" t="s">
        <v>24</v>
      </c>
      <c r="E21" s="364"/>
      <c r="F21" s="388"/>
      <c r="G21" s="388"/>
      <c r="H21" s="388" t="s">
        <v>4596</v>
      </c>
      <c r="I21" s="390">
        <v>1</v>
      </c>
      <c r="J21" s="391">
        <v>6.9444444444444447E-4</v>
      </c>
      <c r="K21" s="391">
        <v>1.7361111111111112E-2</v>
      </c>
      <c r="L21" s="370">
        <f t="shared" si="0"/>
        <v>24</v>
      </c>
      <c r="M21" s="370">
        <v>50</v>
      </c>
      <c r="N21" s="370">
        <v>1.6</v>
      </c>
      <c r="O21" s="508">
        <v>640.00000000000011</v>
      </c>
      <c r="P21" s="392" t="s">
        <v>5099</v>
      </c>
    </row>
    <row r="22" spans="1:16" ht="15" customHeight="1">
      <c r="A22" s="388"/>
      <c r="B22" s="413">
        <v>44253</v>
      </c>
      <c r="C22" s="370" t="s">
        <v>24</v>
      </c>
      <c r="D22" s="388" t="s">
        <v>5513</v>
      </c>
      <c r="E22" s="364"/>
      <c r="F22" s="388"/>
      <c r="G22" s="388"/>
      <c r="H22" s="388" t="s">
        <v>4733</v>
      </c>
      <c r="I22" s="390">
        <v>1</v>
      </c>
      <c r="J22" s="391">
        <v>6.9444444444444447E-4</v>
      </c>
      <c r="K22" s="391">
        <v>1.4583333333333332E-2</v>
      </c>
      <c r="L22" s="370">
        <f t="shared" si="0"/>
        <v>20</v>
      </c>
      <c r="M22" s="370">
        <v>110</v>
      </c>
      <c r="N22" s="370">
        <v>3.52</v>
      </c>
      <c r="O22" s="508">
        <v>1173.3333333333333</v>
      </c>
      <c r="P22" s="392" t="s">
        <v>5099</v>
      </c>
    </row>
    <row r="23" spans="1:16" ht="15" customHeight="1">
      <c r="A23" s="388"/>
      <c r="B23" s="413">
        <v>44253</v>
      </c>
      <c r="C23" s="370" t="s">
        <v>24</v>
      </c>
      <c r="D23" s="388" t="s">
        <v>24</v>
      </c>
      <c r="E23" s="364"/>
      <c r="F23" s="388"/>
      <c r="G23" s="388"/>
      <c r="H23" s="388" t="s">
        <v>4591</v>
      </c>
      <c r="I23" s="390">
        <v>1</v>
      </c>
      <c r="J23" s="391">
        <v>6.9444444444444447E-4</v>
      </c>
      <c r="K23" s="391">
        <v>3.6805555555555557E-2</v>
      </c>
      <c r="L23" s="370">
        <f t="shared" si="0"/>
        <v>52</v>
      </c>
      <c r="M23" s="370">
        <v>25</v>
      </c>
      <c r="N23" s="370">
        <v>0.8</v>
      </c>
      <c r="O23" s="508">
        <v>693.33333333333337</v>
      </c>
      <c r="P23" s="392" t="s">
        <v>5099</v>
      </c>
    </row>
    <row r="24" spans="1:16" ht="15" customHeight="1">
      <c r="A24" s="388"/>
      <c r="B24" s="413">
        <v>44253</v>
      </c>
      <c r="C24" s="370" t="s">
        <v>24</v>
      </c>
      <c r="D24" s="388" t="s">
        <v>1920</v>
      </c>
      <c r="E24" s="364"/>
      <c r="F24" s="388"/>
      <c r="G24" s="388"/>
      <c r="H24" s="388" t="s">
        <v>4907</v>
      </c>
      <c r="I24" s="390">
        <v>1</v>
      </c>
      <c r="J24" s="391">
        <v>6.9444444444444447E-4</v>
      </c>
      <c r="K24" s="391">
        <v>4.8611111111111112E-2</v>
      </c>
      <c r="L24" s="370">
        <f t="shared" si="0"/>
        <v>69</v>
      </c>
      <c r="M24" s="370">
        <v>85</v>
      </c>
      <c r="N24" s="370">
        <v>2.72</v>
      </c>
      <c r="O24" s="508">
        <v>3128</v>
      </c>
      <c r="P24" s="392" t="s">
        <v>5099</v>
      </c>
    </row>
    <row r="25" spans="1:16" ht="15" customHeight="1">
      <c r="A25" s="388"/>
      <c r="B25" s="413">
        <v>44253</v>
      </c>
      <c r="C25" s="370" t="s">
        <v>41</v>
      </c>
      <c r="D25" s="388" t="s">
        <v>5275</v>
      </c>
      <c r="E25" s="364"/>
      <c r="F25" s="388"/>
      <c r="G25" s="388"/>
      <c r="H25" s="388" t="s">
        <v>5020</v>
      </c>
      <c r="I25" s="390">
        <v>1</v>
      </c>
      <c r="J25" s="391">
        <v>6.9444444444444447E-4</v>
      </c>
      <c r="K25" s="391">
        <v>1.2499999999999999E-2</v>
      </c>
      <c r="L25" s="370">
        <f t="shared" si="0"/>
        <v>17</v>
      </c>
      <c r="M25" s="370">
        <v>95</v>
      </c>
      <c r="N25" s="370">
        <v>3.04</v>
      </c>
      <c r="O25" s="508">
        <v>861.33333333333326</v>
      </c>
      <c r="P25" s="392" t="s">
        <v>5099</v>
      </c>
    </row>
    <row r="26" spans="1:16" ht="15" customHeight="1">
      <c r="A26" s="388"/>
      <c r="B26" s="413">
        <v>44253</v>
      </c>
      <c r="C26" s="370" t="s">
        <v>41</v>
      </c>
      <c r="D26" s="388" t="s">
        <v>5275</v>
      </c>
      <c r="E26" s="364"/>
      <c r="F26" s="388"/>
      <c r="G26" s="388"/>
      <c r="H26" s="388" t="s">
        <v>5035</v>
      </c>
      <c r="I26" s="390">
        <v>1</v>
      </c>
      <c r="J26" s="391">
        <v>6.9444444444444447E-4</v>
      </c>
      <c r="K26" s="391">
        <v>1.2499999999999999E-2</v>
      </c>
      <c r="L26" s="370">
        <f t="shared" si="0"/>
        <v>17</v>
      </c>
      <c r="M26" s="370">
        <v>159</v>
      </c>
      <c r="N26" s="370">
        <v>5.0880000000000001</v>
      </c>
      <c r="O26" s="508">
        <v>1441.6</v>
      </c>
      <c r="P26" s="392" t="s">
        <v>5099</v>
      </c>
    </row>
    <row r="27" spans="1:16" ht="15" customHeight="1">
      <c r="A27" s="388"/>
      <c r="B27" s="413">
        <v>44253</v>
      </c>
      <c r="C27" s="370" t="s">
        <v>34</v>
      </c>
      <c r="D27" s="388" t="s">
        <v>5300</v>
      </c>
      <c r="E27" s="364"/>
      <c r="F27" s="388"/>
      <c r="G27" s="388"/>
      <c r="H27" s="388" t="s">
        <v>3333</v>
      </c>
      <c r="I27" s="390">
        <v>1</v>
      </c>
      <c r="J27" s="391">
        <v>6.9444444444444447E-4</v>
      </c>
      <c r="K27" s="391">
        <v>3.6111111111111115E-2</v>
      </c>
      <c r="L27" s="370">
        <f t="shared" si="0"/>
        <v>51</v>
      </c>
      <c r="M27" s="370">
        <v>73</v>
      </c>
      <c r="N27" s="370">
        <v>2.3359999999999999</v>
      </c>
      <c r="O27" s="508">
        <v>1985.6000000000001</v>
      </c>
      <c r="P27" s="392" t="s">
        <v>5099</v>
      </c>
    </row>
    <row r="28" spans="1:16" ht="15" customHeight="1">
      <c r="A28" s="388"/>
      <c r="B28" s="413">
        <v>44253</v>
      </c>
      <c r="C28" s="370" t="s">
        <v>34</v>
      </c>
      <c r="D28" s="388" t="s">
        <v>5696</v>
      </c>
      <c r="E28" s="364"/>
      <c r="F28" s="388"/>
      <c r="G28" s="388"/>
      <c r="H28" s="388" t="s">
        <v>3389</v>
      </c>
      <c r="I28" s="390">
        <v>1</v>
      </c>
      <c r="J28" s="391">
        <v>6.9444444444444447E-4</v>
      </c>
      <c r="K28" s="391">
        <v>3.6111111111111115E-2</v>
      </c>
      <c r="L28" s="370">
        <f t="shared" si="0"/>
        <v>51</v>
      </c>
      <c r="M28" s="370">
        <v>81</v>
      </c>
      <c r="N28" s="370">
        <v>2.5920000000000001</v>
      </c>
      <c r="O28" s="508">
        <v>2203.2000000000003</v>
      </c>
      <c r="P28" s="392" t="s">
        <v>5099</v>
      </c>
    </row>
    <row r="29" spans="1:16" ht="15" customHeight="1">
      <c r="A29" s="388"/>
      <c r="B29" s="413">
        <v>44253</v>
      </c>
      <c r="C29" s="370" t="s">
        <v>29</v>
      </c>
      <c r="D29" s="388" t="s">
        <v>206</v>
      </c>
      <c r="E29" s="364"/>
      <c r="F29" s="388"/>
      <c r="G29" s="388"/>
      <c r="H29" s="388" t="s">
        <v>2363</v>
      </c>
      <c r="I29" s="390">
        <v>1</v>
      </c>
      <c r="J29" s="391">
        <v>6.9444444444444447E-4</v>
      </c>
      <c r="K29" s="391">
        <v>3.6111111111111115E-2</v>
      </c>
      <c r="L29" s="370">
        <f t="shared" si="0"/>
        <v>51</v>
      </c>
      <c r="M29" s="370">
        <v>45</v>
      </c>
      <c r="N29" s="370">
        <v>1.44</v>
      </c>
      <c r="O29" s="508">
        <v>1224</v>
      </c>
      <c r="P29" s="392" t="s">
        <v>5099</v>
      </c>
    </row>
    <row r="30" spans="1:16" ht="15" customHeight="1">
      <c r="A30" s="388"/>
      <c r="B30" s="413">
        <v>44253</v>
      </c>
      <c r="C30" s="370" t="s">
        <v>50</v>
      </c>
      <c r="D30" s="388" t="s">
        <v>5697</v>
      </c>
      <c r="E30" s="364"/>
      <c r="F30" s="388"/>
      <c r="G30" s="388"/>
      <c r="H30" s="388" t="s">
        <v>5698</v>
      </c>
      <c r="I30" s="390">
        <v>1</v>
      </c>
      <c r="J30" s="391">
        <v>6.9444444444444447E-4</v>
      </c>
      <c r="K30" s="391">
        <v>5.1388888888888894E-2</v>
      </c>
      <c r="L30" s="370">
        <f t="shared" si="0"/>
        <v>73</v>
      </c>
      <c r="M30" s="370">
        <v>12</v>
      </c>
      <c r="N30" s="370">
        <v>0.38400000000000001</v>
      </c>
      <c r="O30" s="508">
        <v>467.2</v>
      </c>
      <c r="P30" s="392" t="s">
        <v>5099</v>
      </c>
    </row>
    <row r="31" spans="1:16" ht="15" customHeight="1">
      <c r="A31" s="388"/>
      <c r="B31" s="413">
        <v>44253</v>
      </c>
      <c r="C31" s="370" t="s">
        <v>50</v>
      </c>
      <c r="D31" s="388" t="s">
        <v>5699</v>
      </c>
      <c r="E31" s="364"/>
      <c r="F31" s="388"/>
      <c r="G31" s="388"/>
      <c r="H31" s="388" t="s">
        <v>3654</v>
      </c>
      <c r="I31" s="390">
        <v>1</v>
      </c>
      <c r="J31" s="391">
        <v>6.9444444444444447E-4</v>
      </c>
      <c r="K31" s="391">
        <v>3.0555555555555555E-2</v>
      </c>
      <c r="L31" s="370">
        <f t="shared" si="0"/>
        <v>43</v>
      </c>
      <c r="M31" s="370">
        <v>58</v>
      </c>
      <c r="N31" s="370">
        <v>1.8560000000000001</v>
      </c>
      <c r="O31" s="508">
        <v>1330.1333333333334</v>
      </c>
      <c r="P31" s="392" t="s">
        <v>5099</v>
      </c>
    </row>
    <row r="32" spans="1:16" ht="15" customHeight="1">
      <c r="A32" s="388"/>
      <c r="B32" s="413">
        <v>44253</v>
      </c>
      <c r="C32" s="370" t="s">
        <v>50</v>
      </c>
      <c r="D32" s="388" t="s">
        <v>5699</v>
      </c>
      <c r="E32" s="364"/>
      <c r="F32" s="388"/>
      <c r="G32" s="388"/>
      <c r="H32" s="388" t="s">
        <v>3648</v>
      </c>
      <c r="I32" s="390">
        <v>1</v>
      </c>
      <c r="J32" s="391">
        <v>6.9444444444444447E-4</v>
      </c>
      <c r="K32" s="391">
        <v>3.0555555555555555E-2</v>
      </c>
      <c r="L32" s="370">
        <f t="shared" si="0"/>
        <v>43</v>
      </c>
      <c r="M32" s="370">
        <v>58</v>
      </c>
      <c r="N32" s="370">
        <v>1.8560000000000001</v>
      </c>
      <c r="O32" s="508">
        <v>1330.1333333333334</v>
      </c>
      <c r="P32" s="392" t="s">
        <v>5099</v>
      </c>
    </row>
    <row r="33" spans="1:20" ht="15" customHeight="1">
      <c r="A33" s="388"/>
      <c r="B33" s="413">
        <v>44253</v>
      </c>
      <c r="C33" s="370" t="s">
        <v>50</v>
      </c>
      <c r="D33" s="388" t="s">
        <v>5279</v>
      </c>
      <c r="E33" s="364"/>
      <c r="F33" s="388"/>
      <c r="G33" s="388"/>
      <c r="H33" s="388" t="s">
        <v>3975</v>
      </c>
      <c r="I33" s="390">
        <v>1</v>
      </c>
      <c r="J33" s="391">
        <v>6.9444444444444447E-4</v>
      </c>
      <c r="K33" s="391">
        <v>4.1666666666666664E-2</v>
      </c>
      <c r="L33" s="370">
        <f t="shared" si="0"/>
        <v>59</v>
      </c>
      <c r="M33" s="370">
        <v>140</v>
      </c>
      <c r="N33" s="370">
        <v>4.4800000000000004</v>
      </c>
      <c r="O33" s="508">
        <v>4405.3333333333339</v>
      </c>
      <c r="P33" s="392" t="s">
        <v>5099</v>
      </c>
    </row>
    <row r="34" spans="1:20" ht="15" customHeight="1">
      <c r="A34" s="388"/>
      <c r="B34" s="413">
        <v>44253</v>
      </c>
      <c r="C34" s="370" t="s">
        <v>26</v>
      </c>
      <c r="D34" s="388" t="s">
        <v>5700</v>
      </c>
      <c r="E34" s="364"/>
      <c r="F34" s="388"/>
      <c r="G34" s="388"/>
      <c r="H34" s="388" t="s">
        <v>1942</v>
      </c>
      <c r="I34" s="390">
        <v>1</v>
      </c>
      <c r="J34" s="391">
        <v>6.9444444444444447E-4</v>
      </c>
      <c r="K34" s="391">
        <v>3.4027777777777775E-2</v>
      </c>
      <c r="L34" s="370">
        <f t="shared" si="0"/>
        <v>48</v>
      </c>
      <c r="M34" s="370">
        <v>100</v>
      </c>
      <c r="N34" s="370">
        <v>3.2</v>
      </c>
      <c r="O34" s="508">
        <v>2560.0000000000005</v>
      </c>
      <c r="P34" s="392" t="s">
        <v>5099</v>
      </c>
    </row>
    <row r="35" spans="1:20" ht="15" customHeight="1">
      <c r="A35" s="388"/>
      <c r="B35" s="413">
        <v>44253</v>
      </c>
      <c r="C35" s="370" t="s">
        <v>26</v>
      </c>
      <c r="D35" s="388" t="s">
        <v>5700</v>
      </c>
      <c r="E35" s="364"/>
      <c r="F35" s="388"/>
      <c r="G35" s="388"/>
      <c r="H35" s="388" t="s">
        <v>5701</v>
      </c>
      <c r="I35" s="390">
        <v>1</v>
      </c>
      <c r="J35" s="391">
        <v>6.9444444444444447E-4</v>
      </c>
      <c r="K35" s="391">
        <v>3.4027777777777775E-2</v>
      </c>
      <c r="L35" s="370">
        <f t="shared" si="0"/>
        <v>48</v>
      </c>
      <c r="M35" s="370">
        <v>70</v>
      </c>
      <c r="N35" s="370">
        <v>2.2400000000000002</v>
      </c>
      <c r="O35" s="508">
        <v>1792.0000000000002</v>
      </c>
      <c r="P35" s="392" t="s">
        <v>5099</v>
      </c>
    </row>
    <row r="36" spans="1:20" ht="15" customHeight="1">
      <c r="A36" s="388"/>
      <c r="B36" s="413">
        <v>44253</v>
      </c>
      <c r="C36" s="370" t="s">
        <v>26</v>
      </c>
      <c r="D36" s="388" t="s">
        <v>5700</v>
      </c>
      <c r="E36" s="364"/>
      <c r="F36" s="388"/>
      <c r="G36" s="388"/>
      <c r="H36" s="388" t="s">
        <v>1932</v>
      </c>
      <c r="I36" s="390">
        <v>1</v>
      </c>
      <c r="J36" s="391">
        <v>6.9444444444444447E-4</v>
      </c>
      <c r="K36" s="391">
        <v>3.4027777777777775E-2</v>
      </c>
      <c r="L36" s="370">
        <f t="shared" si="0"/>
        <v>48</v>
      </c>
      <c r="M36" s="370">
        <v>5</v>
      </c>
      <c r="N36" s="370">
        <v>0.16</v>
      </c>
      <c r="O36" s="508">
        <v>128</v>
      </c>
      <c r="P36" s="392" t="s">
        <v>5099</v>
      </c>
    </row>
    <row r="37" spans="1:20" ht="15" customHeight="1">
      <c r="A37" s="388"/>
      <c r="B37" s="413">
        <v>44253</v>
      </c>
      <c r="C37" s="370" t="s">
        <v>26</v>
      </c>
      <c r="D37" s="388" t="s">
        <v>26</v>
      </c>
      <c r="E37" s="364"/>
      <c r="F37" s="388"/>
      <c r="G37" s="388"/>
      <c r="H37" s="388" t="s">
        <v>1838</v>
      </c>
      <c r="I37" s="390">
        <v>1</v>
      </c>
      <c r="J37" s="391">
        <v>6.9444444444444447E-4</v>
      </c>
      <c r="K37" s="391">
        <v>3.4027777777777775E-2</v>
      </c>
      <c r="L37" s="370">
        <f t="shared" si="0"/>
        <v>48</v>
      </c>
      <c r="M37" s="370">
        <v>190</v>
      </c>
      <c r="N37" s="370">
        <v>6.08</v>
      </c>
      <c r="O37" s="508">
        <v>4864.0000000000009</v>
      </c>
      <c r="P37" s="392" t="s">
        <v>5099</v>
      </c>
    </row>
    <row r="38" spans="1:20" ht="15" customHeight="1">
      <c r="A38" s="388"/>
      <c r="B38" s="413"/>
      <c r="C38" s="370"/>
      <c r="D38" s="388"/>
      <c r="E38" s="364"/>
      <c r="F38" s="388"/>
      <c r="G38" s="388"/>
      <c r="H38" s="388"/>
      <c r="I38" s="390"/>
      <c r="J38" s="391"/>
      <c r="K38" s="391"/>
      <c r="L38" s="370"/>
      <c r="M38" s="370"/>
      <c r="N38" s="370"/>
      <c r="O38" s="508"/>
      <c r="P38" s="392"/>
    </row>
    <row r="39" spans="1:20" ht="15" customHeight="1">
      <c r="A39" s="388"/>
      <c r="B39" s="413"/>
      <c r="C39" s="370"/>
      <c r="D39" s="388"/>
      <c r="E39" s="364"/>
      <c r="F39" s="388"/>
      <c r="G39" s="388"/>
      <c r="H39" s="388"/>
      <c r="I39" s="390"/>
      <c r="J39" s="391"/>
      <c r="K39" s="391"/>
      <c r="L39" s="370"/>
      <c r="M39" s="370"/>
      <c r="N39" s="370"/>
      <c r="O39" s="508"/>
      <c r="P39" s="392"/>
    </row>
    <row r="40" spans="1:20" ht="15" customHeight="1">
      <c r="A40" s="388"/>
      <c r="B40" s="363"/>
      <c r="C40" s="370"/>
      <c r="D40" s="388"/>
      <c r="E40" s="364"/>
      <c r="F40" s="388"/>
      <c r="G40" s="388"/>
      <c r="H40" s="388"/>
      <c r="I40" s="395">
        <f>SUM(I11:I37)</f>
        <v>27</v>
      </c>
      <c r="J40" s="388"/>
      <c r="K40" s="388"/>
      <c r="L40" s="370"/>
      <c r="M40" s="370"/>
      <c r="N40" s="395">
        <f>SUM(N11:N37)</f>
        <v>84.671999999999983</v>
      </c>
      <c r="O40" s="395">
        <f>SUM(O11:O37)</f>
        <v>51791.999999999993</v>
      </c>
      <c r="P40" s="392"/>
    </row>
    <row r="41" spans="1:20" ht="15" customHeight="1">
      <c r="A41" s="388"/>
      <c r="B41" s="371" t="s">
        <v>5107</v>
      </c>
      <c r="C41" s="370"/>
      <c r="D41" s="388"/>
      <c r="E41" s="364"/>
      <c r="F41" s="388"/>
      <c r="G41" s="388"/>
      <c r="H41" s="388"/>
      <c r="I41" s="390"/>
      <c r="J41" s="388"/>
      <c r="K41" s="388"/>
      <c r="L41" s="370"/>
      <c r="M41" s="370"/>
      <c r="N41" s="388"/>
      <c r="O41" s="388"/>
      <c r="P41" s="392"/>
    </row>
    <row r="42" spans="1:20" ht="15.75" customHeight="1">
      <c r="A42" s="388">
        <v>1</v>
      </c>
      <c r="B42" s="361">
        <v>44274</v>
      </c>
      <c r="C42" s="511" t="s">
        <v>2743</v>
      </c>
      <c r="D42" s="364" t="s">
        <v>75</v>
      </c>
      <c r="E42" s="370"/>
      <c r="F42" s="364"/>
      <c r="G42" s="364"/>
      <c r="H42" s="364" t="s">
        <v>209</v>
      </c>
      <c r="I42" s="390">
        <v>1</v>
      </c>
      <c r="J42" s="512">
        <v>0.58472222222222225</v>
      </c>
      <c r="K42" s="377">
        <v>0.65208333333333335</v>
      </c>
      <c r="L42" s="390">
        <f>HOUR($K42-$J42)*60+MINUTE($K42-$J42)</f>
        <v>97</v>
      </c>
      <c r="M42" s="513">
        <v>5</v>
      </c>
      <c r="N42" s="513">
        <v>0.16</v>
      </c>
      <c r="O42" s="513">
        <v>258.66666666666663</v>
      </c>
      <c r="P42" s="392" t="s">
        <v>5099</v>
      </c>
      <c r="Q42" s="364"/>
      <c r="R42" s="364"/>
      <c r="S42" s="364"/>
      <c r="T42" s="383"/>
    </row>
    <row r="43" spans="1:20" ht="15.75" customHeight="1">
      <c r="A43" s="388">
        <f>A42+1</f>
        <v>2</v>
      </c>
      <c r="B43" s="361">
        <v>44274</v>
      </c>
      <c r="C43" s="511" t="s">
        <v>2743</v>
      </c>
      <c r="D43" s="364" t="s">
        <v>75</v>
      </c>
      <c r="E43" s="370"/>
      <c r="F43" s="364"/>
      <c r="G43" s="364"/>
      <c r="H43" s="364" t="s">
        <v>4711</v>
      </c>
      <c r="I43" s="390">
        <v>1</v>
      </c>
      <c r="J43" s="512">
        <v>0.58472222222222225</v>
      </c>
      <c r="K43" s="377">
        <v>0.65208333333333335</v>
      </c>
      <c r="L43" s="390">
        <f t="shared" ref="L43:L72" si="1">HOUR($K43-$J43)*60+MINUTE($K43-$J43)</f>
        <v>97</v>
      </c>
      <c r="M43" s="513">
        <v>85</v>
      </c>
      <c r="N43" s="513">
        <v>2.72</v>
      </c>
      <c r="O43" s="513">
        <v>4397.3333333333339</v>
      </c>
      <c r="P43" s="392" t="s">
        <v>5099</v>
      </c>
      <c r="Q43" s="383"/>
      <c r="R43" s="383"/>
      <c r="S43" s="383"/>
      <c r="T43" s="383"/>
    </row>
    <row r="44" spans="1:20" ht="15.75" customHeight="1">
      <c r="A44" s="388">
        <f t="shared" ref="A44:A72" si="2">A43+1</f>
        <v>3</v>
      </c>
      <c r="B44" s="361">
        <v>44274</v>
      </c>
      <c r="C44" s="511" t="s">
        <v>2743</v>
      </c>
      <c r="D44" s="364" t="s">
        <v>79</v>
      </c>
      <c r="E44" s="370"/>
      <c r="F44" s="364"/>
      <c r="G44" s="364"/>
      <c r="H44" s="364" t="s">
        <v>198</v>
      </c>
      <c r="I44" s="390">
        <v>1</v>
      </c>
      <c r="J44" s="512">
        <v>0.58472222222222203</v>
      </c>
      <c r="K44" s="377">
        <v>0.65972222222222221</v>
      </c>
      <c r="L44" s="390">
        <f t="shared" si="1"/>
        <v>108</v>
      </c>
      <c r="M44" s="513">
        <v>109</v>
      </c>
      <c r="N44" s="513">
        <v>3.488</v>
      </c>
      <c r="O44" s="513">
        <v>6278.4000000000005</v>
      </c>
      <c r="P44" s="392" t="s">
        <v>5099</v>
      </c>
      <c r="Q44" s="383"/>
      <c r="R44" s="383"/>
      <c r="S44" s="383"/>
      <c r="T44" s="383"/>
    </row>
    <row r="45" spans="1:20" ht="15.75" customHeight="1">
      <c r="A45" s="388">
        <f t="shared" si="2"/>
        <v>4</v>
      </c>
      <c r="B45" s="361">
        <v>44274</v>
      </c>
      <c r="C45" s="511" t="s">
        <v>2743</v>
      </c>
      <c r="D45" s="364" t="s">
        <v>25</v>
      </c>
      <c r="E45" s="370"/>
      <c r="F45" s="364"/>
      <c r="G45" s="364"/>
      <c r="H45" s="364" t="s">
        <v>4733</v>
      </c>
      <c r="I45" s="390">
        <v>1</v>
      </c>
      <c r="J45" s="512">
        <v>0.58472222222222203</v>
      </c>
      <c r="K45" s="377">
        <v>0.65069444444444446</v>
      </c>
      <c r="L45" s="390">
        <f t="shared" si="1"/>
        <v>95</v>
      </c>
      <c r="M45" s="513">
        <v>125</v>
      </c>
      <c r="N45" s="513">
        <v>4</v>
      </c>
      <c r="O45" s="513">
        <v>6333.333333333333</v>
      </c>
      <c r="P45" s="392" t="s">
        <v>5099</v>
      </c>
      <c r="Q45" s="383"/>
      <c r="R45" s="383"/>
      <c r="S45" s="383"/>
      <c r="T45" s="383"/>
    </row>
    <row r="46" spans="1:20" ht="15.75" customHeight="1">
      <c r="A46" s="388">
        <f t="shared" si="2"/>
        <v>5</v>
      </c>
      <c r="B46" s="361">
        <v>44274</v>
      </c>
      <c r="C46" s="511" t="s">
        <v>2743</v>
      </c>
      <c r="D46" s="364" t="s">
        <v>28</v>
      </c>
      <c r="E46" s="364"/>
      <c r="F46" s="364"/>
      <c r="G46" s="364"/>
      <c r="H46" s="364" t="s">
        <v>2102</v>
      </c>
      <c r="I46" s="390">
        <v>1</v>
      </c>
      <c r="J46" s="512">
        <v>0.58472222222222203</v>
      </c>
      <c r="K46" s="377">
        <v>0.64861111111111114</v>
      </c>
      <c r="L46" s="390">
        <f t="shared" si="1"/>
        <v>92</v>
      </c>
      <c r="M46" s="513">
        <v>110</v>
      </c>
      <c r="N46" s="513">
        <v>3.52</v>
      </c>
      <c r="O46" s="513">
        <v>5397.333333333333</v>
      </c>
      <c r="P46" s="392" t="s">
        <v>5099</v>
      </c>
      <c r="Q46" s="383"/>
      <c r="R46" s="383"/>
      <c r="S46" s="383"/>
      <c r="T46" s="383"/>
    </row>
    <row r="47" spans="1:20" ht="15.75" customHeight="1">
      <c r="A47" s="388">
        <f t="shared" si="2"/>
        <v>6</v>
      </c>
      <c r="B47" s="361">
        <v>44274</v>
      </c>
      <c r="C47" s="511" t="s">
        <v>2743</v>
      </c>
      <c r="D47" s="364" t="s">
        <v>73</v>
      </c>
      <c r="E47" s="370"/>
      <c r="F47" s="364"/>
      <c r="G47" s="364"/>
      <c r="H47" s="364" t="s">
        <v>4596</v>
      </c>
      <c r="I47" s="390">
        <v>1</v>
      </c>
      <c r="J47" s="512">
        <v>0.58472222222222203</v>
      </c>
      <c r="K47" s="377">
        <v>0.65069444444444446</v>
      </c>
      <c r="L47" s="390">
        <f t="shared" si="1"/>
        <v>95</v>
      </c>
      <c r="M47" s="513">
        <v>100</v>
      </c>
      <c r="N47" s="513">
        <v>3.2</v>
      </c>
      <c r="O47" s="513">
        <v>5066.6666666666661</v>
      </c>
      <c r="P47" s="392" t="s">
        <v>5099</v>
      </c>
      <c r="Q47" s="383"/>
      <c r="R47" s="383"/>
      <c r="S47" s="383"/>
      <c r="T47" s="383"/>
    </row>
    <row r="48" spans="1:20" ht="15.75" customHeight="1">
      <c r="A48" s="388">
        <f t="shared" si="2"/>
        <v>7</v>
      </c>
      <c r="B48" s="361">
        <v>44274</v>
      </c>
      <c r="C48" s="511" t="s">
        <v>2743</v>
      </c>
      <c r="D48" s="364" t="s">
        <v>73</v>
      </c>
      <c r="E48" s="370"/>
      <c r="F48" s="364"/>
      <c r="G48" s="364"/>
      <c r="H48" s="364" t="s">
        <v>1903</v>
      </c>
      <c r="I48" s="390">
        <v>1</v>
      </c>
      <c r="J48" s="512">
        <v>0.58472222222222203</v>
      </c>
      <c r="K48" s="377">
        <v>0.65069444444444446</v>
      </c>
      <c r="L48" s="390">
        <f t="shared" si="1"/>
        <v>95</v>
      </c>
      <c r="M48" s="513">
        <v>180</v>
      </c>
      <c r="N48" s="513">
        <v>5.76</v>
      </c>
      <c r="O48" s="513">
        <v>9120</v>
      </c>
      <c r="P48" s="392" t="s">
        <v>5099</v>
      </c>
      <c r="Q48" s="383"/>
      <c r="R48" s="383"/>
      <c r="S48" s="383"/>
      <c r="T48" s="383"/>
    </row>
    <row r="49" spans="1:20" ht="15.75" customHeight="1">
      <c r="A49" s="388">
        <f t="shared" si="2"/>
        <v>8</v>
      </c>
      <c r="B49" s="361">
        <v>44274</v>
      </c>
      <c r="C49" s="511" t="s">
        <v>5205</v>
      </c>
      <c r="D49" s="364" t="s">
        <v>28</v>
      </c>
      <c r="E49" s="370"/>
      <c r="F49" s="370"/>
      <c r="G49" s="370"/>
      <c r="H49" s="370" t="s">
        <v>2085</v>
      </c>
      <c r="I49" s="390">
        <v>1</v>
      </c>
      <c r="J49" s="512">
        <v>0.58472222222222203</v>
      </c>
      <c r="K49" s="377">
        <v>0.64861111111111114</v>
      </c>
      <c r="L49" s="390">
        <f t="shared" si="1"/>
        <v>92</v>
      </c>
      <c r="M49" s="513">
        <v>175</v>
      </c>
      <c r="N49" s="513">
        <v>5.6000000000000005</v>
      </c>
      <c r="O49" s="513">
        <v>8586.6666666666679</v>
      </c>
      <c r="P49" s="392" t="s">
        <v>5099</v>
      </c>
      <c r="Q49" s="383"/>
      <c r="R49" s="383"/>
      <c r="S49" s="383"/>
      <c r="T49" s="383"/>
    </row>
    <row r="50" spans="1:20" ht="15.75" customHeight="1">
      <c r="A50" s="388">
        <f t="shared" si="2"/>
        <v>9</v>
      </c>
      <c r="B50" s="361">
        <v>44274</v>
      </c>
      <c r="C50" s="511" t="s">
        <v>5205</v>
      </c>
      <c r="D50" s="364" t="s">
        <v>28</v>
      </c>
      <c r="E50" s="370"/>
      <c r="F50" s="370"/>
      <c r="G50" s="370"/>
      <c r="H50" s="370" t="s">
        <v>2144</v>
      </c>
      <c r="I50" s="390">
        <v>1</v>
      </c>
      <c r="J50" s="512">
        <v>0.58472222222222203</v>
      </c>
      <c r="K50" s="377">
        <v>0.64861111111111114</v>
      </c>
      <c r="L50" s="390">
        <f t="shared" si="1"/>
        <v>92</v>
      </c>
      <c r="M50" s="513">
        <v>135</v>
      </c>
      <c r="N50" s="513">
        <v>4.32</v>
      </c>
      <c r="O50" s="513">
        <v>6624.0000000000009</v>
      </c>
      <c r="P50" s="392" t="s">
        <v>5099</v>
      </c>
      <c r="Q50" s="383"/>
      <c r="R50" s="383"/>
      <c r="S50" s="383"/>
      <c r="T50" s="383"/>
    </row>
    <row r="51" spans="1:20" ht="15.75" customHeight="1">
      <c r="A51" s="388">
        <f t="shared" si="2"/>
        <v>10</v>
      </c>
      <c r="B51" s="361">
        <v>44274</v>
      </c>
      <c r="C51" s="511" t="s">
        <v>5205</v>
      </c>
      <c r="D51" s="364" t="s">
        <v>72</v>
      </c>
      <c r="E51" s="370"/>
      <c r="F51" s="370"/>
      <c r="G51" s="370"/>
      <c r="H51" s="370" t="s">
        <v>1828</v>
      </c>
      <c r="I51" s="390">
        <v>1</v>
      </c>
      <c r="J51" s="512">
        <v>0.58472222222222203</v>
      </c>
      <c r="K51" s="377">
        <v>0.65</v>
      </c>
      <c r="L51" s="390">
        <f t="shared" si="1"/>
        <v>94</v>
      </c>
      <c r="M51" s="513">
        <v>130</v>
      </c>
      <c r="N51" s="513">
        <v>4.16</v>
      </c>
      <c r="O51" s="513">
        <v>6517.3333333333339</v>
      </c>
      <c r="P51" s="392" t="s">
        <v>5099</v>
      </c>
      <c r="Q51" s="383"/>
      <c r="R51" s="383"/>
      <c r="S51" s="383"/>
      <c r="T51" s="383"/>
    </row>
    <row r="52" spans="1:20" ht="15.75" customHeight="1">
      <c r="A52" s="388">
        <f t="shared" si="2"/>
        <v>11</v>
      </c>
      <c r="B52" s="361">
        <v>44274</v>
      </c>
      <c r="C52" s="511" t="s">
        <v>5205</v>
      </c>
      <c r="D52" s="364" t="s">
        <v>72</v>
      </c>
      <c r="E52" s="370"/>
      <c r="F52" s="364"/>
      <c r="G52" s="364"/>
      <c r="H52" s="364" t="s">
        <v>1832</v>
      </c>
      <c r="I52" s="390">
        <v>1</v>
      </c>
      <c r="J52" s="512">
        <v>0.58472222222222203</v>
      </c>
      <c r="K52" s="377">
        <v>0.65</v>
      </c>
      <c r="L52" s="390">
        <f t="shared" si="1"/>
        <v>94</v>
      </c>
      <c r="M52" s="513">
        <v>95</v>
      </c>
      <c r="N52" s="513">
        <v>3.04</v>
      </c>
      <c r="O52" s="513">
        <v>4762.6666666666661</v>
      </c>
      <c r="P52" s="392" t="s">
        <v>5099</v>
      </c>
      <c r="Q52" s="383"/>
      <c r="R52" s="383"/>
      <c r="S52" s="383"/>
      <c r="T52" s="383"/>
    </row>
    <row r="53" spans="1:20" ht="15.75" customHeight="1">
      <c r="A53" s="388">
        <f t="shared" si="2"/>
        <v>12</v>
      </c>
      <c r="B53" s="361">
        <v>44274</v>
      </c>
      <c r="C53" s="511" t="s">
        <v>5211</v>
      </c>
      <c r="D53" s="364" t="s">
        <v>526</v>
      </c>
      <c r="E53" s="370"/>
      <c r="F53" s="370"/>
      <c r="G53" s="370"/>
      <c r="H53" s="370" t="s">
        <v>3654</v>
      </c>
      <c r="I53" s="390">
        <v>1</v>
      </c>
      <c r="J53" s="512">
        <v>0.58472222222222203</v>
      </c>
      <c r="K53" s="377">
        <v>0.64513888888888882</v>
      </c>
      <c r="L53" s="390">
        <f t="shared" si="1"/>
        <v>87</v>
      </c>
      <c r="M53" s="513">
        <v>60</v>
      </c>
      <c r="N53" s="513">
        <v>1.92</v>
      </c>
      <c r="O53" s="513">
        <v>2784</v>
      </c>
      <c r="P53" s="392" t="s">
        <v>5099</v>
      </c>
      <c r="Q53" s="383"/>
      <c r="R53" s="383"/>
      <c r="S53" s="383"/>
      <c r="T53" s="383"/>
    </row>
    <row r="54" spans="1:20" ht="15.75" customHeight="1">
      <c r="A54" s="388">
        <f t="shared" si="2"/>
        <v>13</v>
      </c>
      <c r="B54" s="361">
        <v>44274</v>
      </c>
      <c r="C54" s="511" t="s">
        <v>5211</v>
      </c>
      <c r="D54" s="364" t="s">
        <v>526</v>
      </c>
      <c r="E54" s="370"/>
      <c r="F54" s="364"/>
      <c r="G54" s="364"/>
      <c r="H54" s="364" t="s">
        <v>3648</v>
      </c>
      <c r="I54" s="390">
        <v>1</v>
      </c>
      <c r="J54" s="512">
        <v>0.58472222222222203</v>
      </c>
      <c r="K54" s="377">
        <v>0.64513888888888882</v>
      </c>
      <c r="L54" s="390">
        <f t="shared" si="1"/>
        <v>87</v>
      </c>
      <c r="M54" s="513">
        <v>60</v>
      </c>
      <c r="N54" s="513">
        <v>1.92</v>
      </c>
      <c r="O54" s="513">
        <v>2784</v>
      </c>
      <c r="P54" s="392" t="s">
        <v>5099</v>
      </c>
      <c r="Q54" s="383"/>
      <c r="R54" s="383"/>
      <c r="S54" s="383"/>
      <c r="T54" s="383"/>
    </row>
    <row r="55" spans="1:20" ht="15.75" customHeight="1">
      <c r="A55" s="388">
        <f t="shared" si="2"/>
        <v>14</v>
      </c>
      <c r="B55" s="361">
        <v>44274</v>
      </c>
      <c r="C55" s="511" t="s">
        <v>5211</v>
      </c>
      <c r="D55" s="364" t="s">
        <v>51</v>
      </c>
      <c r="E55" s="370"/>
      <c r="F55" s="364"/>
      <c r="G55" s="364"/>
      <c r="H55" s="364" t="s">
        <v>325</v>
      </c>
      <c r="I55" s="390">
        <v>1</v>
      </c>
      <c r="J55" s="512">
        <v>0.58472222222222203</v>
      </c>
      <c r="K55" s="377">
        <v>0.64166666666666672</v>
      </c>
      <c r="L55" s="390">
        <f t="shared" si="1"/>
        <v>82</v>
      </c>
      <c r="M55" s="513">
        <v>124</v>
      </c>
      <c r="N55" s="513">
        <v>3.968</v>
      </c>
      <c r="O55" s="513">
        <v>5422.9333333333325</v>
      </c>
      <c r="P55" s="392" t="s">
        <v>5099</v>
      </c>
      <c r="Q55" s="383"/>
      <c r="R55" s="383"/>
      <c r="S55" s="383"/>
      <c r="T55" s="383"/>
    </row>
    <row r="56" spans="1:20" ht="15.75" customHeight="1">
      <c r="A56" s="388">
        <f t="shared" si="2"/>
        <v>15</v>
      </c>
      <c r="B56" s="361">
        <v>44274</v>
      </c>
      <c r="C56" s="511" t="s">
        <v>5211</v>
      </c>
      <c r="D56" s="364" t="s">
        <v>51</v>
      </c>
      <c r="E56" s="370"/>
      <c r="F56" s="364"/>
      <c r="G56" s="364"/>
      <c r="H56" s="364" t="s">
        <v>321</v>
      </c>
      <c r="I56" s="390">
        <v>1</v>
      </c>
      <c r="J56" s="512">
        <v>0.58472222222222203</v>
      </c>
      <c r="K56" s="377">
        <v>0.64166666666666672</v>
      </c>
      <c r="L56" s="390">
        <f t="shared" si="1"/>
        <v>82</v>
      </c>
      <c r="M56" s="513">
        <v>139</v>
      </c>
      <c r="N56" s="513">
        <v>4.4480000000000004</v>
      </c>
      <c r="O56" s="513">
        <v>6078.9333333333343</v>
      </c>
      <c r="P56" s="392" t="s">
        <v>5099</v>
      </c>
      <c r="Q56" s="383"/>
      <c r="R56" s="383"/>
      <c r="S56" s="383"/>
      <c r="T56" s="383"/>
    </row>
    <row r="57" spans="1:20" ht="15.75" customHeight="1">
      <c r="A57" s="388">
        <f t="shared" si="2"/>
        <v>16</v>
      </c>
      <c r="B57" s="361">
        <v>44274</v>
      </c>
      <c r="C57" s="511" t="s">
        <v>5211</v>
      </c>
      <c r="D57" s="364" t="s">
        <v>96</v>
      </c>
      <c r="E57" s="370"/>
      <c r="F57" s="364"/>
      <c r="G57" s="364"/>
      <c r="H57" s="364" t="s">
        <v>3917</v>
      </c>
      <c r="I57" s="390">
        <v>1</v>
      </c>
      <c r="J57" s="512">
        <v>0.58472222222222203</v>
      </c>
      <c r="K57" s="377">
        <v>0.65</v>
      </c>
      <c r="L57" s="390">
        <f t="shared" si="1"/>
        <v>94</v>
      </c>
      <c r="M57" s="513">
        <v>64</v>
      </c>
      <c r="N57" s="513">
        <v>2.048</v>
      </c>
      <c r="O57" s="513">
        <v>3208.5333333333333</v>
      </c>
      <c r="P57" s="392" t="s">
        <v>5099</v>
      </c>
      <c r="Q57" s="383"/>
      <c r="R57" s="383"/>
      <c r="S57" s="383"/>
      <c r="T57" s="383"/>
    </row>
    <row r="58" spans="1:20" ht="15.75" customHeight="1">
      <c r="A58" s="388">
        <f t="shared" si="2"/>
        <v>17</v>
      </c>
      <c r="B58" s="361">
        <v>44274</v>
      </c>
      <c r="C58" s="511" t="s">
        <v>5208</v>
      </c>
      <c r="D58" s="364" t="s">
        <v>56</v>
      </c>
      <c r="E58" s="370"/>
      <c r="F58" s="364"/>
      <c r="G58" s="364"/>
      <c r="H58" s="370" t="s">
        <v>4198</v>
      </c>
      <c r="I58" s="390">
        <v>1</v>
      </c>
      <c r="J58" s="512">
        <v>0.58472222222222203</v>
      </c>
      <c r="K58" s="377">
        <v>0.6430555555555556</v>
      </c>
      <c r="L58" s="390">
        <f t="shared" si="1"/>
        <v>84</v>
      </c>
      <c r="M58" s="513">
        <v>130</v>
      </c>
      <c r="N58" s="513">
        <v>4.16</v>
      </c>
      <c r="O58" s="513">
        <v>5824</v>
      </c>
      <c r="P58" s="392" t="s">
        <v>5099</v>
      </c>
      <c r="Q58" s="383"/>
      <c r="R58" s="383"/>
      <c r="S58" s="383"/>
      <c r="T58" s="383"/>
    </row>
    <row r="59" spans="1:20" ht="15.75" customHeight="1">
      <c r="A59" s="388">
        <f t="shared" si="2"/>
        <v>18</v>
      </c>
      <c r="B59" s="361">
        <v>44274</v>
      </c>
      <c r="C59" s="511" t="s">
        <v>5212</v>
      </c>
      <c r="D59" s="370" t="s">
        <v>40</v>
      </c>
      <c r="E59" s="370"/>
      <c r="F59" s="370"/>
      <c r="G59" s="370"/>
      <c r="H59" s="370" t="s">
        <v>2639</v>
      </c>
      <c r="I59" s="390">
        <v>1</v>
      </c>
      <c r="J59" s="512">
        <v>0.58472222222222203</v>
      </c>
      <c r="K59" s="377">
        <v>0.64027777777777783</v>
      </c>
      <c r="L59" s="390">
        <f t="shared" si="1"/>
        <v>80</v>
      </c>
      <c r="M59" s="513">
        <v>31</v>
      </c>
      <c r="N59" s="513">
        <v>0.99199999999999999</v>
      </c>
      <c r="O59" s="513">
        <v>1322.6666666666667</v>
      </c>
      <c r="P59" s="392" t="s">
        <v>5099</v>
      </c>
      <c r="Q59" s="383"/>
      <c r="R59" s="383"/>
      <c r="S59" s="383"/>
      <c r="T59" s="383"/>
    </row>
    <row r="60" spans="1:20" ht="15.75" customHeight="1">
      <c r="A60" s="388">
        <f t="shared" si="2"/>
        <v>19</v>
      </c>
      <c r="B60" s="361">
        <v>44274</v>
      </c>
      <c r="C60" s="511" t="s">
        <v>5203</v>
      </c>
      <c r="D60" s="364" t="s">
        <v>21</v>
      </c>
      <c r="E60" s="370"/>
      <c r="F60" s="364"/>
      <c r="G60" s="364"/>
      <c r="H60" s="364" t="s">
        <v>803</v>
      </c>
      <c r="I60" s="390">
        <v>1</v>
      </c>
      <c r="J60" s="512">
        <v>0.58472222222222203</v>
      </c>
      <c r="K60" s="377">
        <v>0.64444444444444449</v>
      </c>
      <c r="L60" s="390">
        <f t="shared" si="1"/>
        <v>86</v>
      </c>
      <c r="M60" s="513">
        <v>125</v>
      </c>
      <c r="N60" s="513">
        <v>4</v>
      </c>
      <c r="O60" s="513">
        <v>5733.333333333333</v>
      </c>
      <c r="P60" s="392" t="s">
        <v>5099</v>
      </c>
      <c r="Q60" s="383"/>
      <c r="R60" s="383"/>
      <c r="S60" s="383"/>
      <c r="T60" s="383"/>
    </row>
    <row r="61" spans="1:20" ht="15.75" customHeight="1">
      <c r="A61" s="388">
        <f t="shared" si="2"/>
        <v>20</v>
      </c>
      <c r="B61" s="361">
        <v>44274</v>
      </c>
      <c r="C61" s="511" t="s">
        <v>5203</v>
      </c>
      <c r="D61" s="364" t="s">
        <v>21</v>
      </c>
      <c r="E61" s="370"/>
      <c r="F61" s="364"/>
      <c r="G61" s="364"/>
      <c r="H61" s="364" t="s">
        <v>801</v>
      </c>
      <c r="I61" s="390">
        <v>1</v>
      </c>
      <c r="J61" s="512">
        <v>0.58472222222222203</v>
      </c>
      <c r="K61" s="372">
        <v>0.63402777777777775</v>
      </c>
      <c r="L61" s="390">
        <f t="shared" si="1"/>
        <v>71</v>
      </c>
      <c r="M61" s="513">
        <v>150</v>
      </c>
      <c r="N61" s="513">
        <v>4.8</v>
      </c>
      <c r="O61" s="513">
        <v>5680.0000000000009</v>
      </c>
      <c r="P61" s="392" t="s">
        <v>5099</v>
      </c>
      <c r="Q61" s="383"/>
      <c r="R61" s="383"/>
      <c r="S61" s="383"/>
      <c r="T61" s="383"/>
    </row>
    <row r="62" spans="1:20" ht="15.75" customHeight="1">
      <c r="A62" s="388">
        <f t="shared" si="2"/>
        <v>21</v>
      </c>
      <c r="B62" s="361">
        <v>44274</v>
      </c>
      <c r="C62" s="511" t="s">
        <v>5203</v>
      </c>
      <c r="D62" s="364" t="s">
        <v>71</v>
      </c>
      <c r="E62" s="370"/>
      <c r="F62" s="364"/>
      <c r="G62" s="364"/>
      <c r="H62" s="364" t="s">
        <v>964</v>
      </c>
      <c r="I62" s="390">
        <v>1</v>
      </c>
      <c r="J62" s="512">
        <v>0.58472222222222203</v>
      </c>
      <c r="K62" s="377">
        <v>0.64652777777777781</v>
      </c>
      <c r="L62" s="390">
        <f t="shared" si="1"/>
        <v>89</v>
      </c>
      <c r="M62" s="513">
        <v>140</v>
      </c>
      <c r="N62" s="513">
        <v>4.4800000000000004</v>
      </c>
      <c r="O62" s="513">
        <v>6645.3333333333339</v>
      </c>
      <c r="P62" s="392" t="s">
        <v>5099</v>
      </c>
      <c r="Q62" s="383"/>
      <c r="R62" s="383"/>
      <c r="S62" s="383"/>
      <c r="T62" s="383"/>
    </row>
    <row r="63" spans="1:20" ht="15.75" customHeight="1">
      <c r="A63" s="388">
        <f t="shared" si="2"/>
        <v>22</v>
      </c>
      <c r="B63" s="361">
        <v>44274</v>
      </c>
      <c r="C63" s="511" t="s">
        <v>5210</v>
      </c>
      <c r="D63" s="370" t="s">
        <v>85</v>
      </c>
      <c r="E63" s="370"/>
      <c r="F63" s="370"/>
      <c r="G63" s="370"/>
      <c r="H63" s="370" t="s">
        <v>1289</v>
      </c>
      <c r="I63" s="390">
        <v>1</v>
      </c>
      <c r="J63" s="512">
        <v>0.58472222222222203</v>
      </c>
      <c r="K63" s="372">
        <v>0.64097222222222217</v>
      </c>
      <c r="L63" s="390">
        <f t="shared" si="1"/>
        <v>81</v>
      </c>
      <c r="M63" s="513">
        <v>122</v>
      </c>
      <c r="N63" s="513">
        <v>3.9039999999999999</v>
      </c>
      <c r="O63" s="513">
        <v>5270.4</v>
      </c>
      <c r="P63" s="392" t="s">
        <v>5099</v>
      </c>
      <c r="Q63" s="383"/>
      <c r="R63" s="383"/>
      <c r="S63" s="383"/>
      <c r="T63" s="383"/>
    </row>
    <row r="64" spans="1:20" ht="15.75" customHeight="1">
      <c r="A64" s="388">
        <f t="shared" si="2"/>
        <v>23</v>
      </c>
      <c r="B64" s="361">
        <v>44274</v>
      </c>
      <c r="C64" s="511" t="s">
        <v>5210</v>
      </c>
      <c r="D64" s="370" t="s">
        <v>85</v>
      </c>
      <c r="E64" s="370"/>
      <c r="F64" s="364"/>
      <c r="G64" s="364"/>
      <c r="H64" s="364" t="s">
        <v>166</v>
      </c>
      <c r="I64" s="390">
        <v>1</v>
      </c>
      <c r="J64" s="512">
        <v>0.58472222222222203</v>
      </c>
      <c r="K64" s="377">
        <v>0.64444444444444449</v>
      </c>
      <c r="L64" s="390">
        <f t="shared" si="1"/>
        <v>86</v>
      </c>
      <c r="M64" s="513">
        <v>176</v>
      </c>
      <c r="N64" s="513">
        <v>5.6319999999999997</v>
      </c>
      <c r="O64" s="513">
        <v>8072.5333333333328</v>
      </c>
      <c r="P64" s="392" t="s">
        <v>5099</v>
      </c>
      <c r="Q64" s="383"/>
      <c r="R64" s="383"/>
      <c r="S64" s="383"/>
      <c r="T64" s="383"/>
    </row>
    <row r="65" spans="1:20" ht="15.75" customHeight="1">
      <c r="A65" s="388">
        <f t="shared" si="2"/>
        <v>24</v>
      </c>
      <c r="B65" s="361">
        <v>44274</v>
      </c>
      <c r="C65" s="511" t="s">
        <v>5210</v>
      </c>
      <c r="D65" s="370" t="s">
        <v>85</v>
      </c>
      <c r="E65" s="370"/>
      <c r="F65" s="364"/>
      <c r="G65" s="364"/>
      <c r="H65" s="364" t="s">
        <v>162</v>
      </c>
      <c r="I65" s="390">
        <v>1</v>
      </c>
      <c r="J65" s="512">
        <v>0.58472222222222203</v>
      </c>
      <c r="K65" s="372">
        <v>0.64444444444444449</v>
      </c>
      <c r="L65" s="390">
        <f t="shared" si="1"/>
        <v>86</v>
      </c>
      <c r="M65" s="513">
        <v>70</v>
      </c>
      <c r="N65" s="513">
        <v>2.2400000000000002</v>
      </c>
      <c r="O65" s="513">
        <v>3210.666666666667</v>
      </c>
      <c r="P65" s="392" t="s">
        <v>5099</v>
      </c>
      <c r="Q65" s="383"/>
      <c r="R65" s="383"/>
      <c r="S65" s="383"/>
      <c r="T65" s="383"/>
    </row>
    <row r="66" spans="1:20" ht="15.75" customHeight="1">
      <c r="A66" s="388">
        <f t="shared" si="2"/>
        <v>25</v>
      </c>
      <c r="B66" s="361">
        <v>44274</v>
      </c>
      <c r="C66" s="511" t="s">
        <v>5217</v>
      </c>
      <c r="D66" s="364" t="s">
        <v>39</v>
      </c>
      <c r="E66" s="370"/>
      <c r="F66" s="364"/>
      <c r="G66" s="364"/>
      <c r="H66" s="364" t="s">
        <v>156</v>
      </c>
      <c r="I66" s="390">
        <v>1</v>
      </c>
      <c r="J66" s="512">
        <v>0.58472222222222203</v>
      </c>
      <c r="K66" s="377">
        <v>0.63541666666666663</v>
      </c>
      <c r="L66" s="390">
        <f t="shared" si="1"/>
        <v>73</v>
      </c>
      <c r="M66" s="513">
        <v>160</v>
      </c>
      <c r="N66" s="513">
        <v>5.12</v>
      </c>
      <c r="O66" s="513">
        <v>6229.333333333333</v>
      </c>
      <c r="P66" s="392" t="s">
        <v>5099</v>
      </c>
      <c r="Q66" s="383"/>
      <c r="R66" s="383"/>
      <c r="S66" s="383"/>
      <c r="T66" s="383"/>
    </row>
    <row r="67" spans="1:20" ht="15.75" customHeight="1">
      <c r="A67" s="388">
        <f t="shared" si="2"/>
        <v>26</v>
      </c>
      <c r="B67" s="361">
        <v>44274</v>
      </c>
      <c r="C67" s="367" t="s">
        <v>5202</v>
      </c>
      <c r="D67" s="370" t="s">
        <v>496</v>
      </c>
      <c r="E67" s="370"/>
      <c r="F67" s="370"/>
      <c r="G67" s="370"/>
      <c r="H67" s="370" t="s">
        <v>5020</v>
      </c>
      <c r="I67" s="390">
        <v>1</v>
      </c>
      <c r="J67" s="512">
        <v>0.58472222222222203</v>
      </c>
      <c r="K67" s="372">
        <v>0.64027777777777783</v>
      </c>
      <c r="L67" s="390">
        <f t="shared" si="1"/>
        <v>80</v>
      </c>
      <c r="M67" s="513">
        <v>160</v>
      </c>
      <c r="N67" s="513">
        <v>5.12</v>
      </c>
      <c r="O67" s="513">
        <v>6826.666666666667</v>
      </c>
      <c r="P67" s="392" t="s">
        <v>5099</v>
      </c>
      <c r="Q67" s="383"/>
      <c r="R67" s="383"/>
      <c r="S67" s="383"/>
      <c r="T67" s="383"/>
    </row>
    <row r="68" spans="1:20" ht="15.75" customHeight="1">
      <c r="A68" s="388">
        <f t="shared" si="2"/>
        <v>27</v>
      </c>
      <c r="B68" s="361">
        <v>44274</v>
      </c>
      <c r="C68" s="367" t="s">
        <v>5202</v>
      </c>
      <c r="D68" s="370" t="s">
        <v>496</v>
      </c>
      <c r="E68" s="370"/>
      <c r="F68" s="364"/>
      <c r="G68" s="364"/>
      <c r="H68" s="364" t="s">
        <v>5035</v>
      </c>
      <c r="I68" s="390">
        <v>1</v>
      </c>
      <c r="J68" s="512">
        <v>0.58472222222222203</v>
      </c>
      <c r="K68" s="377">
        <v>0.64027777777777783</v>
      </c>
      <c r="L68" s="390">
        <f t="shared" si="1"/>
        <v>80</v>
      </c>
      <c r="M68" s="513">
        <v>90</v>
      </c>
      <c r="N68" s="513">
        <v>2.88</v>
      </c>
      <c r="O68" s="513">
        <v>3839.9999999999995</v>
      </c>
      <c r="P68" s="392" t="s">
        <v>5099</v>
      </c>
      <c r="Q68" s="383"/>
      <c r="R68" s="383"/>
      <c r="S68" s="383"/>
      <c r="T68" s="383"/>
    </row>
    <row r="69" spans="1:20" ht="15.75" customHeight="1">
      <c r="A69" s="388">
        <f t="shared" si="2"/>
        <v>28</v>
      </c>
      <c r="B69" s="361">
        <v>44274</v>
      </c>
      <c r="C69" s="511" t="s">
        <v>5214</v>
      </c>
      <c r="D69" s="364" t="s">
        <v>259</v>
      </c>
      <c r="E69" s="370"/>
      <c r="F69" s="364"/>
      <c r="G69" s="364"/>
      <c r="H69" s="364" t="s">
        <v>3389</v>
      </c>
      <c r="I69" s="390">
        <v>1</v>
      </c>
      <c r="J69" s="512">
        <v>0.58472222222222203</v>
      </c>
      <c r="K69" s="372">
        <v>0.64861111111111114</v>
      </c>
      <c r="L69" s="390">
        <f t="shared" si="1"/>
        <v>92</v>
      </c>
      <c r="M69" s="513">
        <v>100</v>
      </c>
      <c r="N69" s="513">
        <v>3.2</v>
      </c>
      <c r="O69" s="513">
        <v>4906.666666666667</v>
      </c>
      <c r="P69" s="392" t="s">
        <v>5099</v>
      </c>
      <c r="Q69" s="383"/>
      <c r="R69" s="383"/>
      <c r="S69" s="383"/>
      <c r="T69" s="383"/>
    </row>
    <row r="70" spans="1:20" ht="15.75" customHeight="1">
      <c r="A70" s="388">
        <f t="shared" si="2"/>
        <v>29</v>
      </c>
      <c r="B70" s="361">
        <v>44274</v>
      </c>
      <c r="C70" s="511" t="s">
        <v>5214</v>
      </c>
      <c r="D70" s="364" t="s">
        <v>222</v>
      </c>
      <c r="E70" s="370"/>
      <c r="F70" s="364"/>
      <c r="G70" s="364"/>
      <c r="H70" s="364" t="s">
        <v>3333</v>
      </c>
      <c r="I70" s="390">
        <v>1</v>
      </c>
      <c r="J70" s="512">
        <v>0.58472222222222203</v>
      </c>
      <c r="K70" s="372">
        <v>0.63888888888888895</v>
      </c>
      <c r="L70" s="390">
        <f t="shared" si="1"/>
        <v>78</v>
      </c>
      <c r="M70" s="513">
        <v>118</v>
      </c>
      <c r="N70" s="513">
        <v>3.7760000000000002</v>
      </c>
      <c r="O70" s="513">
        <v>4908.8</v>
      </c>
      <c r="P70" s="392" t="s">
        <v>5099</v>
      </c>
      <c r="Q70" s="383"/>
      <c r="R70" s="383"/>
      <c r="S70" s="383"/>
      <c r="T70" s="383"/>
    </row>
    <row r="71" spans="1:20" ht="15.75" customHeight="1">
      <c r="A71" s="388">
        <f t="shared" si="2"/>
        <v>30</v>
      </c>
      <c r="B71" s="361">
        <v>44274</v>
      </c>
      <c r="C71" s="511" t="s">
        <v>5207</v>
      </c>
      <c r="D71" s="364" t="s">
        <v>206</v>
      </c>
      <c r="E71" s="370"/>
      <c r="F71" s="364"/>
      <c r="G71" s="364"/>
      <c r="H71" s="370" t="s">
        <v>2363</v>
      </c>
      <c r="I71" s="390">
        <v>1</v>
      </c>
      <c r="J71" s="512">
        <v>0.58472222222222203</v>
      </c>
      <c r="K71" s="377">
        <v>0.63750000000000007</v>
      </c>
      <c r="L71" s="390">
        <f t="shared" si="1"/>
        <v>76</v>
      </c>
      <c r="M71" s="513">
        <v>71</v>
      </c>
      <c r="N71" s="513">
        <v>2.2720000000000002</v>
      </c>
      <c r="O71" s="513">
        <v>2877.8666666666672</v>
      </c>
      <c r="P71" s="392" t="s">
        <v>5099</v>
      </c>
      <c r="Q71" s="383"/>
      <c r="R71" s="383"/>
      <c r="S71" s="383"/>
      <c r="T71" s="383"/>
    </row>
    <row r="72" spans="1:20" ht="15.75" customHeight="1">
      <c r="A72" s="388">
        <f t="shared" si="2"/>
        <v>31</v>
      </c>
      <c r="B72" s="361">
        <v>44274</v>
      </c>
      <c r="C72" s="511" t="s">
        <v>5206</v>
      </c>
      <c r="D72" s="370" t="s">
        <v>4336</v>
      </c>
      <c r="E72" s="370"/>
      <c r="F72" s="370"/>
      <c r="G72" s="370"/>
      <c r="H72" s="364" t="s">
        <v>4351</v>
      </c>
      <c r="I72" s="390">
        <v>1</v>
      </c>
      <c r="J72" s="512">
        <v>0.58472222222222203</v>
      </c>
      <c r="K72" s="377">
        <v>0.63263888888888886</v>
      </c>
      <c r="L72" s="390">
        <f t="shared" si="1"/>
        <v>69</v>
      </c>
      <c r="M72" s="513">
        <v>80</v>
      </c>
      <c r="N72" s="513">
        <v>2.56</v>
      </c>
      <c r="O72" s="513">
        <v>2944.0000000000005</v>
      </c>
      <c r="P72" s="392" t="s">
        <v>5099</v>
      </c>
      <c r="Q72" s="383"/>
      <c r="R72" s="383"/>
      <c r="S72" s="383"/>
      <c r="T72" s="383"/>
    </row>
    <row r="73" spans="1:20" ht="15" customHeight="1">
      <c r="A73" s="388"/>
      <c r="B73" s="363"/>
      <c r="F73" s="493"/>
      <c r="G73" s="493"/>
      <c r="I73" s="395">
        <f>SUM(I42:I72)</f>
        <v>31</v>
      </c>
      <c r="J73" s="388"/>
      <c r="K73" s="440"/>
      <c r="M73" s="370"/>
      <c r="N73" s="395">
        <f>SUM(N42:N72)</f>
        <v>109.40800000000002</v>
      </c>
      <c r="O73" s="395">
        <f>SUM(O42:O72)</f>
        <v>157913.06666666662</v>
      </c>
      <c r="P73" s="392"/>
    </row>
    <row r="74" spans="1:20" ht="15" customHeight="1">
      <c r="A74" s="388"/>
      <c r="B74" s="371" t="s">
        <v>5108</v>
      </c>
      <c r="C74" s="370"/>
      <c r="D74" s="388"/>
      <c r="E74" s="364"/>
      <c r="F74" s="388"/>
      <c r="G74" s="388"/>
      <c r="H74" s="388"/>
      <c r="I74" s="390"/>
      <c r="J74" s="388"/>
      <c r="K74" s="388"/>
      <c r="L74" s="370"/>
      <c r="M74" s="370"/>
      <c r="N74" s="388"/>
      <c r="O74" s="388"/>
      <c r="P74" s="392"/>
    </row>
    <row r="75" spans="1:20" ht="15" customHeight="1">
      <c r="A75" s="388">
        <v>1</v>
      </c>
      <c r="B75" s="361"/>
      <c r="C75" s="370"/>
      <c r="D75" s="357"/>
      <c r="E75" s="359"/>
      <c r="F75" s="364"/>
      <c r="G75" s="364"/>
      <c r="H75" s="364"/>
      <c r="I75" s="364"/>
      <c r="J75" s="397"/>
      <c r="K75" s="388"/>
      <c r="L75" s="370"/>
      <c r="M75" s="514"/>
      <c r="N75" s="515"/>
      <c r="O75" s="516"/>
      <c r="P75" s="517"/>
      <c r="Q75" s="364"/>
      <c r="R75" s="364"/>
      <c r="S75" s="364"/>
      <c r="T75" s="383"/>
    </row>
    <row r="76" spans="1:20" ht="15" customHeight="1">
      <c r="A76" s="388"/>
      <c r="B76" s="361"/>
      <c r="C76" s="370"/>
      <c r="D76" s="388"/>
      <c r="E76" s="364"/>
      <c r="F76" s="388"/>
      <c r="G76" s="388"/>
      <c r="H76" s="388"/>
      <c r="I76" s="375">
        <f>SUM(I75:I75)</f>
        <v>0</v>
      </c>
      <c r="J76" s="388"/>
      <c r="K76" s="440"/>
      <c r="L76" s="370"/>
      <c r="M76" s="370"/>
      <c r="N76" s="375">
        <f>SUM(N75:N75)</f>
        <v>0</v>
      </c>
      <c r="O76" s="375">
        <f>SUM(O75:O75)</f>
        <v>0</v>
      </c>
      <c r="P76" s="392"/>
    </row>
    <row r="77" spans="1:20" ht="15" customHeight="1">
      <c r="A77" s="388"/>
      <c r="B77" s="371" t="s">
        <v>5109</v>
      </c>
      <c r="C77" s="370"/>
      <c r="D77" s="388"/>
      <c r="E77" s="364"/>
      <c r="F77" s="388"/>
      <c r="G77" s="388"/>
      <c r="H77" s="388"/>
      <c r="I77" s="390"/>
      <c r="J77" s="388"/>
      <c r="K77" s="388"/>
      <c r="L77" s="370"/>
      <c r="M77" s="370"/>
      <c r="N77" s="388"/>
      <c r="O77" s="388"/>
      <c r="P77" s="392"/>
    </row>
    <row r="78" spans="1:20" ht="15" customHeight="1">
      <c r="A78" s="388"/>
      <c r="B78" s="361">
        <v>44320</v>
      </c>
      <c r="C78" s="370" t="s">
        <v>2743</v>
      </c>
      <c r="D78" s="357" t="s">
        <v>75</v>
      </c>
      <c r="E78" s="359">
        <v>4</v>
      </c>
      <c r="F78" s="364"/>
      <c r="G78" s="364"/>
      <c r="H78" s="377" t="s">
        <v>4705</v>
      </c>
      <c r="I78" s="364">
        <v>1</v>
      </c>
      <c r="J78" s="512">
        <v>0.48125000000000001</v>
      </c>
      <c r="K78" s="377">
        <v>0.50277777777777777</v>
      </c>
      <c r="L78" s="390">
        <f t="shared" ref="L78:L81" si="3">HOUR($K78-$J78)*60+MINUTE($K78-$J78)</f>
        <v>31</v>
      </c>
      <c r="M78" s="399">
        <v>140</v>
      </c>
      <c r="N78" s="518">
        <v>4.6059999999999999</v>
      </c>
      <c r="O78" s="379">
        <v>2379.7666666666669</v>
      </c>
      <c r="P78" s="364" t="s">
        <v>5099</v>
      </c>
      <c r="Q78" s="364"/>
      <c r="R78" s="364"/>
      <c r="S78" s="364"/>
      <c r="T78" s="383"/>
    </row>
    <row r="79" spans="1:20" ht="15" customHeight="1">
      <c r="A79" s="388"/>
      <c r="B79" s="361">
        <v>44320</v>
      </c>
      <c r="C79" s="370" t="s">
        <v>2743</v>
      </c>
      <c r="D79" s="357" t="s">
        <v>75</v>
      </c>
      <c r="E79" s="359">
        <v>3</v>
      </c>
      <c r="F79" s="364"/>
      <c r="G79" s="364"/>
      <c r="H79" s="377" t="s">
        <v>4688</v>
      </c>
      <c r="I79" s="364">
        <v>1</v>
      </c>
      <c r="J79" s="512">
        <v>0.48125000000000001</v>
      </c>
      <c r="K79" s="377">
        <v>0.50277777777777777</v>
      </c>
      <c r="L79" s="390">
        <f t="shared" si="3"/>
        <v>31</v>
      </c>
      <c r="M79" s="399">
        <v>160</v>
      </c>
      <c r="N79" s="518">
        <v>5.2639999999999993</v>
      </c>
      <c r="O79" s="379">
        <v>2719.7333333333327</v>
      </c>
      <c r="P79" s="364" t="s">
        <v>5099</v>
      </c>
      <c r="Q79" s="383"/>
      <c r="R79" s="383"/>
      <c r="S79" s="383"/>
      <c r="T79" s="383"/>
    </row>
    <row r="80" spans="1:20" ht="15" customHeight="1">
      <c r="A80" s="388"/>
      <c r="B80" s="361">
        <v>44320</v>
      </c>
      <c r="C80" s="370" t="s">
        <v>2743</v>
      </c>
      <c r="D80" s="357" t="s">
        <v>75</v>
      </c>
      <c r="E80" s="359">
        <v>4</v>
      </c>
      <c r="F80" s="364"/>
      <c r="G80" s="364"/>
      <c r="H80" s="377" t="s">
        <v>4711</v>
      </c>
      <c r="I80" s="364">
        <v>1</v>
      </c>
      <c r="J80" s="512">
        <v>0.48125000000000001</v>
      </c>
      <c r="K80" s="377">
        <v>0.50277777777777777</v>
      </c>
      <c r="L80" s="390">
        <f t="shared" si="3"/>
        <v>31</v>
      </c>
      <c r="M80" s="399">
        <v>75</v>
      </c>
      <c r="N80" s="518">
        <v>2.4674999999999998</v>
      </c>
      <c r="O80" s="379">
        <v>1274.875</v>
      </c>
      <c r="P80" s="364" t="s">
        <v>5099</v>
      </c>
      <c r="Q80" s="383"/>
      <c r="R80" s="383"/>
      <c r="S80" s="383"/>
      <c r="T80" s="383"/>
    </row>
    <row r="81" spans="1:20" ht="15" customHeight="1">
      <c r="A81" s="388"/>
      <c r="B81" s="361">
        <v>44320</v>
      </c>
      <c r="C81" s="370" t="s">
        <v>2743</v>
      </c>
      <c r="D81" s="357" t="s">
        <v>75</v>
      </c>
      <c r="E81" s="359">
        <v>3</v>
      </c>
      <c r="F81" s="364"/>
      <c r="G81" s="364"/>
      <c r="H81" s="377" t="s">
        <v>209</v>
      </c>
      <c r="I81" s="364">
        <v>1</v>
      </c>
      <c r="J81" s="512">
        <v>0.48125000000000001</v>
      </c>
      <c r="K81" s="377">
        <v>0.50277777777777777</v>
      </c>
      <c r="L81" s="390">
        <f t="shared" si="3"/>
        <v>31</v>
      </c>
      <c r="M81" s="399">
        <v>0</v>
      </c>
      <c r="N81" s="518">
        <v>0</v>
      </c>
      <c r="O81" s="379">
        <v>0</v>
      </c>
      <c r="P81" s="364" t="s">
        <v>5099</v>
      </c>
      <c r="Q81" s="383"/>
      <c r="R81" s="383"/>
      <c r="S81" s="383"/>
      <c r="T81" s="383"/>
    </row>
    <row r="82" spans="1:20" ht="15" customHeight="1">
      <c r="A82" s="388"/>
      <c r="B82" s="363"/>
      <c r="C82" s="370"/>
      <c r="D82" s="388"/>
      <c r="E82" s="364"/>
      <c r="F82" s="388"/>
      <c r="G82" s="388"/>
      <c r="H82" s="388"/>
      <c r="I82" s="395">
        <f>SUM(I78:I81)</f>
        <v>4</v>
      </c>
      <c r="J82" s="388"/>
      <c r="K82" s="388"/>
      <c r="L82" s="370"/>
      <c r="M82" s="370"/>
      <c r="N82" s="395">
        <f>SUM(N78:N81)</f>
        <v>12.337499999999999</v>
      </c>
      <c r="O82" s="395">
        <f>SUM(O78:O81)</f>
        <v>6374.375</v>
      </c>
      <c r="P82" s="392"/>
    </row>
    <row r="83" spans="1:20" ht="15" customHeight="1">
      <c r="A83" s="388"/>
      <c r="B83" s="371" t="s">
        <v>5110</v>
      </c>
      <c r="C83" s="370"/>
      <c r="D83" s="388"/>
      <c r="E83" s="364"/>
      <c r="F83" s="388"/>
      <c r="G83" s="388"/>
      <c r="H83" s="388"/>
      <c r="I83" s="390"/>
      <c r="J83" s="388"/>
      <c r="K83" s="388"/>
      <c r="L83" s="370"/>
      <c r="M83" s="370"/>
      <c r="N83" s="388"/>
      <c r="O83" s="388"/>
      <c r="P83" s="392"/>
    </row>
    <row r="84" spans="1:20" ht="15" customHeight="1">
      <c r="A84" s="388"/>
      <c r="B84" s="442"/>
      <c r="C84" s="370"/>
      <c r="D84" s="388"/>
      <c r="E84" s="364"/>
      <c r="F84" s="388"/>
      <c r="G84" s="388"/>
      <c r="H84" s="388"/>
      <c r="I84" s="390"/>
      <c r="J84" s="493"/>
      <c r="K84" s="388"/>
      <c r="L84" s="370"/>
      <c r="M84" s="370"/>
      <c r="N84" s="388"/>
      <c r="O84" s="388"/>
      <c r="P84" s="392"/>
    </row>
    <row r="85" spans="1:20" ht="15" customHeight="1">
      <c r="A85" s="388"/>
      <c r="B85" s="442"/>
      <c r="C85" s="370"/>
      <c r="D85" s="388"/>
      <c r="E85" s="364"/>
      <c r="F85" s="388"/>
      <c r="G85" s="388"/>
      <c r="H85" s="388"/>
      <c r="I85" s="390"/>
      <c r="J85" s="493"/>
      <c r="K85" s="388"/>
      <c r="L85" s="370"/>
      <c r="M85" s="370"/>
      <c r="N85" s="388"/>
      <c r="O85" s="388"/>
      <c r="P85" s="392"/>
    </row>
    <row r="86" spans="1:20" ht="15" customHeight="1">
      <c r="A86" s="388"/>
      <c r="B86" s="442"/>
      <c r="C86" s="370"/>
      <c r="D86" s="388"/>
      <c r="E86" s="364"/>
      <c r="F86" s="388"/>
      <c r="G86" s="388"/>
      <c r="H86" s="388"/>
      <c r="I86" s="390"/>
      <c r="J86" s="493"/>
      <c r="K86" s="388"/>
      <c r="L86" s="370"/>
      <c r="M86" s="370"/>
      <c r="N86" s="388"/>
      <c r="O86" s="388"/>
      <c r="P86" s="392"/>
    </row>
    <row r="87" spans="1:20" ht="15" customHeight="1">
      <c r="A87" s="388"/>
      <c r="B87" s="442"/>
      <c r="C87" s="370"/>
      <c r="D87" s="388"/>
      <c r="E87" s="364"/>
      <c r="F87" s="388"/>
      <c r="G87" s="388"/>
      <c r="H87" s="388"/>
      <c r="I87" s="390"/>
      <c r="J87" s="493"/>
      <c r="K87" s="388"/>
      <c r="L87" s="370"/>
      <c r="M87" s="370"/>
      <c r="N87" s="388"/>
      <c r="O87" s="388"/>
      <c r="P87" s="392"/>
    </row>
    <row r="88" spans="1:20" ht="15" customHeight="1">
      <c r="A88" s="388"/>
      <c r="B88" s="442"/>
      <c r="C88" s="370"/>
      <c r="D88" s="388"/>
      <c r="E88" s="364"/>
      <c r="F88" s="388"/>
      <c r="G88" s="388"/>
      <c r="H88" s="388"/>
      <c r="I88" s="390"/>
      <c r="J88" s="493"/>
      <c r="K88" s="388"/>
      <c r="L88" s="370"/>
      <c r="M88" s="370"/>
      <c r="N88" s="388"/>
      <c r="O88" s="388"/>
      <c r="P88" s="392"/>
    </row>
    <row r="89" spans="1:20" ht="15" customHeight="1">
      <c r="A89" s="388"/>
      <c r="B89" s="442"/>
      <c r="C89" s="370"/>
      <c r="D89" s="388"/>
      <c r="E89" s="364"/>
      <c r="F89" s="388"/>
      <c r="G89" s="388"/>
      <c r="H89" s="388"/>
      <c r="I89" s="390"/>
      <c r="J89" s="493"/>
      <c r="K89" s="388"/>
      <c r="L89" s="370"/>
      <c r="M89" s="370"/>
      <c r="N89" s="388"/>
      <c r="O89" s="388"/>
      <c r="P89" s="392"/>
    </row>
    <row r="90" spans="1:20" ht="15.75" customHeight="1">
      <c r="A90" s="519">
        <v>1</v>
      </c>
      <c r="B90" s="361"/>
      <c r="C90" s="370"/>
      <c r="D90" s="364"/>
      <c r="E90" s="364"/>
      <c r="F90" s="364"/>
      <c r="G90" s="364"/>
      <c r="H90" s="377"/>
      <c r="I90" s="377"/>
      <c r="J90" s="365"/>
      <c r="K90" s="388"/>
      <c r="L90" s="373"/>
      <c r="M90" s="373"/>
      <c r="N90" s="373"/>
      <c r="O90" s="373"/>
      <c r="P90" s="364"/>
      <c r="Q90" s="364"/>
      <c r="R90" s="364"/>
      <c r="S90" s="364"/>
      <c r="T90" s="383"/>
    </row>
    <row r="91" spans="1:20" ht="15" customHeight="1">
      <c r="A91" s="388"/>
      <c r="B91" s="363"/>
      <c r="D91" s="388"/>
      <c r="E91" s="364"/>
      <c r="F91" s="388"/>
      <c r="G91" s="388"/>
      <c r="H91" s="388"/>
      <c r="I91" s="395">
        <f>SUM(I90:I90)</f>
        <v>0</v>
      </c>
      <c r="J91" s="388"/>
      <c r="K91" s="377"/>
      <c r="L91" s="370"/>
      <c r="M91" s="370"/>
      <c r="N91" s="395">
        <f>SUM(N90:N90)</f>
        <v>0</v>
      </c>
      <c r="O91" s="395">
        <f>SUM(O90:O90)</f>
        <v>0</v>
      </c>
      <c r="P91" s="392"/>
    </row>
    <row r="92" spans="1:20" ht="15" customHeight="1">
      <c r="A92" s="388"/>
      <c r="B92" s="371" t="s">
        <v>5111</v>
      </c>
      <c r="C92" s="370"/>
      <c r="D92" s="388"/>
      <c r="E92" s="364"/>
      <c r="F92" s="388"/>
      <c r="G92" s="388"/>
      <c r="H92" s="388"/>
      <c r="I92" s="390"/>
      <c r="J92" s="388"/>
      <c r="K92" s="388"/>
      <c r="L92" s="370"/>
      <c r="M92" s="370"/>
      <c r="N92" s="388"/>
      <c r="O92" s="388"/>
      <c r="P92" s="392"/>
    </row>
    <row r="93" spans="1:20" ht="15" customHeight="1">
      <c r="A93" s="519">
        <v>1</v>
      </c>
      <c r="B93" s="361"/>
      <c r="C93" s="370"/>
      <c r="D93" s="364"/>
      <c r="E93" s="359"/>
      <c r="F93" s="364"/>
      <c r="G93" s="364"/>
      <c r="H93" s="377"/>
      <c r="I93" s="364"/>
      <c r="J93" s="512"/>
      <c r="K93" s="388"/>
      <c r="L93" s="370"/>
      <c r="M93" s="399"/>
      <c r="N93" s="518">
        <f>M93*0.0312</f>
        <v>0</v>
      </c>
      <c r="O93" s="379">
        <f>N93*L93/60*1000</f>
        <v>0</v>
      </c>
      <c r="P93" s="364"/>
      <c r="Q93" s="364"/>
      <c r="R93" s="364"/>
      <c r="S93" s="364"/>
      <c r="T93" s="383"/>
    </row>
    <row r="94" spans="1:20" ht="15" customHeight="1">
      <c r="A94" s="388"/>
      <c r="B94" s="363"/>
      <c r="C94" s="370"/>
      <c r="D94" s="388"/>
      <c r="E94" s="392"/>
      <c r="F94" s="388"/>
      <c r="G94" s="388"/>
      <c r="H94" s="388"/>
      <c r="I94" s="520">
        <f>SUM(I93:I93)</f>
        <v>0</v>
      </c>
      <c r="J94" s="388"/>
      <c r="K94" s="388"/>
      <c r="L94" s="370"/>
      <c r="M94" s="370"/>
      <c r="N94" s="520">
        <f>SUM(N93:N93)</f>
        <v>0</v>
      </c>
      <c r="O94" s="520">
        <f>SUM(O93:O93)</f>
        <v>0</v>
      </c>
      <c r="P94" s="392"/>
    </row>
    <row r="95" spans="1:20" ht="15" customHeight="1">
      <c r="A95" s="388"/>
      <c r="B95" s="371" t="s">
        <v>5112</v>
      </c>
      <c r="C95" s="370"/>
      <c r="D95" s="392"/>
      <c r="E95" s="364"/>
      <c r="F95" s="388"/>
      <c r="G95" s="388"/>
      <c r="H95" s="388"/>
      <c r="I95" s="390"/>
      <c r="J95" s="388"/>
      <c r="K95" s="388"/>
      <c r="L95" s="370"/>
      <c r="M95" s="370"/>
      <c r="N95" s="388"/>
      <c r="O95" s="388"/>
      <c r="P95" s="392"/>
    </row>
    <row r="96" spans="1:20" ht="15" customHeight="1">
      <c r="A96" s="519">
        <v>1</v>
      </c>
      <c r="B96" s="361"/>
      <c r="C96" s="370"/>
      <c r="D96" s="364"/>
      <c r="E96" s="359"/>
      <c r="F96" s="364"/>
      <c r="G96" s="364"/>
      <c r="H96" s="377"/>
      <c r="I96" s="364"/>
      <c r="J96" s="512"/>
      <c r="K96" s="388"/>
      <c r="L96" s="370"/>
      <c r="M96" s="399"/>
      <c r="N96" s="518">
        <f>M96*0.0312</f>
        <v>0</v>
      </c>
      <c r="O96" s="379">
        <f>N96*L96/60*1000</f>
        <v>0</v>
      </c>
      <c r="P96" s="364"/>
      <c r="Q96" s="364"/>
      <c r="R96" s="364"/>
      <c r="S96" s="364"/>
      <c r="T96" s="383"/>
    </row>
    <row r="97" spans="1:20" ht="15" customHeight="1">
      <c r="A97" s="388"/>
      <c r="B97" s="363"/>
      <c r="C97" s="370"/>
      <c r="D97" s="364"/>
      <c r="E97" s="364"/>
      <c r="F97" s="388"/>
      <c r="G97" s="388"/>
      <c r="H97" s="388"/>
      <c r="I97" s="520">
        <f>SUM(I96:I96)</f>
        <v>0</v>
      </c>
      <c r="J97" s="388"/>
      <c r="K97" s="388"/>
      <c r="L97" s="370"/>
      <c r="M97" s="370"/>
      <c r="N97" s="520">
        <f>SUM(N96:N96)</f>
        <v>0</v>
      </c>
      <c r="O97" s="520">
        <f>SUM(O96:O96)</f>
        <v>0</v>
      </c>
      <c r="P97" s="392"/>
    </row>
    <row r="98" spans="1:20" ht="16">
      <c r="A98" s="388"/>
      <c r="B98" s="371" t="s">
        <v>5113</v>
      </c>
      <c r="C98" s="370"/>
      <c r="D98" s="392"/>
      <c r="E98" s="364"/>
      <c r="F98" s="388"/>
      <c r="G98" s="388"/>
      <c r="H98" s="388"/>
      <c r="I98" s="390"/>
      <c r="J98" s="388"/>
      <c r="K98" s="388"/>
      <c r="L98" s="370"/>
      <c r="M98" s="370"/>
      <c r="N98" s="388"/>
      <c r="O98" s="388"/>
      <c r="P98" s="392" t="s">
        <v>5177</v>
      </c>
    </row>
    <row r="99" spans="1:20">
      <c r="A99" s="519">
        <f t="shared" ref="A99" si="4">A98+1</f>
        <v>1</v>
      </c>
      <c r="B99" s="366"/>
      <c r="C99" s="370"/>
      <c r="D99" s="364"/>
      <c r="E99" s="359"/>
      <c r="F99" s="364"/>
      <c r="G99" s="364"/>
      <c r="H99" s="377"/>
      <c r="I99" s="364"/>
      <c r="J99" s="512"/>
      <c r="K99" s="388"/>
      <c r="L99" s="370"/>
      <c r="M99" s="399"/>
      <c r="N99" s="518"/>
      <c r="O99" s="379"/>
      <c r="P99" s="364"/>
      <c r="Q99" s="364"/>
      <c r="R99" s="364"/>
      <c r="S99" s="364"/>
      <c r="T99" s="383"/>
    </row>
    <row r="100" spans="1:20">
      <c r="A100" s="519"/>
      <c r="B100" s="366"/>
      <c r="C100" s="370"/>
      <c r="D100" s="364"/>
      <c r="E100" s="359"/>
      <c r="F100" s="364"/>
      <c r="G100" s="364"/>
      <c r="H100" s="377"/>
      <c r="I100" s="364"/>
      <c r="J100" s="512"/>
      <c r="K100" s="388"/>
      <c r="L100" s="370"/>
      <c r="M100" s="399"/>
      <c r="N100" s="518"/>
      <c r="O100" s="379"/>
      <c r="P100" s="364"/>
      <c r="Q100" s="383"/>
      <c r="R100" s="383"/>
      <c r="S100" s="383"/>
      <c r="T100" s="383"/>
    </row>
    <row r="101" spans="1:20">
      <c r="A101" s="519"/>
      <c r="B101" s="366"/>
      <c r="C101" s="370"/>
      <c r="D101" s="364"/>
      <c r="E101" s="359"/>
      <c r="F101" s="364"/>
      <c r="G101" s="364"/>
      <c r="H101" s="377"/>
      <c r="I101" s="364"/>
      <c r="J101" s="512"/>
      <c r="K101" s="388"/>
      <c r="L101" s="370"/>
      <c r="M101" s="399"/>
      <c r="N101" s="518"/>
      <c r="O101" s="379"/>
      <c r="P101" s="364"/>
      <c r="Q101" s="383"/>
      <c r="R101" s="383"/>
      <c r="S101" s="383"/>
      <c r="T101" s="383"/>
    </row>
    <row r="102" spans="1:20">
      <c r="A102" s="519"/>
      <c r="B102" s="366"/>
      <c r="C102" s="370"/>
      <c r="D102" s="364"/>
      <c r="E102" s="359"/>
      <c r="F102" s="364"/>
      <c r="G102" s="364"/>
      <c r="H102" s="377"/>
      <c r="I102" s="364"/>
      <c r="J102" s="512"/>
      <c r="K102" s="397"/>
      <c r="L102" s="370"/>
      <c r="M102" s="399"/>
      <c r="N102" s="518"/>
      <c r="O102" s="379"/>
      <c r="P102" s="364"/>
      <c r="Q102" s="383"/>
      <c r="R102" s="383"/>
      <c r="S102" s="383"/>
      <c r="T102" s="383"/>
    </row>
    <row r="103" spans="1:20">
      <c r="A103" s="519"/>
      <c r="B103" s="366"/>
      <c r="C103" s="370"/>
      <c r="D103" s="364"/>
      <c r="E103" s="359"/>
      <c r="F103" s="364"/>
      <c r="G103" s="364"/>
      <c r="H103" s="377"/>
      <c r="I103" s="364"/>
      <c r="J103" s="512"/>
      <c r="K103" s="397"/>
      <c r="L103" s="370"/>
      <c r="M103" s="399"/>
      <c r="N103" s="518"/>
      <c r="O103" s="379"/>
      <c r="P103" s="364"/>
      <c r="Q103" s="383"/>
      <c r="R103" s="383"/>
      <c r="S103" s="383"/>
      <c r="T103" s="383"/>
    </row>
    <row r="104" spans="1:20">
      <c r="A104" s="519"/>
      <c r="B104" s="366"/>
      <c r="C104" s="370"/>
      <c r="D104" s="364"/>
      <c r="E104" s="359"/>
      <c r="F104" s="364"/>
      <c r="G104" s="364"/>
      <c r="H104" s="377"/>
      <c r="I104" s="364"/>
      <c r="J104" s="512"/>
      <c r="K104" s="397"/>
      <c r="L104" s="370"/>
      <c r="M104" s="399"/>
      <c r="N104" s="518"/>
      <c r="O104" s="379"/>
      <c r="P104" s="364"/>
      <c r="Q104" s="383"/>
      <c r="R104" s="383"/>
      <c r="S104" s="383"/>
      <c r="T104" s="383"/>
    </row>
    <row r="105" spans="1:20">
      <c r="A105" s="519"/>
      <c r="B105" s="366"/>
      <c r="C105" s="370"/>
      <c r="D105" s="364"/>
      <c r="E105" s="359"/>
      <c r="F105" s="364"/>
      <c r="G105" s="364"/>
      <c r="H105" s="377"/>
      <c r="I105" s="364"/>
      <c r="J105" s="512"/>
      <c r="K105" s="397"/>
      <c r="L105" s="370"/>
      <c r="M105" s="399"/>
      <c r="N105" s="518"/>
      <c r="O105" s="379"/>
      <c r="P105" s="364"/>
      <c r="Q105" s="383"/>
      <c r="R105" s="383"/>
      <c r="S105" s="383"/>
      <c r="T105" s="383"/>
    </row>
    <row r="106" spans="1:20">
      <c r="A106" s="388"/>
      <c r="B106" s="363"/>
      <c r="C106" s="370"/>
      <c r="D106" s="388"/>
      <c r="E106" s="364"/>
      <c r="F106" s="388"/>
      <c r="G106" s="388"/>
      <c r="H106" s="388"/>
      <c r="I106" s="520">
        <f>SUM(I99:I104)</f>
        <v>0</v>
      </c>
      <c r="J106" s="388"/>
      <c r="K106" s="388"/>
      <c r="L106" s="370"/>
      <c r="M106" s="370"/>
      <c r="N106" s="520">
        <f>SUM(N99:N104)</f>
        <v>0</v>
      </c>
      <c r="O106" s="520">
        <f>SUM(O99:O104)</f>
        <v>0</v>
      </c>
      <c r="P106" s="392"/>
    </row>
    <row r="107" spans="1:20">
      <c r="A107" s="388"/>
      <c r="B107" s="371" t="s">
        <v>5114</v>
      </c>
      <c r="C107" s="370"/>
      <c r="D107" s="388"/>
      <c r="E107" s="364"/>
      <c r="F107" s="388"/>
      <c r="G107" s="388"/>
      <c r="H107" s="388"/>
      <c r="I107" s="390"/>
      <c r="J107" s="388"/>
      <c r="K107" s="388"/>
      <c r="L107" s="370"/>
      <c r="M107" s="370"/>
      <c r="N107" s="388"/>
      <c r="O107" s="388"/>
      <c r="P107" s="392"/>
    </row>
    <row r="108" spans="1:20" ht="16">
      <c r="A108" s="519">
        <f t="shared" ref="A108:A111" si="5">A107+1</f>
        <v>1</v>
      </c>
      <c r="B108" s="361"/>
      <c r="C108" s="370"/>
      <c r="D108" s="370"/>
      <c r="E108" s="364"/>
      <c r="F108" s="364"/>
      <c r="G108" s="364"/>
      <c r="H108" s="377"/>
      <c r="I108" s="364"/>
      <c r="J108" s="512"/>
      <c r="K108" s="397"/>
      <c r="L108" s="370"/>
      <c r="M108" s="373"/>
      <c r="N108" s="373"/>
      <c r="O108" s="373"/>
      <c r="P108" s="364"/>
      <c r="Q108" s="364"/>
      <c r="R108" s="364"/>
      <c r="S108" s="364"/>
      <c r="T108" s="383"/>
    </row>
    <row r="109" spans="1:20" ht="16">
      <c r="A109" s="519">
        <f t="shared" si="5"/>
        <v>2</v>
      </c>
      <c r="B109" s="361"/>
      <c r="C109" s="370"/>
      <c r="D109" s="370"/>
      <c r="E109" s="364"/>
      <c r="F109" s="364"/>
      <c r="G109" s="364"/>
      <c r="H109" s="377"/>
      <c r="I109" s="364"/>
      <c r="J109" s="512"/>
      <c r="K109" s="397"/>
      <c r="L109" s="370"/>
      <c r="M109" s="373"/>
      <c r="N109" s="373"/>
      <c r="O109" s="373"/>
      <c r="P109" s="364"/>
      <c r="Q109" s="364"/>
      <c r="R109" s="364"/>
      <c r="S109" s="364"/>
      <c r="T109" s="383"/>
    </row>
    <row r="110" spans="1:20" ht="16">
      <c r="A110" s="519">
        <f t="shared" si="5"/>
        <v>3</v>
      </c>
      <c r="B110" s="361"/>
      <c r="C110" s="370"/>
      <c r="D110" s="370"/>
      <c r="E110" s="364"/>
      <c r="F110" s="364"/>
      <c r="G110" s="364"/>
      <c r="H110" s="377"/>
      <c r="I110" s="364"/>
      <c r="J110" s="512"/>
      <c r="K110" s="397"/>
      <c r="L110" s="370"/>
      <c r="M110" s="373"/>
      <c r="N110" s="373"/>
      <c r="O110" s="373"/>
      <c r="P110" s="364"/>
      <c r="Q110" s="364"/>
      <c r="R110" s="364"/>
      <c r="S110" s="364"/>
      <c r="T110" s="383"/>
    </row>
    <row r="111" spans="1:20" ht="16">
      <c r="A111" s="519">
        <f t="shared" si="5"/>
        <v>4</v>
      </c>
      <c r="B111" s="361"/>
      <c r="C111" s="370"/>
      <c r="D111" s="370"/>
      <c r="E111" s="364"/>
      <c r="F111" s="364"/>
      <c r="G111" s="364"/>
      <c r="H111" s="377"/>
      <c r="I111" s="364"/>
      <c r="J111" s="512"/>
      <c r="K111" s="397"/>
      <c r="L111" s="370"/>
      <c r="M111" s="373"/>
      <c r="N111" s="373"/>
      <c r="O111" s="373"/>
      <c r="P111" s="364"/>
      <c r="Q111" s="364"/>
      <c r="R111" s="364"/>
      <c r="S111" s="364"/>
      <c r="T111" s="383"/>
    </row>
    <row r="112" spans="1:20">
      <c r="A112" s="388"/>
      <c r="B112" s="363"/>
      <c r="C112" s="370"/>
      <c r="D112" s="388"/>
      <c r="E112" s="364"/>
      <c r="F112" s="388"/>
      <c r="G112" s="388"/>
      <c r="H112" s="388"/>
      <c r="I112" s="521">
        <f>SUM(I108:I111)</f>
        <v>0</v>
      </c>
      <c r="J112" s="388"/>
      <c r="K112" s="388"/>
      <c r="L112" s="370"/>
      <c r="M112" s="370"/>
      <c r="N112" s="521">
        <f>SUM(N108:N111)</f>
        <v>0</v>
      </c>
      <c r="O112" s="521">
        <f>SUM(O108:O111)</f>
        <v>0</v>
      </c>
      <c r="P112" s="392"/>
    </row>
    <row r="113" spans="1:20">
      <c r="A113" s="388"/>
      <c r="B113" s="371" t="s">
        <v>5115</v>
      </c>
      <c r="C113" s="370"/>
      <c r="D113" s="388"/>
      <c r="E113" s="364"/>
      <c r="F113" s="388"/>
      <c r="G113" s="388"/>
      <c r="H113" s="388"/>
      <c r="I113" s="390"/>
      <c r="J113" s="388"/>
      <c r="K113" s="388"/>
      <c r="L113" s="370"/>
      <c r="M113" s="370"/>
      <c r="N113" s="388"/>
      <c r="O113" s="388"/>
      <c r="P113" s="392"/>
    </row>
    <row r="114" spans="1:20">
      <c r="A114" s="388">
        <v>1</v>
      </c>
      <c r="B114" s="361"/>
      <c r="C114" s="370"/>
      <c r="D114" s="364"/>
      <c r="E114" s="364"/>
      <c r="F114" s="370"/>
      <c r="G114" s="370"/>
      <c r="H114" s="377"/>
      <c r="I114" s="364"/>
      <c r="J114" s="512"/>
      <c r="K114" s="397"/>
      <c r="L114" s="370"/>
      <c r="M114" s="399"/>
      <c r="N114" s="518"/>
      <c r="O114" s="379"/>
      <c r="P114" s="364" t="s">
        <v>5178</v>
      </c>
      <c r="Q114" s="364"/>
      <c r="R114" s="364"/>
      <c r="S114" s="364"/>
      <c r="T114" s="383"/>
    </row>
    <row r="115" spans="1:20" ht="16">
      <c r="A115" s="388">
        <f>A114+1</f>
        <v>2</v>
      </c>
      <c r="B115" s="361"/>
      <c r="C115" s="370"/>
      <c r="D115" s="364"/>
      <c r="E115" s="364"/>
      <c r="F115" s="364"/>
      <c r="G115" s="364"/>
      <c r="H115" s="377"/>
      <c r="I115" s="377"/>
      <c r="J115" s="365"/>
      <c r="K115" s="364"/>
      <c r="L115" s="373"/>
      <c r="M115" s="373"/>
      <c r="N115" s="373"/>
      <c r="O115" s="373"/>
      <c r="P115" s="364"/>
      <c r="Q115" s="364"/>
      <c r="R115" s="364"/>
      <c r="S115" s="364"/>
      <c r="T115" s="383"/>
    </row>
    <row r="116" spans="1:20" ht="16">
      <c r="A116" s="388">
        <f>A115+1</f>
        <v>3</v>
      </c>
      <c r="B116" s="361"/>
      <c r="C116" s="370"/>
      <c r="D116" s="364"/>
      <c r="E116" s="364"/>
      <c r="F116" s="364"/>
      <c r="G116" s="364"/>
      <c r="H116" s="377"/>
      <c r="I116" s="377"/>
      <c r="J116" s="365"/>
      <c r="K116" s="364"/>
      <c r="L116" s="373"/>
      <c r="M116" s="373"/>
      <c r="N116" s="373"/>
      <c r="O116" s="373"/>
      <c r="P116" s="364"/>
      <c r="Q116" s="364"/>
      <c r="R116" s="364"/>
      <c r="S116" s="364"/>
      <c r="T116" s="383"/>
    </row>
    <row r="117" spans="1:20" ht="16">
      <c r="A117" s="388">
        <f>A116+1</f>
        <v>4</v>
      </c>
      <c r="B117" s="361"/>
      <c r="C117" s="370"/>
      <c r="D117" s="364"/>
      <c r="E117" s="364"/>
      <c r="F117" s="364"/>
      <c r="G117" s="364"/>
      <c r="H117" s="377"/>
      <c r="I117" s="377"/>
      <c r="J117" s="365"/>
      <c r="K117" s="364"/>
      <c r="L117" s="373"/>
      <c r="M117" s="373"/>
      <c r="N117" s="373"/>
      <c r="O117" s="373"/>
      <c r="P117" s="364"/>
      <c r="Q117" s="364"/>
      <c r="R117" s="364"/>
      <c r="S117" s="364"/>
      <c r="T117" s="383"/>
    </row>
    <row r="118" spans="1:20" ht="16">
      <c r="A118" s="388">
        <f>A117+1</f>
        <v>5</v>
      </c>
      <c r="B118" s="361"/>
      <c r="C118" s="370"/>
      <c r="D118" s="364"/>
      <c r="E118" s="364"/>
      <c r="F118" s="364"/>
      <c r="G118" s="364"/>
      <c r="H118" s="377"/>
      <c r="I118" s="377"/>
      <c r="J118" s="365"/>
      <c r="K118" s="364"/>
      <c r="L118" s="373"/>
      <c r="M118" s="373"/>
      <c r="N118" s="373"/>
      <c r="O118" s="373"/>
      <c r="P118" s="364"/>
      <c r="Q118" s="364"/>
      <c r="R118" s="364"/>
      <c r="S118" s="364"/>
      <c r="T118" s="383"/>
    </row>
    <row r="119" spans="1:20">
      <c r="A119" s="388"/>
      <c r="B119" s="363"/>
      <c r="C119" s="370"/>
      <c r="D119" s="388"/>
      <c r="E119" s="364"/>
      <c r="F119" s="388"/>
      <c r="G119" s="388"/>
      <c r="H119" s="388"/>
      <c r="I119" s="522">
        <f>SUM(I114:I118)</f>
        <v>0</v>
      </c>
      <c r="J119" s="388"/>
      <c r="K119" s="388"/>
      <c r="L119" s="370"/>
      <c r="M119" s="370"/>
      <c r="N119" s="522">
        <f>SUM(N114:N118)</f>
        <v>0</v>
      </c>
      <c r="O119" s="522">
        <f>SUM(O114:O118)</f>
        <v>0</v>
      </c>
      <c r="P119" s="420"/>
    </row>
    <row r="120" spans="1:20">
      <c r="A120" s="388"/>
      <c r="B120" s="371" t="s">
        <v>5116</v>
      </c>
      <c r="C120" s="370"/>
      <c r="D120" s="523"/>
      <c r="E120" s="364"/>
      <c r="F120" s="388"/>
      <c r="G120" s="388"/>
      <c r="H120" s="388"/>
      <c r="I120" s="390"/>
      <c r="J120" s="388"/>
      <c r="K120" s="388"/>
      <c r="L120" s="370"/>
      <c r="M120" s="370"/>
      <c r="N120" s="388"/>
      <c r="O120" s="388"/>
      <c r="P120" s="392"/>
    </row>
    <row r="121" spans="1:20" ht="16">
      <c r="A121" s="388">
        <v>1</v>
      </c>
      <c r="B121" s="361"/>
      <c r="C121" s="370"/>
      <c r="D121" s="364"/>
      <c r="E121" s="364"/>
      <c r="F121" s="364"/>
      <c r="G121" s="364"/>
      <c r="H121" s="377"/>
      <c r="I121" s="377"/>
      <c r="J121" s="365"/>
      <c r="K121" s="364"/>
      <c r="L121" s="373"/>
      <c r="M121" s="373"/>
      <c r="N121" s="373"/>
      <c r="O121" s="373"/>
      <c r="P121" s="364"/>
      <c r="Q121" s="364"/>
      <c r="R121" s="364"/>
      <c r="S121" s="364"/>
      <c r="T121" s="383"/>
    </row>
    <row r="122" spans="1:20">
      <c r="A122" s="388"/>
      <c r="B122" s="363"/>
      <c r="C122" s="370"/>
      <c r="D122" s="388"/>
      <c r="E122" s="364"/>
      <c r="F122" s="388"/>
      <c r="G122" s="388"/>
      <c r="H122" s="388"/>
      <c r="I122" s="509">
        <f>I121</f>
        <v>0</v>
      </c>
      <c r="J122" s="388"/>
      <c r="K122" s="388"/>
      <c r="L122" s="370"/>
      <c r="M122" s="370"/>
      <c r="N122" s="509">
        <f>N121</f>
        <v>0</v>
      </c>
      <c r="O122" s="509">
        <f>O121</f>
        <v>0</v>
      </c>
      <c r="P122" s="392"/>
    </row>
    <row r="123" spans="1:20">
      <c r="A123" s="388"/>
      <c r="B123" s="371" t="s">
        <v>5088</v>
      </c>
      <c r="C123" s="388"/>
      <c r="D123" s="388"/>
      <c r="E123" s="364"/>
      <c r="F123" s="388"/>
      <c r="G123" s="388"/>
      <c r="H123" s="388"/>
      <c r="I123" s="509">
        <f>I9+I40+I73+I76+I91+I94+I97+I106+I112+I119+I122+I82</f>
        <v>62</v>
      </c>
      <c r="J123" s="370"/>
      <c r="K123" s="370"/>
      <c r="L123" s="370"/>
      <c r="M123" s="370"/>
      <c r="N123" s="509">
        <f>N9+N40+N73+N76+N91+N94+N97+N106+N112+N119+N122+N82</f>
        <v>206.41749999999999</v>
      </c>
      <c r="O123" s="509">
        <f>O9+O40+O73+O76+O91+O94+O97+O106+O112+O119+O122+O82</f>
        <v>216079.44166666662</v>
      </c>
      <c r="P123" s="392"/>
    </row>
    <row r="124" spans="1:20">
      <c r="A124" s="388"/>
      <c r="B124" s="388"/>
      <c r="C124" s="388"/>
      <c r="D124" s="388"/>
      <c r="E124" s="364"/>
      <c r="F124" s="388"/>
      <c r="G124" s="388"/>
      <c r="H124" s="388"/>
      <c r="I124" s="390"/>
      <c r="J124" s="388"/>
      <c r="K124" s="388"/>
      <c r="L124" s="370"/>
      <c r="M124" s="370"/>
      <c r="N124" s="388"/>
      <c r="O124" s="388"/>
      <c r="P124" s="392"/>
    </row>
    <row r="125" spans="1:20">
      <c r="A125" s="388"/>
      <c r="B125" s="388"/>
      <c r="C125" s="388"/>
      <c r="E125" s="364"/>
      <c r="F125" s="388"/>
      <c r="G125" s="388"/>
      <c r="H125" s="524"/>
      <c r="I125" s="463"/>
      <c r="J125" s="524"/>
      <c r="K125" s="524"/>
      <c r="L125" s="488"/>
      <c r="M125" s="488"/>
      <c r="N125" s="388"/>
      <c r="O125" s="388"/>
      <c r="P125" s="392"/>
    </row>
    <row r="126" spans="1:20">
      <c r="H126" s="525"/>
      <c r="I126" s="526"/>
      <c r="J126" s="525"/>
      <c r="K126" s="525"/>
      <c r="L126" s="527"/>
      <c r="M126" s="527"/>
    </row>
    <row r="127" spans="1:20">
      <c r="I127" s="367"/>
      <c r="L127" s="367"/>
      <c r="M127" s="367"/>
    </row>
    <row r="128" spans="1:20">
      <c r="I128" s="367"/>
      <c r="L128" s="367"/>
      <c r="M128" s="367"/>
    </row>
    <row r="129" spans="9:16">
      <c r="I129" s="367"/>
      <c r="L129" s="367"/>
      <c r="M129" s="367"/>
    </row>
    <row r="130" spans="9:16">
      <c r="I130" s="367"/>
      <c r="L130" s="367"/>
      <c r="M130" s="367"/>
    </row>
    <row r="131" spans="9:16">
      <c r="I131" s="367"/>
      <c r="L131" s="367"/>
      <c r="M131" s="367"/>
    </row>
    <row r="132" spans="9:16">
      <c r="I132" s="367"/>
      <c r="L132" s="367"/>
      <c r="M132" s="367"/>
    </row>
    <row r="133" spans="9:16">
      <c r="I133" s="367"/>
      <c r="L133" s="367"/>
      <c r="M133" s="367"/>
    </row>
    <row r="134" spans="9:16">
      <c r="I134" s="367"/>
      <c r="L134" s="367"/>
      <c r="M134" s="367"/>
    </row>
    <row r="135" spans="9:16">
      <c r="I135" s="367"/>
      <c r="L135" s="367"/>
      <c r="M135" s="367"/>
    </row>
    <row r="136" spans="9:16">
      <c r="I136" s="367"/>
      <c r="L136" s="367"/>
      <c r="M136" s="367"/>
    </row>
    <row r="137" spans="9:16">
      <c r="I137" s="367"/>
      <c r="L137" s="367"/>
      <c r="M137" s="367"/>
    </row>
    <row r="138" spans="9:16">
      <c r="I138" s="367"/>
      <c r="L138" s="367"/>
      <c r="M138" s="367"/>
    </row>
    <row r="139" spans="9:16">
      <c r="I139" s="367"/>
      <c r="L139" s="367"/>
      <c r="M139" s="367"/>
      <c r="P139" s="381"/>
    </row>
    <row r="140" spans="9:16">
      <c r="I140" s="367"/>
      <c r="L140" s="367"/>
      <c r="M140" s="367"/>
      <c r="P140" s="381"/>
    </row>
    <row r="141" spans="9:16">
      <c r="I141" s="367"/>
      <c r="L141" s="367"/>
      <c r="M141" s="367"/>
      <c r="P141" s="381"/>
    </row>
    <row r="142" spans="9:16">
      <c r="I142" s="367"/>
      <c r="L142" s="367"/>
      <c r="M142" s="367"/>
      <c r="P142" s="381"/>
    </row>
    <row r="143" spans="9:16">
      <c r="I143" s="367"/>
      <c r="L143" s="367"/>
      <c r="M143" s="367"/>
      <c r="P143" s="381"/>
    </row>
    <row r="144" spans="9:16">
      <c r="I144" s="367"/>
      <c r="L144" s="367"/>
      <c r="M144" s="367"/>
      <c r="P144" s="381"/>
    </row>
    <row r="145" spans="9:16">
      <c r="I145" s="367"/>
      <c r="L145" s="367"/>
      <c r="M145" s="367"/>
      <c r="P145" s="381"/>
    </row>
    <row r="146" spans="9:16">
      <c r="I146" s="367"/>
      <c r="L146" s="367"/>
      <c r="M146" s="367"/>
      <c r="P146" s="381"/>
    </row>
    <row r="147" spans="9:16">
      <c r="I147" s="367"/>
      <c r="L147" s="367"/>
      <c r="M147" s="367"/>
      <c r="P147" s="381"/>
    </row>
    <row r="148" spans="9:16">
      <c r="I148" s="367"/>
      <c r="L148" s="367"/>
      <c r="M148" s="367"/>
      <c r="P148" s="381"/>
    </row>
    <row r="149" spans="9:16">
      <c r="I149" s="367"/>
      <c r="L149" s="367"/>
      <c r="M149" s="367"/>
      <c r="P149" s="381"/>
    </row>
    <row r="150" spans="9:16">
      <c r="I150" s="367"/>
      <c r="L150" s="367"/>
      <c r="M150" s="367"/>
      <c r="P150" s="381"/>
    </row>
    <row r="151" spans="9:16">
      <c r="I151" s="367"/>
      <c r="L151" s="367"/>
      <c r="M151" s="367"/>
      <c r="P151" s="381"/>
    </row>
    <row r="152" spans="9:16">
      <c r="I152" s="367"/>
      <c r="L152" s="367"/>
      <c r="M152" s="367"/>
      <c r="P152" s="381"/>
    </row>
    <row r="153" spans="9:16">
      <c r="I153" s="367"/>
      <c r="L153" s="367"/>
      <c r="M153" s="367"/>
      <c r="P153" s="381"/>
    </row>
    <row r="154" spans="9:16">
      <c r="I154" s="367"/>
      <c r="L154" s="367"/>
      <c r="M154" s="367"/>
      <c r="P154" s="381"/>
    </row>
    <row r="155" spans="9:16">
      <c r="I155" s="367"/>
      <c r="L155" s="367"/>
      <c r="M155" s="367"/>
    </row>
    <row r="156" spans="9:16">
      <c r="I156" s="367"/>
      <c r="L156" s="367"/>
      <c r="M156" s="367"/>
    </row>
    <row r="157" spans="9:16">
      <c r="I157" s="367"/>
      <c r="L157" s="367"/>
      <c r="M157" s="367"/>
    </row>
    <row r="158" spans="9:16">
      <c r="I158" s="367"/>
      <c r="L158" s="367"/>
      <c r="M158" s="367"/>
    </row>
    <row r="159" spans="9:16">
      <c r="I159" s="367"/>
      <c r="L159" s="367"/>
      <c r="M159" s="367"/>
    </row>
    <row r="160" spans="9:16">
      <c r="I160" s="367"/>
      <c r="L160" s="367"/>
      <c r="M160" s="367"/>
    </row>
    <row r="161" spans="1:18">
      <c r="I161" s="367"/>
      <c r="L161" s="367"/>
      <c r="M161" s="367"/>
    </row>
    <row r="162" spans="1:18">
      <c r="I162" s="367"/>
      <c r="L162" s="367"/>
      <c r="M162" s="367"/>
    </row>
    <row r="163" spans="1:18">
      <c r="I163" s="367"/>
      <c r="L163" s="367"/>
      <c r="M163" s="367"/>
    </row>
    <row r="164" spans="1:18">
      <c r="I164" s="367"/>
      <c r="L164" s="367"/>
      <c r="M164" s="367"/>
    </row>
    <row r="165" spans="1:18">
      <c r="I165" s="367"/>
      <c r="L165" s="367"/>
      <c r="M165" s="367"/>
    </row>
    <row r="166" spans="1:18">
      <c r="I166" s="367"/>
      <c r="L166" s="367"/>
      <c r="M166" s="367"/>
    </row>
    <row r="167" spans="1:18">
      <c r="A167" s="381">
        <v>1</v>
      </c>
      <c r="B167" s="382"/>
      <c r="I167" s="367"/>
      <c r="K167" s="384"/>
      <c r="L167" s="367">
        <v>0.69652777777777775</v>
      </c>
      <c r="M167" s="367"/>
      <c r="Q167" s="381" t="s">
        <v>5179</v>
      </c>
      <c r="R167" s="381" t="s">
        <v>5180</v>
      </c>
    </row>
    <row r="168" spans="1:18">
      <c r="I168" s="367"/>
      <c r="L168" s="367"/>
      <c r="M168" s="367"/>
    </row>
    <row r="169" spans="1:18">
      <c r="I169" s="367"/>
      <c r="L169" s="367"/>
      <c r="M169" s="367"/>
    </row>
    <row r="170" spans="1:18">
      <c r="I170" s="367"/>
      <c r="L170" s="367"/>
      <c r="M170" s="367"/>
    </row>
    <row r="171" spans="1:18">
      <c r="I171" s="367"/>
      <c r="L171" s="367"/>
      <c r="M171" s="367"/>
      <c r="P171" s="381"/>
    </row>
    <row r="172" spans="1:18">
      <c r="I172" s="367"/>
      <c r="L172" s="367"/>
      <c r="M172" s="367"/>
      <c r="P172" s="381"/>
    </row>
    <row r="173" spans="1:18">
      <c r="I173" s="367"/>
      <c r="L173" s="367"/>
      <c r="M173" s="367"/>
      <c r="P173" s="381"/>
    </row>
    <row r="174" spans="1:18">
      <c r="I174" s="367"/>
      <c r="L174" s="367"/>
      <c r="M174" s="367"/>
      <c r="P174" s="381"/>
    </row>
    <row r="175" spans="1:18">
      <c r="I175" s="367"/>
      <c r="L175" s="367"/>
      <c r="M175" s="367"/>
      <c r="P175" s="381"/>
    </row>
    <row r="176" spans="1:18">
      <c r="I176" s="367"/>
      <c r="L176" s="367"/>
      <c r="M176" s="367"/>
      <c r="P176" s="381"/>
    </row>
    <row r="177" spans="9:16">
      <c r="I177" s="367"/>
      <c r="L177" s="367"/>
      <c r="M177" s="367"/>
      <c r="P177" s="381"/>
    </row>
    <row r="178" spans="9:16">
      <c r="I178" s="367"/>
      <c r="L178" s="367"/>
      <c r="M178" s="367"/>
      <c r="P178" s="381"/>
    </row>
    <row r="179" spans="9:16">
      <c r="I179" s="367"/>
      <c r="L179" s="367"/>
      <c r="M179" s="367"/>
      <c r="P179" s="381"/>
    </row>
    <row r="180" spans="9:16">
      <c r="I180" s="367"/>
      <c r="L180" s="367"/>
      <c r="M180" s="367"/>
      <c r="P180" s="381"/>
    </row>
    <row r="181" spans="9:16">
      <c r="I181" s="367"/>
      <c r="L181" s="367"/>
      <c r="M181" s="367"/>
      <c r="P181" s="381"/>
    </row>
    <row r="182" spans="9:16">
      <c r="I182" s="367"/>
      <c r="L182" s="367"/>
      <c r="M182" s="367"/>
      <c r="P182" s="381"/>
    </row>
    <row r="183" spans="9:16">
      <c r="I183" s="367"/>
      <c r="L183" s="367"/>
      <c r="M183" s="367"/>
      <c r="P183" s="381"/>
    </row>
    <row r="184" spans="9:16">
      <c r="I184" s="367"/>
      <c r="L184" s="367"/>
      <c r="M184" s="367"/>
      <c r="P184" s="381"/>
    </row>
    <row r="185" spans="9:16">
      <c r="I185" s="367"/>
      <c r="L185" s="367"/>
      <c r="M185" s="367"/>
      <c r="P185" s="381"/>
    </row>
    <row r="186" spans="9:16">
      <c r="I186" s="367"/>
      <c r="L186" s="367"/>
      <c r="M186" s="367"/>
      <c r="P186" s="381"/>
    </row>
    <row r="187" spans="9:16">
      <c r="I187" s="367"/>
      <c r="L187" s="367"/>
      <c r="M187" s="367"/>
      <c r="P187" s="381"/>
    </row>
    <row r="188" spans="9:16">
      <c r="I188" s="367"/>
      <c r="L188" s="367"/>
      <c r="M188" s="367"/>
      <c r="P188" s="381"/>
    </row>
    <row r="189" spans="9:16">
      <c r="I189" s="367"/>
      <c r="L189" s="367"/>
      <c r="M189" s="367"/>
      <c r="P189" s="381"/>
    </row>
    <row r="190" spans="9:16">
      <c r="I190" s="367"/>
      <c r="L190" s="367"/>
      <c r="M190" s="367"/>
      <c r="P190" s="381"/>
    </row>
    <row r="191" spans="9:16">
      <c r="I191" s="367"/>
      <c r="L191" s="367"/>
      <c r="M191" s="367"/>
      <c r="P191" s="381"/>
    </row>
    <row r="192" spans="9:16">
      <c r="I192" s="367"/>
      <c r="L192" s="367"/>
      <c r="M192" s="367"/>
      <c r="P192" s="381"/>
    </row>
    <row r="193" spans="9:16">
      <c r="I193" s="367"/>
      <c r="L193" s="367"/>
      <c r="M193" s="367"/>
      <c r="P193" s="381"/>
    </row>
    <row r="194" spans="9:16">
      <c r="I194" s="367"/>
      <c r="L194" s="367"/>
      <c r="M194" s="367"/>
      <c r="P194" s="381"/>
    </row>
    <row r="195" spans="9:16">
      <c r="I195" s="367"/>
      <c r="L195" s="367"/>
      <c r="M195" s="367"/>
      <c r="P195" s="381"/>
    </row>
    <row r="196" spans="9:16">
      <c r="I196" s="367"/>
      <c r="L196" s="367"/>
      <c r="M196" s="367"/>
      <c r="P196" s="381"/>
    </row>
    <row r="197" spans="9:16">
      <c r="I197" s="367"/>
      <c r="L197" s="367"/>
      <c r="M197" s="367"/>
      <c r="P197" s="381"/>
    </row>
    <row r="198" spans="9:16">
      <c r="I198" s="367"/>
      <c r="L198" s="367"/>
      <c r="M198" s="367"/>
      <c r="P198" s="381"/>
    </row>
    <row r="199" spans="9:16">
      <c r="I199" s="367"/>
      <c r="L199" s="367"/>
      <c r="M199" s="367"/>
      <c r="P199" s="381"/>
    </row>
    <row r="200" spans="9:16">
      <c r="I200" s="367"/>
      <c r="L200" s="367"/>
      <c r="M200" s="367"/>
      <c r="P200" s="381"/>
    </row>
    <row r="201" spans="9:16">
      <c r="I201" s="367"/>
      <c r="L201" s="367"/>
      <c r="M201" s="367"/>
      <c r="P201" s="381"/>
    </row>
    <row r="202" spans="9:16">
      <c r="I202" s="367"/>
      <c r="L202" s="367"/>
      <c r="M202" s="367"/>
      <c r="P202" s="381"/>
    </row>
    <row r="203" spans="9:16">
      <c r="I203" s="367"/>
      <c r="L203" s="367"/>
      <c r="M203" s="367"/>
      <c r="P203" s="381"/>
    </row>
    <row r="204" spans="9:16">
      <c r="I204" s="367"/>
      <c r="L204" s="367"/>
      <c r="M204" s="367"/>
      <c r="P204" s="381"/>
    </row>
    <row r="205" spans="9:16">
      <c r="I205" s="367"/>
      <c r="L205" s="367"/>
      <c r="M205" s="367"/>
      <c r="P205" s="381"/>
    </row>
    <row r="206" spans="9:16">
      <c r="I206" s="367"/>
      <c r="L206" s="367"/>
      <c r="M206" s="367"/>
      <c r="P206" s="381"/>
    </row>
    <row r="207" spans="9:16">
      <c r="I207" s="367"/>
      <c r="L207" s="367"/>
      <c r="M207" s="367"/>
      <c r="P207" s="381"/>
    </row>
    <row r="208" spans="9:16">
      <c r="I208" s="367"/>
      <c r="L208" s="367"/>
      <c r="M208" s="367"/>
      <c r="P208" s="381"/>
    </row>
    <row r="209" spans="9:16">
      <c r="I209" s="367"/>
      <c r="L209" s="367"/>
      <c r="M209" s="367"/>
      <c r="P209" s="381"/>
    </row>
    <row r="210" spans="9:16">
      <c r="I210" s="367"/>
      <c r="L210" s="367"/>
      <c r="M210" s="367"/>
      <c r="P210" s="381"/>
    </row>
    <row r="211" spans="9:16">
      <c r="I211" s="367"/>
      <c r="L211" s="367"/>
      <c r="M211" s="367"/>
      <c r="P211" s="381"/>
    </row>
    <row r="212" spans="9:16">
      <c r="I212" s="367"/>
      <c r="L212" s="367"/>
      <c r="M212" s="367"/>
      <c r="P212" s="381"/>
    </row>
    <row r="213" spans="9:16">
      <c r="I213" s="367"/>
      <c r="L213" s="367"/>
      <c r="M213" s="367"/>
      <c r="P213" s="381"/>
    </row>
    <row r="214" spans="9:16">
      <c r="I214" s="367"/>
      <c r="L214" s="367"/>
      <c r="M214" s="367"/>
      <c r="P214" s="381"/>
    </row>
    <row r="215" spans="9:16">
      <c r="I215" s="367"/>
      <c r="L215" s="367"/>
      <c r="M215" s="367"/>
      <c r="P215" s="381"/>
    </row>
    <row r="216" spans="9:16">
      <c r="I216" s="367"/>
      <c r="L216" s="367"/>
      <c r="M216" s="367"/>
      <c r="P216" s="381"/>
    </row>
    <row r="217" spans="9:16">
      <c r="I217" s="367"/>
      <c r="L217" s="367"/>
      <c r="M217" s="367"/>
      <c r="P217" s="381"/>
    </row>
    <row r="218" spans="9:16">
      <c r="I218" s="367"/>
      <c r="L218" s="367"/>
      <c r="M218" s="367"/>
      <c r="P218" s="381"/>
    </row>
    <row r="219" spans="9:16">
      <c r="I219" s="367"/>
      <c r="L219" s="367"/>
      <c r="M219" s="367"/>
      <c r="P219" s="381"/>
    </row>
    <row r="220" spans="9:16">
      <c r="I220" s="367"/>
      <c r="L220" s="367"/>
      <c r="M220" s="367"/>
      <c r="P220" s="381"/>
    </row>
    <row r="221" spans="9:16">
      <c r="I221" s="367"/>
      <c r="L221" s="367"/>
      <c r="M221" s="367"/>
      <c r="P221" s="381"/>
    </row>
    <row r="222" spans="9:16">
      <c r="I222" s="367"/>
      <c r="L222" s="367"/>
      <c r="M222" s="367"/>
      <c r="P222" s="381"/>
    </row>
    <row r="223" spans="9:16">
      <c r="I223" s="367"/>
      <c r="L223" s="367"/>
      <c r="M223" s="367"/>
      <c r="P223" s="381"/>
    </row>
    <row r="224" spans="9:16">
      <c r="I224" s="367"/>
      <c r="L224" s="367"/>
      <c r="M224" s="367"/>
      <c r="P224" s="381"/>
    </row>
    <row r="225" spans="9:16">
      <c r="I225" s="367"/>
      <c r="L225" s="367"/>
      <c r="M225" s="367"/>
      <c r="P225" s="381"/>
    </row>
    <row r="226" spans="9:16">
      <c r="I226" s="367"/>
      <c r="L226" s="367"/>
      <c r="M226" s="367"/>
      <c r="P226" s="381"/>
    </row>
    <row r="227" spans="9:16">
      <c r="I227" s="367"/>
      <c r="L227" s="367"/>
      <c r="M227" s="367"/>
      <c r="P227" s="381"/>
    </row>
    <row r="228" spans="9:16">
      <c r="I228" s="367"/>
      <c r="L228" s="367"/>
      <c r="M228" s="367"/>
      <c r="P228" s="381"/>
    </row>
    <row r="229" spans="9:16">
      <c r="I229" s="367"/>
      <c r="L229" s="367"/>
      <c r="M229" s="367"/>
      <c r="P229" s="381"/>
    </row>
    <row r="230" spans="9:16">
      <c r="I230" s="367"/>
      <c r="L230" s="367"/>
      <c r="M230" s="367"/>
      <c r="P230" s="381"/>
    </row>
    <row r="231" spans="9:16">
      <c r="I231" s="367"/>
      <c r="L231" s="367"/>
      <c r="M231" s="367"/>
      <c r="P231" s="381"/>
    </row>
    <row r="232" spans="9:16">
      <c r="I232" s="367"/>
      <c r="L232" s="367"/>
      <c r="M232" s="367"/>
      <c r="P232" s="381"/>
    </row>
    <row r="233" spans="9:16">
      <c r="I233" s="367"/>
      <c r="L233" s="367"/>
      <c r="M233" s="367"/>
      <c r="P233" s="381"/>
    </row>
    <row r="234" spans="9:16">
      <c r="I234" s="367"/>
      <c r="L234" s="367"/>
      <c r="M234" s="367"/>
      <c r="P234" s="381"/>
    </row>
    <row r="235" spans="9:16">
      <c r="I235" s="367"/>
      <c r="L235" s="367"/>
      <c r="M235" s="367"/>
    </row>
    <row r="236" spans="9:16">
      <c r="I236" s="367"/>
      <c r="L236" s="367"/>
      <c r="M236" s="367"/>
    </row>
    <row r="237" spans="9:16">
      <c r="I237" s="367"/>
      <c r="L237" s="367"/>
      <c r="M237" s="367"/>
    </row>
    <row r="238" spans="9:16">
      <c r="I238" s="367"/>
      <c r="L238" s="367"/>
      <c r="M238" s="367"/>
    </row>
    <row r="239" spans="9:16">
      <c r="I239" s="367"/>
      <c r="L239" s="367"/>
      <c r="M239" s="367"/>
    </row>
    <row r="240" spans="9:16">
      <c r="I240" s="367"/>
      <c r="L240" s="367"/>
      <c r="M240" s="367"/>
    </row>
    <row r="241" spans="1:17">
      <c r="I241" s="367"/>
      <c r="L241" s="367"/>
      <c r="M241" s="367"/>
    </row>
    <row r="242" spans="1:17">
      <c r="I242" s="367"/>
      <c r="L242" s="367"/>
      <c r="M242" s="367"/>
    </row>
    <row r="243" spans="1:17">
      <c r="I243" s="367"/>
      <c r="L243" s="367"/>
      <c r="M243" s="367"/>
    </row>
    <row r="244" spans="1:17">
      <c r="I244" s="367"/>
      <c r="L244" s="367"/>
      <c r="M244" s="367"/>
    </row>
    <row r="245" spans="1:17">
      <c r="I245" s="367"/>
      <c r="L245" s="367"/>
      <c r="M245" s="367"/>
    </row>
    <row r="246" spans="1:17">
      <c r="I246" s="367"/>
      <c r="L246" s="367"/>
      <c r="M246" s="367"/>
    </row>
    <row r="247" spans="1:17">
      <c r="I247" s="367"/>
      <c r="L247" s="367"/>
      <c r="M247" s="367"/>
    </row>
    <row r="248" spans="1:17">
      <c r="I248" s="367"/>
      <c r="L248" s="367"/>
      <c r="M248" s="367"/>
    </row>
    <row r="249" spans="1:17">
      <c r="A249" s="381">
        <v>1</v>
      </c>
      <c r="B249" s="382"/>
      <c r="I249" s="367"/>
      <c r="K249" s="384"/>
      <c r="L249" s="528">
        <v>0.60833333333333328</v>
      </c>
      <c r="M249" s="367"/>
      <c r="Q249" s="381" t="s">
        <v>5130</v>
      </c>
    </row>
    <row r="250" spans="1:17">
      <c r="I250" s="367"/>
      <c r="L250" s="367"/>
      <c r="M250" s="367"/>
    </row>
    <row r="251" spans="1:17">
      <c r="I251" s="367"/>
      <c r="L251" s="367"/>
      <c r="M251" s="367"/>
      <c r="P251" s="381"/>
    </row>
    <row r="252" spans="1:17">
      <c r="I252" s="367"/>
      <c r="L252" s="367"/>
      <c r="M252" s="367"/>
      <c r="P252" s="381"/>
    </row>
    <row r="253" spans="1:17">
      <c r="I253" s="367"/>
      <c r="L253" s="367"/>
      <c r="M253" s="367"/>
      <c r="P253" s="381"/>
    </row>
    <row r="254" spans="1:17">
      <c r="I254" s="367"/>
      <c r="L254" s="367"/>
      <c r="M254" s="367"/>
      <c r="P254" s="381"/>
    </row>
    <row r="255" spans="1:17">
      <c r="I255" s="367"/>
      <c r="L255" s="367"/>
      <c r="M255" s="367"/>
      <c r="P255" s="381"/>
    </row>
    <row r="256" spans="1:17">
      <c r="I256" s="367"/>
      <c r="L256" s="367"/>
      <c r="M256" s="367"/>
      <c r="P256" s="381"/>
    </row>
    <row r="257" spans="9:16">
      <c r="I257" s="367"/>
      <c r="L257" s="367"/>
      <c r="M257" s="367"/>
      <c r="P257" s="381"/>
    </row>
    <row r="258" spans="9:16">
      <c r="I258" s="367"/>
      <c r="L258" s="367"/>
      <c r="M258" s="367"/>
      <c r="P258" s="381"/>
    </row>
    <row r="259" spans="9:16">
      <c r="I259" s="367"/>
      <c r="L259" s="367"/>
      <c r="M259" s="367"/>
      <c r="P259" s="381"/>
    </row>
    <row r="260" spans="9:16">
      <c r="I260" s="367"/>
      <c r="L260" s="367"/>
      <c r="M260" s="367"/>
      <c r="P260" s="381"/>
    </row>
    <row r="261" spans="9:16">
      <c r="I261" s="367"/>
      <c r="L261" s="367"/>
      <c r="M261" s="367"/>
      <c r="P261" s="381"/>
    </row>
    <row r="262" spans="9:16">
      <c r="I262" s="367"/>
      <c r="L262" s="367"/>
      <c r="M262" s="367"/>
      <c r="P262" s="381"/>
    </row>
    <row r="263" spans="9:16">
      <c r="I263" s="367"/>
      <c r="L263" s="367"/>
      <c r="M263" s="367"/>
      <c r="P263" s="381"/>
    </row>
    <row r="264" spans="9:16">
      <c r="I264" s="367"/>
      <c r="L264" s="367"/>
      <c r="M264" s="367"/>
      <c r="P264" s="381"/>
    </row>
    <row r="265" spans="9:16">
      <c r="I265" s="367"/>
      <c r="L265" s="367"/>
      <c r="M265" s="367"/>
      <c r="P265" s="381"/>
    </row>
    <row r="266" spans="9:16">
      <c r="I266" s="367"/>
      <c r="L266" s="367"/>
      <c r="M266" s="367"/>
      <c r="P266" s="381"/>
    </row>
    <row r="267" spans="9:16">
      <c r="I267" s="367"/>
      <c r="L267" s="367"/>
      <c r="M267" s="367"/>
      <c r="P267" s="381"/>
    </row>
    <row r="268" spans="9:16">
      <c r="I268" s="367"/>
      <c r="L268" s="367"/>
      <c r="M268" s="367"/>
      <c r="P268" s="381"/>
    </row>
    <row r="269" spans="9:16">
      <c r="I269" s="367"/>
      <c r="L269" s="367"/>
      <c r="M269" s="367"/>
      <c r="P269" s="381"/>
    </row>
    <row r="270" spans="9:16">
      <c r="I270" s="367"/>
      <c r="L270" s="367"/>
      <c r="M270" s="367"/>
      <c r="P270" s="381"/>
    </row>
    <row r="271" spans="9:16">
      <c r="I271" s="367"/>
      <c r="L271" s="367"/>
      <c r="M271" s="367"/>
      <c r="P271" s="381"/>
    </row>
    <row r="272" spans="9:16">
      <c r="I272" s="367"/>
      <c r="L272" s="367"/>
      <c r="M272" s="367"/>
      <c r="P272" s="381"/>
    </row>
    <row r="273" spans="9:16">
      <c r="I273" s="367"/>
      <c r="L273" s="367"/>
      <c r="M273" s="367"/>
      <c r="P273" s="381"/>
    </row>
    <row r="274" spans="9:16">
      <c r="I274" s="367"/>
      <c r="L274" s="367"/>
      <c r="M274" s="367"/>
      <c r="P274" s="381"/>
    </row>
    <row r="275" spans="9:16">
      <c r="I275" s="367"/>
      <c r="L275" s="367"/>
      <c r="M275" s="367"/>
      <c r="P275" s="381"/>
    </row>
    <row r="276" spans="9:16">
      <c r="I276" s="367"/>
      <c r="L276" s="367"/>
      <c r="M276" s="367"/>
      <c r="P276" s="381"/>
    </row>
    <row r="277" spans="9:16">
      <c r="I277" s="367"/>
      <c r="L277" s="367"/>
      <c r="M277" s="367"/>
      <c r="P277" s="381"/>
    </row>
    <row r="278" spans="9:16">
      <c r="I278" s="367"/>
      <c r="L278" s="367"/>
      <c r="M278" s="367"/>
      <c r="P278" s="381"/>
    </row>
    <row r="279" spans="9:16">
      <c r="I279" s="367"/>
      <c r="L279" s="367"/>
      <c r="M279" s="367"/>
      <c r="P279" s="381"/>
    </row>
    <row r="280" spans="9:16">
      <c r="I280" s="367"/>
      <c r="L280" s="367"/>
      <c r="M280" s="367"/>
      <c r="P280" s="381"/>
    </row>
    <row r="281" spans="9:16">
      <c r="I281" s="367"/>
      <c r="L281" s="367"/>
      <c r="M281" s="367"/>
      <c r="P281" s="381"/>
    </row>
    <row r="282" spans="9:16">
      <c r="I282" s="367"/>
      <c r="L282" s="367"/>
      <c r="M282" s="367"/>
      <c r="P282" s="381"/>
    </row>
    <row r="283" spans="9:16">
      <c r="I283" s="367"/>
      <c r="L283" s="367"/>
      <c r="M283" s="367"/>
      <c r="P283" s="381"/>
    </row>
    <row r="284" spans="9:16">
      <c r="I284" s="367"/>
      <c r="L284" s="367"/>
      <c r="M284" s="367"/>
      <c r="P284" s="381"/>
    </row>
    <row r="285" spans="9:16">
      <c r="I285" s="367"/>
      <c r="L285" s="367"/>
      <c r="M285" s="367"/>
      <c r="P285" s="381"/>
    </row>
    <row r="286" spans="9:16">
      <c r="I286" s="367"/>
      <c r="L286" s="367"/>
      <c r="M286" s="367"/>
      <c r="P286" s="381"/>
    </row>
    <row r="287" spans="9:16">
      <c r="I287" s="367"/>
      <c r="L287" s="367"/>
      <c r="M287" s="367"/>
      <c r="P287" s="381"/>
    </row>
    <row r="288" spans="9:16">
      <c r="I288" s="367"/>
      <c r="L288" s="367"/>
      <c r="M288" s="367"/>
      <c r="P288" s="381"/>
    </row>
    <row r="289" spans="9:16">
      <c r="I289" s="367"/>
      <c r="L289" s="367"/>
      <c r="M289" s="367"/>
      <c r="P289" s="381"/>
    </row>
    <row r="290" spans="9:16">
      <c r="I290" s="367"/>
      <c r="L290" s="367"/>
      <c r="M290" s="367"/>
      <c r="P290" s="381"/>
    </row>
    <row r="291" spans="9:16">
      <c r="I291" s="367"/>
      <c r="L291" s="367"/>
      <c r="M291" s="367"/>
      <c r="P291" s="381"/>
    </row>
    <row r="292" spans="9:16">
      <c r="I292" s="367"/>
      <c r="L292" s="367"/>
      <c r="M292" s="367"/>
      <c r="P292" s="381"/>
    </row>
    <row r="293" spans="9:16">
      <c r="I293" s="367"/>
      <c r="L293" s="367"/>
      <c r="M293" s="367"/>
      <c r="P293" s="381"/>
    </row>
    <row r="294" spans="9:16">
      <c r="I294" s="367"/>
      <c r="L294" s="367"/>
      <c r="M294" s="367"/>
      <c r="P294" s="381"/>
    </row>
    <row r="295" spans="9:16">
      <c r="I295" s="367"/>
      <c r="L295" s="367"/>
      <c r="M295" s="367"/>
      <c r="P295" s="381"/>
    </row>
    <row r="296" spans="9:16">
      <c r="I296" s="367"/>
      <c r="L296" s="367"/>
      <c r="M296" s="367"/>
      <c r="P296" s="381"/>
    </row>
    <row r="297" spans="9:16">
      <c r="I297" s="367"/>
      <c r="L297" s="367"/>
      <c r="M297" s="367"/>
      <c r="P297" s="381"/>
    </row>
    <row r="298" spans="9:16">
      <c r="I298" s="367"/>
      <c r="L298" s="367"/>
      <c r="M298" s="367"/>
      <c r="P298" s="381"/>
    </row>
    <row r="299" spans="9:16">
      <c r="I299" s="367"/>
      <c r="L299" s="367"/>
      <c r="M299" s="367"/>
      <c r="P299" s="381"/>
    </row>
    <row r="300" spans="9:16">
      <c r="I300" s="367"/>
      <c r="L300" s="367"/>
      <c r="M300" s="367"/>
      <c r="P300" s="381"/>
    </row>
    <row r="301" spans="9:16">
      <c r="I301" s="367"/>
      <c r="P301" s="381"/>
    </row>
    <row r="302" spans="9:16">
      <c r="I302" s="367"/>
      <c r="P302" s="381"/>
    </row>
    <row r="303" spans="9:16">
      <c r="I303" s="367"/>
      <c r="P303" s="381"/>
    </row>
    <row r="304" spans="9:16">
      <c r="I304" s="367"/>
      <c r="P304" s="381"/>
    </row>
    <row r="305" spans="9:16">
      <c r="I305" s="367"/>
      <c r="P305" s="381"/>
    </row>
    <row r="306" spans="9:16">
      <c r="I306" s="367"/>
      <c r="P306" s="381"/>
    </row>
    <row r="307" spans="9:16">
      <c r="I307" s="367"/>
      <c r="P307" s="381"/>
    </row>
    <row r="308" spans="9:16">
      <c r="I308" s="367"/>
      <c r="P308" s="381"/>
    </row>
    <row r="309" spans="9:16">
      <c r="I309" s="367"/>
      <c r="P309" s="381"/>
    </row>
    <row r="310" spans="9:16">
      <c r="I310" s="367"/>
      <c r="P310" s="381"/>
    </row>
    <row r="311" spans="9:16">
      <c r="I311" s="367"/>
      <c r="P311" s="381"/>
    </row>
    <row r="312" spans="9:16">
      <c r="I312" s="367"/>
      <c r="P312" s="381"/>
    </row>
    <row r="313" spans="9:16">
      <c r="I313" s="367"/>
      <c r="P313" s="381"/>
    </row>
    <row r="314" spans="9:16">
      <c r="I314" s="367"/>
      <c r="P314" s="381"/>
    </row>
    <row r="315" spans="9:16">
      <c r="I315" s="367"/>
      <c r="P315" s="381"/>
    </row>
    <row r="316" spans="9:16">
      <c r="I316" s="367"/>
      <c r="P316" s="381"/>
    </row>
    <row r="317" spans="9:16">
      <c r="I317" s="367"/>
      <c r="P317" s="381"/>
    </row>
    <row r="318" spans="9:16">
      <c r="I318" s="367"/>
      <c r="P318" s="381"/>
    </row>
    <row r="319" spans="9:16">
      <c r="I319" s="367"/>
      <c r="P319" s="381"/>
    </row>
    <row r="320" spans="9:16">
      <c r="I320" s="367"/>
      <c r="P320" s="381"/>
    </row>
    <row r="321" spans="9:16">
      <c r="I321" s="367"/>
      <c r="P321" s="381"/>
    </row>
    <row r="322" spans="9:16">
      <c r="I322" s="367"/>
      <c r="P322" s="381"/>
    </row>
    <row r="323" spans="9:16">
      <c r="I323" s="367"/>
      <c r="P323" s="381"/>
    </row>
    <row r="324" spans="9:16">
      <c r="I324" s="367"/>
      <c r="P324" s="381"/>
    </row>
    <row r="325" spans="9:16">
      <c r="I325" s="367"/>
      <c r="P325" s="381"/>
    </row>
    <row r="326" spans="9:16">
      <c r="I326" s="367"/>
      <c r="P326" s="381"/>
    </row>
    <row r="327" spans="9:16">
      <c r="I327" s="367"/>
      <c r="P327" s="381"/>
    </row>
    <row r="328" spans="9:16">
      <c r="I328" s="367"/>
      <c r="P328" s="381"/>
    </row>
    <row r="329" spans="9:16">
      <c r="I329" s="367"/>
      <c r="P329" s="381"/>
    </row>
    <row r="330" spans="9:16">
      <c r="I330" s="367"/>
      <c r="P330" s="381"/>
    </row>
    <row r="331" spans="9:16">
      <c r="I331" s="367"/>
      <c r="P331" s="381"/>
    </row>
    <row r="332" spans="9:16">
      <c r="I332" s="367"/>
      <c r="P332" s="381"/>
    </row>
    <row r="333" spans="9:16">
      <c r="I333" s="367"/>
      <c r="P333" s="381"/>
    </row>
    <row r="334" spans="9:16">
      <c r="I334" s="367"/>
      <c r="P334" s="381"/>
    </row>
    <row r="335" spans="9:16">
      <c r="I335" s="367"/>
      <c r="P335" s="381"/>
    </row>
    <row r="336" spans="9:16">
      <c r="I336" s="367"/>
      <c r="P336" s="381"/>
    </row>
    <row r="337" spans="9:16">
      <c r="I337" s="367"/>
      <c r="P337" s="381"/>
    </row>
    <row r="338" spans="9:16">
      <c r="I338" s="367"/>
      <c r="P338" s="381"/>
    </row>
    <row r="339" spans="9:16">
      <c r="I339" s="367"/>
      <c r="P339" s="381"/>
    </row>
    <row r="340" spans="9:16">
      <c r="I340" s="367"/>
      <c r="P340" s="381"/>
    </row>
    <row r="341" spans="9:16">
      <c r="I341" s="367"/>
      <c r="P341" s="381"/>
    </row>
    <row r="342" spans="9:16">
      <c r="I342" s="367"/>
      <c r="P342" s="381"/>
    </row>
    <row r="343" spans="9:16">
      <c r="I343" s="367"/>
      <c r="P343" s="381"/>
    </row>
    <row r="344" spans="9:16">
      <c r="I344" s="367"/>
      <c r="P344" s="381"/>
    </row>
    <row r="345" spans="9:16">
      <c r="I345" s="367"/>
      <c r="P345" s="381"/>
    </row>
    <row r="346" spans="9:16">
      <c r="I346" s="367"/>
      <c r="P346" s="381"/>
    </row>
    <row r="347" spans="9:16">
      <c r="I347" s="367"/>
      <c r="P347" s="381"/>
    </row>
    <row r="348" spans="9:16">
      <c r="I348" s="367"/>
      <c r="P348" s="381"/>
    </row>
    <row r="349" spans="9:16">
      <c r="P349" s="381"/>
    </row>
    <row r="350" spans="9:16">
      <c r="P350" s="381"/>
    </row>
    <row r="351" spans="9:16">
      <c r="P351" s="381"/>
    </row>
    <row r="352" spans="9:16">
      <c r="P352" s="381"/>
    </row>
    <row r="353" spans="16:16">
      <c r="P353" s="381"/>
    </row>
    <row r="354" spans="16:16">
      <c r="P354" s="381"/>
    </row>
    <row r="355" spans="16:16">
      <c r="P355" s="381"/>
    </row>
    <row r="356" spans="16:16">
      <c r="P356" s="381"/>
    </row>
    <row r="357" spans="16:16">
      <c r="P357" s="381"/>
    </row>
    <row r="358" spans="16:16">
      <c r="P358" s="381"/>
    </row>
    <row r="359" spans="16:16">
      <c r="P359" s="381"/>
    </row>
    <row r="360" spans="16:16">
      <c r="P360" s="381"/>
    </row>
    <row r="361" spans="16:16">
      <c r="P361" s="381"/>
    </row>
    <row r="362" spans="16:16">
      <c r="P362" s="381"/>
    </row>
    <row r="363" spans="16:16">
      <c r="P363" s="381"/>
    </row>
    <row r="364" spans="16:16">
      <c r="P364" s="381"/>
    </row>
    <row r="365" spans="16:16">
      <c r="P365" s="381"/>
    </row>
    <row r="366" spans="16:16">
      <c r="P366" s="381"/>
    </row>
    <row r="367" spans="16:16">
      <c r="P367" s="381"/>
    </row>
    <row r="368" spans="16:16">
      <c r="P368" s="381"/>
    </row>
    <row r="369" spans="16:16">
      <c r="P369" s="381"/>
    </row>
    <row r="370" spans="16:16">
      <c r="P370" s="381"/>
    </row>
    <row r="371" spans="16:16">
      <c r="P371" s="381"/>
    </row>
    <row r="372" spans="16:16">
      <c r="P372" s="381"/>
    </row>
    <row r="373" spans="16:16">
      <c r="P373" s="381"/>
    </row>
    <row r="374" spans="16:16">
      <c r="P374" s="381"/>
    </row>
    <row r="375" spans="16:16">
      <c r="P375" s="381"/>
    </row>
    <row r="376" spans="16:16">
      <c r="P376" s="381"/>
    </row>
    <row r="377" spans="16:16">
      <c r="P377" s="381"/>
    </row>
    <row r="378" spans="16:16">
      <c r="P378" s="381"/>
    </row>
    <row r="379" spans="16:16">
      <c r="P379" s="381"/>
    </row>
    <row r="380" spans="16:16">
      <c r="P380" s="381"/>
    </row>
    <row r="381" spans="16:16">
      <c r="P381" s="381"/>
    </row>
    <row r="382" spans="16:16">
      <c r="P382" s="381"/>
    </row>
    <row r="383" spans="16:16">
      <c r="P383" s="381"/>
    </row>
    <row r="384" spans="16:16">
      <c r="P384" s="381"/>
    </row>
    <row r="385" spans="16:16">
      <c r="P385" s="381"/>
    </row>
    <row r="386" spans="16:16">
      <c r="P386" s="381"/>
    </row>
    <row r="387" spans="16:16">
      <c r="P387" s="381"/>
    </row>
    <row r="388" spans="16:16">
      <c r="P388" s="381"/>
    </row>
    <row r="389" spans="16:16">
      <c r="P389" s="381"/>
    </row>
    <row r="390" spans="16:16">
      <c r="P390" s="381"/>
    </row>
    <row r="391" spans="16:16">
      <c r="P391" s="381"/>
    </row>
    <row r="392" spans="16:16">
      <c r="P392" s="381"/>
    </row>
    <row r="393" spans="16:16">
      <c r="P393" s="381"/>
    </row>
    <row r="394" spans="16:16">
      <c r="P394" s="381"/>
    </row>
    <row r="395" spans="16:16">
      <c r="P395" s="381"/>
    </row>
    <row r="396" spans="16:16">
      <c r="P396" s="381"/>
    </row>
    <row r="397" spans="16:16">
      <c r="P397" s="381"/>
    </row>
    <row r="398" spans="16:16">
      <c r="P398" s="381"/>
    </row>
    <row r="399" spans="16:16">
      <c r="P399" s="381"/>
    </row>
    <row r="400" spans="16:16">
      <c r="P400" s="381"/>
    </row>
    <row r="401" spans="16:16">
      <c r="P401" s="381"/>
    </row>
    <row r="531" spans="1:16">
      <c r="A531" s="381">
        <v>1</v>
      </c>
      <c r="B531" s="382"/>
      <c r="H531" s="404"/>
      <c r="I531" s="404"/>
      <c r="P531" s="381"/>
    </row>
  </sheetData>
  <autoFilter ref="A7:T531" xr:uid="{00000000-0009-0000-0000-000007000000}"/>
  <mergeCells count="5">
    <mergeCell ref="A1:P1"/>
    <mergeCell ref="A2:P2"/>
    <mergeCell ref="A3:P3"/>
    <mergeCell ref="J5:K5"/>
    <mergeCell ref="Q5:Q6"/>
  </mergeCells>
  <dataValidations count="7">
    <dataValidation type="list" allowBlank="1" showInputMessage="1" showErrorMessage="1" prompt="Pilih Indikasi Gangguan (Jika &quot;Lain - Lain&quot; isikan Penyabab di Keterangan" sqref="R42:R72 R75 R78:R81 R90 R93 R96 R99:R105 R108:R111 R114:R118 R121" xr:uid="{F8325107-68C8-4409-9B3A-C0DC0B99884E}">
      <formula1>SEBABGANGGUAN</formula1>
    </dataValidation>
    <dataValidation type="list" allowBlank="1" showInputMessage="1" showErrorMessage="1" prompt="Pilih Kali Gangguan" sqref="G121 G90 G108:G111 G115:G118 G42:G48 G52 G54:G58 G60:G62 G64:G66 G68:G71" xr:uid="{404275BD-052C-4B08-A04A-5D6C6483EE23}">
      <formula1>GANGGUAN</formula1>
    </dataValidation>
    <dataValidation type="list" allowBlank="1" showInputMessage="1" showErrorMessage="1" prompt="Pilih Nama AREA" sqref="C82 C9 C40 C72 C76 C94 C97 C106 C112 C119:C122" xr:uid="{552489AC-5973-45D8-8F52-09A87312E724}">
      <formula1>trf_NewTambun</formula1>
    </dataValidation>
    <dataValidation type="list" allowBlank="1" showInputMessage="1" showErrorMessage="1" prompt="Pilih Subsistem" sqref="Q7:Q41 Q82:Q89 Q91:Q92 Q73:Q74 Q94:Q95 Q106:Q107 Q112:Q113 Q119:Q120 Q122:Q300 Q76:Q77 Q97:Q98" xr:uid="{21E18C77-C41F-47D4-80BD-7C8FBE6A12BD}">
      <formula1>SUBSISTEM</formula1>
    </dataValidation>
    <dataValidation type="list" allowBlank="1" showInputMessage="1" showErrorMessage="1" prompt="Pilih Nama Area" sqref="C7 C123:C300" xr:uid="{07655EAC-3644-410E-A193-8CA7CC8675E8}">
      <formula1>NO_TRAFO</formula1>
    </dataValidation>
    <dataValidation type="list" allowBlank="1" showInputMessage="1" showErrorMessage="1" prompt="Pilih Trafo" sqref="E7:E10" xr:uid="{48A60CCA-5147-429A-AFC9-A60B1CC37892}">
      <formula1>INDIRECT(CONCATENATE("trf_",SUBSTITUTE($D7," ","")))</formula1>
    </dataValidation>
    <dataValidation type="list" allowBlank="1" showInputMessage="1" showErrorMessage="1" prompt="Pilih Nama GI" sqref="D7:D10" xr:uid="{67CA3B51-C6AE-4EDC-BF46-83039EE58361}">
      <formula1>GI</formula1>
    </dataValidation>
  </dataValidations>
  <printOptions horizontalCentered="1"/>
  <pageMargins left="0.70866141732283472" right="0.70866141732283472" top="0.74803149606299213" bottom="0.74803149606299213" header="0.31496062992125984" footer="0.31496062992125984"/>
  <pageSetup paperSize="9" scale="47" orientation="landscape" r:id="rId1"/>
  <rowBreaks count="3" manualBreakCount="3">
    <brk id="148" max="13" man="1"/>
    <brk id="199" max="13" man="1"/>
    <brk id="250" max="1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25D3-A2FD-4594-BF61-AC27372031C7}">
  <sheetPr>
    <tabColor rgb="FF0070C0"/>
  </sheetPr>
  <dimension ref="A1:BF324"/>
  <sheetViews>
    <sheetView topLeftCell="A2" zoomScale="70" zoomScaleNormal="70" zoomScaleSheetLayoutView="55" workbookViewId="0">
      <pane ySplit="13" topLeftCell="A42" activePane="bottomLeft" state="frozen"/>
      <selection activeCell="AY34" sqref="AY34"/>
      <selection pane="bottomLeft" activeCell="L62" sqref="L62"/>
    </sheetView>
  </sheetViews>
  <sheetFormatPr baseColWidth="10" defaultColWidth="9.1640625" defaultRowHeight="15"/>
  <cols>
    <col min="1" max="1" width="4.5" style="594" bestFit="1" customWidth="1"/>
    <col min="2" max="2" width="16.83203125" style="594" bestFit="1" customWidth="1"/>
    <col min="3" max="3" width="16.83203125" style="594" customWidth="1"/>
    <col min="4" max="4" width="14.1640625" style="594" customWidth="1"/>
    <col min="5" max="5" width="9.1640625" style="594" bestFit="1" customWidth="1"/>
    <col min="6" max="6" width="17.83203125" style="594" bestFit="1" customWidth="1"/>
    <col min="7" max="7" width="5.83203125" style="594" bestFit="1" customWidth="1"/>
    <col min="8" max="8" width="8" style="594" customWidth="1"/>
    <col min="9" max="9" width="7.5" style="594" bestFit="1" customWidth="1"/>
    <col min="10" max="10" width="10.5" style="594" customWidth="1"/>
    <col min="11" max="11" width="9.1640625" style="594" customWidth="1"/>
    <col min="12" max="12" width="9.1640625" style="594"/>
    <col min="13" max="13" width="11.1640625" style="594" bestFit="1" customWidth="1"/>
    <col min="14" max="16" width="13.6640625" style="594" customWidth="1"/>
    <col min="17" max="17" width="45" style="594" bestFit="1" customWidth="1"/>
    <col min="18" max="18" width="29" style="594" bestFit="1" customWidth="1"/>
    <col min="19" max="19" width="54" style="594" bestFit="1" customWidth="1"/>
    <col min="20" max="20" width="9.1640625" style="594"/>
    <col min="21" max="21" width="11.1640625" style="624" bestFit="1" customWidth="1"/>
    <col min="22" max="22" width="18.5" style="625" customWidth="1"/>
    <col min="23" max="23" width="23.33203125" style="594" bestFit="1" customWidth="1"/>
    <col min="24" max="24" width="68.6640625" style="594" bestFit="1" customWidth="1"/>
    <col min="25" max="25" width="15.5" style="594" customWidth="1"/>
    <col min="26" max="26" width="39.83203125" style="594" bestFit="1" customWidth="1"/>
    <col min="27" max="27" width="36.33203125" style="594" bestFit="1" customWidth="1"/>
    <col min="28" max="28" width="29.6640625" style="594" bestFit="1" customWidth="1"/>
    <col min="29" max="29" width="9.1640625" style="594"/>
    <col min="30" max="30" width="25.83203125" style="594" bestFit="1" customWidth="1"/>
    <col min="31" max="31" width="21.6640625" style="594" bestFit="1" customWidth="1"/>
    <col min="32" max="32" width="5.83203125" style="594" bestFit="1" customWidth="1"/>
    <col min="33" max="33" width="6" style="594" bestFit="1" customWidth="1"/>
    <col min="34" max="34" width="5.83203125" style="594" bestFit="1" customWidth="1"/>
    <col min="35" max="35" width="5.6640625" style="594" bestFit="1" customWidth="1"/>
    <col min="36" max="36" width="6.33203125" style="594" bestFit="1" customWidth="1"/>
    <col min="37" max="37" width="5.83203125" style="594" bestFit="1" customWidth="1"/>
    <col min="38" max="38" width="5" style="594" bestFit="1" customWidth="1"/>
    <col min="39" max="40" width="6.33203125" style="594" bestFit="1" customWidth="1"/>
    <col min="41" max="41" width="5.83203125" style="594" bestFit="1" customWidth="1"/>
    <col min="42" max="42" width="6" style="594" bestFit="1" customWidth="1"/>
    <col min="43" max="43" width="6.33203125" style="594" bestFit="1" customWidth="1"/>
    <col min="44" max="44" width="15" style="594" bestFit="1" customWidth="1"/>
    <col min="45" max="45" width="15" style="594" customWidth="1"/>
    <col min="46" max="46" width="25.5" style="594" bestFit="1" customWidth="1"/>
    <col min="47" max="47" width="9.6640625" style="594" customWidth="1"/>
    <col min="48" max="16384" width="9.1640625" style="594"/>
  </cols>
  <sheetData>
    <row r="1" spans="1:58">
      <c r="U1" s="594"/>
      <c r="V1" s="594"/>
    </row>
    <row r="2" spans="1:58">
      <c r="U2" s="595" t="s">
        <v>5915</v>
      </c>
      <c r="V2" s="595" t="s">
        <v>18</v>
      </c>
      <c r="W2" s="595" t="s">
        <v>5122</v>
      </c>
      <c r="X2" s="595" t="s">
        <v>5916</v>
      </c>
      <c r="Y2" s="595" t="s">
        <v>5087</v>
      </c>
      <c r="Z2" s="595" t="s">
        <v>5917</v>
      </c>
      <c r="AA2" s="595" t="s">
        <v>5918</v>
      </c>
      <c r="AB2" s="595" t="s">
        <v>5919</v>
      </c>
    </row>
    <row r="3" spans="1:58" hidden="1">
      <c r="U3" s="596">
        <f t="shared" ref="U3:U85" si="0">V3</f>
        <v>44197</v>
      </c>
      <c r="V3" s="597">
        <v>44197</v>
      </c>
    </row>
    <row r="4" spans="1:58" hidden="1">
      <c r="U4" s="596">
        <f t="shared" si="0"/>
        <v>44228</v>
      </c>
      <c r="V4" s="597">
        <v>44228</v>
      </c>
    </row>
    <row r="5" spans="1:58" hidden="1">
      <c r="U5" s="596">
        <f t="shared" si="0"/>
        <v>44256</v>
      </c>
      <c r="V5" s="597">
        <v>44256</v>
      </c>
    </row>
    <row r="6" spans="1:58" hidden="1">
      <c r="U6" s="596">
        <f t="shared" si="0"/>
        <v>44287</v>
      </c>
      <c r="V6" s="597">
        <v>44287</v>
      </c>
    </row>
    <row r="7" spans="1:58" hidden="1">
      <c r="U7" s="596">
        <f t="shared" si="0"/>
        <v>44317</v>
      </c>
      <c r="V7" s="597">
        <v>44317</v>
      </c>
    </row>
    <row r="8" spans="1:58" hidden="1">
      <c r="U8" s="596">
        <f t="shared" si="0"/>
        <v>44348</v>
      </c>
      <c r="V8" s="597">
        <v>44348</v>
      </c>
    </row>
    <row r="9" spans="1:58" ht="18">
      <c r="A9" s="962" t="s">
        <v>5081</v>
      </c>
      <c r="B9" s="962"/>
      <c r="C9" s="962"/>
      <c r="D9" s="962"/>
      <c r="E9" s="962"/>
      <c r="F9" s="962"/>
      <c r="G9" s="962"/>
      <c r="H9" s="962"/>
      <c r="I9" s="962"/>
      <c r="J9" s="962"/>
      <c r="K9" s="962"/>
      <c r="L9" s="962"/>
      <c r="M9" s="962"/>
      <c r="N9" s="962"/>
      <c r="O9" s="962"/>
      <c r="P9" s="962"/>
      <c r="Q9" s="962"/>
      <c r="R9" s="962"/>
      <c r="S9" s="962"/>
      <c r="U9" s="596">
        <f t="shared" si="0"/>
        <v>44378</v>
      </c>
      <c r="V9" s="597">
        <v>44378</v>
      </c>
    </row>
    <row r="10" spans="1:58" ht="23">
      <c r="A10" s="1200" t="s">
        <v>5082</v>
      </c>
      <c r="B10" s="1200"/>
      <c r="C10" s="1200"/>
      <c r="D10" s="1200"/>
      <c r="E10" s="1200"/>
      <c r="F10" s="1200"/>
      <c r="G10" s="1200"/>
      <c r="H10" s="1200"/>
      <c r="I10" s="1200"/>
      <c r="J10" s="1200"/>
      <c r="K10" s="1200"/>
      <c r="L10" s="1200"/>
      <c r="M10" s="1200"/>
      <c r="N10" s="1200"/>
      <c r="O10" s="1200"/>
      <c r="P10" s="1200"/>
      <c r="Q10" s="1200"/>
      <c r="R10" s="1200"/>
      <c r="S10" s="1200"/>
      <c r="U10" s="596">
        <f t="shared" si="0"/>
        <v>44409</v>
      </c>
      <c r="V10" s="597">
        <v>44409</v>
      </c>
    </row>
    <row r="11" spans="1:58" ht="23">
      <c r="A11" s="1202" t="s">
        <v>6251</v>
      </c>
      <c r="B11" s="1202"/>
      <c r="C11" s="1202"/>
      <c r="D11" s="1202"/>
      <c r="E11" s="1202"/>
      <c r="F11" s="1202"/>
      <c r="G11" s="1202"/>
      <c r="H11" s="1202"/>
      <c r="I11" s="1202"/>
      <c r="J11" s="1202"/>
      <c r="K11" s="1202"/>
      <c r="L11" s="1202"/>
      <c r="M11" s="1202"/>
      <c r="N11" s="1202"/>
      <c r="O11" s="1202"/>
      <c r="P11" s="1202"/>
      <c r="Q11" s="1202"/>
      <c r="R11" s="1202"/>
      <c r="S11" s="1202"/>
      <c r="U11" s="596">
        <f t="shared" si="0"/>
        <v>44440</v>
      </c>
      <c r="V11" s="597">
        <v>44440</v>
      </c>
    </row>
    <row r="12" spans="1:58" ht="16" thickBot="1">
      <c r="U12" s="596">
        <f t="shared" si="0"/>
        <v>44470</v>
      </c>
      <c r="V12" s="597">
        <v>44470</v>
      </c>
    </row>
    <row r="13" spans="1:58">
      <c r="A13" s="598"/>
      <c r="B13" s="599"/>
      <c r="C13" s="599"/>
      <c r="D13" s="599"/>
      <c r="E13" s="599"/>
      <c r="F13" s="599"/>
      <c r="G13" s="599"/>
      <c r="H13" s="1214" t="s">
        <v>5083</v>
      </c>
      <c r="I13" s="1216" t="s">
        <v>5084</v>
      </c>
      <c r="J13" s="1216"/>
      <c r="K13" s="599" t="s">
        <v>5085</v>
      </c>
      <c r="L13" s="599" t="s">
        <v>5086</v>
      </c>
      <c r="M13" s="599" t="s">
        <v>5087</v>
      </c>
      <c r="N13" s="600" t="s">
        <v>5088</v>
      </c>
      <c r="O13" s="601" t="s">
        <v>5088</v>
      </c>
      <c r="P13" s="601" t="s">
        <v>5088</v>
      </c>
      <c r="Q13" s="602"/>
      <c r="R13" s="603" t="s">
        <v>5089</v>
      </c>
      <c r="S13" s="603" t="s">
        <v>5090</v>
      </c>
      <c r="U13" s="596">
        <f t="shared" si="0"/>
        <v>44501</v>
      </c>
      <c r="V13" s="597">
        <v>44501</v>
      </c>
    </row>
    <row r="14" spans="1:58" ht="17" thickBot="1">
      <c r="A14" s="604" t="s">
        <v>122</v>
      </c>
      <c r="B14" s="605" t="s">
        <v>18</v>
      </c>
      <c r="C14" s="606" t="s">
        <v>5920</v>
      </c>
      <c r="D14" s="606" t="s">
        <v>5</v>
      </c>
      <c r="E14" s="605" t="s">
        <v>5092</v>
      </c>
      <c r="F14" s="605" t="s">
        <v>5093</v>
      </c>
      <c r="G14" s="605" t="s">
        <v>5094</v>
      </c>
      <c r="H14" s="1215"/>
      <c r="I14" s="607" t="s">
        <v>5095</v>
      </c>
      <c r="J14" s="607" t="s">
        <v>5096</v>
      </c>
      <c r="K14" s="608" t="s">
        <v>5097</v>
      </c>
      <c r="L14" s="605" t="s">
        <v>5098</v>
      </c>
      <c r="M14" s="605" t="s">
        <v>5100</v>
      </c>
      <c r="N14" s="609" t="s">
        <v>5101</v>
      </c>
      <c r="O14" s="610" t="s">
        <v>5921</v>
      </c>
      <c r="P14" s="610" t="s">
        <v>5922</v>
      </c>
      <c r="Q14" s="611" t="s">
        <v>5916</v>
      </c>
      <c r="R14" s="612" t="s">
        <v>5102</v>
      </c>
      <c r="S14" s="612" t="s">
        <v>5102</v>
      </c>
      <c r="U14" s="596">
        <f t="shared" si="0"/>
        <v>44531</v>
      </c>
      <c r="V14" s="597">
        <v>44531</v>
      </c>
      <c r="AC14" s="613"/>
      <c r="AD14" s="614" t="s">
        <v>5923</v>
      </c>
      <c r="AE14" s="614" t="s">
        <v>5924</v>
      </c>
      <c r="AF14" s="614"/>
      <c r="AG14" s="614"/>
      <c r="AH14" s="614"/>
      <c r="AI14" s="614"/>
      <c r="AJ14" s="614"/>
      <c r="AK14" s="614"/>
      <c r="AL14" s="614"/>
      <c r="AM14" s="614"/>
      <c r="AN14" s="614"/>
      <c r="AO14" s="614"/>
      <c r="AP14" s="614"/>
      <c r="AQ14" s="614"/>
      <c r="AR14" s="614"/>
      <c r="AS14" s="614"/>
    </row>
    <row r="15" spans="1:58">
      <c r="A15" s="615"/>
      <c r="B15" s="616" t="s">
        <v>5104</v>
      </c>
      <c r="C15" s="616"/>
      <c r="D15" s="617"/>
      <c r="E15" s="618"/>
      <c r="F15" s="618"/>
      <c r="G15" s="618"/>
      <c r="H15" s="618"/>
      <c r="I15" s="619"/>
      <c r="J15" s="619"/>
      <c r="K15" s="620"/>
      <c r="L15" s="621"/>
      <c r="M15" s="621"/>
      <c r="N15" s="621"/>
      <c r="O15" s="622"/>
      <c r="P15" s="622"/>
      <c r="Q15" s="622"/>
      <c r="R15" s="622"/>
      <c r="S15" s="623"/>
      <c r="U15" s="624">
        <f t="shared" si="0"/>
        <v>44574</v>
      </c>
      <c r="V15" s="625">
        <v>44574</v>
      </c>
      <c r="W15" s="594" t="s">
        <v>5127</v>
      </c>
      <c r="X15" s="594" t="s">
        <v>5968</v>
      </c>
      <c r="Y15" s="594">
        <v>0</v>
      </c>
      <c r="Z15" s="594">
        <v>0</v>
      </c>
      <c r="AA15" s="594">
        <v>0</v>
      </c>
      <c r="AB15" s="594">
        <v>0</v>
      </c>
      <c r="AD15" s="614" t="s">
        <v>5926</v>
      </c>
      <c r="AE15" s="614" t="s">
        <v>5969</v>
      </c>
      <c r="AF15" s="614" t="s">
        <v>5927</v>
      </c>
      <c r="AG15" s="614" t="s">
        <v>5928</v>
      </c>
      <c r="AH15" s="614" t="s">
        <v>5929</v>
      </c>
      <c r="AI15" s="614" t="s">
        <v>5930</v>
      </c>
      <c r="AJ15" s="614" t="s">
        <v>5931</v>
      </c>
      <c r="AK15" s="614" t="s">
        <v>5932</v>
      </c>
      <c r="AL15" s="614" t="s">
        <v>5933</v>
      </c>
      <c r="AM15" s="614" t="s">
        <v>5934</v>
      </c>
      <c r="AN15" s="614" t="s">
        <v>5935</v>
      </c>
      <c r="AO15" s="614" t="s">
        <v>5936</v>
      </c>
      <c r="AP15" s="614" t="s">
        <v>5937</v>
      </c>
      <c r="AQ15" s="614" t="s">
        <v>5938</v>
      </c>
      <c r="AR15" s="614" t="s">
        <v>5939</v>
      </c>
      <c r="AS15" s="614"/>
      <c r="AT15" s="626" t="s">
        <v>5920</v>
      </c>
      <c r="AU15" s="626" t="s">
        <v>5190</v>
      </c>
      <c r="AV15" s="626" t="s">
        <v>5191</v>
      </c>
      <c r="AW15" s="626" t="s">
        <v>5192</v>
      </c>
      <c r="AX15" s="626" t="s">
        <v>5193</v>
      </c>
      <c r="AY15" s="626" t="s">
        <v>5109</v>
      </c>
      <c r="AZ15" s="626" t="s">
        <v>5194</v>
      </c>
      <c r="BA15" s="626" t="s">
        <v>5195</v>
      </c>
      <c r="BB15" s="626" t="s">
        <v>5940</v>
      </c>
      <c r="BC15" s="626" t="s">
        <v>5893</v>
      </c>
      <c r="BD15" s="626" t="s">
        <v>5198</v>
      </c>
      <c r="BE15" s="626" t="s">
        <v>5199</v>
      </c>
      <c r="BF15" s="626" t="s">
        <v>5200</v>
      </c>
    </row>
    <row r="16" spans="1:58">
      <c r="A16" s="626">
        <v>1</v>
      </c>
      <c r="B16" s="627">
        <v>44574</v>
      </c>
      <c r="C16" s="628" t="s">
        <v>5127</v>
      </c>
      <c r="D16" s="629" t="s">
        <v>55</v>
      </c>
      <c r="E16" s="630" t="s">
        <v>5053</v>
      </c>
      <c r="F16" s="630" t="s">
        <v>5727</v>
      </c>
      <c r="G16" s="621">
        <v>5</v>
      </c>
      <c r="H16" s="621">
        <v>1</v>
      </c>
      <c r="I16" s="631">
        <v>0.50763888888888886</v>
      </c>
      <c r="J16" s="631">
        <v>0.50763888888888886</v>
      </c>
      <c r="K16" s="620">
        <f t="shared" ref="K16:K20" si="1">((HOUR(J16-I16)*60)+MINUTE(J16-I16))</f>
        <v>0</v>
      </c>
      <c r="L16" s="621">
        <v>25</v>
      </c>
      <c r="M16" s="621">
        <v>0</v>
      </c>
      <c r="N16" s="621">
        <v>0</v>
      </c>
      <c r="O16" s="621">
        <v>0</v>
      </c>
      <c r="P16" s="621">
        <v>0</v>
      </c>
      <c r="Q16" s="621" t="str">
        <f>E16&amp;" "&amp;F16&amp;" "&amp;"UNIT"&amp;" "&amp;G16&amp;" "&amp;R16</f>
        <v>PLTA JATILUHUR UNIT 5 TRIP</v>
      </c>
      <c r="R16" s="632" t="s">
        <v>5126</v>
      </c>
      <c r="S16" s="632"/>
      <c r="U16" s="624">
        <f t="shared" si="0"/>
        <v>44581</v>
      </c>
      <c r="V16" s="625">
        <v>44581</v>
      </c>
      <c r="W16" s="594" t="s">
        <v>5127</v>
      </c>
      <c r="X16" s="594" t="s">
        <v>5970</v>
      </c>
      <c r="Y16" s="594">
        <v>0</v>
      </c>
      <c r="Z16" s="594">
        <v>0</v>
      </c>
      <c r="AA16" s="594">
        <v>0</v>
      </c>
      <c r="AB16" s="594">
        <v>0</v>
      </c>
      <c r="AD16" s="633" t="s">
        <v>5127</v>
      </c>
      <c r="AE16" s="614"/>
      <c r="AF16" s="614">
        <v>5</v>
      </c>
      <c r="AG16" s="614"/>
      <c r="AH16" s="614"/>
      <c r="AI16" s="614"/>
      <c r="AJ16" s="614"/>
      <c r="AK16" s="614"/>
      <c r="AL16" s="614"/>
      <c r="AM16" s="614"/>
      <c r="AN16" s="614"/>
      <c r="AO16" s="614"/>
      <c r="AP16" s="614"/>
      <c r="AQ16" s="614"/>
      <c r="AR16" s="614">
        <v>5</v>
      </c>
      <c r="AS16" s="614"/>
      <c r="AT16" s="634" t="s">
        <v>5942</v>
      </c>
      <c r="AU16" s="635">
        <f t="shared" ref="AU16:AU24" si="2">_xlfn.IFNA((VLOOKUP(AT16,$AD$16:$AR$39,3,FALSE)),0)</f>
        <v>0</v>
      </c>
      <c r="AV16" s="626">
        <f t="shared" ref="AV16:AV24" si="3">_xlfn.IFNA((VLOOKUP(AT16,$AD$16:$AR$39,4,FALSE)),0)</f>
        <v>0</v>
      </c>
      <c r="AW16" s="626">
        <f t="shared" ref="AW16:AW24" si="4">_xlfn.IFNA((VLOOKUP(AT16,$AD$16:$AR$39,5,FALSE)),0)</f>
        <v>0</v>
      </c>
      <c r="AX16" s="626">
        <f t="shared" ref="AX16:AX24" si="5">_xlfn.IFNA((VLOOKUP(AT16,$AD$16:$AR$39,6,FALSE)),0)</f>
        <v>0</v>
      </c>
      <c r="AY16" s="626">
        <f t="shared" ref="AY16:AY24" si="6">_xlfn.IFNA((VLOOKUP(AT16,$AD$16:$AR$39,7,FALSE)),0)</f>
        <v>0</v>
      </c>
      <c r="AZ16" s="626">
        <f t="shared" ref="AZ16:AZ24" si="7">_xlfn.IFNA((VLOOKUP(AT16,$AD$16:$AR$39,8,FALSE)),0)</f>
        <v>0</v>
      </c>
      <c r="BA16" s="626">
        <f t="shared" ref="BA16:BA24" si="8">_xlfn.IFNA((VLOOKUP(AT16,$AD$16:$AR$39,9,FALSE)),0)</f>
        <v>0</v>
      </c>
      <c r="BB16" s="626">
        <f t="shared" ref="BB16:BB24" si="9">_xlfn.IFNA((VLOOKUP(AT16,$AD$16:$AR$39,10,FALSE)),0)</f>
        <v>0</v>
      </c>
      <c r="BC16" s="626">
        <f t="shared" ref="BC16:BC24" si="10">_xlfn.IFNA((VLOOKUP(AT16,$AD$16:$AR$39,11,FALSE)),0)</f>
        <v>0</v>
      </c>
      <c r="BD16" s="626">
        <f t="shared" ref="BD16:BD24" si="11">_xlfn.IFNA((VLOOKUP(AT16,$AD$16:$AR$39,12,FALSE)),0)</f>
        <v>0</v>
      </c>
      <c r="BE16" s="626">
        <f t="shared" ref="BE16:BE24" si="12">_xlfn.IFNA((VLOOKUP(AT16,$AD$16:$AR$39,13,FALSE)),0)</f>
        <v>0</v>
      </c>
      <c r="BF16" s="626">
        <f t="shared" ref="BF16:BF24" si="13">_xlfn.IFNA((VLOOKUP(AT16,$AD$16:$AR$39,14,FALSE)),0)</f>
        <v>0</v>
      </c>
    </row>
    <row r="17" spans="1:58">
      <c r="A17" s="626">
        <f>A16+1</f>
        <v>2</v>
      </c>
      <c r="B17" s="627">
        <v>44581</v>
      </c>
      <c r="C17" s="628" t="s">
        <v>5127</v>
      </c>
      <c r="D17" s="629" t="s">
        <v>55</v>
      </c>
      <c r="E17" s="630" t="s">
        <v>5053</v>
      </c>
      <c r="F17" s="630" t="s">
        <v>5727</v>
      </c>
      <c r="G17" s="621">
        <v>1</v>
      </c>
      <c r="H17" s="621">
        <v>1</v>
      </c>
      <c r="I17" s="631">
        <v>0.41736111111111113</v>
      </c>
      <c r="J17" s="631">
        <v>0.41736111111111113</v>
      </c>
      <c r="K17" s="620">
        <f t="shared" si="1"/>
        <v>0</v>
      </c>
      <c r="L17" s="621">
        <v>26</v>
      </c>
      <c r="M17" s="621">
        <v>0</v>
      </c>
      <c r="N17" s="621">
        <v>0</v>
      </c>
      <c r="O17" s="621">
        <v>0</v>
      </c>
      <c r="P17" s="621">
        <v>0</v>
      </c>
      <c r="Q17" s="621" t="str">
        <f t="shared" ref="Q17:Q22" si="14">E17&amp;" "&amp;F17&amp;" "&amp;"UNIT"&amp;" "&amp;G17&amp;" "&amp;R17</f>
        <v>PLTA JATILUHUR UNIT 1 TRIP</v>
      </c>
      <c r="R17" s="632" t="s">
        <v>5126</v>
      </c>
      <c r="S17" s="632"/>
      <c r="U17" s="624">
        <f t="shared" si="0"/>
        <v>44585</v>
      </c>
      <c r="V17" s="625">
        <v>44585</v>
      </c>
      <c r="W17" s="594" t="s">
        <v>5948</v>
      </c>
      <c r="X17" s="594" t="s">
        <v>5971</v>
      </c>
      <c r="Y17" s="594">
        <v>0</v>
      </c>
      <c r="Z17" s="594">
        <v>0</v>
      </c>
      <c r="AA17" s="594">
        <v>0</v>
      </c>
      <c r="AB17" s="594">
        <v>0</v>
      </c>
      <c r="AD17" s="633" t="s">
        <v>5140</v>
      </c>
      <c r="AE17" s="614"/>
      <c r="AF17" s="614">
        <v>1</v>
      </c>
      <c r="AG17" s="614"/>
      <c r="AH17" s="614"/>
      <c r="AI17" s="614"/>
      <c r="AJ17" s="614"/>
      <c r="AK17" s="614"/>
      <c r="AL17" s="614"/>
      <c r="AM17" s="614"/>
      <c r="AN17" s="614"/>
      <c r="AO17" s="614"/>
      <c r="AP17" s="614"/>
      <c r="AQ17" s="614"/>
      <c r="AR17" s="614">
        <v>1</v>
      </c>
      <c r="AS17" s="614"/>
      <c r="AT17" s="634" t="s">
        <v>5925</v>
      </c>
      <c r="AU17" s="635">
        <f t="shared" si="2"/>
        <v>0</v>
      </c>
      <c r="AV17" s="626">
        <f t="shared" si="3"/>
        <v>0</v>
      </c>
      <c r="AW17" s="626">
        <f t="shared" si="4"/>
        <v>0</v>
      </c>
      <c r="AX17" s="626">
        <f t="shared" si="5"/>
        <v>0</v>
      </c>
      <c r="AY17" s="626">
        <f t="shared" si="6"/>
        <v>0</v>
      </c>
      <c r="AZ17" s="626">
        <f t="shared" si="7"/>
        <v>0</v>
      </c>
      <c r="BA17" s="626">
        <f t="shared" si="8"/>
        <v>0</v>
      </c>
      <c r="BB17" s="626">
        <f t="shared" si="9"/>
        <v>0</v>
      </c>
      <c r="BC17" s="626">
        <f t="shared" si="10"/>
        <v>0</v>
      </c>
      <c r="BD17" s="626">
        <f t="shared" si="11"/>
        <v>0</v>
      </c>
      <c r="BE17" s="626">
        <f t="shared" si="12"/>
        <v>0</v>
      </c>
      <c r="BF17" s="626">
        <f t="shared" si="13"/>
        <v>0</v>
      </c>
    </row>
    <row r="18" spans="1:58">
      <c r="A18" s="626">
        <f t="shared" ref="A18:A22" si="15">A17+1</f>
        <v>3</v>
      </c>
      <c r="B18" s="627">
        <v>44585</v>
      </c>
      <c r="C18" s="628" t="s">
        <v>5948</v>
      </c>
      <c r="D18" s="629" t="s">
        <v>26</v>
      </c>
      <c r="E18" s="630" t="s">
        <v>5728</v>
      </c>
      <c r="F18" s="630" t="s">
        <v>5972</v>
      </c>
      <c r="G18" s="621">
        <v>1.2</v>
      </c>
      <c r="H18" s="621">
        <v>1</v>
      </c>
      <c r="I18" s="631">
        <v>0.74930555555555556</v>
      </c>
      <c r="J18" s="631">
        <v>0.74930555555555556</v>
      </c>
      <c r="K18" s="620">
        <f t="shared" si="1"/>
        <v>0</v>
      </c>
      <c r="L18" s="621">
        <v>30</v>
      </c>
      <c r="M18" s="621">
        <v>0</v>
      </c>
      <c r="N18" s="621">
        <v>0</v>
      </c>
      <c r="O18" s="621">
        <v>0</v>
      </c>
      <c r="P18" s="621">
        <v>0</v>
      </c>
      <c r="Q18" s="621" t="str">
        <f t="shared" si="14"/>
        <v>PLTGU BEKASI POWER UNIT 1,2 TRIP</v>
      </c>
      <c r="R18" s="632" t="s">
        <v>5126</v>
      </c>
      <c r="S18" s="632"/>
      <c r="U18" s="624">
        <f t="shared" si="0"/>
        <v>44587</v>
      </c>
      <c r="V18" s="625">
        <v>44587</v>
      </c>
      <c r="W18" s="594" t="s">
        <v>5140</v>
      </c>
      <c r="X18" s="594" t="s">
        <v>5973</v>
      </c>
      <c r="Y18" s="594">
        <v>0</v>
      </c>
      <c r="Z18" s="594">
        <v>0</v>
      </c>
      <c r="AA18" s="594">
        <v>0</v>
      </c>
      <c r="AB18" s="594">
        <v>0</v>
      </c>
      <c r="AD18" s="633" t="s">
        <v>5946</v>
      </c>
      <c r="AE18" s="614"/>
      <c r="AF18" s="614"/>
      <c r="AG18" s="614"/>
      <c r="AH18" s="614"/>
      <c r="AI18" s="614"/>
      <c r="AJ18" s="614"/>
      <c r="AK18" s="614"/>
      <c r="AL18" s="614"/>
      <c r="AM18" s="614"/>
      <c r="AN18" s="614"/>
      <c r="AO18" s="614"/>
      <c r="AP18" s="614"/>
      <c r="AQ18" s="614"/>
      <c r="AR18" s="614"/>
      <c r="AS18" s="614"/>
      <c r="AT18" s="634" t="s">
        <v>5943</v>
      </c>
      <c r="AU18" s="635">
        <f t="shared" si="2"/>
        <v>0</v>
      </c>
      <c r="AV18" s="626">
        <f t="shared" si="3"/>
        <v>0</v>
      </c>
      <c r="AW18" s="626">
        <f t="shared" si="4"/>
        <v>0</v>
      </c>
      <c r="AX18" s="626">
        <f t="shared" si="5"/>
        <v>0</v>
      </c>
      <c r="AY18" s="626">
        <f t="shared" si="6"/>
        <v>0</v>
      </c>
      <c r="AZ18" s="626">
        <f t="shared" si="7"/>
        <v>0</v>
      </c>
      <c r="BA18" s="626">
        <f t="shared" si="8"/>
        <v>0</v>
      </c>
      <c r="BB18" s="626">
        <f t="shared" si="9"/>
        <v>0</v>
      </c>
      <c r="BC18" s="626">
        <f t="shared" si="10"/>
        <v>0</v>
      </c>
      <c r="BD18" s="626">
        <f t="shared" si="11"/>
        <v>0</v>
      </c>
      <c r="BE18" s="626">
        <f t="shared" si="12"/>
        <v>0</v>
      </c>
      <c r="BF18" s="626">
        <f t="shared" si="13"/>
        <v>0</v>
      </c>
    </row>
    <row r="19" spans="1:58">
      <c r="A19" s="626">
        <f t="shared" si="15"/>
        <v>4</v>
      </c>
      <c r="B19" s="627">
        <v>44587</v>
      </c>
      <c r="C19" s="628" t="s">
        <v>5140</v>
      </c>
      <c r="D19" s="629" t="s">
        <v>38</v>
      </c>
      <c r="E19" s="630" t="s">
        <v>4582</v>
      </c>
      <c r="F19" s="630" t="s">
        <v>5862</v>
      </c>
      <c r="G19" s="621">
        <v>1</v>
      </c>
      <c r="H19" s="621">
        <v>1</v>
      </c>
      <c r="I19" s="631">
        <v>0.21111111111111111</v>
      </c>
      <c r="J19" s="631">
        <v>0.21111111111111111</v>
      </c>
      <c r="K19" s="620">
        <f t="shared" si="1"/>
        <v>0</v>
      </c>
      <c r="L19" s="621">
        <v>282</v>
      </c>
      <c r="M19" s="621">
        <v>0</v>
      </c>
      <c r="N19" s="621">
        <v>0</v>
      </c>
      <c r="O19" s="621">
        <v>0</v>
      </c>
      <c r="P19" s="621">
        <v>0</v>
      </c>
      <c r="Q19" s="621" t="str">
        <f t="shared" si="14"/>
        <v>PLTU CEPWR UNIT 1 TRIP</v>
      </c>
      <c r="R19" s="632" t="s">
        <v>5126</v>
      </c>
      <c r="S19" s="632"/>
      <c r="U19" s="624">
        <f t="shared" si="0"/>
        <v>44587</v>
      </c>
      <c r="V19" s="625">
        <v>44587</v>
      </c>
      <c r="W19" s="594" t="s">
        <v>5127</v>
      </c>
      <c r="X19" s="594" t="s">
        <v>5974</v>
      </c>
      <c r="Y19" s="594">
        <v>0</v>
      </c>
      <c r="Z19" s="594">
        <v>0</v>
      </c>
      <c r="AA19" s="594">
        <v>0</v>
      </c>
      <c r="AB19" s="594">
        <v>0</v>
      </c>
      <c r="AD19" s="633" t="s">
        <v>5948</v>
      </c>
      <c r="AE19" s="614"/>
      <c r="AF19" s="614">
        <v>1</v>
      </c>
      <c r="AG19" s="614"/>
      <c r="AH19" s="614"/>
      <c r="AI19" s="614"/>
      <c r="AJ19" s="614"/>
      <c r="AK19" s="614"/>
      <c r="AL19" s="614"/>
      <c r="AM19" s="614"/>
      <c r="AN19" s="614"/>
      <c r="AO19" s="614"/>
      <c r="AP19" s="614"/>
      <c r="AQ19" s="614"/>
      <c r="AR19" s="614">
        <v>1</v>
      </c>
      <c r="AS19" s="614"/>
      <c r="AT19" s="634" t="s">
        <v>5141</v>
      </c>
      <c r="AU19" s="635">
        <f t="shared" si="2"/>
        <v>0</v>
      </c>
      <c r="AV19" s="626">
        <f t="shared" si="3"/>
        <v>0</v>
      </c>
      <c r="AW19" s="626">
        <f t="shared" si="4"/>
        <v>0</v>
      </c>
      <c r="AX19" s="626">
        <f t="shared" si="5"/>
        <v>0</v>
      </c>
      <c r="AY19" s="626">
        <f t="shared" si="6"/>
        <v>0</v>
      </c>
      <c r="AZ19" s="626">
        <f t="shared" si="7"/>
        <v>0</v>
      </c>
      <c r="BA19" s="626">
        <f t="shared" si="8"/>
        <v>0</v>
      </c>
      <c r="BB19" s="626">
        <f t="shared" si="9"/>
        <v>0</v>
      </c>
      <c r="BC19" s="626">
        <f t="shared" si="10"/>
        <v>0</v>
      </c>
      <c r="BD19" s="626">
        <f t="shared" si="11"/>
        <v>0</v>
      </c>
      <c r="BE19" s="626">
        <f t="shared" si="12"/>
        <v>0</v>
      </c>
      <c r="BF19" s="626">
        <f t="shared" si="13"/>
        <v>0</v>
      </c>
    </row>
    <row r="20" spans="1:58">
      <c r="A20" s="626">
        <f t="shared" si="15"/>
        <v>5</v>
      </c>
      <c r="B20" s="627">
        <v>44587</v>
      </c>
      <c r="C20" s="628" t="s">
        <v>5127</v>
      </c>
      <c r="D20" s="629" t="s">
        <v>55</v>
      </c>
      <c r="E20" s="630" t="s">
        <v>5053</v>
      </c>
      <c r="F20" s="630" t="s">
        <v>5727</v>
      </c>
      <c r="G20" s="621">
        <v>2</v>
      </c>
      <c r="H20" s="621">
        <v>1</v>
      </c>
      <c r="I20" s="631">
        <v>0.45208333333333334</v>
      </c>
      <c r="J20" s="631">
        <v>0.45208333333333334</v>
      </c>
      <c r="K20" s="620">
        <f t="shared" si="1"/>
        <v>0</v>
      </c>
      <c r="L20" s="621">
        <v>23.7</v>
      </c>
      <c r="M20" s="621">
        <v>0</v>
      </c>
      <c r="N20" s="621">
        <v>0</v>
      </c>
      <c r="O20" s="621">
        <v>0</v>
      </c>
      <c r="P20" s="621">
        <v>0</v>
      </c>
      <c r="Q20" s="621" t="str">
        <f t="shared" si="14"/>
        <v>PLTA JATILUHUR UNIT 2 TRIP</v>
      </c>
      <c r="R20" s="632" t="s">
        <v>5126</v>
      </c>
      <c r="S20" s="632"/>
      <c r="U20" s="624">
        <f t="shared" si="0"/>
        <v>44589</v>
      </c>
      <c r="V20" s="625">
        <v>44589</v>
      </c>
      <c r="W20" s="594" t="s">
        <v>5127</v>
      </c>
      <c r="X20" s="594" t="s">
        <v>5975</v>
      </c>
      <c r="Y20" s="594">
        <v>0</v>
      </c>
      <c r="Z20" s="594">
        <v>0</v>
      </c>
      <c r="AA20" s="594">
        <v>0</v>
      </c>
      <c r="AB20" s="594">
        <v>0</v>
      </c>
      <c r="AD20" s="633" t="s">
        <v>5939</v>
      </c>
      <c r="AE20" s="614"/>
      <c r="AF20" s="614">
        <v>7</v>
      </c>
      <c r="AG20" s="614"/>
      <c r="AH20" s="614"/>
      <c r="AI20" s="614"/>
      <c r="AJ20" s="614"/>
      <c r="AK20" s="614"/>
      <c r="AL20" s="614"/>
      <c r="AM20" s="614"/>
      <c r="AN20" s="614"/>
      <c r="AO20" s="614"/>
      <c r="AP20" s="614"/>
      <c r="AQ20" s="614"/>
      <c r="AR20" s="614">
        <v>7</v>
      </c>
      <c r="AS20" s="614"/>
      <c r="AT20" s="634" t="s">
        <v>5944</v>
      </c>
      <c r="AU20" s="635">
        <f t="shared" si="2"/>
        <v>0</v>
      </c>
      <c r="AV20" s="626">
        <f t="shared" si="3"/>
        <v>0</v>
      </c>
      <c r="AW20" s="626">
        <f t="shared" si="4"/>
        <v>0</v>
      </c>
      <c r="AX20" s="626">
        <f t="shared" si="5"/>
        <v>0</v>
      </c>
      <c r="AY20" s="626">
        <f t="shared" si="6"/>
        <v>0</v>
      </c>
      <c r="AZ20" s="626">
        <f t="shared" si="7"/>
        <v>0</v>
      </c>
      <c r="BA20" s="626">
        <f t="shared" si="8"/>
        <v>0</v>
      </c>
      <c r="BB20" s="626">
        <f t="shared" si="9"/>
        <v>0</v>
      </c>
      <c r="BC20" s="626">
        <f t="shared" si="10"/>
        <v>0</v>
      </c>
      <c r="BD20" s="626">
        <f t="shared" si="11"/>
        <v>0</v>
      </c>
      <c r="BE20" s="626">
        <f t="shared" si="12"/>
        <v>0</v>
      </c>
      <c r="BF20" s="626">
        <f t="shared" si="13"/>
        <v>0</v>
      </c>
    </row>
    <row r="21" spans="1:58">
      <c r="A21" s="626">
        <f t="shared" si="15"/>
        <v>6</v>
      </c>
      <c r="B21" s="627">
        <v>44589</v>
      </c>
      <c r="C21" s="628" t="s">
        <v>5127</v>
      </c>
      <c r="D21" s="629" t="s">
        <v>55</v>
      </c>
      <c r="E21" s="630" t="s">
        <v>5053</v>
      </c>
      <c r="F21" s="630" t="s">
        <v>5727</v>
      </c>
      <c r="G21" s="621">
        <v>4</v>
      </c>
      <c r="H21" s="621">
        <v>1</v>
      </c>
      <c r="I21" s="631">
        <v>0.76944444444444438</v>
      </c>
      <c r="J21" s="631">
        <v>0.76944444444444438</v>
      </c>
      <c r="K21" s="620">
        <f>((HOUR(J21-I21)*60)+MINUTE(J21-I21))</f>
        <v>0</v>
      </c>
      <c r="L21" s="621">
        <v>0</v>
      </c>
      <c r="M21" s="621">
        <v>0</v>
      </c>
      <c r="N21" s="621">
        <v>0</v>
      </c>
      <c r="O21" s="621">
        <v>0</v>
      </c>
      <c r="P21" s="621">
        <v>0</v>
      </c>
      <c r="Q21" s="621" t="str">
        <f t="shared" si="14"/>
        <v>PLTA JATILUHUR UNIT 4 TRIP</v>
      </c>
      <c r="R21" s="632" t="s">
        <v>5126</v>
      </c>
      <c r="S21" s="632"/>
      <c r="U21" s="624">
        <f t="shared" si="0"/>
        <v>44589</v>
      </c>
      <c r="V21" s="625">
        <v>44589</v>
      </c>
      <c r="W21" s="594" t="s">
        <v>5127</v>
      </c>
      <c r="X21" s="594" t="s">
        <v>5975</v>
      </c>
      <c r="Y21" s="594">
        <v>0</v>
      </c>
      <c r="Z21" s="594">
        <v>0</v>
      </c>
      <c r="AA21" s="594">
        <v>0</v>
      </c>
      <c r="AB21" s="594">
        <v>0</v>
      </c>
      <c r="AD21" s="614"/>
      <c r="AE21" s="614"/>
      <c r="AF21" s="614"/>
      <c r="AG21" s="614"/>
      <c r="AH21" s="614"/>
      <c r="AI21" s="614"/>
      <c r="AJ21" s="614"/>
      <c r="AK21" s="614"/>
      <c r="AL21" s="614"/>
      <c r="AM21" s="614"/>
      <c r="AN21" s="614"/>
      <c r="AO21" s="614"/>
      <c r="AP21" s="614"/>
      <c r="AQ21" s="614"/>
      <c r="AR21" s="614"/>
      <c r="AS21" s="614"/>
      <c r="AT21" s="634" t="s">
        <v>5945</v>
      </c>
      <c r="AU21" s="635">
        <f t="shared" si="2"/>
        <v>0</v>
      </c>
      <c r="AV21" s="626">
        <f t="shared" si="3"/>
        <v>0</v>
      </c>
      <c r="AW21" s="626">
        <f t="shared" si="4"/>
        <v>0</v>
      </c>
      <c r="AX21" s="626">
        <f t="shared" si="5"/>
        <v>0</v>
      </c>
      <c r="AY21" s="626">
        <f t="shared" si="6"/>
        <v>0</v>
      </c>
      <c r="AZ21" s="626">
        <f t="shared" si="7"/>
        <v>0</v>
      </c>
      <c r="BA21" s="626">
        <f t="shared" si="8"/>
        <v>0</v>
      </c>
      <c r="BB21" s="626">
        <f t="shared" si="9"/>
        <v>0</v>
      </c>
      <c r="BC21" s="626">
        <f t="shared" si="10"/>
        <v>0</v>
      </c>
      <c r="BD21" s="626">
        <f t="shared" si="11"/>
        <v>0</v>
      </c>
      <c r="BE21" s="626">
        <f t="shared" si="12"/>
        <v>0</v>
      </c>
      <c r="BF21" s="626">
        <f t="shared" si="13"/>
        <v>0</v>
      </c>
    </row>
    <row r="22" spans="1:58">
      <c r="A22" s="626">
        <f t="shared" si="15"/>
        <v>7</v>
      </c>
      <c r="B22" s="627">
        <v>44589</v>
      </c>
      <c r="C22" s="628" t="s">
        <v>5127</v>
      </c>
      <c r="D22" s="629" t="s">
        <v>55</v>
      </c>
      <c r="E22" s="630" t="s">
        <v>5053</v>
      </c>
      <c r="F22" s="630" t="s">
        <v>5727</v>
      </c>
      <c r="G22" s="621">
        <v>4</v>
      </c>
      <c r="H22" s="621">
        <v>1</v>
      </c>
      <c r="I22" s="631">
        <v>0.7993055555555556</v>
      </c>
      <c r="J22" s="631">
        <v>0.7993055555555556</v>
      </c>
      <c r="K22" s="620">
        <f>((HOUR(J22-I22)*60)+MINUTE(J22-I22))</f>
        <v>0</v>
      </c>
      <c r="L22" s="621">
        <v>0</v>
      </c>
      <c r="M22" s="621">
        <v>0</v>
      </c>
      <c r="N22" s="621">
        <v>0</v>
      </c>
      <c r="O22" s="621">
        <v>0</v>
      </c>
      <c r="P22" s="621">
        <v>0</v>
      </c>
      <c r="Q22" s="621" t="str">
        <f t="shared" si="14"/>
        <v>PLTA JATILUHUR UNIT 4 TRIP</v>
      </c>
      <c r="R22" s="632" t="s">
        <v>5126</v>
      </c>
      <c r="S22" s="632"/>
      <c r="U22" s="624">
        <f t="shared" si="0"/>
        <v>0</v>
      </c>
      <c r="AD22" s="614"/>
      <c r="AE22" s="614"/>
      <c r="AF22" s="614"/>
      <c r="AG22" s="614"/>
      <c r="AH22" s="614"/>
      <c r="AI22" s="614"/>
      <c r="AJ22" s="614"/>
      <c r="AK22" s="614"/>
      <c r="AL22" s="614"/>
      <c r="AM22" s="614"/>
      <c r="AN22" s="614"/>
      <c r="AO22" s="614"/>
      <c r="AP22" s="614"/>
      <c r="AQ22" s="614"/>
      <c r="AR22" s="614"/>
      <c r="AS22" s="614"/>
      <c r="AT22" s="634" t="s">
        <v>5947</v>
      </c>
      <c r="AU22" s="635">
        <f t="shared" si="2"/>
        <v>0</v>
      </c>
      <c r="AV22" s="626">
        <f t="shared" si="3"/>
        <v>0</v>
      </c>
      <c r="AW22" s="626">
        <f t="shared" si="4"/>
        <v>0</v>
      </c>
      <c r="AX22" s="626">
        <f t="shared" si="5"/>
        <v>0</v>
      </c>
      <c r="AY22" s="626">
        <f t="shared" si="6"/>
        <v>0</v>
      </c>
      <c r="AZ22" s="626">
        <f t="shared" si="7"/>
        <v>0</v>
      </c>
      <c r="BA22" s="626">
        <f t="shared" si="8"/>
        <v>0</v>
      </c>
      <c r="BB22" s="626">
        <f t="shared" si="9"/>
        <v>0</v>
      </c>
      <c r="BC22" s="626">
        <f t="shared" si="10"/>
        <v>0</v>
      </c>
      <c r="BD22" s="626">
        <f t="shared" si="11"/>
        <v>0</v>
      </c>
      <c r="BE22" s="626">
        <f t="shared" si="12"/>
        <v>0</v>
      </c>
      <c r="BF22" s="626">
        <f t="shared" si="13"/>
        <v>0</v>
      </c>
    </row>
    <row r="23" spans="1:58">
      <c r="A23" s="626"/>
      <c r="B23" s="636"/>
      <c r="C23" s="636"/>
      <c r="D23" s="637"/>
      <c r="E23" s="626"/>
      <c r="F23" s="626"/>
      <c r="G23" s="626"/>
      <c r="H23" s="638">
        <f>SUM(H16:H22)</f>
        <v>7</v>
      </c>
      <c r="I23" s="620"/>
      <c r="J23" s="620"/>
      <c r="K23" s="620"/>
      <c r="L23" s="638">
        <f>SUM(L16:L22)</f>
        <v>386.7</v>
      </c>
      <c r="M23" s="638">
        <f>SUM(M16:M22)</f>
        <v>0</v>
      </c>
      <c r="N23" s="638">
        <f>SUM(N16:N22)</f>
        <v>0</v>
      </c>
      <c r="O23" s="638">
        <f>SUM(O16:O22)</f>
        <v>0</v>
      </c>
      <c r="P23" s="638">
        <f>SUM(P16:P22)</f>
        <v>0</v>
      </c>
      <c r="Q23" s="639"/>
      <c r="R23" s="640"/>
      <c r="S23" s="641"/>
      <c r="U23" s="624">
        <f t="shared" si="0"/>
        <v>0</v>
      </c>
      <c r="AD23" s="614"/>
      <c r="AE23" s="614"/>
      <c r="AF23" s="614"/>
      <c r="AG23" s="614"/>
      <c r="AH23" s="614"/>
      <c r="AI23" s="614"/>
      <c r="AJ23" s="614"/>
      <c r="AK23" s="614"/>
      <c r="AL23" s="614"/>
      <c r="AM23" s="614"/>
      <c r="AN23" s="614"/>
      <c r="AO23" s="614"/>
      <c r="AP23" s="614"/>
      <c r="AQ23" s="614"/>
      <c r="AR23" s="614"/>
      <c r="AT23" s="634" t="s">
        <v>5140</v>
      </c>
      <c r="AU23" s="635">
        <f t="shared" si="2"/>
        <v>1</v>
      </c>
      <c r="AV23" s="626">
        <f t="shared" si="3"/>
        <v>0</v>
      </c>
      <c r="AW23" s="626">
        <f t="shared" si="4"/>
        <v>0</v>
      </c>
      <c r="AX23" s="626">
        <f t="shared" si="5"/>
        <v>0</v>
      </c>
      <c r="AY23" s="626">
        <f t="shared" si="6"/>
        <v>0</v>
      </c>
      <c r="AZ23" s="626">
        <f t="shared" si="7"/>
        <v>0</v>
      </c>
      <c r="BA23" s="626">
        <f t="shared" si="8"/>
        <v>0</v>
      </c>
      <c r="BB23" s="626">
        <f t="shared" si="9"/>
        <v>0</v>
      </c>
      <c r="BC23" s="626">
        <f t="shared" si="10"/>
        <v>0</v>
      </c>
      <c r="BD23" s="626">
        <f t="shared" si="11"/>
        <v>0</v>
      </c>
      <c r="BE23" s="626">
        <f t="shared" si="12"/>
        <v>0</v>
      </c>
      <c r="BF23" s="626">
        <f t="shared" si="13"/>
        <v>0</v>
      </c>
    </row>
    <row r="24" spans="1:58">
      <c r="A24" s="642"/>
      <c r="B24" s="616" t="s">
        <v>5106</v>
      </c>
      <c r="C24" s="616"/>
      <c r="D24" s="637"/>
      <c r="E24" s="626"/>
      <c r="F24" s="626"/>
      <c r="G24" s="626"/>
      <c r="H24" s="620"/>
      <c r="I24" s="620"/>
      <c r="J24" s="620"/>
      <c r="K24" s="620"/>
      <c r="L24" s="626"/>
      <c r="M24" s="620"/>
      <c r="N24" s="626"/>
      <c r="O24" s="643"/>
      <c r="P24" s="643"/>
      <c r="Q24" s="643"/>
      <c r="R24" s="640"/>
      <c r="S24" s="641"/>
      <c r="U24" s="624">
        <f t="shared" si="0"/>
        <v>0</v>
      </c>
      <c r="AD24" s="614"/>
      <c r="AE24" s="614"/>
      <c r="AF24" s="614"/>
      <c r="AG24" s="614"/>
      <c r="AH24" s="614"/>
      <c r="AI24" s="614"/>
      <c r="AJ24" s="614"/>
      <c r="AK24" s="614"/>
      <c r="AL24" s="614"/>
      <c r="AM24" s="614"/>
      <c r="AN24" s="614"/>
      <c r="AO24" s="614"/>
      <c r="AP24" s="614"/>
      <c r="AQ24" s="614"/>
      <c r="AR24" s="614"/>
      <c r="AT24" s="634" t="s">
        <v>5941</v>
      </c>
      <c r="AU24" s="635">
        <f t="shared" si="2"/>
        <v>0</v>
      </c>
      <c r="AV24" s="626">
        <f t="shared" si="3"/>
        <v>0</v>
      </c>
      <c r="AW24" s="626">
        <f t="shared" si="4"/>
        <v>0</v>
      </c>
      <c r="AX24" s="626">
        <f t="shared" si="5"/>
        <v>0</v>
      </c>
      <c r="AY24" s="626">
        <f t="shared" si="6"/>
        <v>0</v>
      </c>
      <c r="AZ24" s="626">
        <f t="shared" si="7"/>
        <v>0</v>
      </c>
      <c r="BA24" s="626">
        <f t="shared" si="8"/>
        <v>0</v>
      </c>
      <c r="BB24" s="626">
        <f t="shared" si="9"/>
        <v>0</v>
      </c>
      <c r="BC24" s="626">
        <f t="shared" si="10"/>
        <v>0</v>
      </c>
      <c r="BD24" s="626">
        <f t="shared" si="11"/>
        <v>0</v>
      </c>
      <c r="BE24" s="626">
        <f t="shared" si="12"/>
        <v>0</v>
      </c>
      <c r="BF24" s="626">
        <f t="shared" si="13"/>
        <v>0</v>
      </c>
    </row>
    <row r="25" spans="1:58">
      <c r="A25" s="646">
        <v>1</v>
      </c>
      <c r="B25" s="875">
        <v>44595</v>
      </c>
      <c r="C25" s="876" t="s">
        <v>5127</v>
      </c>
      <c r="D25" s="877" t="s">
        <v>55</v>
      </c>
      <c r="E25" s="878" t="s">
        <v>5053</v>
      </c>
      <c r="F25" s="879" t="s">
        <v>5727</v>
      </c>
      <c r="G25" s="880">
        <v>3</v>
      </c>
      <c r="H25" s="878">
        <v>1</v>
      </c>
      <c r="I25" s="881">
        <v>0.37847222222222227</v>
      </c>
      <c r="J25" s="881">
        <v>0.37847222222222227</v>
      </c>
      <c r="K25" s="882">
        <f>((HOUR(J25-I25)*60)+MINUTE(J25-I25))</f>
        <v>0</v>
      </c>
      <c r="L25" s="880">
        <v>0</v>
      </c>
      <c r="M25" s="880">
        <v>0</v>
      </c>
      <c r="N25" s="880">
        <v>0</v>
      </c>
      <c r="O25" s="880">
        <v>0</v>
      </c>
      <c r="P25" s="880">
        <v>0</v>
      </c>
      <c r="Q25" s="880" t="str">
        <f t="shared" ref="Q25:Q29" si="16">E25&amp;" "&amp;F25&amp;" "&amp;"UNIT"&amp;" "&amp;G25&amp;" "&amp;R25</f>
        <v>PLTA JATILUHUR UNIT 3 TRIP</v>
      </c>
      <c r="R25" s="883" t="s">
        <v>5126</v>
      </c>
      <c r="S25" s="648"/>
      <c r="AD25" s="614"/>
      <c r="AE25" s="614"/>
      <c r="AF25" s="614"/>
      <c r="AG25" s="614"/>
      <c r="AH25" s="614"/>
      <c r="AI25" s="614"/>
      <c r="AJ25" s="614"/>
      <c r="AK25" s="614"/>
      <c r="AL25" s="614"/>
      <c r="AM25" s="614"/>
      <c r="AN25" s="614"/>
      <c r="AO25" s="614"/>
      <c r="AP25" s="614"/>
      <c r="AQ25" s="614"/>
      <c r="AR25" s="614"/>
      <c r="AT25" s="634"/>
      <c r="AU25" s="635"/>
      <c r="AV25" s="626"/>
      <c r="AW25" s="626"/>
      <c r="AX25" s="626"/>
      <c r="AY25" s="626"/>
      <c r="AZ25" s="626"/>
      <c r="BA25" s="626"/>
      <c r="BB25" s="626"/>
      <c r="BC25" s="626"/>
      <c r="BD25" s="626"/>
      <c r="BE25" s="626"/>
      <c r="BF25" s="626"/>
    </row>
    <row r="26" spans="1:58">
      <c r="A26" s="646">
        <f>A25+1</f>
        <v>2</v>
      </c>
      <c r="B26" s="875">
        <v>44608</v>
      </c>
      <c r="C26" s="876" t="s">
        <v>5140</v>
      </c>
      <c r="D26" s="877" t="s">
        <v>41</v>
      </c>
      <c r="E26" s="878" t="s">
        <v>4582</v>
      </c>
      <c r="F26" s="879" t="s">
        <v>41</v>
      </c>
      <c r="G26" s="880">
        <v>1</v>
      </c>
      <c r="H26" s="882">
        <v>1</v>
      </c>
      <c r="I26" s="884">
        <v>0.61249999999999993</v>
      </c>
      <c r="J26" s="884">
        <v>0.61249999999999993</v>
      </c>
      <c r="K26" s="882">
        <f t="shared" ref="K26:K29" si="17">((HOUR(J26-I26)*60)+MINUTE(J26-I26))</f>
        <v>0</v>
      </c>
      <c r="L26" s="880">
        <v>230</v>
      </c>
      <c r="M26" s="880">
        <v>0</v>
      </c>
      <c r="N26" s="880">
        <v>0</v>
      </c>
      <c r="O26" s="880">
        <v>0</v>
      </c>
      <c r="P26" s="880">
        <v>0</v>
      </c>
      <c r="Q26" s="880" t="str">
        <f t="shared" si="16"/>
        <v>PLTU INDRAMAYU UNIT 1 TRIP</v>
      </c>
      <c r="R26" s="883" t="s">
        <v>5126</v>
      </c>
      <c r="S26" s="648"/>
      <c r="AD26" s="614"/>
      <c r="AE26" s="614"/>
      <c r="AF26" s="614"/>
      <c r="AG26" s="614"/>
      <c r="AH26" s="614"/>
      <c r="AI26" s="614"/>
      <c r="AJ26" s="614"/>
      <c r="AK26" s="614"/>
      <c r="AL26" s="614"/>
      <c r="AM26" s="614"/>
      <c r="AN26" s="614"/>
      <c r="AO26" s="614"/>
      <c r="AP26" s="614"/>
      <c r="AQ26" s="614"/>
      <c r="AR26" s="614"/>
      <c r="AT26" s="634"/>
      <c r="AU26" s="635"/>
      <c r="AV26" s="626"/>
      <c r="AW26" s="626"/>
      <c r="AX26" s="626"/>
      <c r="AY26" s="626"/>
      <c r="AZ26" s="626"/>
      <c r="BA26" s="626"/>
      <c r="BB26" s="626"/>
      <c r="BC26" s="626"/>
      <c r="BD26" s="626"/>
      <c r="BE26" s="626"/>
      <c r="BF26" s="626"/>
    </row>
    <row r="27" spans="1:58">
      <c r="A27" s="646">
        <f t="shared" ref="A27:A29" si="18">A26+1</f>
        <v>3</v>
      </c>
      <c r="B27" s="875">
        <v>44609</v>
      </c>
      <c r="C27" s="876" t="s">
        <v>5140</v>
      </c>
      <c r="D27" s="877" t="s">
        <v>41</v>
      </c>
      <c r="E27" s="878" t="s">
        <v>4582</v>
      </c>
      <c r="F27" s="879" t="s">
        <v>41</v>
      </c>
      <c r="G27" s="880">
        <v>1</v>
      </c>
      <c r="H27" s="882">
        <v>1</v>
      </c>
      <c r="I27" s="884">
        <v>1.9444444444444445E-2</v>
      </c>
      <c r="J27" s="884">
        <v>1.9444444444444445E-2</v>
      </c>
      <c r="K27" s="882">
        <f t="shared" si="17"/>
        <v>0</v>
      </c>
      <c r="L27" s="880">
        <v>50</v>
      </c>
      <c r="M27" s="880">
        <v>0</v>
      </c>
      <c r="N27" s="880">
        <v>0</v>
      </c>
      <c r="O27" s="880">
        <v>0</v>
      </c>
      <c r="P27" s="880">
        <v>0</v>
      </c>
      <c r="Q27" s="880" t="str">
        <f t="shared" si="16"/>
        <v>PLTU INDRAMAYU UNIT 1 TRIP</v>
      </c>
      <c r="R27" s="883" t="s">
        <v>5126</v>
      </c>
      <c r="S27" s="648"/>
      <c r="AD27" s="614"/>
      <c r="AE27" s="614"/>
      <c r="AF27" s="614"/>
      <c r="AG27" s="614"/>
      <c r="AH27" s="614"/>
      <c r="AI27" s="614"/>
      <c r="AJ27" s="614"/>
      <c r="AK27" s="614"/>
      <c r="AL27" s="614"/>
      <c r="AM27" s="614"/>
      <c r="AN27" s="614"/>
      <c r="AO27" s="614"/>
      <c r="AP27" s="614"/>
      <c r="AQ27" s="614"/>
      <c r="AR27" s="614"/>
      <c r="AT27" s="634"/>
      <c r="AU27" s="635"/>
      <c r="AV27" s="626"/>
      <c r="AW27" s="626"/>
      <c r="AX27" s="626"/>
      <c r="AY27" s="626"/>
      <c r="AZ27" s="626"/>
      <c r="BA27" s="626"/>
      <c r="BB27" s="626"/>
      <c r="BC27" s="626"/>
      <c r="BD27" s="626"/>
      <c r="BE27" s="626"/>
      <c r="BF27" s="626"/>
    </row>
    <row r="28" spans="1:58">
      <c r="A28" s="646">
        <f t="shared" si="18"/>
        <v>4</v>
      </c>
      <c r="B28" s="875">
        <v>44618</v>
      </c>
      <c r="C28" s="876" t="s">
        <v>5942</v>
      </c>
      <c r="D28" s="877"/>
      <c r="E28" s="878" t="s">
        <v>5728</v>
      </c>
      <c r="F28" s="879" t="s">
        <v>6250</v>
      </c>
      <c r="G28" s="880">
        <v>1</v>
      </c>
      <c r="H28" s="882">
        <v>1</v>
      </c>
      <c r="I28" s="884">
        <v>0.68611111111111101</v>
      </c>
      <c r="J28" s="884">
        <v>0.68611111111111101</v>
      </c>
      <c r="K28" s="882">
        <f t="shared" si="17"/>
        <v>0</v>
      </c>
      <c r="L28" s="880">
        <v>115</v>
      </c>
      <c r="M28" s="880">
        <v>0</v>
      </c>
      <c r="N28" s="880">
        <v>0</v>
      </c>
      <c r="O28" s="880">
        <v>0</v>
      </c>
      <c r="P28" s="880">
        <v>0</v>
      </c>
      <c r="Q28" s="880" t="str">
        <f t="shared" si="16"/>
        <v>PLTGU MUARATAWAR UNIT 1 TRIP</v>
      </c>
      <c r="R28" s="883" t="s">
        <v>5126</v>
      </c>
      <c r="S28" s="648"/>
      <c r="AD28" s="614"/>
      <c r="AE28" s="614"/>
      <c r="AF28" s="614"/>
      <c r="AG28" s="614"/>
      <c r="AH28" s="614"/>
      <c r="AI28" s="614"/>
      <c r="AJ28" s="614"/>
      <c r="AK28" s="614"/>
      <c r="AL28" s="614"/>
      <c r="AM28" s="614"/>
      <c r="AN28" s="614"/>
      <c r="AO28" s="614"/>
      <c r="AP28" s="614"/>
      <c r="AQ28" s="614"/>
      <c r="AR28" s="614"/>
      <c r="AT28" s="634"/>
      <c r="AU28" s="635"/>
      <c r="AV28" s="626"/>
      <c r="AW28" s="626"/>
      <c r="AX28" s="626"/>
      <c r="AY28" s="626"/>
      <c r="AZ28" s="626"/>
      <c r="BA28" s="626"/>
      <c r="BB28" s="626"/>
      <c r="BC28" s="626"/>
      <c r="BD28" s="626"/>
      <c r="BE28" s="626"/>
      <c r="BF28" s="626"/>
    </row>
    <row r="29" spans="1:58">
      <c r="A29" s="646">
        <f t="shared" si="18"/>
        <v>5</v>
      </c>
      <c r="B29" s="875">
        <v>44620</v>
      </c>
      <c r="C29" s="876" t="s">
        <v>5127</v>
      </c>
      <c r="D29" s="877" t="s">
        <v>55</v>
      </c>
      <c r="E29" s="878" t="s">
        <v>5053</v>
      </c>
      <c r="F29" s="879" t="s">
        <v>5727</v>
      </c>
      <c r="G29" s="880">
        <v>1</v>
      </c>
      <c r="H29" s="882">
        <v>1</v>
      </c>
      <c r="I29" s="884">
        <v>0.96180555555555547</v>
      </c>
      <c r="J29" s="884">
        <v>0.96180555555555547</v>
      </c>
      <c r="K29" s="882">
        <f t="shared" si="17"/>
        <v>0</v>
      </c>
      <c r="L29" s="880">
        <v>23</v>
      </c>
      <c r="M29" s="880">
        <v>0</v>
      </c>
      <c r="N29" s="880">
        <v>0</v>
      </c>
      <c r="O29" s="880">
        <v>0</v>
      </c>
      <c r="P29" s="880">
        <v>0</v>
      </c>
      <c r="Q29" s="880" t="str">
        <f t="shared" si="16"/>
        <v>PLTA JATILUHUR UNIT 1 TRIP</v>
      </c>
      <c r="R29" s="883" t="s">
        <v>5126</v>
      </c>
      <c r="S29" s="648"/>
      <c r="AD29" s="614"/>
      <c r="AE29" s="614"/>
      <c r="AF29" s="614"/>
      <c r="AG29" s="614"/>
      <c r="AH29" s="614"/>
      <c r="AI29" s="614"/>
      <c r="AJ29" s="614"/>
      <c r="AK29" s="614"/>
      <c r="AL29" s="614"/>
      <c r="AM29" s="614"/>
      <c r="AN29" s="614"/>
      <c r="AO29" s="614"/>
      <c r="AP29" s="614"/>
      <c r="AQ29" s="614"/>
      <c r="AR29" s="614"/>
      <c r="AT29" s="634"/>
      <c r="AU29" s="635"/>
      <c r="AV29" s="626"/>
      <c r="AW29" s="626"/>
      <c r="AX29" s="626"/>
      <c r="AY29" s="626"/>
      <c r="AZ29" s="626"/>
      <c r="BA29" s="626"/>
      <c r="BB29" s="626"/>
      <c r="BC29" s="626"/>
      <c r="BD29" s="626"/>
      <c r="BE29" s="626"/>
      <c r="BF29" s="626"/>
    </row>
    <row r="30" spans="1:58">
      <c r="A30" s="642"/>
      <c r="B30" s="636"/>
      <c r="C30" s="636"/>
      <c r="D30" s="637"/>
      <c r="E30" s="626"/>
      <c r="F30" s="626"/>
      <c r="G30" s="626"/>
      <c r="H30" s="638">
        <f>SUM(H25:H29)</f>
        <v>5</v>
      </c>
      <c r="I30" s="620"/>
      <c r="J30" s="620"/>
      <c r="K30" s="620"/>
      <c r="L30" s="638">
        <f>SUM(L25:L29)</f>
        <v>418</v>
      </c>
      <c r="M30" s="638">
        <f>SUM(M25:M29)</f>
        <v>0</v>
      </c>
      <c r="N30" s="638">
        <f>SUM(N25:N29)</f>
        <v>0</v>
      </c>
      <c r="O30" s="638">
        <f>SUM(O25:O29)</f>
        <v>0</v>
      </c>
      <c r="P30" s="638">
        <f>SUM(P25:P29)</f>
        <v>0</v>
      </c>
      <c r="Q30" s="639"/>
      <c r="R30" s="643"/>
      <c r="S30" s="651"/>
      <c r="U30" s="624">
        <f t="shared" si="0"/>
        <v>0</v>
      </c>
      <c r="AD30" s="614"/>
      <c r="AE30" s="614"/>
      <c r="AF30" s="614"/>
      <c r="AG30" s="614"/>
      <c r="AH30" s="614"/>
      <c r="AI30" s="614"/>
      <c r="AJ30" s="614"/>
      <c r="AK30" s="614"/>
      <c r="AL30" s="614"/>
      <c r="AM30" s="614"/>
      <c r="AN30" s="614"/>
      <c r="AO30" s="614"/>
      <c r="AP30" s="614"/>
      <c r="AQ30" s="614"/>
      <c r="AR30" s="614"/>
      <c r="AT30" s="634" t="s">
        <v>5950</v>
      </c>
      <c r="AU30" s="635">
        <f>_xlfn.IFNA((VLOOKUP(AT30,$AD$16:$AR$39,3,FALSE)),0)</f>
        <v>0</v>
      </c>
      <c r="AV30" s="626">
        <f>_xlfn.IFNA((VLOOKUP(AT30,$AD$16:$AR$39,4,FALSE)),0)</f>
        <v>0</v>
      </c>
      <c r="AW30" s="626">
        <f>_xlfn.IFNA((VLOOKUP(AT30,$AD$16:$AR$39,5,FALSE)),0)</f>
        <v>0</v>
      </c>
      <c r="AX30" s="626">
        <f>_xlfn.IFNA((VLOOKUP(AT30,$AD$16:$AR$39,6,FALSE)),0)</f>
        <v>0</v>
      </c>
      <c r="AY30" s="626">
        <f>_xlfn.IFNA((VLOOKUP(AT30,$AD$16:$AR$39,7,FALSE)),0)</f>
        <v>0</v>
      </c>
      <c r="AZ30" s="626">
        <f>_xlfn.IFNA((VLOOKUP(AT30,$AD$16:$AR$39,8,FALSE)),0)</f>
        <v>0</v>
      </c>
      <c r="BA30" s="626">
        <f>_xlfn.IFNA((VLOOKUP(AT30,$AD$16:$AR$39,9,FALSE)),0)</f>
        <v>0</v>
      </c>
      <c r="BB30" s="626">
        <f>_xlfn.IFNA((VLOOKUP(AT30,$AD$16:$AR$39,10,FALSE)),0)</f>
        <v>0</v>
      </c>
      <c r="BC30" s="626">
        <f>_xlfn.IFNA((VLOOKUP(AT30,$AD$16:$AR$39,11,FALSE)),0)</f>
        <v>0</v>
      </c>
      <c r="BD30" s="626">
        <f>_xlfn.IFNA((VLOOKUP(AT30,$AD$16:$AR$39,12,FALSE)),0)</f>
        <v>0</v>
      </c>
      <c r="BE30" s="626">
        <f>_xlfn.IFNA((VLOOKUP(AT30,$AD$16:$AR$39,13,FALSE)),0)</f>
        <v>0</v>
      </c>
      <c r="BF30" s="626">
        <f>_xlfn.IFNA((VLOOKUP(AT30,$AD$16:$AR$39,14,FALSE)),0)</f>
        <v>0</v>
      </c>
    </row>
    <row r="31" spans="1:58">
      <c r="A31" s="642"/>
      <c r="B31" s="616" t="s">
        <v>5107</v>
      </c>
      <c r="C31" s="616"/>
      <c r="D31" s="637"/>
      <c r="E31" s="626"/>
      <c r="F31" s="626"/>
      <c r="G31" s="626"/>
      <c r="H31" s="620"/>
      <c r="I31" s="620"/>
      <c r="J31" s="620"/>
      <c r="K31" s="620"/>
      <c r="L31" s="626"/>
      <c r="M31" s="620"/>
      <c r="N31" s="626"/>
      <c r="O31" s="643"/>
      <c r="P31" s="643"/>
      <c r="Q31" s="643"/>
      <c r="R31" s="643"/>
      <c r="S31" s="651"/>
      <c r="U31" s="624">
        <f t="shared" si="0"/>
        <v>0</v>
      </c>
      <c r="AD31" s="614"/>
      <c r="AE31" s="614"/>
      <c r="AF31" s="614"/>
      <c r="AG31" s="614"/>
      <c r="AH31" s="614"/>
      <c r="AI31" s="614"/>
      <c r="AJ31" s="614"/>
      <c r="AK31" s="614"/>
      <c r="AL31" s="614"/>
      <c r="AM31" s="614"/>
      <c r="AN31" s="614"/>
      <c r="AO31" s="614"/>
      <c r="AP31" s="614"/>
      <c r="AQ31" s="614"/>
      <c r="AR31" s="614"/>
      <c r="AT31" s="652" t="s">
        <v>5894</v>
      </c>
      <c r="AU31" s="652">
        <f t="shared" ref="AU31:BF31" si="19">SUM(AU16:AU30)</f>
        <v>1</v>
      </c>
      <c r="AV31" s="652">
        <f t="shared" si="19"/>
        <v>0</v>
      </c>
      <c r="AW31" s="652">
        <f t="shared" si="19"/>
        <v>0</v>
      </c>
      <c r="AX31" s="652">
        <f t="shared" si="19"/>
        <v>0</v>
      </c>
      <c r="AY31" s="652">
        <f t="shared" si="19"/>
        <v>0</v>
      </c>
      <c r="AZ31" s="652">
        <f t="shared" si="19"/>
        <v>0</v>
      </c>
      <c r="BA31" s="652">
        <f t="shared" si="19"/>
        <v>0</v>
      </c>
      <c r="BB31" s="652">
        <f t="shared" si="19"/>
        <v>0</v>
      </c>
      <c r="BC31" s="652">
        <f t="shared" si="19"/>
        <v>0</v>
      </c>
      <c r="BD31" s="652">
        <f t="shared" si="19"/>
        <v>0</v>
      </c>
      <c r="BE31" s="652">
        <f t="shared" si="19"/>
        <v>0</v>
      </c>
      <c r="BF31" s="652">
        <f t="shared" si="19"/>
        <v>0</v>
      </c>
    </row>
    <row r="32" spans="1:58">
      <c r="A32" s="626">
        <v>1</v>
      </c>
      <c r="B32" s="653">
        <v>44625</v>
      </c>
      <c r="C32" s="628" t="s">
        <v>5945</v>
      </c>
      <c r="D32" s="637" t="s">
        <v>58</v>
      </c>
      <c r="E32" s="630" t="s">
        <v>4582</v>
      </c>
      <c r="F32" s="630" t="s">
        <v>110</v>
      </c>
      <c r="G32" s="626">
        <v>3</v>
      </c>
      <c r="H32" s="626">
        <v>1</v>
      </c>
      <c r="I32" s="645">
        <v>0.64374999999999993</v>
      </c>
      <c r="J32" s="645">
        <v>0.64374999999999993</v>
      </c>
      <c r="K32" s="620">
        <v>0</v>
      </c>
      <c r="L32" s="626">
        <v>150</v>
      </c>
      <c r="M32" s="621">
        <v>0</v>
      </c>
      <c r="N32" s="621">
        <v>0</v>
      </c>
      <c r="O32" s="621">
        <v>0</v>
      </c>
      <c r="P32" s="621">
        <v>0</v>
      </c>
      <c r="Q32" s="621" t="s">
        <v>6262</v>
      </c>
      <c r="R32" s="632" t="s">
        <v>6263</v>
      </c>
      <c r="S32" s="635"/>
      <c r="U32" s="624">
        <f t="shared" si="0"/>
        <v>0</v>
      </c>
      <c r="AD32" s="614"/>
      <c r="AE32" s="614"/>
      <c r="AF32" s="614"/>
      <c r="AG32" s="614"/>
      <c r="AH32" s="614"/>
      <c r="AI32" s="614"/>
      <c r="AJ32" s="614"/>
      <c r="AK32" s="614"/>
      <c r="AL32" s="614"/>
      <c r="AM32" s="614"/>
      <c r="AN32" s="614"/>
      <c r="AO32" s="614"/>
      <c r="AP32" s="614"/>
      <c r="AQ32" s="614"/>
      <c r="AR32" s="614"/>
    </row>
    <row r="33" spans="1:44">
      <c r="A33" s="626">
        <v>2</v>
      </c>
      <c r="B33" s="653">
        <v>44621</v>
      </c>
      <c r="C33" s="628" t="s">
        <v>5925</v>
      </c>
      <c r="D33" s="637" t="s">
        <v>26</v>
      </c>
      <c r="E33" s="630" t="s">
        <v>5053</v>
      </c>
      <c r="F33" s="630" t="s">
        <v>5727</v>
      </c>
      <c r="G33" s="626">
        <v>4</v>
      </c>
      <c r="H33" s="626">
        <v>1</v>
      </c>
      <c r="I33" s="645">
        <v>0.95694444444444438</v>
      </c>
      <c r="J33" s="645">
        <v>0.95694444444444438</v>
      </c>
      <c r="K33" s="620">
        <v>0</v>
      </c>
      <c r="L33" s="626">
        <v>23</v>
      </c>
      <c r="M33" s="621">
        <v>0</v>
      </c>
      <c r="N33" s="621">
        <v>0</v>
      </c>
      <c r="O33" s="621">
        <v>0</v>
      </c>
      <c r="P33" s="621">
        <v>0</v>
      </c>
      <c r="Q33" s="621" t="s">
        <v>5975</v>
      </c>
      <c r="R33" s="632" t="s">
        <v>5126</v>
      </c>
      <c r="S33" s="635"/>
      <c r="AD33" s="614"/>
      <c r="AE33" s="614"/>
      <c r="AF33" s="614"/>
      <c r="AG33" s="614"/>
      <c r="AH33" s="614"/>
      <c r="AI33" s="614"/>
      <c r="AJ33" s="614"/>
      <c r="AK33" s="614"/>
      <c r="AL33" s="614"/>
      <c r="AM33" s="614"/>
      <c r="AN33" s="614"/>
      <c r="AO33" s="614"/>
      <c r="AP33" s="614"/>
      <c r="AQ33" s="614"/>
      <c r="AR33" s="614"/>
    </row>
    <row r="34" spans="1:44">
      <c r="A34" s="626">
        <v>3</v>
      </c>
      <c r="B34" s="653">
        <v>44622</v>
      </c>
      <c r="C34" s="628" t="s">
        <v>5925</v>
      </c>
      <c r="D34" s="637" t="s">
        <v>26</v>
      </c>
      <c r="E34" s="630" t="s">
        <v>5053</v>
      </c>
      <c r="F34" s="630" t="s">
        <v>5727</v>
      </c>
      <c r="G34" s="626">
        <v>4</v>
      </c>
      <c r="H34" s="626">
        <v>1</v>
      </c>
      <c r="I34" s="645">
        <v>8.6805555555555566E-2</v>
      </c>
      <c r="J34" s="645">
        <v>8.6805555555555566E-2</v>
      </c>
      <c r="K34" s="620">
        <v>0</v>
      </c>
      <c r="L34" s="626">
        <v>24</v>
      </c>
      <c r="M34" s="621">
        <v>0</v>
      </c>
      <c r="N34" s="621">
        <v>0</v>
      </c>
      <c r="O34" s="621">
        <v>0</v>
      </c>
      <c r="P34" s="621">
        <v>0</v>
      </c>
      <c r="Q34" s="621" t="s">
        <v>5975</v>
      </c>
      <c r="R34" s="632" t="s">
        <v>5126</v>
      </c>
      <c r="S34" s="635"/>
      <c r="AD34" s="614"/>
      <c r="AE34" s="614"/>
      <c r="AF34" s="614"/>
      <c r="AG34" s="614"/>
      <c r="AH34" s="614"/>
      <c r="AI34" s="614"/>
      <c r="AJ34" s="614"/>
      <c r="AK34" s="614"/>
      <c r="AL34" s="614"/>
      <c r="AM34" s="614"/>
      <c r="AN34" s="614"/>
      <c r="AO34" s="614"/>
      <c r="AP34" s="614"/>
      <c r="AQ34" s="614"/>
      <c r="AR34" s="614"/>
    </row>
    <row r="35" spans="1:44">
      <c r="A35" s="626">
        <v>4</v>
      </c>
      <c r="B35" s="653">
        <v>44622</v>
      </c>
      <c r="C35" s="628" t="s">
        <v>5925</v>
      </c>
      <c r="D35" s="637" t="s">
        <v>26</v>
      </c>
      <c r="E35" s="630" t="s">
        <v>5053</v>
      </c>
      <c r="F35" s="630" t="s">
        <v>5727</v>
      </c>
      <c r="G35" s="626">
        <v>4</v>
      </c>
      <c r="H35" s="626">
        <v>1</v>
      </c>
      <c r="I35" s="645">
        <v>0.24097222222222223</v>
      </c>
      <c r="J35" s="645">
        <v>0.24097222222222223</v>
      </c>
      <c r="K35" s="620">
        <v>0</v>
      </c>
      <c r="L35" s="626">
        <v>23</v>
      </c>
      <c r="M35" s="621">
        <v>0</v>
      </c>
      <c r="N35" s="621">
        <v>0</v>
      </c>
      <c r="O35" s="621">
        <v>0</v>
      </c>
      <c r="P35" s="621">
        <v>0</v>
      </c>
      <c r="Q35" s="621" t="s">
        <v>5975</v>
      </c>
      <c r="R35" s="632" t="s">
        <v>5126</v>
      </c>
      <c r="S35" s="635"/>
      <c r="AD35" s="614"/>
      <c r="AE35" s="614"/>
      <c r="AF35" s="614"/>
      <c r="AG35" s="614"/>
      <c r="AH35" s="614"/>
      <c r="AI35" s="614"/>
      <c r="AJ35" s="614"/>
      <c r="AK35" s="614"/>
      <c r="AL35" s="614"/>
      <c r="AM35" s="614"/>
      <c r="AN35" s="614"/>
      <c r="AO35" s="614"/>
      <c r="AP35" s="614"/>
      <c r="AQ35" s="614"/>
      <c r="AR35" s="614"/>
    </row>
    <row r="36" spans="1:44">
      <c r="A36" s="626">
        <v>5</v>
      </c>
      <c r="B36" s="653">
        <v>44629</v>
      </c>
      <c r="C36" s="628" t="s">
        <v>5943</v>
      </c>
      <c r="D36" s="637" t="s">
        <v>89</v>
      </c>
      <c r="E36" s="630" t="s">
        <v>6264</v>
      </c>
      <c r="F36" s="630" t="s">
        <v>6265</v>
      </c>
      <c r="G36" s="626">
        <v>5</v>
      </c>
      <c r="H36" s="626">
        <v>1</v>
      </c>
      <c r="I36" s="645">
        <v>0.46319444444444446</v>
      </c>
      <c r="J36" s="645">
        <v>0.46319444444444446</v>
      </c>
      <c r="K36" s="620">
        <v>0</v>
      </c>
      <c r="L36" s="626">
        <v>31</v>
      </c>
      <c r="M36" s="621">
        <v>0</v>
      </c>
      <c r="N36" s="621">
        <v>0</v>
      </c>
      <c r="O36" s="621">
        <v>0</v>
      </c>
      <c r="P36" s="621">
        <v>0</v>
      </c>
      <c r="Q36" s="621" t="s">
        <v>6266</v>
      </c>
      <c r="R36" s="632" t="s">
        <v>5126</v>
      </c>
      <c r="S36" s="635" t="s">
        <v>6267</v>
      </c>
      <c r="AD36" s="614"/>
      <c r="AE36" s="614"/>
      <c r="AF36" s="614"/>
      <c r="AG36" s="614"/>
      <c r="AH36" s="614"/>
      <c r="AI36" s="614"/>
      <c r="AJ36" s="614"/>
      <c r="AK36" s="614"/>
      <c r="AL36" s="614"/>
      <c r="AM36" s="614"/>
      <c r="AN36" s="614"/>
      <c r="AO36" s="614"/>
      <c r="AP36" s="614"/>
      <c r="AQ36" s="614"/>
      <c r="AR36" s="614"/>
    </row>
    <row r="37" spans="1:44">
      <c r="A37" s="626">
        <v>6</v>
      </c>
      <c r="B37" s="653">
        <v>44631</v>
      </c>
      <c r="C37" s="628" t="s">
        <v>5925</v>
      </c>
      <c r="D37" s="637" t="s">
        <v>26</v>
      </c>
      <c r="E37" s="630" t="s">
        <v>5053</v>
      </c>
      <c r="F37" s="630" t="s">
        <v>5727</v>
      </c>
      <c r="G37" s="626">
        <v>2</v>
      </c>
      <c r="H37" s="626">
        <v>1</v>
      </c>
      <c r="I37" s="645">
        <v>0.71111111111111114</v>
      </c>
      <c r="J37" s="645">
        <v>0.74097222222222225</v>
      </c>
      <c r="K37" s="620">
        <v>0</v>
      </c>
      <c r="L37" s="626">
        <v>24</v>
      </c>
      <c r="M37" s="621">
        <v>0</v>
      </c>
      <c r="N37" s="621">
        <v>0</v>
      </c>
      <c r="O37" s="621">
        <v>0</v>
      </c>
      <c r="P37" s="621">
        <v>0</v>
      </c>
      <c r="Q37" s="621" t="s">
        <v>5974</v>
      </c>
      <c r="R37" s="632" t="s">
        <v>5126</v>
      </c>
      <c r="S37" s="635"/>
      <c r="AD37" s="614"/>
      <c r="AE37" s="614"/>
      <c r="AF37" s="614"/>
      <c r="AG37" s="614"/>
      <c r="AH37" s="614"/>
      <c r="AI37" s="614"/>
      <c r="AJ37" s="614"/>
      <c r="AK37" s="614"/>
      <c r="AL37" s="614"/>
      <c r="AM37" s="614"/>
      <c r="AN37" s="614"/>
      <c r="AO37" s="614"/>
      <c r="AP37" s="614"/>
      <c r="AQ37" s="614"/>
      <c r="AR37" s="614"/>
    </row>
    <row r="38" spans="1:44">
      <c r="A38" s="626">
        <v>7</v>
      </c>
      <c r="B38" s="653">
        <v>44631</v>
      </c>
      <c r="C38" s="628" t="s">
        <v>5925</v>
      </c>
      <c r="D38" s="637" t="s">
        <v>26</v>
      </c>
      <c r="E38" s="630" t="s">
        <v>5053</v>
      </c>
      <c r="F38" s="630" t="s">
        <v>5727</v>
      </c>
      <c r="G38" s="626">
        <v>4</v>
      </c>
      <c r="H38" s="626">
        <v>1</v>
      </c>
      <c r="I38" s="645">
        <v>0.71111111111111114</v>
      </c>
      <c r="J38" s="645">
        <v>0.73749999999999993</v>
      </c>
      <c r="K38" s="620">
        <v>0</v>
      </c>
      <c r="L38" s="626">
        <v>23</v>
      </c>
      <c r="M38" s="621">
        <v>0</v>
      </c>
      <c r="N38" s="621">
        <v>0</v>
      </c>
      <c r="O38" s="621">
        <v>0</v>
      </c>
      <c r="P38" s="621">
        <v>0</v>
      </c>
      <c r="Q38" s="621" t="s">
        <v>5975</v>
      </c>
      <c r="R38" s="632" t="s">
        <v>5126</v>
      </c>
      <c r="S38" s="635"/>
      <c r="U38" s="624">
        <f t="shared" si="0"/>
        <v>0</v>
      </c>
      <c r="AD38" s="614"/>
      <c r="AE38" s="614"/>
      <c r="AF38" s="614"/>
      <c r="AG38" s="614"/>
      <c r="AH38" s="614"/>
      <c r="AI38" s="614"/>
      <c r="AJ38" s="614"/>
      <c r="AK38" s="614"/>
      <c r="AL38" s="614"/>
      <c r="AM38" s="614"/>
      <c r="AN38" s="614"/>
      <c r="AO38" s="614"/>
      <c r="AP38" s="614"/>
      <c r="AQ38" s="614"/>
      <c r="AR38" s="614"/>
    </row>
    <row r="39" spans="1:44">
      <c r="A39" s="626">
        <v>8</v>
      </c>
      <c r="B39" s="653">
        <v>44636</v>
      </c>
      <c r="C39" s="628" t="s">
        <v>5925</v>
      </c>
      <c r="D39" s="637" t="s">
        <v>26</v>
      </c>
      <c r="E39" s="630" t="s">
        <v>5053</v>
      </c>
      <c r="F39" s="630" t="s">
        <v>5727</v>
      </c>
      <c r="G39" s="626">
        <v>2</v>
      </c>
      <c r="H39" s="626">
        <v>1</v>
      </c>
      <c r="I39" s="645">
        <v>0.61041666666666672</v>
      </c>
      <c r="J39" s="645">
        <v>0.61041666666666672</v>
      </c>
      <c r="K39" s="620">
        <v>0</v>
      </c>
      <c r="L39" s="626">
        <v>24</v>
      </c>
      <c r="M39" s="621">
        <v>0</v>
      </c>
      <c r="N39" s="621">
        <v>0</v>
      </c>
      <c r="O39" s="621">
        <v>0</v>
      </c>
      <c r="P39" s="621">
        <v>0</v>
      </c>
      <c r="Q39" s="621" t="s">
        <v>5974</v>
      </c>
      <c r="R39" s="632" t="s">
        <v>5126</v>
      </c>
      <c r="S39" s="635"/>
      <c r="U39" s="624">
        <f t="shared" si="0"/>
        <v>0</v>
      </c>
      <c r="AD39" s="614"/>
      <c r="AE39" s="614"/>
      <c r="AF39" s="614"/>
      <c r="AG39" s="614"/>
      <c r="AH39" s="614"/>
      <c r="AI39" s="614"/>
      <c r="AJ39" s="614"/>
      <c r="AK39" s="614"/>
      <c r="AL39" s="614"/>
      <c r="AM39" s="614"/>
      <c r="AN39" s="614"/>
      <c r="AO39" s="614"/>
      <c r="AP39" s="614"/>
      <c r="AQ39" s="614"/>
      <c r="AR39" s="614"/>
    </row>
    <row r="40" spans="1:44">
      <c r="A40" s="626">
        <v>9</v>
      </c>
      <c r="B40" s="653">
        <v>44637</v>
      </c>
      <c r="C40" s="656" t="s">
        <v>5140</v>
      </c>
      <c r="D40" s="637" t="s">
        <v>26</v>
      </c>
      <c r="E40" s="630" t="s">
        <v>4582</v>
      </c>
      <c r="F40" s="630" t="s">
        <v>41</v>
      </c>
      <c r="G40" s="626">
        <v>2</v>
      </c>
      <c r="H40" s="626">
        <v>1</v>
      </c>
      <c r="I40" s="645">
        <v>0.38680555555555557</v>
      </c>
      <c r="J40" s="645">
        <v>0.38680555555555557</v>
      </c>
      <c r="K40" s="620">
        <v>0</v>
      </c>
      <c r="L40" s="626">
        <v>288</v>
      </c>
      <c r="M40" s="621">
        <v>0</v>
      </c>
      <c r="N40" s="621">
        <v>0</v>
      </c>
      <c r="O40" s="621">
        <v>0</v>
      </c>
      <c r="P40" s="621">
        <v>0</v>
      </c>
      <c r="Q40" s="621" t="s">
        <v>6268</v>
      </c>
      <c r="R40" s="632" t="s">
        <v>5126</v>
      </c>
      <c r="S40" s="635"/>
      <c r="U40" s="624">
        <f t="shared" si="0"/>
        <v>0</v>
      </c>
      <c r="AD40" s="614"/>
      <c r="AE40" s="614"/>
      <c r="AF40" s="614"/>
      <c r="AG40" s="614"/>
      <c r="AH40" s="614"/>
      <c r="AI40" s="614"/>
      <c r="AJ40" s="614"/>
      <c r="AK40" s="614"/>
      <c r="AL40" s="614"/>
      <c r="AM40" s="614"/>
      <c r="AN40" s="614"/>
      <c r="AO40" s="614"/>
      <c r="AP40" s="614"/>
      <c r="AQ40" s="614"/>
      <c r="AR40" s="614"/>
    </row>
    <row r="41" spans="1:44">
      <c r="A41" s="626">
        <v>10</v>
      </c>
      <c r="B41" s="653">
        <v>44641</v>
      </c>
      <c r="C41" s="656" t="s">
        <v>5140</v>
      </c>
      <c r="D41" s="637" t="s">
        <v>26</v>
      </c>
      <c r="E41" s="630" t="s">
        <v>4582</v>
      </c>
      <c r="F41" s="630" t="s">
        <v>41</v>
      </c>
      <c r="G41" s="626">
        <v>2</v>
      </c>
      <c r="H41" s="626">
        <v>1</v>
      </c>
      <c r="I41" s="645">
        <v>9.6527777777777768E-2</v>
      </c>
      <c r="J41" s="645">
        <v>9.6527777777777768E-2</v>
      </c>
      <c r="K41" s="620">
        <v>0</v>
      </c>
      <c r="L41" s="626">
        <v>200</v>
      </c>
      <c r="M41" s="621">
        <v>0</v>
      </c>
      <c r="N41" s="621">
        <v>0</v>
      </c>
      <c r="O41" s="621">
        <v>0</v>
      </c>
      <c r="P41" s="621">
        <v>0</v>
      </c>
      <c r="Q41" s="621" t="s">
        <v>6268</v>
      </c>
      <c r="R41" s="632" t="s">
        <v>5126</v>
      </c>
      <c r="S41" s="635"/>
      <c r="U41" s="624">
        <f t="shared" si="0"/>
        <v>0</v>
      </c>
      <c r="AD41" s="614"/>
      <c r="AE41" s="614"/>
      <c r="AF41" s="614"/>
      <c r="AG41" s="614"/>
      <c r="AH41" s="614"/>
      <c r="AI41" s="614"/>
      <c r="AJ41" s="614"/>
      <c r="AK41" s="614"/>
      <c r="AL41" s="614"/>
      <c r="AM41" s="614"/>
      <c r="AN41" s="614"/>
      <c r="AO41" s="614"/>
      <c r="AP41" s="614"/>
      <c r="AQ41" s="614"/>
      <c r="AR41" s="614"/>
    </row>
    <row r="42" spans="1:44">
      <c r="A42" s="626">
        <v>11</v>
      </c>
      <c r="B42" s="653">
        <v>44649</v>
      </c>
      <c r="C42" s="653" t="s">
        <v>5925</v>
      </c>
      <c r="D42" s="637" t="s">
        <v>26</v>
      </c>
      <c r="E42" s="626" t="s">
        <v>5053</v>
      </c>
      <c r="F42" s="626" t="s">
        <v>5727</v>
      </c>
      <c r="G42" s="626">
        <v>2</v>
      </c>
      <c r="H42" s="626">
        <v>1</v>
      </c>
      <c r="I42" s="645">
        <v>0.43194444444444446</v>
      </c>
      <c r="J42" s="645">
        <v>0.43194444444444446</v>
      </c>
      <c r="K42" s="620">
        <v>0</v>
      </c>
      <c r="L42" s="626">
        <v>24</v>
      </c>
      <c r="M42" s="621">
        <v>0</v>
      </c>
      <c r="N42" s="621">
        <v>0</v>
      </c>
      <c r="O42" s="621">
        <v>0</v>
      </c>
      <c r="P42" s="621">
        <v>0</v>
      </c>
      <c r="Q42" s="621" t="s">
        <v>5974</v>
      </c>
      <c r="R42" s="635" t="s">
        <v>5126</v>
      </c>
      <c r="S42" s="635"/>
      <c r="U42" s="624">
        <f t="shared" si="0"/>
        <v>0</v>
      </c>
      <c r="AD42" s="614"/>
      <c r="AE42" s="614"/>
      <c r="AF42" s="614"/>
      <c r="AG42" s="614"/>
      <c r="AH42" s="614"/>
      <c r="AI42" s="614"/>
      <c r="AJ42" s="614"/>
      <c r="AK42" s="614"/>
      <c r="AL42" s="614"/>
      <c r="AM42" s="614"/>
      <c r="AN42" s="614"/>
      <c r="AO42" s="614"/>
      <c r="AP42" s="614"/>
      <c r="AQ42" s="614"/>
      <c r="AR42" s="614"/>
    </row>
    <row r="43" spans="1:44">
      <c r="A43" s="642"/>
      <c r="B43" s="636"/>
      <c r="C43" s="636"/>
      <c r="D43" s="637"/>
      <c r="E43" s="626"/>
      <c r="F43" s="626"/>
      <c r="G43" s="626"/>
      <c r="H43" s="638">
        <f>SUM(H32:H42)</f>
        <v>11</v>
      </c>
      <c r="I43" s="620"/>
      <c r="J43" s="620"/>
      <c r="K43" s="620"/>
      <c r="L43" s="638">
        <f>SUM(L32:L42)</f>
        <v>834</v>
      </c>
      <c r="M43" s="638">
        <f t="shared" ref="M43:P43" si="20">SUM(M32:M42)</f>
        <v>0</v>
      </c>
      <c r="N43" s="638">
        <f t="shared" si="20"/>
        <v>0</v>
      </c>
      <c r="O43" s="638">
        <f t="shared" si="20"/>
        <v>0</v>
      </c>
      <c r="P43" s="638">
        <f t="shared" si="20"/>
        <v>0</v>
      </c>
      <c r="Q43" s="639"/>
      <c r="R43" s="643"/>
      <c r="S43" s="651"/>
      <c r="U43" s="624">
        <f t="shared" si="0"/>
        <v>0</v>
      </c>
      <c r="AD43" s="614"/>
      <c r="AE43" s="614"/>
      <c r="AF43" s="614"/>
      <c r="AG43" s="614"/>
      <c r="AH43" s="614"/>
      <c r="AI43" s="614"/>
      <c r="AJ43" s="614"/>
      <c r="AK43" s="614"/>
      <c r="AL43" s="614"/>
      <c r="AM43" s="614"/>
      <c r="AN43" s="614"/>
      <c r="AO43" s="614"/>
      <c r="AP43" s="614"/>
      <c r="AQ43" s="614"/>
      <c r="AR43" s="614"/>
    </row>
    <row r="44" spans="1:44">
      <c r="A44" s="642"/>
      <c r="B44" s="616" t="s">
        <v>5108</v>
      </c>
      <c r="C44" s="616"/>
      <c r="D44" s="637"/>
      <c r="E44" s="626"/>
      <c r="F44" s="626"/>
      <c r="G44" s="626"/>
      <c r="H44" s="620"/>
      <c r="I44" s="620"/>
      <c r="J44" s="620"/>
      <c r="K44" s="620"/>
      <c r="L44" s="626"/>
      <c r="M44" s="620"/>
      <c r="N44" s="626"/>
      <c r="O44" s="643"/>
      <c r="P44" s="643"/>
      <c r="Q44" s="643"/>
      <c r="R44" s="643"/>
      <c r="S44" s="651"/>
      <c r="U44" s="624">
        <f t="shared" si="0"/>
        <v>0</v>
      </c>
      <c r="AD44" s="614"/>
      <c r="AE44" s="614"/>
      <c r="AF44" s="614"/>
      <c r="AG44" s="614"/>
      <c r="AH44" s="614"/>
      <c r="AI44" s="614"/>
      <c r="AJ44" s="614"/>
      <c r="AK44" s="614"/>
      <c r="AL44" s="614"/>
      <c r="AM44" s="614"/>
      <c r="AN44" s="614"/>
      <c r="AO44" s="614"/>
      <c r="AP44" s="614"/>
      <c r="AQ44" s="614"/>
      <c r="AR44" s="614"/>
    </row>
    <row r="45" spans="1:44">
      <c r="A45" s="646">
        <v>1</v>
      </c>
      <c r="B45" s="657">
        <v>44652</v>
      </c>
      <c r="C45" s="628" t="s">
        <v>5127</v>
      </c>
      <c r="D45" s="637" t="s">
        <v>55</v>
      </c>
      <c r="E45" s="626" t="s">
        <v>5053</v>
      </c>
      <c r="F45" s="626" t="s">
        <v>5727</v>
      </c>
      <c r="G45" s="626">
        <v>2</v>
      </c>
      <c r="H45" s="620">
        <v>1</v>
      </c>
      <c r="I45" s="620">
        <v>6.3888888888888884E-2</v>
      </c>
      <c r="J45" s="620"/>
      <c r="K45" s="620"/>
      <c r="L45" s="626">
        <v>26</v>
      </c>
      <c r="M45" s="620">
        <v>0</v>
      </c>
      <c r="N45" s="626">
        <v>0</v>
      </c>
      <c r="O45" s="643">
        <v>0</v>
      </c>
      <c r="P45" s="643">
        <v>0</v>
      </c>
      <c r="Q45" s="643" t="s">
        <v>6269</v>
      </c>
      <c r="R45" s="643"/>
      <c r="S45" s="670"/>
      <c r="AD45" s="614"/>
      <c r="AE45" s="614"/>
      <c r="AF45" s="614"/>
      <c r="AG45" s="614"/>
      <c r="AH45" s="614"/>
      <c r="AI45" s="614"/>
      <c r="AJ45" s="614"/>
      <c r="AK45" s="614"/>
      <c r="AL45" s="614"/>
      <c r="AM45" s="614"/>
      <c r="AN45" s="614"/>
      <c r="AO45" s="614"/>
      <c r="AP45" s="614"/>
      <c r="AQ45" s="614"/>
      <c r="AR45" s="614"/>
    </row>
    <row r="46" spans="1:44">
      <c r="A46" s="646">
        <v>2</v>
      </c>
      <c r="B46" s="657">
        <v>44657</v>
      </c>
      <c r="C46" s="628" t="s">
        <v>6270</v>
      </c>
      <c r="D46" s="637" t="s">
        <v>41</v>
      </c>
      <c r="E46" s="626" t="s">
        <v>4582</v>
      </c>
      <c r="F46" s="626" t="s">
        <v>41</v>
      </c>
      <c r="G46" s="626">
        <v>2</v>
      </c>
      <c r="H46" s="620">
        <v>1</v>
      </c>
      <c r="I46" s="620">
        <v>0.34444444444444444</v>
      </c>
      <c r="J46" s="620"/>
      <c r="K46" s="620"/>
      <c r="L46" s="626">
        <v>220</v>
      </c>
      <c r="M46" s="620">
        <v>0</v>
      </c>
      <c r="N46" s="626">
        <v>0</v>
      </c>
      <c r="O46" s="643">
        <v>0</v>
      </c>
      <c r="P46" s="643">
        <v>0</v>
      </c>
      <c r="Q46" s="643" t="s">
        <v>6268</v>
      </c>
      <c r="R46" s="643"/>
      <c r="S46" s="670"/>
      <c r="AD46" s="614"/>
      <c r="AE46" s="614"/>
      <c r="AF46" s="614"/>
      <c r="AG46" s="614"/>
      <c r="AH46" s="614"/>
      <c r="AI46" s="614"/>
      <c r="AJ46" s="614"/>
      <c r="AK46" s="614"/>
      <c r="AL46" s="614"/>
      <c r="AM46" s="614"/>
      <c r="AN46" s="614"/>
      <c r="AO46" s="614"/>
      <c r="AP46" s="614"/>
      <c r="AQ46" s="614"/>
      <c r="AR46" s="614"/>
    </row>
    <row r="47" spans="1:44">
      <c r="A47" s="646">
        <v>3</v>
      </c>
      <c r="B47" s="657">
        <v>44658</v>
      </c>
      <c r="C47" s="628" t="s">
        <v>5941</v>
      </c>
      <c r="D47" s="637" t="s">
        <v>6271</v>
      </c>
      <c r="E47" s="626" t="s">
        <v>6264</v>
      </c>
      <c r="F47" s="626" t="s">
        <v>6272</v>
      </c>
      <c r="G47" s="626">
        <v>1</v>
      </c>
      <c r="H47" s="620">
        <v>1</v>
      </c>
      <c r="I47" s="620">
        <v>0.85833333333333328</v>
      </c>
      <c r="J47" s="620"/>
      <c r="K47" s="620"/>
      <c r="L47" s="626">
        <v>13</v>
      </c>
      <c r="M47" s="620">
        <v>0</v>
      </c>
      <c r="N47" s="626">
        <v>0</v>
      </c>
      <c r="O47" s="643">
        <v>0</v>
      </c>
      <c r="P47" s="643">
        <v>0</v>
      </c>
      <c r="Q47" s="643" t="s">
        <v>6273</v>
      </c>
      <c r="R47" s="643"/>
      <c r="S47" s="670"/>
      <c r="AD47" s="614"/>
      <c r="AE47" s="614"/>
      <c r="AF47" s="614"/>
      <c r="AG47" s="614"/>
      <c r="AH47" s="614"/>
      <c r="AI47" s="614"/>
      <c r="AJ47" s="614"/>
      <c r="AK47" s="614"/>
      <c r="AL47" s="614"/>
      <c r="AM47" s="614"/>
      <c r="AN47" s="614"/>
      <c r="AO47" s="614"/>
      <c r="AP47" s="614"/>
      <c r="AQ47" s="614"/>
      <c r="AR47" s="614"/>
    </row>
    <row r="48" spans="1:44">
      <c r="A48" s="646">
        <v>4</v>
      </c>
      <c r="B48" s="657">
        <v>44658</v>
      </c>
      <c r="C48" s="657" t="s">
        <v>5942</v>
      </c>
      <c r="D48" s="637" t="s">
        <v>26</v>
      </c>
      <c r="E48" s="626" t="s">
        <v>5728</v>
      </c>
      <c r="F48" s="626" t="s">
        <v>6274</v>
      </c>
      <c r="G48" s="626" t="s">
        <v>6275</v>
      </c>
      <c r="H48" s="620">
        <v>1</v>
      </c>
      <c r="I48" s="620">
        <v>0.44305555555555554</v>
      </c>
      <c r="J48" s="620">
        <v>0.47708333333333336</v>
      </c>
      <c r="K48" s="620">
        <v>49</v>
      </c>
      <c r="L48" s="626">
        <v>120</v>
      </c>
      <c r="M48" s="620">
        <v>0</v>
      </c>
      <c r="N48" s="626">
        <v>0</v>
      </c>
      <c r="O48" s="643">
        <v>0</v>
      </c>
      <c r="P48" s="643">
        <v>0</v>
      </c>
      <c r="Q48" s="643" t="s">
        <v>6276</v>
      </c>
      <c r="R48" s="643"/>
      <c r="S48" s="670" t="s">
        <v>6277</v>
      </c>
      <c r="AD48" s="614"/>
      <c r="AE48" s="614"/>
      <c r="AF48" s="614"/>
      <c r="AG48" s="614"/>
      <c r="AH48" s="614"/>
      <c r="AI48" s="614"/>
      <c r="AJ48" s="614"/>
      <c r="AK48" s="614"/>
      <c r="AL48" s="614"/>
      <c r="AM48" s="614"/>
      <c r="AN48" s="614"/>
      <c r="AO48" s="614"/>
      <c r="AP48" s="614"/>
      <c r="AQ48" s="614"/>
      <c r="AR48" s="614"/>
    </row>
    <row r="49" spans="1:44">
      <c r="A49" s="646">
        <v>5</v>
      </c>
      <c r="B49" s="636">
        <v>44662</v>
      </c>
      <c r="C49" s="636" t="s">
        <v>5942</v>
      </c>
      <c r="D49" s="637" t="s">
        <v>26</v>
      </c>
      <c r="E49" s="626" t="s">
        <v>5728</v>
      </c>
      <c r="F49" s="626" t="s">
        <v>6274</v>
      </c>
      <c r="G49" s="626" t="s">
        <v>6278</v>
      </c>
      <c r="H49" s="620">
        <v>1</v>
      </c>
      <c r="I49" s="620">
        <v>0.14861111111111111</v>
      </c>
      <c r="J49" s="620">
        <v>0.17083333333333334</v>
      </c>
      <c r="K49" s="620">
        <v>32</v>
      </c>
      <c r="L49" s="626">
        <v>90</v>
      </c>
      <c r="M49" s="620">
        <v>0</v>
      </c>
      <c r="N49" s="626">
        <v>0</v>
      </c>
      <c r="O49" s="643">
        <v>0</v>
      </c>
      <c r="P49" s="643">
        <v>0</v>
      </c>
      <c r="Q49" s="643" t="s">
        <v>6279</v>
      </c>
      <c r="R49" s="643"/>
      <c r="S49" s="670" t="s">
        <v>6280</v>
      </c>
      <c r="AD49" s="614"/>
      <c r="AE49" s="614"/>
      <c r="AF49" s="614"/>
      <c r="AG49" s="614"/>
      <c r="AH49" s="614"/>
      <c r="AI49" s="614"/>
      <c r="AJ49" s="614"/>
      <c r="AK49" s="614"/>
      <c r="AL49" s="614"/>
      <c r="AM49" s="614"/>
      <c r="AN49" s="614"/>
      <c r="AO49" s="614"/>
      <c r="AP49" s="614"/>
      <c r="AQ49" s="614"/>
      <c r="AR49" s="614"/>
    </row>
    <row r="50" spans="1:44">
      <c r="A50" s="646">
        <v>6</v>
      </c>
      <c r="B50" s="657">
        <v>44662</v>
      </c>
      <c r="C50" s="628" t="s">
        <v>6270</v>
      </c>
      <c r="D50" s="637"/>
      <c r="E50" s="626" t="s">
        <v>4582</v>
      </c>
      <c r="F50" s="626" t="s">
        <v>6281</v>
      </c>
      <c r="G50" s="626">
        <v>8</v>
      </c>
      <c r="H50" s="620">
        <v>1</v>
      </c>
      <c r="I50" s="620">
        <v>0.25</v>
      </c>
      <c r="J50" s="620"/>
      <c r="K50" s="620"/>
      <c r="L50" s="626">
        <v>350</v>
      </c>
      <c r="M50" s="620">
        <v>0</v>
      </c>
      <c r="N50" s="626">
        <v>0</v>
      </c>
      <c r="O50" s="643">
        <v>0</v>
      </c>
      <c r="P50" s="643">
        <v>0</v>
      </c>
      <c r="Q50" s="643" t="s">
        <v>6282</v>
      </c>
      <c r="R50" s="643"/>
      <c r="S50" s="670"/>
      <c r="AD50" s="614"/>
      <c r="AE50" s="614"/>
      <c r="AF50" s="614"/>
      <c r="AG50" s="614"/>
      <c r="AH50" s="614"/>
      <c r="AI50" s="614"/>
      <c r="AJ50" s="614"/>
      <c r="AK50" s="614"/>
      <c r="AL50" s="614"/>
      <c r="AM50" s="614"/>
      <c r="AN50" s="614"/>
      <c r="AO50" s="614"/>
      <c r="AP50" s="614"/>
      <c r="AQ50" s="614"/>
      <c r="AR50" s="614"/>
    </row>
    <row r="51" spans="1:44">
      <c r="A51" s="646">
        <v>7</v>
      </c>
      <c r="B51" s="657">
        <v>44663</v>
      </c>
      <c r="C51" s="628" t="s">
        <v>5127</v>
      </c>
      <c r="D51" s="637" t="s">
        <v>55</v>
      </c>
      <c r="E51" s="626" t="s">
        <v>5053</v>
      </c>
      <c r="F51" s="626" t="s">
        <v>5127</v>
      </c>
      <c r="G51" s="626">
        <v>6</v>
      </c>
      <c r="H51" s="620">
        <v>1</v>
      </c>
      <c r="I51" s="620">
        <v>0.42708333333333331</v>
      </c>
      <c r="J51" s="620"/>
      <c r="K51" s="620"/>
      <c r="L51" s="626"/>
      <c r="M51" s="620">
        <v>0</v>
      </c>
      <c r="N51" s="626">
        <v>0</v>
      </c>
      <c r="O51" s="643">
        <v>0</v>
      </c>
      <c r="P51" s="643">
        <v>0</v>
      </c>
      <c r="Q51" s="643" t="s">
        <v>6283</v>
      </c>
      <c r="R51" s="643"/>
      <c r="S51" s="670"/>
      <c r="AD51" s="614"/>
      <c r="AE51" s="614"/>
      <c r="AF51" s="614"/>
      <c r="AG51" s="614"/>
      <c r="AH51" s="614"/>
      <c r="AI51" s="614"/>
      <c r="AJ51" s="614"/>
      <c r="AK51" s="614"/>
      <c r="AL51" s="614"/>
      <c r="AM51" s="614"/>
      <c r="AN51" s="614"/>
      <c r="AO51" s="614"/>
      <c r="AP51" s="614"/>
      <c r="AQ51" s="614"/>
      <c r="AR51" s="614"/>
    </row>
    <row r="52" spans="1:44">
      <c r="A52" s="646">
        <v>8</v>
      </c>
      <c r="B52" s="657">
        <v>44664</v>
      </c>
      <c r="C52" s="628" t="s">
        <v>5127</v>
      </c>
      <c r="D52" s="637"/>
      <c r="E52" s="626" t="s">
        <v>5053</v>
      </c>
      <c r="F52" s="626" t="s">
        <v>6284</v>
      </c>
      <c r="G52" s="626">
        <v>2</v>
      </c>
      <c r="H52" s="620">
        <v>1</v>
      </c>
      <c r="I52" s="620">
        <v>0.375</v>
      </c>
      <c r="J52" s="620">
        <v>0.53263888888888888</v>
      </c>
      <c r="K52" s="620">
        <v>0.15763888888888888</v>
      </c>
      <c r="L52" s="626"/>
      <c r="M52" s="620">
        <v>0</v>
      </c>
      <c r="N52" s="626">
        <v>0</v>
      </c>
      <c r="O52" s="643">
        <v>0</v>
      </c>
      <c r="P52" s="643">
        <v>0</v>
      </c>
      <c r="Q52" s="643" t="s">
        <v>6285</v>
      </c>
      <c r="R52" s="643"/>
      <c r="S52" s="670" t="s">
        <v>6286</v>
      </c>
      <c r="AD52" s="614"/>
      <c r="AE52" s="614"/>
      <c r="AF52" s="614"/>
      <c r="AG52" s="614"/>
      <c r="AH52" s="614"/>
      <c r="AI52" s="614"/>
      <c r="AJ52" s="614"/>
      <c r="AK52" s="614"/>
      <c r="AL52" s="614"/>
      <c r="AM52" s="614"/>
      <c r="AN52" s="614"/>
      <c r="AO52" s="614"/>
      <c r="AP52" s="614"/>
      <c r="AQ52" s="614"/>
      <c r="AR52" s="614"/>
    </row>
    <row r="53" spans="1:44">
      <c r="A53" s="646">
        <v>9</v>
      </c>
      <c r="B53" s="657">
        <v>44667</v>
      </c>
      <c r="C53" s="657" t="s">
        <v>5941</v>
      </c>
      <c r="D53" s="637" t="s">
        <v>6287</v>
      </c>
      <c r="E53" s="626" t="s">
        <v>6264</v>
      </c>
      <c r="F53" s="626" t="s">
        <v>6272</v>
      </c>
      <c r="G53" s="626">
        <v>1</v>
      </c>
      <c r="H53" s="620">
        <v>1</v>
      </c>
      <c r="I53" s="620">
        <v>0.70208333333333328</v>
      </c>
      <c r="J53" s="620">
        <v>0.77500000000000002</v>
      </c>
      <c r="K53" s="620">
        <v>7.2916666666666741E-2</v>
      </c>
      <c r="L53" s="626">
        <v>12</v>
      </c>
      <c r="M53" s="620">
        <v>0</v>
      </c>
      <c r="N53" s="626">
        <v>0</v>
      </c>
      <c r="O53" s="643">
        <v>0</v>
      </c>
      <c r="P53" s="643">
        <v>0</v>
      </c>
      <c r="Q53" s="643" t="s">
        <v>6288</v>
      </c>
      <c r="R53" s="643" t="s">
        <v>5126</v>
      </c>
      <c r="S53" s="670" t="s">
        <v>6289</v>
      </c>
      <c r="AD53" s="614"/>
      <c r="AE53" s="614"/>
      <c r="AF53" s="614"/>
      <c r="AG53" s="614"/>
      <c r="AH53" s="614"/>
      <c r="AI53" s="614"/>
      <c r="AJ53" s="614"/>
      <c r="AK53" s="614"/>
      <c r="AL53" s="614"/>
      <c r="AM53" s="614"/>
      <c r="AN53" s="614"/>
      <c r="AO53" s="614"/>
      <c r="AP53" s="614"/>
      <c r="AQ53" s="614"/>
      <c r="AR53" s="614"/>
    </row>
    <row r="54" spans="1:44">
      <c r="A54" s="646">
        <v>10</v>
      </c>
      <c r="B54" s="636">
        <v>44669</v>
      </c>
      <c r="C54" s="636" t="s">
        <v>5942</v>
      </c>
      <c r="D54" s="637" t="s">
        <v>26</v>
      </c>
      <c r="E54" s="626" t="s">
        <v>5728</v>
      </c>
      <c r="F54" s="626" t="s">
        <v>6274</v>
      </c>
      <c r="G54" s="626" t="s">
        <v>6275</v>
      </c>
      <c r="H54" s="620">
        <v>1</v>
      </c>
      <c r="I54" s="620">
        <v>0.57430555555555551</v>
      </c>
      <c r="J54" s="620"/>
      <c r="K54" s="620"/>
      <c r="L54" s="626">
        <v>120</v>
      </c>
      <c r="M54" s="620">
        <v>0</v>
      </c>
      <c r="N54" s="626">
        <v>0</v>
      </c>
      <c r="O54" s="643">
        <v>0</v>
      </c>
      <c r="P54" s="643">
        <v>0</v>
      </c>
      <c r="Q54" s="643" t="s">
        <v>6290</v>
      </c>
      <c r="R54" s="643"/>
      <c r="S54" s="670"/>
      <c r="AD54" s="614"/>
      <c r="AE54" s="614"/>
      <c r="AF54" s="614"/>
      <c r="AG54" s="614"/>
      <c r="AH54" s="614"/>
      <c r="AI54" s="614"/>
      <c r="AJ54" s="614"/>
      <c r="AK54" s="614"/>
      <c r="AL54" s="614"/>
      <c r="AM54" s="614"/>
      <c r="AN54" s="614"/>
      <c r="AO54" s="614"/>
      <c r="AP54" s="614"/>
      <c r="AQ54" s="614"/>
      <c r="AR54" s="614"/>
    </row>
    <row r="55" spans="1:44">
      <c r="A55" s="646">
        <v>11</v>
      </c>
      <c r="B55" s="657">
        <v>44669</v>
      </c>
      <c r="C55" s="628" t="s">
        <v>5942</v>
      </c>
      <c r="D55" s="637" t="s">
        <v>26</v>
      </c>
      <c r="E55" s="626" t="s">
        <v>5728</v>
      </c>
      <c r="F55" s="626" t="s">
        <v>6274</v>
      </c>
      <c r="G55" s="626" t="s">
        <v>6291</v>
      </c>
      <c r="H55" s="620">
        <v>1</v>
      </c>
      <c r="I55" s="620">
        <v>0.57430555555555551</v>
      </c>
      <c r="J55" s="620"/>
      <c r="K55" s="620"/>
      <c r="L55" s="626">
        <v>100</v>
      </c>
      <c r="M55" s="620">
        <v>0</v>
      </c>
      <c r="N55" s="626">
        <v>0</v>
      </c>
      <c r="O55" s="643">
        <v>0</v>
      </c>
      <c r="P55" s="643">
        <v>0</v>
      </c>
      <c r="Q55" s="643"/>
      <c r="R55" s="643"/>
      <c r="S55" s="670"/>
      <c r="AD55" s="614"/>
      <c r="AE55" s="614"/>
      <c r="AF55" s="614"/>
      <c r="AG55" s="614"/>
      <c r="AH55" s="614"/>
      <c r="AI55" s="614"/>
      <c r="AJ55" s="614"/>
      <c r="AK55" s="614"/>
      <c r="AL55" s="614"/>
      <c r="AM55" s="614"/>
      <c r="AN55" s="614"/>
      <c r="AO55" s="614"/>
      <c r="AP55" s="614"/>
      <c r="AQ55" s="614"/>
      <c r="AR55" s="614"/>
    </row>
    <row r="56" spans="1:44">
      <c r="A56" s="646">
        <v>12</v>
      </c>
      <c r="B56" s="657">
        <v>44670</v>
      </c>
      <c r="C56" s="628" t="s">
        <v>5942</v>
      </c>
      <c r="D56" s="637" t="s">
        <v>26</v>
      </c>
      <c r="E56" s="626" t="s">
        <v>5728</v>
      </c>
      <c r="F56" s="626" t="s">
        <v>6274</v>
      </c>
      <c r="G56" s="626" t="s">
        <v>6292</v>
      </c>
      <c r="H56" s="620">
        <v>1</v>
      </c>
      <c r="I56" s="620">
        <v>0.99722222222222223</v>
      </c>
      <c r="J56" s="620"/>
      <c r="K56" s="620"/>
      <c r="L56" s="626">
        <v>71</v>
      </c>
      <c r="M56" s="620">
        <v>0</v>
      </c>
      <c r="N56" s="626">
        <v>0</v>
      </c>
      <c r="O56" s="643">
        <v>0</v>
      </c>
      <c r="P56" s="643">
        <v>0</v>
      </c>
      <c r="Q56" s="643" t="s">
        <v>6293</v>
      </c>
      <c r="R56" s="643"/>
      <c r="S56" s="670" t="s">
        <v>6294</v>
      </c>
      <c r="AD56" s="614"/>
      <c r="AE56" s="614"/>
      <c r="AF56" s="614"/>
      <c r="AG56" s="614"/>
      <c r="AH56" s="614"/>
      <c r="AI56" s="614"/>
      <c r="AJ56" s="614"/>
      <c r="AK56" s="614"/>
      <c r="AL56" s="614"/>
      <c r="AM56" s="614"/>
      <c r="AN56" s="614"/>
      <c r="AO56" s="614"/>
      <c r="AP56" s="614"/>
      <c r="AQ56" s="614"/>
      <c r="AR56" s="614"/>
    </row>
    <row r="57" spans="1:44">
      <c r="A57" s="626">
        <v>13</v>
      </c>
      <c r="B57" s="657">
        <v>44673</v>
      </c>
      <c r="C57" s="628" t="s">
        <v>5127</v>
      </c>
      <c r="D57" s="637" t="s">
        <v>55</v>
      </c>
      <c r="E57" s="630" t="s">
        <v>5053</v>
      </c>
      <c r="F57" s="630" t="s">
        <v>5727</v>
      </c>
      <c r="G57" s="626">
        <v>4</v>
      </c>
      <c r="H57" s="626">
        <v>1</v>
      </c>
      <c r="I57" s="645">
        <v>0.59097222222222223</v>
      </c>
      <c r="J57" s="645"/>
      <c r="K57" s="620"/>
      <c r="L57" s="621">
        <v>24</v>
      </c>
      <c r="M57" s="621">
        <v>0</v>
      </c>
      <c r="N57" s="621">
        <v>0</v>
      </c>
      <c r="O57" s="621">
        <v>0</v>
      </c>
      <c r="P57" s="621">
        <v>0</v>
      </c>
      <c r="Q57" s="621" t="s">
        <v>6295</v>
      </c>
      <c r="R57" s="632"/>
      <c r="S57" s="635"/>
      <c r="U57" s="624">
        <f t="shared" si="0"/>
        <v>0</v>
      </c>
      <c r="AD57" s="614"/>
      <c r="AE57" s="614"/>
      <c r="AF57" s="614"/>
      <c r="AG57" s="614"/>
      <c r="AH57" s="614"/>
      <c r="AI57" s="614"/>
      <c r="AJ57" s="614"/>
      <c r="AK57" s="614"/>
      <c r="AL57" s="614"/>
      <c r="AM57" s="614"/>
      <c r="AN57" s="614"/>
      <c r="AO57" s="614"/>
      <c r="AP57" s="614"/>
      <c r="AQ57" s="614"/>
      <c r="AR57" s="614"/>
    </row>
    <row r="58" spans="1:44">
      <c r="A58" s="626">
        <v>14</v>
      </c>
      <c r="B58" s="657">
        <v>44674</v>
      </c>
      <c r="C58" s="657" t="s">
        <v>5127</v>
      </c>
      <c r="D58" s="637" t="s">
        <v>55</v>
      </c>
      <c r="E58" s="630" t="s">
        <v>5053</v>
      </c>
      <c r="F58" s="630" t="s">
        <v>5727</v>
      </c>
      <c r="G58" s="626">
        <v>3</v>
      </c>
      <c r="H58" s="626">
        <v>1</v>
      </c>
      <c r="I58" s="645">
        <v>0.98124999999999996</v>
      </c>
      <c r="J58" s="645"/>
      <c r="K58" s="620"/>
      <c r="L58" s="621" t="s">
        <v>6296</v>
      </c>
      <c r="M58" s="621">
        <v>0</v>
      </c>
      <c r="N58" s="621">
        <v>0</v>
      </c>
      <c r="O58" s="621">
        <v>0</v>
      </c>
      <c r="P58" s="621">
        <v>0</v>
      </c>
      <c r="Q58" s="621" t="s">
        <v>6297</v>
      </c>
      <c r="R58" s="632"/>
      <c r="S58" s="635"/>
      <c r="U58" s="624">
        <f t="shared" si="0"/>
        <v>0</v>
      </c>
      <c r="AD58" s="614"/>
      <c r="AE58" s="614"/>
      <c r="AF58" s="614"/>
      <c r="AG58" s="614"/>
      <c r="AH58" s="614"/>
      <c r="AI58" s="614"/>
      <c r="AJ58" s="614"/>
      <c r="AK58" s="614"/>
      <c r="AL58" s="614"/>
      <c r="AM58" s="614"/>
      <c r="AN58" s="614"/>
      <c r="AO58" s="614"/>
      <c r="AP58" s="614"/>
      <c r="AQ58" s="614"/>
      <c r="AR58" s="614"/>
    </row>
    <row r="59" spans="1:44">
      <c r="A59" s="626">
        <v>15</v>
      </c>
      <c r="B59" s="636">
        <v>44678</v>
      </c>
      <c r="C59" s="636" t="s">
        <v>5127</v>
      </c>
      <c r="D59" s="637" t="s">
        <v>55</v>
      </c>
      <c r="E59" s="630" t="s">
        <v>5053</v>
      </c>
      <c r="F59" s="630" t="s">
        <v>5727</v>
      </c>
      <c r="G59" s="626">
        <v>1</v>
      </c>
      <c r="H59" s="626">
        <v>1</v>
      </c>
      <c r="I59" s="645">
        <v>0.46736111111111112</v>
      </c>
      <c r="J59" s="645"/>
      <c r="K59" s="620"/>
      <c r="L59" s="621">
        <v>24</v>
      </c>
      <c r="M59" s="621">
        <v>0</v>
      </c>
      <c r="N59" s="621">
        <v>0</v>
      </c>
      <c r="O59" s="621">
        <v>0</v>
      </c>
      <c r="P59" s="621">
        <v>0</v>
      </c>
      <c r="Q59" s="621" t="s">
        <v>6298</v>
      </c>
      <c r="R59" s="632"/>
      <c r="S59" s="635"/>
      <c r="U59" s="624">
        <f t="shared" si="0"/>
        <v>0</v>
      </c>
      <c r="AD59" s="614"/>
      <c r="AE59" s="614"/>
      <c r="AF59" s="614"/>
      <c r="AG59" s="614"/>
      <c r="AH59" s="614"/>
      <c r="AI59" s="614"/>
      <c r="AJ59" s="614"/>
      <c r="AK59" s="614"/>
      <c r="AL59" s="614"/>
      <c r="AM59" s="614"/>
      <c r="AN59" s="614"/>
      <c r="AO59" s="614"/>
      <c r="AP59" s="614"/>
      <c r="AQ59" s="614"/>
      <c r="AR59" s="614"/>
    </row>
    <row r="60" spans="1:44">
      <c r="A60" s="626">
        <v>16</v>
      </c>
      <c r="B60" s="657">
        <v>44679</v>
      </c>
      <c r="C60" s="657" t="s">
        <v>5127</v>
      </c>
      <c r="D60" s="637" t="s">
        <v>55</v>
      </c>
      <c r="E60" s="630" t="s">
        <v>5053</v>
      </c>
      <c r="F60" s="630" t="s">
        <v>5727</v>
      </c>
      <c r="G60" s="626">
        <v>2</v>
      </c>
      <c r="H60" s="626">
        <v>1</v>
      </c>
      <c r="I60" s="645">
        <v>0.62638888888888888</v>
      </c>
      <c r="J60" s="645"/>
      <c r="K60" s="620"/>
      <c r="L60" s="621">
        <v>105</v>
      </c>
      <c r="M60" s="621"/>
      <c r="N60" s="621"/>
      <c r="O60" s="621"/>
      <c r="P60" s="621"/>
      <c r="Q60" s="621" t="s">
        <v>6269</v>
      </c>
      <c r="R60" s="632"/>
      <c r="S60" s="635"/>
      <c r="U60" s="624">
        <f t="shared" si="0"/>
        <v>0</v>
      </c>
      <c r="AD60" s="614"/>
      <c r="AE60" s="614"/>
      <c r="AF60" s="614"/>
      <c r="AG60" s="614"/>
      <c r="AH60" s="614"/>
      <c r="AI60" s="614"/>
      <c r="AJ60" s="614"/>
      <c r="AK60" s="614"/>
      <c r="AL60" s="614"/>
      <c r="AM60" s="614"/>
      <c r="AN60" s="614"/>
      <c r="AO60" s="614"/>
      <c r="AP60" s="614"/>
      <c r="AQ60" s="614"/>
      <c r="AR60" s="614"/>
    </row>
    <row r="61" spans="1:44">
      <c r="A61" s="642"/>
      <c r="B61" s="636"/>
      <c r="C61" s="636"/>
      <c r="D61" s="637"/>
      <c r="E61" s="626"/>
      <c r="F61" s="626"/>
      <c r="G61" s="626"/>
      <c r="H61" s="362">
        <f>SUM(H57:H60)</f>
        <v>4</v>
      </c>
      <c r="I61" s="620"/>
      <c r="J61" s="620"/>
      <c r="K61" s="620"/>
      <c r="L61" s="362">
        <f>SUM(L45:L60)</f>
        <v>1275</v>
      </c>
      <c r="M61" s="362">
        <f t="shared" ref="M61:P61" si="21">SUM(M57:M60)</f>
        <v>0</v>
      </c>
      <c r="N61" s="362">
        <f t="shared" si="21"/>
        <v>0</v>
      </c>
      <c r="O61" s="362">
        <f t="shared" si="21"/>
        <v>0</v>
      </c>
      <c r="P61" s="362">
        <f t="shared" si="21"/>
        <v>0</v>
      </c>
      <c r="Q61" s="562"/>
      <c r="R61" s="643"/>
      <c r="S61" s="651"/>
      <c r="U61" s="624">
        <f t="shared" si="0"/>
        <v>0</v>
      </c>
      <c r="AD61" s="614"/>
      <c r="AE61" s="614"/>
      <c r="AF61" s="614"/>
      <c r="AG61" s="614"/>
      <c r="AH61" s="614"/>
      <c r="AI61" s="614"/>
      <c r="AJ61" s="614"/>
      <c r="AK61" s="614"/>
      <c r="AL61" s="614"/>
      <c r="AM61" s="614"/>
      <c r="AN61" s="614"/>
      <c r="AO61" s="614"/>
      <c r="AP61" s="614"/>
      <c r="AQ61" s="614"/>
      <c r="AR61" s="614"/>
    </row>
    <row r="62" spans="1:44">
      <c r="A62" s="642"/>
      <c r="B62" s="616" t="s">
        <v>5109</v>
      </c>
      <c r="C62" s="616"/>
      <c r="D62" s="637"/>
      <c r="E62" s="626"/>
      <c r="F62" s="626"/>
      <c r="G62" s="626"/>
      <c r="H62" s="620"/>
      <c r="I62" s="620"/>
      <c r="J62" s="620"/>
      <c r="K62" s="620"/>
      <c r="L62" s="626"/>
      <c r="M62" s="620"/>
      <c r="N62" s="626"/>
      <c r="O62" s="643"/>
      <c r="P62" s="643"/>
      <c r="Q62" s="643"/>
      <c r="R62" s="643"/>
      <c r="S62" s="651"/>
      <c r="U62" s="624">
        <f t="shared" si="0"/>
        <v>0</v>
      </c>
      <c r="AD62" s="614"/>
      <c r="AE62" s="614"/>
      <c r="AF62" s="614"/>
      <c r="AG62" s="614"/>
      <c r="AH62" s="614"/>
      <c r="AI62" s="614"/>
      <c r="AJ62" s="614"/>
      <c r="AK62" s="614"/>
      <c r="AL62" s="614"/>
      <c r="AM62" s="614"/>
      <c r="AN62" s="614"/>
      <c r="AO62" s="614"/>
      <c r="AP62" s="614"/>
      <c r="AQ62" s="614"/>
      <c r="AR62" s="614"/>
    </row>
    <row r="63" spans="1:44">
      <c r="A63" s="626"/>
      <c r="B63" s="653"/>
      <c r="C63" s="628"/>
      <c r="D63" s="637"/>
      <c r="E63" s="630"/>
      <c r="F63" s="630"/>
      <c r="G63" s="621"/>
      <c r="H63" s="626"/>
      <c r="I63" s="645"/>
      <c r="J63" s="645"/>
      <c r="K63" s="620">
        <f t="shared" ref="K63:K71" si="22">((HOUR(J63-I63)*60)+MINUTE(J63-I63))</f>
        <v>0</v>
      </c>
      <c r="L63" s="621"/>
      <c r="M63" s="621"/>
      <c r="N63" s="621"/>
      <c r="O63" s="621"/>
      <c r="P63" s="621"/>
      <c r="Q63" s="621"/>
      <c r="R63" s="632"/>
      <c r="S63" s="635"/>
      <c r="U63" s="624">
        <f t="shared" si="0"/>
        <v>0</v>
      </c>
      <c r="AD63" s="614"/>
      <c r="AE63" s="614"/>
      <c r="AF63" s="614"/>
      <c r="AG63" s="614"/>
      <c r="AH63" s="614"/>
      <c r="AI63" s="614"/>
      <c r="AJ63" s="614"/>
      <c r="AK63" s="614"/>
      <c r="AL63" s="614"/>
      <c r="AM63" s="614"/>
      <c r="AN63" s="614"/>
      <c r="AO63" s="614"/>
      <c r="AP63" s="614"/>
      <c r="AQ63" s="614"/>
      <c r="AR63" s="614"/>
    </row>
    <row r="64" spans="1:44">
      <c r="A64" s="626"/>
      <c r="B64" s="653"/>
      <c r="C64" s="628"/>
      <c r="D64" s="637"/>
      <c r="E64" s="630"/>
      <c r="F64" s="630"/>
      <c r="G64" s="621"/>
      <c r="H64" s="626"/>
      <c r="I64" s="645"/>
      <c r="J64" s="645"/>
      <c r="K64" s="620">
        <f t="shared" si="22"/>
        <v>0</v>
      </c>
      <c r="L64" s="621"/>
      <c r="M64" s="621"/>
      <c r="N64" s="621"/>
      <c r="O64" s="621"/>
      <c r="P64" s="621"/>
      <c r="Q64" s="621"/>
      <c r="R64" s="632"/>
      <c r="S64" s="635"/>
      <c r="U64" s="624">
        <f t="shared" si="0"/>
        <v>0</v>
      </c>
      <c r="AD64" s="614"/>
      <c r="AE64" s="614"/>
      <c r="AF64" s="614"/>
      <c r="AG64" s="614"/>
      <c r="AH64" s="614"/>
      <c r="AI64" s="614"/>
      <c r="AJ64" s="614"/>
      <c r="AK64" s="614"/>
      <c r="AL64" s="614"/>
      <c r="AM64" s="614"/>
      <c r="AN64" s="614"/>
      <c r="AO64" s="614"/>
      <c r="AP64" s="614"/>
      <c r="AQ64" s="614"/>
      <c r="AR64" s="614"/>
    </row>
    <row r="65" spans="1:44">
      <c r="A65" s="626"/>
      <c r="B65" s="653"/>
      <c r="C65" s="628"/>
      <c r="D65" s="637"/>
      <c r="E65" s="630"/>
      <c r="F65" s="630"/>
      <c r="G65" s="621"/>
      <c r="H65" s="626"/>
      <c r="I65" s="645"/>
      <c r="J65" s="645"/>
      <c r="K65" s="620">
        <f t="shared" si="22"/>
        <v>0</v>
      </c>
      <c r="L65" s="621"/>
      <c r="M65" s="621"/>
      <c r="N65" s="621"/>
      <c r="O65" s="621"/>
      <c r="P65" s="621"/>
      <c r="Q65" s="621"/>
      <c r="R65" s="632"/>
      <c r="S65" s="635"/>
      <c r="U65" s="624">
        <f t="shared" si="0"/>
        <v>0</v>
      </c>
      <c r="AD65" s="614"/>
      <c r="AE65" s="614"/>
      <c r="AF65" s="614"/>
      <c r="AG65" s="614"/>
      <c r="AH65" s="614"/>
      <c r="AI65" s="614"/>
      <c r="AJ65" s="614"/>
      <c r="AK65" s="614"/>
      <c r="AL65" s="614"/>
      <c r="AM65" s="614"/>
      <c r="AN65" s="614"/>
      <c r="AO65" s="614"/>
      <c r="AP65" s="614"/>
      <c r="AQ65" s="614"/>
      <c r="AR65" s="614"/>
    </row>
    <row r="66" spans="1:44">
      <c r="A66" s="626"/>
      <c r="B66" s="653"/>
      <c r="C66" s="628"/>
      <c r="D66" s="637"/>
      <c r="E66" s="630"/>
      <c r="F66" s="630"/>
      <c r="G66" s="621"/>
      <c r="H66" s="626"/>
      <c r="I66" s="645"/>
      <c r="J66" s="645"/>
      <c r="K66" s="620">
        <f t="shared" si="22"/>
        <v>0</v>
      </c>
      <c r="L66" s="621"/>
      <c r="M66" s="621"/>
      <c r="N66" s="621"/>
      <c r="O66" s="621"/>
      <c r="P66" s="621"/>
      <c r="Q66" s="621"/>
      <c r="R66" s="632"/>
      <c r="S66" s="635"/>
      <c r="U66" s="624">
        <f t="shared" si="0"/>
        <v>0</v>
      </c>
      <c r="AD66" s="614"/>
      <c r="AE66" s="614"/>
      <c r="AF66" s="614"/>
      <c r="AG66" s="614"/>
      <c r="AH66" s="614"/>
      <c r="AI66" s="614"/>
      <c r="AJ66" s="614"/>
      <c r="AK66" s="614"/>
      <c r="AL66" s="614"/>
      <c r="AM66" s="614"/>
      <c r="AN66" s="614"/>
      <c r="AO66" s="614"/>
      <c r="AP66" s="614"/>
      <c r="AQ66" s="614"/>
      <c r="AR66" s="614"/>
    </row>
    <row r="67" spans="1:44">
      <c r="A67" s="626"/>
      <c r="B67" s="653"/>
      <c r="C67" s="653"/>
      <c r="D67" s="637"/>
      <c r="E67" s="630"/>
      <c r="F67" s="630"/>
      <c r="G67" s="626"/>
      <c r="H67" s="626"/>
      <c r="I67" s="645"/>
      <c r="J67" s="645"/>
      <c r="K67" s="620">
        <f t="shared" si="22"/>
        <v>0</v>
      </c>
      <c r="L67" s="1210"/>
      <c r="M67" s="621"/>
      <c r="N67" s="621"/>
      <c r="O67" s="621"/>
      <c r="P67" s="621"/>
      <c r="Q67" s="621"/>
      <c r="R67" s="632"/>
      <c r="S67" s="635"/>
      <c r="U67" s="624">
        <f t="shared" si="0"/>
        <v>0</v>
      </c>
      <c r="AD67" s="614"/>
      <c r="AE67" s="614"/>
      <c r="AF67" s="614"/>
      <c r="AG67" s="614"/>
      <c r="AH67" s="614"/>
      <c r="AI67" s="614"/>
      <c r="AJ67" s="614"/>
      <c r="AK67" s="614"/>
      <c r="AL67" s="614"/>
      <c r="AM67" s="614"/>
      <c r="AN67" s="614"/>
      <c r="AO67" s="614"/>
      <c r="AP67" s="614"/>
      <c r="AQ67" s="614"/>
      <c r="AR67" s="614"/>
    </row>
    <row r="68" spans="1:44">
      <c r="A68" s="626"/>
      <c r="B68" s="653"/>
      <c r="C68" s="653"/>
      <c r="D68" s="637"/>
      <c r="E68" s="630"/>
      <c r="F68" s="630"/>
      <c r="G68" s="626"/>
      <c r="H68" s="626"/>
      <c r="I68" s="645"/>
      <c r="J68" s="645"/>
      <c r="K68" s="620">
        <f t="shared" si="22"/>
        <v>0</v>
      </c>
      <c r="L68" s="1211"/>
      <c r="M68" s="621"/>
      <c r="N68" s="621"/>
      <c r="O68" s="621"/>
      <c r="P68" s="621"/>
      <c r="Q68" s="621"/>
      <c r="R68" s="632"/>
      <c r="S68" s="635"/>
      <c r="U68" s="624">
        <f t="shared" si="0"/>
        <v>0</v>
      </c>
      <c r="AD68" s="614"/>
      <c r="AE68" s="614"/>
      <c r="AF68" s="614"/>
      <c r="AG68" s="614"/>
      <c r="AH68" s="614"/>
      <c r="AI68" s="614"/>
      <c r="AJ68" s="614"/>
      <c r="AK68" s="614"/>
      <c r="AL68" s="614"/>
      <c r="AM68" s="614"/>
      <c r="AN68" s="614"/>
      <c r="AO68" s="614"/>
      <c r="AP68" s="614"/>
      <c r="AQ68" s="614"/>
      <c r="AR68" s="614"/>
    </row>
    <row r="69" spans="1:44">
      <c r="A69" s="626"/>
      <c r="B69" s="653"/>
      <c r="C69" s="656"/>
      <c r="D69" s="637"/>
      <c r="E69" s="630"/>
      <c r="F69" s="630"/>
      <c r="G69" s="626"/>
      <c r="H69" s="626"/>
      <c r="I69" s="645"/>
      <c r="J69" s="645"/>
      <c r="K69" s="620">
        <f t="shared" si="22"/>
        <v>0</v>
      </c>
      <c r="L69" s="621"/>
      <c r="M69" s="621"/>
      <c r="N69" s="621"/>
      <c r="O69" s="621"/>
      <c r="P69" s="621"/>
      <c r="Q69" s="621"/>
      <c r="R69" s="632"/>
      <c r="S69" s="635"/>
      <c r="U69" s="624">
        <f t="shared" si="0"/>
        <v>0</v>
      </c>
      <c r="AD69" s="614"/>
      <c r="AE69" s="614"/>
      <c r="AF69" s="614"/>
      <c r="AG69" s="614"/>
      <c r="AH69" s="614"/>
      <c r="AI69" s="614"/>
      <c r="AJ69" s="614"/>
      <c r="AK69" s="614"/>
      <c r="AL69" s="614"/>
      <c r="AM69" s="614"/>
      <c r="AN69" s="614"/>
      <c r="AO69" s="614"/>
      <c r="AP69" s="614"/>
      <c r="AQ69" s="614"/>
      <c r="AR69" s="614"/>
    </row>
    <row r="70" spans="1:44">
      <c r="A70" s="626"/>
      <c r="B70" s="653"/>
      <c r="C70" s="653"/>
      <c r="D70" s="637"/>
      <c r="E70" s="630"/>
      <c r="F70" s="630"/>
      <c r="G70" s="626"/>
      <c r="H70" s="626"/>
      <c r="I70" s="645"/>
      <c r="J70" s="645"/>
      <c r="K70" s="620">
        <f t="shared" si="22"/>
        <v>0</v>
      </c>
      <c r="L70" s="621"/>
      <c r="M70" s="621"/>
      <c r="N70" s="621"/>
      <c r="O70" s="621"/>
      <c r="P70" s="621"/>
      <c r="Q70" s="621"/>
      <c r="R70" s="632"/>
      <c r="S70" s="635"/>
      <c r="U70" s="624">
        <f t="shared" si="0"/>
        <v>0</v>
      </c>
      <c r="AD70" s="614"/>
      <c r="AE70" s="614"/>
      <c r="AF70" s="614"/>
      <c r="AG70" s="614"/>
      <c r="AH70" s="614"/>
      <c r="AI70" s="614"/>
      <c r="AJ70" s="614"/>
      <c r="AK70" s="614"/>
      <c r="AL70" s="614"/>
      <c r="AM70" s="614"/>
      <c r="AN70" s="614"/>
      <c r="AO70" s="614"/>
      <c r="AP70" s="614"/>
      <c r="AQ70" s="614"/>
      <c r="AR70" s="614"/>
    </row>
    <row r="71" spans="1:44">
      <c r="A71" s="626"/>
      <c r="B71" s="653"/>
      <c r="C71" s="656"/>
      <c r="D71" s="637"/>
      <c r="E71" s="630"/>
      <c r="F71" s="630"/>
      <c r="G71" s="626"/>
      <c r="H71" s="626"/>
      <c r="I71" s="645"/>
      <c r="J71" s="645"/>
      <c r="K71" s="620">
        <f t="shared" si="22"/>
        <v>0</v>
      </c>
      <c r="L71" s="621"/>
      <c r="M71" s="621"/>
      <c r="N71" s="621"/>
      <c r="O71" s="621"/>
      <c r="P71" s="621"/>
      <c r="Q71" s="621"/>
      <c r="R71" s="632"/>
      <c r="S71" s="635"/>
      <c r="U71" s="624">
        <f t="shared" si="0"/>
        <v>0</v>
      </c>
      <c r="AD71" s="614"/>
      <c r="AE71" s="614"/>
      <c r="AF71" s="614"/>
      <c r="AG71" s="614"/>
      <c r="AH71" s="614"/>
      <c r="AI71" s="614"/>
      <c r="AJ71" s="614"/>
      <c r="AK71" s="614"/>
      <c r="AL71" s="614"/>
      <c r="AM71" s="614"/>
      <c r="AN71" s="614"/>
      <c r="AO71" s="614"/>
      <c r="AP71" s="614"/>
      <c r="AQ71" s="614"/>
      <c r="AR71" s="614"/>
    </row>
    <row r="72" spans="1:44">
      <c r="A72" s="626"/>
      <c r="B72" s="653"/>
      <c r="C72" s="653"/>
      <c r="D72" s="637"/>
      <c r="E72" s="630"/>
      <c r="F72" s="630"/>
      <c r="G72" s="626"/>
      <c r="H72" s="626"/>
      <c r="I72" s="645"/>
      <c r="J72" s="645"/>
      <c r="K72" s="620"/>
      <c r="L72" s="621"/>
      <c r="M72" s="621"/>
      <c r="N72" s="621"/>
      <c r="O72" s="621"/>
      <c r="P72" s="621"/>
      <c r="Q72" s="621"/>
      <c r="R72" s="635"/>
      <c r="S72" s="635"/>
      <c r="U72" s="624">
        <f t="shared" si="0"/>
        <v>0</v>
      </c>
      <c r="AD72" s="614"/>
      <c r="AE72" s="614"/>
      <c r="AF72" s="614"/>
      <c r="AG72" s="614"/>
      <c r="AH72" s="614"/>
      <c r="AI72" s="614"/>
      <c r="AJ72" s="614"/>
      <c r="AK72" s="614"/>
      <c r="AL72" s="614"/>
      <c r="AM72" s="614"/>
      <c r="AN72" s="614"/>
      <c r="AO72" s="614"/>
      <c r="AP72" s="614"/>
      <c r="AQ72" s="614"/>
      <c r="AR72" s="614"/>
    </row>
    <row r="73" spans="1:44">
      <c r="A73" s="642"/>
      <c r="B73" s="636"/>
      <c r="C73" s="636"/>
      <c r="D73" s="637"/>
      <c r="E73" s="626"/>
      <c r="F73" s="626"/>
      <c r="G73" s="626"/>
      <c r="H73" s="362">
        <f>SUM(H63:H72)</f>
        <v>0</v>
      </c>
      <c r="I73" s="620"/>
      <c r="J73" s="620"/>
      <c r="K73" s="620"/>
      <c r="L73" s="362">
        <f t="shared" ref="L73:P73" si="23">SUM(L63:L72)</f>
        <v>0</v>
      </c>
      <c r="M73" s="362">
        <f t="shared" si="23"/>
        <v>0</v>
      </c>
      <c r="N73" s="362">
        <f t="shared" si="23"/>
        <v>0</v>
      </c>
      <c r="O73" s="362">
        <f t="shared" si="23"/>
        <v>0</v>
      </c>
      <c r="P73" s="362">
        <f t="shared" si="23"/>
        <v>0</v>
      </c>
      <c r="Q73" s="562"/>
      <c r="R73" s="643"/>
      <c r="S73" s="651"/>
      <c r="U73" s="624">
        <f t="shared" si="0"/>
        <v>0</v>
      </c>
      <c r="AD73" s="614"/>
      <c r="AE73" s="614"/>
      <c r="AF73" s="614"/>
      <c r="AG73" s="614"/>
      <c r="AH73" s="614"/>
      <c r="AI73" s="614"/>
      <c r="AJ73" s="614"/>
      <c r="AK73" s="614"/>
      <c r="AL73" s="614"/>
      <c r="AM73" s="614"/>
      <c r="AN73" s="614"/>
      <c r="AO73" s="614"/>
      <c r="AP73" s="614"/>
      <c r="AQ73" s="614"/>
      <c r="AR73" s="614"/>
    </row>
    <row r="74" spans="1:44">
      <c r="A74" s="642"/>
      <c r="B74" s="616" t="s">
        <v>5110</v>
      </c>
      <c r="C74" s="616"/>
      <c r="D74" s="637"/>
      <c r="E74" s="626"/>
      <c r="F74" s="626"/>
      <c r="G74" s="626"/>
      <c r="H74" s="620"/>
      <c r="I74" s="620"/>
      <c r="J74" s="620"/>
      <c r="K74" s="620"/>
      <c r="L74" s="626"/>
      <c r="M74" s="620"/>
      <c r="N74" s="626"/>
      <c r="O74" s="643"/>
      <c r="P74" s="643"/>
      <c r="Q74" s="643"/>
      <c r="R74" s="643"/>
      <c r="S74" s="651"/>
      <c r="U74" s="624">
        <f t="shared" si="0"/>
        <v>0</v>
      </c>
      <c r="AD74" s="614"/>
      <c r="AE74" s="614"/>
      <c r="AF74" s="614"/>
      <c r="AG74" s="614"/>
      <c r="AH74" s="614"/>
      <c r="AI74" s="614"/>
      <c r="AJ74" s="614"/>
      <c r="AK74" s="614"/>
      <c r="AL74" s="614"/>
      <c r="AM74" s="614"/>
      <c r="AN74" s="614"/>
      <c r="AO74" s="614"/>
      <c r="AP74" s="614"/>
      <c r="AQ74" s="614"/>
      <c r="AR74" s="614"/>
    </row>
    <row r="75" spans="1:44">
      <c r="A75" s="626"/>
      <c r="B75" s="656"/>
      <c r="C75" s="656"/>
      <c r="D75" s="637"/>
      <c r="E75" s="630"/>
      <c r="F75" s="630"/>
      <c r="G75" s="621"/>
      <c r="H75" s="626"/>
      <c r="I75" s="645"/>
      <c r="J75" s="645"/>
      <c r="K75" s="620">
        <f t="shared" ref="K75:K81" si="24">((HOUR(J75-I75)*60)+MINUTE(J75-I75))</f>
        <v>0</v>
      </c>
      <c r="L75" s="626"/>
      <c r="M75" s="626"/>
      <c r="N75" s="626"/>
      <c r="O75" s="626"/>
      <c r="P75" s="626"/>
      <c r="Q75" s="621"/>
      <c r="R75" s="635"/>
      <c r="S75" s="635"/>
      <c r="U75" s="624">
        <f t="shared" si="0"/>
        <v>0</v>
      </c>
      <c r="AD75" s="614"/>
      <c r="AE75" s="614"/>
      <c r="AF75" s="614"/>
      <c r="AG75" s="614"/>
      <c r="AH75" s="614"/>
      <c r="AI75" s="614"/>
      <c r="AJ75" s="614"/>
      <c r="AK75" s="614"/>
      <c r="AL75" s="614"/>
      <c r="AM75" s="614"/>
      <c r="AN75" s="614"/>
      <c r="AO75" s="614"/>
      <c r="AP75" s="614"/>
      <c r="AQ75" s="614"/>
      <c r="AR75" s="614"/>
    </row>
    <row r="76" spans="1:44">
      <c r="A76" s="626"/>
      <c r="B76" s="656"/>
      <c r="C76" s="656"/>
      <c r="D76" s="637"/>
      <c r="E76" s="630"/>
      <c r="F76" s="630"/>
      <c r="G76" s="621"/>
      <c r="H76" s="626"/>
      <c r="I76" s="645"/>
      <c r="J76" s="645"/>
      <c r="K76" s="620">
        <f t="shared" si="24"/>
        <v>0</v>
      </c>
      <c r="L76" s="626"/>
      <c r="M76" s="621"/>
      <c r="N76" s="621"/>
      <c r="O76" s="621"/>
      <c r="P76" s="621"/>
      <c r="Q76" s="621"/>
      <c r="R76" s="632"/>
      <c r="S76" s="635"/>
      <c r="U76" s="624">
        <f t="shared" si="0"/>
        <v>0</v>
      </c>
      <c r="AD76" s="614"/>
      <c r="AE76" s="614"/>
      <c r="AF76" s="614"/>
      <c r="AG76" s="614"/>
      <c r="AH76" s="614"/>
      <c r="AI76" s="614"/>
      <c r="AJ76" s="614"/>
      <c r="AK76" s="614"/>
      <c r="AL76" s="614"/>
      <c r="AM76" s="614"/>
      <c r="AN76" s="614"/>
      <c r="AO76" s="614"/>
      <c r="AP76" s="614"/>
      <c r="AQ76" s="614"/>
      <c r="AR76" s="614"/>
    </row>
    <row r="77" spans="1:44">
      <c r="A77" s="626"/>
      <c r="B77" s="656"/>
      <c r="C77" s="656"/>
      <c r="D77" s="637"/>
      <c r="E77" s="630"/>
      <c r="F77" s="630"/>
      <c r="G77" s="621"/>
      <c r="H77" s="626"/>
      <c r="I77" s="645"/>
      <c r="J77" s="645"/>
      <c r="K77" s="620">
        <f t="shared" si="24"/>
        <v>0</v>
      </c>
      <c r="L77" s="626"/>
      <c r="M77" s="621"/>
      <c r="N77" s="621"/>
      <c r="O77" s="621"/>
      <c r="P77" s="621"/>
      <c r="Q77" s="621"/>
      <c r="R77" s="632"/>
      <c r="S77" s="635"/>
      <c r="U77" s="624">
        <f t="shared" si="0"/>
        <v>0</v>
      </c>
      <c r="AD77" s="614"/>
      <c r="AE77" s="614"/>
      <c r="AF77" s="614"/>
      <c r="AG77" s="614"/>
      <c r="AH77" s="614"/>
      <c r="AI77" s="614"/>
      <c r="AJ77" s="614"/>
      <c r="AK77" s="614"/>
      <c r="AL77" s="614"/>
      <c r="AM77" s="614"/>
      <c r="AN77" s="614"/>
      <c r="AO77" s="614"/>
      <c r="AP77" s="614"/>
      <c r="AQ77" s="614"/>
      <c r="AR77" s="614"/>
    </row>
    <row r="78" spans="1:44">
      <c r="A78" s="626"/>
      <c r="B78" s="656"/>
      <c r="C78" s="656"/>
      <c r="D78" s="637"/>
      <c r="E78" s="630"/>
      <c r="F78" s="630"/>
      <c r="G78" s="621"/>
      <c r="H78" s="626"/>
      <c r="I78" s="645"/>
      <c r="J78" s="645"/>
      <c r="K78" s="620">
        <f t="shared" si="24"/>
        <v>0</v>
      </c>
      <c r="L78" s="626"/>
      <c r="M78" s="621"/>
      <c r="N78" s="621"/>
      <c r="O78" s="621"/>
      <c r="P78" s="621"/>
      <c r="Q78" s="621"/>
      <c r="R78" s="632"/>
      <c r="S78" s="635"/>
      <c r="U78" s="624">
        <f t="shared" si="0"/>
        <v>0</v>
      </c>
      <c r="AD78" s="614"/>
      <c r="AE78" s="614"/>
      <c r="AF78" s="614"/>
      <c r="AG78" s="614"/>
      <c r="AH78" s="614"/>
      <c r="AI78" s="614"/>
      <c r="AJ78" s="614"/>
      <c r="AK78" s="614"/>
      <c r="AL78" s="614"/>
      <c r="AM78" s="614"/>
      <c r="AN78" s="614"/>
      <c r="AO78" s="614"/>
      <c r="AP78" s="614"/>
      <c r="AQ78" s="614"/>
      <c r="AR78" s="614"/>
    </row>
    <row r="79" spans="1:44">
      <c r="A79" s="646"/>
      <c r="B79" s="656"/>
      <c r="C79" s="656"/>
      <c r="D79" s="637"/>
      <c r="E79" s="630"/>
      <c r="F79" s="630"/>
      <c r="G79" s="621"/>
      <c r="H79" s="626"/>
      <c r="I79" s="647"/>
      <c r="J79" s="647"/>
      <c r="K79" s="620">
        <f t="shared" si="24"/>
        <v>0</v>
      </c>
      <c r="L79" s="626"/>
      <c r="M79" s="621"/>
      <c r="N79" s="621"/>
      <c r="O79" s="621"/>
      <c r="P79" s="621"/>
      <c r="Q79" s="621"/>
      <c r="R79" s="632"/>
      <c r="S79" s="648"/>
      <c r="U79" s="624">
        <f t="shared" si="0"/>
        <v>0</v>
      </c>
      <c r="AD79" s="614"/>
      <c r="AE79" s="614"/>
      <c r="AF79" s="614"/>
      <c r="AG79" s="614"/>
      <c r="AH79" s="614"/>
      <c r="AI79" s="614"/>
      <c r="AJ79" s="614"/>
      <c r="AK79" s="614"/>
      <c r="AL79" s="614"/>
      <c r="AM79" s="614"/>
      <c r="AN79" s="614"/>
      <c r="AO79" s="614"/>
      <c r="AP79" s="614"/>
      <c r="AQ79" s="614"/>
      <c r="AR79" s="614"/>
    </row>
    <row r="80" spans="1:44">
      <c r="A80" s="646"/>
      <c r="B80" s="656"/>
      <c r="C80" s="656"/>
      <c r="D80" s="637"/>
      <c r="E80" s="630"/>
      <c r="F80" s="630"/>
      <c r="G80" s="621"/>
      <c r="H80" s="626"/>
      <c r="I80" s="647"/>
      <c r="J80" s="647"/>
      <c r="K80" s="620">
        <f t="shared" si="24"/>
        <v>0</v>
      </c>
      <c r="L80" s="626"/>
      <c r="M80" s="621"/>
      <c r="N80" s="621"/>
      <c r="O80" s="621"/>
      <c r="P80" s="621"/>
      <c r="Q80" s="621"/>
      <c r="R80" s="632"/>
      <c r="S80" s="648"/>
      <c r="U80" s="624">
        <f t="shared" si="0"/>
        <v>0</v>
      </c>
      <c r="AD80" s="614"/>
      <c r="AE80" s="614"/>
      <c r="AF80" s="614"/>
      <c r="AG80" s="614"/>
      <c r="AH80" s="614"/>
      <c r="AI80" s="614"/>
      <c r="AJ80" s="614"/>
      <c r="AK80" s="614"/>
      <c r="AL80" s="614"/>
      <c r="AM80" s="614"/>
      <c r="AN80" s="614"/>
      <c r="AO80" s="614"/>
      <c r="AP80" s="614"/>
      <c r="AQ80" s="614"/>
      <c r="AR80" s="614"/>
    </row>
    <row r="81" spans="1:44">
      <c r="A81" s="646"/>
      <c r="B81" s="656"/>
      <c r="C81" s="656"/>
      <c r="D81" s="637"/>
      <c r="E81" s="630"/>
      <c r="F81" s="630"/>
      <c r="G81" s="621"/>
      <c r="H81" s="626"/>
      <c r="I81" s="647"/>
      <c r="J81" s="647"/>
      <c r="K81" s="620">
        <f t="shared" si="24"/>
        <v>0</v>
      </c>
      <c r="L81" s="626"/>
      <c r="M81" s="621"/>
      <c r="N81" s="621"/>
      <c r="O81" s="621"/>
      <c r="P81" s="621"/>
      <c r="Q81" s="621"/>
      <c r="R81" s="632"/>
      <c r="S81" s="648"/>
      <c r="U81" s="624">
        <f t="shared" si="0"/>
        <v>0</v>
      </c>
      <c r="AD81" s="614"/>
      <c r="AE81" s="614"/>
      <c r="AF81" s="614"/>
      <c r="AG81" s="614"/>
      <c r="AH81" s="614"/>
      <c r="AI81" s="614"/>
      <c r="AJ81" s="614"/>
      <c r="AK81" s="614"/>
      <c r="AL81" s="614"/>
      <c r="AM81" s="614"/>
      <c r="AN81" s="614"/>
      <c r="AO81" s="614"/>
      <c r="AP81" s="614"/>
      <c r="AQ81" s="614"/>
      <c r="AR81" s="614"/>
    </row>
    <row r="82" spans="1:44">
      <c r="A82" s="646"/>
      <c r="B82" s="656"/>
      <c r="C82" s="656"/>
      <c r="D82" s="637"/>
      <c r="E82" s="630"/>
      <c r="F82" s="630"/>
      <c r="G82" s="621"/>
      <c r="H82" s="626"/>
      <c r="I82" s="647"/>
      <c r="J82" s="647"/>
      <c r="K82" s="620"/>
      <c r="L82" s="626"/>
      <c r="M82" s="621"/>
      <c r="N82" s="621"/>
      <c r="O82" s="650"/>
      <c r="P82" s="650"/>
      <c r="Q82" s="650"/>
      <c r="R82" s="640"/>
      <c r="S82" s="648"/>
      <c r="U82" s="624">
        <f t="shared" si="0"/>
        <v>0</v>
      </c>
      <c r="AD82" s="614"/>
      <c r="AE82" s="614"/>
      <c r="AF82" s="614"/>
      <c r="AG82" s="614"/>
      <c r="AH82" s="614"/>
      <c r="AI82" s="614"/>
      <c r="AJ82" s="614"/>
      <c r="AK82" s="614"/>
      <c r="AL82" s="614"/>
      <c r="AM82" s="614"/>
      <c r="AN82" s="614"/>
      <c r="AO82" s="614"/>
      <c r="AP82" s="614"/>
      <c r="AQ82" s="614"/>
      <c r="AR82" s="614"/>
    </row>
    <row r="83" spans="1:44">
      <c r="A83" s="642"/>
      <c r="B83" s="636"/>
      <c r="C83" s="636"/>
      <c r="D83" s="637"/>
      <c r="E83" s="626"/>
      <c r="F83" s="626"/>
      <c r="G83" s="626"/>
      <c r="H83" s="362">
        <f>SUM(H75:H81)</f>
        <v>0</v>
      </c>
      <c r="I83" s="620"/>
      <c r="J83" s="620"/>
      <c r="K83" s="620"/>
      <c r="L83" s="362">
        <f>SUM(L75:L81)</f>
        <v>0</v>
      </c>
      <c r="M83" s="362">
        <f t="shared" ref="M83:P83" si="25">SUM(M75:M78)</f>
        <v>0</v>
      </c>
      <c r="N83" s="362">
        <f t="shared" si="25"/>
        <v>0</v>
      </c>
      <c r="O83" s="362">
        <f t="shared" si="25"/>
        <v>0</v>
      </c>
      <c r="P83" s="362">
        <f t="shared" si="25"/>
        <v>0</v>
      </c>
      <c r="Q83" s="562"/>
      <c r="R83" s="643"/>
      <c r="S83" s="651"/>
      <c r="U83" s="624">
        <f t="shared" si="0"/>
        <v>0</v>
      </c>
      <c r="AD83" s="614"/>
      <c r="AE83" s="614"/>
      <c r="AF83" s="614"/>
      <c r="AG83" s="614"/>
      <c r="AH83" s="614"/>
      <c r="AI83" s="614"/>
      <c r="AJ83" s="614"/>
      <c r="AK83" s="614"/>
      <c r="AL83" s="614"/>
      <c r="AM83" s="614"/>
      <c r="AN83" s="614"/>
      <c r="AO83" s="614"/>
      <c r="AP83" s="614"/>
      <c r="AQ83" s="614"/>
      <c r="AR83" s="614"/>
    </row>
    <row r="84" spans="1:44">
      <c r="A84" s="642"/>
      <c r="B84" s="616" t="s">
        <v>5111</v>
      </c>
      <c r="C84" s="616"/>
      <c r="D84" s="637"/>
      <c r="E84" s="626"/>
      <c r="F84" s="626"/>
      <c r="G84" s="626"/>
      <c r="H84" s="620"/>
      <c r="I84" s="620"/>
      <c r="J84" s="620"/>
      <c r="K84" s="620"/>
      <c r="L84" s="626"/>
      <c r="M84" s="620"/>
      <c r="N84" s="626"/>
      <c r="O84" s="643"/>
      <c r="P84" s="643"/>
      <c r="Q84" s="643"/>
      <c r="R84" s="643"/>
      <c r="S84" s="651"/>
      <c r="U84" s="624">
        <f t="shared" si="0"/>
        <v>0</v>
      </c>
      <c r="AD84" s="614"/>
      <c r="AE84" s="614"/>
      <c r="AF84" s="614"/>
      <c r="AG84" s="614"/>
      <c r="AH84" s="614"/>
      <c r="AI84" s="614"/>
      <c r="AJ84" s="614"/>
      <c r="AK84" s="614"/>
      <c r="AL84" s="614"/>
      <c r="AM84" s="614"/>
      <c r="AN84" s="614"/>
      <c r="AO84" s="614"/>
      <c r="AP84" s="614"/>
      <c r="AQ84" s="614"/>
      <c r="AR84" s="614"/>
    </row>
    <row r="85" spans="1:44">
      <c r="A85" s="626"/>
      <c r="B85" s="653"/>
      <c r="C85" s="656"/>
      <c r="D85" s="637"/>
      <c r="E85" s="630"/>
      <c r="F85" s="630"/>
      <c r="G85" s="621"/>
      <c r="H85" s="626"/>
      <c r="I85" s="645"/>
      <c r="J85" s="645"/>
      <c r="K85" s="620">
        <f>((HOUR(J85-I85)*60)+MINUTE(J85-I85))</f>
        <v>0</v>
      </c>
      <c r="L85" s="626"/>
      <c r="M85" s="621"/>
      <c r="N85" s="621"/>
      <c r="O85" s="621"/>
      <c r="P85" s="621"/>
      <c r="Q85" s="621"/>
      <c r="R85" s="632"/>
      <c r="S85" s="635"/>
      <c r="U85" s="624">
        <f t="shared" si="0"/>
        <v>0</v>
      </c>
      <c r="AD85" s="614"/>
      <c r="AE85" s="614"/>
      <c r="AF85" s="614"/>
      <c r="AG85" s="614"/>
      <c r="AH85" s="614"/>
      <c r="AI85" s="614"/>
      <c r="AJ85" s="614"/>
      <c r="AK85" s="614"/>
      <c r="AL85" s="614"/>
      <c r="AM85" s="614"/>
      <c r="AN85" s="614"/>
      <c r="AO85" s="614"/>
      <c r="AP85" s="614"/>
      <c r="AQ85" s="614"/>
      <c r="AR85" s="614"/>
    </row>
    <row r="86" spans="1:44">
      <c r="A86" s="626"/>
      <c r="B86" s="653"/>
      <c r="C86" s="656"/>
      <c r="D86" s="637"/>
      <c r="E86" s="630"/>
      <c r="F86" s="630"/>
      <c r="G86" s="621"/>
      <c r="H86" s="626"/>
      <c r="I86" s="645"/>
      <c r="J86" s="645"/>
      <c r="K86" s="620">
        <f t="shared" ref="K86:K93" si="26">((HOUR(J86-I86)*60)+MINUTE(J86-I86))</f>
        <v>0</v>
      </c>
      <c r="L86" s="626"/>
      <c r="M86" s="626"/>
      <c r="N86" s="626"/>
      <c r="O86" s="626"/>
      <c r="P86" s="626"/>
      <c r="Q86" s="621"/>
      <c r="R86" s="632"/>
      <c r="S86" s="635"/>
      <c r="U86" s="624">
        <f t="shared" ref="U86:U104" si="27">V86</f>
        <v>0</v>
      </c>
      <c r="AD86" s="614"/>
      <c r="AE86" s="614"/>
      <c r="AF86" s="614"/>
      <c r="AG86" s="614"/>
      <c r="AH86" s="614"/>
      <c r="AI86" s="614"/>
      <c r="AJ86" s="614"/>
      <c r="AK86" s="614"/>
      <c r="AL86" s="614"/>
      <c r="AM86" s="614"/>
      <c r="AN86" s="614"/>
      <c r="AO86" s="614"/>
      <c r="AP86" s="614"/>
      <c r="AQ86" s="614"/>
      <c r="AR86" s="614"/>
    </row>
    <row r="87" spans="1:44">
      <c r="A87" s="626"/>
      <c r="B87" s="653"/>
      <c r="C87" s="656"/>
      <c r="D87" s="637"/>
      <c r="E87" s="630"/>
      <c r="F87" s="630"/>
      <c r="G87" s="621"/>
      <c r="H87" s="626"/>
      <c r="I87" s="645"/>
      <c r="J87" s="645"/>
      <c r="K87" s="620">
        <f t="shared" si="26"/>
        <v>0</v>
      </c>
      <c r="L87" s="626"/>
      <c r="M87" s="626"/>
      <c r="N87" s="626"/>
      <c r="O87" s="626"/>
      <c r="P87" s="626"/>
      <c r="Q87" s="621"/>
      <c r="R87" s="632"/>
      <c r="S87" s="635"/>
      <c r="U87" s="624">
        <f t="shared" si="27"/>
        <v>0</v>
      </c>
      <c r="AD87" s="614"/>
      <c r="AE87" s="614"/>
      <c r="AF87" s="614"/>
      <c r="AG87" s="614"/>
      <c r="AH87" s="614"/>
      <c r="AI87" s="614"/>
      <c r="AJ87" s="614"/>
      <c r="AK87" s="614"/>
      <c r="AL87" s="614"/>
      <c r="AM87" s="614"/>
      <c r="AN87" s="614"/>
      <c r="AO87" s="614"/>
      <c r="AP87" s="614"/>
      <c r="AQ87" s="614"/>
      <c r="AR87" s="614"/>
    </row>
    <row r="88" spans="1:44">
      <c r="A88" s="626"/>
      <c r="B88" s="653"/>
      <c r="C88" s="656"/>
      <c r="D88" s="637"/>
      <c r="E88" s="630"/>
      <c r="F88" s="630"/>
      <c r="G88" s="621"/>
      <c r="H88" s="626"/>
      <c r="I88" s="645"/>
      <c r="J88" s="645"/>
      <c r="K88" s="620">
        <f t="shared" si="26"/>
        <v>0</v>
      </c>
      <c r="L88" s="626"/>
      <c r="M88" s="626"/>
      <c r="N88" s="626"/>
      <c r="O88" s="626"/>
      <c r="P88" s="626"/>
      <c r="Q88" s="621"/>
      <c r="R88" s="632"/>
      <c r="S88" s="635"/>
      <c r="U88" s="624">
        <f t="shared" si="27"/>
        <v>0</v>
      </c>
      <c r="AD88" s="614"/>
      <c r="AE88" s="614"/>
      <c r="AF88" s="614"/>
      <c r="AG88" s="614"/>
      <c r="AH88" s="614"/>
      <c r="AI88" s="614"/>
      <c r="AJ88" s="614"/>
      <c r="AK88" s="614"/>
      <c r="AL88" s="614"/>
      <c r="AM88" s="614"/>
      <c r="AN88" s="614"/>
      <c r="AO88" s="614"/>
      <c r="AP88" s="614"/>
      <c r="AQ88" s="614"/>
      <c r="AR88" s="614"/>
    </row>
    <row r="89" spans="1:44">
      <c r="A89" s="626"/>
      <c r="B89" s="653"/>
      <c r="C89" s="656"/>
      <c r="D89" s="637"/>
      <c r="E89" s="630"/>
      <c r="F89" s="630"/>
      <c r="G89" s="621"/>
      <c r="H89" s="626"/>
      <c r="I89" s="645"/>
      <c r="J89" s="645"/>
      <c r="K89" s="620">
        <f t="shared" si="26"/>
        <v>0</v>
      </c>
      <c r="L89" s="626"/>
      <c r="M89" s="626"/>
      <c r="N89" s="626"/>
      <c r="O89" s="626"/>
      <c r="P89" s="626"/>
      <c r="Q89" s="621"/>
      <c r="R89" s="632"/>
      <c r="S89" s="635"/>
      <c r="U89" s="624">
        <f t="shared" si="27"/>
        <v>0</v>
      </c>
      <c r="AD89" s="614"/>
      <c r="AE89" s="614"/>
      <c r="AF89" s="614"/>
      <c r="AG89" s="614"/>
      <c r="AH89" s="614"/>
      <c r="AI89" s="614"/>
      <c r="AJ89" s="614"/>
      <c r="AK89" s="614"/>
      <c r="AL89" s="614"/>
      <c r="AM89" s="614"/>
      <c r="AN89" s="614"/>
      <c r="AO89" s="614"/>
      <c r="AP89" s="614"/>
      <c r="AQ89" s="614"/>
      <c r="AR89" s="614"/>
    </row>
    <row r="90" spans="1:44">
      <c r="A90" s="626"/>
      <c r="B90" s="653"/>
      <c r="C90" s="656"/>
      <c r="D90" s="637"/>
      <c r="E90" s="630"/>
      <c r="F90" s="630"/>
      <c r="G90" s="621"/>
      <c r="H90" s="626"/>
      <c r="I90" s="645"/>
      <c r="J90" s="645"/>
      <c r="K90" s="620">
        <f t="shared" si="26"/>
        <v>0</v>
      </c>
      <c r="L90" s="626"/>
      <c r="M90" s="626"/>
      <c r="N90" s="626"/>
      <c r="O90" s="626"/>
      <c r="P90" s="626"/>
      <c r="Q90" s="621"/>
      <c r="R90" s="632"/>
      <c r="S90" s="635"/>
      <c r="U90" s="624">
        <f t="shared" si="27"/>
        <v>0</v>
      </c>
      <c r="AD90" s="614"/>
      <c r="AE90" s="614"/>
      <c r="AF90" s="614"/>
      <c r="AG90" s="614"/>
      <c r="AH90" s="614"/>
      <c r="AI90" s="614"/>
      <c r="AJ90" s="614"/>
      <c r="AK90" s="614"/>
      <c r="AL90" s="614"/>
      <c r="AM90" s="614"/>
      <c r="AN90" s="614"/>
      <c r="AO90" s="614"/>
      <c r="AP90" s="614"/>
      <c r="AQ90" s="614"/>
      <c r="AR90" s="614"/>
    </row>
    <row r="91" spans="1:44">
      <c r="A91" s="626"/>
      <c r="B91" s="653"/>
      <c r="C91" s="656"/>
      <c r="D91" s="637"/>
      <c r="E91" s="630"/>
      <c r="F91" s="630"/>
      <c r="G91" s="621"/>
      <c r="H91" s="626"/>
      <c r="I91" s="645"/>
      <c r="J91" s="645"/>
      <c r="K91" s="620">
        <f t="shared" si="26"/>
        <v>0</v>
      </c>
      <c r="L91" s="626"/>
      <c r="M91" s="626"/>
      <c r="N91" s="626"/>
      <c r="O91" s="626"/>
      <c r="P91" s="626"/>
      <c r="Q91" s="621"/>
      <c r="R91" s="632"/>
      <c r="S91" s="635"/>
      <c r="U91" s="624">
        <f t="shared" si="27"/>
        <v>0</v>
      </c>
      <c r="AD91" s="614"/>
      <c r="AE91" s="614"/>
      <c r="AF91" s="614"/>
      <c r="AG91" s="614"/>
      <c r="AH91" s="614"/>
      <c r="AI91" s="614"/>
      <c r="AJ91" s="614"/>
      <c r="AK91" s="614"/>
      <c r="AL91" s="614"/>
      <c r="AM91" s="614"/>
      <c r="AN91" s="614"/>
      <c r="AO91" s="614"/>
      <c r="AP91" s="614"/>
      <c r="AQ91" s="614"/>
      <c r="AR91" s="614"/>
    </row>
    <row r="92" spans="1:44">
      <c r="A92" s="646"/>
      <c r="B92" s="653"/>
      <c r="C92" s="656"/>
      <c r="D92" s="637"/>
      <c r="E92" s="630"/>
      <c r="F92" s="630"/>
      <c r="G92" s="621"/>
      <c r="H92" s="626"/>
      <c r="I92" s="647"/>
      <c r="J92" s="647"/>
      <c r="K92" s="620">
        <f t="shared" si="26"/>
        <v>0</v>
      </c>
      <c r="L92" s="626"/>
      <c r="M92" s="626"/>
      <c r="N92" s="626"/>
      <c r="O92" s="626"/>
      <c r="P92" s="626"/>
      <c r="Q92" s="621"/>
      <c r="R92" s="632"/>
      <c r="S92" s="648"/>
      <c r="U92" s="624">
        <f t="shared" si="27"/>
        <v>0</v>
      </c>
      <c r="AD92" s="614"/>
      <c r="AE92" s="614"/>
      <c r="AF92" s="614"/>
      <c r="AG92" s="614"/>
      <c r="AH92" s="614"/>
      <c r="AI92" s="614"/>
      <c r="AJ92" s="614"/>
      <c r="AK92" s="614"/>
      <c r="AL92" s="614"/>
      <c r="AM92" s="614"/>
      <c r="AN92" s="614"/>
      <c r="AO92" s="614"/>
      <c r="AP92" s="614"/>
      <c r="AQ92" s="614"/>
      <c r="AR92" s="614"/>
    </row>
    <row r="93" spans="1:44">
      <c r="A93" s="646"/>
      <c r="B93" s="653"/>
      <c r="C93" s="656"/>
      <c r="D93" s="637"/>
      <c r="E93" s="630"/>
      <c r="F93" s="630"/>
      <c r="G93" s="621"/>
      <c r="H93" s="626"/>
      <c r="I93" s="647"/>
      <c r="J93" s="647"/>
      <c r="K93" s="620">
        <f t="shared" si="26"/>
        <v>0</v>
      </c>
      <c r="L93" s="626"/>
      <c r="M93" s="626"/>
      <c r="N93" s="626"/>
      <c r="O93" s="626"/>
      <c r="P93" s="626"/>
      <c r="Q93" s="621"/>
      <c r="R93" s="632"/>
      <c r="S93" s="648"/>
      <c r="U93" s="624">
        <f t="shared" si="27"/>
        <v>0</v>
      </c>
      <c r="AD93" s="614"/>
      <c r="AE93" s="614"/>
      <c r="AF93" s="614"/>
      <c r="AG93" s="614"/>
      <c r="AH93" s="614"/>
      <c r="AI93" s="614"/>
      <c r="AJ93" s="614"/>
      <c r="AK93" s="614"/>
      <c r="AL93" s="614"/>
      <c r="AM93" s="614"/>
      <c r="AN93" s="614"/>
      <c r="AO93" s="614"/>
      <c r="AP93" s="614"/>
      <c r="AQ93" s="614"/>
      <c r="AR93" s="614"/>
    </row>
    <row r="94" spans="1:44">
      <c r="A94" s="646"/>
      <c r="B94" s="653"/>
      <c r="C94" s="653"/>
      <c r="D94" s="637"/>
      <c r="E94" s="630"/>
      <c r="F94" s="630"/>
      <c r="G94" s="621"/>
      <c r="H94" s="626"/>
      <c r="I94" s="647"/>
      <c r="J94" s="647"/>
      <c r="K94" s="620"/>
      <c r="L94" s="626"/>
      <c r="M94" s="626"/>
      <c r="N94" s="626"/>
      <c r="O94" s="643"/>
      <c r="P94" s="643"/>
      <c r="Q94" s="643"/>
      <c r="R94" s="658"/>
      <c r="S94" s="648"/>
      <c r="U94" s="624">
        <f t="shared" si="27"/>
        <v>0</v>
      </c>
      <c r="AD94" s="614"/>
      <c r="AE94" s="614"/>
      <c r="AF94" s="614"/>
      <c r="AG94" s="614"/>
      <c r="AH94" s="614"/>
      <c r="AI94" s="614"/>
      <c r="AJ94" s="614"/>
      <c r="AK94" s="614"/>
      <c r="AL94" s="614"/>
      <c r="AM94" s="614"/>
      <c r="AN94" s="614"/>
      <c r="AO94" s="614"/>
      <c r="AP94" s="614"/>
      <c r="AQ94" s="614"/>
      <c r="AR94" s="614"/>
    </row>
    <row r="95" spans="1:44">
      <c r="A95" s="642"/>
      <c r="B95" s="659"/>
      <c r="C95" s="659"/>
      <c r="D95" s="637"/>
      <c r="E95" s="660"/>
      <c r="F95" s="660"/>
      <c r="G95" s="660"/>
      <c r="H95" s="362">
        <f>SUM(H85:H93)</f>
        <v>0</v>
      </c>
      <c r="I95" s="661"/>
      <c r="J95" s="661"/>
      <c r="K95" s="620"/>
      <c r="L95" s="362">
        <f>SUM(L85:L92)</f>
        <v>0</v>
      </c>
      <c r="M95" s="362">
        <f t="shared" ref="M95:P95" si="28">SUM(M85:M91)</f>
        <v>0</v>
      </c>
      <c r="N95" s="362">
        <f t="shared" si="28"/>
        <v>0</v>
      </c>
      <c r="O95" s="362">
        <f t="shared" si="28"/>
        <v>0</v>
      </c>
      <c r="P95" s="362">
        <f t="shared" si="28"/>
        <v>0</v>
      </c>
      <c r="Q95" s="562"/>
      <c r="R95" s="662"/>
      <c r="S95" s="663"/>
      <c r="U95" s="624">
        <f t="shared" si="27"/>
        <v>0</v>
      </c>
      <c r="AD95" s="614"/>
      <c r="AE95" s="614"/>
      <c r="AF95" s="614"/>
      <c r="AG95" s="614"/>
      <c r="AH95" s="614"/>
      <c r="AI95" s="614"/>
      <c r="AJ95" s="614"/>
      <c r="AK95" s="614"/>
      <c r="AL95" s="614"/>
      <c r="AM95" s="614"/>
      <c r="AN95" s="614"/>
      <c r="AO95" s="614"/>
      <c r="AP95" s="614"/>
      <c r="AQ95" s="614"/>
      <c r="AR95" s="614"/>
    </row>
    <row r="96" spans="1:44">
      <c r="A96" s="642"/>
      <c r="B96" s="616" t="s">
        <v>5112</v>
      </c>
      <c r="C96" s="616"/>
      <c r="D96" s="637"/>
      <c r="E96" s="626"/>
      <c r="F96" s="626"/>
      <c r="G96" s="626"/>
      <c r="H96" s="620"/>
      <c r="I96" s="620"/>
      <c r="J96" s="620"/>
      <c r="K96" s="620"/>
      <c r="L96" s="626"/>
      <c r="M96" s="620"/>
      <c r="N96" s="626"/>
      <c r="O96" s="643"/>
      <c r="P96" s="643"/>
      <c r="Q96" s="643"/>
      <c r="R96" s="643"/>
      <c r="S96" s="651"/>
      <c r="U96" s="624">
        <f t="shared" si="27"/>
        <v>0</v>
      </c>
      <c r="AD96" s="614"/>
      <c r="AE96" s="614"/>
      <c r="AF96" s="614"/>
      <c r="AG96" s="614"/>
      <c r="AH96" s="614"/>
      <c r="AI96" s="614"/>
      <c r="AJ96" s="614"/>
      <c r="AK96" s="614"/>
      <c r="AL96" s="614"/>
      <c r="AM96" s="614"/>
      <c r="AN96" s="614"/>
      <c r="AO96" s="614"/>
      <c r="AP96" s="614"/>
      <c r="AQ96" s="614"/>
      <c r="AR96" s="614"/>
    </row>
    <row r="97" spans="1:44">
      <c r="A97" s="626"/>
      <c r="B97" s="653"/>
      <c r="C97" s="656"/>
      <c r="D97" s="637"/>
      <c r="E97" s="626"/>
      <c r="F97" s="626"/>
      <c r="G97" s="626"/>
      <c r="H97" s="626"/>
      <c r="I97" s="645"/>
      <c r="J97" s="645"/>
      <c r="K97" s="620">
        <f t="shared" ref="K97:K102" si="29">((HOUR(J97-I97)*60)+MINUTE(J97-I97))</f>
        <v>0</v>
      </c>
      <c r="L97" s="626"/>
      <c r="M97" s="626"/>
      <c r="N97" s="626"/>
      <c r="O97" s="626"/>
      <c r="P97" s="626"/>
      <c r="Q97" s="621"/>
      <c r="R97" s="632"/>
      <c r="S97" s="635"/>
      <c r="U97" s="624">
        <f t="shared" si="27"/>
        <v>0</v>
      </c>
      <c r="AD97" s="614"/>
      <c r="AE97" s="614"/>
      <c r="AF97" s="614"/>
      <c r="AG97" s="614"/>
      <c r="AH97" s="614"/>
      <c r="AI97" s="614"/>
      <c r="AJ97" s="614"/>
      <c r="AK97" s="614"/>
      <c r="AL97" s="614"/>
      <c r="AM97" s="614"/>
      <c r="AN97" s="614"/>
      <c r="AO97" s="614"/>
      <c r="AP97" s="614"/>
      <c r="AQ97" s="614"/>
      <c r="AR97" s="614"/>
    </row>
    <row r="98" spans="1:44">
      <c r="A98" s="626"/>
      <c r="B98" s="653"/>
      <c r="C98" s="656"/>
      <c r="D98" s="637"/>
      <c r="E98" s="630"/>
      <c r="F98" s="630"/>
      <c r="G98" s="621"/>
      <c r="H98" s="626"/>
      <c r="I98" s="645"/>
      <c r="J98" s="645"/>
      <c r="K98" s="620">
        <f t="shared" si="29"/>
        <v>0</v>
      </c>
      <c r="L98" s="626"/>
      <c r="M98" s="626"/>
      <c r="N98" s="626"/>
      <c r="O98" s="626"/>
      <c r="P98" s="626"/>
      <c r="Q98" s="621"/>
      <c r="R98" s="632"/>
      <c r="S98" s="635"/>
      <c r="U98" s="624">
        <f t="shared" si="27"/>
        <v>0</v>
      </c>
      <c r="AD98" s="614"/>
      <c r="AE98" s="614"/>
      <c r="AF98" s="614"/>
      <c r="AG98" s="614"/>
      <c r="AH98" s="614"/>
      <c r="AI98" s="614"/>
      <c r="AJ98" s="614"/>
      <c r="AK98" s="614"/>
      <c r="AL98" s="614"/>
      <c r="AM98" s="614"/>
      <c r="AN98" s="614"/>
      <c r="AO98" s="614"/>
      <c r="AP98" s="614"/>
      <c r="AQ98" s="614"/>
      <c r="AR98" s="614"/>
    </row>
    <row r="99" spans="1:44">
      <c r="A99" s="626"/>
      <c r="B99" s="653"/>
      <c r="C99" s="656"/>
      <c r="D99" s="637"/>
      <c r="E99" s="630"/>
      <c r="F99" s="630"/>
      <c r="G99" s="621"/>
      <c r="H99" s="626"/>
      <c r="I99" s="645"/>
      <c r="J99" s="645"/>
      <c r="K99" s="620">
        <f t="shared" si="29"/>
        <v>0</v>
      </c>
      <c r="L99" s="626"/>
      <c r="M99" s="626"/>
      <c r="N99" s="626"/>
      <c r="O99" s="626"/>
      <c r="P99" s="626"/>
      <c r="Q99" s="621"/>
      <c r="R99" s="632"/>
      <c r="S99" s="635"/>
      <c r="U99" s="624">
        <f t="shared" si="27"/>
        <v>0</v>
      </c>
      <c r="AD99" s="614"/>
      <c r="AE99" s="614"/>
      <c r="AF99" s="614"/>
      <c r="AG99" s="614"/>
      <c r="AH99" s="614"/>
      <c r="AI99" s="614"/>
      <c r="AJ99" s="614"/>
      <c r="AK99" s="614"/>
      <c r="AL99" s="614"/>
      <c r="AM99" s="614"/>
      <c r="AN99" s="614"/>
      <c r="AO99" s="614"/>
      <c r="AP99" s="614"/>
      <c r="AQ99" s="614"/>
      <c r="AR99" s="614"/>
    </row>
    <row r="100" spans="1:44">
      <c r="A100" s="646"/>
      <c r="B100" s="653"/>
      <c r="C100" s="656"/>
      <c r="D100" s="637"/>
      <c r="E100" s="630"/>
      <c r="F100" s="630"/>
      <c r="G100" s="621"/>
      <c r="H100" s="626"/>
      <c r="I100" s="647"/>
      <c r="J100" s="647"/>
      <c r="K100" s="620">
        <f t="shared" si="29"/>
        <v>0</v>
      </c>
      <c r="L100" s="626"/>
      <c r="M100" s="626"/>
      <c r="N100" s="626"/>
      <c r="O100" s="626"/>
      <c r="P100" s="626"/>
      <c r="Q100" s="621"/>
      <c r="R100" s="632"/>
      <c r="S100" s="648"/>
      <c r="U100" s="624">
        <f t="shared" si="27"/>
        <v>0</v>
      </c>
      <c r="AD100" s="614"/>
      <c r="AE100" s="614"/>
      <c r="AF100" s="614"/>
      <c r="AG100" s="614"/>
      <c r="AH100" s="614"/>
      <c r="AI100" s="614"/>
      <c r="AJ100" s="614"/>
      <c r="AK100" s="614"/>
      <c r="AL100" s="614"/>
      <c r="AM100" s="614"/>
      <c r="AN100" s="614"/>
      <c r="AO100" s="614"/>
      <c r="AP100" s="614"/>
      <c r="AQ100" s="614"/>
      <c r="AR100" s="614"/>
    </row>
    <row r="101" spans="1:44">
      <c r="A101" s="646"/>
      <c r="B101" s="653"/>
      <c r="C101" s="656"/>
      <c r="D101" s="637"/>
      <c r="E101" s="630"/>
      <c r="F101" s="630"/>
      <c r="G101" s="621"/>
      <c r="H101" s="626"/>
      <c r="I101" s="647"/>
      <c r="J101" s="647"/>
      <c r="K101" s="620">
        <f t="shared" si="29"/>
        <v>0</v>
      </c>
      <c r="L101" s="626"/>
      <c r="M101" s="626"/>
      <c r="N101" s="626"/>
      <c r="O101" s="626"/>
      <c r="P101" s="626"/>
      <c r="Q101" s="621"/>
      <c r="R101" s="632"/>
      <c r="S101" s="648"/>
      <c r="U101" s="624">
        <f t="shared" si="27"/>
        <v>0</v>
      </c>
      <c r="AD101" s="614"/>
      <c r="AE101" s="614"/>
      <c r="AF101" s="614"/>
      <c r="AG101" s="614"/>
      <c r="AH101" s="614"/>
      <c r="AI101" s="614"/>
      <c r="AJ101" s="614"/>
      <c r="AK101" s="614"/>
      <c r="AL101" s="614"/>
      <c r="AM101" s="614"/>
      <c r="AN101" s="614"/>
      <c r="AO101" s="614"/>
      <c r="AP101" s="614"/>
      <c r="AQ101" s="614"/>
      <c r="AR101" s="614"/>
    </row>
    <row r="102" spans="1:44">
      <c r="A102" s="646"/>
      <c r="B102" s="653"/>
      <c r="C102" s="656"/>
      <c r="D102" s="637"/>
      <c r="E102" s="630"/>
      <c r="F102" s="630"/>
      <c r="G102" s="621"/>
      <c r="H102" s="626"/>
      <c r="I102" s="647"/>
      <c r="J102" s="647"/>
      <c r="K102" s="620">
        <f t="shared" si="29"/>
        <v>0</v>
      </c>
      <c r="L102" s="626"/>
      <c r="M102" s="626"/>
      <c r="N102" s="626"/>
      <c r="O102" s="626"/>
      <c r="P102" s="626"/>
      <c r="Q102" s="621"/>
      <c r="R102" s="632"/>
      <c r="S102" s="648"/>
      <c r="U102" s="624">
        <f t="shared" si="27"/>
        <v>0</v>
      </c>
      <c r="AD102" s="614"/>
      <c r="AE102" s="614"/>
      <c r="AF102" s="614"/>
      <c r="AG102" s="614"/>
      <c r="AH102" s="614"/>
      <c r="AI102" s="614"/>
      <c r="AJ102" s="614"/>
      <c r="AK102" s="614"/>
      <c r="AL102" s="614"/>
      <c r="AM102" s="614"/>
      <c r="AN102" s="614"/>
      <c r="AO102" s="614"/>
      <c r="AP102" s="614"/>
      <c r="AQ102" s="614"/>
      <c r="AR102" s="614"/>
    </row>
    <row r="103" spans="1:44">
      <c r="A103" s="642"/>
      <c r="B103" s="636"/>
      <c r="C103" s="636"/>
      <c r="D103" s="637"/>
      <c r="E103" s="626"/>
      <c r="F103" s="626"/>
      <c r="G103" s="626"/>
      <c r="H103" s="362">
        <f>SUM(H97:H102)</f>
        <v>0</v>
      </c>
      <c r="I103" s="620"/>
      <c r="J103" s="620"/>
      <c r="K103" s="620"/>
      <c r="L103" s="362">
        <f>SUM(L97:L102)</f>
        <v>0</v>
      </c>
      <c r="M103" s="362">
        <f t="shared" ref="M103:P103" si="30">SUM(M97:M99)</f>
        <v>0</v>
      </c>
      <c r="N103" s="362">
        <f t="shared" si="30"/>
        <v>0</v>
      </c>
      <c r="O103" s="362">
        <f t="shared" si="30"/>
        <v>0</v>
      </c>
      <c r="P103" s="362">
        <f t="shared" si="30"/>
        <v>0</v>
      </c>
      <c r="Q103" s="562"/>
      <c r="R103" s="643"/>
      <c r="S103" s="651"/>
      <c r="U103" s="624">
        <f t="shared" si="27"/>
        <v>0</v>
      </c>
      <c r="AD103" s="614"/>
      <c r="AE103" s="614"/>
      <c r="AF103" s="614"/>
      <c r="AG103" s="614"/>
      <c r="AH103" s="614"/>
      <c r="AI103" s="614"/>
      <c r="AJ103" s="614"/>
      <c r="AK103" s="614"/>
      <c r="AL103" s="614"/>
      <c r="AM103" s="614"/>
      <c r="AN103" s="614"/>
      <c r="AO103" s="614"/>
      <c r="AP103" s="614"/>
      <c r="AQ103" s="614"/>
      <c r="AR103" s="614"/>
    </row>
    <row r="104" spans="1:44">
      <c r="A104" s="642"/>
      <c r="B104" s="616" t="s">
        <v>5113</v>
      </c>
      <c r="C104" s="616"/>
      <c r="D104" s="637"/>
      <c r="E104" s="626"/>
      <c r="F104" s="626"/>
      <c r="G104" s="626"/>
      <c r="H104" s="620"/>
      <c r="I104" s="664"/>
      <c r="J104" s="620"/>
      <c r="K104" s="620"/>
      <c r="L104" s="626"/>
      <c r="M104" s="620"/>
      <c r="N104" s="626"/>
      <c r="O104" s="643"/>
      <c r="P104" s="643"/>
      <c r="Q104" s="643"/>
      <c r="R104" s="643"/>
      <c r="S104" s="651"/>
      <c r="U104" s="624">
        <f t="shared" si="27"/>
        <v>0</v>
      </c>
      <c r="AD104" s="614"/>
    </row>
    <row r="105" spans="1:44">
      <c r="A105" s="626"/>
      <c r="B105" s="653"/>
      <c r="C105" s="656"/>
      <c r="D105" s="637"/>
      <c r="E105" s="630"/>
      <c r="F105" s="630"/>
      <c r="G105" s="621"/>
      <c r="H105" s="626"/>
      <c r="I105" s="645"/>
      <c r="J105" s="645"/>
      <c r="K105" s="620"/>
      <c r="L105" s="626"/>
      <c r="M105" s="665"/>
      <c r="N105" s="626"/>
      <c r="O105" s="626"/>
      <c r="P105" s="626"/>
      <c r="Q105" s="621"/>
      <c r="R105" s="666"/>
      <c r="S105" s="666"/>
      <c r="AD105" s="614"/>
    </row>
    <row r="106" spans="1:44">
      <c r="A106" s="626"/>
      <c r="B106" s="653"/>
      <c r="C106" s="656"/>
      <c r="D106" s="637"/>
      <c r="E106" s="630"/>
      <c r="F106" s="630"/>
      <c r="G106" s="621"/>
      <c r="H106" s="626"/>
      <c r="I106" s="645"/>
      <c r="J106" s="645"/>
      <c r="K106" s="620">
        <f t="shared" ref="K106:K111" si="31">((HOUR(J106-I106)*60)+MINUTE(J106-I106))</f>
        <v>0</v>
      </c>
      <c r="L106" s="626"/>
      <c r="M106" s="626"/>
      <c r="N106" s="626"/>
      <c r="O106" s="626"/>
      <c r="P106" s="626"/>
      <c r="Q106" s="621"/>
      <c r="R106" s="666"/>
      <c r="S106" s="666"/>
      <c r="AD106" s="614"/>
    </row>
    <row r="107" spans="1:44">
      <c r="A107" s="626"/>
      <c r="B107" s="653"/>
      <c r="C107" s="656"/>
      <c r="D107" s="637"/>
      <c r="E107" s="630"/>
      <c r="F107" s="630"/>
      <c r="G107" s="621"/>
      <c r="H107" s="626"/>
      <c r="I107" s="645"/>
      <c r="J107" s="645"/>
      <c r="K107" s="620">
        <f t="shared" si="31"/>
        <v>0</v>
      </c>
      <c r="L107" s="626"/>
      <c r="M107" s="626"/>
      <c r="N107" s="626"/>
      <c r="O107" s="626"/>
      <c r="P107" s="626"/>
      <c r="Q107" s="621"/>
      <c r="R107" s="666"/>
      <c r="S107" s="666"/>
      <c r="AD107" s="614"/>
    </row>
    <row r="108" spans="1:44">
      <c r="A108" s="626"/>
      <c r="B108" s="653"/>
      <c r="C108" s="656"/>
      <c r="D108" s="637"/>
      <c r="E108" s="630"/>
      <c r="F108" s="630"/>
      <c r="G108" s="621"/>
      <c r="H108" s="626"/>
      <c r="I108" s="645"/>
      <c r="J108" s="645"/>
      <c r="K108" s="620">
        <f t="shared" si="31"/>
        <v>0</v>
      </c>
      <c r="L108" s="617"/>
      <c r="M108" s="626"/>
      <c r="N108" s="626"/>
      <c r="O108" s="626"/>
      <c r="P108" s="626"/>
      <c r="Q108" s="621"/>
      <c r="R108" s="666"/>
      <c r="S108" s="666"/>
      <c r="AD108" s="614"/>
    </row>
    <row r="109" spans="1:44">
      <c r="A109" s="626"/>
      <c r="B109" s="653"/>
      <c r="C109" s="656"/>
      <c r="D109" s="637"/>
      <c r="E109" s="630"/>
      <c r="F109" s="630"/>
      <c r="G109" s="630"/>
      <c r="H109" s="626"/>
      <c r="I109" s="645"/>
      <c r="J109" s="645"/>
      <c r="K109" s="620">
        <f t="shared" si="31"/>
        <v>0</v>
      </c>
      <c r="L109" s="617"/>
      <c r="M109" s="626"/>
      <c r="N109" s="626"/>
      <c r="O109" s="626"/>
      <c r="P109" s="626"/>
      <c r="Q109" s="621"/>
      <c r="R109" s="666"/>
      <c r="S109" s="666"/>
      <c r="AD109" s="614"/>
    </row>
    <row r="110" spans="1:44">
      <c r="A110" s="626"/>
      <c r="B110" s="653"/>
      <c r="C110" s="656"/>
      <c r="D110" s="637"/>
      <c r="E110" s="630"/>
      <c r="F110" s="630"/>
      <c r="G110" s="621"/>
      <c r="H110" s="626"/>
      <c r="I110" s="645"/>
      <c r="J110" s="645"/>
      <c r="K110" s="620">
        <f t="shared" si="31"/>
        <v>0</v>
      </c>
      <c r="L110" s="617"/>
      <c r="M110" s="626"/>
      <c r="N110" s="626"/>
      <c r="O110" s="626"/>
      <c r="P110" s="626"/>
      <c r="Q110" s="621"/>
      <c r="R110" s="666"/>
      <c r="S110" s="666"/>
      <c r="AD110" s="614"/>
    </row>
    <row r="111" spans="1:44">
      <c r="A111" s="626"/>
      <c r="B111" s="653"/>
      <c r="C111" s="656"/>
      <c r="D111" s="637"/>
      <c r="E111" s="630"/>
      <c r="F111" s="630"/>
      <c r="G111" s="621"/>
      <c r="H111" s="626"/>
      <c r="I111" s="645"/>
      <c r="J111" s="645"/>
      <c r="K111" s="620">
        <f t="shared" si="31"/>
        <v>0</v>
      </c>
      <c r="L111" s="617"/>
      <c r="M111" s="626"/>
      <c r="N111" s="626"/>
      <c r="O111" s="626"/>
      <c r="P111" s="626"/>
      <c r="Q111" s="621"/>
      <c r="R111" s="666"/>
      <c r="S111" s="666"/>
      <c r="AD111" s="614"/>
    </row>
    <row r="112" spans="1:44">
      <c r="A112" s="626"/>
      <c r="B112" s="653"/>
      <c r="C112" s="656"/>
      <c r="D112" s="637"/>
      <c r="E112" s="630"/>
      <c r="F112" s="630"/>
      <c r="G112" s="621"/>
      <c r="H112" s="626"/>
      <c r="I112" s="645"/>
      <c r="J112" s="645"/>
      <c r="K112" s="620">
        <v>0</v>
      </c>
      <c r="L112" s="617"/>
      <c r="M112" s="626"/>
      <c r="N112" s="626"/>
      <c r="O112" s="626"/>
      <c r="P112" s="626"/>
      <c r="Q112" s="621"/>
      <c r="R112" s="666"/>
      <c r="S112" s="666"/>
      <c r="AD112" s="614"/>
    </row>
    <row r="113" spans="1:30">
      <c r="A113" s="626"/>
      <c r="B113" s="653"/>
      <c r="C113" s="656"/>
      <c r="D113" s="637"/>
      <c r="E113" s="630"/>
      <c r="F113" s="630"/>
      <c r="G113" s="621"/>
      <c r="H113" s="626"/>
      <c r="I113" s="645"/>
      <c r="J113" s="645"/>
      <c r="K113" s="620">
        <v>0</v>
      </c>
      <c r="L113" s="617"/>
      <c r="M113" s="626"/>
      <c r="N113" s="626"/>
      <c r="O113" s="626"/>
      <c r="P113" s="626"/>
      <c r="Q113" s="621"/>
      <c r="R113" s="666"/>
      <c r="S113" s="666"/>
      <c r="AD113" s="614"/>
    </row>
    <row r="114" spans="1:30">
      <c r="A114" s="626"/>
      <c r="B114" s="653"/>
      <c r="C114" s="656"/>
      <c r="D114" s="637"/>
      <c r="E114" s="630"/>
      <c r="F114" s="630"/>
      <c r="G114" s="621"/>
      <c r="H114" s="626"/>
      <c r="I114" s="645"/>
      <c r="J114" s="645"/>
      <c r="K114" s="620">
        <v>0</v>
      </c>
      <c r="L114" s="617"/>
      <c r="M114" s="626"/>
      <c r="N114" s="626"/>
      <c r="O114" s="626"/>
      <c r="P114" s="626"/>
      <c r="Q114" s="621"/>
      <c r="R114" s="666"/>
      <c r="S114" s="666"/>
      <c r="AD114" s="614"/>
    </row>
    <row r="115" spans="1:30">
      <c r="A115" s="626"/>
      <c r="B115" s="653"/>
      <c r="C115" s="656"/>
      <c r="D115" s="637"/>
      <c r="E115" s="630"/>
      <c r="F115" s="630"/>
      <c r="G115" s="621"/>
      <c r="H115" s="626"/>
      <c r="I115" s="645"/>
      <c r="J115" s="645"/>
      <c r="K115" s="620">
        <v>0</v>
      </c>
      <c r="L115" s="667"/>
      <c r="M115" s="626"/>
      <c r="N115" s="626"/>
      <c r="O115" s="626"/>
      <c r="P115" s="626"/>
      <c r="Q115" s="621"/>
      <c r="R115" s="666"/>
      <c r="S115" s="666"/>
      <c r="AD115" s="614"/>
    </row>
    <row r="116" spans="1:30">
      <c r="A116" s="626"/>
      <c r="B116" s="653"/>
      <c r="C116" s="656"/>
      <c r="D116" s="637"/>
      <c r="E116" s="630"/>
      <c r="F116" s="630"/>
      <c r="G116" s="621"/>
      <c r="H116" s="626"/>
      <c r="I116" s="645"/>
      <c r="J116" s="645"/>
      <c r="K116" s="620">
        <v>0</v>
      </c>
      <c r="L116" s="668"/>
      <c r="M116" s="626"/>
      <c r="N116" s="626"/>
      <c r="O116" s="626"/>
      <c r="P116" s="626"/>
      <c r="Q116" s="621"/>
      <c r="R116" s="666"/>
      <c r="S116" s="666"/>
    </row>
    <row r="117" spans="1:30">
      <c r="A117" s="646"/>
      <c r="B117" s="653"/>
      <c r="C117" s="656"/>
      <c r="D117" s="637"/>
      <c r="E117" s="630"/>
      <c r="F117" s="630"/>
      <c r="G117" s="621"/>
      <c r="H117" s="626"/>
      <c r="I117" s="647"/>
      <c r="J117" s="647"/>
      <c r="K117" s="620">
        <v>0</v>
      </c>
      <c r="L117" s="668"/>
      <c r="M117" s="626"/>
      <c r="N117" s="626"/>
      <c r="O117" s="626"/>
      <c r="P117" s="626"/>
      <c r="Q117" s="621"/>
      <c r="R117" s="666"/>
      <c r="S117" s="669"/>
    </row>
    <row r="118" spans="1:30">
      <c r="A118" s="646"/>
      <c r="B118" s="653"/>
      <c r="C118" s="656"/>
      <c r="D118" s="637"/>
      <c r="E118" s="630"/>
      <c r="F118" s="630"/>
      <c r="G118" s="621"/>
      <c r="H118" s="626"/>
      <c r="I118" s="647"/>
      <c r="J118" s="647"/>
      <c r="K118" s="620">
        <v>0</v>
      </c>
      <c r="L118" s="668"/>
      <c r="M118" s="626"/>
      <c r="N118" s="626"/>
      <c r="O118" s="626"/>
      <c r="P118" s="626"/>
      <c r="Q118" s="621"/>
      <c r="R118" s="666"/>
      <c r="S118" s="669"/>
    </row>
    <row r="119" spans="1:30">
      <c r="A119" s="642"/>
      <c r="B119" s="636"/>
      <c r="C119" s="636"/>
      <c r="D119" s="637"/>
      <c r="E119" s="626"/>
      <c r="F119" s="626"/>
      <c r="G119" s="626"/>
      <c r="H119" s="362">
        <f>SUM(H105:H118)</f>
        <v>0</v>
      </c>
      <c r="I119" s="620"/>
      <c r="J119" s="620"/>
      <c r="K119" s="620"/>
      <c r="L119" s="362">
        <f>SUM(L105:L118)</f>
        <v>0</v>
      </c>
      <c r="M119" s="362">
        <f>SUM(M105:M118)</f>
        <v>0</v>
      </c>
      <c r="N119" s="362">
        <f>SUM(N105:N118)</f>
        <v>0</v>
      </c>
      <c r="O119" s="362">
        <f t="shared" ref="O119:P119" si="32">SUM(O105:O118)</f>
        <v>0</v>
      </c>
      <c r="P119" s="362">
        <f t="shared" si="32"/>
        <v>0</v>
      </c>
      <c r="Q119" s="562"/>
      <c r="R119" s="643"/>
      <c r="S119" s="651"/>
    </row>
    <row r="120" spans="1:30">
      <c r="A120" s="642"/>
      <c r="B120" s="616" t="s">
        <v>5114</v>
      </c>
      <c r="C120" s="616"/>
      <c r="D120" s="637"/>
      <c r="E120" s="626"/>
      <c r="F120" s="626"/>
      <c r="G120" s="626"/>
      <c r="H120" s="620"/>
      <c r="I120" s="620"/>
      <c r="J120" s="620"/>
      <c r="K120" s="620"/>
      <c r="L120" s="626"/>
      <c r="M120" s="620"/>
      <c r="N120" s="626"/>
      <c r="O120" s="643"/>
      <c r="P120" s="643"/>
      <c r="Q120" s="643"/>
      <c r="R120" s="643"/>
      <c r="S120" s="651"/>
    </row>
    <row r="121" spans="1:30">
      <c r="A121" s="626"/>
      <c r="B121" s="657"/>
      <c r="C121" s="628"/>
      <c r="D121" s="637"/>
      <c r="E121" s="630"/>
      <c r="F121" s="630"/>
      <c r="G121" s="621"/>
      <c r="H121" s="626"/>
      <c r="I121" s="645"/>
      <c r="J121" s="645"/>
      <c r="K121" s="620">
        <f>((HOUR(J121-I121)*60)+MINUTE(J121-I121))</f>
        <v>0</v>
      </c>
      <c r="L121" s="620"/>
      <c r="M121" s="626"/>
      <c r="N121" s="626"/>
      <c r="O121" s="626"/>
      <c r="P121" s="626"/>
      <c r="Q121" s="621"/>
      <c r="R121" s="666"/>
      <c r="S121" s="635"/>
    </row>
    <row r="122" spans="1:30">
      <c r="A122" s="646"/>
      <c r="B122" s="657"/>
      <c r="C122" s="628"/>
      <c r="D122" s="637"/>
      <c r="E122" s="630"/>
      <c r="F122" s="630"/>
      <c r="G122" s="621"/>
      <c r="H122" s="626"/>
      <c r="I122" s="647"/>
      <c r="J122" s="647"/>
      <c r="K122" s="620">
        <f t="shared" ref="K122:K128" si="33">((HOUR(J122-I122)*60)+MINUTE(J122-I122))</f>
        <v>0</v>
      </c>
      <c r="L122" s="626"/>
      <c r="M122" s="626"/>
      <c r="N122" s="626"/>
      <c r="O122" s="626"/>
      <c r="P122" s="626"/>
      <c r="Q122" s="621"/>
      <c r="R122" s="666"/>
      <c r="S122" s="648"/>
    </row>
    <row r="123" spans="1:30">
      <c r="A123" s="646"/>
      <c r="B123" s="657"/>
      <c r="C123" s="628"/>
      <c r="D123" s="637"/>
      <c r="E123" s="630"/>
      <c r="F123" s="630"/>
      <c r="G123" s="621"/>
      <c r="H123" s="626"/>
      <c r="I123" s="647"/>
      <c r="J123" s="647"/>
      <c r="K123" s="620">
        <f t="shared" si="33"/>
        <v>0</v>
      </c>
      <c r="L123" s="626"/>
      <c r="M123" s="626"/>
      <c r="N123" s="626"/>
      <c r="O123" s="626"/>
      <c r="P123" s="626"/>
      <c r="Q123" s="621"/>
      <c r="R123" s="666"/>
      <c r="S123" s="648"/>
    </row>
    <row r="124" spans="1:30">
      <c r="A124" s="646"/>
      <c r="B124" s="657"/>
      <c r="C124" s="628"/>
      <c r="D124" s="637"/>
      <c r="E124" s="630"/>
      <c r="F124" s="630"/>
      <c r="G124" s="621"/>
      <c r="H124" s="626"/>
      <c r="I124" s="647"/>
      <c r="J124" s="647"/>
      <c r="K124" s="620">
        <f t="shared" si="33"/>
        <v>0</v>
      </c>
      <c r="L124" s="626"/>
      <c r="M124" s="626"/>
      <c r="N124" s="626"/>
      <c r="O124" s="626"/>
      <c r="P124" s="626"/>
      <c r="Q124" s="621"/>
      <c r="R124" s="666"/>
      <c r="S124" s="648"/>
    </row>
    <row r="125" spans="1:30">
      <c r="A125" s="646"/>
      <c r="B125" s="657"/>
      <c r="C125" s="628"/>
      <c r="D125" s="637"/>
      <c r="E125" s="630"/>
      <c r="F125" s="630"/>
      <c r="G125" s="621"/>
      <c r="H125" s="626"/>
      <c r="I125" s="647"/>
      <c r="J125" s="647"/>
      <c r="K125" s="620">
        <f t="shared" si="33"/>
        <v>0</v>
      </c>
      <c r="L125" s="626"/>
      <c r="M125" s="626"/>
      <c r="N125" s="626"/>
      <c r="O125" s="626"/>
      <c r="P125" s="626"/>
      <c r="Q125" s="621"/>
      <c r="R125" s="666"/>
      <c r="S125" s="648"/>
    </row>
    <row r="126" spans="1:30">
      <c r="A126" s="646"/>
      <c r="B126" s="657"/>
      <c r="C126" s="628"/>
      <c r="D126" s="637"/>
      <c r="E126" s="630"/>
      <c r="F126" s="630"/>
      <c r="G126" s="621"/>
      <c r="H126" s="626"/>
      <c r="I126" s="647"/>
      <c r="J126" s="647"/>
      <c r="K126" s="620">
        <f t="shared" si="33"/>
        <v>0</v>
      </c>
      <c r="L126" s="626"/>
      <c r="M126" s="626"/>
      <c r="N126" s="626"/>
      <c r="O126" s="626"/>
      <c r="P126" s="626"/>
      <c r="Q126" s="621"/>
      <c r="R126" s="666"/>
      <c r="S126" s="648"/>
    </row>
    <row r="127" spans="1:30">
      <c r="A127" s="646"/>
      <c r="B127" s="657"/>
      <c r="C127" s="628"/>
      <c r="D127" s="637"/>
      <c r="E127" s="630"/>
      <c r="F127" s="630"/>
      <c r="G127" s="621"/>
      <c r="H127" s="626"/>
      <c r="I127" s="647"/>
      <c r="J127" s="647"/>
      <c r="K127" s="620">
        <f t="shared" si="33"/>
        <v>0</v>
      </c>
      <c r="L127" s="626"/>
      <c r="M127" s="626"/>
      <c r="N127" s="626"/>
      <c r="O127" s="626"/>
      <c r="P127" s="626"/>
      <c r="Q127" s="621"/>
      <c r="R127" s="666"/>
      <c r="S127" s="648"/>
    </row>
    <row r="128" spans="1:30">
      <c r="A128" s="646"/>
      <c r="B128" s="657"/>
      <c r="C128" s="628"/>
      <c r="D128" s="637"/>
      <c r="E128" s="630"/>
      <c r="F128" s="630"/>
      <c r="G128" s="621"/>
      <c r="H128" s="626"/>
      <c r="I128" s="647"/>
      <c r="J128" s="647"/>
      <c r="K128" s="620">
        <f t="shared" si="33"/>
        <v>0</v>
      </c>
      <c r="L128" s="626"/>
      <c r="M128" s="626"/>
      <c r="N128" s="626"/>
      <c r="O128" s="626"/>
      <c r="P128" s="626"/>
      <c r="Q128" s="621"/>
      <c r="R128" s="666"/>
      <c r="S128" s="648"/>
    </row>
    <row r="129" spans="1:19">
      <c r="A129" s="646"/>
      <c r="B129" s="628"/>
      <c r="C129" s="628"/>
      <c r="D129" s="637"/>
      <c r="E129" s="630"/>
      <c r="F129" s="630"/>
      <c r="G129" s="621"/>
      <c r="H129" s="626"/>
      <c r="I129" s="647"/>
      <c r="J129" s="647"/>
      <c r="K129" s="620"/>
      <c r="L129" s="626"/>
      <c r="M129" s="626"/>
      <c r="N129" s="626"/>
      <c r="O129" s="643"/>
      <c r="P129" s="643"/>
      <c r="Q129" s="643"/>
      <c r="R129" s="658"/>
      <c r="S129" s="648"/>
    </row>
    <row r="130" spans="1:19">
      <c r="A130" s="642"/>
      <c r="B130" s="636"/>
      <c r="C130" s="636"/>
      <c r="D130" s="637"/>
      <c r="E130" s="626"/>
      <c r="F130" s="626"/>
      <c r="G130" s="626"/>
      <c r="H130" s="362">
        <f>SUM(H121:H128)</f>
        <v>0</v>
      </c>
      <c r="I130" s="620"/>
      <c r="J130" s="620"/>
      <c r="K130" s="620"/>
      <c r="L130" s="362">
        <f>SUM(L121:L128)</f>
        <v>0</v>
      </c>
      <c r="M130" s="362">
        <f>SUM(M121:M128)</f>
        <v>0</v>
      </c>
      <c r="N130" s="362">
        <f>SUM(N121:N128)</f>
        <v>0</v>
      </c>
      <c r="O130" s="362">
        <f t="shared" ref="O130:P130" si="34">SUM(O121:O128)</f>
        <v>0</v>
      </c>
      <c r="P130" s="362">
        <f t="shared" si="34"/>
        <v>0</v>
      </c>
      <c r="Q130" s="562"/>
      <c r="R130" s="643"/>
      <c r="S130" s="651"/>
    </row>
    <row r="131" spans="1:19">
      <c r="A131" s="642"/>
      <c r="B131" s="616"/>
      <c r="C131" s="616"/>
      <c r="D131" s="637"/>
      <c r="E131" s="626"/>
      <c r="F131" s="626"/>
      <c r="G131" s="626"/>
      <c r="H131" s="620"/>
      <c r="I131" s="620"/>
      <c r="J131" s="620"/>
      <c r="K131" s="620"/>
      <c r="L131" s="626"/>
      <c r="M131" s="620"/>
      <c r="N131" s="626"/>
      <c r="O131" s="643"/>
      <c r="P131" s="643"/>
      <c r="Q131" s="643"/>
      <c r="R131" s="643"/>
      <c r="S131" s="651"/>
    </row>
    <row r="132" spans="1:19">
      <c r="A132" s="626"/>
      <c r="B132" s="657"/>
      <c r="C132" s="628"/>
      <c r="D132" s="637"/>
      <c r="E132" s="626"/>
      <c r="F132" s="626"/>
      <c r="G132" s="626"/>
      <c r="H132" s="626"/>
      <c r="I132" s="645"/>
      <c r="J132" s="645"/>
      <c r="K132" s="620">
        <f>((HOUR(J132-I132)*60)+MINUTE(J132-I132))</f>
        <v>0</v>
      </c>
      <c r="L132" s="1212"/>
      <c r="M132" s="626"/>
      <c r="N132" s="626"/>
      <c r="O132" s="626"/>
      <c r="P132" s="626"/>
      <c r="Q132" s="621"/>
      <c r="R132" s="666"/>
      <c r="S132" s="626"/>
    </row>
    <row r="133" spans="1:19">
      <c r="A133" s="646"/>
      <c r="B133" s="657"/>
      <c r="C133" s="628"/>
      <c r="D133" s="637"/>
      <c r="E133" s="626"/>
      <c r="F133" s="626"/>
      <c r="G133" s="626"/>
      <c r="H133" s="626"/>
      <c r="I133" s="645"/>
      <c r="J133" s="645"/>
      <c r="K133" s="620">
        <f>((HOUR(J133-I133)*60)+MINUTE(J133-I133))</f>
        <v>0</v>
      </c>
      <c r="L133" s="1213"/>
      <c r="M133" s="626"/>
      <c r="N133" s="626"/>
      <c r="O133" s="626"/>
      <c r="P133" s="626"/>
      <c r="Q133" s="621"/>
      <c r="R133" s="666"/>
      <c r="S133" s="670"/>
    </row>
    <row r="134" spans="1:19">
      <c r="A134" s="646"/>
      <c r="B134" s="657"/>
      <c r="C134" s="628"/>
      <c r="D134" s="637"/>
      <c r="E134" s="626"/>
      <c r="F134" s="626"/>
      <c r="G134" s="626"/>
      <c r="H134" s="626"/>
      <c r="I134" s="647"/>
      <c r="J134" s="647"/>
      <c r="K134" s="620">
        <f>((HOUR(J134-I134)*60)+MINUTE(J134-I134))</f>
        <v>0</v>
      </c>
      <c r="L134" s="626"/>
      <c r="M134" s="626"/>
      <c r="N134" s="626"/>
      <c r="O134" s="626"/>
      <c r="P134" s="626"/>
      <c r="Q134" s="621"/>
      <c r="R134" s="666"/>
      <c r="S134" s="670"/>
    </row>
    <row r="135" spans="1:19">
      <c r="A135" s="646"/>
      <c r="B135" s="657"/>
      <c r="C135" s="628"/>
      <c r="D135" s="637"/>
      <c r="E135" s="626"/>
      <c r="F135" s="626"/>
      <c r="G135" s="626"/>
      <c r="H135" s="626"/>
      <c r="I135" s="647"/>
      <c r="J135" s="647"/>
      <c r="K135" s="620">
        <f>((HOUR(J135-I135)*60)+MINUTE(J135-I135))</f>
        <v>0</v>
      </c>
      <c r="L135" s="626"/>
      <c r="M135" s="626"/>
      <c r="N135" s="626"/>
      <c r="O135" s="626"/>
      <c r="P135" s="626"/>
      <c r="Q135" s="621"/>
      <c r="R135" s="666"/>
      <c r="S135" s="670"/>
    </row>
    <row r="136" spans="1:19">
      <c r="A136" s="646"/>
      <c r="B136" s="657"/>
      <c r="C136" s="657"/>
      <c r="D136" s="637"/>
      <c r="E136" s="626"/>
      <c r="F136" s="626"/>
      <c r="G136" s="626"/>
      <c r="H136" s="626"/>
      <c r="I136" s="647"/>
      <c r="J136" s="647"/>
      <c r="K136" s="620"/>
      <c r="L136" s="626"/>
      <c r="M136" s="626"/>
      <c r="N136" s="626"/>
      <c r="O136" s="643"/>
      <c r="P136" s="643"/>
      <c r="Q136" s="643"/>
      <c r="R136" s="643"/>
      <c r="S136" s="670"/>
    </row>
    <row r="137" spans="1:19">
      <c r="A137" s="646"/>
      <c r="B137" s="657"/>
      <c r="C137" s="657"/>
      <c r="D137" s="637"/>
      <c r="E137" s="626"/>
      <c r="F137" s="626"/>
      <c r="G137" s="626"/>
      <c r="H137" s="626"/>
      <c r="I137" s="647"/>
      <c r="J137" s="647"/>
      <c r="K137" s="620"/>
      <c r="L137" s="626"/>
      <c r="M137" s="626"/>
      <c r="N137" s="626"/>
      <c r="O137" s="643"/>
      <c r="P137" s="643"/>
      <c r="Q137" s="643"/>
      <c r="R137" s="643"/>
      <c r="S137" s="670"/>
    </row>
    <row r="138" spans="1:19">
      <c r="A138" s="646"/>
      <c r="B138" s="657"/>
      <c r="C138" s="657"/>
      <c r="D138" s="637"/>
      <c r="E138" s="626"/>
      <c r="F138" s="626"/>
      <c r="G138" s="626"/>
      <c r="H138" s="626"/>
      <c r="I138" s="647"/>
      <c r="J138" s="647"/>
      <c r="K138" s="620"/>
      <c r="L138" s="626"/>
      <c r="M138" s="626"/>
      <c r="N138" s="626"/>
      <c r="O138" s="643"/>
      <c r="P138" s="643"/>
      <c r="Q138" s="643"/>
      <c r="R138" s="643"/>
      <c r="S138" s="670"/>
    </row>
    <row r="139" spans="1:19">
      <c r="A139" s="646"/>
      <c r="B139" s="657"/>
      <c r="C139" s="657"/>
      <c r="D139" s="637"/>
      <c r="E139" s="626"/>
      <c r="F139" s="626"/>
      <c r="G139" s="626"/>
      <c r="H139" s="626"/>
      <c r="I139" s="647"/>
      <c r="J139" s="647"/>
      <c r="K139" s="620"/>
      <c r="L139" s="626"/>
      <c r="M139" s="626"/>
      <c r="N139" s="626"/>
      <c r="O139" s="643"/>
      <c r="P139" s="643"/>
      <c r="Q139" s="643"/>
      <c r="R139" s="643"/>
      <c r="S139" s="670"/>
    </row>
    <row r="140" spans="1:19">
      <c r="A140" s="646"/>
      <c r="B140" s="657"/>
      <c r="C140" s="657"/>
      <c r="D140" s="637"/>
      <c r="E140" s="626"/>
      <c r="F140" s="626"/>
      <c r="G140" s="626"/>
      <c r="H140" s="626"/>
      <c r="I140" s="647"/>
      <c r="J140" s="647"/>
      <c r="K140" s="620"/>
      <c r="L140" s="626"/>
      <c r="M140" s="626"/>
      <c r="N140" s="626"/>
      <c r="O140" s="643"/>
      <c r="P140" s="643"/>
      <c r="Q140" s="643"/>
      <c r="R140" s="643"/>
      <c r="S140" s="670"/>
    </row>
    <row r="141" spans="1:19">
      <c r="A141" s="642"/>
      <c r="B141" s="636"/>
      <c r="C141" s="636"/>
      <c r="D141" s="637"/>
      <c r="E141" s="626"/>
      <c r="F141" s="626"/>
      <c r="G141" s="626"/>
      <c r="H141" s="362">
        <f>SUM(H132:H140)</f>
        <v>0</v>
      </c>
      <c r="I141" s="620"/>
      <c r="J141" s="620"/>
      <c r="K141" s="620"/>
      <c r="L141" s="362">
        <f>SUM(L132:L140)</f>
        <v>0</v>
      </c>
      <c r="M141" s="362">
        <f>SUM(M132:M140)</f>
        <v>0</v>
      </c>
      <c r="N141" s="362">
        <f>SUM(N132:N140)</f>
        <v>0</v>
      </c>
      <c r="O141" s="362">
        <f t="shared" ref="O141:P141" si="35">SUM(O132:O140)</f>
        <v>0</v>
      </c>
      <c r="P141" s="362">
        <f t="shared" si="35"/>
        <v>0</v>
      </c>
      <c r="Q141" s="562"/>
      <c r="R141" s="643"/>
      <c r="S141" s="651"/>
    </row>
    <row r="142" spans="1:19">
      <c r="A142" s="642"/>
      <c r="B142" s="616" t="s">
        <v>5116</v>
      </c>
      <c r="C142" s="616"/>
      <c r="D142" s="637"/>
      <c r="E142" s="626"/>
      <c r="F142" s="626"/>
      <c r="G142" s="626"/>
      <c r="H142" s="620"/>
      <c r="I142" s="620"/>
      <c r="J142" s="620"/>
      <c r="K142" s="620"/>
      <c r="L142" s="626"/>
      <c r="M142" s="620"/>
      <c r="N142" s="626"/>
      <c r="O142" s="643"/>
      <c r="P142" s="643"/>
      <c r="Q142" s="643"/>
      <c r="R142" s="643"/>
      <c r="S142" s="651"/>
    </row>
    <row r="143" spans="1:19">
      <c r="A143" s="626"/>
      <c r="B143" s="657"/>
      <c r="C143" s="628"/>
      <c r="D143" s="637"/>
      <c r="E143" s="626"/>
      <c r="F143" s="626"/>
      <c r="G143" s="626"/>
      <c r="H143" s="626"/>
      <c r="I143" s="645"/>
      <c r="J143" s="645"/>
      <c r="K143" s="620">
        <f>((HOUR(J143-I143)*60)+MINUTE(J143-I143))</f>
        <v>0</v>
      </c>
      <c r="L143" s="626"/>
      <c r="M143" s="626"/>
      <c r="N143" s="626"/>
      <c r="O143" s="626"/>
      <c r="P143" s="626"/>
      <c r="Q143" s="621"/>
      <c r="R143" s="666"/>
      <c r="S143" s="626"/>
    </row>
    <row r="144" spans="1:19">
      <c r="A144" s="626"/>
      <c r="B144" s="657"/>
      <c r="C144" s="628"/>
      <c r="D144" s="637"/>
      <c r="E144" s="626"/>
      <c r="F144" s="626"/>
      <c r="G144" s="626"/>
      <c r="H144" s="626"/>
      <c r="I144" s="645"/>
      <c r="J144" s="645"/>
      <c r="K144" s="620">
        <f>((HOUR(J144-I144)*60)+MINUTE(J144-I144))</f>
        <v>0</v>
      </c>
      <c r="L144" s="626"/>
      <c r="M144" s="626"/>
      <c r="N144" s="626"/>
      <c r="O144" s="626"/>
      <c r="P144" s="626"/>
      <c r="Q144" s="621"/>
      <c r="R144" s="666"/>
      <c r="S144" s="626"/>
    </row>
    <row r="145" spans="1:19">
      <c r="A145" s="626"/>
      <c r="B145" s="657"/>
      <c r="C145" s="657"/>
      <c r="D145" s="637"/>
      <c r="E145" s="626"/>
      <c r="F145" s="626"/>
      <c r="G145" s="626"/>
      <c r="H145" s="626"/>
      <c r="I145" s="645"/>
      <c r="J145" s="645"/>
      <c r="K145" s="620"/>
      <c r="L145" s="626"/>
      <c r="M145" s="626"/>
      <c r="N145" s="626"/>
      <c r="O145" s="626"/>
      <c r="P145" s="626"/>
      <c r="Q145" s="626"/>
      <c r="R145" s="626"/>
      <c r="S145" s="626"/>
    </row>
    <row r="146" spans="1:19">
      <c r="A146" s="626"/>
      <c r="B146" s="657"/>
      <c r="C146" s="657"/>
      <c r="D146" s="637"/>
      <c r="E146" s="626"/>
      <c r="F146" s="626"/>
      <c r="G146" s="626"/>
      <c r="H146" s="626"/>
      <c r="I146" s="645"/>
      <c r="J146" s="645"/>
      <c r="K146" s="620"/>
      <c r="L146" s="626"/>
      <c r="M146" s="626"/>
      <c r="N146" s="626"/>
      <c r="O146" s="626"/>
      <c r="P146" s="626"/>
      <c r="Q146" s="626"/>
      <c r="R146" s="626"/>
      <c r="S146" s="626"/>
    </row>
    <row r="147" spans="1:19">
      <c r="A147" s="626"/>
      <c r="B147" s="657"/>
      <c r="C147" s="657"/>
      <c r="D147" s="637"/>
      <c r="E147" s="626"/>
      <c r="F147" s="626"/>
      <c r="G147" s="626"/>
      <c r="H147" s="626"/>
      <c r="I147" s="645"/>
      <c r="J147" s="645"/>
      <c r="K147" s="620"/>
      <c r="L147" s="626"/>
      <c r="M147" s="626"/>
      <c r="N147" s="626"/>
      <c r="O147" s="626"/>
      <c r="P147" s="626"/>
      <c r="Q147" s="626"/>
      <c r="R147" s="626"/>
      <c r="S147" s="626"/>
    </row>
    <row r="148" spans="1:19">
      <c r="A148" s="642"/>
      <c r="B148" s="636"/>
      <c r="C148" s="636"/>
      <c r="D148" s="637"/>
      <c r="E148" s="626"/>
      <c r="F148" s="626"/>
      <c r="G148" s="626"/>
      <c r="H148" s="362">
        <f>SUM(H143:H147)</f>
        <v>0</v>
      </c>
      <c r="I148" s="620"/>
      <c r="J148" s="620"/>
      <c r="K148" s="620">
        <f t="shared" ref="K148:K211" si="36">((HOUR(J148-I148)*60)+MINUTE(J148-I148))</f>
        <v>0</v>
      </c>
      <c r="L148" s="362">
        <f t="shared" ref="L148:P148" si="37">SUM(L143:L147)</f>
        <v>0</v>
      </c>
      <c r="M148" s="362">
        <f t="shared" si="37"/>
        <v>0</v>
      </c>
      <c r="N148" s="362">
        <f t="shared" si="37"/>
        <v>0</v>
      </c>
      <c r="O148" s="362">
        <f t="shared" si="37"/>
        <v>0</v>
      </c>
      <c r="P148" s="362">
        <f t="shared" si="37"/>
        <v>0</v>
      </c>
      <c r="Q148" s="562"/>
      <c r="R148" s="643"/>
      <c r="S148" s="651"/>
    </row>
    <row r="149" spans="1:19">
      <c r="A149" s="642"/>
      <c r="B149" s="616" t="s">
        <v>5088</v>
      </c>
      <c r="C149" s="616"/>
      <c r="D149" s="637"/>
      <c r="E149" s="626"/>
      <c r="F149" s="626"/>
      <c r="G149" s="626"/>
      <c r="H149" s="671">
        <f>H148+H141+H130+H119+H103+H95+H83+H73+H61+H43+H30+H23</f>
        <v>27</v>
      </c>
      <c r="I149" s="620"/>
      <c r="J149" s="620"/>
      <c r="K149" s="620">
        <f t="shared" si="36"/>
        <v>0</v>
      </c>
      <c r="L149" s="671">
        <f>L148+L141+L130+L119+L103+L95+L83+L73+L61+L43+L30+L23</f>
        <v>2913.7</v>
      </c>
      <c r="M149" s="671">
        <f>M148+M141+M130+M119+M103+M95+M83+M73+M61+M43+M30+M23</f>
        <v>0</v>
      </c>
      <c r="N149" s="671">
        <f>N148+N141+N130+N119+N103+N95+N83+N73+N61+N43+N30+N23</f>
        <v>0</v>
      </c>
      <c r="O149" s="671">
        <f>O148+O141+O130+O119+O103+O95+O83+O73+O61+O43+O30+O23</f>
        <v>0</v>
      </c>
      <c r="P149" s="671">
        <f>P148+P141+P130+P119+P103+P95+P83+P73+P61+P43+P30+P23</f>
        <v>0</v>
      </c>
      <c r="Q149" s="672"/>
      <c r="R149" s="643"/>
      <c r="S149" s="651"/>
    </row>
    <row r="150" spans="1:19">
      <c r="A150" s="642"/>
      <c r="B150" s="636"/>
      <c r="C150" s="636"/>
      <c r="D150" s="626" t="str">
        <f>IFERROR(VLOOKUP(F150,[34]dataKIT!$G$58:$H$83,2,FALSE),"")</f>
        <v/>
      </c>
      <c r="E150" s="626"/>
      <c r="F150" s="626"/>
      <c r="G150" s="626"/>
      <c r="H150" s="620"/>
      <c r="I150" s="647"/>
      <c r="J150" s="647"/>
      <c r="K150" s="620">
        <f t="shared" si="36"/>
        <v>0</v>
      </c>
      <c r="L150" s="626"/>
      <c r="M150" s="620"/>
      <c r="N150" s="626"/>
      <c r="O150" s="643"/>
      <c r="P150" s="643"/>
      <c r="Q150" s="643"/>
      <c r="R150" s="643"/>
      <c r="S150" s="651" t="s">
        <v>5117</v>
      </c>
    </row>
    <row r="151" spans="1:19">
      <c r="A151" s="642"/>
      <c r="B151" s="636"/>
      <c r="C151" s="636"/>
      <c r="D151" s="626" t="str">
        <f>IFERROR(VLOOKUP(F151,[34]dataKIT!$G$58:$H$83,2,FALSE),"")</f>
        <v/>
      </c>
      <c r="E151" s="626"/>
      <c r="F151" s="626"/>
      <c r="G151" s="626"/>
      <c r="H151" s="620"/>
      <c r="I151" s="647"/>
      <c r="J151" s="647"/>
      <c r="K151" s="620">
        <f t="shared" si="36"/>
        <v>0</v>
      </c>
      <c r="L151" s="626"/>
      <c r="M151" s="620"/>
      <c r="N151" s="626"/>
      <c r="O151" s="643"/>
      <c r="P151" s="643"/>
      <c r="Q151" s="643"/>
      <c r="R151" s="643"/>
      <c r="S151" s="651"/>
    </row>
    <row r="152" spans="1:19">
      <c r="A152" s="642"/>
      <c r="B152" s="636"/>
      <c r="C152" s="636"/>
      <c r="D152" s="626" t="str">
        <f>IFERROR(VLOOKUP(F152,[34]dataKIT!$G$58:$H$83,2,FALSE),"")</f>
        <v/>
      </c>
      <c r="E152" s="626"/>
      <c r="F152" s="626"/>
      <c r="G152" s="626"/>
      <c r="H152" s="620"/>
      <c r="I152" s="647"/>
      <c r="J152" s="647"/>
      <c r="K152" s="620">
        <f t="shared" si="36"/>
        <v>0</v>
      </c>
      <c r="L152" s="626"/>
      <c r="M152" s="620"/>
      <c r="N152" s="626"/>
      <c r="O152" s="643"/>
      <c r="P152" s="643"/>
      <c r="Q152" s="643"/>
      <c r="R152" s="643"/>
      <c r="S152" s="651"/>
    </row>
    <row r="153" spans="1:19">
      <c r="A153" s="642"/>
      <c r="B153" s="636"/>
      <c r="C153" s="636"/>
      <c r="D153" s="626" t="str">
        <f>IFERROR(VLOOKUP(F153,[34]dataKIT!$G$58:$H$83,2,FALSE),"")</f>
        <v/>
      </c>
      <c r="E153" s="626"/>
      <c r="F153" s="626"/>
      <c r="G153" s="626"/>
      <c r="H153" s="620"/>
      <c r="I153" s="647"/>
      <c r="J153" s="647"/>
      <c r="K153" s="620">
        <f t="shared" si="36"/>
        <v>0</v>
      </c>
      <c r="L153" s="626"/>
      <c r="M153" s="620"/>
      <c r="N153" s="626"/>
      <c r="O153" s="643"/>
      <c r="P153" s="643"/>
      <c r="Q153" s="643"/>
      <c r="R153" s="643"/>
      <c r="S153" s="651"/>
    </row>
    <row r="154" spans="1:19">
      <c r="A154" s="642"/>
      <c r="B154" s="636"/>
      <c r="C154" s="636"/>
      <c r="D154" s="626" t="str">
        <f>IFERROR(VLOOKUP(F154,[34]dataKIT!$G$58:$H$83,2,FALSE),"")</f>
        <v/>
      </c>
      <c r="E154" s="626"/>
      <c r="F154" s="626"/>
      <c r="G154" s="626"/>
      <c r="H154" s="620"/>
      <c r="I154" s="647"/>
      <c r="J154" s="647"/>
      <c r="K154" s="620">
        <f t="shared" si="36"/>
        <v>0</v>
      </c>
      <c r="L154" s="626"/>
      <c r="M154" s="620"/>
      <c r="N154" s="626"/>
      <c r="O154" s="643"/>
      <c r="P154" s="643"/>
      <c r="Q154" s="643"/>
      <c r="R154" s="643"/>
      <c r="S154" s="651"/>
    </row>
    <row r="155" spans="1:19">
      <c r="A155" s="642"/>
      <c r="B155" s="636"/>
      <c r="C155" s="636"/>
      <c r="D155" s="626" t="str">
        <f>IFERROR(VLOOKUP(F155,[34]dataKIT!$G$58:$H$83,2,FALSE),"")</f>
        <v/>
      </c>
      <c r="E155" s="626"/>
      <c r="F155" s="626"/>
      <c r="G155" s="626"/>
      <c r="H155" s="620"/>
      <c r="I155" s="647"/>
      <c r="J155" s="647"/>
      <c r="K155" s="620">
        <f t="shared" si="36"/>
        <v>0</v>
      </c>
      <c r="L155" s="626"/>
      <c r="M155" s="620"/>
      <c r="N155" s="626"/>
      <c r="O155" s="643"/>
      <c r="P155" s="643"/>
      <c r="Q155" s="643"/>
      <c r="R155" s="643"/>
      <c r="S155" s="651"/>
    </row>
    <row r="156" spans="1:19">
      <c r="A156" s="642"/>
      <c r="B156" s="636"/>
      <c r="C156" s="636"/>
      <c r="D156" s="626" t="str">
        <f>IFERROR(VLOOKUP(F156,[34]dataKIT!$G$58:$H$83,2,FALSE),"")</f>
        <v/>
      </c>
      <c r="E156" s="626"/>
      <c r="F156" s="626"/>
      <c r="G156" s="626"/>
      <c r="H156" s="620"/>
      <c r="I156" s="647"/>
      <c r="J156" s="647"/>
      <c r="K156" s="620">
        <f t="shared" si="36"/>
        <v>0</v>
      </c>
      <c r="L156" s="626"/>
      <c r="M156" s="620"/>
      <c r="N156" s="626"/>
      <c r="O156" s="643"/>
      <c r="P156" s="643"/>
      <c r="Q156" s="643"/>
      <c r="R156" s="643"/>
      <c r="S156" s="651"/>
    </row>
    <row r="157" spans="1:19">
      <c r="A157" s="642"/>
      <c r="B157" s="636"/>
      <c r="C157" s="636"/>
      <c r="D157" s="626" t="str">
        <f>IFERROR(VLOOKUP(F157,[34]dataKIT!$G$58:$H$83,2,FALSE),"")</f>
        <v/>
      </c>
      <c r="E157" s="626"/>
      <c r="F157" s="626"/>
      <c r="G157" s="626"/>
      <c r="H157" s="620"/>
      <c r="I157" s="647"/>
      <c r="J157" s="647"/>
      <c r="K157" s="620">
        <f t="shared" si="36"/>
        <v>0</v>
      </c>
      <c r="L157" s="626"/>
      <c r="M157" s="620"/>
      <c r="N157" s="626"/>
      <c r="O157" s="643"/>
      <c r="P157" s="643"/>
      <c r="Q157" s="643"/>
      <c r="R157" s="643"/>
      <c r="S157" s="651"/>
    </row>
    <row r="158" spans="1:19">
      <c r="A158" s="642"/>
      <c r="B158" s="636"/>
      <c r="C158" s="636"/>
      <c r="D158" s="626" t="str">
        <f>IFERROR(VLOOKUP(F158,[34]dataKIT!$G$58:$H$83,2,FALSE),"")</f>
        <v/>
      </c>
      <c r="E158" s="626"/>
      <c r="F158" s="626"/>
      <c r="G158" s="626"/>
      <c r="H158" s="620"/>
      <c r="I158" s="647"/>
      <c r="J158" s="647"/>
      <c r="K158" s="620">
        <f t="shared" si="36"/>
        <v>0</v>
      </c>
      <c r="L158" s="626"/>
      <c r="M158" s="620"/>
      <c r="N158" s="626"/>
      <c r="O158" s="643"/>
      <c r="P158" s="643"/>
      <c r="Q158" s="643"/>
      <c r="R158" s="643"/>
      <c r="S158" s="651"/>
    </row>
    <row r="159" spans="1:19">
      <c r="A159" s="642"/>
      <c r="B159" s="636"/>
      <c r="C159" s="636"/>
      <c r="D159" s="626" t="str">
        <f>IFERROR(VLOOKUP(F159,[34]dataKIT!$G$58:$H$83,2,FALSE),"")</f>
        <v/>
      </c>
      <c r="E159" s="626"/>
      <c r="F159" s="626"/>
      <c r="G159" s="626"/>
      <c r="H159" s="620"/>
      <c r="I159" s="647"/>
      <c r="J159" s="647"/>
      <c r="K159" s="620">
        <f t="shared" si="36"/>
        <v>0</v>
      </c>
      <c r="L159" s="626"/>
      <c r="M159" s="620"/>
      <c r="N159" s="626"/>
      <c r="O159" s="643"/>
      <c r="P159" s="643"/>
      <c r="Q159" s="643"/>
      <c r="R159" s="643"/>
      <c r="S159" s="651"/>
    </row>
    <row r="160" spans="1:19">
      <c r="A160" s="642"/>
      <c r="B160" s="636"/>
      <c r="C160" s="636"/>
      <c r="D160" s="626" t="str">
        <f>IFERROR(VLOOKUP(F160,[34]dataKIT!$G$58:$H$83,2,FALSE),"")</f>
        <v/>
      </c>
      <c r="E160" s="626"/>
      <c r="F160" s="626"/>
      <c r="G160" s="626"/>
      <c r="H160" s="620"/>
      <c r="I160" s="647"/>
      <c r="J160" s="647"/>
      <c r="K160" s="620">
        <f t="shared" si="36"/>
        <v>0</v>
      </c>
      <c r="L160" s="626"/>
      <c r="M160" s="620"/>
      <c r="N160" s="626"/>
      <c r="O160" s="643"/>
      <c r="P160" s="643"/>
      <c r="Q160" s="643"/>
      <c r="R160" s="643"/>
      <c r="S160" s="651"/>
    </row>
    <row r="161" spans="1:19">
      <c r="A161" s="642"/>
      <c r="B161" s="636"/>
      <c r="C161" s="636"/>
      <c r="D161" s="626" t="str">
        <f>IFERROR(VLOOKUP(F161,[34]dataKIT!$G$58:$H$83,2,FALSE),"")</f>
        <v/>
      </c>
      <c r="E161" s="626"/>
      <c r="F161" s="626"/>
      <c r="G161" s="626"/>
      <c r="H161" s="620"/>
      <c r="I161" s="647"/>
      <c r="J161" s="647"/>
      <c r="K161" s="620">
        <f t="shared" si="36"/>
        <v>0</v>
      </c>
      <c r="L161" s="626"/>
      <c r="M161" s="620"/>
      <c r="N161" s="626"/>
      <c r="O161" s="643"/>
      <c r="P161" s="643"/>
      <c r="Q161" s="643"/>
      <c r="R161" s="643"/>
      <c r="S161" s="651"/>
    </row>
    <row r="162" spans="1:19">
      <c r="A162" s="642"/>
      <c r="B162" s="636"/>
      <c r="C162" s="636"/>
      <c r="D162" s="626" t="str">
        <f>IFERROR(VLOOKUP(F162,[34]dataKIT!$G$58:$H$83,2,FALSE),"")</f>
        <v/>
      </c>
      <c r="E162" s="626"/>
      <c r="F162" s="626"/>
      <c r="G162" s="626"/>
      <c r="H162" s="620"/>
      <c r="I162" s="647"/>
      <c r="J162" s="647"/>
      <c r="K162" s="620">
        <f t="shared" si="36"/>
        <v>0</v>
      </c>
      <c r="L162" s="626"/>
      <c r="M162" s="620"/>
      <c r="N162" s="626"/>
      <c r="O162" s="643"/>
      <c r="P162" s="643"/>
      <c r="Q162" s="643"/>
      <c r="R162" s="643"/>
      <c r="S162" s="651"/>
    </row>
    <row r="163" spans="1:19">
      <c r="A163" s="642"/>
      <c r="B163" s="636"/>
      <c r="C163" s="636"/>
      <c r="D163" s="626" t="str">
        <f>IFERROR(VLOOKUP(F163,[34]dataKIT!$G$58:$H$83,2,FALSE),"")</f>
        <v/>
      </c>
      <c r="E163" s="626"/>
      <c r="F163" s="626"/>
      <c r="G163" s="626"/>
      <c r="H163" s="620"/>
      <c r="I163" s="647"/>
      <c r="J163" s="647"/>
      <c r="K163" s="620">
        <f t="shared" si="36"/>
        <v>0</v>
      </c>
      <c r="L163" s="626"/>
      <c r="M163" s="620"/>
      <c r="N163" s="626"/>
      <c r="O163" s="643"/>
      <c r="P163" s="643"/>
      <c r="Q163" s="643"/>
      <c r="R163" s="643"/>
      <c r="S163" s="651"/>
    </row>
    <row r="164" spans="1:19">
      <c r="A164" s="642"/>
      <c r="B164" s="636"/>
      <c r="C164" s="636"/>
      <c r="D164" s="626" t="str">
        <f>IFERROR(VLOOKUP(F164,[34]dataKIT!$G$58:$H$83,2,FALSE),"")</f>
        <v/>
      </c>
      <c r="E164" s="626"/>
      <c r="F164" s="626"/>
      <c r="G164" s="626"/>
      <c r="H164" s="620"/>
      <c r="I164" s="647"/>
      <c r="J164" s="647"/>
      <c r="K164" s="620">
        <f t="shared" si="36"/>
        <v>0</v>
      </c>
      <c r="L164" s="626"/>
      <c r="M164" s="620" t="str">
        <f>IF($H164=1,#REF!+#REF!+#REF!+#REF!,"")</f>
        <v/>
      </c>
      <c r="N164" s="626"/>
      <c r="O164" s="643"/>
      <c r="P164" s="643"/>
      <c r="Q164" s="643"/>
      <c r="R164" s="643"/>
      <c r="S164" s="651"/>
    </row>
    <row r="165" spans="1:19">
      <c r="A165" s="642"/>
      <c r="B165" s="636"/>
      <c r="C165" s="636"/>
      <c r="D165" s="626" t="str">
        <f>IFERROR(VLOOKUP(F165,[34]dataKIT!$G$58:$H$83,2,FALSE),"")</f>
        <v/>
      </c>
      <c r="E165" s="626"/>
      <c r="F165" s="626"/>
      <c r="G165" s="626"/>
      <c r="H165" s="620"/>
      <c r="I165" s="647"/>
      <c r="J165" s="647"/>
      <c r="K165" s="620">
        <f t="shared" si="36"/>
        <v>0</v>
      </c>
      <c r="L165" s="626"/>
      <c r="M165" s="620" t="str">
        <f>IF($H165=1,#REF!+#REF!+#REF!+#REF!,"")</f>
        <v/>
      </c>
      <c r="N165" s="626"/>
      <c r="O165" s="643"/>
      <c r="P165" s="643"/>
      <c r="Q165" s="643"/>
      <c r="R165" s="643"/>
      <c r="S165" s="651"/>
    </row>
    <row r="166" spans="1:19">
      <c r="A166" s="642"/>
      <c r="B166" s="636"/>
      <c r="C166" s="636"/>
      <c r="D166" s="626" t="str">
        <f>IFERROR(VLOOKUP(F166,[34]dataKIT!$G$58:$H$83,2,FALSE),"")</f>
        <v/>
      </c>
      <c r="E166" s="626"/>
      <c r="F166" s="626"/>
      <c r="G166" s="626"/>
      <c r="H166" s="620"/>
      <c r="I166" s="647"/>
      <c r="J166" s="647"/>
      <c r="K166" s="620">
        <f t="shared" si="36"/>
        <v>0</v>
      </c>
      <c r="L166" s="626"/>
      <c r="M166" s="620" t="str">
        <f>IF($H166=1,#REF!+#REF!+#REF!+#REF!,"")</f>
        <v/>
      </c>
      <c r="N166" s="626"/>
      <c r="O166" s="643"/>
      <c r="P166" s="643"/>
      <c r="Q166" s="643"/>
      <c r="R166" s="643"/>
      <c r="S166" s="651"/>
    </row>
    <row r="167" spans="1:19">
      <c r="A167" s="642"/>
      <c r="B167" s="636"/>
      <c r="C167" s="636"/>
      <c r="D167" s="626" t="str">
        <f>IFERROR(VLOOKUP(F167,[34]dataKIT!$G$58:$H$83,2,FALSE),"")</f>
        <v/>
      </c>
      <c r="E167" s="626"/>
      <c r="F167" s="626"/>
      <c r="G167" s="626"/>
      <c r="H167" s="620"/>
      <c r="I167" s="647"/>
      <c r="J167" s="647"/>
      <c r="K167" s="620">
        <f t="shared" si="36"/>
        <v>0</v>
      </c>
      <c r="L167" s="626"/>
      <c r="M167" s="620" t="str">
        <f>IF($H167=1,#REF!+#REF!+#REF!+#REF!,"")</f>
        <v/>
      </c>
      <c r="N167" s="626"/>
      <c r="O167" s="643"/>
      <c r="P167" s="643"/>
      <c r="Q167" s="643"/>
      <c r="R167" s="643"/>
      <c r="S167" s="651"/>
    </row>
    <row r="168" spans="1:19">
      <c r="A168" s="642"/>
      <c r="B168" s="636"/>
      <c r="C168" s="636"/>
      <c r="D168" s="626" t="str">
        <f>IFERROR(VLOOKUP(F168,[34]dataKIT!$G$58:$H$83,2,FALSE),"")</f>
        <v/>
      </c>
      <c r="E168" s="626"/>
      <c r="F168" s="626"/>
      <c r="G168" s="626"/>
      <c r="H168" s="620"/>
      <c r="I168" s="647"/>
      <c r="J168" s="647"/>
      <c r="K168" s="620">
        <f t="shared" si="36"/>
        <v>0</v>
      </c>
      <c r="L168" s="626"/>
      <c r="M168" s="620" t="str">
        <f>IF($H168=1,#REF!+#REF!+#REF!+#REF!,"")</f>
        <v/>
      </c>
      <c r="N168" s="626"/>
      <c r="O168" s="643"/>
      <c r="P168" s="643"/>
      <c r="Q168" s="643"/>
      <c r="R168" s="643"/>
      <c r="S168" s="651"/>
    </row>
    <row r="169" spans="1:19">
      <c r="A169" s="642"/>
      <c r="B169" s="636"/>
      <c r="C169" s="636"/>
      <c r="D169" s="626" t="str">
        <f>IFERROR(VLOOKUP(F169,[34]dataKIT!$G$58:$H$83,2,FALSE),"")</f>
        <v/>
      </c>
      <c r="E169" s="626"/>
      <c r="F169" s="626"/>
      <c r="G169" s="626"/>
      <c r="H169" s="620"/>
      <c r="I169" s="647"/>
      <c r="J169" s="647"/>
      <c r="K169" s="620">
        <f t="shared" si="36"/>
        <v>0</v>
      </c>
      <c r="L169" s="626"/>
      <c r="M169" s="620" t="str">
        <f>IF($H169=1,#REF!+#REF!+#REF!+#REF!,"")</f>
        <v/>
      </c>
      <c r="N169" s="626"/>
      <c r="O169" s="643"/>
      <c r="P169" s="643"/>
      <c r="Q169" s="643"/>
      <c r="R169" s="643"/>
      <c r="S169" s="651"/>
    </row>
    <row r="170" spans="1:19">
      <c r="A170" s="642"/>
      <c r="B170" s="636"/>
      <c r="C170" s="636"/>
      <c r="D170" s="626" t="str">
        <f>IFERROR(VLOOKUP(F170,[34]dataKIT!$G$58:$H$83,2,FALSE),"")</f>
        <v/>
      </c>
      <c r="E170" s="626"/>
      <c r="F170" s="626"/>
      <c r="G170" s="626"/>
      <c r="H170" s="620"/>
      <c r="I170" s="647"/>
      <c r="J170" s="647"/>
      <c r="K170" s="620">
        <f t="shared" si="36"/>
        <v>0</v>
      </c>
      <c r="L170" s="626"/>
      <c r="M170" s="620" t="str">
        <f>IF($H170=1,#REF!+#REF!+#REF!+#REF!,"")</f>
        <v/>
      </c>
      <c r="N170" s="626"/>
      <c r="O170" s="643"/>
      <c r="P170" s="643"/>
      <c r="Q170" s="643"/>
      <c r="R170" s="643"/>
      <c r="S170" s="651"/>
    </row>
    <row r="171" spans="1:19">
      <c r="A171" s="642"/>
      <c r="B171" s="636"/>
      <c r="C171" s="636"/>
      <c r="D171" s="626" t="str">
        <f>IFERROR(VLOOKUP(F171,[34]dataKIT!$G$58:$H$83,2,FALSE),"")</f>
        <v/>
      </c>
      <c r="E171" s="626"/>
      <c r="F171" s="626"/>
      <c r="G171" s="626"/>
      <c r="H171" s="620"/>
      <c r="I171" s="647"/>
      <c r="J171" s="647"/>
      <c r="K171" s="620">
        <f t="shared" si="36"/>
        <v>0</v>
      </c>
      <c r="L171" s="626"/>
      <c r="M171" s="620" t="str">
        <f>IF($H171=1,#REF!+#REF!+#REF!+#REF!,"")</f>
        <v/>
      </c>
      <c r="N171" s="626"/>
      <c r="O171" s="643"/>
      <c r="P171" s="643"/>
      <c r="Q171" s="643"/>
      <c r="R171" s="643"/>
      <c r="S171" s="651"/>
    </row>
    <row r="172" spans="1:19">
      <c r="A172" s="642"/>
      <c r="B172" s="636"/>
      <c r="C172" s="636"/>
      <c r="D172" s="626" t="str">
        <f>IFERROR(VLOOKUP(F172,[34]dataKIT!$G$58:$H$83,2,FALSE),"")</f>
        <v/>
      </c>
      <c r="E172" s="626"/>
      <c r="F172" s="626"/>
      <c r="G172" s="626"/>
      <c r="H172" s="620"/>
      <c r="I172" s="647"/>
      <c r="J172" s="647"/>
      <c r="K172" s="620">
        <f t="shared" si="36"/>
        <v>0</v>
      </c>
      <c r="L172" s="626"/>
      <c r="M172" s="620" t="str">
        <f>IF($H172=1,#REF!+#REF!+#REF!+#REF!,"")</f>
        <v/>
      </c>
      <c r="N172" s="626"/>
      <c r="O172" s="643"/>
      <c r="P172" s="643"/>
      <c r="Q172" s="643"/>
      <c r="R172" s="643"/>
      <c r="S172" s="651"/>
    </row>
    <row r="173" spans="1:19">
      <c r="A173" s="642"/>
      <c r="B173" s="636"/>
      <c r="C173" s="636"/>
      <c r="D173" s="626" t="str">
        <f>IFERROR(VLOOKUP(F173,[34]dataKIT!$G$58:$H$83,2,FALSE),"")</f>
        <v/>
      </c>
      <c r="E173" s="626"/>
      <c r="F173" s="626"/>
      <c r="G173" s="626"/>
      <c r="H173" s="620"/>
      <c r="I173" s="647"/>
      <c r="J173" s="647"/>
      <c r="K173" s="620">
        <f t="shared" si="36"/>
        <v>0</v>
      </c>
      <c r="L173" s="626"/>
      <c r="M173" s="620" t="str">
        <f>IF($H173=1,#REF!+#REF!+#REF!+#REF!,"")</f>
        <v/>
      </c>
      <c r="N173" s="626"/>
      <c r="O173" s="643"/>
      <c r="P173" s="643"/>
      <c r="Q173" s="643"/>
      <c r="R173" s="643"/>
      <c r="S173" s="651"/>
    </row>
    <row r="174" spans="1:19">
      <c r="A174" s="642"/>
      <c r="B174" s="636"/>
      <c r="C174" s="636"/>
      <c r="D174" s="626" t="str">
        <f>IFERROR(VLOOKUP(F174,[34]dataKIT!$G$58:$H$83,2,FALSE),"")</f>
        <v/>
      </c>
      <c r="E174" s="626"/>
      <c r="F174" s="626"/>
      <c r="G174" s="626"/>
      <c r="H174" s="620"/>
      <c r="I174" s="647"/>
      <c r="J174" s="647"/>
      <c r="K174" s="620">
        <f t="shared" si="36"/>
        <v>0</v>
      </c>
      <c r="L174" s="626"/>
      <c r="M174" s="620" t="str">
        <f>IF($H174=1,#REF!+#REF!+#REF!+#REF!,"")</f>
        <v/>
      </c>
      <c r="N174" s="626"/>
      <c r="O174" s="643"/>
      <c r="P174" s="643"/>
      <c r="Q174" s="643"/>
      <c r="R174" s="643"/>
      <c r="S174" s="651"/>
    </row>
    <row r="175" spans="1:19">
      <c r="A175" s="642"/>
      <c r="B175" s="636"/>
      <c r="C175" s="636"/>
      <c r="D175" s="626" t="str">
        <f>IFERROR(VLOOKUP(F175,[34]dataKIT!$G$58:$H$83,2,FALSE),"")</f>
        <v/>
      </c>
      <c r="E175" s="626"/>
      <c r="F175" s="626"/>
      <c r="G175" s="626"/>
      <c r="H175" s="620"/>
      <c r="I175" s="647"/>
      <c r="J175" s="647"/>
      <c r="K175" s="620">
        <f t="shared" si="36"/>
        <v>0</v>
      </c>
      <c r="L175" s="626"/>
      <c r="M175" s="620" t="str">
        <f>IF($H175=1,#REF!+#REF!+#REF!+#REF!,"")</f>
        <v/>
      </c>
      <c r="N175" s="626"/>
      <c r="O175" s="643"/>
      <c r="P175" s="643"/>
      <c r="Q175" s="643"/>
      <c r="R175" s="643"/>
      <c r="S175" s="651"/>
    </row>
    <row r="176" spans="1:19">
      <c r="A176" s="642"/>
      <c r="B176" s="636"/>
      <c r="C176" s="636"/>
      <c r="D176" s="626" t="str">
        <f>IFERROR(VLOOKUP(F176,[34]dataKIT!$G$58:$H$83,2,FALSE),"")</f>
        <v/>
      </c>
      <c r="E176" s="626"/>
      <c r="F176" s="626"/>
      <c r="G176" s="626"/>
      <c r="H176" s="620"/>
      <c r="I176" s="647"/>
      <c r="J176" s="647"/>
      <c r="K176" s="620">
        <f t="shared" si="36"/>
        <v>0</v>
      </c>
      <c r="L176" s="626"/>
      <c r="M176" s="620" t="str">
        <f>IF($H176=1,#REF!+#REF!+#REF!+#REF!,"")</f>
        <v/>
      </c>
      <c r="N176" s="626"/>
      <c r="O176" s="643"/>
      <c r="P176" s="643"/>
      <c r="Q176" s="643"/>
      <c r="R176" s="643"/>
      <c r="S176" s="651"/>
    </row>
    <row r="177" spans="1:19">
      <c r="A177" s="642"/>
      <c r="B177" s="636"/>
      <c r="C177" s="636"/>
      <c r="D177" s="626" t="str">
        <f>IFERROR(VLOOKUP(F177,[34]dataKIT!$G$58:$H$83,2,FALSE),"")</f>
        <v/>
      </c>
      <c r="E177" s="626"/>
      <c r="F177" s="626"/>
      <c r="G177" s="626"/>
      <c r="H177" s="620"/>
      <c r="I177" s="647"/>
      <c r="J177" s="647"/>
      <c r="K177" s="620">
        <f t="shared" si="36"/>
        <v>0</v>
      </c>
      <c r="L177" s="626"/>
      <c r="M177" s="620" t="str">
        <f>IF($H177=1,#REF!+#REF!+#REF!+#REF!,"")</f>
        <v/>
      </c>
      <c r="N177" s="626"/>
      <c r="O177" s="643"/>
      <c r="P177" s="643"/>
      <c r="Q177" s="643"/>
      <c r="R177" s="643"/>
      <c r="S177" s="651"/>
    </row>
    <row r="178" spans="1:19">
      <c r="A178" s="642"/>
      <c r="B178" s="636"/>
      <c r="C178" s="636"/>
      <c r="D178" s="626" t="str">
        <f>IFERROR(VLOOKUP(F178,[34]dataKIT!$G$58:$H$83,2,FALSE),"")</f>
        <v/>
      </c>
      <c r="E178" s="626"/>
      <c r="F178" s="626"/>
      <c r="G178" s="626"/>
      <c r="H178" s="620"/>
      <c r="I178" s="647"/>
      <c r="J178" s="647"/>
      <c r="K178" s="620">
        <f t="shared" si="36"/>
        <v>0</v>
      </c>
      <c r="L178" s="626"/>
      <c r="M178" s="620" t="str">
        <f>IF($H178=1,#REF!+#REF!+#REF!+#REF!,"")</f>
        <v/>
      </c>
      <c r="N178" s="626"/>
      <c r="O178" s="643"/>
      <c r="P178" s="643"/>
      <c r="Q178" s="643"/>
      <c r="R178" s="643"/>
      <c r="S178" s="651"/>
    </row>
    <row r="179" spans="1:19">
      <c r="A179" s="642"/>
      <c r="B179" s="636"/>
      <c r="C179" s="636"/>
      <c r="D179" s="626" t="str">
        <f>IFERROR(VLOOKUP(F179,[34]dataKIT!$G$58:$H$83,2,FALSE),"")</f>
        <v/>
      </c>
      <c r="E179" s="626"/>
      <c r="F179" s="626"/>
      <c r="G179" s="626"/>
      <c r="H179" s="620"/>
      <c r="I179" s="647"/>
      <c r="J179" s="647"/>
      <c r="K179" s="620">
        <f t="shared" si="36"/>
        <v>0</v>
      </c>
      <c r="L179" s="626"/>
      <c r="M179" s="620" t="str">
        <f>IF($H179=1,#REF!+#REF!+#REF!+#REF!,"")</f>
        <v/>
      </c>
      <c r="N179" s="626"/>
      <c r="O179" s="643"/>
      <c r="P179" s="643"/>
      <c r="Q179" s="643"/>
      <c r="R179" s="643"/>
      <c r="S179" s="651"/>
    </row>
    <row r="180" spans="1:19">
      <c r="A180" s="642"/>
      <c r="B180" s="636"/>
      <c r="C180" s="636"/>
      <c r="D180" s="626" t="str">
        <f>IFERROR(VLOOKUP(F180,[34]dataKIT!$G$58:$H$83,2,FALSE),"")</f>
        <v/>
      </c>
      <c r="E180" s="626"/>
      <c r="F180" s="626"/>
      <c r="G180" s="626"/>
      <c r="H180" s="620"/>
      <c r="I180" s="647"/>
      <c r="J180" s="647"/>
      <c r="K180" s="620">
        <f t="shared" si="36"/>
        <v>0</v>
      </c>
      <c r="L180" s="626"/>
      <c r="M180" s="620" t="str">
        <f>IF($H180=1,#REF!+#REF!+#REF!+#REF!,"")</f>
        <v/>
      </c>
      <c r="N180" s="626"/>
      <c r="O180" s="643"/>
      <c r="P180" s="643"/>
      <c r="Q180" s="643"/>
      <c r="R180" s="643"/>
      <c r="S180" s="651"/>
    </row>
    <row r="181" spans="1:19">
      <c r="A181" s="642"/>
      <c r="B181" s="636"/>
      <c r="C181" s="636"/>
      <c r="D181" s="626" t="str">
        <f>IFERROR(VLOOKUP(F181,[34]dataKIT!$G$58:$H$83,2,FALSE),"")</f>
        <v/>
      </c>
      <c r="E181" s="626"/>
      <c r="F181" s="626"/>
      <c r="G181" s="626"/>
      <c r="H181" s="620"/>
      <c r="I181" s="647"/>
      <c r="J181" s="647"/>
      <c r="K181" s="620">
        <f t="shared" si="36"/>
        <v>0</v>
      </c>
      <c r="L181" s="626"/>
      <c r="M181" s="620" t="str">
        <f>IF($H181=1,#REF!+#REF!+#REF!+#REF!,"")</f>
        <v/>
      </c>
      <c r="N181" s="626"/>
      <c r="O181" s="643"/>
      <c r="P181" s="643"/>
      <c r="Q181" s="643"/>
      <c r="R181" s="643"/>
      <c r="S181" s="651"/>
    </row>
    <row r="182" spans="1:19">
      <c r="A182" s="642"/>
      <c r="B182" s="636"/>
      <c r="C182" s="636"/>
      <c r="D182" s="626" t="str">
        <f>IFERROR(VLOOKUP(F182,[34]dataKIT!$G$58:$H$83,2,FALSE),"")</f>
        <v/>
      </c>
      <c r="E182" s="626"/>
      <c r="F182" s="626"/>
      <c r="G182" s="626"/>
      <c r="H182" s="620"/>
      <c r="I182" s="647"/>
      <c r="J182" s="647"/>
      <c r="K182" s="620">
        <f t="shared" si="36"/>
        <v>0</v>
      </c>
      <c r="L182" s="626"/>
      <c r="M182" s="620" t="str">
        <f>IF($H182=1,#REF!+#REF!+#REF!+#REF!,"")</f>
        <v/>
      </c>
      <c r="N182" s="626"/>
      <c r="O182" s="643"/>
      <c r="P182" s="643"/>
      <c r="Q182" s="643"/>
      <c r="R182" s="643"/>
      <c r="S182" s="651"/>
    </row>
    <row r="183" spans="1:19">
      <c r="A183" s="642"/>
      <c r="B183" s="636"/>
      <c r="C183" s="636"/>
      <c r="D183" s="626" t="str">
        <f>IFERROR(VLOOKUP(F183,[34]dataKIT!$G$58:$H$83,2,FALSE),"")</f>
        <v/>
      </c>
      <c r="E183" s="626"/>
      <c r="F183" s="626"/>
      <c r="G183" s="626"/>
      <c r="H183" s="620"/>
      <c r="I183" s="647"/>
      <c r="J183" s="647"/>
      <c r="K183" s="620">
        <f t="shared" si="36"/>
        <v>0</v>
      </c>
      <c r="L183" s="626"/>
      <c r="M183" s="620" t="str">
        <f>IF($H183=1,#REF!+#REF!+#REF!+#REF!,"")</f>
        <v/>
      </c>
      <c r="N183" s="626"/>
      <c r="O183" s="643"/>
      <c r="P183" s="643"/>
      <c r="Q183" s="643"/>
      <c r="R183" s="643"/>
      <c r="S183" s="651"/>
    </row>
    <row r="184" spans="1:19">
      <c r="A184" s="642"/>
      <c r="B184" s="636"/>
      <c r="C184" s="636"/>
      <c r="D184" s="626" t="str">
        <f>IFERROR(VLOOKUP(F184,[34]dataKIT!$G$58:$H$83,2,FALSE),"")</f>
        <v/>
      </c>
      <c r="E184" s="626"/>
      <c r="F184" s="626"/>
      <c r="G184" s="626"/>
      <c r="H184" s="620"/>
      <c r="I184" s="647"/>
      <c r="J184" s="647"/>
      <c r="K184" s="620">
        <f t="shared" si="36"/>
        <v>0</v>
      </c>
      <c r="L184" s="626"/>
      <c r="M184" s="620" t="str">
        <f>IF($H184=1,#REF!+#REF!+#REF!+#REF!,"")</f>
        <v/>
      </c>
      <c r="N184" s="626"/>
      <c r="O184" s="643"/>
      <c r="P184" s="643"/>
      <c r="Q184" s="643"/>
      <c r="R184" s="643"/>
      <c r="S184" s="651"/>
    </row>
    <row r="185" spans="1:19">
      <c r="A185" s="642"/>
      <c r="B185" s="636"/>
      <c r="C185" s="636"/>
      <c r="D185" s="626" t="str">
        <f>IFERROR(VLOOKUP(F185,[34]dataKIT!$G$58:$H$83,2,FALSE),"")</f>
        <v/>
      </c>
      <c r="E185" s="626"/>
      <c r="F185" s="626"/>
      <c r="G185" s="626"/>
      <c r="H185" s="620"/>
      <c r="I185" s="647"/>
      <c r="J185" s="647"/>
      <c r="K185" s="620">
        <f t="shared" si="36"/>
        <v>0</v>
      </c>
      <c r="L185" s="626"/>
      <c r="M185" s="620" t="str">
        <f>IF($H185=1,#REF!+#REF!+#REF!+#REF!,"")</f>
        <v/>
      </c>
      <c r="N185" s="626"/>
      <c r="O185" s="643"/>
      <c r="P185" s="643"/>
      <c r="Q185" s="643"/>
      <c r="R185" s="643"/>
      <c r="S185" s="651"/>
    </row>
    <row r="186" spans="1:19">
      <c r="A186" s="642"/>
      <c r="B186" s="636"/>
      <c r="C186" s="636"/>
      <c r="D186" s="626" t="str">
        <f>IFERROR(VLOOKUP(F186,[34]dataKIT!$G$58:$H$83,2,FALSE),"")</f>
        <v/>
      </c>
      <c r="E186" s="626"/>
      <c r="F186" s="626"/>
      <c r="G186" s="626"/>
      <c r="H186" s="620"/>
      <c r="I186" s="647"/>
      <c r="J186" s="647"/>
      <c r="K186" s="620">
        <f t="shared" si="36"/>
        <v>0</v>
      </c>
      <c r="L186" s="626"/>
      <c r="M186" s="620" t="str">
        <f>IF($H186=1,#REF!+#REF!+#REF!+#REF!,"")</f>
        <v/>
      </c>
      <c r="N186" s="626"/>
      <c r="O186" s="643"/>
      <c r="P186" s="643"/>
      <c r="Q186" s="643"/>
      <c r="R186" s="643"/>
      <c r="S186" s="651"/>
    </row>
    <row r="187" spans="1:19">
      <c r="A187" s="642"/>
      <c r="B187" s="636"/>
      <c r="C187" s="636"/>
      <c r="D187" s="626" t="str">
        <f>IFERROR(VLOOKUP(F187,[34]dataKIT!$G$58:$H$83,2,FALSE),"")</f>
        <v/>
      </c>
      <c r="E187" s="626"/>
      <c r="F187" s="626"/>
      <c r="G187" s="626"/>
      <c r="H187" s="620"/>
      <c r="I187" s="647"/>
      <c r="J187" s="647"/>
      <c r="K187" s="620">
        <f t="shared" si="36"/>
        <v>0</v>
      </c>
      <c r="L187" s="626"/>
      <c r="M187" s="620" t="str">
        <f>IF($H187=1,#REF!+#REF!+#REF!+#REF!,"")</f>
        <v/>
      </c>
      <c r="N187" s="626"/>
      <c r="O187" s="643"/>
      <c r="P187" s="643"/>
      <c r="Q187" s="643"/>
      <c r="R187" s="643"/>
      <c r="S187" s="651"/>
    </row>
    <row r="188" spans="1:19">
      <c r="A188" s="642"/>
      <c r="B188" s="636"/>
      <c r="C188" s="636"/>
      <c r="D188" s="626" t="str">
        <f>IFERROR(VLOOKUP(F188,[34]dataKIT!$G$58:$H$83,2,FALSE),"")</f>
        <v/>
      </c>
      <c r="E188" s="626"/>
      <c r="F188" s="626"/>
      <c r="G188" s="626"/>
      <c r="H188" s="620"/>
      <c r="I188" s="647"/>
      <c r="J188" s="647"/>
      <c r="K188" s="620">
        <f t="shared" si="36"/>
        <v>0</v>
      </c>
      <c r="L188" s="626"/>
      <c r="M188" s="620" t="str">
        <f>IF($H188=1,#REF!+#REF!+#REF!+#REF!,"")</f>
        <v/>
      </c>
      <c r="N188" s="626"/>
      <c r="O188" s="643"/>
      <c r="P188" s="643"/>
      <c r="Q188" s="643"/>
      <c r="R188" s="643"/>
      <c r="S188" s="651"/>
    </row>
    <row r="189" spans="1:19">
      <c r="A189" s="642"/>
      <c r="B189" s="636"/>
      <c r="C189" s="636"/>
      <c r="D189" s="626" t="str">
        <f>IFERROR(VLOOKUP(F189,[34]dataKIT!$G$58:$H$83,2,FALSE),"")</f>
        <v/>
      </c>
      <c r="E189" s="626"/>
      <c r="F189" s="626"/>
      <c r="G189" s="626"/>
      <c r="H189" s="620"/>
      <c r="I189" s="647"/>
      <c r="J189" s="647"/>
      <c r="K189" s="620">
        <f t="shared" si="36"/>
        <v>0</v>
      </c>
      <c r="L189" s="626"/>
      <c r="M189" s="620" t="str">
        <f>IF($H189=1,#REF!+#REF!+#REF!+#REF!,"")</f>
        <v/>
      </c>
      <c r="N189" s="626"/>
      <c r="O189" s="643"/>
      <c r="P189" s="643"/>
      <c r="Q189" s="643"/>
      <c r="R189" s="643"/>
      <c r="S189" s="651"/>
    </row>
    <row r="190" spans="1:19">
      <c r="A190" s="642"/>
      <c r="B190" s="636"/>
      <c r="C190" s="636"/>
      <c r="D190" s="626" t="str">
        <f>IFERROR(VLOOKUP(F190,[34]dataKIT!$G$58:$H$83,2,FALSE),"")</f>
        <v/>
      </c>
      <c r="E190" s="626"/>
      <c r="F190" s="626"/>
      <c r="G190" s="626"/>
      <c r="H190" s="620"/>
      <c r="I190" s="647"/>
      <c r="J190" s="647"/>
      <c r="K190" s="620">
        <f t="shared" si="36"/>
        <v>0</v>
      </c>
      <c r="L190" s="626"/>
      <c r="M190" s="620" t="str">
        <f>IF($H190=1,#REF!+#REF!+#REF!+#REF!,"")</f>
        <v/>
      </c>
      <c r="N190" s="626"/>
      <c r="O190" s="643"/>
      <c r="P190" s="643"/>
      <c r="Q190" s="643"/>
      <c r="R190" s="643"/>
      <c r="S190" s="651"/>
    </row>
    <row r="191" spans="1:19">
      <c r="A191" s="642"/>
      <c r="B191" s="636"/>
      <c r="C191" s="636"/>
      <c r="D191" s="626" t="str">
        <f>IFERROR(VLOOKUP(F191,[34]dataKIT!$G$58:$H$83,2,FALSE),"")</f>
        <v/>
      </c>
      <c r="E191" s="626"/>
      <c r="F191" s="626"/>
      <c r="G191" s="626"/>
      <c r="H191" s="620"/>
      <c r="I191" s="647"/>
      <c r="J191" s="647"/>
      <c r="K191" s="620">
        <f t="shared" si="36"/>
        <v>0</v>
      </c>
      <c r="L191" s="626"/>
      <c r="M191" s="620" t="str">
        <f>IF($H191=1,#REF!+#REF!+#REF!+#REF!,"")</f>
        <v/>
      </c>
      <c r="N191" s="626"/>
      <c r="O191" s="643"/>
      <c r="P191" s="643"/>
      <c r="Q191" s="643"/>
      <c r="R191" s="643"/>
      <c r="S191" s="651"/>
    </row>
    <row r="192" spans="1:19">
      <c r="A192" s="642"/>
      <c r="B192" s="636"/>
      <c r="C192" s="636"/>
      <c r="D192" s="626" t="str">
        <f>IFERROR(VLOOKUP(F192,[34]dataKIT!$G$58:$H$83,2,FALSE),"")</f>
        <v/>
      </c>
      <c r="E192" s="626"/>
      <c r="F192" s="626"/>
      <c r="G192" s="626"/>
      <c r="H192" s="620"/>
      <c r="I192" s="647"/>
      <c r="J192" s="647"/>
      <c r="K192" s="620">
        <f t="shared" si="36"/>
        <v>0</v>
      </c>
      <c r="L192" s="626"/>
      <c r="M192" s="620" t="str">
        <f>IF($H192=1,#REF!+#REF!+#REF!+#REF!,"")</f>
        <v/>
      </c>
      <c r="N192" s="626"/>
      <c r="O192" s="643"/>
      <c r="P192" s="643"/>
      <c r="Q192" s="643"/>
      <c r="R192" s="643"/>
      <c r="S192" s="651"/>
    </row>
    <row r="193" spans="1:19">
      <c r="A193" s="642"/>
      <c r="B193" s="636"/>
      <c r="C193" s="636"/>
      <c r="D193" s="626" t="str">
        <f>IFERROR(VLOOKUP(F193,[34]dataKIT!$G$58:$H$83,2,FALSE),"")</f>
        <v/>
      </c>
      <c r="E193" s="626"/>
      <c r="F193" s="626"/>
      <c r="G193" s="626"/>
      <c r="H193" s="620"/>
      <c r="I193" s="647"/>
      <c r="J193" s="647"/>
      <c r="K193" s="620">
        <f t="shared" si="36"/>
        <v>0</v>
      </c>
      <c r="L193" s="626"/>
      <c r="M193" s="620" t="str">
        <f>IF($H193=1,#REF!+#REF!+#REF!+#REF!,"")</f>
        <v/>
      </c>
      <c r="N193" s="626"/>
      <c r="O193" s="643"/>
      <c r="P193" s="643"/>
      <c r="Q193" s="643"/>
      <c r="R193" s="643"/>
      <c r="S193" s="651"/>
    </row>
    <row r="194" spans="1:19">
      <c r="A194" s="642"/>
      <c r="B194" s="636"/>
      <c r="C194" s="636"/>
      <c r="D194" s="626" t="str">
        <f>IFERROR(VLOOKUP(F194,[34]dataKIT!$G$58:$H$83,2,FALSE),"")</f>
        <v/>
      </c>
      <c r="E194" s="626"/>
      <c r="F194" s="626"/>
      <c r="G194" s="626"/>
      <c r="H194" s="620"/>
      <c r="I194" s="647"/>
      <c r="J194" s="647"/>
      <c r="K194" s="620">
        <f t="shared" si="36"/>
        <v>0</v>
      </c>
      <c r="L194" s="626"/>
      <c r="M194" s="620" t="str">
        <f>IF($H194=1,#REF!+#REF!+#REF!+#REF!,"")</f>
        <v/>
      </c>
      <c r="N194" s="626"/>
      <c r="O194" s="643"/>
      <c r="P194" s="643"/>
      <c r="Q194" s="643"/>
      <c r="R194" s="643"/>
      <c r="S194" s="651"/>
    </row>
    <row r="195" spans="1:19">
      <c r="A195" s="642"/>
      <c r="B195" s="636"/>
      <c r="C195" s="636"/>
      <c r="D195" s="626" t="str">
        <f>IFERROR(VLOOKUP(F195,[34]dataKIT!$G$58:$H$83,2,FALSE),"")</f>
        <v/>
      </c>
      <c r="E195" s="626"/>
      <c r="F195" s="626"/>
      <c r="G195" s="626"/>
      <c r="H195" s="620"/>
      <c r="I195" s="647"/>
      <c r="J195" s="647"/>
      <c r="K195" s="620">
        <f t="shared" si="36"/>
        <v>0</v>
      </c>
      <c r="L195" s="626"/>
      <c r="M195" s="620" t="str">
        <f>IF($H195=1,#REF!+#REF!+#REF!+#REF!,"")</f>
        <v/>
      </c>
      <c r="N195" s="626"/>
      <c r="O195" s="643"/>
      <c r="P195" s="643"/>
      <c r="Q195" s="643"/>
      <c r="R195" s="643"/>
      <c r="S195" s="651"/>
    </row>
    <row r="196" spans="1:19">
      <c r="A196" s="642"/>
      <c r="B196" s="636"/>
      <c r="C196" s="636"/>
      <c r="D196" s="626" t="str">
        <f>IFERROR(VLOOKUP(F196,[34]dataKIT!$G$58:$H$83,2,FALSE),"")</f>
        <v/>
      </c>
      <c r="E196" s="626"/>
      <c r="F196" s="626"/>
      <c r="G196" s="626"/>
      <c r="H196" s="620"/>
      <c r="I196" s="647"/>
      <c r="J196" s="647"/>
      <c r="K196" s="620">
        <f t="shared" si="36"/>
        <v>0</v>
      </c>
      <c r="L196" s="626"/>
      <c r="M196" s="620" t="str">
        <f>IF($H196=1,#REF!+#REF!+#REF!+#REF!,"")</f>
        <v/>
      </c>
      <c r="N196" s="626"/>
      <c r="O196" s="643"/>
      <c r="P196" s="643"/>
      <c r="Q196" s="643"/>
      <c r="R196" s="643"/>
      <c r="S196" s="651"/>
    </row>
    <row r="197" spans="1:19">
      <c r="A197" s="642"/>
      <c r="B197" s="636"/>
      <c r="C197" s="636"/>
      <c r="D197" s="626" t="str">
        <f>IFERROR(VLOOKUP(F197,[34]dataKIT!$G$58:$H$83,2,FALSE),"")</f>
        <v/>
      </c>
      <c r="E197" s="626"/>
      <c r="F197" s="626"/>
      <c r="G197" s="626"/>
      <c r="H197" s="620"/>
      <c r="I197" s="647"/>
      <c r="J197" s="647"/>
      <c r="K197" s="620">
        <f t="shared" si="36"/>
        <v>0</v>
      </c>
      <c r="L197" s="626"/>
      <c r="M197" s="620" t="str">
        <f>IF($H197=1,#REF!+#REF!+#REF!+#REF!,"")</f>
        <v/>
      </c>
      <c r="N197" s="626"/>
      <c r="O197" s="643"/>
      <c r="P197" s="643"/>
      <c r="Q197" s="643"/>
      <c r="R197" s="643"/>
      <c r="S197" s="651"/>
    </row>
    <row r="198" spans="1:19">
      <c r="A198" s="642"/>
      <c r="B198" s="636"/>
      <c r="C198" s="636"/>
      <c r="D198" s="626" t="str">
        <f>IFERROR(VLOOKUP(F198,[34]dataKIT!$G$58:$H$83,2,FALSE),"")</f>
        <v/>
      </c>
      <c r="E198" s="626"/>
      <c r="F198" s="626"/>
      <c r="G198" s="626"/>
      <c r="H198" s="620"/>
      <c r="I198" s="647"/>
      <c r="J198" s="647"/>
      <c r="K198" s="620">
        <f t="shared" si="36"/>
        <v>0</v>
      </c>
      <c r="L198" s="626"/>
      <c r="M198" s="620" t="str">
        <f>IF($H198=1,#REF!+#REF!+#REF!+#REF!,"")</f>
        <v/>
      </c>
      <c r="N198" s="626"/>
      <c r="O198" s="643"/>
      <c r="P198" s="643"/>
      <c r="Q198" s="643"/>
      <c r="R198" s="643"/>
      <c r="S198" s="651"/>
    </row>
    <row r="199" spans="1:19">
      <c r="A199" s="642"/>
      <c r="B199" s="636"/>
      <c r="C199" s="636"/>
      <c r="D199" s="626" t="str">
        <f>IFERROR(VLOOKUP(F199,[34]dataKIT!$G$58:$H$83,2,FALSE),"")</f>
        <v/>
      </c>
      <c r="E199" s="626"/>
      <c r="F199" s="626"/>
      <c r="G199" s="626"/>
      <c r="H199" s="620"/>
      <c r="I199" s="647"/>
      <c r="J199" s="647"/>
      <c r="K199" s="620">
        <f t="shared" si="36"/>
        <v>0</v>
      </c>
      <c r="L199" s="626"/>
      <c r="M199" s="620" t="str">
        <f>IF($H199=1,#REF!+#REF!+#REF!+#REF!,"")</f>
        <v/>
      </c>
      <c r="N199" s="626"/>
      <c r="O199" s="643"/>
      <c r="P199" s="643"/>
      <c r="Q199" s="643"/>
      <c r="R199" s="643"/>
      <c r="S199" s="651"/>
    </row>
    <row r="200" spans="1:19" ht="15" customHeight="1">
      <c r="A200" s="642"/>
      <c r="B200" s="636"/>
      <c r="C200" s="636"/>
      <c r="D200" s="626" t="str">
        <f>IFERROR(VLOOKUP(F200,[34]dataKIT!$G$58:$H$83,2,FALSE),"")</f>
        <v/>
      </c>
      <c r="E200" s="626"/>
      <c r="F200" s="626"/>
      <c r="G200" s="626"/>
      <c r="H200" s="620"/>
      <c r="I200" s="647"/>
      <c r="J200" s="647"/>
      <c r="K200" s="620">
        <f t="shared" si="36"/>
        <v>0</v>
      </c>
      <c r="L200" s="626"/>
      <c r="M200" s="620" t="str">
        <f>IF($H200=1,#REF!+#REF!+#REF!+#REF!,"")</f>
        <v/>
      </c>
      <c r="N200" s="626"/>
      <c r="O200" s="643"/>
      <c r="P200" s="643"/>
      <c r="Q200" s="643"/>
      <c r="R200" s="643"/>
      <c r="S200" s="651"/>
    </row>
    <row r="201" spans="1:19" ht="15" customHeight="1">
      <c r="A201" s="642"/>
      <c r="B201" s="636"/>
      <c r="C201" s="636"/>
      <c r="D201" s="626" t="str">
        <f>IFERROR(VLOOKUP(F201,[34]dataKIT!$G$58:$H$83,2,FALSE),"")</f>
        <v/>
      </c>
      <c r="E201" s="626"/>
      <c r="F201" s="626"/>
      <c r="G201" s="626"/>
      <c r="H201" s="620"/>
      <c r="I201" s="647"/>
      <c r="J201" s="647"/>
      <c r="K201" s="620">
        <f t="shared" si="36"/>
        <v>0</v>
      </c>
      <c r="L201" s="626"/>
      <c r="M201" s="620" t="str">
        <f>IF($H201=1,#REF!+#REF!+#REF!+#REF!,"")</f>
        <v/>
      </c>
      <c r="N201" s="626"/>
      <c r="O201" s="643"/>
      <c r="P201" s="643"/>
      <c r="Q201" s="643"/>
      <c r="R201" s="643"/>
      <c r="S201" s="651"/>
    </row>
    <row r="202" spans="1:19" ht="15" customHeight="1">
      <c r="A202" s="642"/>
      <c r="B202" s="636"/>
      <c r="C202" s="636"/>
      <c r="D202" s="626" t="str">
        <f>IFERROR(VLOOKUP(F202,[34]dataKIT!$G$58:$H$83,2,FALSE),"")</f>
        <v/>
      </c>
      <c r="E202" s="626"/>
      <c r="F202" s="626"/>
      <c r="G202" s="626"/>
      <c r="H202" s="620"/>
      <c r="I202" s="647"/>
      <c r="J202" s="647"/>
      <c r="K202" s="620">
        <f t="shared" si="36"/>
        <v>0</v>
      </c>
      <c r="L202" s="626"/>
      <c r="M202" s="620" t="str">
        <f>IF($H202=1,#REF!+#REF!+#REF!+#REF!,"")</f>
        <v/>
      </c>
      <c r="N202" s="626"/>
      <c r="O202" s="643"/>
      <c r="P202" s="643"/>
      <c r="Q202" s="643"/>
      <c r="R202" s="643"/>
      <c r="S202" s="651"/>
    </row>
    <row r="203" spans="1:19" ht="15" customHeight="1">
      <c r="A203" s="642"/>
      <c r="B203" s="636"/>
      <c r="C203" s="636"/>
      <c r="D203" s="626" t="str">
        <f>IFERROR(VLOOKUP(F203,[34]dataKIT!$G$58:$H$83,2,FALSE),"")</f>
        <v/>
      </c>
      <c r="E203" s="626"/>
      <c r="F203" s="626"/>
      <c r="G203" s="626"/>
      <c r="H203" s="620"/>
      <c r="I203" s="647"/>
      <c r="J203" s="647"/>
      <c r="K203" s="620">
        <f t="shared" si="36"/>
        <v>0</v>
      </c>
      <c r="L203" s="626"/>
      <c r="M203" s="620" t="str">
        <f>IF($H203=1,#REF!+#REF!+#REF!+#REF!,"")</f>
        <v/>
      </c>
      <c r="N203" s="626"/>
      <c r="O203" s="643"/>
      <c r="P203" s="643"/>
      <c r="Q203" s="643"/>
      <c r="R203" s="643"/>
      <c r="S203" s="651"/>
    </row>
    <row r="204" spans="1:19" ht="15" customHeight="1">
      <c r="A204" s="642"/>
      <c r="B204" s="636"/>
      <c r="C204" s="636"/>
      <c r="D204" s="626" t="str">
        <f>IFERROR(VLOOKUP(F204,[34]dataKIT!$G$58:$H$83,2,FALSE),"")</f>
        <v/>
      </c>
      <c r="E204" s="626"/>
      <c r="F204" s="626"/>
      <c r="G204" s="626"/>
      <c r="H204" s="620"/>
      <c r="I204" s="647"/>
      <c r="J204" s="647"/>
      <c r="K204" s="620">
        <f t="shared" si="36"/>
        <v>0</v>
      </c>
      <c r="L204" s="626"/>
      <c r="M204" s="620" t="str">
        <f>IF($H204=1,#REF!+#REF!+#REF!+#REF!,"")</f>
        <v/>
      </c>
      <c r="N204" s="626"/>
      <c r="O204" s="643"/>
      <c r="P204" s="643"/>
      <c r="Q204" s="643"/>
      <c r="R204" s="643"/>
      <c r="S204" s="651"/>
    </row>
    <row r="205" spans="1:19" ht="15" customHeight="1">
      <c r="A205" s="642"/>
      <c r="B205" s="636"/>
      <c r="C205" s="636"/>
      <c r="D205" s="626" t="str">
        <f>IFERROR(VLOOKUP(F205,[34]dataKIT!$G$58:$H$83,2,FALSE),"")</f>
        <v/>
      </c>
      <c r="E205" s="626"/>
      <c r="F205" s="626"/>
      <c r="G205" s="626"/>
      <c r="H205" s="620"/>
      <c r="I205" s="647"/>
      <c r="J205" s="647"/>
      <c r="K205" s="620">
        <f t="shared" si="36"/>
        <v>0</v>
      </c>
      <c r="L205" s="626"/>
      <c r="M205" s="620" t="str">
        <f>IF($H205=1,#REF!+#REF!+#REF!+#REF!,"")</f>
        <v/>
      </c>
      <c r="N205" s="626"/>
      <c r="O205" s="643"/>
      <c r="P205" s="643"/>
      <c r="Q205" s="643"/>
      <c r="R205" s="643"/>
      <c r="S205" s="651"/>
    </row>
    <row r="206" spans="1:19" ht="15" customHeight="1">
      <c r="A206" s="642"/>
      <c r="B206" s="636"/>
      <c r="C206" s="636"/>
      <c r="D206" s="626" t="str">
        <f>IFERROR(VLOOKUP(F206,[34]dataKIT!$G$58:$H$83,2,FALSE),"")</f>
        <v/>
      </c>
      <c r="E206" s="626"/>
      <c r="F206" s="626"/>
      <c r="G206" s="626"/>
      <c r="H206" s="620"/>
      <c r="I206" s="647"/>
      <c r="J206" s="647"/>
      <c r="K206" s="620">
        <f t="shared" si="36"/>
        <v>0</v>
      </c>
      <c r="L206" s="626"/>
      <c r="M206" s="620" t="str">
        <f>IF($H206=1,#REF!+#REF!+#REF!+#REF!,"")</f>
        <v/>
      </c>
      <c r="N206" s="626"/>
      <c r="O206" s="643"/>
      <c r="P206" s="643"/>
      <c r="Q206" s="643"/>
      <c r="R206" s="643"/>
      <c r="S206" s="651"/>
    </row>
    <row r="207" spans="1:19" ht="15" customHeight="1">
      <c r="A207" s="642"/>
      <c r="B207" s="636"/>
      <c r="C207" s="636"/>
      <c r="D207" s="626" t="str">
        <f>IFERROR(VLOOKUP(F207,[34]dataKIT!$G$58:$H$83,2,FALSE),"")</f>
        <v/>
      </c>
      <c r="E207" s="626"/>
      <c r="F207" s="626"/>
      <c r="G207" s="626"/>
      <c r="H207" s="620"/>
      <c r="I207" s="647"/>
      <c r="J207" s="647"/>
      <c r="K207" s="620">
        <f t="shared" si="36"/>
        <v>0</v>
      </c>
      <c r="L207" s="626"/>
      <c r="M207" s="620" t="str">
        <f>IF($H207=1,#REF!+#REF!+#REF!+#REF!,"")</f>
        <v/>
      </c>
      <c r="N207" s="626"/>
      <c r="O207" s="643"/>
      <c r="P207" s="643"/>
      <c r="Q207" s="643"/>
      <c r="R207" s="643"/>
      <c r="S207" s="651"/>
    </row>
    <row r="208" spans="1:19" ht="15" customHeight="1">
      <c r="A208" s="642"/>
      <c r="B208" s="636"/>
      <c r="C208" s="636"/>
      <c r="D208" s="626" t="str">
        <f>IFERROR(VLOOKUP(F208,[34]dataKIT!$G$58:$H$83,2,FALSE),"")</f>
        <v/>
      </c>
      <c r="E208" s="626"/>
      <c r="F208" s="626"/>
      <c r="G208" s="626"/>
      <c r="H208" s="620"/>
      <c r="I208" s="647"/>
      <c r="J208" s="647"/>
      <c r="K208" s="620">
        <f t="shared" si="36"/>
        <v>0</v>
      </c>
      <c r="L208" s="626"/>
      <c r="M208" s="620" t="str">
        <f>IF($H208=1,#REF!+#REF!+#REF!+#REF!,"")</f>
        <v/>
      </c>
      <c r="N208" s="626"/>
      <c r="O208" s="643"/>
      <c r="P208" s="643"/>
      <c r="Q208" s="643"/>
      <c r="R208" s="643"/>
      <c r="S208" s="651"/>
    </row>
    <row r="209" spans="1:19" ht="15" customHeight="1">
      <c r="A209" s="642"/>
      <c r="B209" s="636"/>
      <c r="C209" s="636"/>
      <c r="D209" s="626" t="str">
        <f>IFERROR(VLOOKUP(F209,[34]dataKIT!$G$58:$H$83,2,FALSE),"")</f>
        <v/>
      </c>
      <c r="E209" s="626"/>
      <c r="F209" s="626"/>
      <c r="G209" s="626"/>
      <c r="H209" s="620"/>
      <c r="I209" s="647"/>
      <c r="J209" s="647"/>
      <c r="K209" s="620">
        <f t="shared" si="36"/>
        <v>0</v>
      </c>
      <c r="L209" s="626"/>
      <c r="M209" s="620" t="str">
        <f>IF($H209=1,#REF!+#REF!+#REF!+#REF!,"")</f>
        <v/>
      </c>
      <c r="N209" s="626"/>
      <c r="O209" s="643"/>
      <c r="P209" s="643"/>
      <c r="Q209" s="643"/>
      <c r="R209" s="643"/>
      <c r="S209" s="651"/>
    </row>
    <row r="210" spans="1:19" ht="15" customHeight="1">
      <c r="A210" s="642"/>
      <c r="B210" s="636"/>
      <c r="C210" s="636"/>
      <c r="D210" s="626" t="str">
        <f>IFERROR(VLOOKUP(F210,[34]dataKIT!$G$58:$H$83,2,FALSE),"")</f>
        <v/>
      </c>
      <c r="E210" s="626"/>
      <c r="F210" s="626"/>
      <c r="G210" s="626"/>
      <c r="H210" s="620"/>
      <c r="I210" s="647"/>
      <c r="J210" s="647"/>
      <c r="K210" s="620">
        <f t="shared" si="36"/>
        <v>0</v>
      </c>
      <c r="L210" s="626"/>
      <c r="M210" s="620" t="str">
        <f>IF($H210=1,#REF!+#REF!+#REF!+#REF!,"")</f>
        <v/>
      </c>
      <c r="N210" s="626"/>
      <c r="O210" s="643"/>
      <c r="P210" s="643"/>
      <c r="Q210" s="643"/>
      <c r="R210" s="643"/>
      <c r="S210" s="651"/>
    </row>
    <row r="211" spans="1:19" ht="15" customHeight="1">
      <c r="A211" s="642"/>
      <c r="B211" s="636"/>
      <c r="C211" s="636"/>
      <c r="D211" s="626" t="str">
        <f>IFERROR(VLOOKUP(F211,[34]dataKIT!$G$58:$H$83,2,FALSE),"")</f>
        <v/>
      </c>
      <c r="E211" s="626"/>
      <c r="F211" s="626"/>
      <c r="G211" s="626"/>
      <c r="H211" s="620"/>
      <c r="I211" s="647"/>
      <c r="J211" s="647"/>
      <c r="K211" s="620">
        <f t="shared" si="36"/>
        <v>0</v>
      </c>
      <c r="L211" s="626"/>
      <c r="M211" s="620" t="str">
        <f>IF($H211=1,#REF!+#REF!+#REF!+#REF!,"")</f>
        <v/>
      </c>
      <c r="N211" s="626"/>
      <c r="O211" s="643"/>
      <c r="P211" s="643"/>
      <c r="Q211" s="643"/>
      <c r="R211" s="643"/>
      <c r="S211" s="651"/>
    </row>
    <row r="212" spans="1:19" ht="15" customHeight="1">
      <c r="A212" s="642"/>
      <c r="B212" s="636"/>
      <c r="C212" s="636"/>
      <c r="D212" s="626" t="str">
        <f>IFERROR(VLOOKUP(F212,[34]dataKIT!$G$58:$H$83,2,FALSE),"")</f>
        <v/>
      </c>
      <c r="E212" s="626"/>
      <c r="F212" s="626"/>
      <c r="G212" s="626"/>
      <c r="H212" s="620"/>
      <c r="I212" s="647"/>
      <c r="J212" s="647"/>
      <c r="K212" s="620">
        <f t="shared" ref="K212:K250" si="38">((HOUR(J212-I212)*60)+MINUTE(J212-I212))</f>
        <v>0</v>
      </c>
      <c r="L212" s="626"/>
      <c r="M212" s="620" t="str">
        <f>IF($H212=1,#REF!+#REF!+#REF!+#REF!,"")</f>
        <v/>
      </c>
      <c r="N212" s="626"/>
      <c r="O212" s="643"/>
      <c r="P212" s="643"/>
      <c r="Q212" s="643"/>
      <c r="R212" s="643"/>
      <c r="S212" s="651"/>
    </row>
    <row r="213" spans="1:19" ht="15" customHeight="1">
      <c r="A213" s="642"/>
      <c r="B213" s="636"/>
      <c r="C213" s="636"/>
      <c r="D213" s="626" t="str">
        <f>IFERROR(VLOOKUP(F213,[34]dataKIT!$G$58:$H$83,2,FALSE),"")</f>
        <v/>
      </c>
      <c r="E213" s="626"/>
      <c r="F213" s="626"/>
      <c r="G213" s="626"/>
      <c r="H213" s="620"/>
      <c r="I213" s="647"/>
      <c r="J213" s="647"/>
      <c r="K213" s="620">
        <f t="shared" si="38"/>
        <v>0</v>
      </c>
      <c r="L213" s="626"/>
      <c r="M213" s="620" t="str">
        <f>IF($H213=1,#REF!+#REF!+#REF!+#REF!,"")</f>
        <v/>
      </c>
      <c r="N213" s="626"/>
      <c r="O213" s="643"/>
      <c r="P213" s="643"/>
      <c r="Q213" s="643"/>
      <c r="R213" s="643"/>
      <c r="S213" s="651"/>
    </row>
    <row r="214" spans="1:19" ht="15" customHeight="1">
      <c r="A214" s="642"/>
      <c r="B214" s="636"/>
      <c r="C214" s="636"/>
      <c r="D214" s="626" t="str">
        <f>IFERROR(VLOOKUP(F214,[34]dataKIT!$G$58:$H$83,2,FALSE),"")</f>
        <v/>
      </c>
      <c r="E214" s="626"/>
      <c r="F214" s="626"/>
      <c r="G214" s="626"/>
      <c r="H214" s="620"/>
      <c r="I214" s="647"/>
      <c r="J214" s="647"/>
      <c r="K214" s="620">
        <f t="shared" si="38"/>
        <v>0</v>
      </c>
      <c r="L214" s="626"/>
      <c r="M214" s="620" t="str">
        <f>IF($H214=1,#REF!+#REF!+#REF!+#REF!,"")</f>
        <v/>
      </c>
      <c r="N214" s="626"/>
      <c r="O214" s="643"/>
      <c r="P214" s="643"/>
      <c r="Q214" s="643"/>
      <c r="R214" s="643"/>
      <c r="S214" s="651"/>
    </row>
    <row r="215" spans="1:19" ht="15" customHeight="1">
      <c r="A215" s="642"/>
      <c r="B215" s="636"/>
      <c r="C215" s="636"/>
      <c r="D215" s="626" t="str">
        <f>IFERROR(VLOOKUP(F215,[34]dataKIT!$G$58:$H$83,2,FALSE),"")</f>
        <v/>
      </c>
      <c r="E215" s="626"/>
      <c r="F215" s="626"/>
      <c r="G215" s="626"/>
      <c r="H215" s="620"/>
      <c r="I215" s="647"/>
      <c r="J215" s="647"/>
      <c r="K215" s="620">
        <f t="shared" si="38"/>
        <v>0</v>
      </c>
      <c r="L215" s="626"/>
      <c r="M215" s="620" t="str">
        <f>IF($H215=1,#REF!+#REF!+#REF!+#REF!,"")</f>
        <v/>
      </c>
      <c r="N215" s="626"/>
      <c r="O215" s="643"/>
      <c r="P215" s="643"/>
      <c r="Q215" s="643"/>
      <c r="R215" s="643"/>
      <c r="S215" s="651"/>
    </row>
    <row r="216" spans="1:19" ht="15" customHeight="1">
      <c r="A216" s="642"/>
      <c r="B216" s="636"/>
      <c r="C216" s="636"/>
      <c r="D216" s="626" t="str">
        <f>IFERROR(VLOOKUP(F216,[34]dataKIT!$G$58:$H$83,2,FALSE),"")</f>
        <v/>
      </c>
      <c r="E216" s="626"/>
      <c r="F216" s="626"/>
      <c r="G216" s="626"/>
      <c r="H216" s="620"/>
      <c r="I216" s="647"/>
      <c r="J216" s="647"/>
      <c r="K216" s="620">
        <f t="shared" si="38"/>
        <v>0</v>
      </c>
      <c r="L216" s="626"/>
      <c r="M216" s="620" t="str">
        <f>IF($H216=1,#REF!+#REF!+#REF!+#REF!,"")</f>
        <v/>
      </c>
      <c r="N216" s="626"/>
      <c r="O216" s="643"/>
      <c r="P216" s="643"/>
      <c r="Q216" s="643"/>
      <c r="R216" s="643"/>
      <c r="S216" s="651"/>
    </row>
    <row r="217" spans="1:19" ht="15" customHeight="1">
      <c r="A217" s="642"/>
      <c r="B217" s="636"/>
      <c r="C217" s="636"/>
      <c r="D217" s="626" t="str">
        <f>IFERROR(VLOOKUP(F217,[34]dataKIT!$G$58:$H$83,2,FALSE),"")</f>
        <v/>
      </c>
      <c r="E217" s="626"/>
      <c r="F217" s="626"/>
      <c r="G217" s="626"/>
      <c r="H217" s="620"/>
      <c r="I217" s="647"/>
      <c r="J217" s="647"/>
      <c r="K217" s="620">
        <f t="shared" si="38"/>
        <v>0</v>
      </c>
      <c r="L217" s="626"/>
      <c r="M217" s="620" t="str">
        <f>IF($H217=1,#REF!+#REF!+#REF!+#REF!,"")</f>
        <v/>
      </c>
      <c r="N217" s="626"/>
      <c r="O217" s="643"/>
      <c r="P217" s="643"/>
      <c r="Q217" s="643"/>
      <c r="R217" s="643"/>
      <c r="S217" s="651"/>
    </row>
    <row r="218" spans="1:19" ht="15" customHeight="1">
      <c r="A218" s="642"/>
      <c r="B218" s="636"/>
      <c r="C218" s="636"/>
      <c r="D218" s="626" t="str">
        <f>IFERROR(VLOOKUP(F218,[34]dataKIT!$G$58:$H$83,2,FALSE),"")</f>
        <v/>
      </c>
      <c r="E218" s="626"/>
      <c r="F218" s="626"/>
      <c r="G218" s="626"/>
      <c r="H218" s="620"/>
      <c r="I218" s="647"/>
      <c r="J218" s="647"/>
      <c r="K218" s="620">
        <f t="shared" si="38"/>
        <v>0</v>
      </c>
      <c r="L218" s="626"/>
      <c r="M218" s="620" t="str">
        <f>IF($H218=1,#REF!+#REF!+#REF!+#REF!,"")</f>
        <v/>
      </c>
      <c r="N218" s="626"/>
      <c r="O218" s="643"/>
      <c r="P218" s="643"/>
      <c r="Q218" s="643"/>
      <c r="R218" s="643"/>
      <c r="S218" s="651"/>
    </row>
    <row r="219" spans="1:19" ht="15" customHeight="1">
      <c r="A219" s="642"/>
      <c r="B219" s="636"/>
      <c r="C219" s="636"/>
      <c r="D219" s="626" t="str">
        <f>IFERROR(VLOOKUP(F219,[34]dataKIT!$G$58:$H$83,2,FALSE),"")</f>
        <v/>
      </c>
      <c r="E219" s="626"/>
      <c r="F219" s="626"/>
      <c r="G219" s="626"/>
      <c r="H219" s="620"/>
      <c r="I219" s="647"/>
      <c r="J219" s="647"/>
      <c r="K219" s="620">
        <f t="shared" si="38"/>
        <v>0</v>
      </c>
      <c r="L219" s="626"/>
      <c r="M219" s="620" t="str">
        <f>IF($H219=1,#REF!+#REF!+#REF!+#REF!,"")</f>
        <v/>
      </c>
      <c r="N219" s="626"/>
      <c r="O219" s="643"/>
      <c r="P219" s="643"/>
      <c r="Q219" s="643"/>
      <c r="R219" s="643"/>
      <c r="S219" s="651"/>
    </row>
    <row r="220" spans="1:19" ht="15" customHeight="1">
      <c r="A220" s="642"/>
      <c r="B220" s="636"/>
      <c r="C220" s="636"/>
      <c r="D220" s="626" t="str">
        <f>IFERROR(VLOOKUP(F220,[34]dataKIT!$G$58:$H$83,2,FALSE),"")</f>
        <v/>
      </c>
      <c r="E220" s="626"/>
      <c r="F220" s="626"/>
      <c r="G220" s="626"/>
      <c r="H220" s="620"/>
      <c r="I220" s="647"/>
      <c r="J220" s="647"/>
      <c r="K220" s="620">
        <f t="shared" si="38"/>
        <v>0</v>
      </c>
      <c r="L220" s="626"/>
      <c r="M220" s="620" t="str">
        <f>IF($H220=1,#REF!+#REF!+#REF!+#REF!,"")</f>
        <v/>
      </c>
      <c r="N220" s="626"/>
      <c r="O220" s="643"/>
      <c r="P220" s="643"/>
      <c r="Q220" s="643"/>
      <c r="R220" s="643"/>
      <c r="S220" s="651"/>
    </row>
    <row r="221" spans="1:19" ht="15" customHeight="1">
      <c r="A221" s="642"/>
      <c r="B221" s="636"/>
      <c r="C221" s="636"/>
      <c r="D221" s="626" t="str">
        <f>IFERROR(VLOOKUP(F221,[34]dataKIT!$G$58:$H$83,2,FALSE),"")</f>
        <v/>
      </c>
      <c r="E221" s="626"/>
      <c r="F221" s="626"/>
      <c r="G221" s="626"/>
      <c r="H221" s="620"/>
      <c r="I221" s="647"/>
      <c r="J221" s="647"/>
      <c r="K221" s="620">
        <f t="shared" si="38"/>
        <v>0</v>
      </c>
      <c r="L221" s="626"/>
      <c r="M221" s="620" t="str">
        <f>IF($H221=1,#REF!+#REF!+#REF!+#REF!,"")</f>
        <v/>
      </c>
      <c r="N221" s="626"/>
      <c r="O221" s="643"/>
      <c r="P221" s="643"/>
      <c r="Q221" s="643"/>
      <c r="R221" s="643"/>
      <c r="S221" s="651"/>
    </row>
    <row r="222" spans="1:19" ht="15" customHeight="1">
      <c r="A222" s="642"/>
      <c r="B222" s="636"/>
      <c r="C222" s="636"/>
      <c r="D222" s="626" t="str">
        <f>IFERROR(VLOOKUP(F222,[34]dataKIT!$G$58:$H$83,2,FALSE),"")</f>
        <v/>
      </c>
      <c r="E222" s="626"/>
      <c r="F222" s="626"/>
      <c r="G222" s="626"/>
      <c r="H222" s="620"/>
      <c r="I222" s="647"/>
      <c r="J222" s="647"/>
      <c r="K222" s="620">
        <f t="shared" si="38"/>
        <v>0</v>
      </c>
      <c r="L222" s="626"/>
      <c r="M222" s="620" t="str">
        <f>IF($H222=1,#REF!+#REF!+#REF!+#REF!,"")</f>
        <v/>
      </c>
      <c r="N222" s="626"/>
      <c r="O222" s="643"/>
      <c r="P222" s="643"/>
      <c r="Q222" s="643"/>
      <c r="R222" s="643"/>
      <c r="S222" s="651"/>
    </row>
    <row r="223" spans="1:19" ht="15" customHeight="1">
      <c r="A223" s="642"/>
      <c r="B223" s="636"/>
      <c r="C223" s="636"/>
      <c r="D223" s="626" t="str">
        <f>IFERROR(VLOOKUP(F223,[34]dataKIT!$G$58:$H$83,2,FALSE),"")</f>
        <v/>
      </c>
      <c r="E223" s="626"/>
      <c r="F223" s="626"/>
      <c r="G223" s="626"/>
      <c r="H223" s="620"/>
      <c r="I223" s="647"/>
      <c r="J223" s="647"/>
      <c r="K223" s="620">
        <f t="shared" si="38"/>
        <v>0</v>
      </c>
      <c r="L223" s="626"/>
      <c r="M223" s="620" t="str">
        <f>IF($H223=1,#REF!+#REF!+#REF!+#REF!,"")</f>
        <v/>
      </c>
      <c r="N223" s="626"/>
      <c r="O223" s="643"/>
      <c r="P223" s="643"/>
      <c r="Q223" s="643"/>
      <c r="R223" s="643"/>
      <c r="S223" s="651"/>
    </row>
    <row r="224" spans="1:19" ht="15" customHeight="1">
      <c r="A224" s="642"/>
      <c r="B224" s="673"/>
      <c r="C224" s="673"/>
      <c r="D224" s="626" t="str">
        <f>IFERROR(VLOOKUP(F224,[34]dataKIT!$G$58:$H$83,2,FALSE),"")</f>
        <v/>
      </c>
      <c r="E224" s="617"/>
      <c r="F224" s="617"/>
      <c r="G224" s="617"/>
      <c r="H224" s="626"/>
      <c r="I224" s="647"/>
      <c r="J224" s="647"/>
      <c r="K224" s="620">
        <f t="shared" si="38"/>
        <v>0</v>
      </c>
      <c r="L224" s="626"/>
      <c r="M224" s="620" t="str">
        <f>IF($H224=1,#REF!+#REF!+#REF!+#REF!,"")</f>
        <v/>
      </c>
      <c r="N224" s="626"/>
      <c r="O224" s="626"/>
      <c r="P224" s="626"/>
      <c r="Q224" s="626"/>
      <c r="R224" s="626"/>
      <c r="S224" s="674"/>
    </row>
    <row r="225" spans="1:19" ht="15" customHeight="1">
      <c r="A225" s="642"/>
      <c r="B225" s="673"/>
      <c r="C225" s="673"/>
      <c r="D225" s="626" t="str">
        <f>IFERROR(VLOOKUP(F225,[34]dataKIT!$G$58:$H$83,2,FALSE),"")</f>
        <v/>
      </c>
      <c r="E225" s="617"/>
      <c r="F225" s="617"/>
      <c r="G225" s="617"/>
      <c r="H225" s="626"/>
      <c r="I225" s="647"/>
      <c r="J225" s="647"/>
      <c r="K225" s="620">
        <f t="shared" si="38"/>
        <v>0</v>
      </c>
      <c r="L225" s="626"/>
      <c r="M225" s="620" t="str">
        <f>IF($H225=1,#REF!+#REF!+#REF!+#REF!,"")</f>
        <v/>
      </c>
      <c r="N225" s="626"/>
      <c r="O225" s="626"/>
      <c r="P225" s="626"/>
      <c r="Q225" s="626"/>
      <c r="R225" s="626"/>
      <c r="S225" s="674"/>
    </row>
    <row r="226" spans="1:19" ht="15" customHeight="1">
      <c r="A226" s="642"/>
      <c r="B226" s="673"/>
      <c r="C226" s="673"/>
      <c r="D226" s="626" t="str">
        <f>IFERROR(VLOOKUP(F226,[34]dataKIT!$G$58:$H$83,2,FALSE),"")</f>
        <v/>
      </c>
      <c r="E226" s="617"/>
      <c r="F226" s="617"/>
      <c r="G226" s="617"/>
      <c r="H226" s="626"/>
      <c r="I226" s="647"/>
      <c r="J226" s="647"/>
      <c r="K226" s="620">
        <f t="shared" si="38"/>
        <v>0</v>
      </c>
      <c r="L226" s="626"/>
      <c r="M226" s="620" t="str">
        <f>IF($H226=1,#REF!+#REF!+#REF!+#REF!,"")</f>
        <v/>
      </c>
      <c r="N226" s="626"/>
      <c r="O226" s="626"/>
      <c r="P226" s="626"/>
      <c r="Q226" s="626"/>
      <c r="R226" s="626"/>
      <c r="S226" s="674"/>
    </row>
    <row r="227" spans="1:19" ht="15" customHeight="1">
      <c r="A227" s="642"/>
      <c r="B227" s="673"/>
      <c r="C227" s="673"/>
      <c r="D227" s="626" t="str">
        <f>IFERROR(VLOOKUP(F227,[34]dataKIT!$G$58:$H$83,2,FALSE),"")</f>
        <v/>
      </c>
      <c r="E227" s="617"/>
      <c r="F227" s="617"/>
      <c r="G227" s="617"/>
      <c r="H227" s="626"/>
      <c r="I227" s="647"/>
      <c r="J227" s="647"/>
      <c r="K227" s="620">
        <f t="shared" si="38"/>
        <v>0</v>
      </c>
      <c r="L227" s="626"/>
      <c r="M227" s="620" t="str">
        <f>IF($H227=1,#REF!+#REF!+#REF!+#REF!,"")</f>
        <v/>
      </c>
      <c r="N227" s="626"/>
      <c r="O227" s="626"/>
      <c r="P227" s="626"/>
      <c r="Q227" s="626"/>
      <c r="R227" s="626"/>
      <c r="S227" s="674"/>
    </row>
    <row r="228" spans="1:19" ht="15" customHeight="1">
      <c r="A228" s="642"/>
      <c r="B228" s="673"/>
      <c r="C228" s="673"/>
      <c r="D228" s="626" t="str">
        <f>IFERROR(VLOOKUP(F228,[34]dataKIT!$G$58:$H$83,2,FALSE),"")</f>
        <v/>
      </c>
      <c r="E228" s="617"/>
      <c r="F228" s="617"/>
      <c r="G228" s="617"/>
      <c r="H228" s="626"/>
      <c r="I228" s="647"/>
      <c r="J228" s="647"/>
      <c r="K228" s="620">
        <f t="shared" si="38"/>
        <v>0</v>
      </c>
      <c r="L228" s="626"/>
      <c r="M228" s="620" t="str">
        <f>IF($H228=1,#REF!+#REF!+#REF!+#REF!,"")</f>
        <v/>
      </c>
      <c r="N228" s="626"/>
      <c r="O228" s="626"/>
      <c r="P228" s="626"/>
      <c r="Q228" s="626"/>
      <c r="R228" s="626"/>
      <c r="S228" s="674"/>
    </row>
    <row r="229" spans="1:19" ht="15" customHeight="1">
      <c r="A229" s="642"/>
      <c r="B229" s="673"/>
      <c r="C229" s="673"/>
      <c r="D229" s="626" t="str">
        <f>IFERROR(VLOOKUP(F229,[34]dataKIT!$G$58:$H$83,2,FALSE),"")</f>
        <v/>
      </c>
      <c r="E229" s="617"/>
      <c r="F229" s="617"/>
      <c r="G229" s="617"/>
      <c r="H229" s="626"/>
      <c r="I229" s="647"/>
      <c r="J229" s="647"/>
      <c r="K229" s="620">
        <f t="shared" si="38"/>
        <v>0</v>
      </c>
      <c r="L229" s="626"/>
      <c r="M229" s="620" t="str">
        <f>IF($H229=1,#REF!+#REF!+#REF!+#REF!,"")</f>
        <v/>
      </c>
      <c r="N229" s="626"/>
      <c r="O229" s="626"/>
      <c r="P229" s="626"/>
      <c r="Q229" s="626"/>
      <c r="R229" s="626"/>
      <c r="S229" s="674"/>
    </row>
    <row r="230" spans="1:19" ht="15" customHeight="1">
      <c r="A230" s="642"/>
      <c r="B230" s="673"/>
      <c r="C230" s="673"/>
      <c r="D230" s="626" t="str">
        <f>IFERROR(VLOOKUP(F230,[34]dataKIT!$G$58:$H$83,2,FALSE),"")</f>
        <v/>
      </c>
      <c r="E230" s="617"/>
      <c r="F230" s="617"/>
      <c r="G230" s="617"/>
      <c r="H230" s="626"/>
      <c r="I230" s="647"/>
      <c r="J230" s="647"/>
      <c r="K230" s="620">
        <f t="shared" si="38"/>
        <v>0</v>
      </c>
      <c r="L230" s="626"/>
      <c r="M230" s="620" t="str">
        <f>IF($H230=1,#REF!+#REF!+#REF!+#REF!,"")</f>
        <v/>
      </c>
      <c r="N230" s="626"/>
      <c r="O230" s="626"/>
      <c r="P230" s="626"/>
      <c r="Q230" s="626"/>
      <c r="R230" s="626"/>
      <c r="S230" s="674"/>
    </row>
    <row r="231" spans="1:19" ht="15" customHeight="1">
      <c r="A231" s="642"/>
      <c r="B231" s="673"/>
      <c r="C231" s="673"/>
      <c r="D231" s="626" t="str">
        <f>IFERROR(VLOOKUP(F231,[34]dataKIT!$G$58:$H$83,2,FALSE),"")</f>
        <v/>
      </c>
      <c r="E231" s="617"/>
      <c r="F231" s="617"/>
      <c r="G231" s="617"/>
      <c r="H231" s="626"/>
      <c r="I231" s="647"/>
      <c r="J231" s="647"/>
      <c r="K231" s="620">
        <f t="shared" si="38"/>
        <v>0</v>
      </c>
      <c r="L231" s="626"/>
      <c r="M231" s="620" t="str">
        <f>IF($H231=1,#REF!+#REF!+#REF!+#REF!,"")</f>
        <v/>
      </c>
      <c r="N231" s="626"/>
      <c r="O231" s="626"/>
      <c r="P231" s="626"/>
      <c r="Q231" s="626"/>
      <c r="R231" s="626"/>
      <c r="S231" s="674"/>
    </row>
    <row r="232" spans="1:19" ht="15" customHeight="1">
      <c r="A232" s="642"/>
      <c r="B232" s="673"/>
      <c r="C232" s="673"/>
      <c r="D232" s="626" t="str">
        <f>IFERROR(VLOOKUP(F232,[34]dataKIT!$G$58:$H$83,2,FALSE),"")</f>
        <v/>
      </c>
      <c r="E232" s="617"/>
      <c r="F232" s="617"/>
      <c r="G232" s="617"/>
      <c r="H232" s="626"/>
      <c r="I232" s="647"/>
      <c r="J232" s="647"/>
      <c r="K232" s="620">
        <f t="shared" si="38"/>
        <v>0</v>
      </c>
      <c r="L232" s="626"/>
      <c r="M232" s="620" t="str">
        <f>IF($H232=1,#REF!+#REF!+#REF!+#REF!,"")</f>
        <v/>
      </c>
      <c r="N232" s="626"/>
      <c r="O232" s="626"/>
      <c r="P232" s="626"/>
      <c r="Q232" s="626"/>
      <c r="R232" s="626"/>
      <c r="S232" s="674"/>
    </row>
    <row r="233" spans="1:19" ht="15" customHeight="1">
      <c r="A233" s="642"/>
      <c r="B233" s="673"/>
      <c r="C233" s="673"/>
      <c r="D233" s="626" t="str">
        <f>IFERROR(VLOOKUP(F233,[34]dataKIT!$G$58:$H$83,2,FALSE),"")</f>
        <v/>
      </c>
      <c r="E233" s="617"/>
      <c r="F233" s="617"/>
      <c r="G233" s="617"/>
      <c r="H233" s="626"/>
      <c r="I233" s="647"/>
      <c r="J233" s="647"/>
      <c r="K233" s="620">
        <f t="shared" si="38"/>
        <v>0</v>
      </c>
      <c r="L233" s="626"/>
      <c r="M233" s="620" t="str">
        <f>IF($H233=1,#REF!+#REF!+#REF!+#REF!,"")</f>
        <v/>
      </c>
      <c r="N233" s="626"/>
      <c r="O233" s="626"/>
      <c r="P233" s="626"/>
      <c r="Q233" s="626"/>
      <c r="R233" s="626"/>
      <c r="S233" s="674"/>
    </row>
    <row r="234" spans="1:19" ht="15" customHeight="1">
      <c r="A234" s="642"/>
      <c r="B234" s="673"/>
      <c r="C234" s="673"/>
      <c r="D234" s="626" t="str">
        <f>IFERROR(VLOOKUP(F234,[34]dataKIT!$G$58:$H$83,2,FALSE),"")</f>
        <v/>
      </c>
      <c r="E234" s="617"/>
      <c r="F234" s="617"/>
      <c r="G234" s="617"/>
      <c r="H234" s="626"/>
      <c r="I234" s="647"/>
      <c r="J234" s="647"/>
      <c r="K234" s="620">
        <f t="shared" si="38"/>
        <v>0</v>
      </c>
      <c r="L234" s="626"/>
      <c r="M234" s="620" t="str">
        <f>IF($H234=1,#REF!+#REF!+#REF!+#REF!,"")</f>
        <v/>
      </c>
      <c r="N234" s="626"/>
      <c r="O234" s="626"/>
      <c r="P234" s="626"/>
      <c r="Q234" s="626"/>
      <c r="R234" s="626"/>
      <c r="S234" s="674"/>
    </row>
    <row r="235" spans="1:19" ht="15" customHeight="1">
      <c r="A235" s="642"/>
      <c r="B235" s="673"/>
      <c r="C235" s="673"/>
      <c r="D235" s="626" t="str">
        <f>IFERROR(VLOOKUP(F235,[34]dataKIT!$G$58:$H$83,2,FALSE),"")</f>
        <v/>
      </c>
      <c r="E235" s="617"/>
      <c r="F235" s="617"/>
      <c r="G235" s="617"/>
      <c r="H235" s="626"/>
      <c r="I235" s="647"/>
      <c r="J235" s="647"/>
      <c r="K235" s="620">
        <f t="shared" si="38"/>
        <v>0</v>
      </c>
      <c r="L235" s="626"/>
      <c r="M235" s="620" t="str">
        <f>IF($H235=1,#REF!+#REF!+#REF!+#REF!,"")</f>
        <v/>
      </c>
      <c r="N235" s="626"/>
      <c r="O235" s="626"/>
      <c r="P235" s="626"/>
      <c r="Q235" s="626"/>
      <c r="R235" s="626"/>
      <c r="S235" s="674"/>
    </row>
    <row r="236" spans="1:19" ht="15" customHeight="1">
      <c r="A236" s="642"/>
      <c r="B236" s="673"/>
      <c r="C236" s="673"/>
      <c r="D236" s="626" t="str">
        <f>IFERROR(VLOOKUP(F236,[34]dataKIT!$G$58:$H$83,2,FALSE),"")</f>
        <v/>
      </c>
      <c r="E236" s="617"/>
      <c r="F236" s="617"/>
      <c r="G236" s="617"/>
      <c r="H236" s="626"/>
      <c r="I236" s="647"/>
      <c r="J236" s="647"/>
      <c r="K236" s="620">
        <f t="shared" si="38"/>
        <v>0</v>
      </c>
      <c r="L236" s="626"/>
      <c r="M236" s="620" t="str">
        <f>IF($H236=1,#REF!+#REF!+#REF!+#REF!,"")</f>
        <v/>
      </c>
      <c r="N236" s="626"/>
      <c r="O236" s="626"/>
      <c r="P236" s="626"/>
      <c r="Q236" s="626"/>
      <c r="R236" s="626"/>
      <c r="S236" s="674"/>
    </row>
    <row r="237" spans="1:19" ht="15" customHeight="1">
      <c r="A237" s="642"/>
      <c r="B237" s="673"/>
      <c r="C237" s="673"/>
      <c r="D237" s="626" t="str">
        <f>IFERROR(VLOOKUP(F237,[34]dataKIT!$G$58:$H$83,2,FALSE),"")</f>
        <v/>
      </c>
      <c r="E237" s="617"/>
      <c r="F237" s="617"/>
      <c r="G237" s="617"/>
      <c r="H237" s="626"/>
      <c r="I237" s="647"/>
      <c r="J237" s="647"/>
      <c r="K237" s="620">
        <f t="shared" si="38"/>
        <v>0</v>
      </c>
      <c r="L237" s="626"/>
      <c r="M237" s="620" t="str">
        <f>IF($H237=1,#REF!+#REF!+#REF!+#REF!,"")</f>
        <v/>
      </c>
      <c r="N237" s="626"/>
      <c r="O237" s="626"/>
      <c r="P237" s="626"/>
      <c r="Q237" s="626"/>
      <c r="R237" s="626"/>
      <c r="S237" s="674"/>
    </row>
    <row r="238" spans="1:19" ht="15" customHeight="1">
      <c r="A238" s="642"/>
      <c r="B238" s="673"/>
      <c r="C238" s="673"/>
      <c r="D238" s="626" t="str">
        <f>IFERROR(VLOOKUP(F238,[34]dataKIT!$G$58:$H$83,2,FALSE),"")</f>
        <v/>
      </c>
      <c r="E238" s="617"/>
      <c r="F238" s="617"/>
      <c r="G238" s="617"/>
      <c r="H238" s="626"/>
      <c r="I238" s="647"/>
      <c r="J238" s="647"/>
      <c r="K238" s="620">
        <f t="shared" si="38"/>
        <v>0</v>
      </c>
      <c r="L238" s="626"/>
      <c r="M238" s="620" t="str">
        <f>IF($H238=1,#REF!+#REF!+#REF!+#REF!,"")</f>
        <v/>
      </c>
      <c r="N238" s="626"/>
      <c r="O238" s="626"/>
      <c r="P238" s="626"/>
      <c r="Q238" s="626"/>
      <c r="R238" s="626"/>
      <c r="S238" s="674"/>
    </row>
    <row r="239" spans="1:19" ht="15" customHeight="1">
      <c r="A239" s="642"/>
      <c r="B239" s="673"/>
      <c r="C239" s="673"/>
      <c r="D239" s="626" t="str">
        <f>IFERROR(VLOOKUP(F239,[34]dataKIT!$G$58:$H$83,2,FALSE),"")</f>
        <v/>
      </c>
      <c r="E239" s="617"/>
      <c r="F239" s="617"/>
      <c r="G239" s="617"/>
      <c r="H239" s="626"/>
      <c r="I239" s="647"/>
      <c r="J239" s="647"/>
      <c r="K239" s="620">
        <f t="shared" si="38"/>
        <v>0</v>
      </c>
      <c r="L239" s="626"/>
      <c r="M239" s="620" t="str">
        <f>IF($H239=1,#REF!+#REF!+#REF!+#REF!,"")</f>
        <v/>
      </c>
      <c r="N239" s="626"/>
      <c r="O239" s="626"/>
      <c r="P239" s="626"/>
      <c r="Q239" s="626"/>
      <c r="R239" s="626"/>
      <c r="S239" s="674"/>
    </row>
    <row r="240" spans="1:19" ht="15" customHeight="1">
      <c r="A240" s="642"/>
      <c r="B240" s="673"/>
      <c r="C240" s="673"/>
      <c r="D240" s="626" t="str">
        <f>IFERROR(VLOOKUP(F240,[34]dataKIT!$G$58:$H$83,2,FALSE),"")</f>
        <v/>
      </c>
      <c r="E240" s="617"/>
      <c r="F240" s="617"/>
      <c r="G240" s="617"/>
      <c r="H240" s="626"/>
      <c r="I240" s="647"/>
      <c r="J240" s="647"/>
      <c r="K240" s="620">
        <f t="shared" si="38"/>
        <v>0</v>
      </c>
      <c r="L240" s="626"/>
      <c r="M240" s="620" t="str">
        <f>IF($H240=1,#REF!+#REF!+#REF!+#REF!,"")</f>
        <v/>
      </c>
      <c r="N240" s="626"/>
      <c r="O240" s="626"/>
      <c r="P240" s="626"/>
      <c r="Q240" s="626"/>
      <c r="R240" s="626"/>
      <c r="S240" s="674"/>
    </row>
    <row r="241" spans="1:19" ht="15" customHeight="1">
      <c r="A241" s="642"/>
      <c r="B241" s="673"/>
      <c r="C241" s="673"/>
      <c r="D241" s="626" t="str">
        <f>IFERROR(VLOOKUP(F241,[34]dataKIT!$G$58:$H$83,2,FALSE),"")</f>
        <v/>
      </c>
      <c r="E241" s="617"/>
      <c r="F241" s="617"/>
      <c r="G241" s="617"/>
      <c r="H241" s="626"/>
      <c r="I241" s="647"/>
      <c r="J241" s="647"/>
      <c r="K241" s="620">
        <f t="shared" si="38"/>
        <v>0</v>
      </c>
      <c r="L241" s="626"/>
      <c r="M241" s="620" t="str">
        <f>IF($H241=1,#REF!+#REF!+#REF!+#REF!,"")</f>
        <v/>
      </c>
      <c r="N241" s="626"/>
      <c r="O241" s="626"/>
      <c r="P241" s="626"/>
      <c r="Q241" s="626"/>
      <c r="R241" s="626"/>
      <c r="S241" s="674"/>
    </row>
    <row r="242" spans="1:19" ht="15" customHeight="1">
      <c r="A242" s="642"/>
      <c r="B242" s="673"/>
      <c r="C242" s="673"/>
      <c r="D242" s="626" t="str">
        <f>IFERROR(VLOOKUP(F242,[34]dataKIT!$G$58:$H$83,2,FALSE),"")</f>
        <v/>
      </c>
      <c r="E242" s="617"/>
      <c r="F242" s="617"/>
      <c r="G242" s="617"/>
      <c r="H242" s="626"/>
      <c r="I242" s="647"/>
      <c r="J242" s="647"/>
      <c r="K242" s="620">
        <f t="shared" si="38"/>
        <v>0</v>
      </c>
      <c r="L242" s="626"/>
      <c r="M242" s="620" t="str">
        <f>IF($H242=1,#REF!+#REF!+#REF!+#REF!,"")</f>
        <v/>
      </c>
      <c r="N242" s="626"/>
      <c r="O242" s="626"/>
      <c r="P242" s="626"/>
      <c r="Q242" s="626"/>
      <c r="R242" s="626"/>
      <c r="S242" s="674"/>
    </row>
    <row r="243" spans="1:19" ht="15" customHeight="1">
      <c r="A243" s="642"/>
      <c r="B243" s="673"/>
      <c r="C243" s="673"/>
      <c r="D243" s="626" t="str">
        <f>IFERROR(VLOOKUP(F243,[34]dataKIT!$G$58:$H$83,2,FALSE),"")</f>
        <v/>
      </c>
      <c r="E243" s="617"/>
      <c r="F243" s="617"/>
      <c r="G243" s="617"/>
      <c r="H243" s="626"/>
      <c r="I243" s="647"/>
      <c r="J243" s="647"/>
      <c r="K243" s="620">
        <f t="shared" si="38"/>
        <v>0</v>
      </c>
      <c r="L243" s="626"/>
      <c r="M243" s="620" t="str">
        <f>IF($H243=1,#REF!+#REF!+#REF!+#REF!,"")</f>
        <v/>
      </c>
      <c r="N243" s="626"/>
      <c r="O243" s="626"/>
      <c r="P243" s="626"/>
      <c r="Q243" s="626"/>
      <c r="R243" s="626"/>
      <c r="S243" s="674"/>
    </row>
    <row r="244" spans="1:19" ht="15" customHeight="1">
      <c r="A244" s="642"/>
      <c r="B244" s="673"/>
      <c r="C244" s="673"/>
      <c r="D244" s="626" t="str">
        <f>IFERROR(VLOOKUP(F244,[34]dataKIT!$G$58:$H$83,2,FALSE),"")</f>
        <v/>
      </c>
      <c r="E244" s="617"/>
      <c r="F244" s="617"/>
      <c r="G244" s="617"/>
      <c r="H244" s="626"/>
      <c r="I244" s="647"/>
      <c r="J244" s="647"/>
      <c r="K244" s="620">
        <f t="shared" si="38"/>
        <v>0</v>
      </c>
      <c r="L244" s="626"/>
      <c r="M244" s="620" t="str">
        <f>IF($H244=1,#REF!+#REF!+#REF!+#REF!,"")</f>
        <v/>
      </c>
      <c r="N244" s="626"/>
      <c r="O244" s="626"/>
      <c r="P244" s="626"/>
      <c r="Q244" s="626"/>
      <c r="R244" s="626"/>
      <c r="S244" s="674"/>
    </row>
    <row r="245" spans="1:19" ht="15" customHeight="1">
      <c r="A245" s="642"/>
      <c r="B245" s="673"/>
      <c r="C245" s="673"/>
      <c r="D245" s="626" t="str">
        <f>IFERROR(VLOOKUP(F245,[34]dataKIT!$G$58:$H$83,2,FALSE),"")</f>
        <v/>
      </c>
      <c r="E245" s="617"/>
      <c r="F245" s="617"/>
      <c r="G245" s="617"/>
      <c r="H245" s="626"/>
      <c r="I245" s="647"/>
      <c r="J245" s="647"/>
      <c r="K245" s="620">
        <f t="shared" si="38"/>
        <v>0</v>
      </c>
      <c r="L245" s="626"/>
      <c r="M245" s="620" t="str">
        <f>IF($H245=1,#REF!+#REF!+#REF!+#REF!,"")</f>
        <v/>
      </c>
      <c r="N245" s="626"/>
      <c r="O245" s="626"/>
      <c r="P245" s="626"/>
      <c r="Q245" s="626"/>
      <c r="R245" s="626"/>
      <c r="S245" s="674"/>
    </row>
    <row r="246" spans="1:19" ht="15" customHeight="1">
      <c r="A246" s="642"/>
      <c r="B246" s="673"/>
      <c r="C246" s="673"/>
      <c r="D246" s="626" t="str">
        <f>IFERROR(VLOOKUP(F246,[34]dataKIT!$G$58:$H$83,2,FALSE),"")</f>
        <v/>
      </c>
      <c r="E246" s="617"/>
      <c r="F246" s="617"/>
      <c r="G246" s="617"/>
      <c r="H246" s="626"/>
      <c r="I246" s="647"/>
      <c r="J246" s="647"/>
      <c r="K246" s="620">
        <f t="shared" si="38"/>
        <v>0</v>
      </c>
      <c r="L246" s="626"/>
      <c r="M246" s="620" t="str">
        <f>IF($H246=1,#REF!+#REF!+#REF!+#REF!,"")</f>
        <v/>
      </c>
      <c r="N246" s="626"/>
      <c r="O246" s="626"/>
      <c r="P246" s="626"/>
      <c r="Q246" s="626"/>
      <c r="R246" s="626"/>
      <c r="S246" s="674"/>
    </row>
    <row r="247" spans="1:19" ht="15" customHeight="1">
      <c r="A247" s="642"/>
      <c r="B247" s="673"/>
      <c r="C247" s="675"/>
      <c r="D247" s="620"/>
      <c r="E247" s="617"/>
      <c r="F247" s="617"/>
      <c r="G247" s="617"/>
      <c r="H247" s="626"/>
      <c r="I247" s="647"/>
      <c r="J247" s="647"/>
      <c r="K247" s="620">
        <f t="shared" si="38"/>
        <v>0</v>
      </c>
      <c r="L247" s="626"/>
      <c r="M247" s="620" t="str">
        <f>IF($H247=1,#REF!+#REF!+#REF!+#REF!,"")</f>
        <v/>
      </c>
      <c r="N247" s="626"/>
      <c r="O247" s="626"/>
      <c r="P247" s="626"/>
      <c r="Q247" s="626"/>
      <c r="R247" s="626"/>
      <c r="S247" s="674"/>
    </row>
    <row r="248" spans="1:19" ht="15" customHeight="1">
      <c r="A248" s="642"/>
      <c r="B248" s="673"/>
      <c r="C248" s="675"/>
      <c r="D248" s="620"/>
      <c r="E248" s="617"/>
      <c r="F248" s="617"/>
      <c r="G248" s="617"/>
      <c r="H248" s="626"/>
      <c r="I248" s="647"/>
      <c r="J248" s="647"/>
      <c r="K248" s="620">
        <f t="shared" si="38"/>
        <v>0</v>
      </c>
      <c r="L248" s="626"/>
      <c r="M248" s="620" t="str">
        <f>IF($H248=1,#REF!+#REF!+#REF!+#REF!,"")</f>
        <v/>
      </c>
      <c r="N248" s="626"/>
      <c r="O248" s="626"/>
      <c r="P248" s="626"/>
      <c r="Q248" s="626"/>
      <c r="R248" s="626"/>
      <c r="S248" s="674"/>
    </row>
    <row r="249" spans="1:19" ht="15" customHeight="1">
      <c r="A249" s="642"/>
      <c r="B249" s="673"/>
      <c r="C249" s="675"/>
      <c r="D249" s="620"/>
      <c r="E249" s="617"/>
      <c r="F249" s="617"/>
      <c r="G249" s="617"/>
      <c r="H249" s="626"/>
      <c r="I249" s="647"/>
      <c r="J249" s="647"/>
      <c r="K249" s="620">
        <f t="shared" si="38"/>
        <v>0</v>
      </c>
      <c r="L249" s="626"/>
      <c r="M249" s="620" t="str">
        <f>IF($H249=1,#REF!+#REF!+#REF!+#REF!,"")</f>
        <v/>
      </c>
      <c r="N249" s="626"/>
      <c r="O249" s="626"/>
      <c r="P249" s="626"/>
      <c r="Q249" s="626"/>
      <c r="R249" s="626"/>
      <c r="S249" s="674"/>
    </row>
    <row r="250" spans="1:19" ht="15" customHeight="1">
      <c r="A250" s="642"/>
      <c r="B250" s="673"/>
      <c r="C250" s="675"/>
      <c r="D250" s="620"/>
      <c r="E250" s="617"/>
      <c r="F250" s="617"/>
      <c r="G250" s="617"/>
      <c r="H250" s="626"/>
      <c r="I250" s="647"/>
      <c r="J250" s="647"/>
      <c r="K250" s="620">
        <f t="shared" si="38"/>
        <v>0</v>
      </c>
      <c r="L250" s="626"/>
      <c r="M250" s="620" t="str">
        <f>IF($H250=1,#REF!+#REF!+#REF!+#REF!,"")</f>
        <v/>
      </c>
      <c r="N250" s="626"/>
      <c r="O250" s="626"/>
      <c r="P250" s="626"/>
      <c r="Q250" s="626"/>
      <c r="R250" s="626"/>
      <c r="S250" s="674"/>
    </row>
    <row r="251" spans="1:19" ht="15" customHeight="1">
      <c r="A251" s="642"/>
      <c r="B251" s="673"/>
      <c r="C251" s="675"/>
      <c r="D251" s="620"/>
      <c r="E251" s="617"/>
      <c r="F251" s="617"/>
      <c r="G251" s="617"/>
      <c r="H251" s="626"/>
      <c r="I251" s="647"/>
      <c r="J251" s="647"/>
      <c r="K251" s="620">
        <f t="shared" ref="K251:K324" si="39">HOUR($J251-$I251)*60+MINUTE($J251-$I251)</f>
        <v>0</v>
      </c>
      <c r="L251" s="626"/>
      <c r="M251" s="620" t="str">
        <f>IF($H251=1,#REF!+#REF!+#REF!+#REF!,"")</f>
        <v/>
      </c>
      <c r="N251" s="626"/>
      <c r="O251" s="626"/>
      <c r="P251" s="626"/>
      <c r="Q251" s="626"/>
      <c r="R251" s="626"/>
      <c r="S251" s="674"/>
    </row>
    <row r="252" spans="1:19" ht="15" customHeight="1">
      <c r="A252" s="642"/>
      <c r="B252" s="673"/>
      <c r="C252" s="675"/>
      <c r="D252" s="620"/>
      <c r="E252" s="617"/>
      <c r="F252" s="617"/>
      <c r="G252" s="617"/>
      <c r="H252" s="626"/>
      <c r="I252" s="647"/>
      <c r="J252" s="647"/>
      <c r="K252" s="620">
        <f t="shared" si="39"/>
        <v>0</v>
      </c>
      <c r="L252" s="626"/>
      <c r="M252" s="620" t="str">
        <f>IF($H252=1,#REF!+#REF!+#REF!+#REF!,"")</f>
        <v/>
      </c>
      <c r="N252" s="626"/>
      <c r="O252" s="626"/>
      <c r="P252" s="626"/>
      <c r="Q252" s="626"/>
      <c r="R252" s="626"/>
      <c r="S252" s="674"/>
    </row>
    <row r="253" spans="1:19" ht="15" customHeight="1">
      <c r="A253" s="642"/>
      <c r="B253" s="673"/>
      <c r="C253" s="675"/>
      <c r="D253" s="620"/>
      <c r="E253" s="617"/>
      <c r="F253" s="617"/>
      <c r="G253" s="617"/>
      <c r="H253" s="626"/>
      <c r="I253" s="647"/>
      <c r="J253" s="647"/>
      <c r="K253" s="620">
        <f t="shared" si="39"/>
        <v>0</v>
      </c>
      <c r="L253" s="626"/>
      <c r="M253" s="620" t="str">
        <f>IF($H253=1,#REF!+#REF!+#REF!+#REF!,"")</f>
        <v/>
      </c>
      <c r="N253" s="626"/>
      <c r="O253" s="626"/>
      <c r="P253" s="626"/>
      <c r="Q253" s="626"/>
      <c r="R253" s="626"/>
      <c r="S253" s="674"/>
    </row>
    <row r="254" spans="1:19" ht="15" customHeight="1">
      <c r="A254" s="642"/>
      <c r="B254" s="673"/>
      <c r="C254" s="675"/>
      <c r="D254" s="620"/>
      <c r="E254" s="617"/>
      <c r="F254" s="617"/>
      <c r="G254" s="617"/>
      <c r="H254" s="626"/>
      <c r="I254" s="647"/>
      <c r="J254" s="647"/>
      <c r="K254" s="620">
        <f t="shared" si="39"/>
        <v>0</v>
      </c>
      <c r="L254" s="626"/>
      <c r="M254" s="620" t="str">
        <f>IF($H254=1,#REF!+#REF!+#REF!+#REF!,"")</f>
        <v/>
      </c>
      <c r="N254" s="626"/>
      <c r="O254" s="626"/>
      <c r="P254" s="626"/>
      <c r="Q254" s="626"/>
      <c r="R254" s="626"/>
      <c r="S254" s="674"/>
    </row>
    <row r="255" spans="1:19" ht="15" customHeight="1">
      <c r="A255" s="642"/>
      <c r="B255" s="673"/>
      <c r="C255" s="675"/>
      <c r="D255" s="620"/>
      <c r="E255" s="617"/>
      <c r="F255" s="617"/>
      <c r="G255" s="617"/>
      <c r="H255" s="626"/>
      <c r="I255" s="647"/>
      <c r="J255" s="647"/>
      <c r="K255" s="620">
        <f t="shared" si="39"/>
        <v>0</v>
      </c>
      <c r="L255" s="626"/>
      <c r="M255" s="620" t="str">
        <f>IF($H255=1,#REF!+#REF!+#REF!+#REF!,"")</f>
        <v/>
      </c>
      <c r="N255" s="626"/>
      <c r="O255" s="626"/>
      <c r="P255" s="626"/>
      <c r="Q255" s="626"/>
      <c r="R255" s="626"/>
      <c r="S255" s="674"/>
    </row>
    <row r="256" spans="1:19" ht="15" customHeight="1">
      <c r="A256" s="642"/>
      <c r="B256" s="673"/>
      <c r="C256" s="675"/>
      <c r="D256" s="620"/>
      <c r="E256" s="617"/>
      <c r="F256" s="617"/>
      <c r="G256" s="617"/>
      <c r="H256" s="626"/>
      <c r="I256" s="647"/>
      <c r="J256" s="647"/>
      <c r="K256" s="620">
        <f t="shared" si="39"/>
        <v>0</v>
      </c>
      <c r="L256" s="626"/>
      <c r="M256" s="620" t="str">
        <f>IF($H256=1,#REF!+#REF!+#REF!+#REF!,"")</f>
        <v/>
      </c>
      <c r="N256" s="626"/>
      <c r="O256" s="626"/>
      <c r="P256" s="626"/>
      <c r="Q256" s="626"/>
      <c r="R256" s="626"/>
      <c r="S256" s="674"/>
    </row>
    <row r="257" spans="1:19" ht="15" customHeight="1">
      <c r="A257" s="642"/>
      <c r="B257" s="673"/>
      <c r="C257" s="675"/>
      <c r="D257" s="620"/>
      <c r="E257" s="617"/>
      <c r="F257" s="617"/>
      <c r="G257" s="617"/>
      <c r="H257" s="626"/>
      <c r="I257" s="647"/>
      <c r="J257" s="647"/>
      <c r="K257" s="620">
        <f t="shared" si="39"/>
        <v>0</v>
      </c>
      <c r="L257" s="626"/>
      <c r="M257" s="620" t="str">
        <f>IF($H257=1,#REF!+#REF!+#REF!+#REF!,"")</f>
        <v/>
      </c>
      <c r="N257" s="626"/>
      <c r="O257" s="626"/>
      <c r="P257" s="626"/>
      <c r="Q257" s="626"/>
      <c r="R257" s="626"/>
      <c r="S257" s="674"/>
    </row>
    <row r="258" spans="1:19" ht="15" customHeight="1">
      <c r="A258" s="642"/>
      <c r="B258" s="673"/>
      <c r="C258" s="675"/>
      <c r="D258" s="620"/>
      <c r="E258" s="617"/>
      <c r="F258" s="617"/>
      <c r="G258" s="617"/>
      <c r="H258" s="626"/>
      <c r="I258" s="647"/>
      <c r="J258" s="647"/>
      <c r="K258" s="620">
        <f t="shared" si="39"/>
        <v>0</v>
      </c>
      <c r="L258" s="626"/>
      <c r="M258" s="620" t="str">
        <f>IF($H258=1,#REF!+#REF!+#REF!+#REF!,"")</f>
        <v/>
      </c>
      <c r="N258" s="626"/>
      <c r="O258" s="626"/>
      <c r="P258" s="626"/>
      <c r="Q258" s="626"/>
      <c r="R258" s="626"/>
      <c r="S258" s="674"/>
    </row>
    <row r="259" spans="1:19" ht="15" customHeight="1">
      <c r="A259" s="642"/>
      <c r="B259" s="673"/>
      <c r="C259" s="675"/>
      <c r="D259" s="620"/>
      <c r="E259" s="617"/>
      <c r="F259" s="617"/>
      <c r="G259" s="617"/>
      <c r="H259" s="626"/>
      <c r="I259" s="647"/>
      <c r="J259" s="647"/>
      <c r="K259" s="620">
        <f t="shared" si="39"/>
        <v>0</v>
      </c>
      <c r="L259" s="626"/>
      <c r="M259" s="620" t="str">
        <f>IF($H259=1,#REF!+#REF!+#REF!+#REF!,"")</f>
        <v/>
      </c>
      <c r="N259" s="626"/>
      <c r="O259" s="626"/>
      <c r="P259" s="626"/>
      <c r="Q259" s="626"/>
      <c r="R259" s="626"/>
      <c r="S259" s="674"/>
    </row>
    <row r="260" spans="1:19" ht="15" customHeight="1">
      <c r="A260" s="642"/>
      <c r="B260" s="673"/>
      <c r="C260" s="675"/>
      <c r="D260" s="620"/>
      <c r="E260" s="617"/>
      <c r="F260" s="617"/>
      <c r="G260" s="617"/>
      <c r="H260" s="626"/>
      <c r="I260" s="647"/>
      <c r="J260" s="647"/>
      <c r="K260" s="620">
        <f t="shared" si="39"/>
        <v>0</v>
      </c>
      <c r="L260" s="626"/>
      <c r="M260" s="620" t="str">
        <f>IF($H260=1,#REF!+#REF!+#REF!+#REF!,"")</f>
        <v/>
      </c>
      <c r="N260" s="626"/>
      <c r="O260" s="626"/>
      <c r="P260" s="626"/>
      <c r="Q260" s="626"/>
      <c r="R260" s="626"/>
      <c r="S260" s="674"/>
    </row>
    <row r="261" spans="1:19" ht="15" customHeight="1">
      <c r="A261" s="642"/>
      <c r="B261" s="673"/>
      <c r="C261" s="675"/>
      <c r="D261" s="620"/>
      <c r="E261" s="617"/>
      <c r="F261" s="617"/>
      <c r="G261" s="617"/>
      <c r="H261" s="626"/>
      <c r="I261" s="647"/>
      <c r="J261" s="647"/>
      <c r="K261" s="620">
        <f t="shared" si="39"/>
        <v>0</v>
      </c>
      <c r="L261" s="626"/>
      <c r="M261" s="620" t="str">
        <f>IF($H261=1,#REF!+#REF!+#REF!+#REF!,"")</f>
        <v/>
      </c>
      <c r="N261" s="626"/>
      <c r="O261" s="626"/>
      <c r="P261" s="626"/>
      <c r="Q261" s="626"/>
      <c r="R261" s="626"/>
      <c r="S261" s="674"/>
    </row>
    <row r="262" spans="1:19" ht="15" customHeight="1">
      <c r="A262" s="642"/>
      <c r="B262" s="673"/>
      <c r="C262" s="675"/>
      <c r="D262" s="620"/>
      <c r="E262" s="617"/>
      <c r="F262" s="617"/>
      <c r="G262" s="617"/>
      <c r="H262" s="626"/>
      <c r="I262" s="647"/>
      <c r="J262" s="647"/>
      <c r="K262" s="620">
        <f t="shared" si="39"/>
        <v>0</v>
      </c>
      <c r="L262" s="626"/>
      <c r="M262" s="620" t="str">
        <f>IF($H262=1,#REF!+#REF!+#REF!+#REF!,"")</f>
        <v/>
      </c>
      <c r="N262" s="626"/>
      <c r="O262" s="626"/>
      <c r="P262" s="626"/>
      <c r="Q262" s="626"/>
      <c r="R262" s="626"/>
      <c r="S262" s="674"/>
    </row>
    <row r="263" spans="1:19" ht="15" customHeight="1">
      <c r="A263" s="642"/>
      <c r="B263" s="673"/>
      <c r="C263" s="675"/>
      <c r="D263" s="620"/>
      <c r="E263" s="617"/>
      <c r="F263" s="617"/>
      <c r="G263" s="617"/>
      <c r="H263" s="626"/>
      <c r="I263" s="647"/>
      <c r="J263" s="647"/>
      <c r="K263" s="620">
        <f t="shared" si="39"/>
        <v>0</v>
      </c>
      <c r="L263" s="626"/>
      <c r="M263" s="620" t="str">
        <f>IF($H263=1,#REF!+#REF!+#REF!+#REF!,"")</f>
        <v/>
      </c>
      <c r="N263" s="626"/>
      <c r="O263" s="626"/>
      <c r="P263" s="626"/>
      <c r="Q263" s="626"/>
      <c r="R263" s="626"/>
      <c r="S263" s="674"/>
    </row>
    <row r="264" spans="1:19" ht="15" customHeight="1">
      <c r="A264" s="642"/>
      <c r="B264" s="673"/>
      <c r="C264" s="675"/>
      <c r="D264" s="620"/>
      <c r="E264" s="617"/>
      <c r="F264" s="617"/>
      <c r="G264" s="617"/>
      <c r="H264" s="626"/>
      <c r="I264" s="647"/>
      <c r="J264" s="647"/>
      <c r="K264" s="620">
        <f t="shared" si="39"/>
        <v>0</v>
      </c>
      <c r="L264" s="626"/>
      <c r="M264" s="620" t="str">
        <f>IF($H264=1,#REF!+#REF!+#REF!+#REF!,"")</f>
        <v/>
      </c>
      <c r="N264" s="626"/>
      <c r="O264" s="626"/>
      <c r="P264" s="626"/>
      <c r="Q264" s="626"/>
      <c r="R264" s="626"/>
      <c r="S264" s="674"/>
    </row>
    <row r="265" spans="1:19" ht="15" customHeight="1">
      <c r="A265" s="642"/>
      <c r="B265" s="673"/>
      <c r="C265" s="675"/>
      <c r="D265" s="620"/>
      <c r="E265" s="617"/>
      <c r="F265" s="617"/>
      <c r="G265" s="617"/>
      <c r="H265" s="626"/>
      <c r="I265" s="647"/>
      <c r="J265" s="647"/>
      <c r="K265" s="620">
        <f t="shared" si="39"/>
        <v>0</v>
      </c>
      <c r="L265" s="626"/>
      <c r="M265" s="620" t="str">
        <f>IF($H265=1,#REF!+#REF!+#REF!+#REF!,"")</f>
        <v/>
      </c>
      <c r="N265" s="626"/>
      <c r="O265" s="626"/>
      <c r="P265" s="626"/>
      <c r="Q265" s="626"/>
      <c r="R265" s="626"/>
      <c r="S265" s="674"/>
    </row>
    <row r="266" spans="1:19" ht="15" customHeight="1">
      <c r="A266" s="642"/>
      <c r="B266" s="673"/>
      <c r="C266" s="675"/>
      <c r="D266" s="620"/>
      <c r="E266" s="617"/>
      <c r="F266" s="617"/>
      <c r="G266" s="617"/>
      <c r="H266" s="626"/>
      <c r="I266" s="647"/>
      <c r="J266" s="647"/>
      <c r="K266" s="620">
        <f t="shared" si="39"/>
        <v>0</v>
      </c>
      <c r="L266" s="626"/>
      <c r="M266" s="620" t="str">
        <f>IF($H266=1,#REF!+#REF!+#REF!+#REF!,"")</f>
        <v/>
      </c>
      <c r="N266" s="626"/>
      <c r="O266" s="626"/>
      <c r="P266" s="626"/>
      <c r="Q266" s="626"/>
      <c r="R266" s="626"/>
      <c r="S266" s="674"/>
    </row>
    <row r="267" spans="1:19" ht="15" customHeight="1">
      <c r="A267" s="642"/>
      <c r="B267" s="673"/>
      <c r="C267" s="675"/>
      <c r="D267" s="620"/>
      <c r="E267" s="617"/>
      <c r="F267" s="617"/>
      <c r="G267" s="617"/>
      <c r="H267" s="626"/>
      <c r="I267" s="647"/>
      <c r="J267" s="647"/>
      <c r="K267" s="620">
        <f t="shared" si="39"/>
        <v>0</v>
      </c>
      <c r="L267" s="626"/>
      <c r="M267" s="620" t="str">
        <f>IF($H267=1,#REF!+#REF!+#REF!+#REF!,"")</f>
        <v/>
      </c>
      <c r="N267" s="626"/>
      <c r="O267" s="626"/>
      <c r="P267" s="626"/>
      <c r="Q267" s="626"/>
      <c r="R267" s="626"/>
      <c r="S267" s="674"/>
    </row>
    <row r="268" spans="1:19" ht="15" customHeight="1">
      <c r="A268" s="642"/>
      <c r="B268" s="673"/>
      <c r="C268" s="675"/>
      <c r="D268" s="620"/>
      <c r="E268" s="617"/>
      <c r="F268" s="617"/>
      <c r="G268" s="617"/>
      <c r="H268" s="626"/>
      <c r="I268" s="647"/>
      <c r="J268" s="647"/>
      <c r="K268" s="620">
        <f t="shared" si="39"/>
        <v>0</v>
      </c>
      <c r="L268" s="626"/>
      <c r="M268" s="620" t="str">
        <f>IF($H268=1,#REF!+#REF!+#REF!+#REF!,"")</f>
        <v/>
      </c>
      <c r="N268" s="626"/>
      <c r="O268" s="626"/>
      <c r="P268" s="626"/>
      <c r="Q268" s="626"/>
      <c r="R268" s="626"/>
      <c r="S268" s="674"/>
    </row>
    <row r="269" spans="1:19" ht="15" customHeight="1">
      <c r="A269" s="642"/>
      <c r="B269" s="673"/>
      <c r="C269" s="675"/>
      <c r="D269" s="620"/>
      <c r="E269" s="617"/>
      <c r="F269" s="617"/>
      <c r="G269" s="617"/>
      <c r="H269" s="626"/>
      <c r="I269" s="647"/>
      <c r="J269" s="647"/>
      <c r="K269" s="620">
        <f t="shared" si="39"/>
        <v>0</v>
      </c>
      <c r="L269" s="626"/>
      <c r="M269" s="620" t="str">
        <f>IF($H269=1,#REF!+#REF!+#REF!+#REF!,"")</f>
        <v/>
      </c>
      <c r="N269" s="626"/>
      <c r="O269" s="626"/>
      <c r="P269" s="626"/>
      <c r="Q269" s="626"/>
      <c r="R269" s="626"/>
      <c r="S269" s="674"/>
    </row>
    <row r="270" spans="1:19" ht="15" customHeight="1">
      <c r="A270" s="642"/>
      <c r="B270" s="673"/>
      <c r="C270" s="675"/>
      <c r="D270" s="620"/>
      <c r="E270" s="617"/>
      <c r="F270" s="617"/>
      <c r="G270" s="617"/>
      <c r="H270" s="626"/>
      <c r="I270" s="647"/>
      <c r="J270" s="647"/>
      <c r="K270" s="620">
        <f t="shared" si="39"/>
        <v>0</v>
      </c>
      <c r="L270" s="626"/>
      <c r="M270" s="620" t="str">
        <f>IF($H270=1,#REF!+#REF!+#REF!+#REF!,"")</f>
        <v/>
      </c>
      <c r="N270" s="626"/>
      <c r="O270" s="626"/>
      <c r="P270" s="626"/>
      <c r="Q270" s="626"/>
      <c r="R270" s="626"/>
      <c r="S270" s="674"/>
    </row>
    <row r="271" spans="1:19" ht="15" customHeight="1">
      <c r="A271" s="642"/>
      <c r="B271" s="673"/>
      <c r="C271" s="675"/>
      <c r="D271" s="620"/>
      <c r="E271" s="617"/>
      <c r="F271" s="617"/>
      <c r="G271" s="617"/>
      <c r="H271" s="626"/>
      <c r="I271" s="647"/>
      <c r="J271" s="647"/>
      <c r="K271" s="620">
        <f t="shared" si="39"/>
        <v>0</v>
      </c>
      <c r="L271" s="626"/>
      <c r="M271" s="620" t="str">
        <f>IF($H271=1,#REF!+#REF!+#REF!+#REF!,"")</f>
        <v/>
      </c>
      <c r="N271" s="626"/>
      <c r="O271" s="626"/>
      <c r="P271" s="626"/>
      <c r="Q271" s="626"/>
      <c r="R271" s="626"/>
      <c r="S271" s="674"/>
    </row>
    <row r="272" spans="1:19" ht="15" customHeight="1">
      <c r="A272" s="642"/>
      <c r="B272" s="673"/>
      <c r="C272" s="675"/>
      <c r="D272" s="620"/>
      <c r="E272" s="617"/>
      <c r="F272" s="617"/>
      <c r="G272" s="617"/>
      <c r="H272" s="626"/>
      <c r="I272" s="647"/>
      <c r="J272" s="647"/>
      <c r="K272" s="620">
        <f t="shared" si="39"/>
        <v>0</v>
      </c>
      <c r="L272" s="626"/>
      <c r="M272" s="620" t="str">
        <f>IF($H272=1,#REF!+#REF!+#REF!+#REF!,"")</f>
        <v/>
      </c>
      <c r="N272" s="626"/>
      <c r="O272" s="626"/>
      <c r="P272" s="626"/>
      <c r="Q272" s="626"/>
      <c r="R272" s="626"/>
      <c r="S272" s="674"/>
    </row>
    <row r="273" spans="1:19" ht="15" customHeight="1">
      <c r="A273" s="642"/>
      <c r="B273" s="673"/>
      <c r="C273" s="675"/>
      <c r="D273" s="620"/>
      <c r="E273" s="617"/>
      <c r="F273" s="617"/>
      <c r="G273" s="617"/>
      <c r="H273" s="626"/>
      <c r="I273" s="647"/>
      <c r="J273" s="647"/>
      <c r="K273" s="620">
        <f t="shared" si="39"/>
        <v>0</v>
      </c>
      <c r="L273" s="626"/>
      <c r="M273" s="620" t="str">
        <f>IF($H273=1,#REF!+#REF!+#REF!+#REF!,"")</f>
        <v/>
      </c>
      <c r="N273" s="626"/>
      <c r="O273" s="626"/>
      <c r="P273" s="626"/>
      <c r="Q273" s="626"/>
      <c r="R273" s="626"/>
      <c r="S273" s="674"/>
    </row>
    <row r="274" spans="1:19" ht="15" customHeight="1">
      <c r="A274" s="642"/>
      <c r="B274" s="673"/>
      <c r="C274" s="675"/>
      <c r="D274" s="620"/>
      <c r="E274" s="617"/>
      <c r="F274" s="617"/>
      <c r="G274" s="617"/>
      <c r="H274" s="626"/>
      <c r="I274" s="647"/>
      <c r="J274" s="647"/>
      <c r="K274" s="620">
        <f t="shared" si="39"/>
        <v>0</v>
      </c>
      <c r="L274" s="626"/>
      <c r="M274" s="620" t="str">
        <f>IF($H274=1,#REF!+#REF!+#REF!+#REF!,"")</f>
        <v/>
      </c>
      <c r="N274" s="626"/>
      <c r="O274" s="626"/>
      <c r="P274" s="626"/>
      <c r="Q274" s="626"/>
      <c r="R274" s="626"/>
      <c r="S274" s="674"/>
    </row>
    <row r="275" spans="1:19" ht="15" customHeight="1">
      <c r="A275" s="642"/>
      <c r="B275" s="673"/>
      <c r="C275" s="675"/>
      <c r="D275" s="620"/>
      <c r="E275" s="617"/>
      <c r="F275" s="617"/>
      <c r="G275" s="617"/>
      <c r="H275" s="626"/>
      <c r="I275" s="647"/>
      <c r="J275" s="647"/>
      <c r="K275" s="620">
        <f t="shared" si="39"/>
        <v>0</v>
      </c>
      <c r="L275" s="626"/>
      <c r="M275" s="620" t="str">
        <f>IF($H275=1,#REF!+#REF!+#REF!+#REF!,"")</f>
        <v/>
      </c>
      <c r="N275" s="626"/>
      <c r="O275" s="626"/>
      <c r="P275" s="626"/>
      <c r="Q275" s="626"/>
      <c r="R275" s="626"/>
      <c r="S275" s="674"/>
    </row>
    <row r="276" spans="1:19" ht="15" customHeight="1">
      <c r="A276" s="642"/>
      <c r="B276" s="673"/>
      <c r="C276" s="675"/>
      <c r="D276" s="620"/>
      <c r="E276" s="617"/>
      <c r="F276" s="617"/>
      <c r="G276" s="617"/>
      <c r="H276" s="626"/>
      <c r="I276" s="647"/>
      <c r="J276" s="647"/>
      <c r="K276" s="620">
        <f t="shared" si="39"/>
        <v>0</v>
      </c>
      <c r="L276" s="626"/>
      <c r="M276" s="620" t="str">
        <f>IF($H276=1,#REF!+#REF!+#REF!+#REF!,"")</f>
        <v/>
      </c>
      <c r="N276" s="626"/>
      <c r="O276" s="626"/>
      <c r="P276" s="626"/>
      <c r="Q276" s="626"/>
      <c r="R276" s="626"/>
      <c r="S276" s="674"/>
    </row>
    <row r="277" spans="1:19" ht="15" customHeight="1">
      <c r="A277" s="642"/>
      <c r="B277" s="673"/>
      <c r="C277" s="675"/>
      <c r="D277" s="620"/>
      <c r="E277" s="617"/>
      <c r="F277" s="617"/>
      <c r="G277" s="617"/>
      <c r="H277" s="626"/>
      <c r="I277" s="647"/>
      <c r="J277" s="647"/>
      <c r="K277" s="620">
        <f t="shared" si="39"/>
        <v>0</v>
      </c>
      <c r="L277" s="626"/>
      <c r="M277" s="620" t="str">
        <f>IF($H277=1,#REF!+#REF!+#REF!+#REF!,"")</f>
        <v/>
      </c>
      <c r="N277" s="626"/>
      <c r="O277" s="626"/>
      <c r="P277" s="626"/>
      <c r="Q277" s="626"/>
      <c r="R277" s="626"/>
      <c r="S277" s="674"/>
    </row>
    <row r="278" spans="1:19" ht="15" customHeight="1">
      <c r="A278" s="642"/>
      <c r="B278" s="673"/>
      <c r="C278" s="675"/>
      <c r="D278" s="620"/>
      <c r="E278" s="617"/>
      <c r="F278" s="617"/>
      <c r="G278" s="617"/>
      <c r="H278" s="626"/>
      <c r="I278" s="647"/>
      <c r="J278" s="647"/>
      <c r="K278" s="620">
        <f t="shared" si="39"/>
        <v>0</v>
      </c>
      <c r="L278" s="626"/>
      <c r="M278" s="620" t="str">
        <f>IF($H278=1,#REF!+#REF!+#REF!+#REF!,"")</f>
        <v/>
      </c>
      <c r="N278" s="626"/>
      <c r="O278" s="626"/>
      <c r="P278" s="626"/>
      <c r="Q278" s="626"/>
      <c r="R278" s="626"/>
      <c r="S278" s="674"/>
    </row>
    <row r="279" spans="1:19" ht="15" customHeight="1">
      <c r="A279" s="642"/>
      <c r="B279" s="673"/>
      <c r="C279" s="675"/>
      <c r="D279" s="620"/>
      <c r="E279" s="617"/>
      <c r="F279" s="617"/>
      <c r="G279" s="617"/>
      <c r="H279" s="626"/>
      <c r="I279" s="647"/>
      <c r="J279" s="647"/>
      <c r="K279" s="620">
        <f t="shared" si="39"/>
        <v>0</v>
      </c>
      <c r="L279" s="626"/>
      <c r="M279" s="620" t="str">
        <f>IF($H279=1,#REF!+#REF!+#REF!+#REF!,"")</f>
        <v/>
      </c>
      <c r="N279" s="626"/>
      <c r="O279" s="626"/>
      <c r="P279" s="626"/>
      <c r="Q279" s="626"/>
      <c r="R279" s="626"/>
      <c r="S279" s="674"/>
    </row>
    <row r="280" spans="1:19" ht="15" customHeight="1">
      <c r="A280" s="642"/>
      <c r="B280" s="673"/>
      <c r="C280" s="675"/>
      <c r="D280" s="620"/>
      <c r="E280" s="617"/>
      <c r="F280" s="617"/>
      <c r="G280" s="617"/>
      <c r="H280" s="626"/>
      <c r="I280" s="647"/>
      <c r="J280" s="647"/>
      <c r="K280" s="620">
        <f t="shared" si="39"/>
        <v>0</v>
      </c>
      <c r="L280" s="626"/>
      <c r="M280" s="620" t="str">
        <f>IF($H280=1,#REF!+#REF!+#REF!+#REF!,"")</f>
        <v/>
      </c>
      <c r="N280" s="626"/>
      <c r="O280" s="626"/>
      <c r="P280" s="626"/>
      <c r="Q280" s="626"/>
      <c r="R280" s="626"/>
      <c r="S280" s="674"/>
    </row>
    <row r="281" spans="1:19" ht="15" customHeight="1">
      <c r="A281" s="642"/>
      <c r="B281" s="673"/>
      <c r="C281" s="675"/>
      <c r="D281" s="620"/>
      <c r="E281" s="617"/>
      <c r="F281" s="617"/>
      <c r="G281" s="617"/>
      <c r="H281" s="626"/>
      <c r="I281" s="647"/>
      <c r="J281" s="647"/>
      <c r="K281" s="620">
        <f t="shared" si="39"/>
        <v>0</v>
      </c>
      <c r="L281" s="626"/>
      <c r="M281" s="620" t="str">
        <f>IF($H281=1,#REF!+#REF!+#REF!+#REF!,"")</f>
        <v/>
      </c>
      <c r="N281" s="626"/>
      <c r="O281" s="626"/>
      <c r="P281" s="626"/>
      <c r="Q281" s="626"/>
      <c r="R281" s="626"/>
      <c r="S281" s="674"/>
    </row>
    <row r="282" spans="1:19" ht="15" customHeight="1">
      <c r="A282" s="642"/>
      <c r="B282" s="673"/>
      <c r="C282" s="675"/>
      <c r="D282" s="620"/>
      <c r="E282" s="617"/>
      <c r="F282" s="617"/>
      <c r="G282" s="617"/>
      <c r="H282" s="626"/>
      <c r="I282" s="647"/>
      <c r="J282" s="647"/>
      <c r="K282" s="620">
        <f t="shared" si="39"/>
        <v>0</v>
      </c>
      <c r="L282" s="626"/>
      <c r="M282" s="620" t="str">
        <f>IF($H282=1,#REF!+#REF!+#REF!+#REF!,"")</f>
        <v/>
      </c>
      <c r="N282" s="626"/>
      <c r="O282" s="626"/>
      <c r="P282" s="626"/>
      <c r="Q282" s="626"/>
      <c r="R282" s="626"/>
      <c r="S282" s="674"/>
    </row>
    <row r="283" spans="1:19" ht="15" customHeight="1">
      <c r="A283" s="642"/>
      <c r="B283" s="673"/>
      <c r="C283" s="675"/>
      <c r="D283" s="620"/>
      <c r="E283" s="617"/>
      <c r="F283" s="617"/>
      <c r="G283" s="617"/>
      <c r="H283" s="626"/>
      <c r="I283" s="647"/>
      <c r="J283" s="647"/>
      <c r="K283" s="620">
        <f t="shared" si="39"/>
        <v>0</v>
      </c>
      <c r="L283" s="626"/>
      <c r="M283" s="620" t="str">
        <f>IF($H283=1,#REF!+#REF!+#REF!+#REF!,"")</f>
        <v/>
      </c>
      <c r="N283" s="626"/>
      <c r="O283" s="626"/>
      <c r="P283" s="626"/>
      <c r="Q283" s="626"/>
      <c r="R283" s="626"/>
      <c r="S283" s="674"/>
    </row>
    <row r="284" spans="1:19" ht="15" customHeight="1">
      <c r="A284" s="642"/>
      <c r="B284" s="673"/>
      <c r="C284" s="675"/>
      <c r="D284" s="620"/>
      <c r="E284" s="617"/>
      <c r="F284" s="617"/>
      <c r="G284" s="617"/>
      <c r="H284" s="626"/>
      <c r="I284" s="647"/>
      <c r="J284" s="647"/>
      <c r="K284" s="620">
        <f t="shared" si="39"/>
        <v>0</v>
      </c>
      <c r="L284" s="626"/>
      <c r="M284" s="620" t="str">
        <f>IF($H284=1,#REF!+#REF!+#REF!+#REF!,"")</f>
        <v/>
      </c>
      <c r="N284" s="626"/>
      <c r="O284" s="626"/>
      <c r="P284" s="626"/>
      <c r="Q284" s="626"/>
      <c r="R284" s="626"/>
      <c r="S284" s="674"/>
    </row>
    <row r="285" spans="1:19" ht="15" customHeight="1">
      <c r="A285" s="642"/>
      <c r="B285" s="673"/>
      <c r="C285" s="675"/>
      <c r="D285" s="620"/>
      <c r="E285" s="617"/>
      <c r="F285" s="617"/>
      <c r="G285" s="617"/>
      <c r="H285" s="626"/>
      <c r="I285" s="647"/>
      <c r="J285" s="647"/>
      <c r="K285" s="620">
        <f t="shared" si="39"/>
        <v>0</v>
      </c>
      <c r="L285" s="626"/>
      <c r="M285" s="620" t="str">
        <f>IF($H285=1,#REF!+#REF!+#REF!+#REF!,"")</f>
        <v/>
      </c>
      <c r="N285" s="626"/>
      <c r="O285" s="626"/>
      <c r="P285" s="626"/>
      <c r="Q285" s="626"/>
      <c r="R285" s="626"/>
      <c r="S285" s="674"/>
    </row>
    <row r="286" spans="1:19" ht="15" customHeight="1">
      <c r="A286" s="642"/>
      <c r="B286" s="673"/>
      <c r="C286" s="675"/>
      <c r="D286" s="620"/>
      <c r="E286" s="617"/>
      <c r="F286" s="617"/>
      <c r="G286" s="617"/>
      <c r="H286" s="626"/>
      <c r="I286" s="647"/>
      <c r="J286" s="647"/>
      <c r="K286" s="620">
        <f t="shared" si="39"/>
        <v>0</v>
      </c>
      <c r="L286" s="626"/>
      <c r="M286" s="620" t="str">
        <f>IF($H286=1,#REF!+#REF!+#REF!+#REF!,"")</f>
        <v/>
      </c>
      <c r="N286" s="626"/>
      <c r="O286" s="626"/>
      <c r="P286" s="626"/>
      <c r="Q286" s="626"/>
      <c r="R286" s="626"/>
      <c r="S286" s="674"/>
    </row>
    <row r="287" spans="1:19" ht="15" customHeight="1">
      <c r="A287" s="642"/>
      <c r="B287" s="673"/>
      <c r="C287" s="675"/>
      <c r="D287" s="620"/>
      <c r="E287" s="617"/>
      <c r="F287" s="617"/>
      <c r="G287" s="617"/>
      <c r="H287" s="626"/>
      <c r="I287" s="647"/>
      <c r="J287" s="647"/>
      <c r="K287" s="620">
        <f t="shared" si="39"/>
        <v>0</v>
      </c>
      <c r="L287" s="626"/>
      <c r="M287" s="620" t="str">
        <f>IF($H287=1,#REF!+#REF!+#REF!+#REF!,"")</f>
        <v/>
      </c>
      <c r="N287" s="626"/>
      <c r="O287" s="626"/>
      <c r="P287" s="626"/>
      <c r="Q287" s="626"/>
      <c r="R287" s="626"/>
      <c r="S287" s="674"/>
    </row>
    <row r="288" spans="1:19" ht="15" customHeight="1">
      <c r="A288" s="642"/>
      <c r="B288" s="673"/>
      <c r="C288" s="675"/>
      <c r="D288" s="620"/>
      <c r="E288" s="617"/>
      <c r="F288" s="617"/>
      <c r="G288" s="617"/>
      <c r="H288" s="626"/>
      <c r="I288" s="647"/>
      <c r="J288" s="647"/>
      <c r="K288" s="620">
        <f t="shared" si="39"/>
        <v>0</v>
      </c>
      <c r="L288" s="626"/>
      <c r="M288" s="620" t="str">
        <f>IF($H288=1,#REF!+#REF!+#REF!+#REF!,"")</f>
        <v/>
      </c>
      <c r="N288" s="626"/>
      <c r="O288" s="626"/>
      <c r="P288" s="626"/>
      <c r="Q288" s="626"/>
      <c r="R288" s="626"/>
      <c r="S288" s="674"/>
    </row>
    <row r="289" spans="1:19" ht="15" customHeight="1">
      <c r="A289" s="642"/>
      <c r="B289" s="673"/>
      <c r="C289" s="675"/>
      <c r="D289" s="620"/>
      <c r="E289" s="617"/>
      <c r="F289" s="617"/>
      <c r="G289" s="617"/>
      <c r="H289" s="626"/>
      <c r="I289" s="647"/>
      <c r="J289" s="647"/>
      <c r="K289" s="620">
        <f t="shared" si="39"/>
        <v>0</v>
      </c>
      <c r="L289" s="626"/>
      <c r="M289" s="620" t="str">
        <f>IF($H289=1,#REF!+#REF!+#REF!+#REF!,"")</f>
        <v/>
      </c>
      <c r="N289" s="626"/>
      <c r="O289" s="626"/>
      <c r="P289" s="626"/>
      <c r="Q289" s="626"/>
      <c r="R289" s="626"/>
      <c r="S289" s="674"/>
    </row>
    <row r="290" spans="1:19" ht="15" customHeight="1">
      <c r="A290" s="642"/>
      <c r="B290" s="673"/>
      <c r="C290" s="675"/>
      <c r="D290" s="620"/>
      <c r="E290" s="617"/>
      <c r="F290" s="617"/>
      <c r="G290" s="617"/>
      <c r="H290" s="626"/>
      <c r="I290" s="647"/>
      <c r="J290" s="647"/>
      <c r="K290" s="620">
        <f t="shared" si="39"/>
        <v>0</v>
      </c>
      <c r="L290" s="626"/>
      <c r="M290" s="620" t="str">
        <f>IF($H290=1,#REF!+#REF!+#REF!+#REF!,"")</f>
        <v/>
      </c>
      <c r="N290" s="626"/>
      <c r="O290" s="626"/>
      <c r="P290" s="626"/>
      <c r="Q290" s="626"/>
      <c r="R290" s="626"/>
      <c r="S290" s="674"/>
    </row>
    <row r="291" spans="1:19" ht="15" customHeight="1">
      <c r="A291" s="642"/>
      <c r="B291" s="673"/>
      <c r="C291" s="675"/>
      <c r="D291" s="620"/>
      <c r="E291" s="617"/>
      <c r="F291" s="617"/>
      <c r="G291" s="617"/>
      <c r="H291" s="626"/>
      <c r="I291" s="647"/>
      <c r="J291" s="647"/>
      <c r="K291" s="620">
        <f t="shared" si="39"/>
        <v>0</v>
      </c>
      <c r="L291" s="626"/>
      <c r="M291" s="620" t="str">
        <f>IF($H291=1,#REF!+#REF!+#REF!+#REF!,"")</f>
        <v/>
      </c>
      <c r="N291" s="626"/>
      <c r="O291" s="626"/>
      <c r="P291" s="626"/>
      <c r="Q291" s="626"/>
      <c r="R291" s="626"/>
      <c r="S291" s="674"/>
    </row>
    <row r="292" spans="1:19" ht="15" customHeight="1">
      <c r="A292" s="642"/>
      <c r="B292" s="673"/>
      <c r="C292" s="675"/>
      <c r="D292" s="620"/>
      <c r="E292" s="617"/>
      <c r="F292" s="617"/>
      <c r="G292" s="617"/>
      <c r="H292" s="626"/>
      <c r="I292" s="647"/>
      <c r="J292" s="647"/>
      <c r="K292" s="620">
        <f t="shared" si="39"/>
        <v>0</v>
      </c>
      <c r="L292" s="626"/>
      <c r="M292" s="620" t="str">
        <f>IF($H292=1,#REF!+#REF!+#REF!+#REF!,"")</f>
        <v/>
      </c>
      <c r="N292" s="626"/>
      <c r="O292" s="626"/>
      <c r="P292" s="626"/>
      <c r="Q292" s="626"/>
      <c r="R292" s="626"/>
      <c r="S292" s="674"/>
    </row>
    <row r="293" spans="1:19" ht="15" customHeight="1">
      <c r="A293" s="642"/>
      <c r="B293" s="673"/>
      <c r="C293" s="675"/>
      <c r="D293" s="620"/>
      <c r="E293" s="617"/>
      <c r="F293" s="617"/>
      <c r="G293" s="617"/>
      <c r="H293" s="626"/>
      <c r="I293" s="647"/>
      <c r="J293" s="647"/>
      <c r="K293" s="620">
        <f t="shared" si="39"/>
        <v>0</v>
      </c>
      <c r="L293" s="626"/>
      <c r="M293" s="620" t="str">
        <f>IF($H293=1,#REF!+#REF!+#REF!+#REF!,"")</f>
        <v/>
      </c>
      <c r="N293" s="626"/>
      <c r="O293" s="626"/>
      <c r="P293" s="626"/>
      <c r="Q293" s="626"/>
      <c r="R293" s="626"/>
      <c r="S293" s="674"/>
    </row>
    <row r="294" spans="1:19" ht="15" customHeight="1">
      <c r="A294" s="642"/>
      <c r="B294" s="673"/>
      <c r="C294" s="675"/>
      <c r="D294" s="620"/>
      <c r="E294" s="617"/>
      <c r="F294" s="617"/>
      <c r="G294" s="617"/>
      <c r="H294" s="626"/>
      <c r="I294" s="647"/>
      <c r="J294" s="647"/>
      <c r="K294" s="620">
        <f t="shared" si="39"/>
        <v>0</v>
      </c>
      <c r="L294" s="626"/>
      <c r="M294" s="620" t="str">
        <f>IF($H294=1,#REF!+#REF!+#REF!+#REF!,"")</f>
        <v/>
      </c>
      <c r="N294" s="626"/>
      <c r="O294" s="626"/>
      <c r="P294" s="626"/>
      <c r="Q294" s="626"/>
      <c r="R294" s="626"/>
      <c r="S294" s="674"/>
    </row>
    <row r="295" spans="1:19" ht="15" customHeight="1">
      <c r="A295" s="642"/>
      <c r="B295" s="673"/>
      <c r="C295" s="675"/>
      <c r="D295" s="620"/>
      <c r="E295" s="617"/>
      <c r="F295" s="617"/>
      <c r="G295" s="617"/>
      <c r="H295" s="626"/>
      <c r="I295" s="647"/>
      <c r="J295" s="647"/>
      <c r="K295" s="620">
        <f t="shared" si="39"/>
        <v>0</v>
      </c>
      <c r="L295" s="626"/>
      <c r="M295" s="620" t="str">
        <f>IF($H295=1,#REF!+#REF!+#REF!+#REF!,"")</f>
        <v/>
      </c>
      <c r="N295" s="626"/>
      <c r="O295" s="626"/>
      <c r="P295" s="626"/>
      <c r="Q295" s="626"/>
      <c r="R295" s="626"/>
      <c r="S295" s="674"/>
    </row>
    <row r="296" spans="1:19" ht="15" customHeight="1">
      <c r="A296" s="642"/>
      <c r="B296" s="673"/>
      <c r="C296" s="675"/>
      <c r="D296" s="620"/>
      <c r="E296" s="617"/>
      <c r="F296" s="617"/>
      <c r="G296" s="617"/>
      <c r="H296" s="626"/>
      <c r="I296" s="647"/>
      <c r="J296" s="647"/>
      <c r="K296" s="620">
        <f t="shared" si="39"/>
        <v>0</v>
      </c>
      <c r="L296" s="626"/>
      <c r="M296" s="620" t="str">
        <f>IF($H296=1,#REF!+#REF!+#REF!+#REF!,"")</f>
        <v/>
      </c>
      <c r="N296" s="626"/>
      <c r="O296" s="626"/>
      <c r="P296" s="626"/>
      <c r="Q296" s="626"/>
      <c r="R296" s="626"/>
      <c r="S296" s="674"/>
    </row>
    <row r="297" spans="1:19" ht="15" customHeight="1">
      <c r="A297" s="642"/>
      <c r="B297" s="673"/>
      <c r="C297" s="675"/>
      <c r="D297" s="620"/>
      <c r="E297" s="617"/>
      <c r="F297" s="617"/>
      <c r="G297" s="617"/>
      <c r="H297" s="626"/>
      <c r="I297" s="647"/>
      <c r="J297" s="647"/>
      <c r="K297" s="620">
        <f t="shared" si="39"/>
        <v>0</v>
      </c>
      <c r="L297" s="626"/>
      <c r="M297" s="620" t="str">
        <f>IF($H297=1,#REF!+#REF!+#REF!+#REF!,"")</f>
        <v/>
      </c>
      <c r="N297" s="626"/>
      <c r="O297" s="626"/>
      <c r="P297" s="626"/>
      <c r="Q297" s="626"/>
      <c r="R297" s="626"/>
      <c r="S297" s="674"/>
    </row>
    <row r="298" spans="1:19" ht="15" customHeight="1">
      <c r="A298" s="642"/>
      <c r="B298" s="673"/>
      <c r="C298" s="675"/>
      <c r="D298" s="620"/>
      <c r="E298" s="617"/>
      <c r="F298" s="617"/>
      <c r="G298" s="617"/>
      <c r="H298" s="626"/>
      <c r="I298" s="647"/>
      <c r="J298" s="647"/>
      <c r="K298" s="620">
        <f t="shared" si="39"/>
        <v>0</v>
      </c>
      <c r="L298" s="626"/>
      <c r="M298" s="620" t="str">
        <f>IF($H298=1,#REF!+#REF!+#REF!+#REF!,"")</f>
        <v/>
      </c>
      <c r="N298" s="626"/>
      <c r="O298" s="626"/>
      <c r="P298" s="626"/>
      <c r="Q298" s="626"/>
      <c r="R298" s="626"/>
      <c r="S298" s="674"/>
    </row>
    <row r="299" spans="1:19" ht="15" customHeight="1">
      <c r="A299" s="642"/>
      <c r="B299" s="673"/>
      <c r="C299" s="675"/>
      <c r="D299" s="620"/>
      <c r="E299" s="617"/>
      <c r="F299" s="617"/>
      <c r="G299" s="617"/>
      <c r="H299" s="626"/>
      <c r="I299" s="647"/>
      <c r="J299" s="647"/>
      <c r="K299" s="620">
        <f t="shared" si="39"/>
        <v>0</v>
      </c>
      <c r="L299" s="626"/>
      <c r="M299" s="620" t="str">
        <f>IF($H299=1,#REF!+#REF!+#REF!+#REF!,"")</f>
        <v/>
      </c>
      <c r="N299" s="626"/>
      <c r="O299" s="626"/>
      <c r="P299" s="626"/>
      <c r="Q299" s="626"/>
      <c r="R299" s="626"/>
      <c r="S299" s="674"/>
    </row>
    <row r="300" spans="1:19" ht="15" customHeight="1">
      <c r="A300" s="642"/>
      <c r="B300" s="673"/>
      <c r="C300" s="675"/>
      <c r="D300" s="620"/>
      <c r="E300" s="617"/>
      <c r="F300" s="617"/>
      <c r="G300" s="617"/>
      <c r="H300" s="626"/>
      <c r="I300" s="647"/>
      <c r="J300" s="647"/>
      <c r="K300" s="620">
        <f t="shared" si="39"/>
        <v>0</v>
      </c>
      <c r="L300" s="626"/>
      <c r="M300" s="620" t="str">
        <f>IF($H300=1,#REF!+#REF!+#REF!+#REF!,"")</f>
        <v/>
      </c>
      <c r="N300" s="626"/>
      <c r="O300" s="626"/>
      <c r="P300" s="626"/>
      <c r="Q300" s="626"/>
      <c r="R300" s="626"/>
      <c r="S300" s="674"/>
    </row>
    <row r="301" spans="1:19" ht="15" customHeight="1">
      <c r="A301" s="642"/>
      <c r="B301" s="673"/>
      <c r="C301" s="675"/>
      <c r="D301" s="620"/>
      <c r="E301" s="617"/>
      <c r="F301" s="617"/>
      <c r="G301" s="617"/>
      <c r="H301" s="626"/>
      <c r="I301" s="647"/>
      <c r="J301" s="647"/>
      <c r="K301" s="620">
        <f t="shared" si="39"/>
        <v>0</v>
      </c>
      <c r="L301" s="626"/>
      <c r="M301" s="620" t="str">
        <f>IF($H301=1,#REF!+#REF!+#REF!+#REF!,"")</f>
        <v/>
      </c>
      <c r="N301" s="626"/>
      <c r="O301" s="626"/>
      <c r="P301" s="626"/>
      <c r="Q301" s="626"/>
      <c r="R301" s="626"/>
      <c r="S301" s="674"/>
    </row>
    <row r="302" spans="1:19" ht="15" customHeight="1">
      <c r="A302" s="642"/>
      <c r="B302" s="673"/>
      <c r="C302" s="675"/>
      <c r="D302" s="620"/>
      <c r="E302" s="617"/>
      <c r="F302" s="617"/>
      <c r="G302" s="617"/>
      <c r="H302" s="626"/>
      <c r="I302" s="647"/>
      <c r="J302" s="647"/>
      <c r="K302" s="620">
        <f t="shared" si="39"/>
        <v>0</v>
      </c>
      <c r="L302" s="626"/>
      <c r="M302" s="620" t="str">
        <f>IF($H302=1,#REF!+#REF!+#REF!+#REF!,"")</f>
        <v/>
      </c>
      <c r="N302" s="626"/>
      <c r="O302" s="626"/>
      <c r="P302" s="626"/>
      <c r="Q302" s="626"/>
      <c r="R302" s="626"/>
      <c r="S302" s="674"/>
    </row>
    <row r="303" spans="1:19" ht="15" customHeight="1">
      <c r="A303" s="642"/>
      <c r="B303" s="673"/>
      <c r="C303" s="675"/>
      <c r="D303" s="620"/>
      <c r="E303" s="617"/>
      <c r="F303" s="617"/>
      <c r="G303" s="617"/>
      <c r="H303" s="626"/>
      <c r="I303" s="647"/>
      <c r="J303" s="647"/>
      <c r="K303" s="620">
        <f t="shared" si="39"/>
        <v>0</v>
      </c>
      <c r="L303" s="626"/>
      <c r="M303" s="620" t="str">
        <f>IF($H303=1,#REF!+#REF!+#REF!+#REF!,"")</f>
        <v/>
      </c>
      <c r="N303" s="626"/>
      <c r="O303" s="626"/>
      <c r="P303" s="626"/>
      <c r="Q303" s="626"/>
      <c r="R303" s="626"/>
      <c r="S303" s="674"/>
    </row>
    <row r="304" spans="1:19" ht="15" customHeight="1">
      <c r="A304" s="642"/>
      <c r="B304" s="673"/>
      <c r="C304" s="675"/>
      <c r="D304" s="620"/>
      <c r="E304" s="617"/>
      <c r="F304" s="617"/>
      <c r="G304" s="617"/>
      <c r="H304" s="626"/>
      <c r="I304" s="647"/>
      <c r="J304" s="647"/>
      <c r="K304" s="620">
        <f t="shared" si="39"/>
        <v>0</v>
      </c>
      <c r="L304" s="626"/>
      <c r="M304" s="620" t="str">
        <f>IF($H304=1,#REF!+#REF!+#REF!+#REF!,"")</f>
        <v/>
      </c>
      <c r="N304" s="626"/>
      <c r="O304" s="626"/>
      <c r="P304" s="626"/>
      <c r="Q304" s="626"/>
      <c r="R304" s="626"/>
      <c r="S304" s="674"/>
    </row>
    <row r="305" spans="1:19" ht="15" customHeight="1">
      <c r="A305" s="642"/>
      <c r="B305" s="673"/>
      <c r="C305" s="675"/>
      <c r="D305" s="620"/>
      <c r="E305" s="617"/>
      <c r="F305" s="617"/>
      <c r="G305" s="617"/>
      <c r="H305" s="626"/>
      <c r="I305" s="647"/>
      <c r="J305" s="647"/>
      <c r="K305" s="620">
        <f t="shared" si="39"/>
        <v>0</v>
      </c>
      <c r="L305" s="626"/>
      <c r="M305" s="620" t="str">
        <f>IF($H305=1,#REF!+#REF!+#REF!+#REF!,"")</f>
        <v/>
      </c>
      <c r="N305" s="626"/>
      <c r="O305" s="626"/>
      <c r="P305" s="626"/>
      <c r="Q305" s="626"/>
      <c r="R305" s="626"/>
      <c r="S305" s="674"/>
    </row>
    <row r="306" spans="1:19" ht="15" customHeight="1">
      <c r="A306" s="642"/>
      <c r="B306" s="673"/>
      <c r="C306" s="675"/>
      <c r="D306" s="620"/>
      <c r="E306" s="617"/>
      <c r="F306" s="617"/>
      <c r="G306" s="617"/>
      <c r="H306" s="626"/>
      <c r="I306" s="647"/>
      <c r="J306" s="647"/>
      <c r="K306" s="620">
        <f t="shared" si="39"/>
        <v>0</v>
      </c>
      <c r="L306" s="626"/>
      <c r="M306" s="620" t="str">
        <f>IF($H306=1,#REF!+#REF!+#REF!+#REF!,"")</f>
        <v/>
      </c>
      <c r="N306" s="626"/>
      <c r="O306" s="626"/>
      <c r="P306" s="626"/>
      <c r="Q306" s="626"/>
      <c r="R306" s="626"/>
      <c r="S306" s="674"/>
    </row>
    <row r="307" spans="1:19" ht="15" customHeight="1">
      <c r="A307" s="642"/>
      <c r="B307" s="673"/>
      <c r="C307" s="675"/>
      <c r="D307" s="620"/>
      <c r="E307" s="617"/>
      <c r="F307" s="617"/>
      <c r="G307" s="617"/>
      <c r="H307" s="626"/>
      <c r="I307" s="647"/>
      <c r="J307" s="647"/>
      <c r="K307" s="620">
        <f t="shared" si="39"/>
        <v>0</v>
      </c>
      <c r="L307" s="626"/>
      <c r="M307" s="620" t="str">
        <f>IF($H307=1,#REF!+#REF!+#REF!+#REF!,"")</f>
        <v/>
      </c>
      <c r="N307" s="626"/>
      <c r="O307" s="626"/>
      <c r="P307" s="626"/>
      <c r="Q307" s="626"/>
      <c r="R307" s="626"/>
      <c r="S307" s="674"/>
    </row>
    <row r="308" spans="1:19" ht="15" customHeight="1">
      <c r="A308" s="642"/>
      <c r="B308" s="673"/>
      <c r="C308" s="675"/>
      <c r="D308" s="620"/>
      <c r="E308" s="617"/>
      <c r="F308" s="617"/>
      <c r="G308" s="617"/>
      <c r="H308" s="626"/>
      <c r="I308" s="647"/>
      <c r="J308" s="647"/>
      <c r="K308" s="620">
        <f t="shared" si="39"/>
        <v>0</v>
      </c>
      <c r="L308" s="626"/>
      <c r="M308" s="620" t="str">
        <f>IF($H308=1,#REF!+#REF!+#REF!+#REF!,"")</f>
        <v/>
      </c>
      <c r="N308" s="626"/>
      <c r="O308" s="626"/>
      <c r="P308" s="626"/>
      <c r="Q308" s="626"/>
      <c r="R308" s="626"/>
      <c r="S308" s="674"/>
    </row>
    <row r="309" spans="1:19" ht="15" customHeight="1">
      <c r="A309" s="642"/>
      <c r="B309" s="673"/>
      <c r="C309" s="675"/>
      <c r="D309" s="620"/>
      <c r="E309" s="617"/>
      <c r="F309" s="617"/>
      <c r="G309" s="617"/>
      <c r="H309" s="626"/>
      <c r="I309" s="647"/>
      <c r="J309" s="647"/>
      <c r="K309" s="620">
        <f t="shared" si="39"/>
        <v>0</v>
      </c>
      <c r="L309" s="626"/>
      <c r="M309" s="620" t="str">
        <f>IF($H309=1,#REF!+#REF!+#REF!+#REF!,"")</f>
        <v/>
      </c>
      <c r="N309" s="626"/>
      <c r="O309" s="626"/>
      <c r="P309" s="626"/>
      <c r="Q309" s="626"/>
      <c r="R309" s="626"/>
      <c r="S309" s="674"/>
    </row>
    <row r="310" spans="1:19" ht="15" customHeight="1">
      <c r="A310" s="642"/>
      <c r="B310" s="673"/>
      <c r="C310" s="675"/>
      <c r="D310" s="620"/>
      <c r="E310" s="617"/>
      <c r="F310" s="617"/>
      <c r="G310" s="617"/>
      <c r="H310" s="626"/>
      <c r="I310" s="647"/>
      <c r="J310" s="647"/>
      <c r="K310" s="620">
        <f t="shared" si="39"/>
        <v>0</v>
      </c>
      <c r="L310" s="626"/>
      <c r="M310" s="620" t="str">
        <f>IF($H310=1,#REF!+#REF!+#REF!+#REF!,"")</f>
        <v/>
      </c>
      <c r="N310" s="626"/>
      <c r="O310" s="626"/>
      <c r="P310" s="626"/>
      <c r="Q310" s="626"/>
      <c r="R310" s="626"/>
      <c r="S310" s="674"/>
    </row>
    <row r="311" spans="1:19" ht="15" customHeight="1">
      <c r="A311" s="642"/>
      <c r="B311" s="673"/>
      <c r="C311" s="675"/>
      <c r="D311" s="620"/>
      <c r="E311" s="617"/>
      <c r="F311" s="617"/>
      <c r="G311" s="617"/>
      <c r="H311" s="626"/>
      <c r="I311" s="647"/>
      <c r="J311" s="647"/>
      <c r="K311" s="620">
        <f t="shared" si="39"/>
        <v>0</v>
      </c>
      <c r="L311" s="626"/>
      <c r="M311" s="620" t="str">
        <f>IF($H311=1,#REF!+#REF!+#REF!+#REF!,"")</f>
        <v/>
      </c>
      <c r="N311" s="626"/>
      <c r="O311" s="626"/>
      <c r="P311" s="626"/>
      <c r="Q311" s="626"/>
      <c r="R311" s="626"/>
      <c r="S311" s="674"/>
    </row>
    <row r="312" spans="1:19" ht="15" customHeight="1">
      <c r="A312" s="642"/>
      <c r="B312" s="673"/>
      <c r="C312" s="675"/>
      <c r="D312" s="620"/>
      <c r="E312" s="617"/>
      <c r="F312" s="617"/>
      <c r="G312" s="617"/>
      <c r="H312" s="626"/>
      <c r="I312" s="647"/>
      <c r="J312" s="647"/>
      <c r="K312" s="620">
        <f t="shared" si="39"/>
        <v>0</v>
      </c>
      <c r="L312" s="626"/>
      <c r="M312" s="620" t="str">
        <f>IF($H312=1,#REF!+#REF!+#REF!+#REF!,"")</f>
        <v/>
      </c>
      <c r="N312" s="626"/>
      <c r="O312" s="626"/>
      <c r="P312" s="626"/>
      <c r="Q312" s="626"/>
      <c r="R312" s="626"/>
      <c r="S312" s="674"/>
    </row>
    <row r="313" spans="1:19" ht="15" customHeight="1">
      <c r="A313" s="642"/>
      <c r="B313" s="673"/>
      <c r="C313" s="675"/>
      <c r="D313" s="620"/>
      <c r="E313" s="617"/>
      <c r="F313" s="617"/>
      <c r="G313" s="617"/>
      <c r="H313" s="626"/>
      <c r="I313" s="647"/>
      <c r="J313" s="647"/>
      <c r="K313" s="620">
        <f t="shared" si="39"/>
        <v>0</v>
      </c>
      <c r="L313" s="626"/>
      <c r="M313" s="620" t="str">
        <f>IF($H313=1,#REF!+#REF!+#REF!+#REF!,"")</f>
        <v/>
      </c>
      <c r="N313" s="626"/>
      <c r="O313" s="626"/>
      <c r="P313" s="626"/>
      <c r="Q313" s="626"/>
      <c r="R313" s="626"/>
      <c r="S313" s="674"/>
    </row>
    <row r="314" spans="1:19" ht="15" customHeight="1">
      <c r="A314" s="642"/>
      <c r="B314" s="673"/>
      <c r="C314" s="675"/>
      <c r="D314" s="620"/>
      <c r="E314" s="617"/>
      <c r="F314" s="617"/>
      <c r="G314" s="617"/>
      <c r="H314" s="626"/>
      <c r="I314" s="647"/>
      <c r="J314" s="647"/>
      <c r="K314" s="620">
        <f t="shared" si="39"/>
        <v>0</v>
      </c>
      <c r="L314" s="626"/>
      <c r="M314" s="620" t="str">
        <f>IF($H314=1,#REF!+#REF!+#REF!+#REF!,"")</f>
        <v/>
      </c>
      <c r="N314" s="626"/>
      <c r="O314" s="626"/>
      <c r="P314" s="626"/>
      <c r="Q314" s="626"/>
      <c r="R314" s="626"/>
      <c r="S314" s="674"/>
    </row>
    <row r="315" spans="1:19" ht="15" customHeight="1">
      <c r="A315" s="642"/>
      <c r="B315" s="673"/>
      <c r="C315" s="675"/>
      <c r="D315" s="620"/>
      <c r="E315" s="617"/>
      <c r="F315" s="617"/>
      <c r="G315" s="617"/>
      <c r="H315" s="626"/>
      <c r="I315" s="647"/>
      <c r="J315" s="647"/>
      <c r="K315" s="620">
        <f t="shared" si="39"/>
        <v>0</v>
      </c>
      <c r="L315" s="626"/>
      <c r="M315" s="620" t="str">
        <f>IF($H315=1,#REF!+#REF!+#REF!+#REF!,"")</f>
        <v/>
      </c>
      <c r="N315" s="626"/>
      <c r="O315" s="626"/>
      <c r="P315" s="626"/>
      <c r="Q315" s="626"/>
      <c r="R315" s="626"/>
      <c r="S315" s="674"/>
    </row>
    <row r="316" spans="1:19" ht="15" customHeight="1">
      <c r="A316" s="642"/>
      <c r="B316" s="673"/>
      <c r="C316" s="675"/>
      <c r="D316" s="620"/>
      <c r="E316" s="617"/>
      <c r="F316" s="617"/>
      <c r="G316" s="617"/>
      <c r="H316" s="626"/>
      <c r="I316" s="647"/>
      <c r="J316" s="647"/>
      <c r="K316" s="620">
        <f t="shared" si="39"/>
        <v>0</v>
      </c>
      <c r="L316" s="626"/>
      <c r="M316" s="620" t="str">
        <f>IF($H316=1,#REF!+#REF!+#REF!+#REF!,"")</f>
        <v/>
      </c>
      <c r="N316" s="626"/>
      <c r="O316" s="626"/>
      <c r="P316" s="626"/>
      <c r="Q316" s="626"/>
      <c r="R316" s="626"/>
      <c r="S316" s="674"/>
    </row>
    <row r="317" spans="1:19" ht="15" customHeight="1">
      <c r="A317" s="642"/>
      <c r="B317" s="673"/>
      <c r="C317" s="675"/>
      <c r="D317" s="620"/>
      <c r="E317" s="617"/>
      <c r="F317" s="617"/>
      <c r="G317" s="617"/>
      <c r="H317" s="626"/>
      <c r="I317" s="647"/>
      <c r="J317" s="647"/>
      <c r="K317" s="620">
        <f t="shared" si="39"/>
        <v>0</v>
      </c>
      <c r="L317" s="626"/>
      <c r="M317" s="620" t="str">
        <f>IF($H317=1,#REF!+#REF!+#REF!+#REF!,"")</f>
        <v/>
      </c>
      <c r="N317" s="626"/>
      <c r="O317" s="626"/>
      <c r="P317" s="626"/>
      <c r="Q317" s="626"/>
      <c r="R317" s="626"/>
      <c r="S317" s="674"/>
    </row>
    <row r="318" spans="1:19" ht="15" customHeight="1">
      <c r="A318" s="642"/>
      <c r="B318" s="673"/>
      <c r="C318" s="675"/>
      <c r="D318" s="620"/>
      <c r="E318" s="617"/>
      <c r="F318" s="617"/>
      <c r="G318" s="617"/>
      <c r="H318" s="626"/>
      <c r="I318" s="647"/>
      <c r="J318" s="647"/>
      <c r="K318" s="620">
        <f t="shared" si="39"/>
        <v>0</v>
      </c>
      <c r="L318" s="626"/>
      <c r="M318" s="620" t="str">
        <f>IF($H318=1,#REF!+#REF!+#REF!+#REF!,"")</f>
        <v/>
      </c>
      <c r="N318" s="626"/>
      <c r="O318" s="626"/>
      <c r="P318" s="626"/>
      <c r="Q318" s="626"/>
      <c r="R318" s="626"/>
      <c r="S318" s="674"/>
    </row>
    <row r="319" spans="1:19" ht="15" customHeight="1">
      <c r="A319" s="642"/>
      <c r="B319" s="673"/>
      <c r="C319" s="675"/>
      <c r="D319" s="620"/>
      <c r="E319" s="617"/>
      <c r="F319" s="617"/>
      <c r="G319" s="617"/>
      <c r="H319" s="626"/>
      <c r="I319" s="647"/>
      <c r="J319" s="647"/>
      <c r="K319" s="620">
        <f t="shared" si="39"/>
        <v>0</v>
      </c>
      <c r="L319" s="626"/>
      <c r="M319" s="620" t="str">
        <f>IF($H319=1,#REF!+#REF!+#REF!+#REF!,"")</f>
        <v/>
      </c>
      <c r="N319" s="626"/>
      <c r="O319" s="626"/>
      <c r="P319" s="626"/>
      <c r="Q319" s="626"/>
      <c r="R319" s="626"/>
      <c r="S319" s="674"/>
    </row>
    <row r="320" spans="1:19" ht="15.75" customHeight="1">
      <c r="A320" s="642"/>
      <c r="B320" s="673"/>
      <c r="C320" s="675"/>
      <c r="D320" s="620"/>
      <c r="E320" s="617"/>
      <c r="F320" s="617"/>
      <c r="G320" s="617"/>
      <c r="H320" s="626"/>
      <c r="I320" s="647"/>
      <c r="J320" s="647"/>
      <c r="K320" s="620">
        <f t="shared" si="39"/>
        <v>0</v>
      </c>
      <c r="L320" s="626"/>
      <c r="M320" s="620" t="str">
        <f>IF($H320=1,#REF!+#REF!+#REF!+#REF!,"")</f>
        <v/>
      </c>
      <c r="N320" s="626"/>
      <c r="O320" s="626"/>
      <c r="P320" s="626"/>
      <c r="Q320" s="626"/>
      <c r="R320" s="626"/>
      <c r="S320" s="674"/>
    </row>
    <row r="321" spans="1:19">
      <c r="A321" s="642"/>
      <c r="B321" s="673"/>
      <c r="C321" s="675"/>
      <c r="D321" s="620"/>
      <c r="E321" s="617"/>
      <c r="F321" s="617"/>
      <c r="G321" s="617"/>
      <c r="H321" s="626"/>
      <c r="I321" s="647"/>
      <c r="J321" s="647"/>
      <c r="K321" s="620">
        <f t="shared" si="39"/>
        <v>0</v>
      </c>
      <c r="L321" s="626"/>
      <c r="M321" s="620" t="str">
        <f>IF($H321=1,#REF!+#REF!+#REF!+#REF!,"")</f>
        <v/>
      </c>
      <c r="N321" s="626"/>
      <c r="O321" s="626"/>
      <c r="P321" s="626"/>
      <c r="Q321" s="626"/>
      <c r="R321" s="626"/>
      <c r="S321" s="674"/>
    </row>
    <row r="322" spans="1:19">
      <c r="A322" s="642"/>
      <c r="B322" s="673"/>
      <c r="C322" s="675"/>
      <c r="D322" s="620"/>
      <c r="E322" s="617"/>
      <c r="F322" s="617"/>
      <c r="G322" s="617"/>
      <c r="H322" s="626"/>
      <c r="I322" s="647"/>
      <c r="J322" s="647"/>
      <c r="K322" s="620">
        <f t="shared" si="39"/>
        <v>0</v>
      </c>
      <c r="L322" s="626"/>
      <c r="M322" s="620" t="str">
        <f>IF($H322=1,#REF!+#REF!+#REF!+#REF!,"")</f>
        <v/>
      </c>
      <c r="N322" s="626"/>
      <c r="O322" s="626"/>
      <c r="P322" s="626"/>
      <c r="Q322" s="626"/>
      <c r="R322" s="626"/>
      <c r="S322" s="674"/>
    </row>
    <row r="323" spans="1:19">
      <c r="A323" s="642"/>
      <c r="B323" s="673"/>
      <c r="C323" s="675"/>
      <c r="D323" s="620"/>
      <c r="E323" s="617"/>
      <c r="F323" s="617"/>
      <c r="G323" s="617"/>
      <c r="H323" s="626"/>
      <c r="I323" s="647"/>
      <c r="J323" s="647"/>
      <c r="K323" s="620">
        <f t="shared" si="39"/>
        <v>0</v>
      </c>
      <c r="L323" s="626"/>
      <c r="M323" s="620" t="str">
        <f>IF($H323=1,#REF!+#REF!+#REF!+#REF!,"")</f>
        <v/>
      </c>
      <c r="N323" s="626"/>
      <c r="O323" s="626"/>
      <c r="P323" s="626"/>
      <c r="Q323" s="626"/>
      <c r="R323" s="626"/>
      <c r="S323" s="674"/>
    </row>
    <row r="324" spans="1:19" ht="16" thickBot="1">
      <c r="A324" s="676"/>
      <c r="B324" s="677"/>
      <c r="C324" s="677"/>
      <c r="D324" s="678"/>
      <c r="E324" s="678"/>
      <c r="F324" s="678"/>
      <c r="G324" s="678"/>
      <c r="H324" s="678"/>
      <c r="I324" s="679"/>
      <c r="J324" s="679"/>
      <c r="K324" s="678">
        <f t="shared" si="39"/>
        <v>0</v>
      </c>
      <c r="L324" s="678"/>
      <c r="M324" s="678" t="str">
        <f>IF($H324=1,#REF!+#REF!+#REF!+#REF!,"")</f>
        <v/>
      </c>
      <c r="N324" s="678"/>
      <c r="O324" s="678"/>
      <c r="P324" s="678"/>
      <c r="Q324" s="678"/>
      <c r="R324" s="678"/>
      <c r="S324" s="680"/>
    </row>
  </sheetData>
  <mergeCells count="7">
    <mergeCell ref="L67:L68"/>
    <mergeCell ref="L132:L133"/>
    <mergeCell ref="A9:S9"/>
    <mergeCell ref="A10:S10"/>
    <mergeCell ref="A11:S11"/>
    <mergeCell ref="H13:H14"/>
    <mergeCell ref="I13:J13"/>
  </mergeCells>
  <dataValidations count="2">
    <dataValidation type="list" allowBlank="1" showInputMessage="1" showErrorMessage="1" prompt="Pilih Indikasi Gangguan (Jika &quot;Lain - Lain&quot; isikan Penyabab di Keterangan" sqref="R95:R96 R145 R42:R56 R61:R62 R30:R31 R83:R84 R119:R120 R15 R130:R131 R72:R74 R103:R104 R147:R324 R136:R142 R23:R24" xr:uid="{5115AD2D-F072-46FC-A70D-6769A01AFEB0}">
      <formula1>SEBABGANGGUAN</formula1>
    </dataValidation>
    <dataValidation type="list" allowBlank="1" showInputMessage="1" showErrorMessage="1" prompt="Pilih Nama Area" sqref="D247:D324 D15" xr:uid="{FBDB117C-0E7F-4565-879E-3AF85530F718}">
      <formula1>NO_TRAFO</formula1>
    </dataValidation>
  </dataValidations>
  <printOptions horizontalCentered="1"/>
  <pageMargins left="0.70866141732283472" right="0.70866141732283472" top="0.74803149606299213" bottom="0.74803149606299213" header="0.31496062992125984" footer="0.31496062992125984"/>
  <pageSetup paperSize="9" scale="46" orientation="landscape" r:id="rId2"/>
  <ignoredErrors>
    <ignoredError sqref="L58"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7142C-14E9-490D-81FF-08FCAAAFC4A3}">
  <sheetPr>
    <tabColor rgb="FF0070C0"/>
  </sheetPr>
  <dimension ref="A1:BO485"/>
  <sheetViews>
    <sheetView zoomScale="85" zoomScaleNormal="85" zoomScaleSheetLayoutView="70" workbookViewId="0">
      <pane ySplit="14" topLeftCell="A37" activePane="bottomLeft" state="frozen"/>
      <selection activeCell="AY34" sqref="AY34"/>
      <selection pane="bottomLeft" activeCell="S65" sqref="S65"/>
    </sheetView>
  </sheetViews>
  <sheetFormatPr baseColWidth="10" defaultColWidth="9.1640625" defaultRowHeight="15"/>
  <cols>
    <col min="1" max="1" width="4.1640625" style="681" bestFit="1" customWidth="1"/>
    <col min="2" max="2" width="15" style="685" customWidth="1"/>
    <col min="3" max="3" width="19.5" style="685" bestFit="1" customWidth="1"/>
    <col min="4" max="4" width="22" style="686" bestFit="1" customWidth="1"/>
    <col min="5" max="5" width="23" style="686" bestFit="1" customWidth="1"/>
    <col min="6" max="6" width="8.5" style="681" bestFit="1" customWidth="1"/>
    <col min="7" max="7" width="5.1640625" style="681" bestFit="1" customWidth="1"/>
    <col min="8" max="10" width="9.1640625" style="681" customWidth="1"/>
    <col min="11" max="11" width="6.1640625" style="681" bestFit="1" customWidth="1"/>
    <col min="12" max="13" width="9.1640625" style="687"/>
    <col min="14" max="15" width="9.1640625" style="681"/>
    <col min="16" max="16" width="14.83203125" style="688" bestFit="1" customWidth="1"/>
    <col min="17" max="17" width="13.1640625" style="681" bestFit="1" customWidth="1"/>
    <col min="18" max="19" width="13.1640625" style="681" customWidth="1"/>
    <col min="20" max="20" width="46.5" style="681" customWidth="1"/>
    <col min="21" max="21" width="39.5" style="681" bestFit="1" customWidth="1"/>
    <col min="22" max="22" width="98.6640625" style="681" bestFit="1" customWidth="1"/>
    <col min="23" max="23" width="19.5" style="689" customWidth="1"/>
    <col min="24" max="24" width="21.5" style="681" customWidth="1"/>
    <col min="25" max="25" width="9.1640625" style="681"/>
    <col min="26" max="26" width="11.5" style="728" bestFit="1" customWidth="1"/>
    <col min="27" max="27" width="13.1640625" style="707" bestFit="1" customWidth="1"/>
    <col min="28" max="28" width="24.5" style="697" bestFit="1" customWidth="1"/>
    <col min="29" max="30" width="15.33203125" style="697" customWidth="1"/>
    <col min="31" max="31" width="9.33203125" style="697" customWidth="1"/>
    <col min="32" max="32" width="17.5" style="697" bestFit="1" customWidth="1"/>
    <col min="33" max="33" width="17.5" style="697" customWidth="1"/>
    <col min="34" max="34" width="14" style="697" bestFit="1" customWidth="1"/>
    <col min="35" max="35" width="36" style="697" bestFit="1" customWidth="1"/>
    <col min="36" max="36" width="36.33203125" style="697" bestFit="1" customWidth="1"/>
    <col min="37" max="37" width="29.6640625" style="697" bestFit="1" customWidth="1"/>
    <col min="38" max="38" width="9.1640625" style="681"/>
    <col min="39" max="39" width="19.33203125" style="681" bestFit="1" customWidth="1"/>
    <col min="40" max="40" width="16.33203125" style="681" bestFit="1" customWidth="1"/>
    <col min="41" max="41" width="3.83203125" style="681" bestFit="1" customWidth="1"/>
    <col min="42" max="42" width="4.33203125" style="681" bestFit="1" customWidth="1"/>
    <col min="43" max="43" width="4.5" style="681" bestFit="1" customWidth="1"/>
    <col min="44" max="44" width="4.1640625" style="681" bestFit="1" customWidth="1"/>
    <col min="45" max="45" width="4.83203125" style="681" bestFit="1" customWidth="1"/>
    <col min="46" max="46" width="4" style="681" bestFit="1" customWidth="1"/>
    <col min="47" max="47" width="3.5" style="681" bestFit="1" customWidth="1"/>
    <col min="48" max="48" width="4.5" style="681" bestFit="1" customWidth="1"/>
    <col min="49" max="49" width="4.33203125" style="681" bestFit="1" customWidth="1"/>
    <col min="50" max="50" width="4" style="681" bestFit="1" customWidth="1"/>
    <col min="51" max="51" width="4.5" style="681" bestFit="1" customWidth="1"/>
    <col min="52" max="52" width="4.33203125" style="681" bestFit="1" customWidth="1"/>
    <col min="53" max="53" width="11.33203125" style="681" bestFit="1" customWidth="1"/>
    <col min="54" max="54" width="10.5" style="681" bestFit="1" customWidth="1"/>
    <col min="55" max="55" width="26.83203125" style="681" bestFit="1" customWidth="1"/>
    <col min="56" max="63" width="11.33203125" style="681" bestFit="1" customWidth="1"/>
    <col min="64" max="64" width="15.1640625" style="681" bestFit="1" customWidth="1"/>
    <col min="65" max="68" width="10.83203125" style="681" bestFit="1" customWidth="1"/>
    <col min="69" max="69" width="14.5" style="681" bestFit="1" customWidth="1"/>
    <col min="70" max="74" width="11.33203125" style="681" bestFit="1" customWidth="1"/>
    <col min="75" max="75" width="15.1640625" style="681" bestFit="1" customWidth="1"/>
    <col min="76" max="77" width="10.5" style="681" bestFit="1" customWidth="1"/>
    <col min="78" max="78" width="14.1640625" style="681" bestFit="1" customWidth="1"/>
    <col min="79" max="80" width="10.1640625" style="681" bestFit="1" customWidth="1"/>
    <col min="81" max="81" width="13.6640625" style="681" bestFit="1" customWidth="1"/>
    <col min="82" max="84" width="10.83203125" style="681" bestFit="1" customWidth="1"/>
    <col min="85" max="85" width="14.5" style="681" bestFit="1" customWidth="1"/>
    <col min="86" max="90" width="10.5" style="681" bestFit="1" customWidth="1"/>
    <col min="91" max="91" width="14.1640625" style="681" bestFit="1" customWidth="1"/>
    <col min="92" max="98" width="10.5" style="681" bestFit="1" customWidth="1"/>
    <col min="99" max="99" width="14.1640625" style="681" bestFit="1" customWidth="1"/>
    <col min="100" max="103" width="10.83203125" style="681" bestFit="1" customWidth="1"/>
    <col min="104" max="104" width="14.5" style="681" bestFit="1" customWidth="1"/>
    <col min="105" max="105" width="10.83203125" style="681" bestFit="1" customWidth="1"/>
    <col min="106" max="106" width="14.5" style="681" bestFit="1" customWidth="1"/>
    <col min="107" max="107" width="17.6640625" style="681" bestFit="1" customWidth="1"/>
    <col min="108" max="16384" width="9.1640625" style="681"/>
  </cols>
  <sheetData>
    <row r="1" spans="1:67" ht="18">
      <c r="A1" s="962" t="s">
        <v>5147</v>
      </c>
      <c r="B1" s="962"/>
      <c r="C1" s="962"/>
      <c r="D1" s="962"/>
      <c r="E1" s="962"/>
      <c r="F1" s="962"/>
      <c r="G1" s="962"/>
      <c r="H1" s="962"/>
      <c r="I1" s="962"/>
      <c r="J1" s="962"/>
      <c r="K1" s="962"/>
      <c r="L1" s="962"/>
      <c r="M1" s="962"/>
      <c r="N1" s="962"/>
      <c r="O1" s="962"/>
      <c r="P1" s="962"/>
      <c r="Q1" s="962"/>
      <c r="R1" s="962"/>
      <c r="S1" s="962"/>
      <c r="T1" s="962"/>
      <c r="U1" s="962"/>
      <c r="V1" s="962"/>
      <c r="W1" s="962"/>
      <c r="Z1" s="681"/>
      <c r="AA1" s="681"/>
      <c r="AB1" s="681"/>
      <c r="AC1" s="681"/>
      <c r="AD1" s="681"/>
      <c r="AE1" s="681"/>
      <c r="AF1" s="681"/>
      <c r="AG1" s="681"/>
      <c r="AH1" s="681"/>
      <c r="AI1" s="681"/>
      <c r="AJ1" s="681"/>
      <c r="AK1" s="681"/>
    </row>
    <row r="2" spans="1:67" ht="23">
      <c r="A2" s="1200" t="s">
        <v>5148</v>
      </c>
      <c r="B2" s="1200"/>
      <c r="C2" s="1200"/>
      <c r="D2" s="1200"/>
      <c r="E2" s="1200"/>
      <c r="F2" s="1200"/>
      <c r="G2" s="1200"/>
      <c r="H2" s="1200"/>
      <c r="I2" s="1200"/>
      <c r="J2" s="1200"/>
      <c r="K2" s="1200"/>
      <c r="L2" s="1200"/>
      <c r="M2" s="1200"/>
      <c r="N2" s="1200"/>
      <c r="O2" s="1200"/>
      <c r="P2" s="1200"/>
      <c r="Q2" s="1200"/>
      <c r="R2" s="1200"/>
      <c r="S2" s="1200"/>
      <c r="T2" s="1200"/>
      <c r="U2" s="1200"/>
      <c r="V2" s="1200"/>
      <c r="W2" s="1200"/>
      <c r="Z2" s="682" t="s">
        <v>5915</v>
      </c>
      <c r="AA2" s="682" t="s">
        <v>18</v>
      </c>
      <c r="AB2" s="682" t="s">
        <v>5122</v>
      </c>
      <c r="AC2" s="682" t="s">
        <v>5</v>
      </c>
      <c r="AD2" s="682" t="s">
        <v>6</v>
      </c>
      <c r="AE2" s="682" t="s">
        <v>5149</v>
      </c>
      <c r="AF2" s="682" t="s">
        <v>5951</v>
      </c>
      <c r="AG2" s="682" t="s">
        <v>5952</v>
      </c>
      <c r="AH2" s="682" t="s">
        <v>5953</v>
      </c>
      <c r="AI2" s="682" t="s">
        <v>5917</v>
      </c>
      <c r="AJ2" s="682" t="s">
        <v>5918</v>
      </c>
      <c r="AK2" s="682" t="s">
        <v>5919</v>
      </c>
    </row>
    <row r="3" spans="1:67" ht="24" thickBot="1">
      <c r="A3" s="1202" t="s">
        <v>6251</v>
      </c>
      <c r="B3" s="1202"/>
      <c r="C3" s="1202"/>
      <c r="D3" s="1202"/>
      <c r="E3" s="1202"/>
      <c r="F3" s="1202"/>
      <c r="G3" s="1202"/>
      <c r="H3" s="1202"/>
      <c r="I3" s="1202"/>
      <c r="J3" s="1202"/>
      <c r="K3" s="1202"/>
      <c r="L3" s="1202"/>
      <c r="M3" s="1202"/>
      <c r="N3" s="1202"/>
      <c r="O3" s="1202"/>
      <c r="P3" s="1202"/>
      <c r="Q3" s="1202"/>
      <c r="R3" s="1202"/>
      <c r="S3" s="1202"/>
      <c r="T3" s="1202"/>
      <c r="U3" s="1202"/>
      <c r="V3" s="1202"/>
      <c r="W3" s="1202"/>
      <c r="Z3" s="683">
        <f t="shared" ref="Z3:Z69" si="0">AA3</f>
        <v>44197</v>
      </c>
      <c r="AA3" s="684">
        <v>44197</v>
      </c>
      <c r="AB3" s="681"/>
      <c r="AC3" s="681"/>
      <c r="AD3" s="681"/>
      <c r="AE3" s="681"/>
      <c r="AF3" s="681"/>
      <c r="AG3" s="681"/>
      <c r="AH3" s="681"/>
      <c r="AI3" s="681"/>
      <c r="AJ3" s="681"/>
      <c r="AK3" s="681"/>
    </row>
    <row r="4" spans="1:67" ht="16" hidden="1" thickBot="1">
      <c r="Z4" s="683">
        <f t="shared" si="0"/>
        <v>44228</v>
      </c>
      <c r="AA4" s="684">
        <v>44228</v>
      </c>
      <c r="AB4" s="681"/>
      <c r="AC4" s="681"/>
      <c r="AD4" s="681"/>
      <c r="AE4" s="681"/>
      <c r="AF4" s="681"/>
      <c r="AG4" s="681"/>
      <c r="AH4" s="681"/>
      <c r="AI4" s="681"/>
      <c r="AJ4" s="681"/>
      <c r="AK4" s="681"/>
    </row>
    <row r="5" spans="1:67" ht="16" hidden="1" thickBot="1">
      <c r="Z5" s="683">
        <f t="shared" si="0"/>
        <v>44256</v>
      </c>
      <c r="AA5" s="684">
        <v>44256</v>
      </c>
      <c r="AB5" s="681"/>
      <c r="AC5" s="681"/>
      <c r="AD5" s="681"/>
      <c r="AE5" s="681"/>
      <c r="AF5" s="681"/>
      <c r="AG5" s="681"/>
      <c r="AH5" s="681"/>
      <c r="AI5" s="681"/>
      <c r="AJ5" s="681"/>
      <c r="AK5" s="681"/>
    </row>
    <row r="6" spans="1:67" ht="16" hidden="1" thickBot="1">
      <c r="Z6" s="683">
        <f t="shared" si="0"/>
        <v>44287</v>
      </c>
      <c r="AA6" s="684">
        <v>44287</v>
      </c>
      <c r="AB6" s="681"/>
      <c r="AC6" s="681"/>
      <c r="AD6" s="681"/>
      <c r="AE6" s="681"/>
      <c r="AF6" s="681"/>
      <c r="AG6" s="681"/>
      <c r="AH6" s="681"/>
      <c r="AI6" s="681"/>
      <c r="AJ6" s="681"/>
      <c r="AK6" s="681"/>
    </row>
    <row r="7" spans="1:67" ht="16" hidden="1" thickBot="1">
      <c r="Z7" s="683">
        <f t="shared" si="0"/>
        <v>44317</v>
      </c>
      <c r="AA7" s="684">
        <v>44317</v>
      </c>
      <c r="AB7" s="681"/>
      <c r="AC7" s="681"/>
      <c r="AD7" s="681"/>
      <c r="AE7" s="681"/>
      <c r="AF7" s="681"/>
      <c r="AG7" s="681"/>
      <c r="AH7" s="681"/>
      <c r="AI7" s="681"/>
      <c r="AJ7" s="681"/>
      <c r="AK7" s="681"/>
    </row>
    <row r="8" spans="1:67" ht="16" hidden="1" thickBot="1">
      <c r="Z8" s="683">
        <f t="shared" si="0"/>
        <v>44348</v>
      </c>
      <c r="AA8" s="684">
        <v>44348</v>
      </c>
      <c r="AB8" s="681"/>
      <c r="AC8" s="681"/>
      <c r="AD8" s="681"/>
      <c r="AE8" s="681"/>
      <c r="AF8" s="681"/>
      <c r="AG8" s="681"/>
      <c r="AH8" s="681"/>
      <c r="AI8" s="681"/>
      <c r="AJ8" s="681"/>
      <c r="AK8" s="681"/>
    </row>
    <row r="9" spans="1:67" ht="16" hidden="1" thickBot="1">
      <c r="Z9" s="683">
        <f t="shared" si="0"/>
        <v>44378</v>
      </c>
      <c r="AA9" s="684">
        <v>44378</v>
      </c>
      <c r="AB9" s="681"/>
      <c r="AC9" s="681"/>
      <c r="AD9" s="681"/>
      <c r="AE9" s="681"/>
      <c r="AF9" s="681"/>
      <c r="AG9" s="681"/>
      <c r="AH9" s="681"/>
      <c r="AI9" s="681"/>
      <c r="AJ9" s="681"/>
      <c r="AK9" s="681"/>
    </row>
    <row r="10" spans="1:67" ht="16" hidden="1" thickBot="1">
      <c r="Z10" s="683">
        <f t="shared" si="0"/>
        <v>44409</v>
      </c>
      <c r="AA10" s="684">
        <v>44409</v>
      </c>
      <c r="AB10" s="681"/>
      <c r="AC10" s="681"/>
      <c r="AD10" s="681"/>
      <c r="AE10" s="681"/>
      <c r="AF10" s="681"/>
      <c r="AG10" s="681"/>
      <c r="AH10" s="681"/>
      <c r="AI10" s="681"/>
      <c r="AJ10" s="681"/>
      <c r="AK10" s="681"/>
    </row>
    <row r="11" spans="1:67" ht="16" hidden="1" thickBot="1">
      <c r="Z11" s="683">
        <f t="shared" si="0"/>
        <v>44440</v>
      </c>
      <c r="AA11" s="684">
        <v>44440</v>
      </c>
      <c r="AB11" s="681"/>
      <c r="AC11" s="681"/>
      <c r="AD11" s="681"/>
      <c r="AE11" s="681"/>
      <c r="AF11" s="681"/>
      <c r="AG11" s="681"/>
      <c r="AH11" s="681"/>
      <c r="AI11" s="681"/>
      <c r="AJ11" s="681"/>
      <c r="AK11" s="681"/>
    </row>
    <row r="12" spans="1:67" ht="16" hidden="1" thickBot="1">
      <c r="Z12" s="683">
        <f t="shared" si="0"/>
        <v>44470</v>
      </c>
      <c r="AA12" s="684">
        <v>44470</v>
      </c>
      <c r="AB12" s="681"/>
      <c r="AC12" s="681"/>
      <c r="AD12" s="681"/>
      <c r="AE12" s="681"/>
      <c r="AF12" s="681"/>
      <c r="AG12" s="681"/>
      <c r="AH12" s="681"/>
      <c r="AI12" s="681"/>
      <c r="AJ12" s="681"/>
      <c r="AK12" s="681"/>
    </row>
    <row r="13" spans="1:67" ht="17" thickBot="1">
      <c r="A13" s="690"/>
      <c r="B13" s="691"/>
      <c r="C13" s="691"/>
      <c r="D13" s="692"/>
      <c r="E13" s="692"/>
      <c r="F13" s="690"/>
      <c r="G13" s="1226" t="s">
        <v>5066</v>
      </c>
      <c r="H13" s="1227"/>
      <c r="I13" s="1226" t="s">
        <v>5102</v>
      </c>
      <c r="J13" s="1227"/>
      <c r="K13" s="690" t="s">
        <v>5120</v>
      </c>
      <c r="L13" s="1228" t="s">
        <v>5084</v>
      </c>
      <c r="M13" s="1229"/>
      <c r="N13" s="690" t="s">
        <v>5085</v>
      </c>
      <c r="O13" s="690" t="s">
        <v>5121</v>
      </c>
      <c r="P13" s="599" t="s">
        <v>5087</v>
      </c>
      <c r="Q13" s="600" t="s">
        <v>5088</v>
      </c>
      <c r="R13" s="601" t="s">
        <v>5088</v>
      </c>
      <c r="S13" s="601" t="s">
        <v>5088</v>
      </c>
      <c r="T13" s="600"/>
      <c r="U13" s="690" t="s">
        <v>5089</v>
      </c>
      <c r="V13" s="690" t="s">
        <v>5090</v>
      </c>
      <c r="W13" s="603" t="s">
        <v>5091</v>
      </c>
      <c r="X13" s="1219"/>
      <c r="Z13" s="683">
        <f t="shared" si="0"/>
        <v>44501</v>
      </c>
      <c r="AA13" s="684">
        <v>44501</v>
      </c>
      <c r="AB13" s="681"/>
      <c r="AC13" s="681"/>
      <c r="AD13" s="681"/>
      <c r="AE13" s="681"/>
      <c r="AF13" s="681"/>
      <c r="AG13" s="681"/>
      <c r="AH13" s="681"/>
      <c r="AI13" s="681"/>
      <c r="AJ13" s="681"/>
      <c r="AK13" s="681"/>
    </row>
    <row r="14" spans="1:67" ht="17" thickBot="1">
      <c r="A14" s="693" t="s">
        <v>122</v>
      </c>
      <c r="B14" s="694" t="s">
        <v>18</v>
      </c>
      <c r="C14" s="693" t="s">
        <v>5920</v>
      </c>
      <c r="D14" s="695" t="s">
        <v>5</v>
      </c>
      <c r="E14" s="695" t="s">
        <v>6</v>
      </c>
      <c r="F14" s="693" t="s">
        <v>5149</v>
      </c>
      <c r="G14" s="690">
        <v>150</v>
      </c>
      <c r="H14" s="690">
        <v>70</v>
      </c>
      <c r="I14" s="693" t="s">
        <v>5150</v>
      </c>
      <c r="J14" s="693" t="s">
        <v>5151</v>
      </c>
      <c r="K14" s="693" t="s">
        <v>5126</v>
      </c>
      <c r="L14" s="696" t="s">
        <v>5095</v>
      </c>
      <c r="M14" s="696" t="s">
        <v>5096</v>
      </c>
      <c r="N14" s="693" t="s">
        <v>5097</v>
      </c>
      <c r="O14" s="693" t="s">
        <v>5098</v>
      </c>
      <c r="P14" s="605" t="s">
        <v>5100</v>
      </c>
      <c r="Q14" s="609" t="s">
        <v>5101</v>
      </c>
      <c r="R14" s="610" t="s">
        <v>5921</v>
      </c>
      <c r="S14" s="610" t="s">
        <v>5922</v>
      </c>
      <c r="T14" s="611" t="s">
        <v>5916</v>
      </c>
      <c r="U14" s="693" t="s">
        <v>5102</v>
      </c>
      <c r="V14" s="693" t="s">
        <v>5102</v>
      </c>
      <c r="W14" s="612" t="s">
        <v>5103</v>
      </c>
      <c r="X14" s="1219"/>
      <c r="Z14" s="683">
        <f t="shared" si="0"/>
        <v>44531</v>
      </c>
      <c r="AA14" s="684">
        <v>44531</v>
      </c>
      <c r="AM14" s="681" t="s">
        <v>5923</v>
      </c>
      <c r="AN14" s="681" t="s">
        <v>5924</v>
      </c>
    </row>
    <row r="15" spans="1:67" ht="16">
      <c r="A15" s="698"/>
      <c r="B15" s="699" t="s">
        <v>5104</v>
      </c>
      <c r="C15" s="699"/>
      <c r="D15" s="660"/>
      <c r="E15" s="660"/>
      <c r="F15" s="700"/>
      <c r="G15" s="701" t="str">
        <f>IF(E15&lt;&gt;"",IFERROR(VLOOKUP(E15,[34]dataTRF!K142:L225,"2",FALSE),""),"")</f>
        <v/>
      </c>
      <c r="H15" s="701" t="str">
        <f>IF(E15&lt;&gt;"",IFERROR(VLOOKUP(E15,[34]dataTRF!J142:L220,"3",FALSE),""),"")</f>
        <v/>
      </c>
      <c r="I15" s="701"/>
      <c r="J15" s="701"/>
      <c r="K15" s="702"/>
      <c r="L15" s="703"/>
      <c r="M15" s="703"/>
      <c r="N15" s="702"/>
      <c r="O15" s="701"/>
      <c r="P15" s="704"/>
      <c r="Q15" s="701"/>
      <c r="R15" s="701"/>
      <c r="S15" s="701"/>
      <c r="T15" s="701"/>
      <c r="U15" s="701"/>
      <c r="V15" s="700"/>
      <c r="W15" s="705"/>
      <c r="Z15" s="706">
        <f t="shared" si="0"/>
        <v>44574</v>
      </c>
      <c r="AA15" s="707">
        <v>44574</v>
      </c>
      <c r="AB15" s="708" t="s">
        <v>5140</v>
      </c>
      <c r="AC15" s="697" t="s">
        <v>38</v>
      </c>
      <c r="AD15" s="697" t="s">
        <v>5559</v>
      </c>
      <c r="AE15" s="697">
        <v>7</v>
      </c>
      <c r="AF15" s="697">
        <v>66</v>
      </c>
      <c r="AG15" s="697">
        <v>47.51</v>
      </c>
      <c r="AH15" s="697">
        <v>37988</v>
      </c>
      <c r="AI15" s="697">
        <v>11</v>
      </c>
      <c r="AJ15" s="697">
        <v>74274</v>
      </c>
      <c r="AK15" s="697">
        <v>200</v>
      </c>
      <c r="AM15" s="681" t="s">
        <v>5926</v>
      </c>
      <c r="AN15" s="681" t="s">
        <v>5969</v>
      </c>
      <c r="AO15" s="681" t="s">
        <v>5927</v>
      </c>
      <c r="AP15" s="681" t="s">
        <v>5928</v>
      </c>
      <c r="AQ15" s="681" t="s">
        <v>5929</v>
      </c>
      <c r="AR15" s="681" t="s">
        <v>5930</v>
      </c>
      <c r="AS15" s="681" t="s">
        <v>5931</v>
      </c>
      <c r="AT15" s="681" t="s">
        <v>5932</v>
      </c>
      <c r="AU15" s="681" t="s">
        <v>5933</v>
      </c>
      <c r="AV15" s="681" t="s">
        <v>5934</v>
      </c>
      <c r="AW15" s="681" t="s">
        <v>5935</v>
      </c>
      <c r="AX15" s="681" t="s">
        <v>5936</v>
      </c>
      <c r="AY15" s="681" t="s">
        <v>5937</v>
      </c>
      <c r="AZ15" s="681" t="s">
        <v>5938</v>
      </c>
      <c r="BA15" s="681" t="s">
        <v>5939</v>
      </c>
      <c r="BC15" s="660" t="s">
        <v>5920</v>
      </c>
      <c r="BD15" s="660" t="s">
        <v>5190</v>
      </c>
      <c r="BE15" s="660" t="s">
        <v>5191</v>
      </c>
      <c r="BF15" s="660" t="s">
        <v>5192</v>
      </c>
      <c r="BG15" s="660" t="s">
        <v>5193</v>
      </c>
      <c r="BH15" s="660" t="s">
        <v>5109</v>
      </c>
      <c r="BI15" s="660" t="s">
        <v>5194</v>
      </c>
      <c r="BJ15" s="660" t="s">
        <v>5195</v>
      </c>
      <c r="BK15" s="660" t="s">
        <v>5940</v>
      </c>
      <c r="BL15" s="660" t="s">
        <v>5893</v>
      </c>
      <c r="BM15" s="660" t="s">
        <v>5198</v>
      </c>
      <c r="BN15" s="660" t="s">
        <v>5199</v>
      </c>
      <c r="BO15" s="660" t="s">
        <v>5200</v>
      </c>
    </row>
    <row r="16" spans="1:67" ht="16">
      <c r="A16" s="698">
        <v>1</v>
      </c>
      <c r="B16" s="657">
        <v>44574</v>
      </c>
      <c r="C16" s="708" t="s">
        <v>5140</v>
      </c>
      <c r="D16" s="660" t="s">
        <v>38</v>
      </c>
      <c r="E16" s="660" t="s">
        <v>5559</v>
      </c>
      <c r="F16" s="700">
        <v>7</v>
      </c>
      <c r="G16" s="701">
        <v>1</v>
      </c>
      <c r="H16" s="701"/>
      <c r="I16" s="702">
        <v>1</v>
      </c>
      <c r="J16" s="702"/>
      <c r="K16" s="702">
        <v>1</v>
      </c>
      <c r="L16" s="703">
        <v>0.70833333333333337</v>
      </c>
      <c r="M16" s="703">
        <v>0.75416666666666676</v>
      </c>
      <c r="N16" s="709">
        <f t="shared" ref="N16:N21" si="1">HOUR(M16-L16)*60+MINUTE(M16-L16)</f>
        <v>66</v>
      </c>
      <c r="O16" s="701">
        <v>47.51</v>
      </c>
      <c r="P16" s="710">
        <v>37988</v>
      </c>
      <c r="Q16" s="701">
        <v>11</v>
      </c>
      <c r="R16" s="701">
        <v>74274</v>
      </c>
      <c r="S16" s="701">
        <v>200</v>
      </c>
      <c r="T16" s="621"/>
      <c r="U16" s="701" t="s">
        <v>5976</v>
      </c>
      <c r="V16" s="698" t="s">
        <v>5976</v>
      </c>
      <c r="W16" s="705"/>
      <c r="Z16" s="706">
        <f t="shared" si="0"/>
        <v>44578</v>
      </c>
      <c r="AA16" s="707">
        <v>44578</v>
      </c>
      <c r="AB16" s="697" t="s">
        <v>5127</v>
      </c>
      <c r="AC16" s="697" t="s">
        <v>55</v>
      </c>
      <c r="AD16" s="697" t="s">
        <v>5284</v>
      </c>
      <c r="AE16" s="697">
        <v>2</v>
      </c>
      <c r="AF16" s="697">
        <v>31</v>
      </c>
      <c r="AG16" s="697">
        <v>25.3</v>
      </c>
      <c r="AH16" s="697">
        <v>12765</v>
      </c>
      <c r="AI16" s="697">
        <v>6</v>
      </c>
      <c r="AJ16" s="697">
        <v>54766</v>
      </c>
      <c r="AK16" s="697">
        <v>380</v>
      </c>
      <c r="AM16" s="708" t="s">
        <v>5127</v>
      </c>
      <c r="AO16" s="681">
        <v>1</v>
      </c>
      <c r="BA16" s="681">
        <v>1</v>
      </c>
      <c r="BC16" s="711" t="s">
        <v>5942</v>
      </c>
      <c r="BD16" s="712">
        <f>_xlfn.IFNA((VLOOKUP(BC16,$AM$16:$BA$32,3,FALSE)),0)</f>
        <v>0</v>
      </c>
      <c r="BE16" s="660">
        <f>_xlfn.IFNA((VLOOKUP(BC16,$AM$16:$BA$32,4,FALSE)),0)</f>
        <v>0</v>
      </c>
      <c r="BF16" s="660">
        <f>_xlfn.IFNA((VLOOKUP(BC16,$AM$16:$BA$32,5,FALSE)),0)</f>
        <v>0</v>
      </c>
      <c r="BG16" s="660">
        <f>_xlfn.IFNA((VLOOKUP(BC16,$AM$16:$BA$32,6,FALSE)),0)</f>
        <v>0</v>
      </c>
      <c r="BH16" s="660">
        <f>_xlfn.IFNA((VLOOKUP(BC16,$AM$16:$BA$32,7,FALSE)),0)</f>
        <v>0</v>
      </c>
      <c r="BI16" s="660">
        <f>_xlfn.IFNA((VLOOKUP(BC16,$AM$16:$BA$32,8,FALSE)),0)</f>
        <v>0</v>
      </c>
      <c r="BJ16" s="660">
        <f>_xlfn.IFNA((VLOOKUP(BC16,$AM$16:$BA$32,9,FALSE)),0)</f>
        <v>0</v>
      </c>
      <c r="BK16" s="660">
        <f>_xlfn.IFNA((VLOOKUP(BC16,$AM$16:$BA$32,10,FALSE)),0)</f>
        <v>0</v>
      </c>
      <c r="BL16" s="660">
        <f>_xlfn.IFNA((VLOOKUP(BC16,$AM$16:$BA$32,11,FALSE)),0)</f>
        <v>0</v>
      </c>
      <c r="BM16" s="660">
        <f>_xlfn.IFNA((VLOOKUP(BC16,$AM$16:$BA$32,12,FALSE)),0)</f>
        <v>0</v>
      </c>
      <c r="BN16" s="660">
        <f>_xlfn.IFNA((VLOOKUP(BC16,$AM$16:$BA$32,13,FALSE)),0)</f>
        <v>0</v>
      </c>
      <c r="BO16" s="660">
        <f>_xlfn.IFNA((VLOOKUP(BC16,$AM$16:$BA$32,14,FALSE)),0)</f>
        <v>0</v>
      </c>
    </row>
    <row r="17" spans="1:67" ht="15" customHeight="1">
      <c r="A17" s="660">
        <v>2</v>
      </c>
      <c r="B17" s="627">
        <v>44578</v>
      </c>
      <c r="C17" s="644" t="s">
        <v>5127</v>
      </c>
      <c r="D17" s="630" t="s">
        <v>55</v>
      </c>
      <c r="E17" s="630" t="s">
        <v>5284</v>
      </c>
      <c r="F17" s="621">
        <v>2</v>
      </c>
      <c r="G17" s="709">
        <v>1</v>
      </c>
      <c r="H17" s="709"/>
      <c r="I17" s="709">
        <v>1</v>
      </c>
      <c r="J17" s="709"/>
      <c r="K17" s="709">
        <v>1</v>
      </c>
      <c r="L17" s="713">
        <v>0.80138888888888893</v>
      </c>
      <c r="M17" s="714">
        <v>0.82291666666666663</v>
      </c>
      <c r="N17" s="709">
        <f t="shared" si="1"/>
        <v>31</v>
      </c>
      <c r="O17" s="621">
        <v>25.3</v>
      </c>
      <c r="P17" s="621">
        <v>12765</v>
      </c>
      <c r="Q17" s="621">
        <v>6</v>
      </c>
      <c r="R17" s="621">
        <v>54766</v>
      </c>
      <c r="S17" s="621">
        <v>380</v>
      </c>
      <c r="T17" s="621"/>
      <c r="U17" s="700" t="s">
        <v>5673</v>
      </c>
      <c r="V17" s="630" t="s">
        <v>5673</v>
      </c>
      <c r="W17" s="715"/>
      <c r="X17" s="716"/>
      <c r="Z17" s="706">
        <f t="shared" si="0"/>
        <v>0</v>
      </c>
      <c r="AM17" s="708" t="s">
        <v>5140</v>
      </c>
      <c r="AO17" s="681">
        <v>1</v>
      </c>
      <c r="BA17" s="681">
        <v>1</v>
      </c>
      <c r="BC17" s="711" t="s">
        <v>5925</v>
      </c>
      <c r="BD17" s="712">
        <f t="shared" ref="BD17:BD28" si="2">_xlfn.IFNA((VLOOKUP(BC17,$AM$16:$BA$32,3,FALSE)),0)</f>
        <v>0</v>
      </c>
      <c r="BE17" s="660">
        <f t="shared" ref="BE17:BE28" si="3">_xlfn.IFNA((VLOOKUP(BC17,$AM$16:$BA$32,4,FALSE)),0)</f>
        <v>0</v>
      </c>
      <c r="BF17" s="660">
        <f t="shared" ref="BF17:BF28" si="4">_xlfn.IFNA((VLOOKUP(BC17,$AM$16:$BA$32,5,FALSE)),0)</f>
        <v>0</v>
      </c>
      <c r="BG17" s="660">
        <f t="shared" ref="BG17:BG28" si="5">_xlfn.IFNA((VLOOKUP(BC17,$AM$16:$BA$32,6,FALSE)),0)</f>
        <v>0</v>
      </c>
      <c r="BH17" s="660">
        <f t="shared" ref="BH17:BH28" si="6">_xlfn.IFNA((VLOOKUP(BC17,$AM$16:$BA$32,7,FALSE)),0)</f>
        <v>0</v>
      </c>
      <c r="BI17" s="660">
        <f t="shared" ref="BI17:BI28" si="7">_xlfn.IFNA((VLOOKUP(BC17,$AM$16:$BA$32,8,FALSE)),0)</f>
        <v>0</v>
      </c>
      <c r="BJ17" s="660">
        <f t="shared" ref="BJ17:BJ28" si="8">_xlfn.IFNA((VLOOKUP(BC17,$AM$16:$BA$32,9,FALSE)),0)</f>
        <v>0</v>
      </c>
      <c r="BK17" s="660">
        <f t="shared" ref="BK17:BK28" si="9">_xlfn.IFNA((VLOOKUP(BC17,$AM$16:$BA$32,10,FALSE)),0)</f>
        <v>0</v>
      </c>
      <c r="BL17" s="660">
        <f t="shared" ref="BL17:BL28" si="10">_xlfn.IFNA((VLOOKUP(BC17,$AM$16:$BA$32,11,FALSE)),0)</f>
        <v>0</v>
      </c>
      <c r="BM17" s="660">
        <f t="shared" ref="BM17:BM28" si="11">_xlfn.IFNA((VLOOKUP(BC17,$AM$16:$BA$32,12,FALSE)),0)</f>
        <v>0</v>
      </c>
      <c r="BN17" s="660">
        <f t="shared" ref="BN17:BN28" si="12">_xlfn.IFNA((VLOOKUP(BC17,$AM$16:$BA$32,13,FALSE)),0)</f>
        <v>0</v>
      </c>
      <c r="BO17" s="660">
        <f t="shared" ref="BO17:BO28" si="13">_xlfn.IFNA((VLOOKUP(BC17,$AM$16:$BA$32,14,FALSE)),0)</f>
        <v>0</v>
      </c>
    </row>
    <row r="18" spans="1:67" ht="15" hidden="1" customHeight="1">
      <c r="A18" s="660"/>
      <c r="B18" s="627"/>
      <c r="C18" s="644"/>
      <c r="D18" s="630"/>
      <c r="E18" s="630"/>
      <c r="F18" s="621"/>
      <c r="G18" s="709"/>
      <c r="H18" s="709"/>
      <c r="I18" s="709"/>
      <c r="J18" s="709"/>
      <c r="K18" s="709"/>
      <c r="L18" s="714"/>
      <c r="M18" s="714"/>
      <c r="N18" s="709">
        <f t="shared" si="1"/>
        <v>0</v>
      </c>
      <c r="O18" s="621"/>
      <c r="P18" s="621"/>
      <c r="Q18" s="621"/>
      <c r="R18" s="621"/>
      <c r="S18" s="621"/>
      <c r="T18" s="621"/>
      <c r="U18" s="700"/>
      <c r="V18" s="630"/>
      <c r="W18" s="715"/>
      <c r="X18" s="716"/>
      <c r="Z18" s="706">
        <f t="shared" si="0"/>
        <v>0</v>
      </c>
      <c r="AM18" s="708" t="s">
        <v>5946</v>
      </c>
      <c r="BC18" s="711" t="s">
        <v>5943</v>
      </c>
      <c r="BD18" s="712">
        <f t="shared" si="2"/>
        <v>0</v>
      </c>
      <c r="BE18" s="660">
        <f t="shared" si="3"/>
        <v>0</v>
      </c>
      <c r="BF18" s="660">
        <f t="shared" si="4"/>
        <v>0</v>
      </c>
      <c r="BG18" s="660">
        <f t="shared" si="5"/>
        <v>0</v>
      </c>
      <c r="BH18" s="660">
        <f t="shared" si="6"/>
        <v>0</v>
      </c>
      <c r="BI18" s="660">
        <f t="shared" si="7"/>
        <v>0</v>
      </c>
      <c r="BJ18" s="660">
        <f t="shared" si="8"/>
        <v>0</v>
      </c>
      <c r="BK18" s="660">
        <f t="shared" si="9"/>
        <v>0</v>
      </c>
      <c r="BL18" s="660">
        <f t="shared" si="10"/>
        <v>0</v>
      </c>
      <c r="BM18" s="660">
        <f t="shared" si="11"/>
        <v>0</v>
      </c>
      <c r="BN18" s="660">
        <f t="shared" si="12"/>
        <v>0</v>
      </c>
      <c r="BO18" s="660">
        <f t="shared" si="13"/>
        <v>0</v>
      </c>
    </row>
    <row r="19" spans="1:67" ht="15" hidden="1" customHeight="1">
      <c r="A19" s="660"/>
      <c r="B19" s="627"/>
      <c r="C19" s="644"/>
      <c r="D19" s="630"/>
      <c r="E19" s="630"/>
      <c r="F19" s="621"/>
      <c r="G19" s="709"/>
      <c r="H19" s="709"/>
      <c r="I19" s="709"/>
      <c r="J19" s="709"/>
      <c r="K19" s="709"/>
      <c r="L19" s="714"/>
      <c r="M19" s="714"/>
      <c r="N19" s="709">
        <f t="shared" si="1"/>
        <v>0</v>
      </c>
      <c r="O19" s="621"/>
      <c r="P19" s="621"/>
      <c r="Q19" s="621"/>
      <c r="R19" s="621"/>
      <c r="S19" s="621"/>
      <c r="T19" s="621"/>
      <c r="U19" s="630"/>
      <c r="V19" s="630"/>
      <c r="W19" s="715"/>
      <c r="X19" s="716"/>
      <c r="Z19" s="706">
        <f t="shared" si="0"/>
        <v>0</v>
      </c>
      <c r="AM19" s="708" t="s">
        <v>5939</v>
      </c>
      <c r="AO19" s="681">
        <v>2</v>
      </c>
      <c r="BA19" s="681">
        <v>2</v>
      </c>
      <c r="BC19" s="711" t="s">
        <v>5141</v>
      </c>
      <c r="BD19" s="712">
        <f t="shared" si="2"/>
        <v>0</v>
      </c>
      <c r="BE19" s="660">
        <f t="shared" si="3"/>
        <v>0</v>
      </c>
      <c r="BF19" s="660">
        <f t="shared" si="4"/>
        <v>0</v>
      </c>
      <c r="BG19" s="660">
        <f t="shared" si="5"/>
        <v>0</v>
      </c>
      <c r="BH19" s="660">
        <f t="shared" si="6"/>
        <v>0</v>
      </c>
      <c r="BI19" s="660">
        <f t="shared" si="7"/>
        <v>0</v>
      </c>
      <c r="BJ19" s="660">
        <f t="shared" si="8"/>
        <v>0</v>
      </c>
      <c r="BK19" s="660">
        <f t="shared" si="9"/>
        <v>0</v>
      </c>
      <c r="BL19" s="660">
        <f t="shared" si="10"/>
        <v>0</v>
      </c>
      <c r="BM19" s="660">
        <f t="shared" si="11"/>
        <v>0</v>
      </c>
      <c r="BN19" s="660">
        <f t="shared" si="12"/>
        <v>0</v>
      </c>
      <c r="BO19" s="660">
        <f t="shared" si="13"/>
        <v>0</v>
      </c>
    </row>
    <row r="20" spans="1:67" ht="15" hidden="1" customHeight="1">
      <c r="A20" s="660"/>
      <c r="B20" s="627"/>
      <c r="C20" s="644"/>
      <c r="D20" s="630"/>
      <c r="E20" s="630"/>
      <c r="F20" s="621"/>
      <c r="G20" s="709"/>
      <c r="H20" s="709"/>
      <c r="I20" s="709"/>
      <c r="J20" s="709"/>
      <c r="K20" s="709"/>
      <c r="L20" s="714"/>
      <c r="M20" s="714"/>
      <c r="N20" s="709">
        <f t="shared" si="1"/>
        <v>0</v>
      </c>
      <c r="O20" s="621"/>
      <c r="P20" s="621"/>
      <c r="Q20" s="621"/>
      <c r="R20" s="621"/>
      <c r="S20" s="621"/>
      <c r="T20" s="621"/>
      <c r="U20" s="630"/>
      <c r="V20" s="630"/>
      <c r="W20" s="715"/>
      <c r="X20" s="716"/>
      <c r="Z20" s="706">
        <f t="shared" si="0"/>
        <v>0</v>
      </c>
      <c r="BC20" s="711" t="s">
        <v>5944</v>
      </c>
      <c r="BD20" s="712">
        <f t="shared" si="2"/>
        <v>0</v>
      </c>
      <c r="BE20" s="660">
        <f t="shared" si="3"/>
        <v>0</v>
      </c>
      <c r="BF20" s="660">
        <f t="shared" si="4"/>
        <v>0</v>
      </c>
      <c r="BG20" s="660">
        <f t="shared" si="5"/>
        <v>0</v>
      </c>
      <c r="BH20" s="660">
        <f t="shared" si="6"/>
        <v>0</v>
      </c>
      <c r="BI20" s="660">
        <f t="shared" si="7"/>
        <v>0</v>
      </c>
      <c r="BJ20" s="660">
        <f t="shared" si="8"/>
        <v>0</v>
      </c>
      <c r="BK20" s="660">
        <f t="shared" si="9"/>
        <v>0</v>
      </c>
      <c r="BL20" s="660">
        <f t="shared" si="10"/>
        <v>0</v>
      </c>
      <c r="BM20" s="660">
        <f t="shared" si="11"/>
        <v>0</v>
      </c>
      <c r="BN20" s="660">
        <f t="shared" si="12"/>
        <v>0</v>
      </c>
      <c r="BO20" s="660">
        <f t="shared" si="13"/>
        <v>0</v>
      </c>
    </row>
    <row r="21" spans="1:67" ht="15" hidden="1" customHeight="1">
      <c r="A21" s="660"/>
      <c r="B21" s="627"/>
      <c r="C21" s="644"/>
      <c r="D21" s="621"/>
      <c r="E21" s="621"/>
      <c r="F21" s="621"/>
      <c r="G21" s="709"/>
      <c r="H21" s="709"/>
      <c r="I21" s="709"/>
      <c r="J21" s="709"/>
      <c r="K21" s="709"/>
      <c r="L21" s="714"/>
      <c r="M21" s="714"/>
      <c r="N21" s="709">
        <f t="shared" si="1"/>
        <v>0</v>
      </c>
      <c r="O21" s="621"/>
      <c r="P21" s="621"/>
      <c r="Q21" s="621"/>
      <c r="R21" s="621"/>
      <c r="S21" s="621"/>
      <c r="T21" s="621"/>
      <c r="U21" s="630"/>
      <c r="V21" s="630"/>
      <c r="W21" s="715"/>
      <c r="X21" s="716"/>
      <c r="Z21" s="706">
        <f t="shared" si="0"/>
        <v>0</v>
      </c>
      <c r="BC21" s="711" t="s">
        <v>5945</v>
      </c>
      <c r="BD21" s="712">
        <f t="shared" si="2"/>
        <v>0</v>
      </c>
      <c r="BE21" s="660">
        <f t="shared" si="3"/>
        <v>0</v>
      </c>
      <c r="BF21" s="660">
        <f t="shared" si="4"/>
        <v>0</v>
      </c>
      <c r="BG21" s="660">
        <f t="shared" si="5"/>
        <v>0</v>
      </c>
      <c r="BH21" s="660">
        <f t="shared" si="6"/>
        <v>0</v>
      </c>
      <c r="BI21" s="660">
        <f t="shared" si="7"/>
        <v>0</v>
      </c>
      <c r="BJ21" s="660">
        <f t="shared" si="8"/>
        <v>0</v>
      </c>
      <c r="BK21" s="660">
        <f t="shared" si="9"/>
        <v>0</v>
      </c>
      <c r="BL21" s="660">
        <f t="shared" si="10"/>
        <v>0</v>
      </c>
      <c r="BM21" s="660">
        <f t="shared" si="11"/>
        <v>0</v>
      </c>
      <c r="BN21" s="660">
        <f t="shared" si="12"/>
        <v>0</v>
      </c>
      <c r="BO21" s="660">
        <f t="shared" si="13"/>
        <v>0</v>
      </c>
    </row>
    <row r="22" spans="1:67" ht="15" hidden="1" customHeight="1">
      <c r="A22" s="660"/>
      <c r="B22" s="627"/>
      <c r="C22" s="627"/>
      <c r="D22" s="630"/>
      <c r="E22" s="630"/>
      <c r="F22" s="621"/>
      <c r="G22" s="709"/>
      <c r="H22" s="709"/>
      <c r="I22" s="709"/>
      <c r="J22" s="709"/>
      <c r="K22" s="709"/>
      <c r="L22" s="714"/>
      <c r="M22" s="714"/>
      <c r="N22" s="709"/>
      <c r="O22" s="621"/>
      <c r="P22" s="621"/>
      <c r="Q22" s="621"/>
      <c r="R22" s="621"/>
      <c r="S22" s="621"/>
      <c r="T22" s="621"/>
      <c r="U22" s="630"/>
      <c r="V22" s="632"/>
      <c r="W22" s="715"/>
      <c r="X22" s="716"/>
      <c r="Z22" s="706">
        <f t="shared" si="0"/>
        <v>0</v>
      </c>
      <c r="BC22" s="711" t="s">
        <v>5947</v>
      </c>
      <c r="BD22" s="712">
        <f t="shared" si="2"/>
        <v>0</v>
      </c>
      <c r="BE22" s="660">
        <f t="shared" si="3"/>
        <v>0</v>
      </c>
      <c r="BF22" s="660">
        <f t="shared" si="4"/>
        <v>0</v>
      </c>
      <c r="BG22" s="660">
        <f t="shared" si="5"/>
        <v>0</v>
      </c>
      <c r="BH22" s="660">
        <f t="shared" si="6"/>
        <v>0</v>
      </c>
      <c r="BI22" s="660">
        <f t="shared" si="7"/>
        <v>0</v>
      </c>
      <c r="BJ22" s="660">
        <f t="shared" si="8"/>
        <v>0</v>
      </c>
      <c r="BK22" s="660">
        <f t="shared" si="9"/>
        <v>0</v>
      </c>
      <c r="BL22" s="660">
        <f t="shared" si="10"/>
        <v>0</v>
      </c>
      <c r="BM22" s="660">
        <f t="shared" si="11"/>
        <v>0</v>
      </c>
      <c r="BN22" s="660">
        <f t="shared" si="12"/>
        <v>0</v>
      </c>
      <c r="BO22" s="660">
        <f t="shared" si="13"/>
        <v>0</v>
      </c>
    </row>
    <row r="23" spans="1:67" ht="15" hidden="1" customHeight="1">
      <c r="A23" s="660"/>
      <c r="B23" s="627"/>
      <c r="C23" s="627"/>
      <c r="D23" s="621"/>
      <c r="E23" s="621"/>
      <c r="F23" s="621"/>
      <c r="G23" s="709"/>
      <c r="H23" s="709"/>
      <c r="I23" s="709"/>
      <c r="J23" s="709"/>
      <c r="K23" s="709"/>
      <c r="L23" s="714"/>
      <c r="M23" s="714"/>
      <c r="N23" s="709"/>
      <c r="O23" s="621"/>
      <c r="P23" s="621"/>
      <c r="Q23" s="621"/>
      <c r="R23" s="621"/>
      <c r="S23" s="621"/>
      <c r="T23" s="621"/>
      <c r="U23" s="630"/>
      <c r="V23" s="632"/>
      <c r="W23" s="715"/>
      <c r="X23" s="716"/>
      <c r="Z23" s="706">
        <f t="shared" si="0"/>
        <v>0</v>
      </c>
      <c r="BC23" s="711" t="s">
        <v>5140</v>
      </c>
      <c r="BD23" s="712">
        <f t="shared" si="2"/>
        <v>1</v>
      </c>
      <c r="BE23" s="660">
        <f t="shared" si="3"/>
        <v>0</v>
      </c>
      <c r="BF23" s="660">
        <f t="shared" si="4"/>
        <v>0</v>
      </c>
      <c r="BG23" s="660">
        <f t="shared" si="5"/>
        <v>0</v>
      </c>
      <c r="BH23" s="660">
        <f t="shared" si="6"/>
        <v>0</v>
      </c>
      <c r="BI23" s="660">
        <f t="shared" si="7"/>
        <v>0</v>
      </c>
      <c r="BJ23" s="660">
        <f t="shared" si="8"/>
        <v>0</v>
      </c>
      <c r="BK23" s="660">
        <f t="shared" si="9"/>
        <v>0</v>
      </c>
      <c r="BL23" s="660">
        <f t="shared" si="10"/>
        <v>0</v>
      </c>
      <c r="BM23" s="660">
        <f t="shared" si="11"/>
        <v>0</v>
      </c>
      <c r="BN23" s="660">
        <f t="shared" si="12"/>
        <v>0</v>
      </c>
      <c r="BO23" s="660">
        <f t="shared" si="13"/>
        <v>0</v>
      </c>
    </row>
    <row r="24" spans="1:67" ht="15" customHeight="1">
      <c r="A24" s="660"/>
      <c r="B24" s="627"/>
      <c r="C24" s="627"/>
      <c r="D24" s="621"/>
      <c r="E24" s="621"/>
      <c r="F24" s="621"/>
      <c r="G24" s="709"/>
      <c r="H24" s="709"/>
      <c r="I24" s="709"/>
      <c r="J24" s="709"/>
      <c r="K24" s="709"/>
      <c r="L24" s="714"/>
      <c r="M24" s="714"/>
      <c r="N24" s="709"/>
      <c r="O24" s="621"/>
      <c r="P24" s="621"/>
      <c r="Q24" s="621"/>
      <c r="R24" s="621"/>
      <c r="S24" s="621"/>
      <c r="T24" s="621"/>
      <c r="U24" s="630"/>
      <c r="V24" s="632"/>
      <c r="W24" s="715"/>
      <c r="X24" s="716"/>
      <c r="Z24" s="706">
        <f t="shared" si="0"/>
        <v>0</v>
      </c>
      <c r="BC24" s="711" t="s">
        <v>5941</v>
      </c>
      <c r="BD24" s="712">
        <f t="shared" si="2"/>
        <v>0</v>
      </c>
      <c r="BE24" s="660">
        <f t="shared" si="3"/>
        <v>0</v>
      </c>
      <c r="BF24" s="660">
        <f t="shared" si="4"/>
        <v>0</v>
      </c>
      <c r="BG24" s="660">
        <f t="shared" si="5"/>
        <v>0</v>
      </c>
      <c r="BH24" s="660">
        <f t="shared" si="6"/>
        <v>0</v>
      </c>
      <c r="BI24" s="660">
        <f t="shared" si="7"/>
        <v>0</v>
      </c>
      <c r="BJ24" s="660">
        <f t="shared" si="8"/>
        <v>0</v>
      </c>
      <c r="BK24" s="660">
        <f t="shared" si="9"/>
        <v>0</v>
      </c>
      <c r="BL24" s="660">
        <f t="shared" si="10"/>
        <v>0</v>
      </c>
      <c r="BM24" s="660">
        <f t="shared" si="11"/>
        <v>0</v>
      </c>
      <c r="BN24" s="660">
        <f t="shared" si="12"/>
        <v>0</v>
      </c>
      <c r="BO24" s="660">
        <f t="shared" si="13"/>
        <v>0</v>
      </c>
    </row>
    <row r="25" spans="1:67" ht="15" customHeight="1">
      <c r="A25" s="698"/>
      <c r="B25" s="659"/>
      <c r="C25" s="659"/>
      <c r="D25" s="698"/>
      <c r="E25" s="660"/>
      <c r="F25" s="700"/>
      <c r="G25" s="717">
        <f>SUM(G16:G24)</f>
        <v>2</v>
      </c>
      <c r="H25" s="717">
        <f>SUM(H16:H24)</f>
        <v>0</v>
      </c>
      <c r="I25" s="717">
        <f>SUM(I16:I24)</f>
        <v>2</v>
      </c>
      <c r="J25" s="717">
        <f>SUM(J16:J24)</f>
        <v>0</v>
      </c>
      <c r="K25" s="717">
        <f>SUM(K16:K24)</f>
        <v>2</v>
      </c>
      <c r="L25" s="703"/>
      <c r="M25" s="703"/>
      <c r="N25" s="702"/>
      <c r="O25" s="717">
        <f>SUM(O16:O24)</f>
        <v>72.81</v>
      </c>
      <c r="P25" s="717">
        <f>SUM(P16:P24)</f>
        <v>50753</v>
      </c>
      <c r="Q25" s="717">
        <f>SUM(Q16:Q24)</f>
        <v>17</v>
      </c>
      <c r="R25" s="717">
        <f t="shared" ref="R25:S25" si="14">SUM(R16:R24)</f>
        <v>129040</v>
      </c>
      <c r="S25" s="717">
        <f t="shared" si="14"/>
        <v>580</v>
      </c>
      <c r="T25" s="717"/>
      <c r="U25" s="701"/>
      <c r="V25" s="632"/>
      <c r="W25" s="705"/>
      <c r="X25" s="681" t="str">
        <f>IFERROR(VLOOKUP(E25,[34]dataTRF!$F$142:$G$206,2,FALSE),"")</f>
        <v/>
      </c>
      <c r="Z25" s="706">
        <f t="shared" si="0"/>
        <v>0</v>
      </c>
      <c r="BC25" s="711" t="s">
        <v>5127</v>
      </c>
      <c r="BD25" s="712">
        <f t="shared" si="2"/>
        <v>1</v>
      </c>
      <c r="BE25" s="660">
        <f t="shared" si="3"/>
        <v>0</v>
      </c>
      <c r="BF25" s="660">
        <f t="shared" si="4"/>
        <v>0</v>
      </c>
      <c r="BG25" s="660">
        <f t="shared" si="5"/>
        <v>0</v>
      </c>
      <c r="BH25" s="660">
        <f t="shared" si="6"/>
        <v>0</v>
      </c>
      <c r="BI25" s="660">
        <f t="shared" si="7"/>
        <v>0</v>
      </c>
      <c r="BJ25" s="660">
        <f t="shared" si="8"/>
        <v>0</v>
      </c>
      <c r="BK25" s="660">
        <f t="shared" si="9"/>
        <v>0</v>
      </c>
      <c r="BL25" s="660">
        <f t="shared" si="10"/>
        <v>0</v>
      </c>
      <c r="BM25" s="660">
        <f t="shared" si="11"/>
        <v>0</v>
      </c>
      <c r="BN25" s="660">
        <f t="shared" si="12"/>
        <v>0</v>
      </c>
      <c r="BO25" s="660">
        <f t="shared" si="13"/>
        <v>0</v>
      </c>
    </row>
    <row r="26" spans="1:67" ht="15" customHeight="1">
      <c r="A26" s="698"/>
      <c r="B26" s="699" t="s">
        <v>5106</v>
      </c>
      <c r="C26" s="699"/>
      <c r="D26" s="698"/>
      <c r="E26" s="660"/>
      <c r="F26" s="700"/>
      <c r="G26" s="701" t="str">
        <f>IF(E26&lt;&gt;"",IFERROR(VLOOKUP(E26,[34]dataTRF!K144:L227,"2",FALSE),""),"")</f>
        <v/>
      </c>
      <c r="H26" s="701" t="str">
        <f>IF(E26&lt;&gt;"",IFERROR(VLOOKUP(E26,[34]dataTRF!J144:L224,"3",FALSE),""),"")</f>
        <v/>
      </c>
      <c r="I26" s="701"/>
      <c r="J26" s="701"/>
      <c r="K26" s="702"/>
      <c r="L26" s="703"/>
      <c r="M26" s="703"/>
      <c r="N26" s="702"/>
      <c r="O26" s="701"/>
      <c r="P26" s="718"/>
      <c r="Q26" s="701"/>
      <c r="R26" s="701"/>
      <c r="S26" s="701"/>
      <c r="T26" s="701"/>
      <c r="U26" s="701"/>
      <c r="V26" s="632"/>
      <c r="W26" s="705"/>
      <c r="X26" s="681" t="str">
        <f>IFERROR(VLOOKUP(E26,[34]dataTRF!$F$142:$G$206,2,FALSE),"")</f>
        <v/>
      </c>
      <c r="Z26" s="706">
        <f t="shared" si="0"/>
        <v>0</v>
      </c>
      <c r="BC26" s="711" t="s">
        <v>5948</v>
      </c>
      <c r="BD26" s="712">
        <f t="shared" si="2"/>
        <v>0</v>
      </c>
      <c r="BE26" s="660">
        <f t="shared" si="3"/>
        <v>0</v>
      </c>
      <c r="BF26" s="660">
        <f t="shared" si="4"/>
        <v>0</v>
      </c>
      <c r="BG26" s="660">
        <f t="shared" si="5"/>
        <v>0</v>
      </c>
      <c r="BH26" s="660">
        <f t="shared" si="6"/>
        <v>0</v>
      </c>
      <c r="BI26" s="660">
        <f t="shared" si="7"/>
        <v>0</v>
      </c>
      <c r="BJ26" s="660">
        <f t="shared" si="8"/>
        <v>0</v>
      </c>
      <c r="BK26" s="660">
        <f t="shared" si="9"/>
        <v>0</v>
      </c>
      <c r="BL26" s="660">
        <f t="shared" si="10"/>
        <v>0</v>
      </c>
      <c r="BM26" s="660">
        <f t="shared" si="11"/>
        <v>0</v>
      </c>
      <c r="BN26" s="660">
        <f t="shared" si="12"/>
        <v>0</v>
      </c>
      <c r="BO26" s="660">
        <f t="shared" si="13"/>
        <v>0</v>
      </c>
    </row>
    <row r="27" spans="1:67" ht="15" customHeight="1">
      <c r="A27" s="660">
        <v>1</v>
      </c>
      <c r="B27" s="875">
        <v>44612</v>
      </c>
      <c r="C27" s="876" t="s">
        <v>5941</v>
      </c>
      <c r="D27" s="878" t="s">
        <v>89</v>
      </c>
      <c r="E27" s="879" t="s">
        <v>89</v>
      </c>
      <c r="F27" s="880">
        <v>1</v>
      </c>
      <c r="G27" s="885">
        <v>1</v>
      </c>
      <c r="H27" s="885"/>
      <c r="I27" s="885">
        <v>1</v>
      </c>
      <c r="J27" s="885"/>
      <c r="K27" s="885">
        <v>1</v>
      </c>
      <c r="L27" s="886">
        <v>4.1666666666666664E-2</v>
      </c>
      <c r="M27" s="886">
        <v>6.0416666666666667E-2</v>
      </c>
      <c r="N27" s="885">
        <f t="shared" ref="N27:N28" si="15">HOUR(M27-L27)*60+MINUTE(M27-L27)</f>
        <v>27</v>
      </c>
      <c r="O27" s="880">
        <v>7.47</v>
      </c>
      <c r="P27" s="887">
        <v>3360.74</v>
      </c>
      <c r="Q27" s="880">
        <v>4</v>
      </c>
      <c r="R27" s="880">
        <v>54761</v>
      </c>
      <c r="S27" s="880">
        <v>186</v>
      </c>
      <c r="T27" s="880" t="str">
        <f>E27&amp;" TRAFO "&amp;F27&amp;" GANGGUAN"</f>
        <v>GARUT TRAFO 1 GANGGUAN</v>
      </c>
      <c r="U27" s="879" t="s">
        <v>6252</v>
      </c>
      <c r="V27" s="879" t="s">
        <v>6252</v>
      </c>
      <c r="W27" s="888"/>
      <c r="X27" s="686"/>
      <c r="Z27" s="706">
        <f t="shared" si="0"/>
        <v>0</v>
      </c>
      <c r="BC27" s="711" t="s">
        <v>5949</v>
      </c>
      <c r="BD27" s="712">
        <f t="shared" si="2"/>
        <v>0</v>
      </c>
      <c r="BE27" s="660">
        <f t="shared" si="3"/>
        <v>0</v>
      </c>
      <c r="BF27" s="660">
        <f t="shared" si="4"/>
        <v>0</v>
      </c>
      <c r="BG27" s="660">
        <f t="shared" si="5"/>
        <v>0</v>
      </c>
      <c r="BH27" s="660">
        <f t="shared" si="6"/>
        <v>0</v>
      </c>
      <c r="BI27" s="660">
        <f t="shared" si="7"/>
        <v>0</v>
      </c>
      <c r="BJ27" s="660">
        <f t="shared" si="8"/>
        <v>0</v>
      </c>
      <c r="BK27" s="660">
        <f t="shared" si="9"/>
        <v>0</v>
      </c>
      <c r="BL27" s="660">
        <f t="shared" si="10"/>
        <v>0</v>
      </c>
      <c r="BM27" s="660">
        <f t="shared" si="11"/>
        <v>0</v>
      </c>
      <c r="BN27" s="660">
        <f t="shared" si="12"/>
        <v>0</v>
      </c>
      <c r="BO27" s="660">
        <f t="shared" si="13"/>
        <v>0</v>
      </c>
    </row>
    <row r="28" spans="1:67" ht="15" customHeight="1">
      <c r="A28" s="660">
        <v>2</v>
      </c>
      <c r="B28" s="875">
        <v>44614</v>
      </c>
      <c r="C28" s="876" t="s">
        <v>5140</v>
      </c>
      <c r="D28" s="878" t="s">
        <v>41</v>
      </c>
      <c r="E28" s="879" t="s">
        <v>5275</v>
      </c>
      <c r="F28" s="880">
        <v>1</v>
      </c>
      <c r="G28" s="885">
        <v>1</v>
      </c>
      <c r="H28" s="885"/>
      <c r="I28" s="885">
        <v>1</v>
      </c>
      <c r="J28" s="885"/>
      <c r="K28" s="885">
        <v>1</v>
      </c>
      <c r="L28" s="886">
        <v>0.68819444444444444</v>
      </c>
      <c r="M28" s="886">
        <v>0.75763888888888886</v>
      </c>
      <c r="N28" s="885">
        <f t="shared" si="15"/>
        <v>100</v>
      </c>
      <c r="O28" s="880">
        <v>31.88</v>
      </c>
      <c r="P28" s="880">
        <v>22971.88</v>
      </c>
      <c r="Q28" s="880">
        <v>8</v>
      </c>
      <c r="R28" s="880">
        <v>152479</v>
      </c>
      <c r="S28" s="880">
        <v>519</v>
      </c>
      <c r="T28" s="880" t="str">
        <f>E28&amp;" TRAFO "&amp;F28&amp;" GANGGUAN"</f>
        <v>JATIBARANG TRAFO 1 GANGGUAN</v>
      </c>
      <c r="U28" s="879"/>
      <c r="V28" s="883"/>
      <c r="W28" s="888"/>
      <c r="X28" s="686"/>
      <c r="Z28" s="706">
        <f t="shared" si="0"/>
        <v>0</v>
      </c>
      <c r="AB28" s="708"/>
      <c r="BC28" s="711" t="s">
        <v>5950</v>
      </c>
      <c r="BD28" s="712">
        <f t="shared" si="2"/>
        <v>0</v>
      </c>
      <c r="BE28" s="660">
        <f t="shared" si="3"/>
        <v>0</v>
      </c>
      <c r="BF28" s="660">
        <f t="shared" si="4"/>
        <v>0</v>
      </c>
      <c r="BG28" s="660">
        <f t="shared" si="5"/>
        <v>0</v>
      </c>
      <c r="BH28" s="660">
        <f t="shared" si="6"/>
        <v>0</v>
      </c>
      <c r="BI28" s="660">
        <f t="shared" si="7"/>
        <v>0</v>
      </c>
      <c r="BJ28" s="660">
        <f t="shared" si="8"/>
        <v>0</v>
      </c>
      <c r="BK28" s="660">
        <f t="shared" si="9"/>
        <v>0</v>
      </c>
      <c r="BL28" s="660">
        <f t="shared" si="10"/>
        <v>0</v>
      </c>
      <c r="BM28" s="660">
        <f t="shared" si="11"/>
        <v>0</v>
      </c>
      <c r="BN28" s="660">
        <f t="shared" si="12"/>
        <v>0</v>
      </c>
      <c r="BO28" s="660">
        <f t="shared" si="13"/>
        <v>0</v>
      </c>
    </row>
    <row r="29" spans="1:67" ht="15" hidden="1" customHeight="1">
      <c r="A29" s="660"/>
      <c r="B29" s="627"/>
      <c r="C29" s="644"/>
      <c r="D29" s="660"/>
      <c r="E29" s="630"/>
      <c r="F29" s="621"/>
      <c r="G29" s="709"/>
      <c r="H29" s="709"/>
      <c r="I29" s="709"/>
      <c r="J29" s="709"/>
      <c r="K29" s="709"/>
      <c r="L29" s="714"/>
      <c r="M29" s="714"/>
      <c r="N29" s="709">
        <f t="shared" ref="N29:N34" si="16">HOUR(M29-L29)*60+MINUTE(M29-L29)</f>
        <v>0</v>
      </c>
      <c r="O29" s="621"/>
      <c r="P29" s="621"/>
      <c r="Q29" s="621"/>
      <c r="R29" s="621"/>
      <c r="S29" s="621"/>
      <c r="T29" s="621"/>
      <c r="U29" s="621"/>
      <c r="V29" s="632"/>
      <c r="W29" s="715"/>
      <c r="X29" s="686"/>
      <c r="Z29" s="706">
        <f t="shared" si="0"/>
        <v>0</v>
      </c>
      <c r="AB29" s="708"/>
      <c r="BC29" s="719" t="s">
        <v>5894</v>
      </c>
      <c r="BD29" s="719">
        <f>SUM(BD16:BD28)</f>
        <v>2</v>
      </c>
      <c r="BE29" s="719">
        <f t="shared" ref="BE29:BO29" si="17">SUM(BE16:BE28)</f>
        <v>0</v>
      </c>
      <c r="BF29" s="719">
        <f t="shared" si="17"/>
        <v>0</v>
      </c>
      <c r="BG29" s="719">
        <f t="shared" si="17"/>
        <v>0</v>
      </c>
      <c r="BH29" s="719">
        <f t="shared" si="17"/>
        <v>0</v>
      </c>
      <c r="BI29" s="719">
        <f t="shared" si="17"/>
        <v>0</v>
      </c>
      <c r="BJ29" s="719">
        <f t="shared" si="17"/>
        <v>0</v>
      </c>
      <c r="BK29" s="719">
        <f t="shared" si="17"/>
        <v>0</v>
      </c>
      <c r="BL29" s="719">
        <f t="shared" si="17"/>
        <v>0</v>
      </c>
      <c r="BM29" s="719">
        <f t="shared" si="17"/>
        <v>0</v>
      </c>
      <c r="BN29" s="719">
        <f t="shared" si="17"/>
        <v>0</v>
      </c>
      <c r="BO29" s="719">
        <f t="shared" si="17"/>
        <v>0</v>
      </c>
    </row>
    <row r="30" spans="1:67" ht="15" hidden="1" customHeight="1">
      <c r="A30" s="660"/>
      <c r="B30" s="627"/>
      <c r="C30" s="644"/>
      <c r="D30" s="660"/>
      <c r="E30" s="630"/>
      <c r="F30" s="621"/>
      <c r="G30" s="709"/>
      <c r="H30" s="709"/>
      <c r="I30" s="709"/>
      <c r="J30" s="709"/>
      <c r="K30" s="709"/>
      <c r="L30" s="714"/>
      <c r="M30" s="714"/>
      <c r="N30" s="709">
        <f t="shared" si="16"/>
        <v>0</v>
      </c>
      <c r="O30" s="621"/>
      <c r="P30" s="621"/>
      <c r="Q30" s="621"/>
      <c r="R30" s="621"/>
      <c r="S30" s="621"/>
      <c r="T30" s="621"/>
      <c r="U30" s="621"/>
      <c r="V30" s="632"/>
      <c r="W30" s="715"/>
      <c r="X30" s="686"/>
      <c r="Z30" s="706">
        <f t="shared" si="0"/>
        <v>0</v>
      </c>
      <c r="AB30" s="708"/>
    </row>
    <row r="31" spans="1:67" ht="15" hidden="1" customHeight="1">
      <c r="A31" s="660"/>
      <c r="B31" s="627"/>
      <c r="C31" s="644"/>
      <c r="D31" s="660"/>
      <c r="E31" s="630"/>
      <c r="F31" s="621"/>
      <c r="G31" s="709"/>
      <c r="H31" s="709"/>
      <c r="I31" s="709"/>
      <c r="J31" s="709"/>
      <c r="K31" s="709"/>
      <c r="L31" s="714"/>
      <c r="M31" s="714"/>
      <c r="N31" s="709">
        <f t="shared" si="16"/>
        <v>0</v>
      </c>
      <c r="O31" s="621"/>
      <c r="P31" s="621"/>
      <c r="Q31" s="621"/>
      <c r="R31" s="621"/>
      <c r="S31" s="621"/>
      <c r="T31" s="621"/>
      <c r="U31" s="621"/>
      <c r="V31" s="632"/>
      <c r="W31" s="715"/>
      <c r="X31" s="686"/>
      <c r="Z31" s="706">
        <f t="shared" si="0"/>
        <v>0</v>
      </c>
      <c r="AB31" s="708"/>
    </row>
    <row r="32" spans="1:67" ht="15" hidden="1" customHeight="1">
      <c r="A32" s="660"/>
      <c r="B32" s="627"/>
      <c r="C32" s="644"/>
      <c r="D32" s="660"/>
      <c r="E32" s="630"/>
      <c r="F32" s="621"/>
      <c r="G32" s="709"/>
      <c r="H32" s="709"/>
      <c r="I32" s="709"/>
      <c r="J32" s="709"/>
      <c r="K32" s="709"/>
      <c r="L32" s="714"/>
      <c r="M32" s="714"/>
      <c r="N32" s="709">
        <f t="shared" si="16"/>
        <v>0</v>
      </c>
      <c r="O32" s="1210"/>
      <c r="P32" s="1210"/>
      <c r="Q32" s="1210"/>
      <c r="R32" s="654"/>
      <c r="S32" s="654"/>
      <c r="T32" s="621"/>
      <c r="U32" s="630"/>
      <c r="V32" s="1220"/>
      <c r="W32" s="715"/>
      <c r="X32" s="686"/>
      <c r="Z32" s="706">
        <f t="shared" si="0"/>
        <v>0</v>
      </c>
      <c r="AB32" s="708"/>
      <c r="AM32" s="681" t="s">
        <v>5926</v>
      </c>
      <c r="AN32" s="681" t="s">
        <v>5954</v>
      </c>
      <c r="AO32" s="681" t="s">
        <v>5955</v>
      </c>
    </row>
    <row r="33" spans="1:41" ht="15" hidden="1" customHeight="1">
      <c r="A33" s="660"/>
      <c r="B33" s="627"/>
      <c r="C33" s="644"/>
      <c r="D33" s="660"/>
      <c r="E33" s="630"/>
      <c r="F33" s="621"/>
      <c r="G33" s="709"/>
      <c r="H33" s="709"/>
      <c r="I33" s="709"/>
      <c r="J33" s="709"/>
      <c r="K33" s="709"/>
      <c r="L33" s="714"/>
      <c r="M33" s="714"/>
      <c r="N33" s="709">
        <f t="shared" si="16"/>
        <v>0</v>
      </c>
      <c r="O33" s="1211"/>
      <c r="P33" s="1211"/>
      <c r="Q33" s="1211"/>
      <c r="R33" s="649"/>
      <c r="S33" s="649"/>
      <c r="T33" s="621"/>
      <c r="U33" s="630"/>
      <c r="V33" s="1221"/>
      <c r="W33" s="715"/>
      <c r="X33" s="686"/>
      <c r="Z33" s="706">
        <f t="shared" si="0"/>
        <v>0</v>
      </c>
      <c r="AB33" s="708"/>
      <c r="AM33" s="708" t="s">
        <v>5127</v>
      </c>
      <c r="AN33" s="720">
        <v>25.3</v>
      </c>
      <c r="AO33" s="720">
        <v>12765</v>
      </c>
    </row>
    <row r="34" spans="1:41" ht="15" hidden="1" customHeight="1">
      <c r="A34" s="660"/>
      <c r="B34" s="627"/>
      <c r="C34" s="708"/>
      <c r="D34" s="698"/>
      <c r="E34" s="630"/>
      <c r="F34" s="621"/>
      <c r="G34" s="709"/>
      <c r="H34" s="709"/>
      <c r="I34" s="709"/>
      <c r="J34" s="709"/>
      <c r="K34" s="709"/>
      <c r="L34" s="714"/>
      <c r="M34" s="714"/>
      <c r="N34" s="709">
        <f t="shared" si="16"/>
        <v>0</v>
      </c>
      <c r="O34" s="621"/>
      <c r="P34" s="621"/>
      <c r="Q34" s="621"/>
      <c r="R34" s="621"/>
      <c r="S34" s="621"/>
      <c r="T34" s="621" t="str">
        <f t="shared" ref="T34" si="18">E34&amp;" TRAFO "&amp;F34&amp;" GANGGUAN"</f>
        <v xml:space="preserve"> TRAFO  GANGGUAN</v>
      </c>
      <c r="U34" s="630"/>
      <c r="V34" s="632" t="s">
        <v>5673</v>
      </c>
      <c r="W34" s="715"/>
      <c r="X34" s="686"/>
      <c r="Z34" s="706">
        <f t="shared" si="0"/>
        <v>0</v>
      </c>
      <c r="AM34" s="708" t="s">
        <v>5140</v>
      </c>
      <c r="AN34" s="720">
        <v>47.51</v>
      </c>
      <c r="AO34" s="720">
        <v>37988</v>
      </c>
    </row>
    <row r="35" spans="1:41" ht="15" hidden="1" customHeight="1">
      <c r="A35" s="660"/>
      <c r="B35" s="627"/>
      <c r="C35" s="627"/>
      <c r="D35" s="698"/>
      <c r="E35" s="630"/>
      <c r="F35" s="621"/>
      <c r="G35" s="709"/>
      <c r="H35" s="709"/>
      <c r="I35" s="709"/>
      <c r="J35" s="709"/>
      <c r="K35" s="709"/>
      <c r="L35" s="714"/>
      <c r="M35" s="714"/>
      <c r="N35" s="709"/>
      <c r="O35" s="621"/>
      <c r="P35" s="621"/>
      <c r="Q35" s="621"/>
      <c r="R35" s="621"/>
      <c r="S35" s="621"/>
      <c r="T35" s="621"/>
      <c r="U35" s="630"/>
      <c r="V35" s="632"/>
      <c r="W35" s="715"/>
      <c r="X35" s="686"/>
      <c r="Z35" s="706">
        <f t="shared" si="0"/>
        <v>0</v>
      </c>
      <c r="AM35" s="708" t="s">
        <v>5946</v>
      </c>
      <c r="AN35" s="720"/>
      <c r="AO35" s="720"/>
    </row>
    <row r="36" spans="1:41" ht="15" hidden="1" customHeight="1">
      <c r="A36" s="660"/>
      <c r="B36" s="627"/>
      <c r="C36" s="627"/>
      <c r="D36" s="698"/>
      <c r="E36" s="630"/>
      <c r="F36" s="621"/>
      <c r="G36" s="709"/>
      <c r="H36" s="709"/>
      <c r="I36" s="709"/>
      <c r="J36" s="709"/>
      <c r="K36" s="709"/>
      <c r="L36" s="714"/>
      <c r="M36" s="714"/>
      <c r="N36" s="709"/>
      <c r="O36" s="621"/>
      <c r="P36" s="621"/>
      <c r="Q36" s="621"/>
      <c r="R36" s="621"/>
      <c r="S36" s="621"/>
      <c r="T36" s="621"/>
      <c r="U36" s="630"/>
      <c r="V36" s="632"/>
      <c r="W36" s="715"/>
      <c r="X36" s="686"/>
      <c r="Z36" s="706">
        <f t="shared" si="0"/>
        <v>0</v>
      </c>
      <c r="AM36" s="708" t="s">
        <v>5939</v>
      </c>
      <c r="AN36" s="681">
        <v>72.81</v>
      </c>
      <c r="AO36" s="681">
        <v>50753</v>
      </c>
    </row>
    <row r="37" spans="1:41" ht="15" customHeight="1">
      <c r="A37" s="660"/>
      <c r="B37" s="627"/>
      <c r="C37" s="627"/>
      <c r="D37" s="698"/>
      <c r="E37" s="621"/>
      <c r="F37" s="621"/>
      <c r="G37" s="709"/>
      <c r="H37" s="709"/>
      <c r="I37" s="709"/>
      <c r="J37" s="709"/>
      <c r="K37" s="709"/>
      <c r="L37" s="714"/>
      <c r="M37" s="714"/>
      <c r="N37" s="709"/>
      <c r="O37" s="621"/>
      <c r="P37" s="621"/>
      <c r="Q37" s="621"/>
      <c r="R37" s="621"/>
      <c r="S37" s="621"/>
      <c r="T37" s="621"/>
      <c r="U37" s="621"/>
      <c r="V37" s="715"/>
      <c r="W37" s="721"/>
      <c r="X37" s="686"/>
      <c r="Z37" s="706">
        <f t="shared" si="0"/>
        <v>0</v>
      </c>
    </row>
    <row r="38" spans="1:41" ht="15" customHeight="1">
      <c r="A38" s="698"/>
      <c r="B38" s="659"/>
      <c r="C38" s="659"/>
      <c r="D38" s="698"/>
      <c r="E38" s="722"/>
      <c r="F38" s="700"/>
      <c r="G38" s="717">
        <f>SUM(G27:G37)</f>
        <v>2</v>
      </c>
      <c r="H38" s="717">
        <f>SUM(H27:H37)</f>
        <v>0</v>
      </c>
      <c r="I38" s="717">
        <f>SUM(I27:I37)</f>
        <v>2</v>
      </c>
      <c r="J38" s="717">
        <f>SUM(J27:J37)</f>
        <v>0</v>
      </c>
      <c r="K38" s="717">
        <f>SUM(K27:K37)</f>
        <v>2</v>
      </c>
      <c r="L38" s="703"/>
      <c r="M38" s="703"/>
      <c r="N38" s="702"/>
      <c r="O38" s="717">
        <f>SUM(O27:O37)</f>
        <v>39.35</v>
      </c>
      <c r="P38" s="717">
        <f>SUM(P27:P37)</f>
        <v>26332.620000000003</v>
      </c>
      <c r="Q38" s="717">
        <f>SUM(Q27:Q37)</f>
        <v>12</v>
      </c>
      <c r="R38" s="717">
        <f t="shared" ref="R38:S38" si="19">SUM(R27:R37)</f>
        <v>207240</v>
      </c>
      <c r="S38" s="717">
        <f t="shared" si="19"/>
        <v>705</v>
      </c>
      <c r="T38" s="717"/>
      <c r="U38" s="701"/>
      <c r="V38" s="700"/>
      <c r="W38" s="705"/>
      <c r="X38" s="681" t="str">
        <f>IFERROR(VLOOKUP(E38,[34]dataTRF!$F$142:$G$206,2,FALSE),"")</f>
        <v/>
      </c>
      <c r="Z38" s="706">
        <f t="shared" si="0"/>
        <v>0</v>
      </c>
    </row>
    <row r="39" spans="1:41" ht="15" customHeight="1">
      <c r="A39" s="698"/>
      <c r="B39" s="699" t="s">
        <v>5107</v>
      </c>
      <c r="C39" s="699"/>
      <c r="D39" s="698"/>
      <c r="E39" s="722"/>
      <c r="F39" s="700"/>
      <c r="G39" s="701" t="str">
        <f>IF(E39&lt;&gt;"",IFERROR(VLOOKUP(E39,[34]dataTRF!K147:L229,"2",FALSE),""),"")</f>
        <v/>
      </c>
      <c r="H39" s="701" t="str">
        <f>IF(E39&lt;&gt;"",IFERROR(VLOOKUP(E39,[34]dataTRF!J146:L226,"3",FALSE),""),"")</f>
        <v/>
      </c>
      <c r="I39" s="701"/>
      <c r="J39" s="701"/>
      <c r="K39" s="702"/>
      <c r="L39" s="703"/>
      <c r="M39" s="703"/>
      <c r="N39" s="702"/>
      <c r="O39" s="701"/>
      <c r="P39" s="704"/>
      <c r="Q39" s="701"/>
      <c r="R39" s="701"/>
      <c r="S39" s="701"/>
      <c r="T39" s="701"/>
      <c r="U39" s="701"/>
      <c r="V39" s="700"/>
      <c r="W39" s="705"/>
      <c r="X39" s="681" t="str">
        <f>IFERROR(VLOOKUP(E39,[34]dataTRF!$F$142:$G$206,2,FALSE),"")</f>
        <v/>
      </c>
      <c r="Z39" s="706">
        <f t="shared" si="0"/>
        <v>0</v>
      </c>
    </row>
    <row r="40" spans="1:41" ht="15" customHeight="1">
      <c r="A40" s="698"/>
      <c r="B40" s="627">
        <v>44622</v>
      </c>
      <c r="C40" s="644" t="s">
        <v>5127</v>
      </c>
      <c r="D40" s="698" t="s">
        <v>36</v>
      </c>
      <c r="E40" s="630" t="s">
        <v>6299</v>
      </c>
      <c r="F40" s="621">
        <v>3</v>
      </c>
      <c r="G40" s="709">
        <v>1</v>
      </c>
      <c r="H40" s="709"/>
      <c r="I40" s="709"/>
      <c r="J40" s="709">
        <v>1</v>
      </c>
      <c r="K40" s="709">
        <v>1</v>
      </c>
      <c r="L40" s="714">
        <v>0.8847222222222223</v>
      </c>
      <c r="M40" s="714">
        <v>0.90277777777777779</v>
      </c>
      <c r="N40" s="709">
        <v>26</v>
      </c>
      <c r="O40" s="621">
        <v>13.59</v>
      </c>
      <c r="P40" s="621">
        <v>5888</v>
      </c>
      <c r="Q40" s="621">
        <v>9</v>
      </c>
      <c r="R40" s="621">
        <v>69466</v>
      </c>
      <c r="S40" s="621">
        <v>280</v>
      </c>
      <c r="T40" s="621" t="s">
        <v>6300</v>
      </c>
      <c r="U40" s="630" t="s">
        <v>6301</v>
      </c>
      <c r="V40" s="632" t="s">
        <v>6302</v>
      </c>
      <c r="W40" s="721"/>
      <c r="X40" s="686"/>
      <c r="Z40" s="706">
        <f t="shared" si="0"/>
        <v>0</v>
      </c>
    </row>
    <row r="41" spans="1:41" ht="15" customHeight="1">
      <c r="A41" s="698"/>
      <c r="B41" s="627">
        <v>44634</v>
      </c>
      <c r="C41" s="644" t="s">
        <v>5925</v>
      </c>
      <c r="D41" s="698" t="s">
        <v>26</v>
      </c>
      <c r="E41" s="630" t="s">
        <v>26</v>
      </c>
      <c r="F41" s="621">
        <v>1</v>
      </c>
      <c r="G41" s="709">
        <v>1</v>
      </c>
      <c r="H41" s="709"/>
      <c r="I41" s="709"/>
      <c r="J41" s="709">
        <v>1</v>
      </c>
      <c r="K41" s="709">
        <v>1</v>
      </c>
      <c r="L41" s="714">
        <v>0.79722222222222217</v>
      </c>
      <c r="M41" s="714">
        <v>0.90347222222222223</v>
      </c>
      <c r="N41" s="709">
        <v>153</v>
      </c>
      <c r="O41" s="621">
        <v>34.549999999999997</v>
      </c>
      <c r="P41" s="621">
        <v>60642.93</v>
      </c>
      <c r="Q41" s="621">
        <v>9</v>
      </c>
      <c r="R41" s="621">
        <v>59684</v>
      </c>
      <c r="S41" s="621">
        <v>136</v>
      </c>
      <c r="T41" s="621" t="s">
        <v>6303</v>
      </c>
      <c r="U41" s="630"/>
      <c r="V41" s="632"/>
      <c r="W41" s="721"/>
      <c r="X41" s="686"/>
      <c r="Z41" s="706">
        <f t="shared" si="0"/>
        <v>0</v>
      </c>
    </row>
    <row r="42" spans="1:41" ht="15" customHeight="1">
      <c r="A42" s="698"/>
      <c r="B42" s="627">
        <v>44650</v>
      </c>
      <c r="C42" s="644" t="s">
        <v>6304</v>
      </c>
      <c r="D42" s="698" t="s">
        <v>6305</v>
      </c>
      <c r="E42" s="630" t="s">
        <v>5139</v>
      </c>
      <c r="F42" s="621">
        <v>2</v>
      </c>
      <c r="G42" s="709">
        <v>1</v>
      </c>
      <c r="H42" s="709"/>
      <c r="I42" s="709">
        <v>1</v>
      </c>
      <c r="J42" s="709"/>
      <c r="K42" s="709">
        <v>1</v>
      </c>
      <c r="L42" s="714">
        <v>0.80347222222222225</v>
      </c>
      <c r="M42" s="714">
        <v>0.88055555555555554</v>
      </c>
      <c r="N42" s="709">
        <v>111</v>
      </c>
      <c r="O42" s="621">
        <v>38</v>
      </c>
      <c r="P42" s="621">
        <v>52533</v>
      </c>
      <c r="Q42" s="621">
        <v>14</v>
      </c>
      <c r="R42" s="621">
        <v>44007</v>
      </c>
      <c r="S42" s="621">
        <v>366</v>
      </c>
      <c r="T42" s="621" t="s">
        <v>6306</v>
      </c>
      <c r="U42" s="630" t="s">
        <v>6307</v>
      </c>
      <c r="V42" s="632"/>
      <c r="W42" s="721"/>
      <c r="X42" s="686"/>
      <c r="Z42" s="706">
        <f t="shared" si="0"/>
        <v>0</v>
      </c>
    </row>
    <row r="43" spans="1:41" ht="15" hidden="1" customHeight="1">
      <c r="A43" s="698"/>
      <c r="B43" s="627"/>
      <c r="C43" s="644"/>
      <c r="D43" s="698"/>
      <c r="E43" s="630"/>
      <c r="F43" s="621"/>
      <c r="G43" s="709"/>
      <c r="H43" s="709"/>
      <c r="I43" s="709"/>
      <c r="J43" s="709"/>
      <c r="K43" s="709"/>
      <c r="L43" s="714"/>
      <c r="M43" s="714"/>
      <c r="N43" s="709">
        <f t="shared" ref="N43:N51" si="20">HOUR(M43-L43)*60+MINUTE(M43-L43)</f>
        <v>0</v>
      </c>
      <c r="O43" s="621"/>
      <c r="P43" s="621"/>
      <c r="Q43" s="621"/>
      <c r="R43" s="621"/>
      <c r="S43" s="621"/>
      <c r="T43" s="621"/>
      <c r="U43" s="630"/>
      <c r="V43" s="632"/>
      <c r="W43" s="721"/>
      <c r="X43" s="686"/>
      <c r="Z43" s="706">
        <f t="shared" si="0"/>
        <v>0</v>
      </c>
    </row>
    <row r="44" spans="1:41" ht="15" hidden="1" customHeight="1">
      <c r="A44" s="698"/>
      <c r="B44" s="627"/>
      <c r="C44" s="644"/>
      <c r="D44" s="698"/>
      <c r="E44" s="630"/>
      <c r="F44" s="621"/>
      <c r="G44" s="709"/>
      <c r="H44" s="709"/>
      <c r="I44" s="709"/>
      <c r="J44" s="709"/>
      <c r="K44" s="709"/>
      <c r="L44" s="714"/>
      <c r="M44" s="714"/>
      <c r="N44" s="709">
        <f t="shared" si="20"/>
        <v>0</v>
      </c>
      <c r="O44" s="621"/>
      <c r="P44" s="621"/>
      <c r="Q44" s="621"/>
      <c r="R44" s="621"/>
      <c r="S44" s="621"/>
      <c r="T44" s="621"/>
      <c r="U44" s="630"/>
      <c r="V44" s="632"/>
      <c r="W44" s="721"/>
      <c r="X44" s="686"/>
      <c r="Z44" s="706">
        <f t="shared" si="0"/>
        <v>0</v>
      </c>
    </row>
    <row r="45" spans="1:41" ht="15" hidden="1" customHeight="1">
      <c r="A45" s="698"/>
      <c r="B45" s="627"/>
      <c r="C45" s="644"/>
      <c r="D45" s="698"/>
      <c r="E45" s="630"/>
      <c r="F45" s="621"/>
      <c r="G45" s="709"/>
      <c r="H45" s="709"/>
      <c r="I45" s="709"/>
      <c r="J45" s="709"/>
      <c r="K45" s="709"/>
      <c r="L45" s="714"/>
      <c r="M45" s="714"/>
      <c r="N45" s="709">
        <f t="shared" si="20"/>
        <v>0</v>
      </c>
      <c r="O45" s="621"/>
      <c r="P45" s="621"/>
      <c r="Q45" s="621"/>
      <c r="R45" s="621"/>
      <c r="S45" s="621"/>
      <c r="T45" s="621"/>
      <c r="U45" s="630"/>
      <c r="V45" s="632"/>
      <c r="W45" s="721"/>
      <c r="X45" s="686"/>
      <c r="Z45" s="706">
        <f t="shared" si="0"/>
        <v>0</v>
      </c>
    </row>
    <row r="46" spans="1:41" ht="15" hidden="1" customHeight="1">
      <c r="A46" s="698"/>
      <c r="B46" s="627"/>
      <c r="C46" s="644"/>
      <c r="D46" s="698"/>
      <c r="E46" s="630"/>
      <c r="F46" s="621"/>
      <c r="G46" s="709"/>
      <c r="H46" s="709"/>
      <c r="I46" s="709"/>
      <c r="J46" s="709"/>
      <c r="K46" s="709"/>
      <c r="L46" s="714"/>
      <c r="M46" s="714"/>
      <c r="N46" s="709">
        <f t="shared" si="20"/>
        <v>0</v>
      </c>
      <c r="O46" s="621"/>
      <c r="P46" s="621"/>
      <c r="Q46" s="621"/>
      <c r="R46" s="621"/>
      <c r="S46" s="621"/>
      <c r="T46" s="621"/>
      <c r="U46" s="630"/>
      <c r="V46" s="632"/>
      <c r="W46" s="721"/>
      <c r="X46" s="686"/>
      <c r="Z46" s="706">
        <f t="shared" si="0"/>
        <v>0</v>
      </c>
      <c r="AB46" s="708"/>
    </row>
    <row r="47" spans="1:41" ht="15" hidden="1" customHeight="1">
      <c r="A47" s="698"/>
      <c r="B47" s="627"/>
      <c r="C47" s="644"/>
      <c r="D47" s="698"/>
      <c r="E47" s="630"/>
      <c r="F47" s="621"/>
      <c r="G47" s="709"/>
      <c r="H47" s="709"/>
      <c r="I47" s="709"/>
      <c r="J47" s="709"/>
      <c r="K47" s="709"/>
      <c r="L47" s="713"/>
      <c r="M47" s="714"/>
      <c r="N47" s="709">
        <f t="shared" si="20"/>
        <v>0</v>
      </c>
      <c r="O47" s="1210"/>
      <c r="P47" s="1210"/>
      <c r="Q47" s="1210"/>
      <c r="R47" s="654"/>
      <c r="S47" s="654"/>
      <c r="T47" s="621"/>
      <c r="U47" s="630"/>
      <c r="V47" s="1223"/>
      <c r="W47" s="721"/>
      <c r="X47" s="686"/>
      <c r="Z47" s="706">
        <f t="shared" si="0"/>
        <v>0</v>
      </c>
    </row>
    <row r="48" spans="1:41" ht="15" hidden="1" customHeight="1">
      <c r="A48" s="698"/>
      <c r="B48" s="627"/>
      <c r="C48" s="644"/>
      <c r="D48" s="698"/>
      <c r="E48" s="630"/>
      <c r="F48" s="621"/>
      <c r="G48" s="709"/>
      <c r="H48" s="709"/>
      <c r="I48" s="709"/>
      <c r="J48" s="709"/>
      <c r="K48" s="709"/>
      <c r="L48" s="713"/>
      <c r="M48" s="714"/>
      <c r="N48" s="709">
        <f t="shared" si="20"/>
        <v>0</v>
      </c>
      <c r="O48" s="1222"/>
      <c r="P48" s="1222"/>
      <c r="Q48" s="1222"/>
      <c r="R48" s="655"/>
      <c r="S48" s="655"/>
      <c r="T48" s="621"/>
      <c r="U48" s="630"/>
      <c r="V48" s="1224"/>
      <c r="W48" s="721"/>
      <c r="X48" s="686"/>
      <c r="Z48" s="706">
        <f t="shared" si="0"/>
        <v>0</v>
      </c>
    </row>
    <row r="49" spans="1:28" ht="15" hidden="1" customHeight="1">
      <c r="A49" s="698"/>
      <c r="B49" s="627"/>
      <c r="C49" s="644"/>
      <c r="D49" s="698"/>
      <c r="E49" s="630"/>
      <c r="F49" s="621"/>
      <c r="G49" s="709"/>
      <c r="H49" s="709"/>
      <c r="I49" s="709"/>
      <c r="J49" s="709"/>
      <c r="K49" s="709"/>
      <c r="L49" s="713"/>
      <c r="M49" s="714"/>
      <c r="N49" s="709">
        <f t="shared" si="20"/>
        <v>0</v>
      </c>
      <c r="O49" s="1222"/>
      <c r="P49" s="1222"/>
      <c r="Q49" s="1222"/>
      <c r="R49" s="655"/>
      <c r="S49" s="655"/>
      <c r="T49" s="621"/>
      <c r="U49" s="630"/>
      <c r="V49" s="1224"/>
      <c r="W49" s="721"/>
      <c r="X49" s="686"/>
      <c r="Z49" s="706">
        <f t="shared" si="0"/>
        <v>0</v>
      </c>
    </row>
    <row r="50" spans="1:28" ht="15" hidden="1" customHeight="1">
      <c r="A50" s="698"/>
      <c r="B50" s="627"/>
      <c r="C50" s="644"/>
      <c r="D50" s="698"/>
      <c r="E50" s="630"/>
      <c r="F50" s="621"/>
      <c r="G50" s="709"/>
      <c r="H50" s="709"/>
      <c r="I50" s="709"/>
      <c r="J50" s="709"/>
      <c r="K50" s="709"/>
      <c r="L50" s="713"/>
      <c r="M50" s="714"/>
      <c r="N50" s="709">
        <f t="shared" si="20"/>
        <v>0</v>
      </c>
      <c r="O50" s="1222"/>
      <c r="P50" s="1222"/>
      <c r="Q50" s="1222"/>
      <c r="R50" s="655"/>
      <c r="S50" s="655"/>
      <c r="T50" s="621"/>
      <c r="U50" s="630"/>
      <c r="V50" s="1224"/>
      <c r="W50" s="721"/>
      <c r="X50" s="686"/>
      <c r="Z50" s="706">
        <f t="shared" si="0"/>
        <v>0</v>
      </c>
    </row>
    <row r="51" spans="1:28" ht="15" hidden="1" customHeight="1">
      <c r="A51" s="698"/>
      <c r="B51" s="627"/>
      <c r="C51" s="644"/>
      <c r="D51" s="698"/>
      <c r="E51" s="630"/>
      <c r="F51" s="621"/>
      <c r="G51" s="709"/>
      <c r="H51" s="709"/>
      <c r="I51" s="709"/>
      <c r="J51" s="709"/>
      <c r="K51" s="709"/>
      <c r="L51" s="713"/>
      <c r="M51" s="714"/>
      <c r="N51" s="709">
        <f t="shared" si="20"/>
        <v>0</v>
      </c>
      <c r="O51" s="1211"/>
      <c r="P51" s="1211"/>
      <c r="Q51" s="1211"/>
      <c r="R51" s="649"/>
      <c r="S51" s="649"/>
      <c r="T51" s="621"/>
      <c r="U51" s="630"/>
      <c r="V51" s="1225"/>
      <c r="W51" s="721"/>
      <c r="X51" s="686"/>
      <c r="Z51" s="706">
        <f t="shared" si="0"/>
        <v>0</v>
      </c>
    </row>
    <row r="52" spans="1:28" ht="15" hidden="1" customHeight="1">
      <c r="A52" s="698"/>
      <c r="B52" s="627"/>
      <c r="C52" s="627"/>
      <c r="D52" s="698"/>
      <c r="E52" s="630"/>
      <c r="F52" s="621"/>
      <c r="G52" s="709"/>
      <c r="H52" s="709"/>
      <c r="I52" s="709"/>
      <c r="J52" s="709"/>
      <c r="K52" s="709"/>
      <c r="L52" s="714"/>
      <c r="M52" s="714"/>
      <c r="N52" s="709"/>
      <c r="O52" s="621"/>
      <c r="P52" s="621"/>
      <c r="Q52" s="621"/>
      <c r="R52" s="621"/>
      <c r="S52" s="621"/>
      <c r="T52" s="621"/>
      <c r="U52" s="630"/>
      <c r="V52" s="632"/>
      <c r="W52" s="721"/>
      <c r="X52" s="686"/>
      <c r="Z52" s="706">
        <f t="shared" si="0"/>
        <v>0</v>
      </c>
      <c r="AB52" s="708"/>
    </row>
    <row r="53" spans="1:28" ht="15" hidden="1" customHeight="1">
      <c r="A53" s="698"/>
      <c r="B53" s="627"/>
      <c r="C53" s="627"/>
      <c r="D53" s="698"/>
      <c r="E53" s="630"/>
      <c r="F53" s="709"/>
      <c r="G53" s="709"/>
      <c r="H53" s="709"/>
      <c r="I53" s="709"/>
      <c r="J53" s="709"/>
      <c r="K53" s="709"/>
      <c r="L53" s="713"/>
      <c r="M53" s="714"/>
      <c r="N53" s="709">
        <f>HOUR($M53-$L53)*60+MINUTE($M53-$L53)</f>
        <v>0</v>
      </c>
      <c r="O53" s="621"/>
      <c r="P53" s="621"/>
      <c r="Q53" s="621"/>
      <c r="R53" s="621"/>
      <c r="S53" s="621"/>
      <c r="T53" s="621"/>
      <c r="U53" s="630"/>
      <c r="V53" s="632"/>
      <c r="W53" s="721"/>
      <c r="X53" s="686"/>
      <c r="Z53" s="706">
        <f t="shared" si="0"/>
        <v>0</v>
      </c>
    </row>
    <row r="54" spans="1:28" ht="15" customHeight="1">
      <c r="A54" s="698"/>
      <c r="B54" s="659"/>
      <c r="C54" s="659"/>
      <c r="D54" s="698"/>
      <c r="E54" s="722"/>
      <c r="F54" s="700"/>
      <c r="G54" s="717">
        <f>SUM(G40:G53)</f>
        <v>3</v>
      </c>
      <c r="H54" s="717">
        <f>SUM(H40:H53)</f>
        <v>0</v>
      </c>
      <c r="I54" s="717">
        <f>SUM(I40:I53)</f>
        <v>1</v>
      </c>
      <c r="J54" s="717">
        <f>SUM(J40:J53)</f>
        <v>2</v>
      </c>
      <c r="K54" s="717">
        <f>SUM(K40:K53)</f>
        <v>3</v>
      </c>
      <c r="L54" s="703"/>
      <c r="M54" s="703"/>
      <c r="N54" s="702"/>
      <c r="O54" s="717">
        <f>SUM(O40:O53)</f>
        <v>86.14</v>
      </c>
      <c r="P54" s="717">
        <f>SUM(P40:P53)</f>
        <v>119063.93</v>
      </c>
      <c r="Q54" s="717">
        <f>SUM(Q40:Q53)</f>
        <v>32</v>
      </c>
      <c r="R54" s="717">
        <f t="shared" ref="R54:S54" si="21">SUM(R40:R53)</f>
        <v>173157</v>
      </c>
      <c r="S54" s="717">
        <f t="shared" si="21"/>
        <v>782</v>
      </c>
      <c r="T54" s="717"/>
      <c r="U54" s="701"/>
      <c r="V54" s="700"/>
      <c r="W54" s="705"/>
      <c r="X54" s="681" t="str">
        <f>IFERROR(VLOOKUP(E54,[34]dataTRF!$F$142:$G$206,2,FALSE),"")</f>
        <v/>
      </c>
      <c r="Z54" s="706">
        <f t="shared" si="0"/>
        <v>0</v>
      </c>
    </row>
    <row r="55" spans="1:28" ht="15" customHeight="1">
      <c r="A55" s="698"/>
      <c r="B55" s="699" t="s">
        <v>5108</v>
      </c>
      <c r="C55" s="699"/>
      <c r="D55" s="698"/>
      <c r="E55" s="722"/>
      <c r="F55" s="700"/>
      <c r="G55" s="701" t="str">
        <f>IF(E55&lt;&gt;"",IFERROR(VLOOKUP(E55,[34]dataTRF!K149:L231,"2",FALSE),""),"")</f>
        <v/>
      </c>
      <c r="H55" s="701" t="str">
        <f>IF(E55&lt;&gt;"",IFERROR(VLOOKUP(E55,[34]dataTRF!J148:L228,"3",FALSE),""),"")</f>
        <v/>
      </c>
      <c r="I55" s="701"/>
      <c r="J55" s="701"/>
      <c r="K55" s="702"/>
      <c r="L55" s="703"/>
      <c r="M55" s="703"/>
      <c r="N55" s="702"/>
      <c r="O55" s="701"/>
      <c r="P55" s="704">
        <f>M55*O55/60*1000</f>
        <v>0</v>
      </c>
      <c r="Q55" s="701"/>
      <c r="R55" s="701"/>
      <c r="S55" s="701"/>
      <c r="T55" s="701"/>
      <c r="U55" s="701"/>
      <c r="V55" s="700"/>
      <c r="W55" s="705"/>
      <c r="X55" s="681" t="str">
        <f>IFERROR(VLOOKUP(E55,[34]dataTRF!$F$142:$G$206,2,FALSE),"")</f>
        <v/>
      </c>
      <c r="Z55" s="706">
        <f t="shared" si="0"/>
        <v>0</v>
      </c>
    </row>
    <row r="56" spans="1:28" ht="15" customHeight="1">
      <c r="A56" s="660">
        <v>1</v>
      </c>
      <c r="B56" s="627">
        <v>44662</v>
      </c>
      <c r="C56" s="644" t="s">
        <v>26</v>
      </c>
      <c r="D56" s="698" t="s">
        <v>47</v>
      </c>
      <c r="E56" s="629" t="s">
        <v>6308</v>
      </c>
      <c r="F56" s="621">
        <v>2</v>
      </c>
      <c r="G56" s="660">
        <v>1</v>
      </c>
      <c r="H56" s="709"/>
      <c r="I56" s="709"/>
      <c r="J56" s="709"/>
      <c r="K56" s="709">
        <v>1</v>
      </c>
      <c r="L56" s="713">
        <v>0.2048611111111111</v>
      </c>
      <c r="M56" s="714">
        <v>0.2048611111111111</v>
      </c>
      <c r="N56" s="709">
        <v>0</v>
      </c>
      <c r="O56" s="621">
        <v>0</v>
      </c>
      <c r="P56" s="621">
        <v>0</v>
      </c>
      <c r="Q56" s="621">
        <v>3</v>
      </c>
      <c r="R56" s="621">
        <v>0</v>
      </c>
      <c r="S56" s="621">
        <v>0</v>
      </c>
      <c r="T56" s="621" t="s">
        <v>6309</v>
      </c>
      <c r="U56" s="660" t="s">
        <v>6310</v>
      </c>
      <c r="V56" s="632"/>
      <c r="W56" s="712" t="s">
        <v>6311</v>
      </c>
      <c r="X56" s="686"/>
      <c r="Z56" s="706">
        <f t="shared" si="0"/>
        <v>0</v>
      </c>
    </row>
    <row r="57" spans="1:28" ht="15" customHeight="1">
      <c r="A57" s="660">
        <v>2</v>
      </c>
      <c r="B57" s="627">
        <v>44662</v>
      </c>
      <c r="C57" s="644" t="s">
        <v>6312</v>
      </c>
      <c r="D57" s="698" t="s">
        <v>38</v>
      </c>
      <c r="E57" s="629" t="s">
        <v>5268</v>
      </c>
      <c r="F57" s="621">
        <v>1</v>
      </c>
      <c r="G57" s="660"/>
      <c r="H57" s="709"/>
      <c r="I57" s="709">
        <v>1</v>
      </c>
      <c r="J57" s="709"/>
      <c r="K57" s="709">
        <v>1</v>
      </c>
      <c r="L57" s="713">
        <v>0.9868055555555556</v>
      </c>
      <c r="M57" s="714">
        <v>2.013888888888889E-2</v>
      </c>
      <c r="N57" s="709">
        <v>48</v>
      </c>
      <c r="O57" s="621">
        <v>16</v>
      </c>
      <c r="P57" s="621">
        <v>8568</v>
      </c>
      <c r="Q57" s="621">
        <v>4</v>
      </c>
      <c r="R57" s="621">
        <v>86919</v>
      </c>
      <c r="S57" s="621">
        <v>248</v>
      </c>
      <c r="T57" s="621" t="s">
        <v>6313</v>
      </c>
      <c r="U57" s="660" t="s">
        <v>6314</v>
      </c>
      <c r="V57" s="632"/>
      <c r="W57" s="712"/>
      <c r="X57" s="686"/>
      <c r="Z57" s="706">
        <f t="shared" si="0"/>
        <v>0</v>
      </c>
    </row>
    <row r="58" spans="1:28" ht="15" customHeight="1">
      <c r="A58" s="660">
        <v>3</v>
      </c>
      <c r="B58" s="627">
        <v>44663</v>
      </c>
      <c r="C58" s="644" t="s">
        <v>5139</v>
      </c>
      <c r="D58" s="698" t="s">
        <v>34</v>
      </c>
      <c r="E58" s="629" t="s">
        <v>6315</v>
      </c>
      <c r="F58" s="621">
        <v>1</v>
      </c>
      <c r="G58" s="660">
        <v>1</v>
      </c>
      <c r="H58" s="709"/>
      <c r="I58" s="709"/>
      <c r="J58" s="709"/>
      <c r="K58" s="709">
        <v>1</v>
      </c>
      <c r="L58" s="713">
        <v>0.71527777777777779</v>
      </c>
      <c r="M58" s="714">
        <v>0.75347222222222221</v>
      </c>
      <c r="N58" s="709">
        <v>3.819444444444442E-2</v>
      </c>
      <c r="O58" s="621">
        <v>23.19</v>
      </c>
      <c r="P58" s="621">
        <v>20245</v>
      </c>
      <c r="Q58" s="621">
        <v>7</v>
      </c>
      <c r="R58" s="621">
        <v>1699</v>
      </c>
      <c r="S58" s="621">
        <v>75</v>
      </c>
      <c r="T58" s="621" t="s">
        <v>6316</v>
      </c>
      <c r="U58" s="660" t="s">
        <v>6317</v>
      </c>
      <c r="V58" s="632"/>
      <c r="W58" s="712"/>
      <c r="X58" s="686"/>
      <c r="Z58" s="706">
        <f t="shared" si="0"/>
        <v>0</v>
      </c>
      <c r="AB58" s="708"/>
    </row>
    <row r="59" spans="1:28" ht="15" customHeight="1">
      <c r="A59" s="660">
        <v>4</v>
      </c>
      <c r="B59" s="627">
        <v>44666</v>
      </c>
      <c r="C59" s="644" t="s">
        <v>5139</v>
      </c>
      <c r="D59" s="698" t="s">
        <v>29</v>
      </c>
      <c r="E59" s="629" t="s">
        <v>6318</v>
      </c>
      <c r="F59" s="621" t="s">
        <v>6319</v>
      </c>
      <c r="G59" s="660">
        <v>1</v>
      </c>
      <c r="H59" s="709"/>
      <c r="I59" s="709"/>
      <c r="J59" s="709"/>
      <c r="K59" s="709">
        <v>1</v>
      </c>
      <c r="L59" s="713">
        <v>0.67361111111111116</v>
      </c>
      <c r="M59" s="714">
        <v>0.76111111111111107</v>
      </c>
      <c r="N59" s="709">
        <v>8.7499999999999911E-2</v>
      </c>
      <c r="O59" s="621">
        <v>21</v>
      </c>
      <c r="P59" s="621">
        <v>36114.33</v>
      </c>
      <c r="Q59" s="621">
        <v>6</v>
      </c>
      <c r="R59" s="621">
        <v>80724</v>
      </c>
      <c r="S59" s="621">
        <v>320</v>
      </c>
      <c r="T59" s="621" t="s">
        <v>6320</v>
      </c>
      <c r="U59" s="660" t="s">
        <v>6321</v>
      </c>
      <c r="V59" s="632"/>
      <c r="W59" s="712"/>
      <c r="X59" s="686"/>
      <c r="Z59" s="706"/>
      <c r="AB59" s="708"/>
    </row>
    <row r="60" spans="1:28" ht="15" customHeight="1">
      <c r="A60" s="660">
        <v>5</v>
      </c>
      <c r="B60" s="627">
        <v>44672</v>
      </c>
      <c r="C60" s="644" t="s">
        <v>6322</v>
      </c>
      <c r="D60" s="698" t="s">
        <v>20</v>
      </c>
      <c r="E60" s="629" t="s">
        <v>70</v>
      </c>
      <c r="F60" s="621">
        <v>7</v>
      </c>
      <c r="G60" s="660">
        <v>1</v>
      </c>
      <c r="H60" s="709"/>
      <c r="I60" s="709">
        <v>1</v>
      </c>
      <c r="J60" s="709"/>
      <c r="K60" s="709">
        <v>1</v>
      </c>
      <c r="L60" s="713">
        <v>0.41458333333333336</v>
      </c>
      <c r="M60" s="714">
        <v>0.4375</v>
      </c>
      <c r="N60" s="709">
        <v>2.2916666666666641E-2</v>
      </c>
      <c r="O60" s="621">
        <v>4.6100000000000003</v>
      </c>
      <c r="P60" s="621">
        <v>2533.3000000000002</v>
      </c>
      <c r="Q60" s="621">
        <v>1</v>
      </c>
      <c r="R60" s="621">
        <v>51</v>
      </c>
      <c r="S60" s="621">
        <v>51</v>
      </c>
      <c r="T60" s="621" t="s">
        <v>6323</v>
      </c>
      <c r="U60" s="660"/>
      <c r="V60" s="632" t="s">
        <v>6324</v>
      </c>
      <c r="W60" s="712"/>
      <c r="X60" s="686"/>
      <c r="Z60" s="706"/>
      <c r="AB60" s="708"/>
    </row>
    <row r="61" spans="1:28" ht="15" customHeight="1">
      <c r="A61" s="660">
        <v>6</v>
      </c>
      <c r="B61" s="627">
        <v>44673</v>
      </c>
      <c r="C61" s="644" t="s">
        <v>6325</v>
      </c>
      <c r="D61" s="698" t="s">
        <v>24</v>
      </c>
      <c r="E61" s="629" t="s">
        <v>24</v>
      </c>
      <c r="F61" s="621" t="s">
        <v>6326</v>
      </c>
      <c r="G61" s="660">
        <v>1</v>
      </c>
      <c r="H61" s="709"/>
      <c r="I61" s="709"/>
      <c r="J61" s="709">
        <v>1</v>
      </c>
      <c r="K61" s="709">
        <v>1</v>
      </c>
      <c r="L61" s="713">
        <v>0.49930555555555556</v>
      </c>
      <c r="M61" s="714">
        <v>0.55625000000000002</v>
      </c>
      <c r="N61" s="709">
        <v>5.6944444444444464E-2</v>
      </c>
      <c r="O61" s="621">
        <v>37.01</v>
      </c>
      <c r="P61" s="621">
        <v>35479.910000000003</v>
      </c>
      <c r="Q61" s="621">
        <v>16</v>
      </c>
      <c r="R61" s="621">
        <v>75796</v>
      </c>
      <c r="S61" s="621">
        <v>292</v>
      </c>
      <c r="T61" s="621" t="s">
        <v>6327</v>
      </c>
      <c r="U61" s="660"/>
      <c r="V61" s="632"/>
      <c r="W61" s="712"/>
      <c r="X61" s="686"/>
      <c r="Z61" s="706"/>
      <c r="AB61" s="708"/>
    </row>
    <row r="62" spans="1:28" ht="15" customHeight="1">
      <c r="A62" s="660">
        <v>7</v>
      </c>
      <c r="B62" s="627">
        <v>44673</v>
      </c>
      <c r="C62" s="644" t="s">
        <v>26</v>
      </c>
      <c r="D62" s="698" t="s">
        <v>29</v>
      </c>
      <c r="E62" s="629" t="s">
        <v>6328</v>
      </c>
      <c r="F62" s="621">
        <v>3</v>
      </c>
      <c r="G62" s="660">
        <v>1</v>
      </c>
      <c r="H62" s="709"/>
      <c r="I62" s="709"/>
      <c r="J62" s="709"/>
      <c r="K62" s="709">
        <v>1</v>
      </c>
      <c r="L62" s="713">
        <v>0.80972222222222223</v>
      </c>
      <c r="M62" s="714">
        <v>0.8520833333333333</v>
      </c>
      <c r="N62" s="709">
        <v>4.2361111111111072E-2</v>
      </c>
      <c r="O62" s="621">
        <v>0.33</v>
      </c>
      <c r="P62" s="621">
        <v>334.48</v>
      </c>
      <c r="Q62" s="621">
        <v>1</v>
      </c>
      <c r="R62" s="621">
        <v>1</v>
      </c>
      <c r="S62" s="621">
        <v>1</v>
      </c>
      <c r="T62" s="621" t="s">
        <v>6329</v>
      </c>
      <c r="U62" s="660" t="s">
        <v>6330</v>
      </c>
      <c r="V62" s="632"/>
      <c r="W62" s="712"/>
      <c r="X62" s="686"/>
      <c r="Z62" s="706">
        <f t="shared" si="0"/>
        <v>0</v>
      </c>
    </row>
    <row r="63" spans="1:28" ht="15" customHeight="1">
      <c r="A63" s="660">
        <v>8</v>
      </c>
      <c r="B63" s="627">
        <v>44677</v>
      </c>
      <c r="C63" s="627" t="s">
        <v>5942</v>
      </c>
      <c r="D63" s="698" t="s">
        <v>24</v>
      </c>
      <c r="E63" s="629" t="s">
        <v>24</v>
      </c>
      <c r="F63" s="621">
        <v>2</v>
      </c>
      <c r="G63" s="660">
        <v>1</v>
      </c>
      <c r="H63" s="709"/>
      <c r="I63" s="709">
        <v>1</v>
      </c>
      <c r="J63" s="709"/>
      <c r="K63" s="709">
        <v>1</v>
      </c>
      <c r="L63" s="713">
        <v>0.64513888888888893</v>
      </c>
      <c r="M63" s="714">
        <v>0.65486111111111112</v>
      </c>
      <c r="N63" s="709">
        <v>9.7222222222221877E-3</v>
      </c>
      <c r="O63" s="621">
        <v>1.81</v>
      </c>
      <c r="P63" s="621">
        <v>422</v>
      </c>
      <c r="Q63" s="621">
        <v>1</v>
      </c>
      <c r="R63" s="621">
        <v>1</v>
      </c>
      <c r="S63" s="621">
        <v>1</v>
      </c>
      <c r="T63" s="621" t="s">
        <v>6331</v>
      </c>
      <c r="U63" s="660"/>
      <c r="V63" s="632" t="s">
        <v>6332</v>
      </c>
      <c r="W63" s="712"/>
      <c r="X63" s="686"/>
      <c r="Z63" s="706">
        <f t="shared" si="0"/>
        <v>0</v>
      </c>
    </row>
    <row r="64" spans="1:28" ht="15" customHeight="1">
      <c r="A64" s="660">
        <v>9</v>
      </c>
      <c r="B64" s="627">
        <v>44670</v>
      </c>
      <c r="C64" s="627" t="s">
        <v>5925</v>
      </c>
      <c r="D64" s="698" t="s">
        <v>60</v>
      </c>
      <c r="E64" s="629" t="s">
        <v>593</v>
      </c>
      <c r="F64" s="621">
        <v>3</v>
      </c>
      <c r="G64" s="660"/>
      <c r="H64" s="709">
        <v>1</v>
      </c>
      <c r="I64" s="709"/>
      <c r="J64" s="709">
        <v>1</v>
      </c>
      <c r="K64" s="709">
        <v>1</v>
      </c>
      <c r="L64" s="713">
        <v>0.15972222222222221</v>
      </c>
      <c r="M64" s="714">
        <v>0.16458333333333333</v>
      </c>
      <c r="N64" s="709">
        <v>7</v>
      </c>
      <c r="O64" s="621">
        <v>4.9400000000000004</v>
      </c>
      <c r="P64" s="621">
        <v>575.75</v>
      </c>
      <c r="Q64" s="621">
        <v>2</v>
      </c>
      <c r="R64" s="621">
        <v>36132</v>
      </c>
      <c r="S64" s="621">
        <v>126</v>
      </c>
      <c r="T64" s="621" t="s">
        <v>6333</v>
      </c>
      <c r="U64" s="660"/>
      <c r="V64" s="632"/>
      <c r="W64" s="712"/>
      <c r="X64" s="686"/>
      <c r="Z64" s="706">
        <f t="shared" si="0"/>
        <v>0</v>
      </c>
    </row>
    <row r="65" spans="1:28" ht="15" customHeight="1">
      <c r="A65" s="698"/>
      <c r="B65" s="659"/>
      <c r="C65" s="659"/>
      <c r="D65" s="698"/>
      <c r="E65" s="722"/>
      <c r="F65" s="700"/>
      <c r="G65" s="717">
        <f>SUM(G56:G64)</f>
        <v>7</v>
      </c>
      <c r="H65" s="717">
        <f>SUM(H56:H64)</f>
        <v>1</v>
      </c>
      <c r="I65" s="717">
        <f>SUM(I56:I64)</f>
        <v>3</v>
      </c>
      <c r="J65" s="717">
        <f>SUM(J56:J64)</f>
        <v>2</v>
      </c>
      <c r="K65" s="717">
        <f>SUM(K56:K64)</f>
        <v>9</v>
      </c>
      <c r="L65" s="703"/>
      <c r="M65" s="703"/>
      <c r="N65" s="702"/>
      <c r="O65" s="717">
        <f>SUM(O56:O64)</f>
        <v>108.89</v>
      </c>
      <c r="P65" s="717">
        <f>SUM(P56:P64)</f>
        <v>104272.77</v>
      </c>
      <c r="Q65" s="717">
        <f>SUM(Q56:Q64)</f>
        <v>41</v>
      </c>
      <c r="R65" s="717">
        <f>SUM(R56:R64)</f>
        <v>281323</v>
      </c>
      <c r="S65" s="717">
        <f>SUM(S56:S64)</f>
        <v>1114</v>
      </c>
      <c r="T65" s="717"/>
      <c r="U65" s="701"/>
      <c r="V65" s="700"/>
      <c r="W65" s="705"/>
      <c r="X65" s="681" t="str">
        <f>IFERROR(VLOOKUP(E65,[34]dataTRF!$F$142:$G$206,2,FALSE),"")</f>
        <v/>
      </c>
      <c r="Z65" s="706">
        <f t="shared" si="0"/>
        <v>0</v>
      </c>
    </row>
    <row r="66" spans="1:28" ht="15.75" customHeight="1">
      <c r="A66" s="698"/>
      <c r="B66" s="699" t="s">
        <v>5109</v>
      </c>
      <c r="C66" s="699"/>
      <c r="D66" s="698"/>
      <c r="E66" s="722"/>
      <c r="F66" s="700"/>
      <c r="G66" s="701" t="str">
        <f>IF(E66&lt;&gt;"",IFERROR(VLOOKUP(E66,[34]dataTRF!K151:L234,"2",FALSE),""),"")</f>
        <v/>
      </c>
      <c r="H66" s="701" t="str">
        <f>IF(E66&lt;&gt;"",IFERROR(VLOOKUP(E66,[34]dataTRF!J150:L230,"3",FALSE),""),"")</f>
        <v/>
      </c>
      <c r="I66" s="701"/>
      <c r="J66" s="701"/>
      <c r="K66" s="702"/>
      <c r="L66" s="703"/>
      <c r="M66" s="703"/>
      <c r="N66" s="702"/>
      <c r="O66" s="701"/>
      <c r="P66" s="704"/>
      <c r="Q66" s="701"/>
      <c r="R66" s="701"/>
      <c r="S66" s="701"/>
      <c r="T66" s="701"/>
      <c r="U66" s="701"/>
      <c r="V66" s="700"/>
      <c r="W66" s="705"/>
      <c r="X66" s="681" t="str">
        <f>IFERROR(VLOOKUP(E66,[34]dataTRF!$F$142:$G$206,2,FALSE),"")</f>
        <v/>
      </c>
      <c r="Z66" s="706">
        <f t="shared" si="0"/>
        <v>0</v>
      </c>
    </row>
    <row r="67" spans="1:28">
      <c r="A67" s="698"/>
      <c r="B67" s="657"/>
      <c r="C67" s="628"/>
      <c r="D67" s="698"/>
      <c r="E67" s="629"/>
      <c r="F67" s="621"/>
      <c r="G67" s="709"/>
      <c r="H67" s="660"/>
      <c r="I67" s="709"/>
      <c r="J67" s="723"/>
      <c r="K67" s="661"/>
      <c r="L67" s="724"/>
      <c r="M67" s="714"/>
      <c r="N67" s="709">
        <f>HOUR(M67-L67)*60+MINUTE(M67-L67)</f>
        <v>0</v>
      </c>
      <c r="O67" s="621"/>
      <c r="P67" s="621"/>
      <c r="Q67" s="660"/>
      <c r="R67" s="660"/>
      <c r="S67" s="660"/>
      <c r="T67" s="621"/>
      <c r="U67" s="660"/>
      <c r="V67" s="712"/>
      <c r="W67" s="725"/>
      <c r="X67" s="686"/>
      <c r="Z67" s="706">
        <f t="shared" si="0"/>
        <v>0</v>
      </c>
    </row>
    <row r="68" spans="1:28">
      <c r="A68" s="698"/>
      <c r="B68" s="657"/>
      <c r="C68" s="708"/>
      <c r="D68" s="698"/>
      <c r="E68" s="629"/>
      <c r="F68" s="621"/>
      <c r="G68" s="709"/>
      <c r="H68" s="660"/>
      <c r="I68" s="709"/>
      <c r="J68" s="723"/>
      <c r="K68" s="661"/>
      <c r="L68" s="724"/>
      <c r="M68" s="714"/>
      <c r="N68" s="709">
        <f>HOUR(M68-L68)*60+MINUTE(M68-L68)</f>
        <v>0</v>
      </c>
      <c r="O68" s="621"/>
      <c r="P68" s="621"/>
      <c r="Q68" s="660"/>
      <c r="R68" s="660"/>
      <c r="S68" s="660"/>
      <c r="T68" s="621"/>
      <c r="U68" s="660"/>
      <c r="V68" s="712"/>
      <c r="W68" s="725"/>
      <c r="X68" s="686"/>
      <c r="Z68" s="706">
        <f t="shared" si="0"/>
        <v>0</v>
      </c>
      <c r="AB68" s="708"/>
    </row>
    <row r="69" spans="1:28">
      <c r="A69" s="698"/>
      <c r="B69" s="657"/>
      <c r="C69" s="628"/>
      <c r="D69" s="698"/>
      <c r="E69" s="629"/>
      <c r="F69" s="621"/>
      <c r="G69" s="709"/>
      <c r="H69" s="660"/>
      <c r="I69" s="709"/>
      <c r="J69" s="723"/>
      <c r="K69" s="661"/>
      <c r="L69" s="724"/>
      <c r="M69" s="714"/>
      <c r="N69" s="709">
        <f>HOUR(M69-L69)*60+MINUTE(M69-L69)</f>
        <v>0</v>
      </c>
      <c r="O69" s="621"/>
      <c r="P69" s="621"/>
      <c r="Q69" s="660"/>
      <c r="R69" s="660"/>
      <c r="S69" s="660"/>
      <c r="T69" s="621"/>
      <c r="U69" s="660"/>
      <c r="V69" s="712"/>
      <c r="W69" s="725"/>
      <c r="X69" s="686"/>
      <c r="Z69" s="706">
        <f t="shared" si="0"/>
        <v>0</v>
      </c>
      <c r="AB69" s="708"/>
    </row>
    <row r="70" spans="1:28">
      <c r="A70" s="698"/>
      <c r="B70" s="657"/>
      <c r="C70" s="628"/>
      <c r="D70" s="698"/>
      <c r="E70" s="629"/>
      <c r="F70" s="621"/>
      <c r="G70" s="709"/>
      <c r="H70" s="660"/>
      <c r="I70" s="709"/>
      <c r="J70" s="723"/>
      <c r="K70" s="661"/>
      <c r="L70" s="724"/>
      <c r="M70" s="714"/>
      <c r="N70" s="709">
        <f>HOUR(M70-L70)*60+MINUTE(M70-L70)</f>
        <v>0</v>
      </c>
      <c r="O70" s="621"/>
      <c r="P70" s="621"/>
      <c r="Q70" s="660"/>
      <c r="R70" s="660"/>
      <c r="S70" s="660"/>
      <c r="T70" s="621"/>
      <c r="U70" s="660"/>
      <c r="V70" s="712"/>
      <c r="W70" s="725"/>
      <c r="X70" s="686"/>
      <c r="Z70" s="706">
        <f t="shared" ref="Z70:Z76" si="22">AA70</f>
        <v>0</v>
      </c>
    </row>
    <row r="71" spans="1:28">
      <c r="A71" s="698"/>
      <c r="B71" s="657"/>
      <c r="C71" s="657"/>
      <c r="D71" s="698"/>
      <c r="E71" s="629"/>
      <c r="F71" s="621"/>
      <c r="G71" s="709"/>
      <c r="H71" s="660"/>
      <c r="I71" s="709"/>
      <c r="J71" s="709"/>
      <c r="K71" s="709"/>
      <c r="L71" s="724"/>
      <c r="M71" s="714"/>
      <c r="N71" s="709"/>
      <c r="O71" s="621"/>
      <c r="P71" s="621"/>
      <c r="Q71" s="660"/>
      <c r="R71" s="660"/>
      <c r="S71" s="660"/>
      <c r="T71" s="660"/>
      <c r="U71" s="660"/>
      <c r="V71" s="712"/>
      <c r="W71" s="725"/>
      <c r="X71" s="686"/>
      <c r="Z71" s="706">
        <f t="shared" si="22"/>
        <v>0</v>
      </c>
    </row>
    <row r="72" spans="1:28" ht="15" customHeight="1">
      <c r="A72" s="698"/>
      <c r="B72" s="659"/>
      <c r="C72" s="659"/>
      <c r="D72" s="698"/>
      <c r="E72" s="722"/>
      <c r="F72" s="700"/>
      <c r="G72" s="717">
        <f>SUM(G67:G71)</f>
        <v>0</v>
      </c>
      <c r="H72" s="717">
        <f>SUM(H67:H71)</f>
        <v>0</v>
      </c>
      <c r="I72" s="717">
        <f>SUM(I67:I71)</f>
        <v>0</v>
      </c>
      <c r="J72" s="717">
        <f>SUM(J67:J71)</f>
        <v>0</v>
      </c>
      <c r="K72" s="717">
        <f>SUM(K67:K71)</f>
        <v>0</v>
      </c>
      <c r="L72" s="701"/>
      <c r="M72" s="701"/>
      <c r="N72" s="702"/>
      <c r="O72" s="717">
        <f>SUM(O67:O71)</f>
        <v>0</v>
      </c>
      <c r="P72" s="717">
        <f>SUM(P67:P71)</f>
        <v>0</v>
      </c>
      <c r="Q72" s="717">
        <f>SUM(Q67:Q71)</f>
        <v>0</v>
      </c>
      <c r="R72" s="717">
        <f t="shared" ref="R72:S72" si="23">SUM(R67:R71)</f>
        <v>0</v>
      </c>
      <c r="S72" s="717">
        <f t="shared" si="23"/>
        <v>0</v>
      </c>
      <c r="T72" s="717"/>
      <c r="U72" s="726"/>
      <c r="V72" s="700"/>
      <c r="W72" s="705"/>
      <c r="X72" s="681" t="str">
        <f>IFERROR(VLOOKUP(E72,[34]dataTRF!$F$142:$G$206,2,FALSE),"")</f>
        <v/>
      </c>
      <c r="Z72" s="706">
        <f t="shared" si="22"/>
        <v>0</v>
      </c>
    </row>
    <row r="73" spans="1:28" ht="15.75" customHeight="1">
      <c r="A73" s="698"/>
      <c r="B73" s="699" t="s">
        <v>5110</v>
      </c>
      <c r="C73" s="699"/>
      <c r="D73" s="698"/>
      <c r="E73" s="722"/>
      <c r="F73" s="700"/>
      <c r="G73" s="701" t="str">
        <f>IF(E73&lt;&gt;"",IFERROR(VLOOKUP(E73,[34]dataTRF!K153:L236,"2",FALSE),""),"")</f>
        <v/>
      </c>
      <c r="H73" s="701" t="str">
        <f>IF(E73&lt;&gt;"",IFERROR(VLOOKUP(E73,[34]dataTRF!J152:L233,"3",FALSE),""),"")</f>
        <v/>
      </c>
      <c r="I73" s="701"/>
      <c r="J73" s="701"/>
      <c r="K73" s="702"/>
      <c r="L73" s="703"/>
      <c r="M73" s="703"/>
      <c r="N73" s="702"/>
      <c r="O73" s="701"/>
      <c r="P73" s="704"/>
      <c r="Q73" s="701"/>
      <c r="R73" s="701"/>
      <c r="S73" s="701"/>
      <c r="T73" s="701"/>
      <c r="U73" s="701"/>
      <c r="V73" s="700"/>
      <c r="W73" s="705"/>
      <c r="X73" s="681" t="str">
        <f>IFERROR(VLOOKUP(E73,[34]dataTRF!$F$142:$G$206,2,FALSE),"")</f>
        <v/>
      </c>
      <c r="Z73" s="706">
        <f t="shared" si="22"/>
        <v>0</v>
      </c>
      <c r="AB73" s="708"/>
    </row>
    <row r="74" spans="1:28" ht="15" customHeight="1">
      <c r="A74" s="660"/>
      <c r="B74" s="657"/>
      <c r="C74" s="644"/>
      <c r="D74" s="698"/>
      <c r="E74" s="629"/>
      <c r="F74" s="621"/>
      <c r="G74" s="660"/>
      <c r="H74" s="660"/>
      <c r="I74" s="709"/>
      <c r="J74" s="723"/>
      <c r="K74" s="709"/>
      <c r="L74" s="724"/>
      <c r="M74" s="714"/>
      <c r="N74" s="709">
        <f>HOUR(M74-L74)*60+MINUTE(M74-L74)</f>
        <v>0</v>
      </c>
      <c r="O74" s="621"/>
      <c r="P74" s="621"/>
      <c r="Q74" s="660"/>
      <c r="R74" s="660"/>
      <c r="S74" s="660"/>
      <c r="T74" s="621"/>
      <c r="U74" s="660"/>
      <c r="V74" s="712"/>
      <c r="W74" s="660"/>
      <c r="X74" s="686"/>
      <c r="Z74" s="706">
        <f t="shared" si="22"/>
        <v>0</v>
      </c>
    </row>
    <row r="75" spans="1:28" ht="15" customHeight="1">
      <c r="A75" s="660"/>
      <c r="B75" s="657"/>
      <c r="C75" s="644"/>
      <c r="D75" s="698"/>
      <c r="E75" s="629"/>
      <c r="F75" s="621"/>
      <c r="G75" s="660"/>
      <c r="H75" s="660"/>
      <c r="I75" s="709"/>
      <c r="J75" s="723"/>
      <c r="K75" s="661"/>
      <c r="L75" s="724"/>
      <c r="M75" s="714"/>
      <c r="N75" s="709">
        <f>HOUR(M75-L75)*60+MINUTE(M75-L75)</f>
        <v>0</v>
      </c>
      <c r="O75" s="1210"/>
      <c r="P75" s="1210"/>
      <c r="Q75" s="1217"/>
      <c r="R75" s="727"/>
      <c r="S75" s="727"/>
      <c r="T75" s="621"/>
      <c r="U75" s="660"/>
      <c r="V75" s="712"/>
      <c r="W75" s="660"/>
      <c r="X75" s="686"/>
      <c r="Z75" s="706">
        <f t="shared" si="22"/>
        <v>0</v>
      </c>
    </row>
    <row r="76" spans="1:28" ht="15" customHeight="1">
      <c r="A76" s="660"/>
      <c r="B76" s="657"/>
      <c r="C76" s="644"/>
      <c r="D76" s="698"/>
      <c r="E76" s="629"/>
      <c r="F76" s="660"/>
      <c r="G76" s="660"/>
      <c r="H76" s="660"/>
      <c r="I76" s="709"/>
      <c r="J76" s="723"/>
      <c r="K76" s="661"/>
      <c r="L76" s="724"/>
      <c r="M76" s="714"/>
      <c r="N76" s="709">
        <f>HOUR(M76-L76)*60+MINUTE(M76-L76)</f>
        <v>0</v>
      </c>
      <c r="O76" s="1211"/>
      <c r="P76" s="1211"/>
      <c r="Q76" s="1218"/>
      <c r="R76" s="661"/>
      <c r="S76" s="661"/>
      <c r="T76" s="621"/>
      <c r="U76" s="660"/>
      <c r="V76" s="712"/>
      <c r="W76" s="660"/>
      <c r="X76" s="686"/>
      <c r="Z76" s="706">
        <f t="shared" si="22"/>
        <v>0</v>
      </c>
    </row>
    <row r="77" spans="1:28" ht="15" customHeight="1">
      <c r="A77" s="660"/>
      <c r="B77" s="657"/>
      <c r="C77" s="657"/>
      <c r="D77" s="698"/>
      <c r="E77" s="629"/>
      <c r="F77" s="621"/>
      <c r="G77" s="660"/>
      <c r="H77" s="660"/>
      <c r="I77" s="709"/>
      <c r="J77" s="723"/>
      <c r="K77" s="709"/>
      <c r="L77" s="724"/>
      <c r="M77" s="714"/>
      <c r="N77" s="709"/>
      <c r="O77" s="621"/>
      <c r="P77" s="621"/>
      <c r="Q77" s="660"/>
      <c r="R77" s="660"/>
      <c r="S77" s="660"/>
      <c r="T77" s="660"/>
      <c r="U77" s="660"/>
      <c r="V77" s="712"/>
      <c r="W77" s="660"/>
      <c r="X77" s="686"/>
    </row>
    <row r="78" spans="1:28" ht="15" customHeight="1">
      <c r="A78" s="660"/>
      <c r="B78" s="657"/>
      <c r="C78" s="657"/>
      <c r="D78" s="698"/>
      <c r="E78" s="629"/>
      <c r="F78" s="621"/>
      <c r="G78" s="660"/>
      <c r="H78" s="660"/>
      <c r="I78" s="709"/>
      <c r="J78" s="723"/>
      <c r="K78" s="729"/>
      <c r="L78" s="724"/>
      <c r="M78" s="714"/>
      <c r="N78" s="709"/>
      <c r="O78" s="621"/>
      <c r="P78" s="621"/>
      <c r="Q78" s="660"/>
      <c r="R78" s="660"/>
      <c r="S78" s="660"/>
      <c r="T78" s="660"/>
      <c r="U78" s="660"/>
      <c r="V78" s="712"/>
      <c r="W78" s="660"/>
      <c r="X78" s="686"/>
    </row>
    <row r="79" spans="1:28" ht="15" customHeight="1">
      <c r="A79" s="660"/>
      <c r="B79" s="657"/>
      <c r="C79" s="657"/>
      <c r="D79" s="698"/>
      <c r="E79" s="629"/>
      <c r="F79" s="660"/>
      <c r="G79" s="660"/>
      <c r="H79" s="660"/>
      <c r="I79" s="660"/>
      <c r="J79" s="723"/>
      <c r="K79" s="661"/>
      <c r="L79" s="724"/>
      <c r="M79" s="714"/>
      <c r="N79" s="709"/>
      <c r="O79" s="621"/>
      <c r="P79" s="621"/>
      <c r="Q79" s="660"/>
      <c r="R79" s="660"/>
      <c r="S79" s="660"/>
      <c r="T79" s="660"/>
      <c r="U79" s="660"/>
      <c r="V79" s="712"/>
      <c r="W79" s="660"/>
      <c r="X79" s="686"/>
    </row>
    <row r="80" spans="1:28" ht="15" customHeight="1">
      <c r="A80" s="698"/>
      <c r="B80" s="659"/>
      <c r="C80" s="659"/>
      <c r="D80" s="698"/>
      <c r="E80" s="722"/>
      <c r="F80" s="700"/>
      <c r="G80" s="717">
        <f>SUM(G74:G79)</f>
        <v>0</v>
      </c>
      <c r="H80" s="717">
        <f>SUM(H74:H79)</f>
        <v>0</v>
      </c>
      <c r="I80" s="717">
        <f>SUM(I74:I79)</f>
        <v>0</v>
      </c>
      <c r="J80" s="717">
        <f>SUM(J74:J79)</f>
        <v>0</v>
      </c>
      <c r="K80" s="717">
        <f>SUM(K74:K79)</f>
        <v>0</v>
      </c>
      <c r="L80" s="703"/>
      <c r="M80" s="703"/>
      <c r="N80" s="702"/>
      <c r="O80" s="717">
        <f>SUM(O74:O79)</f>
        <v>0</v>
      </c>
      <c r="P80" s="717">
        <f>SUM(P74:P79)</f>
        <v>0</v>
      </c>
      <c r="Q80" s="717">
        <f>SUM(Q74:Q79)</f>
        <v>0</v>
      </c>
      <c r="R80" s="717">
        <f t="shared" ref="R80:S80" si="24">SUM(R74:R79)</f>
        <v>0</v>
      </c>
      <c r="S80" s="717">
        <f t="shared" si="24"/>
        <v>0</v>
      </c>
      <c r="T80" s="717"/>
      <c r="U80" s="701"/>
      <c r="V80" s="700"/>
      <c r="W80" s="705"/>
      <c r="X80" s="681" t="str">
        <f>IFERROR(VLOOKUP(E80,[34]dataTRF!$F$142:$G$206,2,FALSE),"")</f>
        <v/>
      </c>
    </row>
    <row r="81" spans="1:24" ht="15" customHeight="1">
      <c r="A81" s="698"/>
      <c r="B81" s="699" t="s">
        <v>5111</v>
      </c>
      <c r="C81" s="699"/>
      <c r="D81" s="698"/>
      <c r="E81" s="722"/>
      <c r="F81" s="700"/>
      <c r="G81" s="701" t="str">
        <f>IF(E81&lt;&gt;"",IFERROR(VLOOKUP(E81,[34]dataTRF!K155:L238,"2",FALSE),""),"")</f>
        <v/>
      </c>
      <c r="H81" s="701" t="str">
        <f>IF(E81&lt;&gt;"",IFERROR(VLOOKUP(E81,[34]dataTRF!J154:L235,"3",FALSE),""),"")</f>
        <v/>
      </c>
      <c r="I81" s="701"/>
      <c r="J81" s="701"/>
      <c r="K81" s="702"/>
      <c r="L81" s="703"/>
      <c r="M81" s="703"/>
      <c r="N81" s="730"/>
      <c r="O81" s="731"/>
      <c r="P81" s="731"/>
      <c r="Q81" s="660"/>
      <c r="R81" s="660"/>
      <c r="S81" s="660"/>
      <c r="T81" s="660"/>
      <c r="U81" s="701"/>
      <c r="V81" s="700"/>
      <c r="W81" s="705"/>
      <c r="X81" s="681" t="str">
        <f>IFERROR(VLOOKUP(E81,[34]dataTRF!$F$142:$G$206,2,FALSE),"")</f>
        <v/>
      </c>
    </row>
    <row r="82" spans="1:24" ht="15" customHeight="1">
      <c r="A82" s="660"/>
      <c r="B82" s="659"/>
      <c r="C82" s="708"/>
      <c r="D82" s="660"/>
      <c r="E82" s="660"/>
      <c r="F82" s="660"/>
      <c r="G82" s="660"/>
      <c r="H82" s="660"/>
      <c r="I82" s="660"/>
      <c r="J82" s="660"/>
      <c r="K82" s="660"/>
      <c r="L82" s="724"/>
      <c r="M82" s="724"/>
      <c r="N82" s="709">
        <f>HOUR(M82-L82)*60+MINUTE(M82-L82)</f>
        <v>0</v>
      </c>
      <c r="O82" s="660"/>
      <c r="P82" s="732"/>
      <c r="Q82" s="660"/>
      <c r="R82" s="660"/>
      <c r="S82" s="660"/>
      <c r="T82" s="621"/>
      <c r="U82" s="700"/>
      <c r="V82" s="700"/>
      <c r="W82" s="660"/>
      <c r="X82" s="686"/>
    </row>
    <row r="83" spans="1:24" ht="15" customHeight="1">
      <c r="A83" s="660"/>
      <c r="B83" s="657"/>
      <c r="C83" s="657"/>
      <c r="D83" s="660"/>
      <c r="E83" s="630"/>
      <c r="F83" s="621"/>
      <c r="G83" s="660"/>
      <c r="H83" s="660"/>
      <c r="I83" s="660"/>
      <c r="J83" s="660"/>
      <c r="K83" s="660"/>
      <c r="L83" s="724"/>
      <c r="M83" s="714"/>
      <c r="N83" s="709"/>
      <c r="O83" s="654"/>
      <c r="P83" s="654"/>
      <c r="Q83" s="660"/>
      <c r="R83" s="660"/>
      <c r="S83" s="660"/>
      <c r="T83" s="660"/>
      <c r="U83" s="660"/>
      <c r="V83" s="712"/>
      <c r="W83" s="660"/>
      <c r="X83" s="686"/>
    </row>
    <row r="84" spans="1:24" ht="15" customHeight="1">
      <c r="A84" s="660"/>
      <c r="B84" s="659"/>
      <c r="C84" s="659"/>
      <c r="D84" s="698"/>
      <c r="E84" s="722"/>
      <c r="F84" s="700"/>
      <c r="G84" s="717">
        <f>SUM(G82:G83)</f>
        <v>0</v>
      </c>
      <c r="H84" s="717">
        <f>SUM(H82:H83)</f>
        <v>0</v>
      </c>
      <c r="I84" s="717">
        <f>SUM(I82:I83)</f>
        <v>0</v>
      </c>
      <c r="J84" s="717">
        <f>SUM(J82:J83)</f>
        <v>0</v>
      </c>
      <c r="K84" s="717">
        <f>SUM(K82:K83)</f>
        <v>0</v>
      </c>
      <c r="L84" s="703"/>
      <c r="M84" s="703"/>
      <c r="N84" s="702"/>
      <c r="O84" s="717">
        <f>SUM(O82:O83)</f>
        <v>0</v>
      </c>
      <c r="P84" s="717">
        <f>SUM(P82:P83)</f>
        <v>0</v>
      </c>
      <c r="Q84" s="717">
        <f>SUM(Q82:Q83)</f>
        <v>0</v>
      </c>
      <c r="R84" s="717">
        <f t="shared" ref="R84:S84" si="25">SUM(R82:R83)</f>
        <v>0</v>
      </c>
      <c r="S84" s="717">
        <f t="shared" si="25"/>
        <v>0</v>
      </c>
      <c r="T84" s="717"/>
      <c r="U84" s="701"/>
      <c r="V84" s="700"/>
      <c r="W84" s="705"/>
      <c r="X84" s="681" t="str">
        <f>IFERROR(VLOOKUP(E84,[34]dataTRF!$F$142:$G$206,2,FALSE),"")</f>
        <v/>
      </c>
    </row>
    <row r="85" spans="1:24" ht="15" customHeight="1">
      <c r="A85" s="660"/>
      <c r="B85" s="699" t="s">
        <v>5112</v>
      </c>
      <c r="C85" s="699"/>
      <c r="D85" s="698"/>
      <c r="E85" s="722"/>
      <c r="F85" s="700"/>
      <c r="G85" s="701" t="str">
        <f>IF(E85&lt;&gt;"",IFERROR(VLOOKUP(E85,[34]dataTRF!K157:L240,"2",FALSE),""),"")</f>
        <v/>
      </c>
      <c r="H85" s="701" t="str">
        <f>IF(E85&lt;&gt;"",IFERROR(VLOOKUP(E85,[34]dataTRF!J156:L237,"3",FALSE),""),"")</f>
        <v/>
      </c>
      <c r="I85" s="701"/>
      <c r="J85" s="701"/>
      <c r="K85" s="702"/>
      <c r="L85" s="703"/>
      <c r="M85" s="703"/>
      <c r="N85" s="730"/>
      <c r="O85" s="731"/>
      <c r="P85" s="731"/>
      <c r="Q85" s="660"/>
      <c r="R85" s="660"/>
      <c r="S85" s="660"/>
      <c r="T85" s="660"/>
      <c r="U85" s="701"/>
      <c r="V85" s="700"/>
      <c r="W85" s="705"/>
      <c r="X85" s="681" t="str">
        <f>IFERROR(VLOOKUP(E85,[34]dataTRF!$F$142:$G$206,2,FALSE),"")</f>
        <v/>
      </c>
    </row>
    <row r="86" spans="1:24" ht="15" customHeight="1">
      <c r="A86" s="660"/>
      <c r="B86" s="657"/>
      <c r="C86" s="628"/>
      <c r="D86" s="698"/>
      <c r="E86" s="660"/>
      <c r="F86" s="621"/>
      <c r="G86" s="660"/>
      <c r="H86" s="660"/>
      <c r="I86" s="660"/>
      <c r="J86" s="723"/>
      <c r="K86" s="660"/>
      <c r="L86" s="724"/>
      <c r="M86" s="724"/>
      <c r="N86" s="709">
        <f>HOUR(M86-L86)*60+MINUTE(M86-L86)</f>
        <v>0</v>
      </c>
      <c r="O86" s="731"/>
      <c r="P86" s="731"/>
      <c r="Q86" s="660"/>
      <c r="R86" s="660"/>
      <c r="S86" s="660"/>
      <c r="T86" s="621"/>
      <c r="U86" s="660"/>
      <c r="V86" s="733"/>
      <c r="W86" s="660"/>
      <c r="X86" s="686"/>
    </row>
    <row r="87" spans="1:24" ht="15" customHeight="1">
      <c r="A87" s="660"/>
      <c r="B87" s="657"/>
      <c r="C87" s="628"/>
      <c r="D87" s="698"/>
      <c r="E87" s="660"/>
      <c r="F87" s="621"/>
      <c r="G87" s="660"/>
      <c r="H87" s="660"/>
      <c r="I87" s="660"/>
      <c r="J87" s="723"/>
      <c r="K87" s="660"/>
      <c r="L87" s="724"/>
      <c r="M87" s="714"/>
      <c r="N87" s="709">
        <f>HOUR(M87-L87)*60+MINUTE(M87-L87)</f>
        <v>0</v>
      </c>
      <c r="O87" s="731"/>
      <c r="P87" s="731"/>
      <c r="Q87" s="660"/>
      <c r="R87" s="660"/>
      <c r="S87" s="660"/>
      <c r="T87" s="621"/>
      <c r="U87" s="660"/>
      <c r="V87" s="733"/>
      <c r="W87" s="660"/>
      <c r="X87" s="686"/>
    </row>
    <row r="88" spans="1:24" ht="15" customHeight="1">
      <c r="A88" s="660"/>
      <c r="B88" s="657"/>
      <c r="C88" s="628"/>
      <c r="D88" s="698"/>
      <c r="E88" s="698"/>
      <c r="F88" s="621"/>
      <c r="G88" s="660"/>
      <c r="H88" s="660"/>
      <c r="I88" s="660"/>
      <c r="J88" s="723"/>
      <c r="K88" s="660"/>
      <c r="L88" s="724"/>
      <c r="M88" s="714"/>
      <c r="N88" s="709">
        <f>HOUR(M88-L88)*60+MINUTE(M88-L88)</f>
        <v>0</v>
      </c>
      <c r="O88" s="731"/>
      <c r="P88" s="731"/>
      <c r="Q88" s="660"/>
      <c r="R88" s="660"/>
      <c r="S88" s="660"/>
      <c r="T88" s="621"/>
      <c r="U88" s="660"/>
      <c r="V88" s="733"/>
      <c r="W88" s="660"/>
      <c r="X88" s="686"/>
    </row>
    <row r="89" spans="1:24" ht="15" customHeight="1">
      <c r="A89" s="698"/>
      <c r="B89" s="659"/>
      <c r="C89" s="659"/>
      <c r="D89" s="698"/>
      <c r="E89" s="722"/>
      <c r="F89" s="700"/>
      <c r="G89" s="717">
        <f>SUM(G86:G88)</f>
        <v>0</v>
      </c>
      <c r="H89" s="717">
        <f>SUM(H86:H88)</f>
        <v>0</v>
      </c>
      <c r="I89" s="717">
        <f>SUM(I86:I88)</f>
        <v>0</v>
      </c>
      <c r="J89" s="717">
        <f>SUM(J86:J88)</f>
        <v>0</v>
      </c>
      <c r="K89" s="717">
        <f>SUM(K86:K88)</f>
        <v>0</v>
      </c>
      <c r="L89" s="703"/>
      <c r="M89" s="703"/>
      <c r="N89" s="702"/>
      <c r="O89" s="717">
        <f>SUM(O86:O88)</f>
        <v>0</v>
      </c>
      <c r="P89" s="717">
        <f>SUM(P86:P88)</f>
        <v>0</v>
      </c>
      <c r="Q89" s="717">
        <f>SUM(Q86:Q88)</f>
        <v>0</v>
      </c>
      <c r="R89" s="717">
        <f t="shared" ref="R89:S89" si="26">SUM(R86:R88)</f>
        <v>0</v>
      </c>
      <c r="S89" s="717">
        <f t="shared" si="26"/>
        <v>0</v>
      </c>
      <c r="T89" s="717"/>
      <c r="U89" s="701"/>
      <c r="V89" s="700"/>
      <c r="W89" s="705"/>
      <c r="X89" s="681" t="str">
        <f>IFERROR(VLOOKUP(E89,[34]dataTRF!$F$142:$G$206,2,FALSE),"")</f>
        <v/>
      </c>
    </row>
    <row r="90" spans="1:24" ht="15" customHeight="1">
      <c r="A90" s="698"/>
      <c r="B90" s="699" t="s">
        <v>5113</v>
      </c>
      <c r="C90" s="699"/>
      <c r="D90" s="698"/>
      <c r="E90" s="722"/>
      <c r="F90" s="700"/>
      <c r="G90" s="701" t="str">
        <f>IF(E90&lt;&gt;"",IFERROR(VLOOKUP(E90,[34]dataTRF!K159:L242,"2",FALSE),""),"")</f>
        <v/>
      </c>
      <c r="H90" s="701" t="str">
        <f>IF(E90&lt;&gt;"",IFERROR(VLOOKUP(E90,[34]dataTRF!J158:L239,"3",FALSE),""),"")</f>
        <v/>
      </c>
      <c r="I90" s="701"/>
      <c r="J90" s="701"/>
      <c r="K90" s="702"/>
      <c r="L90" s="703"/>
      <c r="M90" s="703"/>
      <c r="N90" s="730"/>
      <c r="O90" s="731"/>
      <c r="P90" s="731"/>
      <c r="Q90" s="660"/>
      <c r="R90" s="660"/>
      <c r="S90" s="660"/>
      <c r="T90" s="660"/>
      <c r="U90" s="701"/>
      <c r="V90" s="700"/>
      <c r="W90" s="705"/>
      <c r="X90" s="681" t="str">
        <f>IFERROR(VLOOKUP(E90,[34]dataTRF!$F$142:$G$206,2,FALSE),"")</f>
        <v/>
      </c>
    </row>
    <row r="91" spans="1:24" ht="15" customHeight="1">
      <c r="A91" s="698"/>
      <c r="B91" s="657"/>
      <c r="C91" s="628"/>
      <c r="D91" s="698"/>
      <c r="E91" s="660"/>
      <c r="F91" s="621"/>
      <c r="G91" s="660"/>
      <c r="H91" s="660"/>
      <c r="I91" s="660"/>
      <c r="J91" s="660"/>
      <c r="K91" s="660"/>
      <c r="L91" s="724"/>
      <c r="M91" s="714"/>
      <c r="N91" s="709">
        <f>HOUR(M91-L91)*60+MINUTE(M91-L91)</f>
        <v>0</v>
      </c>
      <c r="O91" s="731"/>
      <c r="P91" s="731"/>
      <c r="Q91" s="660"/>
      <c r="R91" s="660"/>
      <c r="S91" s="660"/>
      <c r="T91" s="621" t="str">
        <f t="shared" ref="T91:T94" si="27">E91&amp;" TRAFO "&amp;F91&amp;" GANGGUAN"</f>
        <v xml:space="preserve"> TRAFO  GANGGUAN</v>
      </c>
      <c r="U91" s="660"/>
      <c r="V91" s="712"/>
      <c r="W91" s="660"/>
      <c r="X91" s="686"/>
    </row>
    <row r="92" spans="1:24" ht="15" customHeight="1">
      <c r="A92" s="698"/>
      <c r="B92" s="657"/>
      <c r="C92" s="628"/>
      <c r="D92" s="698"/>
      <c r="E92" s="660"/>
      <c r="F92" s="621"/>
      <c r="G92" s="660"/>
      <c r="H92" s="660"/>
      <c r="I92" s="660"/>
      <c r="J92" s="660"/>
      <c r="K92" s="660"/>
      <c r="L92" s="724"/>
      <c r="M92" s="714"/>
      <c r="N92" s="709">
        <f>HOUR(M92-L92)*60+MINUTE(M92-L92)</f>
        <v>0</v>
      </c>
      <c r="O92" s="731"/>
      <c r="P92" s="731"/>
      <c r="Q92" s="660"/>
      <c r="R92" s="660"/>
      <c r="S92" s="660"/>
      <c r="T92" s="621" t="str">
        <f t="shared" si="27"/>
        <v xml:space="preserve"> TRAFO  GANGGUAN</v>
      </c>
      <c r="U92" s="660"/>
      <c r="V92" s="712"/>
      <c r="W92" s="660"/>
      <c r="X92" s="686"/>
    </row>
    <row r="93" spans="1:24" ht="15" customHeight="1">
      <c r="A93" s="698"/>
      <c r="B93" s="657"/>
      <c r="C93" s="708"/>
      <c r="D93" s="698"/>
      <c r="E93" s="660"/>
      <c r="F93" s="621"/>
      <c r="G93" s="660"/>
      <c r="H93" s="660"/>
      <c r="I93" s="660"/>
      <c r="J93" s="660"/>
      <c r="K93" s="660"/>
      <c r="L93" s="724"/>
      <c r="M93" s="714"/>
      <c r="N93" s="709">
        <f>HOUR(M93-L93)*60+MINUTE(M93-L93)</f>
        <v>0</v>
      </c>
      <c r="O93" s="731"/>
      <c r="P93" s="731"/>
      <c r="Q93" s="660"/>
      <c r="R93" s="660"/>
      <c r="S93" s="660"/>
      <c r="T93" s="621" t="str">
        <f t="shared" si="27"/>
        <v xml:space="preserve"> TRAFO  GANGGUAN</v>
      </c>
      <c r="U93" s="660"/>
      <c r="V93" s="712"/>
      <c r="W93" s="660"/>
      <c r="X93" s="686"/>
    </row>
    <row r="94" spans="1:24" ht="15" customHeight="1">
      <c r="A94" s="698"/>
      <c r="B94" s="657"/>
      <c r="C94" s="628"/>
      <c r="D94" s="698"/>
      <c r="E94" s="660"/>
      <c r="F94" s="621"/>
      <c r="G94" s="660"/>
      <c r="H94" s="660"/>
      <c r="I94" s="660"/>
      <c r="J94" s="660"/>
      <c r="K94" s="660"/>
      <c r="L94" s="724"/>
      <c r="M94" s="714"/>
      <c r="N94" s="709">
        <f>HOUR(M94-L94)*60+MINUTE(M94-L94)</f>
        <v>0</v>
      </c>
      <c r="O94" s="731"/>
      <c r="P94" s="731"/>
      <c r="Q94" s="660"/>
      <c r="R94" s="660"/>
      <c r="S94" s="660"/>
      <c r="T94" s="621" t="str">
        <f t="shared" si="27"/>
        <v xml:space="preserve"> TRAFO  GANGGUAN</v>
      </c>
      <c r="U94" s="660"/>
      <c r="V94" s="712"/>
      <c r="W94" s="660"/>
      <c r="X94" s="686"/>
    </row>
    <row r="95" spans="1:24" ht="15" customHeight="1">
      <c r="A95" s="698"/>
      <c r="B95" s="659"/>
      <c r="C95" s="659"/>
      <c r="D95" s="698"/>
      <c r="E95" s="660"/>
      <c r="F95" s="621"/>
      <c r="G95" s="717">
        <f>SUM(G91:G94)</f>
        <v>0</v>
      </c>
      <c r="H95" s="717">
        <f>SUM(H91:H94)</f>
        <v>0</v>
      </c>
      <c r="I95" s="717">
        <f>SUM(I91:I94)</f>
        <v>0</v>
      </c>
      <c r="J95" s="717">
        <f>SUM(J91:J94)</f>
        <v>0</v>
      </c>
      <c r="K95" s="717">
        <f>SUM(K91:K94)</f>
        <v>0</v>
      </c>
      <c r="L95" s="703"/>
      <c r="M95" s="703"/>
      <c r="N95" s="702"/>
      <c r="O95" s="717">
        <f>SUM(O91:O94)</f>
        <v>0</v>
      </c>
      <c r="P95" s="717">
        <f>SUM(P91:P94)</f>
        <v>0</v>
      </c>
      <c r="Q95" s="717">
        <f>SUM(Q91:Q94)</f>
        <v>0</v>
      </c>
      <c r="R95" s="717">
        <f t="shared" ref="R95:S95" si="28">SUM(R91:R94)</f>
        <v>0</v>
      </c>
      <c r="S95" s="717">
        <f t="shared" si="28"/>
        <v>0</v>
      </c>
      <c r="T95" s="717"/>
      <c r="U95" s="701"/>
      <c r="V95" s="700"/>
      <c r="W95" s="705"/>
      <c r="X95" s="681" t="str">
        <f>IFERROR(VLOOKUP(E95,[34]dataTRF!$F$142:$G$206,2,FALSE),"")</f>
        <v/>
      </c>
    </row>
    <row r="96" spans="1:24" ht="15" customHeight="1">
      <c r="A96" s="698"/>
      <c r="B96" s="699" t="s">
        <v>5114</v>
      </c>
      <c r="C96" s="699"/>
      <c r="D96" s="698"/>
      <c r="E96" s="660"/>
      <c r="F96" s="621"/>
      <c r="G96" s="701" t="str">
        <f>IF(E96&lt;&gt;"",IFERROR(VLOOKUP(E96,[34]dataTRF!K161:L244,"2",FALSE),""),"")</f>
        <v/>
      </c>
      <c r="H96" s="701" t="str">
        <f>IF(E96&lt;&gt;"",IFERROR(VLOOKUP(E96,[34]dataTRF!J160:L241,"3",FALSE),""),"")</f>
        <v/>
      </c>
      <c r="I96" s="701"/>
      <c r="J96" s="701"/>
      <c r="K96" s="702"/>
      <c r="L96" s="703"/>
      <c r="M96" s="703"/>
      <c r="N96" s="730"/>
      <c r="O96" s="731"/>
      <c r="P96" s="731"/>
      <c r="Q96" s="660"/>
      <c r="R96" s="660"/>
      <c r="S96" s="660"/>
      <c r="T96" s="660"/>
      <c r="U96" s="701"/>
      <c r="V96" s="700"/>
      <c r="W96" s="705"/>
      <c r="X96" s="681" t="str">
        <f>IFERROR(VLOOKUP(E96,[34]dataTRF!$F$142:$G$206,2,FALSE),"")</f>
        <v/>
      </c>
    </row>
    <row r="97" spans="1:24" ht="15" customHeight="1">
      <c r="A97" s="698"/>
      <c r="B97" s="657"/>
      <c r="C97" s="628"/>
      <c r="D97" s="698"/>
      <c r="E97" s="660"/>
      <c r="F97" s="621"/>
      <c r="G97" s="701"/>
      <c r="H97" s="701"/>
      <c r="I97" s="701"/>
      <c r="J97" s="701"/>
      <c r="K97" s="734"/>
      <c r="L97" s="703"/>
      <c r="M97" s="703"/>
      <c r="N97" s="709">
        <f t="shared" ref="N97:N102" si="29">HOUR(M97-L97)*60+MINUTE(M97-L97)</f>
        <v>0</v>
      </c>
      <c r="O97" s="731"/>
      <c r="P97" s="731"/>
      <c r="Q97" s="660"/>
      <c r="R97" s="660"/>
      <c r="S97" s="660"/>
      <c r="T97" s="621"/>
      <c r="U97" s="735"/>
      <c r="V97" s="700"/>
      <c r="W97" s="705"/>
    </row>
    <row r="98" spans="1:24" ht="15" customHeight="1">
      <c r="A98" s="698"/>
      <c r="B98" s="657"/>
      <c r="C98" s="628"/>
      <c r="D98" s="698"/>
      <c r="E98" s="660"/>
      <c r="F98" s="621"/>
      <c r="G98" s="701"/>
      <c r="H98" s="701"/>
      <c r="I98" s="701"/>
      <c r="J98" s="701"/>
      <c r="K98" s="734"/>
      <c r="L98" s="703"/>
      <c r="M98" s="703"/>
      <c r="N98" s="709">
        <f t="shared" si="29"/>
        <v>0</v>
      </c>
      <c r="O98" s="731"/>
      <c r="P98" s="731"/>
      <c r="Q98" s="660"/>
      <c r="R98" s="660"/>
      <c r="S98" s="660"/>
      <c r="T98" s="621"/>
      <c r="U98" s="735"/>
      <c r="V98" s="736"/>
      <c r="W98" s="705"/>
    </row>
    <row r="99" spans="1:24" ht="15" customHeight="1">
      <c r="A99" s="698"/>
      <c r="B99" s="657"/>
      <c r="C99" s="628"/>
      <c r="D99" s="698"/>
      <c r="E99" s="660"/>
      <c r="F99" s="621"/>
      <c r="G99" s="701"/>
      <c r="H99" s="701"/>
      <c r="I99" s="701"/>
      <c r="J99" s="701"/>
      <c r="K99" s="734"/>
      <c r="L99" s="703"/>
      <c r="M99" s="703"/>
      <c r="N99" s="709">
        <f t="shared" si="29"/>
        <v>0</v>
      </c>
      <c r="O99" s="731"/>
      <c r="P99" s="731"/>
      <c r="Q99" s="660"/>
      <c r="R99" s="660"/>
      <c r="S99" s="660"/>
      <c r="T99" s="621"/>
      <c r="U99" s="735"/>
      <c r="V99" s="700"/>
      <c r="W99" s="705"/>
    </row>
    <row r="100" spans="1:24" ht="15" customHeight="1">
      <c r="A100" s="698"/>
      <c r="B100" s="657"/>
      <c r="C100" s="628"/>
      <c r="D100" s="698"/>
      <c r="E100" s="660"/>
      <c r="F100" s="621"/>
      <c r="G100" s="701"/>
      <c r="H100" s="701"/>
      <c r="I100" s="701"/>
      <c r="J100" s="701"/>
      <c r="K100" s="734"/>
      <c r="L100" s="703"/>
      <c r="M100" s="703"/>
      <c r="N100" s="709">
        <f t="shared" si="29"/>
        <v>0</v>
      </c>
      <c r="O100" s="731"/>
      <c r="P100" s="731"/>
      <c r="Q100" s="660"/>
      <c r="R100" s="660"/>
      <c r="S100" s="660"/>
      <c r="T100" s="621"/>
      <c r="U100" s="701"/>
      <c r="V100" s="700"/>
      <c r="W100" s="705"/>
    </row>
    <row r="101" spans="1:24" ht="15" customHeight="1">
      <c r="A101" s="698"/>
      <c r="B101" s="657"/>
      <c r="C101" s="628"/>
      <c r="D101" s="698"/>
      <c r="E101" s="660"/>
      <c r="F101" s="621"/>
      <c r="G101" s="701"/>
      <c r="H101" s="701"/>
      <c r="I101" s="701"/>
      <c r="J101" s="701"/>
      <c r="K101" s="734"/>
      <c r="L101" s="703"/>
      <c r="M101" s="703"/>
      <c r="N101" s="709">
        <f t="shared" si="29"/>
        <v>0</v>
      </c>
      <c r="O101" s="731"/>
      <c r="P101" s="731"/>
      <c r="Q101" s="660"/>
      <c r="R101" s="660"/>
      <c r="S101" s="660"/>
      <c r="T101" s="621"/>
      <c r="U101" s="737"/>
      <c r="V101" s="700"/>
      <c r="W101" s="705"/>
    </row>
    <row r="102" spans="1:24" ht="15" customHeight="1">
      <c r="A102" s="698"/>
      <c r="B102" s="657"/>
      <c r="C102" s="708"/>
      <c r="D102" s="698"/>
      <c r="E102" s="660"/>
      <c r="F102" s="621"/>
      <c r="G102" s="701"/>
      <c r="H102" s="701"/>
      <c r="I102" s="701"/>
      <c r="J102" s="701"/>
      <c r="K102" s="734"/>
      <c r="L102" s="703"/>
      <c r="M102" s="703"/>
      <c r="N102" s="730">
        <f t="shared" si="29"/>
        <v>0</v>
      </c>
      <c r="O102" s="738"/>
      <c r="P102" s="738"/>
      <c r="Q102" s="660"/>
      <c r="R102" s="660"/>
      <c r="S102" s="660"/>
      <c r="T102" s="621"/>
      <c r="U102" s="737"/>
      <c r="V102" s="700"/>
      <c r="W102" s="705"/>
    </row>
    <row r="103" spans="1:24" ht="15" customHeight="1">
      <c r="A103" s="698"/>
      <c r="B103" s="657"/>
      <c r="C103" s="657"/>
      <c r="D103" s="698"/>
      <c r="E103" s="660"/>
      <c r="F103" s="621"/>
      <c r="G103" s="701"/>
      <c r="H103" s="701"/>
      <c r="I103" s="701"/>
      <c r="J103" s="701"/>
      <c r="K103" s="734"/>
      <c r="L103" s="703"/>
      <c r="M103" s="703"/>
      <c r="N103" s="730"/>
      <c r="O103" s="739"/>
      <c r="P103" s="739"/>
      <c r="Q103" s="660"/>
      <c r="R103" s="660"/>
      <c r="S103" s="660"/>
      <c r="T103" s="660"/>
      <c r="U103" s="701"/>
      <c r="V103" s="700"/>
      <c r="W103" s="705"/>
    </row>
    <row r="104" spans="1:24" ht="15" customHeight="1">
      <c r="A104" s="698"/>
      <c r="B104" s="659"/>
      <c r="C104" s="659"/>
      <c r="D104" s="698"/>
      <c r="E104" s="660"/>
      <c r="F104" s="621"/>
      <c r="G104" s="717">
        <f>SUM(G97:G103)</f>
        <v>0</v>
      </c>
      <c r="H104" s="717">
        <f>SUM(H97:H103)</f>
        <v>0</v>
      </c>
      <c r="I104" s="717">
        <f>SUM(I97:I103)</f>
        <v>0</v>
      </c>
      <c r="J104" s="717">
        <f>SUM(J97:J103)</f>
        <v>0</v>
      </c>
      <c r="K104" s="717">
        <f>SUM(K97:K103)</f>
        <v>0</v>
      </c>
      <c r="L104" s="703"/>
      <c r="M104" s="703"/>
      <c r="N104" s="702"/>
      <c r="O104" s="717">
        <f>SUM(O97:O103)</f>
        <v>0</v>
      </c>
      <c r="P104" s="717">
        <f>SUM(P97:P103)</f>
        <v>0</v>
      </c>
      <c r="Q104" s="717">
        <f>SUM(Q97:Q103)</f>
        <v>0</v>
      </c>
      <c r="R104" s="717">
        <f t="shared" ref="R104:S104" si="30">SUM(R97:R103)</f>
        <v>0</v>
      </c>
      <c r="S104" s="717">
        <f t="shared" si="30"/>
        <v>0</v>
      </c>
      <c r="T104" s="717"/>
      <c r="U104" s="701"/>
      <c r="V104" s="700"/>
      <c r="W104" s="705"/>
      <c r="X104" s="681" t="str">
        <f>IFERROR(VLOOKUP(E104,[34]dataTRF!$F$142:$G$206,2,FALSE),"")</f>
        <v/>
      </c>
    </row>
    <row r="105" spans="1:24" ht="15.75" customHeight="1">
      <c r="A105" s="698"/>
      <c r="B105" s="699" t="s">
        <v>5115</v>
      </c>
      <c r="C105" s="699"/>
      <c r="D105" s="698"/>
      <c r="E105" s="660"/>
      <c r="F105" s="621"/>
      <c r="G105" s="701" t="str">
        <f>IF(E105&lt;&gt;"",IFERROR(VLOOKUP(E105,[34]dataTRF!K163:L246,"2",FALSE),""),"")</f>
        <v/>
      </c>
      <c r="H105" s="701" t="str">
        <f>IF(E105&lt;&gt;"",IFERROR(VLOOKUP(E105,[34]dataTRF!J162:L243,"3",FALSE),""),"")</f>
        <v/>
      </c>
      <c r="I105" s="701"/>
      <c r="J105" s="701"/>
      <c r="K105" s="702"/>
      <c r="L105" s="703"/>
      <c r="M105" s="703"/>
      <c r="N105" s="702"/>
      <c r="O105" s="701"/>
      <c r="P105" s="704"/>
      <c r="Q105" s="701"/>
      <c r="R105" s="701"/>
      <c r="S105" s="701"/>
      <c r="T105" s="701"/>
      <c r="U105" s="701"/>
      <c r="V105" s="700"/>
      <c r="W105" s="705"/>
      <c r="X105" s="681" t="str">
        <f>IFERROR(VLOOKUP(E105,[34]dataTRF!$F$142:$G$206,2,FALSE),"")</f>
        <v/>
      </c>
    </row>
    <row r="106" spans="1:24" ht="15" customHeight="1">
      <c r="A106" s="698"/>
      <c r="B106" s="657"/>
      <c r="C106" s="708"/>
      <c r="D106" s="698"/>
      <c r="E106" s="660"/>
      <c r="F106" s="621"/>
      <c r="G106" s="660"/>
      <c r="H106" s="660"/>
      <c r="I106" s="660"/>
      <c r="J106" s="660"/>
      <c r="K106" s="660"/>
      <c r="L106" s="724"/>
      <c r="M106" s="714"/>
      <c r="N106" s="730">
        <f>HOUR(M106-L106)*60+MINUTE(M106-L106)</f>
        <v>0</v>
      </c>
      <c r="O106" s="660"/>
      <c r="P106" s="665"/>
      <c r="Q106" s="660"/>
      <c r="R106" s="660"/>
      <c r="S106" s="660"/>
      <c r="T106" s="621"/>
      <c r="U106" s="740"/>
      <c r="V106" s="712"/>
      <c r="W106" s="660"/>
      <c r="X106" s="686"/>
    </row>
    <row r="107" spans="1:24">
      <c r="A107" s="698"/>
      <c r="B107" s="741"/>
      <c r="C107" s="741"/>
      <c r="D107" s="660"/>
      <c r="E107" s="660"/>
      <c r="F107" s="700"/>
      <c r="G107" s="700"/>
      <c r="H107" s="700"/>
      <c r="I107" s="700"/>
      <c r="J107" s="700"/>
      <c r="K107" s="700"/>
      <c r="L107" s="703"/>
      <c r="M107" s="703"/>
      <c r="N107" s="730">
        <f>HOUR(M107-L107)*60+MINUTE(M107-L107)</f>
        <v>0</v>
      </c>
      <c r="O107" s="700"/>
      <c r="P107" s="665"/>
      <c r="Q107" s="698"/>
      <c r="R107" s="698"/>
      <c r="S107" s="698"/>
      <c r="T107" s="621"/>
      <c r="U107" s="660"/>
      <c r="V107" s="632"/>
      <c r="W107" s="660"/>
      <c r="X107" s="686"/>
    </row>
    <row r="108" spans="1:24" ht="15" customHeight="1">
      <c r="A108" s="698"/>
      <c r="B108" s="657"/>
      <c r="C108" s="628"/>
      <c r="D108" s="698"/>
      <c r="E108" s="660"/>
      <c r="F108" s="621"/>
      <c r="G108" s="660"/>
      <c r="H108" s="660"/>
      <c r="I108" s="660"/>
      <c r="J108" s="660"/>
      <c r="K108" s="660"/>
      <c r="L108" s="724"/>
      <c r="M108" s="714"/>
      <c r="N108" s="730">
        <f>HOUR(M108-L108)*60+MINUTE(M108-L108)</f>
        <v>0</v>
      </c>
      <c r="O108" s="660"/>
      <c r="P108" s="665"/>
      <c r="Q108" s="660"/>
      <c r="R108" s="660"/>
      <c r="S108" s="660"/>
      <c r="T108" s="621"/>
      <c r="U108" s="660"/>
      <c r="V108" s="725"/>
      <c r="W108" s="660"/>
      <c r="X108" s="686"/>
    </row>
    <row r="109" spans="1:24" ht="15" customHeight="1">
      <c r="A109" s="698"/>
      <c r="B109" s="657"/>
      <c r="C109" s="657"/>
      <c r="D109" s="698"/>
      <c r="E109" s="660"/>
      <c r="F109" s="621"/>
      <c r="G109" s="660"/>
      <c r="H109" s="660"/>
      <c r="I109" s="660"/>
      <c r="J109" s="660"/>
      <c r="K109" s="660"/>
      <c r="L109" s="724"/>
      <c r="M109" s="714"/>
      <c r="N109" s="730">
        <f>HOUR(M109-L109)*60+MINUTE(M109-L109)</f>
        <v>0</v>
      </c>
      <c r="O109" s="660"/>
      <c r="P109" s="665"/>
      <c r="Q109" s="660"/>
      <c r="R109" s="660"/>
      <c r="S109" s="660"/>
      <c r="T109" s="621"/>
      <c r="U109" s="660"/>
      <c r="V109" s="712"/>
      <c r="W109" s="660"/>
      <c r="X109" s="686"/>
    </row>
    <row r="110" spans="1:24" ht="15" customHeight="1">
      <c r="A110" s="698"/>
      <c r="B110" s="657"/>
      <c r="C110" s="708"/>
      <c r="D110" s="698"/>
      <c r="E110" s="660"/>
      <c r="F110" s="630"/>
      <c r="G110" s="660"/>
      <c r="H110" s="660"/>
      <c r="I110" s="660"/>
      <c r="J110" s="660"/>
      <c r="K110" s="660"/>
      <c r="L110" s="724"/>
      <c r="M110" s="714"/>
      <c r="N110" s="730">
        <f>HOUR(M110-L110)*60+MINUTE(M110-L110)</f>
        <v>0</v>
      </c>
      <c r="O110" s="660"/>
      <c r="P110" s="665"/>
      <c r="Q110" s="660"/>
      <c r="R110" s="660"/>
      <c r="S110" s="660"/>
      <c r="T110" s="621"/>
      <c r="U110" s="740"/>
      <c r="V110" s="712"/>
      <c r="W110" s="660"/>
      <c r="X110" s="686"/>
    </row>
    <row r="111" spans="1:24" ht="15" customHeight="1">
      <c r="A111" s="698"/>
      <c r="B111" s="657"/>
      <c r="C111" s="628"/>
      <c r="D111" s="698"/>
      <c r="E111" s="660"/>
      <c r="F111" s="621"/>
      <c r="G111" s="660"/>
      <c r="H111" s="660"/>
      <c r="I111" s="660"/>
      <c r="J111" s="660"/>
      <c r="K111" s="660"/>
      <c r="L111" s="724"/>
      <c r="M111" s="714"/>
      <c r="N111" s="730">
        <v>52</v>
      </c>
      <c r="O111" s="660"/>
      <c r="P111" s="665"/>
      <c r="Q111" s="660"/>
      <c r="R111" s="660"/>
      <c r="S111" s="660"/>
      <c r="T111" s="621"/>
      <c r="U111" s="660"/>
      <c r="V111" s="712"/>
      <c r="W111" s="660"/>
      <c r="X111" s="686"/>
    </row>
    <row r="112" spans="1:24" ht="15" customHeight="1">
      <c r="A112" s="698"/>
      <c r="B112" s="657"/>
      <c r="C112" s="628"/>
      <c r="D112" s="698"/>
      <c r="E112" s="660"/>
      <c r="F112" s="621"/>
      <c r="G112" s="660"/>
      <c r="H112" s="660"/>
      <c r="I112" s="660"/>
      <c r="J112" s="742"/>
      <c r="K112" s="660"/>
      <c r="L112" s="724"/>
      <c r="M112" s="714"/>
      <c r="N112" s="730">
        <f>HOUR(M112-L112)*60+MINUTE(M112-L112)</f>
        <v>0</v>
      </c>
      <c r="O112" s="660"/>
      <c r="P112" s="665"/>
      <c r="Q112" s="660"/>
      <c r="R112" s="660"/>
      <c r="S112" s="660"/>
      <c r="T112" s="660"/>
      <c r="U112" s="660"/>
      <c r="V112" s="712"/>
      <c r="W112" s="660"/>
      <c r="X112" s="686"/>
    </row>
    <row r="113" spans="1:24" ht="15" customHeight="1">
      <c r="A113" s="698"/>
      <c r="B113" s="657"/>
      <c r="C113" s="628"/>
      <c r="D113" s="698"/>
      <c r="E113" s="660"/>
      <c r="F113" s="621"/>
      <c r="G113" s="660"/>
      <c r="H113" s="660"/>
      <c r="I113" s="660"/>
      <c r="J113" s="742"/>
      <c r="K113" s="660"/>
      <c r="L113" s="724"/>
      <c r="M113" s="714"/>
      <c r="N113" s="730">
        <f>HOUR(M113-L113)*60+MINUTE(M113-L113)</f>
        <v>0</v>
      </c>
      <c r="O113" s="660"/>
      <c r="P113" s="665"/>
      <c r="Q113" s="660"/>
      <c r="R113" s="660"/>
      <c r="S113" s="660"/>
      <c r="T113" s="660"/>
      <c r="U113" s="660"/>
      <c r="V113" s="712"/>
      <c r="W113" s="660"/>
      <c r="X113" s="686"/>
    </row>
    <row r="114" spans="1:24" ht="15" customHeight="1">
      <c r="A114" s="698"/>
      <c r="B114" s="659"/>
      <c r="C114" s="659"/>
      <c r="D114" s="698"/>
      <c r="E114" s="660"/>
      <c r="F114" s="621"/>
      <c r="G114" s="717">
        <f>SUM(G106:G113)</f>
        <v>0</v>
      </c>
      <c r="H114" s="717">
        <f>SUM(H106:H112)</f>
        <v>0</v>
      </c>
      <c r="I114" s="717">
        <f>SUM(I106:I112)</f>
        <v>0</v>
      </c>
      <c r="J114" s="717">
        <f>SUM(J106:J112)</f>
        <v>0</v>
      </c>
      <c r="K114" s="717">
        <f>SUM(K106:K113)</f>
        <v>0</v>
      </c>
      <c r="L114" s="703"/>
      <c r="M114" s="703"/>
      <c r="N114" s="702"/>
      <c r="O114" s="717">
        <f>SUM(O106:O113)</f>
        <v>0</v>
      </c>
      <c r="P114" s="717">
        <f>SUM(P106:P113)</f>
        <v>0</v>
      </c>
      <c r="Q114" s="717">
        <f>SUM(Q106:Q113)</f>
        <v>0</v>
      </c>
      <c r="R114" s="717">
        <f t="shared" ref="R114:S114" si="31">SUM(R106:R113)</f>
        <v>0</v>
      </c>
      <c r="S114" s="717">
        <f t="shared" si="31"/>
        <v>0</v>
      </c>
      <c r="T114" s="717"/>
      <c r="U114" s="701"/>
      <c r="V114" s="700"/>
      <c r="W114" s="705"/>
      <c r="X114" s="681" t="str">
        <f>IFERROR(VLOOKUP(E114,[34]dataTRF!$F$142:$G$206,2,FALSE),"")</f>
        <v/>
      </c>
    </row>
    <row r="115" spans="1:24" ht="15.75" customHeight="1">
      <c r="A115" s="698"/>
      <c r="B115" s="699" t="s">
        <v>5116</v>
      </c>
      <c r="C115" s="699"/>
      <c r="D115" s="698"/>
      <c r="E115" s="660"/>
      <c r="F115" s="621"/>
      <c r="G115" s="701" t="str">
        <f>IF(E115&lt;&gt;"",IFERROR(VLOOKUP(E115,[34]dataTRF!K165:L248,"2",FALSE),""),"")</f>
        <v/>
      </c>
      <c r="H115" s="701" t="str">
        <f>IF(E115&lt;&gt;"",IFERROR(VLOOKUP(E115,[34]dataTRF!J164:L245,"3",FALSE),""),"")</f>
        <v/>
      </c>
      <c r="I115" s="701"/>
      <c r="J115" s="701"/>
      <c r="K115" s="702"/>
      <c r="L115" s="703"/>
      <c r="M115" s="703"/>
      <c r="N115" s="702"/>
      <c r="O115" s="701"/>
      <c r="P115" s="704"/>
      <c r="Q115" s="701"/>
      <c r="R115" s="701"/>
      <c r="S115" s="701"/>
      <c r="T115" s="701"/>
      <c r="U115" s="701"/>
      <c r="V115" s="700"/>
      <c r="W115" s="705"/>
      <c r="X115" s="681" t="str">
        <f>IFERROR(VLOOKUP(E115,[34]dataTRF!$F$142:$G$206,2,FALSE),"")</f>
        <v/>
      </c>
    </row>
    <row r="116" spans="1:24" ht="15" customHeight="1">
      <c r="A116" s="698"/>
      <c r="B116" s="741"/>
      <c r="C116" s="741"/>
      <c r="D116" s="660"/>
      <c r="E116" s="660"/>
      <c r="F116" s="621"/>
      <c r="G116" s="660"/>
      <c r="H116" s="660"/>
      <c r="I116" s="660"/>
      <c r="J116" s="660"/>
      <c r="K116" s="660"/>
      <c r="L116" s="724"/>
      <c r="M116" s="714"/>
      <c r="N116" s="709"/>
      <c r="O116" s="660"/>
      <c r="P116" s="660"/>
      <c r="Q116" s="660"/>
      <c r="R116" s="660"/>
      <c r="S116" s="660"/>
      <c r="T116" s="660"/>
      <c r="U116" s="660"/>
      <c r="V116" s="700"/>
      <c r="W116" s="660"/>
      <c r="X116" s="686"/>
    </row>
    <row r="117" spans="1:24" ht="15" customHeight="1">
      <c r="A117" s="698"/>
      <c r="B117" s="657"/>
      <c r="C117" s="657"/>
      <c r="D117" s="660"/>
      <c r="E117" s="660"/>
      <c r="F117" s="621"/>
      <c r="G117" s="660"/>
      <c r="H117" s="660"/>
      <c r="I117" s="660"/>
      <c r="J117" s="660"/>
      <c r="K117" s="660"/>
      <c r="L117" s="724"/>
      <c r="M117" s="714"/>
      <c r="N117" s="709"/>
      <c r="O117" s="660"/>
      <c r="P117" s="660"/>
      <c r="Q117" s="660"/>
      <c r="R117" s="660"/>
      <c r="S117" s="660"/>
      <c r="T117" s="660"/>
      <c r="U117" s="660"/>
      <c r="V117" s="700"/>
      <c r="W117" s="660"/>
      <c r="X117" s="686"/>
    </row>
    <row r="118" spans="1:24" ht="15" customHeight="1">
      <c r="A118" s="698"/>
      <c r="B118" s="657"/>
      <c r="C118" s="657"/>
      <c r="D118" s="698"/>
      <c r="E118" s="660"/>
      <c r="F118" s="621"/>
      <c r="G118" s="660"/>
      <c r="H118" s="660"/>
      <c r="I118" s="660"/>
      <c r="J118" s="723"/>
      <c r="K118" s="661"/>
      <c r="L118" s="724"/>
      <c r="M118" s="714"/>
      <c r="N118" s="709"/>
      <c r="O118" s="660"/>
      <c r="P118" s="660"/>
      <c r="Q118" s="660"/>
      <c r="R118" s="660"/>
      <c r="S118" s="660"/>
      <c r="T118" s="660"/>
      <c r="U118" s="660"/>
      <c r="V118" s="700"/>
      <c r="W118" s="660"/>
      <c r="X118" s="686"/>
    </row>
    <row r="119" spans="1:24" ht="15" customHeight="1">
      <c r="A119" s="698"/>
      <c r="B119" s="657"/>
      <c r="C119" s="657"/>
      <c r="D119" s="698"/>
      <c r="E119" s="660"/>
      <c r="F119" s="621"/>
      <c r="G119" s="660"/>
      <c r="H119" s="660"/>
      <c r="I119" s="660"/>
      <c r="J119" s="660"/>
      <c r="K119" s="660"/>
      <c r="L119" s="724"/>
      <c r="M119" s="714"/>
      <c r="N119" s="709"/>
      <c r="O119" s="660"/>
      <c r="P119" s="660"/>
      <c r="Q119" s="660"/>
      <c r="R119" s="660"/>
      <c r="S119" s="660"/>
      <c r="T119" s="660"/>
      <c r="U119" s="660"/>
      <c r="V119" s="700"/>
      <c r="W119" s="660"/>
      <c r="X119" s="686"/>
    </row>
    <row r="120" spans="1:24" ht="15" customHeight="1">
      <c r="A120" s="698"/>
      <c r="B120" s="657"/>
      <c r="C120" s="657"/>
      <c r="D120" s="698"/>
      <c r="E120" s="660"/>
      <c r="F120" s="621"/>
      <c r="G120" s="660"/>
      <c r="H120" s="660"/>
      <c r="I120" s="660"/>
      <c r="J120" s="660"/>
      <c r="K120" s="660"/>
      <c r="L120" s="724"/>
      <c r="M120" s="714"/>
      <c r="N120" s="709"/>
      <c r="O120" s="660"/>
      <c r="P120" s="660"/>
      <c r="Q120" s="660"/>
      <c r="R120" s="660"/>
      <c r="S120" s="660"/>
      <c r="T120" s="660"/>
      <c r="U120" s="660"/>
      <c r="V120" s="700"/>
      <c r="W120" s="660"/>
      <c r="X120" s="686"/>
    </row>
    <row r="121" spans="1:24" ht="22.5" customHeight="1">
      <c r="A121" s="698"/>
      <c r="B121" s="657"/>
      <c r="C121" s="657"/>
      <c r="D121" s="698"/>
      <c r="E121" s="660"/>
      <c r="F121" s="621"/>
      <c r="G121" s="660"/>
      <c r="H121" s="660"/>
      <c r="I121" s="660"/>
      <c r="J121" s="660"/>
      <c r="K121" s="660"/>
      <c r="L121" s="724"/>
      <c r="M121" s="714"/>
      <c r="N121" s="709"/>
      <c r="O121" s="660"/>
      <c r="P121" s="660"/>
      <c r="Q121" s="660"/>
      <c r="R121" s="660"/>
      <c r="S121" s="660"/>
      <c r="T121" s="660"/>
      <c r="U121" s="660"/>
      <c r="V121" s="700"/>
      <c r="W121" s="660"/>
      <c r="X121" s="686"/>
    </row>
    <row r="122" spans="1:24">
      <c r="A122" s="698"/>
      <c r="B122" s="657"/>
      <c r="C122" s="657"/>
      <c r="D122" s="698"/>
      <c r="E122" s="660"/>
      <c r="F122" s="621"/>
      <c r="G122" s="660"/>
      <c r="H122" s="660"/>
      <c r="I122" s="660"/>
      <c r="J122" s="660"/>
      <c r="K122" s="660"/>
      <c r="L122" s="724"/>
      <c r="M122" s="714"/>
      <c r="N122" s="709"/>
      <c r="O122" s="660"/>
      <c r="P122" s="660"/>
      <c r="Q122" s="660"/>
      <c r="R122" s="660"/>
      <c r="S122" s="660"/>
      <c r="T122" s="660"/>
      <c r="U122" s="743"/>
      <c r="V122" s="700"/>
      <c r="W122" s="660"/>
      <c r="X122" s="686"/>
    </row>
    <row r="123" spans="1:24" ht="15" customHeight="1">
      <c r="A123" s="698"/>
      <c r="B123" s="659"/>
      <c r="C123" s="659"/>
      <c r="D123" s="698"/>
      <c r="E123" s="722"/>
      <c r="F123" s="700"/>
      <c r="G123" s="717">
        <f>SUM(G116:G122)</f>
        <v>0</v>
      </c>
      <c r="H123" s="717">
        <f>SUM(H116:H122)</f>
        <v>0</v>
      </c>
      <c r="I123" s="717">
        <f>SUM(I116:I122)</f>
        <v>0</v>
      </c>
      <c r="J123" s="717">
        <f>SUM(J116:J122)</f>
        <v>0</v>
      </c>
      <c r="K123" s="717">
        <f>SUM(K116:K122)</f>
        <v>0</v>
      </c>
      <c r="L123" s="703"/>
      <c r="M123" s="703"/>
      <c r="O123" s="717">
        <f>SUM(O116:O122)</f>
        <v>0</v>
      </c>
      <c r="P123" s="717">
        <f>SUM(P116:P122)</f>
        <v>0</v>
      </c>
      <c r="Q123" s="717">
        <f>SUM(Q116:Q122)</f>
        <v>0</v>
      </c>
      <c r="R123" s="717">
        <f>SUM(R116:R122)</f>
        <v>0</v>
      </c>
      <c r="S123" s="717">
        <f>SUM(S116:S122)</f>
        <v>0</v>
      </c>
      <c r="T123" s="717"/>
      <c r="U123" s="701"/>
      <c r="V123" s="700"/>
      <c r="W123" s="705"/>
      <c r="X123" s="681" t="str">
        <f>IFERROR(VLOOKUP(E123,[34]dataTRF!$F$142:$G$206,2,FALSE),"")</f>
        <v/>
      </c>
    </row>
    <row r="124" spans="1:24" ht="15" customHeight="1">
      <c r="A124" s="698"/>
      <c r="B124" s="699" t="s">
        <v>5088</v>
      </c>
      <c r="C124" s="699"/>
      <c r="D124" s="660"/>
      <c r="E124" s="660"/>
      <c r="F124" s="700"/>
      <c r="G124" s="744">
        <f>G25+G38+G54+G65+G72+G80+G84+G89+G95+G104+G114+G123</f>
        <v>14</v>
      </c>
      <c r="H124" s="744">
        <f>H25+H38+H54+H65+H72+H80+H84+H89+H95+H104+H114+H123</f>
        <v>1</v>
      </c>
      <c r="I124" s="744">
        <f>I25+I38+I54+I65+I72+I80+I84+I89+I95+I104+I114+I123</f>
        <v>8</v>
      </c>
      <c r="J124" s="744">
        <f>J25+J38+J54+J65+J72+J80+J84+J89+J95+J104+J114+J123</f>
        <v>4</v>
      </c>
      <c r="K124" s="744">
        <f>K25+K38+K54+K65+K72+K80+K84+K89+K95+K104+K114+K123</f>
        <v>16</v>
      </c>
      <c r="L124" s="703"/>
      <c r="M124" s="703"/>
      <c r="N124" s="702"/>
      <c r="O124" s="744">
        <f t="shared" ref="O124:T124" si="32">O25+O38+O54+O65+O72+O80+O84+O89+O95+O104+O114+O123</f>
        <v>307.19</v>
      </c>
      <c r="P124" s="744">
        <f t="shared" si="32"/>
        <v>300422.32</v>
      </c>
      <c r="Q124" s="744">
        <f t="shared" si="32"/>
        <v>102</v>
      </c>
      <c r="R124" s="744">
        <f t="shared" si="32"/>
        <v>790760</v>
      </c>
      <c r="S124" s="744">
        <f t="shared" si="32"/>
        <v>3181</v>
      </c>
      <c r="T124" s="744">
        <f t="shared" si="32"/>
        <v>0</v>
      </c>
      <c r="U124" s="701"/>
      <c r="V124" s="700"/>
      <c r="W124" s="705"/>
      <c r="X124" s="681" t="str">
        <f>IFERROR(VLOOKUP(E124,[34]dataTRF!$F$142:$G$206,2,FALSE),"")</f>
        <v/>
      </c>
    </row>
    <row r="125" spans="1:24" ht="15.75" customHeight="1">
      <c r="A125" s="698">
        <f t="shared" ref="A125:A188" si="33">A124+1</f>
        <v>1</v>
      </c>
      <c r="B125" s="741"/>
      <c r="C125" s="741"/>
      <c r="D125" s="660"/>
      <c r="E125" s="660"/>
      <c r="F125" s="700"/>
      <c r="G125" s="701"/>
      <c r="H125" s="701"/>
      <c r="I125" s="701"/>
      <c r="J125" s="701"/>
      <c r="K125" s="702"/>
      <c r="L125" s="703"/>
      <c r="M125" s="703"/>
      <c r="N125" s="702">
        <f t="shared" ref="N125:N188" si="34">HOUR($M125-$L125)*60+MINUTE($M125-$L125)</f>
        <v>0</v>
      </c>
      <c r="O125" s="701"/>
      <c r="P125" s="704">
        <f t="shared" ref="P125:P188" si="35">M125*O125/60*1000</f>
        <v>0</v>
      </c>
      <c r="Q125" s="701"/>
      <c r="R125" s="701"/>
      <c r="S125" s="701"/>
      <c r="T125" s="701"/>
      <c r="U125" s="701"/>
      <c r="V125" s="700"/>
      <c r="W125" s="705"/>
      <c r="X125" s="681" t="str">
        <f>IFERROR(VLOOKUP(E125,[34]dataTRF!$F$142:$G$206,2,FALSE),"")</f>
        <v/>
      </c>
    </row>
    <row r="126" spans="1:24" ht="15.75" customHeight="1">
      <c r="A126" s="698">
        <f t="shared" si="33"/>
        <v>2</v>
      </c>
      <c r="B126" s="741"/>
      <c r="C126" s="741"/>
      <c r="D126" s="660"/>
      <c r="E126" s="660"/>
      <c r="F126" s="700"/>
      <c r="G126" s="701"/>
      <c r="H126" s="701"/>
      <c r="I126" s="701"/>
      <c r="J126" s="701"/>
      <c r="K126" s="702"/>
      <c r="L126" s="703"/>
      <c r="M126" s="703"/>
      <c r="N126" s="702">
        <f t="shared" si="34"/>
        <v>0</v>
      </c>
      <c r="O126" s="701"/>
      <c r="P126" s="704">
        <f t="shared" si="35"/>
        <v>0</v>
      </c>
      <c r="Q126" s="701"/>
      <c r="R126" s="701"/>
      <c r="S126" s="701"/>
      <c r="T126" s="701"/>
      <c r="U126" s="701"/>
      <c r="V126" s="700"/>
      <c r="W126" s="705"/>
      <c r="X126" s="681" t="str">
        <f>IFERROR(VLOOKUP(E126,[34]dataTRF!$F$142:$G$206,2,FALSE),"")</f>
        <v/>
      </c>
    </row>
    <row r="127" spans="1:24" ht="15.75" customHeight="1">
      <c r="A127" s="698">
        <f t="shared" si="33"/>
        <v>3</v>
      </c>
      <c r="B127" s="741"/>
      <c r="C127" s="741"/>
      <c r="D127" s="660"/>
      <c r="E127" s="660"/>
      <c r="F127" s="700"/>
      <c r="G127" s="701"/>
      <c r="H127" s="701"/>
      <c r="I127" s="701"/>
      <c r="J127" s="701"/>
      <c r="K127" s="702"/>
      <c r="L127" s="703"/>
      <c r="M127" s="703"/>
      <c r="N127" s="702">
        <f t="shared" si="34"/>
        <v>0</v>
      </c>
      <c r="O127" s="701"/>
      <c r="P127" s="704">
        <f t="shared" si="35"/>
        <v>0</v>
      </c>
      <c r="Q127" s="701"/>
      <c r="R127" s="701"/>
      <c r="S127" s="701"/>
      <c r="T127" s="701"/>
      <c r="U127" s="701"/>
      <c r="V127" s="700"/>
      <c r="W127" s="705"/>
      <c r="X127" s="681" t="str">
        <f>IFERROR(VLOOKUP(E127,[34]dataTRF!$F$142:$G$206,2,FALSE),"")</f>
        <v/>
      </c>
    </row>
    <row r="128" spans="1:24" ht="15.75" customHeight="1">
      <c r="A128" s="698">
        <f t="shared" si="33"/>
        <v>4</v>
      </c>
      <c r="B128" s="741"/>
      <c r="C128" s="741"/>
      <c r="D128" s="660"/>
      <c r="E128" s="660"/>
      <c r="F128" s="700"/>
      <c r="G128" s="700"/>
      <c r="H128" s="700"/>
      <c r="I128" s="700"/>
      <c r="J128" s="700"/>
      <c r="K128" s="698"/>
      <c r="L128" s="703"/>
      <c r="M128" s="703"/>
      <c r="N128" s="698">
        <f t="shared" si="34"/>
        <v>0</v>
      </c>
      <c r="O128" s="700"/>
      <c r="P128" s="704">
        <f t="shared" si="35"/>
        <v>0</v>
      </c>
      <c r="Q128" s="700"/>
      <c r="R128" s="700"/>
      <c r="S128" s="700"/>
      <c r="T128" s="700"/>
      <c r="U128" s="700"/>
      <c r="V128" s="700"/>
      <c r="W128" s="705"/>
      <c r="X128" s="681" t="str">
        <f>IFERROR(VLOOKUP(E128,[34]dataTRF!$F$142:$G$206,2,FALSE),"")</f>
        <v/>
      </c>
    </row>
    <row r="129" spans="1:24" ht="15.75" customHeight="1">
      <c r="A129" s="698">
        <f t="shared" si="33"/>
        <v>5</v>
      </c>
      <c r="B129" s="741"/>
      <c r="C129" s="741"/>
      <c r="D129" s="660"/>
      <c r="E129" s="660"/>
      <c r="F129" s="700"/>
      <c r="G129" s="700"/>
      <c r="H129" s="700"/>
      <c r="I129" s="700"/>
      <c r="J129" s="700"/>
      <c r="K129" s="698"/>
      <c r="L129" s="703"/>
      <c r="M129" s="703"/>
      <c r="N129" s="698">
        <f t="shared" si="34"/>
        <v>0</v>
      </c>
      <c r="O129" s="700"/>
      <c r="P129" s="704">
        <f t="shared" si="35"/>
        <v>0</v>
      </c>
      <c r="Q129" s="700"/>
      <c r="R129" s="700"/>
      <c r="S129" s="700"/>
      <c r="T129" s="700"/>
      <c r="U129" s="700"/>
      <c r="V129" s="700"/>
      <c r="W129" s="705"/>
      <c r="X129" s="681" t="str">
        <f>IFERROR(VLOOKUP(E129,[34]dataTRF!$F$142:$G$206,2,FALSE),"")</f>
        <v/>
      </c>
    </row>
    <row r="130" spans="1:24" ht="15.75" customHeight="1">
      <c r="A130" s="698">
        <f t="shared" si="33"/>
        <v>6</v>
      </c>
      <c r="B130" s="741"/>
      <c r="C130" s="741"/>
      <c r="D130" s="660"/>
      <c r="E130" s="660"/>
      <c r="F130" s="700"/>
      <c r="G130" s="700"/>
      <c r="H130" s="700"/>
      <c r="I130" s="700"/>
      <c r="J130" s="700"/>
      <c r="K130" s="698"/>
      <c r="L130" s="703"/>
      <c r="M130" s="703"/>
      <c r="N130" s="698">
        <f t="shared" si="34"/>
        <v>0</v>
      </c>
      <c r="O130" s="700"/>
      <c r="P130" s="704">
        <f t="shared" si="35"/>
        <v>0</v>
      </c>
      <c r="Q130" s="700"/>
      <c r="R130" s="700"/>
      <c r="S130" s="700"/>
      <c r="T130" s="700"/>
      <c r="U130" s="700"/>
      <c r="V130" s="700"/>
      <c r="W130" s="705"/>
      <c r="X130" s="681" t="str">
        <f>IFERROR(VLOOKUP(E130,[34]dataTRF!$F$142:$G$206,2,FALSE),"")</f>
        <v/>
      </c>
    </row>
    <row r="131" spans="1:24" ht="15.75" customHeight="1">
      <c r="A131" s="698">
        <f t="shared" si="33"/>
        <v>7</v>
      </c>
      <c r="B131" s="741"/>
      <c r="C131" s="741"/>
      <c r="D131" s="660"/>
      <c r="E131" s="660"/>
      <c r="F131" s="700"/>
      <c r="G131" s="700"/>
      <c r="H131" s="700"/>
      <c r="I131" s="700"/>
      <c r="J131" s="700"/>
      <c r="K131" s="698"/>
      <c r="L131" s="703"/>
      <c r="M131" s="703"/>
      <c r="N131" s="698">
        <f t="shared" si="34"/>
        <v>0</v>
      </c>
      <c r="O131" s="700"/>
      <c r="P131" s="704">
        <f t="shared" si="35"/>
        <v>0</v>
      </c>
      <c r="Q131" s="700"/>
      <c r="R131" s="700"/>
      <c r="S131" s="700"/>
      <c r="T131" s="700"/>
      <c r="U131" s="700"/>
      <c r="V131" s="700"/>
      <c r="W131" s="705"/>
      <c r="X131" s="681" t="str">
        <f>IFERROR(VLOOKUP(E131,[34]dataTRF!$F$142:$G$206,2,FALSE),"")</f>
        <v/>
      </c>
    </row>
    <row r="132" spans="1:24" ht="15.75" customHeight="1">
      <c r="A132" s="698">
        <f t="shared" si="33"/>
        <v>8</v>
      </c>
      <c r="B132" s="741"/>
      <c r="C132" s="741"/>
      <c r="D132" s="660"/>
      <c r="E132" s="660"/>
      <c r="F132" s="700"/>
      <c r="G132" s="700"/>
      <c r="H132" s="700"/>
      <c r="I132" s="700"/>
      <c r="J132" s="700"/>
      <c r="K132" s="698"/>
      <c r="L132" s="703"/>
      <c r="M132" s="703"/>
      <c r="N132" s="698">
        <f t="shared" si="34"/>
        <v>0</v>
      </c>
      <c r="O132" s="700"/>
      <c r="P132" s="704">
        <f t="shared" si="35"/>
        <v>0</v>
      </c>
      <c r="Q132" s="700"/>
      <c r="R132" s="700"/>
      <c r="S132" s="700"/>
      <c r="T132" s="700"/>
      <c r="U132" s="700"/>
      <c r="V132" s="700"/>
      <c r="W132" s="705"/>
      <c r="X132" s="681" t="str">
        <f>IFERROR(VLOOKUP(E132,[34]dataTRF!$F$142:$G$206,2,FALSE),"")</f>
        <v/>
      </c>
    </row>
    <row r="133" spans="1:24" ht="15.75" customHeight="1">
      <c r="A133" s="698">
        <f t="shared" si="33"/>
        <v>9</v>
      </c>
      <c r="B133" s="741"/>
      <c r="C133" s="741"/>
      <c r="D133" s="660"/>
      <c r="E133" s="660"/>
      <c r="F133" s="700"/>
      <c r="G133" s="700"/>
      <c r="H133" s="700"/>
      <c r="I133" s="700"/>
      <c r="J133" s="700"/>
      <c r="K133" s="698"/>
      <c r="L133" s="703"/>
      <c r="M133" s="703"/>
      <c r="N133" s="698">
        <f t="shared" si="34"/>
        <v>0</v>
      </c>
      <c r="O133" s="700"/>
      <c r="P133" s="704">
        <f t="shared" si="35"/>
        <v>0</v>
      </c>
      <c r="Q133" s="700"/>
      <c r="R133" s="700"/>
      <c r="S133" s="700"/>
      <c r="T133" s="700"/>
      <c r="U133" s="700"/>
      <c r="V133" s="700"/>
      <c r="W133" s="705"/>
      <c r="X133" s="681" t="str">
        <f>IFERROR(VLOOKUP(E133,[34]dataTRF!$F$142:$G$206,2,FALSE),"")</f>
        <v/>
      </c>
    </row>
    <row r="134" spans="1:24" ht="15.75" customHeight="1">
      <c r="A134" s="698">
        <f t="shared" si="33"/>
        <v>10</v>
      </c>
      <c r="B134" s="741"/>
      <c r="C134" s="741"/>
      <c r="D134" s="660"/>
      <c r="E134" s="660"/>
      <c r="F134" s="700"/>
      <c r="G134" s="700"/>
      <c r="H134" s="700"/>
      <c r="I134" s="700"/>
      <c r="J134" s="700"/>
      <c r="K134" s="698"/>
      <c r="L134" s="703"/>
      <c r="M134" s="703"/>
      <c r="N134" s="698">
        <f t="shared" si="34"/>
        <v>0</v>
      </c>
      <c r="O134" s="700"/>
      <c r="P134" s="704">
        <f t="shared" si="35"/>
        <v>0</v>
      </c>
      <c r="Q134" s="700"/>
      <c r="R134" s="700"/>
      <c r="S134" s="700"/>
      <c r="T134" s="700"/>
      <c r="U134" s="700"/>
      <c r="V134" s="700"/>
      <c r="W134" s="705"/>
      <c r="X134" s="681" t="str">
        <f>IFERROR(VLOOKUP(E134,[34]dataTRF!$F$142:$G$206,2,FALSE),"")</f>
        <v/>
      </c>
    </row>
    <row r="135" spans="1:24" ht="15.75" customHeight="1">
      <c r="A135" s="698">
        <f t="shared" si="33"/>
        <v>11</v>
      </c>
      <c r="B135" s="741"/>
      <c r="C135" s="741"/>
      <c r="D135" s="660"/>
      <c r="E135" s="660"/>
      <c r="F135" s="700"/>
      <c r="G135" s="700"/>
      <c r="H135" s="700"/>
      <c r="I135" s="700"/>
      <c r="J135" s="700"/>
      <c r="K135" s="698"/>
      <c r="L135" s="703"/>
      <c r="M135" s="703"/>
      <c r="N135" s="698">
        <f t="shared" si="34"/>
        <v>0</v>
      </c>
      <c r="O135" s="700"/>
      <c r="P135" s="704">
        <f t="shared" si="35"/>
        <v>0</v>
      </c>
      <c r="Q135" s="700"/>
      <c r="R135" s="700"/>
      <c r="S135" s="700"/>
      <c r="T135" s="700"/>
      <c r="U135" s="700"/>
      <c r="V135" s="700"/>
      <c r="W135" s="705"/>
      <c r="X135" s="681" t="str">
        <f>IFERROR(VLOOKUP(E135,[34]dataTRF!$F$142:$G$206,2,FALSE),"")</f>
        <v/>
      </c>
    </row>
    <row r="136" spans="1:24" ht="15.75" customHeight="1">
      <c r="A136" s="698">
        <f t="shared" si="33"/>
        <v>12</v>
      </c>
      <c r="B136" s="741"/>
      <c r="C136" s="741"/>
      <c r="D136" s="660"/>
      <c r="E136" s="660"/>
      <c r="F136" s="700"/>
      <c r="G136" s="700"/>
      <c r="H136" s="700"/>
      <c r="I136" s="700"/>
      <c r="J136" s="700"/>
      <c r="K136" s="698"/>
      <c r="L136" s="703"/>
      <c r="M136" s="703"/>
      <c r="N136" s="698">
        <f t="shared" si="34"/>
        <v>0</v>
      </c>
      <c r="O136" s="700"/>
      <c r="P136" s="704">
        <f t="shared" si="35"/>
        <v>0</v>
      </c>
      <c r="Q136" s="700"/>
      <c r="R136" s="700"/>
      <c r="S136" s="700"/>
      <c r="T136" s="700"/>
      <c r="U136" s="700"/>
      <c r="V136" s="700"/>
      <c r="W136" s="705"/>
      <c r="X136" s="681" t="str">
        <f>IFERROR(VLOOKUP(E136,[34]dataTRF!$F$142:$G$206,2,FALSE),"")</f>
        <v/>
      </c>
    </row>
    <row r="137" spans="1:24" ht="15.75" customHeight="1">
      <c r="A137" s="698">
        <f t="shared" si="33"/>
        <v>13</v>
      </c>
      <c r="B137" s="741"/>
      <c r="C137" s="741"/>
      <c r="D137" s="660"/>
      <c r="E137" s="660"/>
      <c r="F137" s="700"/>
      <c r="G137" s="700"/>
      <c r="H137" s="700"/>
      <c r="I137" s="700"/>
      <c r="J137" s="700"/>
      <c r="K137" s="698"/>
      <c r="L137" s="703"/>
      <c r="M137" s="703"/>
      <c r="N137" s="698">
        <f t="shared" si="34"/>
        <v>0</v>
      </c>
      <c r="O137" s="700"/>
      <c r="P137" s="704">
        <f t="shared" si="35"/>
        <v>0</v>
      </c>
      <c r="Q137" s="700"/>
      <c r="R137" s="700"/>
      <c r="S137" s="700"/>
      <c r="T137" s="700"/>
      <c r="U137" s="700"/>
      <c r="V137" s="700"/>
      <c r="W137" s="705"/>
      <c r="X137" s="681" t="str">
        <f>IFERROR(VLOOKUP(E137,[34]dataTRF!$F$142:$G$206,2,FALSE),"")</f>
        <v/>
      </c>
    </row>
    <row r="138" spans="1:24" ht="15.75" customHeight="1">
      <c r="A138" s="698">
        <f t="shared" si="33"/>
        <v>14</v>
      </c>
      <c r="B138" s="741"/>
      <c r="C138" s="741"/>
      <c r="D138" s="660"/>
      <c r="E138" s="660"/>
      <c r="F138" s="700"/>
      <c r="G138" s="700"/>
      <c r="H138" s="700"/>
      <c r="I138" s="700"/>
      <c r="J138" s="700"/>
      <c r="K138" s="698"/>
      <c r="L138" s="703"/>
      <c r="M138" s="703"/>
      <c r="N138" s="698">
        <f t="shared" si="34"/>
        <v>0</v>
      </c>
      <c r="O138" s="700"/>
      <c r="P138" s="704">
        <f t="shared" si="35"/>
        <v>0</v>
      </c>
      <c r="Q138" s="700"/>
      <c r="R138" s="700"/>
      <c r="S138" s="700"/>
      <c r="T138" s="700"/>
      <c r="U138" s="700"/>
      <c r="V138" s="700"/>
      <c r="W138" s="705"/>
      <c r="X138" s="681" t="str">
        <f>IFERROR(VLOOKUP(E138,[34]dataTRF!$F$142:$G$206,2,FALSE),"")</f>
        <v/>
      </c>
    </row>
    <row r="139" spans="1:24" ht="15.75" customHeight="1">
      <c r="A139" s="698">
        <f t="shared" si="33"/>
        <v>15</v>
      </c>
      <c r="B139" s="741"/>
      <c r="C139" s="741"/>
      <c r="D139" s="660"/>
      <c r="E139" s="660"/>
      <c r="F139" s="700"/>
      <c r="G139" s="700"/>
      <c r="H139" s="700"/>
      <c r="I139" s="700"/>
      <c r="J139" s="700"/>
      <c r="K139" s="698"/>
      <c r="L139" s="703"/>
      <c r="M139" s="703"/>
      <c r="N139" s="698">
        <f t="shared" si="34"/>
        <v>0</v>
      </c>
      <c r="O139" s="700"/>
      <c r="P139" s="704">
        <f t="shared" si="35"/>
        <v>0</v>
      </c>
      <c r="Q139" s="700"/>
      <c r="R139" s="700"/>
      <c r="S139" s="700"/>
      <c r="T139" s="700"/>
      <c r="U139" s="700"/>
      <c r="V139" s="700"/>
      <c r="W139" s="705"/>
      <c r="X139" s="681" t="str">
        <f>IFERROR(VLOOKUP(E139,[34]dataTRF!$F$142:$G$206,2,FALSE),"")</f>
        <v/>
      </c>
    </row>
    <row r="140" spans="1:24" ht="15.75" customHeight="1">
      <c r="A140" s="698">
        <f t="shared" si="33"/>
        <v>16</v>
      </c>
      <c r="B140" s="741"/>
      <c r="C140" s="741"/>
      <c r="D140" s="660"/>
      <c r="E140" s="660"/>
      <c r="F140" s="700"/>
      <c r="G140" s="700"/>
      <c r="H140" s="700"/>
      <c r="I140" s="700"/>
      <c r="J140" s="700"/>
      <c r="K140" s="698"/>
      <c r="L140" s="703"/>
      <c r="M140" s="703"/>
      <c r="N140" s="698">
        <f t="shared" si="34"/>
        <v>0</v>
      </c>
      <c r="O140" s="700"/>
      <c r="P140" s="704">
        <f t="shared" si="35"/>
        <v>0</v>
      </c>
      <c r="Q140" s="700"/>
      <c r="R140" s="700"/>
      <c r="S140" s="700"/>
      <c r="T140" s="700"/>
      <c r="U140" s="700"/>
      <c r="V140" s="700"/>
      <c r="W140" s="705"/>
      <c r="X140" s="681" t="str">
        <f>IFERROR(VLOOKUP(E140,[34]dataTRF!$F$142:$G$206,2,FALSE),"")</f>
        <v/>
      </c>
    </row>
    <row r="141" spans="1:24" ht="15.75" customHeight="1">
      <c r="A141" s="698">
        <f t="shared" si="33"/>
        <v>17</v>
      </c>
      <c r="B141" s="741"/>
      <c r="C141" s="741"/>
      <c r="D141" s="660"/>
      <c r="E141" s="660"/>
      <c r="F141" s="700"/>
      <c r="G141" s="700"/>
      <c r="H141" s="700"/>
      <c r="I141" s="700"/>
      <c r="J141" s="700"/>
      <c r="K141" s="698"/>
      <c r="L141" s="703"/>
      <c r="M141" s="703"/>
      <c r="N141" s="698">
        <f t="shared" si="34"/>
        <v>0</v>
      </c>
      <c r="O141" s="700"/>
      <c r="P141" s="704">
        <f t="shared" si="35"/>
        <v>0</v>
      </c>
      <c r="Q141" s="700"/>
      <c r="R141" s="700"/>
      <c r="S141" s="700"/>
      <c r="T141" s="700"/>
      <c r="U141" s="700"/>
      <c r="V141" s="700"/>
      <c r="W141" s="705"/>
      <c r="X141" s="681" t="str">
        <f>IFERROR(VLOOKUP(E141,[34]dataTRF!$F$142:$G$206,2,FALSE),"")</f>
        <v/>
      </c>
    </row>
    <row r="142" spans="1:24" ht="15.75" customHeight="1">
      <c r="A142" s="698">
        <f t="shared" si="33"/>
        <v>18</v>
      </c>
      <c r="B142" s="741"/>
      <c r="C142" s="741"/>
      <c r="D142" s="660"/>
      <c r="E142" s="660"/>
      <c r="F142" s="700"/>
      <c r="G142" s="700"/>
      <c r="H142" s="700"/>
      <c r="I142" s="700"/>
      <c r="J142" s="700"/>
      <c r="K142" s="698"/>
      <c r="L142" s="703"/>
      <c r="M142" s="703"/>
      <c r="N142" s="698">
        <f t="shared" si="34"/>
        <v>0</v>
      </c>
      <c r="O142" s="700"/>
      <c r="P142" s="704">
        <f t="shared" si="35"/>
        <v>0</v>
      </c>
      <c r="Q142" s="700"/>
      <c r="R142" s="700"/>
      <c r="S142" s="700"/>
      <c r="T142" s="700"/>
      <c r="U142" s="700"/>
      <c r="V142" s="700"/>
      <c r="W142" s="705"/>
      <c r="X142" s="681" t="str">
        <f>IFERROR(VLOOKUP(E142,[34]dataTRF!$F$142:$G$206,2,FALSE),"")</f>
        <v/>
      </c>
    </row>
    <row r="143" spans="1:24" ht="15.75" customHeight="1">
      <c r="A143" s="698">
        <f t="shared" si="33"/>
        <v>19</v>
      </c>
      <c r="B143" s="741"/>
      <c r="C143" s="741"/>
      <c r="D143" s="660"/>
      <c r="E143" s="660"/>
      <c r="F143" s="700"/>
      <c r="G143" s="700"/>
      <c r="H143" s="700"/>
      <c r="I143" s="700"/>
      <c r="J143" s="700"/>
      <c r="K143" s="698"/>
      <c r="L143" s="703"/>
      <c r="M143" s="703"/>
      <c r="N143" s="698">
        <f t="shared" si="34"/>
        <v>0</v>
      </c>
      <c r="O143" s="700"/>
      <c r="P143" s="704">
        <f t="shared" si="35"/>
        <v>0</v>
      </c>
      <c r="Q143" s="700"/>
      <c r="R143" s="700"/>
      <c r="S143" s="700"/>
      <c r="T143" s="700"/>
      <c r="U143" s="700"/>
      <c r="V143" s="700"/>
      <c r="W143" s="705"/>
      <c r="X143" s="681" t="str">
        <f>IFERROR(VLOOKUP(E143,[34]dataTRF!$F$142:$G$206,2,FALSE),"")</f>
        <v/>
      </c>
    </row>
    <row r="144" spans="1:24" ht="15.75" customHeight="1">
      <c r="A144" s="698">
        <f t="shared" si="33"/>
        <v>20</v>
      </c>
      <c r="B144" s="741"/>
      <c r="C144" s="741"/>
      <c r="D144" s="660"/>
      <c r="E144" s="660"/>
      <c r="F144" s="700"/>
      <c r="G144" s="700"/>
      <c r="H144" s="700"/>
      <c r="I144" s="700"/>
      <c r="J144" s="700"/>
      <c r="K144" s="698"/>
      <c r="L144" s="703"/>
      <c r="M144" s="703"/>
      <c r="N144" s="698">
        <f t="shared" si="34"/>
        <v>0</v>
      </c>
      <c r="O144" s="700"/>
      <c r="P144" s="704">
        <f t="shared" si="35"/>
        <v>0</v>
      </c>
      <c r="Q144" s="700"/>
      <c r="R144" s="700"/>
      <c r="S144" s="700"/>
      <c r="T144" s="700"/>
      <c r="U144" s="700"/>
      <c r="V144" s="700"/>
      <c r="W144" s="705"/>
      <c r="X144" s="681" t="str">
        <f>IFERROR(VLOOKUP(E144,[34]dataTRF!$F$142:$G$206,2,FALSE),"")</f>
        <v/>
      </c>
    </row>
    <row r="145" spans="1:24" ht="15.75" customHeight="1">
      <c r="A145" s="698">
        <f t="shared" si="33"/>
        <v>21</v>
      </c>
      <c r="B145" s="741"/>
      <c r="C145" s="741"/>
      <c r="D145" s="660"/>
      <c r="E145" s="660"/>
      <c r="F145" s="700"/>
      <c r="G145" s="700"/>
      <c r="H145" s="700"/>
      <c r="I145" s="700"/>
      <c r="J145" s="700"/>
      <c r="K145" s="698"/>
      <c r="L145" s="703"/>
      <c r="M145" s="703"/>
      <c r="N145" s="698">
        <f t="shared" si="34"/>
        <v>0</v>
      </c>
      <c r="O145" s="700"/>
      <c r="P145" s="704">
        <f t="shared" si="35"/>
        <v>0</v>
      </c>
      <c r="Q145" s="700"/>
      <c r="R145" s="700"/>
      <c r="S145" s="700"/>
      <c r="T145" s="700"/>
      <c r="U145" s="700"/>
      <c r="V145" s="700"/>
      <c r="W145" s="705"/>
      <c r="X145" s="681" t="str">
        <f>IFERROR(VLOOKUP(E145,[34]dataTRF!$F$142:$G$206,2,FALSE),"")</f>
        <v/>
      </c>
    </row>
    <row r="146" spans="1:24" ht="15.75" customHeight="1">
      <c r="A146" s="698">
        <f t="shared" si="33"/>
        <v>22</v>
      </c>
      <c r="B146" s="741"/>
      <c r="C146" s="741"/>
      <c r="D146" s="660"/>
      <c r="E146" s="660"/>
      <c r="F146" s="700"/>
      <c r="G146" s="700"/>
      <c r="H146" s="700"/>
      <c r="I146" s="700"/>
      <c r="J146" s="700"/>
      <c r="K146" s="698"/>
      <c r="L146" s="703"/>
      <c r="M146" s="703"/>
      <c r="N146" s="698">
        <f t="shared" si="34"/>
        <v>0</v>
      </c>
      <c r="O146" s="700"/>
      <c r="P146" s="704">
        <f t="shared" si="35"/>
        <v>0</v>
      </c>
      <c r="Q146" s="700"/>
      <c r="R146" s="700"/>
      <c r="S146" s="700"/>
      <c r="T146" s="700"/>
      <c r="U146" s="700"/>
      <c r="V146" s="700"/>
      <c r="W146" s="705"/>
      <c r="X146" s="681" t="str">
        <f>IFERROR(VLOOKUP(E146,[34]dataTRF!$F$142:$G$206,2,FALSE),"")</f>
        <v/>
      </c>
    </row>
    <row r="147" spans="1:24" ht="15.75" customHeight="1">
      <c r="A147" s="698">
        <f t="shared" si="33"/>
        <v>23</v>
      </c>
      <c r="B147" s="741"/>
      <c r="C147" s="741"/>
      <c r="D147" s="660"/>
      <c r="E147" s="660"/>
      <c r="F147" s="700"/>
      <c r="G147" s="700"/>
      <c r="H147" s="700"/>
      <c r="I147" s="700"/>
      <c r="J147" s="700"/>
      <c r="K147" s="698"/>
      <c r="L147" s="703"/>
      <c r="M147" s="703"/>
      <c r="N147" s="698">
        <f t="shared" si="34"/>
        <v>0</v>
      </c>
      <c r="O147" s="700"/>
      <c r="P147" s="704">
        <f t="shared" si="35"/>
        <v>0</v>
      </c>
      <c r="Q147" s="700"/>
      <c r="R147" s="700"/>
      <c r="S147" s="700"/>
      <c r="T147" s="700"/>
      <c r="U147" s="700"/>
      <c r="V147" s="700"/>
      <c r="W147" s="705"/>
      <c r="X147" s="681" t="str">
        <f>IFERROR(VLOOKUP(E147,[34]dataTRF!$F$142:$G$206,2,FALSE),"")</f>
        <v/>
      </c>
    </row>
    <row r="148" spans="1:24" ht="15.75" customHeight="1">
      <c r="A148" s="698">
        <f t="shared" si="33"/>
        <v>24</v>
      </c>
      <c r="B148" s="741"/>
      <c r="C148" s="741"/>
      <c r="D148" s="660"/>
      <c r="E148" s="660"/>
      <c r="F148" s="700"/>
      <c r="G148" s="700"/>
      <c r="H148" s="700"/>
      <c r="I148" s="700"/>
      <c r="J148" s="700"/>
      <c r="K148" s="698"/>
      <c r="L148" s="703"/>
      <c r="M148" s="703"/>
      <c r="N148" s="698">
        <f t="shared" si="34"/>
        <v>0</v>
      </c>
      <c r="O148" s="700"/>
      <c r="P148" s="704">
        <f t="shared" si="35"/>
        <v>0</v>
      </c>
      <c r="Q148" s="700"/>
      <c r="R148" s="700"/>
      <c r="S148" s="700"/>
      <c r="T148" s="700"/>
      <c r="U148" s="700"/>
      <c r="V148" s="700"/>
      <c r="W148" s="705"/>
      <c r="X148" s="681" t="str">
        <f>IFERROR(VLOOKUP(E148,[34]dataTRF!$F$142:$G$206,2,FALSE),"")</f>
        <v/>
      </c>
    </row>
    <row r="149" spans="1:24" ht="15.75" customHeight="1">
      <c r="A149" s="698">
        <f t="shared" si="33"/>
        <v>25</v>
      </c>
      <c r="B149" s="741"/>
      <c r="C149" s="741"/>
      <c r="D149" s="660"/>
      <c r="E149" s="660"/>
      <c r="F149" s="700"/>
      <c r="G149" s="700"/>
      <c r="H149" s="700"/>
      <c r="I149" s="700"/>
      <c r="J149" s="700"/>
      <c r="K149" s="698"/>
      <c r="L149" s="703"/>
      <c r="M149" s="703"/>
      <c r="N149" s="698">
        <f t="shared" si="34"/>
        <v>0</v>
      </c>
      <c r="O149" s="700"/>
      <c r="P149" s="704">
        <f t="shared" si="35"/>
        <v>0</v>
      </c>
      <c r="Q149" s="700"/>
      <c r="R149" s="700"/>
      <c r="S149" s="700"/>
      <c r="T149" s="700"/>
      <c r="U149" s="700"/>
      <c r="V149" s="700"/>
      <c r="W149" s="705"/>
      <c r="X149" s="681" t="str">
        <f>IFERROR(VLOOKUP(E149,[34]dataTRF!$F$142:$G$206,2,FALSE),"")</f>
        <v/>
      </c>
    </row>
    <row r="150" spans="1:24" ht="15.75" customHeight="1">
      <c r="A150" s="698">
        <f t="shared" si="33"/>
        <v>26</v>
      </c>
      <c r="B150" s="741"/>
      <c r="C150" s="741"/>
      <c r="D150" s="660"/>
      <c r="E150" s="660"/>
      <c r="F150" s="700"/>
      <c r="G150" s="700"/>
      <c r="H150" s="700"/>
      <c r="I150" s="700"/>
      <c r="J150" s="700"/>
      <c r="K150" s="698"/>
      <c r="L150" s="703"/>
      <c r="M150" s="703"/>
      <c r="N150" s="698">
        <f t="shared" si="34"/>
        <v>0</v>
      </c>
      <c r="O150" s="700"/>
      <c r="P150" s="704">
        <f t="shared" si="35"/>
        <v>0</v>
      </c>
      <c r="Q150" s="700"/>
      <c r="R150" s="700"/>
      <c r="S150" s="700"/>
      <c r="T150" s="700"/>
      <c r="U150" s="700"/>
      <c r="V150" s="700"/>
      <c r="W150" s="705"/>
      <c r="X150" s="681" t="str">
        <f>IFERROR(VLOOKUP(E150,[34]dataTRF!$F$142:$G$206,2,FALSE),"")</f>
        <v/>
      </c>
    </row>
    <row r="151" spans="1:24" ht="15.75" customHeight="1">
      <c r="A151" s="698">
        <f t="shared" si="33"/>
        <v>27</v>
      </c>
      <c r="B151" s="741"/>
      <c r="C151" s="741"/>
      <c r="D151" s="660"/>
      <c r="E151" s="660"/>
      <c r="F151" s="700"/>
      <c r="G151" s="700"/>
      <c r="H151" s="700"/>
      <c r="I151" s="700"/>
      <c r="J151" s="700"/>
      <c r="K151" s="698"/>
      <c r="L151" s="703"/>
      <c r="M151" s="703"/>
      <c r="N151" s="698">
        <f t="shared" si="34"/>
        <v>0</v>
      </c>
      <c r="O151" s="700"/>
      <c r="P151" s="704">
        <f t="shared" si="35"/>
        <v>0</v>
      </c>
      <c r="Q151" s="700"/>
      <c r="R151" s="700"/>
      <c r="S151" s="700"/>
      <c r="T151" s="700"/>
      <c r="U151" s="700"/>
      <c r="V151" s="700"/>
      <c r="W151" s="705"/>
      <c r="X151" s="681" t="str">
        <f>IFERROR(VLOOKUP(E151,[34]dataTRF!$F$142:$G$206,2,FALSE),"")</f>
        <v/>
      </c>
    </row>
    <row r="152" spans="1:24" ht="15.75" customHeight="1">
      <c r="A152" s="698">
        <f t="shared" si="33"/>
        <v>28</v>
      </c>
      <c r="B152" s="741"/>
      <c r="C152" s="741"/>
      <c r="D152" s="660"/>
      <c r="E152" s="660"/>
      <c r="F152" s="700"/>
      <c r="G152" s="700"/>
      <c r="H152" s="700"/>
      <c r="I152" s="700"/>
      <c r="J152" s="700"/>
      <c r="K152" s="698"/>
      <c r="L152" s="703"/>
      <c r="M152" s="703"/>
      <c r="N152" s="698">
        <f t="shared" si="34"/>
        <v>0</v>
      </c>
      <c r="O152" s="700"/>
      <c r="P152" s="704">
        <f t="shared" si="35"/>
        <v>0</v>
      </c>
      <c r="Q152" s="700"/>
      <c r="R152" s="700"/>
      <c r="S152" s="700"/>
      <c r="T152" s="700"/>
      <c r="U152" s="700"/>
      <c r="V152" s="700"/>
      <c r="W152" s="705"/>
      <c r="X152" s="681" t="str">
        <f>IFERROR(VLOOKUP(E152,[34]dataTRF!$F$142:$G$206,2,FALSE),"")</f>
        <v/>
      </c>
    </row>
    <row r="153" spans="1:24" ht="15.75" customHeight="1">
      <c r="A153" s="698">
        <f t="shared" si="33"/>
        <v>29</v>
      </c>
      <c r="B153" s="741"/>
      <c r="C153" s="741"/>
      <c r="D153" s="660"/>
      <c r="E153" s="660"/>
      <c r="F153" s="700"/>
      <c r="G153" s="700"/>
      <c r="H153" s="700"/>
      <c r="I153" s="700"/>
      <c r="J153" s="700"/>
      <c r="K153" s="698"/>
      <c r="L153" s="703"/>
      <c r="M153" s="703"/>
      <c r="N153" s="698">
        <f t="shared" si="34"/>
        <v>0</v>
      </c>
      <c r="O153" s="700"/>
      <c r="P153" s="704">
        <f t="shared" si="35"/>
        <v>0</v>
      </c>
      <c r="Q153" s="700"/>
      <c r="R153" s="700"/>
      <c r="S153" s="700"/>
      <c r="T153" s="700"/>
      <c r="U153" s="700"/>
      <c r="V153" s="700"/>
      <c r="W153" s="705"/>
      <c r="X153" s="681" t="str">
        <f>IFERROR(VLOOKUP(E153,[34]dataTRF!$F$142:$G$206,2,FALSE),"")</f>
        <v/>
      </c>
    </row>
    <row r="154" spans="1:24" ht="15.75" customHeight="1">
      <c r="A154" s="698">
        <f t="shared" si="33"/>
        <v>30</v>
      </c>
      <c r="B154" s="741"/>
      <c r="C154" s="741"/>
      <c r="D154" s="660"/>
      <c r="E154" s="660"/>
      <c r="F154" s="700"/>
      <c r="G154" s="700"/>
      <c r="H154" s="700"/>
      <c r="I154" s="700"/>
      <c r="J154" s="700"/>
      <c r="K154" s="698"/>
      <c r="L154" s="703"/>
      <c r="M154" s="703"/>
      <c r="N154" s="698">
        <f t="shared" si="34"/>
        <v>0</v>
      </c>
      <c r="O154" s="700"/>
      <c r="P154" s="704">
        <f t="shared" si="35"/>
        <v>0</v>
      </c>
      <c r="Q154" s="700"/>
      <c r="R154" s="700"/>
      <c r="S154" s="700"/>
      <c r="T154" s="700"/>
      <c r="U154" s="700"/>
      <c r="V154" s="700"/>
      <c r="W154" s="705"/>
      <c r="X154" s="681" t="str">
        <f>IFERROR(VLOOKUP(E154,[34]dataTRF!$F$142:$G$206,2,FALSE),"")</f>
        <v/>
      </c>
    </row>
    <row r="155" spans="1:24" ht="15.75" customHeight="1">
      <c r="A155" s="698">
        <f t="shared" si="33"/>
        <v>31</v>
      </c>
      <c r="B155" s="741"/>
      <c r="C155" s="741"/>
      <c r="D155" s="660"/>
      <c r="E155" s="660"/>
      <c r="F155" s="700"/>
      <c r="G155" s="700"/>
      <c r="H155" s="700"/>
      <c r="I155" s="700"/>
      <c r="J155" s="700"/>
      <c r="K155" s="698"/>
      <c r="L155" s="703"/>
      <c r="M155" s="703"/>
      <c r="N155" s="698">
        <f t="shared" si="34"/>
        <v>0</v>
      </c>
      <c r="O155" s="700"/>
      <c r="P155" s="704">
        <f t="shared" si="35"/>
        <v>0</v>
      </c>
      <c r="Q155" s="700"/>
      <c r="R155" s="700"/>
      <c r="S155" s="700"/>
      <c r="T155" s="700"/>
      <c r="U155" s="700"/>
      <c r="V155" s="700"/>
      <c r="W155" s="705"/>
      <c r="X155" s="681" t="str">
        <f>IFERROR(VLOOKUP(E155,[34]dataTRF!$F$142:$G$206,2,FALSE),"")</f>
        <v/>
      </c>
    </row>
    <row r="156" spans="1:24" ht="15.75" customHeight="1">
      <c r="A156" s="698">
        <f t="shared" si="33"/>
        <v>32</v>
      </c>
      <c r="B156" s="741"/>
      <c r="C156" s="741"/>
      <c r="D156" s="660"/>
      <c r="E156" s="660"/>
      <c r="F156" s="700"/>
      <c r="G156" s="700"/>
      <c r="H156" s="700"/>
      <c r="I156" s="700"/>
      <c r="J156" s="700"/>
      <c r="K156" s="698"/>
      <c r="L156" s="703"/>
      <c r="M156" s="703"/>
      <c r="N156" s="698">
        <f t="shared" si="34"/>
        <v>0</v>
      </c>
      <c r="O156" s="700"/>
      <c r="P156" s="704">
        <f t="shared" si="35"/>
        <v>0</v>
      </c>
      <c r="Q156" s="700"/>
      <c r="R156" s="700"/>
      <c r="S156" s="700"/>
      <c r="T156" s="700"/>
      <c r="U156" s="700"/>
      <c r="V156" s="700"/>
      <c r="W156" s="705"/>
      <c r="X156" s="681" t="str">
        <f>IFERROR(VLOOKUP(E156,[34]dataTRF!$F$142:$G$206,2,FALSE),"")</f>
        <v/>
      </c>
    </row>
    <row r="157" spans="1:24" ht="15.75" customHeight="1">
      <c r="A157" s="698">
        <f t="shared" si="33"/>
        <v>33</v>
      </c>
      <c r="B157" s="741"/>
      <c r="C157" s="741"/>
      <c r="D157" s="660"/>
      <c r="E157" s="660"/>
      <c r="F157" s="700"/>
      <c r="G157" s="700"/>
      <c r="H157" s="700"/>
      <c r="I157" s="700"/>
      <c r="J157" s="700"/>
      <c r="K157" s="698"/>
      <c r="L157" s="703"/>
      <c r="M157" s="703"/>
      <c r="N157" s="698">
        <f t="shared" si="34"/>
        <v>0</v>
      </c>
      <c r="O157" s="700"/>
      <c r="P157" s="704">
        <f t="shared" si="35"/>
        <v>0</v>
      </c>
      <c r="Q157" s="700"/>
      <c r="R157" s="700"/>
      <c r="S157" s="700"/>
      <c r="T157" s="700"/>
      <c r="U157" s="700"/>
      <c r="V157" s="700"/>
      <c r="W157" s="705"/>
      <c r="X157" s="681" t="str">
        <f>IFERROR(VLOOKUP(E157,[34]dataTRF!$F$142:$G$206,2,FALSE),"")</f>
        <v/>
      </c>
    </row>
    <row r="158" spans="1:24" ht="15.75" customHeight="1">
      <c r="A158" s="698">
        <f t="shared" si="33"/>
        <v>34</v>
      </c>
      <c r="B158" s="741"/>
      <c r="C158" s="741"/>
      <c r="D158" s="660"/>
      <c r="E158" s="660"/>
      <c r="F158" s="700"/>
      <c r="G158" s="700"/>
      <c r="H158" s="700"/>
      <c r="I158" s="700"/>
      <c r="J158" s="700"/>
      <c r="K158" s="698"/>
      <c r="L158" s="703"/>
      <c r="M158" s="703"/>
      <c r="N158" s="698">
        <f t="shared" si="34"/>
        <v>0</v>
      </c>
      <c r="O158" s="700"/>
      <c r="P158" s="704">
        <f t="shared" si="35"/>
        <v>0</v>
      </c>
      <c r="Q158" s="700"/>
      <c r="R158" s="700"/>
      <c r="S158" s="700"/>
      <c r="T158" s="700"/>
      <c r="U158" s="700"/>
      <c r="V158" s="700"/>
      <c r="W158" s="705"/>
      <c r="X158" s="681" t="str">
        <f>IFERROR(VLOOKUP(E158,[34]dataTRF!$F$142:$G$206,2,FALSE),"")</f>
        <v/>
      </c>
    </row>
    <row r="159" spans="1:24" ht="15.75" customHeight="1">
      <c r="A159" s="698">
        <f t="shared" si="33"/>
        <v>35</v>
      </c>
      <c r="B159" s="741"/>
      <c r="C159" s="741"/>
      <c r="D159" s="660"/>
      <c r="E159" s="660"/>
      <c r="F159" s="700"/>
      <c r="G159" s="700"/>
      <c r="H159" s="700"/>
      <c r="I159" s="700"/>
      <c r="J159" s="700"/>
      <c r="K159" s="698"/>
      <c r="L159" s="703"/>
      <c r="M159" s="703"/>
      <c r="N159" s="698">
        <f t="shared" si="34"/>
        <v>0</v>
      </c>
      <c r="O159" s="700"/>
      <c r="P159" s="704">
        <f t="shared" si="35"/>
        <v>0</v>
      </c>
      <c r="Q159" s="700"/>
      <c r="R159" s="700"/>
      <c r="S159" s="700"/>
      <c r="T159" s="700"/>
      <c r="U159" s="700"/>
      <c r="V159" s="700"/>
      <c r="W159" s="705"/>
      <c r="X159" s="681" t="str">
        <f>IFERROR(VLOOKUP(E159,[34]dataTRF!$F$142:$G$206,2,FALSE),"")</f>
        <v/>
      </c>
    </row>
    <row r="160" spans="1:24" ht="15.75" customHeight="1">
      <c r="A160" s="698">
        <f t="shared" si="33"/>
        <v>36</v>
      </c>
      <c r="B160" s="741"/>
      <c r="C160" s="741"/>
      <c r="D160" s="660"/>
      <c r="E160" s="660"/>
      <c r="F160" s="700"/>
      <c r="G160" s="700"/>
      <c r="H160" s="700"/>
      <c r="I160" s="700"/>
      <c r="J160" s="700"/>
      <c r="K160" s="698"/>
      <c r="L160" s="703"/>
      <c r="M160" s="703"/>
      <c r="N160" s="698">
        <f t="shared" si="34"/>
        <v>0</v>
      </c>
      <c r="O160" s="700"/>
      <c r="P160" s="704">
        <f t="shared" si="35"/>
        <v>0</v>
      </c>
      <c r="Q160" s="700"/>
      <c r="R160" s="700"/>
      <c r="S160" s="700"/>
      <c r="T160" s="700"/>
      <c r="U160" s="700"/>
      <c r="V160" s="700"/>
      <c r="W160" s="705"/>
      <c r="X160" s="681" t="str">
        <f>IFERROR(VLOOKUP(E160,[34]dataTRF!$F$142:$G$206,2,FALSE),"")</f>
        <v/>
      </c>
    </row>
    <row r="161" spans="1:24" ht="15.75" customHeight="1">
      <c r="A161" s="698">
        <f t="shared" si="33"/>
        <v>37</v>
      </c>
      <c r="B161" s="741"/>
      <c r="C161" s="741"/>
      <c r="D161" s="660"/>
      <c r="E161" s="660"/>
      <c r="F161" s="700"/>
      <c r="G161" s="700"/>
      <c r="H161" s="700"/>
      <c r="I161" s="700"/>
      <c r="J161" s="700"/>
      <c r="K161" s="698"/>
      <c r="L161" s="703"/>
      <c r="M161" s="703"/>
      <c r="N161" s="698">
        <f t="shared" si="34"/>
        <v>0</v>
      </c>
      <c r="O161" s="700"/>
      <c r="P161" s="704">
        <f t="shared" si="35"/>
        <v>0</v>
      </c>
      <c r="Q161" s="700"/>
      <c r="R161" s="700"/>
      <c r="S161" s="700"/>
      <c r="T161" s="700"/>
      <c r="U161" s="700"/>
      <c r="V161" s="700"/>
      <c r="W161" s="705"/>
      <c r="X161" s="681" t="str">
        <f>IFERROR(VLOOKUP(E161,[34]dataTRF!$F$142:$G$206,2,FALSE),"")</f>
        <v/>
      </c>
    </row>
    <row r="162" spans="1:24" ht="15.75" customHeight="1">
      <c r="A162" s="698">
        <f t="shared" si="33"/>
        <v>38</v>
      </c>
      <c r="B162" s="741"/>
      <c r="C162" s="741"/>
      <c r="D162" s="660"/>
      <c r="E162" s="660"/>
      <c r="F162" s="700"/>
      <c r="G162" s="700"/>
      <c r="H162" s="700"/>
      <c r="I162" s="700"/>
      <c r="J162" s="700"/>
      <c r="K162" s="698"/>
      <c r="L162" s="703"/>
      <c r="M162" s="703"/>
      <c r="N162" s="698">
        <f t="shared" si="34"/>
        <v>0</v>
      </c>
      <c r="O162" s="700"/>
      <c r="P162" s="704">
        <f t="shared" si="35"/>
        <v>0</v>
      </c>
      <c r="Q162" s="700"/>
      <c r="R162" s="700"/>
      <c r="S162" s="700"/>
      <c r="T162" s="700"/>
      <c r="U162" s="700"/>
      <c r="V162" s="700"/>
      <c r="W162" s="705"/>
      <c r="X162" s="681" t="str">
        <f>IFERROR(VLOOKUP(E162,[34]dataTRF!$F$142:$G$206,2,FALSE),"")</f>
        <v/>
      </c>
    </row>
    <row r="163" spans="1:24" ht="15.75" customHeight="1">
      <c r="A163" s="698">
        <f t="shared" si="33"/>
        <v>39</v>
      </c>
      <c r="B163" s="741"/>
      <c r="C163" s="741"/>
      <c r="D163" s="660"/>
      <c r="E163" s="660"/>
      <c r="F163" s="700"/>
      <c r="G163" s="700"/>
      <c r="H163" s="700"/>
      <c r="I163" s="700"/>
      <c r="J163" s="700"/>
      <c r="K163" s="698"/>
      <c r="L163" s="703"/>
      <c r="M163" s="703"/>
      <c r="N163" s="698">
        <f t="shared" si="34"/>
        <v>0</v>
      </c>
      <c r="O163" s="700"/>
      <c r="P163" s="704">
        <f t="shared" si="35"/>
        <v>0</v>
      </c>
      <c r="Q163" s="700"/>
      <c r="R163" s="700"/>
      <c r="S163" s="700"/>
      <c r="T163" s="700"/>
      <c r="U163" s="700"/>
      <c r="V163" s="700"/>
      <c r="W163" s="705"/>
      <c r="X163" s="681" t="str">
        <f>IFERROR(VLOOKUP(E163,[34]dataTRF!$F$142:$G$206,2,FALSE),"")</f>
        <v/>
      </c>
    </row>
    <row r="164" spans="1:24" ht="15.75" customHeight="1">
      <c r="A164" s="698">
        <f t="shared" si="33"/>
        <v>40</v>
      </c>
      <c r="B164" s="741"/>
      <c r="C164" s="741"/>
      <c r="D164" s="660"/>
      <c r="E164" s="660"/>
      <c r="F164" s="700"/>
      <c r="G164" s="700"/>
      <c r="H164" s="700"/>
      <c r="I164" s="700"/>
      <c r="J164" s="700"/>
      <c r="K164" s="698"/>
      <c r="L164" s="703"/>
      <c r="M164" s="703"/>
      <c r="N164" s="698">
        <f t="shared" si="34"/>
        <v>0</v>
      </c>
      <c r="O164" s="700"/>
      <c r="P164" s="704">
        <f t="shared" si="35"/>
        <v>0</v>
      </c>
      <c r="Q164" s="700"/>
      <c r="R164" s="700"/>
      <c r="S164" s="700"/>
      <c r="T164" s="700"/>
      <c r="U164" s="700"/>
      <c r="V164" s="700"/>
      <c r="W164" s="705"/>
      <c r="X164" s="681" t="str">
        <f>IFERROR(VLOOKUP(E164,[34]dataTRF!$F$142:$G$206,2,FALSE),"")</f>
        <v/>
      </c>
    </row>
    <row r="165" spans="1:24" ht="15.75" customHeight="1">
      <c r="A165" s="698">
        <f t="shared" si="33"/>
        <v>41</v>
      </c>
      <c r="B165" s="741"/>
      <c r="C165" s="741"/>
      <c r="D165" s="660"/>
      <c r="E165" s="660"/>
      <c r="F165" s="700"/>
      <c r="G165" s="700"/>
      <c r="H165" s="700"/>
      <c r="I165" s="700"/>
      <c r="J165" s="700"/>
      <c r="K165" s="698"/>
      <c r="L165" s="703"/>
      <c r="M165" s="703"/>
      <c r="N165" s="698">
        <f t="shared" si="34"/>
        <v>0</v>
      </c>
      <c r="O165" s="700"/>
      <c r="P165" s="704">
        <f t="shared" si="35"/>
        <v>0</v>
      </c>
      <c r="Q165" s="700"/>
      <c r="R165" s="700"/>
      <c r="S165" s="700"/>
      <c r="T165" s="700"/>
      <c r="U165" s="700"/>
      <c r="V165" s="700"/>
      <c r="W165" s="705"/>
      <c r="X165" s="681" t="str">
        <f>IFERROR(VLOOKUP(E165,[34]dataTRF!$F$142:$G$206,2,FALSE),"")</f>
        <v/>
      </c>
    </row>
    <row r="166" spans="1:24" ht="15.75" customHeight="1">
      <c r="A166" s="698">
        <f t="shared" si="33"/>
        <v>42</v>
      </c>
      <c r="B166" s="741"/>
      <c r="C166" s="741"/>
      <c r="D166" s="660"/>
      <c r="E166" s="660"/>
      <c r="F166" s="700"/>
      <c r="G166" s="700"/>
      <c r="H166" s="700"/>
      <c r="I166" s="700"/>
      <c r="J166" s="700"/>
      <c r="K166" s="698"/>
      <c r="L166" s="703"/>
      <c r="M166" s="703"/>
      <c r="N166" s="698">
        <f t="shared" si="34"/>
        <v>0</v>
      </c>
      <c r="O166" s="700"/>
      <c r="P166" s="704">
        <f t="shared" si="35"/>
        <v>0</v>
      </c>
      <c r="Q166" s="700"/>
      <c r="R166" s="700"/>
      <c r="S166" s="700"/>
      <c r="T166" s="700"/>
      <c r="U166" s="700"/>
      <c r="V166" s="700"/>
      <c r="W166" s="705"/>
      <c r="X166" s="681" t="str">
        <f>IFERROR(VLOOKUP(E166,[34]dataTRF!$F$142:$G$206,2,FALSE),"")</f>
        <v/>
      </c>
    </row>
    <row r="167" spans="1:24" ht="15.75" customHeight="1">
      <c r="A167" s="698">
        <f t="shared" si="33"/>
        <v>43</v>
      </c>
      <c r="B167" s="741"/>
      <c r="C167" s="741"/>
      <c r="D167" s="660"/>
      <c r="E167" s="660"/>
      <c r="F167" s="700"/>
      <c r="G167" s="700"/>
      <c r="H167" s="700"/>
      <c r="I167" s="700"/>
      <c r="J167" s="700"/>
      <c r="K167" s="698"/>
      <c r="L167" s="703"/>
      <c r="M167" s="703"/>
      <c r="N167" s="698">
        <f t="shared" si="34"/>
        <v>0</v>
      </c>
      <c r="O167" s="700"/>
      <c r="P167" s="704">
        <f t="shared" si="35"/>
        <v>0</v>
      </c>
      <c r="Q167" s="700"/>
      <c r="R167" s="700"/>
      <c r="S167" s="700"/>
      <c r="T167" s="700"/>
      <c r="U167" s="700"/>
      <c r="V167" s="700"/>
      <c r="W167" s="705"/>
      <c r="X167" s="681" t="str">
        <f>IFERROR(VLOOKUP(E167,[34]dataTRF!$F$142:$G$206,2,FALSE),"")</f>
        <v/>
      </c>
    </row>
    <row r="168" spans="1:24" ht="15.75" customHeight="1">
      <c r="A168" s="698">
        <f t="shared" si="33"/>
        <v>44</v>
      </c>
      <c r="B168" s="741"/>
      <c r="C168" s="741"/>
      <c r="D168" s="660"/>
      <c r="E168" s="660"/>
      <c r="F168" s="700"/>
      <c r="G168" s="700"/>
      <c r="H168" s="700"/>
      <c r="I168" s="700"/>
      <c r="J168" s="700"/>
      <c r="K168" s="698"/>
      <c r="L168" s="703"/>
      <c r="M168" s="703"/>
      <c r="N168" s="698">
        <f t="shared" si="34"/>
        <v>0</v>
      </c>
      <c r="O168" s="700"/>
      <c r="P168" s="704">
        <f t="shared" si="35"/>
        <v>0</v>
      </c>
      <c r="Q168" s="700"/>
      <c r="R168" s="700"/>
      <c r="S168" s="700"/>
      <c r="T168" s="700"/>
      <c r="U168" s="700"/>
      <c r="V168" s="700"/>
      <c r="W168" s="705"/>
      <c r="X168" s="681" t="str">
        <f>IFERROR(VLOOKUP(E168,[34]dataTRF!$F$142:$G$206,2,FALSE),"")</f>
        <v/>
      </c>
    </row>
    <row r="169" spans="1:24" ht="15.75" customHeight="1">
      <c r="A169" s="698">
        <f t="shared" si="33"/>
        <v>45</v>
      </c>
      <c r="B169" s="741"/>
      <c r="C169" s="741"/>
      <c r="D169" s="660"/>
      <c r="E169" s="660"/>
      <c r="F169" s="700"/>
      <c r="G169" s="700"/>
      <c r="H169" s="700"/>
      <c r="I169" s="700"/>
      <c r="J169" s="700"/>
      <c r="K169" s="698"/>
      <c r="L169" s="703"/>
      <c r="M169" s="703"/>
      <c r="N169" s="698">
        <f t="shared" si="34"/>
        <v>0</v>
      </c>
      <c r="O169" s="700"/>
      <c r="P169" s="704">
        <f t="shared" si="35"/>
        <v>0</v>
      </c>
      <c r="Q169" s="700"/>
      <c r="R169" s="700"/>
      <c r="S169" s="700"/>
      <c r="T169" s="700"/>
      <c r="U169" s="700"/>
      <c r="V169" s="700"/>
      <c r="W169" s="705"/>
      <c r="X169" s="681" t="str">
        <f>IFERROR(VLOOKUP(E169,[34]dataTRF!$F$142:$G$206,2,FALSE),"")</f>
        <v/>
      </c>
    </row>
    <row r="170" spans="1:24" ht="15.75" customHeight="1">
      <c r="A170" s="698">
        <f t="shared" si="33"/>
        <v>46</v>
      </c>
      <c r="B170" s="741"/>
      <c r="C170" s="741"/>
      <c r="D170" s="660"/>
      <c r="E170" s="660"/>
      <c r="F170" s="700"/>
      <c r="G170" s="700"/>
      <c r="H170" s="700"/>
      <c r="I170" s="700"/>
      <c r="J170" s="700"/>
      <c r="K170" s="698"/>
      <c r="L170" s="703"/>
      <c r="M170" s="703"/>
      <c r="N170" s="698">
        <f t="shared" si="34"/>
        <v>0</v>
      </c>
      <c r="O170" s="700"/>
      <c r="P170" s="704">
        <f t="shared" si="35"/>
        <v>0</v>
      </c>
      <c r="Q170" s="700"/>
      <c r="R170" s="700"/>
      <c r="S170" s="700"/>
      <c r="T170" s="700"/>
      <c r="U170" s="700"/>
      <c r="V170" s="700"/>
      <c r="W170" s="705"/>
      <c r="X170" s="681" t="str">
        <f>IFERROR(VLOOKUP(E170,[34]dataTRF!$F$142:$G$206,2,FALSE),"")</f>
        <v/>
      </c>
    </row>
    <row r="171" spans="1:24" ht="15.75" customHeight="1">
      <c r="A171" s="698">
        <f t="shared" si="33"/>
        <v>47</v>
      </c>
      <c r="B171" s="741"/>
      <c r="C171" s="741"/>
      <c r="D171" s="660"/>
      <c r="E171" s="660"/>
      <c r="F171" s="700"/>
      <c r="G171" s="700"/>
      <c r="H171" s="700"/>
      <c r="I171" s="700"/>
      <c r="J171" s="700"/>
      <c r="K171" s="698"/>
      <c r="L171" s="703"/>
      <c r="M171" s="703"/>
      <c r="N171" s="698">
        <f t="shared" si="34"/>
        <v>0</v>
      </c>
      <c r="O171" s="700"/>
      <c r="P171" s="704">
        <f t="shared" si="35"/>
        <v>0</v>
      </c>
      <c r="Q171" s="700"/>
      <c r="R171" s="700"/>
      <c r="S171" s="700"/>
      <c r="T171" s="700"/>
      <c r="U171" s="700"/>
      <c r="V171" s="700"/>
      <c r="W171" s="705"/>
      <c r="X171" s="681" t="str">
        <f>IFERROR(VLOOKUP(E171,[34]dataTRF!$F$142:$G$206,2,FALSE),"")</f>
        <v/>
      </c>
    </row>
    <row r="172" spans="1:24" ht="15.75" customHeight="1">
      <c r="A172" s="698">
        <f t="shared" si="33"/>
        <v>48</v>
      </c>
      <c r="B172" s="741"/>
      <c r="C172" s="741"/>
      <c r="D172" s="660"/>
      <c r="E172" s="660"/>
      <c r="F172" s="700"/>
      <c r="G172" s="700"/>
      <c r="H172" s="700"/>
      <c r="I172" s="700"/>
      <c r="J172" s="700"/>
      <c r="K172" s="698"/>
      <c r="L172" s="703"/>
      <c r="M172" s="703"/>
      <c r="N172" s="698">
        <f t="shared" si="34"/>
        <v>0</v>
      </c>
      <c r="O172" s="700"/>
      <c r="P172" s="704">
        <f t="shared" si="35"/>
        <v>0</v>
      </c>
      <c r="Q172" s="700"/>
      <c r="R172" s="700"/>
      <c r="S172" s="700"/>
      <c r="T172" s="700"/>
      <c r="U172" s="700"/>
      <c r="V172" s="700"/>
      <c r="W172" s="705"/>
      <c r="X172" s="681" t="str">
        <f>IFERROR(VLOOKUP(E172,[34]dataTRF!$F$142:$G$206,2,FALSE),"")</f>
        <v/>
      </c>
    </row>
    <row r="173" spans="1:24" ht="15.75" customHeight="1">
      <c r="A173" s="698">
        <f t="shared" si="33"/>
        <v>49</v>
      </c>
      <c r="B173" s="741"/>
      <c r="C173" s="741"/>
      <c r="D173" s="660"/>
      <c r="E173" s="660"/>
      <c r="F173" s="700"/>
      <c r="G173" s="700"/>
      <c r="H173" s="700"/>
      <c r="I173" s="700"/>
      <c r="J173" s="700"/>
      <c r="K173" s="698"/>
      <c r="L173" s="703"/>
      <c r="M173" s="703"/>
      <c r="N173" s="698">
        <f t="shared" si="34"/>
        <v>0</v>
      </c>
      <c r="O173" s="700"/>
      <c r="P173" s="704">
        <f t="shared" si="35"/>
        <v>0</v>
      </c>
      <c r="Q173" s="700"/>
      <c r="R173" s="700"/>
      <c r="S173" s="700"/>
      <c r="T173" s="700"/>
      <c r="U173" s="700"/>
      <c r="V173" s="700"/>
      <c r="W173" s="705"/>
      <c r="X173" s="681" t="str">
        <f>IFERROR(VLOOKUP(E173,[34]dataTRF!$F$142:$G$206,2,FALSE),"")</f>
        <v/>
      </c>
    </row>
    <row r="174" spans="1:24" ht="15.75" customHeight="1">
      <c r="A174" s="698">
        <f t="shared" si="33"/>
        <v>50</v>
      </c>
      <c r="B174" s="741"/>
      <c r="C174" s="741"/>
      <c r="D174" s="660"/>
      <c r="E174" s="660"/>
      <c r="F174" s="700"/>
      <c r="G174" s="700"/>
      <c r="H174" s="700"/>
      <c r="I174" s="700"/>
      <c r="J174" s="700"/>
      <c r="K174" s="698"/>
      <c r="L174" s="703"/>
      <c r="M174" s="703"/>
      <c r="N174" s="698">
        <f t="shared" si="34"/>
        <v>0</v>
      </c>
      <c r="O174" s="700"/>
      <c r="P174" s="704">
        <f t="shared" si="35"/>
        <v>0</v>
      </c>
      <c r="Q174" s="700"/>
      <c r="R174" s="700"/>
      <c r="S174" s="700"/>
      <c r="T174" s="700"/>
      <c r="U174" s="700"/>
      <c r="V174" s="700"/>
      <c r="W174" s="705"/>
      <c r="X174" s="681" t="str">
        <f>IFERROR(VLOOKUP(E174,[34]dataTRF!$F$142:$G$206,2,FALSE),"")</f>
        <v/>
      </c>
    </row>
    <row r="175" spans="1:24" ht="15.75" customHeight="1">
      <c r="A175" s="698">
        <f t="shared" si="33"/>
        <v>51</v>
      </c>
      <c r="B175" s="741"/>
      <c r="C175" s="741"/>
      <c r="D175" s="660"/>
      <c r="E175" s="660"/>
      <c r="F175" s="700"/>
      <c r="G175" s="700"/>
      <c r="H175" s="700"/>
      <c r="I175" s="700"/>
      <c r="J175" s="700"/>
      <c r="K175" s="698"/>
      <c r="L175" s="703"/>
      <c r="M175" s="703"/>
      <c r="N175" s="698">
        <f t="shared" si="34"/>
        <v>0</v>
      </c>
      <c r="O175" s="700"/>
      <c r="P175" s="704">
        <f t="shared" si="35"/>
        <v>0</v>
      </c>
      <c r="Q175" s="700"/>
      <c r="R175" s="700"/>
      <c r="S175" s="700"/>
      <c r="T175" s="700"/>
      <c r="U175" s="700"/>
      <c r="V175" s="700"/>
      <c r="W175" s="705"/>
      <c r="X175" s="681" t="str">
        <f>IFERROR(VLOOKUP(E175,[34]dataTRF!$F$142:$G$206,2,FALSE),"")</f>
        <v/>
      </c>
    </row>
    <row r="176" spans="1:24" ht="15.75" customHeight="1">
      <c r="A176" s="698">
        <f t="shared" si="33"/>
        <v>52</v>
      </c>
      <c r="B176" s="741"/>
      <c r="C176" s="741"/>
      <c r="D176" s="660"/>
      <c r="E176" s="660"/>
      <c r="F176" s="700"/>
      <c r="G176" s="700"/>
      <c r="H176" s="700"/>
      <c r="I176" s="700"/>
      <c r="J176" s="700"/>
      <c r="K176" s="698"/>
      <c r="L176" s="703"/>
      <c r="M176" s="703"/>
      <c r="N176" s="698">
        <f t="shared" si="34"/>
        <v>0</v>
      </c>
      <c r="O176" s="700"/>
      <c r="P176" s="704">
        <f t="shared" si="35"/>
        <v>0</v>
      </c>
      <c r="Q176" s="700"/>
      <c r="R176" s="700"/>
      <c r="S176" s="700"/>
      <c r="T176" s="700"/>
      <c r="U176" s="700"/>
      <c r="V176" s="700"/>
      <c r="W176" s="705"/>
      <c r="X176" s="681" t="str">
        <f>IFERROR(VLOOKUP(E176,[34]dataTRF!$F$142:$G$206,2,FALSE),"")</f>
        <v/>
      </c>
    </row>
    <row r="177" spans="1:24" ht="15.75" customHeight="1">
      <c r="A177" s="698">
        <f t="shared" si="33"/>
        <v>53</v>
      </c>
      <c r="B177" s="741"/>
      <c r="C177" s="741"/>
      <c r="D177" s="660"/>
      <c r="E177" s="660"/>
      <c r="F177" s="700"/>
      <c r="G177" s="700"/>
      <c r="H177" s="700"/>
      <c r="I177" s="700"/>
      <c r="J177" s="700"/>
      <c r="K177" s="698"/>
      <c r="L177" s="703"/>
      <c r="M177" s="703"/>
      <c r="N177" s="698">
        <f t="shared" si="34"/>
        <v>0</v>
      </c>
      <c r="O177" s="700"/>
      <c r="P177" s="704">
        <f t="shared" si="35"/>
        <v>0</v>
      </c>
      <c r="Q177" s="700"/>
      <c r="R177" s="700"/>
      <c r="S177" s="700"/>
      <c r="T177" s="700"/>
      <c r="U177" s="700"/>
      <c r="V177" s="700"/>
      <c r="W177" s="705"/>
      <c r="X177" s="681" t="str">
        <f>IFERROR(VLOOKUP(E177,[34]dataTRF!$F$142:$G$206,2,FALSE),"")</f>
        <v/>
      </c>
    </row>
    <row r="178" spans="1:24" ht="15.75" customHeight="1">
      <c r="A178" s="698">
        <f t="shared" si="33"/>
        <v>54</v>
      </c>
      <c r="B178" s="741"/>
      <c r="C178" s="741"/>
      <c r="D178" s="660"/>
      <c r="E178" s="660"/>
      <c r="F178" s="700"/>
      <c r="G178" s="700"/>
      <c r="H178" s="700"/>
      <c r="I178" s="700"/>
      <c r="J178" s="700"/>
      <c r="K178" s="698"/>
      <c r="L178" s="703"/>
      <c r="M178" s="703"/>
      <c r="N178" s="698">
        <f t="shared" si="34"/>
        <v>0</v>
      </c>
      <c r="O178" s="700"/>
      <c r="P178" s="704">
        <f t="shared" si="35"/>
        <v>0</v>
      </c>
      <c r="Q178" s="700"/>
      <c r="R178" s="700"/>
      <c r="S178" s="700"/>
      <c r="T178" s="700"/>
      <c r="U178" s="700"/>
      <c r="V178" s="700"/>
      <c r="W178" s="705"/>
      <c r="X178" s="681" t="str">
        <f>IFERROR(VLOOKUP(E178,[34]dataTRF!$F$142:$G$206,2,FALSE),"")</f>
        <v/>
      </c>
    </row>
    <row r="179" spans="1:24" ht="15.75" customHeight="1">
      <c r="A179" s="698">
        <f t="shared" si="33"/>
        <v>55</v>
      </c>
      <c r="B179" s="741"/>
      <c r="C179" s="741"/>
      <c r="D179" s="660"/>
      <c r="E179" s="660"/>
      <c r="F179" s="700"/>
      <c r="G179" s="700"/>
      <c r="H179" s="700"/>
      <c r="I179" s="700"/>
      <c r="J179" s="700"/>
      <c r="K179" s="698"/>
      <c r="L179" s="703"/>
      <c r="M179" s="703"/>
      <c r="N179" s="698">
        <f t="shared" si="34"/>
        <v>0</v>
      </c>
      <c r="O179" s="700"/>
      <c r="P179" s="704">
        <f t="shared" si="35"/>
        <v>0</v>
      </c>
      <c r="Q179" s="700"/>
      <c r="R179" s="700"/>
      <c r="S179" s="700"/>
      <c r="T179" s="700"/>
      <c r="U179" s="700"/>
      <c r="V179" s="700"/>
      <c r="W179" s="705"/>
      <c r="X179" s="681" t="str">
        <f>IFERROR(VLOOKUP(E179,[34]dataTRF!$F$142:$G$206,2,FALSE),"")</f>
        <v/>
      </c>
    </row>
    <row r="180" spans="1:24" ht="15.75" customHeight="1">
      <c r="A180" s="698">
        <f t="shared" si="33"/>
        <v>56</v>
      </c>
      <c r="B180" s="741"/>
      <c r="C180" s="741"/>
      <c r="D180" s="660"/>
      <c r="E180" s="660"/>
      <c r="F180" s="700"/>
      <c r="G180" s="700"/>
      <c r="H180" s="700"/>
      <c r="I180" s="700"/>
      <c r="J180" s="700"/>
      <c r="K180" s="698"/>
      <c r="L180" s="703"/>
      <c r="M180" s="703"/>
      <c r="N180" s="698">
        <f t="shared" si="34"/>
        <v>0</v>
      </c>
      <c r="O180" s="700"/>
      <c r="P180" s="704">
        <f t="shared" si="35"/>
        <v>0</v>
      </c>
      <c r="Q180" s="700"/>
      <c r="R180" s="700"/>
      <c r="S180" s="700"/>
      <c r="T180" s="700"/>
      <c r="U180" s="700"/>
      <c r="V180" s="700"/>
      <c r="W180" s="705"/>
      <c r="X180" s="681" t="str">
        <f>IFERROR(VLOOKUP(E180,[34]dataTRF!$F$142:$G$206,2,FALSE),"")</f>
        <v/>
      </c>
    </row>
    <row r="181" spans="1:24" ht="15.75" customHeight="1">
      <c r="A181" s="698">
        <f t="shared" si="33"/>
        <v>57</v>
      </c>
      <c r="B181" s="741"/>
      <c r="C181" s="741"/>
      <c r="D181" s="660"/>
      <c r="E181" s="660"/>
      <c r="F181" s="700"/>
      <c r="G181" s="700"/>
      <c r="H181" s="700"/>
      <c r="I181" s="700"/>
      <c r="J181" s="700"/>
      <c r="K181" s="698"/>
      <c r="L181" s="703"/>
      <c r="M181" s="703"/>
      <c r="N181" s="698">
        <f t="shared" si="34"/>
        <v>0</v>
      </c>
      <c r="O181" s="700"/>
      <c r="P181" s="704">
        <f t="shared" si="35"/>
        <v>0</v>
      </c>
      <c r="Q181" s="700"/>
      <c r="R181" s="700"/>
      <c r="S181" s="700"/>
      <c r="T181" s="700"/>
      <c r="U181" s="700"/>
      <c r="V181" s="700"/>
      <c r="W181" s="705"/>
      <c r="X181" s="681" t="str">
        <f>IFERROR(VLOOKUP(E181,[34]dataTRF!$F$142:$G$206,2,FALSE),"")</f>
        <v/>
      </c>
    </row>
    <row r="182" spans="1:24" ht="15.75" customHeight="1">
      <c r="A182" s="698">
        <f t="shared" si="33"/>
        <v>58</v>
      </c>
      <c r="B182" s="741"/>
      <c r="C182" s="741"/>
      <c r="D182" s="660"/>
      <c r="E182" s="660"/>
      <c r="F182" s="700"/>
      <c r="G182" s="700"/>
      <c r="H182" s="700"/>
      <c r="I182" s="700"/>
      <c r="J182" s="700"/>
      <c r="K182" s="698"/>
      <c r="L182" s="703"/>
      <c r="M182" s="703"/>
      <c r="N182" s="698">
        <f t="shared" si="34"/>
        <v>0</v>
      </c>
      <c r="O182" s="700"/>
      <c r="P182" s="704">
        <f t="shared" si="35"/>
        <v>0</v>
      </c>
      <c r="Q182" s="700"/>
      <c r="R182" s="700"/>
      <c r="S182" s="700"/>
      <c r="T182" s="700"/>
      <c r="U182" s="700"/>
      <c r="V182" s="700"/>
      <c r="W182" s="705"/>
      <c r="X182" s="681" t="str">
        <f>IFERROR(VLOOKUP(E182,[34]dataTRF!$F$142:$G$206,2,FALSE),"")</f>
        <v/>
      </c>
    </row>
    <row r="183" spans="1:24" ht="15.75" customHeight="1">
      <c r="A183" s="698">
        <f t="shared" si="33"/>
        <v>59</v>
      </c>
      <c r="B183" s="741"/>
      <c r="C183" s="741"/>
      <c r="D183" s="660"/>
      <c r="E183" s="660"/>
      <c r="F183" s="700"/>
      <c r="G183" s="700"/>
      <c r="H183" s="700"/>
      <c r="I183" s="700"/>
      <c r="J183" s="700"/>
      <c r="K183" s="698"/>
      <c r="L183" s="703"/>
      <c r="M183" s="703"/>
      <c r="N183" s="698">
        <f t="shared" si="34"/>
        <v>0</v>
      </c>
      <c r="O183" s="700"/>
      <c r="P183" s="704">
        <f t="shared" si="35"/>
        <v>0</v>
      </c>
      <c r="Q183" s="700"/>
      <c r="R183" s="700"/>
      <c r="S183" s="700"/>
      <c r="T183" s="700"/>
      <c r="U183" s="700"/>
      <c r="V183" s="700"/>
      <c r="W183" s="705"/>
      <c r="X183" s="681" t="str">
        <f>IFERROR(VLOOKUP(E183,[34]dataTRF!$F$142:$G$206,2,FALSE),"")</f>
        <v/>
      </c>
    </row>
    <row r="184" spans="1:24" ht="15.75" customHeight="1">
      <c r="A184" s="698">
        <f t="shared" si="33"/>
        <v>60</v>
      </c>
      <c r="B184" s="741"/>
      <c r="C184" s="741"/>
      <c r="D184" s="660"/>
      <c r="E184" s="660"/>
      <c r="F184" s="700"/>
      <c r="G184" s="700"/>
      <c r="H184" s="700"/>
      <c r="I184" s="700"/>
      <c r="J184" s="700"/>
      <c r="K184" s="698"/>
      <c r="L184" s="703"/>
      <c r="M184" s="703"/>
      <c r="N184" s="698">
        <f t="shared" si="34"/>
        <v>0</v>
      </c>
      <c r="O184" s="700"/>
      <c r="P184" s="704">
        <f t="shared" si="35"/>
        <v>0</v>
      </c>
      <c r="Q184" s="700"/>
      <c r="R184" s="700"/>
      <c r="S184" s="700"/>
      <c r="T184" s="700"/>
      <c r="U184" s="700"/>
      <c r="V184" s="700"/>
      <c r="W184" s="705"/>
      <c r="X184" s="681" t="str">
        <f>IFERROR(VLOOKUP(E184,[34]dataTRF!$F$142:$G$206,2,FALSE),"")</f>
        <v/>
      </c>
    </row>
    <row r="185" spans="1:24" ht="15.75" customHeight="1">
      <c r="A185" s="698">
        <f t="shared" si="33"/>
        <v>61</v>
      </c>
      <c r="B185" s="741"/>
      <c r="C185" s="741"/>
      <c r="D185" s="660"/>
      <c r="E185" s="660"/>
      <c r="F185" s="700"/>
      <c r="G185" s="700"/>
      <c r="H185" s="700"/>
      <c r="I185" s="700"/>
      <c r="J185" s="700"/>
      <c r="K185" s="698"/>
      <c r="L185" s="703"/>
      <c r="M185" s="703"/>
      <c r="N185" s="698">
        <f t="shared" si="34"/>
        <v>0</v>
      </c>
      <c r="O185" s="700"/>
      <c r="P185" s="704">
        <f t="shared" si="35"/>
        <v>0</v>
      </c>
      <c r="Q185" s="700"/>
      <c r="R185" s="700"/>
      <c r="S185" s="700"/>
      <c r="T185" s="700"/>
      <c r="U185" s="700"/>
      <c r="V185" s="700"/>
      <c r="W185" s="705"/>
      <c r="X185" s="681" t="str">
        <f>IFERROR(VLOOKUP(E185,[34]dataTRF!$F$142:$G$206,2,FALSE),"")</f>
        <v/>
      </c>
    </row>
    <row r="186" spans="1:24" ht="15.75" customHeight="1">
      <c r="A186" s="698">
        <f t="shared" si="33"/>
        <v>62</v>
      </c>
      <c r="B186" s="741"/>
      <c r="C186" s="741"/>
      <c r="D186" s="660"/>
      <c r="E186" s="660"/>
      <c r="F186" s="700"/>
      <c r="G186" s="700"/>
      <c r="H186" s="700"/>
      <c r="I186" s="700"/>
      <c r="J186" s="700"/>
      <c r="K186" s="698"/>
      <c r="L186" s="703"/>
      <c r="M186" s="703"/>
      <c r="N186" s="698">
        <f t="shared" si="34"/>
        <v>0</v>
      </c>
      <c r="O186" s="700"/>
      <c r="P186" s="704">
        <f t="shared" si="35"/>
        <v>0</v>
      </c>
      <c r="Q186" s="700"/>
      <c r="R186" s="700"/>
      <c r="S186" s="700"/>
      <c r="T186" s="700"/>
      <c r="U186" s="700"/>
      <c r="V186" s="700"/>
      <c r="W186" s="705"/>
      <c r="X186" s="681" t="str">
        <f>IFERROR(VLOOKUP(E186,[34]dataTRF!$F$142:$G$206,2,FALSE),"")</f>
        <v/>
      </c>
    </row>
    <row r="187" spans="1:24" ht="15.75" customHeight="1">
      <c r="A187" s="698">
        <f t="shared" si="33"/>
        <v>63</v>
      </c>
      <c r="B187" s="741"/>
      <c r="C187" s="741"/>
      <c r="D187" s="660"/>
      <c r="E187" s="660"/>
      <c r="F187" s="700"/>
      <c r="G187" s="700"/>
      <c r="H187" s="700"/>
      <c r="I187" s="700"/>
      <c r="J187" s="700"/>
      <c r="K187" s="698"/>
      <c r="L187" s="703"/>
      <c r="M187" s="703"/>
      <c r="N187" s="698">
        <f t="shared" si="34"/>
        <v>0</v>
      </c>
      <c r="O187" s="700"/>
      <c r="P187" s="704">
        <f t="shared" si="35"/>
        <v>0</v>
      </c>
      <c r="Q187" s="700"/>
      <c r="R187" s="700"/>
      <c r="S187" s="700"/>
      <c r="T187" s="700"/>
      <c r="U187" s="700"/>
      <c r="V187" s="700"/>
      <c r="W187" s="705"/>
      <c r="X187" s="681" t="str">
        <f>IFERROR(VLOOKUP(E187,[34]dataTRF!$F$142:$G$206,2,FALSE),"")</f>
        <v/>
      </c>
    </row>
    <row r="188" spans="1:24" ht="15.75" customHeight="1">
      <c r="A188" s="698">
        <f t="shared" si="33"/>
        <v>64</v>
      </c>
      <c r="B188" s="741"/>
      <c r="C188" s="741"/>
      <c r="D188" s="660"/>
      <c r="E188" s="660"/>
      <c r="F188" s="700"/>
      <c r="G188" s="700"/>
      <c r="H188" s="700"/>
      <c r="I188" s="700"/>
      <c r="J188" s="700"/>
      <c r="K188" s="698"/>
      <c r="L188" s="703"/>
      <c r="M188" s="703"/>
      <c r="N188" s="698">
        <f t="shared" si="34"/>
        <v>0</v>
      </c>
      <c r="O188" s="700"/>
      <c r="P188" s="704">
        <f t="shared" si="35"/>
        <v>0</v>
      </c>
      <c r="Q188" s="700"/>
      <c r="R188" s="700"/>
      <c r="S188" s="700"/>
      <c r="T188" s="700"/>
      <c r="U188" s="700"/>
      <c r="V188" s="700"/>
      <c r="W188" s="705"/>
      <c r="X188" s="681" t="str">
        <f>IFERROR(VLOOKUP(E188,[34]dataTRF!$F$142:$G$206,2,FALSE),"")</f>
        <v/>
      </c>
    </row>
    <row r="189" spans="1:24" ht="15.75" customHeight="1">
      <c r="A189" s="698">
        <f t="shared" ref="A189:A201" si="36">A188+1</f>
        <v>65</v>
      </c>
      <c r="B189" s="741"/>
      <c r="C189" s="741"/>
      <c r="D189" s="660"/>
      <c r="E189" s="660"/>
      <c r="F189" s="700"/>
      <c r="G189" s="700"/>
      <c r="H189" s="700"/>
      <c r="I189" s="700"/>
      <c r="J189" s="700"/>
      <c r="K189" s="698"/>
      <c r="L189" s="703"/>
      <c r="M189" s="703"/>
      <c r="N189" s="698">
        <f t="shared" ref="N189:N253" si="37">HOUR($M189-$L189)*60+MINUTE($M189-$L189)</f>
        <v>0</v>
      </c>
      <c r="O189" s="700"/>
      <c r="P189" s="704">
        <f t="shared" ref="P189:P253" si="38">M189*O189/60*1000</f>
        <v>0</v>
      </c>
      <c r="Q189" s="700"/>
      <c r="R189" s="700"/>
      <c r="S189" s="700"/>
      <c r="T189" s="700"/>
      <c r="U189" s="700"/>
      <c r="V189" s="700"/>
      <c r="W189" s="705"/>
      <c r="X189" s="681" t="str">
        <f>IFERROR(VLOOKUP(E189,[34]dataTRF!$F$142:$G$206,2,FALSE),"")</f>
        <v/>
      </c>
    </row>
    <row r="190" spans="1:24" ht="15.75" customHeight="1">
      <c r="A190" s="698">
        <f t="shared" si="36"/>
        <v>66</v>
      </c>
      <c r="B190" s="741"/>
      <c r="C190" s="741"/>
      <c r="D190" s="660"/>
      <c r="E190" s="660"/>
      <c r="F190" s="700"/>
      <c r="G190" s="700"/>
      <c r="H190" s="700"/>
      <c r="I190" s="700"/>
      <c r="J190" s="700"/>
      <c r="K190" s="698"/>
      <c r="L190" s="703"/>
      <c r="M190" s="703"/>
      <c r="N190" s="698">
        <f t="shared" si="37"/>
        <v>0</v>
      </c>
      <c r="O190" s="700"/>
      <c r="P190" s="704">
        <f t="shared" si="38"/>
        <v>0</v>
      </c>
      <c r="Q190" s="700"/>
      <c r="R190" s="700"/>
      <c r="S190" s="700"/>
      <c r="T190" s="700"/>
      <c r="U190" s="700"/>
      <c r="V190" s="700"/>
      <c r="W190" s="705"/>
      <c r="X190" s="681" t="str">
        <f>IFERROR(VLOOKUP(E190,[34]dataTRF!$F$142:$G$206,2,FALSE),"")</f>
        <v/>
      </c>
    </row>
    <row r="191" spans="1:24" ht="15.75" customHeight="1">
      <c r="A191" s="698">
        <f t="shared" si="36"/>
        <v>67</v>
      </c>
      <c r="B191" s="741"/>
      <c r="C191" s="741"/>
      <c r="D191" s="660"/>
      <c r="E191" s="660"/>
      <c r="F191" s="700"/>
      <c r="G191" s="700"/>
      <c r="H191" s="700"/>
      <c r="I191" s="700"/>
      <c r="J191" s="700"/>
      <c r="K191" s="698"/>
      <c r="L191" s="703"/>
      <c r="M191" s="703"/>
      <c r="N191" s="698">
        <f t="shared" si="37"/>
        <v>0</v>
      </c>
      <c r="O191" s="700"/>
      <c r="P191" s="704">
        <f t="shared" si="38"/>
        <v>0</v>
      </c>
      <c r="Q191" s="700"/>
      <c r="R191" s="700"/>
      <c r="S191" s="700"/>
      <c r="T191" s="700"/>
      <c r="U191" s="700"/>
      <c r="V191" s="700"/>
      <c r="W191" s="705"/>
    </row>
    <row r="192" spans="1:24" ht="15.75" customHeight="1">
      <c r="A192" s="698">
        <f t="shared" si="36"/>
        <v>68</v>
      </c>
      <c r="B192" s="741"/>
      <c r="C192" s="741"/>
      <c r="D192" s="660"/>
      <c r="E192" s="660"/>
      <c r="F192" s="700"/>
      <c r="G192" s="700"/>
      <c r="H192" s="700"/>
      <c r="I192" s="700"/>
      <c r="J192" s="700"/>
      <c r="K192" s="698"/>
      <c r="L192" s="703"/>
      <c r="M192" s="703"/>
      <c r="N192" s="698">
        <f t="shared" si="37"/>
        <v>0</v>
      </c>
      <c r="O192" s="700"/>
      <c r="P192" s="704">
        <f t="shared" si="38"/>
        <v>0</v>
      </c>
      <c r="Q192" s="700"/>
      <c r="R192" s="700"/>
      <c r="S192" s="700"/>
      <c r="T192" s="700"/>
      <c r="U192" s="700"/>
      <c r="V192" s="700"/>
      <c r="W192" s="705"/>
    </row>
    <row r="193" spans="1:23" ht="15.75" customHeight="1">
      <c r="A193" s="698">
        <f t="shared" si="36"/>
        <v>69</v>
      </c>
      <c r="B193" s="741"/>
      <c r="C193" s="741"/>
      <c r="D193" s="660"/>
      <c r="E193" s="660"/>
      <c r="F193" s="700"/>
      <c r="G193" s="700"/>
      <c r="H193" s="700"/>
      <c r="I193" s="700"/>
      <c r="J193" s="700"/>
      <c r="K193" s="698"/>
      <c r="L193" s="703"/>
      <c r="M193" s="703"/>
      <c r="N193" s="698">
        <f t="shared" si="37"/>
        <v>0</v>
      </c>
      <c r="O193" s="700"/>
      <c r="P193" s="704">
        <f t="shared" si="38"/>
        <v>0</v>
      </c>
      <c r="Q193" s="700"/>
      <c r="R193" s="700"/>
      <c r="S193" s="700"/>
      <c r="T193" s="700"/>
      <c r="U193" s="700"/>
      <c r="V193" s="700"/>
      <c r="W193" s="705"/>
    </row>
    <row r="194" spans="1:23" ht="15.75" customHeight="1">
      <c r="A194" s="698">
        <f t="shared" si="36"/>
        <v>70</v>
      </c>
      <c r="B194" s="741"/>
      <c r="C194" s="741"/>
      <c r="D194" s="660"/>
      <c r="E194" s="660"/>
      <c r="F194" s="700"/>
      <c r="G194" s="700"/>
      <c r="H194" s="700"/>
      <c r="I194" s="700"/>
      <c r="J194" s="700"/>
      <c r="K194" s="698"/>
      <c r="L194" s="703"/>
      <c r="M194" s="703"/>
      <c r="N194" s="698">
        <f t="shared" si="37"/>
        <v>0</v>
      </c>
      <c r="O194" s="700"/>
      <c r="P194" s="704">
        <f t="shared" si="38"/>
        <v>0</v>
      </c>
      <c r="Q194" s="700"/>
      <c r="R194" s="700"/>
      <c r="S194" s="700"/>
      <c r="T194" s="700"/>
      <c r="U194" s="700"/>
      <c r="V194" s="700"/>
      <c r="W194" s="705"/>
    </row>
    <row r="195" spans="1:23" ht="15.75" customHeight="1">
      <c r="A195" s="698">
        <f t="shared" si="36"/>
        <v>71</v>
      </c>
      <c r="B195" s="741"/>
      <c r="C195" s="741"/>
      <c r="D195" s="660"/>
      <c r="E195" s="660"/>
      <c r="F195" s="700"/>
      <c r="G195" s="700"/>
      <c r="H195" s="700"/>
      <c r="I195" s="700"/>
      <c r="J195" s="700"/>
      <c r="K195" s="698"/>
      <c r="L195" s="703"/>
      <c r="M195" s="703"/>
      <c r="N195" s="698">
        <f t="shared" si="37"/>
        <v>0</v>
      </c>
      <c r="O195" s="700"/>
      <c r="P195" s="704">
        <f t="shared" si="38"/>
        <v>0</v>
      </c>
      <c r="Q195" s="700"/>
      <c r="R195" s="700"/>
      <c r="S195" s="700"/>
      <c r="T195" s="700"/>
      <c r="U195" s="700"/>
      <c r="V195" s="700"/>
      <c r="W195" s="705"/>
    </row>
    <row r="196" spans="1:23" ht="15.75" customHeight="1">
      <c r="A196" s="698">
        <f t="shared" si="36"/>
        <v>72</v>
      </c>
      <c r="B196" s="741"/>
      <c r="C196" s="741"/>
      <c r="D196" s="660"/>
      <c r="E196" s="660"/>
      <c r="F196" s="700"/>
      <c r="G196" s="700"/>
      <c r="H196" s="700"/>
      <c r="I196" s="700"/>
      <c r="J196" s="700"/>
      <c r="K196" s="698"/>
      <c r="L196" s="703"/>
      <c r="M196" s="703"/>
      <c r="N196" s="698">
        <f t="shared" si="37"/>
        <v>0</v>
      </c>
      <c r="O196" s="700"/>
      <c r="P196" s="704">
        <f t="shared" si="38"/>
        <v>0</v>
      </c>
      <c r="Q196" s="700"/>
      <c r="R196" s="700"/>
      <c r="S196" s="700"/>
      <c r="T196" s="700"/>
      <c r="U196" s="700"/>
      <c r="V196" s="700"/>
      <c r="W196" s="705"/>
    </row>
    <row r="197" spans="1:23" ht="15.75" customHeight="1">
      <c r="A197" s="698">
        <f t="shared" si="36"/>
        <v>73</v>
      </c>
      <c r="B197" s="741"/>
      <c r="C197" s="741"/>
      <c r="D197" s="660"/>
      <c r="E197" s="660"/>
      <c r="F197" s="700"/>
      <c r="G197" s="700"/>
      <c r="H197" s="700"/>
      <c r="I197" s="700"/>
      <c r="J197" s="700"/>
      <c r="K197" s="698"/>
      <c r="L197" s="703"/>
      <c r="M197" s="703"/>
      <c r="N197" s="698">
        <f t="shared" si="37"/>
        <v>0</v>
      </c>
      <c r="O197" s="700"/>
      <c r="P197" s="704">
        <f t="shared" si="38"/>
        <v>0</v>
      </c>
      <c r="Q197" s="700"/>
      <c r="R197" s="700"/>
      <c r="S197" s="700"/>
      <c r="T197" s="700"/>
      <c r="U197" s="700"/>
      <c r="V197" s="700"/>
      <c r="W197" s="705"/>
    </row>
    <row r="198" spans="1:23" ht="15.75" customHeight="1">
      <c r="A198" s="698">
        <f t="shared" si="36"/>
        <v>74</v>
      </c>
      <c r="B198" s="741"/>
      <c r="C198" s="741"/>
      <c r="D198" s="660"/>
      <c r="E198" s="660"/>
      <c r="F198" s="700"/>
      <c r="G198" s="700"/>
      <c r="H198" s="700"/>
      <c r="I198" s="700"/>
      <c r="J198" s="700"/>
      <c r="K198" s="698"/>
      <c r="L198" s="703"/>
      <c r="M198" s="703"/>
      <c r="N198" s="698">
        <f t="shared" si="37"/>
        <v>0</v>
      </c>
      <c r="O198" s="700"/>
      <c r="P198" s="704">
        <f t="shared" si="38"/>
        <v>0</v>
      </c>
      <c r="Q198" s="700"/>
      <c r="R198" s="700"/>
      <c r="S198" s="700"/>
      <c r="T198" s="700"/>
      <c r="U198" s="700"/>
      <c r="V198" s="700"/>
      <c r="W198" s="705"/>
    </row>
    <row r="199" spans="1:23" ht="15.75" customHeight="1">
      <c r="A199" s="698">
        <f t="shared" si="36"/>
        <v>75</v>
      </c>
      <c r="B199" s="741"/>
      <c r="C199" s="741"/>
      <c r="D199" s="660"/>
      <c r="E199" s="660"/>
      <c r="F199" s="700"/>
      <c r="G199" s="700"/>
      <c r="H199" s="700"/>
      <c r="I199" s="700"/>
      <c r="J199" s="700"/>
      <c r="K199" s="698"/>
      <c r="L199" s="703"/>
      <c r="M199" s="703"/>
      <c r="N199" s="698">
        <f t="shared" si="37"/>
        <v>0</v>
      </c>
      <c r="O199" s="700"/>
      <c r="P199" s="704">
        <f t="shared" si="38"/>
        <v>0</v>
      </c>
      <c r="Q199" s="700"/>
      <c r="R199" s="700"/>
      <c r="S199" s="700"/>
      <c r="T199" s="700"/>
      <c r="U199" s="700"/>
      <c r="V199" s="700"/>
      <c r="W199" s="705"/>
    </row>
    <row r="200" spans="1:23" ht="15.75" customHeight="1">
      <c r="A200" s="698">
        <f t="shared" si="36"/>
        <v>76</v>
      </c>
      <c r="B200" s="741"/>
      <c r="C200" s="741"/>
      <c r="D200" s="660"/>
      <c r="E200" s="660"/>
      <c r="F200" s="700"/>
      <c r="G200" s="700"/>
      <c r="H200" s="700"/>
      <c r="I200" s="700"/>
      <c r="J200" s="700"/>
      <c r="K200" s="698"/>
      <c r="L200" s="703"/>
      <c r="M200" s="703"/>
      <c r="N200" s="698">
        <f t="shared" si="37"/>
        <v>0</v>
      </c>
      <c r="O200" s="700"/>
      <c r="P200" s="704">
        <f t="shared" si="38"/>
        <v>0</v>
      </c>
      <c r="Q200" s="700"/>
      <c r="R200" s="700"/>
      <c r="S200" s="700"/>
      <c r="T200" s="700"/>
      <c r="U200" s="700"/>
      <c r="V200" s="700"/>
      <c r="W200" s="705"/>
    </row>
    <row r="201" spans="1:23" ht="15.75" customHeight="1">
      <c r="A201" s="698">
        <f t="shared" si="36"/>
        <v>77</v>
      </c>
      <c r="B201" s="741"/>
      <c r="C201" s="741"/>
      <c r="D201" s="660"/>
      <c r="E201" s="660"/>
      <c r="F201" s="700"/>
      <c r="G201" s="700"/>
      <c r="H201" s="700"/>
      <c r="I201" s="700"/>
      <c r="J201" s="700"/>
      <c r="K201" s="698"/>
      <c r="L201" s="703"/>
      <c r="M201" s="703"/>
      <c r="N201" s="698">
        <f t="shared" si="37"/>
        <v>0</v>
      </c>
      <c r="O201" s="700"/>
      <c r="P201" s="704">
        <f t="shared" si="38"/>
        <v>0</v>
      </c>
      <c r="Q201" s="700"/>
      <c r="R201" s="700"/>
      <c r="S201" s="700"/>
      <c r="T201" s="700"/>
      <c r="U201" s="700"/>
      <c r="V201" s="700"/>
      <c r="W201" s="705"/>
    </row>
    <row r="202" spans="1:23" ht="15.75" customHeight="1">
      <c r="A202" s="698">
        <v>1</v>
      </c>
      <c r="B202" s="741"/>
      <c r="C202" s="741"/>
      <c r="D202" s="660"/>
      <c r="E202" s="700"/>
      <c r="F202" s="700"/>
      <c r="G202" s="702" t="str">
        <f>IF(E202&lt;&gt;"",IFERROR(VLOOKUP(E202,[34]dataTRF!$K$142:$L$201,"2",FALSE),""),"")</f>
        <v/>
      </c>
      <c r="H202" s="702" t="str">
        <f>IF(E202&lt;&gt;"",IFERROR(VLOOKUP(E202,[34]dataTRF!$J$142:$L$153,"3",FALSE),""),"")</f>
        <v/>
      </c>
      <c r="I202" s="700"/>
      <c r="J202" s="700"/>
      <c r="K202" s="698"/>
      <c r="L202" s="703"/>
      <c r="M202" s="703"/>
      <c r="N202" s="702">
        <f t="shared" si="37"/>
        <v>0</v>
      </c>
      <c r="O202" s="700"/>
      <c r="P202" s="704"/>
      <c r="Q202" s="700"/>
      <c r="R202" s="700"/>
      <c r="S202" s="700"/>
      <c r="T202" s="700"/>
      <c r="U202" s="700"/>
      <c r="V202" s="700"/>
      <c r="W202" s="705"/>
    </row>
    <row r="203" spans="1:23" ht="15.75" customHeight="1">
      <c r="A203" s="698"/>
      <c r="B203" s="741"/>
      <c r="C203" s="741"/>
      <c r="D203" s="660"/>
      <c r="E203" s="660"/>
      <c r="F203" s="700"/>
      <c r="G203" s="700"/>
      <c r="H203" s="700"/>
      <c r="I203" s="700"/>
      <c r="J203" s="700"/>
      <c r="K203" s="698"/>
      <c r="L203" s="703"/>
      <c r="M203" s="703"/>
      <c r="N203" s="698">
        <f t="shared" si="37"/>
        <v>0</v>
      </c>
      <c r="O203" s="700"/>
      <c r="P203" s="704">
        <f t="shared" si="38"/>
        <v>0</v>
      </c>
      <c r="Q203" s="700"/>
      <c r="R203" s="700"/>
      <c r="S203" s="700"/>
      <c r="T203" s="700"/>
      <c r="U203" s="700"/>
      <c r="V203" s="700"/>
      <c r="W203" s="705"/>
    </row>
    <row r="204" spans="1:23" ht="15.75" customHeight="1">
      <c r="A204" s="698"/>
      <c r="B204" s="741"/>
      <c r="C204" s="741"/>
      <c r="D204" s="660"/>
      <c r="E204" s="660"/>
      <c r="F204" s="700"/>
      <c r="G204" s="700"/>
      <c r="H204" s="700"/>
      <c r="I204" s="700"/>
      <c r="J204" s="700"/>
      <c r="K204" s="698"/>
      <c r="L204" s="703"/>
      <c r="M204" s="703"/>
      <c r="N204" s="698">
        <f t="shared" si="37"/>
        <v>0</v>
      </c>
      <c r="O204" s="700"/>
      <c r="P204" s="704">
        <f t="shared" si="38"/>
        <v>0</v>
      </c>
      <c r="Q204" s="700"/>
      <c r="R204" s="700"/>
      <c r="S204" s="700"/>
      <c r="T204" s="700"/>
      <c r="U204" s="700"/>
      <c r="V204" s="700"/>
      <c r="W204" s="705"/>
    </row>
    <row r="205" spans="1:23" ht="15.75" customHeight="1">
      <c r="A205" s="698"/>
      <c r="B205" s="741"/>
      <c r="C205" s="741"/>
      <c r="D205" s="660"/>
      <c r="E205" s="660"/>
      <c r="F205" s="700"/>
      <c r="G205" s="700"/>
      <c r="H205" s="700"/>
      <c r="I205" s="700"/>
      <c r="J205" s="700"/>
      <c r="K205" s="698"/>
      <c r="L205" s="703"/>
      <c r="M205" s="703"/>
      <c r="N205" s="698">
        <f t="shared" si="37"/>
        <v>0</v>
      </c>
      <c r="O205" s="700"/>
      <c r="P205" s="704">
        <f t="shared" si="38"/>
        <v>0</v>
      </c>
      <c r="Q205" s="700"/>
      <c r="R205" s="700"/>
      <c r="S205" s="700"/>
      <c r="T205" s="700"/>
      <c r="U205" s="700"/>
      <c r="V205" s="700"/>
      <c r="W205" s="705"/>
    </row>
    <row r="206" spans="1:23" ht="15.75" customHeight="1">
      <c r="A206" s="698"/>
      <c r="B206" s="741"/>
      <c r="C206" s="741"/>
      <c r="D206" s="660"/>
      <c r="E206" s="660"/>
      <c r="F206" s="700"/>
      <c r="G206" s="700"/>
      <c r="H206" s="700"/>
      <c r="I206" s="700"/>
      <c r="J206" s="700"/>
      <c r="K206" s="698"/>
      <c r="L206" s="703"/>
      <c r="M206" s="703"/>
      <c r="N206" s="698">
        <f t="shared" si="37"/>
        <v>0</v>
      </c>
      <c r="O206" s="700"/>
      <c r="P206" s="704">
        <f t="shared" si="38"/>
        <v>0</v>
      </c>
      <c r="Q206" s="700"/>
      <c r="R206" s="700"/>
      <c r="S206" s="700"/>
      <c r="T206" s="700"/>
      <c r="U206" s="700"/>
      <c r="V206" s="700"/>
      <c r="W206" s="705"/>
    </row>
    <row r="207" spans="1:23" ht="15.75" customHeight="1">
      <c r="A207" s="698"/>
      <c r="B207" s="741"/>
      <c r="C207" s="741"/>
      <c r="D207" s="660"/>
      <c r="E207" s="660"/>
      <c r="F207" s="700"/>
      <c r="G207" s="700"/>
      <c r="H207" s="700"/>
      <c r="I207" s="700"/>
      <c r="J207" s="700"/>
      <c r="K207" s="698"/>
      <c r="L207" s="703"/>
      <c r="M207" s="703"/>
      <c r="N207" s="698">
        <f t="shared" si="37"/>
        <v>0</v>
      </c>
      <c r="O207" s="700"/>
      <c r="P207" s="704">
        <f t="shared" si="38"/>
        <v>0</v>
      </c>
      <c r="Q207" s="700"/>
      <c r="R207" s="700"/>
      <c r="S207" s="700"/>
      <c r="T207" s="700"/>
      <c r="U207" s="700"/>
      <c r="V207" s="700"/>
      <c r="W207" s="705"/>
    </row>
    <row r="208" spans="1:23" ht="15.75" customHeight="1">
      <c r="A208" s="698"/>
      <c r="B208" s="741"/>
      <c r="C208" s="741"/>
      <c r="D208" s="660"/>
      <c r="E208" s="660"/>
      <c r="F208" s="700"/>
      <c r="G208" s="700"/>
      <c r="H208" s="700"/>
      <c r="I208" s="700"/>
      <c r="J208" s="700"/>
      <c r="K208" s="698"/>
      <c r="L208" s="703"/>
      <c r="M208" s="703"/>
      <c r="N208" s="698">
        <f t="shared" si="37"/>
        <v>0</v>
      </c>
      <c r="O208" s="700"/>
      <c r="P208" s="704">
        <f t="shared" si="38"/>
        <v>0</v>
      </c>
      <c r="Q208" s="700"/>
      <c r="R208" s="700"/>
      <c r="S208" s="700"/>
      <c r="T208" s="700"/>
      <c r="U208" s="700"/>
      <c r="V208" s="700"/>
      <c r="W208" s="705"/>
    </row>
    <row r="209" spans="1:23" ht="15.75" customHeight="1">
      <c r="A209" s="698"/>
      <c r="B209" s="741"/>
      <c r="C209" s="741"/>
      <c r="D209" s="660"/>
      <c r="E209" s="660"/>
      <c r="F209" s="700"/>
      <c r="G209" s="700"/>
      <c r="H209" s="700"/>
      <c r="I209" s="700"/>
      <c r="J209" s="700"/>
      <c r="K209" s="698"/>
      <c r="L209" s="703"/>
      <c r="M209" s="703"/>
      <c r="N209" s="698">
        <f t="shared" si="37"/>
        <v>0</v>
      </c>
      <c r="O209" s="700"/>
      <c r="P209" s="704">
        <f t="shared" si="38"/>
        <v>0</v>
      </c>
      <c r="Q209" s="700"/>
      <c r="R209" s="700"/>
      <c r="S209" s="700"/>
      <c r="T209" s="700"/>
      <c r="U209" s="700"/>
      <c r="V209" s="700"/>
      <c r="W209" s="705"/>
    </row>
    <row r="210" spans="1:23" ht="15.75" customHeight="1">
      <c r="A210" s="698"/>
      <c r="B210" s="741"/>
      <c r="C210" s="741"/>
      <c r="D210" s="660"/>
      <c r="E210" s="660"/>
      <c r="F210" s="700"/>
      <c r="G210" s="700"/>
      <c r="H210" s="700"/>
      <c r="I210" s="700"/>
      <c r="J210" s="700"/>
      <c r="K210" s="698"/>
      <c r="L210" s="703"/>
      <c r="M210" s="703"/>
      <c r="N210" s="698">
        <f t="shared" si="37"/>
        <v>0</v>
      </c>
      <c r="O210" s="700"/>
      <c r="P210" s="704">
        <f t="shared" si="38"/>
        <v>0</v>
      </c>
      <c r="Q210" s="700"/>
      <c r="R210" s="700"/>
      <c r="S210" s="700"/>
      <c r="T210" s="700"/>
      <c r="U210" s="700"/>
      <c r="V210" s="700"/>
      <c r="W210" s="705"/>
    </row>
    <row r="211" spans="1:23" ht="15.75" customHeight="1">
      <c r="A211" s="698"/>
      <c r="B211" s="741"/>
      <c r="C211" s="741"/>
      <c r="D211" s="660"/>
      <c r="E211" s="660"/>
      <c r="F211" s="700"/>
      <c r="G211" s="700"/>
      <c r="H211" s="700"/>
      <c r="I211" s="700"/>
      <c r="J211" s="700"/>
      <c r="K211" s="698"/>
      <c r="L211" s="703"/>
      <c r="M211" s="703"/>
      <c r="N211" s="698">
        <f t="shared" si="37"/>
        <v>0</v>
      </c>
      <c r="O211" s="700"/>
      <c r="P211" s="704">
        <f t="shared" si="38"/>
        <v>0</v>
      </c>
      <c r="Q211" s="700"/>
      <c r="R211" s="700"/>
      <c r="S211" s="700"/>
      <c r="T211" s="700"/>
      <c r="U211" s="700"/>
      <c r="V211" s="700"/>
      <c r="W211" s="705"/>
    </row>
    <row r="212" spans="1:23" ht="15.75" customHeight="1">
      <c r="A212" s="698"/>
      <c r="B212" s="741"/>
      <c r="C212" s="741"/>
      <c r="D212" s="660"/>
      <c r="E212" s="660"/>
      <c r="F212" s="700"/>
      <c r="G212" s="700"/>
      <c r="H212" s="700"/>
      <c r="I212" s="700"/>
      <c r="J212" s="700"/>
      <c r="K212" s="698"/>
      <c r="L212" s="703"/>
      <c r="M212" s="703"/>
      <c r="N212" s="698">
        <f t="shared" si="37"/>
        <v>0</v>
      </c>
      <c r="O212" s="700"/>
      <c r="P212" s="704">
        <f t="shared" si="38"/>
        <v>0</v>
      </c>
      <c r="Q212" s="700"/>
      <c r="R212" s="700"/>
      <c r="S212" s="700"/>
      <c r="T212" s="700"/>
      <c r="U212" s="700"/>
      <c r="V212" s="700"/>
      <c r="W212" s="705"/>
    </row>
    <row r="213" spans="1:23" ht="15.75" customHeight="1">
      <c r="A213" s="698"/>
      <c r="B213" s="741"/>
      <c r="C213" s="741"/>
      <c r="D213" s="660"/>
      <c r="E213" s="660"/>
      <c r="F213" s="700"/>
      <c r="G213" s="700"/>
      <c r="H213" s="700"/>
      <c r="I213" s="700"/>
      <c r="J213" s="700"/>
      <c r="K213" s="698"/>
      <c r="L213" s="703"/>
      <c r="M213" s="703"/>
      <c r="N213" s="698">
        <f t="shared" si="37"/>
        <v>0</v>
      </c>
      <c r="O213" s="700"/>
      <c r="P213" s="704">
        <f t="shared" si="38"/>
        <v>0</v>
      </c>
      <c r="Q213" s="700"/>
      <c r="R213" s="700"/>
      <c r="S213" s="700"/>
      <c r="T213" s="700"/>
      <c r="U213" s="700"/>
      <c r="V213" s="700"/>
      <c r="W213" s="705"/>
    </row>
    <row r="214" spans="1:23" ht="15.75" customHeight="1">
      <c r="A214" s="698"/>
      <c r="B214" s="741"/>
      <c r="C214" s="741"/>
      <c r="D214" s="660"/>
      <c r="E214" s="660"/>
      <c r="F214" s="700"/>
      <c r="G214" s="700"/>
      <c r="H214" s="700"/>
      <c r="I214" s="700"/>
      <c r="J214" s="700"/>
      <c r="K214" s="698"/>
      <c r="L214" s="703"/>
      <c r="M214" s="703"/>
      <c r="N214" s="698">
        <f t="shared" si="37"/>
        <v>0</v>
      </c>
      <c r="O214" s="700"/>
      <c r="P214" s="704">
        <f t="shared" si="38"/>
        <v>0</v>
      </c>
      <c r="Q214" s="700"/>
      <c r="R214" s="700"/>
      <c r="S214" s="700"/>
      <c r="T214" s="700"/>
      <c r="U214" s="700"/>
      <c r="V214" s="700"/>
      <c r="W214" s="705"/>
    </row>
    <row r="215" spans="1:23" ht="15.75" customHeight="1">
      <c r="A215" s="698"/>
      <c r="B215" s="741"/>
      <c r="C215" s="741"/>
      <c r="D215" s="660"/>
      <c r="E215" s="660"/>
      <c r="F215" s="700"/>
      <c r="G215" s="700"/>
      <c r="H215" s="700"/>
      <c r="I215" s="700"/>
      <c r="J215" s="700"/>
      <c r="K215" s="698"/>
      <c r="L215" s="703"/>
      <c r="M215" s="703"/>
      <c r="N215" s="698">
        <f t="shared" si="37"/>
        <v>0</v>
      </c>
      <c r="O215" s="700"/>
      <c r="P215" s="704">
        <f t="shared" si="38"/>
        <v>0</v>
      </c>
      <c r="Q215" s="700"/>
      <c r="R215" s="700"/>
      <c r="S215" s="700"/>
      <c r="T215" s="700"/>
      <c r="U215" s="700"/>
      <c r="V215" s="700"/>
      <c r="W215" s="705"/>
    </row>
    <row r="216" spans="1:23" ht="15.75" customHeight="1">
      <c r="A216" s="698"/>
      <c r="B216" s="741"/>
      <c r="C216" s="741"/>
      <c r="D216" s="660"/>
      <c r="E216" s="660"/>
      <c r="F216" s="700"/>
      <c r="G216" s="700"/>
      <c r="H216" s="700"/>
      <c r="I216" s="700"/>
      <c r="J216" s="700"/>
      <c r="K216" s="698"/>
      <c r="L216" s="703"/>
      <c r="M216" s="703"/>
      <c r="N216" s="698">
        <f t="shared" si="37"/>
        <v>0</v>
      </c>
      <c r="O216" s="700"/>
      <c r="P216" s="704">
        <f t="shared" si="38"/>
        <v>0</v>
      </c>
      <c r="Q216" s="700"/>
      <c r="R216" s="700"/>
      <c r="S216" s="700"/>
      <c r="T216" s="700"/>
      <c r="U216" s="700"/>
      <c r="V216" s="700"/>
      <c r="W216" s="705"/>
    </row>
    <row r="217" spans="1:23" ht="15.75" customHeight="1">
      <c r="A217" s="698"/>
      <c r="B217" s="741"/>
      <c r="C217" s="741"/>
      <c r="D217" s="660"/>
      <c r="E217" s="660"/>
      <c r="F217" s="700"/>
      <c r="G217" s="700"/>
      <c r="H217" s="700"/>
      <c r="I217" s="700"/>
      <c r="J217" s="700"/>
      <c r="K217" s="698"/>
      <c r="L217" s="703"/>
      <c r="M217" s="703"/>
      <c r="N217" s="698">
        <f t="shared" si="37"/>
        <v>0</v>
      </c>
      <c r="O217" s="700"/>
      <c r="P217" s="704">
        <f t="shared" si="38"/>
        <v>0</v>
      </c>
      <c r="Q217" s="700"/>
      <c r="R217" s="700"/>
      <c r="S217" s="700"/>
      <c r="T217" s="700"/>
      <c r="U217" s="700"/>
      <c r="V217" s="700"/>
      <c r="W217" s="705"/>
    </row>
    <row r="218" spans="1:23" ht="15.75" customHeight="1">
      <c r="A218" s="698"/>
      <c r="B218" s="741"/>
      <c r="C218" s="741"/>
      <c r="D218" s="660"/>
      <c r="E218" s="660"/>
      <c r="F218" s="700"/>
      <c r="G218" s="700"/>
      <c r="H218" s="700"/>
      <c r="I218" s="700"/>
      <c r="J218" s="700"/>
      <c r="K218" s="698"/>
      <c r="L218" s="703"/>
      <c r="M218" s="703"/>
      <c r="N218" s="698">
        <f t="shared" si="37"/>
        <v>0</v>
      </c>
      <c r="O218" s="700"/>
      <c r="P218" s="704">
        <f t="shared" si="38"/>
        <v>0</v>
      </c>
      <c r="Q218" s="700"/>
      <c r="R218" s="700"/>
      <c r="S218" s="700"/>
      <c r="T218" s="700"/>
      <c r="U218" s="700"/>
      <c r="V218" s="700"/>
      <c r="W218" s="705"/>
    </row>
    <row r="219" spans="1:23" ht="15.75" customHeight="1">
      <c r="A219" s="698"/>
      <c r="B219" s="741"/>
      <c r="C219" s="741"/>
      <c r="D219" s="660"/>
      <c r="E219" s="660"/>
      <c r="F219" s="700"/>
      <c r="G219" s="700"/>
      <c r="H219" s="700"/>
      <c r="I219" s="700"/>
      <c r="J219" s="700"/>
      <c r="K219" s="698"/>
      <c r="L219" s="703"/>
      <c r="M219" s="703"/>
      <c r="N219" s="698">
        <f t="shared" si="37"/>
        <v>0</v>
      </c>
      <c r="O219" s="700"/>
      <c r="P219" s="704">
        <f t="shared" si="38"/>
        <v>0</v>
      </c>
      <c r="Q219" s="700"/>
      <c r="R219" s="700"/>
      <c r="S219" s="700"/>
      <c r="T219" s="700"/>
      <c r="U219" s="700"/>
      <c r="V219" s="700"/>
      <c r="W219" s="705"/>
    </row>
    <row r="220" spans="1:23" ht="15.75" customHeight="1">
      <c r="A220" s="698"/>
      <c r="B220" s="741"/>
      <c r="C220" s="741"/>
      <c r="D220" s="660"/>
      <c r="E220" s="660"/>
      <c r="F220" s="700"/>
      <c r="G220" s="700"/>
      <c r="H220" s="700"/>
      <c r="I220" s="700"/>
      <c r="J220" s="700"/>
      <c r="K220" s="698"/>
      <c r="L220" s="703"/>
      <c r="M220" s="703"/>
      <c r="N220" s="698">
        <f t="shared" si="37"/>
        <v>0</v>
      </c>
      <c r="O220" s="700"/>
      <c r="P220" s="704">
        <f t="shared" si="38"/>
        <v>0</v>
      </c>
      <c r="Q220" s="700"/>
      <c r="R220" s="700"/>
      <c r="S220" s="700"/>
      <c r="T220" s="700"/>
      <c r="U220" s="700"/>
      <c r="V220" s="700"/>
      <c r="W220" s="705"/>
    </row>
    <row r="221" spans="1:23" ht="15.75" customHeight="1">
      <c r="A221" s="698"/>
      <c r="B221" s="741"/>
      <c r="C221" s="741"/>
      <c r="D221" s="660"/>
      <c r="E221" s="660"/>
      <c r="F221" s="700"/>
      <c r="G221" s="700"/>
      <c r="H221" s="700"/>
      <c r="I221" s="700"/>
      <c r="J221" s="700"/>
      <c r="K221" s="698"/>
      <c r="L221" s="703"/>
      <c r="M221" s="703"/>
      <c r="N221" s="698">
        <f t="shared" si="37"/>
        <v>0</v>
      </c>
      <c r="O221" s="700"/>
      <c r="P221" s="704">
        <f t="shared" si="38"/>
        <v>0</v>
      </c>
      <c r="Q221" s="700"/>
      <c r="R221" s="700"/>
      <c r="S221" s="700"/>
      <c r="T221" s="700"/>
      <c r="U221" s="700"/>
      <c r="V221" s="700"/>
      <c r="W221" s="705"/>
    </row>
    <row r="222" spans="1:23" ht="15.75" customHeight="1">
      <c r="A222" s="698"/>
      <c r="B222" s="741"/>
      <c r="C222" s="741"/>
      <c r="D222" s="660"/>
      <c r="E222" s="660"/>
      <c r="F222" s="700"/>
      <c r="G222" s="700"/>
      <c r="H222" s="700"/>
      <c r="I222" s="700"/>
      <c r="J222" s="700"/>
      <c r="K222" s="698"/>
      <c r="L222" s="703"/>
      <c r="M222" s="703"/>
      <c r="N222" s="698">
        <f t="shared" si="37"/>
        <v>0</v>
      </c>
      <c r="O222" s="700"/>
      <c r="P222" s="704">
        <f t="shared" si="38"/>
        <v>0</v>
      </c>
      <c r="Q222" s="700"/>
      <c r="R222" s="700"/>
      <c r="S222" s="700"/>
      <c r="T222" s="700"/>
      <c r="U222" s="700"/>
      <c r="V222" s="700"/>
      <c r="W222" s="705"/>
    </row>
    <row r="223" spans="1:23" ht="15.75" customHeight="1">
      <c r="A223" s="698"/>
      <c r="B223" s="741"/>
      <c r="C223" s="741"/>
      <c r="D223" s="660"/>
      <c r="E223" s="660"/>
      <c r="F223" s="700"/>
      <c r="G223" s="700"/>
      <c r="H223" s="700"/>
      <c r="I223" s="700"/>
      <c r="J223" s="700"/>
      <c r="K223" s="698"/>
      <c r="L223" s="703"/>
      <c r="M223" s="703"/>
      <c r="N223" s="698">
        <f t="shared" si="37"/>
        <v>0</v>
      </c>
      <c r="O223" s="700"/>
      <c r="P223" s="704">
        <f t="shared" si="38"/>
        <v>0</v>
      </c>
      <c r="Q223" s="700"/>
      <c r="R223" s="700"/>
      <c r="S223" s="700"/>
      <c r="T223" s="700"/>
      <c r="U223" s="700"/>
      <c r="V223" s="700"/>
      <c r="W223" s="705"/>
    </row>
    <row r="224" spans="1:23" ht="15.75" customHeight="1">
      <c r="A224" s="698"/>
      <c r="B224" s="741"/>
      <c r="C224" s="741"/>
      <c r="D224" s="660"/>
      <c r="E224" s="660"/>
      <c r="F224" s="700"/>
      <c r="G224" s="700"/>
      <c r="H224" s="700"/>
      <c r="I224" s="700"/>
      <c r="J224" s="700"/>
      <c r="K224" s="698"/>
      <c r="L224" s="703"/>
      <c r="M224" s="703"/>
      <c r="N224" s="698">
        <f t="shared" si="37"/>
        <v>0</v>
      </c>
      <c r="O224" s="700"/>
      <c r="P224" s="704">
        <f t="shared" si="38"/>
        <v>0</v>
      </c>
      <c r="Q224" s="700"/>
      <c r="R224" s="700"/>
      <c r="S224" s="700"/>
      <c r="T224" s="700"/>
      <c r="U224" s="700"/>
      <c r="V224" s="700"/>
      <c r="W224" s="705"/>
    </row>
    <row r="225" spans="1:23" ht="15.75" customHeight="1">
      <c r="A225" s="698"/>
      <c r="B225" s="741"/>
      <c r="C225" s="741"/>
      <c r="D225" s="660"/>
      <c r="E225" s="660"/>
      <c r="F225" s="700"/>
      <c r="G225" s="700"/>
      <c r="H225" s="700"/>
      <c r="I225" s="700"/>
      <c r="J225" s="700"/>
      <c r="K225" s="698"/>
      <c r="L225" s="703"/>
      <c r="M225" s="703"/>
      <c r="N225" s="698">
        <f t="shared" si="37"/>
        <v>0</v>
      </c>
      <c r="O225" s="700"/>
      <c r="P225" s="704">
        <f t="shared" si="38"/>
        <v>0</v>
      </c>
      <c r="Q225" s="700"/>
      <c r="R225" s="700"/>
      <c r="S225" s="700"/>
      <c r="T225" s="700"/>
      <c r="U225" s="700"/>
      <c r="V225" s="700"/>
      <c r="W225" s="705"/>
    </row>
    <row r="226" spans="1:23" ht="15.75" customHeight="1">
      <c r="A226" s="698"/>
      <c r="B226" s="741"/>
      <c r="C226" s="741"/>
      <c r="D226" s="660"/>
      <c r="E226" s="660"/>
      <c r="F226" s="700"/>
      <c r="G226" s="700"/>
      <c r="H226" s="700"/>
      <c r="I226" s="700"/>
      <c r="J226" s="700"/>
      <c r="K226" s="698"/>
      <c r="L226" s="703"/>
      <c r="M226" s="703"/>
      <c r="N226" s="698">
        <f t="shared" si="37"/>
        <v>0</v>
      </c>
      <c r="O226" s="700"/>
      <c r="P226" s="704">
        <f t="shared" si="38"/>
        <v>0</v>
      </c>
      <c r="Q226" s="700"/>
      <c r="R226" s="700"/>
      <c r="S226" s="700"/>
      <c r="T226" s="700"/>
      <c r="U226" s="700"/>
      <c r="V226" s="700"/>
      <c r="W226" s="705"/>
    </row>
    <row r="227" spans="1:23" ht="15.75" customHeight="1">
      <c r="A227" s="698"/>
      <c r="B227" s="741"/>
      <c r="C227" s="741"/>
      <c r="D227" s="660"/>
      <c r="E227" s="660"/>
      <c r="F227" s="700"/>
      <c r="G227" s="700"/>
      <c r="H227" s="700"/>
      <c r="I227" s="700"/>
      <c r="J227" s="700"/>
      <c r="K227" s="698"/>
      <c r="L227" s="703"/>
      <c r="M227" s="703"/>
      <c r="N227" s="698">
        <f t="shared" si="37"/>
        <v>0</v>
      </c>
      <c r="O227" s="700"/>
      <c r="P227" s="704">
        <f t="shared" si="38"/>
        <v>0</v>
      </c>
      <c r="Q227" s="700"/>
      <c r="R227" s="700"/>
      <c r="S227" s="700"/>
      <c r="T227" s="700"/>
      <c r="U227" s="700"/>
      <c r="V227" s="700"/>
      <c r="W227" s="705"/>
    </row>
    <row r="228" spans="1:23" ht="15.75" customHeight="1">
      <c r="A228" s="698"/>
      <c r="B228" s="741"/>
      <c r="C228" s="741"/>
      <c r="D228" s="660"/>
      <c r="E228" s="660"/>
      <c r="F228" s="700"/>
      <c r="G228" s="700"/>
      <c r="H228" s="700"/>
      <c r="I228" s="700"/>
      <c r="J228" s="700"/>
      <c r="K228" s="698"/>
      <c r="L228" s="703"/>
      <c r="M228" s="703"/>
      <c r="N228" s="698">
        <f t="shared" si="37"/>
        <v>0</v>
      </c>
      <c r="O228" s="700"/>
      <c r="P228" s="704">
        <f t="shared" si="38"/>
        <v>0</v>
      </c>
      <c r="Q228" s="700"/>
      <c r="R228" s="700"/>
      <c r="S228" s="700"/>
      <c r="T228" s="700"/>
      <c r="U228" s="700"/>
      <c r="V228" s="700"/>
      <c r="W228" s="705"/>
    </row>
    <row r="229" spans="1:23" ht="15.75" customHeight="1">
      <c r="A229" s="698"/>
      <c r="B229" s="741"/>
      <c r="C229" s="741"/>
      <c r="D229" s="660"/>
      <c r="E229" s="660"/>
      <c r="F229" s="700"/>
      <c r="G229" s="700"/>
      <c r="H229" s="700"/>
      <c r="I229" s="700"/>
      <c r="J229" s="700"/>
      <c r="K229" s="698"/>
      <c r="L229" s="703"/>
      <c r="M229" s="703"/>
      <c r="N229" s="698">
        <f t="shared" si="37"/>
        <v>0</v>
      </c>
      <c r="O229" s="700"/>
      <c r="P229" s="704">
        <f t="shared" si="38"/>
        <v>0</v>
      </c>
      <c r="Q229" s="700"/>
      <c r="R229" s="700"/>
      <c r="S229" s="700"/>
      <c r="T229" s="700"/>
      <c r="U229" s="700"/>
      <c r="V229" s="700"/>
      <c r="W229" s="705"/>
    </row>
    <row r="230" spans="1:23" ht="15.75" customHeight="1">
      <c r="A230" s="698"/>
      <c r="B230" s="741"/>
      <c r="C230" s="741"/>
      <c r="D230" s="660"/>
      <c r="E230" s="660"/>
      <c r="F230" s="700"/>
      <c r="G230" s="700"/>
      <c r="H230" s="700"/>
      <c r="I230" s="700"/>
      <c r="J230" s="700"/>
      <c r="K230" s="698"/>
      <c r="L230" s="703"/>
      <c r="M230" s="703"/>
      <c r="N230" s="698">
        <f t="shared" si="37"/>
        <v>0</v>
      </c>
      <c r="O230" s="700"/>
      <c r="P230" s="704">
        <f t="shared" si="38"/>
        <v>0</v>
      </c>
      <c r="Q230" s="700"/>
      <c r="R230" s="700"/>
      <c r="S230" s="700"/>
      <c r="T230" s="700"/>
      <c r="U230" s="700"/>
      <c r="V230" s="700"/>
      <c r="W230" s="705"/>
    </row>
    <row r="231" spans="1:23" ht="15.75" customHeight="1">
      <c r="A231" s="698"/>
      <c r="B231" s="741"/>
      <c r="C231" s="741"/>
      <c r="D231" s="660"/>
      <c r="E231" s="660"/>
      <c r="F231" s="700"/>
      <c r="G231" s="700"/>
      <c r="H231" s="700"/>
      <c r="I231" s="700"/>
      <c r="J231" s="700"/>
      <c r="K231" s="698"/>
      <c r="L231" s="703"/>
      <c r="M231" s="703"/>
      <c r="N231" s="698">
        <f t="shared" si="37"/>
        <v>0</v>
      </c>
      <c r="O231" s="700"/>
      <c r="P231" s="704">
        <f t="shared" si="38"/>
        <v>0</v>
      </c>
      <c r="Q231" s="700"/>
      <c r="R231" s="700"/>
      <c r="S231" s="700"/>
      <c r="T231" s="700"/>
      <c r="U231" s="700"/>
      <c r="V231" s="700"/>
      <c r="W231" s="705"/>
    </row>
    <row r="232" spans="1:23" ht="15.75" customHeight="1">
      <c r="A232" s="698"/>
      <c r="B232" s="741"/>
      <c r="C232" s="741"/>
      <c r="D232" s="660"/>
      <c r="E232" s="660"/>
      <c r="F232" s="700"/>
      <c r="G232" s="700"/>
      <c r="H232" s="700"/>
      <c r="I232" s="700"/>
      <c r="J232" s="700"/>
      <c r="K232" s="698"/>
      <c r="L232" s="703"/>
      <c r="M232" s="703"/>
      <c r="N232" s="698">
        <f t="shared" si="37"/>
        <v>0</v>
      </c>
      <c r="O232" s="700"/>
      <c r="P232" s="704">
        <f t="shared" si="38"/>
        <v>0</v>
      </c>
      <c r="Q232" s="700"/>
      <c r="R232" s="700"/>
      <c r="S232" s="700"/>
      <c r="T232" s="700"/>
      <c r="U232" s="700"/>
      <c r="V232" s="700"/>
      <c r="W232" s="705"/>
    </row>
    <row r="233" spans="1:23" ht="15.75" customHeight="1">
      <c r="A233" s="698"/>
      <c r="B233" s="741"/>
      <c r="C233" s="741"/>
      <c r="D233" s="660"/>
      <c r="E233" s="660"/>
      <c r="F233" s="700"/>
      <c r="G233" s="700"/>
      <c r="H233" s="700"/>
      <c r="I233" s="700"/>
      <c r="J233" s="700"/>
      <c r="K233" s="698"/>
      <c r="L233" s="703"/>
      <c r="M233" s="703"/>
      <c r="N233" s="698">
        <f t="shared" si="37"/>
        <v>0</v>
      </c>
      <c r="O233" s="700"/>
      <c r="P233" s="704">
        <f t="shared" si="38"/>
        <v>0</v>
      </c>
      <c r="Q233" s="700"/>
      <c r="R233" s="700"/>
      <c r="S233" s="700"/>
      <c r="T233" s="700"/>
      <c r="U233" s="700"/>
      <c r="V233" s="700"/>
      <c r="W233" s="705"/>
    </row>
    <row r="234" spans="1:23" ht="15.75" customHeight="1">
      <c r="A234" s="698"/>
      <c r="B234" s="741"/>
      <c r="C234" s="741"/>
      <c r="D234" s="660"/>
      <c r="E234" s="660"/>
      <c r="F234" s="700"/>
      <c r="G234" s="700"/>
      <c r="H234" s="700"/>
      <c r="I234" s="700"/>
      <c r="J234" s="700"/>
      <c r="K234" s="698"/>
      <c r="L234" s="703"/>
      <c r="M234" s="703"/>
      <c r="N234" s="698">
        <f t="shared" si="37"/>
        <v>0</v>
      </c>
      <c r="O234" s="700"/>
      <c r="P234" s="704">
        <f t="shared" si="38"/>
        <v>0</v>
      </c>
      <c r="Q234" s="700"/>
      <c r="R234" s="700"/>
      <c r="S234" s="700"/>
      <c r="T234" s="700"/>
      <c r="U234" s="700"/>
      <c r="V234" s="700"/>
      <c r="W234" s="705"/>
    </row>
    <row r="235" spans="1:23" ht="15.75" customHeight="1">
      <c r="A235" s="698"/>
      <c r="B235" s="741"/>
      <c r="C235" s="741"/>
      <c r="D235" s="660"/>
      <c r="E235" s="660"/>
      <c r="F235" s="700"/>
      <c r="G235" s="700"/>
      <c r="H235" s="700"/>
      <c r="I235" s="700"/>
      <c r="J235" s="700"/>
      <c r="K235" s="698"/>
      <c r="L235" s="703"/>
      <c r="M235" s="703"/>
      <c r="N235" s="698">
        <f t="shared" si="37"/>
        <v>0</v>
      </c>
      <c r="O235" s="700"/>
      <c r="P235" s="704">
        <f t="shared" si="38"/>
        <v>0</v>
      </c>
      <c r="Q235" s="700"/>
      <c r="R235" s="700"/>
      <c r="S235" s="700"/>
      <c r="T235" s="700"/>
      <c r="U235" s="700"/>
      <c r="V235" s="700"/>
      <c r="W235" s="705"/>
    </row>
    <row r="236" spans="1:23" ht="15.75" customHeight="1">
      <c r="A236" s="698"/>
      <c r="B236" s="741"/>
      <c r="C236" s="741"/>
      <c r="D236" s="660"/>
      <c r="E236" s="660"/>
      <c r="F236" s="700"/>
      <c r="G236" s="700"/>
      <c r="H236" s="700"/>
      <c r="I236" s="700"/>
      <c r="J236" s="700"/>
      <c r="K236" s="698"/>
      <c r="L236" s="703"/>
      <c r="M236" s="703"/>
      <c r="N236" s="698">
        <f t="shared" si="37"/>
        <v>0</v>
      </c>
      <c r="O236" s="700"/>
      <c r="P236" s="704">
        <f t="shared" si="38"/>
        <v>0</v>
      </c>
      <c r="Q236" s="700"/>
      <c r="R236" s="700"/>
      <c r="S236" s="700"/>
      <c r="T236" s="700"/>
      <c r="U236" s="700"/>
      <c r="V236" s="700"/>
      <c r="W236" s="705"/>
    </row>
    <row r="237" spans="1:23" ht="15.75" customHeight="1">
      <c r="A237" s="698"/>
      <c r="B237" s="741"/>
      <c r="C237" s="741"/>
      <c r="D237" s="660"/>
      <c r="E237" s="660"/>
      <c r="F237" s="700"/>
      <c r="G237" s="700"/>
      <c r="H237" s="700"/>
      <c r="I237" s="700"/>
      <c r="J237" s="700"/>
      <c r="K237" s="698"/>
      <c r="L237" s="703"/>
      <c r="M237" s="703"/>
      <c r="N237" s="698">
        <f t="shared" si="37"/>
        <v>0</v>
      </c>
      <c r="O237" s="700"/>
      <c r="P237" s="704">
        <f t="shared" si="38"/>
        <v>0</v>
      </c>
      <c r="Q237" s="700"/>
      <c r="R237" s="700"/>
      <c r="S237" s="700"/>
      <c r="T237" s="700"/>
      <c r="U237" s="700"/>
      <c r="V237" s="700"/>
      <c r="W237" s="705"/>
    </row>
    <row r="238" spans="1:23" ht="15.75" customHeight="1">
      <c r="A238" s="698"/>
      <c r="B238" s="741"/>
      <c r="C238" s="741"/>
      <c r="D238" s="660"/>
      <c r="E238" s="660"/>
      <c r="F238" s="700"/>
      <c r="G238" s="700"/>
      <c r="H238" s="700"/>
      <c r="I238" s="700"/>
      <c r="J238" s="700"/>
      <c r="K238" s="698"/>
      <c r="L238" s="703"/>
      <c r="M238" s="703"/>
      <c r="N238" s="698">
        <f t="shared" si="37"/>
        <v>0</v>
      </c>
      <c r="O238" s="700"/>
      <c r="P238" s="704">
        <f t="shared" si="38"/>
        <v>0</v>
      </c>
      <c r="Q238" s="700"/>
      <c r="R238" s="700"/>
      <c r="S238" s="700"/>
      <c r="T238" s="700"/>
      <c r="U238" s="700"/>
      <c r="V238" s="700"/>
      <c r="W238" s="705"/>
    </row>
    <row r="239" spans="1:23" ht="15.75" customHeight="1">
      <c r="A239" s="698"/>
      <c r="B239" s="741"/>
      <c r="C239" s="741"/>
      <c r="D239" s="660"/>
      <c r="E239" s="660"/>
      <c r="F239" s="700"/>
      <c r="G239" s="700"/>
      <c r="H239" s="700"/>
      <c r="I239" s="700"/>
      <c r="J239" s="700"/>
      <c r="K239" s="698"/>
      <c r="L239" s="703"/>
      <c r="M239" s="703"/>
      <c r="N239" s="698">
        <f t="shared" si="37"/>
        <v>0</v>
      </c>
      <c r="O239" s="700"/>
      <c r="P239" s="704">
        <f t="shared" si="38"/>
        <v>0</v>
      </c>
      <c r="Q239" s="700"/>
      <c r="R239" s="700"/>
      <c r="S239" s="700"/>
      <c r="T239" s="700"/>
      <c r="U239" s="700"/>
      <c r="V239" s="700"/>
      <c r="W239" s="705"/>
    </row>
    <row r="240" spans="1:23" ht="15.75" customHeight="1">
      <c r="A240" s="698"/>
      <c r="B240" s="741"/>
      <c r="C240" s="741"/>
      <c r="D240" s="660"/>
      <c r="E240" s="660"/>
      <c r="F240" s="700"/>
      <c r="G240" s="700"/>
      <c r="H240" s="700"/>
      <c r="I240" s="700"/>
      <c r="J240" s="700"/>
      <c r="K240" s="698"/>
      <c r="L240" s="703"/>
      <c r="M240" s="703"/>
      <c r="N240" s="698">
        <f t="shared" si="37"/>
        <v>0</v>
      </c>
      <c r="O240" s="700"/>
      <c r="P240" s="704">
        <f t="shared" si="38"/>
        <v>0</v>
      </c>
      <c r="Q240" s="700"/>
      <c r="R240" s="700"/>
      <c r="S240" s="700"/>
      <c r="T240" s="700"/>
      <c r="U240" s="700"/>
      <c r="V240" s="700"/>
      <c r="W240" s="705"/>
    </row>
    <row r="241" spans="1:23" ht="15.75" customHeight="1">
      <c r="A241" s="698"/>
      <c r="B241" s="741"/>
      <c r="C241" s="741"/>
      <c r="D241" s="660"/>
      <c r="E241" s="660"/>
      <c r="F241" s="700"/>
      <c r="G241" s="700"/>
      <c r="H241" s="700"/>
      <c r="I241" s="700"/>
      <c r="J241" s="700"/>
      <c r="K241" s="698"/>
      <c r="L241" s="703"/>
      <c r="M241" s="703"/>
      <c r="N241" s="698">
        <f t="shared" si="37"/>
        <v>0</v>
      </c>
      <c r="O241" s="700"/>
      <c r="P241" s="704">
        <f t="shared" si="38"/>
        <v>0</v>
      </c>
      <c r="Q241" s="700"/>
      <c r="R241" s="700"/>
      <c r="S241" s="700"/>
      <c r="T241" s="700"/>
      <c r="U241" s="700"/>
      <c r="V241" s="700"/>
      <c r="W241" s="705"/>
    </row>
    <row r="242" spans="1:23" ht="15.75" customHeight="1">
      <c r="A242" s="698"/>
      <c r="B242" s="741"/>
      <c r="C242" s="741"/>
      <c r="D242" s="660"/>
      <c r="E242" s="660"/>
      <c r="F242" s="700"/>
      <c r="G242" s="700"/>
      <c r="H242" s="700"/>
      <c r="I242" s="700"/>
      <c r="J242" s="700"/>
      <c r="K242" s="698"/>
      <c r="L242" s="703"/>
      <c r="M242" s="703"/>
      <c r="N242" s="698">
        <f t="shared" si="37"/>
        <v>0</v>
      </c>
      <c r="O242" s="700"/>
      <c r="P242" s="704">
        <f t="shared" si="38"/>
        <v>0</v>
      </c>
      <c r="Q242" s="700"/>
      <c r="R242" s="700"/>
      <c r="S242" s="700"/>
      <c r="T242" s="700"/>
      <c r="U242" s="700"/>
      <c r="V242" s="700"/>
      <c r="W242" s="705"/>
    </row>
    <row r="243" spans="1:23" ht="15.75" customHeight="1">
      <c r="A243" s="698"/>
      <c r="B243" s="741"/>
      <c r="C243" s="741"/>
      <c r="D243" s="660"/>
      <c r="E243" s="660"/>
      <c r="F243" s="700"/>
      <c r="G243" s="700"/>
      <c r="H243" s="700"/>
      <c r="I243" s="700"/>
      <c r="J243" s="700"/>
      <c r="K243" s="698"/>
      <c r="L243" s="703"/>
      <c r="M243" s="703"/>
      <c r="N243" s="698">
        <f t="shared" si="37"/>
        <v>0</v>
      </c>
      <c r="O243" s="700"/>
      <c r="P243" s="704">
        <f t="shared" si="38"/>
        <v>0</v>
      </c>
      <c r="Q243" s="700"/>
      <c r="R243" s="700"/>
      <c r="S243" s="700"/>
      <c r="T243" s="700"/>
      <c r="U243" s="700"/>
      <c r="V243" s="700"/>
      <c r="W243" s="705"/>
    </row>
    <row r="244" spans="1:23" ht="15.75" customHeight="1">
      <c r="A244" s="698"/>
      <c r="B244" s="741"/>
      <c r="C244" s="741"/>
      <c r="D244" s="660"/>
      <c r="E244" s="660"/>
      <c r="F244" s="700"/>
      <c r="G244" s="700"/>
      <c r="H244" s="700"/>
      <c r="I244" s="700"/>
      <c r="J244" s="700"/>
      <c r="K244" s="698"/>
      <c r="L244" s="703"/>
      <c r="M244" s="703"/>
      <c r="N244" s="698">
        <f t="shared" si="37"/>
        <v>0</v>
      </c>
      <c r="O244" s="700"/>
      <c r="P244" s="704">
        <f t="shared" si="38"/>
        <v>0</v>
      </c>
      <c r="Q244" s="700"/>
      <c r="R244" s="700"/>
      <c r="S244" s="700"/>
      <c r="T244" s="700"/>
      <c r="U244" s="700"/>
      <c r="V244" s="700"/>
      <c r="W244" s="705"/>
    </row>
    <row r="245" spans="1:23" ht="15.75" customHeight="1">
      <c r="A245" s="698"/>
      <c r="B245" s="741"/>
      <c r="C245" s="741"/>
      <c r="D245" s="660"/>
      <c r="E245" s="660"/>
      <c r="F245" s="700"/>
      <c r="G245" s="700"/>
      <c r="H245" s="700"/>
      <c r="I245" s="700"/>
      <c r="J245" s="700"/>
      <c r="K245" s="698"/>
      <c r="L245" s="703"/>
      <c r="M245" s="703"/>
      <c r="N245" s="698">
        <f t="shared" si="37"/>
        <v>0</v>
      </c>
      <c r="O245" s="700"/>
      <c r="P245" s="704">
        <f t="shared" si="38"/>
        <v>0</v>
      </c>
      <c r="Q245" s="700"/>
      <c r="R245" s="700"/>
      <c r="S245" s="700"/>
      <c r="T245" s="700"/>
      <c r="U245" s="700"/>
      <c r="V245" s="700"/>
      <c r="W245" s="705"/>
    </row>
    <row r="246" spans="1:23" ht="15.75" customHeight="1">
      <c r="A246" s="698"/>
      <c r="B246" s="741"/>
      <c r="C246" s="741"/>
      <c r="D246" s="660"/>
      <c r="E246" s="660"/>
      <c r="F246" s="700"/>
      <c r="G246" s="700"/>
      <c r="H246" s="700"/>
      <c r="I246" s="700"/>
      <c r="J246" s="700"/>
      <c r="K246" s="698"/>
      <c r="L246" s="703"/>
      <c r="M246" s="703"/>
      <c r="N246" s="698">
        <f t="shared" si="37"/>
        <v>0</v>
      </c>
      <c r="O246" s="700"/>
      <c r="P246" s="704">
        <f t="shared" si="38"/>
        <v>0</v>
      </c>
      <c r="Q246" s="700"/>
      <c r="R246" s="700"/>
      <c r="S246" s="700"/>
      <c r="T246" s="700"/>
      <c r="U246" s="700"/>
      <c r="V246" s="700"/>
      <c r="W246" s="705"/>
    </row>
    <row r="247" spans="1:23" ht="15.75" customHeight="1">
      <c r="A247" s="698"/>
      <c r="B247" s="741"/>
      <c r="C247" s="741"/>
      <c r="D247" s="660"/>
      <c r="E247" s="660"/>
      <c r="F247" s="700"/>
      <c r="G247" s="700"/>
      <c r="H247" s="700"/>
      <c r="I247" s="700"/>
      <c r="J247" s="700"/>
      <c r="K247" s="698"/>
      <c r="L247" s="703"/>
      <c r="M247" s="703"/>
      <c r="N247" s="698">
        <f t="shared" si="37"/>
        <v>0</v>
      </c>
      <c r="O247" s="700"/>
      <c r="P247" s="704">
        <f t="shared" si="38"/>
        <v>0</v>
      </c>
      <c r="Q247" s="700"/>
      <c r="R247" s="700"/>
      <c r="S247" s="700"/>
      <c r="T247" s="700"/>
      <c r="U247" s="700"/>
      <c r="V247" s="700"/>
      <c r="W247" s="705"/>
    </row>
    <row r="248" spans="1:23" ht="15.75" customHeight="1">
      <c r="A248" s="698"/>
      <c r="B248" s="741"/>
      <c r="C248" s="741"/>
      <c r="D248" s="660"/>
      <c r="E248" s="660"/>
      <c r="F248" s="700"/>
      <c r="G248" s="700"/>
      <c r="H248" s="700"/>
      <c r="I248" s="700"/>
      <c r="J248" s="700"/>
      <c r="K248" s="698"/>
      <c r="L248" s="703"/>
      <c r="M248" s="703"/>
      <c r="N248" s="698">
        <f t="shared" si="37"/>
        <v>0</v>
      </c>
      <c r="O248" s="700"/>
      <c r="P248" s="704">
        <f t="shared" si="38"/>
        <v>0</v>
      </c>
      <c r="Q248" s="700"/>
      <c r="R248" s="700"/>
      <c r="S248" s="700"/>
      <c r="T248" s="700"/>
      <c r="U248" s="700"/>
      <c r="V248" s="700"/>
      <c r="W248" s="705"/>
    </row>
    <row r="249" spans="1:23" ht="15.75" customHeight="1">
      <c r="A249" s="698"/>
      <c r="B249" s="741"/>
      <c r="C249" s="741"/>
      <c r="D249" s="660"/>
      <c r="E249" s="660"/>
      <c r="F249" s="700"/>
      <c r="G249" s="700"/>
      <c r="H249" s="700"/>
      <c r="I249" s="700"/>
      <c r="J249" s="700"/>
      <c r="K249" s="698"/>
      <c r="L249" s="703"/>
      <c r="M249" s="703"/>
      <c r="N249" s="698">
        <f t="shared" si="37"/>
        <v>0</v>
      </c>
      <c r="O249" s="700"/>
      <c r="P249" s="704">
        <f t="shared" si="38"/>
        <v>0</v>
      </c>
      <c r="Q249" s="700"/>
      <c r="R249" s="700"/>
      <c r="S249" s="700"/>
      <c r="T249" s="700"/>
      <c r="U249" s="700"/>
      <c r="V249" s="700"/>
      <c r="W249" s="705"/>
    </row>
    <row r="250" spans="1:23" ht="15.75" customHeight="1">
      <c r="A250" s="698"/>
      <c r="B250" s="741"/>
      <c r="C250" s="741"/>
      <c r="D250" s="660"/>
      <c r="E250" s="660"/>
      <c r="F250" s="700"/>
      <c r="G250" s="700"/>
      <c r="H250" s="700"/>
      <c r="I250" s="700"/>
      <c r="J250" s="700"/>
      <c r="K250" s="698"/>
      <c r="L250" s="703"/>
      <c r="M250" s="703"/>
      <c r="N250" s="698">
        <f t="shared" si="37"/>
        <v>0</v>
      </c>
      <c r="O250" s="700"/>
      <c r="P250" s="704">
        <f t="shared" si="38"/>
        <v>0</v>
      </c>
      <c r="Q250" s="700"/>
      <c r="R250" s="700"/>
      <c r="S250" s="700"/>
      <c r="T250" s="700"/>
      <c r="U250" s="700"/>
      <c r="V250" s="700"/>
      <c r="W250" s="705"/>
    </row>
    <row r="251" spans="1:23" ht="15.75" customHeight="1">
      <c r="A251" s="698"/>
      <c r="B251" s="741"/>
      <c r="C251" s="741"/>
      <c r="D251" s="660"/>
      <c r="E251" s="660"/>
      <c r="F251" s="700"/>
      <c r="G251" s="700"/>
      <c r="H251" s="700"/>
      <c r="I251" s="700"/>
      <c r="J251" s="700"/>
      <c r="K251" s="698"/>
      <c r="L251" s="703"/>
      <c r="M251" s="703"/>
      <c r="N251" s="698">
        <f t="shared" si="37"/>
        <v>0</v>
      </c>
      <c r="O251" s="700"/>
      <c r="P251" s="704">
        <f t="shared" si="38"/>
        <v>0</v>
      </c>
      <c r="Q251" s="700"/>
      <c r="R251" s="700"/>
      <c r="S251" s="700"/>
      <c r="T251" s="700"/>
      <c r="U251" s="700"/>
      <c r="V251" s="700"/>
      <c r="W251" s="705"/>
    </row>
    <row r="252" spans="1:23" ht="15.75" customHeight="1">
      <c r="A252" s="698"/>
      <c r="B252" s="741"/>
      <c r="C252" s="741"/>
      <c r="D252" s="660"/>
      <c r="E252" s="660"/>
      <c r="F252" s="700"/>
      <c r="G252" s="700"/>
      <c r="H252" s="700"/>
      <c r="I252" s="700"/>
      <c r="J252" s="700"/>
      <c r="K252" s="698"/>
      <c r="L252" s="703"/>
      <c r="M252" s="703"/>
      <c r="N252" s="698">
        <f t="shared" si="37"/>
        <v>0</v>
      </c>
      <c r="O252" s="700"/>
      <c r="P252" s="704">
        <f t="shared" si="38"/>
        <v>0</v>
      </c>
      <c r="Q252" s="700"/>
      <c r="R252" s="700"/>
      <c r="S252" s="700"/>
      <c r="T252" s="700"/>
      <c r="U252" s="700"/>
      <c r="V252" s="700"/>
      <c r="W252" s="705"/>
    </row>
    <row r="253" spans="1:23" ht="15.75" customHeight="1">
      <c r="A253" s="698"/>
      <c r="B253" s="741"/>
      <c r="C253" s="741"/>
      <c r="D253" s="660"/>
      <c r="E253" s="660"/>
      <c r="F253" s="700"/>
      <c r="G253" s="700"/>
      <c r="H253" s="700"/>
      <c r="I253" s="700"/>
      <c r="J253" s="700"/>
      <c r="K253" s="698"/>
      <c r="L253" s="703"/>
      <c r="M253" s="703"/>
      <c r="N253" s="698">
        <f t="shared" si="37"/>
        <v>0</v>
      </c>
      <c r="O253" s="700"/>
      <c r="P253" s="704">
        <f t="shared" si="38"/>
        <v>0</v>
      </c>
      <c r="Q253" s="700"/>
      <c r="R253" s="700"/>
      <c r="S253" s="700"/>
      <c r="T253" s="700"/>
      <c r="U253" s="700"/>
      <c r="V253" s="700"/>
      <c r="W253" s="705"/>
    </row>
    <row r="254" spans="1:23" ht="15.75" customHeight="1">
      <c r="A254" s="698"/>
      <c r="B254" s="741"/>
      <c r="C254" s="741"/>
      <c r="D254" s="660"/>
      <c r="E254" s="660"/>
      <c r="F254" s="700"/>
      <c r="G254" s="700"/>
      <c r="H254" s="700"/>
      <c r="I254" s="700"/>
      <c r="J254" s="700"/>
      <c r="K254" s="698"/>
      <c r="L254" s="703"/>
      <c r="M254" s="703"/>
      <c r="N254" s="698">
        <f t="shared" ref="N254:N317" si="39">HOUR($M254-$L254)*60+MINUTE($M254-$L254)</f>
        <v>0</v>
      </c>
      <c r="O254" s="700"/>
      <c r="P254" s="704">
        <f t="shared" ref="P254:P317" si="40">M254*O254/60*1000</f>
        <v>0</v>
      </c>
      <c r="Q254" s="700"/>
      <c r="R254" s="700"/>
      <c r="S254" s="700"/>
      <c r="T254" s="700"/>
      <c r="U254" s="700"/>
      <c r="V254" s="700"/>
      <c r="W254" s="705"/>
    </row>
    <row r="255" spans="1:23" ht="15.75" customHeight="1">
      <c r="A255" s="698"/>
      <c r="B255" s="741"/>
      <c r="C255" s="741"/>
      <c r="D255" s="660"/>
      <c r="E255" s="660"/>
      <c r="F255" s="700"/>
      <c r="G255" s="700"/>
      <c r="H255" s="700"/>
      <c r="I255" s="700"/>
      <c r="J255" s="700"/>
      <c r="K255" s="698"/>
      <c r="L255" s="703"/>
      <c r="M255" s="703"/>
      <c r="N255" s="698">
        <f t="shared" si="39"/>
        <v>0</v>
      </c>
      <c r="O255" s="700"/>
      <c r="P255" s="704">
        <f t="shared" si="40"/>
        <v>0</v>
      </c>
      <c r="Q255" s="700"/>
      <c r="R255" s="700"/>
      <c r="S255" s="700"/>
      <c r="T255" s="700"/>
      <c r="U255" s="700"/>
      <c r="V255" s="700"/>
      <c r="W255" s="705"/>
    </row>
    <row r="256" spans="1:23" ht="15.75" customHeight="1">
      <c r="A256" s="698"/>
      <c r="B256" s="741"/>
      <c r="C256" s="741"/>
      <c r="D256" s="660"/>
      <c r="E256" s="660"/>
      <c r="F256" s="700"/>
      <c r="G256" s="700"/>
      <c r="H256" s="700"/>
      <c r="I256" s="700"/>
      <c r="J256" s="700"/>
      <c r="K256" s="698"/>
      <c r="L256" s="703"/>
      <c r="M256" s="703"/>
      <c r="N256" s="698">
        <f t="shared" si="39"/>
        <v>0</v>
      </c>
      <c r="O256" s="700"/>
      <c r="P256" s="704">
        <f t="shared" si="40"/>
        <v>0</v>
      </c>
      <c r="Q256" s="700"/>
      <c r="R256" s="700"/>
      <c r="S256" s="700"/>
      <c r="T256" s="700"/>
      <c r="U256" s="700"/>
      <c r="V256" s="700"/>
      <c r="W256" s="705"/>
    </row>
    <row r="257" spans="1:23" ht="15.75" customHeight="1">
      <c r="A257" s="698"/>
      <c r="B257" s="741"/>
      <c r="C257" s="741"/>
      <c r="D257" s="660"/>
      <c r="E257" s="660"/>
      <c r="F257" s="700"/>
      <c r="G257" s="700"/>
      <c r="H257" s="700"/>
      <c r="I257" s="700"/>
      <c r="J257" s="700"/>
      <c r="K257" s="698"/>
      <c r="L257" s="703"/>
      <c r="M257" s="703"/>
      <c r="N257" s="698">
        <f t="shared" si="39"/>
        <v>0</v>
      </c>
      <c r="O257" s="700"/>
      <c r="P257" s="704">
        <f t="shared" si="40"/>
        <v>0</v>
      </c>
      <c r="Q257" s="700"/>
      <c r="R257" s="700"/>
      <c r="S257" s="700"/>
      <c r="T257" s="700"/>
      <c r="U257" s="700"/>
      <c r="V257" s="700"/>
      <c r="W257" s="705"/>
    </row>
    <row r="258" spans="1:23" ht="15.75" customHeight="1">
      <c r="A258" s="698"/>
      <c r="B258" s="741"/>
      <c r="C258" s="741"/>
      <c r="D258" s="660"/>
      <c r="E258" s="660"/>
      <c r="F258" s="700"/>
      <c r="G258" s="700"/>
      <c r="H258" s="700"/>
      <c r="I258" s="700"/>
      <c r="J258" s="700"/>
      <c r="K258" s="698"/>
      <c r="L258" s="703"/>
      <c r="M258" s="703"/>
      <c r="N258" s="698">
        <f t="shared" si="39"/>
        <v>0</v>
      </c>
      <c r="O258" s="700"/>
      <c r="P258" s="704">
        <f t="shared" si="40"/>
        <v>0</v>
      </c>
      <c r="Q258" s="700"/>
      <c r="R258" s="700"/>
      <c r="S258" s="700"/>
      <c r="T258" s="700"/>
      <c r="U258" s="700"/>
      <c r="V258" s="700"/>
      <c r="W258" s="705"/>
    </row>
    <row r="259" spans="1:23" ht="15.75" customHeight="1">
      <c r="A259" s="698"/>
      <c r="B259" s="741"/>
      <c r="C259" s="741"/>
      <c r="D259" s="660"/>
      <c r="E259" s="660"/>
      <c r="F259" s="700"/>
      <c r="G259" s="700"/>
      <c r="H259" s="700"/>
      <c r="I259" s="700"/>
      <c r="J259" s="700"/>
      <c r="K259" s="698"/>
      <c r="L259" s="703"/>
      <c r="M259" s="703"/>
      <c r="N259" s="698">
        <f t="shared" si="39"/>
        <v>0</v>
      </c>
      <c r="O259" s="700"/>
      <c r="P259" s="704">
        <f t="shared" si="40"/>
        <v>0</v>
      </c>
      <c r="Q259" s="700"/>
      <c r="R259" s="700"/>
      <c r="S259" s="700"/>
      <c r="T259" s="700"/>
      <c r="U259" s="700"/>
      <c r="V259" s="700"/>
      <c r="W259" s="705"/>
    </row>
    <row r="260" spans="1:23" ht="15.75" customHeight="1">
      <c r="A260" s="698"/>
      <c r="B260" s="741"/>
      <c r="C260" s="741"/>
      <c r="D260" s="660"/>
      <c r="E260" s="660"/>
      <c r="F260" s="700"/>
      <c r="G260" s="700"/>
      <c r="H260" s="700"/>
      <c r="I260" s="700"/>
      <c r="J260" s="700"/>
      <c r="K260" s="698"/>
      <c r="L260" s="703"/>
      <c r="M260" s="703"/>
      <c r="N260" s="698">
        <f t="shared" si="39"/>
        <v>0</v>
      </c>
      <c r="O260" s="700"/>
      <c r="P260" s="704">
        <f t="shared" si="40"/>
        <v>0</v>
      </c>
      <c r="Q260" s="700"/>
      <c r="R260" s="700"/>
      <c r="S260" s="700"/>
      <c r="T260" s="700"/>
      <c r="U260" s="700"/>
      <c r="V260" s="700"/>
      <c r="W260" s="705"/>
    </row>
    <row r="261" spans="1:23" ht="15.75" customHeight="1">
      <c r="A261" s="698"/>
      <c r="B261" s="741"/>
      <c r="C261" s="741"/>
      <c r="D261" s="660"/>
      <c r="E261" s="660"/>
      <c r="F261" s="700"/>
      <c r="G261" s="700"/>
      <c r="H261" s="700"/>
      <c r="I261" s="700"/>
      <c r="J261" s="700"/>
      <c r="K261" s="698"/>
      <c r="L261" s="703"/>
      <c r="M261" s="703"/>
      <c r="N261" s="698">
        <f t="shared" si="39"/>
        <v>0</v>
      </c>
      <c r="O261" s="700"/>
      <c r="P261" s="704">
        <f t="shared" si="40"/>
        <v>0</v>
      </c>
      <c r="Q261" s="700"/>
      <c r="R261" s="700"/>
      <c r="S261" s="700"/>
      <c r="T261" s="700"/>
      <c r="U261" s="700"/>
      <c r="V261" s="700"/>
      <c r="W261" s="705"/>
    </row>
    <row r="262" spans="1:23" ht="15.75" customHeight="1">
      <c r="A262" s="698"/>
      <c r="B262" s="741"/>
      <c r="C262" s="741"/>
      <c r="D262" s="660"/>
      <c r="E262" s="660"/>
      <c r="F262" s="700"/>
      <c r="G262" s="700"/>
      <c r="H262" s="700"/>
      <c r="I262" s="700"/>
      <c r="J262" s="700"/>
      <c r="K262" s="698"/>
      <c r="L262" s="703"/>
      <c r="M262" s="703"/>
      <c r="N262" s="698">
        <f t="shared" si="39"/>
        <v>0</v>
      </c>
      <c r="O262" s="700"/>
      <c r="P262" s="704">
        <f t="shared" si="40"/>
        <v>0</v>
      </c>
      <c r="Q262" s="700"/>
      <c r="R262" s="700"/>
      <c r="S262" s="700"/>
      <c r="T262" s="700"/>
      <c r="U262" s="700"/>
      <c r="V262" s="700"/>
      <c r="W262" s="705"/>
    </row>
    <row r="263" spans="1:23" ht="15.75" customHeight="1">
      <c r="A263" s="698"/>
      <c r="B263" s="741"/>
      <c r="C263" s="741"/>
      <c r="D263" s="660"/>
      <c r="E263" s="660"/>
      <c r="F263" s="700"/>
      <c r="G263" s="700"/>
      <c r="H263" s="700"/>
      <c r="I263" s="700"/>
      <c r="J263" s="700"/>
      <c r="K263" s="698"/>
      <c r="L263" s="703"/>
      <c r="M263" s="703"/>
      <c r="N263" s="698">
        <f t="shared" si="39"/>
        <v>0</v>
      </c>
      <c r="O263" s="700"/>
      <c r="P263" s="704">
        <f t="shared" si="40"/>
        <v>0</v>
      </c>
      <c r="Q263" s="700"/>
      <c r="R263" s="700"/>
      <c r="S263" s="700"/>
      <c r="T263" s="700"/>
      <c r="U263" s="700"/>
      <c r="V263" s="700"/>
      <c r="W263" s="705"/>
    </row>
    <row r="264" spans="1:23" ht="15.75" customHeight="1">
      <c r="A264" s="698"/>
      <c r="B264" s="741"/>
      <c r="C264" s="741"/>
      <c r="D264" s="660"/>
      <c r="E264" s="660"/>
      <c r="F264" s="700"/>
      <c r="G264" s="700"/>
      <c r="H264" s="700"/>
      <c r="I264" s="700"/>
      <c r="J264" s="700"/>
      <c r="K264" s="698"/>
      <c r="L264" s="703"/>
      <c r="M264" s="703"/>
      <c r="N264" s="698">
        <f t="shared" si="39"/>
        <v>0</v>
      </c>
      <c r="O264" s="700"/>
      <c r="P264" s="704">
        <f t="shared" si="40"/>
        <v>0</v>
      </c>
      <c r="Q264" s="700"/>
      <c r="R264" s="700"/>
      <c r="S264" s="700"/>
      <c r="T264" s="700"/>
      <c r="U264" s="700"/>
      <c r="V264" s="700"/>
      <c r="W264" s="705"/>
    </row>
    <row r="265" spans="1:23" ht="15.75" customHeight="1">
      <c r="A265" s="698"/>
      <c r="B265" s="741"/>
      <c r="C265" s="741"/>
      <c r="D265" s="660"/>
      <c r="E265" s="660"/>
      <c r="F265" s="700"/>
      <c r="G265" s="700"/>
      <c r="H265" s="700"/>
      <c r="I265" s="700"/>
      <c r="J265" s="700"/>
      <c r="K265" s="698"/>
      <c r="L265" s="703"/>
      <c r="M265" s="703"/>
      <c r="N265" s="698">
        <f t="shared" si="39"/>
        <v>0</v>
      </c>
      <c r="O265" s="700"/>
      <c r="P265" s="704">
        <f t="shared" si="40"/>
        <v>0</v>
      </c>
      <c r="Q265" s="700"/>
      <c r="R265" s="700"/>
      <c r="S265" s="700"/>
      <c r="T265" s="700"/>
      <c r="U265" s="700"/>
      <c r="V265" s="700"/>
      <c r="W265" s="705"/>
    </row>
    <row r="266" spans="1:23" ht="15.75" customHeight="1">
      <c r="A266" s="698"/>
      <c r="B266" s="741"/>
      <c r="C266" s="741"/>
      <c r="D266" s="660"/>
      <c r="E266" s="660"/>
      <c r="F266" s="700"/>
      <c r="G266" s="700"/>
      <c r="H266" s="700"/>
      <c r="I266" s="700"/>
      <c r="J266" s="700"/>
      <c r="K266" s="698"/>
      <c r="L266" s="703"/>
      <c r="M266" s="703"/>
      <c r="N266" s="698">
        <f t="shared" si="39"/>
        <v>0</v>
      </c>
      <c r="O266" s="700"/>
      <c r="P266" s="704">
        <f t="shared" si="40"/>
        <v>0</v>
      </c>
      <c r="Q266" s="700"/>
      <c r="R266" s="700"/>
      <c r="S266" s="700"/>
      <c r="T266" s="700"/>
      <c r="U266" s="700"/>
      <c r="V266" s="700"/>
      <c r="W266" s="705"/>
    </row>
    <row r="267" spans="1:23" ht="15.75" customHeight="1">
      <c r="A267" s="698"/>
      <c r="B267" s="741"/>
      <c r="C267" s="741"/>
      <c r="D267" s="660"/>
      <c r="E267" s="660"/>
      <c r="F267" s="700"/>
      <c r="G267" s="700"/>
      <c r="H267" s="700"/>
      <c r="I267" s="700"/>
      <c r="J267" s="700"/>
      <c r="K267" s="698"/>
      <c r="L267" s="703"/>
      <c r="M267" s="703"/>
      <c r="N267" s="698">
        <f t="shared" si="39"/>
        <v>0</v>
      </c>
      <c r="O267" s="700"/>
      <c r="P267" s="704">
        <f t="shared" si="40"/>
        <v>0</v>
      </c>
      <c r="Q267" s="700"/>
      <c r="R267" s="700"/>
      <c r="S267" s="700"/>
      <c r="T267" s="700"/>
      <c r="U267" s="700"/>
      <c r="V267" s="700"/>
      <c r="W267" s="705"/>
    </row>
    <row r="268" spans="1:23" ht="15.75" customHeight="1">
      <c r="A268" s="698"/>
      <c r="B268" s="741"/>
      <c r="C268" s="741"/>
      <c r="D268" s="660"/>
      <c r="E268" s="660"/>
      <c r="F268" s="700"/>
      <c r="G268" s="700"/>
      <c r="H268" s="700"/>
      <c r="I268" s="700"/>
      <c r="J268" s="700"/>
      <c r="K268" s="698"/>
      <c r="L268" s="703"/>
      <c r="M268" s="703"/>
      <c r="N268" s="698">
        <f t="shared" si="39"/>
        <v>0</v>
      </c>
      <c r="O268" s="700"/>
      <c r="P268" s="704">
        <f t="shared" si="40"/>
        <v>0</v>
      </c>
      <c r="Q268" s="700"/>
      <c r="R268" s="700"/>
      <c r="S268" s="700"/>
      <c r="T268" s="700"/>
      <c r="U268" s="700"/>
      <c r="V268" s="700"/>
      <c r="W268" s="705"/>
    </row>
    <row r="269" spans="1:23" ht="15.75" customHeight="1">
      <c r="A269" s="698"/>
      <c r="B269" s="741"/>
      <c r="C269" s="741"/>
      <c r="D269" s="660"/>
      <c r="E269" s="660"/>
      <c r="F269" s="700"/>
      <c r="G269" s="700"/>
      <c r="H269" s="700"/>
      <c r="I269" s="700"/>
      <c r="J269" s="700"/>
      <c r="K269" s="698"/>
      <c r="L269" s="703"/>
      <c r="M269" s="703"/>
      <c r="N269" s="698">
        <f t="shared" si="39"/>
        <v>0</v>
      </c>
      <c r="O269" s="700"/>
      <c r="P269" s="704">
        <f t="shared" si="40"/>
        <v>0</v>
      </c>
      <c r="Q269" s="700"/>
      <c r="R269" s="700"/>
      <c r="S269" s="700"/>
      <c r="T269" s="700"/>
      <c r="U269" s="700"/>
      <c r="V269" s="700"/>
      <c r="W269" s="705"/>
    </row>
    <row r="270" spans="1:23" ht="15.75" customHeight="1">
      <c r="A270" s="698"/>
      <c r="B270" s="741"/>
      <c r="C270" s="741"/>
      <c r="D270" s="660"/>
      <c r="E270" s="660"/>
      <c r="F270" s="700"/>
      <c r="G270" s="700"/>
      <c r="H270" s="700"/>
      <c r="I270" s="700"/>
      <c r="J270" s="700"/>
      <c r="K270" s="698"/>
      <c r="L270" s="703"/>
      <c r="M270" s="703"/>
      <c r="N270" s="698">
        <f t="shared" si="39"/>
        <v>0</v>
      </c>
      <c r="O270" s="700"/>
      <c r="P270" s="704">
        <f t="shared" si="40"/>
        <v>0</v>
      </c>
      <c r="Q270" s="700"/>
      <c r="R270" s="700"/>
      <c r="S270" s="700"/>
      <c r="T270" s="700"/>
      <c r="U270" s="700"/>
      <c r="V270" s="700"/>
      <c r="W270" s="705"/>
    </row>
    <row r="271" spans="1:23" ht="15.75" customHeight="1">
      <c r="A271" s="698"/>
      <c r="B271" s="741"/>
      <c r="C271" s="741"/>
      <c r="D271" s="660"/>
      <c r="E271" s="660"/>
      <c r="F271" s="700"/>
      <c r="G271" s="700"/>
      <c r="H271" s="700"/>
      <c r="I271" s="700"/>
      <c r="J271" s="700"/>
      <c r="K271" s="698"/>
      <c r="L271" s="703"/>
      <c r="M271" s="703"/>
      <c r="N271" s="698">
        <f t="shared" si="39"/>
        <v>0</v>
      </c>
      <c r="O271" s="700"/>
      <c r="P271" s="704">
        <f t="shared" si="40"/>
        <v>0</v>
      </c>
      <c r="Q271" s="700"/>
      <c r="R271" s="700"/>
      <c r="S271" s="700"/>
      <c r="T271" s="700"/>
      <c r="U271" s="700"/>
      <c r="V271" s="700"/>
      <c r="W271" s="705"/>
    </row>
    <row r="272" spans="1:23" ht="15.75" customHeight="1">
      <c r="A272" s="698"/>
      <c r="B272" s="741"/>
      <c r="C272" s="741"/>
      <c r="D272" s="660"/>
      <c r="E272" s="660"/>
      <c r="F272" s="700"/>
      <c r="G272" s="700"/>
      <c r="H272" s="700"/>
      <c r="I272" s="700"/>
      <c r="J272" s="700"/>
      <c r="K272" s="698"/>
      <c r="L272" s="703"/>
      <c r="M272" s="703"/>
      <c r="N272" s="698">
        <f t="shared" si="39"/>
        <v>0</v>
      </c>
      <c r="O272" s="700"/>
      <c r="P272" s="704">
        <f t="shared" si="40"/>
        <v>0</v>
      </c>
      <c r="Q272" s="700"/>
      <c r="R272" s="700"/>
      <c r="S272" s="700"/>
      <c r="T272" s="700"/>
      <c r="U272" s="700"/>
      <c r="V272" s="700"/>
      <c r="W272" s="705"/>
    </row>
    <row r="273" spans="1:23" ht="15.75" customHeight="1">
      <c r="A273" s="698"/>
      <c r="B273" s="741"/>
      <c r="C273" s="741"/>
      <c r="D273" s="660"/>
      <c r="E273" s="660"/>
      <c r="F273" s="700"/>
      <c r="G273" s="700"/>
      <c r="H273" s="700"/>
      <c r="I273" s="700"/>
      <c r="J273" s="700"/>
      <c r="K273" s="698"/>
      <c r="L273" s="703"/>
      <c r="M273" s="703"/>
      <c r="N273" s="698">
        <f t="shared" si="39"/>
        <v>0</v>
      </c>
      <c r="O273" s="700"/>
      <c r="P273" s="704">
        <f t="shared" si="40"/>
        <v>0</v>
      </c>
      <c r="Q273" s="700"/>
      <c r="R273" s="700"/>
      <c r="S273" s="700"/>
      <c r="T273" s="700"/>
      <c r="U273" s="700"/>
      <c r="V273" s="700"/>
      <c r="W273" s="705"/>
    </row>
    <row r="274" spans="1:23" ht="15.75" customHeight="1">
      <c r="A274" s="698"/>
      <c r="B274" s="741"/>
      <c r="C274" s="741"/>
      <c r="D274" s="660"/>
      <c r="E274" s="660"/>
      <c r="F274" s="700"/>
      <c r="G274" s="700"/>
      <c r="H274" s="700"/>
      <c r="I274" s="700"/>
      <c r="J274" s="700"/>
      <c r="K274" s="698"/>
      <c r="L274" s="703"/>
      <c r="M274" s="703"/>
      <c r="N274" s="698">
        <f t="shared" si="39"/>
        <v>0</v>
      </c>
      <c r="O274" s="700"/>
      <c r="P274" s="704">
        <f t="shared" si="40"/>
        <v>0</v>
      </c>
      <c r="Q274" s="700"/>
      <c r="R274" s="700"/>
      <c r="S274" s="700"/>
      <c r="T274" s="700"/>
      <c r="U274" s="700"/>
      <c r="V274" s="700"/>
      <c r="W274" s="705"/>
    </row>
    <row r="275" spans="1:23" ht="15.75" customHeight="1">
      <c r="A275" s="698"/>
      <c r="B275" s="741"/>
      <c r="C275" s="741"/>
      <c r="D275" s="660"/>
      <c r="E275" s="660"/>
      <c r="F275" s="700"/>
      <c r="G275" s="700"/>
      <c r="H275" s="700"/>
      <c r="I275" s="700"/>
      <c r="J275" s="700"/>
      <c r="K275" s="698"/>
      <c r="L275" s="703"/>
      <c r="M275" s="703"/>
      <c r="N275" s="698">
        <f t="shared" si="39"/>
        <v>0</v>
      </c>
      <c r="O275" s="700"/>
      <c r="P275" s="704">
        <f t="shared" si="40"/>
        <v>0</v>
      </c>
      <c r="Q275" s="700"/>
      <c r="R275" s="700"/>
      <c r="S275" s="700"/>
      <c r="T275" s="700"/>
      <c r="U275" s="700"/>
      <c r="V275" s="700"/>
      <c r="W275" s="705"/>
    </row>
    <row r="276" spans="1:23" ht="15.75" customHeight="1">
      <c r="A276" s="698"/>
      <c r="B276" s="741"/>
      <c r="C276" s="741"/>
      <c r="D276" s="660"/>
      <c r="E276" s="660"/>
      <c r="F276" s="700"/>
      <c r="G276" s="700"/>
      <c r="H276" s="700"/>
      <c r="I276" s="700"/>
      <c r="J276" s="700"/>
      <c r="K276" s="698"/>
      <c r="L276" s="703"/>
      <c r="M276" s="703"/>
      <c r="N276" s="698">
        <f t="shared" si="39"/>
        <v>0</v>
      </c>
      <c r="O276" s="700"/>
      <c r="P276" s="704">
        <f t="shared" si="40"/>
        <v>0</v>
      </c>
      <c r="Q276" s="700"/>
      <c r="R276" s="700"/>
      <c r="S276" s="700"/>
      <c r="T276" s="700"/>
      <c r="U276" s="700"/>
      <c r="V276" s="700"/>
      <c r="W276" s="705"/>
    </row>
    <row r="277" spans="1:23" ht="15.75" customHeight="1">
      <c r="A277" s="698"/>
      <c r="B277" s="741"/>
      <c r="C277" s="741"/>
      <c r="D277" s="660"/>
      <c r="E277" s="660"/>
      <c r="F277" s="700"/>
      <c r="G277" s="700"/>
      <c r="H277" s="700"/>
      <c r="I277" s="700"/>
      <c r="J277" s="700"/>
      <c r="K277" s="698"/>
      <c r="L277" s="703"/>
      <c r="M277" s="703"/>
      <c r="N277" s="698">
        <f t="shared" si="39"/>
        <v>0</v>
      </c>
      <c r="O277" s="700"/>
      <c r="P277" s="704">
        <f t="shared" si="40"/>
        <v>0</v>
      </c>
      <c r="Q277" s="700"/>
      <c r="R277" s="700"/>
      <c r="S277" s="700"/>
      <c r="T277" s="700"/>
      <c r="U277" s="700"/>
      <c r="V277" s="700"/>
      <c r="W277" s="705"/>
    </row>
    <row r="278" spans="1:23" ht="15.75" customHeight="1">
      <c r="A278" s="698"/>
      <c r="B278" s="741"/>
      <c r="C278" s="741"/>
      <c r="D278" s="660"/>
      <c r="E278" s="660"/>
      <c r="F278" s="700"/>
      <c r="G278" s="700"/>
      <c r="H278" s="700"/>
      <c r="I278" s="700"/>
      <c r="J278" s="700"/>
      <c r="K278" s="698"/>
      <c r="L278" s="703"/>
      <c r="M278" s="703"/>
      <c r="N278" s="698">
        <f t="shared" si="39"/>
        <v>0</v>
      </c>
      <c r="O278" s="700"/>
      <c r="P278" s="704">
        <f t="shared" si="40"/>
        <v>0</v>
      </c>
      <c r="Q278" s="700"/>
      <c r="R278" s="700"/>
      <c r="S278" s="700"/>
      <c r="T278" s="700"/>
      <c r="U278" s="700"/>
      <c r="V278" s="700"/>
      <c r="W278" s="705"/>
    </row>
    <row r="279" spans="1:23" ht="15.75" customHeight="1">
      <c r="A279" s="698"/>
      <c r="B279" s="741"/>
      <c r="C279" s="741"/>
      <c r="D279" s="660"/>
      <c r="E279" s="660"/>
      <c r="F279" s="700"/>
      <c r="G279" s="700"/>
      <c r="H279" s="700"/>
      <c r="I279" s="700"/>
      <c r="J279" s="700"/>
      <c r="K279" s="698"/>
      <c r="L279" s="703"/>
      <c r="M279" s="703"/>
      <c r="N279" s="698">
        <f t="shared" si="39"/>
        <v>0</v>
      </c>
      <c r="O279" s="700"/>
      <c r="P279" s="704">
        <f t="shared" si="40"/>
        <v>0</v>
      </c>
      <c r="Q279" s="700"/>
      <c r="R279" s="700"/>
      <c r="S279" s="700"/>
      <c r="T279" s="700"/>
      <c r="U279" s="700"/>
      <c r="V279" s="700"/>
      <c r="W279" s="705"/>
    </row>
    <row r="280" spans="1:23" ht="15.75" customHeight="1">
      <c r="A280" s="698"/>
      <c r="B280" s="741"/>
      <c r="C280" s="741"/>
      <c r="D280" s="660"/>
      <c r="E280" s="660"/>
      <c r="F280" s="700"/>
      <c r="G280" s="700"/>
      <c r="H280" s="700"/>
      <c r="I280" s="700"/>
      <c r="J280" s="700"/>
      <c r="K280" s="698"/>
      <c r="L280" s="703"/>
      <c r="M280" s="703"/>
      <c r="N280" s="698">
        <f t="shared" si="39"/>
        <v>0</v>
      </c>
      <c r="O280" s="700"/>
      <c r="P280" s="704">
        <f t="shared" si="40"/>
        <v>0</v>
      </c>
      <c r="Q280" s="700"/>
      <c r="R280" s="700"/>
      <c r="S280" s="700"/>
      <c r="T280" s="700"/>
      <c r="U280" s="700"/>
      <c r="V280" s="700"/>
      <c r="W280" s="705"/>
    </row>
    <row r="281" spans="1:23" ht="15.75" customHeight="1">
      <c r="A281" s="698"/>
      <c r="B281" s="741"/>
      <c r="C281" s="741"/>
      <c r="D281" s="660"/>
      <c r="E281" s="660"/>
      <c r="F281" s="700"/>
      <c r="G281" s="700"/>
      <c r="H281" s="700"/>
      <c r="I281" s="700"/>
      <c r="J281" s="700"/>
      <c r="K281" s="698"/>
      <c r="L281" s="703"/>
      <c r="M281" s="703"/>
      <c r="N281" s="698">
        <f t="shared" si="39"/>
        <v>0</v>
      </c>
      <c r="O281" s="700"/>
      <c r="P281" s="704">
        <f t="shared" si="40"/>
        <v>0</v>
      </c>
      <c r="Q281" s="700"/>
      <c r="R281" s="700"/>
      <c r="S281" s="700"/>
      <c r="T281" s="700"/>
      <c r="U281" s="700"/>
      <c r="V281" s="700"/>
      <c r="W281" s="705"/>
    </row>
    <row r="282" spans="1:23" ht="15.75" customHeight="1">
      <c r="A282" s="698"/>
      <c r="B282" s="741"/>
      <c r="C282" s="741"/>
      <c r="D282" s="660"/>
      <c r="E282" s="660"/>
      <c r="F282" s="700"/>
      <c r="G282" s="700"/>
      <c r="H282" s="700"/>
      <c r="I282" s="700"/>
      <c r="J282" s="700"/>
      <c r="K282" s="698"/>
      <c r="L282" s="703"/>
      <c r="M282" s="703"/>
      <c r="N282" s="698">
        <f t="shared" si="39"/>
        <v>0</v>
      </c>
      <c r="O282" s="700"/>
      <c r="P282" s="704">
        <f t="shared" si="40"/>
        <v>0</v>
      </c>
      <c r="Q282" s="700"/>
      <c r="R282" s="700"/>
      <c r="S282" s="700"/>
      <c r="T282" s="700"/>
      <c r="U282" s="700"/>
      <c r="V282" s="700"/>
      <c r="W282" s="705"/>
    </row>
    <row r="283" spans="1:23" ht="15.75" customHeight="1">
      <c r="A283" s="698"/>
      <c r="B283" s="741"/>
      <c r="C283" s="741"/>
      <c r="D283" s="660"/>
      <c r="E283" s="660"/>
      <c r="F283" s="700"/>
      <c r="G283" s="700"/>
      <c r="H283" s="700"/>
      <c r="I283" s="700"/>
      <c r="J283" s="700"/>
      <c r="K283" s="698"/>
      <c r="L283" s="703"/>
      <c r="M283" s="703"/>
      <c r="N283" s="698">
        <f t="shared" si="39"/>
        <v>0</v>
      </c>
      <c r="O283" s="700"/>
      <c r="P283" s="704">
        <f t="shared" si="40"/>
        <v>0</v>
      </c>
      <c r="Q283" s="700"/>
      <c r="R283" s="700"/>
      <c r="S283" s="700"/>
      <c r="T283" s="700"/>
      <c r="U283" s="700"/>
      <c r="V283" s="700"/>
      <c r="W283" s="705"/>
    </row>
    <row r="284" spans="1:23" ht="15.75" customHeight="1">
      <c r="A284" s="698"/>
      <c r="B284" s="741"/>
      <c r="C284" s="741"/>
      <c r="D284" s="660"/>
      <c r="E284" s="660"/>
      <c r="F284" s="700"/>
      <c r="G284" s="700"/>
      <c r="H284" s="700"/>
      <c r="I284" s="700"/>
      <c r="J284" s="700"/>
      <c r="K284" s="698"/>
      <c r="L284" s="703"/>
      <c r="M284" s="703"/>
      <c r="N284" s="698">
        <f t="shared" si="39"/>
        <v>0</v>
      </c>
      <c r="O284" s="700"/>
      <c r="P284" s="704">
        <f t="shared" si="40"/>
        <v>0</v>
      </c>
      <c r="Q284" s="700"/>
      <c r="R284" s="700"/>
      <c r="S284" s="700"/>
      <c r="T284" s="700"/>
      <c r="U284" s="700"/>
      <c r="V284" s="700"/>
      <c r="W284" s="705"/>
    </row>
    <row r="285" spans="1:23" ht="15.75" customHeight="1">
      <c r="A285" s="698"/>
      <c r="B285" s="741"/>
      <c r="C285" s="741"/>
      <c r="D285" s="660"/>
      <c r="E285" s="660"/>
      <c r="F285" s="700"/>
      <c r="G285" s="700"/>
      <c r="H285" s="700"/>
      <c r="I285" s="700"/>
      <c r="J285" s="700"/>
      <c r="K285" s="698"/>
      <c r="L285" s="703"/>
      <c r="M285" s="703"/>
      <c r="N285" s="698">
        <f t="shared" si="39"/>
        <v>0</v>
      </c>
      <c r="O285" s="700"/>
      <c r="P285" s="704">
        <f t="shared" si="40"/>
        <v>0</v>
      </c>
      <c r="Q285" s="700"/>
      <c r="R285" s="700"/>
      <c r="S285" s="700"/>
      <c r="T285" s="700"/>
      <c r="U285" s="700"/>
      <c r="V285" s="700"/>
      <c r="W285" s="705"/>
    </row>
    <row r="286" spans="1:23" ht="15.75" customHeight="1">
      <c r="A286" s="698"/>
      <c r="B286" s="741"/>
      <c r="C286" s="741"/>
      <c r="D286" s="660"/>
      <c r="E286" s="660"/>
      <c r="F286" s="700"/>
      <c r="G286" s="700"/>
      <c r="H286" s="700"/>
      <c r="I286" s="700"/>
      <c r="J286" s="700"/>
      <c r="K286" s="698"/>
      <c r="L286" s="703"/>
      <c r="M286" s="703"/>
      <c r="N286" s="698">
        <f t="shared" si="39"/>
        <v>0</v>
      </c>
      <c r="O286" s="700"/>
      <c r="P286" s="704">
        <f t="shared" si="40"/>
        <v>0</v>
      </c>
      <c r="Q286" s="700"/>
      <c r="R286" s="700"/>
      <c r="S286" s="700"/>
      <c r="T286" s="700"/>
      <c r="U286" s="700"/>
      <c r="V286" s="700"/>
      <c r="W286" s="705"/>
    </row>
    <row r="287" spans="1:23" ht="15.75" customHeight="1">
      <c r="A287" s="698"/>
      <c r="B287" s="741"/>
      <c r="C287" s="741"/>
      <c r="D287" s="660"/>
      <c r="E287" s="660"/>
      <c r="F287" s="700"/>
      <c r="G287" s="700"/>
      <c r="H287" s="700"/>
      <c r="I287" s="700"/>
      <c r="J287" s="700"/>
      <c r="K287" s="698"/>
      <c r="L287" s="703"/>
      <c r="M287" s="703"/>
      <c r="N287" s="698">
        <f t="shared" si="39"/>
        <v>0</v>
      </c>
      <c r="O287" s="700"/>
      <c r="P287" s="704">
        <f t="shared" si="40"/>
        <v>0</v>
      </c>
      <c r="Q287" s="700"/>
      <c r="R287" s="700"/>
      <c r="S287" s="700"/>
      <c r="T287" s="700"/>
      <c r="U287" s="700"/>
      <c r="V287" s="700"/>
      <c r="W287" s="705"/>
    </row>
    <row r="288" spans="1:23" ht="15.75" customHeight="1">
      <c r="A288" s="698"/>
      <c r="B288" s="741"/>
      <c r="C288" s="741"/>
      <c r="D288" s="660"/>
      <c r="E288" s="660"/>
      <c r="F288" s="700"/>
      <c r="G288" s="700"/>
      <c r="H288" s="700"/>
      <c r="I288" s="700"/>
      <c r="J288" s="700"/>
      <c r="K288" s="698"/>
      <c r="L288" s="703"/>
      <c r="M288" s="703"/>
      <c r="N288" s="698">
        <f t="shared" si="39"/>
        <v>0</v>
      </c>
      <c r="O288" s="700"/>
      <c r="P288" s="704">
        <f t="shared" si="40"/>
        <v>0</v>
      </c>
      <c r="Q288" s="700"/>
      <c r="R288" s="700"/>
      <c r="S288" s="700"/>
      <c r="T288" s="700"/>
      <c r="U288" s="700"/>
      <c r="V288" s="700"/>
      <c r="W288" s="705"/>
    </row>
    <row r="289" spans="1:23" ht="15.75" customHeight="1">
      <c r="A289" s="698"/>
      <c r="B289" s="741"/>
      <c r="C289" s="741"/>
      <c r="D289" s="660"/>
      <c r="E289" s="660"/>
      <c r="F289" s="700"/>
      <c r="G289" s="700"/>
      <c r="H289" s="700"/>
      <c r="I289" s="700"/>
      <c r="J289" s="700"/>
      <c r="K289" s="698"/>
      <c r="L289" s="703"/>
      <c r="M289" s="703"/>
      <c r="N289" s="698">
        <f t="shared" si="39"/>
        <v>0</v>
      </c>
      <c r="O289" s="700"/>
      <c r="P289" s="704">
        <f t="shared" si="40"/>
        <v>0</v>
      </c>
      <c r="Q289" s="700"/>
      <c r="R289" s="700"/>
      <c r="S289" s="700"/>
      <c r="T289" s="700"/>
      <c r="U289" s="700"/>
      <c r="V289" s="700"/>
      <c r="W289" s="705"/>
    </row>
    <row r="290" spans="1:23" ht="15.75" customHeight="1">
      <c r="A290" s="698"/>
      <c r="B290" s="741"/>
      <c r="C290" s="741"/>
      <c r="D290" s="660"/>
      <c r="E290" s="660"/>
      <c r="F290" s="700"/>
      <c r="G290" s="700"/>
      <c r="H290" s="700"/>
      <c r="I290" s="700"/>
      <c r="J290" s="700"/>
      <c r="K290" s="698"/>
      <c r="L290" s="703"/>
      <c r="M290" s="703"/>
      <c r="N290" s="698">
        <f t="shared" si="39"/>
        <v>0</v>
      </c>
      <c r="O290" s="700"/>
      <c r="P290" s="704">
        <f t="shared" si="40"/>
        <v>0</v>
      </c>
      <c r="Q290" s="700"/>
      <c r="R290" s="700"/>
      <c r="S290" s="700"/>
      <c r="T290" s="700"/>
      <c r="U290" s="700"/>
      <c r="V290" s="700"/>
      <c r="W290" s="705"/>
    </row>
    <row r="291" spans="1:23" ht="15.75" customHeight="1">
      <c r="A291" s="698"/>
      <c r="B291" s="741"/>
      <c r="C291" s="741"/>
      <c r="D291" s="660"/>
      <c r="E291" s="660"/>
      <c r="F291" s="700"/>
      <c r="G291" s="700"/>
      <c r="H291" s="700"/>
      <c r="I291" s="700"/>
      <c r="J291" s="700"/>
      <c r="K291" s="698"/>
      <c r="L291" s="703"/>
      <c r="M291" s="703"/>
      <c r="N291" s="698">
        <f t="shared" si="39"/>
        <v>0</v>
      </c>
      <c r="O291" s="700"/>
      <c r="P291" s="704">
        <f t="shared" si="40"/>
        <v>0</v>
      </c>
      <c r="Q291" s="700"/>
      <c r="R291" s="700"/>
      <c r="S291" s="700"/>
      <c r="T291" s="700"/>
      <c r="U291" s="700"/>
      <c r="V291" s="700"/>
      <c r="W291" s="705"/>
    </row>
    <row r="292" spans="1:23" ht="15.75" customHeight="1">
      <c r="A292" s="698"/>
      <c r="B292" s="741"/>
      <c r="C292" s="741"/>
      <c r="D292" s="660"/>
      <c r="E292" s="660"/>
      <c r="F292" s="700"/>
      <c r="G292" s="700"/>
      <c r="H292" s="700"/>
      <c r="I292" s="700"/>
      <c r="J292" s="700"/>
      <c r="K292" s="698"/>
      <c r="L292" s="703"/>
      <c r="M292" s="703"/>
      <c r="N292" s="698">
        <f t="shared" si="39"/>
        <v>0</v>
      </c>
      <c r="O292" s="700"/>
      <c r="P292" s="704">
        <f t="shared" si="40"/>
        <v>0</v>
      </c>
      <c r="Q292" s="700"/>
      <c r="R292" s="700"/>
      <c r="S292" s="700"/>
      <c r="T292" s="700"/>
      <c r="U292" s="700"/>
      <c r="V292" s="700"/>
      <c r="W292" s="705"/>
    </row>
    <row r="293" spans="1:23" ht="15.75" customHeight="1">
      <c r="A293" s="698"/>
      <c r="B293" s="741"/>
      <c r="C293" s="741"/>
      <c r="D293" s="660"/>
      <c r="E293" s="660"/>
      <c r="F293" s="700"/>
      <c r="G293" s="700"/>
      <c r="H293" s="700"/>
      <c r="I293" s="700"/>
      <c r="J293" s="700"/>
      <c r="K293" s="698"/>
      <c r="L293" s="703"/>
      <c r="M293" s="703"/>
      <c r="N293" s="698">
        <f t="shared" si="39"/>
        <v>0</v>
      </c>
      <c r="O293" s="700"/>
      <c r="P293" s="704">
        <f t="shared" si="40"/>
        <v>0</v>
      </c>
      <c r="Q293" s="700"/>
      <c r="R293" s="700"/>
      <c r="S293" s="700"/>
      <c r="T293" s="700"/>
      <c r="U293" s="700"/>
      <c r="V293" s="700"/>
      <c r="W293" s="705"/>
    </row>
    <row r="294" spans="1:23" ht="15.75" customHeight="1">
      <c r="A294" s="698"/>
      <c r="B294" s="741"/>
      <c r="C294" s="741"/>
      <c r="D294" s="660"/>
      <c r="E294" s="660"/>
      <c r="F294" s="700"/>
      <c r="G294" s="700"/>
      <c r="H294" s="700"/>
      <c r="I294" s="700"/>
      <c r="J294" s="700"/>
      <c r="K294" s="698"/>
      <c r="L294" s="703"/>
      <c r="M294" s="703"/>
      <c r="N294" s="698">
        <f t="shared" si="39"/>
        <v>0</v>
      </c>
      <c r="O294" s="700"/>
      <c r="P294" s="704">
        <f t="shared" si="40"/>
        <v>0</v>
      </c>
      <c r="Q294" s="700"/>
      <c r="R294" s="700"/>
      <c r="S294" s="700"/>
      <c r="T294" s="700"/>
      <c r="U294" s="700"/>
      <c r="V294" s="700"/>
      <c r="W294" s="705"/>
    </row>
    <row r="295" spans="1:23" ht="15.75" customHeight="1">
      <c r="A295" s="698"/>
      <c r="B295" s="741"/>
      <c r="C295" s="741"/>
      <c r="D295" s="660"/>
      <c r="E295" s="660"/>
      <c r="F295" s="700"/>
      <c r="G295" s="700"/>
      <c r="H295" s="700"/>
      <c r="I295" s="700"/>
      <c r="J295" s="700"/>
      <c r="K295" s="698"/>
      <c r="L295" s="703"/>
      <c r="M295" s="703"/>
      <c r="N295" s="698">
        <f t="shared" si="39"/>
        <v>0</v>
      </c>
      <c r="O295" s="700"/>
      <c r="P295" s="704">
        <f t="shared" si="40"/>
        <v>0</v>
      </c>
      <c r="Q295" s="700"/>
      <c r="R295" s="700"/>
      <c r="S295" s="700"/>
      <c r="T295" s="700"/>
      <c r="U295" s="700"/>
      <c r="V295" s="700"/>
      <c r="W295" s="705"/>
    </row>
    <row r="296" spans="1:23" ht="15.75" customHeight="1">
      <c r="A296" s="698"/>
      <c r="B296" s="741"/>
      <c r="C296" s="741"/>
      <c r="D296" s="660"/>
      <c r="E296" s="660"/>
      <c r="F296" s="700"/>
      <c r="G296" s="700"/>
      <c r="H296" s="700"/>
      <c r="I296" s="700"/>
      <c r="J296" s="700"/>
      <c r="K296" s="698"/>
      <c r="L296" s="703"/>
      <c r="M296" s="703"/>
      <c r="N296" s="698">
        <f t="shared" si="39"/>
        <v>0</v>
      </c>
      <c r="O296" s="700"/>
      <c r="P296" s="704">
        <f t="shared" si="40"/>
        <v>0</v>
      </c>
      <c r="Q296" s="700"/>
      <c r="R296" s="700"/>
      <c r="S296" s="700"/>
      <c r="T296" s="700"/>
      <c r="U296" s="700"/>
      <c r="V296" s="700"/>
      <c r="W296" s="705"/>
    </row>
    <row r="297" spans="1:23" ht="15.75" customHeight="1">
      <c r="A297" s="698"/>
      <c r="B297" s="741"/>
      <c r="C297" s="741"/>
      <c r="D297" s="660"/>
      <c r="E297" s="660"/>
      <c r="F297" s="700"/>
      <c r="G297" s="700"/>
      <c r="H297" s="700"/>
      <c r="I297" s="700"/>
      <c r="J297" s="700"/>
      <c r="K297" s="698"/>
      <c r="L297" s="703"/>
      <c r="M297" s="703"/>
      <c r="N297" s="698">
        <f t="shared" si="39"/>
        <v>0</v>
      </c>
      <c r="O297" s="700"/>
      <c r="P297" s="704">
        <f t="shared" si="40"/>
        <v>0</v>
      </c>
      <c r="Q297" s="700"/>
      <c r="R297" s="700"/>
      <c r="S297" s="700"/>
      <c r="T297" s="700"/>
      <c r="U297" s="700"/>
      <c r="V297" s="700"/>
      <c r="W297" s="705"/>
    </row>
    <row r="298" spans="1:23" ht="15.75" customHeight="1">
      <c r="A298" s="698"/>
      <c r="B298" s="741"/>
      <c r="C298" s="741"/>
      <c r="D298" s="660"/>
      <c r="E298" s="660"/>
      <c r="F298" s="700"/>
      <c r="G298" s="700"/>
      <c r="H298" s="700"/>
      <c r="I298" s="700"/>
      <c r="J298" s="700"/>
      <c r="K298" s="698"/>
      <c r="L298" s="703"/>
      <c r="M298" s="703"/>
      <c r="N298" s="698">
        <f t="shared" si="39"/>
        <v>0</v>
      </c>
      <c r="O298" s="700"/>
      <c r="P298" s="704">
        <f t="shared" si="40"/>
        <v>0</v>
      </c>
      <c r="Q298" s="700"/>
      <c r="R298" s="700"/>
      <c r="S298" s="700"/>
      <c r="T298" s="700"/>
      <c r="U298" s="700"/>
      <c r="V298" s="700"/>
      <c r="W298" s="705"/>
    </row>
    <row r="299" spans="1:23" ht="15.75" customHeight="1">
      <c r="A299" s="698"/>
      <c r="B299" s="741"/>
      <c r="C299" s="741"/>
      <c r="D299" s="660"/>
      <c r="E299" s="660"/>
      <c r="F299" s="700"/>
      <c r="G299" s="700"/>
      <c r="H299" s="700"/>
      <c r="I299" s="700"/>
      <c r="J299" s="700"/>
      <c r="K299" s="698"/>
      <c r="L299" s="703"/>
      <c r="M299" s="703"/>
      <c r="N299" s="698">
        <f t="shared" si="39"/>
        <v>0</v>
      </c>
      <c r="O299" s="700"/>
      <c r="P299" s="704">
        <f t="shared" si="40"/>
        <v>0</v>
      </c>
      <c r="Q299" s="700"/>
      <c r="R299" s="700"/>
      <c r="S299" s="700"/>
      <c r="T299" s="700"/>
      <c r="U299" s="700"/>
      <c r="V299" s="700"/>
      <c r="W299" s="705"/>
    </row>
    <row r="300" spans="1:23" ht="15.75" customHeight="1">
      <c r="A300" s="698"/>
      <c r="B300" s="741"/>
      <c r="C300" s="741"/>
      <c r="D300" s="660"/>
      <c r="E300" s="660"/>
      <c r="F300" s="700"/>
      <c r="G300" s="700"/>
      <c r="H300" s="700"/>
      <c r="I300" s="700"/>
      <c r="J300" s="700"/>
      <c r="K300" s="698"/>
      <c r="L300" s="703"/>
      <c r="M300" s="703"/>
      <c r="N300" s="698">
        <f t="shared" si="39"/>
        <v>0</v>
      </c>
      <c r="O300" s="700"/>
      <c r="P300" s="704">
        <f t="shared" si="40"/>
        <v>0</v>
      </c>
      <c r="Q300" s="700"/>
      <c r="R300" s="700"/>
      <c r="S300" s="700"/>
      <c r="T300" s="700"/>
      <c r="U300" s="700"/>
      <c r="V300" s="700"/>
      <c r="W300" s="705"/>
    </row>
    <row r="301" spans="1:23" ht="15.75" customHeight="1">
      <c r="A301" s="698"/>
      <c r="B301" s="741"/>
      <c r="C301" s="741"/>
      <c r="D301" s="660"/>
      <c r="E301" s="660"/>
      <c r="F301" s="700"/>
      <c r="G301" s="700"/>
      <c r="H301" s="700"/>
      <c r="I301" s="700"/>
      <c r="J301" s="700"/>
      <c r="K301" s="698"/>
      <c r="L301" s="703"/>
      <c r="M301" s="703"/>
      <c r="N301" s="698">
        <f t="shared" si="39"/>
        <v>0</v>
      </c>
      <c r="O301" s="700"/>
      <c r="P301" s="704">
        <f t="shared" si="40"/>
        <v>0</v>
      </c>
      <c r="Q301" s="700"/>
      <c r="R301" s="700"/>
      <c r="S301" s="700"/>
      <c r="T301" s="700"/>
      <c r="U301" s="700"/>
      <c r="V301" s="700"/>
      <c r="W301" s="705"/>
    </row>
    <row r="302" spans="1:23" ht="15.75" customHeight="1">
      <c r="A302" s="698"/>
      <c r="B302" s="741"/>
      <c r="C302" s="741"/>
      <c r="D302" s="660"/>
      <c r="E302" s="660"/>
      <c r="F302" s="700"/>
      <c r="G302" s="700"/>
      <c r="H302" s="700"/>
      <c r="I302" s="700"/>
      <c r="J302" s="700"/>
      <c r="K302" s="698"/>
      <c r="L302" s="703"/>
      <c r="M302" s="703"/>
      <c r="N302" s="698">
        <f t="shared" si="39"/>
        <v>0</v>
      </c>
      <c r="O302" s="700"/>
      <c r="P302" s="704">
        <f t="shared" si="40"/>
        <v>0</v>
      </c>
      <c r="Q302" s="700"/>
      <c r="R302" s="700"/>
      <c r="S302" s="700"/>
      <c r="T302" s="700"/>
      <c r="U302" s="700"/>
      <c r="V302" s="700"/>
      <c r="W302" s="705"/>
    </row>
    <row r="303" spans="1:23" ht="15.75" customHeight="1">
      <c r="A303" s="698"/>
      <c r="B303" s="741"/>
      <c r="C303" s="741"/>
      <c r="D303" s="660"/>
      <c r="E303" s="660"/>
      <c r="F303" s="700"/>
      <c r="G303" s="700"/>
      <c r="H303" s="700"/>
      <c r="I303" s="700"/>
      <c r="J303" s="700"/>
      <c r="K303" s="698"/>
      <c r="L303" s="703"/>
      <c r="M303" s="703"/>
      <c r="N303" s="698">
        <f t="shared" si="39"/>
        <v>0</v>
      </c>
      <c r="O303" s="700"/>
      <c r="P303" s="704">
        <f t="shared" si="40"/>
        <v>0</v>
      </c>
      <c r="Q303" s="700"/>
      <c r="R303" s="700"/>
      <c r="S303" s="700"/>
      <c r="T303" s="700"/>
      <c r="U303" s="700"/>
      <c r="V303" s="700"/>
      <c r="W303" s="705"/>
    </row>
    <row r="304" spans="1:23" ht="15.75" customHeight="1">
      <c r="A304" s="698"/>
      <c r="B304" s="741"/>
      <c r="C304" s="741"/>
      <c r="D304" s="660"/>
      <c r="E304" s="660"/>
      <c r="F304" s="700"/>
      <c r="G304" s="700"/>
      <c r="H304" s="700"/>
      <c r="I304" s="700"/>
      <c r="J304" s="700"/>
      <c r="K304" s="698"/>
      <c r="L304" s="703"/>
      <c r="M304" s="703"/>
      <c r="N304" s="698">
        <f t="shared" si="39"/>
        <v>0</v>
      </c>
      <c r="O304" s="700"/>
      <c r="P304" s="704">
        <f t="shared" si="40"/>
        <v>0</v>
      </c>
      <c r="Q304" s="700"/>
      <c r="R304" s="700"/>
      <c r="S304" s="700"/>
      <c r="T304" s="700"/>
      <c r="U304" s="700"/>
      <c r="V304" s="700"/>
      <c r="W304" s="705"/>
    </row>
    <row r="305" spans="1:23" ht="15.75" customHeight="1">
      <c r="A305" s="698"/>
      <c r="B305" s="741"/>
      <c r="C305" s="741"/>
      <c r="D305" s="660"/>
      <c r="E305" s="660"/>
      <c r="F305" s="700"/>
      <c r="G305" s="700"/>
      <c r="H305" s="700"/>
      <c r="I305" s="700"/>
      <c r="J305" s="700"/>
      <c r="K305" s="698"/>
      <c r="L305" s="703"/>
      <c r="M305" s="703"/>
      <c r="N305" s="698">
        <f t="shared" si="39"/>
        <v>0</v>
      </c>
      <c r="O305" s="700"/>
      <c r="P305" s="704">
        <f t="shared" si="40"/>
        <v>0</v>
      </c>
      <c r="Q305" s="700"/>
      <c r="R305" s="700"/>
      <c r="S305" s="700"/>
      <c r="T305" s="700"/>
      <c r="U305" s="700"/>
      <c r="V305" s="700"/>
      <c r="W305" s="705"/>
    </row>
    <row r="306" spans="1:23" ht="15.75" customHeight="1">
      <c r="A306" s="698"/>
      <c r="B306" s="741"/>
      <c r="C306" s="741"/>
      <c r="D306" s="660"/>
      <c r="E306" s="660"/>
      <c r="F306" s="700"/>
      <c r="G306" s="700"/>
      <c r="H306" s="700"/>
      <c r="I306" s="700"/>
      <c r="J306" s="700"/>
      <c r="K306" s="698"/>
      <c r="L306" s="703"/>
      <c r="M306" s="703"/>
      <c r="N306" s="698">
        <f t="shared" si="39"/>
        <v>0</v>
      </c>
      <c r="O306" s="700"/>
      <c r="P306" s="704">
        <f t="shared" si="40"/>
        <v>0</v>
      </c>
      <c r="Q306" s="700"/>
      <c r="R306" s="700"/>
      <c r="S306" s="700"/>
      <c r="T306" s="700"/>
      <c r="U306" s="700"/>
      <c r="V306" s="700"/>
      <c r="W306" s="705"/>
    </row>
    <row r="307" spans="1:23" ht="15.75" customHeight="1">
      <c r="A307" s="698"/>
      <c r="B307" s="741"/>
      <c r="C307" s="741"/>
      <c r="D307" s="660"/>
      <c r="E307" s="660"/>
      <c r="F307" s="700"/>
      <c r="G307" s="700"/>
      <c r="H307" s="700"/>
      <c r="I307" s="700"/>
      <c r="J307" s="700"/>
      <c r="K307" s="698"/>
      <c r="L307" s="703"/>
      <c r="M307" s="703"/>
      <c r="N307" s="698">
        <f t="shared" si="39"/>
        <v>0</v>
      </c>
      <c r="O307" s="700"/>
      <c r="P307" s="704">
        <f t="shared" si="40"/>
        <v>0</v>
      </c>
      <c r="Q307" s="700"/>
      <c r="R307" s="700"/>
      <c r="S307" s="700"/>
      <c r="T307" s="700"/>
      <c r="U307" s="700"/>
      <c r="V307" s="700"/>
      <c r="W307" s="705"/>
    </row>
    <row r="308" spans="1:23" ht="15.75" customHeight="1">
      <c r="A308" s="698"/>
      <c r="B308" s="741"/>
      <c r="C308" s="741"/>
      <c r="D308" s="660"/>
      <c r="E308" s="660"/>
      <c r="F308" s="700"/>
      <c r="G308" s="700"/>
      <c r="H308" s="700"/>
      <c r="I308" s="700"/>
      <c r="J308" s="700"/>
      <c r="K308" s="698"/>
      <c r="L308" s="703"/>
      <c r="M308" s="703"/>
      <c r="N308" s="698">
        <f t="shared" si="39"/>
        <v>0</v>
      </c>
      <c r="O308" s="700"/>
      <c r="P308" s="704">
        <f t="shared" si="40"/>
        <v>0</v>
      </c>
      <c r="Q308" s="700"/>
      <c r="R308" s="700"/>
      <c r="S308" s="700"/>
      <c r="T308" s="700"/>
      <c r="U308" s="700"/>
      <c r="V308" s="700"/>
      <c r="W308" s="705"/>
    </row>
    <row r="309" spans="1:23" ht="15.75" customHeight="1">
      <c r="A309" s="698"/>
      <c r="B309" s="741"/>
      <c r="C309" s="741"/>
      <c r="D309" s="660"/>
      <c r="E309" s="660"/>
      <c r="F309" s="700"/>
      <c r="G309" s="700"/>
      <c r="H309" s="700"/>
      <c r="I309" s="700"/>
      <c r="J309" s="700"/>
      <c r="K309" s="698"/>
      <c r="L309" s="703"/>
      <c r="M309" s="703"/>
      <c r="N309" s="698">
        <f t="shared" si="39"/>
        <v>0</v>
      </c>
      <c r="O309" s="700"/>
      <c r="P309" s="704">
        <f t="shared" si="40"/>
        <v>0</v>
      </c>
      <c r="Q309" s="700"/>
      <c r="R309" s="700"/>
      <c r="S309" s="700"/>
      <c r="T309" s="700"/>
      <c r="U309" s="700"/>
      <c r="V309" s="700"/>
      <c r="W309" s="705"/>
    </row>
    <row r="310" spans="1:23" ht="15.75" customHeight="1">
      <c r="A310" s="698"/>
      <c r="B310" s="741"/>
      <c r="C310" s="741"/>
      <c r="D310" s="660"/>
      <c r="E310" s="660"/>
      <c r="F310" s="700"/>
      <c r="G310" s="700"/>
      <c r="H310" s="700"/>
      <c r="I310" s="700"/>
      <c r="J310" s="700"/>
      <c r="K310" s="698"/>
      <c r="L310" s="703"/>
      <c r="M310" s="703"/>
      <c r="N310" s="698">
        <f t="shared" si="39"/>
        <v>0</v>
      </c>
      <c r="O310" s="700"/>
      <c r="P310" s="704">
        <f t="shared" si="40"/>
        <v>0</v>
      </c>
      <c r="Q310" s="700"/>
      <c r="R310" s="700"/>
      <c r="S310" s="700"/>
      <c r="T310" s="700"/>
      <c r="U310" s="700"/>
      <c r="V310" s="700"/>
      <c r="W310" s="705"/>
    </row>
    <row r="311" spans="1:23" ht="15.75" customHeight="1">
      <c r="A311" s="698"/>
      <c r="B311" s="741"/>
      <c r="C311" s="741"/>
      <c r="D311" s="660"/>
      <c r="E311" s="660"/>
      <c r="F311" s="700"/>
      <c r="G311" s="700"/>
      <c r="H311" s="700"/>
      <c r="I311" s="700"/>
      <c r="J311" s="700"/>
      <c r="K311" s="698"/>
      <c r="L311" s="703"/>
      <c r="M311" s="703"/>
      <c r="N311" s="698">
        <f t="shared" si="39"/>
        <v>0</v>
      </c>
      <c r="O311" s="700"/>
      <c r="P311" s="704">
        <f t="shared" si="40"/>
        <v>0</v>
      </c>
      <c r="Q311" s="700"/>
      <c r="R311" s="700"/>
      <c r="S311" s="700"/>
      <c r="T311" s="700"/>
      <c r="U311" s="700"/>
      <c r="V311" s="700"/>
      <c r="W311" s="705"/>
    </row>
    <row r="312" spans="1:23" ht="15.75" customHeight="1">
      <c r="A312" s="698"/>
      <c r="B312" s="741"/>
      <c r="C312" s="741"/>
      <c r="D312" s="660"/>
      <c r="E312" s="660"/>
      <c r="F312" s="700"/>
      <c r="G312" s="700"/>
      <c r="H312" s="700"/>
      <c r="I312" s="700"/>
      <c r="J312" s="700"/>
      <c r="K312" s="698"/>
      <c r="L312" s="703"/>
      <c r="M312" s="703"/>
      <c r="N312" s="698">
        <f t="shared" si="39"/>
        <v>0</v>
      </c>
      <c r="O312" s="700"/>
      <c r="P312" s="704">
        <f t="shared" si="40"/>
        <v>0</v>
      </c>
      <c r="Q312" s="700"/>
      <c r="R312" s="700"/>
      <c r="S312" s="700"/>
      <c r="T312" s="700"/>
      <c r="U312" s="700"/>
      <c r="V312" s="700"/>
      <c r="W312" s="705"/>
    </row>
    <row r="313" spans="1:23" ht="15.75" customHeight="1">
      <c r="A313" s="698"/>
      <c r="B313" s="741"/>
      <c r="C313" s="741"/>
      <c r="D313" s="660"/>
      <c r="E313" s="660"/>
      <c r="F313" s="700"/>
      <c r="G313" s="700"/>
      <c r="H313" s="700"/>
      <c r="I313" s="700"/>
      <c r="J313" s="700"/>
      <c r="K313" s="698"/>
      <c r="L313" s="703"/>
      <c r="M313" s="703"/>
      <c r="N313" s="698">
        <f t="shared" si="39"/>
        <v>0</v>
      </c>
      <c r="O313" s="700"/>
      <c r="P313" s="704">
        <f t="shared" si="40"/>
        <v>0</v>
      </c>
      <c r="Q313" s="700"/>
      <c r="R313" s="700"/>
      <c r="S313" s="700"/>
      <c r="T313" s="700"/>
      <c r="U313" s="700"/>
      <c r="V313" s="700"/>
      <c r="W313" s="705"/>
    </row>
    <row r="314" spans="1:23" ht="15.75" customHeight="1">
      <c r="A314" s="698"/>
      <c r="B314" s="741"/>
      <c r="C314" s="741"/>
      <c r="D314" s="660"/>
      <c r="E314" s="660"/>
      <c r="F314" s="700"/>
      <c r="G314" s="700"/>
      <c r="H314" s="700"/>
      <c r="I314" s="700"/>
      <c r="J314" s="700"/>
      <c r="K314" s="698"/>
      <c r="L314" s="703"/>
      <c r="M314" s="703"/>
      <c r="N314" s="698">
        <f t="shared" si="39"/>
        <v>0</v>
      </c>
      <c r="O314" s="700"/>
      <c r="P314" s="704">
        <f t="shared" si="40"/>
        <v>0</v>
      </c>
      <c r="Q314" s="700"/>
      <c r="R314" s="700"/>
      <c r="S314" s="700"/>
      <c r="T314" s="700"/>
      <c r="U314" s="700"/>
      <c r="V314" s="700"/>
      <c r="W314" s="705"/>
    </row>
    <row r="315" spans="1:23" ht="15.75" customHeight="1">
      <c r="A315" s="698"/>
      <c r="B315" s="741"/>
      <c r="C315" s="741"/>
      <c r="D315" s="660"/>
      <c r="E315" s="660"/>
      <c r="F315" s="700"/>
      <c r="G315" s="700"/>
      <c r="H315" s="700"/>
      <c r="I315" s="700"/>
      <c r="J315" s="700"/>
      <c r="K315" s="698"/>
      <c r="L315" s="703"/>
      <c r="M315" s="703"/>
      <c r="N315" s="698">
        <f t="shared" si="39"/>
        <v>0</v>
      </c>
      <c r="O315" s="700"/>
      <c r="P315" s="704">
        <f t="shared" si="40"/>
        <v>0</v>
      </c>
      <c r="Q315" s="700"/>
      <c r="R315" s="700"/>
      <c r="S315" s="700"/>
      <c r="T315" s="700"/>
      <c r="U315" s="700"/>
      <c r="V315" s="700"/>
      <c r="W315" s="705"/>
    </row>
    <row r="316" spans="1:23" ht="15.75" customHeight="1">
      <c r="A316" s="698"/>
      <c r="B316" s="741"/>
      <c r="C316" s="741"/>
      <c r="D316" s="660"/>
      <c r="E316" s="660"/>
      <c r="F316" s="700"/>
      <c r="G316" s="700"/>
      <c r="H316" s="700"/>
      <c r="I316" s="700"/>
      <c r="J316" s="700"/>
      <c r="K316" s="698"/>
      <c r="L316" s="703"/>
      <c r="M316" s="703"/>
      <c r="N316" s="698">
        <f t="shared" si="39"/>
        <v>0</v>
      </c>
      <c r="O316" s="700"/>
      <c r="P316" s="704">
        <f t="shared" si="40"/>
        <v>0</v>
      </c>
      <c r="Q316" s="700"/>
      <c r="R316" s="700"/>
      <c r="S316" s="700"/>
      <c r="T316" s="700"/>
      <c r="U316" s="700"/>
      <c r="V316" s="700"/>
      <c r="W316" s="705"/>
    </row>
    <row r="317" spans="1:23" ht="15.75" customHeight="1">
      <c r="A317" s="698"/>
      <c r="B317" s="741"/>
      <c r="C317" s="741"/>
      <c r="D317" s="660"/>
      <c r="E317" s="660"/>
      <c r="F317" s="700"/>
      <c r="G317" s="700"/>
      <c r="H317" s="700"/>
      <c r="I317" s="700"/>
      <c r="J317" s="700"/>
      <c r="K317" s="698"/>
      <c r="L317" s="703"/>
      <c r="M317" s="703"/>
      <c r="N317" s="698">
        <f t="shared" si="39"/>
        <v>0</v>
      </c>
      <c r="O317" s="700"/>
      <c r="P317" s="704">
        <f t="shared" si="40"/>
        <v>0</v>
      </c>
      <c r="Q317" s="700"/>
      <c r="R317" s="700"/>
      <c r="S317" s="700"/>
      <c r="T317" s="700"/>
      <c r="U317" s="700"/>
      <c r="V317" s="700"/>
      <c r="W317" s="705"/>
    </row>
    <row r="318" spans="1:23" ht="15.75" customHeight="1">
      <c r="A318" s="698"/>
      <c r="B318" s="741"/>
      <c r="C318" s="741"/>
      <c r="D318" s="660"/>
      <c r="E318" s="660"/>
      <c r="F318" s="700"/>
      <c r="G318" s="700"/>
      <c r="H318" s="700"/>
      <c r="I318" s="700"/>
      <c r="J318" s="700"/>
      <c r="K318" s="698"/>
      <c r="L318" s="703"/>
      <c r="M318" s="703"/>
      <c r="N318" s="698">
        <f t="shared" ref="N318:N374" si="41">HOUR($M318-$L318)*60+MINUTE($M318-$L318)</f>
        <v>0</v>
      </c>
      <c r="O318" s="700"/>
      <c r="P318" s="704">
        <f t="shared" ref="P318:P374" si="42">M318*O318/60*1000</f>
        <v>0</v>
      </c>
      <c r="Q318" s="700"/>
      <c r="R318" s="700"/>
      <c r="S318" s="700"/>
      <c r="T318" s="700"/>
      <c r="U318" s="700"/>
      <c r="V318" s="700"/>
      <c r="W318" s="705"/>
    </row>
    <row r="319" spans="1:23" ht="15.75" customHeight="1">
      <c r="A319" s="698"/>
      <c r="B319" s="741"/>
      <c r="C319" s="741"/>
      <c r="D319" s="660"/>
      <c r="E319" s="660"/>
      <c r="F319" s="700"/>
      <c r="G319" s="700"/>
      <c r="H319" s="700"/>
      <c r="I319" s="700"/>
      <c r="J319" s="700"/>
      <c r="K319" s="698"/>
      <c r="L319" s="703"/>
      <c r="M319" s="703"/>
      <c r="N319" s="698">
        <f t="shared" si="41"/>
        <v>0</v>
      </c>
      <c r="O319" s="700"/>
      <c r="P319" s="704">
        <f t="shared" si="42"/>
        <v>0</v>
      </c>
      <c r="Q319" s="700"/>
      <c r="R319" s="700"/>
      <c r="S319" s="700"/>
      <c r="T319" s="700"/>
      <c r="U319" s="700"/>
      <c r="V319" s="700"/>
      <c r="W319" s="705"/>
    </row>
    <row r="320" spans="1:23" ht="15.75" customHeight="1">
      <c r="A320" s="698"/>
      <c r="B320" s="741"/>
      <c r="C320" s="741"/>
      <c r="D320" s="660"/>
      <c r="E320" s="660"/>
      <c r="F320" s="700"/>
      <c r="G320" s="700"/>
      <c r="H320" s="700"/>
      <c r="I320" s="700"/>
      <c r="J320" s="700"/>
      <c r="K320" s="698"/>
      <c r="L320" s="703"/>
      <c r="M320" s="703"/>
      <c r="N320" s="698">
        <f t="shared" si="41"/>
        <v>0</v>
      </c>
      <c r="O320" s="700"/>
      <c r="P320" s="704">
        <f t="shared" si="42"/>
        <v>0</v>
      </c>
      <c r="Q320" s="700"/>
      <c r="R320" s="700"/>
      <c r="S320" s="700"/>
      <c r="T320" s="700"/>
      <c r="U320" s="700"/>
      <c r="V320" s="700"/>
      <c r="W320" s="705"/>
    </row>
    <row r="321" spans="1:23" ht="15.75" customHeight="1">
      <c r="A321" s="698"/>
      <c r="B321" s="741"/>
      <c r="C321" s="741"/>
      <c r="D321" s="660"/>
      <c r="E321" s="660"/>
      <c r="F321" s="700"/>
      <c r="G321" s="700"/>
      <c r="H321" s="700"/>
      <c r="I321" s="700"/>
      <c r="J321" s="700"/>
      <c r="K321" s="698"/>
      <c r="L321" s="703"/>
      <c r="M321" s="703"/>
      <c r="N321" s="698">
        <f t="shared" si="41"/>
        <v>0</v>
      </c>
      <c r="O321" s="700"/>
      <c r="P321" s="704">
        <f t="shared" si="42"/>
        <v>0</v>
      </c>
      <c r="Q321" s="700"/>
      <c r="R321" s="700"/>
      <c r="S321" s="700"/>
      <c r="T321" s="700"/>
      <c r="U321" s="700"/>
      <c r="V321" s="700"/>
      <c r="W321" s="705"/>
    </row>
    <row r="322" spans="1:23" ht="15.75" customHeight="1">
      <c r="A322" s="698"/>
      <c r="B322" s="741"/>
      <c r="C322" s="741"/>
      <c r="D322" s="660"/>
      <c r="E322" s="660"/>
      <c r="F322" s="700"/>
      <c r="G322" s="700"/>
      <c r="H322" s="700"/>
      <c r="I322" s="700"/>
      <c r="J322" s="700"/>
      <c r="K322" s="698"/>
      <c r="L322" s="703"/>
      <c r="M322" s="703"/>
      <c r="N322" s="698">
        <f t="shared" si="41"/>
        <v>0</v>
      </c>
      <c r="O322" s="700"/>
      <c r="P322" s="704">
        <f t="shared" si="42"/>
        <v>0</v>
      </c>
      <c r="Q322" s="700"/>
      <c r="R322" s="700"/>
      <c r="S322" s="700"/>
      <c r="T322" s="700"/>
      <c r="U322" s="700"/>
      <c r="V322" s="700"/>
      <c r="W322" s="705"/>
    </row>
    <row r="323" spans="1:23" ht="15.75" customHeight="1">
      <c r="A323" s="698"/>
      <c r="B323" s="741"/>
      <c r="C323" s="741"/>
      <c r="D323" s="660"/>
      <c r="E323" s="660"/>
      <c r="F323" s="700"/>
      <c r="G323" s="700"/>
      <c r="H323" s="700"/>
      <c r="I323" s="700"/>
      <c r="J323" s="700"/>
      <c r="K323" s="698"/>
      <c r="L323" s="703"/>
      <c r="M323" s="703"/>
      <c r="N323" s="698">
        <f t="shared" si="41"/>
        <v>0</v>
      </c>
      <c r="O323" s="700"/>
      <c r="P323" s="704">
        <f t="shared" si="42"/>
        <v>0</v>
      </c>
      <c r="Q323" s="700"/>
      <c r="R323" s="700"/>
      <c r="S323" s="700"/>
      <c r="T323" s="700"/>
      <c r="U323" s="700"/>
      <c r="V323" s="700"/>
      <c r="W323" s="705"/>
    </row>
    <row r="324" spans="1:23" ht="15.75" customHeight="1">
      <c r="A324" s="698"/>
      <c r="B324" s="741"/>
      <c r="C324" s="741"/>
      <c r="D324" s="660"/>
      <c r="E324" s="660"/>
      <c r="F324" s="700"/>
      <c r="G324" s="700"/>
      <c r="H324" s="700"/>
      <c r="I324" s="700"/>
      <c r="J324" s="700"/>
      <c r="K324" s="698"/>
      <c r="L324" s="703"/>
      <c r="M324" s="703"/>
      <c r="N324" s="698">
        <f t="shared" si="41"/>
        <v>0</v>
      </c>
      <c r="O324" s="700"/>
      <c r="P324" s="704">
        <f t="shared" si="42"/>
        <v>0</v>
      </c>
      <c r="Q324" s="700"/>
      <c r="R324" s="700"/>
      <c r="S324" s="700"/>
      <c r="T324" s="700"/>
      <c r="U324" s="700"/>
      <c r="V324" s="700"/>
      <c r="W324" s="705"/>
    </row>
    <row r="325" spans="1:23" ht="15.75" customHeight="1">
      <c r="A325" s="698"/>
      <c r="B325" s="741"/>
      <c r="C325" s="741"/>
      <c r="D325" s="660"/>
      <c r="E325" s="660"/>
      <c r="F325" s="700"/>
      <c r="G325" s="700"/>
      <c r="H325" s="700"/>
      <c r="I325" s="700"/>
      <c r="J325" s="700"/>
      <c r="K325" s="698"/>
      <c r="L325" s="703"/>
      <c r="M325" s="703"/>
      <c r="N325" s="698">
        <f t="shared" si="41"/>
        <v>0</v>
      </c>
      <c r="O325" s="700"/>
      <c r="P325" s="704">
        <f t="shared" si="42"/>
        <v>0</v>
      </c>
      <c r="Q325" s="700"/>
      <c r="R325" s="700"/>
      <c r="S325" s="700"/>
      <c r="T325" s="700"/>
      <c r="U325" s="700"/>
      <c r="V325" s="700"/>
      <c r="W325" s="705"/>
    </row>
    <row r="326" spans="1:23" ht="15.75" customHeight="1">
      <c r="A326" s="698"/>
      <c r="B326" s="741"/>
      <c r="C326" s="741"/>
      <c r="D326" s="660"/>
      <c r="E326" s="660"/>
      <c r="F326" s="700"/>
      <c r="G326" s="700"/>
      <c r="H326" s="700"/>
      <c r="I326" s="700"/>
      <c r="J326" s="700"/>
      <c r="K326" s="698"/>
      <c r="L326" s="703"/>
      <c r="M326" s="703"/>
      <c r="N326" s="698">
        <f t="shared" si="41"/>
        <v>0</v>
      </c>
      <c r="O326" s="700"/>
      <c r="P326" s="704">
        <f t="shared" si="42"/>
        <v>0</v>
      </c>
      <c r="Q326" s="700"/>
      <c r="R326" s="700"/>
      <c r="S326" s="700"/>
      <c r="T326" s="700"/>
      <c r="U326" s="700"/>
      <c r="V326" s="700"/>
      <c r="W326" s="705"/>
    </row>
    <row r="327" spans="1:23" ht="15.75" customHeight="1">
      <c r="A327" s="698"/>
      <c r="B327" s="741"/>
      <c r="C327" s="741"/>
      <c r="D327" s="660"/>
      <c r="E327" s="660"/>
      <c r="F327" s="700"/>
      <c r="G327" s="700"/>
      <c r="H327" s="700"/>
      <c r="I327" s="700"/>
      <c r="J327" s="700"/>
      <c r="K327" s="698"/>
      <c r="L327" s="703"/>
      <c r="M327" s="703"/>
      <c r="N327" s="698">
        <f t="shared" si="41"/>
        <v>0</v>
      </c>
      <c r="O327" s="700"/>
      <c r="P327" s="704">
        <f t="shared" si="42"/>
        <v>0</v>
      </c>
      <c r="Q327" s="700"/>
      <c r="R327" s="700"/>
      <c r="S327" s="700"/>
      <c r="T327" s="700"/>
      <c r="U327" s="700"/>
      <c r="V327" s="700"/>
      <c r="W327" s="705"/>
    </row>
    <row r="328" spans="1:23" ht="15.75" customHeight="1">
      <c r="A328" s="698"/>
      <c r="B328" s="741"/>
      <c r="C328" s="741"/>
      <c r="D328" s="660"/>
      <c r="E328" s="660"/>
      <c r="F328" s="700"/>
      <c r="G328" s="700"/>
      <c r="H328" s="700"/>
      <c r="I328" s="700"/>
      <c r="J328" s="700"/>
      <c r="K328" s="698"/>
      <c r="L328" s="703"/>
      <c r="M328" s="703"/>
      <c r="N328" s="698">
        <f t="shared" si="41"/>
        <v>0</v>
      </c>
      <c r="O328" s="700"/>
      <c r="P328" s="704">
        <f t="shared" si="42"/>
        <v>0</v>
      </c>
      <c r="Q328" s="700"/>
      <c r="R328" s="700"/>
      <c r="S328" s="700"/>
      <c r="T328" s="700"/>
      <c r="U328" s="700"/>
      <c r="V328" s="700"/>
      <c r="W328" s="705"/>
    </row>
    <row r="329" spans="1:23" ht="15.75" customHeight="1">
      <c r="A329" s="698"/>
      <c r="B329" s="741"/>
      <c r="C329" s="741"/>
      <c r="D329" s="660"/>
      <c r="E329" s="660"/>
      <c r="F329" s="700"/>
      <c r="G329" s="700"/>
      <c r="H329" s="700"/>
      <c r="I329" s="700"/>
      <c r="J329" s="700"/>
      <c r="K329" s="698"/>
      <c r="L329" s="703"/>
      <c r="M329" s="703"/>
      <c r="N329" s="698">
        <f t="shared" si="41"/>
        <v>0</v>
      </c>
      <c r="O329" s="700"/>
      <c r="P329" s="704">
        <f t="shared" si="42"/>
        <v>0</v>
      </c>
      <c r="Q329" s="700"/>
      <c r="R329" s="700"/>
      <c r="S329" s="700"/>
      <c r="T329" s="700"/>
      <c r="U329" s="700"/>
      <c r="V329" s="700"/>
      <c r="W329" s="705"/>
    </row>
    <row r="330" spans="1:23" ht="15.75" customHeight="1">
      <c r="A330" s="698"/>
      <c r="B330" s="741"/>
      <c r="C330" s="741"/>
      <c r="D330" s="660"/>
      <c r="E330" s="660"/>
      <c r="F330" s="700"/>
      <c r="G330" s="700"/>
      <c r="H330" s="700"/>
      <c r="I330" s="700"/>
      <c r="J330" s="700"/>
      <c r="K330" s="698"/>
      <c r="L330" s="703"/>
      <c r="M330" s="703"/>
      <c r="N330" s="698">
        <f t="shared" si="41"/>
        <v>0</v>
      </c>
      <c r="O330" s="700"/>
      <c r="P330" s="704">
        <f t="shared" si="42"/>
        <v>0</v>
      </c>
      <c r="Q330" s="700"/>
      <c r="R330" s="700"/>
      <c r="S330" s="700"/>
      <c r="T330" s="700"/>
      <c r="U330" s="700"/>
      <c r="V330" s="700"/>
      <c r="W330" s="705"/>
    </row>
    <row r="331" spans="1:23" ht="15.75" customHeight="1">
      <c r="A331" s="698"/>
      <c r="B331" s="741"/>
      <c r="C331" s="741"/>
      <c r="D331" s="660"/>
      <c r="E331" s="660"/>
      <c r="F331" s="700"/>
      <c r="G331" s="700"/>
      <c r="H331" s="700"/>
      <c r="I331" s="700"/>
      <c r="J331" s="700"/>
      <c r="K331" s="698"/>
      <c r="L331" s="703"/>
      <c r="M331" s="703"/>
      <c r="N331" s="698">
        <f t="shared" si="41"/>
        <v>0</v>
      </c>
      <c r="O331" s="700"/>
      <c r="P331" s="704">
        <f t="shared" si="42"/>
        <v>0</v>
      </c>
      <c r="Q331" s="700"/>
      <c r="R331" s="700"/>
      <c r="S331" s="700"/>
      <c r="T331" s="700"/>
      <c r="U331" s="700"/>
      <c r="V331" s="700"/>
      <c r="W331" s="705"/>
    </row>
    <row r="332" spans="1:23" ht="15.75" customHeight="1">
      <c r="A332" s="698"/>
      <c r="B332" s="741"/>
      <c r="C332" s="741"/>
      <c r="D332" s="660"/>
      <c r="E332" s="660"/>
      <c r="F332" s="700"/>
      <c r="G332" s="700"/>
      <c r="H332" s="700"/>
      <c r="I332" s="700"/>
      <c r="J332" s="700"/>
      <c r="K332" s="698"/>
      <c r="L332" s="703"/>
      <c r="M332" s="703"/>
      <c r="N332" s="698">
        <f t="shared" si="41"/>
        <v>0</v>
      </c>
      <c r="O332" s="700"/>
      <c r="P332" s="704">
        <f t="shared" si="42"/>
        <v>0</v>
      </c>
      <c r="Q332" s="700"/>
      <c r="R332" s="700"/>
      <c r="S332" s="700"/>
      <c r="T332" s="700"/>
      <c r="U332" s="700"/>
      <c r="V332" s="700"/>
      <c r="W332" s="705"/>
    </row>
    <row r="333" spans="1:23" ht="15.75" customHeight="1">
      <c r="A333" s="698"/>
      <c r="B333" s="741"/>
      <c r="C333" s="741"/>
      <c r="D333" s="660"/>
      <c r="E333" s="660"/>
      <c r="F333" s="700"/>
      <c r="G333" s="700"/>
      <c r="H333" s="700"/>
      <c r="I333" s="700"/>
      <c r="J333" s="700"/>
      <c r="K333" s="698"/>
      <c r="L333" s="703"/>
      <c r="M333" s="703"/>
      <c r="N333" s="698">
        <f t="shared" si="41"/>
        <v>0</v>
      </c>
      <c r="O333" s="700"/>
      <c r="P333" s="704">
        <f t="shared" si="42"/>
        <v>0</v>
      </c>
      <c r="Q333" s="700"/>
      <c r="R333" s="700"/>
      <c r="S333" s="700"/>
      <c r="T333" s="700"/>
      <c r="U333" s="700"/>
      <c r="V333" s="700"/>
      <c r="W333" s="705"/>
    </row>
    <row r="334" spans="1:23" ht="15.75" customHeight="1">
      <c r="A334" s="698"/>
      <c r="B334" s="741"/>
      <c r="C334" s="741"/>
      <c r="D334" s="660"/>
      <c r="E334" s="660"/>
      <c r="F334" s="700"/>
      <c r="G334" s="700"/>
      <c r="H334" s="700"/>
      <c r="I334" s="700"/>
      <c r="J334" s="700"/>
      <c r="K334" s="698"/>
      <c r="L334" s="703"/>
      <c r="M334" s="703"/>
      <c r="N334" s="698">
        <f t="shared" si="41"/>
        <v>0</v>
      </c>
      <c r="O334" s="700"/>
      <c r="P334" s="704">
        <f t="shared" si="42"/>
        <v>0</v>
      </c>
      <c r="Q334" s="700"/>
      <c r="R334" s="700"/>
      <c r="S334" s="700"/>
      <c r="T334" s="700"/>
      <c r="U334" s="700"/>
      <c r="V334" s="700"/>
      <c r="W334" s="705"/>
    </row>
    <row r="335" spans="1:23" ht="15.75" customHeight="1">
      <c r="A335" s="698"/>
      <c r="B335" s="741"/>
      <c r="C335" s="741"/>
      <c r="D335" s="660"/>
      <c r="E335" s="660"/>
      <c r="F335" s="700"/>
      <c r="G335" s="700"/>
      <c r="H335" s="700"/>
      <c r="I335" s="700"/>
      <c r="J335" s="700"/>
      <c r="K335" s="698"/>
      <c r="L335" s="703"/>
      <c r="M335" s="703"/>
      <c r="N335" s="698">
        <f t="shared" si="41"/>
        <v>0</v>
      </c>
      <c r="O335" s="700"/>
      <c r="P335" s="704">
        <f t="shared" si="42"/>
        <v>0</v>
      </c>
      <c r="Q335" s="700"/>
      <c r="R335" s="700"/>
      <c r="S335" s="700"/>
      <c r="T335" s="700"/>
      <c r="U335" s="700"/>
      <c r="V335" s="700"/>
      <c r="W335" s="705"/>
    </row>
    <row r="336" spans="1:23" ht="15.75" customHeight="1">
      <c r="A336" s="698"/>
      <c r="B336" s="741"/>
      <c r="C336" s="741"/>
      <c r="D336" s="660"/>
      <c r="E336" s="660"/>
      <c r="F336" s="700"/>
      <c r="G336" s="700"/>
      <c r="H336" s="700"/>
      <c r="I336" s="700"/>
      <c r="J336" s="700"/>
      <c r="K336" s="698"/>
      <c r="L336" s="703"/>
      <c r="M336" s="703"/>
      <c r="N336" s="698">
        <f t="shared" si="41"/>
        <v>0</v>
      </c>
      <c r="O336" s="700"/>
      <c r="P336" s="704">
        <f t="shared" si="42"/>
        <v>0</v>
      </c>
      <c r="Q336" s="700"/>
      <c r="R336" s="700"/>
      <c r="S336" s="700"/>
      <c r="T336" s="700"/>
      <c r="U336" s="700"/>
      <c r="V336" s="700"/>
      <c r="W336" s="705"/>
    </row>
    <row r="337" spans="1:23" ht="15.75" customHeight="1">
      <c r="A337" s="698"/>
      <c r="B337" s="741"/>
      <c r="C337" s="741"/>
      <c r="D337" s="660"/>
      <c r="E337" s="660"/>
      <c r="F337" s="700"/>
      <c r="G337" s="700"/>
      <c r="H337" s="700"/>
      <c r="I337" s="700"/>
      <c r="J337" s="700"/>
      <c r="K337" s="698"/>
      <c r="L337" s="703"/>
      <c r="M337" s="703"/>
      <c r="N337" s="698">
        <f t="shared" si="41"/>
        <v>0</v>
      </c>
      <c r="O337" s="700"/>
      <c r="P337" s="704">
        <f t="shared" si="42"/>
        <v>0</v>
      </c>
      <c r="Q337" s="700"/>
      <c r="R337" s="700"/>
      <c r="S337" s="700"/>
      <c r="T337" s="700"/>
      <c r="U337" s="700"/>
      <c r="V337" s="700"/>
      <c r="W337" s="705"/>
    </row>
    <row r="338" spans="1:23" ht="15.75" customHeight="1">
      <c r="A338" s="698"/>
      <c r="B338" s="741"/>
      <c r="C338" s="741"/>
      <c r="D338" s="660"/>
      <c r="E338" s="660"/>
      <c r="F338" s="700"/>
      <c r="G338" s="700"/>
      <c r="H338" s="700"/>
      <c r="I338" s="700"/>
      <c r="J338" s="700"/>
      <c r="K338" s="698"/>
      <c r="L338" s="703"/>
      <c r="M338" s="703"/>
      <c r="N338" s="698">
        <f t="shared" si="41"/>
        <v>0</v>
      </c>
      <c r="O338" s="700"/>
      <c r="P338" s="704">
        <f t="shared" si="42"/>
        <v>0</v>
      </c>
      <c r="Q338" s="700"/>
      <c r="R338" s="700"/>
      <c r="S338" s="700"/>
      <c r="T338" s="700"/>
      <c r="U338" s="700"/>
      <c r="V338" s="700"/>
      <c r="W338" s="705"/>
    </row>
    <row r="339" spans="1:23" ht="15.75" customHeight="1">
      <c r="A339" s="698"/>
      <c r="B339" s="741"/>
      <c r="C339" s="741"/>
      <c r="D339" s="660"/>
      <c r="E339" s="660"/>
      <c r="F339" s="700"/>
      <c r="G339" s="700"/>
      <c r="H339" s="700"/>
      <c r="I339" s="700"/>
      <c r="J339" s="700"/>
      <c r="K339" s="698"/>
      <c r="L339" s="703"/>
      <c r="M339" s="703"/>
      <c r="N339" s="698">
        <f t="shared" si="41"/>
        <v>0</v>
      </c>
      <c r="O339" s="700"/>
      <c r="P339" s="704">
        <f t="shared" si="42"/>
        <v>0</v>
      </c>
      <c r="Q339" s="700"/>
      <c r="R339" s="700"/>
      <c r="S339" s="700"/>
      <c r="T339" s="700"/>
      <c r="U339" s="700"/>
      <c r="V339" s="700"/>
      <c r="W339" s="705"/>
    </row>
    <row r="340" spans="1:23" ht="15.75" customHeight="1">
      <c r="A340" s="698"/>
      <c r="B340" s="741"/>
      <c r="C340" s="741"/>
      <c r="D340" s="660"/>
      <c r="E340" s="660"/>
      <c r="F340" s="700"/>
      <c r="G340" s="700"/>
      <c r="H340" s="700"/>
      <c r="I340" s="700"/>
      <c r="J340" s="700"/>
      <c r="K340" s="698"/>
      <c r="L340" s="703"/>
      <c r="M340" s="703"/>
      <c r="N340" s="698">
        <f t="shared" si="41"/>
        <v>0</v>
      </c>
      <c r="O340" s="700"/>
      <c r="P340" s="704">
        <f t="shared" si="42"/>
        <v>0</v>
      </c>
      <c r="Q340" s="700"/>
      <c r="R340" s="700"/>
      <c r="S340" s="700"/>
      <c r="T340" s="700"/>
      <c r="U340" s="700"/>
      <c r="V340" s="700"/>
      <c r="W340" s="705"/>
    </row>
    <row r="341" spans="1:23" ht="15.75" customHeight="1">
      <c r="A341" s="698"/>
      <c r="B341" s="741"/>
      <c r="C341" s="741"/>
      <c r="D341" s="660"/>
      <c r="E341" s="660"/>
      <c r="F341" s="700"/>
      <c r="G341" s="700"/>
      <c r="H341" s="700"/>
      <c r="I341" s="700"/>
      <c r="J341" s="700"/>
      <c r="K341" s="698"/>
      <c r="L341" s="703"/>
      <c r="M341" s="703"/>
      <c r="N341" s="698">
        <f t="shared" si="41"/>
        <v>0</v>
      </c>
      <c r="O341" s="700"/>
      <c r="P341" s="704">
        <f t="shared" si="42"/>
        <v>0</v>
      </c>
      <c r="Q341" s="700"/>
      <c r="R341" s="700"/>
      <c r="S341" s="700"/>
      <c r="T341" s="700"/>
      <c r="U341" s="700"/>
      <c r="V341" s="700"/>
      <c r="W341" s="705"/>
    </row>
    <row r="342" spans="1:23" ht="15.75" customHeight="1">
      <c r="A342" s="698"/>
      <c r="B342" s="741"/>
      <c r="C342" s="741"/>
      <c r="D342" s="660"/>
      <c r="E342" s="660"/>
      <c r="F342" s="700"/>
      <c r="G342" s="700"/>
      <c r="H342" s="700"/>
      <c r="I342" s="700"/>
      <c r="J342" s="700"/>
      <c r="K342" s="698"/>
      <c r="L342" s="703"/>
      <c r="M342" s="703"/>
      <c r="N342" s="698">
        <f t="shared" si="41"/>
        <v>0</v>
      </c>
      <c r="O342" s="700"/>
      <c r="P342" s="704">
        <f t="shared" si="42"/>
        <v>0</v>
      </c>
      <c r="Q342" s="700"/>
      <c r="R342" s="700"/>
      <c r="S342" s="700"/>
      <c r="T342" s="700"/>
      <c r="U342" s="700"/>
      <c r="V342" s="700"/>
      <c r="W342" s="705"/>
    </row>
    <row r="343" spans="1:23" ht="15.75" customHeight="1">
      <c r="A343" s="698"/>
      <c r="B343" s="741"/>
      <c r="C343" s="741"/>
      <c r="D343" s="660"/>
      <c r="E343" s="660"/>
      <c r="F343" s="700"/>
      <c r="G343" s="700"/>
      <c r="H343" s="700"/>
      <c r="I343" s="700"/>
      <c r="J343" s="700"/>
      <c r="K343" s="698"/>
      <c r="L343" s="703"/>
      <c r="M343" s="703"/>
      <c r="N343" s="698">
        <f t="shared" si="41"/>
        <v>0</v>
      </c>
      <c r="O343" s="700"/>
      <c r="P343" s="704">
        <f t="shared" si="42"/>
        <v>0</v>
      </c>
      <c r="Q343" s="700"/>
      <c r="R343" s="700"/>
      <c r="S343" s="700"/>
      <c r="T343" s="700"/>
      <c r="U343" s="700"/>
      <c r="V343" s="700"/>
      <c r="W343" s="705"/>
    </row>
    <row r="344" spans="1:23" ht="15.75" customHeight="1">
      <c r="A344" s="698"/>
      <c r="B344" s="741"/>
      <c r="C344" s="741"/>
      <c r="D344" s="660"/>
      <c r="E344" s="660"/>
      <c r="F344" s="700"/>
      <c r="G344" s="700"/>
      <c r="H344" s="700"/>
      <c r="I344" s="700"/>
      <c r="J344" s="700"/>
      <c r="K344" s="698"/>
      <c r="L344" s="703"/>
      <c r="M344" s="703"/>
      <c r="N344" s="698">
        <f t="shared" si="41"/>
        <v>0</v>
      </c>
      <c r="O344" s="700"/>
      <c r="P344" s="704">
        <f t="shared" si="42"/>
        <v>0</v>
      </c>
      <c r="Q344" s="700"/>
      <c r="R344" s="700"/>
      <c r="S344" s="700"/>
      <c r="T344" s="700"/>
      <c r="U344" s="700"/>
      <c r="V344" s="700"/>
      <c r="W344" s="705"/>
    </row>
    <row r="345" spans="1:23" ht="15.75" customHeight="1">
      <c r="A345" s="698"/>
      <c r="B345" s="741"/>
      <c r="C345" s="741"/>
      <c r="D345" s="660"/>
      <c r="E345" s="660"/>
      <c r="F345" s="700"/>
      <c r="G345" s="700"/>
      <c r="H345" s="700"/>
      <c r="I345" s="700"/>
      <c r="J345" s="700"/>
      <c r="K345" s="698"/>
      <c r="L345" s="703"/>
      <c r="M345" s="703"/>
      <c r="N345" s="698">
        <f t="shared" si="41"/>
        <v>0</v>
      </c>
      <c r="O345" s="700"/>
      <c r="P345" s="704">
        <f t="shared" si="42"/>
        <v>0</v>
      </c>
      <c r="Q345" s="700"/>
      <c r="R345" s="700"/>
      <c r="S345" s="700"/>
      <c r="T345" s="700"/>
      <c r="U345" s="700"/>
      <c r="V345" s="700"/>
      <c r="W345" s="705"/>
    </row>
    <row r="346" spans="1:23" ht="15.75" customHeight="1">
      <c r="A346" s="698"/>
      <c r="B346" s="741"/>
      <c r="C346" s="741"/>
      <c r="D346" s="660"/>
      <c r="E346" s="660"/>
      <c r="F346" s="700"/>
      <c r="G346" s="700"/>
      <c r="H346" s="700"/>
      <c r="I346" s="700"/>
      <c r="J346" s="700"/>
      <c r="K346" s="698"/>
      <c r="L346" s="703"/>
      <c r="M346" s="703"/>
      <c r="N346" s="698">
        <f t="shared" si="41"/>
        <v>0</v>
      </c>
      <c r="O346" s="700"/>
      <c r="P346" s="704">
        <f t="shared" si="42"/>
        <v>0</v>
      </c>
      <c r="Q346" s="700"/>
      <c r="R346" s="700"/>
      <c r="S346" s="700"/>
      <c r="T346" s="700"/>
      <c r="U346" s="700"/>
      <c r="V346" s="700"/>
      <c r="W346" s="705"/>
    </row>
    <row r="347" spans="1:23" ht="15.75" customHeight="1">
      <c r="A347" s="698"/>
      <c r="B347" s="741"/>
      <c r="C347" s="741"/>
      <c r="D347" s="660"/>
      <c r="E347" s="660"/>
      <c r="F347" s="700"/>
      <c r="G347" s="700"/>
      <c r="H347" s="700"/>
      <c r="I347" s="700"/>
      <c r="J347" s="700"/>
      <c r="K347" s="698"/>
      <c r="L347" s="703"/>
      <c r="M347" s="703"/>
      <c r="N347" s="698">
        <f t="shared" si="41"/>
        <v>0</v>
      </c>
      <c r="O347" s="700"/>
      <c r="P347" s="704">
        <f t="shared" si="42"/>
        <v>0</v>
      </c>
      <c r="Q347" s="700"/>
      <c r="R347" s="700"/>
      <c r="S347" s="700"/>
      <c r="T347" s="700"/>
      <c r="U347" s="700"/>
      <c r="V347" s="700"/>
      <c r="W347" s="705"/>
    </row>
    <row r="348" spans="1:23" ht="15.75" customHeight="1">
      <c r="A348" s="698"/>
      <c r="B348" s="741"/>
      <c r="C348" s="741"/>
      <c r="D348" s="660"/>
      <c r="E348" s="660"/>
      <c r="F348" s="700"/>
      <c r="G348" s="700"/>
      <c r="H348" s="700"/>
      <c r="I348" s="700"/>
      <c r="J348" s="700"/>
      <c r="K348" s="698"/>
      <c r="L348" s="703"/>
      <c r="M348" s="703"/>
      <c r="N348" s="698">
        <f t="shared" si="41"/>
        <v>0</v>
      </c>
      <c r="O348" s="700"/>
      <c r="P348" s="704">
        <f t="shared" si="42"/>
        <v>0</v>
      </c>
      <c r="Q348" s="700"/>
      <c r="R348" s="700"/>
      <c r="S348" s="700"/>
      <c r="T348" s="700"/>
      <c r="U348" s="700"/>
      <c r="V348" s="700"/>
      <c r="W348" s="705"/>
    </row>
    <row r="349" spans="1:23" ht="15.75" customHeight="1">
      <c r="A349" s="698"/>
      <c r="B349" s="741"/>
      <c r="C349" s="741"/>
      <c r="D349" s="660"/>
      <c r="E349" s="660"/>
      <c r="F349" s="700"/>
      <c r="G349" s="700"/>
      <c r="H349" s="700"/>
      <c r="I349" s="700"/>
      <c r="J349" s="700"/>
      <c r="K349" s="698"/>
      <c r="L349" s="703"/>
      <c r="M349" s="703"/>
      <c r="N349" s="698">
        <f t="shared" si="41"/>
        <v>0</v>
      </c>
      <c r="O349" s="700"/>
      <c r="P349" s="704">
        <f t="shared" si="42"/>
        <v>0</v>
      </c>
      <c r="Q349" s="700"/>
      <c r="R349" s="700"/>
      <c r="S349" s="700"/>
      <c r="T349" s="700"/>
      <c r="U349" s="700"/>
      <c r="V349" s="700"/>
      <c r="W349" s="705"/>
    </row>
    <row r="350" spans="1:23" ht="15.75" customHeight="1">
      <c r="A350" s="698"/>
      <c r="B350" s="741"/>
      <c r="C350" s="741"/>
      <c r="D350" s="660"/>
      <c r="E350" s="660"/>
      <c r="F350" s="700"/>
      <c r="G350" s="700"/>
      <c r="H350" s="700"/>
      <c r="I350" s="700"/>
      <c r="J350" s="700"/>
      <c r="K350" s="698"/>
      <c r="L350" s="703"/>
      <c r="M350" s="703"/>
      <c r="N350" s="698">
        <f t="shared" si="41"/>
        <v>0</v>
      </c>
      <c r="O350" s="700"/>
      <c r="P350" s="704">
        <f t="shared" si="42"/>
        <v>0</v>
      </c>
      <c r="Q350" s="700"/>
      <c r="R350" s="700"/>
      <c r="S350" s="700"/>
      <c r="T350" s="700"/>
      <c r="U350" s="700"/>
      <c r="V350" s="700"/>
      <c r="W350" s="705"/>
    </row>
    <row r="351" spans="1:23" ht="15.75" customHeight="1">
      <c r="A351" s="698"/>
      <c r="B351" s="741"/>
      <c r="C351" s="741"/>
      <c r="D351" s="660"/>
      <c r="E351" s="660"/>
      <c r="F351" s="700"/>
      <c r="G351" s="700"/>
      <c r="H351" s="700"/>
      <c r="I351" s="700"/>
      <c r="J351" s="700"/>
      <c r="K351" s="698"/>
      <c r="L351" s="703"/>
      <c r="M351" s="703"/>
      <c r="N351" s="698">
        <f t="shared" si="41"/>
        <v>0</v>
      </c>
      <c r="O351" s="700"/>
      <c r="P351" s="704">
        <f t="shared" si="42"/>
        <v>0</v>
      </c>
      <c r="Q351" s="700"/>
      <c r="R351" s="700"/>
      <c r="S351" s="700"/>
      <c r="T351" s="700"/>
      <c r="U351" s="700"/>
      <c r="V351" s="700"/>
      <c r="W351" s="705"/>
    </row>
    <row r="352" spans="1:23" ht="15.75" customHeight="1">
      <c r="A352" s="698"/>
      <c r="B352" s="741"/>
      <c r="C352" s="741"/>
      <c r="D352" s="660"/>
      <c r="E352" s="660"/>
      <c r="F352" s="700"/>
      <c r="G352" s="700"/>
      <c r="H352" s="700"/>
      <c r="I352" s="700"/>
      <c r="J352" s="700"/>
      <c r="K352" s="698"/>
      <c r="L352" s="703"/>
      <c r="M352" s="703"/>
      <c r="N352" s="698">
        <f t="shared" si="41"/>
        <v>0</v>
      </c>
      <c r="O352" s="700"/>
      <c r="P352" s="704">
        <f t="shared" si="42"/>
        <v>0</v>
      </c>
      <c r="Q352" s="700"/>
      <c r="R352" s="700"/>
      <c r="S352" s="700"/>
      <c r="T352" s="700"/>
      <c r="U352" s="700"/>
      <c r="V352" s="700"/>
      <c r="W352" s="705"/>
    </row>
    <row r="353" spans="1:23" ht="15.75" customHeight="1">
      <c r="A353" s="698"/>
      <c r="B353" s="741"/>
      <c r="C353" s="741"/>
      <c r="D353" s="660"/>
      <c r="E353" s="660"/>
      <c r="F353" s="700"/>
      <c r="G353" s="700"/>
      <c r="H353" s="700"/>
      <c r="I353" s="700"/>
      <c r="J353" s="700"/>
      <c r="K353" s="698"/>
      <c r="L353" s="703"/>
      <c r="M353" s="703"/>
      <c r="N353" s="698">
        <f t="shared" si="41"/>
        <v>0</v>
      </c>
      <c r="O353" s="700"/>
      <c r="P353" s="704">
        <f t="shared" si="42"/>
        <v>0</v>
      </c>
      <c r="Q353" s="700"/>
      <c r="R353" s="700"/>
      <c r="S353" s="700"/>
      <c r="T353" s="700"/>
      <c r="U353" s="700"/>
      <c r="V353" s="700"/>
      <c r="W353" s="705"/>
    </row>
    <row r="354" spans="1:23" ht="15.75" customHeight="1">
      <c r="A354" s="698"/>
      <c r="B354" s="741"/>
      <c r="C354" s="741"/>
      <c r="D354" s="660"/>
      <c r="E354" s="660"/>
      <c r="F354" s="700"/>
      <c r="G354" s="700"/>
      <c r="H354" s="700"/>
      <c r="I354" s="700"/>
      <c r="J354" s="700"/>
      <c r="K354" s="698"/>
      <c r="L354" s="703"/>
      <c r="M354" s="703"/>
      <c r="N354" s="698">
        <f t="shared" si="41"/>
        <v>0</v>
      </c>
      <c r="O354" s="700"/>
      <c r="P354" s="704">
        <f t="shared" si="42"/>
        <v>0</v>
      </c>
      <c r="Q354" s="700"/>
      <c r="R354" s="700"/>
      <c r="S354" s="700"/>
      <c r="T354" s="700"/>
      <c r="U354" s="700"/>
      <c r="V354" s="700"/>
      <c r="W354" s="705"/>
    </row>
    <row r="355" spans="1:23" ht="15.75" customHeight="1">
      <c r="A355" s="698"/>
      <c r="B355" s="741"/>
      <c r="C355" s="741"/>
      <c r="D355" s="660"/>
      <c r="E355" s="660"/>
      <c r="F355" s="700"/>
      <c r="G355" s="700"/>
      <c r="H355" s="700"/>
      <c r="I355" s="700"/>
      <c r="J355" s="700"/>
      <c r="K355" s="698"/>
      <c r="L355" s="703"/>
      <c r="M355" s="703"/>
      <c r="N355" s="698">
        <f t="shared" si="41"/>
        <v>0</v>
      </c>
      <c r="O355" s="700"/>
      <c r="P355" s="704">
        <f t="shared" si="42"/>
        <v>0</v>
      </c>
      <c r="Q355" s="700"/>
      <c r="R355" s="700"/>
      <c r="S355" s="700"/>
      <c r="T355" s="700"/>
      <c r="U355" s="700"/>
      <c r="V355" s="700"/>
      <c r="W355" s="705"/>
    </row>
    <row r="356" spans="1:23" ht="15.75" customHeight="1">
      <c r="A356" s="698"/>
      <c r="B356" s="741"/>
      <c r="C356" s="741"/>
      <c r="D356" s="660"/>
      <c r="E356" s="660"/>
      <c r="F356" s="700"/>
      <c r="G356" s="700"/>
      <c r="H356" s="700"/>
      <c r="I356" s="700"/>
      <c r="J356" s="700"/>
      <c r="K356" s="698"/>
      <c r="L356" s="703"/>
      <c r="M356" s="703"/>
      <c r="N356" s="698">
        <f t="shared" si="41"/>
        <v>0</v>
      </c>
      <c r="O356" s="700"/>
      <c r="P356" s="704">
        <f t="shared" si="42"/>
        <v>0</v>
      </c>
      <c r="Q356" s="700"/>
      <c r="R356" s="700"/>
      <c r="S356" s="700"/>
      <c r="T356" s="700"/>
      <c r="U356" s="700"/>
      <c r="V356" s="700"/>
      <c r="W356" s="705"/>
    </row>
    <row r="357" spans="1:23" ht="15.75" customHeight="1">
      <c r="A357" s="698"/>
      <c r="B357" s="741"/>
      <c r="C357" s="741"/>
      <c r="D357" s="660"/>
      <c r="E357" s="660"/>
      <c r="F357" s="700"/>
      <c r="G357" s="700"/>
      <c r="H357" s="700"/>
      <c r="I357" s="700"/>
      <c r="J357" s="700"/>
      <c r="K357" s="698"/>
      <c r="L357" s="703"/>
      <c r="M357" s="703"/>
      <c r="N357" s="698">
        <f t="shared" si="41"/>
        <v>0</v>
      </c>
      <c r="O357" s="700"/>
      <c r="P357" s="704">
        <f t="shared" si="42"/>
        <v>0</v>
      </c>
      <c r="Q357" s="700"/>
      <c r="R357" s="700"/>
      <c r="S357" s="700"/>
      <c r="T357" s="700"/>
      <c r="U357" s="700"/>
      <c r="V357" s="700"/>
      <c r="W357" s="705"/>
    </row>
    <row r="358" spans="1:23" ht="15.75" customHeight="1">
      <c r="A358" s="698"/>
      <c r="B358" s="741"/>
      <c r="C358" s="741"/>
      <c r="D358" s="660"/>
      <c r="E358" s="660"/>
      <c r="F358" s="700"/>
      <c r="G358" s="700"/>
      <c r="H358" s="700"/>
      <c r="I358" s="700"/>
      <c r="J358" s="700"/>
      <c r="K358" s="698"/>
      <c r="L358" s="703"/>
      <c r="M358" s="703"/>
      <c r="N358" s="698">
        <f t="shared" si="41"/>
        <v>0</v>
      </c>
      <c r="O358" s="700"/>
      <c r="P358" s="704">
        <f t="shared" si="42"/>
        <v>0</v>
      </c>
      <c r="Q358" s="700"/>
      <c r="R358" s="700"/>
      <c r="S358" s="700"/>
      <c r="T358" s="700"/>
      <c r="U358" s="700"/>
      <c r="V358" s="700"/>
      <c r="W358" s="705"/>
    </row>
    <row r="359" spans="1:23" ht="15.75" customHeight="1">
      <c r="A359" s="698"/>
      <c r="B359" s="741"/>
      <c r="C359" s="741"/>
      <c r="D359" s="660"/>
      <c r="E359" s="660"/>
      <c r="F359" s="700"/>
      <c r="G359" s="700"/>
      <c r="H359" s="700"/>
      <c r="I359" s="700"/>
      <c r="J359" s="700"/>
      <c r="K359" s="698"/>
      <c r="L359" s="703"/>
      <c r="M359" s="703"/>
      <c r="N359" s="698">
        <f t="shared" si="41"/>
        <v>0</v>
      </c>
      <c r="O359" s="700"/>
      <c r="P359" s="704">
        <f t="shared" si="42"/>
        <v>0</v>
      </c>
      <c r="Q359" s="700"/>
      <c r="R359" s="700"/>
      <c r="S359" s="700"/>
      <c r="T359" s="700"/>
      <c r="U359" s="700"/>
      <c r="V359" s="700"/>
      <c r="W359" s="705"/>
    </row>
    <row r="360" spans="1:23" ht="15.75" customHeight="1">
      <c r="A360" s="698"/>
      <c r="B360" s="741"/>
      <c r="C360" s="741"/>
      <c r="D360" s="660"/>
      <c r="E360" s="660"/>
      <c r="F360" s="700"/>
      <c r="G360" s="700"/>
      <c r="H360" s="700"/>
      <c r="I360" s="700"/>
      <c r="J360" s="700"/>
      <c r="K360" s="698"/>
      <c r="L360" s="703"/>
      <c r="M360" s="703"/>
      <c r="N360" s="698">
        <f t="shared" si="41"/>
        <v>0</v>
      </c>
      <c r="O360" s="700"/>
      <c r="P360" s="704">
        <f t="shared" si="42"/>
        <v>0</v>
      </c>
      <c r="Q360" s="700"/>
      <c r="R360" s="700"/>
      <c r="S360" s="700"/>
      <c r="T360" s="700"/>
      <c r="U360" s="700"/>
      <c r="V360" s="700"/>
      <c r="W360" s="705"/>
    </row>
    <row r="361" spans="1:23" ht="15.75" customHeight="1">
      <c r="A361" s="698"/>
      <c r="B361" s="741"/>
      <c r="C361" s="741"/>
      <c r="D361" s="660"/>
      <c r="E361" s="660"/>
      <c r="F361" s="700"/>
      <c r="G361" s="700"/>
      <c r="H361" s="700"/>
      <c r="I361" s="700"/>
      <c r="J361" s="700"/>
      <c r="K361" s="698"/>
      <c r="L361" s="703"/>
      <c r="M361" s="703"/>
      <c r="N361" s="698">
        <f t="shared" si="41"/>
        <v>0</v>
      </c>
      <c r="O361" s="700"/>
      <c r="P361" s="704">
        <f t="shared" si="42"/>
        <v>0</v>
      </c>
      <c r="Q361" s="700"/>
      <c r="R361" s="700"/>
      <c r="S361" s="700"/>
      <c r="T361" s="700"/>
      <c r="U361" s="700"/>
      <c r="V361" s="700"/>
      <c r="W361" s="705"/>
    </row>
    <row r="362" spans="1:23" ht="15.75" customHeight="1">
      <c r="A362" s="698"/>
      <c r="B362" s="741"/>
      <c r="C362" s="741"/>
      <c r="D362" s="660"/>
      <c r="E362" s="660"/>
      <c r="F362" s="700"/>
      <c r="G362" s="700"/>
      <c r="H362" s="700"/>
      <c r="I362" s="700"/>
      <c r="J362" s="700"/>
      <c r="K362" s="698"/>
      <c r="L362" s="703"/>
      <c r="M362" s="703"/>
      <c r="N362" s="698">
        <f t="shared" si="41"/>
        <v>0</v>
      </c>
      <c r="O362" s="700"/>
      <c r="P362" s="704">
        <f t="shared" si="42"/>
        <v>0</v>
      </c>
      <c r="Q362" s="700"/>
      <c r="R362" s="700"/>
      <c r="S362" s="700"/>
      <c r="T362" s="700"/>
      <c r="U362" s="700"/>
      <c r="V362" s="700"/>
      <c r="W362" s="705"/>
    </row>
    <row r="363" spans="1:23" ht="15.75" customHeight="1">
      <c r="A363" s="698"/>
      <c r="B363" s="741"/>
      <c r="C363" s="741"/>
      <c r="D363" s="660"/>
      <c r="E363" s="660"/>
      <c r="F363" s="700"/>
      <c r="G363" s="700"/>
      <c r="H363" s="700"/>
      <c r="I363" s="700"/>
      <c r="J363" s="700"/>
      <c r="K363" s="698"/>
      <c r="L363" s="703"/>
      <c r="M363" s="703"/>
      <c r="N363" s="698">
        <f t="shared" si="41"/>
        <v>0</v>
      </c>
      <c r="O363" s="700"/>
      <c r="P363" s="704">
        <f t="shared" si="42"/>
        <v>0</v>
      </c>
      <c r="Q363" s="700"/>
      <c r="R363" s="700"/>
      <c r="S363" s="700"/>
      <c r="T363" s="700"/>
      <c r="U363" s="700"/>
      <c r="V363" s="700"/>
      <c r="W363" s="705"/>
    </row>
    <row r="364" spans="1:23" ht="15.75" customHeight="1">
      <c r="A364" s="698"/>
      <c r="B364" s="741"/>
      <c r="C364" s="741"/>
      <c r="D364" s="660"/>
      <c r="E364" s="660"/>
      <c r="F364" s="700"/>
      <c r="G364" s="700"/>
      <c r="H364" s="700"/>
      <c r="I364" s="700"/>
      <c r="J364" s="700"/>
      <c r="K364" s="698"/>
      <c r="L364" s="703"/>
      <c r="M364" s="703"/>
      <c r="N364" s="698">
        <f t="shared" si="41"/>
        <v>0</v>
      </c>
      <c r="O364" s="700"/>
      <c r="P364" s="704">
        <f t="shared" si="42"/>
        <v>0</v>
      </c>
      <c r="Q364" s="700"/>
      <c r="R364" s="700"/>
      <c r="S364" s="700"/>
      <c r="T364" s="700"/>
      <c r="U364" s="700"/>
      <c r="V364" s="700"/>
      <c r="W364" s="705"/>
    </row>
    <row r="365" spans="1:23" ht="15.75" customHeight="1">
      <c r="A365" s="698"/>
      <c r="B365" s="741"/>
      <c r="C365" s="741"/>
      <c r="D365" s="660"/>
      <c r="E365" s="660"/>
      <c r="F365" s="700"/>
      <c r="G365" s="700"/>
      <c r="H365" s="700"/>
      <c r="I365" s="700"/>
      <c r="J365" s="700"/>
      <c r="K365" s="698"/>
      <c r="L365" s="703"/>
      <c r="M365" s="703"/>
      <c r="N365" s="698">
        <f t="shared" si="41"/>
        <v>0</v>
      </c>
      <c r="O365" s="700"/>
      <c r="P365" s="704">
        <f t="shared" si="42"/>
        <v>0</v>
      </c>
      <c r="Q365" s="700"/>
      <c r="R365" s="700"/>
      <c r="S365" s="700"/>
      <c r="T365" s="700"/>
      <c r="U365" s="700"/>
      <c r="V365" s="700"/>
      <c r="W365" s="705"/>
    </row>
    <row r="366" spans="1:23" ht="15.75" customHeight="1">
      <c r="A366" s="698"/>
      <c r="B366" s="741"/>
      <c r="C366" s="741"/>
      <c r="D366" s="660"/>
      <c r="E366" s="660"/>
      <c r="F366" s="700"/>
      <c r="G366" s="700"/>
      <c r="H366" s="700"/>
      <c r="I366" s="700"/>
      <c r="J366" s="700"/>
      <c r="K366" s="698"/>
      <c r="L366" s="703"/>
      <c r="M366" s="703"/>
      <c r="N366" s="698">
        <f t="shared" si="41"/>
        <v>0</v>
      </c>
      <c r="O366" s="700"/>
      <c r="P366" s="704">
        <f t="shared" si="42"/>
        <v>0</v>
      </c>
      <c r="Q366" s="700"/>
      <c r="R366" s="700"/>
      <c r="S366" s="700"/>
      <c r="T366" s="700"/>
      <c r="U366" s="700"/>
      <c r="V366" s="700"/>
      <c r="W366" s="705"/>
    </row>
    <row r="367" spans="1:23" ht="15.75" customHeight="1">
      <c r="A367" s="698"/>
      <c r="B367" s="741"/>
      <c r="C367" s="741"/>
      <c r="D367" s="660"/>
      <c r="E367" s="660"/>
      <c r="F367" s="700"/>
      <c r="G367" s="700"/>
      <c r="H367" s="700"/>
      <c r="I367" s="700"/>
      <c r="J367" s="700"/>
      <c r="K367" s="698"/>
      <c r="L367" s="703"/>
      <c r="M367" s="703"/>
      <c r="N367" s="698">
        <f t="shared" si="41"/>
        <v>0</v>
      </c>
      <c r="O367" s="700"/>
      <c r="P367" s="704">
        <f t="shared" si="42"/>
        <v>0</v>
      </c>
      <c r="Q367" s="700"/>
      <c r="R367" s="700"/>
      <c r="S367" s="700"/>
      <c r="T367" s="700"/>
      <c r="U367" s="700"/>
      <c r="V367" s="700"/>
      <c r="W367" s="705"/>
    </row>
    <row r="368" spans="1:23" ht="15.75" customHeight="1">
      <c r="A368" s="698"/>
      <c r="B368" s="741"/>
      <c r="C368" s="741"/>
      <c r="D368" s="660"/>
      <c r="E368" s="660"/>
      <c r="F368" s="700"/>
      <c r="G368" s="700"/>
      <c r="H368" s="700"/>
      <c r="I368" s="700"/>
      <c r="J368" s="700"/>
      <c r="K368" s="698"/>
      <c r="L368" s="703"/>
      <c r="M368" s="703"/>
      <c r="N368" s="698">
        <f t="shared" si="41"/>
        <v>0</v>
      </c>
      <c r="O368" s="700"/>
      <c r="P368" s="704">
        <f t="shared" si="42"/>
        <v>0</v>
      </c>
      <c r="Q368" s="700"/>
      <c r="R368" s="700"/>
      <c r="S368" s="700"/>
      <c r="T368" s="700"/>
      <c r="U368" s="700"/>
      <c r="V368" s="700"/>
      <c r="W368" s="705"/>
    </row>
    <row r="369" spans="1:23" ht="15.75" customHeight="1">
      <c r="A369" s="698"/>
      <c r="B369" s="741"/>
      <c r="C369" s="741"/>
      <c r="D369" s="660"/>
      <c r="E369" s="660"/>
      <c r="F369" s="700"/>
      <c r="G369" s="700"/>
      <c r="H369" s="700"/>
      <c r="I369" s="700"/>
      <c r="J369" s="700"/>
      <c r="K369" s="698"/>
      <c r="L369" s="703"/>
      <c r="M369" s="703"/>
      <c r="N369" s="698">
        <f t="shared" si="41"/>
        <v>0</v>
      </c>
      <c r="O369" s="700"/>
      <c r="P369" s="704">
        <f t="shared" si="42"/>
        <v>0</v>
      </c>
      <c r="Q369" s="700"/>
      <c r="R369" s="700"/>
      <c r="S369" s="700"/>
      <c r="T369" s="700"/>
      <c r="U369" s="700"/>
      <c r="V369" s="700"/>
      <c r="W369" s="705"/>
    </row>
    <row r="370" spans="1:23" ht="15.75" customHeight="1">
      <c r="A370" s="698"/>
      <c r="B370" s="741"/>
      <c r="C370" s="741"/>
      <c r="D370" s="660"/>
      <c r="E370" s="660"/>
      <c r="F370" s="700"/>
      <c r="G370" s="700"/>
      <c r="H370" s="700"/>
      <c r="I370" s="700"/>
      <c r="J370" s="700"/>
      <c r="K370" s="698"/>
      <c r="L370" s="703"/>
      <c r="M370" s="703"/>
      <c r="N370" s="698">
        <f t="shared" si="41"/>
        <v>0</v>
      </c>
      <c r="O370" s="700"/>
      <c r="P370" s="704">
        <f t="shared" si="42"/>
        <v>0</v>
      </c>
      <c r="Q370" s="700"/>
      <c r="R370" s="700"/>
      <c r="S370" s="700"/>
      <c r="T370" s="700"/>
      <c r="U370" s="700"/>
      <c r="V370" s="700"/>
      <c r="W370" s="705"/>
    </row>
    <row r="371" spans="1:23" ht="15.75" customHeight="1">
      <c r="A371" s="698"/>
      <c r="B371" s="741"/>
      <c r="C371" s="741"/>
      <c r="D371" s="660"/>
      <c r="E371" s="660"/>
      <c r="F371" s="700"/>
      <c r="G371" s="700"/>
      <c r="H371" s="700"/>
      <c r="I371" s="700"/>
      <c r="J371" s="700"/>
      <c r="K371" s="698"/>
      <c r="L371" s="703"/>
      <c r="M371" s="703"/>
      <c r="N371" s="698">
        <f t="shared" si="41"/>
        <v>0</v>
      </c>
      <c r="O371" s="700"/>
      <c r="P371" s="704">
        <f t="shared" si="42"/>
        <v>0</v>
      </c>
      <c r="Q371" s="700"/>
      <c r="R371" s="700"/>
      <c r="S371" s="700"/>
      <c r="T371" s="700"/>
      <c r="U371" s="700"/>
      <c r="V371" s="700"/>
      <c r="W371" s="705"/>
    </row>
    <row r="372" spans="1:23" ht="15.75" customHeight="1">
      <c r="A372" s="698"/>
      <c r="B372" s="741"/>
      <c r="C372" s="741"/>
      <c r="D372" s="660"/>
      <c r="E372" s="660"/>
      <c r="F372" s="700"/>
      <c r="G372" s="700"/>
      <c r="H372" s="700"/>
      <c r="I372" s="700"/>
      <c r="J372" s="700"/>
      <c r="K372" s="698"/>
      <c r="L372" s="703"/>
      <c r="M372" s="703"/>
      <c r="N372" s="698">
        <f t="shared" si="41"/>
        <v>0</v>
      </c>
      <c r="O372" s="700"/>
      <c r="P372" s="704">
        <f t="shared" si="42"/>
        <v>0</v>
      </c>
      <c r="Q372" s="700"/>
      <c r="R372" s="700"/>
      <c r="S372" s="700"/>
      <c r="T372" s="700"/>
      <c r="U372" s="700"/>
      <c r="V372" s="700"/>
      <c r="W372" s="705"/>
    </row>
    <row r="373" spans="1:23" ht="15.75" customHeight="1">
      <c r="A373" s="698"/>
      <c r="B373" s="741"/>
      <c r="C373" s="741"/>
      <c r="D373" s="660"/>
      <c r="E373" s="660"/>
      <c r="F373" s="700"/>
      <c r="G373" s="700"/>
      <c r="H373" s="700"/>
      <c r="I373" s="700"/>
      <c r="J373" s="700"/>
      <c r="K373" s="698"/>
      <c r="L373" s="703"/>
      <c r="M373" s="703"/>
      <c r="N373" s="698">
        <f t="shared" si="41"/>
        <v>0</v>
      </c>
      <c r="O373" s="700"/>
      <c r="P373" s="704">
        <f t="shared" si="42"/>
        <v>0</v>
      </c>
      <c r="Q373" s="700"/>
      <c r="R373" s="700"/>
      <c r="S373" s="700"/>
      <c r="T373" s="700"/>
      <c r="U373" s="700"/>
      <c r="V373" s="700"/>
      <c r="W373" s="705"/>
    </row>
    <row r="374" spans="1:23" ht="15.75" customHeight="1">
      <c r="A374" s="698"/>
      <c r="B374" s="741"/>
      <c r="C374" s="741"/>
      <c r="D374" s="660"/>
      <c r="E374" s="660"/>
      <c r="F374" s="700"/>
      <c r="G374" s="700"/>
      <c r="H374" s="700"/>
      <c r="I374" s="700"/>
      <c r="J374" s="700"/>
      <c r="K374" s="698"/>
      <c r="L374" s="703"/>
      <c r="M374" s="703"/>
      <c r="N374" s="698">
        <f t="shared" si="41"/>
        <v>0</v>
      </c>
      <c r="O374" s="700"/>
      <c r="P374" s="704">
        <f t="shared" si="42"/>
        <v>0</v>
      </c>
      <c r="Q374" s="700"/>
      <c r="R374" s="700"/>
      <c r="S374" s="700"/>
      <c r="T374" s="700"/>
      <c r="U374" s="700"/>
      <c r="V374" s="700"/>
      <c r="W374" s="705"/>
    </row>
    <row r="375" spans="1:23">
      <c r="A375" s="745"/>
    </row>
    <row r="376" spans="1:23">
      <c r="A376" s="745"/>
      <c r="B376" s="681"/>
      <c r="C376" s="681"/>
      <c r="D376" s="681"/>
      <c r="E376" s="681"/>
      <c r="L376" s="681"/>
      <c r="M376" s="681"/>
      <c r="P376" s="681"/>
      <c r="W376" s="681"/>
    </row>
    <row r="377" spans="1:23">
      <c r="A377" s="745"/>
      <c r="B377" s="681"/>
      <c r="C377" s="681"/>
      <c r="D377" s="681"/>
      <c r="E377" s="681"/>
      <c r="L377" s="681"/>
      <c r="M377" s="681"/>
      <c r="P377" s="681"/>
      <c r="W377" s="681"/>
    </row>
    <row r="378" spans="1:23">
      <c r="A378" s="745"/>
      <c r="B378" s="681"/>
      <c r="C378" s="681"/>
      <c r="D378" s="681"/>
      <c r="E378" s="681"/>
      <c r="L378" s="681"/>
      <c r="M378" s="681"/>
      <c r="P378" s="681"/>
      <c r="W378" s="681"/>
    </row>
    <row r="379" spans="1:23">
      <c r="A379" s="745"/>
      <c r="B379" s="681"/>
      <c r="C379" s="681"/>
      <c r="D379" s="681"/>
      <c r="E379" s="681"/>
      <c r="L379" s="681"/>
      <c r="M379" s="681"/>
      <c r="P379" s="681"/>
      <c r="W379" s="681"/>
    </row>
    <row r="380" spans="1:23">
      <c r="A380" s="745"/>
      <c r="B380" s="681"/>
      <c r="C380" s="681"/>
      <c r="D380" s="681"/>
      <c r="E380" s="681"/>
      <c r="L380" s="681"/>
      <c r="M380" s="681"/>
      <c r="P380" s="681"/>
      <c r="W380" s="681"/>
    </row>
    <row r="381" spans="1:23">
      <c r="A381" s="745"/>
      <c r="B381" s="681"/>
      <c r="C381" s="681"/>
      <c r="D381" s="681"/>
      <c r="E381" s="681"/>
      <c r="L381" s="681"/>
      <c r="M381" s="681"/>
      <c r="P381" s="681"/>
      <c r="W381" s="681"/>
    </row>
    <row r="382" spans="1:23">
      <c r="A382" s="745"/>
      <c r="B382" s="681"/>
      <c r="C382" s="681"/>
      <c r="D382" s="681"/>
      <c r="E382" s="681"/>
      <c r="L382" s="681"/>
      <c r="M382" s="681"/>
      <c r="P382" s="681"/>
      <c r="W382" s="681"/>
    </row>
    <row r="383" spans="1:23">
      <c r="A383" s="745"/>
      <c r="B383" s="681"/>
      <c r="C383" s="681"/>
      <c r="D383" s="681"/>
      <c r="E383" s="681"/>
      <c r="L383" s="681"/>
      <c r="M383" s="681"/>
      <c r="P383" s="681"/>
      <c r="W383" s="681"/>
    </row>
    <row r="384" spans="1:23">
      <c r="A384" s="745"/>
      <c r="B384" s="681"/>
      <c r="C384" s="681"/>
      <c r="D384" s="681"/>
      <c r="E384" s="681"/>
      <c r="L384" s="681"/>
      <c r="M384" s="681"/>
      <c r="P384" s="681"/>
      <c r="W384" s="681"/>
    </row>
    <row r="385" spans="1:23">
      <c r="A385" s="745"/>
      <c r="B385" s="681"/>
      <c r="C385" s="681"/>
      <c r="D385" s="681"/>
      <c r="E385" s="681"/>
      <c r="L385" s="681"/>
      <c r="M385" s="681"/>
      <c r="P385" s="681"/>
      <c r="W385" s="681"/>
    </row>
    <row r="386" spans="1:23">
      <c r="A386" s="745"/>
      <c r="B386" s="681"/>
      <c r="C386" s="681"/>
      <c r="D386" s="681"/>
      <c r="E386" s="681"/>
      <c r="L386" s="681"/>
      <c r="M386" s="681"/>
      <c r="P386" s="681"/>
      <c r="W386" s="681"/>
    </row>
    <row r="387" spans="1:23">
      <c r="A387" s="745"/>
      <c r="B387" s="681"/>
      <c r="C387" s="681"/>
      <c r="D387" s="681"/>
      <c r="E387" s="681"/>
      <c r="L387" s="681"/>
      <c r="M387" s="681"/>
      <c r="P387" s="681"/>
      <c r="W387" s="681"/>
    </row>
    <row r="388" spans="1:23">
      <c r="A388" s="745"/>
      <c r="B388" s="681"/>
      <c r="C388" s="681"/>
      <c r="D388" s="681"/>
      <c r="E388" s="681"/>
      <c r="L388" s="681"/>
      <c r="M388" s="681"/>
      <c r="P388" s="681"/>
      <c r="W388" s="681"/>
    </row>
    <row r="389" spans="1:23">
      <c r="A389" s="745"/>
      <c r="B389" s="681"/>
      <c r="C389" s="681"/>
      <c r="D389" s="681"/>
      <c r="E389" s="681"/>
      <c r="L389" s="681"/>
      <c r="M389" s="681"/>
      <c r="P389" s="681"/>
      <c r="W389" s="681"/>
    </row>
    <row r="390" spans="1:23">
      <c r="A390" s="745"/>
      <c r="B390" s="681"/>
      <c r="C390" s="681"/>
      <c r="D390" s="681"/>
      <c r="E390" s="681"/>
      <c r="L390" s="681"/>
      <c r="M390" s="681"/>
      <c r="P390" s="681"/>
      <c r="W390" s="681"/>
    </row>
    <row r="391" spans="1:23">
      <c r="A391" s="745"/>
      <c r="B391" s="681"/>
      <c r="C391" s="681"/>
      <c r="D391" s="681"/>
      <c r="E391" s="681"/>
      <c r="L391" s="681"/>
      <c r="M391" s="681"/>
      <c r="P391" s="681"/>
      <c r="W391" s="681"/>
    </row>
    <row r="392" spans="1:23">
      <c r="A392" s="745"/>
      <c r="B392" s="681"/>
      <c r="C392" s="681"/>
      <c r="D392" s="681"/>
      <c r="E392" s="681"/>
      <c r="L392" s="681"/>
      <c r="M392" s="681"/>
      <c r="P392" s="681"/>
      <c r="W392" s="681"/>
    </row>
    <row r="393" spans="1:23">
      <c r="A393" s="745"/>
      <c r="B393" s="681"/>
      <c r="C393" s="681"/>
      <c r="D393" s="681"/>
      <c r="E393" s="681"/>
      <c r="L393" s="681"/>
      <c r="M393" s="681"/>
      <c r="P393" s="681"/>
      <c r="W393" s="681"/>
    </row>
    <row r="394" spans="1:23">
      <c r="A394" s="745"/>
      <c r="B394" s="681"/>
      <c r="C394" s="681"/>
      <c r="D394" s="681"/>
      <c r="E394" s="681"/>
      <c r="L394" s="681"/>
      <c r="M394" s="681"/>
      <c r="P394" s="681"/>
      <c r="W394" s="681"/>
    </row>
    <row r="395" spans="1:23">
      <c r="A395" s="745"/>
      <c r="B395" s="681"/>
      <c r="C395" s="681"/>
      <c r="D395" s="681"/>
      <c r="E395" s="681"/>
      <c r="L395" s="681"/>
      <c r="M395" s="681"/>
      <c r="P395" s="681"/>
      <c r="W395" s="681"/>
    </row>
    <row r="396" spans="1:23">
      <c r="A396" s="745"/>
      <c r="B396" s="681"/>
      <c r="C396" s="681"/>
      <c r="D396" s="681"/>
      <c r="E396" s="681"/>
      <c r="L396" s="681"/>
      <c r="M396" s="681"/>
      <c r="P396" s="681"/>
      <c r="W396" s="681"/>
    </row>
    <row r="397" spans="1:23">
      <c r="A397" s="745"/>
      <c r="B397" s="681"/>
      <c r="C397" s="681"/>
      <c r="D397" s="681"/>
      <c r="E397" s="681"/>
      <c r="L397" s="681"/>
      <c r="M397" s="681"/>
      <c r="P397" s="681"/>
      <c r="W397" s="681"/>
    </row>
    <row r="398" spans="1:23">
      <c r="A398" s="745"/>
      <c r="B398" s="681"/>
      <c r="C398" s="681"/>
      <c r="D398" s="681"/>
      <c r="E398" s="681"/>
      <c r="L398" s="681"/>
      <c r="M398" s="681"/>
      <c r="P398" s="681"/>
      <c r="W398" s="681"/>
    </row>
    <row r="399" spans="1:23">
      <c r="A399" s="745"/>
      <c r="B399" s="681"/>
      <c r="C399" s="681"/>
      <c r="D399" s="681"/>
      <c r="E399" s="681"/>
      <c r="L399" s="681"/>
      <c r="M399" s="681"/>
      <c r="P399" s="681"/>
      <c r="W399" s="681"/>
    </row>
    <row r="400" spans="1:23">
      <c r="A400" s="745"/>
      <c r="B400" s="681"/>
      <c r="C400" s="681"/>
      <c r="D400" s="681"/>
      <c r="E400" s="681"/>
      <c r="L400" s="681"/>
      <c r="M400" s="681"/>
      <c r="P400" s="681"/>
      <c r="W400" s="681"/>
    </row>
    <row r="484" spans="1:23">
      <c r="A484" s="681">
        <v>1</v>
      </c>
      <c r="I484" s="746"/>
      <c r="J484" s="746"/>
      <c r="W484" s="681"/>
    </row>
    <row r="485" spans="1:23">
      <c r="A485" s="681">
        <f>A484+1</f>
        <v>2</v>
      </c>
      <c r="G485" s="689">
        <v>3</v>
      </c>
      <c r="I485" s="746"/>
      <c r="J485" s="746"/>
      <c r="V485" s="689"/>
      <c r="W485" s="681"/>
    </row>
  </sheetData>
  <autoFilter ref="Z2:AK485" xr:uid="{00000000-0001-0000-0300-000000000000}"/>
  <mergeCells count="18">
    <mergeCell ref="A1:W1"/>
    <mergeCell ref="A2:W2"/>
    <mergeCell ref="A3:W3"/>
    <mergeCell ref="G13:H13"/>
    <mergeCell ref="I13:J13"/>
    <mergeCell ref="L13:M13"/>
    <mergeCell ref="O75:O76"/>
    <mergeCell ref="P75:P76"/>
    <mergeCell ref="Q75:Q76"/>
    <mergeCell ref="X13:X14"/>
    <mergeCell ref="O32:O33"/>
    <mergeCell ref="P32:P33"/>
    <mergeCell ref="Q32:Q33"/>
    <mergeCell ref="V32:V33"/>
    <mergeCell ref="O47:O51"/>
    <mergeCell ref="P47:P51"/>
    <mergeCell ref="Q47:Q51"/>
    <mergeCell ref="V47:V51"/>
  </mergeCells>
  <dataValidations count="4">
    <dataValidation allowBlank="1" showInputMessage="1" showErrorMessage="1" prompt="Pilih Indikasi Gangguan (Jika &quot;Lain - Lain&quot; isikan Penyabab di Keterangan" sqref="V86:V88" xr:uid="{75EDF9BD-8E2F-46AB-B797-5784CFE9272A}"/>
    <dataValidation type="list" allowBlank="1" showInputMessage="1" showErrorMessage="1" prompt="Pilih Nama Area" sqref="D15" xr:uid="{38CC104D-4E77-4786-8BFD-69877CE3559F}">
      <formula1>NO_TRAFO</formula1>
    </dataValidation>
    <dataValidation type="list" allowBlank="1" showInputMessage="1" showErrorMessage="1" sqref="K125:K374 K105 K39 K55 K66 K73 K81 K85 K90 K115 K96:K103 K15:K24 K26:K27" xr:uid="{CD738EE3-16D5-4A3D-9C81-A4A0E60E45DE}">
      <formula1>GANGGUAN</formula1>
    </dataValidation>
    <dataValidation type="list" allowBlank="1" showInputMessage="1" showErrorMessage="1" prompt="Pilih Subsistem" sqref="X191:X374" xr:uid="{F3A61416-2652-42DD-9CBA-E6316FC2AE4B}">
      <formula1>SUBSISTEM</formula1>
    </dataValidation>
  </dataValidations>
  <printOptions horizontalCentered="1"/>
  <pageMargins left="0.70866141732283472" right="0.70866141732283472" top="0.74803149606299213" bottom="0.74803149606299213" header="0.31496062992125984" footer="0.31496062992125984"/>
  <pageSetup paperSize="9" scale="43" orientation="landscape" verticalDpi="300"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1127D-F38D-463E-9F5C-7217EE1C8E91}">
  <sheetPr>
    <tabColor rgb="FF0070C0"/>
  </sheetPr>
  <dimension ref="A1:BU498"/>
  <sheetViews>
    <sheetView zoomScale="54" zoomScaleNormal="85" zoomScaleSheetLayoutView="55" workbookViewId="0">
      <pane xSplit="6" ySplit="14" topLeftCell="G15" activePane="bottomRight" state="frozen"/>
      <selection activeCell="AY34" sqref="AY34"/>
      <selection pane="topRight" activeCell="AY34" sqref="AY34"/>
      <selection pane="bottomLeft" activeCell="AY34" sqref="AY34"/>
      <selection pane="bottomRight" activeCell="R42" sqref="R42:R43"/>
    </sheetView>
  </sheetViews>
  <sheetFormatPr baseColWidth="10" defaultColWidth="9.1640625" defaultRowHeight="15"/>
  <cols>
    <col min="1" max="1" width="5.1640625" style="745" bestFit="1" customWidth="1"/>
    <col min="2" max="2" width="14.1640625" style="745" customWidth="1"/>
    <col min="3" max="3" width="17.6640625" style="745" customWidth="1"/>
    <col min="4" max="4" width="16.6640625" style="745" bestFit="1" customWidth="1"/>
    <col min="5" max="5" width="18.6640625" style="745" bestFit="1" customWidth="1"/>
    <col min="6" max="6" width="8.5" style="745" customWidth="1"/>
    <col min="7" max="13" width="9.1640625" style="745"/>
    <col min="14" max="14" width="13.6640625" style="745" customWidth="1"/>
    <col min="15" max="17" width="18.1640625" style="745" customWidth="1"/>
    <col min="18" max="18" width="62.83203125" style="745" bestFit="1" customWidth="1"/>
    <col min="19" max="19" width="40.33203125" style="745" bestFit="1" customWidth="1"/>
    <col min="20" max="20" width="38.5" style="745" bestFit="1" customWidth="1"/>
    <col min="21" max="21" width="41.1640625" style="777" customWidth="1"/>
    <col min="22" max="22" width="28.83203125" style="777" customWidth="1"/>
    <col min="23" max="23" width="12" style="745" bestFit="1" customWidth="1"/>
    <col min="24" max="25" width="9.1640625" style="745"/>
    <col min="26" max="26" width="10.83203125" style="706" bestFit="1" customWidth="1"/>
    <col min="27" max="27" width="13.1640625" style="747" bestFit="1" customWidth="1"/>
    <col min="28" max="28" width="23.33203125" style="745" bestFit="1" customWidth="1"/>
    <col min="29" max="29" width="18" style="745" bestFit="1" customWidth="1"/>
    <col min="30" max="30" width="23.33203125" style="745" bestFit="1" customWidth="1"/>
    <col min="31" max="31" width="13.5" style="745" customWidth="1"/>
    <col min="32" max="32" width="17.5" style="745" bestFit="1" customWidth="1"/>
    <col min="33" max="33" width="15.83203125" style="745" bestFit="1" customWidth="1"/>
    <col min="34" max="34" width="14" style="745" bestFit="1" customWidth="1"/>
    <col min="35" max="35" width="36" style="745" bestFit="1" customWidth="1"/>
    <col min="36" max="36" width="36.33203125" style="745" bestFit="1" customWidth="1"/>
    <col min="37" max="37" width="29.6640625" style="745" bestFit="1" customWidth="1"/>
    <col min="38" max="38" width="9.1640625" style="745"/>
    <col min="39" max="39" width="29.33203125" style="745" bestFit="1" customWidth="1"/>
    <col min="40" max="40" width="24" style="745" bestFit="1" customWidth="1"/>
    <col min="41" max="41" width="6.33203125" style="745" bestFit="1" customWidth="1"/>
    <col min="42" max="42" width="6.6640625" style="745" bestFit="1" customWidth="1"/>
    <col min="43" max="43" width="7" style="745" bestFit="1" customWidth="1"/>
    <col min="44" max="44" width="6.6640625" style="745" bestFit="1" customWidth="1"/>
    <col min="45" max="45" width="7.33203125" style="745" bestFit="1" customWidth="1"/>
    <col min="46" max="46" width="6.33203125" style="745" bestFit="1" customWidth="1"/>
    <col min="47" max="47" width="5.6640625" style="745" bestFit="1" customWidth="1"/>
    <col min="48" max="48" width="7" style="745" bestFit="1" customWidth="1"/>
    <col min="49" max="49" width="6.6640625" style="745" bestFit="1" customWidth="1"/>
    <col min="50" max="50" width="6.5" style="745" bestFit="1" customWidth="1"/>
    <col min="51" max="51" width="7" style="745" bestFit="1" customWidth="1"/>
    <col min="52" max="52" width="6.6640625" style="745" bestFit="1" customWidth="1"/>
    <col min="53" max="53" width="16.5" style="745" bestFit="1" customWidth="1"/>
    <col min="54" max="54" width="14.1640625" style="745" bestFit="1" customWidth="1"/>
    <col min="55" max="55" width="26.83203125" style="745" bestFit="1" customWidth="1"/>
    <col min="56" max="56" width="13.1640625" style="745" bestFit="1" customWidth="1"/>
    <col min="57" max="57" width="9.33203125" style="745" bestFit="1" customWidth="1"/>
    <col min="58" max="58" width="12.5" style="745" bestFit="1" customWidth="1"/>
    <col min="59" max="60" width="11" style="745" bestFit="1" customWidth="1"/>
    <col min="61" max="61" width="13.83203125" style="745" bestFit="1" customWidth="1"/>
    <col min="62" max="62" width="10.33203125" style="745" bestFit="1" customWidth="1"/>
    <col min="63" max="63" width="13.6640625" style="745" bestFit="1" customWidth="1"/>
    <col min="64" max="66" width="10.5" style="745" bestFit="1" customWidth="1"/>
    <col min="67" max="67" width="13.5" style="745" bestFit="1" customWidth="1"/>
    <col min="68" max="69" width="10.5" style="745" bestFit="1" customWidth="1"/>
    <col min="70" max="70" width="13.83203125" style="745" bestFit="1" customWidth="1"/>
    <col min="71" max="71" width="10.33203125" style="745" bestFit="1" customWidth="1"/>
    <col min="72" max="72" width="13.6640625" style="745" bestFit="1" customWidth="1"/>
    <col min="73" max="73" width="16.33203125" style="745" bestFit="1" customWidth="1"/>
    <col min="74" max="16384" width="9.1640625" style="745"/>
  </cols>
  <sheetData>
    <row r="1" spans="1:73" ht="18">
      <c r="A1" s="962" t="s">
        <v>5118</v>
      </c>
      <c r="B1" s="962"/>
      <c r="C1" s="962"/>
      <c r="D1" s="962"/>
      <c r="E1" s="962"/>
      <c r="F1" s="962"/>
      <c r="G1" s="962"/>
      <c r="H1" s="962"/>
      <c r="I1" s="962"/>
      <c r="J1" s="962"/>
      <c r="K1" s="962"/>
      <c r="L1" s="962"/>
      <c r="M1" s="962"/>
      <c r="N1" s="962"/>
      <c r="O1" s="962"/>
      <c r="P1" s="962"/>
      <c r="Q1" s="962"/>
      <c r="R1" s="962"/>
      <c r="S1" s="962"/>
      <c r="T1" s="962"/>
      <c r="U1" s="962"/>
      <c r="V1" s="962"/>
    </row>
    <row r="2" spans="1:73" ht="23">
      <c r="A2" s="1200" t="s">
        <v>5119</v>
      </c>
      <c r="B2" s="1200"/>
      <c r="C2" s="1200"/>
      <c r="D2" s="1200"/>
      <c r="E2" s="1200"/>
      <c r="F2" s="1200"/>
      <c r="G2" s="1200"/>
      <c r="H2" s="1200"/>
      <c r="I2" s="1200"/>
      <c r="J2" s="1200"/>
      <c r="K2" s="1200"/>
      <c r="L2" s="1200"/>
      <c r="M2" s="1200"/>
      <c r="N2" s="1200"/>
      <c r="O2" s="1200"/>
      <c r="P2" s="1200"/>
      <c r="Q2" s="1200"/>
      <c r="R2" s="1200"/>
      <c r="S2" s="1200"/>
      <c r="T2" s="1200"/>
      <c r="U2" s="1200"/>
      <c r="V2" s="1200"/>
      <c r="Z2" s="682" t="s">
        <v>5915</v>
      </c>
      <c r="AA2" s="682" t="s">
        <v>18</v>
      </c>
      <c r="AB2" s="682" t="s">
        <v>5122</v>
      </c>
      <c r="AC2" s="682" t="s">
        <v>5</v>
      </c>
      <c r="AD2" s="682" t="s">
        <v>6</v>
      </c>
      <c r="AE2" s="682" t="s">
        <v>5123</v>
      </c>
      <c r="AF2" s="682" t="s">
        <v>5951</v>
      </c>
      <c r="AG2" s="682" t="s">
        <v>5952</v>
      </c>
      <c r="AH2" s="682" t="s">
        <v>5953</v>
      </c>
      <c r="AI2" s="682" t="s">
        <v>5917</v>
      </c>
      <c r="AJ2" s="682" t="s">
        <v>5918</v>
      </c>
      <c r="AK2" s="682" t="s">
        <v>5919</v>
      </c>
    </row>
    <row r="3" spans="1:73" ht="24" thickBot="1">
      <c r="A3" s="1200" t="s">
        <v>6251</v>
      </c>
      <c r="B3" s="1200"/>
      <c r="C3" s="1200"/>
      <c r="D3" s="1200"/>
      <c r="E3" s="1200"/>
      <c r="F3" s="1200"/>
      <c r="G3" s="1200"/>
      <c r="H3" s="1200"/>
      <c r="I3" s="1200"/>
      <c r="J3" s="1200"/>
      <c r="K3" s="1200"/>
      <c r="L3" s="1200"/>
      <c r="M3" s="1200"/>
      <c r="N3" s="1200"/>
      <c r="O3" s="1200"/>
      <c r="P3" s="1200"/>
      <c r="Q3" s="1200"/>
      <c r="R3" s="1200"/>
      <c r="S3" s="1200"/>
      <c r="T3" s="1200"/>
      <c r="U3" s="1200"/>
      <c r="V3" s="1200"/>
      <c r="Z3" s="683">
        <f t="shared" ref="Z3:Z23" si="0">AA3</f>
        <v>44197</v>
      </c>
      <c r="AA3" s="684">
        <v>44197</v>
      </c>
    </row>
    <row r="4" spans="1:73" ht="24" hidden="1" thickBot="1">
      <c r="A4" s="593"/>
      <c r="B4" s="593"/>
      <c r="C4" s="593"/>
      <c r="D4" s="593"/>
      <c r="E4" s="593"/>
      <c r="F4" s="593"/>
      <c r="G4" s="593"/>
      <c r="H4" s="593"/>
      <c r="I4" s="593"/>
      <c r="J4" s="593"/>
      <c r="K4" s="593"/>
      <c r="L4" s="593"/>
      <c r="M4" s="593"/>
      <c r="N4" s="593"/>
      <c r="O4" s="593"/>
      <c r="P4" s="593"/>
      <c r="Q4" s="593"/>
      <c r="R4" s="593"/>
      <c r="S4" s="593"/>
      <c r="T4" s="593"/>
      <c r="U4" s="593"/>
      <c r="V4" s="593"/>
      <c r="Z4" s="683">
        <f t="shared" si="0"/>
        <v>44228</v>
      </c>
      <c r="AA4" s="684">
        <v>44228</v>
      </c>
    </row>
    <row r="5" spans="1:73" ht="24" hidden="1" thickBot="1">
      <c r="A5" s="593"/>
      <c r="B5" s="593"/>
      <c r="C5" s="593"/>
      <c r="D5" s="593"/>
      <c r="E5" s="593"/>
      <c r="F5" s="593"/>
      <c r="G5" s="593"/>
      <c r="H5" s="593"/>
      <c r="I5" s="593"/>
      <c r="J5" s="593"/>
      <c r="K5" s="593"/>
      <c r="L5" s="593"/>
      <c r="M5" s="593"/>
      <c r="N5" s="593"/>
      <c r="O5" s="593"/>
      <c r="P5" s="593"/>
      <c r="Q5" s="593"/>
      <c r="R5" s="593"/>
      <c r="S5" s="593"/>
      <c r="T5" s="593"/>
      <c r="U5" s="593"/>
      <c r="V5" s="593"/>
      <c r="Z5" s="683">
        <f t="shared" si="0"/>
        <v>44256</v>
      </c>
      <c r="AA5" s="684">
        <v>44256</v>
      </c>
    </row>
    <row r="6" spans="1:73" ht="24" hidden="1" thickBot="1">
      <c r="A6" s="593"/>
      <c r="B6" s="593"/>
      <c r="C6" s="593"/>
      <c r="D6" s="593"/>
      <c r="E6" s="593"/>
      <c r="F6" s="593"/>
      <c r="G6" s="593"/>
      <c r="H6" s="593"/>
      <c r="I6" s="593"/>
      <c r="J6" s="593"/>
      <c r="K6" s="593"/>
      <c r="L6" s="593"/>
      <c r="M6" s="593"/>
      <c r="N6" s="593"/>
      <c r="O6" s="593"/>
      <c r="P6" s="593"/>
      <c r="Q6" s="593"/>
      <c r="R6" s="593"/>
      <c r="S6" s="593"/>
      <c r="T6" s="593"/>
      <c r="U6" s="593"/>
      <c r="V6" s="593"/>
      <c r="Z6" s="683">
        <f t="shared" si="0"/>
        <v>44287</v>
      </c>
      <c r="AA6" s="684">
        <v>44287</v>
      </c>
    </row>
    <row r="7" spans="1:73" ht="24" hidden="1" thickBot="1">
      <c r="A7" s="593"/>
      <c r="B7" s="593"/>
      <c r="C7" s="593"/>
      <c r="D7" s="593"/>
      <c r="E7" s="593"/>
      <c r="F7" s="593"/>
      <c r="G7" s="593"/>
      <c r="H7" s="593"/>
      <c r="I7" s="593"/>
      <c r="J7" s="593"/>
      <c r="K7" s="593"/>
      <c r="L7" s="593"/>
      <c r="M7" s="593"/>
      <c r="N7" s="593"/>
      <c r="O7" s="593"/>
      <c r="P7" s="593"/>
      <c r="Q7" s="593"/>
      <c r="R7" s="593"/>
      <c r="S7" s="593"/>
      <c r="T7" s="593"/>
      <c r="U7" s="593"/>
      <c r="V7" s="593"/>
      <c r="Z7" s="683">
        <f t="shared" si="0"/>
        <v>44317</v>
      </c>
      <c r="AA7" s="684">
        <v>44317</v>
      </c>
    </row>
    <row r="8" spans="1:73" ht="24" hidden="1" thickBot="1">
      <c r="A8" s="593"/>
      <c r="B8" s="593"/>
      <c r="C8" s="593"/>
      <c r="D8" s="593"/>
      <c r="E8" s="593"/>
      <c r="F8" s="593"/>
      <c r="G8" s="593"/>
      <c r="H8" s="593"/>
      <c r="I8" s="593"/>
      <c r="J8" s="593"/>
      <c r="K8" s="593"/>
      <c r="L8" s="593"/>
      <c r="M8" s="593"/>
      <c r="N8" s="593"/>
      <c r="O8" s="593"/>
      <c r="P8" s="593"/>
      <c r="Q8" s="593"/>
      <c r="R8" s="593"/>
      <c r="S8" s="593"/>
      <c r="T8" s="593"/>
      <c r="U8" s="593"/>
      <c r="V8" s="593"/>
      <c r="Z8" s="683">
        <f t="shared" si="0"/>
        <v>44348</v>
      </c>
      <c r="AA8" s="684">
        <v>44348</v>
      </c>
    </row>
    <row r="9" spans="1:73" ht="24" hidden="1" thickBot="1">
      <c r="A9" s="593"/>
      <c r="B9" s="593"/>
      <c r="C9" s="593"/>
      <c r="D9" s="593"/>
      <c r="E9" s="593"/>
      <c r="F9" s="593"/>
      <c r="G9" s="593"/>
      <c r="H9" s="593"/>
      <c r="I9" s="593"/>
      <c r="J9" s="593"/>
      <c r="K9" s="593"/>
      <c r="L9" s="593"/>
      <c r="M9" s="593"/>
      <c r="N9" s="593"/>
      <c r="O9" s="593"/>
      <c r="P9" s="593"/>
      <c r="Q9" s="593"/>
      <c r="R9" s="593"/>
      <c r="S9" s="593"/>
      <c r="T9" s="593"/>
      <c r="U9" s="593"/>
      <c r="V9" s="593"/>
      <c r="Z9" s="683">
        <f t="shared" si="0"/>
        <v>44378</v>
      </c>
      <c r="AA9" s="684">
        <v>44378</v>
      </c>
    </row>
    <row r="10" spans="1:73" ht="24" hidden="1" thickBot="1">
      <c r="A10" s="593"/>
      <c r="B10" s="593"/>
      <c r="C10" s="593"/>
      <c r="D10" s="593"/>
      <c r="E10" s="593"/>
      <c r="F10" s="593"/>
      <c r="G10" s="593"/>
      <c r="H10" s="593"/>
      <c r="I10" s="593"/>
      <c r="J10" s="593"/>
      <c r="K10" s="593"/>
      <c r="L10" s="593"/>
      <c r="M10" s="593"/>
      <c r="N10" s="593"/>
      <c r="O10" s="593"/>
      <c r="P10" s="593"/>
      <c r="Q10" s="593"/>
      <c r="R10" s="593"/>
      <c r="S10" s="593"/>
      <c r="T10" s="593"/>
      <c r="U10" s="593"/>
      <c r="V10" s="593"/>
      <c r="Z10" s="683">
        <f t="shared" si="0"/>
        <v>44409</v>
      </c>
      <c r="AA10" s="684">
        <v>44409</v>
      </c>
    </row>
    <row r="11" spans="1:73" ht="24" hidden="1" thickBot="1">
      <c r="A11" s="593"/>
      <c r="B11" s="593"/>
      <c r="C11" s="593"/>
      <c r="D11" s="593"/>
      <c r="E11" s="593"/>
      <c r="F11" s="593"/>
      <c r="G11" s="593"/>
      <c r="H11" s="593"/>
      <c r="I11" s="593"/>
      <c r="J11" s="593"/>
      <c r="K11" s="593"/>
      <c r="L11" s="593"/>
      <c r="M11" s="593"/>
      <c r="N11" s="593"/>
      <c r="O11" s="593"/>
      <c r="P11" s="593"/>
      <c r="Q11" s="593"/>
      <c r="R11" s="593"/>
      <c r="S11" s="593"/>
      <c r="T11" s="593"/>
      <c r="U11" s="593"/>
      <c r="V11" s="593"/>
      <c r="Z11" s="683">
        <f t="shared" si="0"/>
        <v>44440</v>
      </c>
      <c r="AA11" s="684">
        <v>44440</v>
      </c>
    </row>
    <row r="12" spans="1:73" ht="24" hidden="1" thickBot="1">
      <c r="A12" s="593"/>
      <c r="B12" s="593"/>
      <c r="C12" s="593"/>
      <c r="D12" s="593"/>
      <c r="E12" s="593"/>
      <c r="F12" s="593"/>
      <c r="G12" s="593"/>
      <c r="H12" s="593"/>
      <c r="I12" s="593"/>
      <c r="J12" s="593"/>
      <c r="K12" s="593"/>
      <c r="L12" s="593"/>
      <c r="M12" s="593"/>
      <c r="N12" s="593"/>
      <c r="O12" s="593"/>
      <c r="P12" s="593"/>
      <c r="Q12" s="593"/>
      <c r="R12" s="593"/>
      <c r="S12" s="593"/>
      <c r="T12" s="593"/>
      <c r="U12" s="593"/>
      <c r="V12" s="593"/>
      <c r="Z12" s="683">
        <f t="shared" si="0"/>
        <v>44470</v>
      </c>
      <c r="AA12" s="684">
        <v>44470</v>
      </c>
    </row>
    <row r="13" spans="1:73" s="749" customFormat="1" ht="17" thickBot="1">
      <c r="A13" s="690"/>
      <c r="B13" s="690"/>
      <c r="C13" s="690"/>
      <c r="D13" s="690"/>
      <c r="E13" s="690"/>
      <c r="F13" s="690"/>
      <c r="G13" s="1241" t="s">
        <v>5066</v>
      </c>
      <c r="H13" s="1241"/>
      <c r="I13" s="690" t="s">
        <v>5120</v>
      </c>
      <c r="J13" s="1241" t="s">
        <v>5084</v>
      </c>
      <c r="K13" s="1241"/>
      <c r="L13" s="599" t="s">
        <v>5085</v>
      </c>
      <c r="M13" s="690" t="s">
        <v>5121</v>
      </c>
      <c r="N13" s="599" t="s">
        <v>5087</v>
      </c>
      <c r="O13" s="600" t="s">
        <v>5088</v>
      </c>
      <c r="P13" s="601" t="s">
        <v>5088</v>
      </c>
      <c r="Q13" s="601" t="s">
        <v>5088</v>
      </c>
      <c r="R13" s="600"/>
      <c r="S13" s="690" t="s">
        <v>5089</v>
      </c>
      <c r="T13" s="690" t="s">
        <v>5090</v>
      </c>
      <c r="U13" s="1242" t="s">
        <v>11</v>
      </c>
      <c r="V13" s="603" t="s">
        <v>5091</v>
      </c>
      <c r="W13" s="748" t="s">
        <v>5122</v>
      </c>
      <c r="Z13" s="683">
        <f t="shared" si="0"/>
        <v>44501</v>
      </c>
      <c r="AA13" s="684">
        <v>44501</v>
      </c>
      <c r="AB13" s="745"/>
      <c r="AC13" s="745"/>
      <c r="AD13" s="745"/>
      <c r="AE13" s="745"/>
      <c r="AF13" s="745"/>
      <c r="AG13" s="745"/>
      <c r="AH13" s="745"/>
      <c r="AI13" s="745"/>
      <c r="AJ13" s="745"/>
      <c r="AK13" s="745"/>
    </row>
    <row r="14" spans="1:73" s="749" customFormat="1" ht="17" thickBot="1">
      <c r="A14" s="693" t="s">
        <v>122</v>
      </c>
      <c r="B14" s="693" t="s">
        <v>18</v>
      </c>
      <c r="C14" s="693" t="s">
        <v>5920</v>
      </c>
      <c r="D14" s="693" t="s">
        <v>5</v>
      </c>
      <c r="E14" s="693" t="s">
        <v>6</v>
      </c>
      <c r="F14" s="693" t="s">
        <v>5123</v>
      </c>
      <c r="G14" s="690" t="s">
        <v>5124</v>
      </c>
      <c r="H14" s="690" t="s">
        <v>5125</v>
      </c>
      <c r="I14" s="693" t="s">
        <v>5126</v>
      </c>
      <c r="J14" s="690" t="s">
        <v>5095</v>
      </c>
      <c r="K14" s="690" t="s">
        <v>5096</v>
      </c>
      <c r="L14" s="750" t="s">
        <v>5097</v>
      </c>
      <c r="M14" s="693" t="s">
        <v>5098</v>
      </c>
      <c r="N14" s="605" t="s">
        <v>5100</v>
      </c>
      <c r="O14" s="609" t="s">
        <v>5101</v>
      </c>
      <c r="P14" s="610" t="s">
        <v>5921</v>
      </c>
      <c r="Q14" s="610" t="s">
        <v>5922</v>
      </c>
      <c r="R14" s="611" t="s">
        <v>5916</v>
      </c>
      <c r="S14" s="693" t="s">
        <v>5102</v>
      </c>
      <c r="T14" s="693" t="s">
        <v>5102</v>
      </c>
      <c r="U14" s="1243"/>
      <c r="V14" s="612" t="s">
        <v>5103</v>
      </c>
      <c r="W14" s="748"/>
      <c r="Z14" s="683">
        <f t="shared" si="0"/>
        <v>44531</v>
      </c>
      <c r="AA14" s="684">
        <v>44531</v>
      </c>
      <c r="AL14" s="751"/>
      <c r="AM14" s="681" t="s">
        <v>5923</v>
      </c>
      <c r="AN14" s="681" t="s">
        <v>5924</v>
      </c>
      <c r="AO14" s="681"/>
      <c r="AP14" s="681"/>
      <c r="AQ14" s="681"/>
      <c r="AR14" s="681"/>
      <c r="AS14" s="681"/>
      <c r="AT14" s="681"/>
      <c r="AU14" s="681"/>
      <c r="AV14" s="681"/>
      <c r="AW14" s="681"/>
      <c r="AX14" s="681"/>
      <c r="AY14" s="681"/>
      <c r="AZ14" s="681"/>
      <c r="BA14" s="681"/>
      <c r="BB14" s="681"/>
      <c r="BC14" s="681"/>
      <c r="BD14" s="681"/>
      <c r="BE14" s="681"/>
      <c r="BF14" s="681"/>
      <c r="BG14" s="681"/>
      <c r="BH14" s="681"/>
      <c r="BI14" s="681"/>
      <c r="BJ14" s="681"/>
      <c r="BK14" s="681"/>
      <c r="BL14" s="681"/>
      <c r="BM14" s="681"/>
      <c r="BN14" s="681"/>
      <c r="BO14" s="681"/>
      <c r="BP14" s="681"/>
      <c r="BQ14" s="681"/>
      <c r="BR14" s="681"/>
      <c r="BS14" s="681"/>
      <c r="BT14" s="681"/>
      <c r="BU14" s="681"/>
    </row>
    <row r="15" spans="1:73" ht="16">
      <c r="A15" s="698"/>
      <c r="B15" s="699" t="s">
        <v>5104</v>
      </c>
      <c r="C15" s="699"/>
      <c r="D15" s="698"/>
      <c r="E15" s="698"/>
      <c r="F15" s="698"/>
      <c r="G15" s="698"/>
      <c r="H15" s="698"/>
      <c r="I15" s="698"/>
      <c r="J15" s="752"/>
      <c r="K15" s="752"/>
      <c r="L15" s="698"/>
      <c r="M15" s="698"/>
      <c r="N15" s="753"/>
      <c r="O15" s="698"/>
      <c r="P15" s="698"/>
      <c r="Q15" s="698"/>
      <c r="R15" s="698"/>
      <c r="S15" s="698"/>
      <c r="T15" s="698"/>
      <c r="U15" s="726"/>
      <c r="V15" s="726"/>
      <c r="Z15" s="706">
        <f t="shared" si="0"/>
        <v>0</v>
      </c>
      <c r="AM15" s="681" t="s">
        <v>5926</v>
      </c>
      <c r="AN15" s="681" t="s">
        <v>5969</v>
      </c>
      <c r="AO15" s="681" t="s">
        <v>5927</v>
      </c>
      <c r="AP15" s="681" t="s">
        <v>5928</v>
      </c>
      <c r="AQ15" s="681" t="s">
        <v>5929</v>
      </c>
      <c r="AR15" s="681" t="s">
        <v>5930</v>
      </c>
      <c r="AS15" s="681" t="s">
        <v>5931</v>
      </c>
      <c r="AT15" s="681" t="s">
        <v>5932</v>
      </c>
      <c r="AU15" s="681" t="s">
        <v>5933</v>
      </c>
      <c r="AV15" s="681" t="s">
        <v>5934</v>
      </c>
      <c r="AW15" s="681" t="s">
        <v>5935</v>
      </c>
      <c r="AX15" s="681" t="s">
        <v>5936</v>
      </c>
      <c r="AY15" s="681" t="s">
        <v>5937</v>
      </c>
      <c r="AZ15" s="681" t="s">
        <v>5938</v>
      </c>
      <c r="BA15" s="681" t="s">
        <v>5939</v>
      </c>
      <c r="BB15" s="681"/>
      <c r="BC15" s="660" t="s">
        <v>5920</v>
      </c>
      <c r="BD15" s="660" t="s">
        <v>5190</v>
      </c>
      <c r="BE15" s="660" t="s">
        <v>5191</v>
      </c>
      <c r="BF15" s="660" t="s">
        <v>5192</v>
      </c>
      <c r="BG15" s="660" t="s">
        <v>5193</v>
      </c>
      <c r="BH15" s="660" t="s">
        <v>5109</v>
      </c>
      <c r="BI15" s="660" t="s">
        <v>5194</v>
      </c>
      <c r="BJ15" s="660" t="s">
        <v>5195</v>
      </c>
      <c r="BK15" s="660" t="s">
        <v>5940</v>
      </c>
      <c r="BL15" s="660" t="s">
        <v>5893</v>
      </c>
      <c r="BM15" s="660" t="s">
        <v>5198</v>
      </c>
      <c r="BN15" s="660" t="s">
        <v>5199</v>
      </c>
      <c r="BO15" s="660" t="s">
        <v>5200</v>
      </c>
      <c r="BP15" s="681"/>
      <c r="BQ15" s="681"/>
      <c r="BR15" s="681"/>
      <c r="BS15" s="681"/>
      <c r="BT15" s="681"/>
      <c r="BU15" s="681"/>
    </row>
    <row r="16" spans="1:73" ht="12.75" customHeight="1">
      <c r="A16" s="660"/>
      <c r="B16" s="627"/>
      <c r="C16" s="644"/>
      <c r="D16" s="630"/>
      <c r="E16" s="630"/>
      <c r="F16" s="621"/>
      <c r="G16" s="621"/>
      <c r="H16" s="621"/>
      <c r="I16" s="621"/>
      <c r="J16" s="631"/>
      <c r="K16" s="631"/>
      <c r="L16" s="621">
        <f t="shared" ref="L16:L62" si="1">((HOUR(K16-J16)*60)+MINUTE(K16-J16))</f>
        <v>0</v>
      </c>
      <c r="M16" s="621"/>
      <c r="N16" s="621"/>
      <c r="O16" s="621"/>
      <c r="P16" s="621"/>
      <c r="Q16" s="621"/>
      <c r="R16" s="621"/>
      <c r="S16" s="632"/>
      <c r="T16" s="712"/>
      <c r="U16" s="725"/>
      <c r="V16" s="725"/>
      <c r="W16" s="745" t="s">
        <v>5127</v>
      </c>
      <c r="Z16" s="706">
        <f t="shared" si="0"/>
        <v>0</v>
      </c>
      <c r="AM16" s="708" t="s">
        <v>5946</v>
      </c>
      <c r="AN16" s="681"/>
      <c r="AO16" s="681"/>
      <c r="AP16" s="681"/>
      <c r="AQ16" s="681"/>
      <c r="AR16" s="681"/>
      <c r="AS16" s="681"/>
      <c r="AT16" s="681"/>
      <c r="AU16" s="681"/>
      <c r="AV16" s="681"/>
      <c r="AW16" s="681"/>
      <c r="AX16" s="681"/>
      <c r="AY16" s="681"/>
      <c r="AZ16" s="681"/>
      <c r="BA16" s="681"/>
      <c r="BB16" s="681"/>
      <c r="BC16" s="711" t="s">
        <v>5942</v>
      </c>
      <c r="BD16" s="712">
        <f>_xlfn.IFNA((VLOOKUP(BC16,$AM$16:$BA$32,3,FALSE)),0)</f>
        <v>0</v>
      </c>
      <c r="BE16" s="660">
        <f>_xlfn.IFNA((VLOOKUP(BC16,$AM$16:$BA$32,4,FALSE)),0)</f>
        <v>0</v>
      </c>
      <c r="BF16" s="660">
        <f>_xlfn.IFNA((VLOOKUP(BC16,$AM$16:$BA$32,5,FALSE)),0)</f>
        <v>0</v>
      </c>
      <c r="BG16" s="660">
        <f>_xlfn.IFNA((VLOOKUP(BC16,$AM$16:$BA$32,6,FALSE)),0)</f>
        <v>0</v>
      </c>
      <c r="BH16" s="660">
        <f>_xlfn.IFNA((VLOOKUP(BC16,$AM$16:$BA$32,7,FALSE)),0)</f>
        <v>0</v>
      </c>
      <c r="BI16" s="660">
        <f>_xlfn.IFNA((VLOOKUP(BC16,$AM$16:$BA$32,8,FALSE)),0)</f>
        <v>0</v>
      </c>
      <c r="BJ16" s="660">
        <f>_xlfn.IFNA((VLOOKUP(BC16,$AM$16:$BA$32,9,FALSE)),0)</f>
        <v>0</v>
      </c>
      <c r="BK16" s="660">
        <f>_xlfn.IFNA((VLOOKUP(BC16,$AM$16:$BA$32,10,FALSE)),0)</f>
        <v>0</v>
      </c>
      <c r="BL16" s="660">
        <f>_xlfn.IFNA((VLOOKUP(BC16,$AM$16:$BA$32,11,FALSE)),0)</f>
        <v>0</v>
      </c>
      <c r="BM16" s="660">
        <f>_xlfn.IFNA((VLOOKUP(BC16,$AM$16:$BA$32,12,FALSE)),0)</f>
        <v>0</v>
      </c>
      <c r="BN16" s="660">
        <f>_xlfn.IFNA((VLOOKUP(BC16,$AM$16:$BA$32,13,FALSE)),0)</f>
        <v>0</v>
      </c>
      <c r="BO16" s="660">
        <f>_xlfn.IFNA((VLOOKUP(BC16,$AM$16:$BA$32,14,FALSE)),0)</f>
        <v>0</v>
      </c>
      <c r="BP16" s="681"/>
      <c r="BQ16" s="681"/>
      <c r="BR16" s="681"/>
      <c r="BS16" s="681"/>
      <c r="BT16" s="681"/>
      <c r="BU16" s="681"/>
    </row>
    <row r="17" spans="1:67" ht="12.75" customHeight="1">
      <c r="A17" s="660"/>
      <c r="B17" s="627"/>
      <c r="C17" s="644"/>
      <c r="D17" s="630"/>
      <c r="E17" s="630"/>
      <c r="F17" s="621"/>
      <c r="G17" s="621"/>
      <c r="H17" s="621"/>
      <c r="I17" s="621"/>
      <c r="J17" s="631"/>
      <c r="K17" s="631"/>
      <c r="L17" s="621">
        <f t="shared" si="1"/>
        <v>0</v>
      </c>
      <c r="M17" s="621"/>
      <c r="N17" s="621"/>
      <c r="O17" s="621"/>
      <c r="P17" s="621"/>
      <c r="Q17" s="621"/>
      <c r="R17" s="621"/>
      <c r="S17" s="632"/>
      <c r="T17" s="712"/>
      <c r="U17" s="725"/>
      <c r="V17" s="725"/>
      <c r="Z17" s="706">
        <f t="shared" si="0"/>
        <v>0</v>
      </c>
      <c r="AM17" s="708" t="s">
        <v>5939</v>
      </c>
      <c r="AN17" s="681"/>
      <c r="AO17" s="681"/>
      <c r="AP17" s="681"/>
      <c r="AQ17" s="681"/>
      <c r="AR17" s="681"/>
      <c r="AS17" s="681"/>
      <c r="AT17" s="681"/>
      <c r="AU17" s="681"/>
      <c r="AV17" s="681"/>
      <c r="AW17" s="681"/>
      <c r="AX17" s="681"/>
      <c r="AY17" s="681"/>
      <c r="AZ17" s="681"/>
      <c r="BA17" s="681"/>
      <c r="BB17" s="681"/>
      <c r="BC17" s="711" t="s">
        <v>5925</v>
      </c>
      <c r="BD17" s="712">
        <f t="shared" ref="BD17:BD28" si="2">_xlfn.IFNA((VLOOKUP(BC17,$AM$16:$BA$32,3,FALSE)),0)</f>
        <v>0</v>
      </c>
      <c r="BE17" s="660">
        <f t="shared" ref="BE17:BE28" si="3">_xlfn.IFNA((VLOOKUP(BC17,$AM$16:$BA$32,4,FALSE)),0)</f>
        <v>0</v>
      </c>
      <c r="BF17" s="660">
        <f t="shared" ref="BF17:BF28" si="4">_xlfn.IFNA((VLOOKUP(BC17,$AM$16:$BA$32,5,FALSE)),0)</f>
        <v>0</v>
      </c>
      <c r="BG17" s="660">
        <f t="shared" ref="BG17:BG28" si="5">_xlfn.IFNA((VLOOKUP(BC17,$AM$16:$BA$32,6,FALSE)),0)</f>
        <v>0</v>
      </c>
      <c r="BH17" s="660">
        <f t="shared" ref="BH17:BH28" si="6">_xlfn.IFNA((VLOOKUP(BC17,$AM$16:$BA$32,7,FALSE)),0)</f>
        <v>0</v>
      </c>
      <c r="BI17" s="660">
        <f t="shared" ref="BI17:BI28" si="7">_xlfn.IFNA((VLOOKUP(BC17,$AM$16:$BA$32,8,FALSE)),0)</f>
        <v>0</v>
      </c>
      <c r="BJ17" s="660">
        <f t="shared" ref="BJ17:BJ28" si="8">_xlfn.IFNA((VLOOKUP(BC17,$AM$16:$BA$32,9,FALSE)),0)</f>
        <v>0</v>
      </c>
      <c r="BK17" s="660">
        <f t="shared" ref="BK17:BK28" si="9">_xlfn.IFNA((VLOOKUP(BC17,$AM$16:$BA$32,10,FALSE)),0)</f>
        <v>0</v>
      </c>
      <c r="BL17" s="660">
        <f t="shared" ref="BL17:BL28" si="10">_xlfn.IFNA((VLOOKUP(BC17,$AM$16:$BA$32,11,FALSE)),0)</f>
        <v>0</v>
      </c>
      <c r="BM17" s="660">
        <f t="shared" ref="BM17:BM28" si="11">_xlfn.IFNA((VLOOKUP(BC17,$AM$16:$BA$32,12,FALSE)),0)</f>
        <v>0</v>
      </c>
      <c r="BN17" s="660">
        <f t="shared" ref="BN17:BN28" si="12">_xlfn.IFNA((VLOOKUP(BC17,$AM$16:$BA$32,13,FALSE)),0)</f>
        <v>0</v>
      </c>
      <c r="BO17" s="660">
        <f t="shared" ref="BO17:BO28" si="13">_xlfn.IFNA((VLOOKUP(BC17,$AM$16:$BA$32,14,FALSE)),0)</f>
        <v>0</v>
      </c>
    </row>
    <row r="18" spans="1:67" ht="12.75" customHeight="1">
      <c r="A18" s="698"/>
      <c r="B18" s="659"/>
      <c r="C18" s="659"/>
      <c r="D18" s="698"/>
      <c r="E18" s="698"/>
      <c r="F18" s="698"/>
      <c r="G18" s="754">
        <f>SUM(G16:G16)</f>
        <v>0</v>
      </c>
      <c r="H18" s="754">
        <f>SUM(H16:H16)</f>
        <v>0</v>
      </c>
      <c r="I18" s="754">
        <f>SUM(I16:I16)</f>
        <v>0</v>
      </c>
      <c r="J18" s="698"/>
      <c r="K18" s="698"/>
      <c r="L18" s="621"/>
      <c r="M18" s="754">
        <f>SUM(M16:M16)</f>
        <v>0</v>
      </c>
      <c r="N18" s="754">
        <f>SUM(N16:N16)</f>
        <v>0</v>
      </c>
      <c r="O18" s="754">
        <f>SUM(O16:O16)</f>
        <v>0</v>
      </c>
      <c r="P18" s="754">
        <f t="shared" ref="P18:Q18" si="14">SUM(P16:P16)</f>
        <v>0</v>
      </c>
      <c r="Q18" s="754">
        <f t="shared" si="14"/>
        <v>0</v>
      </c>
      <c r="R18" s="754"/>
      <c r="S18" s="660"/>
      <c r="T18" s="712"/>
      <c r="U18" s="725"/>
      <c r="V18" s="725"/>
      <c r="Z18" s="706">
        <f t="shared" si="0"/>
        <v>0</v>
      </c>
      <c r="AM18" s="681"/>
      <c r="AN18" s="681"/>
      <c r="AO18" s="681"/>
      <c r="AP18" s="681"/>
      <c r="AQ18" s="681"/>
      <c r="AR18" s="681"/>
      <c r="AS18" s="681"/>
      <c r="AT18" s="681"/>
      <c r="AU18" s="681"/>
      <c r="AV18" s="681"/>
      <c r="AW18" s="681"/>
      <c r="AX18" s="681"/>
      <c r="AY18" s="681"/>
      <c r="AZ18" s="681"/>
      <c r="BA18" s="681"/>
      <c r="BB18" s="681"/>
      <c r="BC18" s="711" t="s">
        <v>5943</v>
      </c>
      <c r="BD18" s="712">
        <f t="shared" si="2"/>
        <v>0</v>
      </c>
      <c r="BE18" s="660">
        <f t="shared" si="3"/>
        <v>0</v>
      </c>
      <c r="BF18" s="660">
        <f t="shared" si="4"/>
        <v>0</v>
      </c>
      <c r="BG18" s="660">
        <f t="shared" si="5"/>
        <v>0</v>
      </c>
      <c r="BH18" s="660">
        <f t="shared" si="6"/>
        <v>0</v>
      </c>
      <c r="BI18" s="660">
        <f t="shared" si="7"/>
        <v>0</v>
      </c>
      <c r="BJ18" s="660">
        <f t="shared" si="8"/>
        <v>0</v>
      </c>
      <c r="BK18" s="660">
        <f t="shared" si="9"/>
        <v>0</v>
      </c>
      <c r="BL18" s="660">
        <f t="shared" si="10"/>
        <v>0</v>
      </c>
      <c r="BM18" s="660">
        <f t="shared" si="11"/>
        <v>0</v>
      </c>
      <c r="BN18" s="660">
        <f t="shared" si="12"/>
        <v>0</v>
      </c>
      <c r="BO18" s="660">
        <f t="shared" si="13"/>
        <v>0</v>
      </c>
    </row>
    <row r="19" spans="1:67" ht="12.75" customHeight="1">
      <c r="A19" s="698"/>
      <c r="B19" s="699" t="s">
        <v>5106</v>
      </c>
      <c r="C19" s="699"/>
      <c r="D19" s="698"/>
      <c r="E19" s="698"/>
      <c r="F19" s="698"/>
      <c r="G19" s="698"/>
      <c r="H19" s="698"/>
      <c r="I19" s="698"/>
      <c r="J19" s="698"/>
      <c r="K19" s="698"/>
      <c r="L19" s="621"/>
      <c r="M19" s="698"/>
      <c r="N19" s="698"/>
      <c r="O19" s="698"/>
      <c r="P19" s="698"/>
      <c r="Q19" s="698"/>
      <c r="R19" s="698"/>
      <c r="S19" s="660"/>
      <c r="T19" s="712"/>
      <c r="U19" s="725"/>
      <c r="V19" s="725"/>
      <c r="Z19" s="706">
        <f t="shared" si="0"/>
        <v>0</v>
      </c>
      <c r="AF19" s="1234"/>
      <c r="AG19" s="1234"/>
      <c r="AH19" s="1234"/>
      <c r="AI19" s="1234"/>
      <c r="AM19" s="681"/>
      <c r="AN19" s="681"/>
      <c r="AO19" s="681"/>
      <c r="AP19" s="681"/>
      <c r="AQ19" s="681"/>
      <c r="AR19" s="681"/>
      <c r="AS19" s="681"/>
      <c r="AT19" s="681"/>
      <c r="AU19" s="681"/>
      <c r="AV19" s="681"/>
      <c r="AW19" s="681"/>
      <c r="AX19" s="681"/>
      <c r="AY19" s="681"/>
      <c r="AZ19" s="681"/>
      <c r="BA19" s="681"/>
      <c r="BB19" s="681"/>
      <c r="BC19" s="711" t="s">
        <v>5141</v>
      </c>
      <c r="BD19" s="712">
        <f t="shared" si="2"/>
        <v>0</v>
      </c>
      <c r="BE19" s="660">
        <f t="shared" si="3"/>
        <v>0</v>
      </c>
      <c r="BF19" s="660">
        <f t="shared" si="4"/>
        <v>0</v>
      </c>
      <c r="BG19" s="660">
        <f t="shared" si="5"/>
        <v>0</v>
      </c>
      <c r="BH19" s="660">
        <f t="shared" si="6"/>
        <v>0</v>
      </c>
      <c r="BI19" s="660">
        <f t="shared" si="7"/>
        <v>0</v>
      </c>
      <c r="BJ19" s="660">
        <f t="shared" si="8"/>
        <v>0</v>
      </c>
      <c r="BK19" s="660">
        <f t="shared" si="9"/>
        <v>0</v>
      </c>
      <c r="BL19" s="660">
        <f t="shared" si="10"/>
        <v>0</v>
      </c>
      <c r="BM19" s="660">
        <f t="shared" si="11"/>
        <v>0</v>
      </c>
      <c r="BN19" s="660">
        <f t="shared" si="12"/>
        <v>0</v>
      </c>
      <c r="BO19" s="660">
        <f t="shared" si="13"/>
        <v>0</v>
      </c>
    </row>
    <row r="20" spans="1:67" ht="12.75" customHeight="1">
      <c r="A20" s="660"/>
      <c r="B20" s="627"/>
      <c r="C20" s="644"/>
      <c r="D20" s="698"/>
      <c r="E20" s="659"/>
      <c r="F20" s="621"/>
      <c r="G20" s="621"/>
      <c r="H20" s="621"/>
      <c r="I20" s="621"/>
      <c r="J20" s="631"/>
      <c r="K20" s="631"/>
      <c r="L20" s="621">
        <f t="shared" si="1"/>
        <v>0</v>
      </c>
      <c r="M20" s="621"/>
      <c r="N20" s="621"/>
      <c r="O20" s="621"/>
      <c r="P20" s="621"/>
      <c r="Q20" s="621"/>
      <c r="R20" s="621"/>
      <c r="S20" s="632"/>
      <c r="T20" s="712"/>
      <c r="U20" s="725"/>
      <c r="V20" s="725"/>
      <c r="Z20" s="706">
        <f t="shared" si="0"/>
        <v>0</v>
      </c>
      <c r="AF20" s="1234"/>
      <c r="AG20" s="1234"/>
      <c r="AH20" s="1234"/>
      <c r="AI20" s="1234"/>
      <c r="AM20" s="681"/>
      <c r="AN20" s="681"/>
      <c r="AO20" s="681"/>
      <c r="AP20" s="681"/>
      <c r="AQ20" s="681"/>
      <c r="AR20" s="681"/>
      <c r="AS20" s="681"/>
      <c r="AT20" s="681"/>
      <c r="AU20" s="681"/>
      <c r="AV20" s="681"/>
      <c r="AW20" s="681"/>
      <c r="AX20" s="681"/>
      <c r="AY20" s="681"/>
      <c r="AZ20" s="681"/>
      <c r="BA20" s="681"/>
      <c r="BB20" s="681"/>
      <c r="BC20" s="711" t="s">
        <v>5944</v>
      </c>
      <c r="BD20" s="712">
        <f t="shared" si="2"/>
        <v>0</v>
      </c>
      <c r="BE20" s="660">
        <f t="shared" si="3"/>
        <v>0</v>
      </c>
      <c r="BF20" s="660">
        <f t="shared" si="4"/>
        <v>0</v>
      </c>
      <c r="BG20" s="660">
        <f t="shared" si="5"/>
        <v>0</v>
      </c>
      <c r="BH20" s="660">
        <f t="shared" si="6"/>
        <v>0</v>
      </c>
      <c r="BI20" s="660">
        <f t="shared" si="7"/>
        <v>0</v>
      </c>
      <c r="BJ20" s="660">
        <f t="shared" si="8"/>
        <v>0</v>
      </c>
      <c r="BK20" s="660">
        <f t="shared" si="9"/>
        <v>0</v>
      </c>
      <c r="BL20" s="660">
        <f t="shared" si="10"/>
        <v>0</v>
      </c>
      <c r="BM20" s="660">
        <f t="shared" si="11"/>
        <v>0</v>
      </c>
      <c r="BN20" s="660">
        <f t="shared" si="12"/>
        <v>0</v>
      </c>
      <c r="BO20" s="660">
        <f t="shared" si="13"/>
        <v>0</v>
      </c>
    </row>
    <row r="21" spans="1:67" ht="12.75" customHeight="1">
      <c r="A21" s="660"/>
      <c r="B21" s="627"/>
      <c r="C21" s="627"/>
      <c r="D21" s="698"/>
      <c r="E21" s="659"/>
      <c r="F21" s="621"/>
      <c r="G21" s="621"/>
      <c r="H21" s="621"/>
      <c r="I21" s="621"/>
      <c r="J21" s="631"/>
      <c r="K21" s="631"/>
      <c r="L21" s="621"/>
      <c r="M21" s="621"/>
      <c r="N21" s="621"/>
      <c r="O21" s="630"/>
      <c r="P21" s="630"/>
      <c r="Q21" s="630"/>
      <c r="R21" s="630"/>
      <c r="S21" s="755"/>
      <c r="T21" s="712"/>
      <c r="U21" s="725"/>
      <c r="V21" s="725"/>
      <c r="Z21" s="706">
        <f t="shared" si="0"/>
        <v>0</v>
      </c>
      <c r="AM21" s="681"/>
      <c r="AN21" s="681"/>
      <c r="AO21" s="681"/>
      <c r="AP21" s="681"/>
      <c r="AQ21" s="681"/>
      <c r="AR21" s="681"/>
      <c r="AS21" s="681"/>
      <c r="AT21" s="681"/>
      <c r="AU21" s="681"/>
      <c r="AV21" s="681"/>
      <c r="AW21" s="681"/>
      <c r="AX21" s="681"/>
      <c r="AY21" s="681"/>
      <c r="AZ21" s="681"/>
      <c r="BA21" s="681"/>
      <c r="BB21" s="681"/>
      <c r="BC21" s="711" t="s">
        <v>5945</v>
      </c>
      <c r="BD21" s="712">
        <f t="shared" si="2"/>
        <v>0</v>
      </c>
      <c r="BE21" s="660">
        <f t="shared" si="3"/>
        <v>0</v>
      </c>
      <c r="BF21" s="660">
        <f t="shared" si="4"/>
        <v>0</v>
      </c>
      <c r="BG21" s="660">
        <f t="shared" si="5"/>
        <v>0</v>
      </c>
      <c r="BH21" s="660">
        <f t="shared" si="6"/>
        <v>0</v>
      </c>
      <c r="BI21" s="660">
        <f t="shared" si="7"/>
        <v>0</v>
      </c>
      <c r="BJ21" s="660">
        <f t="shared" si="8"/>
        <v>0</v>
      </c>
      <c r="BK21" s="660">
        <f t="shared" si="9"/>
        <v>0</v>
      </c>
      <c r="BL21" s="660">
        <f t="shared" si="10"/>
        <v>0</v>
      </c>
      <c r="BM21" s="660">
        <f t="shared" si="11"/>
        <v>0</v>
      </c>
      <c r="BN21" s="660">
        <f t="shared" si="12"/>
        <v>0</v>
      </c>
      <c r="BO21" s="660">
        <f t="shared" si="13"/>
        <v>0</v>
      </c>
    </row>
    <row r="22" spans="1:67" ht="12.75" customHeight="1">
      <c r="A22" s="698"/>
      <c r="B22" s="659"/>
      <c r="C22" s="659"/>
      <c r="D22" s="698"/>
      <c r="E22" s="698"/>
      <c r="F22" s="698"/>
      <c r="G22" s="754">
        <f>SUM(G20:G21)</f>
        <v>0</v>
      </c>
      <c r="H22" s="754">
        <f>SUM(H20:H21)</f>
        <v>0</v>
      </c>
      <c r="I22" s="754">
        <f>SUM(I20:I21)</f>
        <v>0</v>
      </c>
      <c r="J22" s="698"/>
      <c r="K22" s="698"/>
      <c r="L22" s="621">
        <f t="shared" si="1"/>
        <v>0</v>
      </c>
      <c r="M22" s="754">
        <f>SUM(M20:M21)</f>
        <v>0</v>
      </c>
      <c r="N22" s="754">
        <f>SUM(N20:N21)</f>
        <v>0</v>
      </c>
      <c r="O22" s="754">
        <f>SUM(O20:O21)</f>
        <v>0</v>
      </c>
      <c r="P22" s="754">
        <f t="shared" ref="P22:Q22" si="15">SUM(P20:P21)</f>
        <v>0</v>
      </c>
      <c r="Q22" s="754">
        <f t="shared" si="15"/>
        <v>0</v>
      </c>
      <c r="R22" s="754"/>
      <c r="S22" s="698"/>
      <c r="T22" s="698"/>
      <c r="U22" s="726"/>
      <c r="V22" s="726"/>
      <c r="Z22" s="706">
        <f t="shared" si="0"/>
        <v>0</v>
      </c>
      <c r="AM22" s="681"/>
      <c r="AN22" s="681"/>
      <c r="AO22" s="681"/>
      <c r="AP22" s="681"/>
      <c r="AQ22" s="681"/>
      <c r="AR22" s="681"/>
      <c r="AS22" s="681"/>
      <c r="AT22" s="681"/>
      <c r="AU22" s="681"/>
      <c r="AV22" s="681"/>
      <c r="AW22" s="681"/>
      <c r="AX22" s="681"/>
      <c r="AY22" s="681"/>
      <c r="AZ22" s="681"/>
      <c r="BA22" s="681"/>
      <c r="BB22" s="681"/>
      <c r="BC22" s="711" t="s">
        <v>5947</v>
      </c>
      <c r="BD22" s="712">
        <f t="shared" si="2"/>
        <v>0</v>
      </c>
      <c r="BE22" s="660">
        <f t="shared" si="3"/>
        <v>0</v>
      </c>
      <c r="BF22" s="660">
        <f t="shared" si="4"/>
        <v>0</v>
      </c>
      <c r="BG22" s="660">
        <f t="shared" si="5"/>
        <v>0</v>
      </c>
      <c r="BH22" s="660">
        <f t="shared" si="6"/>
        <v>0</v>
      </c>
      <c r="BI22" s="660">
        <f t="shared" si="7"/>
        <v>0</v>
      </c>
      <c r="BJ22" s="660">
        <f t="shared" si="8"/>
        <v>0</v>
      </c>
      <c r="BK22" s="660">
        <f t="shared" si="9"/>
        <v>0</v>
      </c>
      <c r="BL22" s="660">
        <f t="shared" si="10"/>
        <v>0</v>
      </c>
      <c r="BM22" s="660">
        <f t="shared" si="11"/>
        <v>0</v>
      </c>
      <c r="BN22" s="660">
        <f t="shared" si="12"/>
        <v>0</v>
      </c>
      <c r="BO22" s="660">
        <f t="shared" si="13"/>
        <v>0</v>
      </c>
    </row>
    <row r="23" spans="1:67" ht="12.75" customHeight="1">
      <c r="A23" s="698"/>
      <c r="B23" s="699" t="s">
        <v>5107</v>
      </c>
      <c r="C23" s="699"/>
      <c r="D23" s="698"/>
      <c r="E23" s="698"/>
      <c r="F23" s="698"/>
      <c r="G23" s="698"/>
      <c r="H23" s="698"/>
      <c r="I23" s="698"/>
      <c r="J23" s="698"/>
      <c r="K23" s="698"/>
      <c r="L23" s="621">
        <f t="shared" si="1"/>
        <v>0</v>
      </c>
      <c r="M23" s="698"/>
      <c r="N23" s="698"/>
      <c r="O23" s="698"/>
      <c r="P23" s="698"/>
      <c r="Q23" s="698"/>
      <c r="R23" s="698"/>
      <c r="S23" s="698"/>
      <c r="T23" s="698"/>
      <c r="U23" s="726"/>
      <c r="V23" s="726" t="s">
        <v>5129</v>
      </c>
      <c r="Z23" s="706">
        <f t="shared" si="0"/>
        <v>0</v>
      </c>
      <c r="AM23" s="681"/>
      <c r="AN23" s="681"/>
      <c r="AO23" s="681"/>
      <c r="AP23" s="681"/>
      <c r="AQ23" s="681"/>
      <c r="AR23" s="681"/>
      <c r="AS23" s="681"/>
      <c r="AT23" s="681"/>
      <c r="AU23" s="681"/>
      <c r="AV23" s="681"/>
      <c r="AW23" s="681"/>
      <c r="AX23" s="681"/>
      <c r="AY23" s="681"/>
      <c r="AZ23" s="681"/>
      <c r="BA23" s="681"/>
      <c r="BB23" s="681"/>
      <c r="BC23" s="711" t="s">
        <v>5140</v>
      </c>
      <c r="BD23" s="712">
        <f t="shared" si="2"/>
        <v>0</v>
      </c>
      <c r="BE23" s="660">
        <f t="shared" si="3"/>
        <v>0</v>
      </c>
      <c r="BF23" s="660">
        <f t="shared" si="4"/>
        <v>0</v>
      </c>
      <c r="BG23" s="660">
        <f t="shared" si="5"/>
        <v>0</v>
      </c>
      <c r="BH23" s="660">
        <f t="shared" si="6"/>
        <v>0</v>
      </c>
      <c r="BI23" s="660">
        <f t="shared" si="7"/>
        <v>0</v>
      </c>
      <c r="BJ23" s="660">
        <f t="shared" si="8"/>
        <v>0</v>
      </c>
      <c r="BK23" s="660">
        <f t="shared" si="9"/>
        <v>0</v>
      </c>
      <c r="BL23" s="660">
        <f t="shared" si="10"/>
        <v>0</v>
      </c>
      <c r="BM23" s="660">
        <f t="shared" si="11"/>
        <v>0</v>
      </c>
      <c r="BN23" s="660">
        <f t="shared" si="12"/>
        <v>0</v>
      </c>
      <c r="BO23" s="660">
        <f t="shared" si="13"/>
        <v>0</v>
      </c>
    </row>
    <row r="24" spans="1:67" ht="12.75" customHeight="1">
      <c r="A24" s="660"/>
      <c r="B24" s="657"/>
      <c r="C24" s="657"/>
      <c r="D24" s="698"/>
      <c r="E24" s="698"/>
      <c r="F24" s="756"/>
      <c r="G24" s="698"/>
      <c r="H24" s="698"/>
      <c r="I24" s="698"/>
      <c r="J24" s="752"/>
      <c r="K24" s="752"/>
      <c r="L24" s="621"/>
      <c r="M24" s="698"/>
      <c r="N24" s="698"/>
      <c r="O24" s="698"/>
      <c r="P24" s="698"/>
      <c r="Q24" s="698"/>
      <c r="R24" s="698"/>
      <c r="S24" s="711"/>
      <c r="T24" s="712"/>
      <c r="U24" s="725"/>
      <c r="V24" s="725"/>
      <c r="AM24" s="681"/>
      <c r="AN24" s="681"/>
      <c r="AO24" s="681"/>
      <c r="BC24" s="711" t="s">
        <v>5941</v>
      </c>
      <c r="BD24" s="712">
        <f t="shared" si="2"/>
        <v>0</v>
      </c>
      <c r="BE24" s="660">
        <f t="shared" si="3"/>
        <v>0</v>
      </c>
      <c r="BF24" s="660">
        <f t="shared" si="4"/>
        <v>0</v>
      </c>
      <c r="BG24" s="660">
        <f t="shared" si="5"/>
        <v>0</v>
      </c>
      <c r="BH24" s="660">
        <f t="shared" si="6"/>
        <v>0</v>
      </c>
      <c r="BI24" s="660">
        <f t="shared" si="7"/>
        <v>0</v>
      </c>
      <c r="BJ24" s="660">
        <f t="shared" si="8"/>
        <v>0</v>
      </c>
      <c r="BK24" s="660">
        <f t="shared" si="9"/>
        <v>0</v>
      </c>
      <c r="BL24" s="660">
        <f t="shared" si="10"/>
        <v>0</v>
      </c>
      <c r="BM24" s="660">
        <f t="shared" si="11"/>
        <v>0</v>
      </c>
      <c r="BN24" s="660">
        <f t="shared" si="12"/>
        <v>0</v>
      </c>
      <c r="BO24" s="660">
        <f t="shared" si="13"/>
        <v>0</v>
      </c>
    </row>
    <row r="25" spans="1:67">
      <c r="A25" s="698"/>
      <c r="B25" s="657"/>
      <c r="C25" s="657"/>
      <c r="D25" s="698"/>
      <c r="E25" s="698"/>
      <c r="F25" s="698"/>
      <c r="G25" s="698"/>
      <c r="H25" s="698"/>
      <c r="I25" s="757"/>
      <c r="J25" s="758"/>
      <c r="K25" s="758"/>
      <c r="L25" s="621">
        <f t="shared" si="1"/>
        <v>0</v>
      </c>
      <c r="M25" s="759"/>
      <c r="N25" s="759"/>
      <c r="O25" s="757"/>
      <c r="P25" s="757"/>
      <c r="Q25" s="757"/>
      <c r="R25" s="757"/>
      <c r="S25" s="698"/>
      <c r="T25" s="698"/>
      <c r="U25" s="726"/>
      <c r="V25" s="726"/>
      <c r="AM25" s="681"/>
      <c r="AN25" s="681"/>
      <c r="AO25" s="681"/>
      <c r="BC25" s="711" t="s">
        <v>5127</v>
      </c>
      <c r="BD25" s="712">
        <f t="shared" si="2"/>
        <v>0</v>
      </c>
      <c r="BE25" s="660">
        <f t="shared" si="3"/>
        <v>0</v>
      </c>
      <c r="BF25" s="660">
        <f t="shared" si="4"/>
        <v>0</v>
      </c>
      <c r="BG25" s="660">
        <f t="shared" si="5"/>
        <v>0</v>
      </c>
      <c r="BH25" s="660">
        <f t="shared" si="6"/>
        <v>0</v>
      </c>
      <c r="BI25" s="660">
        <f t="shared" si="7"/>
        <v>0</v>
      </c>
      <c r="BJ25" s="660">
        <f t="shared" si="8"/>
        <v>0</v>
      </c>
      <c r="BK25" s="660">
        <f t="shared" si="9"/>
        <v>0</v>
      </c>
      <c r="BL25" s="660">
        <f t="shared" si="10"/>
        <v>0</v>
      </c>
      <c r="BM25" s="660">
        <f t="shared" si="11"/>
        <v>0</v>
      </c>
      <c r="BN25" s="660">
        <f t="shared" si="12"/>
        <v>0</v>
      </c>
      <c r="BO25" s="660">
        <f t="shared" si="13"/>
        <v>0</v>
      </c>
    </row>
    <row r="26" spans="1:67">
      <c r="A26" s="698"/>
      <c r="B26" s="659"/>
      <c r="C26" s="659"/>
      <c r="D26" s="698"/>
      <c r="E26" s="698"/>
      <c r="F26" s="698"/>
      <c r="G26" s="754">
        <f>SUM(G24:G25)</f>
        <v>0</v>
      </c>
      <c r="H26" s="754">
        <f>SUM(H24:H25)</f>
        <v>0</v>
      </c>
      <c r="I26" s="754">
        <f>SUM(I24:I25)</f>
        <v>0</v>
      </c>
      <c r="J26" s="698"/>
      <c r="K26" s="698"/>
      <c r="L26" s="621">
        <f t="shared" si="1"/>
        <v>0</v>
      </c>
      <c r="M26" s="754">
        <f>SUM(M24:M25)</f>
        <v>0</v>
      </c>
      <c r="N26" s="754">
        <f>SUM(N24:N25)</f>
        <v>0</v>
      </c>
      <c r="O26" s="754">
        <f>SUM(O24:O25)</f>
        <v>0</v>
      </c>
      <c r="P26" s="754">
        <f t="shared" ref="P26:Q26" si="16">SUM(P24:P25)</f>
        <v>0</v>
      </c>
      <c r="Q26" s="754">
        <f t="shared" si="16"/>
        <v>0</v>
      </c>
      <c r="R26" s="754"/>
      <c r="S26" s="698"/>
      <c r="T26" s="698"/>
      <c r="U26" s="726"/>
      <c r="V26" s="726"/>
      <c r="AM26" s="681"/>
      <c r="AN26" s="681"/>
      <c r="AO26" s="681"/>
      <c r="BC26" s="711" t="s">
        <v>5948</v>
      </c>
      <c r="BD26" s="712">
        <f t="shared" si="2"/>
        <v>0</v>
      </c>
      <c r="BE26" s="660">
        <f t="shared" si="3"/>
        <v>0</v>
      </c>
      <c r="BF26" s="660">
        <f t="shared" si="4"/>
        <v>0</v>
      </c>
      <c r="BG26" s="660">
        <f t="shared" si="5"/>
        <v>0</v>
      </c>
      <c r="BH26" s="660">
        <f t="shared" si="6"/>
        <v>0</v>
      </c>
      <c r="BI26" s="660">
        <f t="shared" si="7"/>
        <v>0</v>
      </c>
      <c r="BJ26" s="660">
        <f t="shared" si="8"/>
        <v>0</v>
      </c>
      <c r="BK26" s="660">
        <f t="shared" si="9"/>
        <v>0</v>
      </c>
      <c r="BL26" s="660">
        <f t="shared" si="10"/>
        <v>0</v>
      </c>
      <c r="BM26" s="660">
        <f t="shared" si="11"/>
        <v>0</v>
      </c>
      <c r="BN26" s="660">
        <f t="shared" si="12"/>
        <v>0</v>
      </c>
      <c r="BO26" s="660">
        <f t="shared" si="13"/>
        <v>0</v>
      </c>
    </row>
    <row r="27" spans="1:67">
      <c r="A27" s="698"/>
      <c r="B27" s="699" t="s">
        <v>5108</v>
      </c>
      <c r="C27" s="699"/>
      <c r="D27" s="698"/>
      <c r="E27" s="698"/>
      <c r="F27" s="698"/>
      <c r="G27" s="698"/>
      <c r="H27" s="698"/>
      <c r="I27" s="698"/>
      <c r="J27" s="698"/>
      <c r="K27" s="698"/>
      <c r="L27" s="621">
        <f t="shared" si="1"/>
        <v>0</v>
      </c>
      <c r="M27" s="698"/>
      <c r="N27" s="698"/>
      <c r="O27" s="698"/>
      <c r="P27" s="698"/>
      <c r="Q27" s="698"/>
      <c r="R27" s="698"/>
      <c r="S27" s="698"/>
      <c r="T27" s="698"/>
      <c r="U27" s="726"/>
      <c r="V27" s="726"/>
      <c r="AM27" s="681"/>
      <c r="AN27" s="681"/>
      <c r="AO27" s="681"/>
      <c r="BC27" s="711" t="s">
        <v>5949</v>
      </c>
      <c r="BD27" s="712">
        <f t="shared" si="2"/>
        <v>0</v>
      </c>
      <c r="BE27" s="660">
        <f t="shared" si="3"/>
        <v>0</v>
      </c>
      <c r="BF27" s="660">
        <f t="shared" si="4"/>
        <v>0</v>
      </c>
      <c r="BG27" s="660">
        <f t="shared" si="5"/>
        <v>0</v>
      </c>
      <c r="BH27" s="660">
        <f t="shared" si="6"/>
        <v>0</v>
      </c>
      <c r="BI27" s="660">
        <f t="shared" si="7"/>
        <v>0</v>
      </c>
      <c r="BJ27" s="660">
        <f t="shared" si="8"/>
        <v>0</v>
      </c>
      <c r="BK27" s="660">
        <f t="shared" si="9"/>
        <v>0</v>
      </c>
      <c r="BL27" s="660">
        <f t="shared" si="10"/>
        <v>0</v>
      </c>
      <c r="BM27" s="660">
        <f t="shared" si="11"/>
        <v>0</v>
      </c>
      <c r="BN27" s="660">
        <f t="shared" si="12"/>
        <v>0</v>
      </c>
      <c r="BO27" s="660">
        <f t="shared" si="13"/>
        <v>0</v>
      </c>
    </row>
    <row r="28" spans="1:67">
      <c r="A28" s="660"/>
      <c r="B28" s="657"/>
      <c r="C28" s="628"/>
      <c r="D28" s="698"/>
      <c r="E28" s="660"/>
      <c r="F28" s="660"/>
      <c r="G28" s="660"/>
      <c r="H28" s="621"/>
      <c r="I28" s="621"/>
      <c r="J28" s="723"/>
      <c r="K28" s="723"/>
      <c r="L28" s="621">
        <f t="shared" si="1"/>
        <v>0</v>
      </c>
      <c r="M28" s="660"/>
      <c r="N28" s="660"/>
      <c r="O28" s="660"/>
      <c r="P28" s="660"/>
      <c r="Q28" s="660"/>
      <c r="R28" s="621"/>
      <c r="S28" s="660"/>
      <c r="T28" s="660"/>
      <c r="U28" s="743"/>
      <c r="V28" s="725"/>
      <c r="AM28" s="681"/>
      <c r="AN28" s="681"/>
      <c r="AO28" s="681"/>
      <c r="BC28" s="711" t="s">
        <v>5950</v>
      </c>
      <c r="BD28" s="712">
        <f t="shared" si="2"/>
        <v>0</v>
      </c>
      <c r="BE28" s="660">
        <f t="shared" si="3"/>
        <v>0</v>
      </c>
      <c r="BF28" s="660">
        <f t="shared" si="4"/>
        <v>0</v>
      </c>
      <c r="BG28" s="660">
        <f t="shared" si="5"/>
        <v>0</v>
      </c>
      <c r="BH28" s="660">
        <f t="shared" si="6"/>
        <v>0</v>
      </c>
      <c r="BI28" s="660">
        <f t="shared" si="7"/>
        <v>0</v>
      </c>
      <c r="BJ28" s="660">
        <f t="shared" si="8"/>
        <v>0</v>
      </c>
      <c r="BK28" s="660">
        <f t="shared" si="9"/>
        <v>0</v>
      </c>
      <c r="BL28" s="660">
        <f t="shared" si="10"/>
        <v>0</v>
      </c>
      <c r="BM28" s="660">
        <f t="shared" si="11"/>
        <v>0</v>
      </c>
      <c r="BN28" s="660">
        <f t="shared" si="12"/>
        <v>0</v>
      </c>
      <c r="BO28" s="660">
        <f t="shared" si="13"/>
        <v>0</v>
      </c>
    </row>
    <row r="29" spans="1:67">
      <c r="A29" s="698"/>
      <c r="B29" s="659"/>
      <c r="C29" s="659"/>
      <c r="D29" s="698"/>
      <c r="E29" s="698"/>
      <c r="F29" s="698"/>
      <c r="G29" s="754">
        <f>SUM(G28:G28)</f>
        <v>0</v>
      </c>
      <c r="H29" s="754">
        <f>SUM(H28:H28)</f>
        <v>0</v>
      </c>
      <c r="I29" s="754">
        <f>SUM(I28:I28)</f>
        <v>0</v>
      </c>
      <c r="J29" s="698"/>
      <c r="K29" s="698"/>
      <c r="L29" s="621">
        <f t="shared" si="1"/>
        <v>0</v>
      </c>
      <c r="M29" s="754">
        <f>SUM(M28:M28)</f>
        <v>0</v>
      </c>
      <c r="N29" s="754">
        <f>SUM(N28:N28)</f>
        <v>0</v>
      </c>
      <c r="O29" s="754">
        <f>SUM(O28:O28)</f>
        <v>0</v>
      </c>
      <c r="P29" s="754">
        <f t="shared" ref="P29:Q29" si="17">SUM(P28:P28)</f>
        <v>0</v>
      </c>
      <c r="Q29" s="754">
        <f t="shared" si="17"/>
        <v>0</v>
      </c>
      <c r="R29" s="754"/>
      <c r="S29" s="698"/>
      <c r="T29" s="698"/>
      <c r="U29" s="726"/>
      <c r="V29" s="726"/>
      <c r="AM29" s="681"/>
      <c r="AN29" s="681"/>
      <c r="AO29" s="681"/>
      <c r="BC29" s="719" t="s">
        <v>5894</v>
      </c>
      <c r="BD29" s="719">
        <f>SUM(BD16:BD28)</f>
        <v>0</v>
      </c>
      <c r="BE29" s="719">
        <f t="shared" ref="BE29:BO29" si="18">SUM(BE16:BE28)</f>
        <v>0</v>
      </c>
      <c r="BF29" s="719">
        <f t="shared" si="18"/>
        <v>0</v>
      </c>
      <c r="BG29" s="719">
        <f t="shared" si="18"/>
        <v>0</v>
      </c>
      <c r="BH29" s="719">
        <f t="shared" si="18"/>
        <v>0</v>
      </c>
      <c r="BI29" s="719">
        <f t="shared" si="18"/>
        <v>0</v>
      </c>
      <c r="BJ29" s="719">
        <f t="shared" si="18"/>
        <v>0</v>
      </c>
      <c r="BK29" s="719">
        <f t="shared" si="18"/>
        <v>0</v>
      </c>
      <c r="BL29" s="719">
        <f t="shared" si="18"/>
        <v>0</v>
      </c>
      <c r="BM29" s="719">
        <f t="shared" si="18"/>
        <v>0</v>
      </c>
      <c r="BN29" s="719">
        <f t="shared" si="18"/>
        <v>0</v>
      </c>
      <c r="BO29" s="719">
        <f t="shared" si="18"/>
        <v>0</v>
      </c>
    </row>
    <row r="30" spans="1:67">
      <c r="A30" s="698"/>
      <c r="B30" s="699" t="s">
        <v>5109</v>
      </c>
      <c r="C30" s="699"/>
      <c r="D30" s="698"/>
      <c r="E30" s="698"/>
      <c r="F30" s="698"/>
      <c r="G30" s="698"/>
      <c r="H30" s="698"/>
      <c r="I30" s="698"/>
      <c r="J30" s="698"/>
      <c r="K30" s="698"/>
      <c r="L30" s="621">
        <f t="shared" si="1"/>
        <v>0</v>
      </c>
      <c r="M30" s="698"/>
      <c r="N30" s="698"/>
      <c r="O30" s="698"/>
      <c r="P30" s="698"/>
      <c r="Q30" s="698"/>
      <c r="R30" s="698"/>
      <c r="S30" s="698"/>
      <c r="T30" s="698"/>
      <c r="U30" s="726"/>
      <c r="V30" s="726"/>
      <c r="AM30" s="681"/>
      <c r="AN30" s="681"/>
      <c r="AO30" s="681"/>
    </row>
    <row r="31" spans="1:67">
      <c r="A31" s="660"/>
      <c r="B31" s="760"/>
      <c r="C31" s="760"/>
      <c r="D31" s="698"/>
      <c r="E31" s="660"/>
      <c r="F31" s="660"/>
      <c r="G31" s="660"/>
      <c r="H31" s="660"/>
      <c r="I31" s="660"/>
      <c r="J31" s="723"/>
      <c r="K31" s="723"/>
      <c r="L31" s="621">
        <f t="shared" si="1"/>
        <v>0</v>
      </c>
      <c r="M31" s="660"/>
      <c r="N31" s="660"/>
      <c r="O31" s="660"/>
      <c r="P31" s="660"/>
      <c r="Q31" s="660"/>
      <c r="R31" s="660"/>
      <c r="S31" s="743"/>
      <c r="T31" s="660"/>
      <c r="U31" s="725"/>
      <c r="V31" s="743"/>
      <c r="AM31" s="681"/>
      <c r="AN31" s="681"/>
      <c r="AO31" s="681"/>
    </row>
    <row r="32" spans="1:67">
      <c r="A32" s="698"/>
      <c r="B32" s="659"/>
      <c r="C32" s="659"/>
      <c r="D32" s="698"/>
      <c r="E32" s="698"/>
      <c r="F32" s="698"/>
      <c r="G32" s="754">
        <f>SUM(G31:G31)</f>
        <v>0</v>
      </c>
      <c r="H32" s="754">
        <f>SUM(H31:H31)</f>
        <v>0</v>
      </c>
      <c r="I32" s="754">
        <f>SUM(I31:I31)</f>
        <v>0</v>
      </c>
      <c r="J32" s="698"/>
      <c r="K32" s="698"/>
      <c r="L32" s="621">
        <f t="shared" si="1"/>
        <v>0</v>
      </c>
      <c r="M32" s="754">
        <f>SUM(M31:M31)</f>
        <v>0</v>
      </c>
      <c r="N32" s="754">
        <f>SUM(N31:N31)</f>
        <v>0</v>
      </c>
      <c r="O32" s="754">
        <f>SUM(O31:O31)</f>
        <v>0</v>
      </c>
      <c r="P32" s="754">
        <f t="shared" ref="P32:Q32" si="19">SUM(P31:P31)</f>
        <v>0</v>
      </c>
      <c r="Q32" s="754">
        <f t="shared" si="19"/>
        <v>0</v>
      </c>
      <c r="R32" s="754"/>
      <c r="S32" s="698"/>
      <c r="T32" s="698"/>
      <c r="U32" s="726"/>
      <c r="V32" s="726"/>
    </row>
    <row r="33" spans="1:26">
      <c r="A33" s="698"/>
      <c r="B33" s="699" t="s">
        <v>5110</v>
      </c>
      <c r="C33" s="699"/>
      <c r="D33" s="698"/>
      <c r="E33" s="698"/>
      <c r="F33" s="698"/>
      <c r="G33" s="698"/>
      <c r="H33" s="698"/>
      <c r="I33" s="698"/>
      <c r="J33" s="698"/>
      <c r="K33" s="698"/>
      <c r="L33" s="621">
        <f t="shared" si="1"/>
        <v>0</v>
      </c>
      <c r="M33" s="698"/>
      <c r="N33" s="698"/>
      <c r="O33" s="698"/>
      <c r="P33" s="698"/>
      <c r="Q33" s="698"/>
      <c r="R33" s="698"/>
      <c r="S33" s="698"/>
      <c r="T33" s="698"/>
      <c r="U33" s="726"/>
      <c r="V33" s="726"/>
    </row>
    <row r="34" spans="1:26">
      <c r="A34" s="660"/>
      <c r="B34" s="761"/>
      <c r="C34" s="761"/>
      <c r="D34" s="698"/>
      <c r="E34" s="698"/>
      <c r="F34" s="698"/>
      <c r="G34" s="698"/>
      <c r="H34" s="698"/>
      <c r="I34" s="698"/>
      <c r="J34" s="752"/>
      <c r="K34" s="752"/>
      <c r="L34" s="621">
        <f t="shared" si="1"/>
        <v>0</v>
      </c>
      <c r="M34" s="698"/>
      <c r="N34" s="698"/>
      <c r="O34" s="698"/>
      <c r="P34" s="698"/>
      <c r="Q34" s="698"/>
      <c r="R34" s="698"/>
      <c r="S34" s="698"/>
      <c r="T34" s="698"/>
      <c r="U34" s="726"/>
      <c r="V34" s="726"/>
      <c r="Z34" s="762"/>
    </row>
    <row r="35" spans="1:26">
      <c r="A35" s="660"/>
      <c r="B35" s="761"/>
      <c r="C35" s="761"/>
      <c r="D35" s="698"/>
      <c r="E35" s="698"/>
      <c r="F35" s="698"/>
      <c r="G35" s="698"/>
      <c r="H35" s="698"/>
      <c r="I35" s="698"/>
      <c r="J35" s="752"/>
      <c r="K35" s="752"/>
      <c r="L35" s="621">
        <f t="shared" si="1"/>
        <v>0</v>
      </c>
      <c r="M35" s="698"/>
      <c r="N35" s="698"/>
      <c r="O35" s="698"/>
      <c r="P35" s="698"/>
      <c r="Q35" s="698"/>
      <c r="R35" s="698"/>
      <c r="S35" s="698"/>
      <c r="T35" s="698"/>
      <c r="U35" s="726"/>
      <c r="V35" s="726"/>
    </row>
    <row r="36" spans="1:26">
      <c r="A36" s="698"/>
      <c r="B36" s="659"/>
      <c r="C36" s="659"/>
      <c r="D36" s="698"/>
      <c r="E36" s="698"/>
      <c r="F36" s="698"/>
      <c r="G36" s="754">
        <f>G34</f>
        <v>0</v>
      </c>
      <c r="H36" s="754">
        <f>H34</f>
        <v>0</v>
      </c>
      <c r="I36" s="754">
        <f>I34</f>
        <v>0</v>
      </c>
      <c r="J36" s="698"/>
      <c r="K36" s="698"/>
      <c r="L36" s="621">
        <f t="shared" si="1"/>
        <v>0</v>
      </c>
      <c r="M36" s="754">
        <f>M34</f>
        <v>0</v>
      </c>
      <c r="N36" s="754">
        <f>N34</f>
        <v>0</v>
      </c>
      <c r="O36" s="754">
        <f>O34</f>
        <v>0</v>
      </c>
      <c r="P36" s="754">
        <f t="shared" ref="P36:Q36" si="20">P34</f>
        <v>0</v>
      </c>
      <c r="Q36" s="754">
        <f t="shared" si="20"/>
        <v>0</v>
      </c>
      <c r="R36" s="754"/>
      <c r="S36" s="698"/>
      <c r="T36" s="698"/>
      <c r="U36" s="726"/>
      <c r="V36" s="726"/>
    </row>
    <row r="37" spans="1:26">
      <c r="A37" s="698"/>
      <c r="B37" s="699" t="s">
        <v>5111</v>
      </c>
      <c r="C37" s="699"/>
      <c r="D37" s="698"/>
      <c r="E37" s="698"/>
      <c r="F37" s="698"/>
      <c r="G37" s="698"/>
      <c r="H37" s="698"/>
      <c r="I37" s="698"/>
      <c r="J37" s="698"/>
      <c r="K37" s="698"/>
      <c r="L37" s="621">
        <f t="shared" si="1"/>
        <v>0</v>
      </c>
      <c r="M37" s="698"/>
      <c r="N37" s="698"/>
      <c r="O37" s="698"/>
      <c r="P37" s="698"/>
      <c r="Q37" s="698"/>
      <c r="R37" s="698"/>
      <c r="S37" s="698"/>
      <c r="T37" s="698"/>
      <c r="U37" s="726"/>
      <c r="V37" s="726"/>
    </row>
    <row r="38" spans="1:26">
      <c r="A38" s="660"/>
      <c r="B38" s="657"/>
      <c r="C38" s="657"/>
      <c r="D38" s="698"/>
      <c r="E38" s="698"/>
      <c r="F38" s="698"/>
      <c r="G38" s="698"/>
      <c r="H38" s="698"/>
      <c r="I38" s="698"/>
      <c r="J38" s="752"/>
      <c r="K38" s="752"/>
      <c r="L38" s="621">
        <f t="shared" si="1"/>
        <v>0</v>
      </c>
      <c r="M38" s="698"/>
      <c r="N38" s="698"/>
      <c r="O38" s="698"/>
      <c r="P38" s="698"/>
      <c r="Q38" s="698"/>
      <c r="R38" s="698"/>
      <c r="S38" s="698"/>
      <c r="T38" s="698"/>
      <c r="U38" s="726"/>
      <c r="V38" s="726"/>
      <c r="Z38" s="762"/>
    </row>
    <row r="39" spans="1:26">
      <c r="A39" s="660"/>
      <c r="B39" s="657"/>
      <c r="C39" s="657"/>
      <c r="D39" s="698"/>
      <c r="E39" s="698"/>
      <c r="F39" s="698"/>
      <c r="G39" s="698"/>
      <c r="H39" s="698"/>
      <c r="I39" s="698"/>
      <c r="J39" s="752"/>
      <c r="K39" s="752"/>
      <c r="L39" s="621">
        <f t="shared" si="1"/>
        <v>0</v>
      </c>
      <c r="M39" s="698"/>
      <c r="N39" s="698"/>
      <c r="O39" s="698"/>
      <c r="P39" s="698"/>
      <c r="Q39" s="698"/>
      <c r="R39" s="698"/>
      <c r="S39" s="698"/>
      <c r="T39" s="698"/>
      <c r="U39" s="726"/>
      <c r="V39" s="726"/>
      <c r="Z39" s="762"/>
    </row>
    <row r="40" spans="1:26">
      <c r="A40" s="698"/>
      <c r="B40" s="659"/>
      <c r="C40" s="659"/>
      <c r="D40" s="698"/>
      <c r="E40" s="698"/>
      <c r="F40" s="698"/>
      <c r="G40" s="754">
        <f>SUM(G38:G39)</f>
        <v>0</v>
      </c>
      <c r="H40" s="754">
        <f>SUM(H38:H39)</f>
        <v>0</v>
      </c>
      <c r="I40" s="754">
        <f>SUM(I38:I39)</f>
        <v>0</v>
      </c>
      <c r="J40" s="698"/>
      <c r="K40" s="698"/>
      <c r="L40" s="621">
        <f t="shared" si="1"/>
        <v>0</v>
      </c>
      <c r="M40" s="754">
        <f>SUM(M38:M39)</f>
        <v>0</v>
      </c>
      <c r="N40" s="754">
        <f>SUM(N38:N39)</f>
        <v>0</v>
      </c>
      <c r="O40" s="754">
        <f>SUM(O38:O39)</f>
        <v>0</v>
      </c>
      <c r="P40" s="754">
        <f t="shared" ref="P40:Q40" si="21">SUM(P38:P39)</f>
        <v>0</v>
      </c>
      <c r="Q40" s="754">
        <f t="shared" si="21"/>
        <v>0</v>
      </c>
      <c r="R40" s="754"/>
      <c r="S40" s="698"/>
      <c r="T40" s="698"/>
      <c r="U40" s="726"/>
      <c r="V40" s="726"/>
      <c r="Y40" s="698"/>
    </row>
    <row r="41" spans="1:26">
      <c r="A41" s="698"/>
      <c r="B41" s="699" t="s">
        <v>5112</v>
      </c>
      <c r="C41" s="699"/>
      <c r="D41" s="698"/>
      <c r="E41" s="698"/>
      <c r="F41" s="698"/>
      <c r="G41" s="698"/>
      <c r="H41" s="698"/>
      <c r="I41" s="698"/>
      <c r="J41" s="698"/>
      <c r="K41" s="698"/>
      <c r="L41" s="621">
        <f t="shared" si="1"/>
        <v>0</v>
      </c>
      <c r="M41" s="698"/>
      <c r="N41" s="698"/>
      <c r="O41" s="698"/>
      <c r="P41" s="698"/>
      <c r="Q41" s="698"/>
      <c r="R41" s="698"/>
      <c r="S41" s="698"/>
      <c r="T41" s="698"/>
      <c r="U41" s="726"/>
      <c r="V41" s="726"/>
    </row>
    <row r="42" spans="1:26">
      <c r="A42" s="660">
        <v>1</v>
      </c>
      <c r="B42" s="628"/>
      <c r="C42" s="763"/>
      <c r="D42" s="1235"/>
      <c r="E42" s="698"/>
      <c r="F42" s="698"/>
      <c r="G42" s="698"/>
      <c r="H42" s="698"/>
      <c r="I42" s="698"/>
      <c r="J42" s="1235"/>
      <c r="K42" s="1235"/>
      <c r="L42" s="1237">
        <f>((HOUR(K42-J42)*60)+MINUTE(K42-J42))</f>
        <v>0</v>
      </c>
      <c r="M42" s="1239"/>
      <c r="N42" s="1239"/>
      <c r="O42" s="1239"/>
      <c r="P42" s="764"/>
      <c r="Q42" s="764"/>
      <c r="R42" s="621"/>
      <c r="S42" s="1239"/>
      <c r="T42" s="698"/>
      <c r="U42" s="726"/>
      <c r="V42" s="726"/>
      <c r="Z42" s="762"/>
    </row>
    <row r="43" spans="1:26">
      <c r="A43" s="660"/>
      <c r="B43" s="628"/>
      <c r="C43" s="763"/>
      <c r="D43" s="1236"/>
      <c r="E43" s="698"/>
      <c r="F43" s="698"/>
      <c r="G43" s="698"/>
      <c r="H43" s="698"/>
      <c r="I43" s="698"/>
      <c r="J43" s="1236"/>
      <c r="K43" s="1236"/>
      <c r="L43" s="1238"/>
      <c r="M43" s="1240"/>
      <c r="N43" s="1240"/>
      <c r="O43" s="1240"/>
      <c r="P43" s="765"/>
      <c r="Q43" s="765"/>
      <c r="R43" s="621"/>
      <c r="S43" s="1240"/>
      <c r="T43" s="698"/>
      <c r="U43" s="726"/>
      <c r="V43" s="726"/>
      <c r="Z43" s="762"/>
    </row>
    <row r="44" spans="1:26">
      <c r="A44" s="660"/>
      <c r="B44" s="657"/>
      <c r="C44" s="657"/>
      <c r="D44" s="698"/>
      <c r="E44" s="698"/>
      <c r="F44" s="698"/>
      <c r="G44" s="698"/>
      <c r="H44" s="698"/>
      <c r="I44" s="698"/>
      <c r="J44" s="752"/>
      <c r="K44" s="752"/>
      <c r="L44" s="621">
        <f t="shared" si="1"/>
        <v>0</v>
      </c>
      <c r="M44" s="698"/>
      <c r="N44" s="698"/>
      <c r="O44" s="698"/>
      <c r="P44" s="698"/>
      <c r="Q44" s="698"/>
      <c r="R44" s="698"/>
      <c r="S44" s="698"/>
      <c r="T44" s="698"/>
      <c r="U44" s="726"/>
      <c r="V44" s="726"/>
      <c r="Z44" s="762"/>
    </row>
    <row r="45" spans="1:26">
      <c r="A45" s="660"/>
      <c r="B45" s="657"/>
      <c r="C45" s="657"/>
      <c r="D45" s="698"/>
      <c r="E45" s="698"/>
      <c r="F45" s="698"/>
      <c r="G45" s="698"/>
      <c r="H45" s="698"/>
      <c r="I45" s="698"/>
      <c r="J45" s="752"/>
      <c r="K45" s="752"/>
      <c r="L45" s="621">
        <f t="shared" si="1"/>
        <v>0</v>
      </c>
      <c r="M45" s="698"/>
      <c r="N45" s="698"/>
      <c r="O45" s="698"/>
      <c r="P45" s="698"/>
      <c r="Q45" s="698"/>
      <c r="R45" s="698"/>
      <c r="S45" s="698"/>
      <c r="T45" s="698"/>
      <c r="U45" s="726"/>
      <c r="V45" s="726"/>
      <c r="Z45" s="762"/>
    </row>
    <row r="46" spans="1:26">
      <c r="A46" s="698"/>
      <c r="B46" s="659"/>
      <c r="C46" s="659"/>
      <c r="D46" s="698"/>
      <c r="E46" s="698"/>
      <c r="F46" s="698"/>
      <c r="G46" s="754">
        <f>SUM(G42:G45)</f>
        <v>0</v>
      </c>
      <c r="H46" s="754">
        <f>SUM(H42:H45)</f>
        <v>0</v>
      </c>
      <c r="I46" s="754">
        <f>SUM(I42:I45)</f>
        <v>0</v>
      </c>
      <c r="J46" s="698"/>
      <c r="K46" s="698"/>
      <c r="L46" s="621">
        <f t="shared" si="1"/>
        <v>0</v>
      </c>
      <c r="M46" s="754">
        <f>SUM(M42:M43)</f>
        <v>0</v>
      </c>
      <c r="N46" s="754">
        <f>SUM(N42:N43)</f>
        <v>0</v>
      </c>
      <c r="O46" s="754">
        <f>SUM(O42:O43)</f>
        <v>0</v>
      </c>
      <c r="P46" s="754">
        <f t="shared" ref="P46:Q46" si="22">SUM(P42:P43)</f>
        <v>0</v>
      </c>
      <c r="Q46" s="754">
        <f t="shared" si="22"/>
        <v>0</v>
      </c>
      <c r="R46" s="754"/>
      <c r="S46" s="698"/>
      <c r="T46" s="698"/>
      <c r="U46" s="726"/>
      <c r="V46" s="726"/>
    </row>
    <row r="47" spans="1:26">
      <c r="A47" s="698"/>
      <c r="B47" s="699" t="s">
        <v>5113</v>
      </c>
      <c r="C47" s="699"/>
      <c r="D47" s="698"/>
      <c r="E47" s="698"/>
      <c r="F47" s="698"/>
      <c r="G47" s="698"/>
      <c r="H47" s="698"/>
      <c r="I47" s="698"/>
      <c r="J47" s="698"/>
      <c r="K47" s="698"/>
      <c r="L47" s="621">
        <f t="shared" si="1"/>
        <v>0</v>
      </c>
      <c r="M47" s="698"/>
      <c r="N47" s="698"/>
      <c r="O47" s="698"/>
      <c r="P47" s="698"/>
      <c r="Q47" s="698"/>
      <c r="R47" s="698"/>
      <c r="S47" s="698"/>
      <c r="T47" s="698"/>
      <c r="U47" s="726"/>
      <c r="V47" s="726"/>
    </row>
    <row r="48" spans="1:26">
      <c r="A48" s="660">
        <v>1</v>
      </c>
      <c r="B48" s="657"/>
      <c r="C48" s="657"/>
      <c r="D48" s="698"/>
      <c r="E48" s="698"/>
      <c r="F48" s="698"/>
      <c r="G48" s="698"/>
      <c r="H48" s="698"/>
      <c r="I48" s="698"/>
      <c r="J48" s="752"/>
      <c r="K48" s="752"/>
      <c r="L48" s="621"/>
      <c r="M48" s="698"/>
      <c r="N48" s="698"/>
      <c r="O48" s="698"/>
      <c r="P48" s="698"/>
      <c r="Q48" s="698"/>
      <c r="R48" s="698"/>
      <c r="S48" s="698"/>
      <c r="T48" s="698"/>
      <c r="U48" s="726"/>
      <c r="V48" s="726"/>
      <c r="Z48" s="762"/>
    </row>
    <row r="49" spans="1:26">
      <c r="A49" s="660"/>
      <c r="B49" s="657"/>
      <c r="C49" s="657"/>
      <c r="D49" s="698"/>
      <c r="E49" s="698"/>
      <c r="F49" s="698"/>
      <c r="G49" s="698"/>
      <c r="H49" s="698"/>
      <c r="I49" s="698"/>
      <c r="J49" s="752"/>
      <c r="K49" s="752"/>
      <c r="L49" s="621"/>
      <c r="M49" s="698"/>
      <c r="N49" s="698"/>
      <c r="O49" s="698"/>
      <c r="P49" s="698"/>
      <c r="Q49" s="698"/>
      <c r="R49" s="698"/>
      <c r="S49" s="698"/>
      <c r="T49" s="726"/>
      <c r="U49" s="726"/>
      <c r="V49" s="726"/>
      <c r="Z49" s="762"/>
    </row>
    <row r="50" spans="1:26">
      <c r="A50" s="660"/>
      <c r="B50" s="657"/>
      <c r="C50" s="657"/>
      <c r="D50" s="698"/>
      <c r="E50" s="698"/>
      <c r="F50" s="698"/>
      <c r="G50" s="698"/>
      <c r="H50" s="698"/>
      <c r="I50" s="698"/>
      <c r="J50" s="752"/>
      <c r="K50" s="752"/>
      <c r="L50" s="621"/>
      <c r="M50" s="698"/>
      <c r="N50" s="698"/>
      <c r="O50" s="698"/>
      <c r="P50" s="698"/>
      <c r="Q50" s="698"/>
      <c r="R50" s="698"/>
      <c r="S50" s="698"/>
      <c r="T50" s="726"/>
      <c r="U50" s="726"/>
      <c r="V50" s="726"/>
      <c r="Z50" s="762"/>
    </row>
    <row r="51" spans="1:26">
      <c r="A51" s="698"/>
      <c r="B51" s="659"/>
      <c r="C51" s="659"/>
      <c r="D51" s="698"/>
      <c r="E51" s="698"/>
      <c r="F51" s="698"/>
      <c r="G51" s="754">
        <f>SUM(G48:G50)</f>
        <v>0</v>
      </c>
      <c r="H51" s="754">
        <f>SUM(H48:H50)</f>
        <v>0</v>
      </c>
      <c r="I51" s="754">
        <f>SUM(I48:I50)</f>
        <v>0</v>
      </c>
      <c r="J51" s="698"/>
      <c r="K51" s="698"/>
      <c r="L51" s="621">
        <f t="shared" si="1"/>
        <v>0</v>
      </c>
      <c r="M51" s="754">
        <f>SUM(M48:M50)</f>
        <v>0</v>
      </c>
      <c r="N51" s="754">
        <f>SUM(N48:N50)</f>
        <v>0</v>
      </c>
      <c r="O51" s="754">
        <f>SUM(O48:O50)</f>
        <v>0</v>
      </c>
      <c r="P51" s="754">
        <f t="shared" ref="P51:Q51" si="23">SUM(P48:P50)</f>
        <v>0</v>
      </c>
      <c r="Q51" s="754">
        <f t="shared" si="23"/>
        <v>0</v>
      </c>
      <c r="R51" s="754"/>
      <c r="S51" s="698"/>
      <c r="T51" s="698"/>
      <c r="U51" s="726"/>
      <c r="V51" s="726"/>
    </row>
    <row r="52" spans="1:26">
      <c r="A52" s="698"/>
      <c r="B52" s="699" t="s">
        <v>5114</v>
      </c>
      <c r="C52" s="699"/>
      <c r="D52" s="698"/>
      <c r="E52" s="698"/>
      <c r="F52" s="698"/>
      <c r="G52" s="698"/>
      <c r="H52" s="698"/>
      <c r="I52" s="698"/>
      <c r="J52" s="698"/>
      <c r="K52" s="698"/>
      <c r="L52" s="621">
        <f t="shared" si="1"/>
        <v>0</v>
      </c>
      <c r="M52" s="698"/>
      <c r="N52" s="698"/>
      <c r="O52" s="698"/>
      <c r="P52" s="698"/>
      <c r="Q52" s="698"/>
      <c r="R52" s="698"/>
      <c r="S52" s="698"/>
      <c r="T52" s="698"/>
      <c r="U52" s="726"/>
      <c r="V52" s="726"/>
    </row>
    <row r="53" spans="1:26">
      <c r="A53" s="660"/>
      <c r="B53" s="657"/>
      <c r="C53" s="628"/>
      <c r="D53" s="698"/>
      <c r="E53" s="698"/>
      <c r="F53" s="698"/>
      <c r="G53" s="698"/>
      <c r="H53" s="698"/>
      <c r="I53" s="698"/>
      <c r="J53" s="752"/>
      <c r="K53" s="752"/>
      <c r="L53" s="621">
        <f t="shared" si="1"/>
        <v>0</v>
      </c>
      <c r="M53" s="698"/>
      <c r="N53" s="698"/>
      <c r="O53" s="698"/>
      <c r="P53" s="698"/>
      <c r="Q53" s="698"/>
      <c r="R53" s="621"/>
      <c r="S53" s="766"/>
      <c r="T53" s="698"/>
      <c r="U53" s="726"/>
      <c r="V53" s="726"/>
      <c r="Z53" s="762"/>
    </row>
    <row r="54" spans="1:26">
      <c r="A54" s="660"/>
      <c r="B54" s="761"/>
      <c r="C54" s="761"/>
      <c r="D54" s="698"/>
      <c r="E54" s="698"/>
      <c r="F54" s="698"/>
      <c r="G54" s="698"/>
      <c r="H54" s="698"/>
      <c r="I54" s="698"/>
      <c r="J54" s="752"/>
      <c r="K54" s="752"/>
      <c r="L54" s="621">
        <f t="shared" si="1"/>
        <v>0</v>
      </c>
      <c r="M54" s="698"/>
      <c r="N54" s="698"/>
      <c r="O54" s="698"/>
      <c r="P54" s="698"/>
      <c r="Q54" s="698"/>
      <c r="R54" s="621"/>
      <c r="S54" s="698"/>
      <c r="T54" s="698"/>
      <c r="U54" s="726"/>
      <c r="V54" s="726"/>
      <c r="Z54" s="762"/>
    </row>
    <row r="55" spans="1:26">
      <c r="A55" s="660"/>
      <c r="B55" s="761"/>
      <c r="C55" s="761"/>
      <c r="D55" s="698"/>
      <c r="E55" s="698"/>
      <c r="F55" s="698"/>
      <c r="G55" s="698"/>
      <c r="H55" s="698"/>
      <c r="I55" s="698"/>
      <c r="J55" s="752"/>
      <c r="K55" s="752"/>
      <c r="L55" s="621">
        <f t="shared" si="1"/>
        <v>0</v>
      </c>
      <c r="M55" s="698"/>
      <c r="N55" s="698"/>
      <c r="O55" s="698"/>
      <c r="P55" s="698"/>
      <c r="Q55" s="698"/>
      <c r="R55" s="698"/>
      <c r="S55" s="698"/>
      <c r="T55" s="698"/>
      <c r="U55" s="726"/>
      <c r="V55" s="726"/>
      <c r="Z55" s="762"/>
    </row>
    <row r="56" spans="1:26">
      <c r="A56" s="698"/>
      <c r="B56" s="659"/>
      <c r="C56" s="659"/>
      <c r="D56" s="698"/>
      <c r="E56" s="698"/>
      <c r="F56" s="698"/>
      <c r="G56" s="754">
        <f>SUM(G53:G55)</f>
        <v>0</v>
      </c>
      <c r="H56" s="754">
        <f>SUM(H53:H55)</f>
        <v>0</v>
      </c>
      <c r="I56" s="754">
        <f>SUM(I53:I55)</f>
        <v>0</v>
      </c>
      <c r="J56" s="698"/>
      <c r="K56" s="698"/>
      <c r="L56" s="621">
        <f t="shared" si="1"/>
        <v>0</v>
      </c>
      <c r="M56" s="754">
        <f>SUM(M53:M55)</f>
        <v>0</v>
      </c>
      <c r="N56" s="754">
        <f>SUM(N53:N55)</f>
        <v>0</v>
      </c>
      <c r="O56" s="754">
        <f>SUM(O53:O55)</f>
        <v>0</v>
      </c>
      <c r="P56" s="754">
        <f t="shared" ref="P56:Q56" si="24">SUM(P53:P55)</f>
        <v>0</v>
      </c>
      <c r="Q56" s="754">
        <f t="shared" si="24"/>
        <v>0</v>
      </c>
      <c r="R56" s="754"/>
      <c r="S56" s="698"/>
      <c r="T56" s="698"/>
      <c r="U56" s="726"/>
      <c r="V56" s="726"/>
    </row>
    <row r="57" spans="1:26">
      <c r="A57" s="698"/>
      <c r="B57" s="699" t="s">
        <v>5115</v>
      </c>
      <c r="C57" s="699"/>
      <c r="D57" s="698"/>
      <c r="E57" s="698"/>
      <c r="F57" s="698"/>
      <c r="G57" s="698"/>
      <c r="H57" s="698"/>
      <c r="I57" s="698"/>
      <c r="J57" s="698"/>
      <c r="K57" s="698"/>
      <c r="L57" s="621">
        <f t="shared" si="1"/>
        <v>0</v>
      </c>
      <c r="M57" s="698"/>
      <c r="N57" s="698"/>
      <c r="O57" s="698"/>
      <c r="P57" s="698"/>
      <c r="Q57" s="698"/>
      <c r="R57" s="698"/>
      <c r="S57" s="698"/>
      <c r="T57" s="698"/>
      <c r="U57" s="726"/>
      <c r="V57" s="726"/>
      <c r="X57" s="767">
        <f>M62+'REKAP TRAFO'!O114+'REKAP PHT'!O227+'REKAP KTT'!O77</f>
        <v>0</v>
      </c>
      <c r="Y57" s="767">
        <f>O62+'REKAP TRAFO'!Q114+'REKAP PHT'!Q227+'REKAP KTT'!Q77</f>
        <v>0</v>
      </c>
    </row>
    <row r="58" spans="1:26">
      <c r="A58" s="660"/>
      <c r="B58" s="657"/>
      <c r="C58" s="628"/>
      <c r="D58" s="698"/>
      <c r="E58" s="630"/>
      <c r="F58" s="698"/>
      <c r="G58" s="698"/>
      <c r="H58" s="698"/>
      <c r="I58" s="698"/>
      <c r="J58" s="752"/>
      <c r="K58" s="752"/>
      <c r="L58" s="621">
        <f t="shared" si="1"/>
        <v>0</v>
      </c>
      <c r="M58" s="698"/>
      <c r="N58" s="768"/>
      <c r="O58" s="698"/>
      <c r="P58" s="698"/>
      <c r="Q58" s="698"/>
      <c r="R58" s="621" t="str">
        <f>E58&amp;" IBT "&amp;F58&amp;" GANGGUAN"</f>
        <v xml:space="preserve"> IBT  GANGGUAN</v>
      </c>
      <c r="S58" s="769"/>
      <c r="T58" s="698"/>
      <c r="U58" s="726"/>
      <c r="V58" s="726"/>
      <c r="Z58" s="762"/>
    </row>
    <row r="59" spans="1:26">
      <c r="A59" s="660"/>
      <c r="B59" s="657"/>
      <c r="C59" s="657"/>
      <c r="D59" s="698"/>
      <c r="E59" s="698"/>
      <c r="F59" s="698"/>
      <c r="G59" s="698"/>
      <c r="H59" s="698"/>
      <c r="I59" s="698"/>
      <c r="J59" s="752"/>
      <c r="K59" s="752"/>
      <c r="L59" s="621">
        <f t="shared" si="1"/>
        <v>0</v>
      </c>
      <c r="M59" s="698"/>
      <c r="N59" s="768"/>
      <c r="O59" s="698"/>
      <c r="P59" s="698"/>
      <c r="Q59" s="698"/>
      <c r="R59" s="698"/>
      <c r="S59" s="698"/>
      <c r="T59" s="698"/>
      <c r="U59" s="726"/>
      <c r="V59" s="726"/>
      <c r="Z59" s="762"/>
    </row>
    <row r="60" spans="1:26">
      <c r="A60" s="660"/>
      <c r="B60" s="657"/>
      <c r="C60" s="657"/>
      <c r="D60" s="698"/>
      <c r="E60" s="698"/>
      <c r="F60" s="698"/>
      <c r="G60" s="698"/>
      <c r="H60" s="698"/>
      <c r="I60" s="698"/>
      <c r="J60" s="752"/>
      <c r="K60" s="752"/>
      <c r="L60" s="621">
        <f t="shared" si="1"/>
        <v>0</v>
      </c>
      <c r="M60" s="698"/>
      <c r="N60" s="768"/>
      <c r="O60" s="698"/>
      <c r="P60" s="698"/>
      <c r="Q60" s="698"/>
      <c r="R60" s="698"/>
      <c r="S60" s="698"/>
      <c r="T60" s="698"/>
      <c r="U60" s="726"/>
      <c r="V60" s="726"/>
      <c r="Z60" s="762"/>
    </row>
    <row r="61" spans="1:26">
      <c r="A61" s="660"/>
      <c r="B61" s="657"/>
      <c r="C61" s="657"/>
      <c r="D61" s="698"/>
      <c r="E61" s="698"/>
      <c r="F61" s="698"/>
      <c r="G61" s="698"/>
      <c r="H61" s="698"/>
      <c r="I61" s="698"/>
      <c r="J61" s="752"/>
      <c r="K61" s="752"/>
      <c r="L61" s="621">
        <f t="shared" si="1"/>
        <v>0</v>
      </c>
      <c r="M61" s="698"/>
      <c r="N61" s="698"/>
      <c r="O61" s="698"/>
      <c r="P61" s="698"/>
      <c r="Q61" s="698"/>
      <c r="R61" s="698"/>
      <c r="S61" s="698"/>
      <c r="T61" s="698"/>
      <c r="U61" s="726"/>
      <c r="V61" s="726"/>
      <c r="Z61" s="762"/>
    </row>
    <row r="62" spans="1:26">
      <c r="A62" s="698"/>
      <c r="B62" s="659"/>
      <c r="C62" s="659"/>
      <c r="D62" s="698"/>
      <c r="E62" s="698"/>
      <c r="F62" s="698"/>
      <c r="G62" s="754">
        <f>SUM(G58:G60)</f>
        <v>0</v>
      </c>
      <c r="H62" s="754">
        <f>SUM(H58:H60)</f>
        <v>0</v>
      </c>
      <c r="I62" s="754">
        <f>SUM(I58:I60)</f>
        <v>0</v>
      </c>
      <c r="J62" s="698"/>
      <c r="K62" s="698"/>
      <c r="L62" s="621">
        <f t="shared" si="1"/>
        <v>0</v>
      </c>
      <c r="M62" s="754">
        <f>SUM(M58:M60)</f>
        <v>0</v>
      </c>
      <c r="N62" s="754">
        <f>SUM(N58:N60)</f>
        <v>0</v>
      </c>
      <c r="O62" s="754">
        <f>SUM(O58:O60)</f>
        <v>0</v>
      </c>
      <c r="P62" s="754">
        <f t="shared" ref="P62:Q62" si="25">SUM(P58:P60)</f>
        <v>0</v>
      </c>
      <c r="Q62" s="754">
        <f t="shared" si="25"/>
        <v>0</v>
      </c>
      <c r="R62" s="754"/>
      <c r="S62" s="698"/>
      <c r="T62" s="698"/>
      <c r="U62" s="726"/>
      <c r="V62" s="726"/>
    </row>
    <row r="63" spans="1:26">
      <c r="A63" s="698"/>
      <c r="B63" s="699" t="s">
        <v>5116</v>
      </c>
      <c r="C63" s="699"/>
      <c r="D63" s="698"/>
      <c r="E63" s="698"/>
      <c r="F63" s="698"/>
      <c r="G63" s="698"/>
      <c r="H63" s="698"/>
      <c r="I63" s="698"/>
      <c r="J63" s="698"/>
      <c r="K63" s="698"/>
      <c r="L63" s="621"/>
      <c r="M63" s="770"/>
      <c r="N63" s="770"/>
      <c r="O63" s="770"/>
      <c r="P63" s="770"/>
      <c r="Q63" s="770"/>
      <c r="R63" s="698"/>
      <c r="S63" s="698"/>
      <c r="T63" s="698"/>
      <c r="U63" s="726"/>
      <c r="V63" s="726"/>
    </row>
    <row r="64" spans="1:26">
      <c r="A64" s="660"/>
      <c r="B64" s="657"/>
      <c r="C64" s="657"/>
      <c r="D64" s="698"/>
      <c r="E64" s="698"/>
      <c r="F64" s="698"/>
      <c r="G64" s="698"/>
      <c r="H64" s="698"/>
      <c r="I64" s="698"/>
      <c r="J64" s="1232"/>
      <c r="K64" s="1232"/>
      <c r="L64" s="1217"/>
      <c r="M64" s="1217"/>
      <c r="N64" s="1217"/>
      <c r="O64" s="1217"/>
      <c r="P64" s="727"/>
      <c r="Q64" s="727"/>
      <c r="R64" s="727"/>
      <c r="S64" s="1230"/>
      <c r="T64" s="698"/>
      <c r="U64" s="726"/>
      <c r="V64" s="726"/>
      <c r="Z64" s="762"/>
    </row>
    <row r="65" spans="1:26">
      <c r="A65" s="660"/>
      <c r="B65" s="657"/>
      <c r="C65" s="657"/>
      <c r="D65" s="698"/>
      <c r="E65" s="698"/>
      <c r="F65" s="698"/>
      <c r="G65" s="698"/>
      <c r="H65" s="698"/>
      <c r="I65" s="698"/>
      <c r="J65" s="1233"/>
      <c r="K65" s="1233"/>
      <c r="L65" s="1218"/>
      <c r="M65" s="1218"/>
      <c r="N65" s="1218"/>
      <c r="O65" s="1218"/>
      <c r="P65" s="661"/>
      <c r="Q65" s="661"/>
      <c r="R65" s="661"/>
      <c r="S65" s="1231"/>
      <c r="T65" s="698"/>
      <c r="U65" s="726"/>
      <c r="V65" s="726"/>
      <c r="Z65" s="762"/>
    </row>
    <row r="66" spans="1:26">
      <c r="A66" s="660"/>
      <c r="B66" s="657"/>
      <c r="C66" s="657"/>
      <c r="D66" s="698"/>
      <c r="E66" s="698"/>
      <c r="F66" s="698"/>
      <c r="G66" s="698"/>
      <c r="H66" s="698"/>
      <c r="I66" s="698"/>
      <c r="J66" s="771"/>
      <c r="K66" s="771"/>
      <c r="L66" s="621"/>
      <c r="M66" s="661"/>
      <c r="N66" s="661"/>
      <c r="O66" s="661"/>
      <c r="P66" s="661"/>
      <c r="Q66" s="661"/>
      <c r="R66" s="661"/>
      <c r="S66" s="772"/>
      <c r="T66" s="698"/>
      <c r="U66" s="726"/>
      <c r="V66" s="726"/>
      <c r="Z66" s="762"/>
    </row>
    <row r="67" spans="1:26">
      <c r="A67" s="698"/>
      <c r="B67" s="659"/>
      <c r="C67" s="659"/>
      <c r="D67" s="698"/>
      <c r="E67" s="698"/>
      <c r="F67" s="698"/>
      <c r="G67" s="754">
        <f>SUM(G64:G66)</f>
        <v>0</v>
      </c>
      <c r="H67" s="754">
        <f>SUM(H64:H66)</f>
        <v>0</v>
      </c>
      <c r="I67" s="754">
        <f>SUM(I64:I66)</f>
        <v>0</v>
      </c>
      <c r="J67" s="698"/>
      <c r="K67" s="698"/>
      <c r="L67" s="698">
        <f>((HOUR(K67-J67)*60)+MINUTE(K67-J67))</f>
        <v>0</v>
      </c>
      <c r="M67" s="754">
        <f>SUM(M64:M66)</f>
        <v>0</v>
      </c>
      <c r="N67" s="754">
        <f>SUM(N64:N66)</f>
        <v>0</v>
      </c>
      <c r="O67" s="754">
        <f>SUM(O64:O66)</f>
        <v>0</v>
      </c>
      <c r="P67" s="754">
        <f t="shared" ref="P67:Q67" si="26">SUM(P64:P66)</f>
        <v>0</v>
      </c>
      <c r="Q67" s="754">
        <f t="shared" si="26"/>
        <v>0</v>
      </c>
      <c r="R67" s="754"/>
      <c r="S67" s="698"/>
      <c r="T67" s="698"/>
      <c r="U67" s="726"/>
      <c r="V67" s="726"/>
    </row>
    <row r="68" spans="1:26">
      <c r="A68" s="698"/>
      <c r="B68" s="699" t="s">
        <v>5088</v>
      </c>
      <c r="C68" s="699"/>
      <c r="D68" s="698"/>
      <c r="E68" s="698"/>
      <c r="F68" s="698"/>
      <c r="G68" s="744">
        <f>G18+G22+G26+G29+G32+G36+G40+G46+G51+G56+G62+G67</f>
        <v>0</v>
      </c>
      <c r="H68" s="744">
        <f>H18+H22+H26+H29+H32+H36+H40+H46+H51+H56+H62+H67</f>
        <v>0</v>
      </c>
      <c r="I68" s="744">
        <f>I18+I22+I26+I29+I32+I36+I40+I46+I51+I56+I62+I67</f>
        <v>0</v>
      </c>
      <c r="J68" s="698"/>
      <c r="K68" s="698"/>
      <c r="L68" s="698">
        <f>((HOUR(K68-J68)*60)+MINUTE(K68-J68))</f>
        <v>0</v>
      </c>
      <c r="M68" s="744">
        <f>M18+M22+M26+M29+M32+M36+M40+M46+M51+M56+M62+M67</f>
        <v>0</v>
      </c>
      <c r="N68" s="744">
        <f>N18+N22+N26+N29+N32+N36+N40+N46+N51+N56+N62+N67</f>
        <v>0</v>
      </c>
      <c r="O68" s="744">
        <f>O18+O22+O26+O29+O32+O36+O40+O46+O51+O56+O62+O67</f>
        <v>0</v>
      </c>
      <c r="P68" s="744">
        <f t="shared" ref="P68:Q68" si="27">P18+P22+P26+P29+P32+P36+P40+P46+P51+P56+P62+P67</f>
        <v>0</v>
      </c>
      <c r="Q68" s="744">
        <f t="shared" si="27"/>
        <v>0</v>
      </c>
      <c r="R68" s="744"/>
      <c r="S68" s="698"/>
      <c r="T68" s="698"/>
      <c r="U68" s="726"/>
      <c r="V68" s="726"/>
    </row>
    <row r="69" spans="1:26" ht="16" thickBot="1">
      <c r="A69" s="773"/>
      <c r="B69" s="774"/>
      <c r="C69" s="774"/>
      <c r="D69" s="698"/>
      <c r="E69" s="698"/>
      <c r="F69" s="698"/>
      <c r="G69" s="698"/>
      <c r="H69" s="698"/>
      <c r="I69" s="765"/>
      <c r="J69" s="775"/>
      <c r="K69" s="775"/>
      <c r="L69" s="698">
        <f>((HOUR(K69-J69)*60)+MINUTE(K69-J69))</f>
        <v>0</v>
      </c>
      <c r="M69" s="765"/>
      <c r="N69" s="765"/>
      <c r="O69" s="765"/>
      <c r="P69" s="765"/>
      <c r="Q69" s="765"/>
      <c r="R69" s="765"/>
      <c r="S69" s="765"/>
      <c r="T69" s="776"/>
    </row>
    <row r="70" spans="1:26" ht="16" thickBot="1">
      <c r="A70" s="778"/>
      <c r="B70" s="761"/>
      <c r="C70" s="761"/>
      <c r="D70" s="698"/>
      <c r="E70" s="698"/>
      <c r="F70" s="698"/>
      <c r="G70" s="698"/>
      <c r="H70" s="698"/>
      <c r="I70" s="779"/>
      <c r="J70" s="752"/>
      <c r="K70" s="752"/>
      <c r="L70" s="698">
        <f>((HOUR(K70-J70)*60)+MINUTE(K70-J70))</f>
        <v>0</v>
      </c>
      <c r="M70" s="698"/>
      <c r="N70" s="698"/>
      <c r="O70" s="698"/>
      <c r="P70" s="698"/>
      <c r="Q70" s="698"/>
      <c r="R70" s="698"/>
      <c r="S70" s="698"/>
      <c r="T70" s="780"/>
    </row>
    <row r="71" spans="1:26" ht="16" thickBot="1">
      <c r="A71" s="778"/>
      <c r="B71" s="761"/>
      <c r="C71" s="761"/>
      <c r="D71" s="698"/>
      <c r="E71" s="698"/>
      <c r="F71" s="698"/>
      <c r="G71" s="698"/>
      <c r="H71" s="698"/>
      <c r="I71" s="779"/>
      <c r="J71" s="752"/>
      <c r="K71" s="752"/>
      <c r="L71" s="698"/>
      <c r="M71" s="698"/>
      <c r="N71" s="698"/>
      <c r="O71" s="698"/>
      <c r="P71" s="698"/>
      <c r="Q71" s="698"/>
      <c r="R71" s="698"/>
      <c r="S71" s="698"/>
      <c r="T71" s="780"/>
    </row>
    <row r="72" spans="1:26" ht="16" thickBot="1">
      <c r="A72" s="778"/>
      <c r="B72" s="761"/>
      <c r="C72" s="761"/>
      <c r="D72" s="698"/>
      <c r="E72" s="698"/>
      <c r="F72" s="698"/>
      <c r="G72" s="698"/>
      <c r="H72" s="698"/>
      <c r="I72" s="779"/>
      <c r="J72" s="752"/>
      <c r="K72" s="752"/>
      <c r="L72" s="698"/>
      <c r="M72" s="698"/>
      <c r="N72" s="698"/>
      <c r="O72" s="698"/>
      <c r="P72" s="698"/>
      <c r="Q72" s="698"/>
      <c r="R72" s="698"/>
      <c r="S72" s="698"/>
      <c r="T72" s="780"/>
    </row>
    <row r="73" spans="1:26" ht="16" thickBot="1">
      <c r="A73" s="778"/>
      <c r="B73" s="761"/>
      <c r="C73" s="761"/>
      <c r="D73" s="698"/>
      <c r="E73" s="698"/>
      <c r="F73" s="698"/>
      <c r="G73" s="698"/>
      <c r="H73" s="698"/>
      <c r="I73" s="779"/>
      <c r="J73" s="752"/>
      <c r="K73" s="752"/>
      <c r="L73" s="698"/>
      <c r="M73" s="698"/>
      <c r="N73" s="698"/>
      <c r="O73" s="698"/>
      <c r="P73" s="698"/>
      <c r="Q73" s="698"/>
      <c r="R73" s="698"/>
      <c r="S73" s="698"/>
      <c r="T73" s="780"/>
    </row>
    <row r="74" spans="1:26" ht="16" thickBot="1">
      <c r="A74" s="778"/>
      <c r="B74" s="761"/>
      <c r="C74" s="761"/>
      <c r="D74" s="698"/>
      <c r="E74" s="698"/>
      <c r="F74" s="698"/>
      <c r="G74" s="698"/>
      <c r="H74" s="698"/>
      <c r="I74" s="779"/>
      <c r="J74" s="752"/>
      <c r="K74" s="752"/>
      <c r="L74" s="698"/>
      <c r="M74" s="698"/>
      <c r="N74" s="698"/>
      <c r="O74" s="698"/>
      <c r="P74" s="698"/>
      <c r="Q74" s="698"/>
      <c r="R74" s="698"/>
      <c r="S74" s="698"/>
      <c r="T74" s="780"/>
    </row>
    <row r="75" spans="1:26" ht="16" thickBot="1">
      <c r="A75" s="778"/>
      <c r="B75" s="761"/>
      <c r="C75" s="761"/>
      <c r="D75" s="698"/>
      <c r="E75" s="698"/>
      <c r="F75" s="698"/>
      <c r="G75" s="698"/>
      <c r="H75" s="698"/>
      <c r="I75" s="779"/>
      <c r="J75" s="752"/>
      <c r="K75" s="752"/>
      <c r="L75" s="698"/>
      <c r="M75" s="698"/>
      <c r="N75" s="698"/>
      <c r="O75" s="698"/>
      <c r="P75" s="698"/>
      <c r="Q75" s="698"/>
      <c r="R75" s="698"/>
      <c r="S75" s="698"/>
      <c r="T75" s="780"/>
    </row>
    <row r="76" spans="1:26" ht="16" thickBot="1">
      <c r="A76" s="778"/>
      <c r="B76" s="761"/>
      <c r="C76" s="761"/>
      <c r="D76" s="698"/>
      <c r="E76" s="698"/>
      <c r="F76" s="698"/>
      <c r="G76" s="698"/>
      <c r="H76" s="698"/>
      <c r="I76" s="779"/>
      <c r="J76" s="752"/>
      <c r="K76" s="752"/>
      <c r="L76" s="698"/>
      <c r="M76" s="698"/>
      <c r="N76" s="698"/>
      <c r="O76" s="698"/>
      <c r="P76" s="698"/>
      <c r="Q76" s="698"/>
      <c r="R76" s="698"/>
      <c r="S76" s="698"/>
      <c r="T76" s="780"/>
    </row>
    <row r="77" spans="1:26" ht="16" thickBot="1">
      <c r="A77" s="778"/>
      <c r="B77" s="761"/>
      <c r="C77" s="761"/>
      <c r="D77" s="698"/>
      <c r="E77" s="698"/>
      <c r="F77" s="698"/>
      <c r="G77" s="698"/>
      <c r="H77" s="698"/>
      <c r="I77" s="779"/>
      <c r="J77" s="752"/>
      <c r="K77" s="752"/>
      <c r="L77" s="698"/>
      <c r="M77" s="698"/>
      <c r="N77" s="698"/>
      <c r="O77" s="698"/>
      <c r="P77" s="698"/>
      <c r="Q77" s="698"/>
      <c r="R77" s="698"/>
      <c r="S77" s="698"/>
      <c r="T77" s="780"/>
    </row>
    <row r="78" spans="1:26" ht="16" thickBot="1">
      <c r="A78" s="778"/>
      <c r="B78" s="761"/>
      <c r="C78" s="761"/>
      <c r="D78" s="698"/>
      <c r="E78" s="698"/>
      <c r="F78" s="698"/>
      <c r="G78" s="698"/>
      <c r="H78" s="698"/>
      <c r="I78" s="779"/>
      <c r="J78" s="752"/>
      <c r="K78" s="752"/>
      <c r="L78" s="698"/>
      <c r="M78" s="698"/>
      <c r="N78" s="698"/>
      <c r="O78" s="698"/>
      <c r="P78" s="698"/>
      <c r="Q78" s="698"/>
      <c r="R78" s="698"/>
      <c r="S78" s="698"/>
      <c r="T78" s="780"/>
    </row>
    <row r="79" spans="1:26" ht="16" thickBot="1">
      <c r="A79" s="778"/>
      <c r="B79" s="761"/>
      <c r="C79" s="761"/>
      <c r="D79" s="698"/>
      <c r="E79" s="698"/>
      <c r="F79" s="698"/>
      <c r="G79" s="698"/>
      <c r="H79" s="698"/>
      <c r="I79" s="779"/>
      <c r="J79" s="752"/>
      <c r="K79" s="752"/>
      <c r="L79" s="698"/>
      <c r="M79" s="698"/>
      <c r="N79" s="698"/>
      <c r="O79" s="698"/>
      <c r="P79" s="698"/>
      <c r="Q79" s="698"/>
      <c r="R79" s="698"/>
      <c r="S79" s="698"/>
      <c r="T79" s="780"/>
    </row>
    <row r="80" spans="1:26" ht="16" thickBot="1">
      <c r="A80" s="778"/>
      <c r="B80" s="761"/>
      <c r="C80" s="761"/>
      <c r="D80" s="698"/>
      <c r="E80" s="698"/>
      <c r="F80" s="698"/>
      <c r="G80" s="698"/>
      <c r="H80" s="698"/>
      <c r="I80" s="779"/>
      <c r="J80" s="752"/>
      <c r="K80" s="752"/>
      <c r="L80" s="698"/>
      <c r="M80" s="698"/>
      <c r="N80" s="698"/>
      <c r="O80" s="698"/>
      <c r="P80" s="698"/>
      <c r="Q80" s="698"/>
      <c r="R80" s="698"/>
      <c r="S80" s="698"/>
      <c r="T80" s="780"/>
    </row>
    <row r="81" spans="1:20" ht="16" thickBot="1">
      <c r="A81" s="778"/>
      <c r="B81" s="761"/>
      <c r="C81" s="761"/>
      <c r="D81" s="698"/>
      <c r="E81" s="698"/>
      <c r="F81" s="698"/>
      <c r="G81" s="698"/>
      <c r="H81" s="698"/>
      <c r="I81" s="779"/>
      <c r="J81" s="752"/>
      <c r="K81" s="752"/>
      <c r="L81" s="698"/>
      <c r="M81" s="698"/>
      <c r="N81" s="698"/>
      <c r="O81" s="698"/>
      <c r="P81" s="698"/>
      <c r="Q81" s="698"/>
      <c r="R81" s="698"/>
      <c r="S81" s="698"/>
      <c r="T81" s="780"/>
    </row>
    <row r="82" spans="1:20" ht="16" thickBot="1">
      <c r="A82" s="778"/>
      <c r="B82" s="761"/>
      <c r="C82" s="761"/>
      <c r="D82" s="698"/>
      <c r="E82" s="698"/>
      <c r="F82" s="698"/>
      <c r="G82" s="698"/>
      <c r="H82" s="698"/>
      <c r="I82" s="779"/>
      <c r="J82" s="752"/>
      <c r="K82" s="752"/>
      <c r="L82" s="698"/>
      <c r="M82" s="698"/>
      <c r="N82" s="698"/>
      <c r="O82" s="698"/>
      <c r="P82" s="698"/>
      <c r="Q82" s="698"/>
      <c r="R82" s="698"/>
      <c r="S82" s="698"/>
      <c r="T82" s="780"/>
    </row>
    <row r="83" spans="1:20" ht="16" thickBot="1">
      <c r="A83" s="778"/>
      <c r="B83" s="761"/>
      <c r="C83" s="761"/>
      <c r="D83" s="698"/>
      <c r="E83" s="698"/>
      <c r="F83" s="698"/>
      <c r="G83" s="698"/>
      <c r="H83" s="698"/>
      <c r="I83" s="779"/>
      <c r="J83" s="752"/>
      <c r="K83" s="752"/>
      <c r="L83" s="698"/>
      <c r="M83" s="698"/>
      <c r="N83" s="698"/>
      <c r="O83" s="698"/>
      <c r="P83" s="698"/>
      <c r="Q83" s="698"/>
      <c r="R83" s="698"/>
      <c r="S83" s="698"/>
      <c r="T83" s="780"/>
    </row>
    <row r="84" spans="1:20" ht="16" thickBot="1">
      <c r="A84" s="778"/>
      <c r="B84" s="761"/>
      <c r="C84" s="761"/>
      <c r="D84" s="698"/>
      <c r="E84" s="698"/>
      <c r="F84" s="698"/>
      <c r="G84" s="698"/>
      <c r="H84" s="698"/>
      <c r="I84" s="779"/>
      <c r="J84" s="752"/>
      <c r="K84" s="752"/>
      <c r="L84" s="698"/>
      <c r="M84" s="698"/>
      <c r="N84" s="698"/>
      <c r="O84" s="698"/>
      <c r="P84" s="698"/>
      <c r="Q84" s="698"/>
      <c r="R84" s="698"/>
      <c r="S84" s="698"/>
      <c r="T84" s="780"/>
    </row>
    <row r="85" spans="1:20" ht="16" thickBot="1">
      <c r="A85" s="778"/>
      <c r="B85" s="761"/>
      <c r="C85" s="761"/>
      <c r="D85" s="698"/>
      <c r="E85" s="698"/>
      <c r="F85" s="698"/>
      <c r="G85" s="698"/>
      <c r="H85" s="698"/>
      <c r="I85" s="779"/>
      <c r="J85" s="752"/>
      <c r="K85" s="752"/>
      <c r="L85" s="698"/>
      <c r="M85" s="698"/>
      <c r="N85" s="698"/>
      <c r="O85" s="698"/>
      <c r="P85" s="698"/>
      <c r="Q85" s="698"/>
      <c r="R85" s="698"/>
      <c r="S85" s="698"/>
      <c r="T85" s="780"/>
    </row>
    <row r="86" spans="1:20" ht="16" thickBot="1">
      <c r="A86" s="778"/>
      <c r="B86" s="761"/>
      <c r="C86" s="761"/>
      <c r="D86" s="698"/>
      <c r="E86" s="698"/>
      <c r="F86" s="698"/>
      <c r="G86" s="698"/>
      <c r="H86" s="698"/>
      <c r="I86" s="779"/>
      <c r="J86" s="752"/>
      <c r="K86" s="752"/>
      <c r="L86" s="698"/>
      <c r="M86" s="698"/>
      <c r="N86" s="698"/>
      <c r="O86" s="698"/>
      <c r="P86" s="698"/>
      <c r="Q86" s="698"/>
      <c r="R86" s="698"/>
      <c r="S86" s="698"/>
      <c r="T86" s="780"/>
    </row>
    <row r="87" spans="1:20" ht="16" thickBot="1">
      <c r="A87" s="778"/>
      <c r="B87" s="761"/>
      <c r="C87" s="761"/>
      <c r="D87" s="698"/>
      <c r="E87" s="698"/>
      <c r="F87" s="698"/>
      <c r="G87" s="698"/>
      <c r="H87" s="698"/>
      <c r="I87" s="779"/>
      <c r="J87" s="752"/>
      <c r="K87" s="752"/>
      <c r="L87" s="698"/>
      <c r="M87" s="698"/>
      <c r="N87" s="698"/>
      <c r="O87" s="698"/>
      <c r="P87" s="698"/>
      <c r="Q87" s="698"/>
      <c r="R87" s="698"/>
      <c r="S87" s="698"/>
      <c r="T87" s="780"/>
    </row>
    <row r="88" spans="1:20" ht="16" thickBot="1">
      <c r="A88" s="778"/>
      <c r="B88" s="761"/>
      <c r="C88" s="761"/>
      <c r="D88" s="698"/>
      <c r="E88" s="698"/>
      <c r="F88" s="698"/>
      <c r="G88" s="698"/>
      <c r="H88" s="698"/>
      <c r="I88" s="779"/>
      <c r="J88" s="752"/>
      <c r="K88" s="752"/>
      <c r="L88" s="698"/>
      <c r="M88" s="698"/>
      <c r="N88" s="698"/>
      <c r="O88" s="698"/>
      <c r="P88" s="698"/>
      <c r="Q88" s="698"/>
      <c r="R88" s="698"/>
      <c r="S88" s="698"/>
      <c r="T88" s="780"/>
    </row>
    <row r="89" spans="1:20" ht="16" thickBot="1">
      <c r="A89" s="778"/>
      <c r="B89" s="761"/>
      <c r="C89" s="761"/>
      <c r="D89" s="698"/>
      <c r="E89" s="698"/>
      <c r="F89" s="698"/>
      <c r="G89" s="698"/>
      <c r="H89" s="698"/>
      <c r="I89" s="779"/>
      <c r="J89" s="752"/>
      <c r="K89" s="752"/>
      <c r="L89" s="698"/>
      <c r="M89" s="698"/>
      <c r="N89" s="698"/>
      <c r="O89" s="698"/>
      <c r="P89" s="698"/>
      <c r="Q89" s="698"/>
      <c r="R89" s="698"/>
      <c r="S89" s="698"/>
      <c r="T89" s="780"/>
    </row>
    <row r="90" spans="1:20" ht="16" thickBot="1">
      <c r="A90" s="778"/>
      <c r="B90" s="761"/>
      <c r="C90" s="761"/>
      <c r="D90" s="698"/>
      <c r="E90" s="698"/>
      <c r="F90" s="698"/>
      <c r="G90" s="698"/>
      <c r="H90" s="698"/>
      <c r="I90" s="779"/>
      <c r="J90" s="752"/>
      <c r="K90" s="752"/>
      <c r="L90" s="698"/>
      <c r="M90" s="698"/>
      <c r="N90" s="698"/>
      <c r="O90" s="698"/>
      <c r="P90" s="698"/>
      <c r="Q90" s="698"/>
      <c r="R90" s="698"/>
      <c r="S90" s="698"/>
      <c r="T90" s="780"/>
    </row>
    <row r="91" spans="1:20" ht="16" thickBot="1">
      <c r="A91" s="778"/>
      <c r="B91" s="761"/>
      <c r="C91" s="761"/>
      <c r="D91" s="698"/>
      <c r="E91" s="698"/>
      <c r="F91" s="698"/>
      <c r="G91" s="698"/>
      <c r="H91" s="698"/>
      <c r="I91" s="779"/>
      <c r="J91" s="752"/>
      <c r="K91" s="752"/>
      <c r="L91" s="698"/>
      <c r="M91" s="698"/>
      <c r="N91" s="698"/>
      <c r="O91" s="698"/>
      <c r="P91" s="698"/>
      <c r="Q91" s="698"/>
      <c r="R91" s="698"/>
      <c r="S91" s="698"/>
      <c r="T91" s="780"/>
    </row>
    <row r="92" spans="1:20" ht="16" thickBot="1">
      <c r="A92" s="778"/>
      <c r="B92" s="761"/>
      <c r="C92" s="761"/>
      <c r="D92" s="698"/>
      <c r="E92" s="698"/>
      <c r="F92" s="698"/>
      <c r="G92" s="698"/>
      <c r="H92" s="698"/>
      <c r="I92" s="779"/>
      <c r="J92" s="752"/>
      <c r="K92" s="752"/>
      <c r="L92" s="698"/>
      <c r="M92" s="698"/>
      <c r="N92" s="698"/>
      <c r="O92" s="698"/>
      <c r="P92" s="698"/>
      <c r="Q92" s="698"/>
      <c r="R92" s="698"/>
      <c r="S92" s="698"/>
      <c r="T92" s="780"/>
    </row>
    <row r="93" spans="1:20" ht="16" thickBot="1">
      <c r="A93" s="778"/>
      <c r="B93" s="761"/>
      <c r="C93" s="761"/>
      <c r="D93" s="698"/>
      <c r="E93" s="698"/>
      <c r="F93" s="698"/>
      <c r="G93" s="698"/>
      <c r="H93" s="698"/>
      <c r="I93" s="779"/>
      <c r="J93" s="752"/>
      <c r="K93" s="752"/>
      <c r="L93" s="698"/>
      <c r="M93" s="698"/>
      <c r="N93" s="698"/>
      <c r="O93" s="698"/>
      <c r="P93" s="698"/>
      <c r="Q93" s="698"/>
      <c r="R93" s="698"/>
      <c r="S93" s="698"/>
      <c r="T93" s="780"/>
    </row>
    <row r="94" spans="1:20" ht="16" thickBot="1">
      <c r="A94" s="778"/>
      <c r="B94" s="761"/>
      <c r="C94" s="761"/>
      <c r="D94" s="698"/>
      <c r="E94" s="698"/>
      <c r="F94" s="698"/>
      <c r="G94" s="698"/>
      <c r="H94" s="698"/>
      <c r="I94" s="779"/>
      <c r="J94" s="752"/>
      <c r="K94" s="752"/>
      <c r="L94" s="698"/>
      <c r="M94" s="698"/>
      <c r="N94" s="698"/>
      <c r="O94" s="698"/>
      <c r="P94" s="698"/>
      <c r="Q94" s="698"/>
      <c r="R94" s="698"/>
      <c r="S94" s="698"/>
      <c r="T94" s="780"/>
    </row>
    <row r="95" spans="1:20" ht="16" thickBot="1">
      <c r="A95" s="778"/>
      <c r="B95" s="761"/>
      <c r="C95" s="761"/>
      <c r="D95" s="698"/>
      <c r="E95" s="698"/>
      <c r="F95" s="698"/>
      <c r="G95" s="698"/>
      <c r="H95" s="698"/>
      <c r="I95" s="779"/>
      <c r="J95" s="752"/>
      <c r="K95" s="752"/>
      <c r="L95" s="698"/>
      <c r="M95" s="698"/>
      <c r="N95" s="698"/>
      <c r="O95" s="698"/>
      <c r="P95" s="698"/>
      <c r="Q95" s="698"/>
      <c r="R95" s="698"/>
      <c r="S95" s="698"/>
      <c r="T95" s="780"/>
    </row>
    <row r="96" spans="1:20" ht="16" thickBot="1">
      <c r="A96" s="778"/>
      <c r="B96" s="761"/>
      <c r="C96" s="761"/>
      <c r="D96" s="698"/>
      <c r="E96" s="698"/>
      <c r="F96" s="698"/>
      <c r="G96" s="698"/>
      <c r="H96" s="698"/>
      <c r="I96" s="779"/>
      <c r="J96" s="752"/>
      <c r="K96" s="752"/>
      <c r="L96" s="698"/>
      <c r="M96" s="698"/>
      <c r="N96" s="698"/>
      <c r="O96" s="698"/>
      <c r="P96" s="698"/>
      <c r="Q96" s="698"/>
      <c r="R96" s="698"/>
      <c r="S96" s="698"/>
      <c r="T96" s="780"/>
    </row>
    <row r="97" spans="1:20" ht="16" thickBot="1">
      <c r="A97" s="778"/>
      <c r="B97" s="761"/>
      <c r="C97" s="761"/>
      <c r="D97" s="698"/>
      <c r="E97" s="698"/>
      <c r="F97" s="698"/>
      <c r="G97" s="698"/>
      <c r="H97" s="698"/>
      <c r="I97" s="779"/>
      <c r="J97" s="752"/>
      <c r="K97" s="752"/>
      <c r="L97" s="698"/>
      <c r="M97" s="698"/>
      <c r="N97" s="698"/>
      <c r="O97" s="698"/>
      <c r="P97" s="698"/>
      <c r="Q97" s="698"/>
      <c r="R97" s="698"/>
      <c r="S97" s="698"/>
      <c r="T97" s="780"/>
    </row>
    <row r="98" spans="1:20" ht="16" thickBot="1">
      <c r="A98" s="778"/>
      <c r="B98" s="761"/>
      <c r="C98" s="761"/>
      <c r="D98" s="698"/>
      <c r="E98" s="698"/>
      <c r="F98" s="698"/>
      <c r="G98" s="698"/>
      <c r="H98" s="698"/>
      <c r="I98" s="779"/>
      <c r="J98" s="752"/>
      <c r="K98" s="752"/>
      <c r="L98" s="698"/>
      <c r="M98" s="698"/>
      <c r="N98" s="698"/>
      <c r="O98" s="698"/>
      <c r="P98" s="698"/>
      <c r="Q98" s="698"/>
      <c r="R98" s="698"/>
      <c r="S98" s="698"/>
      <c r="T98" s="780"/>
    </row>
    <row r="99" spans="1:20" ht="16" thickBot="1">
      <c r="A99" s="778"/>
      <c r="B99" s="761"/>
      <c r="C99" s="761"/>
      <c r="D99" s="698"/>
      <c r="E99" s="698"/>
      <c r="F99" s="698"/>
      <c r="G99" s="698"/>
      <c r="H99" s="698"/>
      <c r="I99" s="779"/>
      <c r="J99" s="752"/>
      <c r="K99" s="752"/>
      <c r="L99" s="698"/>
      <c r="M99" s="698"/>
      <c r="N99" s="698"/>
      <c r="O99" s="698"/>
      <c r="P99" s="698"/>
      <c r="Q99" s="698"/>
      <c r="R99" s="698"/>
      <c r="S99" s="698"/>
      <c r="T99" s="780"/>
    </row>
    <row r="100" spans="1:20" ht="16" thickBot="1">
      <c r="A100" s="778"/>
      <c r="B100" s="761"/>
      <c r="C100" s="761"/>
      <c r="D100" s="698"/>
      <c r="E100" s="698"/>
      <c r="F100" s="698"/>
      <c r="G100" s="698"/>
      <c r="H100" s="698"/>
      <c r="I100" s="779"/>
      <c r="J100" s="752"/>
      <c r="K100" s="752"/>
      <c r="L100" s="698"/>
      <c r="M100" s="698"/>
      <c r="N100" s="698"/>
      <c r="O100" s="698"/>
      <c r="P100" s="698"/>
      <c r="Q100" s="698"/>
      <c r="R100" s="698"/>
      <c r="S100" s="698"/>
      <c r="T100" s="780"/>
    </row>
    <row r="101" spans="1:20" ht="16" thickBot="1">
      <c r="A101" s="778"/>
      <c r="B101" s="761"/>
      <c r="C101" s="761"/>
      <c r="D101" s="698"/>
      <c r="E101" s="698"/>
      <c r="F101" s="698"/>
      <c r="G101" s="698"/>
      <c r="H101" s="698"/>
      <c r="I101" s="779"/>
      <c r="J101" s="752"/>
      <c r="K101" s="752"/>
      <c r="L101" s="698"/>
      <c r="M101" s="698"/>
      <c r="N101" s="698"/>
      <c r="O101" s="698"/>
      <c r="P101" s="698"/>
      <c r="Q101" s="698"/>
      <c r="R101" s="698"/>
      <c r="S101" s="698"/>
      <c r="T101" s="780"/>
    </row>
    <row r="102" spans="1:20" ht="16" thickBot="1">
      <c r="A102" s="778"/>
      <c r="B102" s="761"/>
      <c r="C102" s="761"/>
      <c r="D102" s="698"/>
      <c r="E102" s="698"/>
      <c r="F102" s="698"/>
      <c r="G102" s="698"/>
      <c r="H102" s="698"/>
      <c r="I102" s="779"/>
      <c r="J102" s="752"/>
      <c r="K102" s="752"/>
      <c r="L102" s="698"/>
      <c r="M102" s="698"/>
      <c r="N102" s="698"/>
      <c r="O102" s="698"/>
      <c r="P102" s="698"/>
      <c r="Q102" s="698"/>
      <c r="R102" s="698"/>
      <c r="S102" s="698"/>
      <c r="T102" s="780"/>
    </row>
    <row r="103" spans="1:20" ht="16" thickBot="1">
      <c r="A103" s="778"/>
      <c r="B103" s="761"/>
      <c r="C103" s="761"/>
      <c r="D103" s="698"/>
      <c r="E103" s="698"/>
      <c r="F103" s="698"/>
      <c r="G103" s="698"/>
      <c r="H103" s="698"/>
      <c r="I103" s="779"/>
      <c r="J103" s="752"/>
      <c r="K103" s="752"/>
      <c r="L103" s="698"/>
      <c r="M103" s="698"/>
      <c r="N103" s="698"/>
      <c r="O103" s="698"/>
      <c r="P103" s="698"/>
      <c r="Q103" s="698"/>
      <c r="R103" s="698"/>
      <c r="S103" s="698"/>
      <c r="T103" s="780"/>
    </row>
    <row r="104" spans="1:20" ht="16" thickBot="1">
      <c r="A104" s="778"/>
      <c r="B104" s="761"/>
      <c r="C104" s="761"/>
      <c r="D104" s="698"/>
      <c r="E104" s="698"/>
      <c r="F104" s="698"/>
      <c r="G104" s="698"/>
      <c r="H104" s="698"/>
      <c r="I104" s="779"/>
      <c r="J104" s="752"/>
      <c r="K104" s="752"/>
      <c r="L104" s="698"/>
      <c r="M104" s="698"/>
      <c r="N104" s="698"/>
      <c r="O104" s="698"/>
      <c r="P104" s="698"/>
      <c r="Q104" s="698"/>
      <c r="R104" s="698"/>
      <c r="S104" s="698"/>
      <c r="T104" s="780"/>
    </row>
    <row r="105" spans="1:20" ht="16" thickBot="1">
      <c r="A105" s="778"/>
      <c r="B105" s="761"/>
      <c r="C105" s="761"/>
      <c r="D105" s="698"/>
      <c r="E105" s="698"/>
      <c r="F105" s="698"/>
      <c r="G105" s="698"/>
      <c r="H105" s="698"/>
      <c r="I105" s="779"/>
      <c r="J105" s="752"/>
      <c r="K105" s="752"/>
      <c r="L105" s="698"/>
      <c r="M105" s="698"/>
      <c r="N105" s="698"/>
      <c r="O105" s="698"/>
      <c r="P105" s="698"/>
      <c r="Q105" s="698"/>
      <c r="R105" s="698"/>
      <c r="S105" s="698"/>
      <c r="T105" s="780"/>
    </row>
    <row r="106" spans="1:20" ht="16" thickBot="1">
      <c r="A106" s="778"/>
      <c r="B106" s="761"/>
      <c r="C106" s="761"/>
      <c r="D106" s="698"/>
      <c r="E106" s="698"/>
      <c r="F106" s="698"/>
      <c r="G106" s="698"/>
      <c r="H106" s="698"/>
      <c r="I106" s="779"/>
      <c r="J106" s="752"/>
      <c r="K106" s="752"/>
      <c r="L106" s="698"/>
      <c r="M106" s="698"/>
      <c r="N106" s="698"/>
      <c r="O106" s="698"/>
      <c r="P106" s="698"/>
      <c r="Q106" s="698"/>
      <c r="R106" s="698"/>
      <c r="S106" s="698"/>
      <c r="T106" s="780"/>
    </row>
    <row r="107" spans="1:20" ht="16" thickBot="1">
      <c r="A107" s="778"/>
      <c r="B107" s="761"/>
      <c r="C107" s="761"/>
      <c r="D107" s="698"/>
      <c r="E107" s="698"/>
      <c r="F107" s="698"/>
      <c r="G107" s="698"/>
      <c r="H107" s="698"/>
      <c r="I107" s="779"/>
      <c r="J107" s="752"/>
      <c r="K107" s="752"/>
      <c r="L107" s="698"/>
      <c r="M107" s="698"/>
      <c r="N107" s="698"/>
      <c r="O107" s="698"/>
      <c r="P107" s="698"/>
      <c r="Q107" s="698"/>
      <c r="R107" s="698"/>
      <c r="S107" s="698"/>
      <c r="T107" s="780"/>
    </row>
    <row r="108" spans="1:20" ht="16" thickBot="1">
      <c r="A108" s="778"/>
      <c r="B108" s="761"/>
      <c r="C108" s="761"/>
      <c r="D108" s="698"/>
      <c r="E108" s="698"/>
      <c r="F108" s="698"/>
      <c r="G108" s="698"/>
      <c r="H108" s="698"/>
      <c r="I108" s="779"/>
      <c r="J108" s="752"/>
      <c r="K108" s="752"/>
      <c r="L108" s="698"/>
      <c r="M108" s="698"/>
      <c r="N108" s="698"/>
      <c r="O108" s="698"/>
      <c r="P108" s="698"/>
      <c r="Q108" s="698"/>
      <c r="R108" s="698"/>
      <c r="S108" s="698"/>
      <c r="T108" s="780"/>
    </row>
    <row r="109" spans="1:20" ht="16" thickBot="1">
      <c r="A109" s="778"/>
      <c r="B109" s="761"/>
      <c r="C109" s="761"/>
      <c r="D109" s="698"/>
      <c r="E109" s="698"/>
      <c r="F109" s="698"/>
      <c r="G109" s="698"/>
      <c r="H109" s="698"/>
      <c r="I109" s="779"/>
      <c r="J109" s="752"/>
      <c r="K109" s="752"/>
      <c r="L109" s="698"/>
      <c r="M109" s="698"/>
      <c r="N109" s="698"/>
      <c r="O109" s="698"/>
      <c r="P109" s="698"/>
      <c r="Q109" s="698"/>
      <c r="R109" s="698"/>
      <c r="S109" s="698"/>
      <c r="T109" s="780"/>
    </row>
    <row r="110" spans="1:20" ht="16" thickBot="1">
      <c r="A110" s="778"/>
      <c r="B110" s="761"/>
      <c r="C110" s="761"/>
      <c r="D110" s="698"/>
      <c r="E110" s="698"/>
      <c r="F110" s="698"/>
      <c r="G110" s="698"/>
      <c r="H110" s="698"/>
      <c r="I110" s="779"/>
      <c r="J110" s="752"/>
      <c r="K110" s="752"/>
      <c r="L110" s="698"/>
      <c r="M110" s="698"/>
      <c r="N110" s="698"/>
      <c r="O110" s="698"/>
      <c r="P110" s="698"/>
      <c r="Q110" s="698"/>
      <c r="R110" s="698"/>
      <c r="S110" s="698"/>
      <c r="T110" s="780"/>
    </row>
    <row r="111" spans="1:20" ht="16" thickBot="1">
      <c r="A111" s="778"/>
      <c r="B111" s="761"/>
      <c r="C111" s="761"/>
      <c r="D111" s="698"/>
      <c r="E111" s="698"/>
      <c r="F111" s="698"/>
      <c r="G111" s="698"/>
      <c r="H111" s="698"/>
      <c r="I111" s="779"/>
      <c r="J111" s="752"/>
      <c r="K111" s="752"/>
      <c r="L111" s="698"/>
      <c r="M111" s="698"/>
      <c r="N111" s="698"/>
      <c r="O111" s="698"/>
      <c r="P111" s="698"/>
      <c r="Q111" s="698"/>
      <c r="R111" s="698"/>
      <c r="S111" s="698"/>
      <c r="T111" s="780"/>
    </row>
    <row r="112" spans="1:20" ht="16" thickBot="1">
      <c r="A112" s="778"/>
      <c r="B112" s="761"/>
      <c r="C112" s="761"/>
      <c r="D112" s="698"/>
      <c r="E112" s="698"/>
      <c r="F112" s="698"/>
      <c r="G112" s="698"/>
      <c r="H112" s="698"/>
      <c r="I112" s="779"/>
      <c r="J112" s="752"/>
      <c r="K112" s="752"/>
      <c r="L112" s="698"/>
      <c r="M112" s="698"/>
      <c r="N112" s="698"/>
      <c r="O112" s="698"/>
      <c r="P112" s="698"/>
      <c r="Q112" s="698"/>
      <c r="R112" s="698"/>
      <c r="S112" s="698"/>
      <c r="T112" s="780"/>
    </row>
    <row r="113" spans="1:20" ht="16" thickBot="1">
      <c r="A113" s="778"/>
      <c r="B113" s="761"/>
      <c r="C113" s="761"/>
      <c r="D113" s="698"/>
      <c r="E113" s="698"/>
      <c r="F113" s="698"/>
      <c r="G113" s="698"/>
      <c r="H113" s="698"/>
      <c r="I113" s="779"/>
      <c r="J113" s="752"/>
      <c r="K113" s="752"/>
      <c r="L113" s="698"/>
      <c r="M113" s="698"/>
      <c r="N113" s="698"/>
      <c r="O113" s="698"/>
      <c r="P113" s="698"/>
      <c r="Q113" s="698"/>
      <c r="R113" s="698"/>
      <c r="S113" s="698"/>
      <c r="T113" s="780"/>
    </row>
    <row r="114" spans="1:20" ht="16" thickBot="1">
      <c r="A114" s="778"/>
      <c r="B114" s="761"/>
      <c r="C114" s="761"/>
      <c r="D114" s="698"/>
      <c r="E114" s="698"/>
      <c r="F114" s="698"/>
      <c r="G114" s="698"/>
      <c r="H114" s="698"/>
      <c r="I114" s="779"/>
      <c r="J114" s="752"/>
      <c r="K114" s="752"/>
      <c r="L114" s="698"/>
      <c r="M114" s="698"/>
      <c r="N114" s="698"/>
      <c r="O114" s="698"/>
      <c r="P114" s="698"/>
      <c r="Q114" s="698"/>
      <c r="R114" s="698"/>
      <c r="S114" s="698"/>
      <c r="T114" s="780"/>
    </row>
    <row r="115" spans="1:20" ht="16" thickBot="1">
      <c r="A115" s="778"/>
      <c r="B115" s="761"/>
      <c r="C115" s="761"/>
      <c r="D115" s="698"/>
      <c r="E115" s="698"/>
      <c r="F115" s="698"/>
      <c r="G115" s="698"/>
      <c r="H115" s="698"/>
      <c r="I115" s="779"/>
      <c r="J115" s="752"/>
      <c r="K115" s="752"/>
      <c r="L115" s="698"/>
      <c r="M115" s="698"/>
      <c r="N115" s="698"/>
      <c r="O115" s="698"/>
      <c r="P115" s="698"/>
      <c r="Q115" s="698"/>
      <c r="R115" s="698"/>
      <c r="S115" s="698"/>
      <c r="T115" s="780"/>
    </row>
    <row r="116" spans="1:20" ht="16" thickBot="1">
      <c r="A116" s="778"/>
      <c r="B116" s="761"/>
      <c r="C116" s="761"/>
      <c r="D116" s="698"/>
      <c r="E116" s="698"/>
      <c r="F116" s="698"/>
      <c r="G116" s="698"/>
      <c r="H116" s="698"/>
      <c r="I116" s="779"/>
      <c r="J116" s="752"/>
      <c r="K116" s="752"/>
      <c r="L116" s="698"/>
      <c r="M116" s="698"/>
      <c r="N116" s="698"/>
      <c r="O116" s="698"/>
      <c r="P116" s="698"/>
      <c r="Q116" s="698"/>
      <c r="R116" s="698"/>
      <c r="S116" s="698"/>
      <c r="T116" s="780"/>
    </row>
    <row r="117" spans="1:20" ht="16" thickBot="1">
      <c r="A117" s="778"/>
      <c r="B117" s="761"/>
      <c r="C117" s="761"/>
      <c r="D117" s="698"/>
      <c r="E117" s="698"/>
      <c r="F117" s="698"/>
      <c r="G117" s="698"/>
      <c r="H117" s="698"/>
      <c r="I117" s="779"/>
      <c r="J117" s="752"/>
      <c r="K117" s="752"/>
      <c r="L117" s="698"/>
      <c r="M117" s="698"/>
      <c r="N117" s="698"/>
      <c r="O117" s="698"/>
      <c r="P117" s="698"/>
      <c r="Q117" s="698"/>
      <c r="R117" s="698"/>
      <c r="S117" s="698"/>
      <c r="T117" s="780"/>
    </row>
    <row r="118" spans="1:20" ht="16" thickBot="1">
      <c r="A118" s="778"/>
      <c r="B118" s="761"/>
      <c r="C118" s="761"/>
      <c r="D118" s="698"/>
      <c r="E118" s="698"/>
      <c r="F118" s="698"/>
      <c r="G118" s="698"/>
      <c r="H118" s="698"/>
      <c r="I118" s="779"/>
      <c r="J118" s="752"/>
      <c r="K118" s="752"/>
      <c r="L118" s="698"/>
      <c r="M118" s="698"/>
      <c r="N118" s="698"/>
      <c r="O118" s="698"/>
      <c r="P118" s="698"/>
      <c r="Q118" s="698"/>
      <c r="R118" s="698"/>
      <c r="S118" s="698"/>
      <c r="T118" s="780"/>
    </row>
    <row r="119" spans="1:20" ht="16" thickBot="1">
      <c r="A119" s="778"/>
      <c r="B119" s="761"/>
      <c r="C119" s="761"/>
      <c r="D119" s="698"/>
      <c r="E119" s="698"/>
      <c r="F119" s="698"/>
      <c r="G119" s="698"/>
      <c r="H119" s="698"/>
      <c r="I119" s="779"/>
      <c r="J119" s="752"/>
      <c r="K119" s="752"/>
      <c r="L119" s="698"/>
      <c r="M119" s="698"/>
      <c r="N119" s="698"/>
      <c r="O119" s="698"/>
      <c r="P119" s="698"/>
      <c r="Q119" s="698"/>
      <c r="R119" s="698"/>
      <c r="S119" s="698"/>
      <c r="T119" s="780"/>
    </row>
    <row r="120" spans="1:20" ht="16" thickBot="1">
      <c r="A120" s="778"/>
      <c r="B120" s="761"/>
      <c r="C120" s="761"/>
      <c r="D120" s="698"/>
      <c r="E120" s="698"/>
      <c r="F120" s="698"/>
      <c r="G120" s="698"/>
      <c r="H120" s="698"/>
      <c r="I120" s="779"/>
      <c r="J120" s="752"/>
      <c r="K120" s="752"/>
      <c r="L120" s="698"/>
      <c r="M120" s="698"/>
      <c r="N120" s="698"/>
      <c r="O120" s="698"/>
      <c r="P120" s="698"/>
      <c r="Q120" s="698"/>
      <c r="R120" s="698"/>
      <c r="S120" s="698"/>
      <c r="T120" s="780"/>
    </row>
    <row r="121" spans="1:20" ht="16" thickBot="1">
      <c r="A121" s="778"/>
      <c r="B121" s="761"/>
      <c r="C121" s="761"/>
      <c r="D121" s="698"/>
      <c r="E121" s="698"/>
      <c r="F121" s="698"/>
      <c r="G121" s="698"/>
      <c r="H121" s="698"/>
      <c r="I121" s="779"/>
      <c r="J121" s="752"/>
      <c r="K121" s="752"/>
      <c r="L121" s="698"/>
      <c r="M121" s="698"/>
      <c r="N121" s="698"/>
      <c r="O121" s="698"/>
      <c r="P121" s="698"/>
      <c r="Q121" s="698"/>
      <c r="R121" s="698"/>
      <c r="S121" s="698"/>
      <c r="T121" s="780"/>
    </row>
    <row r="122" spans="1:20" ht="16" thickBot="1">
      <c r="A122" s="778"/>
      <c r="B122" s="761"/>
      <c r="C122" s="761"/>
      <c r="D122" s="698"/>
      <c r="E122" s="698"/>
      <c r="F122" s="698"/>
      <c r="G122" s="698"/>
      <c r="H122" s="698"/>
      <c r="I122" s="779"/>
      <c r="J122" s="752"/>
      <c r="K122" s="752"/>
      <c r="L122" s="698"/>
      <c r="M122" s="698"/>
      <c r="N122" s="698"/>
      <c r="O122" s="698"/>
      <c r="P122" s="698"/>
      <c r="Q122" s="698"/>
      <c r="R122" s="698"/>
      <c r="S122" s="698"/>
      <c r="T122" s="780"/>
    </row>
    <row r="123" spans="1:20" ht="16" thickBot="1">
      <c r="A123" s="778"/>
      <c r="B123" s="761"/>
      <c r="C123" s="761"/>
      <c r="D123" s="698"/>
      <c r="E123" s="698"/>
      <c r="F123" s="698"/>
      <c r="G123" s="698"/>
      <c r="H123" s="698"/>
      <c r="I123" s="779"/>
      <c r="J123" s="752"/>
      <c r="K123" s="752"/>
      <c r="L123" s="698"/>
      <c r="M123" s="698"/>
      <c r="N123" s="698"/>
      <c r="O123" s="698"/>
      <c r="P123" s="698"/>
      <c r="Q123" s="698"/>
      <c r="R123" s="698"/>
      <c r="S123" s="698"/>
      <c r="T123" s="780"/>
    </row>
    <row r="124" spans="1:20" ht="16" thickBot="1">
      <c r="A124" s="778"/>
      <c r="B124" s="761"/>
      <c r="C124" s="761"/>
      <c r="D124" s="698"/>
      <c r="E124" s="698"/>
      <c r="F124" s="698"/>
      <c r="G124" s="698"/>
      <c r="H124" s="698"/>
      <c r="I124" s="779"/>
      <c r="J124" s="752"/>
      <c r="K124" s="752"/>
      <c r="L124" s="698"/>
      <c r="M124" s="698"/>
      <c r="N124" s="698"/>
      <c r="O124" s="698"/>
      <c r="P124" s="698"/>
      <c r="Q124" s="698"/>
      <c r="R124" s="698"/>
      <c r="S124" s="698"/>
      <c r="T124" s="780"/>
    </row>
    <row r="125" spans="1:20" ht="16" thickBot="1">
      <c r="A125" s="778">
        <v>1</v>
      </c>
      <c r="B125" s="761"/>
      <c r="C125" s="761"/>
      <c r="D125" s="698"/>
      <c r="E125" s="698"/>
      <c r="F125" s="698"/>
      <c r="G125" s="698"/>
      <c r="H125" s="698"/>
      <c r="I125" s="779"/>
      <c r="J125" s="752"/>
      <c r="K125" s="752"/>
      <c r="L125" s="758"/>
      <c r="M125" s="698"/>
      <c r="N125" s="698"/>
      <c r="O125" s="698"/>
      <c r="P125" s="698"/>
      <c r="Q125" s="698"/>
      <c r="R125" s="698"/>
      <c r="S125" s="698"/>
      <c r="T125" s="780"/>
    </row>
    <row r="126" spans="1:20" ht="16" thickBot="1">
      <c r="A126" s="778"/>
      <c r="B126" s="761"/>
      <c r="C126" s="761"/>
      <c r="D126" s="698"/>
      <c r="E126" s="698"/>
      <c r="F126" s="698"/>
      <c r="G126" s="698"/>
      <c r="H126" s="698"/>
      <c r="I126" s="779"/>
      <c r="J126" s="752"/>
      <c r="K126" s="752"/>
      <c r="L126" s="698"/>
      <c r="M126" s="698"/>
      <c r="N126" s="698"/>
      <c r="O126" s="698"/>
      <c r="P126" s="698"/>
      <c r="Q126" s="698"/>
      <c r="R126" s="698"/>
      <c r="S126" s="698"/>
      <c r="T126" s="780"/>
    </row>
    <row r="127" spans="1:20" ht="16" thickBot="1">
      <c r="A127" s="778"/>
      <c r="B127" s="761"/>
      <c r="C127" s="761"/>
      <c r="D127" s="698"/>
      <c r="E127" s="698"/>
      <c r="F127" s="698"/>
      <c r="G127" s="698"/>
      <c r="H127" s="698"/>
      <c r="I127" s="779"/>
      <c r="J127" s="752"/>
      <c r="K127" s="752"/>
      <c r="L127" s="698"/>
      <c r="M127" s="698"/>
      <c r="N127" s="698"/>
      <c r="O127" s="698"/>
      <c r="P127" s="698"/>
      <c r="Q127" s="698"/>
      <c r="R127" s="698"/>
      <c r="S127" s="698"/>
      <c r="T127" s="780"/>
    </row>
    <row r="128" spans="1:20" ht="16" thickBot="1">
      <c r="A128" s="778"/>
      <c r="B128" s="761"/>
      <c r="C128" s="761"/>
      <c r="D128" s="698"/>
      <c r="E128" s="698"/>
      <c r="F128" s="698"/>
      <c r="G128" s="698"/>
      <c r="H128" s="698"/>
      <c r="I128" s="779"/>
      <c r="J128" s="752"/>
      <c r="K128" s="752"/>
      <c r="L128" s="698"/>
      <c r="M128" s="698"/>
      <c r="N128" s="698"/>
      <c r="O128" s="698"/>
      <c r="P128" s="698"/>
      <c r="Q128" s="698"/>
      <c r="R128" s="698"/>
      <c r="S128" s="698"/>
      <c r="T128" s="780"/>
    </row>
    <row r="129" spans="1:20" ht="16" thickBot="1">
      <c r="A129" s="778"/>
      <c r="B129" s="761"/>
      <c r="C129" s="761"/>
      <c r="D129" s="698"/>
      <c r="E129" s="698"/>
      <c r="F129" s="698"/>
      <c r="G129" s="698"/>
      <c r="H129" s="698"/>
      <c r="I129" s="779"/>
      <c r="J129" s="752"/>
      <c r="K129" s="752"/>
      <c r="L129" s="698"/>
      <c r="M129" s="698"/>
      <c r="N129" s="698"/>
      <c r="O129" s="698"/>
      <c r="P129" s="698"/>
      <c r="Q129" s="698"/>
      <c r="R129" s="698"/>
      <c r="S129" s="698"/>
      <c r="T129" s="780"/>
    </row>
    <row r="130" spans="1:20" ht="16" thickBot="1">
      <c r="A130" s="778"/>
      <c r="B130" s="761"/>
      <c r="C130" s="761"/>
      <c r="D130" s="698"/>
      <c r="E130" s="698"/>
      <c r="F130" s="698"/>
      <c r="G130" s="698"/>
      <c r="H130" s="698"/>
      <c r="I130" s="779"/>
      <c r="J130" s="752"/>
      <c r="K130" s="752"/>
      <c r="L130" s="698"/>
      <c r="M130" s="698"/>
      <c r="N130" s="698"/>
      <c r="O130" s="698"/>
      <c r="P130" s="698"/>
      <c r="Q130" s="698"/>
      <c r="R130" s="698"/>
      <c r="S130" s="698"/>
      <c r="T130" s="780"/>
    </row>
    <row r="131" spans="1:20" ht="16" thickBot="1">
      <c r="A131" s="778"/>
      <c r="B131" s="761"/>
      <c r="C131" s="761"/>
      <c r="D131" s="698"/>
      <c r="E131" s="698"/>
      <c r="F131" s="698"/>
      <c r="G131" s="698"/>
      <c r="H131" s="698"/>
      <c r="I131" s="779"/>
      <c r="J131" s="752"/>
      <c r="K131" s="752"/>
      <c r="L131" s="698"/>
      <c r="M131" s="698"/>
      <c r="N131" s="698"/>
      <c r="O131" s="698"/>
      <c r="P131" s="698"/>
      <c r="Q131" s="698"/>
      <c r="R131" s="698"/>
      <c r="S131" s="698"/>
      <c r="T131" s="780"/>
    </row>
    <row r="132" spans="1:20" ht="16" thickBot="1">
      <c r="A132" s="778"/>
      <c r="B132" s="761"/>
      <c r="C132" s="761"/>
      <c r="D132" s="698"/>
      <c r="E132" s="698"/>
      <c r="F132" s="698"/>
      <c r="G132" s="698"/>
      <c r="H132" s="698"/>
      <c r="I132" s="779"/>
      <c r="J132" s="752"/>
      <c r="K132" s="752"/>
      <c r="L132" s="698"/>
      <c r="M132" s="698"/>
      <c r="N132" s="698"/>
      <c r="O132" s="698"/>
      <c r="P132" s="698"/>
      <c r="Q132" s="698"/>
      <c r="R132" s="698"/>
      <c r="S132" s="698"/>
      <c r="T132" s="780"/>
    </row>
    <row r="133" spans="1:20" ht="16" thickBot="1">
      <c r="A133" s="778"/>
      <c r="B133" s="761"/>
      <c r="C133" s="761"/>
      <c r="D133" s="698"/>
      <c r="E133" s="698"/>
      <c r="F133" s="698"/>
      <c r="G133" s="698"/>
      <c r="H133" s="698"/>
      <c r="I133" s="779"/>
      <c r="J133" s="752"/>
      <c r="K133" s="752"/>
      <c r="L133" s="698"/>
      <c r="M133" s="698"/>
      <c r="N133" s="698"/>
      <c r="O133" s="698"/>
      <c r="P133" s="698"/>
      <c r="Q133" s="698"/>
      <c r="R133" s="698"/>
      <c r="S133" s="698"/>
      <c r="T133" s="780"/>
    </row>
    <row r="134" spans="1:20" ht="16" thickBot="1">
      <c r="A134" s="778"/>
      <c r="B134" s="761"/>
      <c r="C134" s="761"/>
      <c r="D134" s="698"/>
      <c r="E134" s="698"/>
      <c r="F134" s="698"/>
      <c r="G134" s="698"/>
      <c r="H134" s="698"/>
      <c r="I134" s="779"/>
      <c r="J134" s="752"/>
      <c r="K134" s="752"/>
      <c r="L134" s="698"/>
      <c r="M134" s="698"/>
      <c r="N134" s="698"/>
      <c r="O134" s="698"/>
      <c r="P134" s="698"/>
      <c r="Q134" s="698"/>
      <c r="R134" s="698"/>
      <c r="S134" s="698"/>
      <c r="T134" s="780"/>
    </row>
    <row r="135" spans="1:20" ht="16" thickBot="1">
      <c r="A135" s="778"/>
      <c r="B135" s="761"/>
      <c r="C135" s="761"/>
      <c r="D135" s="698"/>
      <c r="E135" s="698"/>
      <c r="F135" s="698"/>
      <c r="G135" s="698"/>
      <c r="H135" s="698"/>
      <c r="I135" s="779"/>
      <c r="J135" s="752"/>
      <c r="K135" s="752"/>
      <c r="L135" s="698"/>
      <c r="M135" s="698"/>
      <c r="N135" s="698"/>
      <c r="O135" s="698"/>
      <c r="P135" s="698"/>
      <c r="Q135" s="698"/>
      <c r="R135" s="698"/>
      <c r="S135" s="698"/>
      <c r="T135" s="780"/>
    </row>
    <row r="136" spans="1:20" ht="16" thickBot="1">
      <c r="A136" s="778"/>
      <c r="B136" s="761"/>
      <c r="C136" s="761"/>
      <c r="D136" s="698"/>
      <c r="E136" s="698"/>
      <c r="F136" s="698"/>
      <c r="G136" s="698"/>
      <c r="H136" s="698"/>
      <c r="I136" s="779"/>
      <c r="J136" s="752"/>
      <c r="K136" s="752"/>
      <c r="L136" s="698"/>
      <c r="M136" s="698"/>
      <c r="N136" s="698"/>
      <c r="O136" s="698"/>
      <c r="P136" s="698"/>
      <c r="Q136" s="698"/>
      <c r="R136" s="698"/>
      <c r="S136" s="698"/>
      <c r="T136" s="780"/>
    </row>
    <row r="137" spans="1:20" ht="16" thickBot="1">
      <c r="A137" s="778"/>
      <c r="B137" s="761"/>
      <c r="C137" s="761"/>
      <c r="D137" s="698"/>
      <c r="E137" s="698"/>
      <c r="F137" s="698"/>
      <c r="G137" s="698"/>
      <c r="H137" s="698"/>
      <c r="I137" s="779"/>
      <c r="J137" s="752"/>
      <c r="K137" s="752"/>
      <c r="L137" s="698"/>
      <c r="M137" s="698"/>
      <c r="N137" s="698"/>
      <c r="O137" s="698"/>
      <c r="P137" s="698"/>
      <c r="Q137" s="698"/>
      <c r="R137" s="698"/>
      <c r="S137" s="698"/>
      <c r="T137" s="780"/>
    </row>
    <row r="138" spans="1:20" ht="16" thickBot="1">
      <c r="A138" s="778"/>
      <c r="B138" s="761"/>
      <c r="C138" s="761"/>
      <c r="D138" s="698"/>
      <c r="E138" s="698"/>
      <c r="F138" s="698"/>
      <c r="G138" s="698"/>
      <c r="H138" s="698"/>
      <c r="I138" s="779"/>
      <c r="J138" s="752"/>
      <c r="K138" s="752"/>
      <c r="L138" s="698"/>
      <c r="M138" s="698"/>
      <c r="N138" s="698"/>
      <c r="O138" s="698"/>
      <c r="P138" s="698"/>
      <c r="Q138" s="698"/>
      <c r="R138" s="698"/>
      <c r="S138" s="698"/>
      <c r="T138" s="780"/>
    </row>
    <row r="139" spans="1:20" ht="16" thickBot="1">
      <c r="A139" s="778"/>
      <c r="B139" s="761"/>
      <c r="C139" s="761"/>
      <c r="D139" s="698"/>
      <c r="E139" s="698"/>
      <c r="F139" s="698"/>
      <c r="G139" s="698"/>
      <c r="H139" s="698"/>
      <c r="I139" s="779"/>
      <c r="J139" s="752"/>
      <c r="K139" s="752"/>
      <c r="L139" s="698"/>
      <c r="M139" s="698"/>
      <c r="N139" s="698"/>
      <c r="O139" s="698"/>
      <c r="P139" s="698"/>
      <c r="Q139" s="698"/>
      <c r="R139" s="698"/>
      <c r="S139" s="698"/>
      <c r="T139" s="780"/>
    </row>
    <row r="140" spans="1:20" ht="16" thickBot="1">
      <c r="A140" s="778"/>
      <c r="B140" s="761"/>
      <c r="C140" s="761"/>
      <c r="D140" s="698"/>
      <c r="E140" s="698"/>
      <c r="F140" s="698"/>
      <c r="G140" s="698"/>
      <c r="H140" s="698"/>
      <c r="I140" s="779"/>
      <c r="J140" s="752"/>
      <c r="K140" s="752"/>
      <c r="L140" s="698"/>
      <c r="M140" s="698"/>
      <c r="N140" s="698"/>
      <c r="O140" s="698"/>
      <c r="P140" s="698"/>
      <c r="Q140" s="698"/>
      <c r="R140" s="698"/>
      <c r="S140" s="698"/>
      <c r="T140" s="780"/>
    </row>
    <row r="141" spans="1:20" ht="16" thickBot="1">
      <c r="A141" s="778"/>
      <c r="B141" s="761"/>
      <c r="C141" s="761"/>
      <c r="D141" s="698"/>
      <c r="E141" s="698"/>
      <c r="F141" s="698"/>
      <c r="G141" s="698"/>
      <c r="H141" s="698"/>
      <c r="I141" s="779"/>
      <c r="J141" s="752"/>
      <c r="K141" s="752"/>
      <c r="L141" s="698"/>
      <c r="M141" s="698"/>
      <c r="N141" s="698"/>
      <c r="O141" s="698"/>
      <c r="P141" s="698"/>
      <c r="Q141" s="698"/>
      <c r="R141" s="698"/>
      <c r="S141" s="698"/>
      <c r="T141" s="780"/>
    </row>
    <row r="142" spans="1:20" ht="16" thickBot="1">
      <c r="A142" s="778"/>
      <c r="B142" s="761"/>
      <c r="C142" s="761"/>
      <c r="D142" s="698"/>
      <c r="E142" s="698"/>
      <c r="F142" s="698"/>
      <c r="G142" s="698"/>
      <c r="H142" s="698"/>
      <c r="I142" s="779"/>
      <c r="J142" s="752"/>
      <c r="K142" s="752"/>
      <c r="L142" s="698"/>
      <c r="M142" s="698"/>
      <c r="N142" s="698"/>
      <c r="O142" s="698"/>
      <c r="P142" s="698"/>
      <c r="Q142" s="698"/>
      <c r="R142" s="698"/>
      <c r="S142" s="698"/>
      <c r="T142" s="780"/>
    </row>
    <row r="143" spans="1:20" ht="16" thickBot="1">
      <c r="A143" s="778"/>
      <c r="B143" s="761"/>
      <c r="C143" s="761"/>
      <c r="D143" s="698"/>
      <c r="E143" s="698"/>
      <c r="F143" s="698"/>
      <c r="G143" s="698"/>
      <c r="H143" s="698"/>
      <c r="I143" s="779"/>
      <c r="J143" s="752"/>
      <c r="K143" s="752"/>
      <c r="L143" s="698"/>
      <c r="M143" s="698"/>
      <c r="N143" s="698"/>
      <c r="O143" s="698"/>
      <c r="P143" s="698"/>
      <c r="Q143" s="698"/>
      <c r="R143" s="698"/>
      <c r="S143" s="698"/>
      <c r="T143" s="780"/>
    </row>
    <row r="144" spans="1:20" ht="16" thickBot="1">
      <c r="A144" s="778"/>
      <c r="B144" s="761"/>
      <c r="C144" s="761"/>
      <c r="D144" s="698"/>
      <c r="E144" s="698"/>
      <c r="F144" s="698"/>
      <c r="G144" s="698"/>
      <c r="H144" s="698"/>
      <c r="I144" s="779"/>
      <c r="J144" s="752"/>
      <c r="K144" s="752"/>
      <c r="L144" s="698"/>
      <c r="M144" s="698"/>
      <c r="N144" s="698"/>
      <c r="O144" s="698"/>
      <c r="P144" s="698"/>
      <c r="Q144" s="698"/>
      <c r="R144" s="698"/>
      <c r="S144" s="698"/>
      <c r="T144" s="780"/>
    </row>
    <row r="145" spans="1:20" ht="16" thickBot="1">
      <c r="A145" s="778"/>
      <c r="B145" s="761"/>
      <c r="C145" s="761"/>
      <c r="D145" s="698"/>
      <c r="E145" s="698"/>
      <c r="F145" s="698"/>
      <c r="G145" s="698"/>
      <c r="H145" s="698"/>
      <c r="I145" s="779"/>
      <c r="J145" s="752"/>
      <c r="K145" s="752"/>
      <c r="L145" s="698"/>
      <c r="M145" s="698"/>
      <c r="N145" s="698"/>
      <c r="O145" s="698"/>
      <c r="P145" s="698"/>
      <c r="Q145" s="698"/>
      <c r="R145" s="698"/>
      <c r="S145" s="698"/>
      <c r="T145" s="780"/>
    </row>
    <row r="146" spans="1:20" ht="16" thickBot="1">
      <c r="A146" s="778"/>
      <c r="B146" s="761"/>
      <c r="C146" s="761"/>
      <c r="D146" s="698"/>
      <c r="E146" s="698"/>
      <c r="F146" s="698"/>
      <c r="G146" s="698"/>
      <c r="H146" s="698"/>
      <c r="I146" s="779"/>
      <c r="J146" s="752"/>
      <c r="K146" s="752"/>
      <c r="L146" s="698"/>
      <c r="M146" s="698"/>
      <c r="N146" s="698"/>
      <c r="O146" s="698"/>
      <c r="P146" s="698"/>
      <c r="Q146" s="698"/>
      <c r="R146" s="698"/>
      <c r="S146" s="698"/>
      <c r="T146" s="780"/>
    </row>
    <row r="147" spans="1:20" ht="16" thickBot="1">
      <c r="A147" s="778"/>
      <c r="B147" s="761"/>
      <c r="C147" s="761"/>
      <c r="D147" s="698"/>
      <c r="E147" s="698"/>
      <c r="F147" s="698"/>
      <c r="G147" s="698"/>
      <c r="H147" s="698"/>
      <c r="I147" s="779"/>
      <c r="J147" s="752"/>
      <c r="K147" s="752"/>
      <c r="L147" s="698"/>
      <c r="M147" s="698"/>
      <c r="N147" s="698"/>
      <c r="O147" s="698"/>
      <c r="P147" s="698"/>
      <c r="Q147" s="698"/>
      <c r="R147" s="698"/>
      <c r="S147" s="698"/>
      <c r="T147" s="780"/>
    </row>
    <row r="148" spans="1:20" ht="16" thickBot="1">
      <c r="A148" s="778"/>
      <c r="B148" s="761"/>
      <c r="C148" s="761"/>
      <c r="D148" s="698"/>
      <c r="E148" s="698"/>
      <c r="F148" s="698"/>
      <c r="G148" s="698"/>
      <c r="H148" s="698"/>
      <c r="I148" s="779"/>
      <c r="J148" s="752"/>
      <c r="K148" s="752"/>
      <c r="L148" s="698"/>
      <c r="M148" s="698"/>
      <c r="N148" s="698"/>
      <c r="O148" s="698"/>
      <c r="P148" s="698"/>
      <c r="Q148" s="698"/>
      <c r="R148" s="698"/>
      <c r="S148" s="698"/>
      <c r="T148" s="780"/>
    </row>
    <row r="149" spans="1:20" ht="16" thickBot="1">
      <c r="A149" s="778"/>
      <c r="B149" s="761"/>
      <c r="C149" s="761"/>
      <c r="D149" s="698"/>
      <c r="E149" s="698"/>
      <c r="F149" s="698"/>
      <c r="G149" s="698"/>
      <c r="H149" s="698"/>
      <c r="I149" s="779"/>
      <c r="J149" s="752"/>
      <c r="K149" s="752"/>
      <c r="L149" s="698"/>
      <c r="M149" s="698"/>
      <c r="N149" s="698"/>
      <c r="O149" s="698"/>
      <c r="P149" s="698"/>
      <c r="Q149" s="698"/>
      <c r="R149" s="698"/>
      <c r="S149" s="698"/>
      <c r="T149" s="780"/>
    </row>
    <row r="150" spans="1:20" ht="16" thickBot="1">
      <c r="A150" s="778"/>
      <c r="B150" s="761"/>
      <c r="C150" s="761"/>
      <c r="D150" s="698"/>
      <c r="E150" s="698"/>
      <c r="F150" s="698"/>
      <c r="G150" s="698"/>
      <c r="H150" s="698"/>
      <c r="I150" s="779"/>
      <c r="J150" s="752"/>
      <c r="K150" s="752"/>
      <c r="L150" s="698"/>
      <c r="M150" s="698"/>
      <c r="N150" s="698"/>
      <c r="O150" s="698"/>
      <c r="P150" s="698"/>
      <c r="Q150" s="698"/>
      <c r="R150" s="698"/>
      <c r="S150" s="698"/>
      <c r="T150" s="780"/>
    </row>
    <row r="151" spans="1:20" ht="16" thickBot="1">
      <c r="A151" s="778"/>
      <c r="B151" s="761"/>
      <c r="C151" s="761"/>
      <c r="D151" s="698"/>
      <c r="E151" s="698"/>
      <c r="F151" s="698"/>
      <c r="G151" s="698"/>
      <c r="H151" s="698"/>
      <c r="I151" s="779"/>
      <c r="J151" s="752"/>
      <c r="K151" s="752"/>
      <c r="L151" s="698"/>
      <c r="M151" s="698"/>
      <c r="N151" s="698"/>
      <c r="O151" s="698"/>
      <c r="P151" s="698"/>
      <c r="Q151" s="698"/>
      <c r="R151" s="698"/>
      <c r="S151" s="698"/>
      <c r="T151" s="780"/>
    </row>
    <row r="152" spans="1:20" ht="16" thickBot="1">
      <c r="A152" s="778"/>
      <c r="B152" s="761"/>
      <c r="C152" s="761"/>
      <c r="D152" s="698"/>
      <c r="E152" s="698"/>
      <c r="F152" s="698"/>
      <c r="G152" s="698"/>
      <c r="H152" s="698"/>
      <c r="I152" s="779"/>
      <c r="J152" s="752"/>
      <c r="K152" s="752"/>
      <c r="L152" s="698"/>
      <c r="M152" s="698"/>
      <c r="N152" s="698"/>
      <c r="O152" s="698"/>
      <c r="P152" s="698"/>
      <c r="Q152" s="698"/>
      <c r="R152" s="698"/>
      <c r="S152" s="698"/>
      <c r="T152" s="780"/>
    </row>
    <row r="153" spans="1:20" ht="16" thickBot="1">
      <c r="A153" s="778"/>
      <c r="B153" s="761"/>
      <c r="C153" s="761"/>
      <c r="D153" s="698"/>
      <c r="E153" s="698"/>
      <c r="F153" s="698"/>
      <c r="G153" s="698"/>
      <c r="H153" s="698"/>
      <c r="I153" s="779"/>
      <c r="J153" s="752"/>
      <c r="K153" s="752"/>
      <c r="L153" s="698"/>
      <c r="M153" s="698"/>
      <c r="N153" s="698"/>
      <c r="O153" s="698"/>
      <c r="P153" s="698"/>
      <c r="Q153" s="698"/>
      <c r="R153" s="698"/>
      <c r="S153" s="698"/>
      <c r="T153" s="780"/>
    </row>
    <row r="154" spans="1:20" ht="16" thickBot="1">
      <c r="A154" s="778"/>
      <c r="B154" s="761"/>
      <c r="C154" s="761"/>
      <c r="D154" s="698"/>
      <c r="E154" s="698"/>
      <c r="F154" s="698"/>
      <c r="G154" s="698"/>
      <c r="H154" s="698"/>
      <c r="I154" s="779"/>
      <c r="J154" s="752"/>
      <c r="K154" s="752"/>
      <c r="L154" s="698"/>
      <c r="M154" s="698"/>
      <c r="N154" s="698"/>
      <c r="O154" s="698"/>
      <c r="P154" s="698"/>
      <c r="Q154" s="698"/>
      <c r="R154" s="698"/>
      <c r="S154" s="698"/>
      <c r="T154" s="780"/>
    </row>
    <row r="155" spans="1:20" ht="16" thickBot="1">
      <c r="A155" s="778"/>
      <c r="B155" s="761"/>
      <c r="C155" s="761"/>
      <c r="D155" s="698"/>
      <c r="E155" s="698"/>
      <c r="F155" s="698"/>
      <c r="G155" s="698"/>
      <c r="H155" s="698"/>
      <c r="I155" s="779"/>
      <c r="J155" s="752"/>
      <c r="K155" s="752"/>
      <c r="L155" s="698"/>
      <c r="M155" s="698"/>
      <c r="N155" s="698"/>
      <c r="O155" s="698"/>
      <c r="P155" s="698"/>
      <c r="Q155" s="698"/>
      <c r="R155" s="698"/>
      <c r="S155" s="698"/>
      <c r="T155" s="780"/>
    </row>
    <row r="156" spans="1:20" ht="16" thickBot="1">
      <c r="A156" s="778"/>
      <c r="B156" s="761"/>
      <c r="C156" s="761"/>
      <c r="D156" s="698"/>
      <c r="E156" s="698"/>
      <c r="F156" s="698"/>
      <c r="G156" s="698"/>
      <c r="H156" s="698"/>
      <c r="I156" s="779"/>
      <c r="J156" s="752"/>
      <c r="K156" s="752"/>
      <c r="L156" s="698"/>
      <c r="M156" s="698"/>
      <c r="N156" s="698"/>
      <c r="O156" s="698"/>
      <c r="P156" s="698"/>
      <c r="Q156" s="698"/>
      <c r="R156" s="698"/>
      <c r="S156" s="698"/>
      <c r="T156" s="780"/>
    </row>
    <row r="157" spans="1:20" ht="16" thickBot="1">
      <c r="A157" s="778"/>
      <c r="B157" s="761"/>
      <c r="C157" s="761"/>
      <c r="D157" s="698"/>
      <c r="E157" s="698"/>
      <c r="F157" s="698"/>
      <c r="G157" s="698"/>
      <c r="H157" s="698"/>
      <c r="I157" s="779"/>
      <c r="J157" s="752"/>
      <c r="K157" s="752"/>
      <c r="L157" s="698"/>
      <c r="M157" s="698"/>
      <c r="N157" s="698"/>
      <c r="O157" s="698"/>
      <c r="P157" s="698"/>
      <c r="Q157" s="698"/>
      <c r="R157" s="698"/>
      <c r="S157" s="698"/>
      <c r="T157" s="780"/>
    </row>
    <row r="158" spans="1:20" ht="16" thickBot="1">
      <c r="A158" s="778"/>
      <c r="B158" s="761"/>
      <c r="C158" s="761"/>
      <c r="D158" s="698"/>
      <c r="E158" s="698"/>
      <c r="F158" s="698"/>
      <c r="G158" s="698"/>
      <c r="H158" s="698"/>
      <c r="I158" s="779"/>
      <c r="J158" s="752"/>
      <c r="K158" s="752"/>
      <c r="L158" s="698"/>
      <c r="M158" s="698"/>
      <c r="N158" s="698"/>
      <c r="O158" s="698"/>
      <c r="P158" s="698"/>
      <c r="Q158" s="698"/>
      <c r="R158" s="698"/>
      <c r="S158" s="698"/>
      <c r="T158" s="780"/>
    </row>
    <row r="159" spans="1:20" ht="16" thickBot="1">
      <c r="A159" s="778"/>
      <c r="B159" s="761"/>
      <c r="C159" s="761"/>
      <c r="D159" s="698"/>
      <c r="E159" s="698"/>
      <c r="F159" s="698"/>
      <c r="G159" s="698"/>
      <c r="H159" s="698"/>
      <c r="I159" s="779"/>
      <c r="J159" s="752"/>
      <c r="K159" s="752"/>
      <c r="L159" s="698"/>
      <c r="M159" s="698"/>
      <c r="N159" s="698"/>
      <c r="O159" s="698"/>
      <c r="P159" s="698"/>
      <c r="Q159" s="698"/>
      <c r="R159" s="698"/>
      <c r="S159" s="698"/>
      <c r="T159" s="780"/>
    </row>
    <row r="160" spans="1:20" ht="16" thickBot="1">
      <c r="A160" s="778"/>
      <c r="B160" s="761"/>
      <c r="C160" s="761"/>
      <c r="D160" s="698"/>
      <c r="E160" s="698"/>
      <c r="F160" s="698"/>
      <c r="G160" s="698"/>
      <c r="H160" s="698"/>
      <c r="I160" s="779"/>
      <c r="J160" s="752"/>
      <c r="K160" s="752"/>
      <c r="L160" s="698"/>
      <c r="M160" s="698"/>
      <c r="N160" s="698"/>
      <c r="O160" s="698"/>
      <c r="P160" s="698"/>
      <c r="Q160" s="698"/>
      <c r="R160" s="698"/>
      <c r="S160" s="698"/>
      <c r="T160" s="780"/>
    </row>
    <row r="161" spans="1:20" ht="16" thickBot="1">
      <c r="A161" s="778"/>
      <c r="B161" s="761"/>
      <c r="C161" s="761"/>
      <c r="D161" s="698"/>
      <c r="E161" s="698"/>
      <c r="F161" s="698"/>
      <c r="G161" s="698"/>
      <c r="H161" s="698"/>
      <c r="I161" s="779"/>
      <c r="J161" s="752"/>
      <c r="K161" s="752"/>
      <c r="L161" s="698"/>
      <c r="M161" s="698"/>
      <c r="N161" s="698"/>
      <c r="O161" s="698"/>
      <c r="P161" s="698"/>
      <c r="Q161" s="698"/>
      <c r="R161" s="698"/>
      <c r="S161" s="698"/>
      <c r="T161" s="780"/>
    </row>
    <row r="162" spans="1:20" ht="16" thickBot="1">
      <c r="A162" s="778"/>
      <c r="B162" s="761"/>
      <c r="C162" s="761"/>
      <c r="D162" s="698"/>
      <c r="E162" s="698"/>
      <c r="F162" s="698"/>
      <c r="G162" s="698"/>
      <c r="H162" s="698"/>
      <c r="I162" s="779"/>
      <c r="J162" s="752"/>
      <c r="K162" s="752"/>
      <c r="L162" s="698"/>
      <c r="M162" s="698"/>
      <c r="N162" s="698"/>
      <c r="O162" s="698"/>
      <c r="P162" s="698"/>
      <c r="Q162" s="698"/>
      <c r="R162" s="698"/>
      <c r="S162" s="698"/>
      <c r="T162" s="780"/>
    </row>
    <row r="163" spans="1:20" ht="16" thickBot="1">
      <c r="A163" s="778"/>
      <c r="B163" s="761"/>
      <c r="C163" s="761"/>
      <c r="D163" s="698"/>
      <c r="E163" s="698"/>
      <c r="F163" s="698"/>
      <c r="G163" s="698"/>
      <c r="H163" s="698"/>
      <c r="I163" s="779"/>
      <c r="J163" s="752"/>
      <c r="K163" s="752"/>
      <c r="L163" s="698"/>
      <c r="M163" s="698"/>
      <c r="N163" s="698"/>
      <c r="O163" s="698"/>
      <c r="P163" s="698"/>
      <c r="Q163" s="698"/>
      <c r="R163" s="698"/>
      <c r="S163" s="698"/>
      <c r="T163" s="780"/>
    </row>
    <row r="164" spans="1:20" ht="16" thickBot="1">
      <c r="A164" s="778"/>
      <c r="B164" s="761"/>
      <c r="C164" s="761"/>
      <c r="D164" s="698"/>
      <c r="E164" s="698"/>
      <c r="F164" s="698"/>
      <c r="G164" s="698"/>
      <c r="H164" s="698"/>
      <c r="I164" s="779"/>
      <c r="J164" s="752"/>
      <c r="K164" s="752"/>
      <c r="L164" s="698"/>
      <c r="M164" s="698"/>
      <c r="N164" s="698"/>
      <c r="O164" s="698"/>
      <c r="P164" s="698"/>
      <c r="Q164" s="698"/>
      <c r="R164" s="698"/>
      <c r="S164" s="698"/>
      <c r="T164" s="780"/>
    </row>
    <row r="165" spans="1:20" ht="16" thickBot="1">
      <c r="A165" s="778"/>
      <c r="B165" s="761"/>
      <c r="C165" s="761"/>
      <c r="D165" s="698"/>
      <c r="E165" s="698"/>
      <c r="F165" s="698"/>
      <c r="G165" s="698"/>
      <c r="H165" s="698"/>
      <c r="I165" s="779"/>
      <c r="J165" s="752"/>
      <c r="K165" s="752"/>
      <c r="L165" s="698"/>
      <c r="M165" s="698"/>
      <c r="N165" s="698"/>
      <c r="O165" s="698"/>
      <c r="P165" s="698"/>
      <c r="Q165" s="698"/>
      <c r="R165" s="698"/>
      <c r="S165" s="698"/>
      <c r="T165" s="780"/>
    </row>
    <row r="166" spans="1:20" ht="16" thickBot="1">
      <c r="A166" s="778"/>
      <c r="B166" s="761"/>
      <c r="C166" s="761"/>
      <c r="D166" s="698"/>
      <c r="E166" s="698"/>
      <c r="F166" s="698"/>
      <c r="G166" s="698"/>
      <c r="H166" s="698"/>
      <c r="I166" s="779"/>
      <c r="J166" s="752"/>
      <c r="K166" s="752"/>
      <c r="L166" s="698"/>
      <c r="M166" s="698"/>
      <c r="N166" s="698"/>
      <c r="O166" s="698"/>
      <c r="P166" s="698"/>
      <c r="Q166" s="698"/>
      <c r="R166" s="698"/>
      <c r="S166" s="698"/>
      <c r="T166" s="780"/>
    </row>
    <row r="167" spans="1:20" ht="16" thickBot="1">
      <c r="A167" s="778"/>
      <c r="B167" s="761"/>
      <c r="C167" s="761"/>
      <c r="D167" s="698"/>
      <c r="E167" s="698"/>
      <c r="F167" s="698"/>
      <c r="G167" s="698"/>
      <c r="H167" s="698"/>
      <c r="I167" s="779"/>
      <c r="J167" s="752"/>
      <c r="K167" s="752"/>
      <c r="L167" s="698"/>
      <c r="M167" s="698"/>
      <c r="N167" s="698"/>
      <c r="O167" s="698"/>
      <c r="P167" s="698"/>
      <c r="Q167" s="698"/>
      <c r="R167" s="698"/>
      <c r="S167" s="698"/>
      <c r="T167" s="780"/>
    </row>
    <row r="168" spans="1:20" ht="16" thickBot="1">
      <c r="A168" s="778"/>
      <c r="B168" s="761"/>
      <c r="C168" s="761"/>
      <c r="D168" s="698"/>
      <c r="E168" s="698"/>
      <c r="F168" s="698"/>
      <c r="G168" s="698"/>
      <c r="H168" s="698"/>
      <c r="I168" s="779"/>
      <c r="J168" s="752"/>
      <c r="K168" s="752"/>
      <c r="L168" s="698"/>
      <c r="M168" s="698"/>
      <c r="N168" s="698"/>
      <c r="O168" s="698"/>
      <c r="P168" s="698"/>
      <c r="Q168" s="698"/>
      <c r="R168" s="698"/>
      <c r="S168" s="698"/>
      <c r="T168" s="780"/>
    </row>
    <row r="169" spans="1:20" ht="16" thickBot="1">
      <c r="A169" s="778"/>
      <c r="B169" s="761"/>
      <c r="C169" s="761"/>
      <c r="D169" s="698"/>
      <c r="E169" s="698"/>
      <c r="F169" s="698"/>
      <c r="G169" s="698"/>
      <c r="H169" s="698"/>
      <c r="I169" s="779"/>
      <c r="J169" s="752"/>
      <c r="K169" s="752"/>
      <c r="L169" s="698"/>
      <c r="M169" s="698"/>
      <c r="N169" s="698"/>
      <c r="O169" s="698"/>
      <c r="P169" s="698"/>
      <c r="Q169" s="698"/>
      <c r="R169" s="698"/>
      <c r="S169" s="698"/>
      <c r="T169" s="780"/>
    </row>
    <row r="170" spans="1:20" ht="16" thickBot="1">
      <c r="A170" s="778"/>
      <c r="B170" s="761"/>
      <c r="C170" s="761"/>
      <c r="D170" s="698"/>
      <c r="E170" s="698"/>
      <c r="F170" s="698"/>
      <c r="G170" s="698"/>
      <c r="H170" s="698"/>
      <c r="I170" s="779"/>
      <c r="J170" s="752"/>
      <c r="K170" s="752"/>
      <c r="L170" s="698"/>
      <c r="M170" s="698"/>
      <c r="N170" s="698"/>
      <c r="O170" s="698"/>
      <c r="P170" s="698"/>
      <c r="Q170" s="698"/>
      <c r="R170" s="698"/>
      <c r="S170" s="698"/>
      <c r="T170" s="780"/>
    </row>
    <row r="171" spans="1:20" ht="16" thickBot="1">
      <c r="A171" s="778"/>
      <c r="B171" s="761"/>
      <c r="C171" s="761"/>
      <c r="D171" s="698"/>
      <c r="E171" s="698"/>
      <c r="F171" s="698"/>
      <c r="G171" s="698"/>
      <c r="H171" s="698"/>
      <c r="I171" s="779"/>
      <c r="J171" s="752"/>
      <c r="K171" s="752"/>
      <c r="L171" s="698"/>
      <c r="M171" s="698"/>
      <c r="N171" s="698"/>
      <c r="O171" s="698"/>
      <c r="P171" s="698"/>
      <c r="Q171" s="698"/>
      <c r="R171" s="698"/>
      <c r="S171" s="698"/>
      <c r="T171" s="780"/>
    </row>
    <row r="172" spans="1:20" ht="16" thickBot="1">
      <c r="A172" s="778"/>
      <c r="B172" s="761"/>
      <c r="C172" s="761"/>
      <c r="D172" s="698"/>
      <c r="E172" s="698"/>
      <c r="F172" s="698"/>
      <c r="G172" s="698"/>
      <c r="H172" s="698"/>
      <c r="I172" s="779"/>
      <c r="J172" s="752"/>
      <c r="K172" s="752"/>
      <c r="L172" s="698"/>
      <c r="M172" s="698"/>
      <c r="N172" s="698"/>
      <c r="O172" s="698"/>
      <c r="P172" s="698"/>
      <c r="Q172" s="698"/>
      <c r="R172" s="698"/>
      <c r="S172" s="698"/>
      <c r="T172" s="780"/>
    </row>
    <row r="173" spans="1:20" ht="16" thickBot="1">
      <c r="A173" s="778"/>
      <c r="B173" s="761"/>
      <c r="C173" s="761"/>
      <c r="D173" s="698"/>
      <c r="E173" s="698"/>
      <c r="F173" s="698"/>
      <c r="G173" s="698"/>
      <c r="H173" s="698"/>
      <c r="I173" s="779"/>
      <c r="J173" s="752"/>
      <c r="K173" s="752"/>
      <c r="L173" s="698"/>
      <c r="M173" s="698"/>
      <c r="N173" s="698"/>
      <c r="O173" s="698"/>
      <c r="P173" s="698"/>
      <c r="Q173" s="698"/>
      <c r="R173" s="698"/>
      <c r="S173" s="698"/>
      <c r="T173" s="780"/>
    </row>
    <row r="174" spans="1:20" ht="16" thickBot="1">
      <c r="A174" s="778"/>
      <c r="B174" s="761"/>
      <c r="C174" s="761"/>
      <c r="D174" s="698"/>
      <c r="E174" s="698"/>
      <c r="F174" s="698"/>
      <c r="G174" s="698"/>
      <c r="H174" s="698"/>
      <c r="I174" s="779"/>
      <c r="J174" s="752"/>
      <c r="K174" s="752"/>
      <c r="L174" s="698"/>
      <c r="M174" s="698"/>
      <c r="N174" s="698"/>
      <c r="O174" s="698"/>
      <c r="P174" s="698"/>
      <c r="Q174" s="698"/>
      <c r="R174" s="698"/>
      <c r="S174" s="698"/>
      <c r="T174" s="780"/>
    </row>
    <row r="175" spans="1:20" ht="16" thickBot="1">
      <c r="A175" s="778"/>
      <c r="B175" s="761"/>
      <c r="C175" s="761"/>
      <c r="D175" s="698"/>
      <c r="E175" s="698"/>
      <c r="F175" s="698"/>
      <c r="G175" s="698"/>
      <c r="H175" s="698"/>
      <c r="I175" s="779"/>
      <c r="J175" s="752"/>
      <c r="K175" s="752"/>
      <c r="L175" s="698"/>
      <c r="M175" s="698"/>
      <c r="N175" s="698"/>
      <c r="O175" s="698"/>
      <c r="P175" s="698"/>
      <c r="Q175" s="698"/>
      <c r="R175" s="698"/>
      <c r="S175" s="698"/>
      <c r="T175" s="780"/>
    </row>
    <row r="176" spans="1:20" ht="16" thickBot="1">
      <c r="A176" s="778"/>
      <c r="B176" s="761"/>
      <c r="C176" s="761"/>
      <c r="D176" s="698"/>
      <c r="E176" s="698"/>
      <c r="F176" s="698"/>
      <c r="G176" s="698"/>
      <c r="H176" s="698"/>
      <c r="I176" s="779"/>
      <c r="J176" s="752"/>
      <c r="K176" s="752"/>
      <c r="L176" s="698"/>
      <c r="M176" s="698"/>
      <c r="N176" s="698"/>
      <c r="O176" s="698"/>
      <c r="P176" s="698"/>
      <c r="Q176" s="698"/>
      <c r="R176" s="698"/>
      <c r="S176" s="698"/>
      <c r="T176" s="780"/>
    </row>
    <row r="177" spans="1:20" ht="16" thickBot="1">
      <c r="A177" s="778"/>
      <c r="B177" s="761"/>
      <c r="C177" s="761"/>
      <c r="D177" s="698"/>
      <c r="E177" s="698"/>
      <c r="F177" s="698"/>
      <c r="G177" s="698"/>
      <c r="H177" s="698"/>
      <c r="I177" s="779"/>
      <c r="J177" s="752"/>
      <c r="K177" s="752"/>
      <c r="L177" s="698"/>
      <c r="M177" s="698"/>
      <c r="N177" s="698"/>
      <c r="O177" s="698"/>
      <c r="P177" s="698"/>
      <c r="Q177" s="698"/>
      <c r="R177" s="698"/>
      <c r="S177" s="698"/>
      <c r="T177" s="780"/>
    </row>
    <row r="178" spans="1:20" ht="16" thickBot="1">
      <c r="A178" s="778"/>
      <c r="B178" s="761"/>
      <c r="C178" s="761"/>
      <c r="D178" s="698"/>
      <c r="E178" s="698"/>
      <c r="F178" s="698"/>
      <c r="G178" s="698"/>
      <c r="H178" s="698"/>
      <c r="I178" s="779"/>
      <c r="J178" s="752"/>
      <c r="K178" s="752"/>
      <c r="L178" s="698"/>
      <c r="M178" s="698"/>
      <c r="N178" s="698"/>
      <c r="O178" s="698"/>
      <c r="P178" s="698"/>
      <c r="Q178" s="698"/>
      <c r="R178" s="698"/>
      <c r="S178" s="698"/>
      <c r="T178" s="780"/>
    </row>
    <row r="179" spans="1:20" ht="16" thickBot="1">
      <c r="A179" s="778"/>
      <c r="B179" s="761"/>
      <c r="C179" s="761"/>
      <c r="D179" s="698"/>
      <c r="E179" s="698"/>
      <c r="F179" s="698"/>
      <c r="G179" s="698"/>
      <c r="H179" s="698"/>
      <c r="I179" s="779"/>
      <c r="J179" s="752"/>
      <c r="K179" s="752"/>
      <c r="L179" s="698"/>
      <c r="M179" s="698"/>
      <c r="N179" s="698"/>
      <c r="O179" s="698"/>
      <c r="P179" s="698"/>
      <c r="Q179" s="698"/>
      <c r="R179" s="698"/>
      <c r="S179" s="698"/>
      <c r="T179" s="780"/>
    </row>
    <row r="180" spans="1:20" ht="16" thickBot="1">
      <c r="A180" s="778"/>
      <c r="B180" s="761"/>
      <c r="C180" s="761"/>
      <c r="D180" s="698"/>
      <c r="E180" s="698"/>
      <c r="F180" s="698"/>
      <c r="G180" s="698"/>
      <c r="H180" s="698"/>
      <c r="I180" s="779"/>
      <c r="J180" s="752"/>
      <c r="K180" s="752"/>
      <c r="L180" s="698"/>
      <c r="M180" s="698"/>
      <c r="N180" s="698"/>
      <c r="O180" s="698"/>
      <c r="P180" s="698"/>
      <c r="Q180" s="698"/>
      <c r="R180" s="698"/>
      <c r="S180" s="698"/>
      <c r="T180" s="780"/>
    </row>
    <row r="181" spans="1:20" ht="16" thickBot="1">
      <c r="A181" s="778"/>
      <c r="B181" s="761"/>
      <c r="C181" s="761"/>
      <c r="D181" s="698"/>
      <c r="E181" s="698"/>
      <c r="F181" s="698"/>
      <c r="G181" s="698"/>
      <c r="H181" s="698"/>
      <c r="I181" s="779"/>
      <c r="J181" s="752"/>
      <c r="K181" s="752"/>
      <c r="L181" s="698"/>
      <c r="M181" s="698"/>
      <c r="N181" s="698"/>
      <c r="O181" s="698"/>
      <c r="P181" s="698"/>
      <c r="Q181" s="698"/>
      <c r="R181" s="698"/>
      <c r="S181" s="698"/>
      <c r="T181" s="780"/>
    </row>
    <row r="182" spans="1:20" ht="16" thickBot="1">
      <c r="A182" s="778"/>
      <c r="B182" s="761"/>
      <c r="C182" s="761"/>
      <c r="D182" s="698"/>
      <c r="E182" s="698"/>
      <c r="F182" s="698"/>
      <c r="G182" s="698"/>
      <c r="H182" s="698"/>
      <c r="I182" s="779"/>
      <c r="J182" s="752"/>
      <c r="K182" s="752"/>
      <c r="L182" s="698"/>
      <c r="M182" s="698"/>
      <c r="N182" s="698"/>
      <c r="O182" s="698"/>
      <c r="P182" s="698"/>
      <c r="Q182" s="698"/>
      <c r="R182" s="698"/>
      <c r="S182" s="698"/>
      <c r="T182" s="780"/>
    </row>
    <row r="183" spans="1:20" ht="16" thickBot="1">
      <c r="A183" s="778"/>
      <c r="B183" s="761"/>
      <c r="C183" s="761"/>
      <c r="D183" s="698"/>
      <c r="E183" s="698"/>
      <c r="F183" s="698"/>
      <c r="G183" s="698"/>
      <c r="H183" s="698"/>
      <c r="I183" s="779"/>
      <c r="J183" s="752"/>
      <c r="K183" s="752"/>
      <c r="L183" s="698"/>
      <c r="M183" s="698"/>
      <c r="N183" s="698"/>
      <c r="O183" s="698"/>
      <c r="P183" s="698"/>
      <c r="Q183" s="698"/>
      <c r="R183" s="698"/>
      <c r="S183" s="698"/>
      <c r="T183" s="780"/>
    </row>
    <row r="184" spans="1:20" ht="16" thickBot="1">
      <c r="A184" s="778"/>
      <c r="B184" s="761"/>
      <c r="C184" s="761"/>
      <c r="D184" s="698"/>
      <c r="E184" s="698"/>
      <c r="F184" s="698"/>
      <c r="G184" s="698"/>
      <c r="H184" s="698"/>
      <c r="I184" s="779"/>
      <c r="J184" s="752"/>
      <c r="K184" s="752"/>
      <c r="L184" s="698"/>
      <c r="M184" s="698"/>
      <c r="N184" s="698"/>
      <c r="O184" s="698"/>
      <c r="P184" s="698"/>
      <c r="Q184" s="698"/>
      <c r="R184" s="698"/>
      <c r="S184" s="698"/>
      <c r="T184" s="780"/>
    </row>
    <row r="185" spans="1:20" ht="16" thickBot="1">
      <c r="A185" s="778"/>
      <c r="B185" s="761"/>
      <c r="C185" s="761"/>
      <c r="D185" s="698"/>
      <c r="E185" s="698"/>
      <c r="F185" s="698"/>
      <c r="G185" s="698"/>
      <c r="H185" s="698"/>
      <c r="I185" s="779"/>
      <c r="J185" s="752"/>
      <c r="K185" s="752"/>
      <c r="L185" s="698"/>
      <c r="M185" s="698"/>
      <c r="N185" s="698"/>
      <c r="O185" s="698"/>
      <c r="P185" s="698"/>
      <c r="Q185" s="698"/>
      <c r="R185" s="698"/>
      <c r="S185" s="698"/>
      <c r="T185" s="780"/>
    </row>
    <row r="186" spans="1:20" ht="16" thickBot="1">
      <c r="A186" s="778"/>
      <c r="B186" s="761"/>
      <c r="C186" s="761"/>
      <c r="D186" s="698"/>
      <c r="E186" s="698"/>
      <c r="F186" s="698"/>
      <c r="G186" s="698"/>
      <c r="H186" s="698"/>
      <c r="I186" s="779"/>
      <c r="J186" s="752"/>
      <c r="K186" s="752"/>
      <c r="L186" s="698"/>
      <c r="M186" s="698"/>
      <c r="N186" s="698"/>
      <c r="O186" s="698"/>
      <c r="P186" s="698"/>
      <c r="Q186" s="698"/>
      <c r="R186" s="698"/>
      <c r="S186" s="698"/>
      <c r="T186" s="780"/>
    </row>
    <row r="187" spans="1:20" ht="16" thickBot="1">
      <c r="A187" s="778"/>
      <c r="B187" s="761"/>
      <c r="C187" s="761"/>
      <c r="D187" s="698"/>
      <c r="E187" s="698"/>
      <c r="F187" s="698"/>
      <c r="G187" s="698"/>
      <c r="H187" s="698"/>
      <c r="I187" s="779"/>
      <c r="J187" s="752"/>
      <c r="K187" s="752"/>
      <c r="L187" s="698"/>
      <c r="M187" s="698"/>
      <c r="N187" s="698"/>
      <c r="O187" s="698"/>
      <c r="P187" s="698"/>
      <c r="Q187" s="698"/>
      <c r="R187" s="698"/>
      <c r="S187" s="698"/>
      <c r="T187" s="780"/>
    </row>
    <row r="188" spans="1:20" ht="16" thickBot="1">
      <c r="A188" s="778"/>
      <c r="B188" s="761"/>
      <c r="C188" s="761"/>
      <c r="D188" s="698"/>
      <c r="E188" s="698"/>
      <c r="F188" s="698"/>
      <c r="G188" s="698"/>
      <c r="H188" s="698"/>
      <c r="I188" s="779"/>
      <c r="J188" s="752"/>
      <c r="K188" s="752"/>
      <c r="L188" s="698"/>
      <c r="M188" s="698"/>
      <c r="N188" s="698"/>
      <c r="O188" s="698"/>
      <c r="P188" s="698"/>
      <c r="Q188" s="698"/>
      <c r="R188" s="698"/>
      <c r="S188" s="698"/>
      <c r="T188" s="780"/>
    </row>
    <row r="189" spans="1:20" ht="16" thickBot="1">
      <c r="A189" s="778"/>
      <c r="B189" s="761"/>
      <c r="C189" s="761"/>
      <c r="D189" s="698"/>
      <c r="E189" s="698"/>
      <c r="F189" s="698"/>
      <c r="G189" s="698"/>
      <c r="H189" s="698"/>
      <c r="I189" s="779"/>
      <c r="J189" s="752"/>
      <c r="K189" s="752"/>
      <c r="L189" s="698"/>
      <c r="M189" s="698"/>
      <c r="N189" s="698"/>
      <c r="O189" s="698"/>
      <c r="P189" s="698"/>
      <c r="Q189" s="698"/>
      <c r="R189" s="698"/>
      <c r="S189" s="698"/>
      <c r="T189" s="780"/>
    </row>
    <row r="190" spans="1:20" ht="16" thickBot="1">
      <c r="A190" s="778"/>
      <c r="B190" s="761"/>
      <c r="C190" s="761"/>
      <c r="D190" s="698"/>
      <c r="E190" s="698"/>
      <c r="F190" s="698"/>
      <c r="G190" s="698"/>
      <c r="H190" s="698"/>
      <c r="I190" s="779"/>
      <c r="J190" s="752"/>
      <c r="K190" s="752"/>
      <c r="L190" s="698"/>
      <c r="M190" s="698"/>
      <c r="N190" s="698"/>
      <c r="O190" s="698"/>
      <c r="P190" s="698"/>
      <c r="Q190" s="698"/>
      <c r="R190" s="698"/>
      <c r="S190" s="698"/>
      <c r="T190" s="780"/>
    </row>
    <row r="191" spans="1:20" ht="16" thickBot="1">
      <c r="A191" s="778"/>
      <c r="B191" s="761"/>
      <c r="C191" s="761"/>
      <c r="D191" s="698"/>
      <c r="E191" s="698"/>
      <c r="F191" s="698"/>
      <c r="G191" s="698"/>
      <c r="H191" s="698"/>
      <c r="I191" s="779"/>
      <c r="J191" s="752"/>
      <c r="K191" s="752"/>
      <c r="L191" s="698"/>
      <c r="M191" s="698"/>
      <c r="N191" s="698"/>
      <c r="O191" s="698"/>
      <c r="P191" s="698"/>
      <c r="Q191" s="698"/>
      <c r="R191" s="698"/>
      <c r="S191" s="698"/>
      <c r="T191" s="780"/>
    </row>
    <row r="192" spans="1:20" ht="16" thickBot="1">
      <c r="A192" s="778"/>
      <c r="B192" s="761"/>
      <c r="C192" s="761"/>
      <c r="D192" s="698"/>
      <c r="E192" s="698"/>
      <c r="F192" s="698"/>
      <c r="G192" s="698"/>
      <c r="H192" s="698"/>
      <c r="I192" s="779"/>
      <c r="J192" s="752"/>
      <c r="K192" s="752"/>
      <c r="L192" s="698"/>
      <c r="M192" s="698"/>
      <c r="N192" s="698"/>
      <c r="O192" s="698"/>
      <c r="P192" s="698"/>
      <c r="Q192" s="698"/>
      <c r="R192" s="698"/>
      <c r="S192" s="698"/>
      <c r="T192" s="780"/>
    </row>
    <row r="193" spans="1:22" ht="16" thickBot="1">
      <c r="A193" s="778"/>
      <c r="B193" s="761"/>
      <c r="C193" s="761"/>
      <c r="D193" s="698"/>
      <c r="E193" s="698"/>
      <c r="F193" s="698"/>
      <c r="G193" s="698"/>
      <c r="H193" s="698"/>
      <c r="I193" s="779"/>
      <c r="J193" s="752"/>
      <c r="K193" s="752"/>
      <c r="L193" s="698"/>
      <c r="M193" s="698"/>
      <c r="N193" s="698"/>
      <c r="O193" s="698"/>
      <c r="P193" s="698"/>
      <c r="Q193" s="698"/>
      <c r="R193" s="698"/>
      <c r="S193" s="698"/>
      <c r="T193" s="780"/>
    </row>
    <row r="194" spans="1:22" ht="16" thickBot="1">
      <c r="A194" s="778"/>
      <c r="B194" s="761"/>
      <c r="C194" s="761"/>
      <c r="D194" s="698"/>
      <c r="E194" s="698"/>
      <c r="F194" s="698"/>
      <c r="G194" s="698"/>
      <c r="H194" s="698"/>
      <c r="I194" s="779"/>
      <c r="J194" s="752"/>
      <c r="K194" s="752"/>
      <c r="L194" s="698"/>
      <c r="M194" s="698"/>
      <c r="N194" s="698"/>
      <c r="O194" s="698"/>
      <c r="P194" s="698"/>
      <c r="Q194" s="698"/>
      <c r="R194" s="698"/>
      <c r="S194" s="698"/>
      <c r="T194" s="780"/>
    </row>
    <row r="195" spans="1:22" ht="16" thickBot="1">
      <c r="A195" s="778"/>
      <c r="B195" s="761"/>
      <c r="C195" s="761"/>
      <c r="D195" s="698"/>
      <c r="E195" s="698"/>
      <c r="F195" s="698"/>
      <c r="G195" s="698"/>
      <c r="H195" s="698"/>
      <c r="I195" s="779"/>
      <c r="J195" s="752"/>
      <c r="K195" s="752"/>
      <c r="L195" s="698"/>
      <c r="M195" s="698"/>
      <c r="N195" s="698"/>
      <c r="O195" s="698"/>
      <c r="P195" s="698"/>
      <c r="Q195" s="698"/>
      <c r="R195" s="698"/>
      <c r="S195" s="698"/>
      <c r="T195" s="780"/>
    </row>
    <row r="196" spans="1:22" ht="16" thickBot="1">
      <c r="A196" s="778"/>
      <c r="B196" s="761"/>
      <c r="C196" s="761"/>
      <c r="D196" s="698"/>
      <c r="E196" s="698"/>
      <c r="F196" s="698"/>
      <c r="G196" s="698"/>
      <c r="H196" s="698"/>
      <c r="I196" s="779"/>
      <c r="J196" s="752"/>
      <c r="K196" s="752"/>
      <c r="L196" s="698"/>
      <c r="M196" s="698"/>
      <c r="N196" s="698"/>
      <c r="O196" s="698"/>
      <c r="P196" s="698"/>
      <c r="Q196" s="698"/>
      <c r="R196" s="698"/>
      <c r="S196" s="698"/>
      <c r="T196" s="780"/>
    </row>
    <row r="197" spans="1:22" ht="16" thickBot="1">
      <c r="A197" s="778"/>
      <c r="B197" s="761"/>
      <c r="C197" s="761"/>
      <c r="D197" s="698"/>
      <c r="E197" s="698"/>
      <c r="F197" s="698"/>
      <c r="G197" s="698"/>
      <c r="H197" s="698"/>
      <c r="I197" s="779"/>
      <c r="J197" s="752"/>
      <c r="K197" s="752"/>
      <c r="L197" s="698"/>
      <c r="M197" s="698"/>
      <c r="N197" s="698"/>
      <c r="O197" s="698"/>
      <c r="P197" s="698"/>
      <c r="Q197" s="698"/>
      <c r="R197" s="698"/>
      <c r="S197" s="698"/>
      <c r="T197" s="780"/>
    </row>
    <row r="198" spans="1:22" ht="16" thickBot="1">
      <c r="A198" s="778"/>
      <c r="B198" s="761"/>
      <c r="C198" s="761"/>
      <c r="D198" s="698"/>
      <c r="E198" s="698"/>
      <c r="F198" s="698"/>
      <c r="G198" s="698"/>
      <c r="H198" s="698"/>
      <c r="I198" s="779"/>
      <c r="J198" s="752"/>
      <c r="K198" s="752"/>
      <c r="L198" s="698"/>
      <c r="M198" s="698"/>
      <c r="N198" s="698"/>
      <c r="O198" s="698"/>
      <c r="P198" s="698"/>
      <c r="Q198" s="698"/>
      <c r="R198" s="698"/>
      <c r="S198" s="698"/>
      <c r="T198" s="780"/>
    </row>
    <row r="199" spans="1:22" ht="16" thickBot="1">
      <c r="A199" s="778"/>
      <c r="B199" s="761"/>
      <c r="C199" s="761"/>
      <c r="D199" s="698"/>
      <c r="E199" s="698"/>
      <c r="F199" s="698"/>
      <c r="G199" s="698"/>
      <c r="H199" s="698"/>
      <c r="I199" s="779"/>
      <c r="J199" s="752"/>
      <c r="K199" s="752"/>
      <c r="L199" s="698"/>
      <c r="M199" s="698"/>
      <c r="N199" s="698"/>
      <c r="O199" s="698"/>
      <c r="P199" s="698"/>
      <c r="Q199" s="698"/>
      <c r="R199" s="698"/>
      <c r="S199" s="698"/>
      <c r="T199" s="780"/>
    </row>
    <row r="200" spans="1:22" ht="16" thickBot="1">
      <c r="A200" s="778"/>
      <c r="B200" s="761"/>
      <c r="C200" s="761"/>
      <c r="D200" s="698"/>
      <c r="E200" s="698"/>
      <c r="F200" s="698"/>
      <c r="G200" s="698"/>
      <c r="H200" s="698"/>
      <c r="I200" s="779"/>
      <c r="J200" s="752"/>
      <c r="K200" s="752"/>
      <c r="L200" s="698"/>
      <c r="M200" s="698"/>
      <c r="N200" s="698"/>
      <c r="O200" s="698"/>
      <c r="P200" s="698"/>
      <c r="Q200" s="698"/>
      <c r="R200" s="698"/>
      <c r="S200" s="698"/>
      <c r="T200" s="780"/>
    </row>
    <row r="201" spans="1:22" ht="16" thickBot="1">
      <c r="A201" s="778"/>
      <c r="B201" s="761"/>
      <c r="C201" s="761"/>
      <c r="D201" s="698"/>
      <c r="E201" s="698"/>
      <c r="F201" s="698"/>
      <c r="G201" s="698"/>
      <c r="H201" s="698"/>
      <c r="I201" s="779"/>
      <c r="J201" s="752"/>
      <c r="K201" s="752"/>
      <c r="L201" s="698"/>
      <c r="M201" s="698"/>
      <c r="N201" s="698"/>
      <c r="O201" s="698"/>
      <c r="P201" s="698"/>
      <c r="Q201" s="698"/>
      <c r="R201" s="698"/>
      <c r="S201" s="698"/>
      <c r="T201" s="780"/>
    </row>
    <row r="202" spans="1:22" ht="16" thickBot="1">
      <c r="A202" s="778"/>
      <c r="B202" s="761"/>
      <c r="C202" s="761"/>
      <c r="D202" s="698"/>
      <c r="E202" s="698"/>
      <c r="F202" s="698"/>
      <c r="G202" s="698"/>
      <c r="H202" s="698"/>
      <c r="I202" s="779"/>
      <c r="J202" s="752"/>
      <c r="K202" s="752"/>
      <c r="L202" s="698"/>
      <c r="M202" s="698"/>
      <c r="N202" s="698"/>
      <c r="O202" s="698"/>
      <c r="P202" s="698"/>
      <c r="Q202" s="698"/>
      <c r="R202" s="698"/>
      <c r="S202" s="698"/>
      <c r="T202" s="780"/>
    </row>
    <row r="203" spans="1:22" ht="16" thickBot="1">
      <c r="A203" s="778"/>
      <c r="B203" s="761"/>
      <c r="C203" s="761"/>
      <c r="D203" s="698"/>
      <c r="E203" s="698"/>
      <c r="F203" s="698"/>
      <c r="G203" s="698"/>
      <c r="H203" s="698"/>
      <c r="I203" s="779"/>
      <c r="J203" s="752"/>
      <c r="K203" s="752"/>
      <c r="L203" s="698"/>
      <c r="M203" s="698"/>
      <c r="N203" s="698"/>
      <c r="O203" s="698"/>
      <c r="P203" s="698"/>
      <c r="Q203" s="698"/>
      <c r="R203" s="698"/>
      <c r="S203" s="698"/>
      <c r="T203" s="780"/>
    </row>
    <row r="204" spans="1:22" ht="16" thickBot="1">
      <c r="A204" s="778"/>
      <c r="B204" s="761"/>
      <c r="C204" s="761"/>
      <c r="D204" s="698"/>
      <c r="E204" s="698"/>
      <c r="F204" s="698"/>
      <c r="G204" s="698"/>
      <c r="H204" s="698"/>
      <c r="I204" s="779"/>
      <c r="J204" s="752"/>
      <c r="K204" s="752"/>
      <c r="L204" s="698"/>
      <c r="M204" s="698"/>
      <c r="N204" s="698"/>
      <c r="O204" s="698"/>
      <c r="P204" s="698"/>
      <c r="Q204" s="698"/>
      <c r="R204" s="698"/>
      <c r="S204" s="698"/>
      <c r="T204" s="780"/>
    </row>
    <row r="205" spans="1:22" ht="16" thickBot="1">
      <c r="A205" s="778"/>
      <c r="B205" s="761"/>
      <c r="C205" s="761"/>
      <c r="D205" s="698"/>
      <c r="E205" s="698"/>
      <c r="F205" s="698"/>
      <c r="G205" s="698"/>
      <c r="H205" s="698"/>
      <c r="I205" s="779"/>
      <c r="J205" s="752"/>
      <c r="K205" s="752"/>
      <c r="L205" s="698"/>
      <c r="M205" s="698"/>
      <c r="N205" s="698"/>
      <c r="O205" s="698"/>
      <c r="P205" s="698"/>
      <c r="Q205" s="698"/>
      <c r="R205" s="698"/>
      <c r="S205" s="698"/>
      <c r="T205" s="780"/>
    </row>
    <row r="206" spans="1:22" ht="16" thickBot="1">
      <c r="A206" s="778"/>
      <c r="B206" s="761"/>
      <c r="C206" s="761"/>
      <c r="D206" s="698"/>
      <c r="E206" s="698"/>
      <c r="F206" s="698"/>
      <c r="G206" s="698"/>
      <c r="H206" s="698"/>
      <c r="I206" s="779"/>
      <c r="J206" s="752"/>
      <c r="K206" s="752"/>
      <c r="L206" s="698"/>
      <c r="M206" s="698"/>
      <c r="N206" s="698"/>
      <c r="O206" s="698"/>
      <c r="P206" s="698"/>
      <c r="Q206" s="698"/>
      <c r="R206" s="698"/>
      <c r="S206" s="698"/>
      <c r="T206" s="780"/>
    </row>
    <row r="207" spans="1:22" ht="17" thickBot="1">
      <c r="A207" s="778">
        <v>1</v>
      </c>
      <c r="B207" s="761">
        <v>43042</v>
      </c>
      <c r="C207" s="761"/>
      <c r="D207" s="698"/>
      <c r="E207" s="698" t="s">
        <v>109</v>
      </c>
      <c r="F207" s="698" t="s">
        <v>139</v>
      </c>
      <c r="G207" s="698"/>
      <c r="H207" s="698"/>
      <c r="I207" s="779"/>
      <c r="J207" s="752"/>
      <c r="K207" s="752"/>
      <c r="L207" s="758">
        <v>0.56736111111111109</v>
      </c>
      <c r="M207" s="758">
        <v>0.60833333333333328</v>
      </c>
      <c r="N207" s="698"/>
      <c r="O207" s="698"/>
      <c r="P207" s="698"/>
      <c r="Q207" s="698"/>
      <c r="R207" s="698"/>
      <c r="S207" s="698"/>
      <c r="T207" s="780"/>
      <c r="U207" s="777" t="s">
        <v>5130</v>
      </c>
      <c r="V207" s="777" t="s">
        <v>5130</v>
      </c>
    </row>
    <row r="208" spans="1:22" ht="16" thickBot="1">
      <c r="A208" s="778"/>
      <c r="B208" s="761"/>
      <c r="C208" s="761"/>
      <c r="D208" s="698"/>
      <c r="E208" s="698"/>
      <c r="F208" s="698"/>
      <c r="G208" s="698"/>
      <c r="H208" s="698"/>
      <c r="I208" s="779"/>
      <c r="J208" s="752"/>
      <c r="K208" s="752"/>
      <c r="L208" s="698"/>
      <c r="M208" s="698"/>
      <c r="N208" s="698"/>
      <c r="O208" s="698"/>
      <c r="P208" s="698"/>
      <c r="Q208" s="698"/>
      <c r="R208" s="698"/>
      <c r="S208" s="698"/>
      <c r="T208" s="780"/>
    </row>
    <row r="209" spans="1:20" ht="16" thickBot="1">
      <c r="A209" s="778"/>
      <c r="B209" s="761"/>
      <c r="C209" s="761"/>
      <c r="D209" s="698"/>
      <c r="E209" s="698"/>
      <c r="F209" s="698"/>
      <c r="G209" s="698"/>
      <c r="H209" s="698"/>
      <c r="I209" s="779"/>
      <c r="J209" s="752"/>
      <c r="K209" s="752"/>
      <c r="L209" s="698"/>
      <c r="M209" s="698"/>
      <c r="N209" s="698"/>
      <c r="O209" s="698"/>
      <c r="P209" s="698"/>
      <c r="Q209" s="698"/>
      <c r="R209" s="698"/>
      <c r="S209" s="698"/>
      <c r="T209" s="780"/>
    </row>
    <row r="210" spans="1:20" ht="16" thickBot="1">
      <c r="A210" s="778"/>
      <c r="B210" s="761"/>
      <c r="C210" s="761"/>
      <c r="D210" s="698"/>
      <c r="E210" s="698"/>
      <c r="F210" s="698"/>
      <c r="G210" s="698"/>
      <c r="H210" s="698"/>
      <c r="I210" s="779"/>
      <c r="J210" s="752"/>
      <c r="K210" s="752"/>
      <c r="L210" s="698"/>
      <c r="M210" s="698"/>
      <c r="N210" s="698"/>
      <c r="O210" s="698"/>
      <c r="P210" s="698"/>
      <c r="Q210" s="698"/>
      <c r="R210" s="698"/>
      <c r="S210" s="698"/>
      <c r="T210" s="780"/>
    </row>
    <row r="211" spans="1:20" ht="16" thickBot="1">
      <c r="A211" s="778"/>
      <c r="B211" s="761"/>
      <c r="C211" s="761"/>
      <c r="D211" s="698"/>
      <c r="E211" s="698"/>
      <c r="F211" s="698"/>
      <c r="G211" s="698"/>
      <c r="H211" s="698"/>
      <c r="I211" s="779"/>
      <c r="J211" s="752"/>
      <c r="K211" s="752"/>
      <c r="L211" s="698"/>
      <c r="M211" s="698"/>
      <c r="N211" s="698"/>
      <c r="O211" s="698"/>
      <c r="P211" s="698"/>
      <c r="Q211" s="698"/>
      <c r="R211" s="698"/>
      <c r="S211" s="698"/>
      <c r="T211" s="780"/>
    </row>
    <row r="212" spans="1:20" ht="16" thickBot="1">
      <c r="A212" s="778"/>
      <c r="B212" s="761"/>
      <c r="C212" s="761"/>
      <c r="D212" s="698"/>
      <c r="E212" s="698"/>
      <c r="F212" s="698"/>
      <c r="G212" s="698"/>
      <c r="H212" s="698"/>
      <c r="I212" s="779"/>
      <c r="J212" s="752"/>
      <c r="K212" s="752"/>
      <c r="L212" s="698"/>
      <c r="M212" s="698"/>
      <c r="N212" s="698"/>
      <c r="O212" s="698"/>
      <c r="P212" s="698"/>
      <c r="Q212" s="698"/>
      <c r="R212" s="698"/>
      <c r="S212" s="698"/>
      <c r="T212" s="780"/>
    </row>
    <row r="213" spans="1:20" ht="16" thickBot="1">
      <c r="A213" s="778"/>
      <c r="B213" s="761"/>
      <c r="C213" s="761"/>
      <c r="D213" s="698"/>
      <c r="E213" s="698"/>
      <c r="F213" s="698"/>
      <c r="G213" s="698"/>
      <c r="H213" s="698"/>
      <c r="I213" s="779"/>
      <c r="J213" s="752"/>
      <c r="K213" s="752"/>
      <c r="L213" s="698"/>
      <c r="M213" s="698"/>
      <c r="N213" s="698"/>
      <c r="O213" s="698"/>
      <c r="P213" s="698"/>
      <c r="Q213" s="698"/>
      <c r="R213" s="698"/>
      <c r="S213" s="698"/>
      <c r="T213" s="780"/>
    </row>
    <row r="214" spans="1:20" ht="16" thickBot="1">
      <c r="A214" s="778"/>
      <c r="B214" s="761"/>
      <c r="C214" s="761"/>
      <c r="D214" s="698"/>
      <c r="E214" s="698"/>
      <c r="F214" s="698"/>
      <c r="G214" s="698"/>
      <c r="H214" s="698"/>
      <c r="I214" s="779"/>
      <c r="J214" s="752"/>
      <c r="K214" s="752"/>
      <c r="L214" s="698"/>
      <c r="M214" s="698"/>
      <c r="N214" s="698"/>
      <c r="O214" s="698"/>
      <c r="P214" s="698"/>
      <c r="Q214" s="698"/>
      <c r="R214" s="698"/>
      <c r="S214" s="698"/>
      <c r="T214" s="780"/>
    </row>
    <row r="215" spans="1:20" ht="16" thickBot="1">
      <c r="A215" s="778"/>
      <c r="B215" s="761"/>
      <c r="C215" s="761"/>
      <c r="D215" s="698"/>
      <c r="E215" s="698"/>
      <c r="F215" s="698"/>
      <c r="G215" s="698"/>
      <c r="H215" s="698"/>
      <c r="I215" s="779"/>
      <c r="J215" s="752"/>
      <c r="K215" s="752"/>
      <c r="L215" s="698"/>
      <c r="M215" s="698"/>
      <c r="N215" s="698"/>
      <c r="O215" s="698"/>
      <c r="P215" s="698"/>
      <c r="Q215" s="698"/>
      <c r="R215" s="698"/>
      <c r="S215" s="698"/>
      <c r="T215" s="780"/>
    </row>
    <row r="216" spans="1:20" ht="16" thickBot="1">
      <c r="A216" s="778"/>
      <c r="B216" s="761"/>
      <c r="C216" s="761"/>
      <c r="D216" s="698"/>
      <c r="E216" s="698"/>
      <c r="F216" s="698"/>
      <c r="G216" s="698"/>
      <c r="H216" s="698"/>
      <c r="I216" s="779"/>
      <c r="J216" s="752"/>
      <c r="K216" s="752"/>
      <c r="L216" s="698"/>
      <c r="M216" s="698"/>
      <c r="N216" s="698"/>
      <c r="O216" s="698"/>
      <c r="P216" s="698"/>
      <c r="Q216" s="698"/>
      <c r="R216" s="698"/>
      <c r="S216" s="698"/>
      <c r="T216" s="780"/>
    </row>
    <row r="217" spans="1:20" ht="16" thickBot="1">
      <c r="A217" s="778"/>
      <c r="B217" s="761"/>
      <c r="C217" s="761"/>
      <c r="D217" s="698"/>
      <c r="E217" s="698"/>
      <c r="F217" s="698"/>
      <c r="G217" s="698"/>
      <c r="H217" s="698"/>
      <c r="I217" s="779"/>
      <c r="J217" s="752"/>
      <c r="K217" s="752"/>
      <c r="L217" s="698"/>
      <c r="M217" s="698"/>
      <c r="N217" s="698"/>
      <c r="O217" s="698"/>
      <c r="P217" s="698"/>
      <c r="Q217" s="698"/>
      <c r="R217" s="698"/>
      <c r="S217" s="698"/>
      <c r="T217" s="780"/>
    </row>
    <row r="218" spans="1:20" ht="16" thickBot="1">
      <c r="A218" s="778"/>
      <c r="B218" s="761"/>
      <c r="C218" s="761"/>
      <c r="D218" s="698"/>
      <c r="E218" s="698"/>
      <c r="F218" s="698"/>
      <c r="G218" s="698"/>
      <c r="H218" s="698"/>
      <c r="I218" s="779"/>
      <c r="J218" s="752"/>
      <c r="K218" s="752"/>
      <c r="L218" s="698"/>
      <c r="M218" s="698"/>
      <c r="N218" s="698"/>
      <c r="O218" s="698"/>
      <c r="P218" s="698"/>
      <c r="Q218" s="698"/>
      <c r="R218" s="698"/>
      <c r="S218" s="698"/>
      <c r="T218" s="780"/>
    </row>
    <row r="219" spans="1:20" ht="16" thickBot="1">
      <c r="A219" s="778"/>
      <c r="B219" s="761"/>
      <c r="C219" s="761"/>
      <c r="D219" s="698"/>
      <c r="E219" s="698"/>
      <c r="F219" s="698"/>
      <c r="G219" s="698"/>
      <c r="H219" s="698"/>
      <c r="I219" s="779"/>
      <c r="J219" s="752"/>
      <c r="K219" s="752"/>
      <c r="L219" s="698"/>
      <c r="M219" s="698"/>
      <c r="N219" s="698"/>
      <c r="O219" s="698"/>
      <c r="P219" s="698"/>
      <c r="Q219" s="698"/>
      <c r="R219" s="698"/>
      <c r="S219" s="698"/>
      <c r="T219" s="780"/>
    </row>
    <row r="220" spans="1:20" ht="16" thickBot="1">
      <c r="A220" s="778"/>
      <c r="B220" s="761"/>
      <c r="C220" s="761"/>
      <c r="D220" s="698"/>
      <c r="E220" s="698"/>
      <c r="F220" s="698"/>
      <c r="G220" s="698"/>
      <c r="H220" s="698"/>
      <c r="I220" s="779"/>
      <c r="J220" s="752"/>
      <c r="K220" s="752"/>
      <c r="L220" s="698"/>
      <c r="M220" s="698"/>
      <c r="N220" s="698"/>
      <c r="O220" s="698"/>
      <c r="P220" s="698"/>
      <c r="Q220" s="698"/>
      <c r="R220" s="698"/>
      <c r="S220" s="698"/>
      <c r="T220" s="780"/>
    </row>
    <row r="221" spans="1:20" ht="16" thickBot="1">
      <c r="A221" s="778"/>
      <c r="B221" s="761"/>
      <c r="C221" s="761"/>
      <c r="D221" s="698"/>
      <c r="E221" s="698"/>
      <c r="F221" s="698"/>
      <c r="G221" s="698"/>
      <c r="H221" s="698"/>
      <c r="I221" s="779"/>
      <c r="J221" s="752"/>
      <c r="K221" s="752"/>
      <c r="L221" s="698"/>
      <c r="M221" s="698"/>
      <c r="N221" s="698"/>
      <c r="O221" s="698"/>
      <c r="P221" s="698"/>
      <c r="Q221" s="698"/>
      <c r="R221" s="698"/>
      <c r="S221" s="698"/>
      <c r="T221" s="780"/>
    </row>
    <row r="222" spans="1:20" ht="16" thickBot="1">
      <c r="A222" s="778"/>
      <c r="B222" s="761"/>
      <c r="C222" s="761"/>
      <c r="D222" s="698"/>
      <c r="E222" s="698"/>
      <c r="F222" s="698"/>
      <c r="G222" s="698"/>
      <c r="H222" s="698"/>
      <c r="I222" s="779"/>
      <c r="J222" s="752"/>
      <c r="K222" s="752"/>
      <c r="L222" s="698"/>
      <c r="M222" s="698"/>
      <c r="N222" s="698"/>
      <c r="O222" s="698"/>
      <c r="P222" s="698"/>
      <c r="Q222" s="698"/>
      <c r="R222" s="698"/>
      <c r="S222" s="698"/>
      <c r="T222" s="780"/>
    </row>
    <row r="223" spans="1:20" ht="16" thickBot="1">
      <c r="A223" s="778"/>
      <c r="B223" s="761"/>
      <c r="C223" s="761"/>
      <c r="D223" s="698"/>
      <c r="E223" s="698"/>
      <c r="F223" s="698"/>
      <c r="G223" s="698"/>
      <c r="H223" s="698"/>
      <c r="I223" s="779"/>
      <c r="J223" s="752"/>
      <c r="K223" s="752"/>
      <c r="L223" s="698"/>
      <c r="M223" s="698"/>
      <c r="N223" s="698"/>
      <c r="O223" s="698"/>
      <c r="P223" s="698"/>
      <c r="Q223" s="698"/>
      <c r="R223" s="698"/>
      <c r="S223" s="698"/>
      <c r="T223" s="780"/>
    </row>
    <row r="224" spans="1:20" ht="16" thickBot="1">
      <c r="A224" s="778"/>
      <c r="B224" s="761"/>
      <c r="C224" s="761"/>
      <c r="D224" s="698"/>
      <c r="E224" s="698"/>
      <c r="F224" s="698"/>
      <c r="G224" s="698"/>
      <c r="H224" s="698"/>
      <c r="I224" s="779"/>
      <c r="J224" s="752"/>
      <c r="K224" s="752"/>
      <c r="L224" s="698"/>
      <c r="M224" s="698"/>
      <c r="N224" s="698"/>
      <c r="O224" s="698"/>
      <c r="P224" s="698"/>
      <c r="Q224" s="698"/>
      <c r="R224" s="698"/>
      <c r="S224" s="698"/>
      <c r="T224" s="780"/>
    </row>
    <row r="225" spans="1:20" ht="16" thickBot="1">
      <c r="A225" s="778"/>
      <c r="B225" s="761"/>
      <c r="C225" s="761"/>
      <c r="D225" s="698"/>
      <c r="E225" s="698"/>
      <c r="F225" s="698"/>
      <c r="G225" s="698"/>
      <c r="H225" s="698"/>
      <c r="I225" s="779"/>
      <c r="J225" s="752"/>
      <c r="K225" s="752"/>
      <c r="L225" s="698"/>
      <c r="M225" s="698"/>
      <c r="N225" s="698"/>
      <c r="O225" s="698"/>
      <c r="P225" s="698"/>
      <c r="Q225" s="698"/>
      <c r="R225" s="698"/>
      <c r="S225" s="698"/>
      <c r="T225" s="780"/>
    </row>
    <row r="226" spans="1:20" ht="16" thickBot="1">
      <c r="A226" s="778"/>
      <c r="B226" s="761"/>
      <c r="C226" s="761"/>
      <c r="D226" s="698"/>
      <c r="E226" s="698"/>
      <c r="F226" s="698"/>
      <c r="G226" s="698"/>
      <c r="H226" s="698"/>
      <c r="I226" s="779"/>
      <c r="J226" s="752"/>
      <c r="K226" s="752"/>
      <c r="L226" s="698"/>
      <c r="M226" s="698"/>
      <c r="N226" s="698"/>
      <c r="O226" s="698"/>
      <c r="P226" s="698"/>
      <c r="Q226" s="698"/>
      <c r="R226" s="698"/>
      <c r="S226" s="698"/>
      <c r="T226" s="780"/>
    </row>
    <row r="227" spans="1:20" ht="16" thickBot="1">
      <c r="A227" s="778"/>
      <c r="B227" s="761"/>
      <c r="C227" s="761"/>
      <c r="D227" s="698"/>
      <c r="E227" s="698"/>
      <c r="F227" s="698"/>
      <c r="G227" s="698"/>
      <c r="H227" s="698"/>
      <c r="I227" s="779"/>
      <c r="J227" s="752"/>
      <c r="K227" s="752"/>
      <c r="L227" s="698"/>
      <c r="M227" s="698"/>
      <c r="N227" s="698"/>
      <c r="O227" s="698"/>
      <c r="P227" s="698"/>
      <c r="Q227" s="698"/>
      <c r="R227" s="698"/>
      <c r="S227" s="698"/>
      <c r="T227" s="780"/>
    </row>
    <row r="228" spans="1:20" ht="16" thickBot="1">
      <c r="A228" s="778"/>
      <c r="B228" s="761"/>
      <c r="C228" s="761"/>
      <c r="D228" s="698"/>
      <c r="E228" s="698"/>
      <c r="F228" s="698"/>
      <c r="G228" s="698"/>
      <c r="H228" s="698"/>
      <c r="I228" s="779"/>
      <c r="J228" s="752"/>
      <c r="K228" s="752"/>
      <c r="L228" s="698"/>
      <c r="M228" s="698"/>
      <c r="N228" s="698"/>
      <c r="O228" s="698"/>
      <c r="P228" s="698"/>
      <c r="Q228" s="698"/>
      <c r="R228" s="698"/>
      <c r="S228" s="698"/>
      <c r="T228" s="780"/>
    </row>
    <row r="229" spans="1:20" ht="16" thickBot="1">
      <c r="A229" s="778"/>
      <c r="B229" s="761"/>
      <c r="C229" s="761"/>
      <c r="D229" s="698"/>
      <c r="E229" s="698"/>
      <c r="F229" s="698"/>
      <c r="G229" s="698"/>
      <c r="H229" s="698"/>
      <c r="I229" s="779"/>
      <c r="J229" s="752"/>
      <c r="K229" s="752"/>
      <c r="L229" s="698"/>
      <c r="M229" s="698"/>
      <c r="N229" s="698"/>
      <c r="O229" s="698"/>
      <c r="P229" s="698"/>
      <c r="Q229" s="698"/>
      <c r="R229" s="698"/>
      <c r="S229" s="698"/>
      <c r="T229" s="780"/>
    </row>
    <row r="230" spans="1:20" ht="16" thickBot="1">
      <c r="A230" s="778"/>
      <c r="B230" s="761"/>
      <c r="C230" s="761"/>
      <c r="D230" s="698"/>
      <c r="E230" s="698"/>
      <c r="F230" s="698"/>
      <c r="G230" s="698"/>
      <c r="H230" s="698"/>
      <c r="I230" s="779"/>
      <c r="J230" s="752"/>
      <c r="K230" s="752"/>
      <c r="L230" s="698"/>
      <c r="M230" s="698"/>
      <c r="N230" s="698"/>
      <c r="O230" s="698"/>
      <c r="P230" s="698"/>
      <c r="Q230" s="698"/>
      <c r="R230" s="698"/>
      <c r="S230" s="698"/>
      <c r="T230" s="780"/>
    </row>
    <row r="231" spans="1:20" ht="16" thickBot="1">
      <c r="A231" s="778"/>
      <c r="B231" s="761"/>
      <c r="C231" s="761"/>
      <c r="D231" s="698"/>
      <c r="E231" s="698"/>
      <c r="F231" s="698"/>
      <c r="G231" s="698"/>
      <c r="H231" s="698"/>
      <c r="I231" s="779"/>
      <c r="J231" s="752"/>
      <c r="K231" s="752"/>
      <c r="L231" s="698"/>
      <c r="M231" s="698"/>
      <c r="N231" s="698"/>
      <c r="O231" s="698"/>
      <c r="P231" s="698"/>
      <c r="Q231" s="698"/>
      <c r="R231" s="698"/>
      <c r="S231" s="698"/>
      <c r="T231" s="780"/>
    </row>
    <row r="232" spans="1:20" ht="16" thickBot="1">
      <c r="A232" s="778"/>
      <c r="B232" s="761"/>
      <c r="C232" s="761"/>
      <c r="D232" s="698"/>
      <c r="E232" s="698"/>
      <c r="F232" s="698"/>
      <c r="G232" s="698"/>
      <c r="H232" s="698"/>
      <c r="I232" s="779"/>
      <c r="J232" s="752"/>
      <c r="K232" s="752"/>
      <c r="L232" s="698"/>
      <c r="M232" s="698"/>
      <c r="N232" s="698"/>
      <c r="O232" s="698"/>
      <c r="P232" s="698"/>
      <c r="Q232" s="698"/>
      <c r="R232" s="698"/>
      <c r="S232" s="698"/>
      <c r="T232" s="780"/>
    </row>
    <row r="233" spans="1:20" ht="16" thickBot="1">
      <c r="A233" s="778"/>
      <c r="B233" s="761"/>
      <c r="C233" s="761"/>
      <c r="D233" s="698"/>
      <c r="E233" s="698"/>
      <c r="F233" s="698"/>
      <c r="G233" s="698"/>
      <c r="H233" s="698"/>
      <c r="I233" s="779"/>
      <c r="J233" s="752"/>
      <c r="K233" s="752"/>
      <c r="L233" s="698"/>
      <c r="M233" s="698"/>
      <c r="N233" s="698"/>
      <c r="O233" s="698"/>
      <c r="P233" s="698"/>
      <c r="Q233" s="698"/>
      <c r="R233" s="698"/>
      <c r="S233" s="698"/>
      <c r="T233" s="780"/>
    </row>
    <row r="234" spans="1:20" ht="16" thickBot="1">
      <c r="A234" s="778"/>
      <c r="B234" s="761"/>
      <c r="C234" s="761"/>
      <c r="D234" s="698"/>
      <c r="E234" s="698"/>
      <c r="F234" s="698"/>
      <c r="G234" s="698"/>
      <c r="H234" s="698"/>
      <c r="I234" s="779"/>
      <c r="J234" s="752"/>
      <c r="K234" s="752"/>
      <c r="L234" s="698"/>
      <c r="M234" s="698"/>
      <c r="N234" s="698"/>
      <c r="O234" s="698"/>
      <c r="P234" s="698"/>
      <c r="Q234" s="698"/>
      <c r="R234" s="698"/>
      <c r="S234" s="698"/>
      <c r="T234" s="780"/>
    </row>
    <row r="235" spans="1:20" ht="16" thickBot="1">
      <c r="A235" s="778"/>
      <c r="B235" s="761"/>
      <c r="C235" s="761"/>
      <c r="D235" s="698"/>
      <c r="E235" s="698"/>
      <c r="F235" s="698"/>
      <c r="G235" s="698"/>
      <c r="H235" s="698"/>
      <c r="I235" s="779"/>
      <c r="J235" s="752"/>
      <c r="K235" s="752"/>
      <c r="L235" s="698"/>
      <c r="M235" s="698"/>
      <c r="N235" s="698"/>
      <c r="O235" s="698"/>
      <c r="P235" s="698"/>
      <c r="Q235" s="698"/>
      <c r="R235" s="698"/>
      <c r="S235" s="698"/>
      <c r="T235" s="780"/>
    </row>
    <row r="236" spans="1:20" ht="16" thickBot="1">
      <c r="A236" s="778"/>
      <c r="B236" s="761"/>
      <c r="C236" s="761"/>
      <c r="D236" s="698"/>
      <c r="E236" s="698"/>
      <c r="F236" s="698"/>
      <c r="G236" s="698"/>
      <c r="H236" s="698"/>
      <c r="I236" s="779"/>
      <c r="J236" s="752"/>
      <c r="K236" s="752"/>
      <c r="L236" s="698"/>
      <c r="M236" s="698"/>
      <c r="N236" s="698"/>
      <c r="O236" s="698"/>
      <c r="P236" s="698"/>
      <c r="Q236" s="698"/>
      <c r="R236" s="698"/>
      <c r="S236" s="698"/>
      <c r="T236" s="780"/>
    </row>
    <row r="237" spans="1:20" ht="16" thickBot="1">
      <c r="A237" s="778"/>
      <c r="B237" s="761"/>
      <c r="C237" s="761"/>
      <c r="D237" s="698"/>
      <c r="E237" s="698"/>
      <c r="F237" s="698"/>
      <c r="G237" s="698"/>
      <c r="H237" s="698"/>
      <c r="I237" s="779"/>
      <c r="J237" s="752"/>
      <c r="K237" s="752"/>
      <c r="L237" s="698"/>
      <c r="M237" s="698"/>
      <c r="N237" s="698"/>
      <c r="O237" s="698"/>
      <c r="P237" s="698"/>
      <c r="Q237" s="698"/>
      <c r="R237" s="698"/>
      <c r="S237" s="698"/>
      <c r="T237" s="780"/>
    </row>
    <row r="238" spans="1:20" ht="16" thickBot="1">
      <c r="A238" s="778"/>
      <c r="B238" s="761"/>
      <c r="C238" s="761"/>
      <c r="D238" s="698"/>
      <c r="E238" s="698"/>
      <c r="F238" s="698"/>
      <c r="G238" s="698"/>
      <c r="H238" s="698"/>
      <c r="I238" s="779"/>
      <c r="J238" s="752"/>
      <c r="K238" s="752"/>
      <c r="L238" s="698"/>
      <c r="M238" s="698"/>
      <c r="N238" s="698"/>
      <c r="O238" s="698"/>
      <c r="P238" s="698"/>
      <c r="Q238" s="698"/>
      <c r="R238" s="698"/>
      <c r="S238" s="698"/>
      <c r="T238" s="780"/>
    </row>
    <row r="239" spans="1:20" ht="16" thickBot="1">
      <c r="A239" s="778"/>
      <c r="B239" s="761"/>
      <c r="C239" s="761"/>
      <c r="D239" s="698"/>
      <c r="E239" s="698"/>
      <c r="F239" s="698"/>
      <c r="G239" s="698"/>
      <c r="H239" s="698"/>
      <c r="I239" s="779"/>
      <c r="J239" s="752"/>
      <c r="K239" s="752"/>
      <c r="L239" s="698"/>
      <c r="M239" s="698"/>
      <c r="N239" s="698"/>
      <c r="O239" s="698"/>
      <c r="P239" s="698"/>
      <c r="Q239" s="698"/>
      <c r="R239" s="698"/>
      <c r="S239" s="698"/>
      <c r="T239" s="780"/>
    </row>
    <row r="240" spans="1:20" ht="16" thickBot="1">
      <c r="A240" s="778"/>
      <c r="B240" s="761"/>
      <c r="C240" s="761"/>
      <c r="D240" s="698"/>
      <c r="E240" s="698"/>
      <c r="F240" s="698"/>
      <c r="G240" s="698"/>
      <c r="H240" s="698"/>
      <c r="I240" s="779"/>
      <c r="J240" s="752"/>
      <c r="K240" s="752"/>
      <c r="L240" s="698"/>
      <c r="M240" s="698"/>
      <c r="N240" s="698"/>
      <c r="O240" s="698"/>
      <c r="P240" s="698"/>
      <c r="Q240" s="698"/>
      <c r="R240" s="698"/>
      <c r="S240" s="698"/>
      <c r="T240" s="780"/>
    </row>
    <row r="241" spans="1:20" ht="16" thickBot="1">
      <c r="A241" s="778"/>
      <c r="B241" s="761"/>
      <c r="C241" s="761"/>
      <c r="D241" s="698"/>
      <c r="E241" s="698"/>
      <c r="F241" s="698"/>
      <c r="G241" s="698"/>
      <c r="H241" s="698"/>
      <c r="I241" s="779"/>
      <c r="J241" s="752"/>
      <c r="K241" s="752"/>
      <c r="L241" s="698"/>
      <c r="M241" s="698"/>
      <c r="N241" s="698"/>
      <c r="O241" s="698"/>
      <c r="P241" s="698"/>
      <c r="Q241" s="698"/>
      <c r="R241" s="698"/>
      <c r="S241" s="698"/>
      <c r="T241" s="780"/>
    </row>
    <row r="242" spans="1:20" ht="16" thickBot="1">
      <c r="A242" s="778"/>
      <c r="B242" s="761"/>
      <c r="C242" s="761"/>
      <c r="D242" s="698"/>
      <c r="E242" s="698"/>
      <c r="F242" s="698"/>
      <c r="G242" s="698"/>
      <c r="H242" s="698"/>
      <c r="I242" s="779"/>
      <c r="J242" s="752"/>
      <c r="K242" s="752"/>
      <c r="L242" s="698"/>
      <c r="M242" s="698"/>
      <c r="N242" s="698"/>
      <c r="O242" s="698"/>
      <c r="P242" s="698"/>
      <c r="Q242" s="698"/>
      <c r="R242" s="698"/>
      <c r="S242" s="698"/>
      <c r="T242" s="780"/>
    </row>
    <row r="243" spans="1:20" ht="16" thickBot="1">
      <c r="A243" s="778"/>
      <c r="B243" s="761"/>
      <c r="C243" s="761"/>
      <c r="D243" s="698"/>
      <c r="E243" s="698"/>
      <c r="F243" s="698"/>
      <c r="G243" s="698"/>
      <c r="H243" s="698"/>
      <c r="I243" s="779"/>
      <c r="J243" s="752"/>
      <c r="K243" s="752"/>
      <c r="L243" s="698"/>
      <c r="M243" s="698"/>
      <c r="N243" s="698"/>
      <c r="O243" s="698"/>
      <c r="P243" s="698"/>
      <c r="Q243" s="698"/>
      <c r="R243" s="698"/>
      <c r="S243" s="698"/>
      <c r="T243" s="780"/>
    </row>
    <row r="244" spans="1:20" ht="16" thickBot="1">
      <c r="A244" s="778"/>
      <c r="B244" s="761"/>
      <c r="C244" s="761"/>
      <c r="D244" s="698"/>
      <c r="E244" s="698"/>
      <c r="F244" s="698"/>
      <c r="G244" s="698"/>
      <c r="H244" s="698"/>
      <c r="I244" s="779"/>
      <c r="J244" s="752"/>
      <c r="K244" s="752"/>
      <c r="L244" s="698"/>
      <c r="M244" s="698"/>
      <c r="N244" s="698"/>
      <c r="O244" s="698"/>
      <c r="P244" s="698"/>
      <c r="Q244" s="698"/>
      <c r="R244" s="698"/>
      <c r="S244" s="698"/>
      <c r="T244" s="780"/>
    </row>
    <row r="245" spans="1:20" ht="16" thickBot="1">
      <c r="A245" s="781"/>
      <c r="B245" s="782"/>
      <c r="C245" s="782"/>
      <c r="D245" s="783"/>
      <c r="E245" s="783"/>
      <c r="F245" s="783"/>
      <c r="G245" s="783"/>
      <c r="H245" s="783"/>
      <c r="I245" s="779"/>
      <c r="J245" s="784"/>
      <c r="K245" s="784"/>
      <c r="L245" s="783"/>
      <c r="M245" s="783"/>
      <c r="N245" s="783"/>
      <c r="O245" s="783"/>
      <c r="P245" s="783"/>
      <c r="Q245" s="783"/>
      <c r="R245" s="783"/>
      <c r="S245" s="783"/>
      <c r="T245" s="785"/>
    </row>
    <row r="489" spans="1:24">
      <c r="A489" s="745">
        <v>1</v>
      </c>
      <c r="B489" s="747">
        <v>43040</v>
      </c>
      <c r="C489" s="747"/>
      <c r="I489" s="786">
        <v>0.625</v>
      </c>
      <c r="J489" s="786">
        <v>0.64583333333333337</v>
      </c>
    </row>
    <row r="490" spans="1:24">
      <c r="A490" s="745">
        <f t="shared" ref="A490:A497" si="28">A489+1</f>
        <v>2</v>
      </c>
      <c r="B490" s="747">
        <v>43042</v>
      </c>
      <c r="C490" s="747"/>
      <c r="G490" s="745">
        <v>3</v>
      </c>
      <c r="I490" s="786">
        <v>0.82708333333333339</v>
      </c>
      <c r="J490" s="786">
        <v>0.98819444444444438</v>
      </c>
      <c r="L490" s="745">
        <v>32</v>
      </c>
      <c r="X490" s="745" t="s">
        <v>5131</v>
      </c>
    </row>
    <row r="491" spans="1:24">
      <c r="A491" s="745">
        <f t="shared" si="28"/>
        <v>3</v>
      </c>
      <c r="B491" s="747">
        <v>43043</v>
      </c>
      <c r="C491" s="747"/>
      <c r="I491" s="786">
        <v>0.87777777777777777</v>
      </c>
      <c r="J491" s="786">
        <v>0.8965277777777777</v>
      </c>
      <c r="L491" s="745">
        <v>29</v>
      </c>
    </row>
    <row r="492" spans="1:24">
      <c r="A492" s="745">
        <f t="shared" si="28"/>
        <v>4</v>
      </c>
      <c r="B492" s="747">
        <v>43044</v>
      </c>
      <c r="C492" s="747"/>
      <c r="G492" s="745">
        <v>2</v>
      </c>
      <c r="I492" s="786">
        <v>0.57777777777777783</v>
      </c>
      <c r="J492" s="787">
        <v>1.7881944444444446</v>
      </c>
      <c r="L492" s="745">
        <v>30</v>
      </c>
      <c r="X492" s="745" t="s">
        <v>5132</v>
      </c>
    </row>
    <row r="493" spans="1:24">
      <c r="A493" s="745">
        <f t="shared" si="28"/>
        <v>5</v>
      </c>
      <c r="B493" s="747">
        <v>43044</v>
      </c>
      <c r="C493" s="747"/>
      <c r="I493" s="786">
        <v>0.80069444444444438</v>
      </c>
      <c r="J493" s="786">
        <v>0.86111111111111116</v>
      </c>
      <c r="L493" s="745">
        <v>29</v>
      </c>
      <c r="X493" s="745" t="s">
        <v>5132</v>
      </c>
    </row>
    <row r="494" spans="1:24">
      <c r="A494" s="745">
        <f t="shared" si="28"/>
        <v>6</v>
      </c>
      <c r="B494" s="747">
        <v>43044</v>
      </c>
      <c r="C494" s="747"/>
      <c r="I494" s="786">
        <v>0.14583333333333334</v>
      </c>
      <c r="J494" s="786">
        <v>0.52500000000000002</v>
      </c>
    </row>
    <row r="495" spans="1:24">
      <c r="A495" s="745">
        <f t="shared" si="28"/>
        <v>7</v>
      </c>
      <c r="B495" s="747">
        <v>43044</v>
      </c>
      <c r="C495" s="747"/>
      <c r="I495" s="786">
        <v>0.32777777777777778</v>
      </c>
      <c r="J495" s="786">
        <v>0.35486111111111113</v>
      </c>
    </row>
    <row r="496" spans="1:24">
      <c r="A496" s="745">
        <f t="shared" si="28"/>
        <v>8</v>
      </c>
      <c r="B496" s="747">
        <v>43044</v>
      </c>
      <c r="C496" s="747"/>
      <c r="I496" s="786">
        <v>0.56319444444444444</v>
      </c>
      <c r="J496" s="786">
        <v>0.58402777777777781</v>
      </c>
    </row>
    <row r="497" spans="1:24">
      <c r="A497" s="745">
        <f t="shared" si="28"/>
        <v>9</v>
      </c>
      <c r="B497" s="747">
        <v>43044</v>
      </c>
      <c r="C497" s="747"/>
      <c r="I497" s="786">
        <v>0.78472222222222221</v>
      </c>
      <c r="J497" s="786">
        <v>0.8125</v>
      </c>
      <c r="X497" s="745" t="s">
        <v>5132</v>
      </c>
    </row>
    <row r="498" spans="1:24">
      <c r="A498" s="745">
        <v>10</v>
      </c>
      <c r="B498" s="747">
        <v>43044</v>
      </c>
      <c r="C498" s="747"/>
      <c r="G498" s="745">
        <v>2</v>
      </c>
      <c r="I498" s="786">
        <v>0.78819444444444453</v>
      </c>
      <c r="J498" s="786">
        <v>0.82708333333333339</v>
      </c>
      <c r="L498" s="745">
        <v>30</v>
      </c>
    </row>
  </sheetData>
  <autoFilter ref="B15:W68" xr:uid="{00000000-0009-0000-0000-000001000000}"/>
  <mergeCells count="25">
    <mergeCell ref="A1:V1"/>
    <mergeCell ref="A2:V2"/>
    <mergeCell ref="A3:V3"/>
    <mergeCell ref="G13:H13"/>
    <mergeCell ref="J13:K13"/>
    <mergeCell ref="U13:U14"/>
    <mergeCell ref="AF19:AF20"/>
    <mergeCell ref="AG19:AG20"/>
    <mergeCell ref="AH19:AH20"/>
    <mergeCell ref="AI19:AI20"/>
    <mergeCell ref="D42:D43"/>
    <mergeCell ref="J42:J43"/>
    <mergeCell ref="K42:K43"/>
    <mergeCell ref="L42:L43"/>
    <mergeCell ref="M42:M43"/>
    <mergeCell ref="N42:N43"/>
    <mergeCell ref="O42:O43"/>
    <mergeCell ref="S42:S43"/>
    <mergeCell ref="O64:O65"/>
    <mergeCell ref="S64:S65"/>
    <mergeCell ref="J64:J65"/>
    <mergeCell ref="K64:K65"/>
    <mergeCell ref="L64:L65"/>
    <mergeCell ref="M64:M65"/>
    <mergeCell ref="N64:N65"/>
  </mergeCells>
  <dataValidations count="5">
    <dataValidation type="list" allowBlank="1" showInputMessage="1" showErrorMessage="1" prompt="PILIH SUBSISTEM" sqref="W15:W245" xr:uid="{183F49E5-A6C4-42D6-9348-043B5CE9B666}">
      <formula1>SUBSISTEM</formula1>
    </dataValidation>
    <dataValidation type="list" allowBlank="1" showInputMessage="1" showErrorMessage="1" prompt="Pilih Nama AREA" sqref="D15" xr:uid="{00102127-2D8B-4C87-BA60-8A57CB8D147D}">
      <formula1>NO_TRAFO</formula1>
    </dataValidation>
    <dataValidation type="list" allowBlank="1" showInputMessage="1" showErrorMessage="1" sqref="H69:H70 H52:H55 H37:H39 H19:H21 H33:H35 H41:H45 H23:H25 H47:H50 H57:H61 H27 H63:H64 H15:H17 H30:H31" xr:uid="{3A76C82F-A5B2-4174-8DE8-FF8285D5FF5A}">
      <formula1>IF(G15=1,0,data)</formula1>
    </dataValidation>
    <dataValidation type="list" allowBlank="1" showInputMessage="1" showErrorMessage="1" sqref="I69:I245 I52:I55 I57:I61 I27 I30 I15:I17 I37:I39 I41 I23:I25 I47 I43:I45 I33:I34 I19:I21 I49:I50 I63:I64" xr:uid="{BB6BAF52-5AC4-47EE-8BF5-D9F67C6DE8EF}">
      <formula1>GANGGUAN</formula1>
    </dataValidation>
    <dataValidation type="list" allowBlank="1" showInputMessage="1" showErrorMessage="1" prompt="Piilih Kode IBT" sqref="F15" xr:uid="{D1B0F9D2-89AB-4C84-8D64-E8A5C776B05C}">
      <formula1>INDIRECT(SUBSTITUTE($E15," ",""))</formula1>
    </dataValidation>
  </dataValidations>
  <printOptions horizontalCentered="1"/>
  <pageMargins left="0.70866141732283472" right="0.70866141732283472" top="0.74803149606299213" bottom="0.74803149606299213" header="0.31496062992125984" footer="0.31496062992125984"/>
  <pageSetup scale="38" orientation="landscape" r:id="rId2"/>
  <rowBreaks count="3" manualBreakCount="3">
    <brk id="93" max="16" man="1"/>
    <brk id="144" max="16" man="1"/>
    <brk id="194" max="16"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3ABAB-039F-4F53-B427-FEE1EFBC733B}">
  <sheetPr>
    <tabColor rgb="FF0070C0"/>
  </sheetPr>
  <dimension ref="A1:FB715"/>
  <sheetViews>
    <sheetView zoomScale="55" zoomScaleNormal="55" zoomScaleSheetLayoutView="85" workbookViewId="0">
      <pane ySplit="14" topLeftCell="A66" activePane="bottomLeft" state="frozen"/>
      <selection activeCell="AY34" sqref="AY34"/>
      <selection pane="bottomLeft" activeCell="O116" sqref="O116"/>
    </sheetView>
  </sheetViews>
  <sheetFormatPr baseColWidth="10" defaultColWidth="9.1640625" defaultRowHeight="15"/>
  <cols>
    <col min="1" max="1" width="7.1640625" style="745" bestFit="1" customWidth="1"/>
    <col min="2" max="2" width="14.5" style="747" customWidth="1"/>
    <col min="3" max="3" width="22.1640625" style="747" bestFit="1" customWidth="1"/>
    <col min="4" max="4" width="16.6640625" style="745" bestFit="1" customWidth="1"/>
    <col min="5" max="6" width="10.5" style="745" customWidth="1"/>
    <col min="7" max="7" width="8" style="745" customWidth="1"/>
    <col min="8" max="9" width="6" style="745" bestFit="1" customWidth="1"/>
    <col min="10" max="11" width="5" style="745" bestFit="1" customWidth="1"/>
    <col min="12" max="12" width="10.6640625" style="745" bestFit="1" customWidth="1"/>
    <col min="13" max="13" width="10.1640625" style="745" customWidth="1"/>
    <col min="14" max="15" width="10.5" style="745" customWidth="1"/>
    <col min="16" max="16" width="14.6640625" style="745" bestFit="1" customWidth="1"/>
    <col min="17" max="17" width="13.1640625" style="745" bestFit="1" customWidth="1"/>
    <col min="18" max="19" width="13.1640625" style="745" customWidth="1"/>
    <col min="20" max="20" width="78.83203125" style="745" customWidth="1"/>
    <col min="21" max="21" width="68.5" style="745" bestFit="1" customWidth="1"/>
    <col min="22" max="22" width="46.5" style="745" customWidth="1"/>
    <col min="23" max="24" width="46.6640625" style="777" customWidth="1"/>
    <col min="25" max="25" width="23.5" style="745" customWidth="1"/>
    <col min="26" max="26" width="9.1640625" style="706"/>
    <col min="27" max="27" width="13.1640625" style="747" bestFit="1" customWidth="1"/>
    <col min="28" max="28" width="24.5" style="745" bestFit="1" customWidth="1"/>
    <col min="29" max="29" width="15.83203125" style="745" bestFit="1" customWidth="1"/>
    <col min="30" max="32" width="9.1640625" style="745"/>
    <col min="33" max="33" width="17.5" style="745" bestFit="1" customWidth="1"/>
    <col min="34" max="34" width="15.83203125" style="745" bestFit="1" customWidth="1"/>
    <col min="35" max="35" width="14" style="745" bestFit="1" customWidth="1"/>
    <col min="36" max="36" width="27.6640625" style="745" bestFit="1" customWidth="1"/>
    <col min="37" max="37" width="239.33203125" style="745" bestFit="1" customWidth="1"/>
    <col min="38" max="38" width="36.33203125" style="745" bestFit="1" customWidth="1"/>
    <col min="39" max="39" width="29.6640625" style="745" bestFit="1" customWidth="1"/>
    <col min="40" max="40" width="9.1640625" style="745"/>
    <col min="41" max="41" width="24" style="745" bestFit="1" customWidth="1"/>
    <col min="42" max="42" width="20.1640625" style="745" bestFit="1" customWidth="1"/>
    <col min="43" max="43" width="16" style="745" bestFit="1" customWidth="1"/>
    <col min="44" max="44" width="6.5" style="745" bestFit="1" customWidth="1"/>
    <col min="45" max="45" width="6.83203125" style="745" bestFit="1" customWidth="1"/>
    <col min="46" max="46" width="6.5" style="745" bestFit="1" customWidth="1"/>
    <col min="47" max="47" width="7.1640625" style="745" bestFit="1" customWidth="1"/>
    <col min="48" max="48" width="6.1640625" style="745" bestFit="1" customWidth="1"/>
    <col min="49" max="49" width="5.5" style="745" bestFit="1" customWidth="1"/>
    <col min="50" max="50" width="6.83203125" style="745" bestFit="1" customWidth="1"/>
    <col min="51" max="52" width="6.5" style="745" bestFit="1" customWidth="1"/>
    <col min="53" max="53" width="6.83203125" style="745" bestFit="1" customWidth="1"/>
    <col min="54" max="54" width="6.5" style="745" bestFit="1" customWidth="1"/>
    <col min="55" max="55" width="16.33203125" style="745" bestFit="1" customWidth="1"/>
    <col min="56" max="56" width="10.1640625" style="745" bestFit="1" customWidth="1"/>
    <col min="57" max="57" width="25.5" style="745" bestFit="1" customWidth="1"/>
    <col min="58" max="60" width="10.1640625" style="745" bestFit="1" customWidth="1"/>
    <col min="61" max="61" width="12.5" style="745" bestFit="1" customWidth="1"/>
    <col min="62" max="77" width="10" style="745" bestFit="1" customWidth="1"/>
    <col min="78" max="78" width="12.1640625" style="745" bestFit="1" customWidth="1"/>
    <col min="79" max="85" width="9.6640625" style="745" bestFit="1" customWidth="1"/>
    <col min="86" max="86" width="12" style="745" bestFit="1" customWidth="1"/>
    <col min="87" max="93" width="10.33203125" style="745" bestFit="1" customWidth="1"/>
    <col min="94" max="94" width="12.5" style="745" bestFit="1" customWidth="1"/>
    <col min="95" max="104" width="10" style="745" bestFit="1" customWidth="1"/>
    <col min="105" max="105" width="12.1640625" style="745" bestFit="1" customWidth="1"/>
    <col min="106" max="116" width="9.1640625" style="745" bestFit="1" customWidth="1"/>
    <col min="117" max="117" width="11.5" style="745" bestFit="1" customWidth="1"/>
    <col min="118" max="124" width="10.33203125" style="745" bestFit="1" customWidth="1"/>
    <col min="125" max="125" width="12.5" style="745" bestFit="1" customWidth="1"/>
    <col min="126" max="134" width="10.33203125" style="745" bestFit="1" customWidth="1"/>
    <col min="135" max="135" width="12.5" style="745" bestFit="1" customWidth="1"/>
    <col min="136" max="144" width="10" style="745" bestFit="1" customWidth="1"/>
    <col min="145" max="145" width="12.1640625" style="745" bestFit="1" customWidth="1"/>
    <col min="146" max="154" width="10.1640625" style="745" bestFit="1" customWidth="1"/>
    <col min="155" max="155" width="12.5" style="745" bestFit="1" customWidth="1"/>
    <col min="156" max="156" width="10" style="745" bestFit="1" customWidth="1"/>
    <col min="157" max="157" width="12.5" style="745" bestFit="1" customWidth="1"/>
    <col min="158" max="158" width="15" style="745" bestFit="1" customWidth="1"/>
    <col min="159" max="16384" width="9.1640625" style="745"/>
  </cols>
  <sheetData>
    <row r="1" spans="1:158" ht="18.75" customHeight="1">
      <c r="A1" s="962" t="s">
        <v>5133</v>
      </c>
      <c r="B1" s="962"/>
      <c r="C1" s="962"/>
      <c r="D1" s="962"/>
      <c r="E1" s="962"/>
      <c r="F1" s="962"/>
      <c r="G1" s="962"/>
      <c r="H1" s="962"/>
      <c r="I1" s="962"/>
      <c r="J1" s="962"/>
      <c r="K1" s="962"/>
      <c r="L1" s="962"/>
      <c r="M1" s="962"/>
      <c r="N1" s="962"/>
      <c r="O1" s="962"/>
      <c r="P1" s="962"/>
      <c r="Q1" s="962"/>
      <c r="R1" s="962"/>
      <c r="S1" s="962"/>
      <c r="T1" s="962"/>
      <c r="U1" s="962"/>
      <c r="V1" s="962"/>
      <c r="W1" s="962"/>
      <c r="X1" s="962"/>
      <c r="Y1" s="53"/>
      <c r="Z1" s="788"/>
      <c r="AA1" s="745"/>
    </row>
    <row r="2" spans="1:158" ht="22.5" customHeight="1">
      <c r="A2" s="1200" t="s">
        <v>5134</v>
      </c>
      <c r="B2" s="1200"/>
      <c r="C2" s="1200"/>
      <c r="D2" s="1200"/>
      <c r="E2" s="1200"/>
      <c r="F2" s="1200"/>
      <c r="G2" s="1200"/>
      <c r="H2" s="1200"/>
      <c r="I2" s="1200"/>
      <c r="J2" s="1200"/>
      <c r="K2" s="1200"/>
      <c r="L2" s="1200"/>
      <c r="M2" s="1200"/>
      <c r="N2" s="1200"/>
      <c r="O2" s="1200"/>
      <c r="P2" s="1200"/>
      <c r="Q2" s="1200"/>
      <c r="R2" s="1200"/>
      <c r="S2" s="1200"/>
      <c r="T2" s="1200"/>
      <c r="U2" s="1200"/>
      <c r="V2" s="1200"/>
      <c r="W2" s="1200"/>
      <c r="X2" s="1200"/>
      <c r="Y2" s="54"/>
      <c r="Z2" s="682" t="s">
        <v>5915</v>
      </c>
      <c r="AA2" s="682" t="s">
        <v>18</v>
      </c>
      <c r="AB2" s="682" t="s">
        <v>5920</v>
      </c>
      <c r="AC2" s="682" t="s">
        <v>5</v>
      </c>
      <c r="AD2" s="682" t="s">
        <v>5136</v>
      </c>
      <c r="AE2" s="682" t="s">
        <v>5137</v>
      </c>
      <c r="AF2" s="682" t="s">
        <v>5138</v>
      </c>
      <c r="AG2" s="682" t="s">
        <v>5956</v>
      </c>
      <c r="AH2" s="682" t="s">
        <v>5121</v>
      </c>
      <c r="AI2" s="682" t="s">
        <v>5087</v>
      </c>
      <c r="AJ2" s="682" t="s">
        <v>5957</v>
      </c>
      <c r="AK2" s="682" t="s">
        <v>5916</v>
      </c>
      <c r="AL2" s="682" t="s">
        <v>5918</v>
      </c>
      <c r="AM2" s="682" t="s">
        <v>5919</v>
      </c>
    </row>
    <row r="3" spans="1:158" ht="24" customHeight="1" thickBot="1">
      <c r="A3" s="1202" t="s">
        <v>6251</v>
      </c>
      <c r="B3" s="1202"/>
      <c r="C3" s="1202"/>
      <c r="D3" s="1202"/>
      <c r="E3" s="1202"/>
      <c r="F3" s="1202"/>
      <c r="G3" s="1202"/>
      <c r="H3" s="1202"/>
      <c r="I3" s="1202"/>
      <c r="J3" s="1202"/>
      <c r="K3" s="1202"/>
      <c r="L3" s="1202"/>
      <c r="M3" s="1202"/>
      <c r="N3" s="1202"/>
      <c r="O3" s="1202"/>
      <c r="P3" s="1202"/>
      <c r="Q3" s="1202"/>
      <c r="R3" s="1202"/>
      <c r="S3" s="1202"/>
      <c r="T3" s="1202"/>
      <c r="U3" s="1202"/>
      <c r="V3" s="1202"/>
      <c r="W3" s="1202"/>
      <c r="X3" s="1202"/>
      <c r="Y3" s="55"/>
      <c r="Z3" s="683">
        <f t="shared" ref="Z3:Z66" si="0">AA3</f>
        <v>44197</v>
      </c>
      <c r="AA3" s="684">
        <v>44197</v>
      </c>
    </row>
    <row r="4" spans="1:158" ht="15.75" hidden="1" customHeight="1">
      <c r="A4" s="788"/>
      <c r="B4" s="789"/>
      <c r="C4" s="789"/>
      <c r="D4" s="788"/>
      <c r="E4" s="788"/>
      <c r="F4" s="788"/>
      <c r="G4" s="788"/>
      <c r="H4" s="788"/>
      <c r="I4" s="788"/>
      <c r="J4" s="788"/>
      <c r="K4" s="788"/>
      <c r="L4" s="788"/>
      <c r="M4" s="788"/>
      <c r="N4" s="788"/>
      <c r="O4" s="788"/>
      <c r="P4" s="788"/>
      <c r="Q4" s="788"/>
      <c r="R4" s="788"/>
      <c r="S4" s="788"/>
      <c r="T4" s="788"/>
      <c r="U4" s="788"/>
      <c r="V4" s="788"/>
      <c r="W4" s="790"/>
      <c r="X4" s="790"/>
      <c r="Y4" s="788"/>
      <c r="Z4" s="683">
        <f t="shared" si="0"/>
        <v>44228</v>
      </c>
      <c r="AA4" s="684">
        <v>44228</v>
      </c>
    </row>
    <row r="5" spans="1:158" ht="15.75" hidden="1" customHeight="1">
      <c r="A5" s="788"/>
      <c r="B5" s="789"/>
      <c r="C5" s="789"/>
      <c r="D5" s="788"/>
      <c r="E5" s="788"/>
      <c r="F5" s="788"/>
      <c r="G5" s="788"/>
      <c r="H5" s="788"/>
      <c r="I5" s="788"/>
      <c r="J5" s="788"/>
      <c r="K5" s="788"/>
      <c r="L5" s="788"/>
      <c r="M5" s="788"/>
      <c r="N5" s="788"/>
      <c r="O5" s="788"/>
      <c r="P5" s="788"/>
      <c r="Q5" s="788"/>
      <c r="R5" s="788"/>
      <c r="S5" s="788"/>
      <c r="T5" s="788"/>
      <c r="U5" s="788"/>
      <c r="V5" s="788"/>
      <c r="W5" s="790"/>
      <c r="X5" s="790"/>
      <c r="Y5" s="788"/>
      <c r="Z5" s="683">
        <f t="shared" si="0"/>
        <v>44256</v>
      </c>
      <c r="AA5" s="684">
        <v>44256</v>
      </c>
    </row>
    <row r="6" spans="1:158" ht="15.75" hidden="1" customHeight="1">
      <c r="A6" s="788"/>
      <c r="B6" s="789"/>
      <c r="C6" s="789"/>
      <c r="D6" s="788"/>
      <c r="E6" s="788"/>
      <c r="F6" s="788"/>
      <c r="G6" s="788"/>
      <c r="H6" s="788"/>
      <c r="I6" s="788"/>
      <c r="J6" s="788"/>
      <c r="K6" s="788"/>
      <c r="L6" s="788"/>
      <c r="M6" s="788"/>
      <c r="N6" s="788"/>
      <c r="O6" s="788"/>
      <c r="P6" s="788"/>
      <c r="Q6" s="788"/>
      <c r="R6" s="788"/>
      <c r="S6" s="788"/>
      <c r="T6" s="788"/>
      <c r="U6" s="788"/>
      <c r="V6" s="788"/>
      <c r="W6" s="790"/>
      <c r="X6" s="790"/>
      <c r="Y6" s="788"/>
      <c r="Z6" s="683">
        <f t="shared" si="0"/>
        <v>44287</v>
      </c>
      <c r="AA6" s="684">
        <v>44287</v>
      </c>
    </row>
    <row r="7" spans="1:158" ht="15.75" hidden="1" customHeight="1">
      <c r="A7" s="788"/>
      <c r="B7" s="789"/>
      <c r="C7" s="789"/>
      <c r="D7" s="788"/>
      <c r="E7" s="788"/>
      <c r="F7" s="788"/>
      <c r="G7" s="788"/>
      <c r="H7" s="788"/>
      <c r="I7" s="788"/>
      <c r="J7" s="788"/>
      <c r="K7" s="788"/>
      <c r="L7" s="788"/>
      <c r="M7" s="788"/>
      <c r="N7" s="788"/>
      <c r="O7" s="788"/>
      <c r="P7" s="788"/>
      <c r="Q7" s="788"/>
      <c r="R7" s="788"/>
      <c r="S7" s="788"/>
      <c r="T7" s="788"/>
      <c r="U7" s="788"/>
      <c r="V7" s="788"/>
      <c r="W7" s="790"/>
      <c r="X7" s="790"/>
      <c r="Y7" s="788"/>
      <c r="Z7" s="683">
        <f t="shared" si="0"/>
        <v>44317</v>
      </c>
      <c r="AA7" s="684">
        <v>44317</v>
      </c>
    </row>
    <row r="8" spans="1:158" ht="15.75" hidden="1" customHeight="1">
      <c r="A8" s="788"/>
      <c r="B8" s="789"/>
      <c r="C8" s="789"/>
      <c r="D8" s="788"/>
      <c r="E8" s="788"/>
      <c r="F8" s="788"/>
      <c r="G8" s="788"/>
      <c r="H8" s="788"/>
      <c r="I8" s="788"/>
      <c r="J8" s="788"/>
      <c r="K8" s="788"/>
      <c r="L8" s="788"/>
      <c r="M8" s="788"/>
      <c r="N8" s="788"/>
      <c r="O8" s="788"/>
      <c r="P8" s="788"/>
      <c r="Q8" s="788"/>
      <c r="R8" s="788"/>
      <c r="S8" s="788"/>
      <c r="T8" s="788"/>
      <c r="U8" s="788"/>
      <c r="V8" s="788"/>
      <c r="W8" s="790"/>
      <c r="X8" s="790"/>
      <c r="Y8" s="788"/>
      <c r="Z8" s="683">
        <f t="shared" si="0"/>
        <v>44348</v>
      </c>
      <c r="AA8" s="684">
        <v>44348</v>
      </c>
    </row>
    <row r="9" spans="1:158" ht="15.75" hidden="1" customHeight="1">
      <c r="A9" s="788"/>
      <c r="B9" s="789"/>
      <c r="C9" s="789"/>
      <c r="D9" s="788"/>
      <c r="E9" s="788"/>
      <c r="F9" s="788"/>
      <c r="G9" s="788"/>
      <c r="H9" s="788"/>
      <c r="I9" s="788"/>
      <c r="J9" s="788"/>
      <c r="K9" s="788"/>
      <c r="L9" s="788"/>
      <c r="M9" s="788"/>
      <c r="N9" s="788"/>
      <c r="O9" s="788"/>
      <c r="P9" s="788"/>
      <c r="Q9" s="788"/>
      <c r="R9" s="788"/>
      <c r="S9" s="788"/>
      <c r="T9" s="788"/>
      <c r="U9" s="788"/>
      <c r="V9" s="788"/>
      <c r="W9" s="790"/>
      <c r="X9" s="790"/>
      <c r="Y9" s="788"/>
      <c r="Z9" s="683">
        <f t="shared" si="0"/>
        <v>44378</v>
      </c>
      <c r="AA9" s="684">
        <v>44378</v>
      </c>
    </row>
    <row r="10" spans="1:158" ht="15.75" hidden="1" customHeight="1">
      <c r="A10" s="788"/>
      <c r="B10" s="789"/>
      <c r="C10" s="789"/>
      <c r="D10" s="788"/>
      <c r="E10" s="788"/>
      <c r="F10" s="788"/>
      <c r="G10" s="788"/>
      <c r="H10" s="788"/>
      <c r="I10" s="788"/>
      <c r="J10" s="788"/>
      <c r="K10" s="788"/>
      <c r="L10" s="788"/>
      <c r="M10" s="788"/>
      <c r="N10" s="788"/>
      <c r="O10" s="788"/>
      <c r="P10" s="788"/>
      <c r="Q10" s="788"/>
      <c r="R10" s="788"/>
      <c r="S10" s="788"/>
      <c r="T10" s="788"/>
      <c r="U10" s="788"/>
      <c r="V10" s="788"/>
      <c r="W10" s="790"/>
      <c r="X10" s="790"/>
      <c r="Y10" s="788"/>
      <c r="Z10" s="683">
        <f t="shared" si="0"/>
        <v>44409</v>
      </c>
      <c r="AA10" s="684">
        <v>44409</v>
      </c>
    </row>
    <row r="11" spans="1:158" ht="15.75" hidden="1" customHeight="1">
      <c r="A11" s="788"/>
      <c r="B11" s="789"/>
      <c r="C11" s="789"/>
      <c r="D11" s="788"/>
      <c r="E11" s="788"/>
      <c r="F11" s="788"/>
      <c r="G11" s="788"/>
      <c r="H11" s="788"/>
      <c r="I11" s="788"/>
      <c r="J11" s="788"/>
      <c r="K11" s="788"/>
      <c r="L11" s="788"/>
      <c r="M11" s="788"/>
      <c r="N11" s="788"/>
      <c r="O11" s="788"/>
      <c r="P11" s="788"/>
      <c r="Q11" s="788"/>
      <c r="R11" s="788"/>
      <c r="S11" s="788"/>
      <c r="T11" s="788"/>
      <c r="U11" s="788"/>
      <c r="V11" s="788"/>
      <c r="W11" s="790"/>
      <c r="X11" s="790"/>
      <c r="Y11" s="788"/>
      <c r="Z11" s="683">
        <f t="shared" si="0"/>
        <v>44440</v>
      </c>
      <c r="AA11" s="684">
        <v>44440</v>
      </c>
    </row>
    <row r="12" spans="1:158" ht="15.75" hidden="1" customHeight="1" thickBot="1">
      <c r="A12" s="788"/>
      <c r="B12" s="789"/>
      <c r="C12" s="789"/>
      <c r="D12" s="788"/>
      <c r="E12" s="788"/>
      <c r="F12" s="788"/>
      <c r="G12" s="788"/>
      <c r="H12" s="788"/>
      <c r="I12" s="788"/>
      <c r="J12" s="788"/>
      <c r="K12" s="788"/>
      <c r="L12" s="788"/>
      <c r="M12" s="788"/>
      <c r="N12" s="788"/>
      <c r="O12" s="788"/>
      <c r="P12" s="788"/>
      <c r="Q12" s="788"/>
      <c r="R12" s="788"/>
      <c r="S12" s="788"/>
      <c r="T12" s="788"/>
      <c r="U12" s="788"/>
      <c r="V12" s="788"/>
      <c r="W12" s="790"/>
      <c r="X12" s="790"/>
      <c r="Y12" s="788"/>
      <c r="Z12" s="683">
        <f t="shared" si="0"/>
        <v>44470</v>
      </c>
      <c r="AA12" s="684">
        <v>44470</v>
      </c>
    </row>
    <row r="13" spans="1:158" ht="15.75" customHeight="1" thickBot="1">
      <c r="A13" s="600"/>
      <c r="B13" s="791"/>
      <c r="C13" s="791"/>
      <c r="D13" s="600"/>
      <c r="E13" s="1250" t="s">
        <v>5135</v>
      </c>
      <c r="F13" s="1250"/>
      <c r="G13" s="600"/>
      <c r="H13" s="1250" t="s">
        <v>5066</v>
      </c>
      <c r="I13" s="1250"/>
      <c r="J13" s="1250"/>
      <c r="K13" s="600" t="s">
        <v>5120</v>
      </c>
      <c r="L13" s="1250" t="s">
        <v>5084</v>
      </c>
      <c r="M13" s="1250"/>
      <c r="N13" s="599" t="s">
        <v>5085</v>
      </c>
      <c r="O13" s="600" t="s">
        <v>5121</v>
      </c>
      <c r="P13" s="599" t="s">
        <v>5087</v>
      </c>
      <c r="Q13" s="600" t="s">
        <v>5088</v>
      </c>
      <c r="R13" s="601" t="s">
        <v>5088</v>
      </c>
      <c r="S13" s="601" t="s">
        <v>5088</v>
      </c>
      <c r="T13" s="600"/>
      <c r="U13" s="600" t="s">
        <v>5089</v>
      </c>
      <c r="V13" s="600" t="s">
        <v>5090</v>
      </c>
      <c r="W13" s="1242" t="s">
        <v>11</v>
      </c>
      <c r="X13" s="603" t="s">
        <v>5091</v>
      </c>
      <c r="Y13" s="1219"/>
      <c r="Z13" s="683">
        <f t="shared" si="0"/>
        <v>44501</v>
      </c>
      <c r="AA13" s="684">
        <v>44501</v>
      </c>
    </row>
    <row r="14" spans="1:158" ht="15" customHeight="1" thickBot="1">
      <c r="A14" s="609" t="s">
        <v>122</v>
      </c>
      <c r="B14" s="792" t="s">
        <v>18</v>
      </c>
      <c r="C14" s="693" t="s">
        <v>5920</v>
      </c>
      <c r="D14" s="609" t="s">
        <v>5</v>
      </c>
      <c r="E14" s="600" t="s">
        <v>5136</v>
      </c>
      <c r="F14" s="600" t="s">
        <v>5137</v>
      </c>
      <c r="G14" s="609" t="s">
        <v>5138</v>
      </c>
      <c r="H14" s="600">
        <v>500</v>
      </c>
      <c r="I14" s="600">
        <v>150</v>
      </c>
      <c r="J14" s="600">
        <v>70</v>
      </c>
      <c r="K14" s="609" t="s">
        <v>5126</v>
      </c>
      <c r="L14" s="600" t="s">
        <v>5095</v>
      </c>
      <c r="M14" s="600" t="s">
        <v>5096</v>
      </c>
      <c r="N14" s="750" t="s">
        <v>5097</v>
      </c>
      <c r="O14" s="609" t="s">
        <v>5098</v>
      </c>
      <c r="P14" s="605" t="s">
        <v>5100</v>
      </c>
      <c r="Q14" s="609" t="s">
        <v>5101</v>
      </c>
      <c r="R14" s="610" t="s">
        <v>5921</v>
      </c>
      <c r="S14" s="610" t="s">
        <v>5922</v>
      </c>
      <c r="T14" s="611" t="s">
        <v>5916</v>
      </c>
      <c r="U14" s="609" t="s">
        <v>5102</v>
      </c>
      <c r="V14" s="609" t="s">
        <v>5102</v>
      </c>
      <c r="W14" s="1243"/>
      <c r="X14" s="612" t="s">
        <v>5103</v>
      </c>
      <c r="Y14" s="1219"/>
      <c r="Z14" s="683">
        <f t="shared" si="0"/>
        <v>44531</v>
      </c>
      <c r="AA14" s="684">
        <v>44531</v>
      </c>
      <c r="AO14" s="681" t="s">
        <v>5958</v>
      </c>
      <c r="AP14" s="681" t="s">
        <v>5924</v>
      </c>
      <c r="AQ14" s="681"/>
      <c r="AR14" s="681"/>
      <c r="AS14" s="681"/>
      <c r="AT14" s="681"/>
      <c r="AU14" s="681"/>
      <c r="AV14" s="681"/>
      <c r="AW14" s="681"/>
      <c r="AX14" s="681"/>
      <c r="AY14" s="681"/>
      <c r="AZ14" s="681"/>
      <c r="BA14" s="681"/>
      <c r="BB14" s="681"/>
      <c r="BC14" s="681"/>
      <c r="BD14" s="681"/>
      <c r="BE14" s="681"/>
      <c r="BF14" s="681"/>
      <c r="BG14" s="681"/>
      <c r="BH14" s="681"/>
      <c r="BI14" s="681"/>
      <c r="BJ14" s="681"/>
      <c r="BK14" s="681"/>
      <c r="BL14" s="681"/>
      <c r="BM14" s="681"/>
      <c r="BN14" s="681"/>
      <c r="BO14" s="681"/>
      <c r="BP14" s="681"/>
      <c r="BQ14" s="681"/>
      <c r="BR14" s="681"/>
      <c r="BS14" s="681"/>
      <c r="BT14" s="681"/>
      <c r="BU14" s="681"/>
      <c r="BV14" s="681"/>
      <c r="BW14" s="681"/>
      <c r="BX14" s="681"/>
      <c r="BY14" s="681"/>
      <c r="BZ14" s="681"/>
      <c r="CA14" s="681"/>
      <c r="CB14" s="681"/>
      <c r="CC14" s="681"/>
      <c r="CD14" s="681"/>
      <c r="CE14" s="681"/>
      <c r="CF14" s="681"/>
      <c r="CG14" s="681"/>
      <c r="CH14" s="681"/>
      <c r="CI14" s="681"/>
      <c r="CJ14" s="681"/>
      <c r="CK14" s="681"/>
      <c r="CL14" s="681"/>
      <c r="CM14" s="681"/>
      <c r="CN14" s="681"/>
      <c r="CO14" s="681"/>
      <c r="CP14" s="681"/>
      <c r="CQ14" s="681"/>
      <c r="CR14" s="681"/>
      <c r="CS14" s="681"/>
      <c r="CT14" s="681"/>
      <c r="CU14" s="681"/>
      <c r="CV14" s="681"/>
      <c r="CW14" s="681"/>
      <c r="CX14" s="681"/>
      <c r="CY14" s="681"/>
      <c r="CZ14" s="681"/>
      <c r="DA14" s="681"/>
      <c r="DB14" s="681"/>
      <c r="DC14" s="681"/>
      <c r="DD14" s="681"/>
      <c r="DE14" s="681"/>
      <c r="DF14" s="681"/>
      <c r="DG14" s="681"/>
      <c r="DH14" s="681"/>
      <c r="DI14" s="681"/>
      <c r="DJ14" s="681"/>
      <c r="DK14" s="681"/>
      <c r="DL14" s="681"/>
      <c r="DM14" s="681"/>
      <c r="DN14" s="681"/>
      <c r="DO14" s="681"/>
      <c r="DP14" s="681"/>
      <c r="DQ14" s="681"/>
      <c r="DR14" s="681"/>
      <c r="DS14" s="681"/>
      <c r="DT14" s="681"/>
      <c r="DU14" s="681"/>
      <c r="DV14" s="681"/>
      <c r="DW14" s="681"/>
      <c r="DX14" s="681"/>
      <c r="DY14" s="681"/>
      <c r="DZ14" s="681"/>
      <c r="EA14" s="681"/>
      <c r="EB14" s="681"/>
      <c r="EC14" s="681"/>
      <c r="ED14" s="681"/>
      <c r="EE14" s="681"/>
      <c r="EF14" s="681"/>
      <c r="EG14" s="681"/>
      <c r="EH14" s="681"/>
      <c r="EI14" s="681"/>
      <c r="EJ14" s="681"/>
      <c r="EK14" s="681"/>
      <c r="EL14" s="681"/>
      <c r="EM14" s="681"/>
      <c r="EN14" s="681"/>
      <c r="EO14" s="681"/>
      <c r="EP14" s="681"/>
      <c r="EQ14" s="681"/>
      <c r="ER14" s="681"/>
      <c r="ES14" s="681"/>
      <c r="ET14" s="681"/>
      <c r="EU14" s="681"/>
      <c r="EV14" s="681"/>
      <c r="EW14" s="681"/>
      <c r="EX14" s="681"/>
      <c r="EY14" s="681"/>
      <c r="EZ14" s="681"/>
      <c r="FA14" s="681"/>
      <c r="FB14" s="681"/>
    </row>
    <row r="15" spans="1:158" ht="16">
      <c r="A15" s="698"/>
      <c r="B15" s="699" t="s">
        <v>5104</v>
      </c>
      <c r="C15" s="699"/>
      <c r="D15" s="698"/>
      <c r="E15" s="698"/>
      <c r="F15" s="698"/>
      <c r="G15" s="698"/>
      <c r="H15" s="698"/>
      <c r="I15" s="698"/>
      <c r="J15" s="698"/>
      <c r="K15" s="698"/>
      <c r="L15" s="752"/>
      <c r="M15" s="752"/>
      <c r="N15" s="698"/>
      <c r="O15" s="698"/>
      <c r="P15" s="753"/>
      <c r="Q15" s="698"/>
      <c r="R15" s="698"/>
      <c r="S15" s="698"/>
      <c r="T15" s="698"/>
      <c r="U15" s="698"/>
      <c r="V15" s="698"/>
      <c r="W15" s="726"/>
      <c r="X15" s="726"/>
      <c r="Z15" s="706">
        <f t="shared" si="0"/>
        <v>44562</v>
      </c>
      <c r="AA15" s="747">
        <v>44562</v>
      </c>
      <c r="AB15" s="745" t="s">
        <v>5141</v>
      </c>
      <c r="AC15" s="745" t="s">
        <v>99</v>
      </c>
      <c r="AD15" s="745" t="s">
        <v>21</v>
      </c>
      <c r="AE15" s="745" t="s">
        <v>103</v>
      </c>
      <c r="AF15" s="745">
        <v>1</v>
      </c>
      <c r="AG15" s="745">
        <v>0</v>
      </c>
      <c r="AH15" s="745">
        <v>0</v>
      </c>
      <c r="AI15" s="745">
        <v>0</v>
      </c>
      <c r="AJ15" s="745">
        <v>0</v>
      </c>
      <c r="AK15" s="745" t="s">
        <v>5960</v>
      </c>
      <c r="AL15" s="745">
        <v>0</v>
      </c>
      <c r="AM15" s="745">
        <v>0</v>
      </c>
      <c r="AO15" s="681" t="s">
        <v>5926</v>
      </c>
      <c r="AP15" s="681" t="s">
        <v>5969</v>
      </c>
      <c r="AQ15" s="681" t="s">
        <v>5927</v>
      </c>
      <c r="AR15" s="681" t="s">
        <v>5928</v>
      </c>
      <c r="AS15" s="681" t="s">
        <v>5929</v>
      </c>
      <c r="AT15" s="681" t="s">
        <v>5930</v>
      </c>
      <c r="AU15" s="681" t="s">
        <v>5931</v>
      </c>
      <c r="AV15" s="681" t="s">
        <v>5932</v>
      </c>
      <c r="AW15" s="681" t="s">
        <v>5933</v>
      </c>
      <c r="AX15" s="681" t="s">
        <v>5934</v>
      </c>
      <c r="AY15" s="681" t="s">
        <v>5935</v>
      </c>
      <c r="AZ15" s="681" t="s">
        <v>5936</v>
      </c>
      <c r="BA15" s="681" t="s">
        <v>5937</v>
      </c>
      <c r="BB15" s="681" t="s">
        <v>5938</v>
      </c>
      <c r="BC15" s="681" t="s">
        <v>5939</v>
      </c>
      <c r="BD15" s="681"/>
      <c r="BE15" s="660" t="s">
        <v>5920</v>
      </c>
      <c r="BF15" s="660" t="s">
        <v>5190</v>
      </c>
      <c r="BG15" s="660" t="s">
        <v>5191</v>
      </c>
      <c r="BH15" s="660" t="s">
        <v>5192</v>
      </c>
      <c r="BI15" s="660" t="s">
        <v>5193</v>
      </c>
      <c r="BJ15" s="660" t="s">
        <v>5109</v>
      </c>
      <c r="BK15" s="660" t="s">
        <v>5194</v>
      </c>
      <c r="BL15" s="660" t="s">
        <v>5195</v>
      </c>
      <c r="BM15" s="660" t="s">
        <v>5940</v>
      </c>
      <c r="BN15" s="660" t="s">
        <v>5893</v>
      </c>
      <c r="BO15" s="660" t="s">
        <v>5198</v>
      </c>
      <c r="BP15" s="660" t="s">
        <v>5199</v>
      </c>
      <c r="BQ15" s="660" t="s">
        <v>5200</v>
      </c>
      <c r="BR15" s="681"/>
      <c r="BS15" s="681"/>
      <c r="BT15" s="681"/>
      <c r="BU15" s="681"/>
      <c r="BV15" s="681"/>
      <c r="BW15" s="681"/>
      <c r="BX15" s="681"/>
      <c r="BY15" s="681"/>
      <c r="BZ15" s="681"/>
      <c r="CA15" s="681"/>
      <c r="CB15" s="681"/>
      <c r="CC15" s="681"/>
      <c r="CD15" s="681"/>
      <c r="CE15" s="681"/>
      <c r="CF15" s="681"/>
      <c r="CG15" s="681"/>
      <c r="CH15" s="681"/>
      <c r="CI15" s="681"/>
      <c r="CJ15" s="681"/>
      <c r="CK15" s="681"/>
      <c r="CL15" s="681"/>
      <c r="CM15" s="681"/>
      <c r="CN15" s="681"/>
      <c r="CO15" s="681"/>
      <c r="CP15" s="681"/>
      <c r="CQ15" s="681"/>
      <c r="CR15" s="681"/>
      <c r="CS15" s="681"/>
      <c r="CT15" s="681"/>
      <c r="CU15" s="681"/>
      <c r="CV15" s="681"/>
      <c r="CW15" s="681"/>
      <c r="CX15" s="681"/>
      <c r="CY15" s="681"/>
      <c r="CZ15" s="681"/>
      <c r="DA15" s="681"/>
      <c r="DB15" s="681"/>
      <c r="DC15" s="681"/>
      <c r="DD15" s="681"/>
      <c r="DE15" s="681"/>
      <c r="DF15" s="681"/>
      <c r="DG15" s="681"/>
      <c r="DH15" s="681"/>
      <c r="DI15" s="681"/>
      <c r="DJ15" s="681"/>
      <c r="DK15" s="681"/>
      <c r="DL15" s="681"/>
      <c r="DM15" s="681"/>
      <c r="DN15" s="681"/>
      <c r="DO15" s="681"/>
      <c r="DP15" s="681"/>
      <c r="DQ15" s="681"/>
      <c r="DR15" s="681"/>
      <c r="DS15" s="681"/>
      <c r="DT15" s="681"/>
      <c r="DU15" s="681"/>
      <c r="DV15" s="681"/>
      <c r="DW15" s="681"/>
      <c r="DX15" s="681"/>
      <c r="DY15" s="681"/>
      <c r="DZ15" s="681"/>
      <c r="EA15" s="681"/>
      <c r="EB15" s="681"/>
      <c r="EC15" s="681"/>
      <c r="ED15" s="681"/>
      <c r="EE15" s="681"/>
      <c r="EF15" s="681"/>
      <c r="EG15" s="681"/>
      <c r="EH15" s="681"/>
      <c r="EI15" s="681"/>
      <c r="EJ15" s="681"/>
      <c r="EK15" s="681"/>
      <c r="EL15" s="681"/>
      <c r="EM15" s="681"/>
      <c r="EN15" s="681"/>
      <c r="EO15" s="681"/>
      <c r="EP15" s="681"/>
      <c r="EQ15" s="681"/>
      <c r="ER15" s="681"/>
      <c r="ES15" s="681"/>
      <c r="ET15" s="681"/>
      <c r="EU15" s="681"/>
      <c r="EV15" s="681"/>
      <c r="EW15" s="681"/>
      <c r="EX15" s="681"/>
      <c r="EY15" s="681"/>
      <c r="EZ15" s="681"/>
      <c r="FA15" s="681"/>
      <c r="FB15" s="681"/>
    </row>
    <row r="16" spans="1:158">
      <c r="A16" s="660"/>
      <c r="B16" s="627">
        <v>44562</v>
      </c>
      <c r="C16" s="644" t="s">
        <v>5141</v>
      </c>
      <c r="D16" s="630" t="s">
        <v>99</v>
      </c>
      <c r="E16" s="630" t="s">
        <v>21</v>
      </c>
      <c r="F16" s="630" t="s">
        <v>103</v>
      </c>
      <c r="G16" s="621">
        <v>1</v>
      </c>
      <c r="H16" s="621"/>
      <c r="I16" s="621"/>
      <c r="J16" s="621">
        <v>1</v>
      </c>
      <c r="K16" s="621">
        <v>1</v>
      </c>
      <c r="L16" s="793">
        <v>0.68958333333333333</v>
      </c>
      <c r="M16" s="793">
        <v>0.68958333333333333</v>
      </c>
      <c r="N16" s="709">
        <f t="shared" ref="N16:N32" si="1">HOUR(M16-L16)*60+MINUTE(M16-L16)</f>
        <v>0</v>
      </c>
      <c r="O16" s="794">
        <v>0</v>
      </c>
      <c r="P16" s="794">
        <v>0</v>
      </c>
      <c r="Q16" s="795">
        <v>0</v>
      </c>
      <c r="R16" s="796">
        <v>0</v>
      </c>
      <c r="S16" s="796">
        <v>0</v>
      </c>
      <c r="T16" s="621" t="str">
        <f t="shared" ref="T16:T32" si="2">"PHT "&amp;E16&amp;" - "&amp;F16&amp;" "&amp;U16</f>
        <v>PHT CGRLG - MJLYA RECLOSE</v>
      </c>
      <c r="U16" s="797" t="s">
        <v>5144</v>
      </c>
      <c r="V16" s="755"/>
      <c r="W16" s="721"/>
      <c r="X16" s="721"/>
      <c r="Y16" s="798"/>
      <c r="Z16" s="706">
        <f t="shared" si="0"/>
        <v>44568</v>
      </c>
      <c r="AA16" s="747">
        <v>44568</v>
      </c>
      <c r="AB16" s="745" t="s">
        <v>5943</v>
      </c>
      <c r="AC16" s="745" t="s">
        <v>60</v>
      </c>
      <c r="AD16" s="745" t="s">
        <v>114</v>
      </c>
      <c r="AE16" s="745" t="s">
        <v>70</v>
      </c>
      <c r="AF16" s="745">
        <v>1.2</v>
      </c>
      <c r="AG16" s="745">
        <v>0</v>
      </c>
      <c r="AH16" s="745">
        <v>0</v>
      </c>
      <c r="AI16" s="745">
        <v>0</v>
      </c>
      <c r="AJ16" s="745">
        <v>0</v>
      </c>
      <c r="AK16" s="745" t="s">
        <v>5964</v>
      </c>
      <c r="AL16" s="745">
        <v>0</v>
      </c>
      <c r="AM16" s="745">
        <v>0</v>
      </c>
      <c r="AO16" s="708" t="s">
        <v>5141</v>
      </c>
      <c r="AP16" s="681"/>
      <c r="AQ16" s="681">
        <v>2</v>
      </c>
      <c r="AR16" s="681"/>
      <c r="AS16" s="681"/>
      <c r="AT16" s="681"/>
      <c r="AU16" s="681"/>
      <c r="AV16" s="681"/>
      <c r="AW16" s="681"/>
      <c r="AX16" s="681"/>
      <c r="AY16" s="681"/>
      <c r="AZ16" s="681"/>
      <c r="BA16" s="681"/>
      <c r="BB16" s="681"/>
      <c r="BC16" s="681">
        <v>2</v>
      </c>
      <c r="BD16" s="681"/>
      <c r="BE16" s="711" t="s">
        <v>5942</v>
      </c>
      <c r="BF16" s="712">
        <f>_xlfn.IFNA((VLOOKUP(BE16,$AO$16:$BC$32,3,FALSE)),0)</f>
        <v>1</v>
      </c>
      <c r="BG16" s="660">
        <f>_xlfn.IFNA((VLOOKUP(BE16,$AO$16:$BC$32,4,FALSE)),0)</f>
        <v>0</v>
      </c>
      <c r="BH16" s="660">
        <f>_xlfn.IFNA((VLOOKUP(BE16,$AO$16:$BC$32,5,FALSE)),0)</f>
        <v>0</v>
      </c>
      <c r="BI16" s="660">
        <f>_xlfn.IFNA((VLOOKUP(BE16,$AO$16:$BC$32,6,FALSE)),0)</f>
        <v>0</v>
      </c>
      <c r="BJ16" s="660">
        <f>_xlfn.IFNA((VLOOKUP(BE16,$AO$16:$BC$32,7,FALSE)),0)</f>
        <v>0</v>
      </c>
      <c r="BK16" s="660">
        <f>_xlfn.IFNA((VLOOKUP(BE16,$AO$16:$BC$32,8,FALSE)),0)</f>
        <v>0</v>
      </c>
      <c r="BL16" s="660">
        <f>_xlfn.IFNA((VLOOKUP(BE16,$AO$16:$BC$32,9,FALSE)),0)</f>
        <v>0</v>
      </c>
      <c r="BM16" s="660">
        <f>_xlfn.IFNA((VLOOKUP(BE16,$AO$16:$BC$32,10,FALSE)),0)</f>
        <v>0</v>
      </c>
      <c r="BN16" s="660">
        <f>_xlfn.IFNA((VLOOKUP(BE16,$AO$16:$BC$32,11,FALSE)),0)</f>
        <v>0</v>
      </c>
      <c r="BO16" s="660">
        <f>_xlfn.IFNA((VLOOKUP(BE16,$AO$16:$BC$32,12,FALSE)),0)</f>
        <v>0</v>
      </c>
      <c r="BP16" s="660">
        <f>_xlfn.IFNA((VLOOKUP(BE16,$AO$16:$BC$32,13,FALSE)),0)</f>
        <v>0</v>
      </c>
      <c r="BQ16" s="660">
        <f>_xlfn.IFNA((VLOOKUP(BE16,$AO$16:$BC$32,14,FALSE)),0)</f>
        <v>0</v>
      </c>
      <c r="BR16" s="681"/>
      <c r="BS16" s="681"/>
      <c r="BT16" s="681"/>
      <c r="BU16" s="681"/>
      <c r="BV16" s="681"/>
      <c r="BW16" s="681"/>
      <c r="BX16" s="681"/>
      <c r="BY16" s="681"/>
      <c r="BZ16" s="681"/>
      <c r="CA16" s="681"/>
      <c r="CB16" s="681"/>
      <c r="CC16" s="681"/>
      <c r="CD16" s="681"/>
      <c r="CE16" s="681"/>
      <c r="CF16" s="681"/>
      <c r="CG16" s="681"/>
      <c r="CH16" s="681"/>
      <c r="CI16" s="681"/>
      <c r="CJ16" s="681"/>
      <c r="CK16" s="681"/>
      <c r="CL16" s="681"/>
      <c r="CM16" s="681"/>
      <c r="CN16" s="681"/>
      <c r="CO16" s="681"/>
      <c r="CP16" s="681"/>
      <c r="CQ16" s="681"/>
      <c r="CR16" s="681"/>
      <c r="CS16" s="681"/>
      <c r="CT16" s="681"/>
      <c r="CU16" s="681"/>
      <c r="CV16" s="681"/>
      <c r="CW16" s="681"/>
      <c r="CX16" s="681"/>
      <c r="CY16" s="681"/>
      <c r="CZ16" s="681"/>
      <c r="DA16" s="681"/>
      <c r="DB16" s="681"/>
      <c r="DC16" s="681"/>
      <c r="DD16" s="681"/>
      <c r="DE16" s="681"/>
      <c r="DF16" s="681"/>
      <c r="DG16" s="681"/>
      <c r="DH16" s="681"/>
      <c r="DI16" s="681"/>
      <c r="DJ16" s="681"/>
      <c r="DK16" s="681"/>
      <c r="DL16" s="681"/>
      <c r="DM16" s="681"/>
      <c r="DN16" s="681"/>
      <c r="DO16" s="681"/>
      <c r="DP16" s="681"/>
      <c r="DQ16" s="681"/>
      <c r="DR16" s="681"/>
      <c r="DS16" s="681"/>
      <c r="DT16" s="681"/>
      <c r="DU16" s="681"/>
      <c r="DV16" s="681"/>
      <c r="DW16" s="681"/>
      <c r="DX16" s="681"/>
      <c r="DY16" s="681"/>
      <c r="DZ16" s="681"/>
      <c r="EA16" s="681"/>
      <c r="EB16" s="681"/>
      <c r="EC16" s="681"/>
      <c r="ED16" s="681"/>
      <c r="EE16" s="681"/>
      <c r="EF16" s="681"/>
      <c r="EG16" s="681"/>
      <c r="EH16" s="681"/>
      <c r="EI16" s="681"/>
      <c r="EJ16" s="681"/>
      <c r="EK16" s="681"/>
      <c r="EL16" s="681"/>
      <c r="EM16" s="681"/>
      <c r="EN16" s="681"/>
      <c r="EO16" s="681"/>
      <c r="EP16" s="681"/>
      <c r="EQ16" s="681"/>
      <c r="ER16" s="681"/>
      <c r="ES16" s="681"/>
      <c r="ET16" s="681"/>
      <c r="EU16" s="681"/>
      <c r="EV16" s="681"/>
      <c r="EW16" s="681"/>
      <c r="EX16" s="681"/>
      <c r="EY16" s="681"/>
      <c r="EZ16" s="681"/>
      <c r="FA16" s="681"/>
      <c r="FB16" s="681"/>
    </row>
    <row r="17" spans="1:69">
      <c r="A17" s="660"/>
      <c r="B17" s="627">
        <v>44568</v>
      </c>
      <c r="C17" s="644" t="s">
        <v>5943</v>
      </c>
      <c r="D17" s="630" t="s">
        <v>60</v>
      </c>
      <c r="E17" s="630" t="s">
        <v>114</v>
      </c>
      <c r="F17" s="630" t="s">
        <v>70</v>
      </c>
      <c r="G17" s="621">
        <v>1.2</v>
      </c>
      <c r="H17" s="621"/>
      <c r="I17" s="621"/>
      <c r="J17" s="621">
        <v>1</v>
      </c>
      <c r="K17" s="621">
        <v>1</v>
      </c>
      <c r="L17" s="793">
        <v>0.62847222222222221</v>
      </c>
      <c r="M17" s="793">
        <v>0.62847222222222221</v>
      </c>
      <c r="N17" s="709">
        <f t="shared" si="1"/>
        <v>0</v>
      </c>
      <c r="O17" s="794">
        <v>0</v>
      </c>
      <c r="P17" s="794">
        <v>0</v>
      </c>
      <c r="Q17" s="795">
        <v>0</v>
      </c>
      <c r="R17" s="796">
        <v>0</v>
      </c>
      <c r="S17" s="796">
        <v>0</v>
      </c>
      <c r="T17" s="621" t="str">
        <f t="shared" si="2"/>
        <v>PHT SMDNG - UBRNG RECLOSE</v>
      </c>
      <c r="U17" s="797" t="s">
        <v>5144</v>
      </c>
      <c r="V17" s="755"/>
      <c r="W17" s="721"/>
      <c r="X17" s="721"/>
      <c r="Y17" s="798"/>
      <c r="Z17" s="706">
        <f t="shared" si="0"/>
        <v>44568</v>
      </c>
      <c r="AA17" s="747">
        <v>44568</v>
      </c>
      <c r="AB17" s="745" t="s">
        <v>5925</v>
      </c>
      <c r="AC17" s="745" t="s">
        <v>50</v>
      </c>
      <c r="AD17" s="745" t="s">
        <v>93</v>
      </c>
      <c r="AE17" s="745" t="s">
        <v>578</v>
      </c>
      <c r="AF17" s="745">
        <v>1</v>
      </c>
      <c r="AG17" s="745">
        <v>413</v>
      </c>
      <c r="AH17" s="745">
        <v>0</v>
      </c>
      <c r="AI17" s="745">
        <v>0</v>
      </c>
      <c r="AJ17" s="745">
        <v>0</v>
      </c>
      <c r="AK17" s="745" t="s">
        <v>5977</v>
      </c>
      <c r="AL17" s="745">
        <v>0</v>
      </c>
      <c r="AM17" s="745">
        <v>0</v>
      </c>
      <c r="AO17" s="708" t="s">
        <v>5942</v>
      </c>
      <c r="AP17" s="681"/>
      <c r="AQ17" s="681">
        <v>1</v>
      </c>
      <c r="AR17" s="681"/>
      <c r="AS17" s="681"/>
      <c r="AT17" s="681"/>
      <c r="AU17" s="681"/>
      <c r="AV17" s="681"/>
      <c r="AW17" s="681"/>
      <c r="AX17" s="681"/>
      <c r="AY17" s="681"/>
      <c r="AZ17" s="681"/>
      <c r="BA17" s="681"/>
      <c r="BB17" s="681"/>
      <c r="BC17" s="681">
        <v>1</v>
      </c>
      <c r="BE17" s="711" t="s">
        <v>5925</v>
      </c>
      <c r="BF17" s="712">
        <f t="shared" ref="BF17:BF28" si="3">_xlfn.IFNA((VLOOKUP(BE17,$AO$16:$BC$32,3,FALSE)),0)</f>
        <v>1</v>
      </c>
      <c r="BG17" s="660">
        <f t="shared" ref="BG17:BG28" si="4">_xlfn.IFNA((VLOOKUP(BE17,$AO$16:$BC$32,4,FALSE)),0)</f>
        <v>0</v>
      </c>
      <c r="BH17" s="660">
        <f t="shared" ref="BH17:BH28" si="5">_xlfn.IFNA((VLOOKUP(BE17,$AO$16:$BC$32,5,FALSE)),0)</f>
        <v>0</v>
      </c>
      <c r="BI17" s="660">
        <f t="shared" ref="BI17:BI28" si="6">_xlfn.IFNA((VLOOKUP(BE17,$AO$16:$BC$32,6,FALSE)),0)</f>
        <v>0</v>
      </c>
      <c r="BJ17" s="660">
        <f t="shared" ref="BJ17:BJ28" si="7">_xlfn.IFNA((VLOOKUP(BE17,$AO$16:$BC$32,7,FALSE)),0)</f>
        <v>0</v>
      </c>
      <c r="BK17" s="660">
        <f t="shared" ref="BK17:BK28" si="8">_xlfn.IFNA((VLOOKUP(BE17,$AO$16:$BC$32,8,FALSE)),0)</f>
        <v>0</v>
      </c>
      <c r="BL17" s="660">
        <f t="shared" ref="BL17:BL28" si="9">_xlfn.IFNA((VLOOKUP(BE17,$AO$16:$BC$32,9,FALSE)),0)</f>
        <v>0</v>
      </c>
      <c r="BM17" s="660">
        <f t="shared" ref="BM17:BM28" si="10">_xlfn.IFNA((VLOOKUP(BE17,$AO$16:$BC$32,10,FALSE)),0)</f>
        <v>0</v>
      </c>
      <c r="BN17" s="660">
        <f t="shared" ref="BN17:BN28" si="11">_xlfn.IFNA((VLOOKUP(BE17,$AO$16:$BC$32,11,FALSE)),0)</f>
        <v>0</v>
      </c>
      <c r="BO17" s="660">
        <f t="shared" ref="BO17:BO28" si="12">_xlfn.IFNA((VLOOKUP(BE17,$AO$16:$BC$32,12,FALSE)),0)</f>
        <v>0</v>
      </c>
      <c r="BP17" s="660">
        <f t="shared" ref="BP17:BP28" si="13">_xlfn.IFNA((VLOOKUP(BE17,$AO$16:$BC$32,13,FALSE)),0)</f>
        <v>0</v>
      </c>
      <c r="BQ17" s="660">
        <f t="shared" ref="BQ17:BQ28" si="14">_xlfn.IFNA((VLOOKUP(BE17,$AO$16:$BC$32,14,FALSE)),0)</f>
        <v>0</v>
      </c>
    </row>
    <row r="18" spans="1:69">
      <c r="A18" s="660"/>
      <c r="B18" s="627">
        <v>44568</v>
      </c>
      <c r="C18" s="644" t="s">
        <v>5925</v>
      </c>
      <c r="D18" s="630" t="s">
        <v>50</v>
      </c>
      <c r="E18" s="630" t="s">
        <v>93</v>
      </c>
      <c r="F18" s="630" t="s">
        <v>578</v>
      </c>
      <c r="G18" s="621">
        <v>1</v>
      </c>
      <c r="H18" s="621"/>
      <c r="I18" s="621"/>
      <c r="J18" s="621">
        <v>1</v>
      </c>
      <c r="K18" s="621">
        <v>1</v>
      </c>
      <c r="L18" s="631">
        <v>0.67291666666666661</v>
      </c>
      <c r="M18" s="799">
        <v>0.95972222222222225</v>
      </c>
      <c r="N18" s="709">
        <f t="shared" si="1"/>
        <v>413</v>
      </c>
      <c r="O18" s="794">
        <v>0</v>
      </c>
      <c r="P18" s="794">
        <v>0</v>
      </c>
      <c r="Q18" s="795">
        <v>0</v>
      </c>
      <c r="R18" s="796">
        <v>0</v>
      </c>
      <c r="S18" s="796">
        <v>0</v>
      </c>
      <c r="T18" s="621" t="str">
        <f t="shared" si="2"/>
        <v>PHT KSBRU - PWKTA RECLOSE TRIP</v>
      </c>
      <c r="U18" s="632" t="s">
        <v>5864</v>
      </c>
      <c r="V18" s="632" t="s">
        <v>5978</v>
      </c>
      <c r="W18" s="721"/>
      <c r="X18" s="721"/>
      <c r="Y18" s="798"/>
      <c r="Z18" s="706">
        <f t="shared" si="0"/>
        <v>44568</v>
      </c>
      <c r="AA18" s="747">
        <v>44568</v>
      </c>
      <c r="AB18" s="745" t="s">
        <v>5127</v>
      </c>
      <c r="AC18" s="745" t="s">
        <v>50</v>
      </c>
      <c r="AD18" s="745" t="s">
        <v>5143</v>
      </c>
      <c r="AE18" s="745" t="s">
        <v>82</v>
      </c>
      <c r="AF18" s="745">
        <v>1</v>
      </c>
      <c r="AG18" s="745">
        <v>0</v>
      </c>
      <c r="AH18" s="745">
        <v>0</v>
      </c>
      <c r="AI18" s="745">
        <v>0</v>
      </c>
      <c r="AJ18" s="745">
        <v>0</v>
      </c>
      <c r="AK18" s="745" t="s">
        <v>5979</v>
      </c>
      <c r="AL18" s="745">
        <v>0</v>
      </c>
      <c r="AM18" s="745">
        <v>0</v>
      </c>
      <c r="AO18" s="708" t="s">
        <v>5925</v>
      </c>
      <c r="AP18" s="681"/>
      <c r="AQ18" s="681">
        <v>1</v>
      </c>
      <c r="AR18" s="681"/>
      <c r="AS18" s="681"/>
      <c r="AT18" s="681"/>
      <c r="AU18" s="681"/>
      <c r="AV18" s="681"/>
      <c r="AW18" s="681"/>
      <c r="AX18" s="681"/>
      <c r="AY18" s="681"/>
      <c r="AZ18" s="681"/>
      <c r="BA18" s="681"/>
      <c r="BB18" s="681"/>
      <c r="BC18" s="681">
        <v>1</v>
      </c>
      <c r="BE18" s="711" t="s">
        <v>5943</v>
      </c>
      <c r="BF18" s="712">
        <f t="shared" si="3"/>
        <v>2</v>
      </c>
      <c r="BG18" s="660">
        <f t="shared" si="4"/>
        <v>0</v>
      </c>
      <c r="BH18" s="660">
        <f t="shared" si="5"/>
        <v>0</v>
      </c>
      <c r="BI18" s="660">
        <f t="shared" si="6"/>
        <v>0</v>
      </c>
      <c r="BJ18" s="660">
        <f t="shared" si="7"/>
        <v>0</v>
      </c>
      <c r="BK18" s="660">
        <f t="shared" si="8"/>
        <v>0</v>
      </c>
      <c r="BL18" s="660">
        <f t="shared" si="9"/>
        <v>0</v>
      </c>
      <c r="BM18" s="660">
        <f t="shared" si="10"/>
        <v>0</v>
      </c>
      <c r="BN18" s="660">
        <f t="shared" si="11"/>
        <v>0</v>
      </c>
      <c r="BO18" s="660">
        <f t="shared" si="12"/>
        <v>0</v>
      </c>
      <c r="BP18" s="660">
        <f t="shared" si="13"/>
        <v>0</v>
      </c>
      <c r="BQ18" s="660">
        <f t="shared" si="14"/>
        <v>0</v>
      </c>
    </row>
    <row r="19" spans="1:69">
      <c r="A19" s="660"/>
      <c r="B19" s="627">
        <v>44568</v>
      </c>
      <c r="C19" s="644" t="s">
        <v>5127</v>
      </c>
      <c r="D19" s="630" t="s">
        <v>50</v>
      </c>
      <c r="E19" s="630" t="s">
        <v>5143</v>
      </c>
      <c r="F19" s="630" t="s">
        <v>82</v>
      </c>
      <c r="G19" s="621">
        <v>1</v>
      </c>
      <c r="H19" s="621"/>
      <c r="I19" s="621"/>
      <c r="J19" s="621">
        <v>1</v>
      </c>
      <c r="K19" s="621">
        <v>1</v>
      </c>
      <c r="L19" s="631">
        <v>0.70277777777777783</v>
      </c>
      <c r="M19" s="631">
        <v>0.70277777777777783</v>
      </c>
      <c r="N19" s="709">
        <f t="shared" si="1"/>
        <v>0</v>
      </c>
      <c r="O19" s="794">
        <v>0</v>
      </c>
      <c r="P19" s="794">
        <v>0</v>
      </c>
      <c r="Q19" s="795">
        <v>0</v>
      </c>
      <c r="R19" s="796">
        <v>0</v>
      </c>
      <c r="S19" s="796">
        <v>0</v>
      </c>
      <c r="T19" s="621" t="str">
        <f t="shared" si="2"/>
        <v>PHT CRATA - DLTMS RECLOSE</v>
      </c>
      <c r="U19" s="632" t="s">
        <v>5144</v>
      </c>
      <c r="V19" s="755"/>
      <c r="W19" s="721"/>
      <c r="X19" s="721"/>
      <c r="Y19" s="798"/>
      <c r="Z19" s="706">
        <f t="shared" si="0"/>
        <v>44570</v>
      </c>
      <c r="AA19" s="747">
        <v>44570</v>
      </c>
      <c r="AB19" s="745" t="s">
        <v>5127</v>
      </c>
      <c r="AC19" s="745" t="s">
        <v>36</v>
      </c>
      <c r="AD19" s="745" t="s">
        <v>37</v>
      </c>
      <c r="AE19" s="745" t="s">
        <v>21</v>
      </c>
      <c r="AF19" s="745">
        <v>2</v>
      </c>
      <c r="AG19" s="745">
        <v>144</v>
      </c>
      <c r="AH19" s="745">
        <v>0</v>
      </c>
      <c r="AI19" s="745">
        <v>0</v>
      </c>
      <c r="AJ19" s="745">
        <v>0</v>
      </c>
      <c r="AK19" s="745" t="s">
        <v>5980</v>
      </c>
      <c r="AL19" s="745">
        <v>0</v>
      </c>
      <c r="AM19" s="745">
        <v>0</v>
      </c>
      <c r="AO19" s="708" t="s">
        <v>5127</v>
      </c>
      <c r="AP19" s="681"/>
      <c r="AQ19" s="681">
        <v>6</v>
      </c>
      <c r="AR19" s="681"/>
      <c r="AS19" s="681"/>
      <c r="AT19" s="681"/>
      <c r="AU19" s="681"/>
      <c r="AV19" s="681"/>
      <c r="AW19" s="681"/>
      <c r="AX19" s="681"/>
      <c r="AY19" s="681"/>
      <c r="AZ19" s="681"/>
      <c r="BA19" s="681"/>
      <c r="BB19" s="681"/>
      <c r="BC19" s="681">
        <v>6</v>
      </c>
      <c r="BE19" s="711" t="s">
        <v>5141</v>
      </c>
      <c r="BF19" s="712">
        <f t="shared" si="3"/>
        <v>2</v>
      </c>
      <c r="BG19" s="660">
        <f t="shared" si="4"/>
        <v>0</v>
      </c>
      <c r="BH19" s="660">
        <f t="shared" si="5"/>
        <v>0</v>
      </c>
      <c r="BI19" s="660">
        <f t="shared" si="6"/>
        <v>0</v>
      </c>
      <c r="BJ19" s="660">
        <f t="shared" si="7"/>
        <v>0</v>
      </c>
      <c r="BK19" s="660">
        <f t="shared" si="8"/>
        <v>0</v>
      </c>
      <c r="BL19" s="660">
        <f t="shared" si="9"/>
        <v>0</v>
      </c>
      <c r="BM19" s="660">
        <f t="shared" si="10"/>
        <v>0</v>
      </c>
      <c r="BN19" s="660">
        <f t="shared" si="11"/>
        <v>0</v>
      </c>
      <c r="BO19" s="660">
        <f t="shared" si="12"/>
        <v>0</v>
      </c>
      <c r="BP19" s="660">
        <f t="shared" si="13"/>
        <v>0</v>
      </c>
      <c r="BQ19" s="660">
        <f t="shared" si="14"/>
        <v>0</v>
      </c>
    </row>
    <row r="20" spans="1:69">
      <c r="A20" s="660"/>
      <c r="B20" s="627">
        <v>44570</v>
      </c>
      <c r="C20" s="644" t="s">
        <v>5127</v>
      </c>
      <c r="D20" s="630" t="s">
        <v>36</v>
      </c>
      <c r="E20" s="630" t="s">
        <v>37</v>
      </c>
      <c r="F20" s="630" t="s">
        <v>21</v>
      </c>
      <c r="G20" s="621">
        <v>2</v>
      </c>
      <c r="H20" s="621"/>
      <c r="I20" s="621"/>
      <c r="J20" s="621">
        <v>1</v>
      </c>
      <c r="K20" s="621">
        <v>1</v>
      </c>
      <c r="L20" s="631">
        <v>0.53888888888888886</v>
      </c>
      <c r="M20" s="631">
        <v>0.63888888888888895</v>
      </c>
      <c r="N20" s="709">
        <f t="shared" si="1"/>
        <v>144</v>
      </c>
      <c r="O20" s="794">
        <v>0</v>
      </c>
      <c r="P20" s="794">
        <v>0</v>
      </c>
      <c r="Q20" s="795">
        <v>0</v>
      </c>
      <c r="R20" s="796">
        <v>0</v>
      </c>
      <c r="S20" s="796">
        <v>0</v>
      </c>
      <c r="T20" s="621" t="str">
        <f t="shared" si="2"/>
        <v>PHT CBREM - CGRLG RECLOSE TRIP</v>
      </c>
      <c r="U20" s="632" t="s">
        <v>5864</v>
      </c>
      <c r="V20" s="632" t="s">
        <v>5981</v>
      </c>
      <c r="W20" s="721"/>
      <c r="X20" s="721"/>
      <c r="Y20" s="798"/>
      <c r="Z20" s="706">
        <f t="shared" si="0"/>
        <v>44571</v>
      </c>
      <c r="AA20" s="747">
        <v>44571</v>
      </c>
      <c r="AB20" s="745" t="s">
        <v>5140</v>
      </c>
      <c r="AC20" s="745" t="s">
        <v>41</v>
      </c>
      <c r="AD20" s="745" t="s">
        <v>496</v>
      </c>
      <c r="AE20" s="745" t="s">
        <v>42</v>
      </c>
      <c r="AF20" s="745">
        <v>2</v>
      </c>
      <c r="AG20" s="745">
        <v>0</v>
      </c>
      <c r="AH20" s="745">
        <v>0</v>
      </c>
      <c r="AI20" s="745">
        <v>0</v>
      </c>
      <c r="AJ20" s="745">
        <v>0</v>
      </c>
      <c r="AK20" s="745" t="s">
        <v>5982</v>
      </c>
      <c r="AL20" s="745">
        <v>0</v>
      </c>
      <c r="AM20" s="745">
        <v>0</v>
      </c>
      <c r="AO20" s="708" t="s">
        <v>5140</v>
      </c>
      <c r="AP20" s="681"/>
      <c r="AQ20" s="681">
        <v>3</v>
      </c>
      <c r="AR20" s="681"/>
      <c r="AS20" s="681"/>
      <c r="AT20" s="681"/>
      <c r="AU20" s="681"/>
      <c r="AV20" s="681"/>
      <c r="AW20" s="681"/>
      <c r="AX20" s="681"/>
      <c r="AY20" s="681"/>
      <c r="AZ20" s="681"/>
      <c r="BA20" s="681"/>
      <c r="BB20" s="681"/>
      <c r="BC20" s="681">
        <v>3</v>
      </c>
      <c r="BE20" s="711" t="s">
        <v>5944</v>
      </c>
      <c r="BF20" s="712">
        <f t="shared" si="3"/>
        <v>0</v>
      </c>
      <c r="BG20" s="660">
        <f t="shared" si="4"/>
        <v>0</v>
      </c>
      <c r="BH20" s="660">
        <f t="shared" si="5"/>
        <v>0</v>
      </c>
      <c r="BI20" s="660">
        <f t="shared" si="6"/>
        <v>0</v>
      </c>
      <c r="BJ20" s="660">
        <f t="shared" si="7"/>
        <v>0</v>
      </c>
      <c r="BK20" s="660">
        <f t="shared" si="8"/>
        <v>0</v>
      </c>
      <c r="BL20" s="660">
        <f t="shared" si="9"/>
        <v>0</v>
      </c>
      <c r="BM20" s="660">
        <f t="shared" si="10"/>
        <v>0</v>
      </c>
      <c r="BN20" s="660">
        <f t="shared" si="11"/>
        <v>0</v>
      </c>
      <c r="BO20" s="660">
        <f t="shared" si="12"/>
        <v>0</v>
      </c>
      <c r="BP20" s="660">
        <f t="shared" si="13"/>
        <v>0</v>
      </c>
      <c r="BQ20" s="660">
        <f t="shared" si="14"/>
        <v>0</v>
      </c>
    </row>
    <row r="21" spans="1:69">
      <c r="A21" s="660"/>
      <c r="B21" s="627">
        <v>44571</v>
      </c>
      <c r="C21" s="644" t="s">
        <v>5140</v>
      </c>
      <c r="D21" s="630" t="s">
        <v>41</v>
      </c>
      <c r="E21" s="630" t="s">
        <v>496</v>
      </c>
      <c r="F21" s="630" t="s">
        <v>42</v>
      </c>
      <c r="G21" s="621">
        <v>2</v>
      </c>
      <c r="H21" s="621"/>
      <c r="I21" s="621"/>
      <c r="J21" s="621">
        <v>1</v>
      </c>
      <c r="K21" s="621">
        <v>1</v>
      </c>
      <c r="L21" s="631">
        <v>0.88194444444444453</v>
      </c>
      <c r="M21" s="631">
        <v>0.88194444444444453</v>
      </c>
      <c r="N21" s="709">
        <f t="shared" si="1"/>
        <v>0</v>
      </c>
      <c r="O21" s="794">
        <v>0</v>
      </c>
      <c r="P21" s="794">
        <v>0</v>
      </c>
      <c r="Q21" s="795">
        <v>0</v>
      </c>
      <c r="R21" s="796">
        <v>0</v>
      </c>
      <c r="S21" s="796">
        <v>0</v>
      </c>
      <c r="T21" s="621" t="str">
        <f t="shared" si="2"/>
        <v>PHT JTBRG - IDMYU RECLOSE</v>
      </c>
      <c r="U21" s="632" t="s">
        <v>5144</v>
      </c>
      <c r="V21" s="632"/>
      <c r="W21" s="721"/>
      <c r="X21" s="721"/>
      <c r="Y21" s="798"/>
      <c r="Z21" s="706">
        <f t="shared" si="0"/>
        <v>44576</v>
      </c>
      <c r="AA21" s="747">
        <v>44576</v>
      </c>
      <c r="AB21" s="745" t="s">
        <v>5941</v>
      </c>
      <c r="AC21" s="745" t="s">
        <v>89</v>
      </c>
      <c r="AD21" s="745" t="s">
        <v>91</v>
      </c>
      <c r="AE21" s="745" t="s">
        <v>5652</v>
      </c>
      <c r="AF21" s="745">
        <v>1</v>
      </c>
      <c r="AG21" s="745">
        <v>0</v>
      </c>
      <c r="AH21" s="745">
        <v>0</v>
      </c>
      <c r="AI21" s="745">
        <v>0</v>
      </c>
      <c r="AJ21" s="745">
        <v>0</v>
      </c>
      <c r="AK21" s="745" t="s">
        <v>5959</v>
      </c>
      <c r="AL21" s="745">
        <v>0</v>
      </c>
      <c r="AM21" s="745">
        <v>0</v>
      </c>
      <c r="AO21" s="708" t="s">
        <v>5943</v>
      </c>
      <c r="AP21" s="681"/>
      <c r="AQ21" s="681">
        <v>2</v>
      </c>
      <c r="AR21" s="681"/>
      <c r="AS21" s="681"/>
      <c r="AT21" s="681"/>
      <c r="AU21" s="681"/>
      <c r="AV21" s="681"/>
      <c r="AW21" s="681"/>
      <c r="AX21" s="681"/>
      <c r="AY21" s="681"/>
      <c r="AZ21" s="681"/>
      <c r="BA21" s="681"/>
      <c r="BB21" s="681"/>
      <c r="BC21" s="681">
        <v>2</v>
      </c>
      <c r="BE21" s="711" t="s">
        <v>5945</v>
      </c>
      <c r="BF21" s="712">
        <f t="shared" si="3"/>
        <v>0</v>
      </c>
      <c r="BG21" s="660">
        <f t="shared" si="4"/>
        <v>0</v>
      </c>
      <c r="BH21" s="660">
        <f t="shared" si="5"/>
        <v>0</v>
      </c>
      <c r="BI21" s="660">
        <f t="shared" si="6"/>
        <v>0</v>
      </c>
      <c r="BJ21" s="660">
        <f t="shared" si="7"/>
        <v>0</v>
      </c>
      <c r="BK21" s="660">
        <f t="shared" si="8"/>
        <v>0</v>
      </c>
      <c r="BL21" s="660">
        <f t="shared" si="9"/>
        <v>0</v>
      </c>
      <c r="BM21" s="660">
        <f t="shared" si="10"/>
        <v>0</v>
      </c>
      <c r="BN21" s="660">
        <f t="shared" si="11"/>
        <v>0</v>
      </c>
      <c r="BO21" s="660">
        <f t="shared" si="12"/>
        <v>0</v>
      </c>
      <c r="BP21" s="660">
        <f t="shared" si="13"/>
        <v>0</v>
      </c>
      <c r="BQ21" s="660">
        <f t="shared" si="14"/>
        <v>0</v>
      </c>
    </row>
    <row r="22" spans="1:69">
      <c r="A22" s="660"/>
      <c r="B22" s="627">
        <v>44576</v>
      </c>
      <c r="C22" s="644" t="s">
        <v>5941</v>
      </c>
      <c r="D22" s="630" t="s">
        <v>89</v>
      </c>
      <c r="E22" s="630" t="s">
        <v>91</v>
      </c>
      <c r="F22" s="630" t="s">
        <v>5652</v>
      </c>
      <c r="G22" s="621">
        <v>1</v>
      </c>
      <c r="H22" s="621"/>
      <c r="I22" s="621"/>
      <c r="J22" s="621">
        <v>1</v>
      </c>
      <c r="K22" s="621">
        <v>1</v>
      </c>
      <c r="L22" s="631">
        <v>0.62569444444444444</v>
      </c>
      <c r="M22" s="631">
        <v>0.62569444444444444</v>
      </c>
      <c r="N22" s="709">
        <f t="shared" si="1"/>
        <v>0</v>
      </c>
      <c r="O22" s="794">
        <v>0</v>
      </c>
      <c r="P22" s="794">
        <v>0</v>
      </c>
      <c r="Q22" s="795">
        <v>0</v>
      </c>
      <c r="R22" s="796">
        <v>0</v>
      </c>
      <c r="S22" s="796">
        <v>0</v>
      </c>
      <c r="T22" s="621" t="str">
        <f t="shared" si="2"/>
        <v>PHT SMDRA - LMJAN RECLOSE</v>
      </c>
      <c r="U22" s="632" t="s">
        <v>5144</v>
      </c>
      <c r="V22" s="755"/>
      <c r="W22" s="721"/>
      <c r="X22" s="721"/>
      <c r="Y22" s="798"/>
      <c r="Z22" s="706">
        <f t="shared" si="0"/>
        <v>44578</v>
      </c>
      <c r="AA22" s="747">
        <v>44578</v>
      </c>
      <c r="AB22" s="745" t="s">
        <v>5140</v>
      </c>
      <c r="AC22" s="745" t="s">
        <v>5983</v>
      </c>
      <c r="AD22" s="745" t="s">
        <v>45</v>
      </c>
      <c r="AE22" s="745" t="s">
        <v>40</v>
      </c>
      <c r="AF22" s="745">
        <v>1.2</v>
      </c>
      <c r="AG22" s="745">
        <v>0</v>
      </c>
      <c r="AH22" s="745">
        <v>0</v>
      </c>
      <c r="AI22" s="745">
        <v>0</v>
      </c>
      <c r="AJ22" s="745">
        <v>0</v>
      </c>
      <c r="AK22" s="745" t="s">
        <v>5984</v>
      </c>
      <c r="AL22" s="745">
        <v>0</v>
      </c>
      <c r="AM22" s="745">
        <v>0</v>
      </c>
      <c r="AO22" s="708" t="s">
        <v>5941</v>
      </c>
      <c r="AP22" s="681"/>
      <c r="AQ22" s="681">
        <v>2</v>
      </c>
      <c r="AR22" s="681"/>
      <c r="AS22" s="681"/>
      <c r="AT22" s="681"/>
      <c r="AU22" s="681"/>
      <c r="AV22" s="681"/>
      <c r="AW22" s="681"/>
      <c r="AX22" s="681"/>
      <c r="AY22" s="681"/>
      <c r="AZ22" s="681"/>
      <c r="BA22" s="681"/>
      <c r="BB22" s="681"/>
      <c r="BC22" s="681">
        <v>2</v>
      </c>
      <c r="BE22" s="711" t="s">
        <v>5947</v>
      </c>
      <c r="BF22" s="712">
        <f t="shared" si="3"/>
        <v>0</v>
      </c>
      <c r="BG22" s="660">
        <f t="shared" si="4"/>
        <v>0</v>
      </c>
      <c r="BH22" s="660">
        <f t="shared" si="5"/>
        <v>0</v>
      </c>
      <c r="BI22" s="660">
        <f t="shared" si="6"/>
        <v>0</v>
      </c>
      <c r="BJ22" s="660">
        <f t="shared" si="7"/>
        <v>0</v>
      </c>
      <c r="BK22" s="660">
        <f t="shared" si="8"/>
        <v>0</v>
      </c>
      <c r="BL22" s="660">
        <f t="shared" si="9"/>
        <v>0</v>
      </c>
      <c r="BM22" s="660">
        <f t="shared" si="10"/>
        <v>0</v>
      </c>
      <c r="BN22" s="660">
        <f t="shared" si="11"/>
        <v>0</v>
      </c>
      <c r="BO22" s="660">
        <f t="shared" si="12"/>
        <v>0</v>
      </c>
      <c r="BP22" s="660">
        <f t="shared" si="13"/>
        <v>0</v>
      </c>
      <c r="BQ22" s="660">
        <f t="shared" si="14"/>
        <v>0</v>
      </c>
    </row>
    <row r="23" spans="1:69">
      <c r="A23" s="660"/>
      <c r="B23" s="627">
        <v>44578</v>
      </c>
      <c r="C23" s="644" t="s">
        <v>5140</v>
      </c>
      <c r="D23" s="630" t="s">
        <v>5983</v>
      </c>
      <c r="E23" s="630" t="s">
        <v>45</v>
      </c>
      <c r="F23" s="630" t="s">
        <v>40</v>
      </c>
      <c r="G23" s="621">
        <v>1.2</v>
      </c>
      <c r="H23" s="621"/>
      <c r="I23" s="621"/>
      <c r="J23" s="621">
        <v>1</v>
      </c>
      <c r="K23" s="621">
        <v>1</v>
      </c>
      <c r="L23" s="631">
        <v>0.80208333333333337</v>
      </c>
      <c r="M23" s="631">
        <v>0.80208333333333337</v>
      </c>
      <c r="N23" s="709">
        <f t="shared" si="1"/>
        <v>0</v>
      </c>
      <c r="O23" s="794">
        <v>0</v>
      </c>
      <c r="P23" s="794">
        <v>0</v>
      </c>
      <c r="Q23" s="795">
        <v>0</v>
      </c>
      <c r="R23" s="796">
        <v>0</v>
      </c>
      <c r="S23" s="796">
        <v>0</v>
      </c>
      <c r="T23" s="621" t="str">
        <f t="shared" si="2"/>
        <v>PHT SRAGI - BBKAN RECLOSE</v>
      </c>
      <c r="U23" s="632" t="s">
        <v>5144</v>
      </c>
      <c r="V23" s="755"/>
      <c r="W23" s="721"/>
      <c r="X23" s="721"/>
      <c r="Y23" s="798"/>
      <c r="Z23" s="706">
        <f t="shared" si="0"/>
        <v>44578</v>
      </c>
      <c r="AA23" s="747">
        <v>44578</v>
      </c>
      <c r="AB23" s="745" t="s">
        <v>5127</v>
      </c>
      <c r="AC23" s="745" t="s">
        <v>55</v>
      </c>
      <c r="AD23" s="745" t="s">
        <v>578</v>
      </c>
      <c r="AE23" s="745" t="s">
        <v>56</v>
      </c>
      <c r="AF23" s="745">
        <v>2</v>
      </c>
      <c r="AG23" s="745">
        <v>0</v>
      </c>
      <c r="AH23" s="745">
        <v>0</v>
      </c>
      <c r="AI23" s="745">
        <v>0</v>
      </c>
      <c r="AJ23" s="745">
        <v>0</v>
      </c>
      <c r="AK23" s="745" t="s">
        <v>5963</v>
      </c>
      <c r="AL23" s="745">
        <v>0</v>
      </c>
      <c r="AM23" s="745">
        <v>0</v>
      </c>
      <c r="AO23" s="708" t="s">
        <v>5946</v>
      </c>
      <c r="AP23" s="681"/>
      <c r="AQ23" s="681"/>
      <c r="AR23" s="681"/>
      <c r="AS23" s="681"/>
      <c r="AT23" s="681"/>
      <c r="AU23" s="681"/>
      <c r="AV23" s="681"/>
      <c r="AW23" s="681"/>
      <c r="AX23" s="681"/>
      <c r="AY23" s="681"/>
      <c r="AZ23" s="681"/>
      <c r="BA23" s="681"/>
      <c r="BB23" s="681"/>
      <c r="BC23" s="681"/>
      <c r="BE23" s="711" t="s">
        <v>5140</v>
      </c>
      <c r="BF23" s="712">
        <f t="shared" si="3"/>
        <v>3</v>
      </c>
      <c r="BG23" s="660">
        <f t="shared" si="4"/>
        <v>0</v>
      </c>
      <c r="BH23" s="660">
        <f t="shared" si="5"/>
        <v>0</v>
      </c>
      <c r="BI23" s="660">
        <f t="shared" si="6"/>
        <v>0</v>
      </c>
      <c r="BJ23" s="660">
        <f t="shared" si="7"/>
        <v>0</v>
      </c>
      <c r="BK23" s="660">
        <f t="shared" si="8"/>
        <v>0</v>
      </c>
      <c r="BL23" s="660">
        <f t="shared" si="9"/>
        <v>0</v>
      </c>
      <c r="BM23" s="660">
        <f t="shared" si="10"/>
        <v>0</v>
      </c>
      <c r="BN23" s="660">
        <f t="shared" si="11"/>
        <v>0</v>
      </c>
      <c r="BO23" s="660">
        <f t="shared" si="12"/>
        <v>0</v>
      </c>
      <c r="BP23" s="660">
        <f t="shared" si="13"/>
        <v>0</v>
      </c>
      <c r="BQ23" s="660">
        <f t="shared" si="14"/>
        <v>0</v>
      </c>
    </row>
    <row r="24" spans="1:69">
      <c r="A24" s="660"/>
      <c r="B24" s="627">
        <v>44578</v>
      </c>
      <c r="C24" s="644" t="s">
        <v>5127</v>
      </c>
      <c r="D24" s="630" t="s">
        <v>55</v>
      </c>
      <c r="E24" s="630" t="s">
        <v>578</v>
      </c>
      <c r="F24" s="630" t="s">
        <v>56</v>
      </c>
      <c r="G24" s="621">
        <v>2</v>
      </c>
      <c r="H24" s="621"/>
      <c r="I24" s="621"/>
      <c r="J24" s="621">
        <v>1</v>
      </c>
      <c r="K24" s="621">
        <v>1</v>
      </c>
      <c r="L24" s="631">
        <v>0.8041666666666667</v>
      </c>
      <c r="M24" s="631">
        <v>0.8041666666666667</v>
      </c>
      <c r="N24" s="709">
        <f t="shared" si="1"/>
        <v>0</v>
      </c>
      <c r="O24" s="794">
        <v>0</v>
      </c>
      <c r="P24" s="794">
        <v>0</v>
      </c>
      <c r="Q24" s="795">
        <v>0</v>
      </c>
      <c r="R24" s="796">
        <v>0</v>
      </c>
      <c r="S24" s="796">
        <v>0</v>
      </c>
      <c r="T24" s="621" t="str">
        <f t="shared" si="2"/>
        <v>PHT PWKTA - SBANG RECLOSE</v>
      </c>
      <c r="U24" s="632" t="s">
        <v>5144</v>
      </c>
      <c r="V24" s="755"/>
      <c r="W24" s="721"/>
      <c r="X24" s="721"/>
      <c r="Y24" s="798"/>
      <c r="Z24" s="706">
        <f t="shared" si="0"/>
        <v>44578</v>
      </c>
      <c r="AA24" s="747">
        <v>44578</v>
      </c>
      <c r="AB24" s="745" t="s">
        <v>5127</v>
      </c>
      <c r="AC24" s="745" t="s">
        <v>55</v>
      </c>
      <c r="AD24" s="745" t="s">
        <v>578</v>
      </c>
      <c r="AE24" s="745" t="s">
        <v>56</v>
      </c>
      <c r="AF24" s="745">
        <v>1.2</v>
      </c>
      <c r="AG24" s="745">
        <v>0</v>
      </c>
      <c r="AH24" s="745">
        <v>0</v>
      </c>
      <c r="AI24" s="745">
        <v>0</v>
      </c>
      <c r="AJ24" s="745">
        <v>0</v>
      </c>
      <c r="AK24" s="745" t="s">
        <v>5963</v>
      </c>
      <c r="AL24" s="745">
        <v>0</v>
      </c>
      <c r="AM24" s="745">
        <v>0</v>
      </c>
      <c r="AO24" s="708" t="s">
        <v>5939</v>
      </c>
      <c r="AP24" s="681"/>
      <c r="AQ24" s="681">
        <v>17</v>
      </c>
      <c r="AR24" s="681"/>
      <c r="AS24" s="681"/>
      <c r="AT24" s="681"/>
      <c r="AU24" s="681"/>
      <c r="AV24" s="681"/>
      <c r="AW24" s="681"/>
      <c r="AX24" s="681"/>
      <c r="AY24" s="681"/>
      <c r="AZ24" s="681"/>
      <c r="BA24" s="681"/>
      <c r="BB24" s="681"/>
      <c r="BC24" s="681">
        <v>17</v>
      </c>
      <c r="BE24" s="711" t="s">
        <v>5941</v>
      </c>
      <c r="BF24" s="712">
        <f t="shared" si="3"/>
        <v>2</v>
      </c>
      <c r="BG24" s="660">
        <f t="shared" si="4"/>
        <v>0</v>
      </c>
      <c r="BH24" s="660">
        <f t="shared" si="5"/>
        <v>0</v>
      </c>
      <c r="BI24" s="660">
        <f t="shared" si="6"/>
        <v>0</v>
      </c>
      <c r="BJ24" s="660">
        <f t="shared" si="7"/>
        <v>0</v>
      </c>
      <c r="BK24" s="660">
        <f t="shared" si="8"/>
        <v>0</v>
      </c>
      <c r="BL24" s="660">
        <f t="shared" si="9"/>
        <v>0</v>
      </c>
      <c r="BM24" s="660">
        <f t="shared" si="10"/>
        <v>0</v>
      </c>
      <c r="BN24" s="660">
        <f t="shared" si="11"/>
        <v>0</v>
      </c>
      <c r="BO24" s="660">
        <f t="shared" si="12"/>
        <v>0</v>
      </c>
      <c r="BP24" s="660">
        <f t="shared" si="13"/>
        <v>0</v>
      </c>
      <c r="BQ24" s="660">
        <f t="shared" si="14"/>
        <v>0</v>
      </c>
    </row>
    <row r="25" spans="1:69">
      <c r="A25" s="660"/>
      <c r="B25" s="627">
        <v>44578</v>
      </c>
      <c r="C25" s="644" t="s">
        <v>5127</v>
      </c>
      <c r="D25" s="630" t="s">
        <v>55</v>
      </c>
      <c r="E25" s="630" t="s">
        <v>578</v>
      </c>
      <c r="F25" s="630" t="s">
        <v>56</v>
      </c>
      <c r="G25" s="621">
        <v>1.2</v>
      </c>
      <c r="H25" s="621"/>
      <c r="I25" s="621"/>
      <c r="J25" s="621">
        <v>1</v>
      </c>
      <c r="K25" s="621">
        <v>1</v>
      </c>
      <c r="L25" s="631">
        <v>0.82361111111111107</v>
      </c>
      <c r="M25" s="631">
        <v>0.82361111111111107</v>
      </c>
      <c r="N25" s="709">
        <f t="shared" si="1"/>
        <v>0</v>
      </c>
      <c r="O25" s="794">
        <v>0</v>
      </c>
      <c r="P25" s="794">
        <v>0</v>
      </c>
      <c r="Q25" s="795">
        <v>0</v>
      </c>
      <c r="R25" s="796">
        <v>0</v>
      </c>
      <c r="S25" s="796">
        <v>0</v>
      </c>
      <c r="T25" s="621" t="str">
        <f t="shared" si="2"/>
        <v>PHT PWKTA - SBANG RECLOSE</v>
      </c>
      <c r="U25" s="632" t="s">
        <v>5144</v>
      </c>
      <c r="V25" s="755"/>
      <c r="W25" s="721"/>
      <c r="X25" s="721"/>
      <c r="Y25" s="798"/>
      <c r="Z25" s="706">
        <f t="shared" si="0"/>
        <v>44584</v>
      </c>
      <c r="AA25" s="747">
        <v>44584</v>
      </c>
      <c r="AB25" s="745" t="s">
        <v>5127</v>
      </c>
      <c r="AC25" s="745" t="s">
        <v>36</v>
      </c>
      <c r="AD25" s="745" t="s">
        <v>85</v>
      </c>
      <c r="AE25" s="745" t="s">
        <v>21</v>
      </c>
      <c r="AF25" s="745">
        <v>2</v>
      </c>
      <c r="AG25" s="745">
        <v>0</v>
      </c>
      <c r="AH25" s="745">
        <v>0</v>
      </c>
      <c r="AI25" s="745">
        <v>0</v>
      </c>
      <c r="AJ25" s="745">
        <v>0</v>
      </c>
      <c r="AK25" s="745" t="s">
        <v>5985</v>
      </c>
      <c r="AL25" s="745">
        <v>0</v>
      </c>
      <c r="AM25" s="745">
        <v>0</v>
      </c>
      <c r="AO25" s="681"/>
      <c r="AP25" s="681"/>
      <c r="AQ25" s="681"/>
      <c r="AR25" s="681"/>
      <c r="AS25" s="681"/>
      <c r="AT25" s="681"/>
      <c r="AU25" s="681"/>
      <c r="AV25" s="681"/>
      <c r="AW25" s="681"/>
      <c r="AX25" s="681"/>
      <c r="AY25" s="681"/>
      <c r="AZ25" s="681"/>
      <c r="BA25" s="681"/>
      <c r="BB25" s="681"/>
      <c r="BC25" s="681"/>
      <c r="BE25" s="711" t="s">
        <v>5127</v>
      </c>
      <c r="BF25" s="712">
        <f t="shared" si="3"/>
        <v>6</v>
      </c>
      <c r="BG25" s="660">
        <f t="shared" si="4"/>
        <v>0</v>
      </c>
      <c r="BH25" s="660">
        <f t="shared" si="5"/>
        <v>0</v>
      </c>
      <c r="BI25" s="660">
        <f t="shared" si="6"/>
        <v>0</v>
      </c>
      <c r="BJ25" s="660">
        <f t="shared" si="7"/>
        <v>0</v>
      </c>
      <c r="BK25" s="660">
        <f t="shared" si="8"/>
        <v>0</v>
      </c>
      <c r="BL25" s="660">
        <f t="shared" si="9"/>
        <v>0</v>
      </c>
      <c r="BM25" s="660">
        <f t="shared" si="10"/>
        <v>0</v>
      </c>
      <c r="BN25" s="660">
        <f t="shared" si="11"/>
        <v>0</v>
      </c>
      <c r="BO25" s="660">
        <f t="shared" si="12"/>
        <v>0</v>
      </c>
      <c r="BP25" s="660">
        <f t="shared" si="13"/>
        <v>0</v>
      </c>
      <c r="BQ25" s="660">
        <f t="shared" si="14"/>
        <v>0</v>
      </c>
    </row>
    <row r="26" spans="1:69">
      <c r="A26" s="660"/>
      <c r="B26" s="644">
        <v>44584</v>
      </c>
      <c r="C26" s="644" t="s">
        <v>5127</v>
      </c>
      <c r="D26" s="630" t="s">
        <v>36</v>
      </c>
      <c r="E26" s="630" t="s">
        <v>85</v>
      </c>
      <c r="F26" s="630" t="s">
        <v>21</v>
      </c>
      <c r="G26" s="621">
        <v>2</v>
      </c>
      <c r="H26" s="621"/>
      <c r="I26" s="621"/>
      <c r="J26" s="621">
        <v>1</v>
      </c>
      <c r="K26" s="621">
        <v>1</v>
      </c>
      <c r="L26" s="631">
        <v>0.51458333333333328</v>
      </c>
      <c r="M26" s="631">
        <v>0.51458333333333328</v>
      </c>
      <c r="N26" s="709">
        <f t="shared" si="1"/>
        <v>0</v>
      </c>
      <c r="O26" s="794">
        <v>0</v>
      </c>
      <c r="P26" s="794">
        <v>0</v>
      </c>
      <c r="Q26" s="795">
        <v>0</v>
      </c>
      <c r="R26" s="796">
        <v>0</v>
      </c>
      <c r="S26" s="796">
        <v>0</v>
      </c>
      <c r="T26" s="621" t="str">
        <f t="shared" si="2"/>
        <v>PHT LGDAR - CGRLG RECLOSE TRIP</v>
      </c>
      <c r="U26" s="632" t="s">
        <v>5864</v>
      </c>
      <c r="V26" s="755"/>
      <c r="W26" s="721"/>
      <c r="X26" s="721"/>
      <c r="Y26" s="798"/>
      <c r="Z26" s="706">
        <f t="shared" si="0"/>
        <v>44584</v>
      </c>
      <c r="AA26" s="747">
        <v>44584</v>
      </c>
      <c r="AB26" s="745" t="s">
        <v>5943</v>
      </c>
      <c r="AC26" s="745" t="s">
        <v>20</v>
      </c>
      <c r="AD26" s="745" t="s">
        <v>70</v>
      </c>
      <c r="AE26" s="745" t="s">
        <v>69</v>
      </c>
      <c r="AF26" s="745">
        <v>1</v>
      </c>
      <c r="AG26" s="745">
        <v>0</v>
      </c>
      <c r="AH26" s="745">
        <v>0</v>
      </c>
      <c r="AI26" s="745">
        <v>0</v>
      </c>
      <c r="AJ26" s="745">
        <v>0</v>
      </c>
      <c r="AK26" s="745" t="s">
        <v>5986</v>
      </c>
      <c r="AL26" s="745">
        <v>0</v>
      </c>
      <c r="AM26" s="745">
        <v>0</v>
      </c>
      <c r="AO26" s="681"/>
      <c r="AP26" s="681"/>
      <c r="AQ26" s="681"/>
      <c r="AR26" s="681"/>
      <c r="AS26" s="681"/>
      <c r="AT26" s="681"/>
      <c r="AU26" s="681"/>
      <c r="AV26" s="681"/>
      <c r="AW26" s="681"/>
      <c r="AX26" s="681"/>
      <c r="AY26" s="681"/>
      <c r="AZ26" s="681"/>
      <c r="BA26" s="681"/>
      <c r="BB26" s="681"/>
      <c r="BC26" s="681"/>
      <c r="BE26" s="711" t="s">
        <v>5948</v>
      </c>
      <c r="BF26" s="712">
        <f t="shared" si="3"/>
        <v>0</v>
      </c>
      <c r="BG26" s="660">
        <f t="shared" si="4"/>
        <v>0</v>
      </c>
      <c r="BH26" s="660">
        <f t="shared" si="5"/>
        <v>0</v>
      </c>
      <c r="BI26" s="660">
        <f t="shared" si="6"/>
        <v>0</v>
      </c>
      <c r="BJ26" s="660">
        <f t="shared" si="7"/>
        <v>0</v>
      </c>
      <c r="BK26" s="660">
        <f t="shared" si="8"/>
        <v>0</v>
      </c>
      <c r="BL26" s="660">
        <f t="shared" si="9"/>
        <v>0</v>
      </c>
      <c r="BM26" s="660">
        <f t="shared" si="10"/>
        <v>0</v>
      </c>
      <c r="BN26" s="660">
        <f t="shared" si="11"/>
        <v>0</v>
      </c>
      <c r="BO26" s="660">
        <f t="shared" si="12"/>
        <v>0</v>
      </c>
      <c r="BP26" s="660">
        <f t="shared" si="13"/>
        <v>0</v>
      </c>
      <c r="BQ26" s="660">
        <f t="shared" si="14"/>
        <v>0</v>
      </c>
    </row>
    <row r="27" spans="1:69">
      <c r="A27" s="660"/>
      <c r="B27" s="627">
        <v>44584</v>
      </c>
      <c r="C27" s="644" t="s">
        <v>5943</v>
      </c>
      <c r="D27" s="630" t="s">
        <v>20</v>
      </c>
      <c r="E27" s="630" t="s">
        <v>70</v>
      </c>
      <c r="F27" s="630" t="s">
        <v>69</v>
      </c>
      <c r="G27" s="621">
        <v>1</v>
      </c>
      <c r="H27" s="621"/>
      <c r="I27" s="621"/>
      <c r="J27" s="621">
        <v>1</v>
      </c>
      <c r="K27" s="621">
        <v>1</v>
      </c>
      <c r="L27" s="631">
        <v>0.70277777777777783</v>
      </c>
      <c r="M27" s="631">
        <v>0.70277777777777783</v>
      </c>
      <c r="N27" s="709">
        <f t="shared" si="1"/>
        <v>0</v>
      </c>
      <c r="O27" s="794">
        <v>0</v>
      </c>
      <c r="P27" s="794">
        <v>0</v>
      </c>
      <c r="Q27" s="795">
        <v>0</v>
      </c>
      <c r="R27" s="796">
        <v>0</v>
      </c>
      <c r="S27" s="796">
        <v>0</v>
      </c>
      <c r="T27" s="621" t="str">
        <f t="shared" si="2"/>
        <v>PHT UBRNG - DGPKR RECLOSE</v>
      </c>
      <c r="U27" s="632" t="s">
        <v>5144</v>
      </c>
      <c r="V27" s="632"/>
      <c r="W27" s="721"/>
      <c r="X27" s="721"/>
      <c r="Y27" s="798"/>
      <c r="Z27" s="706">
        <f t="shared" si="0"/>
        <v>44585</v>
      </c>
      <c r="AA27" s="747">
        <v>44585</v>
      </c>
      <c r="AB27" s="745" t="s">
        <v>5140</v>
      </c>
      <c r="AC27" s="745" t="s">
        <v>41</v>
      </c>
      <c r="AD27" s="745" t="s">
        <v>496</v>
      </c>
      <c r="AE27" s="745" t="s">
        <v>107</v>
      </c>
      <c r="AF27" s="745">
        <v>1</v>
      </c>
      <c r="AG27" s="745">
        <v>0</v>
      </c>
      <c r="AH27" s="745">
        <v>0</v>
      </c>
      <c r="AI27" s="745">
        <v>0</v>
      </c>
      <c r="AJ27" s="745">
        <v>0</v>
      </c>
      <c r="AK27" s="745" t="s">
        <v>5987</v>
      </c>
      <c r="AL27" s="745">
        <v>0</v>
      </c>
      <c r="AM27" s="745">
        <v>0</v>
      </c>
      <c r="AO27" s="681"/>
      <c r="AP27" s="681"/>
      <c r="AQ27" s="681"/>
      <c r="AR27" s="681"/>
      <c r="AS27" s="681"/>
      <c r="AT27" s="681"/>
      <c r="AU27" s="681"/>
      <c r="AV27" s="681"/>
      <c r="AW27" s="681"/>
      <c r="AX27" s="681"/>
      <c r="AY27" s="681"/>
      <c r="AZ27" s="681"/>
      <c r="BA27" s="681"/>
      <c r="BB27" s="681"/>
      <c r="BC27" s="681"/>
      <c r="BE27" s="711" t="s">
        <v>5949</v>
      </c>
      <c r="BF27" s="712">
        <f t="shared" si="3"/>
        <v>0</v>
      </c>
      <c r="BG27" s="660">
        <f t="shared" si="4"/>
        <v>0</v>
      </c>
      <c r="BH27" s="660">
        <f t="shared" si="5"/>
        <v>0</v>
      </c>
      <c r="BI27" s="660">
        <f t="shared" si="6"/>
        <v>0</v>
      </c>
      <c r="BJ27" s="660">
        <f t="shared" si="7"/>
        <v>0</v>
      </c>
      <c r="BK27" s="660">
        <f t="shared" si="8"/>
        <v>0</v>
      </c>
      <c r="BL27" s="660">
        <f t="shared" si="9"/>
        <v>0</v>
      </c>
      <c r="BM27" s="660">
        <f t="shared" si="10"/>
        <v>0</v>
      </c>
      <c r="BN27" s="660">
        <f t="shared" si="11"/>
        <v>0</v>
      </c>
      <c r="BO27" s="660">
        <f t="shared" si="12"/>
        <v>0</v>
      </c>
      <c r="BP27" s="660">
        <f t="shared" si="13"/>
        <v>0</v>
      </c>
      <c r="BQ27" s="660">
        <f t="shared" si="14"/>
        <v>0</v>
      </c>
    </row>
    <row r="28" spans="1:69">
      <c r="A28" s="660"/>
      <c r="B28" s="627">
        <v>44585</v>
      </c>
      <c r="C28" s="644" t="s">
        <v>5140</v>
      </c>
      <c r="D28" s="630" t="s">
        <v>41</v>
      </c>
      <c r="E28" s="630" t="s">
        <v>496</v>
      </c>
      <c r="F28" s="630" t="s">
        <v>107</v>
      </c>
      <c r="G28" s="621">
        <v>1</v>
      </c>
      <c r="H28" s="621"/>
      <c r="I28" s="621"/>
      <c r="J28" s="621">
        <v>1</v>
      </c>
      <c r="K28" s="621">
        <v>1</v>
      </c>
      <c r="L28" s="631">
        <v>0.70763888888888893</v>
      </c>
      <c r="M28" s="631">
        <v>0.70763888888888893</v>
      </c>
      <c r="N28" s="709">
        <f t="shared" si="1"/>
        <v>0</v>
      </c>
      <c r="O28" s="794">
        <v>0</v>
      </c>
      <c r="P28" s="794">
        <v>0</v>
      </c>
      <c r="Q28" s="795">
        <v>0</v>
      </c>
      <c r="R28" s="796">
        <v>0</v>
      </c>
      <c r="S28" s="796">
        <v>0</v>
      </c>
      <c r="T28" s="621" t="str">
        <f t="shared" si="2"/>
        <v>PHT JTBRG - HRGLS TRIP</v>
      </c>
      <c r="U28" s="632" t="s">
        <v>5126</v>
      </c>
      <c r="V28" s="632"/>
      <c r="W28" s="721"/>
      <c r="X28" s="721"/>
      <c r="Z28" s="706">
        <f t="shared" si="0"/>
        <v>44586</v>
      </c>
      <c r="AA28" s="747">
        <v>44586</v>
      </c>
      <c r="AB28" s="745" t="s">
        <v>5141</v>
      </c>
      <c r="AC28" s="745" t="s">
        <v>99</v>
      </c>
      <c r="AD28" s="745" t="s">
        <v>21</v>
      </c>
      <c r="AE28" s="745" t="s">
        <v>100</v>
      </c>
      <c r="AF28" s="745">
        <v>2</v>
      </c>
      <c r="AG28" s="745">
        <v>271</v>
      </c>
      <c r="AH28" s="745">
        <v>0</v>
      </c>
      <c r="AI28" s="745">
        <v>0</v>
      </c>
      <c r="AJ28" s="745">
        <v>0</v>
      </c>
      <c r="AK28" s="745" t="s">
        <v>5988</v>
      </c>
      <c r="AL28" s="745">
        <v>0</v>
      </c>
      <c r="AM28" s="745">
        <v>0</v>
      </c>
      <c r="AO28" s="681"/>
      <c r="AP28" s="681"/>
      <c r="AQ28" s="681"/>
      <c r="BE28" s="711" t="s">
        <v>5950</v>
      </c>
      <c r="BF28" s="712">
        <f t="shared" si="3"/>
        <v>0</v>
      </c>
      <c r="BG28" s="660">
        <f t="shared" si="4"/>
        <v>0</v>
      </c>
      <c r="BH28" s="660">
        <f t="shared" si="5"/>
        <v>0</v>
      </c>
      <c r="BI28" s="660">
        <f t="shared" si="6"/>
        <v>0</v>
      </c>
      <c r="BJ28" s="660">
        <f t="shared" si="7"/>
        <v>0</v>
      </c>
      <c r="BK28" s="660">
        <f t="shared" si="8"/>
        <v>0</v>
      </c>
      <c r="BL28" s="660">
        <f t="shared" si="9"/>
        <v>0</v>
      </c>
      <c r="BM28" s="660">
        <f t="shared" si="10"/>
        <v>0</v>
      </c>
      <c r="BN28" s="660">
        <f t="shared" si="11"/>
        <v>0</v>
      </c>
      <c r="BO28" s="660">
        <f t="shared" si="12"/>
        <v>0</v>
      </c>
      <c r="BP28" s="660">
        <f t="shared" si="13"/>
        <v>0</v>
      </c>
      <c r="BQ28" s="660">
        <f t="shared" si="14"/>
        <v>0</v>
      </c>
    </row>
    <row r="29" spans="1:69">
      <c r="A29" s="660"/>
      <c r="B29" s="627">
        <v>44586</v>
      </c>
      <c r="C29" s="644" t="s">
        <v>5141</v>
      </c>
      <c r="D29" s="630" t="s">
        <v>99</v>
      </c>
      <c r="E29" s="630" t="s">
        <v>21</v>
      </c>
      <c r="F29" s="630" t="s">
        <v>100</v>
      </c>
      <c r="G29" s="621">
        <v>2</v>
      </c>
      <c r="H29" s="621"/>
      <c r="I29" s="621"/>
      <c r="J29" s="621">
        <v>1</v>
      </c>
      <c r="K29" s="621">
        <v>1</v>
      </c>
      <c r="L29" s="631">
        <v>0.57708333333333328</v>
      </c>
      <c r="M29" s="631">
        <v>0.76527777777777783</v>
      </c>
      <c r="N29" s="709">
        <f t="shared" si="1"/>
        <v>271</v>
      </c>
      <c r="O29" s="794">
        <v>0</v>
      </c>
      <c r="P29" s="794">
        <v>0</v>
      </c>
      <c r="Q29" s="795">
        <v>0</v>
      </c>
      <c r="R29" s="796">
        <v>0</v>
      </c>
      <c r="S29" s="796">
        <v>0</v>
      </c>
      <c r="T29" s="621" t="str">
        <f t="shared" si="2"/>
        <v>PHT CGRLG - BDSLN TRIP</v>
      </c>
      <c r="U29" s="632" t="s">
        <v>5126</v>
      </c>
      <c r="V29" s="632"/>
      <c r="W29" s="721"/>
      <c r="X29" s="721"/>
      <c r="Z29" s="706">
        <f t="shared" si="0"/>
        <v>44590</v>
      </c>
      <c r="AA29" s="747">
        <v>44590</v>
      </c>
      <c r="AB29" s="745" t="s">
        <v>5942</v>
      </c>
      <c r="AC29" s="745" t="s">
        <v>24</v>
      </c>
      <c r="AD29" s="745" t="s">
        <v>73</v>
      </c>
      <c r="AE29" s="745" t="s">
        <v>77</v>
      </c>
      <c r="AF29" s="745">
        <v>2</v>
      </c>
      <c r="AG29" s="745">
        <v>70</v>
      </c>
      <c r="AH29" s="745">
        <v>0</v>
      </c>
      <c r="AI29" s="745">
        <v>0</v>
      </c>
      <c r="AJ29" s="745">
        <v>0</v>
      </c>
      <c r="AK29" s="745" t="s">
        <v>5989</v>
      </c>
      <c r="AL29" s="745">
        <v>0</v>
      </c>
      <c r="AM29" s="745">
        <v>0</v>
      </c>
      <c r="AO29" s="681"/>
      <c r="AP29" s="681"/>
      <c r="AQ29" s="681"/>
      <c r="BE29" s="719" t="s">
        <v>5894</v>
      </c>
      <c r="BF29" s="719">
        <f>SUM(BF16:BF28)</f>
        <v>17</v>
      </c>
      <c r="BG29" s="719">
        <f t="shared" ref="BG29:BQ29" si="15">SUM(BG16:BG28)</f>
        <v>0</v>
      </c>
      <c r="BH29" s="719">
        <f t="shared" si="15"/>
        <v>0</v>
      </c>
      <c r="BI29" s="719">
        <f t="shared" si="15"/>
        <v>0</v>
      </c>
      <c r="BJ29" s="719">
        <f t="shared" si="15"/>
        <v>0</v>
      </c>
      <c r="BK29" s="719">
        <f t="shared" si="15"/>
        <v>0</v>
      </c>
      <c r="BL29" s="719">
        <f t="shared" si="15"/>
        <v>0</v>
      </c>
      <c r="BM29" s="719">
        <f t="shared" si="15"/>
        <v>0</v>
      </c>
      <c r="BN29" s="719">
        <f t="shared" si="15"/>
        <v>0</v>
      </c>
      <c r="BO29" s="719">
        <f t="shared" si="15"/>
        <v>0</v>
      </c>
      <c r="BP29" s="719">
        <f t="shared" si="15"/>
        <v>0</v>
      </c>
      <c r="BQ29" s="719">
        <f t="shared" si="15"/>
        <v>0</v>
      </c>
    </row>
    <row r="30" spans="1:69">
      <c r="A30" s="660"/>
      <c r="B30" s="627">
        <v>44590</v>
      </c>
      <c r="C30" s="644" t="s">
        <v>5942</v>
      </c>
      <c r="D30" s="630" t="s">
        <v>24</v>
      </c>
      <c r="E30" s="630" t="s">
        <v>73</v>
      </c>
      <c r="F30" s="630" t="s">
        <v>77</v>
      </c>
      <c r="G30" s="621">
        <v>2</v>
      </c>
      <c r="H30" s="621"/>
      <c r="I30" s="621"/>
      <c r="J30" s="621">
        <v>1</v>
      </c>
      <c r="K30" s="621">
        <v>1</v>
      </c>
      <c r="L30" s="631">
        <v>0.34722222222222227</v>
      </c>
      <c r="M30" s="631">
        <v>0.39583333333333331</v>
      </c>
      <c r="N30" s="709">
        <f t="shared" si="1"/>
        <v>70</v>
      </c>
      <c r="O30" s="794">
        <v>0</v>
      </c>
      <c r="P30" s="794">
        <v>0</v>
      </c>
      <c r="Q30" s="795">
        <v>0</v>
      </c>
      <c r="R30" s="796">
        <v>0</v>
      </c>
      <c r="S30" s="796">
        <v>0</v>
      </c>
      <c r="T30" s="621" t="str">
        <f t="shared" si="2"/>
        <v>PHT CIKRG - JBBKA TRIP</v>
      </c>
      <c r="U30" s="632" t="s">
        <v>5126</v>
      </c>
      <c r="V30" s="632" t="s">
        <v>5990</v>
      </c>
      <c r="W30" s="721"/>
      <c r="X30" s="721"/>
      <c r="Y30" s="798"/>
      <c r="Z30" s="706">
        <f t="shared" si="0"/>
        <v>44591</v>
      </c>
      <c r="AA30" s="747">
        <v>44591</v>
      </c>
      <c r="AB30" s="745" t="s">
        <v>5127</v>
      </c>
      <c r="AC30" s="745" t="s">
        <v>55</v>
      </c>
      <c r="AD30" s="745" t="s">
        <v>578</v>
      </c>
      <c r="AE30" s="745" t="s">
        <v>5733</v>
      </c>
      <c r="AG30" s="745">
        <v>29</v>
      </c>
      <c r="AH30" s="745">
        <v>0</v>
      </c>
      <c r="AI30" s="745">
        <v>0</v>
      </c>
      <c r="AJ30" s="745">
        <v>0</v>
      </c>
      <c r="AK30" s="745" t="s">
        <v>5991</v>
      </c>
      <c r="AL30" s="745">
        <v>0</v>
      </c>
      <c r="AM30" s="745">
        <v>0</v>
      </c>
      <c r="AO30" s="681"/>
      <c r="AP30" s="681"/>
      <c r="AQ30" s="681"/>
    </row>
    <row r="31" spans="1:69">
      <c r="A31" s="660"/>
      <c r="B31" s="627">
        <v>44591</v>
      </c>
      <c r="C31" s="644" t="s">
        <v>5127</v>
      </c>
      <c r="D31" s="630" t="s">
        <v>55</v>
      </c>
      <c r="E31" s="630" t="s">
        <v>578</v>
      </c>
      <c r="F31" s="630" t="s">
        <v>5733</v>
      </c>
      <c r="G31" s="621"/>
      <c r="H31" s="621"/>
      <c r="I31" s="621"/>
      <c r="J31" s="621">
        <v>1</v>
      </c>
      <c r="K31" s="621">
        <v>1</v>
      </c>
      <c r="L31" s="631">
        <v>0.6020833333333333</v>
      </c>
      <c r="M31" s="631">
        <v>0.62222222222222223</v>
      </c>
      <c r="N31" s="709">
        <f t="shared" si="1"/>
        <v>29</v>
      </c>
      <c r="O31" s="794">
        <v>0</v>
      </c>
      <c r="P31" s="794">
        <v>0</v>
      </c>
      <c r="Q31" s="795">
        <v>0</v>
      </c>
      <c r="R31" s="796">
        <v>0</v>
      </c>
      <c r="S31" s="796">
        <v>0</v>
      </c>
      <c r="T31" s="621" t="str">
        <f t="shared" si="2"/>
        <v>PHT PWKTA - SPFIC TRIP</v>
      </c>
      <c r="U31" s="632" t="s">
        <v>5126</v>
      </c>
      <c r="V31" s="632" t="s">
        <v>5992</v>
      </c>
      <c r="W31" s="721"/>
      <c r="X31" s="721"/>
      <c r="Y31" s="798"/>
      <c r="Z31" s="706">
        <f t="shared" si="0"/>
        <v>44591</v>
      </c>
      <c r="AA31" s="747">
        <v>44591</v>
      </c>
      <c r="AB31" s="745" t="s">
        <v>5941</v>
      </c>
      <c r="AC31" s="745" t="s">
        <v>61</v>
      </c>
      <c r="AD31" s="745" t="s">
        <v>116</v>
      </c>
      <c r="AE31" s="745" t="s">
        <v>115</v>
      </c>
      <c r="AF31" s="745">
        <v>2</v>
      </c>
      <c r="AG31" s="745">
        <v>0</v>
      </c>
      <c r="AH31" s="745">
        <v>0</v>
      </c>
      <c r="AI31" s="745">
        <v>0</v>
      </c>
      <c r="AJ31" s="745">
        <v>0</v>
      </c>
      <c r="AK31" s="745" t="s">
        <v>5993</v>
      </c>
      <c r="AL31" s="745">
        <v>0</v>
      </c>
      <c r="AM31" s="745">
        <v>0</v>
      </c>
      <c r="AO31" s="681"/>
      <c r="AP31" s="681"/>
      <c r="AQ31" s="681"/>
    </row>
    <row r="32" spans="1:69">
      <c r="A32" s="660"/>
      <c r="B32" s="627">
        <v>44591</v>
      </c>
      <c r="C32" s="644" t="s">
        <v>5941</v>
      </c>
      <c r="D32" s="630" t="s">
        <v>61</v>
      </c>
      <c r="E32" s="630" t="s">
        <v>116</v>
      </c>
      <c r="F32" s="630" t="s">
        <v>115</v>
      </c>
      <c r="G32" s="621">
        <v>2</v>
      </c>
      <c r="H32" s="621"/>
      <c r="I32" s="621"/>
      <c r="J32" s="621">
        <v>1</v>
      </c>
      <c r="K32" s="621">
        <v>1</v>
      </c>
      <c r="L32" s="631">
        <v>0.7319444444444444</v>
      </c>
      <c r="M32" s="631">
        <v>0.7319444444444444</v>
      </c>
      <c r="N32" s="709">
        <f t="shared" si="1"/>
        <v>0</v>
      </c>
      <c r="O32" s="794">
        <v>0</v>
      </c>
      <c r="P32" s="794">
        <v>0</v>
      </c>
      <c r="Q32" s="795">
        <v>0</v>
      </c>
      <c r="R32" s="796">
        <v>0</v>
      </c>
      <c r="S32" s="796">
        <v>0</v>
      </c>
      <c r="T32" s="621" t="str">
        <f t="shared" si="2"/>
        <v>PHT CAMIS - BNJAR RECLOSE</v>
      </c>
      <c r="U32" s="632" t="s">
        <v>5144</v>
      </c>
      <c r="V32" s="632"/>
      <c r="W32" s="721"/>
      <c r="X32" s="721"/>
      <c r="Y32" s="798"/>
      <c r="Z32" s="706">
        <f t="shared" si="0"/>
        <v>0</v>
      </c>
    </row>
    <row r="33" spans="1:43">
      <c r="A33" s="660"/>
      <c r="B33" s="627"/>
      <c r="C33" s="644"/>
      <c r="D33" s="630"/>
      <c r="E33" s="630"/>
      <c r="F33" s="630"/>
      <c r="G33" s="621"/>
      <c r="H33" s="621"/>
      <c r="I33" s="621"/>
      <c r="J33" s="621"/>
      <c r="K33" s="621"/>
      <c r="L33" s="631"/>
      <c r="M33" s="631"/>
      <c r="N33" s="709"/>
      <c r="O33" s="794"/>
      <c r="P33" s="794"/>
      <c r="Q33" s="795"/>
      <c r="R33" s="796"/>
      <c r="S33" s="796"/>
      <c r="T33" s="621"/>
      <c r="U33" s="632"/>
      <c r="V33" s="632"/>
      <c r="W33" s="721"/>
      <c r="X33" s="721"/>
      <c r="Y33" s="798"/>
      <c r="Z33" s="706">
        <f t="shared" si="0"/>
        <v>0</v>
      </c>
      <c r="AO33" s="681" t="s">
        <v>5926</v>
      </c>
      <c r="AP33" s="681" t="s">
        <v>5961</v>
      </c>
      <c r="AQ33" s="681" t="s">
        <v>5962</v>
      </c>
    </row>
    <row r="34" spans="1:43">
      <c r="A34" s="660"/>
      <c r="B34" s="659"/>
      <c r="C34" s="659"/>
      <c r="D34" s="698"/>
      <c r="E34" s="698"/>
      <c r="F34" s="698"/>
      <c r="G34" s="698"/>
      <c r="H34" s="754">
        <f>SUM(H16:H27)</f>
        <v>0</v>
      </c>
      <c r="I34" s="754">
        <f>SUM(I16:I27)</f>
        <v>0</v>
      </c>
      <c r="J34" s="754">
        <f>SUM(J16:J32)</f>
        <v>17</v>
      </c>
      <c r="K34" s="754">
        <f>SUM(K16:K32)</f>
        <v>17</v>
      </c>
      <c r="L34" s="698"/>
      <c r="M34" s="698"/>
      <c r="N34" s="698"/>
      <c r="O34" s="754">
        <f>SUM(O16:O27)</f>
        <v>0</v>
      </c>
      <c r="P34" s="754">
        <f>SUM(P16:P27)</f>
        <v>0</v>
      </c>
      <c r="Q34" s="754">
        <f>SUM(Q16:Q27)</f>
        <v>0</v>
      </c>
      <c r="R34" s="754">
        <f>SUM(R16:R27)</f>
        <v>0</v>
      </c>
      <c r="S34" s="754">
        <f>SUM(S16:S27)</f>
        <v>0</v>
      </c>
      <c r="T34" s="754"/>
      <c r="U34" s="698"/>
      <c r="V34" s="711"/>
      <c r="W34" s="726"/>
      <c r="X34" s="800"/>
      <c r="Y34" s="798"/>
      <c r="Z34" s="706">
        <f t="shared" si="0"/>
        <v>0</v>
      </c>
      <c r="AO34" s="708" t="s">
        <v>5141</v>
      </c>
      <c r="AP34" s="720">
        <v>0</v>
      </c>
      <c r="AQ34" s="720">
        <v>0</v>
      </c>
    </row>
    <row r="35" spans="1:43">
      <c r="A35" s="660"/>
      <c r="B35" s="699" t="s">
        <v>5106</v>
      </c>
      <c r="C35" s="699"/>
      <c r="D35" s="698"/>
      <c r="E35" s="698"/>
      <c r="F35" s="698"/>
      <c r="G35" s="698"/>
      <c r="H35" s="698"/>
      <c r="I35" s="698"/>
      <c r="J35" s="698"/>
      <c r="K35" s="698"/>
      <c r="L35" s="698"/>
      <c r="M35" s="698"/>
      <c r="N35" s="698"/>
      <c r="O35" s="698"/>
      <c r="P35" s="801"/>
      <c r="Q35" s="698"/>
      <c r="R35" s="698"/>
      <c r="S35" s="698"/>
      <c r="T35" s="698"/>
      <c r="U35" s="698"/>
      <c r="V35" s="711"/>
      <c r="W35" s="726"/>
      <c r="X35" s="800"/>
      <c r="Y35" s="798"/>
      <c r="Z35" s="706">
        <f t="shared" si="0"/>
        <v>0</v>
      </c>
      <c r="AO35" s="708" t="s">
        <v>5942</v>
      </c>
      <c r="AP35" s="720">
        <v>0</v>
      </c>
      <c r="AQ35" s="720">
        <v>0</v>
      </c>
    </row>
    <row r="36" spans="1:43">
      <c r="A36" s="660"/>
      <c r="B36" s="875">
        <v>44593</v>
      </c>
      <c r="C36" s="876" t="s">
        <v>5945</v>
      </c>
      <c r="D36" s="583" t="s">
        <v>29</v>
      </c>
      <c r="E36" s="879" t="s">
        <v>6253</v>
      </c>
      <c r="F36" s="879" t="s">
        <v>450</v>
      </c>
      <c r="G36" s="880">
        <v>1.2</v>
      </c>
      <c r="H36" s="880"/>
      <c r="I36" s="880">
        <v>1</v>
      </c>
      <c r="J36" s="880"/>
      <c r="K36" s="880">
        <v>1</v>
      </c>
      <c r="L36" s="889">
        <v>0.61388888888888882</v>
      </c>
      <c r="M36" s="889">
        <v>0.62152777777777779</v>
      </c>
      <c r="N36" s="885">
        <f t="shared" ref="N36:N52" si="16">HOUR(M36-L36)*60+MINUTE(M36-L36)</f>
        <v>11</v>
      </c>
      <c r="O36" s="880">
        <v>24.18</v>
      </c>
      <c r="P36" s="880">
        <v>4433.28</v>
      </c>
      <c r="Q36" s="880">
        <v>6</v>
      </c>
      <c r="R36" s="880">
        <v>91749</v>
      </c>
      <c r="S36" s="880">
        <v>335</v>
      </c>
      <c r="T36" s="880" t="str">
        <f>"PHT "&amp;E36&amp;" - "&amp;F36&amp;" "&amp;U36</f>
        <v>PHT RGKTA - BUNAR TRIP</v>
      </c>
      <c r="U36" s="883" t="s">
        <v>5126</v>
      </c>
      <c r="V36" s="890"/>
      <c r="W36" s="891"/>
      <c r="X36" s="891"/>
      <c r="Y36" s="798"/>
      <c r="Z36" s="706">
        <f t="shared" si="0"/>
        <v>0</v>
      </c>
      <c r="AO36" s="708" t="s">
        <v>5925</v>
      </c>
      <c r="AP36" s="720">
        <v>0</v>
      </c>
      <c r="AQ36" s="720">
        <v>0</v>
      </c>
    </row>
    <row r="37" spans="1:43">
      <c r="A37" s="660"/>
      <c r="B37" s="875">
        <v>44593</v>
      </c>
      <c r="C37" s="876" t="s">
        <v>5141</v>
      </c>
      <c r="D37" s="583" t="s">
        <v>138</v>
      </c>
      <c r="E37" s="879" t="s">
        <v>139</v>
      </c>
      <c r="F37" s="879" t="s">
        <v>21</v>
      </c>
      <c r="G37" s="880">
        <v>1</v>
      </c>
      <c r="H37" s="880"/>
      <c r="I37" s="880">
        <v>1</v>
      </c>
      <c r="J37" s="880"/>
      <c r="K37" s="880">
        <v>1</v>
      </c>
      <c r="L37" s="889">
        <v>0.67361111111111116</v>
      </c>
      <c r="M37" s="889">
        <v>0.67361111111111116</v>
      </c>
      <c r="N37" s="885">
        <f t="shared" si="16"/>
        <v>0</v>
      </c>
      <c r="O37" s="880">
        <v>0</v>
      </c>
      <c r="P37" s="880">
        <v>0</v>
      </c>
      <c r="Q37" s="880">
        <v>0</v>
      </c>
      <c r="R37" s="880">
        <v>0</v>
      </c>
      <c r="S37" s="880">
        <v>0</v>
      </c>
      <c r="T37" s="880" t="str">
        <f t="shared" ref="T37:T52" si="17">"PHT "&amp;E37&amp;" - "&amp;F37&amp;" "&amp;U37</f>
        <v>PHT CNJUR - CGRLG RECLOSE</v>
      </c>
      <c r="U37" s="883" t="s">
        <v>5144</v>
      </c>
      <c r="V37" s="890"/>
      <c r="W37" s="891"/>
      <c r="X37" s="891"/>
      <c r="Y37" s="798"/>
      <c r="Z37" s="706">
        <f t="shared" si="0"/>
        <v>0</v>
      </c>
      <c r="AO37" s="708" t="s">
        <v>5127</v>
      </c>
      <c r="AP37" s="720">
        <v>0</v>
      </c>
      <c r="AQ37" s="720">
        <v>0</v>
      </c>
    </row>
    <row r="38" spans="1:43">
      <c r="A38" s="660"/>
      <c r="B38" s="875">
        <v>44593</v>
      </c>
      <c r="C38" s="876" t="s">
        <v>5141</v>
      </c>
      <c r="D38" s="583" t="s">
        <v>138</v>
      </c>
      <c r="E38" s="879" t="s">
        <v>139</v>
      </c>
      <c r="F38" s="879" t="s">
        <v>21</v>
      </c>
      <c r="G38" s="880">
        <v>1</v>
      </c>
      <c r="H38" s="880"/>
      <c r="I38" s="880">
        <v>1</v>
      </c>
      <c r="J38" s="880"/>
      <c r="K38" s="880">
        <v>1</v>
      </c>
      <c r="L38" s="889">
        <v>0.68888888888888899</v>
      </c>
      <c r="M38" s="889">
        <v>0.72499999999999998</v>
      </c>
      <c r="N38" s="885">
        <f t="shared" si="16"/>
        <v>52</v>
      </c>
      <c r="O38" s="880">
        <v>0</v>
      </c>
      <c r="P38" s="880">
        <v>0</v>
      </c>
      <c r="Q38" s="880">
        <v>0</v>
      </c>
      <c r="R38" s="880">
        <v>0</v>
      </c>
      <c r="S38" s="880">
        <v>0</v>
      </c>
      <c r="T38" s="880" t="str">
        <f t="shared" si="17"/>
        <v>PHT CNJUR - CGRLG TRIP</v>
      </c>
      <c r="U38" s="883" t="s">
        <v>5126</v>
      </c>
      <c r="V38" s="890"/>
      <c r="W38" s="891"/>
      <c r="X38" s="891"/>
      <c r="Y38" s="798"/>
      <c r="Z38" s="706">
        <f t="shared" si="0"/>
        <v>0</v>
      </c>
      <c r="AO38" s="708" t="s">
        <v>5140</v>
      </c>
      <c r="AP38" s="720">
        <v>0</v>
      </c>
      <c r="AQ38" s="720">
        <v>0</v>
      </c>
    </row>
    <row r="39" spans="1:43">
      <c r="A39" s="660"/>
      <c r="B39" s="875">
        <v>44595</v>
      </c>
      <c r="C39" s="876" t="s">
        <v>5941</v>
      </c>
      <c r="D39" s="583" t="s">
        <v>61</v>
      </c>
      <c r="E39" s="879" t="s">
        <v>115</v>
      </c>
      <c r="F39" s="879" t="s">
        <v>118</v>
      </c>
      <c r="G39" s="880">
        <v>2</v>
      </c>
      <c r="H39" s="880"/>
      <c r="I39" s="880"/>
      <c r="J39" s="880">
        <v>1</v>
      </c>
      <c r="K39" s="880">
        <v>1</v>
      </c>
      <c r="L39" s="889">
        <v>8.1250000000000003E-2</v>
      </c>
      <c r="M39" s="889">
        <v>8.1250000000000003E-2</v>
      </c>
      <c r="N39" s="885">
        <f t="shared" si="16"/>
        <v>0</v>
      </c>
      <c r="O39" s="880">
        <v>0</v>
      </c>
      <c r="P39" s="880">
        <v>0</v>
      </c>
      <c r="Q39" s="880">
        <v>0</v>
      </c>
      <c r="R39" s="880">
        <v>0</v>
      </c>
      <c r="S39" s="880">
        <v>0</v>
      </c>
      <c r="T39" s="880" t="str">
        <f t="shared" si="17"/>
        <v>PHT BNJAR - PGDRN RECLOSE</v>
      </c>
      <c r="U39" s="883" t="s">
        <v>5144</v>
      </c>
      <c r="V39" s="890"/>
      <c r="W39" s="891"/>
      <c r="X39" s="891"/>
      <c r="Z39" s="706">
        <f t="shared" si="0"/>
        <v>0</v>
      </c>
      <c r="AO39" s="708" t="s">
        <v>5943</v>
      </c>
      <c r="AP39" s="720">
        <v>0</v>
      </c>
      <c r="AQ39" s="720">
        <v>0</v>
      </c>
    </row>
    <row r="40" spans="1:43">
      <c r="A40" s="660"/>
      <c r="B40" s="875">
        <v>44596</v>
      </c>
      <c r="C40" s="876" t="s">
        <v>5141</v>
      </c>
      <c r="D40" s="583" t="s">
        <v>99</v>
      </c>
      <c r="E40" s="879" t="s">
        <v>105</v>
      </c>
      <c r="F40" s="879" t="s">
        <v>91</v>
      </c>
      <c r="G40" s="880">
        <v>1</v>
      </c>
      <c r="H40" s="880"/>
      <c r="I40" s="880"/>
      <c r="J40" s="880">
        <v>1</v>
      </c>
      <c r="K40" s="880">
        <v>1</v>
      </c>
      <c r="L40" s="889">
        <v>0.48819444444444443</v>
      </c>
      <c r="M40" s="889">
        <v>0.48819444444444443</v>
      </c>
      <c r="N40" s="885">
        <f t="shared" si="16"/>
        <v>0</v>
      </c>
      <c r="O40" s="880">
        <v>0</v>
      </c>
      <c r="P40" s="880">
        <v>0</v>
      </c>
      <c r="Q40" s="880">
        <v>0</v>
      </c>
      <c r="R40" s="880">
        <v>0</v>
      </c>
      <c r="S40" s="880">
        <v>0</v>
      </c>
      <c r="T40" s="880" t="str">
        <f t="shared" si="17"/>
        <v>PHT SNTSA - SMDRA RECLOSE</v>
      </c>
      <c r="U40" s="883" t="s">
        <v>5144</v>
      </c>
      <c r="V40" s="890"/>
      <c r="W40" s="891"/>
      <c r="X40" s="891"/>
      <c r="Z40" s="706">
        <f t="shared" si="0"/>
        <v>0</v>
      </c>
      <c r="AO40" s="708" t="s">
        <v>5941</v>
      </c>
      <c r="AP40" s="720">
        <v>0</v>
      </c>
      <c r="AQ40" s="720">
        <v>0</v>
      </c>
    </row>
    <row r="41" spans="1:43" ht="15" customHeight="1">
      <c r="A41" s="660"/>
      <c r="B41" s="875">
        <v>44596</v>
      </c>
      <c r="C41" s="876" t="s">
        <v>5945</v>
      </c>
      <c r="D41" s="583" t="s">
        <v>138</v>
      </c>
      <c r="E41" s="879" t="s">
        <v>139</v>
      </c>
      <c r="F41" s="879" t="s">
        <v>109</v>
      </c>
      <c r="G41" s="880">
        <v>2</v>
      </c>
      <c r="H41" s="880"/>
      <c r="I41" s="880">
        <v>1</v>
      </c>
      <c r="J41" s="880"/>
      <c r="K41" s="880">
        <v>1</v>
      </c>
      <c r="L41" s="889">
        <v>0.58750000000000002</v>
      </c>
      <c r="M41" s="889">
        <v>0.58750000000000002</v>
      </c>
      <c r="N41" s="885">
        <f t="shared" si="16"/>
        <v>0</v>
      </c>
      <c r="O41" s="880">
        <v>0</v>
      </c>
      <c r="P41" s="880">
        <v>0</v>
      </c>
      <c r="Q41" s="880">
        <v>0</v>
      </c>
      <c r="R41" s="880">
        <v>0</v>
      </c>
      <c r="S41" s="880">
        <v>0</v>
      </c>
      <c r="T41" s="880" t="str">
        <f t="shared" si="17"/>
        <v>PHT CNJUR - LBSTU RECLOSE</v>
      </c>
      <c r="U41" s="883" t="s">
        <v>5144</v>
      </c>
      <c r="V41" s="890"/>
      <c r="W41" s="891"/>
      <c r="X41" s="891"/>
      <c r="Y41" s="686"/>
      <c r="Z41" s="706">
        <f t="shared" si="0"/>
        <v>0</v>
      </c>
      <c r="AO41" s="708" t="s">
        <v>5946</v>
      </c>
      <c r="AP41" s="720"/>
      <c r="AQ41" s="720"/>
    </row>
    <row r="42" spans="1:43" ht="18" customHeight="1">
      <c r="A42" s="660"/>
      <c r="B42" s="875">
        <v>44608</v>
      </c>
      <c r="C42" s="876" t="s">
        <v>5141</v>
      </c>
      <c r="D42" s="583" t="s">
        <v>20</v>
      </c>
      <c r="E42" s="879" t="s">
        <v>21</v>
      </c>
      <c r="F42" s="879" t="s">
        <v>6254</v>
      </c>
      <c r="G42" s="880">
        <v>1</v>
      </c>
      <c r="H42" s="880"/>
      <c r="I42" s="880"/>
      <c r="J42" s="880">
        <v>1</v>
      </c>
      <c r="K42" s="880">
        <v>1</v>
      </c>
      <c r="L42" s="889">
        <v>0.60833333333333328</v>
      </c>
      <c r="M42" s="889">
        <v>0.60833333333333328</v>
      </c>
      <c r="N42" s="885">
        <f t="shared" si="16"/>
        <v>0</v>
      </c>
      <c r="O42" s="880">
        <v>0</v>
      </c>
      <c r="P42" s="880">
        <v>0</v>
      </c>
      <c r="Q42" s="880">
        <v>0</v>
      </c>
      <c r="R42" s="880">
        <v>0</v>
      </c>
      <c r="S42" s="880">
        <v>0</v>
      </c>
      <c r="T42" s="880" t="str">
        <f t="shared" si="17"/>
        <v>PHT CGRLG - CKLNG RECLOSE</v>
      </c>
      <c r="U42" s="883" t="s">
        <v>5144</v>
      </c>
      <c r="V42" s="890"/>
      <c r="W42" s="891"/>
      <c r="X42" s="891"/>
      <c r="Y42" s="686"/>
      <c r="Z42" s="706">
        <f t="shared" si="0"/>
        <v>0</v>
      </c>
      <c r="AO42" s="708" t="s">
        <v>5939</v>
      </c>
      <c r="AP42" s="681">
        <v>0</v>
      </c>
      <c r="AQ42" s="681">
        <v>0</v>
      </c>
    </row>
    <row r="43" spans="1:43" ht="15" customHeight="1">
      <c r="A43" s="660"/>
      <c r="B43" s="875">
        <v>44611</v>
      </c>
      <c r="C43" s="876" t="s">
        <v>5140</v>
      </c>
      <c r="D43" s="583" t="s">
        <v>41</v>
      </c>
      <c r="E43" s="879" t="s">
        <v>500</v>
      </c>
      <c r="F43" s="879" t="s">
        <v>42</v>
      </c>
      <c r="G43" s="880">
        <v>2</v>
      </c>
      <c r="H43" s="880"/>
      <c r="I43" s="880"/>
      <c r="J43" s="880">
        <v>1</v>
      </c>
      <c r="K43" s="880">
        <v>1</v>
      </c>
      <c r="L43" s="889">
        <v>0.70486111111111116</v>
      </c>
      <c r="M43" s="889">
        <v>0.70486111111111116</v>
      </c>
      <c r="N43" s="885">
        <f t="shared" si="16"/>
        <v>0</v>
      </c>
      <c r="O43" s="880">
        <v>0</v>
      </c>
      <c r="P43" s="880">
        <v>0</v>
      </c>
      <c r="Q43" s="880">
        <v>0</v>
      </c>
      <c r="R43" s="880">
        <v>0</v>
      </c>
      <c r="S43" s="880">
        <v>0</v>
      </c>
      <c r="T43" s="880" t="str">
        <f t="shared" si="17"/>
        <v>PHT MDRCN - IDMYU TRIP</v>
      </c>
      <c r="U43" s="883" t="s">
        <v>5126</v>
      </c>
      <c r="V43" s="890"/>
      <c r="W43" s="891"/>
      <c r="X43" s="891"/>
      <c r="Y43" s="686"/>
      <c r="Z43" s="706">
        <f t="shared" si="0"/>
        <v>0</v>
      </c>
      <c r="AO43" s="681"/>
      <c r="AP43" s="681"/>
      <c r="AQ43" s="681"/>
    </row>
    <row r="44" spans="1:43" ht="14.25" customHeight="1">
      <c r="A44" s="660"/>
      <c r="B44" s="875">
        <v>44611</v>
      </c>
      <c r="C44" s="876" t="s">
        <v>5941</v>
      </c>
      <c r="D44" s="583" t="s">
        <v>89</v>
      </c>
      <c r="E44" s="879" t="s">
        <v>91</v>
      </c>
      <c r="F44" s="879" t="s">
        <v>90</v>
      </c>
      <c r="G44" s="880">
        <v>1</v>
      </c>
      <c r="H44" s="880"/>
      <c r="I44" s="880"/>
      <c r="J44" s="880">
        <v>1</v>
      </c>
      <c r="K44" s="880">
        <v>1</v>
      </c>
      <c r="L44" s="889">
        <v>0.76388888888888884</v>
      </c>
      <c r="M44" s="889">
        <v>0.76388888888888884</v>
      </c>
      <c r="N44" s="885">
        <f t="shared" si="16"/>
        <v>0</v>
      </c>
      <c r="O44" s="880">
        <v>0</v>
      </c>
      <c r="P44" s="880">
        <v>0</v>
      </c>
      <c r="Q44" s="880">
        <v>0</v>
      </c>
      <c r="R44" s="880">
        <v>0</v>
      </c>
      <c r="S44" s="880">
        <v>0</v>
      </c>
      <c r="T44" s="880" t="str">
        <f t="shared" si="17"/>
        <v>PHT SMDRA - PMPEK RECLOSE</v>
      </c>
      <c r="U44" s="883" t="s">
        <v>5144</v>
      </c>
      <c r="V44" s="890"/>
      <c r="W44" s="891"/>
      <c r="X44" s="891"/>
      <c r="Y44" s="686"/>
      <c r="Z44" s="706">
        <f t="shared" si="0"/>
        <v>0</v>
      </c>
      <c r="AO44" s="681"/>
      <c r="AP44" s="681"/>
      <c r="AQ44" s="681"/>
    </row>
    <row r="45" spans="1:43">
      <c r="A45" s="660"/>
      <c r="B45" s="875">
        <v>44613</v>
      </c>
      <c r="C45" s="876" t="s">
        <v>5943</v>
      </c>
      <c r="D45" s="583" t="s">
        <v>60</v>
      </c>
      <c r="E45" s="879" t="s">
        <v>593</v>
      </c>
      <c r="F45" s="879" t="s">
        <v>114</v>
      </c>
      <c r="G45" s="880">
        <v>1</v>
      </c>
      <c r="H45" s="880"/>
      <c r="I45" s="880"/>
      <c r="J45" s="880">
        <v>1</v>
      </c>
      <c r="K45" s="880">
        <v>1</v>
      </c>
      <c r="L45" s="889">
        <v>0.72083333333333333</v>
      </c>
      <c r="M45" s="889">
        <v>0.72083333333333333</v>
      </c>
      <c r="N45" s="885">
        <f t="shared" si="16"/>
        <v>0</v>
      </c>
      <c r="O45" s="880">
        <v>0</v>
      </c>
      <c r="P45" s="880">
        <v>0</v>
      </c>
      <c r="Q45" s="880">
        <v>0</v>
      </c>
      <c r="R45" s="880">
        <v>0</v>
      </c>
      <c r="S45" s="880">
        <v>0</v>
      </c>
      <c r="T45" s="880" t="str">
        <f t="shared" si="17"/>
        <v>PHT PRKAN - SMDNG RECLOSE</v>
      </c>
      <c r="U45" s="883" t="s">
        <v>5144</v>
      </c>
      <c r="V45" s="890"/>
      <c r="W45" s="891"/>
      <c r="X45" s="891"/>
      <c r="Y45" s="686"/>
      <c r="Z45" s="706">
        <f t="shared" si="0"/>
        <v>0</v>
      </c>
      <c r="AO45" s="681"/>
      <c r="AP45" s="681"/>
      <c r="AQ45" s="681"/>
    </row>
    <row r="46" spans="1:43">
      <c r="A46" s="660"/>
      <c r="B46" s="875">
        <v>44614</v>
      </c>
      <c r="C46" s="876" t="s">
        <v>5925</v>
      </c>
      <c r="D46" s="583" t="s">
        <v>50</v>
      </c>
      <c r="E46" s="879" t="s">
        <v>93</v>
      </c>
      <c r="F46" s="879" t="s">
        <v>6255</v>
      </c>
      <c r="G46" s="880">
        <v>1</v>
      </c>
      <c r="H46" s="880"/>
      <c r="I46" s="880">
        <v>1</v>
      </c>
      <c r="J46" s="880"/>
      <c r="K46" s="880">
        <v>1</v>
      </c>
      <c r="L46" s="889">
        <v>0.65972222222222221</v>
      </c>
      <c r="M46" s="889">
        <v>0.65972222222222221</v>
      </c>
      <c r="N46" s="885">
        <f t="shared" si="16"/>
        <v>0</v>
      </c>
      <c r="O46" s="880">
        <v>0</v>
      </c>
      <c r="P46" s="880">
        <v>0</v>
      </c>
      <c r="Q46" s="880">
        <v>0</v>
      </c>
      <c r="R46" s="880">
        <v>0</v>
      </c>
      <c r="S46" s="880">
        <v>0</v>
      </c>
      <c r="T46" s="880" t="str">
        <f t="shared" si="17"/>
        <v>PHT KSBRU - IDBRU RECLOSE</v>
      </c>
      <c r="U46" s="883" t="s">
        <v>5144</v>
      </c>
      <c r="V46" s="890"/>
      <c r="W46" s="891"/>
      <c r="X46" s="891"/>
      <c r="Y46" s="686"/>
      <c r="Z46" s="706">
        <f t="shared" si="0"/>
        <v>0</v>
      </c>
      <c r="AO46" s="681"/>
      <c r="AP46" s="681"/>
      <c r="AQ46" s="681"/>
    </row>
    <row r="47" spans="1:43">
      <c r="A47" s="660"/>
      <c r="B47" s="875">
        <v>44615</v>
      </c>
      <c r="C47" s="876" t="s">
        <v>5141</v>
      </c>
      <c r="D47" s="583" t="s">
        <v>99</v>
      </c>
      <c r="E47" s="879" t="s">
        <v>100</v>
      </c>
      <c r="F47" s="879" t="s">
        <v>6256</v>
      </c>
      <c r="G47" s="880">
        <v>1</v>
      </c>
      <c r="H47" s="880"/>
      <c r="I47" s="880">
        <v>1</v>
      </c>
      <c r="J47" s="880"/>
      <c r="K47" s="880">
        <v>1</v>
      </c>
      <c r="L47" s="889">
        <v>0.6694444444444444</v>
      </c>
      <c r="M47" s="889">
        <v>0.6694444444444444</v>
      </c>
      <c r="N47" s="885">
        <f t="shared" si="16"/>
        <v>0</v>
      </c>
      <c r="O47" s="880">
        <v>0</v>
      </c>
      <c r="P47" s="880">
        <v>0</v>
      </c>
      <c r="Q47" s="880">
        <v>0</v>
      </c>
      <c r="R47" s="880">
        <v>0</v>
      </c>
      <c r="S47" s="880">
        <v>0</v>
      </c>
      <c r="T47" s="880" t="str">
        <f t="shared" si="17"/>
        <v>PHT BDSLN - KRCNG RECLOSE</v>
      </c>
      <c r="U47" s="883" t="s">
        <v>5144</v>
      </c>
      <c r="V47" s="890"/>
      <c r="W47" s="891"/>
      <c r="X47" s="891"/>
      <c r="Y47" s="686"/>
      <c r="Z47" s="706">
        <f t="shared" si="0"/>
        <v>0</v>
      </c>
      <c r="AO47" s="681"/>
      <c r="AP47" s="681"/>
      <c r="AQ47" s="681"/>
    </row>
    <row r="48" spans="1:43">
      <c r="A48" s="660"/>
      <c r="B48" s="875">
        <v>44615</v>
      </c>
      <c r="C48" s="876" t="s">
        <v>5943</v>
      </c>
      <c r="D48" s="583" t="s">
        <v>99</v>
      </c>
      <c r="E48" s="879" t="s">
        <v>113</v>
      </c>
      <c r="F48" s="879" t="s">
        <v>101</v>
      </c>
      <c r="G48" s="880">
        <v>2</v>
      </c>
      <c r="H48" s="880"/>
      <c r="I48" s="880">
        <v>1</v>
      </c>
      <c r="J48" s="880"/>
      <c r="K48" s="880">
        <v>1</v>
      </c>
      <c r="L48" s="889">
        <v>0.7944444444444444</v>
      </c>
      <c r="M48" s="889">
        <v>0.7944444444444444</v>
      </c>
      <c r="N48" s="885">
        <f t="shared" si="16"/>
        <v>0</v>
      </c>
      <c r="O48" s="880">
        <v>0</v>
      </c>
      <c r="P48" s="880">
        <v>0</v>
      </c>
      <c r="Q48" s="880">
        <v>0</v>
      </c>
      <c r="R48" s="880">
        <v>0</v>
      </c>
      <c r="S48" s="880">
        <v>0</v>
      </c>
      <c r="T48" s="880" t="str">
        <f t="shared" si="17"/>
        <v>PHT RCKEK - CKSKA TRIP</v>
      </c>
      <c r="U48" s="883" t="s">
        <v>5126</v>
      </c>
      <c r="V48" s="890"/>
      <c r="W48" s="891"/>
      <c r="X48" s="891"/>
      <c r="Y48" s="686"/>
      <c r="Z48" s="706">
        <f t="shared" si="0"/>
        <v>0</v>
      </c>
      <c r="AO48" s="681"/>
      <c r="AP48" s="681"/>
      <c r="AQ48" s="681"/>
    </row>
    <row r="49" spans="1:43">
      <c r="A49" s="660"/>
      <c r="B49" s="875">
        <v>44616</v>
      </c>
      <c r="C49" s="876" t="s">
        <v>5925</v>
      </c>
      <c r="D49" s="583" t="s">
        <v>50</v>
      </c>
      <c r="E49" s="879" t="s">
        <v>94</v>
      </c>
      <c r="F49" s="879" t="s">
        <v>540</v>
      </c>
      <c r="G49" s="880">
        <v>2</v>
      </c>
      <c r="H49" s="880"/>
      <c r="I49" s="880">
        <v>1</v>
      </c>
      <c r="J49" s="880"/>
      <c r="K49" s="880">
        <v>1</v>
      </c>
      <c r="L49" s="889">
        <v>0.60347222222222219</v>
      </c>
      <c r="M49" s="889">
        <v>1</v>
      </c>
      <c r="N49" s="885">
        <v>1209</v>
      </c>
      <c r="O49" s="880">
        <v>0</v>
      </c>
      <c r="P49" s="880">
        <v>0</v>
      </c>
      <c r="Q49" s="880">
        <v>0</v>
      </c>
      <c r="R49" s="880">
        <v>0</v>
      </c>
      <c r="S49" s="880">
        <v>0</v>
      </c>
      <c r="T49" s="880" t="str">
        <f t="shared" si="17"/>
        <v>PHT MKSRI - PNYGN TRIP</v>
      </c>
      <c r="U49" s="883" t="s">
        <v>5126</v>
      </c>
      <c r="V49" s="890"/>
      <c r="W49" s="891"/>
      <c r="X49" s="891"/>
      <c r="Y49" s="686"/>
      <c r="Z49" s="706">
        <f t="shared" si="0"/>
        <v>0</v>
      </c>
      <c r="AO49" s="681"/>
      <c r="AP49" s="681"/>
      <c r="AQ49" s="681"/>
    </row>
    <row r="50" spans="1:43">
      <c r="A50" s="660"/>
      <c r="B50" s="875">
        <v>44618</v>
      </c>
      <c r="C50" s="876" t="s">
        <v>5941</v>
      </c>
      <c r="D50" s="583" t="s">
        <v>61</v>
      </c>
      <c r="E50" s="879" t="s">
        <v>5854</v>
      </c>
      <c r="F50" s="879" t="s">
        <v>5776</v>
      </c>
      <c r="G50" s="880">
        <v>1</v>
      </c>
      <c r="H50" s="880">
        <v>1</v>
      </c>
      <c r="I50" s="880"/>
      <c r="J50" s="880"/>
      <c r="K50" s="880">
        <v>1</v>
      </c>
      <c r="L50" s="889">
        <v>0.56041666666666667</v>
      </c>
      <c r="M50" s="889">
        <v>0.56041666666666667</v>
      </c>
      <c r="N50" s="885">
        <f t="shared" ref="N50" si="18">HOUR(M50-L50)*60+MINUTE(M50-L50)</f>
        <v>0</v>
      </c>
      <c r="O50" s="880">
        <v>0</v>
      </c>
      <c r="P50" s="880">
        <v>0</v>
      </c>
      <c r="Q50" s="880">
        <v>0</v>
      </c>
      <c r="R50" s="880">
        <v>0</v>
      </c>
      <c r="S50" s="880">
        <v>0</v>
      </c>
      <c r="T50" s="880" t="str">
        <f t="shared" si="17"/>
        <v>PHT TASIK - KSGHN RECLOSE</v>
      </c>
      <c r="U50" s="883" t="s">
        <v>5144</v>
      </c>
      <c r="V50" s="890"/>
      <c r="W50" s="891"/>
      <c r="X50" s="891"/>
      <c r="Y50" s="686"/>
      <c r="Z50" s="706">
        <f t="shared" si="0"/>
        <v>0</v>
      </c>
      <c r="AO50" s="681"/>
      <c r="AP50" s="681"/>
      <c r="AQ50" s="681"/>
    </row>
    <row r="51" spans="1:43">
      <c r="A51" s="660"/>
      <c r="B51" s="875">
        <v>44619</v>
      </c>
      <c r="C51" s="876" t="s">
        <v>5925</v>
      </c>
      <c r="D51" s="583" t="s">
        <v>41</v>
      </c>
      <c r="E51" s="879" t="s">
        <v>93</v>
      </c>
      <c r="F51" s="879" t="s">
        <v>6255</v>
      </c>
      <c r="G51" s="880">
        <v>2</v>
      </c>
      <c r="H51" s="880"/>
      <c r="I51" s="880">
        <v>1</v>
      </c>
      <c r="J51" s="880"/>
      <c r="K51" s="880">
        <v>1</v>
      </c>
      <c r="L51" s="889">
        <v>0.5229166666666667</v>
      </c>
      <c r="M51" s="889">
        <v>0.5229166666666667</v>
      </c>
      <c r="N51" s="885">
        <f t="shared" si="16"/>
        <v>0</v>
      </c>
      <c r="O51" s="880">
        <v>0</v>
      </c>
      <c r="P51" s="880">
        <v>0</v>
      </c>
      <c r="Q51" s="880">
        <v>0</v>
      </c>
      <c r="R51" s="880">
        <v>0</v>
      </c>
      <c r="S51" s="880">
        <v>0</v>
      </c>
      <c r="T51" s="880" t="str">
        <f t="shared" si="17"/>
        <v>PHT KSBRU - IDBRU RECLOSE</v>
      </c>
      <c r="U51" s="883" t="s">
        <v>5144</v>
      </c>
      <c r="V51" s="890"/>
      <c r="W51" s="891"/>
      <c r="X51" s="891"/>
      <c r="Y51" s="686"/>
      <c r="Z51" s="706">
        <f t="shared" si="0"/>
        <v>0</v>
      </c>
    </row>
    <row r="52" spans="1:43">
      <c r="A52" s="660"/>
      <c r="B52" s="875">
        <v>44617</v>
      </c>
      <c r="C52" s="876" t="s">
        <v>5942</v>
      </c>
      <c r="D52" s="583" t="s">
        <v>26</v>
      </c>
      <c r="E52" s="879" t="s">
        <v>419</v>
      </c>
      <c r="F52" s="879" t="s">
        <v>80</v>
      </c>
      <c r="G52" s="880">
        <v>2</v>
      </c>
      <c r="H52" s="880">
        <v>1</v>
      </c>
      <c r="I52" s="880"/>
      <c r="J52" s="880"/>
      <c r="K52" s="880">
        <v>1</v>
      </c>
      <c r="L52" s="889">
        <v>0.70138888888888884</v>
      </c>
      <c r="M52" s="889">
        <v>0.70138888888888884</v>
      </c>
      <c r="N52" s="885">
        <f t="shared" si="16"/>
        <v>0</v>
      </c>
      <c r="O52" s="880">
        <v>0</v>
      </c>
      <c r="P52" s="880">
        <v>0</v>
      </c>
      <c r="Q52" s="880">
        <v>0</v>
      </c>
      <c r="R52" s="880">
        <v>0</v>
      </c>
      <c r="S52" s="880">
        <v>0</v>
      </c>
      <c r="T52" s="880" t="str">
        <f t="shared" si="17"/>
        <v>PHT CBATU - SKTNI TRIP</v>
      </c>
      <c r="U52" s="883" t="s">
        <v>5126</v>
      </c>
      <c r="V52" s="890" t="s">
        <v>6257</v>
      </c>
      <c r="W52" s="891"/>
      <c r="X52" s="891"/>
      <c r="Y52" s="686"/>
      <c r="Z52" s="706">
        <f t="shared" si="0"/>
        <v>0</v>
      </c>
    </row>
    <row r="53" spans="1:43">
      <c r="A53" s="660"/>
      <c r="B53" s="627"/>
      <c r="C53" s="627"/>
      <c r="D53" s="698"/>
      <c r="E53" s="621"/>
      <c r="F53" s="621"/>
      <c r="G53" s="621"/>
      <c r="H53" s="621"/>
      <c r="I53" s="621"/>
      <c r="J53" s="621"/>
      <c r="K53" s="621"/>
      <c r="L53" s="631"/>
      <c r="M53" s="631"/>
      <c r="N53" s="698">
        <f>HOUR($M53-$L53)*60+MINUTE($M53-$L53)</f>
        <v>0</v>
      </c>
      <c r="O53" s="621"/>
      <c r="P53" s="621"/>
      <c r="Q53" s="802"/>
      <c r="R53" s="802"/>
      <c r="S53" s="802"/>
      <c r="T53" s="802"/>
      <c r="U53" s="755"/>
      <c r="V53" s="755"/>
      <c r="W53" s="721"/>
      <c r="X53" s="721"/>
      <c r="Y53" s="686"/>
      <c r="Z53" s="706">
        <f t="shared" si="0"/>
        <v>0</v>
      </c>
    </row>
    <row r="54" spans="1:43">
      <c r="A54" s="660"/>
      <c r="B54" s="659"/>
      <c r="C54" s="659"/>
      <c r="D54" s="698"/>
      <c r="E54" s="698"/>
      <c r="F54" s="698"/>
      <c r="G54" s="698"/>
      <c r="H54" s="754">
        <f>SUM(H38:H53)</f>
        <v>2</v>
      </c>
      <c r="I54" s="754">
        <f>SUM(I38:I53)</f>
        <v>7</v>
      </c>
      <c r="J54" s="754">
        <f>SUM(J38:J53)</f>
        <v>6</v>
      </c>
      <c r="K54" s="754">
        <f>SUM(K38:K53)</f>
        <v>15</v>
      </c>
      <c r="L54" s="698"/>
      <c r="M54" s="698"/>
      <c r="N54" s="698">
        <f>HOUR($M54-$L54)*60+MINUTE($M54-$L54)</f>
        <v>0</v>
      </c>
      <c r="O54" s="754">
        <f>SUM(O38:O53)</f>
        <v>0</v>
      </c>
      <c r="P54" s="754">
        <f>SUM(P38:P53)</f>
        <v>0</v>
      </c>
      <c r="Q54" s="754">
        <f>SUM(Q38:Q53)</f>
        <v>0</v>
      </c>
      <c r="R54" s="754">
        <f>SUM(R38:R53)</f>
        <v>0</v>
      </c>
      <c r="S54" s="754">
        <f>SUM(S38:S53)</f>
        <v>0</v>
      </c>
      <c r="T54" s="754"/>
      <c r="U54" s="698"/>
      <c r="V54" s="698"/>
      <c r="W54" s="726"/>
      <c r="X54" s="726"/>
      <c r="Y54" s="686"/>
      <c r="Z54" s="706">
        <f t="shared" si="0"/>
        <v>0</v>
      </c>
    </row>
    <row r="55" spans="1:43">
      <c r="A55" s="660"/>
      <c r="B55" s="699" t="s">
        <v>5107</v>
      </c>
      <c r="C55" s="699"/>
      <c r="D55" s="698"/>
      <c r="E55" s="698"/>
      <c r="F55" s="698"/>
      <c r="G55" s="698"/>
      <c r="H55" s="698"/>
      <c r="I55" s="698"/>
      <c r="J55" s="698"/>
      <c r="K55" s="698"/>
      <c r="L55" s="698"/>
      <c r="M55" s="698"/>
      <c r="N55" s="698">
        <f>HOUR($M55-$L55)*60+MINUTE($M55-$L55)</f>
        <v>0</v>
      </c>
      <c r="O55" s="698"/>
      <c r="P55" s="801">
        <f>O55*N55/60*1000</f>
        <v>0</v>
      </c>
      <c r="Q55" s="698"/>
      <c r="R55" s="698"/>
      <c r="S55" s="698"/>
      <c r="T55" s="698"/>
      <c r="U55" s="698"/>
      <c r="V55" s="698"/>
      <c r="W55" s="726"/>
      <c r="X55" s="726"/>
      <c r="Y55" s="686"/>
      <c r="Z55" s="706">
        <f t="shared" si="0"/>
        <v>0</v>
      </c>
    </row>
    <row r="56" spans="1:43" ht="16">
      <c r="A56" s="660">
        <v>1</v>
      </c>
      <c r="B56" s="627">
        <v>44625</v>
      </c>
      <c r="C56" s="644" t="s">
        <v>5140</v>
      </c>
      <c r="D56" s="698" t="s">
        <v>60</v>
      </c>
      <c r="E56" s="630" t="s">
        <v>111</v>
      </c>
      <c r="F56" s="630"/>
      <c r="G56" s="621">
        <v>1</v>
      </c>
      <c r="H56" s="621"/>
      <c r="I56" s="896"/>
      <c r="J56" s="621">
        <v>1</v>
      </c>
      <c r="K56" s="896">
        <v>1</v>
      </c>
      <c r="L56" s="898">
        <v>0.66180555555555554</v>
      </c>
      <c r="M56" s="894">
        <v>0.66180555555555554</v>
      </c>
      <c r="N56" s="893">
        <v>0</v>
      </c>
      <c r="O56" s="654">
        <v>0</v>
      </c>
      <c r="P56" s="654">
        <v>0</v>
      </c>
      <c r="Q56" s="698">
        <v>0</v>
      </c>
      <c r="R56" s="698">
        <v>0</v>
      </c>
      <c r="S56" s="698">
        <v>0</v>
      </c>
      <c r="T56" s="621" t="s">
        <v>6334</v>
      </c>
      <c r="U56" s="803" t="s">
        <v>5144</v>
      </c>
      <c r="V56" s="632" t="s">
        <v>6335</v>
      </c>
      <c r="W56" s="721"/>
      <c r="X56" s="721"/>
      <c r="Y56" s="686"/>
      <c r="Z56" s="706">
        <f t="shared" si="0"/>
        <v>0</v>
      </c>
    </row>
    <row r="57" spans="1:43" ht="16">
      <c r="A57" s="660">
        <v>2</v>
      </c>
      <c r="B57" s="627">
        <v>44625</v>
      </c>
      <c r="C57" s="644" t="s">
        <v>5140</v>
      </c>
      <c r="D57" s="698" t="s">
        <v>60</v>
      </c>
      <c r="E57" s="630" t="s">
        <v>111</v>
      </c>
      <c r="F57" s="630"/>
      <c r="G57" s="660">
        <v>2</v>
      </c>
      <c r="H57" s="621"/>
      <c r="I57" s="897"/>
      <c r="J57" s="621">
        <v>1</v>
      </c>
      <c r="K57" s="897">
        <v>1</v>
      </c>
      <c r="L57" s="899">
        <v>0.66180555555555554</v>
      </c>
      <c r="M57" s="895" t="s">
        <v>6336</v>
      </c>
      <c r="N57" s="734">
        <v>29</v>
      </c>
      <c r="O57" s="649">
        <v>0</v>
      </c>
      <c r="P57" s="649">
        <v>0</v>
      </c>
      <c r="Q57" s="698">
        <v>0</v>
      </c>
      <c r="R57" s="698">
        <v>0</v>
      </c>
      <c r="S57" s="698">
        <v>0</v>
      </c>
      <c r="T57" s="621" t="s">
        <v>6337</v>
      </c>
      <c r="U57" s="803" t="s">
        <v>5126</v>
      </c>
      <c r="V57" s="755" t="s">
        <v>6335</v>
      </c>
      <c r="W57" s="721"/>
      <c r="X57" s="721"/>
      <c r="Y57" s="686"/>
      <c r="Z57" s="706">
        <f t="shared" si="0"/>
        <v>0</v>
      </c>
    </row>
    <row r="58" spans="1:43" ht="16">
      <c r="A58" s="660">
        <v>3</v>
      </c>
      <c r="B58" s="627">
        <v>44627</v>
      </c>
      <c r="C58" s="644" t="s">
        <v>5140</v>
      </c>
      <c r="D58" s="698" t="s">
        <v>6338</v>
      </c>
      <c r="E58" s="630" t="s">
        <v>107</v>
      </c>
      <c r="F58" s="630" t="s">
        <v>57</v>
      </c>
      <c r="G58" s="621">
        <v>1</v>
      </c>
      <c r="H58" s="621"/>
      <c r="I58" s="896">
        <v>1</v>
      </c>
      <c r="J58" s="621"/>
      <c r="K58" s="896">
        <v>1</v>
      </c>
      <c r="L58" s="898">
        <v>0.77986111111111101</v>
      </c>
      <c r="M58" s="894">
        <v>0.77986111111111101</v>
      </c>
      <c r="N58" s="893">
        <v>0</v>
      </c>
      <c r="O58" s="654">
        <v>0</v>
      </c>
      <c r="P58" s="654">
        <v>0</v>
      </c>
      <c r="Q58" s="698">
        <v>0</v>
      </c>
      <c r="R58" s="698">
        <v>0</v>
      </c>
      <c r="S58" s="698">
        <v>0</v>
      </c>
      <c r="T58" s="621" t="s">
        <v>6339</v>
      </c>
      <c r="U58" s="803" t="s">
        <v>5144</v>
      </c>
      <c r="V58" s="721"/>
      <c r="W58" s="721"/>
      <c r="X58" s="721"/>
      <c r="Y58" s="686"/>
      <c r="Z58" s="706">
        <f t="shared" si="0"/>
        <v>0</v>
      </c>
    </row>
    <row r="59" spans="1:43" ht="16">
      <c r="A59" s="660">
        <v>4</v>
      </c>
      <c r="B59" s="627">
        <v>44630</v>
      </c>
      <c r="C59" s="644" t="s">
        <v>5943</v>
      </c>
      <c r="D59" s="698" t="s">
        <v>6340</v>
      </c>
      <c r="E59" s="630" t="s">
        <v>113</v>
      </c>
      <c r="F59" s="630" t="s">
        <v>159</v>
      </c>
      <c r="G59" s="621">
        <v>44563</v>
      </c>
      <c r="H59" s="621"/>
      <c r="I59" s="897">
        <v>1</v>
      </c>
      <c r="J59" s="621"/>
      <c r="K59" s="897">
        <v>1</v>
      </c>
      <c r="L59" s="899">
        <v>0.70486111111111116</v>
      </c>
      <c r="M59" s="895">
        <v>0.70486111111111116</v>
      </c>
      <c r="N59" s="734">
        <v>0</v>
      </c>
      <c r="O59" s="649">
        <v>0</v>
      </c>
      <c r="P59" s="649">
        <v>0</v>
      </c>
      <c r="Q59" s="698">
        <v>0</v>
      </c>
      <c r="R59" s="698">
        <v>0</v>
      </c>
      <c r="S59" s="698">
        <v>0</v>
      </c>
      <c r="T59" s="621" t="s">
        <v>6341</v>
      </c>
      <c r="U59" s="803" t="s">
        <v>5144</v>
      </c>
      <c r="V59" s="755"/>
      <c r="W59" s="721"/>
      <c r="X59" s="721"/>
      <c r="Y59" s="686"/>
      <c r="Z59" s="706">
        <f t="shared" si="0"/>
        <v>0</v>
      </c>
    </row>
    <row r="60" spans="1:43">
      <c r="A60" s="660">
        <v>5</v>
      </c>
      <c r="B60" s="627">
        <v>44631</v>
      </c>
      <c r="C60" s="644" t="s">
        <v>5140</v>
      </c>
      <c r="D60" s="698" t="s">
        <v>60</v>
      </c>
      <c r="E60" s="630" t="s">
        <v>111</v>
      </c>
      <c r="F60" s="630" t="s">
        <v>593</v>
      </c>
      <c r="G60" s="621">
        <v>1</v>
      </c>
      <c r="H60" s="621"/>
      <c r="I60" s="621"/>
      <c r="J60" s="621">
        <v>1</v>
      </c>
      <c r="K60" s="621">
        <v>1</v>
      </c>
      <c r="L60" s="631">
        <v>0.60833333333333328</v>
      </c>
      <c r="M60" s="631">
        <v>0.60833333333333328</v>
      </c>
      <c r="N60" s="698">
        <v>0</v>
      </c>
      <c r="O60" s="621">
        <v>0</v>
      </c>
      <c r="P60" s="621">
        <v>0</v>
      </c>
      <c r="Q60" s="698">
        <v>0</v>
      </c>
      <c r="R60" s="698">
        <v>0</v>
      </c>
      <c r="S60" s="698">
        <v>0</v>
      </c>
      <c r="T60" s="621" t="s">
        <v>6342</v>
      </c>
      <c r="U60" s="712" t="s">
        <v>5144</v>
      </c>
      <c r="V60" s="755"/>
      <c r="W60" s="721"/>
      <c r="X60" s="721"/>
      <c r="Y60" s="686"/>
      <c r="Z60" s="706">
        <f t="shared" si="0"/>
        <v>0</v>
      </c>
    </row>
    <row r="61" spans="1:43">
      <c r="A61" s="660">
        <v>6</v>
      </c>
      <c r="B61" s="627">
        <v>44631</v>
      </c>
      <c r="C61" s="644" t="s">
        <v>5925</v>
      </c>
      <c r="D61" s="698" t="s">
        <v>6343</v>
      </c>
      <c r="E61" s="630" t="s">
        <v>578</v>
      </c>
      <c r="F61" s="630" t="s">
        <v>6344</v>
      </c>
      <c r="G61" s="621">
        <v>1</v>
      </c>
      <c r="H61" s="621"/>
      <c r="I61" s="621"/>
      <c r="J61" s="621">
        <v>1</v>
      </c>
      <c r="K61" s="621">
        <v>1</v>
      </c>
      <c r="L61" s="631">
        <v>0.65972222222222221</v>
      </c>
      <c r="M61" s="631">
        <v>0.65972222222222221</v>
      </c>
      <c r="N61" s="698">
        <v>0</v>
      </c>
      <c r="O61" s="621">
        <v>0</v>
      </c>
      <c r="P61" s="621">
        <v>0</v>
      </c>
      <c r="Q61" s="698">
        <v>0</v>
      </c>
      <c r="R61" s="698">
        <v>0</v>
      </c>
      <c r="S61" s="698">
        <v>0</v>
      </c>
      <c r="T61" s="621" t="s">
        <v>6345</v>
      </c>
      <c r="U61" s="712" t="s">
        <v>5144</v>
      </c>
      <c r="V61" s="632"/>
      <c r="W61" s="721"/>
      <c r="X61" s="721"/>
      <c r="Y61" s="686"/>
      <c r="Z61" s="706">
        <f t="shared" si="0"/>
        <v>0</v>
      </c>
    </row>
    <row r="62" spans="1:43">
      <c r="A62" s="660">
        <v>7</v>
      </c>
      <c r="B62" s="627">
        <v>44632</v>
      </c>
      <c r="C62" s="644" t="s">
        <v>5899</v>
      </c>
      <c r="D62" s="698" t="s">
        <v>6346</v>
      </c>
      <c r="E62" s="630" t="s">
        <v>64</v>
      </c>
      <c r="F62" s="630" t="s">
        <v>62</v>
      </c>
      <c r="G62" s="621">
        <v>44563</v>
      </c>
      <c r="H62" s="621"/>
      <c r="I62" s="896"/>
      <c r="J62" s="621">
        <v>1</v>
      </c>
      <c r="K62" s="896">
        <v>1</v>
      </c>
      <c r="L62" s="898">
        <v>0.61319444444444449</v>
      </c>
      <c r="M62" s="894">
        <v>0.61319444444444449</v>
      </c>
      <c r="N62" s="893">
        <v>0</v>
      </c>
      <c r="O62" s="654">
        <v>0</v>
      </c>
      <c r="P62" s="654">
        <v>0</v>
      </c>
      <c r="Q62" s="698">
        <v>0</v>
      </c>
      <c r="R62" s="698">
        <v>0</v>
      </c>
      <c r="S62" s="698">
        <v>0</v>
      </c>
      <c r="T62" s="621" t="s">
        <v>6347</v>
      </c>
      <c r="U62" s="797" t="s">
        <v>5144</v>
      </c>
      <c r="V62" s="721"/>
      <c r="W62" s="721"/>
      <c r="X62" s="721"/>
      <c r="Y62" s="686"/>
      <c r="Z62" s="706">
        <f t="shared" si="0"/>
        <v>0</v>
      </c>
    </row>
    <row r="63" spans="1:43">
      <c r="A63" s="660">
        <v>8</v>
      </c>
      <c r="B63" s="627">
        <v>44633</v>
      </c>
      <c r="C63" s="644" t="s">
        <v>5943</v>
      </c>
      <c r="D63" s="698" t="s">
        <v>60</v>
      </c>
      <c r="E63" s="630" t="s">
        <v>70</v>
      </c>
      <c r="F63" s="630" t="s">
        <v>114</v>
      </c>
      <c r="G63" s="621">
        <v>44563</v>
      </c>
      <c r="H63" s="660"/>
      <c r="I63" s="897"/>
      <c r="J63" s="621">
        <v>1</v>
      </c>
      <c r="K63" s="897">
        <v>1</v>
      </c>
      <c r="L63" s="899">
        <v>0.70416666666666661</v>
      </c>
      <c r="M63" s="895">
        <v>0.74097222222222225</v>
      </c>
      <c r="N63" s="734">
        <v>53</v>
      </c>
      <c r="O63" s="649" t="s">
        <v>6348</v>
      </c>
      <c r="P63" s="649" t="s">
        <v>6349</v>
      </c>
      <c r="Q63" s="698">
        <v>6</v>
      </c>
      <c r="R63" s="698">
        <v>223027</v>
      </c>
      <c r="S63" s="698">
        <v>886</v>
      </c>
      <c r="T63" s="621" t="s">
        <v>6350</v>
      </c>
      <c r="U63" s="797" t="s">
        <v>5864</v>
      </c>
      <c r="V63" s="755"/>
      <c r="W63" s="721"/>
      <c r="X63" s="721"/>
      <c r="Y63" s="686"/>
      <c r="Z63" s="706">
        <f t="shared" si="0"/>
        <v>0</v>
      </c>
    </row>
    <row r="64" spans="1:43">
      <c r="A64" s="660">
        <v>9</v>
      </c>
      <c r="B64" s="627">
        <v>44634</v>
      </c>
      <c r="C64" s="644" t="s">
        <v>5127</v>
      </c>
      <c r="D64" s="698" t="s">
        <v>6351</v>
      </c>
      <c r="E64" s="630" t="s">
        <v>6352</v>
      </c>
      <c r="F64" s="630" t="s">
        <v>467</v>
      </c>
      <c r="G64" s="621">
        <v>2</v>
      </c>
      <c r="H64" s="660">
        <v>1</v>
      </c>
      <c r="I64" s="621"/>
      <c r="J64" s="621"/>
      <c r="K64" s="621">
        <v>1</v>
      </c>
      <c r="L64" s="724">
        <v>0.74305555555555547</v>
      </c>
      <c r="M64" s="724">
        <v>0.74305555555555547</v>
      </c>
      <c r="N64" s="698">
        <v>0</v>
      </c>
      <c r="O64" s="698">
        <v>0</v>
      </c>
      <c r="P64" s="698">
        <v>0</v>
      </c>
      <c r="Q64" s="698">
        <v>0</v>
      </c>
      <c r="R64" s="698">
        <v>0</v>
      </c>
      <c r="S64" s="698">
        <v>0</v>
      </c>
      <c r="T64" s="621" t="s">
        <v>6353</v>
      </c>
      <c r="U64" s="712" t="s">
        <v>5144</v>
      </c>
      <c r="V64" s="632"/>
      <c r="W64" s="721"/>
      <c r="X64" s="721"/>
      <c r="Y64" s="686"/>
      <c r="Z64" s="706">
        <f t="shared" si="0"/>
        <v>0</v>
      </c>
    </row>
    <row r="65" spans="1:26">
      <c r="A65" s="660">
        <v>10</v>
      </c>
      <c r="B65" s="627">
        <v>44647</v>
      </c>
      <c r="C65" s="644" t="s">
        <v>5141</v>
      </c>
      <c r="D65" s="698" t="s">
        <v>6354</v>
      </c>
      <c r="E65" s="630" t="s">
        <v>139</v>
      </c>
      <c r="F65" s="630" t="s">
        <v>21</v>
      </c>
      <c r="G65" s="621"/>
      <c r="H65" s="660"/>
      <c r="I65" s="621">
        <v>1</v>
      </c>
      <c r="J65" s="621"/>
      <c r="K65" s="621">
        <v>1</v>
      </c>
      <c r="L65" s="724">
        <v>0.70347222222222217</v>
      </c>
      <c r="M65" s="724">
        <v>0.70347222222222217</v>
      </c>
      <c r="N65" s="698">
        <v>0</v>
      </c>
      <c r="O65" s="698">
        <v>0</v>
      </c>
      <c r="P65" s="698">
        <v>0</v>
      </c>
      <c r="Q65" s="698">
        <v>0</v>
      </c>
      <c r="R65" s="698">
        <v>0</v>
      </c>
      <c r="S65" s="698">
        <v>0</v>
      </c>
      <c r="T65" s="621" t="s">
        <v>6355</v>
      </c>
      <c r="U65" s="712" t="s">
        <v>5144</v>
      </c>
      <c r="V65" s="755"/>
      <c r="W65" s="721"/>
      <c r="X65" s="721"/>
      <c r="Y65" s="686"/>
      <c r="Z65" s="706">
        <f t="shared" si="0"/>
        <v>0</v>
      </c>
    </row>
    <row r="66" spans="1:26">
      <c r="A66" s="660">
        <v>11</v>
      </c>
      <c r="B66" s="627">
        <v>44647</v>
      </c>
      <c r="C66" s="644" t="s">
        <v>5140</v>
      </c>
      <c r="D66" s="698" t="s">
        <v>6356</v>
      </c>
      <c r="E66" s="630" t="s">
        <v>42</v>
      </c>
      <c r="F66" s="630" t="s">
        <v>82</v>
      </c>
      <c r="G66" s="621">
        <v>2</v>
      </c>
      <c r="H66" s="621">
        <v>1</v>
      </c>
      <c r="I66" s="621"/>
      <c r="J66" s="621"/>
      <c r="K66" s="621">
        <v>1</v>
      </c>
      <c r="L66" s="631">
        <v>0.75416666666666676</v>
      </c>
      <c r="M66" s="631">
        <v>0.75416666666666676</v>
      </c>
      <c r="N66" s="698">
        <v>0</v>
      </c>
      <c r="O66" s="698">
        <v>0</v>
      </c>
      <c r="P66" s="698">
        <v>0</v>
      </c>
      <c r="Q66" s="698">
        <v>0</v>
      </c>
      <c r="R66" s="698">
        <v>0</v>
      </c>
      <c r="S66" s="698">
        <v>0</v>
      </c>
      <c r="T66" s="621" t="s">
        <v>6357</v>
      </c>
      <c r="U66" s="712" t="s">
        <v>5144</v>
      </c>
      <c r="V66" s="632"/>
      <c r="W66" s="721"/>
      <c r="X66" s="721"/>
      <c r="Y66" s="686"/>
      <c r="Z66" s="706">
        <f t="shared" si="0"/>
        <v>0</v>
      </c>
    </row>
    <row r="67" spans="1:26">
      <c r="A67" s="660">
        <v>12</v>
      </c>
      <c r="B67" s="627">
        <v>44647</v>
      </c>
      <c r="C67" s="644" t="s">
        <v>5127</v>
      </c>
      <c r="D67" s="698" t="s">
        <v>6358</v>
      </c>
      <c r="E67" s="630" t="s">
        <v>93</v>
      </c>
      <c r="F67" s="630" t="s">
        <v>51</v>
      </c>
      <c r="G67" s="660">
        <v>44563</v>
      </c>
      <c r="H67" s="621"/>
      <c r="I67" s="621"/>
      <c r="J67" s="621">
        <v>1</v>
      </c>
      <c r="K67" s="621">
        <v>1</v>
      </c>
      <c r="L67" s="631">
        <v>0.95347222222222217</v>
      </c>
      <c r="M67" s="631">
        <v>2.7777777777777779E-3</v>
      </c>
      <c r="N67" s="698">
        <v>71</v>
      </c>
      <c r="O67" s="698" t="s">
        <v>6359</v>
      </c>
      <c r="P67" s="698" t="s">
        <v>6360</v>
      </c>
      <c r="Q67" s="698">
        <v>15</v>
      </c>
      <c r="R67" s="698">
        <v>272548</v>
      </c>
      <c r="S67" s="698">
        <v>602</v>
      </c>
      <c r="T67" s="621" t="s">
        <v>6361</v>
      </c>
      <c r="U67" s="712" t="s">
        <v>5126</v>
      </c>
      <c r="V67" s="632"/>
      <c r="W67" s="721"/>
      <c r="X67" s="721"/>
      <c r="Z67" s="706">
        <f t="shared" ref="Z67:Z150" si="19">AA67</f>
        <v>0</v>
      </c>
    </row>
    <row r="68" spans="1:26" hidden="1">
      <c r="A68" s="660"/>
      <c r="B68" s="627"/>
      <c r="C68" s="644"/>
      <c r="D68" s="698"/>
      <c r="E68" s="630"/>
      <c r="F68" s="630"/>
      <c r="G68" s="621"/>
      <c r="H68" s="660"/>
      <c r="I68" s="621"/>
      <c r="J68" s="621"/>
      <c r="K68" s="661"/>
      <c r="L68" s="631"/>
      <c r="M68" s="631"/>
      <c r="N68" s="698">
        <f t="shared" ref="N68:N81" si="20">HOUR($M68-$L68)*60+MINUTE($M68-$L68)</f>
        <v>0</v>
      </c>
      <c r="O68" s="698"/>
      <c r="P68" s="698"/>
      <c r="Q68" s="698"/>
      <c r="R68" s="698"/>
      <c r="S68" s="698"/>
      <c r="T68" s="621" t="str">
        <f t="shared" ref="T68:T81" si="21">"PHT "&amp;E68&amp;" - "&amp;F68&amp;" "&amp;U68</f>
        <v xml:space="preserve">PHT  -  </v>
      </c>
      <c r="U68" s="712"/>
      <c r="V68" s="755"/>
      <c r="W68" s="721"/>
      <c r="X68" s="721"/>
      <c r="Z68" s="706">
        <f t="shared" si="19"/>
        <v>0</v>
      </c>
    </row>
    <row r="69" spans="1:26" hidden="1">
      <c r="A69" s="660"/>
      <c r="B69" s="627"/>
      <c r="C69" s="644"/>
      <c r="D69" s="698"/>
      <c r="E69" s="630"/>
      <c r="F69" s="630"/>
      <c r="G69" s="621"/>
      <c r="H69" s="660"/>
      <c r="I69" s="621"/>
      <c r="J69" s="621"/>
      <c r="K69" s="661"/>
      <c r="L69" s="724"/>
      <c r="M69" s="724"/>
      <c r="N69" s="698">
        <f t="shared" si="20"/>
        <v>0</v>
      </c>
      <c r="O69" s="698"/>
      <c r="P69" s="698"/>
      <c r="Q69" s="698"/>
      <c r="R69" s="698"/>
      <c r="S69" s="698"/>
      <c r="T69" s="621" t="str">
        <f t="shared" si="21"/>
        <v xml:space="preserve">PHT  -  </v>
      </c>
      <c r="U69" s="712"/>
      <c r="V69" s="632"/>
      <c r="W69" s="721"/>
      <c r="X69" s="721"/>
      <c r="Z69" s="706">
        <f t="shared" si="19"/>
        <v>0</v>
      </c>
    </row>
    <row r="70" spans="1:26" hidden="1">
      <c r="A70" s="660"/>
      <c r="B70" s="627"/>
      <c r="C70" s="644"/>
      <c r="D70" s="698"/>
      <c r="E70" s="630"/>
      <c r="F70" s="630"/>
      <c r="G70" s="621"/>
      <c r="H70" s="660"/>
      <c r="I70" s="621"/>
      <c r="J70" s="621"/>
      <c r="K70" s="661"/>
      <c r="L70" s="724"/>
      <c r="M70" s="724"/>
      <c r="N70" s="698">
        <f t="shared" si="20"/>
        <v>0</v>
      </c>
      <c r="O70" s="698"/>
      <c r="P70" s="698"/>
      <c r="Q70" s="698"/>
      <c r="R70" s="698"/>
      <c r="S70" s="698"/>
      <c r="T70" s="621" t="str">
        <f t="shared" si="21"/>
        <v xml:space="preserve">PHT  -  </v>
      </c>
      <c r="U70" s="712"/>
      <c r="V70" s="755"/>
      <c r="W70" s="721"/>
      <c r="X70" s="721"/>
      <c r="Z70" s="706">
        <f t="shared" si="19"/>
        <v>0</v>
      </c>
    </row>
    <row r="71" spans="1:26" hidden="1">
      <c r="A71" s="660"/>
      <c r="B71" s="627"/>
      <c r="C71" s="644"/>
      <c r="D71" s="698"/>
      <c r="E71" s="630"/>
      <c r="F71" s="630"/>
      <c r="G71" s="621"/>
      <c r="H71" s="660"/>
      <c r="I71" s="621"/>
      <c r="J71" s="621"/>
      <c r="K71" s="661"/>
      <c r="L71" s="724"/>
      <c r="M71" s="724"/>
      <c r="N71" s="698">
        <f t="shared" si="20"/>
        <v>0</v>
      </c>
      <c r="O71" s="698"/>
      <c r="P71" s="698"/>
      <c r="Q71" s="698"/>
      <c r="R71" s="698"/>
      <c r="S71" s="698"/>
      <c r="T71" s="621" t="str">
        <f t="shared" si="21"/>
        <v xml:space="preserve">PHT  -  </v>
      </c>
      <c r="U71" s="712"/>
      <c r="V71" s="755"/>
      <c r="W71" s="721"/>
      <c r="X71" s="721"/>
      <c r="Z71" s="706">
        <f t="shared" si="19"/>
        <v>0</v>
      </c>
    </row>
    <row r="72" spans="1:26" hidden="1">
      <c r="A72" s="660"/>
      <c r="B72" s="627"/>
      <c r="C72" s="644"/>
      <c r="D72" s="698"/>
      <c r="E72" s="630"/>
      <c r="F72" s="630"/>
      <c r="G72" s="621"/>
      <c r="H72" s="660"/>
      <c r="I72" s="621"/>
      <c r="J72" s="621"/>
      <c r="K72" s="661"/>
      <c r="L72" s="724"/>
      <c r="M72" s="724"/>
      <c r="N72" s="698">
        <f t="shared" si="20"/>
        <v>0</v>
      </c>
      <c r="O72" s="698"/>
      <c r="P72" s="698"/>
      <c r="Q72" s="698"/>
      <c r="R72" s="698"/>
      <c r="S72" s="698"/>
      <c r="T72" s="621" t="str">
        <f t="shared" si="21"/>
        <v xml:space="preserve">PHT  -  </v>
      </c>
      <c r="U72" s="712"/>
      <c r="V72" s="755"/>
      <c r="W72" s="721"/>
      <c r="X72" s="721"/>
      <c r="Z72" s="706">
        <f t="shared" si="19"/>
        <v>0</v>
      </c>
    </row>
    <row r="73" spans="1:26" hidden="1">
      <c r="A73" s="660"/>
      <c r="B73" s="627"/>
      <c r="C73" s="644"/>
      <c r="D73" s="698"/>
      <c r="E73" s="630"/>
      <c r="F73" s="630"/>
      <c r="G73" s="621"/>
      <c r="H73" s="660"/>
      <c r="I73" s="621"/>
      <c r="J73" s="621"/>
      <c r="K73" s="661"/>
      <c r="L73" s="724"/>
      <c r="M73" s="724"/>
      <c r="N73" s="698">
        <f t="shared" si="20"/>
        <v>0</v>
      </c>
      <c r="O73" s="698"/>
      <c r="P73" s="698"/>
      <c r="Q73" s="698"/>
      <c r="R73" s="698"/>
      <c r="S73" s="698"/>
      <c r="T73" s="621" t="str">
        <f t="shared" si="21"/>
        <v xml:space="preserve">PHT  -  </v>
      </c>
      <c r="U73" s="712"/>
      <c r="V73" s="755"/>
      <c r="W73" s="721"/>
      <c r="X73" s="721"/>
      <c r="Z73" s="706">
        <f t="shared" si="19"/>
        <v>0</v>
      </c>
    </row>
    <row r="74" spans="1:26" hidden="1">
      <c r="A74" s="660"/>
      <c r="B74" s="627"/>
      <c r="C74" s="644"/>
      <c r="D74" s="698"/>
      <c r="E74" s="630"/>
      <c r="F74" s="630"/>
      <c r="G74" s="621"/>
      <c r="H74" s="660"/>
      <c r="I74" s="621"/>
      <c r="J74" s="621"/>
      <c r="K74" s="661"/>
      <c r="L74" s="724"/>
      <c r="M74" s="724"/>
      <c r="N74" s="698">
        <f t="shared" si="20"/>
        <v>0</v>
      </c>
      <c r="O74" s="698"/>
      <c r="P74" s="698"/>
      <c r="Q74" s="698"/>
      <c r="R74" s="698"/>
      <c r="S74" s="698"/>
      <c r="T74" s="621" t="str">
        <f t="shared" si="21"/>
        <v xml:space="preserve">PHT  -  </v>
      </c>
      <c r="U74" s="712"/>
      <c r="V74" s="755"/>
      <c r="W74" s="721"/>
      <c r="X74" s="721"/>
      <c r="Z74" s="706">
        <f t="shared" si="19"/>
        <v>0</v>
      </c>
    </row>
    <row r="75" spans="1:26" hidden="1">
      <c r="A75" s="660"/>
      <c r="B75" s="627"/>
      <c r="C75" s="644"/>
      <c r="D75" s="698"/>
      <c r="E75" s="630"/>
      <c r="F75" s="630"/>
      <c r="G75" s="621"/>
      <c r="H75" s="660"/>
      <c r="I75" s="621"/>
      <c r="J75" s="621"/>
      <c r="K75" s="661"/>
      <c r="L75" s="724"/>
      <c r="M75" s="724"/>
      <c r="N75" s="698">
        <f t="shared" si="20"/>
        <v>0</v>
      </c>
      <c r="O75" s="698"/>
      <c r="P75" s="698"/>
      <c r="Q75" s="698"/>
      <c r="R75" s="698"/>
      <c r="S75" s="698"/>
      <c r="T75" s="621" t="str">
        <f t="shared" si="21"/>
        <v xml:space="preserve">PHT  -  </v>
      </c>
      <c r="U75" s="712"/>
      <c r="V75" s="755"/>
      <c r="W75" s="721"/>
      <c r="X75" s="721"/>
      <c r="Z75" s="706">
        <f t="shared" si="19"/>
        <v>0</v>
      </c>
    </row>
    <row r="76" spans="1:26" hidden="1">
      <c r="A76" s="660"/>
      <c r="B76" s="627"/>
      <c r="C76" s="644"/>
      <c r="D76" s="698"/>
      <c r="E76" s="630"/>
      <c r="F76" s="630"/>
      <c r="G76" s="621"/>
      <c r="H76" s="660"/>
      <c r="I76" s="621"/>
      <c r="J76" s="621"/>
      <c r="K76" s="661"/>
      <c r="L76" s="724"/>
      <c r="M76" s="724"/>
      <c r="N76" s="698">
        <f t="shared" si="20"/>
        <v>0</v>
      </c>
      <c r="O76" s="698"/>
      <c r="P76" s="698"/>
      <c r="Q76" s="698"/>
      <c r="R76" s="698"/>
      <c r="S76" s="698"/>
      <c r="T76" s="621" t="str">
        <f t="shared" si="21"/>
        <v xml:space="preserve">PHT  -  </v>
      </c>
      <c r="U76" s="712"/>
      <c r="V76" s="755"/>
      <c r="W76" s="721"/>
      <c r="X76" s="721"/>
      <c r="Z76" s="706">
        <f t="shared" si="19"/>
        <v>0</v>
      </c>
    </row>
    <row r="77" spans="1:26" hidden="1">
      <c r="A77" s="660"/>
      <c r="B77" s="627"/>
      <c r="C77" s="644"/>
      <c r="D77" s="698"/>
      <c r="E77" s="630"/>
      <c r="F77" s="630"/>
      <c r="G77" s="621"/>
      <c r="H77" s="660"/>
      <c r="I77" s="621"/>
      <c r="J77" s="621"/>
      <c r="K77" s="661"/>
      <c r="L77" s="724"/>
      <c r="M77" s="724"/>
      <c r="N77" s="698">
        <f t="shared" si="20"/>
        <v>0</v>
      </c>
      <c r="O77" s="698"/>
      <c r="P77" s="698"/>
      <c r="Q77" s="698"/>
      <c r="R77" s="698"/>
      <c r="S77" s="698"/>
      <c r="T77" s="621" t="str">
        <f t="shared" si="21"/>
        <v xml:space="preserve">PHT  -  </v>
      </c>
      <c r="U77" s="712"/>
      <c r="V77" s="755"/>
      <c r="W77" s="721"/>
      <c r="X77" s="721"/>
      <c r="Z77" s="706">
        <f t="shared" si="19"/>
        <v>0</v>
      </c>
    </row>
    <row r="78" spans="1:26" hidden="1">
      <c r="A78" s="660"/>
      <c r="B78" s="627"/>
      <c r="C78" s="644"/>
      <c r="D78" s="698"/>
      <c r="E78" s="630"/>
      <c r="F78" s="630"/>
      <c r="G78" s="621"/>
      <c r="H78" s="660"/>
      <c r="I78" s="621"/>
      <c r="J78" s="621"/>
      <c r="K78" s="661"/>
      <c r="L78" s="724"/>
      <c r="M78" s="724"/>
      <c r="N78" s="698">
        <f t="shared" si="20"/>
        <v>0</v>
      </c>
      <c r="O78" s="698"/>
      <c r="P78" s="698"/>
      <c r="Q78" s="698"/>
      <c r="R78" s="698"/>
      <c r="S78" s="698"/>
      <c r="T78" s="621" t="str">
        <f t="shared" si="21"/>
        <v xml:space="preserve">PHT  -  </v>
      </c>
      <c r="U78" s="712"/>
      <c r="V78" s="755"/>
      <c r="W78" s="721"/>
      <c r="X78" s="721"/>
      <c r="Z78" s="706">
        <f t="shared" si="19"/>
        <v>0</v>
      </c>
    </row>
    <row r="79" spans="1:26" hidden="1">
      <c r="A79" s="660"/>
      <c r="B79" s="627"/>
      <c r="C79" s="644"/>
      <c r="D79" s="698"/>
      <c r="E79" s="630"/>
      <c r="F79" s="630"/>
      <c r="G79" s="621"/>
      <c r="H79" s="660"/>
      <c r="I79" s="621"/>
      <c r="J79" s="621"/>
      <c r="K79" s="661"/>
      <c r="L79" s="724"/>
      <c r="M79" s="724"/>
      <c r="N79" s="698">
        <f t="shared" si="20"/>
        <v>0</v>
      </c>
      <c r="O79" s="698"/>
      <c r="P79" s="698"/>
      <c r="Q79" s="698"/>
      <c r="R79" s="698"/>
      <c r="S79" s="698"/>
      <c r="T79" s="621" t="str">
        <f t="shared" si="21"/>
        <v xml:space="preserve">PHT  -  </v>
      </c>
      <c r="U79" s="712"/>
      <c r="V79" s="755"/>
      <c r="W79" s="721"/>
      <c r="X79" s="721"/>
      <c r="Z79" s="706">
        <f t="shared" si="19"/>
        <v>0</v>
      </c>
    </row>
    <row r="80" spans="1:26" hidden="1">
      <c r="A80" s="660"/>
      <c r="B80" s="627"/>
      <c r="C80" s="644"/>
      <c r="D80" s="698"/>
      <c r="E80" s="630"/>
      <c r="F80" s="630"/>
      <c r="G80" s="621"/>
      <c r="H80" s="660"/>
      <c r="I80" s="621"/>
      <c r="J80" s="621"/>
      <c r="K80" s="661"/>
      <c r="L80" s="724"/>
      <c r="M80" s="724"/>
      <c r="N80" s="698">
        <f t="shared" si="20"/>
        <v>0</v>
      </c>
      <c r="O80" s="698"/>
      <c r="P80" s="698"/>
      <c r="Q80" s="698"/>
      <c r="R80" s="698"/>
      <c r="S80" s="698"/>
      <c r="T80" s="621" t="str">
        <f t="shared" si="21"/>
        <v xml:space="preserve">PHT  -  </v>
      </c>
      <c r="U80" s="712"/>
      <c r="V80" s="755"/>
      <c r="W80" s="721"/>
      <c r="X80" s="721"/>
      <c r="Z80" s="706">
        <f t="shared" si="19"/>
        <v>0</v>
      </c>
    </row>
    <row r="81" spans="1:26" hidden="1">
      <c r="A81" s="660"/>
      <c r="B81" s="627"/>
      <c r="C81" s="644"/>
      <c r="D81" s="698"/>
      <c r="E81" s="630"/>
      <c r="F81" s="630"/>
      <c r="G81" s="621"/>
      <c r="H81" s="660"/>
      <c r="I81" s="621"/>
      <c r="J81" s="621"/>
      <c r="K81" s="661"/>
      <c r="L81" s="724"/>
      <c r="M81" s="724"/>
      <c r="N81" s="698">
        <f t="shared" si="20"/>
        <v>0</v>
      </c>
      <c r="O81" s="698"/>
      <c r="P81" s="698"/>
      <c r="Q81" s="698"/>
      <c r="R81" s="698"/>
      <c r="S81" s="698"/>
      <c r="T81" s="621" t="str">
        <f t="shared" si="21"/>
        <v xml:space="preserve">PHT  -  </v>
      </c>
      <c r="U81" s="712"/>
      <c r="V81" s="755"/>
      <c r="W81" s="721"/>
      <c r="X81" s="721"/>
      <c r="Z81" s="706">
        <f t="shared" si="19"/>
        <v>0</v>
      </c>
    </row>
    <row r="82" spans="1:26">
      <c r="A82" s="660"/>
      <c r="B82" s="659"/>
      <c r="C82" s="659"/>
      <c r="D82" s="698"/>
      <c r="E82" s="698"/>
      <c r="F82" s="698"/>
      <c r="G82" s="698"/>
      <c r="H82" s="754">
        <f>SUM(H56:H81)</f>
        <v>2</v>
      </c>
      <c r="I82" s="754">
        <f>SUM(I56:I81)</f>
        <v>3</v>
      </c>
      <c r="J82" s="754">
        <f>SUM(J56:J81)</f>
        <v>7</v>
      </c>
      <c r="K82" s="754">
        <f>SUM(K56:K81)</f>
        <v>12</v>
      </c>
      <c r="L82" s="698"/>
      <c r="M82" s="698"/>
      <c r="N82" s="698"/>
      <c r="O82" s="754">
        <f>SUM(O56:O81)</f>
        <v>0</v>
      </c>
      <c r="P82" s="754">
        <f>SUM(P56:P81)</f>
        <v>0</v>
      </c>
      <c r="Q82" s="754">
        <f>SUM(Q56:Q81)</f>
        <v>21</v>
      </c>
      <c r="R82" s="754">
        <f t="shared" ref="R82:S82" si="22">SUM(R56:R81)</f>
        <v>495575</v>
      </c>
      <c r="S82" s="754">
        <f t="shared" si="22"/>
        <v>1488</v>
      </c>
      <c r="T82" s="754"/>
      <c r="U82" s="698"/>
      <c r="V82" s="698"/>
      <c r="W82" s="726"/>
      <c r="X82" s="726"/>
      <c r="Y82" s="686"/>
      <c r="Z82" s="706">
        <f t="shared" si="19"/>
        <v>0</v>
      </c>
    </row>
    <row r="83" spans="1:26">
      <c r="B83" s="699" t="s">
        <v>5108</v>
      </c>
      <c r="C83" s="699"/>
      <c r="D83" s="698"/>
      <c r="E83" s="698"/>
      <c r="F83" s="698"/>
      <c r="G83" s="698"/>
      <c r="H83" s="698"/>
      <c r="I83" s="698"/>
      <c r="J83" s="698"/>
      <c r="K83" s="698"/>
      <c r="L83" s="698"/>
      <c r="M83" s="698"/>
      <c r="N83" s="698"/>
      <c r="O83" s="698"/>
      <c r="P83" s="801"/>
      <c r="Q83" s="698"/>
      <c r="R83" s="698"/>
      <c r="S83" s="698"/>
      <c r="T83" s="698"/>
      <c r="U83" s="698"/>
      <c r="V83" s="698"/>
      <c r="W83" s="726"/>
      <c r="X83" s="726"/>
      <c r="Y83" s="686"/>
      <c r="Z83" s="706">
        <f t="shared" si="19"/>
        <v>0</v>
      </c>
    </row>
    <row r="84" spans="1:26">
      <c r="A84" s="660">
        <v>1</v>
      </c>
      <c r="B84" s="657">
        <v>44653</v>
      </c>
      <c r="C84" s="628" t="s">
        <v>5141</v>
      </c>
      <c r="D84" s="698" t="s">
        <v>89</v>
      </c>
      <c r="E84" s="698" t="s">
        <v>91</v>
      </c>
      <c r="F84" s="698" t="s">
        <v>90</v>
      </c>
      <c r="G84" s="698">
        <v>44563</v>
      </c>
      <c r="H84" s="698"/>
      <c r="I84" s="698"/>
      <c r="J84" s="698">
        <v>1</v>
      </c>
      <c r="K84" s="698"/>
      <c r="L84" s="758">
        <v>0.70694444444444449</v>
      </c>
      <c r="M84" s="758">
        <v>0.70694444444444449</v>
      </c>
      <c r="N84" s="698">
        <v>0</v>
      </c>
      <c r="O84" s="698">
        <v>0</v>
      </c>
      <c r="P84" s="804">
        <v>0</v>
      </c>
      <c r="Q84" s="698">
        <v>0</v>
      </c>
      <c r="R84" s="698">
        <v>0</v>
      </c>
      <c r="S84" s="698">
        <v>0</v>
      </c>
      <c r="T84" s="621" t="s">
        <v>6362</v>
      </c>
      <c r="U84" s="632" t="s">
        <v>5144</v>
      </c>
      <c r="V84" s="698" t="s">
        <v>6363</v>
      </c>
      <c r="W84" s="726"/>
      <c r="X84" s="726"/>
      <c r="Y84" s="686"/>
      <c r="Z84" s="706">
        <f t="shared" si="19"/>
        <v>0</v>
      </c>
    </row>
    <row r="85" spans="1:26">
      <c r="A85" s="660">
        <v>2</v>
      </c>
      <c r="B85" s="657">
        <v>44654</v>
      </c>
      <c r="C85" s="628" t="s">
        <v>5854</v>
      </c>
      <c r="D85" s="698" t="s">
        <v>5854</v>
      </c>
      <c r="E85" s="698" t="s">
        <v>63</v>
      </c>
      <c r="F85" s="698" t="s">
        <v>117</v>
      </c>
      <c r="G85" s="698">
        <v>2</v>
      </c>
      <c r="H85" s="698"/>
      <c r="I85" s="698">
        <v>1</v>
      </c>
      <c r="J85" s="698"/>
      <c r="K85" s="698"/>
      <c r="L85" s="758">
        <v>0.56944444444444442</v>
      </c>
      <c r="M85" s="758">
        <v>0.56944444444444442</v>
      </c>
      <c r="N85" s="698">
        <v>0</v>
      </c>
      <c r="O85" s="698">
        <v>0</v>
      </c>
      <c r="P85" s="804">
        <v>0</v>
      </c>
      <c r="Q85" s="698">
        <v>0</v>
      </c>
      <c r="R85" s="698">
        <v>0</v>
      </c>
      <c r="S85" s="698">
        <v>0</v>
      </c>
      <c r="T85" s="621" t="s">
        <v>6364</v>
      </c>
      <c r="U85" s="632" t="s">
        <v>5144</v>
      </c>
      <c r="V85" s="698" t="s">
        <v>6365</v>
      </c>
      <c r="W85" s="726"/>
      <c r="X85" s="726"/>
      <c r="Y85" s="686"/>
    </row>
    <row r="86" spans="1:26">
      <c r="A86" s="660">
        <v>3</v>
      </c>
      <c r="B86" s="657">
        <v>44654</v>
      </c>
      <c r="C86" s="628" t="s">
        <v>5127</v>
      </c>
      <c r="D86" s="698" t="s">
        <v>50</v>
      </c>
      <c r="E86" s="698" t="s">
        <v>6344</v>
      </c>
      <c r="F86" s="698" t="s">
        <v>5651</v>
      </c>
      <c r="G86" s="698"/>
      <c r="H86" s="698"/>
      <c r="I86" s="698"/>
      <c r="J86" s="698">
        <v>1</v>
      </c>
      <c r="K86" s="698">
        <v>1</v>
      </c>
      <c r="L86" s="758">
        <v>0.60624999999999996</v>
      </c>
      <c r="M86" s="758">
        <v>0.62152777777777779</v>
      </c>
      <c r="N86" s="698">
        <v>22</v>
      </c>
      <c r="O86" s="698">
        <v>1.7</v>
      </c>
      <c r="P86" s="804"/>
      <c r="Q86" s="698">
        <v>0</v>
      </c>
      <c r="R86" s="698">
        <v>0</v>
      </c>
      <c r="S86" s="698">
        <v>0</v>
      </c>
      <c r="T86" s="621" t="s">
        <v>6366</v>
      </c>
      <c r="U86" s="632" t="s">
        <v>5126</v>
      </c>
      <c r="V86" s="698" t="s">
        <v>6367</v>
      </c>
      <c r="W86" s="726"/>
      <c r="X86" s="726"/>
      <c r="Y86" s="686"/>
    </row>
    <row r="87" spans="1:26">
      <c r="A87" s="660">
        <v>4</v>
      </c>
      <c r="B87" s="657">
        <v>44654</v>
      </c>
      <c r="C87" s="628" t="s">
        <v>5925</v>
      </c>
      <c r="D87" s="698" t="s">
        <v>55</v>
      </c>
      <c r="E87" s="698" t="s">
        <v>578</v>
      </c>
      <c r="F87" s="698" t="s">
        <v>56</v>
      </c>
      <c r="G87" s="698">
        <v>44563</v>
      </c>
      <c r="H87" s="698"/>
      <c r="I87" s="698"/>
      <c r="J87" s="698">
        <v>1</v>
      </c>
      <c r="K87" s="698">
        <v>1</v>
      </c>
      <c r="L87" s="758">
        <v>0.61736111111111114</v>
      </c>
      <c r="M87" s="758"/>
      <c r="N87" s="698"/>
      <c r="O87" s="698"/>
      <c r="P87" s="804"/>
      <c r="Q87" s="698"/>
      <c r="R87" s="698"/>
      <c r="S87" s="698"/>
      <c r="T87" s="621" t="s">
        <v>6368</v>
      </c>
      <c r="U87" s="632" t="s">
        <v>5144</v>
      </c>
      <c r="V87" s="698" t="s">
        <v>6369</v>
      </c>
      <c r="W87" s="726"/>
      <c r="X87" s="726"/>
      <c r="Y87" s="686"/>
    </row>
    <row r="88" spans="1:26">
      <c r="A88" s="660">
        <v>5</v>
      </c>
      <c r="B88" s="657">
        <v>44656</v>
      </c>
      <c r="C88" s="628" t="s">
        <v>5141</v>
      </c>
      <c r="D88" s="698" t="s">
        <v>6370</v>
      </c>
      <c r="E88" s="698" t="s">
        <v>21</v>
      </c>
      <c r="F88" s="698" t="s">
        <v>85</v>
      </c>
      <c r="G88" s="698">
        <v>2</v>
      </c>
      <c r="H88" s="698"/>
      <c r="I88" s="698">
        <v>1</v>
      </c>
      <c r="J88" s="698"/>
      <c r="K88" s="698">
        <v>1</v>
      </c>
      <c r="L88" s="758">
        <v>0.57291666666666663</v>
      </c>
      <c r="M88" s="758">
        <v>0.58194444444444449</v>
      </c>
      <c r="N88" s="698">
        <v>13</v>
      </c>
      <c r="O88" s="698">
        <v>0</v>
      </c>
      <c r="P88" s="804">
        <v>0</v>
      </c>
      <c r="Q88" s="698">
        <v>0</v>
      </c>
      <c r="R88" s="698">
        <v>0</v>
      </c>
      <c r="S88" s="698">
        <v>0</v>
      </c>
      <c r="T88" s="621" t="s">
        <v>6371</v>
      </c>
      <c r="U88" s="632"/>
      <c r="V88" s="698"/>
      <c r="W88" s="726"/>
      <c r="X88" s="726"/>
      <c r="Y88" s="686"/>
    </row>
    <row r="89" spans="1:26">
      <c r="A89" s="660">
        <v>6</v>
      </c>
      <c r="B89" s="657">
        <v>44657</v>
      </c>
      <c r="C89" s="628" t="s">
        <v>5925</v>
      </c>
      <c r="D89" s="698" t="s">
        <v>50</v>
      </c>
      <c r="E89" s="698" t="s">
        <v>93</v>
      </c>
      <c r="F89" s="698" t="s">
        <v>6372</v>
      </c>
      <c r="G89" s="698"/>
      <c r="H89" s="698"/>
      <c r="I89" s="698"/>
      <c r="J89" s="698">
        <v>1</v>
      </c>
      <c r="K89" s="698">
        <v>1</v>
      </c>
      <c r="L89" s="758">
        <v>0.66527777777777775</v>
      </c>
      <c r="M89" s="758">
        <v>0.66527777777777775</v>
      </c>
      <c r="N89" s="698">
        <v>0</v>
      </c>
      <c r="O89" s="698">
        <v>0</v>
      </c>
      <c r="P89" s="804">
        <v>0</v>
      </c>
      <c r="Q89" s="698">
        <v>0</v>
      </c>
      <c r="R89" s="698">
        <v>0</v>
      </c>
      <c r="S89" s="698">
        <v>0</v>
      </c>
      <c r="T89" s="621" t="s">
        <v>6373</v>
      </c>
      <c r="U89" s="632" t="s">
        <v>6374</v>
      </c>
      <c r="V89" s="698" t="s">
        <v>6365</v>
      </c>
      <c r="W89" s="726"/>
      <c r="X89" s="726"/>
      <c r="Y89" s="686"/>
    </row>
    <row r="90" spans="1:26">
      <c r="A90" s="660">
        <v>7</v>
      </c>
      <c r="B90" s="657">
        <v>44657</v>
      </c>
      <c r="C90" s="628" t="s">
        <v>5925</v>
      </c>
      <c r="D90" s="698" t="s">
        <v>6375</v>
      </c>
      <c r="E90" s="698" t="s">
        <v>111</v>
      </c>
      <c r="F90" s="698" t="s">
        <v>39</v>
      </c>
      <c r="G90" s="698">
        <v>2</v>
      </c>
      <c r="H90" s="698"/>
      <c r="I90" s="698"/>
      <c r="J90" s="698">
        <v>1</v>
      </c>
      <c r="K90" s="698">
        <v>1</v>
      </c>
      <c r="L90" s="758">
        <v>0.61111111111111116</v>
      </c>
      <c r="M90" s="758">
        <v>0.52569444444444446</v>
      </c>
      <c r="N90" s="698">
        <v>0.9145833333333333</v>
      </c>
      <c r="O90" s="698">
        <v>0</v>
      </c>
      <c r="P90" s="804">
        <v>0</v>
      </c>
      <c r="Q90" s="698">
        <v>0</v>
      </c>
      <c r="R90" s="698">
        <v>0</v>
      </c>
      <c r="S90" s="698">
        <v>0</v>
      </c>
      <c r="T90" s="621" t="s">
        <v>6376</v>
      </c>
      <c r="U90" s="632" t="s">
        <v>6377</v>
      </c>
      <c r="V90" s="698" t="s">
        <v>6378</v>
      </c>
      <c r="W90" s="726"/>
      <c r="X90" s="726"/>
      <c r="Y90" s="686"/>
    </row>
    <row r="91" spans="1:26">
      <c r="A91" s="660">
        <v>8</v>
      </c>
      <c r="B91" s="657">
        <v>44657</v>
      </c>
      <c r="C91" s="628" t="s">
        <v>5127</v>
      </c>
      <c r="D91" s="698" t="s">
        <v>34</v>
      </c>
      <c r="E91" s="698" t="s">
        <v>6352</v>
      </c>
      <c r="F91" s="698" t="s">
        <v>467</v>
      </c>
      <c r="G91" s="698">
        <v>2</v>
      </c>
      <c r="H91" s="698">
        <v>1</v>
      </c>
      <c r="I91" s="698"/>
      <c r="J91" s="698"/>
      <c r="K91" s="698"/>
      <c r="L91" s="758">
        <v>0.70902777777777781</v>
      </c>
      <c r="M91" s="758">
        <v>0.70902777777777781</v>
      </c>
      <c r="N91" s="698">
        <v>0</v>
      </c>
      <c r="O91" s="698">
        <v>0</v>
      </c>
      <c r="P91" s="804">
        <v>0</v>
      </c>
      <c r="Q91" s="698">
        <v>0</v>
      </c>
      <c r="R91" s="698">
        <v>0</v>
      </c>
      <c r="S91" s="698">
        <v>0</v>
      </c>
      <c r="T91" s="621" t="s">
        <v>6379</v>
      </c>
      <c r="U91" s="632" t="s">
        <v>6380</v>
      </c>
      <c r="V91" s="698"/>
      <c r="W91" s="726"/>
      <c r="X91" s="726"/>
      <c r="Y91" s="686"/>
    </row>
    <row r="92" spans="1:26">
      <c r="A92" s="660">
        <v>9</v>
      </c>
      <c r="B92" s="657">
        <v>44660</v>
      </c>
      <c r="C92" s="628" t="s">
        <v>5925</v>
      </c>
      <c r="D92" s="698" t="s">
        <v>60</v>
      </c>
      <c r="E92" s="698" t="s">
        <v>111</v>
      </c>
      <c r="F92" s="698" t="s">
        <v>39</v>
      </c>
      <c r="G92" s="698">
        <v>2</v>
      </c>
      <c r="H92" s="698"/>
      <c r="I92" s="698"/>
      <c r="J92" s="698">
        <v>1</v>
      </c>
      <c r="K92" s="698">
        <v>1</v>
      </c>
      <c r="L92" s="758">
        <v>0.61111111111111116</v>
      </c>
      <c r="M92" s="758"/>
      <c r="N92" s="698"/>
      <c r="O92" s="698"/>
      <c r="P92" s="804"/>
      <c r="Q92" s="698"/>
      <c r="R92" s="698"/>
      <c r="S92" s="698"/>
      <c r="T92" s="621" t="s">
        <v>6381</v>
      </c>
      <c r="U92" s="632" t="s">
        <v>6382</v>
      </c>
      <c r="V92" s="698"/>
      <c r="W92" s="726"/>
      <c r="X92" s="726"/>
      <c r="Y92" s="686"/>
    </row>
    <row r="93" spans="1:26">
      <c r="A93" s="660">
        <v>10</v>
      </c>
      <c r="B93" s="657">
        <v>44662</v>
      </c>
      <c r="C93" s="628" t="s">
        <v>5854</v>
      </c>
      <c r="D93" s="698" t="s">
        <v>5854</v>
      </c>
      <c r="E93" s="698" t="s">
        <v>115</v>
      </c>
      <c r="F93" s="698" t="s">
        <v>6383</v>
      </c>
      <c r="G93" s="698">
        <v>1</v>
      </c>
      <c r="H93" s="698"/>
      <c r="I93" s="698">
        <v>1</v>
      </c>
      <c r="J93" s="698"/>
      <c r="K93" s="698">
        <v>1</v>
      </c>
      <c r="L93" s="758">
        <v>0.20833333333333334</v>
      </c>
      <c r="M93" s="758"/>
      <c r="N93" s="698"/>
      <c r="O93" s="698">
        <v>0</v>
      </c>
      <c r="P93" s="804">
        <v>0</v>
      </c>
      <c r="Q93" s="698">
        <v>0</v>
      </c>
      <c r="R93" s="698">
        <v>0</v>
      </c>
      <c r="S93" s="698">
        <v>0</v>
      </c>
      <c r="T93" s="621" t="s">
        <v>6384</v>
      </c>
      <c r="U93" s="632" t="s">
        <v>5126</v>
      </c>
      <c r="V93" s="698"/>
      <c r="W93" s="726"/>
      <c r="X93" s="726"/>
      <c r="Y93" s="686"/>
    </row>
    <row r="94" spans="1:26">
      <c r="A94" s="660">
        <v>11</v>
      </c>
      <c r="B94" s="657">
        <v>44662</v>
      </c>
      <c r="C94" s="628" t="s">
        <v>5127</v>
      </c>
      <c r="D94" s="698" t="s">
        <v>36</v>
      </c>
      <c r="E94" s="698" t="s">
        <v>170</v>
      </c>
      <c r="F94" s="698" t="s">
        <v>5143</v>
      </c>
      <c r="G94" s="698">
        <v>2</v>
      </c>
      <c r="H94" s="698"/>
      <c r="I94" s="698">
        <v>1</v>
      </c>
      <c r="J94" s="698"/>
      <c r="K94" s="698">
        <v>1</v>
      </c>
      <c r="L94" s="758">
        <v>0.74236111111111114</v>
      </c>
      <c r="M94" s="758">
        <v>0.74236111111111114</v>
      </c>
      <c r="N94" s="698">
        <v>0</v>
      </c>
      <c r="O94" s="698">
        <v>0</v>
      </c>
      <c r="P94" s="804">
        <v>0</v>
      </c>
      <c r="Q94" s="698">
        <v>0</v>
      </c>
      <c r="R94" s="698">
        <v>0</v>
      </c>
      <c r="S94" s="698">
        <v>0</v>
      </c>
      <c r="T94" s="621" t="s">
        <v>6385</v>
      </c>
      <c r="U94" s="632" t="s">
        <v>5144</v>
      </c>
      <c r="V94" s="698"/>
      <c r="W94" s="726"/>
      <c r="X94" s="726"/>
      <c r="Y94" s="686"/>
    </row>
    <row r="95" spans="1:26">
      <c r="A95" s="660">
        <v>12</v>
      </c>
      <c r="B95" s="657">
        <v>44666</v>
      </c>
      <c r="C95" s="628" t="s">
        <v>5854</v>
      </c>
      <c r="D95" s="698" t="s">
        <v>6287</v>
      </c>
      <c r="E95" s="698" t="s">
        <v>64</v>
      </c>
      <c r="F95" s="698" t="s">
        <v>62</v>
      </c>
      <c r="G95" s="698">
        <v>1</v>
      </c>
      <c r="H95" s="698"/>
      <c r="I95" s="698"/>
      <c r="J95" s="698">
        <v>1</v>
      </c>
      <c r="K95" s="698"/>
      <c r="L95" s="758">
        <v>0.61875000000000002</v>
      </c>
      <c r="M95" s="758">
        <v>0.61875000000000002</v>
      </c>
      <c r="N95" s="698">
        <v>0</v>
      </c>
      <c r="O95" s="698">
        <v>0</v>
      </c>
      <c r="P95" s="804">
        <v>0</v>
      </c>
      <c r="Q95" s="698">
        <v>0</v>
      </c>
      <c r="R95" s="698">
        <v>0</v>
      </c>
      <c r="S95" s="698">
        <v>0</v>
      </c>
      <c r="T95" s="621" t="s">
        <v>6386</v>
      </c>
      <c r="U95" s="632" t="s">
        <v>5144</v>
      </c>
      <c r="V95" s="698" t="s">
        <v>6365</v>
      </c>
      <c r="W95" s="726"/>
      <c r="X95" s="726"/>
      <c r="Y95" s="686"/>
    </row>
    <row r="96" spans="1:26">
      <c r="A96" s="660">
        <v>13</v>
      </c>
      <c r="B96" s="657">
        <v>44666</v>
      </c>
      <c r="C96" s="628" t="s">
        <v>5141</v>
      </c>
      <c r="D96" s="698" t="s">
        <v>6387</v>
      </c>
      <c r="E96" s="698" t="s">
        <v>21</v>
      </c>
      <c r="F96" s="698" t="s">
        <v>99</v>
      </c>
      <c r="G96" s="698" t="s">
        <v>6388</v>
      </c>
      <c r="H96" s="698"/>
      <c r="I96" s="698"/>
      <c r="J96" s="698">
        <v>1</v>
      </c>
      <c r="K96" s="698">
        <v>1</v>
      </c>
      <c r="L96" s="758">
        <v>0.65694444444444444</v>
      </c>
      <c r="M96" s="758">
        <v>0.7416666666666667</v>
      </c>
      <c r="N96" s="698">
        <v>8.4722222222222254E-2</v>
      </c>
      <c r="O96" s="698">
        <v>0</v>
      </c>
      <c r="P96" s="804">
        <v>0</v>
      </c>
      <c r="Q96" s="698">
        <v>0</v>
      </c>
      <c r="R96" s="698">
        <v>0</v>
      </c>
      <c r="S96" s="698">
        <v>0</v>
      </c>
      <c r="T96" s="621" t="s">
        <v>6389</v>
      </c>
      <c r="U96" s="632" t="s">
        <v>6390</v>
      </c>
      <c r="V96" s="698" t="s">
        <v>6391</v>
      </c>
      <c r="W96" s="726"/>
      <c r="X96" s="726"/>
      <c r="Y96" s="686"/>
    </row>
    <row r="97" spans="1:26">
      <c r="A97" s="660">
        <v>14</v>
      </c>
      <c r="B97" s="657">
        <v>44667</v>
      </c>
      <c r="C97" s="628" t="s">
        <v>5141</v>
      </c>
      <c r="D97" s="698" t="s">
        <v>20</v>
      </c>
      <c r="E97" s="698" t="s">
        <v>21</v>
      </c>
      <c r="F97" s="698" t="s">
        <v>6254</v>
      </c>
      <c r="G97" s="698">
        <v>1</v>
      </c>
      <c r="H97" s="698"/>
      <c r="I97" s="698"/>
      <c r="J97" s="698">
        <v>1</v>
      </c>
      <c r="K97" s="698"/>
      <c r="L97" s="758">
        <v>0.92708333333333337</v>
      </c>
      <c r="M97" s="758">
        <v>0.93402777777777779</v>
      </c>
      <c r="N97" s="698">
        <v>0</v>
      </c>
      <c r="O97" s="698">
        <v>0</v>
      </c>
      <c r="P97" s="804">
        <v>0</v>
      </c>
      <c r="Q97" s="698">
        <v>0</v>
      </c>
      <c r="R97" s="698">
        <v>0</v>
      </c>
      <c r="S97" s="698">
        <v>0</v>
      </c>
      <c r="T97" s="621" t="s">
        <v>6392</v>
      </c>
      <c r="U97" s="632" t="s">
        <v>5144</v>
      </c>
      <c r="V97" s="698"/>
      <c r="W97" s="726"/>
      <c r="X97" s="726"/>
      <c r="Y97" s="686"/>
    </row>
    <row r="98" spans="1:26">
      <c r="A98" s="660">
        <v>15</v>
      </c>
      <c r="B98" s="657">
        <v>44668</v>
      </c>
      <c r="C98" s="628" t="s">
        <v>5925</v>
      </c>
      <c r="D98" s="698" t="s">
        <v>24</v>
      </c>
      <c r="E98" s="698" t="s">
        <v>80</v>
      </c>
      <c r="F98" s="698" t="s">
        <v>72</v>
      </c>
      <c r="G98" s="698">
        <v>1</v>
      </c>
      <c r="H98" s="698"/>
      <c r="I98" s="698">
        <v>1</v>
      </c>
      <c r="J98" s="698"/>
      <c r="K98" s="698"/>
      <c r="L98" s="758">
        <v>0.6118055555555556</v>
      </c>
      <c r="M98" s="758">
        <v>0.6118055555555556</v>
      </c>
      <c r="N98" s="698">
        <v>0</v>
      </c>
      <c r="O98" s="698">
        <v>0</v>
      </c>
      <c r="P98" s="804">
        <v>0</v>
      </c>
      <c r="Q98" s="698">
        <v>0</v>
      </c>
      <c r="R98" s="698">
        <v>0</v>
      </c>
      <c r="S98" s="698">
        <v>0</v>
      </c>
      <c r="T98" s="621" t="s">
        <v>6393</v>
      </c>
      <c r="U98" s="632" t="s">
        <v>5144</v>
      </c>
      <c r="V98" s="698"/>
      <c r="W98" s="726"/>
      <c r="X98" s="726"/>
      <c r="Y98" s="686"/>
    </row>
    <row r="99" spans="1:26">
      <c r="A99" s="660">
        <v>16</v>
      </c>
      <c r="B99" s="657">
        <v>44669</v>
      </c>
      <c r="C99" s="628" t="s">
        <v>5141</v>
      </c>
      <c r="D99" s="698" t="s">
        <v>20</v>
      </c>
      <c r="E99" s="698" t="s">
        <v>21</v>
      </c>
      <c r="F99" s="698" t="s">
        <v>6254</v>
      </c>
      <c r="G99" s="698">
        <v>1</v>
      </c>
      <c r="H99" s="698"/>
      <c r="I99" s="698"/>
      <c r="J99" s="698">
        <v>1</v>
      </c>
      <c r="K99" s="698"/>
      <c r="L99" s="758">
        <v>0.8125</v>
      </c>
      <c r="M99" s="758">
        <v>0.8125</v>
      </c>
      <c r="N99" s="698">
        <v>0</v>
      </c>
      <c r="O99" s="698">
        <v>0</v>
      </c>
      <c r="P99" s="804">
        <v>0</v>
      </c>
      <c r="Q99" s="698">
        <v>0</v>
      </c>
      <c r="R99" s="698">
        <v>0</v>
      </c>
      <c r="S99" s="698">
        <v>0</v>
      </c>
      <c r="T99" s="621" t="s">
        <v>6394</v>
      </c>
      <c r="U99" s="632" t="s">
        <v>5144</v>
      </c>
      <c r="V99" s="698" t="s">
        <v>6365</v>
      </c>
      <c r="W99" s="726"/>
      <c r="X99" s="726"/>
      <c r="Y99" s="686"/>
    </row>
    <row r="100" spans="1:26">
      <c r="A100" s="660">
        <v>17</v>
      </c>
      <c r="B100" s="657">
        <v>44670</v>
      </c>
      <c r="C100" s="628" t="s">
        <v>5141</v>
      </c>
      <c r="D100" s="698" t="s">
        <v>60</v>
      </c>
      <c r="E100" s="698" t="s">
        <v>114</v>
      </c>
      <c r="F100" s="698" t="s">
        <v>593</v>
      </c>
      <c r="G100" s="698" t="s">
        <v>6388</v>
      </c>
      <c r="H100" s="698"/>
      <c r="I100" s="698"/>
      <c r="J100" s="698">
        <v>1</v>
      </c>
      <c r="K100" s="698">
        <v>1</v>
      </c>
      <c r="L100" s="758">
        <v>0.15972222222222221</v>
      </c>
      <c r="M100" s="758">
        <v>0.16458333333333333</v>
      </c>
      <c r="N100" s="698">
        <v>4.8611111111111216E-3</v>
      </c>
      <c r="O100" s="698">
        <v>4.9000000000000004</v>
      </c>
      <c r="P100" s="804" t="s">
        <v>6395</v>
      </c>
      <c r="Q100" s="698">
        <v>2</v>
      </c>
      <c r="R100" s="698">
        <v>36132</v>
      </c>
      <c r="S100" s="698">
        <v>126</v>
      </c>
      <c r="T100" s="621" t="s">
        <v>6396</v>
      </c>
      <c r="U100" s="632" t="s">
        <v>5126</v>
      </c>
      <c r="V100" s="698"/>
      <c r="W100" s="726"/>
      <c r="X100" s="726"/>
      <c r="Y100" s="686"/>
    </row>
    <row r="101" spans="1:26">
      <c r="A101" s="660">
        <v>18</v>
      </c>
      <c r="B101" s="657">
        <v>44670</v>
      </c>
      <c r="C101" s="628" t="s">
        <v>5925</v>
      </c>
      <c r="D101" s="698" t="s">
        <v>38</v>
      </c>
      <c r="E101" s="698" t="s">
        <v>45</v>
      </c>
      <c r="F101" s="698" t="s">
        <v>44</v>
      </c>
      <c r="G101" s="698">
        <v>2</v>
      </c>
      <c r="H101" s="698"/>
      <c r="I101" s="698"/>
      <c r="J101" s="698">
        <v>1</v>
      </c>
      <c r="K101" s="698">
        <v>1</v>
      </c>
      <c r="L101" s="758">
        <v>0.60624999999999996</v>
      </c>
      <c r="M101" s="758">
        <v>0.61597222222222225</v>
      </c>
      <c r="N101" s="698">
        <v>9.7222222222222987E-3</v>
      </c>
      <c r="O101" s="698">
        <v>0</v>
      </c>
      <c r="P101" s="804">
        <v>0</v>
      </c>
      <c r="Q101" s="698">
        <v>0</v>
      </c>
      <c r="R101" s="698">
        <v>0</v>
      </c>
      <c r="S101" s="698">
        <v>0</v>
      </c>
      <c r="T101" s="621" t="s">
        <v>6397</v>
      </c>
      <c r="U101" s="632" t="s">
        <v>6398</v>
      </c>
      <c r="V101" s="698"/>
      <c r="W101" s="726"/>
      <c r="X101" s="726"/>
      <c r="Y101" s="686"/>
    </row>
    <row r="102" spans="1:26">
      <c r="A102" s="660">
        <v>19</v>
      </c>
      <c r="B102" s="657">
        <v>44670</v>
      </c>
      <c r="C102" s="628" t="s">
        <v>5925</v>
      </c>
      <c r="D102" s="698" t="s">
        <v>60</v>
      </c>
      <c r="E102" s="698" t="s">
        <v>111</v>
      </c>
      <c r="F102" s="698" t="s">
        <v>593</v>
      </c>
      <c r="G102" s="698">
        <v>1</v>
      </c>
      <c r="H102" s="698"/>
      <c r="I102" s="698"/>
      <c r="J102" s="698">
        <v>1</v>
      </c>
      <c r="K102" s="698"/>
      <c r="L102" s="758">
        <v>0.72152777777777777</v>
      </c>
      <c r="M102" s="758">
        <v>0.72152777777777777</v>
      </c>
      <c r="N102" s="698">
        <v>0</v>
      </c>
      <c r="O102" s="698">
        <v>0</v>
      </c>
      <c r="P102" s="804">
        <v>0</v>
      </c>
      <c r="Q102" s="698">
        <v>0</v>
      </c>
      <c r="R102" s="698">
        <v>0</v>
      </c>
      <c r="S102" s="698">
        <v>0</v>
      </c>
      <c r="T102" s="621" t="s">
        <v>6399</v>
      </c>
      <c r="U102" s="632" t="s">
        <v>5144</v>
      </c>
      <c r="V102" s="698" t="s">
        <v>6400</v>
      </c>
      <c r="W102" s="726"/>
      <c r="X102" s="726"/>
      <c r="Y102" s="686"/>
    </row>
    <row r="103" spans="1:26">
      <c r="A103" s="660">
        <v>20</v>
      </c>
      <c r="B103" s="657">
        <v>44670</v>
      </c>
      <c r="C103" s="628" t="s">
        <v>5854</v>
      </c>
      <c r="D103" s="698" t="s">
        <v>6287</v>
      </c>
      <c r="E103" s="698" t="s">
        <v>64</v>
      </c>
      <c r="F103" s="698" t="s">
        <v>62</v>
      </c>
      <c r="G103" s="698">
        <v>1</v>
      </c>
      <c r="H103" s="698"/>
      <c r="I103" s="698"/>
      <c r="J103" s="698">
        <v>1</v>
      </c>
      <c r="K103" s="698"/>
      <c r="L103" s="758">
        <v>0.79652777777777772</v>
      </c>
      <c r="M103" s="758">
        <v>0.79652777777777772</v>
      </c>
      <c r="N103" s="698">
        <v>0</v>
      </c>
      <c r="O103" s="698">
        <v>0</v>
      </c>
      <c r="P103" s="804">
        <v>0</v>
      </c>
      <c r="Q103" s="698">
        <v>0</v>
      </c>
      <c r="R103" s="698">
        <v>0</v>
      </c>
      <c r="S103" s="698">
        <v>0</v>
      </c>
      <c r="T103" s="621" t="s">
        <v>6401</v>
      </c>
      <c r="U103" s="632" t="s">
        <v>5144</v>
      </c>
      <c r="V103" s="698" t="s">
        <v>6365</v>
      </c>
      <c r="W103" s="726"/>
      <c r="X103" s="726"/>
      <c r="Y103" s="686"/>
    </row>
    <row r="104" spans="1:26">
      <c r="A104" s="660">
        <v>21</v>
      </c>
      <c r="B104" s="657">
        <v>44671</v>
      </c>
      <c r="C104" s="628" t="s">
        <v>5925</v>
      </c>
      <c r="D104" s="698" t="s">
        <v>60</v>
      </c>
      <c r="E104" s="698" t="s">
        <v>111</v>
      </c>
      <c r="F104" s="698" t="s">
        <v>593</v>
      </c>
      <c r="G104" s="698">
        <v>1</v>
      </c>
      <c r="H104" s="698"/>
      <c r="I104" s="698"/>
      <c r="J104" s="698">
        <v>1</v>
      </c>
      <c r="K104" s="698"/>
      <c r="L104" s="758">
        <v>0.79374999999999996</v>
      </c>
      <c r="M104" s="758">
        <v>0.79374999999999996</v>
      </c>
      <c r="N104" s="698">
        <v>0</v>
      </c>
      <c r="O104" s="698">
        <v>0</v>
      </c>
      <c r="P104" s="804">
        <v>0</v>
      </c>
      <c r="Q104" s="698">
        <v>0</v>
      </c>
      <c r="R104" s="698">
        <v>0</v>
      </c>
      <c r="S104" s="698">
        <v>0</v>
      </c>
      <c r="T104" s="621" t="s">
        <v>6402</v>
      </c>
      <c r="U104" s="632" t="s">
        <v>5144</v>
      </c>
      <c r="V104" s="698" t="s">
        <v>6400</v>
      </c>
      <c r="W104" s="726"/>
      <c r="X104" s="726"/>
      <c r="Y104" s="686"/>
    </row>
    <row r="105" spans="1:26">
      <c r="A105" s="660">
        <v>22</v>
      </c>
      <c r="B105" s="657">
        <v>44673</v>
      </c>
      <c r="C105" s="628" t="s">
        <v>5925</v>
      </c>
      <c r="D105" s="698" t="s">
        <v>50</v>
      </c>
      <c r="E105" s="698" t="s">
        <v>93</v>
      </c>
      <c r="F105" s="698" t="s">
        <v>108</v>
      </c>
      <c r="G105" s="698">
        <v>1</v>
      </c>
      <c r="H105" s="698"/>
      <c r="I105" s="698">
        <v>1</v>
      </c>
      <c r="J105" s="698"/>
      <c r="K105" s="698">
        <v>1</v>
      </c>
      <c r="L105" s="758">
        <v>0.59097222222222223</v>
      </c>
      <c r="M105" s="758">
        <v>0.59097222222222223</v>
      </c>
      <c r="N105" s="698">
        <v>0</v>
      </c>
      <c r="O105" s="698">
        <v>0</v>
      </c>
      <c r="P105" s="804">
        <v>0</v>
      </c>
      <c r="Q105" s="698">
        <v>0</v>
      </c>
      <c r="R105" s="698">
        <v>0</v>
      </c>
      <c r="S105" s="698">
        <v>0</v>
      </c>
      <c r="T105" s="621" t="s">
        <v>6403</v>
      </c>
      <c r="U105" s="632" t="s">
        <v>5144</v>
      </c>
      <c r="V105" s="698" t="s">
        <v>6365</v>
      </c>
      <c r="W105" s="726"/>
      <c r="X105" s="726"/>
      <c r="Y105" s="686"/>
      <c r="Z105" s="706">
        <f t="shared" si="19"/>
        <v>0</v>
      </c>
    </row>
    <row r="106" spans="1:26">
      <c r="A106" s="660">
        <v>23</v>
      </c>
      <c r="B106" s="657">
        <v>44673</v>
      </c>
      <c r="C106" s="628" t="s">
        <v>5854</v>
      </c>
      <c r="D106" s="698" t="s">
        <v>6287</v>
      </c>
      <c r="E106" s="698" t="s">
        <v>6272</v>
      </c>
      <c r="F106" s="698" t="s">
        <v>89</v>
      </c>
      <c r="G106" s="698">
        <v>44563</v>
      </c>
      <c r="H106" s="698"/>
      <c r="I106" s="698">
        <v>1</v>
      </c>
      <c r="J106" s="698"/>
      <c r="K106" s="698">
        <v>1</v>
      </c>
      <c r="L106" s="758">
        <v>0.65138888888888891</v>
      </c>
      <c r="M106" s="758">
        <v>0.67777777777777781</v>
      </c>
      <c r="N106" s="698">
        <v>2.6388888888888906E-2</v>
      </c>
      <c r="O106" s="698">
        <v>0</v>
      </c>
      <c r="P106" s="804">
        <v>0</v>
      </c>
      <c r="Q106" s="698">
        <v>0</v>
      </c>
      <c r="R106" s="698">
        <v>0</v>
      </c>
      <c r="S106" s="698">
        <v>0</v>
      </c>
      <c r="T106" s="621" t="s">
        <v>6404</v>
      </c>
      <c r="U106" s="632"/>
      <c r="V106" s="698"/>
      <c r="W106" s="726"/>
      <c r="X106" s="726"/>
      <c r="Y106" s="686"/>
      <c r="Z106" s="706">
        <f t="shared" si="19"/>
        <v>0</v>
      </c>
    </row>
    <row r="107" spans="1:26">
      <c r="A107" s="660">
        <v>24</v>
      </c>
      <c r="B107" s="628">
        <v>44675</v>
      </c>
      <c r="C107" s="628" t="s">
        <v>5854</v>
      </c>
      <c r="D107" s="698" t="s">
        <v>5854</v>
      </c>
      <c r="E107" s="698" t="s">
        <v>115</v>
      </c>
      <c r="F107" s="698" t="s">
        <v>5856</v>
      </c>
      <c r="G107" s="698">
        <v>44563</v>
      </c>
      <c r="H107" s="698"/>
      <c r="I107" s="698"/>
      <c r="J107" s="698">
        <v>1</v>
      </c>
      <c r="K107" s="698">
        <v>1</v>
      </c>
      <c r="L107" s="758">
        <v>0.74583333333333335</v>
      </c>
      <c r="M107" s="758">
        <v>0.75972222222222219</v>
      </c>
      <c r="N107" s="698">
        <v>1.388888888888884E-2</v>
      </c>
      <c r="O107" s="698">
        <v>0</v>
      </c>
      <c r="P107" s="804">
        <v>0</v>
      </c>
      <c r="Q107" s="698">
        <v>0</v>
      </c>
      <c r="R107" s="698">
        <v>0</v>
      </c>
      <c r="S107" s="698">
        <v>0</v>
      </c>
      <c r="T107" s="621" t="s">
        <v>6405</v>
      </c>
      <c r="U107" s="632" t="s">
        <v>6406</v>
      </c>
      <c r="V107" s="698" t="s">
        <v>6365</v>
      </c>
      <c r="W107" s="726"/>
      <c r="X107" s="726"/>
      <c r="Y107" s="686"/>
      <c r="Z107" s="706">
        <f t="shared" si="19"/>
        <v>0</v>
      </c>
    </row>
    <row r="108" spans="1:26" hidden="1">
      <c r="A108" s="660"/>
      <c r="B108" s="657"/>
      <c r="C108" s="628"/>
      <c r="D108" s="698"/>
      <c r="E108" s="698"/>
      <c r="F108" s="698"/>
      <c r="G108" s="698"/>
      <c r="H108" s="698"/>
      <c r="I108" s="698"/>
      <c r="J108" s="698"/>
      <c r="K108" s="698"/>
      <c r="L108" s="758"/>
      <c r="M108" s="758"/>
      <c r="N108" s="698">
        <f t="shared" ref="N108:N113" si="23">HOUR($M108-$L108)*60+MINUTE($M108-$L108)</f>
        <v>0</v>
      </c>
      <c r="O108" s="698"/>
      <c r="P108" s="804"/>
      <c r="Q108" s="698"/>
      <c r="R108" s="698"/>
      <c r="S108" s="698"/>
      <c r="T108" s="621" t="str">
        <f t="shared" ref="T108:T113" si="24">"PHT "&amp;E108&amp;" - "&amp;F108&amp;" "&amp;U108</f>
        <v>PHT  -  RECLOSE</v>
      </c>
      <c r="U108" s="632" t="s">
        <v>5144</v>
      </c>
      <c r="V108" s="698"/>
      <c r="W108" s="726"/>
      <c r="X108" s="726"/>
      <c r="Y108" s="686"/>
      <c r="Z108" s="706">
        <f t="shared" si="19"/>
        <v>0</v>
      </c>
    </row>
    <row r="109" spans="1:26" hidden="1">
      <c r="A109" s="660"/>
      <c r="B109" s="657"/>
      <c r="C109" s="628"/>
      <c r="D109" s="698"/>
      <c r="E109" s="698"/>
      <c r="F109" s="698"/>
      <c r="G109" s="698"/>
      <c r="H109" s="698"/>
      <c r="I109" s="698"/>
      <c r="J109" s="698"/>
      <c r="K109" s="698"/>
      <c r="L109" s="758"/>
      <c r="M109" s="758"/>
      <c r="N109" s="698">
        <f t="shared" si="23"/>
        <v>0</v>
      </c>
      <c r="O109" s="698"/>
      <c r="P109" s="804"/>
      <c r="Q109" s="698"/>
      <c r="R109" s="698"/>
      <c r="S109" s="698"/>
      <c r="T109" s="621" t="str">
        <f t="shared" si="24"/>
        <v>PHT  -  RECLOSE</v>
      </c>
      <c r="U109" s="632" t="s">
        <v>5144</v>
      </c>
      <c r="V109" s="698"/>
      <c r="W109" s="726"/>
      <c r="X109" s="726"/>
      <c r="Y109" s="686"/>
      <c r="Z109" s="706">
        <f t="shared" si="19"/>
        <v>0</v>
      </c>
    </row>
    <row r="110" spans="1:26" hidden="1">
      <c r="A110" s="660"/>
      <c r="B110" s="657"/>
      <c r="C110" s="628"/>
      <c r="D110" s="698"/>
      <c r="E110" s="698"/>
      <c r="F110" s="698"/>
      <c r="G110" s="698"/>
      <c r="H110" s="698"/>
      <c r="I110" s="698"/>
      <c r="J110" s="698"/>
      <c r="K110" s="698"/>
      <c r="L110" s="758"/>
      <c r="M110" s="758"/>
      <c r="N110" s="698">
        <f t="shared" si="23"/>
        <v>0</v>
      </c>
      <c r="O110" s="698"/>
      <c r="P110" s="804"/>
      <c r="Q110" s="698"/>
      <c r="R110" s="698"/>
      <c r="S110" s="698"/>
      <c r="T110" s="621" t="str">
        <f t="shared" si="24"/>
        <v>PHT  -  RECLOSE</v>
      </c>
      <c r="U110" s="632" t="s">
        <v>5144</v>
      </c>
      <c r="V110" s="698"/>
      <c r="W110" s="726"/>
      <c r="X110" s="726"/>
      <c r="Z110" s="706">
        <f t="shared" si="19"/>
        <v>0</v>
      </c>
    </row>
    <row r="111" spans="1:26" hidden="1">
      <c r="A111" s="660"/>
      <c r="B111" s="657"/>
      <c r="C111" s="628"/>
      <c r="D111" s="698"/>
      <c r="E111" s="698"/>
      <c r="F111" s="698"/>
      <c r="G111" s="698"/>
      <c r="H111" s="698"/>
      <c r="I111" s="698"/>
      <c r="J111" s="698"/>
      <c r="K111" s="698"/>
      <c r="L111" s="758"/>
      <c r="M111" s="758"/>
      <c r="N111" s="698">
        <f t="shared" si="23"/>
        <v>0</v>
      </c>
      <c r="O111" s="698"/>
      <c r="P111" s="804"/>
      <c r="Q111" s="698"/>
      <c r="R111" s="698"/>
      <c r="S111" s="698"/>
      <c r="T111" s="621" t="str">
        <f t="shared" si="24"/>
        <v>PHT  -  RECLOSE</v>
      </c>
      <c r="U111" s="632" t="s">
        <v>5144</v>
      </c>
      <c r="V111" s="698"/>
      <c r="W111" s="726"/>
      <c r="X111" s="726"/>
      <c r="Z111" s="706">
        <f t="shared" si="19"/>
        <v>0</v>
      </c>
    </row>
    <row r="112" spans="1:26" hidden="1">
      <c r="A112" s="660"/>
      <c r="B112" s="657"/>
      <c r="C112" s="628"/>
      <c r="D112" s="698"/>
      <c r="E112" s="698"/>
      <c r="F112" s="698"/>
      <c r="G112" s="698"/>
      <c r="H112" s="698"/>
      <c r="I112" s="698"/>
      <c r="J112" s="698"/>
      <c r="K112" s="698"/>
      <c r="L112" s="758"/>
      <c r="M112" s="758"/>
      <c r="N112" s="698">
        <f t="shared" si="23"/>
        <v>0</v>
      </c>
      <c r="O112" s="698"/>
      <c r="P112" s="804"/>
      <c r="Q112" s="698"/>
      <c r="R112" s="698"/>
      <c r="S112" s="698"/>
      <c r="T112" s="621" t="str">
        <f t="shared" si="24"/>
        <v>PHT  -  RECLOSE</v>
      </c>
      <c r="U112" s="632" t="s">
        <v>5144</v>
      </c>
      <c r="V112" s="698"/>
      <c r="W112" s="726"/>
      <c r="X112" s="726"/>
      <c r="Z112" s="706">
        <f t="shared" si="19"/>
        <v>0</v>
      </c>
    </row>
    <row r="113" spans="1:26" hidden="1">
      <c r="A113" s="660"/>
      <c r="B113" s="657"/>
      <c r="C113" s="628"/>
      <c r="D113" s="698"/>
      <c r="E113" s="698"/>
      <c r="F113" s="698"/>
      <c r="G113" s="698"/>
      <c r="H113" s="698"/>
      <c r="I113" s="698"/>
      <c r="J113" s="698"/>
      <c r="K113" s="698"/>
      <c r="L113" s="758"/>
      <c r="M113" s="758"/>
      <c r="N113" s="698">
        <f t="shared" si="23"/>
        <v>0</v>
      </c>
      <c r="O113" s="698"/>
      <c r="P113" s="804"/>
      <c r="Q113" s="698"/>
      <c r="R113" s="698"/>
      <c r="S113" s="698"/>
      <c r="T113" s="621" t="str">
        <f t="shared" si="24"/>
        <v>PHT  -  RECLOSE</v>
      </c>
      <c r="U113" s="632" t="s">
        <v>5144</v>
      </c>
      <c r="V113" s="698"/>
      <c r="W113" s="726"/>
      <c r="X113" s="726"/>
      <c r="Z113" s="706">
        <f t="shared" si="19"/>
        <v>0</v>
      </c>
    </row>
    <row r="114" spans="1:26" hidden="1">
      <c r="A114" s="660"/>
      <c r="B114" s="657"/>
      <c r="C114" s="657"/>
      <c r="D114" s="698"/>
      <c r="E114" s="698"/>
      <c r="F114" s="698"/>
      <c r="G114" s="698"/>
      <c r="H114" s="698"/>
      <c r="I114" s="698"/>
      <c r="J114" s="698"/>
      <c r="K114" s="698"/>
      <c r="L114" s="758"/>
      <c r="M114" s="758"/>
      <c r="N114" s="698"/>
      <c r="O114" s="698"/>
      <c r="P114" s="804"/>
      <c r="Q114" s="698"/>
      <c r="R114" s="698"/>
      <c r="S114" s="698"/>
      <c r="T114" s="698"/>
      <c r="U114" s="632"/>
      <c r="V114" s="698"/>
      <c r="W114" s="726"/>
      <c r="X114" s="726"/>
      <c r="Z114" s="706">
        <f t="shared" si="19"/>
        <v>0</v>
      </c>
    </row>
    <row r="115" spans="1:26">
      <c r="A115" s="660"/>
      <c r="B115" s="659"/>
      <c r="C115" s="659"/>
      <c r="D115" s="698"/>
      <c r="E115" s="630"/>
      <c r="F115" s="698"/>
      <c r="G115" s="698"/>
      <c r="H115" s="754">
        <f>SUM(H84:H114)</f>
        <v>1</v>
      </c>
      <c r="I115" s="754">
        <f>SUM(I84:I114)</f>
        <v>7</v>
      </c>
      <c r="J115" s="754">
        <f>SUM(J84:J114)</f>
        <v>16</v>
      </c>
      <c r="K115" s="754">
        <f>SUM(K84:K114)</f>
        <v>14</v>
      </c>
      <c r="L115" s="698"/>
      <c r="M115" s="698"/>
      <c r="N115" s="698"/>
      <c r="O115" s="754">
        <f>SUM(O84:O114)</f>
        <v>6.6000000000000005</v>
      </c>
      <c r="P115" s="754">
        <f>SUM(P84:P114)</f>
        <v>0</v>
      </c>
      <c r="Q115" s="754">
        <f>SUM(Q84:Q114)</f>
        <v>2</v>
      </c>
      <c r="R115" s="754">
        <f t="shared" ref="R115:S115" si="25">SUM(R84:R114)</f>
        <v>36132</v>
      </c>
      <c r="S115" s="754">
        <f t="shared" si="25"/>
        <v>126</v>
      </c>
      <c r="T115" s="754"/>
      <c r="U115" s="698"/>
      <c r="V115" s="698"/>
      <c r="W115" s="726"/>
      <c r="X115" s="726"/>
      <c r="Z115" s="706">
        <f t="shared" si="19"/>
        <v>0</v>
      </c>
    </row>
    <row r="116" spans="1:26">
      <c r="A116" s="660"/>
      <c r="B116" s="699" t="s">
        <v>5109</v>
      </c>
      <c r="C116" s="699"/>
      <c r="D116" s="698"/>
      <c r="E116" s="698"/>
      <c r="F116" s="698"/>
      <c r="G116" s="698"/>
      <c r="H116" s="698"/>
      <c r="I116" s="698"/>
      <c r="J116" s="698"/>
      <c r="K116" s="698"/>
      <c r="L116" s="698"/>
      <c r="M116" s="698"/>
      <c r="N116" s="698"/>
      <c r="O116" s="698"/>
      <c r="P116" s="801"/>
      <c r="Q116" s="698"/>
      <c r="R116" s="698"/>
      <c r="S116" s="698"/>
      <c r="T116" s="698"/>
      <c r="U116" s="698"/>
      <c r="V116" s="698"/>
      <c r="W116" s="726"/>
      <c r="X116" s="726"/>
      <c r="Z116" s="706">
        <f t="shared" si="19"/>
        <v>0</v>
      </c>
    </row>
    <row r="117" spans="1:26">
      <c r="A117" s="660"/>
      <c r="B117" s="657"/>
      <c r="C117" s="628"/>
      <c r="D117" s="660"/>
      <c r="E117" s="630"/>
      <c r="F117" s="630"/>
      <c r="G117" s="621"/>
      <c r="H117" s="660"/>
      <c r="I117" s="661"/>
      <c r="J117" s="723"/>
      <c r="K117" s="661"/>
      <c r="L117" s="1244"/>
      <c r="M117" s="1244"/>
      <c r="N117" s="1246">
        <f>HOUR($M117-$L117)*60+MINUTE($M117-$L117)</f>
        <v>0</v>
      </c>
      <c r="O117" s="1217"/>
      <c r="P117" s="1248"/>
      <c r="Q117" s="1217"/>
      <c r="R117" s="727"/>
      <c r="S117" s="727"/>
      <c r="T117" s="621" t="str">
        <f t="shared" ref="T117:T123" si="26">"PHT "&amp;E117&amp;" - "&amp;F117&amp;" "&amp;U117</f>
        <v xml:space="preserve">PHT  -  </v>
      </c>
      <c r="U117" s="805"/>
      <c r="V117" s="712"/>
      <c r="W117" s="712"/>
      <c r="X117" s="712"/>
      <c r="Z117" s="706">
        <f t="shared" si="19"/>
        <v>0</v>
      </c>
    </row>
    <row r="118" spans="1:26">
      <c r="A118" s="660"/>
      <c r="B118" s="657"/>
      <c r="C118" s="628"/>
      <c r="D118" s="660"/>
      <c r="E118" s="630"/>
      <c r="F118" s="630"/>
      <c r="G118" s="621"/>
      <c r="H118" s="660"/>
      <c r="I118" s="661"/>
      <c r="J118" s="723"/>
      <c r="K118" s="661"/>
      <c r="L118" s="1245"/>
      <c r="M118" s="1245"/>
      <c r="N118" s="1247"/>
      <c r="O118" s="1218"/>
      <c r="P118" s="1249"/>
      <c r="Q118" s="1218"/>
      <c r="R118" s="661"/>
      <c r="S118" s="661"/>
      <c r="T118" s="621" t="str">
        <f t="shared" si="26"/>
        <v xml:space="preserve">PHT  -  </v>
      </c>
      <c r="U118" s="805"/>
      <c r="V118" s="712"/>
      <c r="W118" s="712"/>
      <c r="X118" s="712"/>
      <c r="Z118" s="706">
        <f t="shared" si="19"/>
        <v>0</v>
      </c>
    </row>
    <row r="119" spans="1:26">
      <c r="A119" s="660"/>
      <c r="B119" s="657"/>
      <c r="C119" s="628"/>
      <c r="D119" s="698"/>
      <c r="E119" s="630"/>
      <c r="F119" s="630"/>
      <c r="G119" s="621"/>
      <c r="H119" s="660"/>
      <c r="I119" s="661"/>
      <c r="J119" s="723"/>
      <c r="K119" s="661"/>
      <c r="L119" s="724"/>
      <c r="M119" s="724"/>
      <c r="N119" s="698">
        <f>HOUR($M119-$L119)*60+MINUTE($M119-$L119)</f>
        <v>0</v>
      </c>
      <c r="O119" s="621"/>
      <c r="P119" s="621"/>
      <c r="Q119" s="802"/>
      <c r="R119" s="802"/>
      <c r="S119" s="802"/>
      <c r="T119" s="621" t="str">
        <f t="shared" si="26"/>
        <v xml:space="preserve">PHT  -  </v>
      </c>
      <c r="U119" s="712"/>
      <c r="V119" s="712"/>
      <c r="W119" s="712"/>
      <c r="X119" s="712"/>
      <c r="Y119" s="686"/>
      <c r="Z119" s="706">
        <f t="shared" si="19"/>
        <v>0</v>
      </c>
    </row>
    <row r="120" spans="1:26">
      <c r="A120" s="660"/>
      <c r="B120" s="657"/>
      <c r="C120" s="628"/>
      <c r="D120" s="698"/>
      <c r="E120" s="630"/>
      <c r="F120" s="630"/>
      <c r="G120" s="621"/>
      <c r="H120" s="660"/>
      <c r="I120" s="661"/>
      <c r="J120" s="723"/>
      <c r="K120" s="661"/>
      <c r="L120" s="724"/>
      <c r="M120" s="724"/>
      <c r="N120" s="698">
        <f>HOUR($M120-$L120)*60+MINUTE($M120-$L120)</f>
        <v>0</v>
      </c>
      <c r="O120" s="621"/>
      <c r="P120" s="621"/>
      <c r="Q120" s="802"/>
      <c r="R120" s="802"/>
      <c r="S120" s="802"/>
      <c r="T120" s="621" t="str">
        <f t="shared" si="26"/>
        <v xml:space="preserve">PHT  -  </v>
      </c>
      <c r="U120" s="712"/>
      <c r="V120" s="712"/>
      <c r="W120" s="712"/>
      <c r="X120" s="712"/>
      <c r="Y120" s="686"/>
      <c r="Z120" s="706">
        <f t="shared" si="19"/>
        <v>0</v>
      </c>
    </row>
    <row r="121" spans="1:26">
      <c r="A121" s="660"/>
      <c r="B121" s="657"/>
      <c r="C121" s="628"/>
      <c r="D121" s="698"/>
      <c r="E121" s="630"/>
      <c r="F121" s="630"/>
      <c r="G121" s="621"/>
      <c r="H121" s="660"/>
      <c r="I121" s="661"/>
      <c r="J121" s="723"/>
      <c r="K121" s="661"/>
      <c r="L121" s="724"/>
      <c r="M121" s="724"/>
      <c r="N121" s="698">
        <f>HOUR($M121-$L121)*60+MINUTE($M121-$L121)</f>
        <v>0</v>
      </c>
      <c r="O121" s="621"/>
      <c r="P121" s="621"/>
      <c r="Q121" s="802"/>
      <c r="R121" s="802"/>
      <c r="S121" s="802"/>
      <c r="T121" s="621" t="str">
        <f t="shared" si="26"/>
        <v xml:space="preserve">PHT  -  </v>
      </c>
      <c r="U121" s="712"/>
      <c r="V121" s="712"/>
      <c r="W121" s="712"/>
      <c r="X121" s="712"/>
      <c r="Y121" s="686"/>
      <c r="Z121" s="706">
        <f t="shared" si="19"/>
        <v>0</v>
      </c>
    </row>
    <row r="122" spans="1:26">
      <c r="A122" s="660"/>
      <c r="B122" s="657"/>
      <c r="C122" s="628"/>
      <c r="D122" s="698"/>
      <c r="E122" s="630"/>
      <c r="F122" s="630"/>
      <c r="G122" s="621"/>
      <c r="H122" s="660"/>
      <c r="I122" s="661"/>
      <c r="J122" s="723"/>
      <c r="K122" s="661"/>
      <c r="L122" s="724"/>
      <c r="M122" s="724"/>
      <c r="N122" s="698">
        <f>HOUR($M122-$L122)*60+MINUTE($M122-$L122)</f>
        <v>0</v>
      </c>
      <c r="O122" s="621"/>
      <c r="P122" s="621"/>
      <c r="Q122" s="802"/>
      <c r="R122" s="802"/>
      <c r="S122" s="802"/>
      <c r="T122" s="621" t="str">
        <f t="shared" si="26"/>
        <v xml:space="preserve">PHT  -  </v>
      </c>
      <c r="U122" s="712"/>
      <c r="V122" s="712"/>
      <c r="W122" s="712"/>
      <c r="X122" s="712"/>
      <c r="Y122" s="686"/>
      <c r="Z122" s="706">
        <f t="shared" si="19"/>
        <v>0</v>
      </c>
    </row>
    <row r="123" spans="1:26">
      <c r="A123" s="660"/>
      <c r="B123" s="657"/>
      <c r="C123" s="628"/>
      <c r="D123" s="698"/>
      <c r="E123" s="630"/>
      <c r="F123" s="630"/>
      <c r="G123" s="621"/>
      <c r="H123" s="660"/>
      <c r="I123" s="661"/>
      <c r="J123" s="723"/>
      <c r="K123" s="661"/>
      <c r="L123" s="724"/>
      <c r="M123" s="724"/>
      <c r="N123" s="698">
        <f>HOUR($M123-$L123)*60+MINUTE($M123-$L123)</f>
        <v>0</v>
      </c>
      <c r="O123" s="621"/>
      <c r="P123" s="621"/>
      <c r="Q123" s="802"/>
      <c r="R123" s="802"/>
      <c r="S123" s="802"/>
      <c r="T123" s="621" t="str">
        <f t="shared" si="26"/>
        <v xml:space="preserve">PHT  -  </v>
      </c>
      <c r="U123" s="712"/>
      <c r="V123" s="712"/>
      <c r="W123" s="712"/>
      <c r="X123" s="712"/>
      <c r="Z123" s="706">
        <f t="shared" si="19"/>
        <v>0</v>
      </c>
    </row>
    <row r="124" spans="1:26">
      <c r="A124" s="660"/>
      <c r="B124" s="657"/>
      <c r="C124" s="657"/>
      <c r="D124" s="698"/>
      <c r="E124" s="630"/>
      <c r="F124" s="630"/>
      <c r="G124" s="621"/>
      <c r="H124" s="660"/>
      <c r="I124" s="661"/>
      <c r="J124" s="723"/>
      <c r="K124" s="661"/>
      <c r="L124" s="724"/>
      <c r="M124" s="724"/>
      <c r="N124" s="698"/>
      <c r="O124" s="621"/>
      <c r="P124" s="621"/>
      <c r="Q124" s="802"/>
      <c r="R124" s="802"/>
      <c r="S124" s="802"/>
      <c r="T124" s="802"/>
      <c r="U124" s="806"/>
      <c r="V124" s="712"/>
      <c r="W124" s="712"/>
      <c r="X124" s="712"/>
      <c r="Z124" s="706">
        <f t="shared" si="19"/>
        <v>0</v>
      </c>
    </row>
    <row r="125" spans="1:26">
      <c r="A125" s="660"/>
      <c r="B125" s="659"/>
      <c r="C125" s="659"/>
      <c r="D125" s="698"/>
      <c r="E125" s="698"/>
      <c r="F125" s="698"/>
      <c r="G125" s="698"/>
      <c r="H125" s="807">
        <f>SUM(H117:H124)</f>
        <v>0</v>
      </c>
      <c r="I125" s="807">
        <f>SUM(I117:I124)</f>
        <v>0</v>
      </c>
      <c r="J125" s="807">
        <f>SUM(J117:J124)</f>
        <v>0</v>
      </c>
      <c r="K125" s="807">
        <f>SUM(K117:K124)</f>
        <v>0</v>
      </c>
      <c r="L125" s="808"/>
      <c r="M125" s="809"/>
      <c r="N125" s="698"/>
      <c r="O125" s="807">
        <f>SUM(O117:O124)</f>
        <v>0</v>
      </c>
      <c r="P125" s="807">
        <f>SUM(P117:P124)</f>
        <v>0</v>
      </c>
      <c r="Q125" s="807">
        <f>SUM(Q117:Q124)</f>
        <v>0</v>
      </c>
      <c r="R125" s="807">
        <f t="shared" ref="R125:S125" si="27">SUM(R117:R124)</f>
        <v>0</v>
      </c>
      <c r="S125" s="807">
        <f t="shared" si="27"/>
        <v>0</v>
      </c>
      <c r="T125" s="807"/>
      <c r="U125" s="698"/>
      <c r="V125" s="698"/>
      <c r="W125" s="726"/>
      <c r="X125" s="726"/>
      <c r="Y125" s="686"/>
      <c r="Z125" s="706">
        <f t="shared" si="19"/>
        <v>0</v>
      </c>
    </row>
    <row r="126" spans="1:26">
      <c r="A126" s="660"/>
      <c r="B126" s="699" t="s">
        <v>5110</v>
      </c>
      <c r="C126" s="699"/>
      <c r="D126" s="698"/>
      <c r="E126" s="698"/>
      <c r="F126" s="698"/>
      <c r="G126" s="698"/>
      <c r="H126" s="698"/>
      <c r="I126" s="698"/>
      <c r="J126" s="698"/>
      <c r="K126" s="698"/>
      <c r="L126" s="698"/>
      <c r="M126" s="698"/>
      <c r="N126" s="698"/>
      <c r="O126" s="698"/>
      <c r="P126" s="801"/>
      <c r="Q126" s="698"/>
      <c r="R126" s="698"/>
      <c r="S126" s="698"/>
      <c r="T126" s="698"/>
      <c r="U126" s="698"/>
      <c r="V126" s="698"/>
      <c r="W126" s="726"/>
      <c r="X126" s="726"/>
      <c r="Y126" s="686"/>
      <c r="Z126" s="706">
        <f t="shared" si="19"/>
        <v>0</v>
      </c>
    </row>
    <row r="127" spans="1:26">
      <c r="A127" s="660"/>
      <c r="B127" s="657"/>
      <c r="C127" s="628"/>
      <c r="D127" s="698"/>
      <c r="E127" s="698"/>
      <c r="F127" s="698"/>
      <c r="G127" s="698"/>
      <c r="H127" s="698"/>
      <c r="I127" s="765"/>
      <c r="J127" s="698"/>
      <c r="K127" s="765"/>
      <c r="L127" s="758"/>
      <c r="M127" s="758"/>
      <c r="N127" s="698">
        <f t="shared" ref="N127:N137" si="28">HOUR($M127-$L127)*60+MINUTE($M127-$L127)</f>
        <v>0</v>
      </c>
      <c r="O127" s="621"/>
      <c r="P127" s="621"/>
      <c r="Q127" s="802"/>
      <c r="R127" s="802"/>
      <c r="S127" s="802"/>
      <c r="T127" s="621" t="str">
        <f t="shared" ref="T127:T137" si="29">"PHT "&amp;E127&amp;" - "&amp;F127&amp;" "&amp;U127</f>
        <v xml:space="preserve">PHT  -  </v>
      </c>
      <c r="U127" s="712"/>
      <c r="V127" s="698"/>
      <c r="W127" s="726"/>
      <c r="X127" s="726"/>
      <c r="Y127" s="686"/>
      <c r="Z127" s="706">
        <f t="shared" si="19"/>
        <v>0</v>
      </c>
    </row>
    <row r="128" spans="1:26">
      <c r="A128" s="660"/>
      <c r="B128" s="657"/>
      <c r="C128" s="628"/>
      <c r="D128" s="698"/>
      <c r="E128" s="698"/>
      <c r="F128" s="698"/>
      <c r="G128" s="698"/>
      <c r="H128" s="698"/>
      <c r="I128" s="765"/>
      <c r="J128" s="698"/>
      <c r="K128" s="765"/>
      <c r="L128" s="758"/>
      <c r="M128" s="758"/>
      <c r="N128" s="698">
        <f t="shared" si="28"/>
        <v>0</v>
      </c>
      <c r="O128" s="621"/>
      <c r="P128" s="621"/>
      <c r="Q128" s="802"/>
      <c r="R128" s="802"/>
      <c r="S128" s="802"/>
      <c r="T128" s="621" t="str">
        <f t="shared" si="29"/>
        <v xml:space="preserve">PHT  -  </v>
      </c>
      <c r="U128" s="712"/>
      <c r="V128" s="698"/>
      <c r="W128" s="726"/>
      <c r="X128" s="726"/>
      <c r="Y128" s="686"/>
      <c r="Z128" s="706">
        <f t="shared" si="19"/>
        <v>0</v>
      </c>
    </row>
    <row r="129" spans="1:26">
      <c r="A129" s="660"/>
      <c r="B129" s="657"/>
      <c r="C129" s="628"/>
      <c r="D129" s="698"/>
      <c r="E129" s="698"/>
      <c r="F129" s="698"/>
      <c r="G129" s="698"/>
      <c r="H129" s="698"/>
      <c r="I129" s="765"/>
      <c r="J129" s="698"/>
      <c r="K129" s="765"/>
      <c r="L129" s="758"/>
      <c r="M129" s="758"/>
      <c r="N129" s="698">
        <f t="shared" si="28"/>
        <v>0</v>
      </c>
      <c r="O129" s="621"/>
      <c r="P129" s="621"/>
      <c r="Q129" s="802"/>
      <c r="R129" s="802"/>
      <c r="S129" s="802"/>
      <c r="T129" s="621" t="str">
        <f t="shared" si="29"/>
        <v xml:space="preserve">PHT  -  </v>
      </c>
      <c r="U129" s="712"/>
      <c r="V129" s="698"/>
      <c r="W129" s="726"/>
      <c r="X129" s="726"/>
      <c r="Y129" s="686"/>
      <c r="Z129" s="706">
        <f t="shared" si="19"/>
        <v>0</v>
      </c>
    </row>
    <row r="130" spans="1:26">
      <c r="A130" s="660"/>
      <c r="B130" s="657"/>
      <c r="C130" s="628"/>
      <c r="D130" s="698"/>
      <c r="E130" s="698"/>
      <c r="F130" s="698"/>
      <c r="G130" s="698"/>
      <c r="H130" s="698"/>
      <c r="I130" s="765"/>
      <c r="J130" s="698"/>
      <c r="K130" s="765"/>
      <c r="L130" s="758"/>
      <c r="M130" s="758"/>
      <c r="N130" s="698">
        <f t="shared" si="28"/>
        <v>0</v>
      </c>
      <c r="O130" s="621"/>
      <c r="P130" s="621"/>
      <c r="Q130" s="802"/>
      <c r="R130" s="802"/>
      <c r="S130" s="802"/>
      <c r="T130" s="621" t="str">
        <f t="shared" si="29"/>
        <v xml:space="preserve">PHT  -  </v>
      </c>
      <c r="U130" s="712"/>
      <c r="V130" s="698"/>
      <c r="W130" s="726"/>
      <c r="X130" s="726"/>
      <c r="Y130" s="686"/>
      <c r="Z130" s="706">
        <f t="shared" si="19"/>
        <v>0</v>
      </c>
    </row>
    <row r="131" spans="1:26">
      <c r="A131" s="660"/>
      <c r="B131" s="657"/>
      <c r="C131" s="628"/>
      <c r="D131" s="698"/>
      <c r="E131" s="698"/>
      <c r="F131" s="698"/>
      <c r="G131" s="698"/>
      <c r="H131" s="698"/>
      <c r="I131" s="765"/>
      <c r="J131" s="698"/>
      <c r="K131" s="765"/>
      <c r="L131" s="758"/>
      <c r="M131" s="758"/>
      <c r="N131" s="698">
        <f t="shared" si="28"/>
        <v>0</v>
      </c>
      <c r="O131" s="621"/>
      <c r="P131" s="621"/>
      <c r="Q131" s="802"/>
      <c r="R131" s="802"/>
      <c r="S131" s="802"/>
      <c r="T131" s="621" t="str">
        <f t="shared" si="29"/>
        <v xml:space="preserve">PHT  -  </v>
      </c>
      <c r="U131" s="712"/>
      <c r="V131" s="698"/>
      <c r="W131" s="726"/>
      <c r="X131" s="726"/>
      <c r="Y131" s="686"/>
      <c r="Z131" s="706">
        <f t="shared" si="19"/>
        <v>0</v>
      </c>
    </row>
    <row r="132" spans="1:26">
      <c r="A132" s="660"/>
      <c r="B132" s="657"/>
      <c r="C132" s="628"/>
      <c r="D132" s="698"/>
      <c r="E132" s="698"/>
      <c r="F132" s="698"/>
      <c r="G132" s="698"/>
      <c r="H132" s="698"/>
      <c r="I132" s="765"/>
      <c r="J132" s="698"/>
      <c r="K132" s="765"/>
      <c r="L132" s="758"/>
      <c r="M132" s="758"/>
      <c r="N132" s="698">
        <f t="shared" si="28"/>
        <v>0</v>
      </c>
      <c r="O132" s="621"/>
      <c r="P132" s="621"/>
      <c r="Q132" s="802"/>
      <c r="R132" s="802"/>
      <c r="S132" s="802"/>
      <c r="T132" s="621" t="str">
        <f t="shared" si="29"/>
        <v xml:space="preserve">PHT  -  </v>
      </c>
      <c r="U132" s="712"/>
      <c r="V132" s="698"/>
      <c r="W132" s="726"/>
      <c r="X132" s="726"/>
      <c r="Y132" s="686"/>
      <c r="Z132" s="706">
        <f t="shared" si="19"/>
        <v>0</v>
      </c>
    </row>
    <row r="133" spans="1:26">
      <c r="A133" s="660"/>
      <c r="B133" s="657"/>
      <c r="C133" s="628"/>
      <c r="D133" s="698"/>
      <c r="E133" s="698"/>
      <c r="F133" s="698"/>
      <c r="G133" s="698"/>
      <c r="H133" s="698"/>
      <c r="I133" s="765"/>
      <c r="J133" s="698"/>
      <c r="K133" s="765"/>
      <c r="L133" s="758"/>
      <c r="M133" s="758"/>
      <c r="N133" s="698">
        <f t="shared" si="28"/>
        <v>0</v>
      </c>
      <c r="O133" s="621"/>
      <c r="P133" s="621"/>
      <c r="Q133" s="802"/>
      <c r="R133" s="802"/>
      <c r="S133" s="802"/>
      <c r="T133" s="621" t="str">
        <f t="shared" si="29"/>
        <v xml:space="preserve">PHT  -  </v>
      </c>
      <c r="U133" s="712"/>
      <c r="V133" s="698"/>
      <c r="W133" s="726"/>
      <c r="X133" s="726"/>
      <c r="Y133" s="686"/>
      <c r="Z133" s="706">
        <f t="shared" si="19"/>
        <v>0</v>
      </c>
    </row>
    <row r="134" spans="1:26">
      <c r="A134" s="660"/>
      <c r="B134" s="657"/>
      <c r="C134" s="628"/>
      <c r="D134" s="698"/>
      <c r="E134" s="630"/>
      <c r="F134" s="630"/>
      <c r="G134" s="621"/>
      <c r="H134" s="660"/>
      <c r="I134" s="661"/>
      <c r="J134" s="723"/>
      <c r="K134" s="661"/>
      <c r="L134" s="724"/>
      <c r="M134" s="724"/>
      <c r="N134" s="698">
        <f t="shared" si="28"/>
        <v>0</v>
      </c>
      <c r="O134" s="621"/>
      <c r="P134" s="621"/>
      <c r="Q134" s="802"/>
      <c r="R134" s="802"/>
      <c r="S134" s="802"/>
      <c r="T134" s="621" t="str">
        <f t="shared" si="29"/>
        <v xml:space="preserve">PHT  -  </v>
      </c>
      <c r="U134" s="712"/>
      <c r="V134" s="755"/>
      <c r="W134" s="712"/>
      <c r="X134" s="712"/>
      <c r="Y134" s="686"/>
      <c r="Z134" s="706">
        <f t="shared" si="19"/>
        <v>0</v>
      </c>
    </row>
    <row r="135" spans="1:26">
      <c r="A135" s="660"/>
      <c r="B135" s="657"/>
      <c r="C135" s="628"/>
      <c r="D135" s="698"/>
      <c r="E135" s="630"/>
      <c r="F135" s="630"/>
      <c r="G135" s="621"/>
      <c r="H135" s="660"/>
      <c r="I135" s="661"/>
      <c r="J135" s="723"/>
      <c r="K135" s="661"/>
      <c r="L135" s="724"/>
      <c r="M135" s="724"/>
      <c r="N135" s="698">
        <f t="shared" si="28"/>
        <v>0</v>
      </c>
      <c r="O135" s="621"/>
      <c r="P135" s="621"/>
      <c r="Q135" s="802"/>
      <c r="R135" s="802"/>
      <c r="S135" s="802"/>
      <c r="T135" s="621" t="str">
        <f t="shared" si="29"/>
        <v xml:space="preserve">PHT  -  </v>
      </c>
      <c r="U135" s="712"/>
      <c r="V135" s="755"/>
      <c r="W135" s="712"/>
      <c r="X135" s="712"/>
      <c r="Y135" s="686"/>
      <c r="Z135" s="706">
        <f t="shared" si="19"/>
        <v>0</v>
      </c>
    </row>
    <row r="136" spans="1:26">
      <c r="A136" s="660"/>
      <c r="B136" s="657"/>
      <c r="C136" s="628"/>
      <c r="D136" s="698"/>
      <c r="E136" s="630"/>
      <c r="F136" s="630"/>
      <c r="G136" s="621"/>
      <c r="H136" s="661"/>
      <c r="I136" s="661"/>
      <c r="J136" s="771"/>
      <c r="K136" s="661"/>
      <c r="L136" s="724"/>
      <c r="M136" s="724"/>
      <c r="N136" s="698">
        <f t="shared" si="28"/>
        <v>0</v>
      </c>
      <c r="O136" s="621"/>
      <c r="P136" s="621"/>
      <c r="Q136" s="802"/>
      <c r="R136" s="802"/>
      <c r="S136" s="802"/>
      <c r="T136" s="621" t="str">
        <f t="shared" si="29"/>
        <v xml:space="preserve">PHT  -  </v>
      </c>
      <c r="U136" s="712"/>
      <c r="V136" s="755"/>
      <c r="W136" s="712"/>
      <c r="X136" s="712"/>
      <c r="Y136" s="686"/>
      <c r="Z136" s="706">
        <f t="shared" si="19"/>
        <v>0</v>
      </c>
    </row>
    <row r="137" spans="1:26">
      <c r="A137" s="660"/>
      <c r="B137" s="657"/>
      <c r="C137" s="628"/>
      <c r="D137" s="698"/>
      <c r="E137" s="630"/>
      <c r="F137" s="630"/>
      <c r="G137" s="621"/>
      <c r="H137" s="661"/>
      <c r="I137" s="661"/>
      <c r="J137" s="771"/>
      <c r="K137" s="661"/>
      <c r="L137" s="724"/>
      <c r="M137" s="724"/>
      <c r="N137" s="698">
        <f t="shared" si="28"/>
        <v>0</v>
      </c>
      <c r="O137" s="621"/>
      <c r="P137" s="621"/>
      <c r="Q137" s="802"/>
      <c r="R137" s="802"/>
      <c r="S137" s="802"/>
      <c r="T137" s="621" t="str">
        <f t="shared" si="29"/>
        <v xml:space="preserve">PHT  -  </v>
      </c>
      <c r="U137" s="712"/>
      <c r="V137" s="632"/>
      <c r="W137" s="712"/>
      <c r="X137" s="712"/>
      <c r="Y137" s="686"/>
      <c r="Z137" s="706">
        <f t="shared" si="19"/>
        <v>0</v>
      </c>
    </row>
    <row r="138" spans="1:26">
      <c r="A138" s="660"/>
      <c r="B138" s="659"/>
      <c r="C138" s="659"/>
      <c r="D138" s="698"/>
      <c r="E138" s="698"/>
      <c r="F138" s="698"/>
      <c r="G138" s="698"/>
      <c r="H138" s="754">
        <f>SUM(H134:H137)</f>
        <v>0</v>
      </c>
      <c r="I138" s="754">
        <f>SUM(I127:I137)</f>
        <v>0</v>
      </c>
      <c r="J138" s="754">
        <f>SUM(J127:J137)</f>
        <v>0</v>
      </c>
      <c r="K138" s="754">
        <f>SUM(K127:K137)</f>
        <v>0</v>
      </c>
      <c r="L138" s="698"/>
      <c r="M138" s="698"/>
      <c r="N138" s="698"/>
      <c r="O138" s="754">
        <f>SUM(O127:O137)</f>
        <v>0</v>
      </c>
      <c r="P138" s="754">
        <f>SUM(P127:P137)</f>
        <v>0</v>
      </c>
      <c r="Q138" s="754">
        <f>SUM(Q127:Q137)</f>
        <v>0</v>
      </c>
      <c r="R138" s="754">
        <f t="shared" ref="R138:S138" si="30">SUM(R127:R137)</f>
        <v>0</v>
      </c>
      <c r="S138" s="754">
        <f t="shared" si="30"/>
        <v>0</v>
      </c>
      <c r="T138" s="754"/>
      <c r="U138" s="698"/>
      <c r="V138" s="698"/>
      <c r="W138" s="726"/>
      <c r="X138" s="726"/>
      <c r="Y138" s="686"/>
      <c r="Z138" s="706">
        <f t="shared" si="19"/>
        <v>0</v>
      </c>
    </row>
    <row r="139" spans="1:26">
      <c r="A139" s="660"/>
      <c r="B139" s="699" t="s">
        <v>5111</v>
      </c>
      <c r="C139" s="699"/>
      <c r="D139" s="698"/>
      <c r="E139" s="698"/>
      <c r="F139" s="698"/>
      <c r="G139" s="698"/>
      <c r="H139" s="698"/>
      <c r="I139" s="698"/>
      <c r="J139" s="698"/>
      <c r="K139" s="698"/>
      <c r="L139" s="698"/>
      <c r="M139" s="698"/>
      <c r="N139" s="698"/>
      <c r="O139" s="698"/>
      <c r="P139" s="801"/>
      <c r="Q139" s="698"/>
      <c r="R139" s="698"/>
      <c r="S139" s="698"/>
      <c r="T139" s="698"/>
      <c r="U139" s="698"/>
      <c r="V139" s="698"/>
      <c r="W139" s="726"/>
      <c r="X139" s="726"/>
      <c r="Y139" s="686"/>
      <c r="Z139" s="706">
        <f t="shared" si="19"/>
        <v>0</v>
      </c>
    </row>
    <row r="140" spans="1:26">
      <c r="A140" s="660"/>
      <c r="B140" s="653"/>
      <c r="C140" s="656"/>
      <c r="D140" s="698"/>
      <c r="E140" s="630"/>
      <c r="F140" s="630"/>
      <c r="G140" s="621"/>
      <c r="H140" s="660"/>
      <c r="I140" s="661"/>
      <c r="J140" s="723"/>
      <c r="K140" s="661"/>
      <c r="L140" s="724"/>
      <c r="M140" s="724"/>
      <c r="N140" s="698">
        <f t="shared" ref="N140:N154" si="31">HOUR($M140-$L140)*60+MINUTE($M140-$L140)</f>
        <v>0</v>
      </c>
      <c r="O140" s="621"/>
      <c r="P140" s="621"/>
      <c r="Q140" s="621"/>
      <c r="R140" s="621"/>
      <c r="S140" s="621"/>
      <c r="T140" s="621" t="str">
        <f t="shared" ref="T140:T154" si="32">"PHT "&amp;E140&amp;" - "&amp;F140&amp;" "&amp;U140</f>
        <v xml:space="preserve">PHT  -  </v>
      </c>
      <c r="U140" s="660"/>
      <c r="V140" s="632"/>
      <c r="W140" s="712"/>
      <c r="X140" s="712"/>
      <c r="Y140" s="686"/>
      <c r="Z140" s="706">
        <f t="shared" si="19"/>
        <v>0</v>
      </c>
    </row>
    <row r="141" spans="1:26">
      <c r="A141" s="660"/>
      <c r="B141" s="653"/>
      <c r="C141" s="656"/>
      <c r="D141" s="698"/>
      <c r="E141" s="630"/>
      <c r="F141" s="630"/>
      <c r="G141" s="621"/>
      <c r="H141" s="660"/>
      <c r="I141" s="661"/>
      <c r="J141" s="723"/>
      <c r="K141" s="661"/>
      <c r="L141" s="724"/>
      <c r="M141" s="724"/>
      <c r="N141" s="698">
        <f t="shared" si="31"/>
        <v>0</v>
      </c>
      <c r="O141" s="630"/>
      <c r="P141" s="630"/>
      <c r="Q141" s="630"/>
      <c r="R141" s="630"/>
      <c r="S141" s="630"/>
      <c r="T141" s="621" t="str">
        <f t="shared" si="32"/>
        <v xml:space="preserve">PHT  -  </v>
      </c>
      <c r="U141" s="660"/>
      <c r="V141" s="632"/>
      <c r="W141" s="712"/>
      <c r="X141" s="712"/>
      <c r="Z141" s="706">
        <f t="shared" si="19"/>
        <v>0</v>
      </c>
    </row>
    <row r="142" spans="1:26">
      <c r="A142" s="660"/>
      <c r="B142" s="653"/>
      <c r="C142" s="656"/>
      <c r="D142" s="698"/>
      <c r="E142" s="630"/>
      <c r="F142" s="630"/>
      <c r="G142" s="621"/>
      <c r="H142" s="660"/>
      <c r="I142" s="661"/>
      <c r="J142" s="723"/>
      <c r="K142" s="661"/>
      <c r="L142" s="724"/>
      <c r="M142" s="724"/>
      <c r="N142" s="698">
        <f t="shared" si="31"/>
        <v>0</v>
      </c>
      <c r="O142" s="630"/>
      <c r="P142" s="630"/>
      <c r="Q142" s="630"/>
      <c r="R142" s="630"/>
      <c r="S142" s="630"/>
      <c r="T142" s="621" t="str">
        <f t="shared" si="32"/>
        <v xml:space="preserve">PHT  -  </v>
      </c>
      <c r="U142" s="660"/>
      <c r="V142" s="755"/>
      <c r="W142" s="712"/>
      <c r="X142" s="712"/>
      <c r="Z142" s="706">
        <f t="shared" si="19"/>
        <v>0</v>
      </c>
    </row>
    <row r="143" spans="1:26">
      <c r="A143" s="660"/>
      <c r="B143" s="653"/>
      <c r="C143" s="656"/>
      <c r="D143" s="698"/>
      <c r="E143" s="630"/>
      <c r="F143" s="630"/>
      <c r="G143" s="621"/>
      <c r="H143" s="660"/>
      <c r="I143" s="661"/>
      <c r="J143" s="723"/>
      <c r="K143" s="661"/>
      <c r="L143" s="724"/>
      <c r="M143" s="724"/>
      <c r="N143" s="698">
        <f t="shared" si="31"/>
        <v>0</v>
      </c>
      <c r="O143" s="630"/>
      <c r="P143" s="630"/>
      <c r="Q143" s="630"/>
      <c r="R143" s="630"/>
      <c r="S143" s="630"/>
      <c r="T143" s="621" t="str">
        <f t="shared" si="32"/>
        <v xml:space="preserve">PHT  -  </v>
      </c>
      <c r="U143" s="660"/>
      <c r="V143" s="755"/>
      <c r="W143" s="712"/>
      <c r="X143" s="712"/>
      <c r="Y143" s="686"/>
      <c r="Z143" s="706">
        <f t="shared" si="19"/>
        <v>0</v>
      </c>
    </row>
    <row r="144" spans="1:26">
      <c r="A144" s="660"/>
      <c r="B144" s="653"/>
      <c r="C144" s="656"/>
      <c r="D144" s="698"/>
      <c r="E144" s="630"/>
      <c r="F144" s="630"/>
      <c r="G144" s="621"/>
      <c r="H144" s="661"/>
      <c r="I144" s="661"/>
      <c r="J144" s="723"/>
      <c r="K144" s="661"/>
      <c r="L144" s="724"/>
      <c r="M144" s="724"/>
      <c r="N144" s="698">
        <f t="shared" si="31"/>
        <v>0</v>
      </c>
      <c r="O144" s="630"/>
      <c r="P144" s="630"/>
      <c r="Q144" s="630"/>
      <c r="R144" s="630"/>
      <c r="S144" s="630"/>
      <c r="T144" s="621" t="str">
        <f t="shared" si="32"/>
        <v xml:space="preserve">PHT  -  </v>
      </c>
      <c r="U144" s="660"/>
      <c r="V144" s="632"/>
      <c r="W144" s="712"/>
      <c r="X144" s="712"/>
      <c r="Y144" s="686"/>
      <c r="Z144" s="706">
        <f t="shared" si="19"/>
        <v>0</v>
      </c>
    </row>
    <row r="145" spans="1:26">
      <c r="A145" s="660"/>
      <c r="B145" s="653"/>
      <c r="C145" s="656"/>
      <c r="D145" s="698"/>
      <c r="E145" s="630"/>
      <c r="F145" s="630"/>
      <c r="G145" s="621"/>
      <c r="H145" s="660"/>
      <c r="I145" s="661"/>
      <c r="J145" s="723"/>
      <c r="K145" s="661"/>
      <c r="L145" s="724"/>
      <c r="M145" s="724"/>
      <c r="N145" s="698">
        <f t="shared" si="31"/>
        <v>0</v>
      </c>
      <c r="O145" s="630"/>
      <c r="P145" s="630"/>
      <c r="Q145" s="630"/>
      <c r="R145" s="630"/>
      <c r="S145" s="630"/>
      <c r="T145" s="621" t="str">
        <f t="shared" si="32"/>
        <v xml:space="preserve">PHT  -  </v>
      </c>
      <c r="U145" s="660"/>
      <c r="V145" s="755"/>
      <c r="W145" s="712"/>
      <c r="X145" s="712"/>
      <c r="Y145" s="686"/>
      <c r="Z145" s="706">
        <f t="shared" si="19"/>
        <v>0</v>
      </c>
    </row>
    <row r="146" spans="1:26">
      <c r="A146" s="660"/>
      <c r="B146" s="653"/>
      <c r="C146" s="656"/>
      <c r="D146" s="698"/>
      <c r="E146" s="630"/>
      <c r="F146" s="630"/>
      <c r="G146" s="621"/>
      <c r="H146" s="660"/>
      <c r="I146" s="661"/>
      <c r="J146" s="723"/>
      <c r="K146" s="661"/>
      <c r="L146" s="724"/>
      <c r="M146" s="724"/>
      <c r="N146" s="698">
        <f t="shared" si="31"/>
        <v>0</v>
      </c>
      <c r="O146" s="630"/>
      <c r="P146" s="630"/>
      <c r="Q146" s="630"/>
      <c r="R146" s="630"/>
      <c r="S146" s="630"/>
      <c r="T146" s="621" t="str">
        <f t="shared" si="32"/>
        <v xml:space="preserve">PHT  -  </v>
      </c>
      <c r="U146" s="660"/>
      <c r="V146" s="632"/>
      <c r="W146" s="712"/>
      <c r="X146" s="712"/>
      <c r="Y146" s="686"/>
      <c r="Z146" s="706">
        <f t="shared" si="19"/>
        <v>0</v>
      </c>
    </row>
    <row r="147" spans="1:26">
      <c r="A147" s="660"/>
      <c r="B147" s="653"/>
      <c r="C147" s="656"/>
      <c r="D147" s="698"/>
      <c r="E147" s="630"/>
      <c r="F147" s="630"/>
      <c r="G147" s="621"/>
      <c r="H147" s="660"/>
      <c r="I147" s="661"/>
      <c r="J147" s="723"/>
      <c r="K147" s="661"/>
      <c r="L147" s="724"/>
      <c r="M147" s="724"/>
      <c r="N147" s="698">
        <f t="shared" si="31"/>
        <v>0</v>
      </c>
      <c r="O147" s="630"/>
      <c r="P147" s="630"/>
      <c r="Q147" s="630"/>
      <c r="R147" s="630"/>
      <c r="S147" s="630"/>
      <c r="T147" s="621" t="str">
        <f t="shared" si="32"/>
        <v xml:space="preserve">PHT  -  </v>
      </c>
      <c r="U147" s="660"/>
      <c r="V147" s="660"/>
      <c r="W147" s="712"/>
      <c r="X147" s="712"/>
      <c r="Y147" s="686"/>
      <c r="Z147" s="706">
        <f t="shared" si="19"/>
        <v>0</v>
      </c>
    </row>
    <row r="148" spans="1:26">
      <c r="A148" s="660"/>
      <c r="B148" s="653"/>
      <c r="C148" s="656"/>
      <c r="D148" s="698"/>
      <c r="E148" s="630"/>
      <c r="F148" s="630"/>
      <c r="G148" s="621"/>
      <c r="H148" s="660"/>
      <c r="I148" s="661"/>
      <c r="J148" s="723"/>
      <c r="K148" s="661"/>
      <c r="L148" s="724"/>
      <c r="M148" s="724"/>
      <c r="N148" s="698">
        <f t="shared" si="31"/>
        <v>0</v>
      </c>
      <c r="O148" s="630"/>
      <c r="P148" s="630"/>
      <c r="Q148" s="630"/>
      <c r="R148" s="630"/>
      <c r="S148" s="630"/>
      <c r="T148" s="621" t="str">
        <f t="shared" si="32"/>
        <v xml:space="preserve">PHT  -  </v>
      </c>
      <c r="U148" s="660"/>
      <c r="V148" s="755"/>
      <c r="W148" s="712"/>
      <c r="X148" s="712"/>
      <c r="Y148" s="686"/>
      <c r="Z148" s="706">
        <f t="shared" si="19"/>
        <v>0</v>
      </c>
    </row>
    <row r="149" spans="1:26">
      <c r="A149" s="660"/>
      <c r="B149" s="653"/>
      <c r="C149" s="656"/>
      <c r="D149" s="698"/>
      <c r="E149" s="630"/>
      <c r="F149" s="630"/>
      <c r="G149" s="621"/>
      <c r="H149" s="660"/>
      <c r="I149" s="661"/>
      <c r="J149" s="723"/>
      <c r="K149" s="661"/>
      <c r="L149" s="724"/>
      <c r="M149" s="724"/>
      <c r="N149" s="698">
        <f t="shared" si="31"/>
        <v>0</v>
      </c>
      <c r="O149" s="630"/>
      <c r="P149" s="630"/>
      <c r="Q149" s="630"/>
      <c r="R149" s="630"/>
      <c r="S149" s="630"/>
      <c r="T149" s="621" t="str">
        <f t="shared" si="32"/>
        <v xml:space="preserve">PHT  -  </v>
      </c>
      <c r="U149" s="660"/>
      <c r="V149" s="755"/>
      <c r="W149" s="712"/>
      <c r="X149" s="712"/>
      <c r="Y149" s="686"/>
      <c r="Z149" s="706">
        <f t="shared" si="19"/>
        <v>0</v>
      </c>
    </row>
    <row r="150" spans="1:26">
      <c r="A150" s="660"/>
      <c r="B150" s="653"/>
      <c r="C150" s="656"/>
      <c r="D150" s="698"/>
      <c r="E150" s="630"/>
      <c r="F150" s="630"/>
      <c r="G150" s="621"/>
      <c r="H150" s="660"/>
      <c r="I150" s="661"/>
      <c r="J150" s="723"/>
      <c r="K150" s="661"/>
      <c r="L150" s="724"/>
      <c r="M150" s="724"/>
      <c r="N150" s="698">
        <f t="shared" si="31"/>
        <v>0</v>
      </c>
      <c r="O150" s="630"/>
      <c r="P150" s="630"/>
      <c r="Q150" s="630"/>
      <c r="R150" s="630"/>
      <c r="S150" s="630"/>
      <c r="T150" s="621" t="str">
        <f t="shared" si="32"/>
        <v xml:space="preserve">PHT  -  </v>
      </c>
      <c r="U150" s="660"/>
      <c r="V150" s="632"/>
      <c r="W150" s="712"/>
      <c r="X150" s="712"/>
      <c r="Y150" s="686"/>
      <c r="Z150" s="706">
        <f t="shared" si="19"/>
        <v>0</v>
      </c>
    </row>
    <row r="151" spans="1:26">
      <c r="A151" s="660"/>
      <c r="B151" s="653"/>
      <c r="C151" s="656"/>
      <c r="D151" s="698"/>
      <c r="E151" s="630"/>
      <c r="F151" s="630"/>
      <c r="G151" s="621"/>
      <c r="H151" s="660"/>
      <c r="I151" s="661"/>
      <c r="J151" s="723"/>
      <c r="K151" s="661"/>
      <c r="L151" s="724"/>
      <c r="M151" s="724"/>
      <c r="N151" s="698">
        <f t="shared" si="31"/>
        <v>0</v>
      </c>
      <c r="O151" s="630"/>
      <c r="P151" s="630"/>
      <c r="Q151" s="630"/>
      <c r="R151" s="630"/>
      <c r="S151" s="630"/>
      <c r="T151" s="621" t="str">
        <f t="shared" si="32"/>
        <v xml:space="preserve">PHT  -  </v>
      </c>
      <c r="U151" s="660"/>
      <c r="V151" s="755"/>
      <c r="W151" s="712"/>
      <c r="X151" s="712"/>
      <c r="Z151" s="706">
        <f t="shared" ref="Z151:Z190" si="33">AA151</f>
        <v>0</v>
      </c>
    </row>
    <row r="152" spans="1:26">
      <c r="A152" s="660"/>
      <c r="B152" s="656"/>
      <c r="C152" s="656"/>
      <c r="D152" s="698"/>
      <c r="E152" s="630"/>
      <c r="F152" s="630"/>
      <c r="G152" s="621"/>
      <c r="H152" s="660"/>
      <c r="I152" s="661"/>
      <c r="J152" s="723"/>
      <c r="K152" s="661"/>
      <c r="L152" s="724"/>
      <c r="M152" s="724"/>
      <c r="N152" s="698">
        <f t="shared" si="31"/>
        <v>0</v>
      </c>
      <c r="O152" s="630"/>
      <c r="P152" s="630"/>
      <c r="Q152" s="630"/>
      <c r="R152" s="630"/>
      <c r="S152" s="630"/>
      <c r="T152" s="621" t="str">
        <f t="shared" si="32"/>
        <v xml:space="preserve">PHT  -  </v>
      </c>
      <c r="U152" s="660"/>
      <c r="V152" s="755"/>
      <c r="W152" s="712"/>
      <c r="X152" s="712"/>
      <c r="Z152" s="706">
        <f t="shared" si="33"/>
        <v>0</v>
      </c>
    </row>
    <row r="153" spans="1:26">
      <c r="A153" s="660"/>
      <c r="B153" s="653"/>
      <c r="C153" s="656"/>
      <c r="D153" s="698"/>
      <c r="E153" s="630"/>
      <c r="F153" s="630"/>
      <c r="G153" s="621"/>
      <c r="H153" s="660"/>
      <c r="I153" s="661"/>
      <c r="J153" s="723"/>
      <c r="K153" s="661"/>
      <c r="L153" s="724"/>
      <c r="M153" s="724"/>
      <c r="N153" s="698">
        <f t="shared" si="31"/>
        <v>0</v>
      </c>
      <c r="O153" s="630"/>
      <c r="P153" s="630"/>
      <c r="Q153" s="630"/>
      <c r="R153" s="630"/>
      <c r="S153" s="630"/>
      <c r="T153" s="621" t="str">
        <f t="shared" si="32"/>
        <v xml:space="preserve">PHT  -  </v>
      </c>
      <c r="U153" s="660"/>
      <c r="V153" s="755"/>
      <c r="W153" s="712"/>
      <c r="X153" s="712"/>
      <c r="Y153" s="686"/>
      <c r="Z153" s="706">
        <f t="shared" si="33"/>
        <v>0</v>
      </c>
    </row>
    <row r="154" spans="1:26">
      <c r="A154" s="660"/>
      <c r="B154" s="653"/>
      <c r="C154" s="656"/>
      <c r="D154" s="698"/>
      <c r="E154" s="630"/>
      <c r="F154" s="630"/>
      <c r="G154" s="621"/>
      <c r="H154" s="660"/>
      <c r="I154" s="661"/>
      <c r="J154" s="723"/>
      <c r="K154" s="661"/>
      <c r="L154" s="724"/>
      <c r="M154" s="724"/>
      <c r="N154" s="698">
        <f t="shared" si="31"/>
        <v>0</v>
      </c>
      <c r="O154" s="630"/>
      <c r="P154" s="630"/>
      <c r="Q154" s="630"/>
      <c r="R154" s="630"/>
      <c r="S154" s="630"/>
      <c r="T154" s="621" t="str">
        <f t="shared" si="32"/>
        <v xml:space="preserve">PHT  -  </v>
      </c>
      <c r="U154" s="660"/>
      <c r="V154" s="755"/>
      <c r="W154" s="712"/>
      <c r="X154" s="712"/>
      <c r="Y154" s="686"/>
      <c r="Z154" s="706">
        <f t="shared" si="33"/>
        <v>0</v>
      </c>
    </row>
    <row r="155" spans="1:26">
      <c r="A155" s="660"/>
      <c r="B155" s="653"/>
      <c r="C155" s="653"/>
      <c r="D155" s="698"/>
      <c r="E155" s="630"/>
      <c r="F155" s="630"/>
      <c r="G155" s="621"/>
      <c r="H155" s="661"/>
      <c r="I155" s="661"/>
      <c r="J155" s="723"/>
      <c r="K155" s="661"/>
      <c r="L155" s="724"/>
      <c r="M155" s="724"/>
      <c r="N155" s="698"/>
      <c r="O155" s="621"/>
      <c r="P155" s="621"/>
      <c r="Q155" s="802"/>
      <c r="R155" s="802"/>
      <c r="S155" s="802"/>
      <c r="T155" s="802"/>
      <c r="U155" s="660"/>
      <c r="V155" s="660"/>
      <c r="W155" s="712"/>
      <c r="X155" s="712"/>
      <c r="Y155" s="686"/>
      <c r="Z155" s="706">
        <f t="shared" si="33"/>
        <v>0</v>
      </c>
    </row>
    <row r="156" spans="1:26">
      <c r="A156" s="660"/>
      <c r="B156" s="659"/>
      <c r="C156" s="659"/>
      <c r="D156" s="698"/>
      <c r="E156" s="698"/>
      <c r="F156" s="698"/>
      <c r="G156" s="698"/>
      <c r="H156" s="754">
        <f>SUM(H140:H155)</f>
        <v>0</v>
      </c>
      <c r="I156" s="754">
        <f>SUM(I140:I155)</f>
        <v>0</v>
      </c>
      <c r="J156" s="754">
        <f>SUM(J140:J155)</f>
        <v>0</v>
      </c>
      <c r="K156" s="754">
        <f>SUM(K140:K155)</f>
        <v>0</v>
      </c>
      <c r="L156" s="698"/>
      <c r="M156" s="698"/>
      <c r="N156" s="698"/>
      <c r="O156" s="754">
        <f>SUM(O140:O155)</f>
        <v>0</v>
      </c>
      <c r="P156" s="754">
        <f>SUM(P140:P155)</f>
        <v>0</v>
      </c>
      <c r="Q156" s="754">
        <f>SUM(Q140:Q155)</f>
        <v>0</v>
      </c>
      <c r="R156" s="754">
        <f t="shared" ref="R156:S156" si="34">SUM(R140:R155)</f>
        <v>0</v>
      </c>
      <c r="S156" s="754">
        <f t="shared" si="34"/>
        <v>0</v>
      </c>
      <c r="T156" s="754"/>
      <c r="U156" s="698"/>
      <c r="V156" s="698"/>
      <c r="W156" s="726"/>
      <c r="X156" s="726"/>
      <c r="Y156" s="686"/>
      <c r="Z156" s="706">
        <f t="shared" si="33"/>
        <v>0</v>
      </c>
    </row>
    <row r="157" spans="1:26">
      <c r="A157" s="660"/>
      <c r="B157" s="699" t="s">
        <v>5112</v>
      </c>
      <c r="C157" s="699"/>
      <c r="D157" s="698"/>
      <c r="E157" s="698"/>
      <c r="F157" s="698"/>
      <c r="G157" s="698"/>
      <c r="H157" s="698"/>
      <c r="I157" s="698"/>
      <c r="J157" s="698"/>
      <c r="K157" s="698"/>
      <c r="L157" s="698"/>
      <c r="M157" s="698"/>
      <c r="N157" s="698"/>
      <c r="O157" s="698"/>
      <c r="P157" s="801">
        <f>O157*N157/60*1000</f>
        <v>0</v>
      </c>
      <c r="Q157" s="698"/>
      <c r="R157" s="698"/>
      <c r="S157" s="698"/>
      <c r="T157" s="698"/>
      <c r="U157" s="698"/>
      <c r="V157" s="698"/>
      <c r="W157" s="726"/>
      <c r="X157" s="726"/>
      <c r="Y157" s="686"/>
      <c r="Z157" s="706">
        <f t="shared" si="33"/>
        <v>0</v>
      </c>
    </row>
    <row r="158" spans="1:26" ht="15.75" customHeight="1">
      <c r="A158" s="660"/>
      <c r="B158" s="653"/>
      <c r="C158" s="656"/>
      <c r="D158" s="698"/>
      <c r="E158" s="630"/>
      <c r="F158" s="630"/>
      <c r="G158" s="621"/>
      <c r="H158" s="660"/>
      <c r="I158" s="661"/>
      <c r="J158" s="723"/>
      <c r="K158" s="661"/>
      <c r="L158" s="724"/>
      <c r="M158" s="724"/>
      <c r="N158" s="698">
        <f t="shared" ref="N158:N164" si="35">HOUR($M158-$L158)*60+MINUTE($M158-$L158)</f>
        <v>0</v>
      </c>
      <c r="O158" s="630"/>
      <c r="P158" s="630"/>
      <c r="Q158" s="630"/>
      <c r="R158" s="630"/>
      <c r="S158" s="630"/>
      <c r="T158" s="621" t="str">
        <f t="shared" ref="T158:T165" si="36">"PHT "&amp;E158&amp;" - "&amp;F158&amp;" "&amp;U158</f>
        <v xml:space="preserve">PHT  -  </v>
      </c>
      <c r="U158" s="660"/>
      <c r="V158" s="632"/>
      <c r="W158" s="712"/>
      <c r="X158" s="660"/>
      <c r="Y158" s="686"/>
      <c r="Z158" s="706">
        <f t="shared" si="33"/>
        <v>0</v>
      </c>
    </row>
    <row r="159" spans="1:26">
      <c r="A159" s="660"/>
      <c r="B159" s="656"/>
      <c r="C159" s="656"/>
      <c r="D159" s="698"/>
      <c r="E159" s="630"/>
      <c r="F159" s="630"/>
      <c r="G159" s="621"/>
      <c r="H159" s="660"/>
      <c r="I159" s="661"/>
      <c r="J159" s="723"/>
      <c r="K159" s="661"/>
      <c r="L159" s="724"/>
      <c r="M159" s="724"/>
      <c r="N159" s="698">
        <f t="shared" si="35"/>
        <v>0</v>
      </c>
      <c r="O159" s="630"/>
      <c r="P159" s="630"/>
      <c r="Q159" s="630"/>
      <c r="R159" s="630"/>
      <c r="S159" s="630"/>
      <c r="T159" s="621" t="str">
        <f t="shared" si="36"/>
        <v xml:space="preserve">PHT  -  </v>
      </c>
      <c r="U159" s="660"/>
      <c r="V159" s="755"/>
      <c r="W159" s="725"/>
      <c r="X159" s="660"/>
      <c r="Y159" s="686"/>
      <c r="Z159" s="706">
        <f t="shared" si="33"/>
        <v>0</v>
      </c>
    </row>
    <row r="160" spans="1:26">
      <c r="A160" s="660"/>
      <c r="B160" s="653"/>
      <c r="C160" s="656"/>
      <c r="D160" s="698"/>
      <c r="E160" s="630"/>
      <c r="F160" s="630"/>
      <c r="G160" s="621"/>
      <c r="H160" s="660"/>
      <c r="I160" s="661"/>
      <c r="J160" s="723"/>
      <c r="K160" s="661"/>
      <c r="L160" s="724"/>
      <c r="M160" s="724"/>
      <c r="N160" s="698">
        <f t="shared" si="35"/>
        <v>0</v>
      </c>
      <c r="O160" s="630"/>
      <c r="P160" s="630"/>
      <c r="Q160" s="630"/>
      <c r="R160" s="630"/>
      <c r="S160" s="630"/>
      <c r="T160" s="621" t="str">
        <f t="shared" si="36"/>
        <v xml:space="preserve">PHT  -  </v>
      </c>
      <c r="U160" s="660"/>
      <c r="V160" s="755"/>
      <c r="W160" s="712"/>
      <c r="X160" s="660"/>
      <c r="Y160" s="686"/>
      <c r="Z160" s="706">
        <f t="shared" si="33"/>
        <v>0</v>
      </c>
    </row>
    <row r="161" spans="1:26">
      <c r="A161" s="660"/>
      <c r="B161" s="653"/>
      <c r="C161" s="656"/>
      <c r="D161" s="698"/>
      <c r="E161" s="630"/>
      <c r="F161" s="630"/>
      <c r="G161" s="621"/>
      <c r="H161" s="660"/>
      <c r="I161" s="661"/>
      <c r="J161" s="723"/>
      <c r="K161" s="661"/>
      <c r="L161" s="724"/>
      <c r="M161" s="724"/>
      <c r="N161" s="698">
        <f t="shared" si="35"/>
        <v>0</v>
      </c>
      <c r="O161" s="1210"/>
      <c r="P161" s="1210"/>
      <c r="Q161" s="1210"/>
      <c r="R161" s="654"/>
      <c r="S161" s="654"/>
      <c r="T161" s="621" t="str">
        <f t="shared" si="36"/>
        <v xml:space="preserve">PHT  -  </v>
      </c>
      <c r="U161" s="805"/>
      <c r="V161" s="755"/>
      <c r="W161" s="712"/>
      <c r="X161" s="660"/>
      <c r="Y161" s="686"/>
      <c r="Z161" s="706">
        <f t="shared" si="33"/>
        <v>0</v>
      </c>
    </row>
    <row r="162" spans="1:26">
      <c r="A162" s="660"/>
      <c r="B162" s="653"/>
      <c r="C162" s="656"/>
      <c r="D162" s="698"/>
      <c r="E162" s="630"/>
      <c r="F162" s="630"/>
      <c r="G162" s="621"/>
      <c r="H162" s="660"/>
      <c r="I162" s="661"/>
      <c r="J162" s="723"/>
      <c r="K162" s="661"/>
      <c r="L162" s="724"/>
      <c r="M162" s="724"/>
      <c r="N162" s="698">
        <f t="shared" si="35"/>
        <v>0</v>
      </c>
      <c r="O162" s="1211"/>
      <c r="P162" s="1211"/>
      <c r="Q162" s="1211"/>
      <c r="R162" s="649"/>
      <c r="S162" s="649"/>
      <c r="T162" s="621" t="str">
        <f t="shared" si="36"/>
        <v xml:space="preserve">PHT  -  </v>
      </c>
      <c r="U162" s="805"/>
      <c r="V162" s="755"/>
      <c r="W162" s="712"/>
      <c r="X162" s="660"/>
      <c r="Y162" s="686"/>
      <c r="Z162" s="706">
        <f t="shared" si="33"/>
        <v>0</v>
      </c>
    </row>
    <row r="163" spans="1:26">
      <c r="A163" s="660"/>
      <c r="B163" s="653"/>
      <c r="C163" s="656"/>
      <c r="D163" s="698"/>
      <c r="E163" s="630"/>
      <c r="F163" s="630"/>
      <c r="G163" s="621"/>
      <c r="H163" s="660"/>
      <c r="I163" s="661"/>
      <c r="J163" s="723"/>
      <c r="K163" s="661"/>
      <c r="L163" s="724"/>
      <c r="M163" s="724"/>
      <c r="N163" s="698">
        <f t="shared" si="35"/>
        <v>0</v>
      </c>
      <c r="O163" s="630"/>
      <c r="P163" s="630"/>
      <c r="Q163" s="630"/>
      <c r="R163" s="630"/>
      <c r="S163" s="630"/>
      <c r="T163" s="621" t="str">
        <f t="shared" si="36"/>
        <v xml:space="preserve">PHT  -  </v>
      </c>
      <c r="U163" s="660"/>
      <c r="V163" s="632"/>
      <c r="W163" s="712"/>
      <c r="X163" s="660"/>
      <c r="Y163" s="686"/>
      <c r="Z163" s="706">
        <f t="shared" si="33"/>
        <v>0</v>
      </c>
    </row>
    <row r="164" spans="1:26">
      <c r="A164" s="660"/>
      <c r="B164" s="653"/>
      <c r="C164" s="656"/>
      <c r="D164" s="698"/>
      <c r="E164" s="630"/>
      <c r="F164" s="630"/>
      <c r="G164" s="621"/>
      <c r="H164" s="660"/>
      <c r="I164" s="661"/>
      <c r="J164" s="723"/>
      <c r="K164" s="661"/>
      <c r="L164" s="724"/>
      <c r="M164" s="724"/>
      <c r="N164" s="698">
        <f t="shared" si="35"/>
        <v>0</v>
      </c>
      <c r="O164" s="630"/>
      <c r="P164" s="630"/>
      <c r="Q164" s="630"/>
      <c r="R164" s="630"/>
      <c r="S164" s="630"/>
      <c r="T164" s="621" t="str">
        <f t="shared" si="36"/>
        <v xml:space="preserve">PHT  -  </v>
      </c>
      <c r="U164" s="660"/>
      <c r="V164" s="632"/>
      <c r="W164" s="712"/>
      <c r="X164" s="660"/>
      <c r="Y164" s="686"/>
      <c r="Z164" s="706">
        <f t="shared" si="33"/>
        <v>0</v>
      </c>
    </row>
    <row r="165" spans="1:26">
      <c r="A165" s="660"/>
      <c r="B165" s="653"/>
      <c r="C165" s="656"/>
      <c r="D165" s="698"/>
      <c r="E165" s="630"/>
      <c r="F165" s="630"/>
      <c r="G165" s="621"/>
      <c r="H165" s="660"/>
      <c r="I165" s="661"/>
      <c r="J165" s="723"/>
      <c r="K165" s="661"/>
      <c r="L165" s="724"/>
      <c r="M165" s="724"/>
      <c r="N165" s="698">
        <f>HOUR($M165-$L165)*60+MINUTE($M165-$L165)</f>
        <v>0</v>
      </c>
      <c r="O165" s="630"/>
      <c r="P165" s="630"/>
      <c r="Q165" s="630"/>
      <c r="R165" s="630"/>
      <c r="S165" s="630"/>
      <c r="T165" s="621" t="str">
        <f t="shared" si="36"/>
        <v xml:space="preserve">PHT  -  </v>
      </c>
      <c r="U165" s="660"/>
      <c r="V165" s="632"/>
      <c r="W165" s="712"/>
      <c r="X165" s="660"/>
      <c r="Z165" s="706">
        <f t="shared" si="33"/>
        <v>0</v>
      </c>
    </row>
    <row r="166" spans="1:26">
      <c r="A166" s="660"/>
      <c r="B166" s="659"/>
      <c r="C166" s="659"/>
      <c r="D166" s="698"/>
      <c r="E166" s="698"/>
      <c r="F166" s="698"/>
      <c r="G166" s="698"/>
      <c r="H166" s="754">
        <f>SUM(H158:H165)</f>
        <v>0</v>
      </c>
      <c r="I166" s="754">
        <f>SUM(I158:I165)</f>
        <v>0</v>
      </c>
      <c r="J166" s="754">
        <f>SUM(J158:J165)</f>
        <v>0</v>
      </c>
      <c r="K166" s="754">
        <f>SUM(K158:K165)</f>
        <v>0</v>
      </c>
      <c r="L166" s="698"/>
      <c r="M166" s="698"/>
      <c r="N166" s="698"/>
      <c r="O166" s="754">
        <f>SUM(O158:O165)</f>
        <v>0</v>
      </c>
      <c r="P166" s="754">
        <f>SUM(P158:P165)</f>
        <v>0</v>
      </c>
      <c r="Q166" s="754">
        <f>SUM(Q158:Q165)</f>
        <v>0</v>
      </c>
      <c r="R166" s="754">
        <f t="shared" ref="R166:S166" si="37">SUM(R158:R165)</f>
        <v>0</v>
      </c>
      <c r="S166" s="754">
        <f t="shared" si="37"/>
        <v>0</v>
      </c>
      <c r="T166" s="754"/>
      <c r="U166" s="698"/>
      <c r="V166" s="698"/>
      <c r="W166" s="726"/>
      <c r="X166" s="726"/>
      <c r="Z166" s="706">
        <f t="shared" si="33"/>
        <v>0</v>
      </c>
    </row>
    <row r="167" spans="1:26">
      <c r="A167" s="660"/>
      <c r="B167" s="699" t="s">
        <v>5113</v>
      </c>
      <c r="C167" s="699"/>
      <c r="D167" s="698"/>
      <c r="E167" s="698"/>
      <c r="F167" s="698"/>
      <c r="G167" s="698"/>
      <c r="H167" s="698"/>
      <c r="I167" s="698"/>
      <c r="J167" s="698"/>
      <c r="K167" s="698"/>
      <c r="L167" s="698"/>
      <c r="M167" s="698"/>
      <c r="N167" s="698"/>
      <c r="O167" s="698"/>
      <c r="P167" s="801"/>
      <c r="Q167" s="698"/>
      <c r="R167" s="698"/>
      <c r="S167" s="698"/>
      <c r="T167" s="698"/>
      <c r="U167" s="698"/>
      <c r="V167" s="698"/>
      <c r="W167" s="726"/>
      <c r="X167" s="726"/>
      <c r="Z167" s="706">
        <f t="shared" si="33"/>
        <v>0</v>
      </c>
    </row>
    <row r="168" spans="1:26">
      <c r="A168" s="660"/>
      <c r="B168" s="657"/>
      <c r="C168" s="628"/>
      <c r="D168" s="698"/>
      <c r="E168" s="630"/>
      <c r="F168" s="630"/>
      <c r="G168" s="621"/>
      <c r="H168" s="660"/>
      <c r="I168" s="660"/>
      <c r="J168" s="660"/>
      <c r="K168" s="661"/>
      <c r="L168" s="724"/>
      <c r="M168" s="724"/>
      <c r="N168" s="698">
        <f t="shared" ref="N168:N179" si="38">HOUR($M168-$L168)*60+MINUTE($M168-$L168)</f>
        <v>0</v>
      </c>
      <c r="O168" s="630"/>
      <c r="P168" s="630"/>
      <c r="Q168" s="630"/>
      <c r="R168" s="630"/>
      <c r="S168" s="630"/>
      <c r="T168" s="621" t="str">
        <f t="shared" ref="T168:T179" si="39">"PHT "&amp;E168&amp;" - "&amp;F168&amp;" "&amp;U168</f>
        <v xml:space="preserve">PHT  -  </v>
      </c>
      <c r="U168" s="660"/>
      <c r="V168" s="630"/>
      <c r="W168" s="660"/>
      <c r="X168" s="660"/>
      <c r="Z168" s="706">
        <f t="shared" si="33"/>
        <v>0</v>
      </c>
    </row>
    <row r="169" spans="1:26">
      <c r="A169" s="660"/>
      <c r="B169" s="657"/>
      <c r="C169" s="628"/>
      <c r="D169" s="698"/>
      <c r="E169" s="630"/>
      <c r="F169" s="630"/>
      <c r="G169" s="621"/>
      <c r="H169" s="660"/>
      <c r="I169" s="660"/>
      <c r="J169" s="660"/>
      <c r="K169" s="661"/>
      <c r="L169" s="724"/>
      <c r="M169" s="724"/>
      <c r="N169" s="698">
        <f t="shared" si="38"/>
        <v>0</v>
      </c>
      <c r="O169" s="630"/>
      <c r="P169" s="630"/>
      <c r="Q169" s="630"/>
      <c r="R169" s="630"/>
      <c r="S169" s="630"/>
      <c r="T169" s="621" t="str">
        <f t="shared" si="39"/>
        <v xml:space="preserve">PHT  -  </v>
      </c>
      <c r="U169" s="660"/>
      <c r="V169" s="630"/>
      <c r="W169" s="660"/>
      <c r="X169" s="660"/>
      <c r="Z169" s="706">
        <f t="shared" si="33"/>
        <v>0</v>
      </c>
    </row>
    <row r="170" spans="1:26">
      <c r="A170" s="660"/>
      <c r="B170" s="657"/>
      <c r="C170" s="628"/>
      <c r="D170" s="698"/>
      <c r="E170" s="630"/>
      <c r="F170" s="630"/>
      <c r="G170" s="621"/>
      <c r="H170" s="660"/>
      <c r="I170" s="660"/>
      <c r="J170" s="660"/>
      <c r="K170" s="661"/>
      <c r="L170" s="724"/>
      <c r="M170" s="724"/>
      <c r="N170" s="698">
        <f t="shared" si="38"/>
        <v>0</v>
      </c>
      <c r="O170" s="630"/>
      <c r="P170" s="630"/>
      <c r="Q170" s="630"/>
      <c r="R170" s="630"/>
      <c r="S170" s="630"/>
      <c r="T170" s="621" t="str">
        <f t="shared" si="39"/>
        <v xml:space="preserve">PHT  -  </v>
      </c>
      <c r="U170" s="660"/>
      <c r="V170" s="630"/>
      <c r="W170" s="660"/>
      <c r="X170" s="660"/>
      <c r="Z170" s="706">
        <f t="shared" si="33"/>
        <v>0</v>
      </c>
    </row>
    <row r="171" spans="1:26">
      <c r="A171" s="660"/>
      <c r="B171" s="657"/>
      <c r="C171" s="628"/>
      <c r="D171" s="698"/>
      <c r="E171" s="630"/>
      <c r="F171" s="630"/>
      <c r="G171" s="621"/>
      <c r="H171" s="698"/>
      <c r="I171" s="698"/>
      <c r="J171" s="698"/>
      <c r="K171" s="698"/>
      <c r="L171" s="758"/>
      <c r="M171" s="758"/>
      <c r="N171" s="698">
        <f t="shared" si="38"/>
        <v>0</v>
      </c>
      <c r="O171" s="630"/>
      <c r="P171" s="630"/>
      <c r="Q171" s="630"/>
      <c r="R171" s="630"/>
      <c r="S171" s="630"/>
      <c r="T171" s="621" t="str">
        <f t="shared" si="39"/>
        <v xml:space="preserve">PHT  -  </v>
      </c>
      <c r="U171" s="660"/>
      <c r="V171" s="630"/>
      <c r="W171" s="660"/>
      <c r="X171" s="660"/>
      <c r="Z171" s="706">
        <f t="shared" si="33"/>
        <v>0</v>
      </c>
    </row>
    <row r="172" spans="1:26">
      <c r="A172" s="660"/>
      <c r="B172" s="657"/>
      <c r="C172" s="628"/>
      <c r="D172" s="698"/>
      <c r="E172" s="630"/>
      <c r="F172" s="630"/>
      <c r="G172" s="621"/>
      <c r="H172" s="660"/>
      <c r="I172" s="660"/>
      <c r="J172" s="621"/>
      <c r="K172" s="621"/>
      <c r="L172" s="724"/>
      <c r="M172" s="724"/>
      <c r="N172" s="698">
        <f t="shared" si="38"/>
        <v>0</v>
      </c>
      <c r="O172" s="630"/>
      <c r="P172" s="630"/>
      <c r="Q172" s="630"/>
      <c r="R172" s="630"/>
      <c r="S172" s="630"/>
      <c r="T172" s="621" t="str">
        <f t="shared" si="39"/>
        <v xml:space="preserve">PHT  -  </v>
      </c>
      <c r="U172" s="660"/>
      <c r="V172" s="630"/>
      <c r="W172" s="660"/>
      <c r="X172" s="660"/>
      <c r="Z172" s="706">
        <f t="shared" si="33"/>
        <v>0</v>
      </c>
    </row>
    <row r="173" spans="1:26">
      <c r="A173" s="660"/>
      <c r="B173" s="657"/>
      <c r="C173" s="628"/>
      <c r="D173" s="698"/>
      <c r="E173" s="630"/>
      <c r="F173" s="630"/>
      <c r="G173" s="621"/>
      <c r="H173" s="660"/>
      <c r="I173" s="660"/>
      <c r="J173" s="621"/>
      <c r="K173" s="621"/>
      <c r="L173" s="724"/>
      <c r="M173" s="724"/>
      <c r="N173" s="698">
        <f t="shared" si="38"/>
        <v>0</v>
      </c>
      <c r="O173" s="630"/>
      <c r="P173" s="630"/>
      <c r="Q173" s="630"/>
      <c r="R173" s="630"/>
      <c r="S173" s="630"/>
      <c r="T173" s="621" t="str">
        <f t="shared" si="39"/>
        <v xml:space="preserve">PHT  -  </v>
      </c>
      <c r="U173" s="660"/>
      <c r="V173" s="630"/>
      <c r="W173" s="660"/>
      <c r="X173" s="660"/>
      <c r="Z173" s="706">
        <f t="shared" si="33"/>
        <v>0</v>
      </c>
    </row>
    <row r="174" spans="1:26">
      <c r="A174" s="660"/>
      <c r="B174" s="657"/>
      <c r="C174" s="628"/>
      <c r="D174" s="698"/>
      <c r="E174" s="630"/>
      <c r="F174" s="630"/>
      <c r="G174" s="621"/>
      <c r="H174" s="660"/>
      <c r="I174" s="660"/>
      <c r="J174" s="621"/>
      <c r="K174" s="621"/>
      <c r="L174" s="724"/>
      <c r="M174" s="724"/>
      <c r="N174" s="698">
        <f t="shared" si="38"/>
        <v>0</v>
      </c>
      <c r="O174" s="630"/>
      <c r="P174" s="630"/>
      <c r="Q174" s="630"/>
      <c r="R174" s="630"/>
      <c r="S174" s="630"/>
      <c r="T174" s="621" t="str">
        <f t="shared" si="39"/>
        <v xml:space="preserve">PHT  -  </v>
      </c>
      <c r="U174" s="660"/>
      <c r="V174" s="630"/>
      <c r="W174" s="660"/>
      <c r="X174" s="660"/>
      <c r="Z174" s="706">
        <f t="shared" si="33"/>
        <v>0</v>
      </c>
    </row>
    <row r="175" spans="1:26">
      <c r="A175" s="660"/>
      <c r="B175" s="628"/>
      <c r="C175" s="628"/>
      <c r="D175" s="698"/>
      <c r="E175" s="630"/>
      <c r="F175" s="630"/>
      <c r="G175" s="621"/>
      <c r="H175" s="660"/>
      <c r="I175" s="660"/>
      <c r="J175" s="660"/>
      <c r="K175" s="661"/>
      <c r="L175" s="724"/>
      <c r="M175" s="724"/>
      <c r="N175" s="698">
        <f t="shared" si="38"/>
        <v>0</v>
      </c>
      <c r="O175" s="630"/>
      <c r="P175" s="630"/>
      <c r="Q175" s="630"/>
      <c r="R175" s="630"/>
      <c r="S175" s="630"/>
      <c r="T175" s="621" t="str">
        <f t="shared" si="39"/>
        <v xml:space="preserve">PHT  -  </v>
      </c>
      <c r="U175" s="660"/>
      <c r="V175" s="630"/>
      <c r="W175" s="660"/>
      <c r="X175" s="660"/>
      <c r="Z175" s="706">
        <f t="shared" si="33"/>
        <v>0</v>
      </c>
    </row>
    <row r="176" spans="1:26">
      <c r="A176" s="660"/>
      <c r="B176" s="657"/>
      <c r="C176" s="628"/>
      <c r="D176" s="698"/>
      <c r="E176" s="630"/>
      <c r="F176" s="630"/>
      <c r="G176" s="621"/>
      <c r="H176" s="660"/>
      <c r="I176" s="660"/>
      <c r="J176" s="660"/>
      <c r="K176" s="661"/>
      <c r="L176" s="724"/>
      <c r="M176" s="724"/>
      <c r="N176" s="698">
        <f t="shared" si="38"/>
        <v>0</v>
      </c>
      <c r="O176" s="630"/>
      <c r="P176" s="630"/>
      <c r="Q176" s="630"/>
      <c r="R176" s="630"/>
      <c r="S176" s="630"/>
      <c r="T176" s="621" t="str">
        <f t="shared" si="39"/>
        <v xml:space="preserve">PHT  -  </v>
      </c>
      <c r="U176" s="660"/>
      <c r="V176" s="630"/>
      <c r="W176" s="660"/>
      <c r="X176" s="660"/>
      <c r="Z176" s="706">
        <f t="shared" si="33"/>
        <v>0</v>
      </c>
    </row>
    <row r="177" spans="1:26">
      <c r="A177" s="660"/>
      <c r="B177" s="657"/>
      <c r="C177" s="628"/>
      <c r="D177" s="698"/>
      <c r="E177" s="630"/>
      <c r="F177" s="630"/>
      <c r="G177" s="621"/>
      <c r="H177" s="660"/>
      <c r="I177" s="660"/>
      <c r="J177" s="660"/>
      <c r="K177" s="661"/>
      <c r="L177" s="724"/>
      <c r="M177" s="724"/>
      <c r="N177" s="698">
        <f t="shared" si="38"/>
        <v>0</v>
      </c>
      <c r="O177" s="630"/>
      <c r="P177" s="630"/>
      <c r="Q177" s="630"/>
      <c r="R177" s="630"/>
      <c r="S177" s="630"/>
      <c r="T177" s="621" t="str">
        <f t="shared" si="39"/>
        <v xml:space="preserve">PHT  -  </v>
      </c>
      <c r="U177" s="660"/>
      <c r="V177" s="630"/>
      <c r="W177" s="660"/>
      <c r="X177" s="660"/>
      <c r="Y177" s="686"/>
      <c r="Z177" s="706">
        <f t="shared" si="33"/>
        <v>0</v>
      </c>
    </row>
    <row r="178" spans="1:26">
      <c r="A178" s="660"/>
      <c r="B178" s="657"/>
      <c r="C178" s="628"/>
      <c r="D178" s="698"/>
      <c r="E178" s="630"/>
      <c r="F178" s="630"/>
      <c r="G178" s="621"/>
      <c r="H178" s="660"/>
      <c r="I178" s="660"/>
      <c r="J178" s="660"/>
      <c r="K178" s="661"/>
      <c r="L178" s="724"/>
      <c r="M178" s="724"/>
      <c r="N178" s="698">
        <f t="shared" si="38"/>
        <v>0</v>
      </c>
      <c r="O178" s="630"/>
      <c r="P178" s="630"/>
      <c r="Q178" s="630"/>
      <c r="R178" s="630"/>
      <c r="S178" s="630"/>
      <c r="T178" s="621" t="str">
        <f t="shared" si="39"/>
        <v xml:space="preserve">PHT  -  </v>
      </c>
      <c r="U178" s="660"/>
      <c r="V178" s="630"/>
      <c r="W178" s="660"/>
      <c r="X178" s="660"/>
      <c r="Y178" s="686"/>
      <c r="Z178" s="706">
        <f t="shared" si="33"/>
        <v>0</v>
      </c>
    </row>
    <row r="179" spans="1:26">
      <c r="A179" s="660"/>
      <c r="B179" s="657"/>
      <c r="C179" s="628"/>
      <c r="D179" s="698"/>
      <c r="E179" s="630"/>
      <c r="F179" s="630"/>
      <c r="G179" s="621"/>
      <c r="H179" s="660"/>
      <c r="I179" s="660"/>
      <c r="J179" s="660"/>
      <c r="K179" s="661"/>
      <c r="L179" s="724"/>
      <c r="M179" s="724"/>
      <c r="N179" s="698">
        <f t="shared" si="38"/>
        <v>0</v>
      </c>
      <c r="O179" s="630"/>
      <c r="P179" s="630"/>
      <c r="Q179" s="630"/>
      <c r="R179" s="630"/>
      <c r="S179" s="630"/>
      <c r="T179" s="621" t="str">
        <f t="shared" si="39"/>
        <v xml:space="preserve">PHT  -  </v>
      </c>
      <c r="U179" s="660"/>
      <c r="V179" s="621"/>
      <c r="W179" s="660"/>
      <c r="X179" s="660"/>
      <c r="Y179" s="686"/>
      <c r="Z179" s="706">
        <f t="shared" si="33"/>
        <v>0</v>
      </c>
    </row>
    <row r="180" spans="1:26">
      <c r="A180" s="660"/>
      <c r="B180" s="659"/>
      <c r="C180" s="659"/>
      <c r="D180" s="698"/>
      <c r="E180" s="698"/>
      <c r="F180" s="698"/>
      <c r="G180" s="698"/>
      <c r="H180" s="754">
        <f>SUM(H168:H179)</f>
        <v>0</v>
      </c>
      <c r="I180" s="754">
        <f>SUM(I168:I179)</f>
        <v>0</v>
      </c>
      <c r="J180" s="754">
        <f>SUM(J168:J179)</f>
        <v>0</v>
      </c>
      <c r="K180" s="754">
        <f>SUM(K168:K179)</f>
        <v>0</v>
      </c>
      <c r="L180" s="698"/>
      <c r="M180" s="698"/>
      <c r="N180" s="698"/>
      <c r="O180" s="754">
        <f>SUM(O168:O179)</f>
        <v>0</v>
      </c>
      <c r="P180" s="754">
        <f>SUM(P168:P179)</f>
        <v>0</v>
      </c>
      <c r="Q180" s="754">
        <f>SUM(Q168:Q179)</f>
        <v>0</v>
      </c>
      <c r="R180" s="754">
        <f t="shared" ref="R180:S180" si="40">SUM(R168:R179)</f>
        <v>0</v>
      </c>
      <c r="S180" s="754">
        <f t="shared" si="40"/>
        <v>0</v>
      </c>
      <c r="T180" s="754"/>
      <c r="U180" s="698"/>
      <c r="V180" s="698" t="s">
        <v>5146</v>
      </c>
      <c r="W180" s="726"/>
      <c r="X180" s="726"/>
      <c r="Y180" s="686"/>
      <c r="Z180" s="706">
        <f t="shared" si="33"/>
        <v>0</v>
      </c>
    </row>
    <row r="181" spans="1:26">
      <c r="A181" s="660"/>
      <c r="B181" s="699" t="s">
        <v>5114</v>
      </c>
      <c r="C181" s="699"/>
      <c r="D181" s="698"/>
      <c r="E181" s="698"/>
      <c r="F181" s="698"/>
      <c r="G181" s="698"/>
      <c r="H181" s="698"/>
      <c r="I181" s="698"/>
      <c r="J181" s="698"/>
      <c r="K181" s="698"/>
      <c r="L181" s="698"/>
      <c r="M181" s="698"/>
      <c r="N181" s="698"/>
      <c r="O181" s="698"/>
      <c r="P181" s="801"/>
      <c r="Q181" s="698"/>
      <c r="R181" s="698"/>
      <c r="S181" s="698"/>
      <c r="T181" s="698"/>
      <c r="U181" s="698"/>
      <c r="V181" s="698"/>
      <c r="W181" s="726"/>
      <c r="X181" s="726"/>
      <c r="Y181" s="686"/>
      <c r="Z181" s="706">
        <f t="shared" si="33"/>
        <v>0</v>
      </c>
    </row>
    <row r="182" spans="1:26">
      <c r="A182" s="660"/>
      <c r="B182" s="657"/>
      <c r="C182" s="628"/>
      <c r="D182" s="698"/>
      <c r="E182" s="630"/>
      <c r="F182" s="630"/>
      <c r="G182" s="621"/>
      <c r="H182" s="660"/>
      <c r="I182" s="660"/>
      <c r="J182" s="660"/>
      <c r="K182" s="660"/>
      <c r="L182" s="724"/>
      <c r="M182" s="724"/>
      <c r="N182" s="698">
        <f t="shared" ref="N182:N194" si="41">HOUR($M182-$L182)*60+MINUTE($M182-$L182)</f>
        <v>0</v>
      </c>
      <c r="O182" s="621"/>
      <c r="P182" s="621"/>
      <c r="Q182" s="621"/>
      <c r="R182" s="621"/>
      <c r="S182" s="621"/>
      <c r="T182" s="621" t="str">
        <f t="shared" ref="T182:T194" si="42">"PHT "&amp;E182&amp;" - "&amp;F182&amp;" "&amp;U182</f>
        <v xml:space="preserve">PHT  -  </v>
      </c>
      <c r="U182" s="810"/>
      <c r="V182" s="660"/>
      <c r="W182" s="660"/>
      <c r="X182" s="660"/>
      <c r="Z182" s="706">
        <f t="shared" si="33"/>
        <v>0</v>
      </c>
    </row>
    <row r="183" spans="1:26">
      <c r="A183" s="660"/>
      <c r="B183" s="657"/>
      <c r="C183" s="628"/>
      <c r="D183" s="698"/>
      <c r="E183" s="630"/>
      <c r="F183" s="630"/>
      <c r="G183" s="621"/>
      <c r="H183" s="660"/>
      <c r="I183" s="660"/>
      <c r="J183" s="660"/>
      <c r="K183" s="660"/>
      <c r="L183" s="724"/>
      <c r="M183" s="724"/>
      <c r="N183" s="698">
        <f t="shared" si="41"/>
        <v>0</v>
      </c>
      <c r="O183" s="621"/>
      <c r="P183" s="621"/>
      <c r="Q183" s="621"/>
      <c r="R183" s="621"/>
      <c r="S183" s="621"/>
      <c r="T183" s="621" t="str">
        <f t="shared" si="42"/>
        <v xml:space="preserve">PHT  -  </v>
      </c>
      <c r="U183" s="660"/>
      <c r="V183" s="660"/>
      <c r="W183" s="660"/>
      <c r="X183" s="660"/>
      <c r="Z183" s="706">
        <f t="shared" si="33"/>
        <v>0</v>
      </c>
    </row>
    <row r="184" spans="1:26">
      <c r="A184" s="660"/>
      <c r="B184" s="657"/>
      <c r="C184" s="628"/>
      <c r="D184" s="698"/>
      <c r="E184" s="630"/>
      <c r="F184" s="630"/>
      <c r="G184" s="621"/>
      <c r="H184" s="660"/>
      <c r="I184" s="660"/>
      <c r="J184" s="660"/>
      <c r="K184" s="660"/>
      <c r="L184" s="724"/>
      <c r="M184" s="724"/>
      <c r="N184" s="698">
        <f t="shared" si="41"/>
        <v>0</v>
      </c>
      <c r="O184" s="621"/>
      <c r="P184" s="621"/>
      <c r="Q184" s="621"/>
      <c r="R184" s="621"/>
      <c r="S184" s="621"/>
      <c r="T184" s="621" t="str">
        <f t="shared" si="42"/>
        <v xml:space="preserve">PHT  -  </v>
      </c>
      <c r="U184" s="660"/>
      <c r="V184" s="660"/>
      <c r="W184" s="660"/>
      <c r="X184" s="660"/>
      <c r="Y184" s="686"/>
      <c r="Z184" s="706">
        <f t="shared" si="33"/>
        <v>0</v>
      </c>
    </row>
    <row r="185" spans="1:26">
      <c r="A185" s="660"/>
      <c r="B185" s="657"/>
      <c r="C185" s="628"/>
      <c r="D185" s="698"/>
      <c r="E185" s="630"/>
      <c r="F185" s="630"/>
      <c r="G185" s="621"/>
      <c r="H185" s="660"/>
      <c r="I185" s="660"/>
      <c r="J185" s="660"/>
      <c r="K185" s="660"/>
      <c r="L185" s="724"/>
      <c r="M185" s="724"/>
      <c r="N185" s="698">
        <f t="shared" si="41"/>
        <v>0</v>
      </c>
      <c r="O185" s="621"/>
      <c r="P185" s="621"/>
      <c r="Q185" s="621"/>
      <c r="R185" s="621"/>
      <c r="S185" s="621"/>
      <c r="T185" s="621" t="str">
        <f t="shared" si="42"/>
        <v xml:space="preserve">PHT  -  </v>
      </c>
      <c r="U185" s="660"/>
      <c r="V185" s="660"/>
      <c r="W185" s="660"/>
      <c r="X185" s="660"/>
      <c r="Y185" s="686"/>
      <c r="Z185" s="706">
        <f t="shared" si="33"/>
        <v>0</v>
      </c>
    </row>
    <row r="186" spans="1:26">
      <c r="A186" s="660"/>
      <c r="B186" s="657"/>
      <c r="C186" s="628"/>
      <c r="D186" s="698"/>
      <c r="E186" s="630"/>
      <c r="F186" s="630"/>
      <c r="G186" s="621"/>
      <c r="H186" s="660"/>
      <c r="I186" s="660"/>
      <c r="J186" s="660"/>
      <c r="K186" s="660"/>
      <c r="L186" s="724"/>
      <c r="M186" s="724"/>
      <c r="N186" s="698">
        <f t="shared" si="41"/>
        <v>0</v>
      </c>
      <c r="O186" s="621"/>
      <c r="P186" s="621"/>
      <c r="Q186" s="621"/>
      <c r="R186" s="621"/>
      <c r="S186" s="621"/>
      <c r="T186" s="621" t="str">
        <f t="shared" si="42"/>
        <v xml:space="preserve">PHT  -  </v>
      </c>
      <c r="U186" s="660"/>
      <c r="V186" s="660"/>
      <c r="W186" s="660"/>
      <c r="X186" s="660"/>
      <c r="Y186" s="686"/>
      <c r="Z186" s="706">
        <f t="shared" si="33"/>
        <v>0</v>
      </c>
    </row>
    <row r="187" spans="1:26">
      <c r="A187" s="660"/>
      <c r="B187" s="657"/>
      <c r="C187" s="628"/>
      <c r="D187" s="698"/>
      <c r="E187" s="630"/>
      <c r="F187" s="630"/>
      <c r="G187" s="621"/>
      <c r="H187" s="660"/>
      <c r="I187" s="660"/>
      <c r="J187" s="660"/>
      <c r="K187" s="660"/>
      <c r="L187" s="724"/>
      <c r="M187" s="724"/>
      <c r="N187" s="698">
        <f t="shared" si="41"/>
        <v>0</v>
      </c>
      <c r="O187" s="621"/>
      <c r="P187" s="621"/>
      <c r="Q187" s="621"/>
      <c r="R187" s="621"/>
      <c r="S187" s="621"/>
      <c r="T187" s="621" t="str">
        <f t="shared" si="42"/>
        <v xml:space="preserve">PHT  -  </v>
      </c>
      <c r="U187" s="660"/>
      <c r="V187" s="660"/>
      <c r="W187" s="660"/>
      <c r="X187" s="660"/>
      <c r="Y187" s="686"/>
      <c r="Z187" s="706">
        <f t="shared" si="33"/>
        <v>0</v>
      </c>
    </row>
    <row r="188" spans="1:26">
      <c r="A188" s="660"/>
      <c r="B188" s="657"/>
      <c r="C188" s="628"/>
      <c r="D188" s="698"/>
      <c r="E188" s="630"/>
      <c r="F188" s="630"/>
      <c r="G188" s="621"/>
      <c r="H188" s="660"/>
      <c r="I188" s="660"/>
      <c r="J188" s="660"/>
      <c r="K188" s="660"/>
      <c r="L188" s="724"/>
      <c r="M188" s="724"/>
      <c r="N188" s="698">
        <f t="shared" si="41"/>
        <v>0</v>
      </c>
      <c r="O188" s="621"/>
      <c r="P188" s="621"/>
      <c r="Q188" s="621"/>
      <c r="R188" s="621"/>
      <c r="S188" s="621"/>
      <c r="T188" s="621" t="str">
        <f t="shared" si="42"/>
        <v xml:space="preserve">PHT  -  </v>
      </c>
      <c r="U188" s="660"/>
      <c r="V188" s="660"/>
      <c r="W188" s="660"/>
      <c r="X188" s="660"/>
      <c r="Y188" s="686"/>
      <c r="Z188" s="706">
        <f t="shared" si="33"/>
        <v>0</v>
      </c>
    </row>
    <row r="189" spans="1:26">
      <c r="A189" s="660"/>
      <c r="B189" s="657"/>
      <c r="C189" s="628"/>
      <c r="D189" s="698"/>
      <c r="E189" s="630"/>
      <c r="F189" s="630"/>
      <c r="G189" s="621"/>
      <c r="H189" s="660"/>
      <c r="I189" s="660"/>
      <c r="J189" s="660"/>
      <c r="K189" s="660"/>
      <c r="L189" s="724"/>
      <c r="M189" s="724"/>
      <c r="N189" s="698">
        <f t="shared" si="41"/>
        <v>0</v>
      </c>
      <c r="O189" s="621"/>
      <c r="P189" s="621"/>
      <c r="Q189" s="621"/>
      <c r="R189" s="621"/>
      <c r="S189" s="621"/>
      <c r="T189" s="621" t="str">
        <f t="shared" si="42"/>
        <v xml:space="preserve">PHT  -  </v>
      </c>
      <c r="U189" s="660"/>
      <c r="V189" s="660"/>
      <c r="W189" s="660"/>
      <c r="X189" s="660"/>
      <c r="Y189" s="686"/>
      <c r="Z189" s="706">
        <f t="shared" si="33"/>
        <v>0</v>
      </c>
    </row>
    <row r="190" spans="1:26">
      <c r="A190" s="660"/>
      <c r="B190" s="657"/>
      <c r="C190" s="628"/>
      <c r="D190" s="698"/>
      <c r="E190" s="630"/>
      <c r="F190" s="630"/>
      <c r="G190" s="621"/>
      <c r="H190" s="660"/>
      <c r="I190" s="660"/>
      <c r="J190" s="660"/>
      <c r="K190" s="660"/>
      <c r="L190" s="724"/>
      <c r="M190" s="724"/>
      <c r="N190" s="698">
        <f t="shared" si="41"/>
        <v>0</v>
      </c>
      <c r="O190" s="621"/>
      <c r="P190" s="621"/>
      <c r="Q190" s="621"/>
      <c r="R190" s="621"/>
      <c r="S190" s="621"/>
      <c r="T190" s="621" t="str">
        <f t="shared" si="42"/>
        <v xml:space="preserve">PHT  -  </v>
      </c>
      <c r="U190" s="660"/>
      <c r="V190" s="660"/>
      <c r="W190" s="660"/>
      <c r="X190" s="660"/>
      <c r="Y190" s="686"/>
      <c r="Z190" s="706">
        <f t="shared" si="33"/>
        <v>0</v>
      </c>
    </row>
    <row r="191" spans="1:26">
      <c r="A191" s="660"/>
      <c r="B191" s="657"/>
      <c r="C191" s="628"/>
      <c r="D191" s="698"/>
      <c r="E191" s="630"/>
      <c r="F191" s="630"/>
      <c r="G191" s="621"/>
      <c r="H191" s="660"/>
      <c r="I191" s="660"/>
      <c r="J191" s="660"/>
      <c r="K191" s="660"/>
      <c r="L191" s="724"/>
      <c r="M191" s="724"/>
      <c r="N191" s="698">
        <f t="shared" si="41"/>
        <v>0</v>
      </c>
      <c r="O191" s="621"/>
      <c r="P191" s="621"/>
      <c r="Q191" s="621"/>
      <c r="R191" s="621"/>
      <c r="S191" s="621"/>
      <c r="T191" s="621" t="str">
        <f t="shared" si="42"/>
        <v xml:space="preserve">PHT  -  </v>
      </c>
      <c r="U191" s="660"/>
      <c r="V191" s="660"/>
      <c r="W191" s="660"/>
      <c r="X191" s="660"/>
      <c r="Y191" s="686"/>
    </row>
    <row r="192" spans="1:26">
      <c r="A192" s="660"/>
      <c r="B192" s="657"/>
      <c r="C192" s="628"/>
      <c r="D192" s="698"/>
      <c r="E192" s="630"/>
      <c r="F192" s="630"/>
      <c r="G192" s="621"/>
      <c r="H192" s="660"/>
      <c r="I192" s="660"/>
      <c r="J192" s="660"/>
      <c r="K192" s="660"/>
      <c r="L192" s="724"/>
      <c r="M192" s="724"/>
      <c r="N192" s="698">
        <f t="shared" si="41"/>
        <v>0</v>
      </c>
      <c r="O192" s="621"/>
      <c r="P192" s="621"/>
      <c r="Q192" s="621"/>
      <c r="R192" s="621"/>
      <c r="S192" s="621"/>
      <c r="T192" s="621" t="str">
        <f t="shared" si="42"/>
        <v xml:space="preserve">PHT  -  </v>
      </c>
      <c r="U192" s="660"/>
      <c r="V192" s="660"/>
      <c r="W192" s="660"/>
      <c r="X192" s="660"/>
      <c r="Y192" s="686"/>
    </row>
    <row r="193" spans="1:25">
      <c r="A193" s="660"/>
      <c r="B193" s="657"/>
      <c r="C193" s="628"/>
      <c r="D193" s="698"/>
      <c r="E193" s="630"/>
      <c r="F193" s="630"/>
      <c r="G193" s="621"/>
      <c r="H193" s="660"/>
      <c r="I193" s="660"/>
      <c r="J193" s="660"/>
      <c r="K193" s="660"/>
      <c r="L193" s="724"/>
      <c r="M193" s="724"/>
      <c r="N193" s="698">
        <f t="shared" si="41"/>
        <v>0</v>
      </c>
      <c r="O193" s="621"/>
      <c r="P193" s="621"/>
      <c r="Q193" s="621"/>
      <c r="R193" s="621"/>
      <c r="S193" s="621"/>
      <c r="T193" s="621" t="str">
        <f t="shared" si="42"/>
        <v xml:space="preserve">PHT  -  </v>
      </c>
      <c r="U193" s="660"/>
      <c r="V193" s="660"/>
      <c r="W193" s="660"/>
      <c r="X193" s="660"/>
      <c r="Y193" s="686"/>
    </row>
    <row r="194" spans="1:25">
      <c r="A194" s="660"/>
      <c r="B194" s="657"/>
      <c r="C194" s="628"/>
      <c r="D194" s="698"/>
      <c r="E194" s="630"/>
      <c r="F194" s="630"/>
      <c r="G194" s="621"/>
      <c r="H194" s="660"/>
      <c r="I194" s="660"/>
      <c r="J194" s="660"/>
      <c r="K194" s="660"/>
      <c r="L194" s="724"/>
      <c r="M194" s="724"/>
      <c r="N194" s="698">
        <f t="shared" si="41"/>
        <v>0</v>
      </c>
      <c r="O194" s="621"/>
      <c r="P194" s="621"/>
      <c r="Q194" s="621"/>
      <c r="R194" s="621"/>
      <c r="S194" s="621"/>
      <c r="T194" s="621" t="str">
        <f t="shared" si="42"/>
        <v xml:space="preserve">PHT  -  </v>
      </c>
      <c r="U194" s="660"/>
      <c r="V194" s="660"/>
      <c r="W194" s="660"/>
      <c r="X194" s="660"/>
      <c r="Y194" s="686"/>
    </row>
    <row r="195" spans="1:25">
      <c r="A195" s="660"/>
      <c r="B195" s="657"/>
      <c r="C195" s="657"/>
      <c r="D195" s="698"/>
      <c r="E195" s="630"/>
      <c r="F195" s="630"/>
      <c r="G195" s="621"/>
      <c r="H195" s="660"/>
      <c r="I195" s="660"/>
      <c r="J195" s="660"/>
      <c r="K195" s="660"/>
      <c r="L195" s="724"/>
      <c r="M195" s="724"/>
      <c r="N195" s="698"/>
      <c r="O195" s="621"/>
      <c r="P195" s="621"/>
      <c r="Q195" s="621"/>
      <c r="R195" s="621"/>
      <c r="S195" s="621"/>
      <c r="T195" s="621"/>
      <c r="U195" s="660"/>
      <c r="V195" s="660"/>
      <c r="W195" s="743"/>
      <c r="X195" s="660"/>
      <c r="Y195" s="686"/>
    </row>
    <row r="196" spans="1:25">
      <c r="A196" s="660"/>
      <c r="B196" s="657"/>
      <c r="C196" s="657"/>
      <c r="D196" s="698"/>
      <c r="E196" s="630"/>
      <c r="F196" s="630"/>
      <c r="G196" s="621"/>
      <c r="H196" s="660"/>
      <c r="I196" s="660"/>
      <c r="J196" s="660"/>
      <c r="K196" s="660"/>
      <c r="L196" s="724"/>
      <c r="M196" s="724"/>
      <c r="N196" s="698"/>
      <c r="O196" s="621"/>
      <c r="P196" s="621"/>
      <c r="Q196" s="621"/>
      <c r="R196" s="621"/>
      <c r="S196" s="621"/>
      <c r="T196" s="621"/>
      <c r="U196" s="660"/>
      <c r="V196" s="660"/>
      <c r="W196" s="660"/>
      <c r="X196" s="660"/>
      <c r="Y196" s="686"/>
    </row>
    <row r="197" spans="1:25">
      <c r="A197" s="660"/>
      <c r="B197" s="659"/>
      <c r="C197" s="659"/>
      <c r="D197" s="698"/>
      <c r="E197" s="698"/>
      <c r="F197" s="698"/>
      <c r="G197" s="698"/>
      <c r="H197" s="754">
        <f>SUM(H182:H196)</f>
        <v>0</v>
      </c>
      <c r="I197" s="754">
        <f>SUM(I182:I196)</f>
        <v>0</v>
      </c>
      <c r="J197" s="754">
        <f>SUM(J182:J196)</f>
        <v>0</v>
      </c>
      <c r="K197" s="754">
        <f>SUM(K182:K196)</f>
        <v>0</v>
      </c>
      <c r="L197" s="698"/>
      <c r="M197" s="698"/>
      <c r="N197" s="698">
        <f>HOUR($M197-$L197)*60+MINUTE($M197-$L197)</f>
        <v>0</v>
      </c>
      <c r="O197" s="754">
        <f>SUM(O182:O196)</f>
        <v>0</v>
      </c>
      <c r="P197" s="754">
        <f>SUM(P182:P196)</f>
        <v>0</v>
      </c>
      <c r="Q197" s="754">
        <f>SUM(Q182:Q196)</f>
        <v>0</v>
      </c>
      <c r="R197" s="754">
        <f t="shared" ref="R197:S197" si="43">SUM(R182:R196)</f>
        <v>0</v>
      </c>
      <c r="S197" s="754">
        <f t="shared" si="43"/>
        <v>0</v>
      </c>
      <c r="T197" s="754"/>
      <c r="U197" s="698"/>
      <c r="V197" s="698"/>
      <c r="W197" s="726"/>
      <c r="X197" s="726"/>
      <c r="Y197" s="686"/>
    </row>
    <row r="198" spans="1:25">
      <c r="A198" s="660"/>
      <c r="B198" s="699" t="s">
        <v>5115</v>
      </c>
      <c r="C198" s="699"/>
      <c r="D198" s="698"/>
      <c r="E198" s="698"/>
      <c r="F198" s="698"/>
      <c r="G198" s="698"/>
      <c r="H198" s="698"/>
      <c r="I198" s="698"/>
      <c r="J198" s="698"/>
      <c r="K198" s="698"/>
      <c r="L198" s="698"/>
      <c r="M198" s="698"/>
      <c r="N198" s="698"/>
      <c r="O198" s="698"/>
      <c r="P198" s="801"/>
      <c r="Q198" s="698"/>
      <c r="R198" s="698"/>
      <c r="S198" s="698"/>
      <c r="T198" s="698"/>
      <c r="U198" s="698"/>
      <c r="V198" s="698"/>
      <c r="W198" s="726"/>
      <c r="X198" s="726"/>
      <c r="Y198" s="686"/>
    </row>
    <row r="199" spans="1:25">
      <c r="A199" s="660"/>
      <c r="B199" s="657"/>
      <c r="C199" s="628"/>
      <c r="D199" s="698"/>
      <c r="E199" s="630"/>
      <c r="F199" s="630"/>
      <c r="G199" s="621"/>
      <c r="H199" s="660"/>
      <c r="I199" s="660"/>
      <c r="J199" s="660"/>
      <c r="K199" s="660"/>
      <c r="L199" s="811"/>
      <c r="M199" s="811"/>
      <c r="N199" s="698">
        <f t="shared" ref="N199:N210" si="44">HOUR($M199-$L199)*60+MINUTE($M199-$L199)</f>
        <v>0</v>
      </c>
      <c r="O199" s="812"/>
      <c r="P199" s="812"/>
      <c r="Q199" s="812"/>
      <c r="R199" s="812"/>
      <c r="S199" s="812"/>
      <c r="T199" s="621" t="str">
        <f t="shared" ref="T199:T219" si="45">"PHT "&amp;E199&amp;" - "&amp;F199&amp;" "&amp;U199</f>
        <v xml:space="preserve">PHT  -  </v>
      </c>
      <c r="U199" s="813"/>
      <c r="V199" s="630"/>
      <c r="W199" s="660"/>
      <c r="X199" s="660"/>
      <c r="Y199" s="686"/>
    </row>
    <row r="200" spans="1:25">
      <c r="A200" s="660"/>
      <c r="C200" s="761"/>
      <c r="F200" s="630"/>
      <c r="G200" s="621"/>
      <c r="H200" s="660"/>
      <c r="I200" s="660"/>
      <c r="J200" s="660"/>
      <c r="K200" s="660"/>
      <c r="L200" s="811"/>
      <c r="M200" s="811"/>
      <c r="N200" s="698">
        <f t="shared" si="44"/>
        <v>0</v>
      </c>
      <c r="O200" s="812"/>
      <c r="P200" s="812"/>
      <c r="Q200" s="812"/>
      <c r="R200" s="812"/>
      <c r="S200" s="812"/>
      <c r="T200" s="621" t="str">
        <f t="shared" si="45"/>
        <v xml:space="preserve">PHT  -  </v>
      </c>
      <c r="U200" s="806"/>
      <c r="V200" s="630"/>
      <c r="W200" s="660"/>
      <c r="X200" s="660"/>
      <c r="Y200" s="686"/>
    </row>
    <row r="201" spans="1:25">
      <c r="A201" s="660"/>
      <c r="B201" s="657"/>
      <c r="C201" s="628"/>
      <c r="D201" s="698"/>
      <c r="E201" s="630"/>
      <c r="F201" s="630"/>
      <c r="G201" s="621"/>
      <c r="H201" s="660"/>
      <c r="I201" s="660"/>
      <c r="J201" s="660"/>
      <c r="K201" s="660"/>
      <c r="L201" s="811"/>
      <c r="M201" s="811"/>
      <c r="N201" s="698">
        <f t="shared" si="44"/>
        <v>0</v>
      </c>
      <c r="O201" s="812"/>
      <c r="P201" s="812"/>
      <c r="Q201" s="812"/>
      <c r="R201" s="812"/>
      <c r="S201" s="812"/>
      <c r="T201" s="621" t="str">
        <f t="shared" si="45"/>
        <v xml:space="preserve">PHT  -  </v>
      </c>
      <c r="U201" s="806"/>
      <c r="V201" s="621"/>
      <c r="W201" s="743"/>
      <c r="X201" s="660"/>
      <c r="Y201" s="686"/>
    </row>
    <row r="202" spans="1:25">
      <c r="A202" s="660"/>
      <c r="B202" s="657"/>
      <c r="C202" s="628"/>
      <c r="D202" s="698"/>
      <c r="E202" s="630"/>
      <c r="F202" s="630"/>
      <c r="G202" s="621"/>
      <c r="H202" s="660"/>
      <c r="I202" s="660"/>
      <c r="J202" s="660"/>
      <c r="K202" s="660"/>
      <c r="L202" s="811"/>
      <c r="M202" s="811"/>
      <c r="N202" s="698">
        <f t="shared" si="44"/>
        <v>0</v>
      </c>
      <c r="O202" s="812"/>
      <c r="P202" s="812"/>
      <c r="Q202" s="812"/>
      <c r="R202" s="812"/>
      <c r="S202" s="812"/>
      <c r="T202" s="621" t="str">
        <f t="shared" si="45"/>
        <v xml:space="preserve">PHT  -  </v>
      </c>
      <c r="U202" s="806"/>
      <c r="V202" s="630"/>
      <c r="W202" s="743"/>
      <c r="X202" s="660"/>
      <c r="Y202" s="686"/>
    </row>
    <row r="203" spans="1:25">
      <c r="A203" s="660"/>
      <c r="B203" s="657"/>
      <c r="C203" s="628"/>
      <c r="D203" s="698"/>
      <c r="E203" s="630"/>
      <c r="F203" s="630"/>
      <c r="G203" s="621"/>
      <c r="H203" s="660"/>
      <c r="I203" s="660"/>
      <c r="J203" s="660"/>
      <c r="K203" s="660"/>
      <c r="L203" s="811"/>
      <c r="M203" s="811"/>
      <c r="N203" s="698">
        <f t="shared" si="44"/>
        <v>0</v>
      </c>
      <c r="O203" s="812"/>
      <c r="P203" s="812"/>
      <c r="Q203" s="812"/>
      <c r="R203" s="812"/>
      <c r="S203" s="812"/>
      <c r="T203" s="621" t="str">
        <f t="shared" si="45"/>
        <v xml:space="preserve">PHT  -  </v>
      </c>
      <c r="U203" s="806"/>
      <c r="V203" s="630"/>
      <c r="W203" s="660"/>
      <c r="X203" s="660"/>
      <c r="Y203" s="686"/>
    </row>
    <row r="204" spans="1:25">
      <c r="A204" s="660"/>
      <c r="B204" s="657"/>
      <c r="C204" s="628"/>
      <c r="D204" s="698"/>
      <c r="E204" s="630"/>
      <c r="F204" s="630"/>
      <c r="G204" s="621"/>
      <c r="H204" s="660"/>
      <c r="I204" s="660"/>
      <c r="J204" s="660"/>
      <c r="K204" s="660"/>
      <c r="L204" s="724"/>
      <c r="M204" s="724"/>
      <c r="N204" s="698">
        <f t="shared" si="44"/>
        <v>0</v>
      </c>
      <c r="O204" s="812"/>
      <c r="P204" s="812"/>
      <c r="Q204" s="812"/>
      <c r="R204" s="812"/>
      <c r="S204" s="812"/>
      <c r="T204" s="621" t="str">
        <f t="shared" si="45"/>
        <v xml:space="preserve">PHT  -  </v>
      </c>
      <c r="U204" s="806"/>
      <c r="V204" s="630"/>
      <c r="W204" s="660"/>
      <c r="X204" s="660"/>
      <c r="Y204" s="686"/>
    </row>
    <row r="205" spans="1:25">
      <c r="A205" s="660"/>
      <c r="B205" s="657"/>
      <c r="C205" s="628"/>
      <c r="D205" s="698"/>
      <c r="E205" s="630"/>
      <c r="F205" s="630"/>
      <c r="G205" s="621"/>
      <c r="H205" s="660"/>
      <c r="I205" s="660"/>
      <c r="J205" s="660"/>
      <c r="K205" s="660"/>
      <c r="L205" s="724"/>
      <c r="M205" s="724"/>
      <c r="N205" s="698">
        <f t="shared" si="44"/>
        <v>0</v>
      </c>
      <c r="O205" s="812"/>
      <c r="P205" s="812"/>
      <c r="Q205" s="812"/>
      <c r="R205" s="812"/>
      <c r="S205" s="812"/>
      <c r="T205" s="621" t="str">
        <f t="shared" si="45"/>
        <v xml:space="preserve">PHT  -  </v>
      </c>
      <c r="U205" s="806"/>
      <c r="V205" s="630"/>
      <c r="W205" s="660"/>
      <c r="X205" s="660"/>
      <c r="Y205" s="686"/>
    </row>
    <row r="206" spans="1:25">
      <c r="A206" s="660"/>
      <c r="B206" s="657"/>
      <c r="C206" s="628"/>
      <c r="D206" s="698"/>
      <c r="E206" s="630"/>
      <c r="F206" s="630"/>
      <c r="G206" s="621"/>
      <c r="H206" s="660"/>
      <c r="I206" s="660"/>
      <c r="J206" s="660"/>
      <c r="K206" s="660"/>
      <c r="L206" s="724"/>
      <c r="M206" s="724"/>
      <c r="N206" s="698">
        <f t="shared" si="44"/>
        <v>0</v>
      </c>
      <c r="O206" s="812"/>
      <c r="P206" s="812"/>
      <c r="Q206" s="812"/>
      <c r="R206" s="812"/>
      <c r="S206" s="812"/>
      <c r="T206" s="621" t="str">
        <f t="shared" si="45"/>
        <v xml:space="preserve">PHT  -  </v>
      </c>
      <c r="U206" s="806"/>
      <c r="V206" s="630"/>
      <c r="W206" s="660"/>
      <c r="X206" s="660"/>
      <c r="Y206" s="686"/>
    </row>
    <row r="207" spans="1:25">
      <c r="A207" s="660"/>
      <c r="B207" s="657"/>
      <c r="C207" s="628"/>
      <c r="D207" s="698"/>
      <c r="E207" s="630"/>
      <c r="F207" s="630"/>
      <c r="G207" s="621"/>
      <c r="H207" s="660"/>
      <c r="I207" s="660"/>
      <c r="J207" s="660"/>
      <c r="K207" s="660"/>
      <c r="L207" s="724"/>
      <c r="M207" s="724"/>
      <c r="N207" s="698">
        <f t="shared" si="44"/>
        <v>0</v>
      </c>
      <c r="O207" s="812"/>
      <c r="P207" s="812"/>
      <c r="Q207" s="812"/>
      <c r="R207" s="812"/>
      <c r="S207" s="812"/>
      <c r="T207" s="621" t="str">
        <f t="shared" si="45"/>
        <v xml:space="preserve">PHT  -  </v>
      </c>
      <c r="U207" s="806"/>
      <c r="V207" s="630"/>
      <c r="W207" s="660"/>
      <c r="X207" s="660"/>
      <c r="Y207" s="686"/>
    </row>
    <row r="208" spans="1:25">
      <c r="A208" s="660"/>
      <c r="B208" s="657"/>
      <c r="C208" s="628"/>
      <c r="D208" s="698"/>
      <c r="E208" s="630"/>
      <c r="F208" s="630"/>
      <c r="G208" s="621"/>
      <c r="H208" s="660"/>
      <c r="I208" s="660"/>
      <c r="J208" s="660"/>
      <c r="K208" s="660"/>
      <c r="L208" s="724"/>
      <c r="M208" s="724"/>
      <c r="N208" s="698">
        <f t="shared" si="44"/>
        <v>0</v>
      </c>
      <c r="O208" s="812"/>
      <c r="P208" s="812"/>
      <c r="Q208" s="812"/>
      <c r="R208" s="812"/>
      <c r="S208" s="812"/>
      <c r="T208" s="621" t="str">
        <f t="shared" si="45"/>
        <v xml:space="preserve">PHT  -  </v>
      </c>
      <c r="U208" s="806"/>
      <c r="V208" s="630"/>
      <c r="W208" s="660"/>
      <c r="X208" s="660"/>
      <c r="Y208" s="686"/>
    </row>
    <row r="209" spans="1:25">
      <c r="A209" s="660"/>
      <c r="B209" s="628"/>
      <c r="C209" s="628"/>
      <c r="D209" s="698"/>
      <c r="E209" s="630"/>
      <c r="F209" s="630"/>
      <c r="G209" s="621"/>
      <c r="H209" s="660"/>
      <c r="I209" s="660"/>
      <c r="J209" s="660"/>
      <c r="K209" s="660"/>
      <c r="L209" s="724"/>
      <c r="M209" s="724"/>
      <c r="N209" s="698">
        <f t="shared" si="44"/>
        <v>0</v>
      </c>
      <c r="O209" s="812"/>
      <c r="P209" s="812"/>
      <c r="Q209" s="812"/>
      <c r="R209" s="812"/>
      <c r="S209" s="812"/>
      <c r="T209" s="621" t="str">
        <f t="shared" si="45"/>
        <v xml:space="preserve">PHT  -  </v>
      </c>
      <c r="U209" s="806"/>
      <c r="V209" s="743"/>
      <c r="W209" s="743"/>
      <c r="X209" s="660"/>
      <c r="Y209" s="686"/>
    </row>
    <row r="210" spans="1:25">
      <c r="A210" s="660"/>
      <c r="B210" s="657"/>
      <c r="C210" s="628"/>
      <c r="D210" s="698"/>
      <c r="E210" s="630"/>
      <c r="F210" s="630"/>
      <c r="G210" s="621"/>
      <c r="H210" s="660"/>
      <c r="I210" s="660"/>
      <c r="J210" s="660"/>
      <c r="K210" s="660"/>
      <c r="L210" s="724"/>
      <c r="M210" s="724"/>
      <c r="N210" s="698">
        <f t="shared" si="44"/>
        <v>0</v>
      </c>
      <c r="O210" s="621"/>
      <c r="P210" s="621"/>
      <c r="Q210" s="621"/>
      <c r="R210" s="621"/>
      <c r="S210" s="621"/>
      <c r="T210" s="621" t="str">
        <f t="shared" si="45"/>
        <v xml:space="preserve">PHT  -  </v>
      </c>
      <c r="U210" s="660"/>
      <c r="V210" s="660"/>
      <c r="W210" s="660"/>
      <c r="X210" s="660"/>
      <c r="Y210" s="686"/>
    </row>
    <row r="211" spans="1:25">
      <c r="A211" s="660"/>
      <c r="B211" s="657"/>
      <c r="C211" s="628"/>
      <c r="D211" s="698"/>
      <c r="E211" s="630"/>
      <c r="F211" s="630"/>
      <c r="G211" s="621"/>
      <c r="H211" s="660"/>
      <c r="I211" s="660"/>
      <c r="J211" s="660"/>
      <c r="K211" s="660"/>
      <c r="L211" s="724"/>
      <c r="M211" s="724"/>
      <c r="N211" s="698">
        <v>0</v>
      </c>
      <c r="O211" s="621"/>
      <c r="P211" s="621"/>
      <c r="Q211" s="621"/>
      <c r="R211" s="621"/>
      <c r="S211" s="621"/>
      <c r="T211" s="621" t="str">
        <f t="shared" si="45"/>
        <v xml:space="preserve">PHT  -  </v>
      </c>
      <c r="U211" s="806"/>
      <c r="V211" s="660"/>
      <c r="W211" s="660"/>
      <c r="X211" s="660"/>
      <c r="Y211" s="686"/>
    </row>
    <row r="212" spans="1:25">
      <c r="A212" s="660"/>
      <c r="B212" s="657"/>
      <c r="C212" s="628"/>
      <c r="D212" s="698"/>
      <c r="E212" s="630"/>
      <c r="F212" s="630"/>
      <c r="G212" s="621"/>
      <c r="H212" s="660"/>
      <c r="I212" s="660"/>
      <c r="J212" s="660"/>
      <c r="K212" s="660"/>
      <c r="L212" s="724"/>
      <c r="M212" s="724"/>
      <c r="N212" s="698">
        <v>0</v>
      </c>
      <c r="O212" s="621"/>
      <c r="P212" s="621"/>
      <c r="Q212" s="621"/>
      <c r="R212" s="621"/>
      <c r="S212" s="621"/>
      <c r="T212" s="621" t="str">
        <f t="shared" si="45"/>
        <v xml:space="preserve">PHT  -  </v>
      </c>
      <c r="U212" s="806"/>
      <c r="V212" s="660"/>
      <c r="W212" s="660"/>
      <c r="X212" s="660"/>
    </row>
    <row r="213" spans="1:25">
      <c r="A213" s="660"/>
      <c r="B213" s="657"/>
      <c r="C213" s="628"/>
      <c r="D213" s="698"/>
      <c r="E213" s="630"/>
      <c r="F213" s="630"/>
      <c r="G213" s="621"/>
      <c r="H213" s="660"/>
      <c r="I213" s="660"/>
      <c r="J213" s="660"/>
      <c r="K213" s="660"/>
      <c r="L213" s="724"/>
      <c r="M213" s="724"/>
      <c r="N213" s="698">
        <v>0</v>
      </c>
      <c r="O213" s="621"/>
      <c r="P213" s="621"/>
      <c r="Q213" s="621"/>
      <c r="R213" s="621"/>
      <c r="S213" s="621"/>
      <c r="T213" s="621" t="str">
        <f t="shared" si="45"/>
        <v xml:space="preserve">PHT  -  </v>
      </c>
      <c r="U213" s="806"/>
      <c r="V213" s="660"/>
      <c r="W213" s="660"/>
      <c r="X213" s="660"/>
    </row>
    <row r="214" spans="1:25">
      <c r="A214" s="660"/>
      <c r="B214" s="657"/>
      <c r="C214" s="628"/>
      <c r="D214" s="698"/>
      <c r="E214" s="630"/>
      <c r="F214" s="630"/>
      <c r="G214" s="621"/>
      <c r="H214" s="660"/>
      <c r="I214" s="660"/>
      <c r="J214" s="660"/>
      <c r="K214" s="660"/>
      <c r="L214" s="724"/>
      <c r="M214" s="724"/>
      <c r="N214" s="698">
        <v>0</v>
      </c>
      <c r="O214" s="621"/>
      <c r="P214" s="621"/>
      <c r="Q214" s="621"/>
      <c r="R214" s="621"/>
      <c r="S214" s="621"/>
      <c r="T214" s="621" t="str">
        <f t="shared" si="45"/>
        <v xml:space="preserve">PHT  -  </v>
      </c>
      <c r="U214" s="806"/>
      <c r="V214" s="660"/>
      <c r="W214" s="660"/>
      <c r="X214" s="660"/>
      <c r="Y214" s="686"/>
    </row>
    <row r="215" spans="1:25">
      <c r="A215" s="660"/>
      <c r="B215" s="657"/>
      <c r="C215" s="628"/>
      <c r="D215" s="698"/>
      <c r="E215" s="630"/>
      <c r="F215" s="630"/>
      <c r="G215" s="621"/>
      <c r="H215" s="660"/>
      <c r="I215" s="660"/>
      <c r="J215" s="660"/>
      <c r="K215" s="660"/>
      <c r="L215" s="724"/>
      <c r="M215" s="724"/>
      <c r="N215" s="698">
        <v>0</v>
      </c>
      <c r="O215" s="621"/>
      <c r="P215" s="621"/>
      <c r="Q215" s="621"/>
      <c r="R215" s="621"/>
      <c r="S215" s="621"/>
      <c r="T215" s="621" t="str">
        <f t="shared" si="45"/>
        <v xml:space="preserve">PHT  -  </v>
      </c>
      <c r="U215" s="806"/>
      <c r="V215" s="660"/>
      <c r="W215" s="660"/>
      <c r="X215" s="660"/>
      <c r="Y215" s="686"/>
    </row>
    <row r="216" spans="1:25">
      <c r="A216" s="660"/>
      <c r="B216" s="657"/>
      <c r="C216" s="628"/>
      <c r="D216" s="698"/>
      <c r="E216" s="630"/>
      <c r="F216" s="630"/>
      <c r="G216" s="621"/>
      <c r="H216" s="660"/>
      <c r="I216" s="660"/>
      <c r="J216" s="660"/>
      <c r="K216" s="660"/>
      <c r="L216" s="724"/>
      <c r="M216" s="724"/>
      <c r="N216" s="698">
        <v>0</v>
      </c>
      <c r="O216" s="621"/>
      <c r="P216" s="621"/>
      <c r="Q216" s="621"/>
      <c r="R216" s="621"/>
      <c r="S216" s="621"/>
      <c r="T216" s="621" t="str">
        <f t="shared" si="45"/>
        <v xml:space="preserve">PHT  -  </v>
      </c>
      <c r="U216" s="806"/>
      <c r="V216" s="660"/>
      <c r="W216" s="660"/>
      <c r="X216" s="660"/>
      <c r="Y216" s="686"/>
    </row>
    <row r="217" spans="1:25">
      <c r="A217" s="660"/>
      <c r="B217" s="657"/>
      <c r="C217" s="628"/>
      <c r="D217" s="698"/>
      <c r="E217" s="630"/>
      <c r="F217" s="630"/>
      <c r="G217" s="621"/>
      <c r="H217" s="660"/>
      <c r="I217" s="660"/>
      <c r="J217" s="660"/>
      <c r="K217" s="660"/>
      <c r="L217" s="724"/>
      <c r="M217" s="724"/>
      <c r="N217" s="698">
        <v>0</v>
      </c>
      <c r="O217" s="621"/>
      <c r="P217" s="621"/>
      <c r="Q217" s="621"/>
      <c r="R217" s="621"/>
      <c r="S217" s="621"/>
      <c r="T217" s="621" t="str">
        <f t="shared" si="45"/>
        <v xml:space="preserve">PHT  -  </v>
      </c>
      <c r="U217" s="806"/>
      <c r="V217" s="660"/>
      <c r="W217" s="660"/>
      <c r="X217" s="660"/>
      <c r="Y217" s="686"/>
    </row>
    <row r="218" spans="1:25">
      <c r="A218" s="660"/>
      <c r="B218" s="657"/>
      <c r="C218" s="628"/>
      <c r="D218" s="698"/>
      <c r="E218" s="630"/>
      <c r="F218" s="630"/>
      <c r="G218" s="621"/>
      <c r="H218" s="660"/>
      <c r="I218" s="660"/>
      <c r="J218" s="660"/>
      <c r="K218" s="660"/>
      <c r="L218" s="724"/>
      <c r="M218" s="724"/>
      <c r="N218" s="698">
        <v>0</v>
      </c>
      <c r="O218" s="621"/>
      <c r="P218" s="621"/>
      <c r="Q218" s="621"/>
      <c r="R218" s="621"/>
      <c r="S218" s="621"/>
      <c r="T218" s="621" t="str">
        <f t="shared" si="45"/>
        <v xml:space="preserve">PHT  -  </v>
      </c>
      <c r="U218" s="806"/>
      <c r="V218" s="660"/>
      <c r="W218" s="660"/>
      <c r="X218" s="660"/>
      <c r="Y218" s="686"/>
    </row>
    <row r="219" spans="1:25">
      <c r="A219" s="660"/>
      <c r="B219" s="657"/>
      <c r="C219" s="628"/>
      <c r="D219" s="698"/>
      <c r="E219" s="630"/>
      <c r="F219" s="630"/>
      <c r="G219" s="621"/>
      <c r="H219" s="660"/>
      <c r="I219" s="660"/>
      <c r="J219" s="660"/>
      <c r="K219" s="660"/>
      <c r="L219" s="724"/>
      <c r="M219" s="724"/>
      <c r="N219" s="698">
        <v>0</v>
      </c>
      <c r="O219" s="621"/>
      <c r="P219" s="621"/>
      <c r="Q219" s="621"/>
      <c r="R219" s="621"/>
      <c r="S219" s="621"/>
      <c r="T219" s="621" t="str">
        <f t="shared" si="45"/>
        <v xml:space="preserve">PHT  -  </v>
      </c>
      <c r="U219" s="806"/>
      <c r="V219" s="660"/>
      <c r="W219" s="660"/>
      <c r="X219" s="660"/>
      <c r="Y219" s="686"/>
    </row>
    <row r="220" spans="1:25">
      <c r="A220" s="660"/>
      <c r="B220" s="657"/>
      <c r="C220" s="628"/>
      <c r="D220" s="698"/>
      <c r="E220" s="630"/>
      <c r="F220" s="630"/>
      <c r="G220" s="621"/>
      <c r="H220" s="660"/>
      <c r="I220" s="660"/>
      <c r="J220" s="660"/>
      <c r="K220" s="660"/>
      <c r="L220" s="724"/>
      <c r="M220" s="724"/>
      <c r="N220" s="698"/>
      <c r="O220" s="621"/>
      <c r="P220" s="621"/>
      <c r="Q220" s="621"/>
      <c r="R220" s="621"/>
      <c r="S220" s="621"/>
      <c r="T220" s="621"/>
      <c r="U220" s="660"/>
      <c r="V220" s="660"/>
      <c r="W220" s="660"/>
      <c r="X220" s="660"/>
      <c r="Y220" s="686"/>
    </row>
    <row r="221" spans="1:25">
      <c r="A221" s="660"/>
      <c r="B221" s="657"/>
      <c r="C221" s="628"/>
      <c r="D221" s="698"/>
      <c r="E221" s="630"/>
      <c r="F221" s="630"/>
      <c r="G221" s="621"/>
      <c r="H221" s="660"/>
      <c r="I221" s="660"/>
      <c r="J221" s="660"/>
      <c r="K221" s="660"/>
      <c r="L221" s="724"/>
      <c r="M221" s="724"/>
      <c r="N221" s="698"/>
      <c r="O221" s="621"/>
      <c r="P221" s="621"/>
      <c r="Q221" s="621"/>
      <c r="R221" s="621"/>
      <c r="S221" s="621"/>
      <c r="T221" s="621"/>
      <c r="U221" s="660"/>
      <c r="V221" s="660"/>
      <c r="W221" s="660"/>
      <c r="X221" s="660"/>
      <c r="Y221" s="686"/>
    </row>
    <row r="222" spans="1:25">
      <c r="A222" s="660"/>
      <c r="B222" s="657"/>
      <c r="C222" s="628"/>
      <c r="D222" s="698"/>
      <c r="E222" s="630"/>
      <c r="F222" s="630"/>
      <c r="G222" s="621"/>
      <c r="H222" s="660"/>
      <c r="I222" s="660"/>
      <c r="J222" s="660"/>
      <c r="K222" s="660"/>
      <c r="L222" s="724"/>
      <c r="M222" s="724"/>
      <c r="N222" s="698"/>
      <c r="O222" s="621"/>
      <c r="P222" s="621"/>
      <c r="Q222" s="621"/>
      <c r="R222" s="621"/>
      <c r="S222" s="621"/>
      <c r="T222" s="621"/>
      <c r="U222" s="660"/>
      <c r="V222" s="660"/>
      <c r="W222" s="660"/>
      <c r="X222" s="660"/>
      <c r="Y222" s="686"/>
    </row>
    <row r="223" spans="1:25">
      <c r="A223" s="660"/>
      <c r="B223" s="657"/>
      <c r="C223" s="628"/>
      <c r="D223" s="698"/>
      <c r="E223" s="630"/>
      <c r="F223" s="630"/>
      <c r="G223" s="621"/>
      <c r="H223" s="660"/>
      <c r="I223" s="660"/>
      <c r="J223" s="660"/>
      <c r="K223" s="660"/>
      <c r="L223" s="724"/>
      <c r="M223" s="724"/>
      <c r="N223" s="698"/>
      <c r="O223" s="621"/>
      <c r="P223" s="621"/>
      <c r="Q223" s="621"/>
      <c r="R223" s="621"/>
      <c r="S223" s="621"/>
      <c r="T223" s="621"/>
      <c r="U223" s="660"/>
      <c r="V223" s="660"/>
      <c r="W223" s="660"/>
      <c r="X223" s="660"/>
      <c r="Y223" s="686"/>
    </row>
    <row r="224" spans="1:25">
      <c r="A224" s="660"/>
      <c r="B224" s="657"/>
      <c r="C224" s="628"/>
      <c r="D224" s="698"/>
      <c r="E224" s="630"/>
      <c r="F224" s="630"/>
      <c r="G224" s="621"/>
      <c r="H224" s="660"/>
      <c r="I224" s="660"/>
      <c r="J224" s="660"/>
      <c r="K224" s="660"/>
      <c r="L224" s="724"/>
      <c r="M224" s="724"/>
      <c r="N224" s="698"/>
      <c r="O224" s="621"/>
      <c r="P224" s="621"/>
      <c r="Q224" s="621"/>
      <c r="R224" s="621"/>
      <c r="S224" s="621"/>
      <c r="T224" s="621"/>
      <c r="U224" s="660"/>
      <c r="V224" s="660"/>
      <c r="W224" s="660"/>
      <c r="X224" s="660"/>
      <c r="Y224" s="686"/>
    </row>
    <row r="225" spans="1:25">
      <c r="A225" s="660"/>
      <c r="B225" s="657"/>
      <c r="C225" s="628"/>
      <c r="D225" s="698"/>
      <c r="E225" s="630"/>
      <c r="F225" s="630"/>
      <c r="G225" s="621"/>
      <c r="H225" s="660"/>
      <c r="I225" s="660"/>
      <c r="J225" s="660"/>
      <c r="K225" s="660"/>
      <c r="L225" s="724"/>
      <c r="M225" s="724"/>
      <c r="N225" s="698"/>
      <c r="O225" s="621"/>
      <c r="P225" s="621"/>
      <c r="Q225" s="621"/>
      <c r="R225" s="621"/>
      <c r="S225" s="621"/>
      <c r="T225" s="621"/>
      <c r="U225" s="660"/>
      <c r="V225" s="660"/>
      <c r="W225" s="660"/>
      <c r="X225" s="660"/>
      <c r="Y225" s="686"/>
    </row>
    <row r="226" spans="1:25">
      <c r="A226" s="660"/>
      <c r="B226" s="657"/>
      <c r="C226" s="657"/>
      <c r="D226" s="698"/>
      <c r="E226" s="630"/>
      <c r="F226" s="630"/>
      <c r="G226" s="621"/>
      <c r="H226" s="660"/>
      <c r="I226" s="660"/>
      <c r="J226" s="660"/>
      <c r="K226" s="660"/>
      <c r="L226" s="724"/>
      <c r="M226" s="814"/>
      <c r="N226" s="698"/>
      <c r="O226" s="621"/>
      <c r="P226" s="621"/>
      <c r="Q226" s="621"/>
      <c r="R226" s="621"/>
      <c r="S226" s="621"/>
      <c r="T226" s="621"/>
      <c r="U226" s="660"/>
      <c r="V226" s="660"/>
      <c r="W226" s="660"/>
      <c r="X226" s="660"/>
      <c r="Y226" s="686"/>
    </row>
    <row r="227" spans="1:25">
      <c r="A227" s="660"/>
      <c r="B227" s="659"/>
      <c r="C227" s="659"/>
      <c r="D227" s="698"/>
      <c r="E227" s="698"/>
      <c r="F227" s="698"/>
      <c r="G227" s="698"/>
      <c r="H227" s="807">
        <f>SUM(H199:H226)</f>
        <v>0</v>
      </c>
      <c r="I227" s="807">
        <f>SUM(I199:I226)</f>
        <v>0</v>
      </c>
      <c r="J227" s="807">
        <f>SUM(J199:J226)</f>
        <v>0</v>
      </c>
      <c r="K227" s="807">
        <f>SUM(K199:K226)</f>
        <v>0</v>
      </c>
      <c r="L227" s="698"/>
      <c r="M227" s="698"/>
      <c r="N227" s="698"/>
      <c r="O227" s="807">
        <f>SUM(O199:O226)</f>
        <v>0</v>
      </c>
      <c r="P227" s="807">
        <f>SUM(P199:P226)</f>
        <v>0</v>
      </c>
      <c r="Q227" s="807">
        <f>SUM(Q199:Q226)</f>
        <v>0</v>
      </c>
      <c r="R227" s="807">
        <f t="shared" ref="R227:S227" si="46">SUM(R199:R226)</f>
        <v>0</v>
      </c>
      <c r="S227" s="807">
        <f t="shared" si="46"/>
        <v>0</v>
      </c>
      <c r="T227" s="807"/>
      <c r="U227" s="698"/>
      <c r="V227" s="698" t="s">
        <v>5145</v>
      </c>
      <c r="W227" s="726"/>
      <c r="X227" s="726"/>
      <c r="Y227" s="686"/>
    </row>
    <row r="228" spans="1:25">
      <c r="A228" s="660"/>
      <c r="B228" s="699" t="s">
        <v>5116</v>
      </c>
      <c r="C228" s="699"/>
      <c r="D228" s="698"/>
      <c r="E228" s="698"/>
      <c r="F228" s="698"/>
      <c r="G228" s="698"/>
      <c r="H228" s="698"/>
      <c r="I228" s="698"/>
      <c r="J228" s="698"/>
      <c r="K228" s="698"/>
      <c r="L228" s="758"/>
      <c r="M228" s="758"/>
      <c r="N228" s="698"/>
      <c r="O228" s="698"/>
      <c r="P228" s="801"/>
      <c r="Q228" s="698"/>
      <c r="R228" s="698"/>
      <c r="S228" s="698"/>
      <c r="T228" s="698"/>
      <c r="U228" s="698"/>
      <c r="V228" s="815"/>
      <c r="W228" s="726"/>
      <c r="X228" s="726"/>
      <c r="Y228" s="686"/>
    </row>
    <row r="229" spans="1:25">
      <c r="A229" s="660"/>
      <c r="B229" s="657"/>
      <c r="C229" s="628"/>
      <c r="D229" s="698"/>
      <c r="E229" s="660"/>
      <c r="F229" s="630"/>
      <c r="G229" s="621"/>
      <c r="H229" s="660"/>
      <c r="I229" s="660"/>
      <c r="J229" s="660"/>
      <c r="K229" s="660"/>
      <c r="L229" s="724"/>
      <c r="M229" s="724"/>
      <c r="N229" s="698">
        <f t="shared" ref="N229:N242" si="47">HOUR($M229-$L229)*60+MINUTE($M229-$L229)</f>
        <v>0</v>
      </c>
      <c r="O229" s="621"/>
      <c r="P229" s="621"/>
      <c r="Q229" s="621"/>
      <c r="R229" s="621"/>
      <c r="S229" s="621"/>
      <c r="T229" s="621" t="str">
        <f t="shared" ref="T229:T242" si="48">"PHT "&amp;E229&amp;" - "&amp;F229&amp;" "&amp;U229</f>
        <v xml:space="preserve">PHT  -  </v>
      </c>
      <c r="U229" s="660"/>
      <c r="V229" s="660"/>
      <c r="W229" s="660"/>
      <c r="X229" s="660"/>
      <c r="Y229" s="686"/>
    </row>
    <row r="230" spans="1:25">
      <c r="A230" s="660"/>
      <c r="B230" s="657"/>
      <c r="C230" s="628"/>
      <c r="D230" s="698"/>
      <c r="E230" s="660"/>
      <c r="F230" s="630"/>
      <c r="G230" s="621"/>
      <c r="H230" s="660"/>
      <c r="I230" s="660"/>
      <c r="J230" s="660"/>
      <c r="K230" s="660"/>
      <c r="L230" s="724"/>
      <c r="M230" s="724"/>
      <c r="N230" s="698">
        <v>0</v>
      </c>
      <c r="O230" s="698"/>
      <c r="P230" s="698"/>
      <c r="Q230" s="698"/>
      <c r="R230" s="698"/>
      <c r="S230" s="698"/>
      <c r="T230" s="621" t="str">
        <f t="shared" si="48"/>
        <v xml:space="preserve">PHT  -  </v>
      </c>
      <c r="U230" s="660"/>
      <c r="V230" s="660"/>
      <c r="W230" s="660"/>
      <c r="X230" s="660"/>
    </row>
    <row r="231" spans="1:25">
      <c r="A231" s="660"/>
      <c r="B231" s="657"/>
      <c r="C231" s="628"/>
      <c r="D231" s="698"/>
      <c r="E231" s="630"/>
      <c r="F231" s="630"/>
      <c r="G231" s="621"/>
      <c r="H231" s="660"/>
      <c r="I231" s="660"/>
      <c r="J231" s="660"/>
      <c r="K231" s="660"/>
      <c r="L231" s="724"/>
      <c r="M231" s="724"/>
      <c r="N231" s="698">
        <f t="shared" si="47"/>
        <v>0</v>
      </c>
      <c r="O231" s="621"/>
      <c r="P231" s="621"/>
      <c r="Q231" s="621"/>
      <c r="R231" s="621"/>
      <c r="S231" s="621"/>
      <c r="T231" s="621" t="str">
        <f t="shared" si="48"/>
        <v xml:space="preserve">PHT  -  </v>
      </c>
      <c r="U231" s="660"/>
      <c r="V231" s="660"/>
      <c r="W231" s="660"/>
      <c r="X231" s="660"/>
    </row>
    <row r="232" spans="1:25">
      <c r="A232" s="660"/>
      <c r="B232" s="657"/>
      <c r="C232" s="628"/>
      <c r="D232" s="698"/>
      <c r="E232" s="630"/>
      <c r="F232" s="630"/>
      <c r="G232" s="621"/>
      <c r="H232" s="660"/>
      <c r="I232" s="660"/>
      <c r="J232" s="660"/>
      <c r="K232" s="660"/>
      <c r="L232" s="724"/>
      <c r="M232" s="724"/>
      <c r="N232" s="698">
        <f t="shared" si="47"/>
        <v>0</v>
      </c>
      <c r="O232" s="621"/>
      <c r="P232" s="621"/>
      <c r="Q232" s="621"/>
      <c r="R232" s="621"/>
      <c r="S232" s="621"/>
      <c r="T232" s="621" t="str">
        <f t="shared" si="48"/>
        <v xml:space="preserve">PHT  -  </v>
      </c>
      <c r="U232" s="660"/>
      <c r="V232" s="660"/>
      <c r="W232" s="660"/>
      <c r="X232" s="660"/>
    </row>
    <row r="233" spans="1:25">
      <c r="A233" s="660"/>
      <c r="B233" s="657"/>
      <c r="C233" s="628"/>
      <c r="D233" s="698"/>
      <c r="E233" s="630"/>
      <c r="F233" s="630"/>
      <c r="G233" s="621"/>
      <c r="H233" s="660"/>
      <c r="I233" s="660"/>
      <c r="J233" s="660"/>
      <c r="K233" s="660"/>
      <c r="L233" s="724"/>
      <c r="M233" s="724"/>
      <c r="N233" s="698">
        <f t="shared" si="47"/>
        <v>0</v>
      </c>
      <c r="O233" s="621"/>
      <c r="P233" s="621"/>
      <c r="Q233" s="621"/>
      <c r="R233" s="621"/>
      <c r="S233" s="621"/>
      <c r="T233" s="621" t="str">
        <f t="shared" si="48"/>
        <v xml:space="preserve">PHT  -  </v>
      </c>
      <c r="U233" s="660"/>
      <c r="V233" s="660"/>
      <c r="W233" s="660"/>
      <c r="X233" s="660"/>
    </row>
    <row r="234" spans="1:25">
      <c r="A234" s="660"/>
      <c r="B234" s="657"/>
      <c r="C234" s="628"/>
      <c r="D234" s="698"/>
      <c r="E234" s="630"/>
      <c r="F234" s="630"/>
      <c r="G234" s="621"/>
      <c r="H234" s="660"/>
      <c r="I234" s="660"/>
      <c r="J234" s="660"/>
      <c r="K234" s="660"/>
      <c r="L234" s="724"/>
      <c r="M234" s="724"/>
      <c r="N234" s="698">
        <f t="shared" si="47"/>
        <v>0</v>
      </c>
      <c r="O234" s="621"/>
      <c r="P234" s="621"/>
      <c r="Q234" s="621"/>
      <c r="R234" s="621"/>
      <c r="S234" s="621"/>
      <c r="T234" s="621" t="str">
        <f t="shared" si="48"/>
        <v xml:space="preserve">PHT  -  </v>
      </c>
      <c r="U234" s="660"/>
      <c r="V234" s="660"/>
      <c r="W234" s="660"/>
      <c r="X234" s="660"/>
    </row>
    <row r="235" spans="1:25">
      <c r="A235" s="660"/>
      <c r="B235" s="657"/>
      <c r="C235" s="628"/>
      <c r="D235" s="698"/>
      <c r="E235" s="630"/>
      <c r="F235" s="630"/>
      <c r="G235" s="621"/>
      <c r="H235" s="660"/>
      <c r="I235" s="660"/>
      <c r="J235" s="660"/>
      <c r="K235" s="660"/>
      <c r="L235" s="724"/>
      <c r="M235" s="724"/>
      <c r="N235" s="698">
        <f t="shared" si="47"/>
        <v>0</v>
      </c>
      <c r="O235" s="621"/>
      <c r="P235" s="621"/>
      <c r="Q235" s="621"/>
      <c r="R235" s="621"/>
      <c r="S235" s="621"/>
      <c r="T235" s="621" t="str">
        <f t="shared" si="48"/>
        <v xml:space="preserve">PHT  -  </v>
      </c>
      <c r="U235" s="660"/>
      <c r="V235" s="660"/>
      <c r="W235" s="660"/>
      <c r="X235" s="660"/>
    </row>
    <row r="236" spans="1:25">
      <c r="A236" s="660"/>
      <c r="B236" s="657"/>
      <c r="C236" s="628"/>
      <c r="D236" s="698"/>
      <c r="E236" s="630"/>
      <c r="F236" s="630"/>
      <c r="G236" s="621"/>
      <c r="H236" s="660"/>
      <c r="I236" s="660"/>
      <c r="J236" s="660"/>
      <c r="K236" s="660"/>
      <c r="L236" s="724"/>
      <c r="M236" s="724"/>
      <c r="N236" s="698">
        <f t="shared" si="47"/>
        <v>0</v>
      </c>
      <c r="O236" s="621"/>
      <c r="P236" s="621"/>
      <c r="Q236" s="621"/>
      <c r="R236" s="621"/>
      <c r="S236" s="621"/>
      <c r="T236" s="621" t="str">
        <f t="shared" si="48"/>
        <v xml:space="preserve">PHT  -  </v>
      </c>
      <c r="U236" s="660"/>
      <c r="V236" s="660"/>
      <c r="W236" s="660"/>
      <c r="X236" s="660"/>
    </row>
    <row r="237" spans="1:25">
      <c r="A237" s="660"/>
      <c r="B237" s="657"/>
      <c r="C237" s="628"/>
      <c r="D237" s="698"/>
      <c r="E237" s="630"/>
      <c r="F237" s="630"/>
      <c r="G237" s="621"/>
      <c r="H237" s="660"/>
      <c r="I237" s="660"/>
      <c r="J237" s="660"/>
      <c r="K237" s="660"/>
      <c r="L237" s="724"/>
      <c r="M237" s="724"/>
      <c r="N237" s="698">
        <f t="shared" si="47"/>
        <v>0</v>
      </c>
      <c r="O237" s="621"/>
      <c r="P237" s="621"/>
      <c r="Q237" s="621"/>
      <c r="R237" s="621"/>
      <c r="S237" s="621"/>
      <c r="T237" s="621" t="str">
        <f t="shared" si="48"/>
        <v xml:space="preserve">PHT  -  </v>
      </c>
      <c r="U237" s="660"/>
      <c r="V237" s="660"/>
      <c r="W237" s="660"/>
      <c r="X237" s="660"/>
    </row>
    <row r="238" spans="1:25">
      <c r="A238" s="660"/>
      <c r="B238" s="657"/>
      <c r="C238" s="628"/>
      <c r="D238" s="698"/>
      <c r="E238" s="630"/>
      <c r="F238" s="630"/>
      <c r="G238" s="621"/>
      <c r="H238" s="660"/>
      <c r="I238" s="660"/>
      <c r="J238" s="660"/>
      <c r="K238" s="660"/>
      <c r="L238" s="724"/>
      <c r="M238" s="724"/>
      <c r="N238" s="698">
        <f t="shared" si="47"/>
        <v>0</v>
      </c>
      <c r="O238" s="621"/>
      <c r="P238" s="621"/>
      <c r="Q238" s="621"/>
      <c r="R238" s="621"/>
      <c r="S238" s="621"/>
      <c r="T238" s="621" t="str">
        <f t="shared" si="48"/>
        <v xml:space="preserve">PHT  -  </v>
      </c>
      <c r="U238" s="660"/>
      <c r="V238" s="660"/>
      <c r="W238" s="660"/>
      <c r="X238" s="660"/>
    </row>
    <row r="239" spans="1:25">
      <c r="A239" s="660"/>
      <c r="B239" s="657"/>
      <c r="C239" s="628"/>
      <c r="D239" s="698"/>
      <c r="E239" s="630"/>
      <c r="F239" s="630"/>
      <c r="G239" s="621"/>
      <c r="H239" s="660"/>
      <c r="I239" s="660"/>
      <c r="J239" s="660"/>
      <c r="K239" s="660"/>
      <c r="L239" s="724"/>
      <c r="M239" s="724"/>
      <c r="N239" s="698">
        <f t="shared" si="47"/>
        <v>0</v>
      </c>
      <c r="O239" s="621"/>
      <c r="P239" s="621"/>
      <c r="Q239" s="621"/>
      <c r="R239" s="621"/>
      <c r="S239" s="621"/>
      <c r="T239" s="621" t="str">
        <f t="shared" si="48"/>
        <v xml:space="preserve">PHT  -  </v>
      </c>
      <c r="U239" s="660"/>
      <c r="V239" s="660"/>
      <c r="W239" s="660"/>
      <c r="X239" s="660"/>
    </row>
    <row r="240" spans="1:25">
      <c r="A240" s="660"/>
      <c r="B240" s="657"/>
      <c r="C240" s="628"/>
      <c r="D240" s="698"/>
      <c r="E240" s="630"/>
      <c r="F240" s="630"/>
      <c r="G240" s="621"/>
      <c r="H240" s="660"/>
      <c r="I240" s="660"/>
      <c r="J240" s="660"/>
      <c r="K240" s="660"/>
      <c r="L240" s="724"/>
      <c r="M240" s="724"/>
      <c r="N240" s="698">
        <f t="shared" si="47"/>
        <v>0</v>
      </c>
      <c r="O240" s="621"/>
      <c r="P240" s="621"/>
      <c r="Q240" s="621"/>
      <c r="R240" s="621"/>
      <c r="S240" s="621"/>
      <c r="T240" s="621" t="str">
        <f t="shared" si="48"/>
        <v xml:space="preserve">PHT  -  </v>
      </c>
      <c r="U240" s="660"/>
      <c r="V240" s="660"/>
      <c r="W240" s="660"/>
      <c r="X240" s="660"/>
    </row>
    <row r="241" spans="1:24">
      <c r="A241" s="660"/>
      <c r="B241" s="657"/>
      <c r="C241" s="628"/>
      <c r="D241" s="698"/>
      <c r="E241" s="630"/>
      <c r="F241" s="630"/>
      <c r="G241" s="621"/>
      <c r="H241" s="660"/>
      <c r="I241" s="660"/>
      <c r="J241" s="660"/>
      <c r="K241" s="660"/>
      <c r="L241" s="724"/>
      <c r="M241" s="724"/>
      <c r="N241" s="698">
        <f t="shared" si="47"/>
        <v>0</v>
      </c>
      <c r="O241" s="621"/>
      <c r="P241" s="621"/>
      <c r="Q241" s="621"/>
      <c r="R241" s="621"/>
      <c r="S241" s="621"/>
      <c r="T241" s="621" t="str">
        <f t="shared" si="48"/>
        <v xml:space="preserve">PHT  -  </v>
      </c>
      <c r="U241" s="660"/>
      <c r="V241" s="660"/>
      <c r="W241" s="660"/>
      <c r="X241" s="660"/>
    </row>
    <row r="242" spans="1:24">
      <c r="A242" s="660"/>
      <c r="B242" s="657"/>
      <c r="C242" s="628"/>
      <c r="D242" s="698"/>
      <c r="E242" s="660"/>
      <c r="F242" s="630"/>
      <c r="G242" s="630"/>
      <c r="H242" s="660"/>
      <c r="I242" s="660"/>
      <c r="J242" s="660"/>
      <c r="K242" s="660"/>
      <c r="L242" s="724"/>
      <c r="M242" s="724"/>
      <c r="N242" s="698">
        <f t="shared" si="47"/>
        <v>0</v>
      </c>
      <c r="O242" s="621"/>
      <c r="P242" s="621"/>
      <c r="Q242" s="621"/>
      <c r="R242" s="621"/>
      <c r="S242" s="621"/>
      <c r="T242" s="621" t="str">
        <f t="shared" si="48"/>
        <v xml:space="preserve">PHT  -  </v>
      </c>
      <c r="U242" s="660"/>
      <c r="V242" s="660"/>
      <c r="W242" s="660"/>
      <c r="X242" s="660"/>
    </row>
    <row r="243" spans="1:24">
      <c r="A243" s="660"/>
      <c r="B243" s="657"/>
      <c r="C243" s="657"/>
      <c r="D243" s="698"/>
      <c r="E243" s="660"/>
      <c r="F243" s="630"/>
      <c r="G243" s="621"/>
      <c r="H243" s="660"/>
      <c r="I243" s="660"/>
      <c r="J243" s="660"/>
      <c r="K243" s="660"/>
      <c r="L243" s="724"/>
      <c r="M243" s="724"/>
      <c r="N243" s="698"/>
      <c r="O243" s="621"/>
      <c r="P243" s="621"/>
      <c r="Q243" s="621"/>
      <c r="R243" s="621"/>
      <c r="S243" s="621"/>
      <c r="T243" s="621"/>
      <c r="U243" s="660"/>
      <c r="V243" s="743"/>
      <c r="W243" s="660"/>
      <c r="X243" s="660"/>
    </row>
    <row r="244" spans="1:24">
      <c r="A244" s="660"/>
      <c r="B244" s="657"/>
      <c r="C244" s="657"/>
      <c r="D244" s="698"/>
      <c r="E244" s="630"/>
      <c r="F244" s="630"/>
      <c r="G244" s="621"/>
      <c r="H244" s="660"/>
      <c r="I244" s="660"/>
      <c r="J244" s="660"/>
      <c r="K244" s="660"/>
      <c r="L244" s="724"/>
      <c r="M244" s="724"/>
      <c r="N244" s="698"/>
      <c r="O244" s="621"/>
      <c r="P244" s="621"/>
      <c r="Q244" s="621"/>
      <c r="R244" s="621"/>
      <c r="S244" s="621"/>
      <c r="T244" s="621"/>
      <c r="U244" s="660"/>
      <c r="V244" s="660"/>
      <c r="W244" s="660"/>
      <c r="X244" s="660"/>
    </row>
    <row r="245" spans="1:24">
      <c r="A245" s="660"/>
      <c r="B245" s="657"/>
      <c r="C245" s="657"/>
      <c r="D245" s="698"/>
      <c r="E245" s="698"/>
      <c r="F245" s="698"/>
      <c r="G245" s="698"/>
      <c r="H245" s="754">
        <f>SUM(H229:H244)</f>
        <v>0</v>
      </c>
      <c r="I245" s="754">
        <f>SUM(I229:I244)</f>
        <v>0</v>
      </c>
      <c r="J245" s="754">
        <f>SUM(J229:J244)</f>
        <v>0</v>
      </c>
      <c r="K245" s="754">
        <f>SUM(K229:K244)</f>
        <v>0</v>
      </c>
      <c r="L245" s="698"/>
      <c r="M245" s="698"/>
      <c r="N245" s="698">
        <f t="shared" ref="N245:N308" si="49">HOUR($M245-$L245)*60+MINUTE($M245-$L245)</f>
        <v>0</v>
      </c>
      <c r="O245" s="754">
        <f>SUM(O229:O244)</f>
        <v>0</v>
      </c>
      <c r="P245" s="754">
        <f>SUM(P229:P244)</f>
        <v>0</v>
      </c>
      <c r="Q245" s="754">
        <f>SUM(Q229:Q244)</f>
        <v>0</v>
      </c>
      <c r="R245" s="754">
        <f>SUM(R229:R244)</f>
        <v>0</v>
      </c>
      <c r="S245" s="754">
        <f>SUM(S229:S244)</f>
        <v>0</v>
      </c>
      <c r="T245" s="754"/>
      <c r="U245" s="698"/>
      <c r="V245" s="698"/>
      <c r="W245" s="726"/>
      <c r="X245" s="726"/>
    </row>
    <row r="246" spans="1:24">
      <c r="A246" s="660"/>
      <c r="B246" s="699" t="s">
        <v>5088</v>
      </c>
      <c r="C246" s="699"/>
      <c r="D246" s="698"/>
      <c r="E246" s="698"/>
      <c r="F246" s="698"/>
      <c r="G246" s="698"/>
      <c r="H246" s="744">
        <f>H34+H54+H82+H115+H125+H138+H156+H166+H180+H197+H227+H245</f>
        <v>5</v>
      </c>
      <c r="I246" s="744">
        <f>I34+I54+I82+I115+I125+I138+I156+I166+I180+I197+I227+I245</f>
        <v>17</v>
      </c>
      <c r="J246" s="744">
        <f>J34+J54+J82+J115+J125+J138+J156+J166+J180+J197+J227+J245</f>
        <v>46</v>
      </c>
      <c r="K246" s="744">
        <f>K34+K54+K82+K115+K125+K138+K156+K166+K180+K197+K227+K245</f>
        <v>58</v>
      </c>
      <c r="L246" s="698"/>
      <c r="M246" s="698"/>
      <c r="N246" s="698">
        <f t="shared" si="49"/>
        <v>0</v>
      </c>
      <c r="O246" s="744">
        <f>O34+O54+O82+O115+O125+O138+O156+O166+O180+O197+O227+O245</f>
        <v>6.6000000000000005</v>
      </c>
      <c r="P246" s="744">
        <f>P34+P54+P82+P115+P125+P138+P156+P166+P180+P197+P227+P245</f>
        <v>0</v>
      </c>
      <c r="Q246" s="744">
        <f>Q34+Q54+Q82+Q115+Q125+Q138+Q156+Q166+Q180+Q197+Q227+Q245</f>
        <v>23</v>
      </c>
      <c r="R246" s="744">
        <f>R34+R54+R82+R115+R125+R138+R156+R166+R180+R197+R227+R245</f>
        <v>531707</v>
      </c>
      <c r="S246" s="744">
        <f>S34+S54+S82+S115+S125+S138+S156+S166+S180+S197+S227+S245</f>
        <v>1614</v>
      </c>
      <c r="T246" s="744"/>
      <c r="U246" s="698"/>
      <c r="V246" s="698"/>
      <c r="W246" s="726"/>
      <c r="X246" s="726"/>
    </row>
    <row r="247" spans="1:24" ht="16">
      <c r="A247" s="660">
        <f t="shared" ref="A247:A310" si="50">A246+1</f>
        <v>1</v>
      </c>
      <c r="B247" s="816"/>
      <c r="C247" s="816"/>
      <c r="D247" s="817"/>
      <c r="E247" s="765"/>
      <c r="F247" s="765"/>
      <c r="G247" s="765"/>
      <c r="H247" s="765"/>
      <c r="I247" s="765"/>
      <c r="J247" s="765"/>
      <c r="K247" s="765"/>
      <c r="L247" s="775"/>
      <c r="M247" s="775"/>
      <c r="N247" s="698">
        <f t="shared" si="49"/>
        <v>0</v>
      </c>
      <c r="O247" s="765"/>
      <c r="P247" s="818">
        <f t="shared" ref="P247:P310" si="51">O247*N247/60*1000</f>
        <v>0</v>
      </c>
      <c r="Q247" s="765"/>
      <c r="R247" s="765"/>
      <c r="S247" s="765"/>
      <c r="T247" s="765"/>
      <c r="U247" s="765"/>
      <c r="V247" s="765"/>
      <c r="W247" s="772"/>
      <c r="X247" s="772"/>
    </row>
    <row r="248" spans="1:24" ht="16">
      <c r="A248" s="660">
        <f t="shared" si="50"/>
        <v>2</v>
      </c>
      <c r="B248" s="819"/>
      <c r="C248" s="819"/>
      <c r="D248" s="820"/>
      <c r="E248" s="698"/>
      <c r="F248" s="698"/>
      <c r="G248" s="698"/>
      <c r="H248" s="698"/>
      <c r="I248" s="698"/>
      <c r="J248" s="698"/>
      <c r="K248" s="698"/>
      <c r="L248" s="752"/>
      <c r="M248" s="752"/>
      <c r="N248" s="698">
        <f t="shared" si="49"/>
        <v>0</v>
      </c>
      <c r="O248" s="698"/>
      <c r="P248" s="753">
        <f t="shared" si="51"/>
        <v>0</v>
      </c>
      <c r="Q248" s="698"/>
      <c r="R248" s="698"/>
      <c r="S248" s="698"/>
      <c r="T248" s="698"/>
      <c r="U248" s="698"/>
      <c r="V248" s="698"/>
      <c r="W248" s="726"/>
      <c r="X248" s="726"/>
    </row>
    <row r="249" spans="1:24" ht="16">
      <c r="A249" s="660">
        <f t="shared" si="50"/>
        <v>3</v>
      </c>
      <c r="B249" s="819"/>
      <c r="C249" s="819"/>
      <c r="D249" s="820"/>
      <c r="E249" s="698"/>
      <c r="F249" s="698"/>
      <c r="G249" s="698"/>
      <c r="H249" s="698"/>
      <c r="I249" s="698"/>
      <c r="J249" s="698"/>
      <c r="K249" s="698"/>
      <c r="L249" s="752"/>
      <c r="M249" s="752"/>
      <c r="N249" s="698">
        <f t="shared" si="49"/>
        <v>0</v>
      </c>
      <c r="O249" s="698"/>
      <c r="P249" s="753">
        <f t="shared" si="51"/>
        <v>0</v>
      </c>
      <c r="Q249" s="698"/>
      <c r="R249" s="698"/>
      <c r="S249" s="698"/>
      <c r="T249" s="698"/>
      <c r="U249" s="698"/>
      <c r="V249" s="698"/>
      <c r="W249" s="726"/>
      <c r="X249" s="726"/>
    </row>
    <row r="250" spans="1:24" ht="16">
      <c r="A250" s="660">
        <f t="shared" si="50"/>
        <v>4</v>
      </c>
      <c r="B250" s="819"/>
      <c r="C250" s="819"/>
      <c r="D250" s="820"/>
      <c r="E250" s="698"/>
      <c r="F250" s="698"/>
      <c r="G250" s="698"/>
      <c r="H250" s="698"/>
      <c r="I250" s="698"/>
      <c r="J250" s="698"/>
      <c r="K250" s="698"/>
      <c r="L250" s="752"/>
      <c r="M250" s="752"/>
      <c r="N250" s="698">
        <f t="shared" si="49"/>
        <v>0</v>
      </c>
      <c r="O250" s="698"/>
      <c r="P250" s="753">
        <f t="shared" si="51"/>
        <v>0</v>
      </c>
      <c r="Q250" s="698"/>
      <c r="R250" s="698"/>
      <c r="S250" s="698"/>
      <c r="T250" s="698"/>
      <c r="U250" s="698"/>
      <c r="V250" s="698"/>
      <c r="W250" s="726"/>
      <c r="X250" s="726"/>
    </row>
    <row r="251" spans="1:24" ht="16">
      <c r="A251" s="660">
        <f t="shared" si="50"/>
        <v>5</v>
      </c>
      <c r="B251" s="819"/>
      <c r="C251" s="819"/>
      <c r="D251" s="820"/>
      <c r="E251" s="698"/>
      <c r="F251" s="698"/>
      <c r="G251" s="698"/>
      <c r="H251" s="698"/>
      <c r="I251" s="698"/>
      <c r="J251" s="698"/>
      <c r="K251" s="698"/>
      <c r="L251" s="752"/>
      <c r="M251" s="752"/>
      <c r="N251" s="698">
        <f t="shared" si="49"/>
        <v>0</v>
      </c>
      <c r="O251" s="698"/>
      <c r="P251" s="753">
        <f t="shared" si="51"/>
        <v>0</v>
      </c>
      <c r="Q251" s="698"/>
      <c r="R251" s="698"/>
      <c r="S251" s="698"/>
      <c r="T251" s="698"/>
      <c r="U251" s="698"/>
      <c r="V251" s="698"/>
      <c r="W251" s="726"/>
      <c r="X251" s="726"/>
    </row>
    <row r="252" spans="1:24" ht="16">
      <c r="A252" s="660">
        <f t="shared" si="50"/>
        <v>6</v>
      </c>
      <c r="B252" s="819"/>
      <c r="C252" s="819"/>
      <c r="D252" s="820"/>
      <c r="E252" s="698"/>
      <c r="F252" s="698"/>
      <c r="G252" s="698"/>
      <c r="H252" s="698"/>
      <c r="I252" s="698"/>
      <c r="J252" s="698"/>
      <c r="K252" s="698"/>
      <c r="L252" s="752"/>
      <c r="M252" s="752"/>
      <c r="N252" s="698">
        <f t="shared" si="49"/>
        <v>0</v>
      </c>
      <c r="O252" s="698"/>
      <c r="P252" s="753">
        <f t="shared" si="51"/>
        <v>0</v>
      </c>
      <c r="Q252" s="698"/>
      <c r="R252" s="698"/>
      <c r="S252" s="698"/>
      <c r="T252" s="698"/>
      <c r="U252" s="698"/>
      <c r="V252" s="698"/>
      <c r="W252" s="726"/>
      <c r="X252" s="726"/>
    </row>
    <row r="253" spans="1:24" ht="16">
      <c r="A253" s="660">
        <f t="shared" si="50"/>
        <v>7</v>
      </c>
      <c r="B253" s="819"/>
      <c r="C253" s="819"/>
      <c r="D253" s="820"/>
      <c r="E253" s="698"/>
      <c r="F253" s="698"/>
      <c r="G253" s="698"/>
      <c r="H253" s="698"/>
      <c r="I253" s="698"/>
      <c r="J253" s="698"/>
      <c r="K253" s="698"/>
      <c r="L253" s="752"/>
      <c r="M253" s="752"/>
      <c r="N253" s="698">
        <f t="shared" si="49"/>
        <v>0</v>
      </c>
      <c r="O253" s="698"/>
      <c r="P253" s="753">
        <f t="shared" si="51"/>
        <v>0</v>
      </c>
      <c r="Q253" s="698"/>
      <c r="R253" s="698"/>
      <c r="S253" s="698"/>
      <c r="T253" s="698"/>
      <c r="U253" s="698"/>
      <c r="V253" s="698"/>
      <c r="W253" s="726"/>
      <c r="X253" s="726"/>
    </row>
    <row r="254" spans="1:24" ht="16">
      <c r="A254" s="660">
        <f t="shared" si="50"/>
        <v>8</v>
      </c>
      <c r="B254" s="819"/>
      <c r="C254" s="819"/>
      <c r="D254" s="820"/>
      <c r="E254" s="698"/>
      <c r="F254" s="698"/>
      <c r="G254" s="698"/>
      <c r="H254" s="698"/>
      <c r="I254" s="698"/>
      <c r="J254" s="698"/>
      <c r="K254" s="698"/>
      <c r="L254" s="752"/>
      <c r="M254" s="752"/>
      <c r="N254" s="698">
        <f t="shared" si="49"/>
        <v>0</v>
      </c>
      <c r="O254" s="698"/>
      <c r="P254" s="753">
        <f t="shared" si="51"/>
        <v>0</v>
      </c>
      <c r="Q254" s="698"/>
      <c r="R254" s="698"/>
      <c r="S254" s="698"/>
      <c r="T254" s="698"/>
      <c r="U254" s="698"/>
      <c r="V254" s="698"/>
      <c r="W254" s="726"/>
      <c r="X254" s="726"/>
    </row>
    <row r="255" spans="1:24" ht="16">
      <c r="A255" s="660">
        <f t="shared" si="50"/>
        <v>9</v>
      </c>
      <c r="B255" s="819"/>
      <c r="C255" s="819"/>
      <c r="D255" s="820"/>
      <c r="E255" s="698"/>
      <c r="F255" s="698"/>
      <c r="G255" s="698"/>
      <c r="H255" s="698"/>
      <c r="I255" s="698"/>
      <c r="J255" s="698"/>
      <c r="K255" s="698"/>
      <c r="L255" s="752"/>
      <c r="M255" s="752"/>
      <c r="N255" s="698">
        <f t="shared" si="49"/>
        <v>0</v>
      </c>
      <c r="O255" s="698"/>
      <c r="P255" s="753">
        <f t="shared" si="51"/>
        <v>0</v>
      </c>
      <c r="Q255" s="698"/>
      <c r="R255" s="698"/>
      <c r="S255" s="698"/>
      <c r="T255" s="698"/>
      <c r="U255" s="698"/>
      <c r="V255" s="698"/>
      <c r="W255" s="726"/>
      <c r="X255" s="726"/>
    </row>
    <row r="256" spans="1:24" ht="16">
      <c r="A256" s="660">
        <f t="shared" si="50"/>
        <v>10</v>
      </c>
      <c r="B256" s="819"/>
      <c r="C256" s="819"/>
      <c r="D256" s="820"/>
      <c r="E256" s="698"/>
      <c r="F256" s="698"/>
      <c r="G256" s="698"/>
      <c r="H256" s="698"/>
      <c r="I256" s="698"/>
      <c r="J256" s="698"/>
      <c r="K256" s="698"/>
      <c r="L256" s="752"/>
      <c r="M256" s="752"/>
      <c r="N256" s="698">
        <f t="shared" si="49"/>
        <v>0</v>
      </c>
      <c r="O256" s="698"/>
      <c r="P256" s="753">
        <f t="shared" si="51"/>
        <v>0</v>
      </c>
      <c r="Q256" s="698"/>
      <c r="R256" s="698"/>
      <c r="S256" s="698"/>
      <c r="T256" s="698"/>
      <c r="U256" s="698"/>
      <c r="V256" s="698"/>
      <c r="W256" s="726"/>
      <c r="X256" s="726"/>
    </row>
    <row r="257" spans="1:24" ht="16">
      <c r="A257" s="660">
        <f t="shared" si="50"/>
        <v>11</v>
      </c>
      <c r="B257" s="819"/>
      <c r="C257" s="819"/>
      <c r="D257" s="820"/>
      <c r="E257" s="698"/>
      <c r="F257" s="698"/>
      <c r="G257" s="698"/>
      <c r="H257" s="698"/>
      <c r="I257" s="698"/>
      <c r="J257" s="698"/>
      <c r="K257" s="698"/>
      <c r="L257" s="752"/>
      <c r="M257" s="752"/>
      <c r="N257" s="698">
        <f t="shared" si="49"/>
        <v>0</v>
      </c>
      <c r="O257" s="698"/>
      <c r="P257" s="753">
        <f t="shared" si="51"/>
        <v>0</v>
      </c>
      <c r="Q257" s="698"/>
      <c r="R257" s="698"/>
      <c r="S257" s="698"/>
      <c r="T257" s="698"/>
      <c r="U257" s="698"/>
      <c r="V257" s="698"/>
      <c r="W257" s="726"/>
      <c r="X257" s="726"/>
    </row>
    <row r="258" spans="1:24" ht="16">
      <c r="A258" s="660">
        <f t="shared" si="50"/>
        <v>12</v>
      </c>
      <c r="B258" s="819"/>
      <c r="C258" s="819"/>
      <c r="D258" s="820"/>
      <c r="E258" s="698"/>
      <c r="F258" s="698"/>
      <c r="G258" s="698"/>
      <c r="H258" s="698"/>
      <c r="I258" s="698"/>
      <c r="J258" s="698"/>
      <c r="K258" s="698"/>
      <c r="L258" s="752"/>
      <c r="M258" s="752"/>
      <c r="N258" s="698">
        <f t="shared" si="49"/>
        <v>0</v>
      </c>
      <c r="O258" s="698"/>
      <c r="P258" s="753">
        <f t="shared" si="51"/>
        <v>0</v>
      </c>
      <c r="Q258" s="698"/>
      <c r="R258" s="698"/>
      <c r="S258" s="698"/>
      <c r="T258" s="698"/>
      <c r="U258" s="698"/>
      <c r="V258" s="698"/>
      <c r="W258" s="726"/>
      <c r="X258" s="726"/>
    </row>
    <row r="259" spans="1:24" ht="16">
      <c r="A259" s="660">
        <f t="shared" si="50"/>
        <v>13</v>
      </c>
      <c r="B259" s="819"/>
      <c r="C259" s="819"/>
      <c r="D259" s="820"/>
      <c r="E259" s="698"/>
      <c r="F259" s="698"/>
      <c r="G259" s="698"/>
      <c r="H259" s="698"/>
      <c r="I259" s="698"/>
      <c r="J259" s="698"/>
      <c r="K259" s="698"/>
      <c r="L259" s="752"/>
      <c r="M259" s="752"/>
      <c r="N259" s="698">
        <f t="shared" si="49"/>
        <v>0</v>
      </c>
      <c r="O259" s="698"/>
      <c r="P259" s="753">
        <f t="shared" si="51"/>
        <v>0</v>
      </c>
      <c r="Q259" s="698"/>
      <c r="R259" s="698"/>
      <c r="S259" s="698"/>
      <c r="T259" s="698"/>
      <c r="U259" s="698"/>
      <c r="V259" s="698"/>
      <c r="W259" s="726"/>
      <c r="X259" s="726"/>
    </row>
    <row r="260" spans="1:24" ht="16">
      <c r="A260" s="660">
        <f t="shared" si="50"/>
        <v>14</v>
      </c>
      <c r="B260" s="819"/>
      <c r="C260" s="819"/>
      <c r="D260" s="820"/>
      <c r="E260" s="698"/>
      <c r="F260" s="698"/>
      <c r="G260" s="698"/>
      <c r="H260" s="698"/>
      <c r="I260" s="698"/>
      <c r="J260" s="698"/>
      <c r="K260" s="698"/>
      <c r="L260" s="752"/>
      <c r="M260" s="752"/>
      <c r="N260" s="698">
        <f t="shared" si="49"/>
        <v>0</v>
      </c>
      <c r="O260" s="698"/>
      <c r="P260" s="753">
        <f t="shared" si="51"/>
        <v>0</v>
      </c>
      <c r="Q260" s="698"/>
      <c r="R260" s="698"/>
      <c r="S260" s="698"/>
      <c r="T260" s="698"/>
      <c r="U260" s="698"/>
      <c r="V260" s="698"/>
      <c r="W260" s="726"/>
      <c r="X260" s="726"/>
    </row>
    <row r="261" spans="1:24" ht="16">
      <c r="A261" s="660">
        <f t="shared" si="50"/>
        <v>15</v>
      </c>
      <c r="B261" s="819"/>
      <c r="C261" s="819"/>
      <c r="D261" s="820"/>
      <c r="E261" s="698"/>
      <c r="F261" s="698"/>
      <c r="G261" s="698"/>
      <c r="H261" s="698"/>
      <c r="I261" s="698"/>
      <c r="J261" s="698"/>
      <c r="K261" s="698"/>
      <c r="L261" s="752"/>
      <c r="M261" s="752"/>
      <c r="N261" s="698">
        <f t="shared" si="49"/>
        <v>0</v>
      </c>
      <c r="O261" s="698"/>
      <c r="P261" s="753">
        <f t="shared" si="51"/>
        <v>0</v>
      </c>
      <c r="Q261" s="698"/>
      <c r="R261" s="698"/>
      <c r="S261" s="698"/>
      <c r="T261" s="698"/>
      <c r="U261" s="698"/>
      <c r="V261" s="698"/>
      <c r="W261" s="726"/>
      <c r="X261" s="726"/>
    </row>
    <row r="262" spans="1:24" ht="16">
      <c r="A262" s="660">
        <f t="shared" si="50"/>
        <v>16</v>
      </c>
      <c r="B262" s="819"/>
      <c r="C262" s="819"/>
      <c r="D262" s="820"/>
      <c r="E262" s="698"/>
      <c r="F262" s="698"/>
      <c r="G262" s="698"/>
      <c r="H262" s="698"/>
      <c r="I262" s="698"/>
      <c r="J262" s="698"/>
      <c r="K262" s="698"/>
      <c r="L262" s="752"/>
      <c r="M262" s="752"/>
      <c r="N262" s="698">
        <f t="shared" si="49"/>
        <v>0</v>
      </c>
      <c r="O262" s="698"/>
      <c r="P262" s="753">
        <f t="shared" si="51"/>
        <v>0</v>
      </c>
      <c r="Q262" s="698"/>
      <c r="R262" s="698"/>
      <c r="S262" s="698"/>
      <c r="T262" s="698"/>
      <c r="U262" s="698"/>
      <c r="V262" s="698"/>
      <c r="W262" s="726"/>
      <c r="X262" s="726"/>
    </row>
    <row r="263" spans="1:24" ht="16">
      <c r="A263" s="660">
        <f t="shared" si="50"/>
        <v>17</v>
      </c>
      <c r="B263" s="819"/>
      <c r="C263" s="819"/>
      <c r="D263" s="820"/>
      <c r="E263" s="698"/>
      <c r="F263" s="698"/>
      <c r="G263" s="698"/>
      <c r="H263" s="698"/>
      <c r="I263" s="698"/>
      <c r="J263" s="698"/>
      <c r="K263" s="698"/>
      <c r="L263" s="752"/>
      <c r="M263" s="752"/>
      <c r="N263" s="698">
        <f t="shared" si="49"/>
        <v>0</v>
      </c>
      <c r="O263" s="698"/>
      <c r="P263" s="753">
        <f t="shared" si="51"/>
        <v>0</v>
      </c>
      <c r="Q263" s="698"/>
      <c r="R263" s="698"/>
      <c r="S263" s="698"/>
      <c r="T263" s="698"/>
      <c r="U263" s="698"/>
      <c r="V263" s="698"/>
      <c r="W263" s="726"/>
      <c r="X263" s="726"/>
    </row>
    <row r="264" spans="1:24" ht="16">
      <c r="A264" s="660">
        <f t="shared" si="50"/>
        <v>18</v>
      </c>
      <c r="B264" s="819"/>
      <c r="C264" s="819"/>
      <c r="D264" s="820"/>
      <c r="E264" s="698"/>
      <c r="F264" s="698"/>
      <c r="G264" s="698"/>
      <c r="H264" s="698"/>
      <c r="I264" s="698"/>
      <c r="J264" s="698"/>
      <c r="K264" s="698"/>
      <c r="L264" s="752"/>
      <c r="M264" s="752"/>
      <c r="N264" s="698">
        <f t="shared" si="49"/>
        <v>0</v>
      </c>
      <c r="O264" s="698"/>
      <c r="P264" s="753">
        <f t="shared" si="51"/>
        <v>0</v>
      </c>
      <c r="Q264" s="698"/>
      <c r="R264" s="698"/>
      <c r="S264" s="698"/>
      <c r="T264" s="698"/>
      <c r="U264" s="698"/>
      <c r="V264" s="698"/>
      <c r="W264" s="726"/>
      <c r="X264" s="726"/>
    </row>
    <row r="265" spans="1:24" ht="16">
      <c r="A265" s="660">
        <f t="shared" si="50"/>
        <v>19</v>
      </c>
      <c r="B265" s="819"/>
      <c r="C265" s="819"/>
      <c r="D265" s="820"/>
      <c r="E265" s="698"/>
      <c r="F265" s="698"/>
      <c r="G265" s="698"/>
      <c r="H265" s="698"/>
      <c r="I265" s="698"/>
      <c r="J265" s="698"/>
      <c r="K265" s="698"/>
      <c r="L265" s="752"/>
      <c r="M265" s="752"/>
      <c r="N265" s="698">
        <f t="shared" si="49"/>
        <v>0</v>
      </c>
      <c r="O265" s="698"/>
      <c r="P265" s="753">
        <f t="shared" si="51"/>
        <v>0</v>
      </c>
      <c r="Q265" s="698"/>
      <c r="R265" s="698"/>
      <c r="S265" s="698"/>
      <c r="T265" s="698"/>
      <c r="U265" s="698"/>
      <c r="V265" s="698"/>
      <c r="W265" s="726"/>
      <c r="X265" s="726"/>
    </row>
    <row r="266" spans="1:24" ht="16">
      <c r="A266" s="660">
        <f t="shared" si="50"/>
        <v>20</v>
      </c>
      <c r="B266" s="819"/>
      <c r="C266" s="819"/>
      <c r="D266" s="820"/>
      <c r="E266" s="698"/>
      <c r="F266" s="698"/>
      <c r="G266" s="698"/>
      <c r="H266" s="698"/>
      <c r="I266" s="698"/>
      <c r="J266" s="698"/>
      <c r="K266" s="698"/>
      <c r="L266" s="752"/>
      <c r="M266" s="752"/>
      <c r="N266" s="698">
        <f t="shared" si="49"/>
        <v>0</v>
      </c>
      <c r="O266" s="698"/>
      <c r="P266" s="753">
        <f t="shared" si="51"/>
        <v>0</v>
      </c>
      <c r="Q266" s="698"/>
      <c r="R266" s="698"/>
      <c r="S266" s="698"/>
      <c r="T266" s="698"/>
      <c r="U266" s="698"/>
      <c r="V266" s="698"/>
      <c r="W266" s="726"/>
      <c r="X266" s="726"/>
    </row>
    <row r="267" spans="1:24" ht="16">
      <c r="A267" s="660">
        <f t="shared" si="50"/>
        <v>21</v>
      </c>
      <c r="B267" s="819"/>
      <c r="C267" s="819"/>
      <c r="D267" s="820"/>
      <c r="E267" s="698"/>
      <c r="F267" s="698"/>
      <c r="G267" s="698"/>
      <c r="H267" s="698"/>
      <c r="I267" s="698"/>
      <c r="J267" s="698"/>
      <c r="K267" s="698"/>
      <c r="L267" s="752"/>
      <c r="M267" s="752"/>
      <c r="N267" s="698">
        <f t="shared" si="49"/>
        <v>0</v>
      </c>
      <c r="O267" s="698"/>
      <c r="P267" s="753">
        <f t="shared" si="51"/>
        <v>0</v>
      </c>
      <c r="Q267" s="698"/>
      <c r="R267" s="698"/>
      <c r="S267" s="698"/>
      <c r="T267" s="698"/>
      <c r="U267" s="698"/>
      <c r="V267" s="698"/>
      <c r="W267" s="726"/>
      <c r="X267" s="726"/>
    </row>
    <row r="268" spans="1:24" ht="16">
      <c r="A268" s="660">
        <f t="shared" si="50"/>
        <v>22</v>
      </c>
      <c r="B268" s="819"/>
      <c r="C268" s="819"/>
      <c r="D268" s="820"/>
      <c r="E268" s="698"/>
      <c r="F268" s="698"/>
      <c r="G268" s="698"/>
      <c r="H268" s="698"/>
      <c r="I268" s="698"/>
      <c r="J268" s="698"/>
      <c r="K268" s="698"/>
      <c r="L268" s="752"/>
      <c r="M268" s="752"/>
      <c r="N268" s="698">
        <f t="shared" si="49"/>
        <v>0</v>
      </c>
      <c r="O268" s="698"/>
      <c r="P268" s="753">
        <f t="shared" si="51"/>
        <v>0</v>
      </c>
      <c r="Q268" s="698"/>
      <c r="R268" s="698"/>
      <c r="S268" s="698"/>
      <c r="T268" s="698"/>
      <c r="U268" s="698"/>
      <c r="V268" s="698"/>
      <c r="W268" s="726"/>
      <c r="X268" s="726"/>
    </row>
    <row r="269" spans="1:24" ht="15.75" customHeight="1">
      <c r="A269" s="660">
        <f t="shared" si="50"/>
        <v>23</v>
      </c>
      <c r="B269" s="819"/>
      <c r="C269" s="819"/>
      <c r="D269" s="820"/>
      <c r="E269" s="698"/>
      <c r="F269" s="698"/>
      <c r="G269" s="698"/>
      <c r="H269" s="698"/>
      <c r="I269" s="698"/>
      <c r="J269" s="698"/>
      <c r="K269" s="698"/>
      <c r="L269" s="752"/>
      <c r="M269" s="752"/>
      <c r="N269" s="698">
        <f t="shared" si="49"/>
        <v>0</v>
      </c>
      <c r="O269" s="698"/>
      <c r="P269" s="753">
        <f t="shared" si="51"/>
        <v>0</v>
      </c>
      <c r="Q269" s="698"/>
      <c r="R269" s="698"/>
      <c r="S269" s="698"/>
      <c r="T269" s="698"/>
      <c r="U269" s="698"/>
      <c r="V269" s="698"/>
      <c r="W269" s="726"/>
      <c r="X269" s="726"/>
    </row>
    <row r="270" spans="1:24" ht="15.75" customHeight="1">
      <c r="A270" s="660">
        <f t="shared" si="50"/>
        <v>24</v>
      </c>
      <c r="B270" s="819"/>
      <c r="C270" s="819"/>
      <c r="D270" s="820"/>
      <c r="E270" s="698"/>
      <c r="F270" s="698"/>
      <c r="G270" s="698"/>
      <c r="H270" s="698"/>
      <c r="I270" s="698"/>
      <c r="J270" s="698"/>
      <c r="K270" s="698"/>
      <c r="L270" s="752"/>
      <c r="M270" s="752"/>
      <c r="N270" s="698">
        <f t="shared" si="49"/>
        <v>0</v>
      </c>
      <c r="O270" s="698"/>
      <c r="P270" s="753">
        <f t="shared" si="51"/>
        <v>0</v>
      </c>
      <c r="Q270" s="698"/>
      <c r="R270" s="698"/>
      <c r="S270" s="698"/>
      <c r="T270" s="698"/>
      <c r="U270" s="698"/>
      <c r="V270" s="698"/>
      <c r="W270" s="726"/>
      <c r="X270" s="726"/>
    </row>
    <row r="271" spans="1:24" ht="15.75" customHeight="1">
      <c r="A271" s="660">
        <f t="shared" si="50"/>
        <v>25</v>
      </c>
      <c r="B271" s="819"/>
      <c r="C271" s="819"/>
      <c r="D271" s="820"/>
      <c r="E271" s="698"/>
      <c r="F271" s="698"/>
      <c r="G271" s="698"/>
      <c r="H271" s="698"/>
      <c r="I271" s="698"/>
      <c r="J271" s="698"/>
      <c r="K271" s="698"/>
      <c r="L271" s="752"/>
      <c r="M271" s="752"/>
      <c r="N271" s="698">
        <f t="shared" si="49"/>
        <v>0</v>
      </c>
      <c r="O271" s="698"/>
      <c r="P271" s="753">
        <f t="shared" si="51"/>
        <v>0</v>
      </c>
      <c r="Q271" s="698"/>
      <c r="R271" s="698"/>
      <c r="S271" s="698"/>
      <c r="T271" s="698"/>
      <c r="U271" s="698"/>
      <c r="V271" s="698"/>
      <c r="W271" s="726"/>
      <c r="X271" s="726"/>
    </row>
    <row r="272" spans="1:24" ht="15.75" customHeight="1">
      <c r="A272" s="660">
        <f t="shared" si="50"/>
        <v>26</v>
      </c>
      <c r="B272" s="819"/>
      <c r="C272" s="819"/>
      <c r="D272" s="820"/>
      <c r="E272" s="698"/>
      <c r="F272" s="698"/>
      <c r="G272" s="698"/>
      <c r="H272" s="698"/>
      <c r="I272" s="698"/>
      <c r="J272" s="698"/>
      <c r="K272" s="698"/>
      <c r="L272" s="752"/>
      <c r="M272" s="752"/>
      <c r="N272" s="698">
        <f t="shared" si="49"/>
        <v>0</v>
      </c>
      <c r="O272" s="698"/>
      <c r="P272" s="753">
        <f t="shared" si="51"/>
        <v>0</v>
      </c>
      <c r="Q272" s="698"/>
      <c r="R272" s="698"/>
      <c r="S272" s="698"/>
      <c r="T272" s="698"/>
      <c r="U272" s="698"/>
      <c r="V272" s="698"/>
      <c r="W272" s="726"/>
      <c r="X272" s="726"/>
    </row>
    <row r="273" spans="1:24" ht="15.75" customHeight="1">
      <c r="A273" s="660">
        <f t="shared" si="50"/>
        <v>27</v>
      </c>
      <c r="B273" s="819"/>
      <c r="C273" s="819"/>
      <c r="D273" s="820"/>
      <c r="E273" s="698"/>
      <c r="F273" s="698"/>
      <c r="G273" s="698"/>
      <c r="H273" s="698"/>
      <c r="I273" s="698"/>
      <c r="J273" s="698"/>
      <c r="K273" s="698"/>
      <c r="L273" s="752"/>
      <c r="M273" s="752"/>
      <c r="N273" s="698">
        <f t="shared" si="49"/>
        <v>0</v>
      </c>
      <c r="O273" s="698"/>
      <c r="P273" s="753">
        <f t="shared" si="51"/>
        <v>0</v>
      </c>
      <c r="Q273" s="698"/>
      <c r="R273" s="698"/>
      <c r="S273" s="698"/>
      <c r="T273" s="698"/>
      <c r="U273" s="698"/>
      <c r="V273" s="698"/>
      <c r="W273" s="726"/>
      <c r="X273" s="726"/>
    </row>
    <row r="274" spans="1:24" ht="15.75" customHeight="1">
      <c r="A274" s="660">
        <f t="shared" si="50"/>
        <v>28</v>
      </c>
      <c r="B274" s="819"/>
      <c r="C274" s="819"/>
      <c r="D274" s="820"/>
      <c r="E274" s="698"/>
      <c r="F274" s="698"/>
      <c r="G274" s="698"/>
      <c r="H274" s="698"/>
      <c r="I274" s="698"/>
      <c r="J274" s="698"/>
      <c r="K274" s="698"/>
      <c r="L274" s="752"/>
      <c r="M274" s="752"/>
      <c r="N274" s="698">
        <f t="shared" si="49"/>
        <v>0</v>
      </c>
      <c r="O274" s="698"/>
      <c r="P274" s="753">
        <f t="shared" si="51"/>
        <v>0</v>
      </c>
      <c r="Q274" s="698"/>
      <c r="R274" s="698"/>
      <c r="S274" s="698"/>
      <c r="T274" s="698"/>
      <c r="U274" s="698"/>
      <c r="V274" s="698"/>
      <c r="W274" s="726"/>
      <c r="X274" s="726"/>
    </row>
    <row r="275" spans="1:24" ht="15.75" customHeight="1">
      <c r="A275" s="660">
        <f t="shared" si="50"/>
        <v>29</v>
      </c>
      <c r="B275" s="819"/>
      <c r="C275" s="819"/>
      <c r="D275" s="820"/>
      <c r="E275" s="698"/>
      <c r="F275" s="698"/>
      <c r="G275" s="698"/>
      <c r="H275" s="698"/>
      <c r="I275" s="698"/>
      <c r="J275" s="698"/>
      <c r="K275" s="698"/>
      <c r="L275" s="752"/>
      <c r="M275" s="752"/>
      <c r="N275" s="698">
        <f t="shared" si="49"/>
        <v>0</v>
      </c>
      <c r="O275" s="698"/>
      <c r="P275" s="753">
        <f t="shared" si="51"/>
        <v>0</v>
      </c>
      <c r="Q275" s="698"/>
      <c r="R275" s="698"/>
      <c r="S275" s="698"/>
      <c r="T275" s="698"/>
      <c r="U275" s="698"/>
      <c r="V275" s="698"/>
      <c r="W275" s="726"/>
      <c r="X275" s="726"/>
    </row>
    <row r="276" spans="1:24" ht="15.75" customHeight="1">
      <c r="A276" s="660">
        <f t="shared" si="50"/>
        <v>30</v>
      </c>
      <c r="B276" s="819"/>
      <c r="C276" s="819"/>
      <c r="D276" s="820"/>
      <c r="E276" s="698"/>
      <c r="F276" s="698"/>
      <c r="G276" s="698"/>
      <c r="H276" s="698"/>
      <c r="I276" s="698"/>
      <c r="J276" s="698"/>
      <c r="K276" s="698"/>
      <c r="L276" s="752"/>
      <c r="M276" s="752"/>
      <c r="N276" s="698">
        <f t="shared" si="49"/>
        <v>0</v>
      </c>
      <c r="O276" s="698"/>
      <c r="P276" s="753">
        <f t="shared" si="51"/>
        <v>0</v>
      </c>
      <c r="Q276" s="698"/>
      <c r="R276" s="698"/>
      <c r="S276" s="698"/>
      <c r="T276" s="698"/>
      <c r="U276" s="698"/>
      <c r="V276" s="698"/>
      <c r="W276" s="726"/>
      <c r="X276" s="726"/>
    </row>
    <row r="277" spans="1:24" ht="15.75" customHeight="1">
      <c r="A277" s="660">
        <f t="shared" si="50"/>
        <v>31</v>
      </c>
      <c r="B277" s="819"/>
      <c r="C277" s="819"/>
      <c r="D277" s="820"/>
      <c r="E277" s="698"/>
      <c r="F277" s="698"/>
      <c r="G277" s="698"/>
      <c r="H277" s="698"/>
      <c r="I277" s="698"/>
      <c r="J277" s="698"/>
      <c r="K277" s="698"/>
      <c r="L277" s="752"/>
      <c r="M277" s="752"/>
      <c r="N277" s="698">
        <f t="shared" si="49"/>
        <v>0</v>
      </c>
      <c r="O277" s="698"/>
      <c r="P277" s="753">
        <f t="shared" si="51"/>
        <v>0</v>
      </c>
      <c r="Q277" s="698"/>
      <c r="R277" s="698"/>
      <c r="S277" s="698"/>
      <c r="T277" s="698"/>
      <c r="U277" s="698"/>
      <c r="V277" s="698"/>
      <c r="W277" s="726"/>
      <c r="X277" s="726"/>
    </row>
    <row r="278" spans="1:24" ht="15.75" customHeight="1">
      <c r="A278" s="660">
        <f t="shared" si="50"/>
        <v>32</v>
      </c>
      <c r="B278" s="819"/>
      <c r="C278" s="819"/>
      <c r="D278" s="820"/>
      <c r="E278" s="698"/>
      <c r="F278" s="698"/>
      <c r="G278" s="698"/>
      <c r="H278" s="698"/>
      <c r="I278" s="698"/>
      <c r="J278" s="698"/>
      <c r="K278" s="698"/>
      <c r="L278" s="752"/>
      <c r="M278" s="752"/>
      <c r="N278" s="698">
        <f t="shared" si="49"/>
        <v>0</v>
      </c>
      <c r="O278" s="698"/>
      <c r="P278" s="753">
        <f t="shared" si="51"/>
        <v>0</v>
      </c>
      <c r="Q278" s="698"/>
      <c r="R278" s="698"/>
      <c r="S278" s="698"/>
      <c r="T278" s="698"/>
      <c r="U278" s="698"/>
      <c r="V278" s="698"/>
      <c r="W278" s="726"/>
      <c r="X278" s="726"/>
    </row>
    <row r="279" spans="1:24" ht="15.75" customHeight="1">
      <c r="A279" s="660">
        <f t="shared" si="50"/>
        <v>33</v>
      </c>
      <c r="B279" s="819"/>
      <c r="C279" s="819"/>
      <c r="D279" s="820"/>
      <c r="E279" s="698"/>
      <c r="F279" s="698"/>
      <c r="G279" s="698"/>
      <c r="H279" s="698"/>
      <c r="I279" s="698"/>
      <c r="J279" s="698"/>
      <c r="K279" s="698"/>
      <c r="L279" s="752"/>
      <c r="M279" s="752"/>
      <c r="N279" s="698">
        <f t="shared" si="49"/>
        <v>0</v>
      </c>
      <c r="O279" s="698"/>
      <c r="P279" s="753">
        <f t="shared" si="51"/>
        <v>0</v>
      </c>
      <c r="Q279" s="698"/>
      <c r="R279" s="698"/>
      <c r="S279" s="698"/>
      <c r="T279" s="698"/>
      <c r="U279" s="698"/>
      <c r="V279" s="698"/>
      <c r="W279" s="726"/>
      <c r="X279" s="726"/>
    </row>
    <row r="280" spans="1:24" ht="15.75" customHeight="1">
      <c r="A280" s="660">
        <f t="shared" si="50"/>
        <v>34</v>
      </c>
      <c r="B280" s="819"/>
      <c r="C280" s="819"/>
      <c r="D280" s="820"/>
      <c r="E280" s="698"/>
      <c r="F280" s="698"/>
      <c r="G280" s="698"/>
      <c r="H280" s="698"/>
      <c r="I280" s="698"/>
      <c r="J280" s="698"/>
      <c r="K280" s="698"/>
      <c r="L280" s="752"/>
      <c r="M280" s="752"/>
      <c r="N280" s="698">
        <f t="shared" si="49"/>
        <v>0</v>
      </c>
      <c r="O280" s="698"/>
      <c r="P280" s="753">
        <f t="shared" si="51"/>
        <v>0</v>
      </c>
      <c r="Q280" s="698"/>
      <c r="R280" s="698"/>
      <c r="S280" s="698"/>
      <c r="T280" s="698"/>
      <c r="U280" s="698"/>
      <c r="V280" s="698"/>
      <c r="W280" s="726"/>
      <c r="X280" s="726"/>
    </row>
    <row r="281" spans="1:24" ht="15.75" customHeight="1">
      <c r="A281" s="660">
        <f t="shared" si="50"/>
        <v>35</v>
      </c>
      <c r="B281" s="819"/>
      <c r="C281" s="819"/>
      <c r="D281" s="820"/>
      <c r="E281" s="698"/>
      <c r="F281" s="698"/>
      <c r="G281" s="698"/>
      <c r="H281" s="698"/>
      <c r="I281" s="698"/>
      <c r="J281" s="698"/>
      <c r="K281" s="698"/>
      <c r="L281" s="752"/>
      <c r="M281" s="752"/>
      <c r="N281" s="698">
        <f t="shared" si="49"/>
        <v>0</v>
      </c>
      <c r="O281" s="698"/>
      <c r="P281" s="753">
        <f t="shared" si="51"/>
        <v>0</v>
      </c>
      <c r="Q281" s="698"/>
      <c r="R281" s="698"/>
      <c r="S281" s="698"/>
      <c r="T281" s="698"/>
      <c r="U281" s="698"/>
      <c r="V281" s="698"/>
      <c r="W281" s="726"/>
      <c r="X281" s="726"/>
    </row>
    <row r="282" spans="1:24" ht="15.75" customHeight="1">
      <c r="A282" s="660">
        <f t="shared" si="50"/>
        <v>36</v>
      </c>
      <c r="B282" s="819"/>
      <c r="C282" s="819"/>
      <c r="D282" s="820"/>
      <c r="E282" s="698"/>
      <c r="F282" s="698"/>
      <c r="G282" s="698"/>
      <c r="H282" s="698"/>
      <c r="I282" s="698"/>
      <c r="J282" s="698"/>
      <c r="K282" s="698"/>
      <c r="L282" s="752"/>
      <c r="M282" s="752"/>
      <c r="N282" s="698">
        <f t="shared" si="49"/>
        <v>0</v>
      </c>
      <c r="O282" s="698"/>
      <c r="P282" s="753">
        <f t="shared" si="51"/>
        <v>0</v>
      </c>
      <c r="Q282" s="698"/>
      <c r="R282" s="698"/>
      <c r="S282" s="698"/>
      <c r="T282" s="698"/>
      <c r="U282" s="698"/>
      <c r="V282" s="698"/>
      <c r="W282" s="726"/>
      <c r="X282" s="726"/>
    </row>
    <row r="283" spans="1:24" ht="15.75" customHeight="1">
      <c r="A283" s="660">
        <f t="shared" si="50"/>
        <v>37</v>
      </c>
      <c r="B283" s="819"/>
      <c r="C283" s="819"/>
      <c r="D283" s="820"/>
      <c r="E283" s="698"/>
      <c r="F283" s="698"/>
      <c r="G283" s="698"/>
      <c r="H283" s="698"/>
      <c r="I283" s="698"/>
      <c r="J283" s="698"/>
      <c r="K283" s="698"/>
      <c r="L283" s="752"/>
      <c r="M283" s="752"/>
      <c r="N283" s="698">
        <f t="shared" si="49"/>
        <v>0</v>
      </c>
      <c r="O283" s="698"/>
      <c r="P283" s="753">
        <f t="shared" si="51"/>
        <v>0</v>
      </c>
      <c r="Q283" s="698"/>
      <c r="R283" s="698"/>
      <c r="S283" s="698"/>
      <c r="T283" s="698"/>
      <c r="U283" s="698"/>
      <c r="V283" s="698"/>
      <c r="W283" s="726"/>
      <c r="X283" s="726"/>
    </row>
    <row r="284" spans="1:24" ht="15.75" customHeight="1">
      <c r="A284" s="660">
        <f t="shared" si="50"/>
        <v>38</v>
      </c>
      <c r="B284" s="819"/>
      <c r="C284" s="819"/>
      <c r="D284" s="820"/>
      <c r="E284" s="698"/>
      <c r="F284" s="698"/>
      <c r="G284" s="698"/>
      <c r="H284" s="698"/>
      <c r="I284" s="698"/>
      <c r="J284" s="698"/>
      <c r="K284" s="698"/>
      <c r="L284" s="752"/>
      <c r="M284" s="752"/>
      <c r="N284" s="698">
        <f t="shared" si="49"/>
        <v>0</v>
      </c>
      <c r="O284" s="698"/>
      <c r="P284" s="753">
        <f t="shared" si="51"/>
        <v>0</v>
      </c>
      <c r="Q284" s="698"/>
      <c r="R284" s="698"/>
      <c r="S284" s="698"/>
      <c r="T284" s="698"/>
      <c r="U284" s="698"/>
      <c r="V284" s="698"/>
      <c r="W284" s="726"/>
      <c r="X284" s="726"/>
    </row>
    <row r="285" spans="1:24" ht="15.75" customHeight="1">
      <c r="A285" s="660">
        <f t="shared" si="50"/>
        <v>39</v>
      </c>
      <c r="B285" s="819"/>
      <c r="C285" s="819"/>
      <c r="D285" s="820"/>
      <c r="E285" s="698"/>
      <c r="F285" s="698"/>
      <c r="G285" s="698"/>
      <c r="H285" s="698"/>
      <c r="I285" s="698"/>
      <c r="J285" s="698"/>
      <c r="K285" s="698"/>
      <c r="L285" s="752"/>
      <c r="M285" s="752"/>
      <c r="N285" s="698">
        <f t="shared" si="49"/>
        <v>0</v>
      </c>
      <c r="O285" s="698"/>
      <c r="P285" s="753">
        <f t="shared" si="51"/>
        <v>0</v>
      </c>
      <c r="Q285" s="698"/>
      <c r="R285" s="698"/>
      <c r="S285" s="698"/>
      <c r="T285" s="698"/>
      <c r="U285" s="698"/>
      <c r="V285" s="698"/>
      <c r="W285" s="726"/>
      <c r="X285" s="726"/>
    </row>
    <row r="286" spans="1:24" ht="15.75" customHeight="1">
      <c r="A286" s="660">
        <f t="shared" si="50"/>
        <v>40</v>
      </c>
      <c r="B286" s="819"/>
      <c r="C286" s="819"/>
      <c r="D286" s="820"/>
      <c r="E286" s="698"/>
      <c r="F286" s="698"/>
      <c r="G286" s="698"/>
      <c r="H286" s="698"/>
      <c r="I286" s="698"/>
      <c r="J286" s="698"/>
      <c r="K286" s="698"/>
      <c r="L286" s="752"/>
      <c r="M286" s="752"/>
      <c r="N286" s="698">
        <f t="shared" si="49"/>
        <v>0</v>
      </c>
      <c r="O286" s="698"/>
      <c r="P286" s="753">
        <f t="shared" si="51"/>
        <v>0</v>
      </c>
      <c r="Q286" s="698"/>
      <c r="R286" s="698"/>
      <c r="S286" s="698"/>
      <c r="T286" s="698"/>
      <c r="U286" s="698"/>
      <c r="V286" s="698"/>
      <c r="W286" s="726"/>
      <c r="X286" s="726"/>
    </row>
    <row r="287" spans="1:24" ht="15.75" customHeight="1">
      <c r="A287" s="660">
        <f t="shared" si="50"/>
        <v>41</v>
      </c>
      <c r="B287" s="819"/>
      <c r="C287" s="819"/>
      <c r="D287" s="820"/>
      <c r="E287" s="698"/>
      <c r="F287" s="698"/>
      <c r="G287" s="698"/>
      <c r="H287" s="698"/>
      <c r="I287" s="698"/>
      <c r="J287" s="698"/>
      <c r="K287" s="698"/>
      <c r="L287" s="752"/>
      <c r="M287" s="752"/>
      <c r="N287" s="698">
        <f t="shared" si="49"/>
        <v>0</v>
      </c>
      <c r="O287" s="698"/>
      <c r="P287" s="753">
        <f t="shared" si="51"/>
        <v>0</v>
      </c>
      <c r="Q287" s="698"/>
      <c r="R287" s="698"/>
      <c r="S287" s="698"/>
      <c r="T287" s="698"/>
      <c r="U287" s="698"/>
      <c r="V287" s="698"/>
      <c r="W287" s="726"/>
      <c r="X287" s="726"/>
    </row>
    <row r="288" spans="1:24" ht="15.75" customHeight="1">
      <c r="A288" s="660">
        <f t="shared" si="50"/>
        <v>42</v>
      </c>
      <c r="B288" s="819"/>
      <c r="C288" s="819"/>
      <c r="D288" s="820"/>
      <c r="E288" s="698"/>
      <c r="F288" s="698"/>
      <c r="G288" s="698"/>
      <c r="H288" s="698"/>
      <c r="I288" s="698"/>
      <c r="J288" s="698"/>
      <c r="K288" s="698"/>
      <c r="L288" s="752"/>
      <c r="M288" s="752"/>
      <c r="N288" s="698">
        <f t="shared" si="49"/>
        <v>0</v>
      </c>
      <c r="O288" s="698"/>
      <c r="P288" s="753">
        <f t="shared" si="51"/>
        <v>0</v>
      </c>
      <c r="Q288" s="698"/>
      <c r="R288" s="698"/>
      <c r="S288" s="698"/>
      <c r="T288" s="698"/>
      <c r="U288" s="698"/>
      <c r="V288" s="698"/>
      <c r="W288" s="726"/>
      <c r="X288" s="726"/>
    </row>
    <row r="289" spans="1:24" ht="15.75" customHeight="1">
      <c r="A289" s="660">
        <f t="shared" si="50"/>
        <v>43</v>
      </c>
      <c r="B289" s="819"/>
      <c r="C289" s="819"/>
      <c r="D289" s="820"/>
      <c r="E289" s="698"/>
      <c r="F289" s="698"/>
      <c r="G289" s="698"/>
      <c r="H289" s="698"/>
      <c r="I289" s="698"/>
      <c r="J289" s="698"/>
      <c r="K289" s="698"/>
      <c r="L289" s="752"/>
      <c r="M289" s="752"/>
      <c r="N289" s="698">
        <f t="shared" si="49"/>
        <v>0</v>
      </c>
      <c r="O289" s="698"/>
      <c r="P289" s="753">
        <f t="shared" si="51"/>
        <v>0</v>
      </c>
      <c r="Q289" s="698"/>
      <c r="R289" s="698"/>
      <c r="S289" s="698"/>
      <c r="T289" s="698"/>
      <c r="U289" s="698"/>
      <c r="V289" s="698"/>
      <c r="W289" s="726"/>
      <c r="X289" s="726"/>
    </row>
    <row r="290" spans="1:24" ht="15.75" customHeight="1">
      <c r="A290" s="660">
        <f t="shared" si="50"/>
        <v>44</v>
      </c>
      <c r="B290" s="819"/>
      <c r="C290" s="819"/>
      <c r="D290" s="820"/>
      <c r="E290" s="698"/>
      <c r="F290" s="698"/>
      <c r="G290" s="698"/>
      <c r="H290" s="698"/>
      <c r="I290" s="698"/>
      <c r="J290" s="698"/>
      <c r="K290" s="698"/>
      <c r="L290" s="752"/>
      <c r="M290" s="752"/>
      <c r="N290" s="698">
        <f t="shared" si="49"/>
        <v>0</v>
      </c>
      <c r="O290" s="698"/>
      <c r="P290" s="753">
        <f t="shared" si="51"/>
        <v>0</v>
      </c>
      <c r="Q290" s="698"/>
      <c r="R290" s="698"/>
      <c r="S290" s="698"/>
      <c r="T290" s="698"/>
      <c r="U290" s="698"/>
      <c r="V290" s="698"/>
      <c r="W290" s="726"/>
      <c r="X290" s="726"/>
    </row>
    <row r="291" spans="1:24" ht="15.75" customHeight="1">
      <c r="A291" s="660">
        <f t="shared" si="50"/>
        <v>45</v>
      </c>
      <c r="B291" s="819"/>
      <c r="C291" s="819"/>
      <c r="D291" s="820"/>
      <c r="E291" s="698"/>
      <c r="F291" s="698"/>
      <c r="G291" s="698"/>
      <c r="H291" s="698"/>
      <c r="I291" s="698"/>
      <c r="J291" s="698"/>
      <c r="K291" s="698"/>
      <c r="L291" s="752"/>
      <c r="M291" s="752"/>
      <c r="N291" s="698">
        <f t="shared" si="49"/>
        <v>0</v>
      </c>
      <c r="O291" s="698"/>
      <c r="P291" s="753">
        <f t="shared" si="51"/>
        <v>0</v>
      </c>
      <c r="Q291" s="698"/>
      <c r="R291" s="698"/>
      <c r="S291" s="698"/>
      <c r="T291" s="698"/>
      <c r="U291" s="698"/>
      <c r="V291" s="698"/>
      <c r="W291" s="726"/>
      <c r="X291" s="726"/>
    </row>
    <row r="292" spans="1:24" ht="15.75" customHeight="1">
      <c r="A292" s="660">
        <f t="shared" si="50"/>
        <v>46</v>
      </c>
      <c r="B292" s="819"/>
      <c r="C292" s="819"/>
      <c r="D292" s="820"/>
      <c r="E292" s="698"/>
      <c r="F292" s="698"/>
      <c r="G292" s="698"/>
      <c r="H292" s="698"/>
      <c r="I292" s="698"/>
      <c r="J292" s="698"/>
      <c r="K292" s="698"/>
      <c r="L292" s="752"/>
      <c r="M292" s="752"/>
      <c r="N292" s="698">
        <f t="shared" si="49"/>
        <v>0</v>
      </c>
      <c r="O292" s="698"/>
      <c r="P292" s="753">
        <f t="shared" si="51"/>
        <v>0</v>
      </c>
      <c r="Q292" s="698"/>
      <c r="R292" s="698"/>
      <c r="S292" s="698"/>
      <c r="T292" s="698"/>
      <c r="U292" s="698"/>
      <c r="V292" s="698"/>
      <c r="W292" s="726"/>
      <c r="X292" s="726"/>
    </row>
    <row r="293" spans="1:24" ht="15.75" customHeight="1">
      <c r="A293" s="660">
        <f t="shared" si="50"/>
        <v>47</v>
      </c>
      <c r="B293" s="819"/>
      <c r="C293" s="819"/>
      <c r="D293" s="820"/>
      <c r="E293" s="698"/>
      <c r="F293" s="698"/>
      <c r="G293" s="698"/>
      <c r="H293" s="698"/>
      <c r="I293" s="698"/>
      <c r="J293" s="698"/>
      <c r="K293" s="698"/>
      <c r="L293" s="752"/>
      <c r="M293" s="752"/>
      <c r="N293" s="698">
        <f t="shared" si="49"/>
        <v>0</v>
      </c>
      <c r="O293" s="698"/>
      <c r="P293" s="753">
        <f t="shared" si="51"/>
        <v>0</v>
      </c>
      <c r="Q293" s="698"/>
      <c r="R293" s="698"/>
      <c r="S293" s="698"/>
      <c r="T293" s="698"/>
      <c r="U293" s="698"/>
      <c r="V293" s="698"/>
      <c r="W293" s="726"/>
      <c r="X293" s="726"/>
    </row>
    <row r="294" spans="1:24" ht="15.75" customHeight="1">
      <c r="A294" s="660">
        <f t="shared" si="50"/>
        <v>48</v>
      </c>
      <c r="B294" s="819"/>
      <c r="C294" s="819"/>
      <c r="D294" s="820"/>
      <c r="E294" s="698"/>
      <c r="F294" s="698"/>
      <c r="G294" s="698"/>
      <c r="H294" s="698"/>
      <c r="I294" s="698"/>
      <c r="J294" s="698"/>
      <c r="K294" s="698"/>
      <c r="L294" s="752"/>
      <c r="M294" s="752"/>
      <c r="N294" s="698">
        <f t="shared" si="49"/>
        <v>0</v>
      </c>
      <c r="O294" s="698"/>
      <c r="P294" s="753">
        <f t="shared" si="51"/>
        <v>0</v>
      </c>
      <c r="Q294" s="698"/>
      <c r="R294" s="698"/>
      <c r="S294" s="698"/>
      <c r="T294" s="698"/>
      <c r="U294" s="698"/>
      <c r="V294" s="698"/>
      <c r="W294" s="726"/>
      <c r="X294" s="726"/>
    </row>
    <row r="295" spans="1:24" ht="15.75" customHeight="1">
      <c r="A295" s="660">
        <f t="shared" si="50"/>
        <v>49</v>
      </c>
      <c r="B295" s="819"/>
      <c r="C295" s="819"/>
      <c r="D295" s="820"/>
      <c r="E295" s="698"/>
      <c r="F295" s="698"/>
      <c r="G295" s="698"/>
      <c r="H295" s="698"/>
      <c r="I295" s="698"/>
      <c r="J295" s="698"/>
      <c r="K295" s="698"/>
      <c r="L295" s="752"/>
      <c r="M295" s="752"/>
      <c r="N295" s="698">
        <f t="shared" si="49"/>
        <v>0</v>
      </c>
      <c r="O295" s="698"/>
      <c r="P295" s="753">
        <f t="shared" si="51"/>
        <v>0</v>
      </c>
      <c r="Q295" s="698"/>
      <c r="R295" s="698"/>
      <c r="S295" s="698"/>
      <c r="T295" s="698"/>
      <c r="U295" s="698"/>
      <c r="V295" s="698"/>
      <c r="W295" s="726"/>
      <c r="X295" s="726"/>
    </row>
    <row r="296" spans="1:24" ht="15.75" customHeight="1">
      <c r="A296" s="660">
        <f t="shared" si="50"/>
        <v>50</v>
      </c>
      <c r="B296" s="819"/>
      <c r="C296" s="819"/>
      <c r="D296" s="820"/>
      <c r="E296" s="698"/>
      <c r="F296" s="698"/>
      <c r="G296" s="698"/>
      <c r="H296" s="698"/>
      <c r="I296" s="698"/>
      <c r="J296" s="698"/>
      <c r="K296" s="698"/>
      <c r="L296" s="752"/>
      <c r="M296" s="752"/>
      <c r="N296" s="698">
        <f t="shared" si="49"/>
        <v>0</v>
      </c>
      <c r="O296" s="698"/>
      <c r="P296" s="753">
        <f t="shared" si="51"/>
        <v>0</v>
      </c>
      <c r="Q296" s="698"/>
      <c r="R296" s="698"/>
      <c r="S296" s="698"/>
      <c r="T296" s="698"/>
      <c r="U296" s="698"/>
      <c r="V296" s="698"/>
      <c r="W296" s="726"/>
      <c r="X296" s="726"/>
    </row>
    <row r="297" spans="1:24" ht="15.75" customHeight="1">
      <c r="A297" s="660">
        <f t="shared" si="50"/>
        <v>51</v>
      </c>
      <c r="B297" s="819"/>
      <c r="C297" s="819"/>
      <c r="D297" s="820"/>
      <c r="E297" s="698"/>
      <c r="F297" s="698"/>
      <c r="G297" s="698"/>
      <c r="H297" s="698"/>
      <c r="I297" s="698"/>
      <c r="J297" s="698"/>
      <c r="K297" s="698"/>
      <c r="L297" s="752"/>
      <c r="M297" s="752"/>
      <c r="N297" s="698">
        <f t="shared" si="49"/>
        <v>0</v>
      </c>
      <c r="O297" s="698"/>
      <c r="P297" s="753">
        <f t="shared" si="51"/>
        <v>0</v>
      </c>
      <c r="Q297" s="698"/>
      <c r="R297" s="698"/>
      <c r="S297" s="698"/>
      <c r="T297" s="698"/>
      <c r="U297" s="698"/>
      <c r="V297" s="698"/>
      <c r="W297" s="726"/>
      <c r="X297" s="726"/>
    </row>
    <row r="298" spans="1:24" ht="15.75" customHeight="1">
      <c r="A298" s="660">
        <f t="shared" si="50"/>
        <v>52</v>
      </c>
      <c r="B298" s="819"/>
      <c r="C298" s="819"/>
      <c r="D298" s="820"/>
      <c r="E298" s="698"/>
      <c r="F298" s="698"/>
      <c r="G298" s="698"/>
      <c r="H298" s="698"/>
      <c r="I298" s="698"/>
      <c r="J298" s="698"/>
      <c r="K298" s="698"/>
      <c r="L298" s="752"/>
      <c r="M298" s="752"/>
      <c r="N298" s="698">
        <f t="shared" si="49"/>
        <v>0</v>
      </c>
      <c r="O298" s="698"/>
      <c r="P298" s="753">
        <f t="shared" si="51"/>
        <v>0</v>
      </c>
      <c r="Q298" s="698"/>
      <c r="R298" s="698"/>
      <c r="S298" s="698"/>
      <c r="T298" s="698"/>
      <c r="U298" s="698"/>
      <c r="V298" s="698"/>
      <c r="W298" s="726"/>
      <c r="X298" s="726"/>
    </row>
    <row r="299" spans="1:24" ht="15.75" customHeight="1">
      <c r="A299" s="660">
        <f t="shared" si="50"/>
        <v>53</v>
      </c>
      <c r="B299" s="819"/>
      <c r="C299" s="819"/>
      <c r="D299" s="820"/>
      <c r="E299" s="698"/>
      <c r="F299" s="698"/>
      <c r="G299" s="698"/>
      <c r="H299" s="698"/>
      <c r="I299" s="698"/>
      <c r="J299" s="698"/>
      <c r="K299" s="698"/>
      <c r="L299" s="752"/>
      <c r="M299" s="752"/>
      <c r="N299" s="698">
        <f t="shared" si="49"/>
        <v>0</v>
      </c>
      <c r="O299" s="698"/>
      <c r="P299" s="753">
        <f t="shared" si="51"/>
        <v>0</v>
      </c>
      <c r="Q299" s="698"/>
      <c r="R299" s="698"/>
      <c r="S299" s="698"/>
      <c r="T299" s="698"/>
      <c r="U299" s="698"/>
      <c r="V299" s="698"/>
      <c r="W299" s="726"/>
      <c r="X299" s="726"/>
    </row>
    <row r="300" spans="1:24" ht="15.75" customHeight="1">
      <c r="A300" s="660">
        <f t="shared" si="50"/>
        <v>54</v>
      </c>
      <c r="B300" s="819"/>
      <c r="C300" s="819"/>
      <c r="D300" s="820"/>
      <c r="E300" s="698"/>
      <c r="F300" s="698"/>
      <c r="G300" s="698"/>
      <c r="H300" s="698"/>
      <c r="I300" s="698"/>
      <c r="J300" s="698"/>
      <c r="K300" s="698"/>
      <c r="L300" s="752"/>
      <c r="M300" s="752"/>
      <c r="N300" s="698">
        <f t="shared" si="49"/>
        <v>0</v>
      </c>
      <c r="O300" s="698"/>
      <c r="P300" s="753">
        <f t="shared" si="51"/>
        <v>0</v>
      </c>
      <c r="Q300" s="698"/>
      <c r="R300" s="698"/>
      <c r="S300" s="698"/>
      <c r="T300" s="698"/>
      <c r="U300" s="698"/>
      <c r="V300" s="698"/>
      <c r="W300" s="726"/>
      <c r="X300" s="726"/>
    </row>
    <row r="301" spans="1:24" ht="15.75" customHeight="1">
      <c r="A301" s="660">
        <f t="shared" si="50"/>
        <v>55</v>
      </c>
      <c r="B301" s="819"/>
      <c r="C301" s="819"/>
      <c r="D301" s="820"/>
      <c r="E301" s="698"/>
      <c r="F301" s="698"/>
      <c r="G301" s="698"/>
      <c r="H301" s="698"/>
      <c r="I301" s="698"/>
      <c r="J301" s="698"/>
      <c r="K301" s="698"/>
      <c r="L301" s="752"/>
      <c r="M301" s="752"/>
      <c r="N301" s="698">
        <f t="shared" si="49"/>
        <v>0</v>
      </c>
      <c r="O301" s="698"/>
      <c r="P301" s="753">
        <f t="shared" si="51"/>
        <v>0</v>
      </c>
      <c r="Q301" s="698"/>
      <c r="R301" s="698"/>
      <c r="S301" s="698"/>
      <c r="T301" s="698"/>
      <c r="U301" s="698"/>
      <c r="V301" s="698"/>
      <c r="W301" s="726"/>
      <c r="X301" s="726"/>
    </row>
    <row r="302" spans="1:24" ht="15.75" customHeight="1">
      <c r="A302" s="660">
        <f t="shared" si="50"/>
        <v>56</v>
      </c>
      <c r="B302" s="819"/>
      <c r="C302" s="819"/>
      <c r="D302" s="820"/>
      <c r="E302" s="698"/>
      <c r="F302" s="698"/>
      <c r="G302" s="698"/>
      <c r="H302" s="698"/>
      <c r="I302" s="698"/>
      <c r="J302" s="698"/>
      <c r="K302" s="698"/>
      <c r="L302" s="752"/>
      <c r="M302" s="752"/>
      <c r="N302" s="698">
        <f t="shared" si="49"/>
        <v>0</v>
      </c>
      <c r="O302" s="698"/>
      <c r="P302" s="753">
        <f t="shared" si="51"/>
        <v>0</v>
      </c>
      <c r="Q302" s="698"/>
      <c r="R302" s="698"/>
      <c r="S302" s="698"/>
      <c r="T302" s="698"/>
      <c r="U302" s="698"/>
      <c r="V302" s="698"/>
      <c r="W302" s="726"/>
      <c r="X302" s="726"/>
    </row>
    <row r="303" spans="1:24" ht="15.75" customHeight="1">
      <c r="A303" s="660">
        <f t="shared" si="50"/>
        <v>57</v>
      </c>
      <c r="B303" s="819"/>
      <c r="C303" s="819"/>
      <c r="D303" s="820"/>
      <c r="E303" s="698"/>
      <c r="F303" s="698"/>
      <c r="G303" s="698"/>
      <c r="H303" s="698"/>
      <c r="I303" s="698"/>
      <c r="J303" s="698"/>
      <c r="K303" s="698"/>
      <c r="L303" s="752"/>
      <c r="M303" s="752"/>
      <c r="N303" s="698">
        <f t="shared" si="49"/>
        <v>0</v>
      </c>
      <c r="O303" s="698"/>
      <c r="P303" s="753">
        <f t="shared" si="51"/>
        <v>0</v>
      </c>
      <c r="Q303" s="698"/>
      <c r="R303" s="698"/>
      <c r="S303" s="698"/>
      <c r="T303" s="698"/>
      <c r="U303" s="698"/>
      <c r="V303" s="698"/>
      <c r="W303" s="726"/>
      <c r="X303" s="726"/>
    </row>
    <row r="304" spans="1:24" ht="15.75" customHeight="1">
      <c r="A304" s="660">
        <f t="shared" si="50"/>
        <v>58</v>
      </c>
      <c r="B304" s="819"/>
      <c r="C304" s="819"/>
      <c r="D304" s="820"/>
      <c r="E304" s="698"/>
      <c r="F304" s="698"/>
      <c r="G304" s="698"/>
      <c r="H304" s="698"/>
      <c r="I304" s="698"/>
      <c r="J304" s="698"/>
      <c r="K304" s="698"/>
      <c r="L304" s="752"/>
      <c r="M304" s="752"/>
      <c r="N304" s="698">
        <f t="shared" si="49"/>
        <v>0</v>
      </c>
      <c r="O304" s="698"/>
      <c r="P304" s="753">
        <f t="shared" si="51"/>
        <v>0</v>
      </c>
      <c r="Q304" s="698"/>
      <c r="R304" s="698"/>
      <c r="S304" s="698"/>
      <c r="T304" s="698"/>
      <c r="U304" s="698"/>
      <c r="V304" s="698"/>
      <c r="W304" s="726"/>
      <c r="X304" s="726"/>
    </row>
    <row r="305" spans="1:24" ht="15.75" customHeight="1">
      <c r="A305" s="660">
        <f t="shared" si="50"/>
        <v>59</v>
      </c>
      <c r="B305" s="819"/>
      <c r="C305" s="819"/>
      <c r="D305" s="820"/>
      <c r="E305" s="698"/>
      <c r="F305" s="698"/>
      <c r="G305" s="698"/>
      <c r="H305" s="698"/>
      <c r="I305" s="698"/>
      <c r="J305" s="698"/>
      <c r="K305" s="698"/>
      <c r="L305" s="752"/>
      <c r="M305" s="752"/>
      <c r="N305" s="698">
        <f t="shared" si="49"/>
        <v>0</v>
      </c>
      <c r="O305" s="698"/>
      <c r="P305" s="753">
        <f t="shared" si="51"/>
        <v>0</v>
      </c>
      <c r="Q305" s="698"/>
      <c r="R305" s="698"/>
      <c r="S305" s="698"/>
      <c r="T305" s="698"/>
      <c r="U305" s="698"/>
      <c r="V305" s="698"/>
      <c r="W305" s="726"/>
      <c r="X305" s="726"/>
    </row>
    <row r="306" spans="1:24" ht="15.75" customHeight="1">
      <c r="A306" s="660">
        <f t="shared" si="50"/>
        <v>60</v>
      </c>
      <c r="B306" s="819"/>
      <c r="C306" s="819"/>
      <c r="D306" s="820"/>
      <c r="E306" s="698"/>
      <c r="F306" s="698"/>
      <c r="G306" s="698"/>
      <c r="H306" s="698"/>
      <c r="I306" s="698"/>
      <c r="J306" s="698"/>
      <c r="K306" s="698"/>
      <c r="L306" s="752"/>
      <c r="M306" s="752"/>
      <c r="N306" s="698">
        <f t="shared" si="49"/>
        <v>0</v>
      </c>
      <c r="O306" s="698"/>
      <c r="P306" s="753">
        <f t="shared" si="51"/>
        <v>0</v>
      </c>
      <c r="Q306" s="698"/>
      <c r="R306" s="698"/>
      <c r="S306" s="698"/>
      <c r="T306" s="698"/>
      <c r="U306" s="698"/>
      <c r="V306" s="698"/>
      <c r="W306" s="726"/>
      <c r="X306" s="726"/>
    </row>
    <row r="307" spans="1:24" ht="15.75" customHeight="1">
      <c r="A307" s="660">
        <f t="shared" si="50"/>
        <v>61</v>
      </c>
      <c r="B307" s="819"/>
      <c r="C307" s="819"/>
      <c r="D307" s="820"/>
      <c r="E307" s="698"/>
      <c r="F307" s="698"/>
      <c r="G307" s="698"/>
      <c r="H307" s="698"/>
      <c r="I307" s="698"/>
      <c r="J307" s="698"/>
      <c r="K307" s="698"/>
      <c r="L307" s="752"/>
      <c r="M307" s="752"/>
      <c r="N307" s="698">
        <f t="shared" si="49"/>
        <v>0</v>
      </c>
      <c r="O307" s="698"/>
      <c r="P307" s="753">
        <f t="shared" si="51"/>
        <v>0</v>
      </c>
      <c r="Q307" s="698"/>
      <c r="R307" s="698"/>
      <c r="S307" s="698"/>
      <c r="T307" s="698"/>
      <c r="U307" s="698"/>
      <c r="V307" s="698"/>
      <c r="W307" s="726"/>
      <c r="X307" s="726"/>
    </row>
    <row r="308" spans="1:24" ht="15.75" customHeight="1">
      <c r="A308" s="660">
        <f t="shared" si="50"/>
        <v>62</v>
      </c>
      <c r="B308" s="819"/>
      <c r="C308" s="819"/>
      <c r="D308" s="820"/>
      <c r="E308" s="698"/>
      <c r="F308" s="698"/>
      <c r="G308" s="698"/>
      <c r="H308" s="698"/>
      <c r="I308" s="698"/>
      <c r="J308" s="698"/>
      <c r="K308" s="698"/>
      <c r="L308" s="752"/>
      <c r="M308" s="752"/>
      <c r="N308" s="698">
        <f t="shared" si="49"/>
        <v>0</v>
      </c>
      <c r="O308" s="698"/>
      <c r="P308" s="753">
        <f t="shared" si="51"/>
        <v>0</v>
      </c>
      <c r="Q308" s="698"/>
      <c r="R308" s="698"/>
      <c r="S308" s="698"/>
      <c r="T308" s="698"/>
      <c r="U308" s="698"/>
      <c r="V308" s="698"/>
      <c r="W308" s="726"/>
      <c r="X308" s="726"/>
    </row>
    <row r="309" spans="1:24" ht="15.75" customHeight="1">
      <c r="A309" s="660">
        <f t="shared" si="50"/>
        <v>63</v>
      </c>
      <c r="B309" s="819"/>
      <c r="C309" s="819"/>
      <c r="D309" s="820"/>
      <c r="E309" s="698"/>
      <c r="F309" s="698"/>
      <c r="G309" s="698"/>
      <c r="H309" s="698"/>
      <c r="I309" s="698"/>
      <c r="J309" s="698"/>
      <c r="K309" s="698"/>
      <c r="L309" s="752"/>
      <c r="M309" s="752"/>
      <c r="N309" s="698">
        <f t="shared" ref="N309:N372" si="52">HOUR($M309-$L309)*60+MINUTE($M309-$L309)</f>
        <v>0</v>
      </c>
      <c r="O309" s="698"/>
      <c r="P309" s="753">
        <f t="shared" si="51"/>
        <v>0</v>
      </c>
      <c r="Q309" s="698"/>
      <c r="R309" s="698"/>
      <c r="S309" s="698"/>
      <c r="T309" s="698"/>
      <c r="U309" s="698"/>
      <c r="V309" s="698"/>
      <c r="W309" s="726"/>
      <c r="X309" s="726"/>
    </row>
    <row r="310" spans="1:24" ht="15.75" customHeight="1">
      <c r="A310" s="660">
        <f t="shared" si="50"/>
        <v>64</v>
      </c>
      <c r="B310" s="819"/>
      <c r="C310" s="819"/>
      <c r="D310" s="820"/>
      <c r="E310" s="698"/>
      <c r="F310" s="698"/>
      <c r="G310" s="698"/>
      <c r="H310" s="698"/>
      <c r="I310" s="698"/>
      <c r="J310" s="698"/>
      <c r="K310" s="698"/>
      <c r="L310" s="752"/>
      <c r="M310" s="752"/>
      <c r="N310" s="698">
        <f t="shared" si="52"/>
        <v>0</v>
      </c>
      <c r="O310" s="698"/>
      <c r="P310" s="753">
        <f t="shared" si="51"/>
        <v>0</v>
      </c>
      <c r="Q310" s="698"/>
      <c r="R310" s="698"/>
      <c r="S310" s="698"/>
      <c r="T310" s="698"/>
      <c r="U310" s="698"/>
      <c r="V310" s="698"/>
      <c r="W310" s="726"/>
      <c r="X310" s="726"/>
    </row>
    <row r="311" spans="1:24" ht="15.75" customHeight="1">
      <c r="A311" s="660">
        <f t="shared" ref="A311:A374" si="53">A310+1</f>
        <v>65</v>
      </c>
      <c r="B311" s="819"/>
      <c r="C311" s="819"/>
      <c r="D311" s="820"/>
      <c r="E311" s="698"/>
      <c r="F311" s="698"/>
      <c r="G311" s="698"/>
      <c r="H311" s="698"/>
      <c r="I311" s="698"/>
      <c r="J311" s="698"/>
      <c r="K311" s="698"/>
      <c r="L311" s="752"/>
      <c r="M311" s="752"/>
      <c r="N311" s="698">
        <f t="shared" si="52"/>
        <v>0</v>
      </c>
      <c r="O311" s="698"/>
      <c r="P311" s="753">
        <f t="shared" ref="P311:P374" si="54">O311*N311/60*1000</f>
        <v>0</v>
      </c>
      <c r="Q311" s="698"/>
      <c r="R311" s="698"/>
      <c r="S311" s="698"/>
      <c r="T311" s="698"/>
      <c r="U311" s="698"/>
      <c r="V311" s="698"/>
      <c r="W311" s="726"/>
      <c r="X311" s="726"/>
    </row>
    <row r="312" spans="1:24" ht="15.75" customHeight="1">
      <c r="A312" s="660">
        <f t="shared" si="53"/>
        <v>66</v>
      </c>
      <c r="B312" s="819"/>
      <c r="C312" s="819"/>
      <c r="D312" s="820"/>
      <c r="E312" s="698"/>
      <c r="F312" s="698"/>
      <c r="G312" s="698"/>
      <c r="H312" s="698"/>
      <c r="I312" s="698"/>
      <c r="J312" s="698"/>
      <c r="K312" s="698"/>
      <c r="L312" s="752"/>
      <c r="M312" s="752"/>
      <c r="N312" s="698">
        <f t="shared" si="52"/>
        <v>0</v>
      </c>
      <c r="O312" s="698"/>
      <c r="P312" s="753">
        <f t="shared" si="54"/>
        <v>0</v>
      </c>
      <c r="Q312" s="698"/>
      <c r="R312" s="698"/>
      <c r="S312" s="698"/>
      <c r="T312" s="698"/>
      <c r="U312" s="698"/>
      <c r="V312" s="698"/>
      <c r="W312" s="726"/>
      <c r="X312" s="726"/>
    </row>
    <row r="313" spans="1:24" ht="15.75" customHeight="1">
      <c r="A313" s="660">
        <f t="shared" si="53"/>
        <v>67</v>
      </c>
      <c r="B313" s="819"/>
      <c r="C313" s="819"/>
      <c r="D313" s="820"/>
      <c r="E313" s="698"/>
      <c r="F313" s="698"/>
      <c r="G313" s="698"/>
      <c r="H313" s="698"/>
      <c r="I313" s="698"/>
      <c r="J313" s="698"/>
      <c r="K313" s="698"/>
      <c r="L313" s="752"/>
      <c r="M313" s="752"/>
      <c r="N313" s="698">
        <f t="shared" si="52"/>
        <v>0</v>
      </c>
      <c r="O313" s="698"/>
      <c r="P313" s="753">
        <f t="shared" si="54"/>
        <v>0</v>
      </c>
      <c r="Q313" s="698"/>
      <c r="R313" s="698"/>
      <c r="S313" s="698"/>
      <c r="T313" s="698"/>
      <c r="U313" s="698"/>
      <c r="V313" s="698"/>
      <c r="W313" s="726"/>
      <c r="X313" s="726"/>
    </row>
    <row r="314" spans="1:24" ht="15.75" customHeight="1">
      <c r="A314" s="660">
        <f t="shared" si="53"/>
        <v>68</v>
      </c>
      <c r="B314" s="819"/>
      <c r="C314" s="819"/>
      <c r="D314" s="820"/>
      <c r="E314" s="698"/>
      <c r="F314" s="698"/>
      <c r="G314" s="698"/>
      <c r="H314" s="698"/>
      <c r="I314" s="698"/>
      <c r="J314" s="698"/>
      <c r="K314" s="698"/>
      <c r="L314" s="752"/>
      <c r="M314" s="752"/>
      <c r="N314" s="698">
        <f t="shared" si="52"/>
        <v>0</v>
      </c>
      <c r="O314" s="698"/>
      <c r="P314" s="753">
        <f t="shared" si="54"/>
        <v>0</v>
      </c>
      <c r="Q314" s="698"/>
      <c r="R314" s="698"/>
      <c r="S314" s="698"/>
      <c r="T314" s="698"/>
      <c r="U314" s="698"/>
      <c r="V314" s="698"/>
      <c r="W314" s="726"/>
      <c r="X314" s="726"/>
    </row>
    <row r="315" spans="1:24" ht="15.75" customHeight="1">
      <c r="A315" s="660">
        <f t="shared" si="53"/>
        <v>69</v>
      </c>
      <c r="B315" s="819"/>
      <c r="C315" s="819"/>
      <c r="D315" s="820"/>
      <c r="E315" s="698"/>
      <c r="F315" s="698"/>
      <c r="G315" s="698"/>
      <c r="H315" s="698"/>
      <c r="I315" s="698"/>
      <c r="J315" s="698"/>
      <c r="K315" s="698"/>
      <c r="L315" s="752"/>
      <c r="M315" s="752"/>
      <c r="N315" s="698">
        <f t="shared" si="52"/>
        <v>0</v>
      </c>
      <c r="O315" s="698"/>
      <c r="P315" s="753">
        <f t="shared" si="54"/>
        <v>0</v>
      </c>
      <c r="Q315" s="698"/>
      <c r="R315" s="698"/>
      <c r="S315" s="698"/>
      <c r="T315" s="698"/>
      <c r="U315" s="698"/>
      <c r="V315" s="698"/>
      <c r="W315" s="726"/>
      <c r="X315" s="726"/>
    </row>
    <row r="316" spans="1:24" ht="15.75" customHeight="1">
      <c r="A316" s="660">
        <f t="shared" si="53"/>
        <v>70</v>
      </c>
      <c r="B316" s="819"/>
      <c r="C316" s="819"/>
      <c r="D316" s="820"/>
      <c r="E316" s="698"/>
      <c r="F316" s="698"/>
      <c r="G316" s="698"/>
      <c r="H316" s="698"/>
      <c r="I316" s="698"/>
      <c r="J316" s="698"/>
      <c r="K316" s="698"/>
      <c r="L316" s="752"/>
      <c r="M316" s="752"/>
      <c r="N316" s="698">
        <f t="shared" si="52"/>
        <v>0</v>
      </c>
      <c r="O316" s="698"/>
      <c r="P316" s="753">
        <f t="shared" si="54"/>
        <v>0</v>
      </c>
      <c r="Q316" s="698"/>
      <c r="R316" s="698"/>
      <c r="S316" s="698"/>
      <c r="T316" s="698"/>
      <c r="U316" s="698"/>
      <c r="V316" s="698"/>
      <c r="W316" s="726"/>
      <c r="X316" s="726"/>
    </row>
    <row r="317" spans="1:24" ht="15.75" customHeight="1">
      <c r="A317" s="660">
        <f t="shared" si="53"/>
        <v>71</v>
      </c>
      <c r="B317" s="819"/>
      <c r="C317" s="819"/>
      <c r="D317" s="820"/>
      <c r="E317" s="698"/>
      <c r="F317" s="698"/>
      <c r="G317" s="698"/>
      <c r="H317" s="698"/>
      <c r="I317" s="698"/>
      <c r="J317" s="698"/>
      <c r="K317" s="698"/>
      <c r="L317" s="752"/>
      <c r="M317" s="752"/>
      <c r="N317" s="698">
        <f t="shared" si="52"/>
        <v>0</v>
      </c>
      <c r="O317" s="698"/>
      <c r="P317" s="753">
        <f t="shared" si="54"/>
        <v>0</v>
      </c>
      <c r="Q317" s="698"/>
      <c r="R317" s="698"/>
      <c r="S317" s="698"/>
      <c r="T317" s="698"/>
      <c r="U317" s="698"/>
      <c r="V317" s="698"/>
      <c r="W317" s="726"/>
      <c r="X317" s="726"/>
    </row>
    <row r="318" spans="1:24" ht="15.75" customHeight="1">
      <c r="A318" s="660">
        <f t="shared" si="53"/>
        <v>72</v>
      </c>
      <c r="B318" s="819"/>
      <c r="C318" s="819"/>
      <c r="D318" s="820"/>
      <c r="E318" s="698"/>
      <c r="F318" s="698"/>
      <c r="G318" s="698"/>
      <c r="H318" s="698"/>
      <c r="I318" s="698"/>
      <c r="J318" s="698"/>
      <c r="K318" s="698"/>
      <c r="L318" s="752"/>
      <c r="M318" s="752"/>
      <c r="N318" s="698">
        <f t="shared" si="52"/>
        <v>0</v>
      </c>
      <c r="O318" s="698"/>
      <c r="P318" s="753">
        <f t="shared" si="54"/>
        <v>0</v>
      </c>
      <c r="Q318" s="698"/>
      <c r="R318" s="698"/>
      <c r="S318" s="698"/>
      <c r="T318" s="698"/>
      <c r="U318" s="698"/>
      <c r="V318" s="698"/>
      <c r="W318" s="726"/>
      <c r="X318" s="726"/>
    </row>
    <row r="319" spans="1:24" ht="15.75" customHeight="1">
      <c r="A319" s="660">
        <f t="shared" si="53"/>
        <v>73</v>
      </c>
      <c r="B319" s="819"/>
      <c r="C319" s="819"/>
      <c r="D319" s="820"/>
      <c r="E319" s="698"/>
      <c r="F319" s="698"/>
      <c r="G319" s="698"/>
      <c r="H319" s="698"/>
      <c r="I319" s="698"/>
      <c r="J319" s="698"/>
      <c r="K319" s="698"/>
      <c r="L319" s="752"/>
      <c r="M319" s="752"/>
      <c r="N319" s="698">
        <f t="shared" si="52"/>
        <v>0</v>
      </c>
      <c r="O319" s="698"/>
      <c r="P319" s="753">
        <f t="shared" si="54"/>
        <v>0</v>
      </c>
      <c r="Q319" s="698"/>
      <c r="R319" s="698"/>
      <c r="S319" s="698"/>
      <c r="T319" s="698"/>
      <c r="U319" s="698"/>
      <c r="V319" s="698"/>
      <c r="W319" s="726"/>
      <c r="X319" s="726"/>
    </row>
    <row r="320" spans="1:24" ht="15.75" customHeight="1">
      <c r="A320" s="660">
        <f t="shared" si="53"/>
        <v>74</v>
      </c>
      <c r="B320" s="819"/>
      <c r="C320" s="819"/>
      <c r="D320" s="820"/>
      <c r="E320" s="698"/>
      <c r="F320" s="698"/>
      <c r="G320" s="698"/>
      <c r="H320" s="698"/>
      <c r="I320" s="698"/>
      <c r="J320" s="698"/>
      <c r="K320" s="698"/>
      <c r="L320" s="752"/>
      <c r="M320" s="752"/>
      <c r="N320" s="698">
        <f t="shared" si="52"/>
        <v>0</v>
      </c>
      <c r="O320" s="698"/>
      <c r="P320" s="753">
        <f t="shared" si="54"/>
        <v>0</v>
      </c>
      <c r="Q320" s="698"/>
      <c r="R320" s="698"/>
      <c r="S320" s="698"/>
      <c r="T320" s="698"/>
      <c r="U320" s="698"/>
      <c r="V320" s="698"/>
      <c r="W320" s="726"/>
      <c r="X320" s="726"/>
    </row>
    <row r="321" spans="1:24" ht="15.75" customHeight="1">
      <c r="A321" s="660">
        <f t="shared" si="53"/>
        <v>75</v>
      </c>
      <c r="B321" s="819"/>
      <c r="C321" s="819"/>
      <c r="D321" s="820"/>
      <c r="E321" s="698"/>
      <c r="F321" s="698"/>
      <c r="G321" s="698"/>
      <c r="H321" s="698"/>
      <c r="I321" s="698"/>
      <c r="J321" s="698"/>
      <c r="K321" s="698"/>
      <c r="L321" s="752"/>
      <c r="M321" s="752"/>
      <c r="N321" s="698">
        <f t="shared" si="52"/>
        <v>0</v>
      </c>
      <c r="O321" s="698"/>
      <c r="P321" s="753">
        <f t="shared" si="54"/>
        <v>0</v>
      </c>
      <c r="Q321" s="698"/>
      <c r="R321" s="698"/>
      <c r="S321" s="698"/>
      <c r="T321" s="698"/>
      <c r="U321" s="698"/>
      <c r="V321" s="698"/>
      <c r="W321" s="726"/>
      <c r="X321" s="726"/>
    </row>
    <row r="322" spans="1:24" ht="15.75" customHeight="1">
      <c r="A322" s="660">
        <f t="shared" si="53"/>
        <v>76</v>
      </c>
      <c r="B322" s="819"/>
      <c r="C322" s="819"/>
      <c r="D322" s="820"/>
      <c r="E322" s="698"/>
      <c r="F322" s="698"/>
      <c r="G322" s="698"/>
      <c r="H322" s="698"/>
      <c r="I322" s="698"/>
      <c r="J322" s="698"/>
      <c r="K322" s="698"/>
      <c r="L322" s="752"/>
      <c r="M322" s="752"/>
      <c r="N322" s="698">
        <f t="shared" si="52"/>
        <v>0</v>
      </c>
      <c r="O322" s="698"/>
      <c r="P322" s="753">
        <f t="shared" si="54"/>
        <v>0</v>
      </c>
      <c r="Q322" s="698"/>
      <c r="R322" s="698"/>
      <c r="S322" s="698"/>
      <c r="T322" s="698"/>
      <c r="U322" s="698"/>
      <c r="V322" s="698"/>
      <c r="W322" s="726"/>
      <c r="X322" s="726"/>
    </row>
    <row r="323" spans="1:24" ht="15.75" customHeight="1">
      <c r="A323" s="660">
        <f t="shared" si="53"/>
        <v>77</v>
      </c>
      <c r="B323" s="819"/>
      <c r="C323" s="819"/>
      <c r="D323" s="820"/>
      <c r="E323" s="698"/>
      <c r="F323" s="698"/>
      <c r="G323" s="698"/>
      <c r="H323" s="698"/>
      <c r="I323" s="698"/>
      <c r="J323" s="698"/>
      <c r="K323" s="698"/>
      <c r="L323" s="752"/>
      <c r="M323" s="752"/>
      <c r="N323" s="698">
        <f t="shared" si="52"/>
        <v>0</v>
      </c>
      <c r="O323" s="698"/>
      <c r="P323" s="753">
        <f t="shared" si="54"/>
        <v>0</v>
      </c>
      <c r="Q323" s="698"/>
      <c r="R323" s="698"/>
      <c r="S323" s="698"/>
      <c r="T323" s="698"/>
      <c r="U323" s="698"/>
      <c r="V323" s="698"/>
      <c r="W323" s="726"/>
      <c r="X323" s="726"/>
    </row>
    <row r="324" spans="1:24" ht="15.75" customHeight="1">
      <c r="A324" s="660">
        <f t="shared" si="53"/>
        <v>78</v>
      </c>
      <c r="B324" s="819"/>
      <c r="C324" s="819"/>
      <c r="D324" s="820"/>
      <c r="E324" s="698"/>
      <c r="F324" s="698"/>
      <c r="G324" s="698"/>
      <c r="H324" s="698"/>
      <c r="I324" s="698"/>
      <c r="J324" s="698"/>
      <c r="K324" s="698"/>
      <c r="L324" s="752"/>
      <c r="M324" s="752"/>
      <c r="N324" s="698">
        <f t="shared" si="52"/>
        <v>0</v>
      </c>
      <c r="O324" s="698"/>
      <c r="P324" s="753">
        <f t="shared" si="54"/>
        <v>0</v>
      </c>
      <c r="Q324" s="698"/>
      <c r="R324" s="698"/>
      <c r="S324" s="698"/>
      <c r="T324" s="698"/>
      <c r="U324" s="698"/>
      <c r="V324" s="698"/>
      <c r="W324" s="726"/>
      <c r="X324" s="726"/>
    </row>
    <row r="325" spans="1:24" ht="15.75" customHeight="1">
      <c r="A325" s="660">
        <f t="shared" si="53"/>
        <v>79</v>
      </c>
      <c r="B325" s="819"/>
      <c r="C325" s="819"/>
      <c r="D325" s="820"/>
      <c r="E325" s="698"/>
      <c r="F325" s="698"/>
      <c r="G325" s="698"/>
      <c r="H325" s="698"/>
      <c r="I325" s="698"/>
      <c r="J325" s="698"/>
      <c r="K325" s="698"/>
      <c r="L325" s="752"/>
      <c r="M325" s="752"/>
      <c r="N325" s="698">
        <f t="shared" si="52"/>
        <v>0</v>
      </c>
      <c r="O325" s="698"/>
      <c r="P325" s="753">
        <f t="shared" si="54"/>
        <v>0</v>
      </c>
      <c r="Q325" s="698"/>
      <c r="R325" s="698"/>
      <c r="S325" s="698"/>
      <c r="T325" s="698"/>
      <c r="U325" s="698"/>
      <c r="V325" s="698"/>
      <c r="W325" s="726"/>
      <c r="X325" s="726"/>
    </row>
    <row r="326" spans="1:24" ht="15.75" customHeight="1">
      <c r="A326" s="660">
        <f t="shared" si="53"/>
        <v>80</v>
      </c>
      <c r="B326" s="819"/>
      <c r="C326" s="819"/>
      <c r="D326" s="820"/>
      <c r="E326" s="698"/>
      <c r="F326" s="698"/>
      <c r="G326" s="698"/>
      <c r="H326" s="698"/>
      <c r="I326" s="698"/>
      <c r="J326" s="698"/>
      <c r="K326" s="698"/>
      <c r="L326" s="752"/>
      <c r="M326" s="752"/>
      <c r="N326" s="698">
        <f t="shared" si="52"/>
        <v>0</v>
      </c>
      <c r="O326" s="698"/>
      <c r="P326" s="753">
        <f t="shared" si="54"/>
        <v>0</v>
      </c>
      <c r="Q326" s="698"/>
      <c r="R326" s="698"/>
      <c r="S326" s="698"/>
      <c r="T326" s="698"/>
      <c r="U326" s="698"/>
      <c r="V326" s="698"/>
      <c r="W326" s="726"/>
      <c r="X326" s="726"/>
    </row>
    <row r="327" spans="1:24" ht="15.75" customHeight="1">
      <c r="A327" s="660">
        <f t="shared" si="53"/>
        <v>81</v>
      </c>
      <c r="B327" s="819"/>
      <c r="C327" s="819"/>
      <c r="D327" s="820"/>
      <c r="E327" s="698"/>
      <c r="F327" s="698"/>
      <c r="G327" s="698"/>
      <c r="H327" s="698"/>
      <c r="I327" s="698"/>
      <c r="J327" s="698"/>
      <c r="K327" s="698"/>
      <c r="L327" s="752"/>
      <c r="M327" s="752"/>
      <c r="N327" s="698">
        <f t="shared" si="52"/>
        <v>0</v>
      </c>
      <c r="O327" s="698"/>
      <c r="P327" s="753">
        <f t="shared" si="54"/>
        <v>0</v>
      </c>
      <c r="Q327" s="698"/>
      <c r="R327" s="698"/>
      <c r="S327" s="698"/>
      <c r="T327" s="698"/>
      <c r="U327" s="698"/>
      <c r="V327" s="698"/>
      <c r="W327" s="726"/>
      <c r="X327" s="726"/>
    </row>
    <row r="328" spans="1:24" ht="15.75" customHeight="1">
      <c r="A328" s="660">
        <f t="shared" si="53"/>
        <v>82</v>
      </c>
      <c r="B328" s="819"/>
      <c r="C328" s="819"/>
      <c r="D328" s="820"/>
      <c r="E328" s="698"/>
      <c r="F328" s="698"/>
      <c r="G328" s="698"/>
      <c r="H328" s="698"/>
      <c r="I328" s="698"/>
      <c r="J328" s="698"/>
      <c r="K328" s="698"/>
      <c r="L328" s="752"/>
      <c r="M328" s="752"/>
      <c r="N328" s="698">
        <f t="shared" si="52"/>
        <v>0</v>
      </c>
      <c r="O328" s="698"/>
      <c r="P328" s="753">
        <f t="shared" si="54"/>
        <v>0</v>
      </c>
      <c r="Q328" s="698"/>
      <c r="R328" s="698"/>
      <c r="S328" s="698"/>
      <c r="T328" s="698"/>
      <c r="U328" s="698"/>
      <c r="V328" s="698"/>
      <c r="W328" s="726"/>
      <c r="X328" s="726"/>
    </row>
    <row r="329" spans="1:24" ht="15.75" customHeight="1">
      <c r="A329" s="660">
        <f t="shared" si="53"/>
        <v>83</v>
      </c>
      <c r="B329" s="819"/>
      <c r="C329" s="819"/>
      <c r="D329" s="820"/>
      <c r="E329" s="698"/>
      <c r="F329" s="698"/>
      <c r="G329" s="698"/>
      <c r="H329" s="698"/>
      <c r="I329" s="698"/>
      <c r="J329" s="698"/>
      <c r="K329" s="698"/>
      <c r="L329" s="752"/>
      <c r="M329" s="752"/>
      <c r="N329" s="698">
        <f t="shared" si="52"/>
        <v>0</v>
      </c>
      <c r="O329" s="698"/>
      <c r="P329" s="753">
        <f t="shared" si="54"/>
        <v>0</v>
      </c>
      <c r="Q329" s="698"/>
      <c r="R329" s="698"/>
      <c r="S329" s="698"/>
      <c r="T329" s="698"/>
      <c r="U329" s="698"/>
      <c r="V329" s="698"/>
      <c r="W329" s="726"/>
      <c r="X329" s="726"/>
    </row>
    <row r="330" spans="1:24" ht="15.75" customHeight="1">
      <c r="A330" s="660">
        <f t="shared" si="53"/>
        <v>84</v>
      </c>
      <c r="B330" s="819"/>
      <c r="C330" s="819"/>
      <c r="D330" s="820"/>
      <c r="E330" s="698"/>
      <c r="F330" s="698"/>
      <c r="G330" s="698"/>
      <c r="H330" s="698"/>
      <c r="I330" s="698"/>
      <c r="J330" s="698"/>
      <c r="K330" s="698"/>
      <c r="L330" s="752"/>
      <c r="M330" s="752"/>
      <c r="N330" s="698">
        <f t="shared" si="52"/>
        <v>0</v>
      </c>
      <c r="O330" s="698"/>
      <c r="P330" s="753">
        <f t="shared" si="54"/>
        <v>0</v>
      </c>
      <c r="Q330" s="698"/>
      <c r="R330" s="698"/>
      <c r="S330" s="698"/>
      <c r="T330" s="698"/>
      <c r="U330" s="698"/>
      <c r="V330" s="698"/>
      <c r="W330" s="726"/>
      <c r="X330" s="726"/>
    </row>
    <row r="331" spans="1:24" ht="15.75" customHeight="1">
      <c r="A331" s="660">
        <f t="shared" si="53"/>
        <v>85</v>
      </c>
      <c r="B331" s="819"/>
      <c r="C331" s="819"/>
      <c r="D331" s="820"/>
      <c r="E331" s="698"/>
      <c r="F331" s="698"/>
      <c r="G331" s="698"/>
      <c r="H331" s="698"/>
      <c r="I331" s="698"/>
      <c r="J331" s="698"/>
      <c r="K331" s="698"/>
      <c r="L331" s="752"/>
      <c r="M331" s="752"/>
      <c r="N331" s="698">
        <f t="shared" si="52"/>
        <v>0</v>
      </c>
      <c r="O331" s="698"/>
      <c r="P331" s="753">
        <f t="shared" si="54"/>
        <v>0</v>
      </c>
      <c r="Q331" s="698"/>
      <c r="R331" s="698"/>
      <c r="S331" s="698"/>
      <c r="T331" s="698"/>
      <c r="U331" s="698"/>
      <c r="V331" s="698"/>
      <c r="W331" s="726"/>
      <c r="X331" s="726"/>
    </row>
    <row r="332" spans="1:24" ht="15.75" customHeight="1">
      <c r="A332" s="660">
        <f t="shared" si="53"/>
        <v>86</v>
      </c>
      <c r="B332" s="819"/>
      <c r="C332" s="819"/>
      <c r="D332" s="820"/>
      <c r="E332" s="698"/>
      <c r="F332" s="698"/>
      <c r="G332" s="698"/>
      <c r="H332" s="698"/>
      <c r="I332" s="698"/>
      <c r="J332" s="698"/>
      <c r="K332" s="698"/>
      <c r="L332" s="752"/>
      <c r="M332" s="752"/>
      <c r="N332" s="698">
        <f t="shared" si="52"/>
        <v>0</v>
      </c>
      <c r="O332" s="698"/>
      <c r="P332" s="753">
        <f t="shared" si="54"/>
        <v>0</v>
      </c>
      <c r="Q332" s="698"/>
      <c r="R332" s="698"/>
      <c r="S332" s="698"/>
      <c r="T332" s="698"/>
      <c r="U332" s="698"/>
      <c r="V332" s="698"/>
      <c r="W332" s="726"/>
      <c r="X332" s="726"/>
    </row>
    <row r="333" spans="1:24" ht="15.75" customHeight="1">
      <c r="A333" s="660">
        <f t="shared" si="53"/>
        <v>87</v>
      </c>
      <c r="B333" s="819"/>
      <c r="C333" s="819"/>
      <c r="D333" s="820"/>
      <c r="E333" s="698"/>
      <c r="F333" s="698"/>
      <c r="G333" s="698"/>
      <c r="H333" s="698"/>
      <c r="I333" s="698"/>
      <c r="J333" s="698"/>
      <c r="K333" s="698"/>
      <c r="L333" s="752"/>
      <c r="M333" s="752"/>
      <c r="N333" s="698">
        <f t="shared" si="52"/>
        <v>0</v>
      </c>
      <c r="O333" s="698"/>
      <c r="P333" s="753">
        <f t="shared" si="54"/>
        <v>0</v>
      </c>
      <c r="Q333" s="698"/>
      <c r="R333" s="698"/>
      <c r="S333" s="698"/>
      <c r="T333" s="698"/>
      <c r="U333" s="698"/>
      <c r="V333" s="698"/>
      <c r="W333" s="726"/>
      <c r="X333" s="726"/>
    </row>
    <row r="334" spans="1:24" ht="15.75" customHeight="1">
      <c r="A334" s="660">
        <f t="shared" si="53"/>
        <v>88</v>
      </c>
      <c r="B334" s="819"/>
      <c r="C334" s="819"/>
      <c r="D334" s="820"/>
      <c r="E334" s="698"/>
      <c r="F334" s="698"/>
      <c r="G334" s="698"/>
      <c r="H334" s="698"/>
      <c r="I334" s="698"/>
      <c r="J334" s="698"/>
      <c r="K334" s="698"/>
      <c r="L334" s="752"/>
      <c r="M334" s="752"/>
      <c r="N334" s="698">
        <f t="shared" si="52"/>
        <v>0</v>
      </c>
      <c r="O334" s="698"/>
      <c r="P334" s="753">
        <f t="shared" si="54"/>
        <v>0</v>
      </c>
      <c r="Q334" s="698"/>
      <c r="R334" s="698"/>
      <c r="S334" s="698"/>
      <c r="T334" s="698"/>
      <c r="U334" s="698"/>
      <c r="V334" s="698"/>
      <c r="W334" s="726"/>
      <c r="X334" s="726"/>
    </row>
    <row r="335" spans="1:24" ht="15.75" customHeight="1">
      <c r="A335" s="660">
        <f t="shared" si="53"/>
        <v>89</v>
      </c>
      <c r="B335" s="819"/>
      <c r="C335" s="819"/>
      <c r="D335" s="820"/>
      <c r="E335" s="698"/>
      <c r="F335" s="698"/>
      <c r="G335" s="698"/>
      <c r="H335" s="698"/>
      <c r="I335" s="698"/>
      <c r="J335" s="698"/>
      <c r="K335" s="698"/>
      <c r="L335" s="752"/>
      <c r="M335" s="752"/>
      <c r="N335" s="698">
        <f t="shared" si="52"/>
        <v>0</v>
      </c>
      <c r="O335" s="698"/>
      <c r="P335" s="753">
        <f t="shared" si="54"/>
        <v>0</v>
      </c>
      <c r="Q335" s="698"/>
      <c r="R335" s="698"/>
      <c r="S335" s="698"/>
      <c r="T335" s="698"/>
      <c r="U335" s="698"/>
      <c r="V335" s="698"/>
      <c r="W335" s="726"/>
      <c r="X335" s="726"/>
    </row>
    <row r="336" spans="1:24" ht="15.75" customHeight="1">
      <c r="A336" s="660">
        <f t="shared" si="53"/>
        <v>90</v>
      </c>
      <c r="B336" s="819"/>
      <c r="C336" s="819"/>
      <c r="D336" s="820"/>
      <c r="E336" s="698"/>
      <c r="F336" s="698"/>
      <c r="G336" s="698"/>
      <c r="H336" s="698"/>
      <c r="I336" s="698"/>
      <c r="J336" s="698"/>
      <c r="K336" s="698"/>
      <c r="L336" s="752"/>
      <c r="M336" s="752"/>
      <c r="N336" s="698">
        <f t="shared" si="52"/>
        <v>0</v>
      </c>
      <c r="O336" s="698"/>
      <c r="P336" s="753">
        <f t="shared" si="54"/>
        <v>0</v>
      </c>
      <c r="Q336" s="698"/>
      <c r="R336" s="698"/>
      <c r="S336" s="698"/>
      <c r="T336" s="698"/>
      <c r="U336" s="698"/>
      <c r="V336" s="698"/>
      <c r="W336" s="726"/>
      <c r="X336" s="726"/>
    </row>
    <row r="337" spans="1:24" ht="15.75" customHeight="1">
      <c r="A337" s="660">
        <f t="shared" si="53"/>
        <v>91</v>
      </c>
      <c r="B337" s="819"/>
      <c r="C337" s="819"/>
      <c r="D337" s="820"/>
      <c r="E337" s="698"/>
      <c r="F337" s="698"/>
      <c r="G337" s="698"/>
      <c r="H337" s="698"/>
      <c r="I337" s="698"/>
      <c r="J337" s="698"/>
      <c r="K337" s="698"/>
      <c r="L337" s="752"/>
      <c r="M337" s="752"/>
      <c r="N337" s="698">
        <f t="shared" si="52"/>
        <v>0</v>
      </c>
      <c r="O337" s="698"/>
      <c r="P337" s="753">
        <f t="shared" si="54"/>
        <v>0</v>
      </c>
      <c r="Q337" s="698"/>
      <c r="R337" s="698"/>
      <c r="S337" s="698"/>
      <c r="T337" s="698"/>
      <c r="U337" s="698"/>
      <c r="V337" s="698"/>
      <c r="W337" s="726"/>
      <c r="X337" s="726"/>
    </row>
    <row r="338" spans="1:24" ht="15.75" customHeight="1">
      <c r="A338" s="660">
        <f t="shared" si="53"/>
        <v>92</v>
      </c>
      <c r="B338" s="819"/>
      <c r="C338" s="819"/>
      <c r="D338" s="820"/>
      <c r="E338" s="698"/>
      <c r="F338" s="698"/>
      <c r="G338" s="698"/>
      <c r="H338" s="698"/>
      <c r="I338" s="698"/>
      <c r="J338" s="698"/>
      <c r="K338" s="698"/>
      <c r="L338" s="752"/>
      <c r="M338" s="752"/>
      <c r="N338" s="698">
        <f t="shared" si="52"/>
        <v>0</v>
      </c>
      <c r="O338" s="698"/>
      <c r="P338" s="753">
        <f t="shared" si="54"/>
        <v>0</v>
      </c>
      <c r="Q338" s="698"/>
      <c r="R338" s="698"/>
      <c r="S338" s="698"/>
      <c r="T338" s="698"/>
      <c r="U338" s="698"/>
      <c r="V338" s="698"/>
      <c r="W338" s="726"/>
      <c r="X338" s="726"/>
    </row>
    <row r="339" spans="1:24" ht="15.75" customHeight="1">
      <c r="A339" s="660">
        <f t="shared" si="53"/>
        <v>93</v>
      </c>
      <c r="B339" s="819"/>
      <c r="C339" s="819"/>
      <c r="D339" s="820"/>
      <c r="E339" s="698"/>
      <c r="F339" s="698"/>
      <c r="G339" s="698"/>
      <c r="H339" s="698"/>
      <c r="I339" s="698"/>
      <c r="J339" s="698"/>
      <c r="K339" s="698"/>
      <c r="L339" s="752"/>
      <c r="M339" s="752"/>
      <c r="N339" s="698">
        <f t="shared" si="52"/>
        <v>0</v>
      </c>
      <c r="O339" s="698"/>
      <c r="P339" s="753">
        <f t="shared" si="54"/>
        <v>0</v>
      </c>
      <c r="Q339" s="698"/>
      <c r="R339" s="698"/>
      <c r="S339" s="698"/>
      <c r="T339" s="698"/>
      <c r="U339" s="698"/>
      <c r="V339" s="698"/>
      <c r="W339" s="726"/>
      <c r="X339" s="726"/>
    </row>
    <row r="340" spans="1:24" ht="15.75" customHeight="1">
      <c r="A340" s="660">
        <f t="shared" si="53"/>
        <v>94</v>
      </c>
      <c r="B340" s="819"/>
      <c r="C340" s="819"/>
      <c r="D340" s="820"/>
      <c r="E340" s="698"/>
      <c r="F340" s="698"/>
      <c r="G340" s="698"/>
      <c r="H340" s="698"/>
      <c r="I340" s="698"/>
      <c r="J340" s="698"/>
      <c r="K340" s="698"/>
      <c r="L340" s="752"/>
      <c r="M340" s="752"/>
      <c r="N340" s="698">
        <f t="shared" si="52"/>
        <v>0</v>
      </c>
      <c r="O340" s="698"/>
      <c r="P340" s="753">
        <f t="shared" si="54"/>
        <v>0</v>
      </c>
      <c r="Q340" s="698"/>
      <c r="R340" s="698"/>
      <c r="S340" s="698"/>
      <c r="T340" s="698"/>
      <c r="U340" s="698"/>
      <c r="V340" s="698"/>
      <c r="W340" s="726"/>
      <c r="X340" s="726"/>
    </row>
    <row r="341" spans="1:24" ht="15.75" customHeight="1">
      <c r="A341" s="660">
        <f t="shared" si="53"/>
        <v>95</v>
      </c>
      <c r="B341" s="819"/>
      <c r="C341" s="819"/>
      <c r="D341" s="820"/>
      <c r="E341" s="698"/>
      <c r="F341" s="698"/>
      <c r="G341" s="698"/>
      <c r="H341" s="698"/>
      <c r="I341" s="698"/>
      <c r="J341" s="698"/>
      <c r="K341" s="698"/>
      <c r="L341" s="752"/>
      <c r="M341" s="752"/>
      <c r="N341" s="698">
        <f t="shared" si="52"/>
        <v>0</v>
      </c>
      <c r="O341" s="698"/>
      <c r="P341" s="753">
        <f t="shared" si="54"/>
        <v>0</v>
      </c>
      <c r="Q341" s="698"/>
      <c r="R341" s="698"/>
      <c r="S341" s="698"/>
      <c r="T341" s="698"/>
      <c r="U341" s="698"/>
      <c r="V341" s="698"/>
      <c r="W341" s="726"/>
      <c r="X341" s="726"/>
    </row>
    <row r="342" spans="1:24" ht="15.75" customHeight="1">
      <c r="A342" s="660">
        <f t="shared" si="53"/>
        <v>96</v>
      </c>
      <c r="B342" s="819"/>
      <c r="C342" s="819"/>
      <c r="D342" s="820"/>
      <c r="E342" s="698"/>
      <c r="F342" s="698"/>
      <c r="G342" s="698"/>
      <c r="H342" s="698"/>
      <c r="I342" s="698"/>
      <c r="J342" s="698"/>
      <c r="K342" s="698"/>
      <c r="L342" s="752"/>
      <c r="M342" s="752"/>
      <c r="N342" s="698">
        <f t="shared" si="52"/>
        <v>0</v>
      </c>
      <c r="O342" s="698"/>
      <c r="P342" s="753">
        <f t="shared" si="54"/>
        <v>0</v>
      </c>
      <c r="Q342" s="698"/>
      <c r="R342" s="698"/>
      <c r="S342" s="698"/>
      <c r="T342" s="698"/>
      <c r="U342" s="698"/>
      <c r="V342" s="698"/>
      <c r="W342" s="726"/>
      <c r="X342" s="726"/>
    </row>
    <row r="343" spans="1:24" ht="15.75" customHeight="1">
      <c r="A343" s="660">
        <f t="shared" si="53"/>
        <v>97</v>
      </c>
      <c r="B343" s="819"/>
      <c r="C343" s="819"/>
      <c r="D343" s="820"/>
      <c r="E343" s="698"/>
      <c r="F343" s="698"/>
      <c r="G343" s="698"/>
      <c r="H343" s="698"/>
      <c r="I343" s="698"/>
      <c r="J343" s="698"/>
      <c r="K343" s="698"/>
      <c r="L343" s="752"/>
      <c r="M343" s="752"/>
      <c r="N343" s="698">
        <f t="shared" si="52"/>
        <v>0</v>
      </c>
      <c r="O343" s="698"/>
      <c r="P343" s="753">
        <f t="shared" si="54"/>
        <v>0</v>
      </c>
      <c r="Q343" s="698"/>
      <c r="R343" s="698"/>
      <c r="S343" s="698"/>
      <c r="T343" s="698"/>
      <c r="U343" s="698"/>
      <c r="V343" s="698"/>
      <c r="W343" s="726"/>
      <c r="X343" s="726"/>
    </row>
    <row r="344" spans="1:24" ht="15.75" customHeight="1">
      <c r="A344" s="660">
        <f t="shared" si="53"/>
        <v>98</v>
      </c>
      <c r="B344" s="819"/>
      <c r="C344" s="819"/>
      <c r="D344" s="820"/>
      <c r="E344" s="698"/>
      <c r="F344" s="698"/>
      <c r="G344" s="698"/>
      <c r="H344" s="698"/>
      <c r="I344" s="698"/>
      <c r="J344" s="698"/>
      <c r="K344" s="698"/>
      <c r="L344" s="752"/>
      <c r="M344" s="752"/>
      <c r="N344" s="698">
        <f t="shared" si="52"/>
        <v>0</v>
      </c>
      <c r="O344" s="698"/>
      <c r="P344" s="753">
        <f t="shared" si="54"/>
        <v>0</v>
      </c>
      <c r="Q344" s="698"/>
      <c r="R344" s="698"/>
      <c r="S344" s="698"/>
      <c r="T344" s="698"/>
      <c r="U344" s="698"/>
      <c r="V344" s="698"/>
      <c r="W344" s="726"/>
      <c r="X344" s="726"/>
    </row>
    <row r="345" spans="1:24" ht="15.75" customHeight="1">
      <c r="A345" s="660">
        <f t="shared" si="53"/>
        <v>99</v>
      </c>
      <c r="B345" s="819"/>
      <c r="C345" s="819"/>
      <c r="D345" s="820"/>
      <c r="E345" s="698"/>
      <c r="F345" s="698"/>
      <c r="G345" s="698"/>
      <c r="H345" s="698"/>
      <c r="I345" s="698"/>
      <c r="J345" s="698"/>
      <c r="K345" s="698"/>
      <c r="L345" s="752"/>
      <c r="M345" s="752"/>
      <c r="N345" s="698">
        <f t="shared" si="52"/>
        <v>0</v>
      </c>
      <c r="O345" s="698"/>
      <c r="P345" s="753">
        <f t="shared" si="54"/>
        <v>0</v>
      </c>
      <c r="Q345" s="698"/>
      <c r="R345" s="698"/>
      <c r="S345" s="698"/>
      <c r="T345" s="698"/>
      <c r="U345" s="698"/>
      <c r="V345" s="698"/>
      <c r="W345" s="726"/>
      <c r="X345" s="726"/>
    </row>
    <row r="346" spans="1:24" ht="15.75" customHeight="1">
      <c r="A346" s="660">
        <f t="shared" si="53"/>
        <v>100</v>
      </c>
      <c r="B346" s="819"/>
      <c r="C346" s="819"/>
      <c r="D346" s="820"/>
      <c r="E346" s="698"/>
      <c r="F346" s="698"/>
      <c r="G346" s="698"/>
      <c r="H346" s="698"/>
      <c r="I346" s="698"/>
      <c r="J346" s="698"/>
      <c r="K346" s="698"/>
      <c r="L346" s="752"/>
      <c r="M346" s="752"/>
      <c r="N346" s="698">
        <f t="shared" si="52"/>
        <v>0</v>
      </c>
      <c r="O346" s="698"/>
      <c r="P346" s="753">
        <f t="shared" si="54"/>
        <v>0</v>
      </c>
      <c r="Q346" s="698"/>
      <c r="R346" s="698"/>
      <c r="S346" s="698"/>
      <c r="T346" s="698"/>
      <c r="U346" s="698"/>
      <c r="V346" s="698"/>
      <c r="W346" s="726"/>
      <c r="X346" s="726"/>
    </row>
    <row r="347" spans="1:24" ht="15.75" customHeight="1">
      <c r="A347" s="660">
        <f t="shared" si="53"/>
        <v>101</v>
      </c>
      <c r="B347" s="819"/>
      <c r="C347" s="819"/>
      <c r="D347" s="820"/>
      <c r="E347" s="698"/>
      <c r="F347" s="698"/>
      <c r="G347" s="698"/>
      <c r="H347" s="698"/>
      <c r="I347" s="698"/>
      <c r="J347" s="698"/>
      <c r="K347" s="698"/>
      <c r="L347" s="752"/>
      <c r="M347" s="752"/>
      <c r="N347" s="698">
        <f t="shared" si="52"/>
        <v>0</v>
      </c>
      <c r="O347" s="698"/>
      <c r="P347" s="753">
        <f t="shared" si="54"/>
        <v>0</v>
      </c>
      <c r="Q347" s="698"/>
      <c r="R347" s="698"/>
      <c r="S347" s="698"/>
      <c r="T347" s="698"/>
      <c r="U347" s="698"/>
      <c r="V347" s="698"/>
      <c r="W347" s="726"/>
      <c r="X347" s="726"/>
    </row>
    <row r="348" spans="1:24" ht="15.75" customHeight="1">
      <c r="A348" s="660">
        <f t="shared" si="53"/>
        <v>102</v>
      </c>
      <c r="B348" s="819"/>
      <c r="C348" s="819"/>
      <c r="D348" s="820"/>
      <c r="E348" s="698"/>
      <c r="F348" s="698"/>
      <c r="G348" s="698"/>
      <c r="H348" s="698"/>
      <c r="I348" s="698"/>
      <c r="J348" s="698"/>
      <c r="K348" s="698"/>
      <c r="L348" s="752"/>
      <c r="M348" s="752"/>
      <c r="N348" s="698">
        <f t="shared" si="52"/>
        <v>0</v>
      </c>
      <c r="O348" s="698"/>
      <c r="P348" s="753">
        <f t="shared" si="54"/>
        <v>0</v>
      </c>
      <c r="Q348" s="698"/>
      <c r="R348" s="698"/>
      <c r="S348" s="698"/>
      <c r="T348" s="698"/>
      <c r="U348" s="698"/>
      <c r="V348" s="698"/>
      <c r="W348" s="726"/>
      <c r="X348" s="726"/>
    </row>
    <row r="349" spans="1:24" ht="15.75" customHeight="1">
      <c r="A349" s="660">
        <f t="shared" si="53"/>
        <v>103</v>
      </c>
      <c r="B349" s="819"/>
      <c r="C349" s="819"/>
      <c r="D349" s="820"/>
      <c r="E349" s="698"/>
      <c r="F349" s="698"/>
      <c r="G349" s="698"/>
      <c r="H349" s="698"/>
      <c r="I349" s="698"/>
      <c r="J349" s="698"/>
      <c r="K349" s="698"/>
      <c r="L349" s="752"/>
      <c r="M349" s="752"/>
      <c r="N349" s="698">
        <f t="shared" si="52"/>
        <v>0</v>
      </c>
      <c r="O349" s="698"/>
      <c r="P349" s="753">
        <f t="shared" si="54"/>
        <v>0</v>
      </c>
      <c r="Q349" s="698"/>
      <c r="R349" s="698"/>
      <c r="S349" s="698"/>
      <c r="T349" s="698"/>
      <c r="U349" s="698"/>
      <c r="V349" s="698"/>
      <c r="W349" s="726"/>
      <c r="X349" s="726"/>
    </row>
    <row r="350" spans="1:24" ht="15.75" customHeight="1">
      <c r="A350" s="660">
        <f t="shared" si="53"/>
        <v>104</v>
      </c>
      <c r="B350" s="819"/>
      <c r="C350" s="819"/>
      <c r="D350" s="820"/>
      <c r="E350" s="698"/>
      <c r="F350" s="698"/>
      <c r="G350" s="698"/>
      <c r="H350" s="698"/>
      <c r="I350" s="698"/>
      <c r="J350" s="698"/>
      <c r="K350" s="698"/>
      <c r="L350" s="752"/>
      <c r="M350" s="752"/>
      <c r="N350" s="698">
        <f t="shared" si="52"/>
        <v>0</v>
      </c>
      <c r="O350" s="698"/>
      <c r="P350" s="753">
        <f t="shared" si="54"/>
        <v>0</v>
      </c>
      <c r="Q350" s="698"/>
      <c r="R350" s="698"/>
      <c r="S350" s="698"/>
      <c r="T350" s="698"/>
      <c r="U350" s="698"/>
      <c r="V350" s="698"/>
      <c r="W350" s="726"/>
      <c r="X350" s="726"/>
    </row>
    <row r="351" spans="1:24" ht="15.75" customHeight="1">
      <c r="A351" s="660">
        <f t="shared" si="53"/>
        <v>105</v>
      </c>
      <c r="B351" s="819"/>
      <c r="C351" s="819"/>
      <c r="D351" s="820"/>
      <c r="E351" s="698"/>
      <c r="F351" s="698"/>
      <c r="G351" s="698"/>
      <c r="H351" s="698"/>
      <c r="I351" s="698"/>
      <c r="J351" s="698"/>
      <c r="K351" s="698"/>
      <c r="L351" s="752"/>
      <c r="M351" s="752"/>
      <c r="N351" s="698">
        <f t="shared" si="52"/>
        <v>0</v>
      </c>
      <c r="O351" s="698"/>
      <c r="P351" s="753">
        <f t="shared" si="54"/>
        <v>0</v>
      </c>
      <c r="Q351" s="698"/>
      <c r="R351" s="698"/>
      <c r="S351" s="698"/>
      <c r="T351" s="698"/>
      <c r="U351" s="698"/>
      <c r="V351" s="698"/>
      <c r="W351" s="726"/>
      <c r="X351" s="726"/>
    </row>
    <row r="352" spans="1:24" ht="15.75" customHeight="1">
      <c r="A352" s="660">
        <f t="shared" si="53"/>
        <v>106</v>
      </c>
      <c r="B352" s="819"/>
      <c r="C352" s="819"/>
      <c r="D352" s="820"/>
      <c r="E352" s="698"/>
      <c r="F352" s="698"/>
      <c r="G352" s="698"/>
      <c r="H352" s="698"/>
      <c r="I352" s="698"/>
      <c r="J352" s="698"/>
      <c r="K352" s="698"/>
      <c r="L352" s="752"/>
      <c r="M352" s="752"/>
      <c r="N352" s="698">
        <f t="shared" si="52"/>
        <v>0</v>
      </c>
      <c r="O352" s="698"/>
      <c r="P352" s="753">
        <f t="shared" si="54"/>
        <v>0</v>
      </c>
      <c r="Q352" s="698"/>
      <c r="R352" s="698"/>
      <c r="S352" s="698"/>
      <c r="T352" s="698"/>
      <c r="U352" s="698"/>
      <c r="V352" s="698"/>
      <c r="W352" s="726"/>
      <c r="X352" s="726"/>
    </row>
    <row r="353" spans="1:24" ht="15.75" customHeight="1">
      <c r="A353" s="660">
        <f t="shared" si="53"/>
        <v>107</v>
      </c>
      <c r="B353" s="819"/>
      <c r="C353" s="819"/>
      <c r="D353" s="820"/>
      <c r="E353" s="698"/>
      <c r="F353" s="698"/>
      <c r="G353" s="698"/>
      <c r="H353" s="698"/>
      <c r="I353" s="698"/>
      <c r="J353" s="698"/>
      <c r="K353" s="698"/>
      <c r="L353" s="752"/>
      <c r="M353" s="752"/>
      <c r="N353" s="698">
        <f t="shared" si="52"/>
        <v>0</v>
      </c>
      <c r="O353" s="698"/>
      <c r="P353" s="753">
        <f t="shared" si="54"/>
        <v>0</v>
      </c>
      <c r="Q353" s="698"/>
      <c r="R353" s="698"/>
      <c r="S353" s="698"/>
      <c r="T353" s="698"/>
      <c r="U353" s="698"/>
      <c r="V353" s="698"/>
      <c r="W353" s="726"/>
      <c r="X353" s="726"/>
    </row>
    <row r="354" spans="1:24" ht="15.75" customHeight="1">
      <c r="A354" s="660">
        <f t="shared" si="53"/>
        <v>108</v>
      </c>
      <c r="B354" s="819"/>
      <c r="C354" s="819"/>
      <c r="D354" s="820"/>
      <c r="E354" s="698"/>
      <c r="F354" s="698"/>
      <c r="G354" s="698"/>
      <c r="H354" s="698"/>
      <c r="I354" s="698"/>
      <c r="J354" s="698"/>
      <c r="K354" s="698"/>
      <c r="L354" s="752"/>
      <c r="M354" s="752"/>
      <c r="N354" s="698">
        <f t="shared" si="52"/>
        <v>0</v>
      </c>
      <c r="O354" s="698"/>
      <c r="P354" s="753">
        <f t="shared" si="54"/>
        <v>0</v>
      </c>
      <c r="Q354" s="698"/>
      <c r="R354" s="698"/>
      <c r="S354" s="698"/>
      <c r="T354" s="698"/>
      <c r="U354" s="698"/>
      <c r="V354" s="698"/>
      <c r="W354" s="726"/>
      <c r="X354" s="726"/>
    </row>
    <row r="355" spans="1:24" ht="15.75" customHeight="1">
      <c r="A355" s="660">
        <f t="shared" si="53"/>
        <v>109</v>
      </c>
      <c r="B355" s="819"/>
      <c r="C355" s="819"/>
      <c r="D355" s="820"/>
      <c r="E355" s="698"/>
      <c r="F355" s="698"/>
      <c r="G355" s="698"/>
      <c r="H355" s="698"/>
      <c r="I355" s="698"/>
      <c r="J355" s="698"/>
      <c r="K355" s="698"/>
      <c r="L355" s="752"/>
      <c r="M355" s="752"/>
      <c r="N355" s="698">
        <f t="shared" si="52"/>
        <v>0</v>
      </c>
      <c r="O355" s="698"/>
      <c r="P355" s="753">
        <f t="shared" si="54"/>
        <v>0</v>
      </c>
      <c r="Q355" s="698"/>
      <c r="R355" s="698"/>
      <c r="S355" s="698"/>
      <c r="T355" s="698"/>
      <c r="U355" s="698"/>
      <c r="V355" s="698"/>
      <c r="W355" s="726"/>
      <c r="X355" s="726"/>
    </row>
    <row r="356" spans="1:24" ht="15.75" customHeight="1">
      <c r="A356" s="660">
        <f t="shared" si="53"/>
        <v>110</v>
      </c>
      <c r="B356" s="819"/>
      <c r="C356" s="819"/>
      <c r="D356" s="820"/>
      <c r="E356" s="698"/>
      <c r="F356" s="698"/>
      <c r="G356" s="698"/>
      <c r="H356" s="698"/>
      <c r="I356" s="698"/>
      <c r="J356" s="698"/>
      <c r="K356" s="698"/>
      <c r="L356" s="752"/>
      <c r="M356" s="752"/>
      <c r="N356" s="698">
        <f t="shared" si="52"/>
        <v>0</v>
      </c>
      <c r="O356" s="698"/>
      <c r="P356" s="753">
        <f t="shared" si="54"/>
        <v>0</v>
      </c>
      <c r="Q356" s="698"/>
      <c r="R356" s="698"/>
      <c r="S356" s="698"/>
      <c r="T356" s="698"/>
      <c r="U356" s="698"/>
      <c r="V356" s="698"/>
      <c r="W356" s="726"/>
      <c r="X356" s="726"/>
    </row>
    <row r="357" spans="1:24" ht="15.75" customHeight="1">
      <c r="A357" s="660">
        <f t="shared" si="53"/>
        <v>111</v>
      </c>
      <c r="B357" s="819"/>
      <c r="C357" s="819"/>
      <c r="D357" s="820"/>
      <c r="E357" s="698"/>
      <c r="F357" s="698"/>
      <c r="G357" s="698"/>
      <c r="H357" s="698"/>
      <c r="I357" s="698"/>
      <c r="J357" s="698"/>
      <c r="K357" s="698"/>
      <c r="L357" s="752"/>
      <c r="M357" s="752"/>
      <c r="N357" s="698">
        <f t="shared" si="52"/>
        <v>0</v>
      </c>
      <c r="O357" s="698"/>
      <c r="P357" s="753">
        <f t="shared" si="54"/>
        <v>0</v>
      </c>
      <c r="Q357" s="698"/>
      <c r="R357" s="698"/>
      <c r="S357" s="698"/>
      <c r="T357" s="698"/>
      <c r="U357" s="698"/>
      <c r="V357" s="698"/>
      <c r="W357" s="726"/>
      <c r="X357" s="726"/>
    </row>
    <row r="358" spans="1:24" ht="15.75" customHeight="1">
      <c r="A358" s="660">
        <f t="shared" si="53"/>
        <v>112</v>
      </c>
      <c r="B358" s="819"/>
      <c r="C358" s="819"/>
      <c r="D358" s="820"/>
      <c r="E358" s="698"/>
      <c r="F358" s="698"/>
      <c r="G358" s="698"/>
      <c r="H358" s="698"/>
      <c r="I358" s="698"/>
      <c r="J358" s="698"/>
      <c r="K358" s="698"/>
      <c r="L358" s="752"/>
      <c r="M358" s="752"/>
      <c r="N358" s="698">
        <f t="shared" si="52"/>
        <v>0</v>
      </c>
      <c r="O358" s="698"/>
      <c r="P358" s="753">
        <f t="shared" si="54"/>
        <v>0</v>
      </c>
      <c r="Q358" s="698"/>
      <c r="R358" s="698"/>
      <c r="S358" s="698"/>
      <c r="T358" s="698"/>
      <c r="U358" s="698"/>
      <c r="V358" s="698"/>
      <c r="W358" s="726"/>
      <c r="X358" s="726"/>
    </row>
    <row r="359" spans="1:24" ht="15.75" customHeight="1">
      <c r="A359" s="660">
        <f t="shared" si="53"/>
        <v>113</v>
      </c>
      <c r="B359" s="819"/>
      <c r="C359" s="819"/>
      <c r="D359" s="820"/>
      <c r="E359" s="698"/>
      <c r="F359" s="698"/>
      <c r="G359" s="698"/>
      <c r="H359" s="698"/>
      <c r="I359" s="698"/>
      <c r="J359" s="698"/>
      <c r="K359" s="698"/>
      <c r="L359" s="752"/>
      <c r="M359" s="752"/>
      <c r="N359" s="698">
        <f t="shared" si="52"/>
        <v>0</v>
      </c>
      <c r="O359" s="698"/>
      <c r="P359" s="753">
        <f t="shared" si="54"/>
        <v>0</v>
      </c>
      <c r="Q359" s="698"/>
      <c r="R359" s="698"/>
      <c r="S359" s="698"/>
      <c r="T359" s="698"/>
      <c r="U359" s="698"/>
      <c r="V359" s="698"/>
      <c r="W359" s="726"/>
      <c r="X359" s="726"/>
    </row>
    <row r="360" spans="1:24" ht="15.75" customHeight="1">
      <c r="A360" s="660">
        <f t="shared" si="53"/>
        <v>114</v>
      </c>
      <c r="B360" s="819"/>
      <c r="C360" s="819"/>
      <c r="D360" s="820"/>
      <c r="E360" s="698"/>
      <c r="F360" s="698"/>
      <c r="G360" s="698"/>
      <c r="H360" s="698"/>
      <c r="I360" s="698"/>
      <c r="J360" s="698"/>
      <c r="K360" s="698"/>
      <c r="L360" s="752"/>
      <c r="M360" s="752"/>
      <c r="N360" s="698">
        <f t="shared" si="52"/>
        <v>0</v>
      </c>
      <c r="O360" s="698"/>
      <c r="P360" s="753">
        <f t="shared" si="54"/>
        <v>0</v>
      </c>
      <c r="Q360" s="698"/>
      <c r="R360" s="698"/>
      <c r="S360" s="698"/>
      <c r="T360" s="698"/>
      <c r="U360" s="698"/>
      <c r="V360" s="698"/>
      <c r="W360" s="726"/>
      <c r="X360" s="726"/>
    </row>
    <row r="361" spans="1:24" ht="15.75" customHeight="1">
      <c r="A361" s="660">
        <f t="shared" si="53"/>
        <v>115</v>
      </c>
      <c r="B361" s="819"/>
      <c r="C361" s="819"/>
      <c r="D361" s="820"/>
      <c r="E361" s="698"/>
      <c r="F361" s="698"/>
      <c r="G361" s="698"/>
      <c r="H361" s="698"/>
      <c r="I361" s="698"/>
      <c r="J361" s="698"/>
      <c r="K361" s="698"/>
      <c r="L361" s="752"/>
      <c r="M361" s="752"/>
      <c r="N361" s="698">
        <f t="shared" si="52"/>
        <v>0</v>
      </c>
      <c r="O361" s="698"/>
      <c r="P361" s="753">
        <f t="shared" si="54"/>
        <v>0</v>
      </c>
      <c r="Q361" s="698"/>
      <c r="R361" s="698"/>
      <c r="S361" s="698"/>
      <c r="T361" s="698"/>
      <c r="U361" s="698"/>
      <c r="V361" s="698"/>
      <c r="W361" s="726"/>
      <c r="X361" s="726"/>
    </row>
    <row r="362" spans="1:24" ht="15.75" customHeight="1">
      <c r="A362" s="660">
        <f t="shared" si="53"/>
        <v>116</v>
      </c>
      <c r="B362" s="819"/>
      <c r="C362" s="819"/>
      <c r="D362" s="820"/>
      <c r="E362" s="698"/>
      <c r="F362" s="698"/>
      <c r="G362" s="698"/>
      <c r="H362" s="698"/>
      <c r="I362" s="698"/>
      <c r="J362" s="698"/>
      <c r="K362" s="698"/>
      <c r="L362" s="752"/>
      <c r="M362" s="752"/>
      <c r="N362" s="698">
        <f t="shared" si="52"/>
        <v>0</v>
      </c>
      <c r="O362" s="698"/>
      <c r="P362" s="753">
        <f t="shared" si="54"/>
        <v>0</v>
      </c>
      <c r="Q362" s="698"/>
      <c r="R362" s="698"/>
      <c r="S362" s="698"/>
      <c r="T362" s="698"/>
      <c r="U362" s="698"/>
      <c r="V362" s="698"/>
      <c r="W362" s="726"/>
      <c r="X362" s="726"/>
    </row>
    <row r="363" spans="1:24" ht="15.75" customHeight="1">
      <c r="A363" s="660">
        <f t="shared" si="53"/>
        <v>117</v>
      </c>
      <c r="B363" s="819"/>
      <c r="C363" s="819"/>
      <c r="D363" s="820"/>
      <c r="E363" s="698"/>
      <c r="F363" s="698"/>
      <c r="G363" s="698"/>
      <c r="H363" s="698"/>
      <c r="I363" s="698"/>
      <c r="J363" s="698"/>
      <c r="K363" s="698"/>
      <c r="L363" s="752"/>
      <c r="M363" s="752"/>
      <c r="N363" s="698">
        <f t="shared" si="52"/>
        <v>0</v>
      </c>
      <c r="O363" s="698"/>
      <c r="P363" s="753">
        <f t="shared" si="54"/>
        <v>0</v>
      </c>
      <c r="Q363" s="698"/>
      <c r="R363" s="698"/>
      <c r="S363" s="698"/>
      <c r="T363" s="698"/>
      <c r="U363" s="698"/>
      <c r="V363" s="698"/>
      <c r="W363" s="726"/>
      <c r="X363" s="726"/>
    </row>
    <row r="364" spans="1:24" ht="15.75" customHeight="1">
      <c r="A364" s="660">
        <f t="shared" si="53"/>
        <v>118</v>
      </c>
      <c r="B364" s="819"/>
      <c r="C364" s="819"/>
      <c r="D364" s="820"/>
      <c r="E364" s="698"/>
      <c r="F364" s="698"/>
      <c r="G364" s="698"/>
      <c r="H364" s="698"/>
      <c r="I364" s="698"/>
      <c r="J364" s="698"/>
      <c r="K364" s="698"/>
      <c r="L364" s="752"/>
      <c r="M364" s="752"/>
      <c r="N364" s="698">
        <f t="shared" si="52"/>
        <v>0</v>
      </c>
      <c r="O364" s="698"/>
      <c r="P364" s="753">
        <f t="shared" si="54"/>
        <v>0</v>
      </c>
      <c r="Q364" s="698"/>
      <c r="R364" s="698"/>
      <c r="S364" s="698"/>
      <c r="T364" s="698"/>
      <c r="U364" s="698"/>
      <c r="V364" s="698"/>
      <c r="W364" s="726"/>
      <c r="X364" s="726"/>
    </row>
    <row r="365" spans="1:24" ht="15.75" customHeight="1">
      <c r="A365" s="660">
        <f t="shared" si="53"/>
        <v>119</v>
      </c>
      <c r="B365" s="819"/>
      <c r="C365" s="819"/>
      <c r="D365" s="820"/>
      <c r="E365" s="698"/>
      <c r="F365" s="698"/>
      <c r="G365" s="698"/>
      <c r="H365" s="698"/>
      <c r="I365" s="698"/>
      <c r="J365" s="698"/>
      <c r="K365" s="698"/>
      <c r="L365" s="752"/>
      <c r="M365" s="752"/>
      <c r="N365" s="698">
        <f t="shared" si="52"/>
        <v>0</v>
      </c>
      <c r="O365" s="698"/>
      <c r="P365" s="753">
        <f t="shared" si="54"/>
        <v>0</v>
      </c>
      <c r="Q365" s="698"/>
      <c r="R365" s="698"/>
      <c r="S365" s="698"/>
      <c r="T365" s="698"/>
      <c r="U365" s="698"/>
      <c r="V365" s="698"/>
      <c r="W365" s="726"/>
      <c r="X365" s="726"/>
    </row>
    <row r="366" spans="1:24" ht="15.75" customHeight="1">
      <c r="A366" s="660">
        <f t="shared" si="53"/>
        <v>120</v>
      </c>
      <c r="B366" s="819"/>
      <c r="C366" s="819"/>
      <c r="D366" s="820"/>
      <c r="E366" s="698"/>
      <c r="F366" s="698"/>
      <c r="G366" s="698"/>
      <c r="H366" s="698"/>
      <c r="I366" s="698"/>
      <c r="J366" s="698"/>
      <c r="K366" s="698"/>
      <c r="L366" s="752"/>
      <c r="M366" s="752"/>
      <c r="N366" s="698">
        <f t="shared" si="52"/>
        <v>0</v>
      </c>
      <c r="O366" s="698"/>
      <c r="P366" s="753">
        <f t="shared" si="54"/>
        <v>0</v>
      </c>
      <c r="Q366" s="698"/>
      <c r="R366" s="698"/>
      <c r="S366" s="698"/>
      <c r="T366" s="698"/>
      <c r="U366" s="698"/>
      <c r="V366" s="698"/>
      <c r="W366" s="726"/>
      <c r="X366" s="726"/>
    </row>
    <row r="367" spans="1:24" ht="15.75" customHeight="1">
      <c r="A367" s="660">
        <f t="shared" si="53"/>
        <v>121</v>
      </c>
      <c r="B367" s="819"/>
      <c r="C367" s="819"/>
      <c r="D367" s="820"/>
      <c r="E367" s="698"/>
      <c r="F367" s="698"/>
      <c r="G367" s="698"/>
      <c r="H367" s="698"/>
      <c r="I367" s="698"/>
      <c r="J367" s="698"/>
      <c r="K367" s="698"/>
      <c r="L367" s="752"/>
      <c r="M367" s="752"/>
      <c r="N367" s="698">
        <f t="shared" si="52"/>
        <v>0</v>
      </c>
      <c r="O367" s="698"/>
      <c r="P367" s="753">
        <f t="shared" si="54"/>
        <v>0</v>
      </c>
      <c r="Q367" s="698"/>
      <c r="R367" s="698"/>
      <c r="S367" s="698"/>
      <c r="T367" s="698"/>
      <c r="U367" s="698"/>
      <c r="V367" s="698"/>
      <c r="W367" s="726"/>
      <c r="X367" s="726"/>
    </row>
    <row r="368" spans="1:24" ht="15.75" customHeight="1">
      <c r="A368" s="660">
        <f t="shared" si="53"/>
        <v>122</v>
      </c>
      <c r="B368" s="819"/>
      <c r="C368" s="819"/>
      <c r="D368" s="820"/>
      <c r="E368" s="698"/>
      <c r="F368" s="698"/>
      <c r="G368" s="698"/>
      <c r="H368" s="698"/>
      <c r="I368" s="698"/>
      <c r="J368" s="698"/>
      <c r="K368" s="698"/>
      <c r="L368" s="752"/>
      <c r="M368" s="752"/>
      <c r="N368" s="698">
        <f t="shared" si="52"/>
        <v>0</v>
      </c>
      <c r="O368" s="698"/>
      <c r="P368" s="753">
        <f t="shared" si="54"/>
        <v>0</v>
      </c>
      <c r="Q368" s="698"/>
      <c r="R368" s="698"/>
      <c r="S368" s="698"/>
      <c r="T368" s="698"/>
      <c r="U368" s="698"/>
      <c r="V368" s="698"/>
      <c r="W368" s="726"/>
      <c r="X368" s="726"/>
    </row>
    <row r="369" spans="1:24" ht="15.75" customHeight="1">
      <c r="A369" s="660">
        <f t="shared" si="53"/>
        <v>123</v>
      </c>
      <c r="B369" s="819"/>
      <c r="C369" s="819"/>
      <c r="D369" s="820"/>
      <c r="E369" s="698"/>
      <c r="F369" s="698"/>
      <c r="G369" s="698"/>
      <c r="H369" s="698"/>
      <c r="I369" s="698"/>
      <c r="J369" s="698"/>
      <c r="K369" s="698"/>
      <c r="L369" s="752"/>
      <c r="M369" s="752"/>
      <c r="N369" s="698">
        <f t="shared" si="52"/>
        <v>0</v>
      </c>
      <c r="O369" s="698"/>
      <c r="P369" s="753">
        <f t="shared" si="54"/>
        <v>0</v>
      </c>
      <c r="Q369" s="698"/>
      <c r="R369" s="698"/>
      <c r="S369" s="698"/>
      <c r="T369" s="698"/>
      <c r="U369" s="698"/>
      <c r="V369" s="698"/>
      <c r="W369" s="726"/>
      <c r="X369" s="726"/>
    </row>
    <row r="370" spans="1:24" ht="15.75" customHeight="1">
      <c r="A370" s="660">
        <f t="shared" si="53"/>
        <v>124</v>
      </c>
      <c r="B370" s="819"/>
      <c r="C370" s="819"/>
      <c r="D370" s="820"/>
      <c r="E370" s="698"/>
      <c r="F370" s="698"/>
      <c r="G370" s="698"/>
      <c r="H370" s="698"/>
      <c r="I370" s="698"/>
      <c r="J370" s="698"/>
      <c r="K370" s="698"/>
      <c r="L370" s="752"/>
      <c r="M370" s="752"/>
      <c r="N370" s="698">
        <f t="shared" si="52"/>
        <v>0</v>
      </c>
      <c r="O370" s="698"/>
      <c r="P370" s="753">
        <f t="shared" si="54"/>
        <v>0</v>
      </c>
      <c r="Q370" s="698"/>
      <c r="R370" s="698"/>
      <c r="S370" s="698"/>
      <c r="T370" s="698"/>
      <c r="U370" s="698"/>
      <c r="V370" s="698"/>
      <c r="W370" s="726"/>
      <c r="X370" s="726"/>
    </row>
    <row r="371" spans="1:24" ht="15.75" customHeight="1">
      <c r="A371" s="660">
        <f t="shared" si="53"/>
        <v>125</v>
      </c>
      <c r="B371" s="819"/>
      <c r="C371" s="819"/>
      <c r="D371" s="820"/>
      <c r="E371" s="698"/>
      <c r="F371" s="698"/>
      <c r="G371" s="698"/>
      <c r="H371" s="698"/>
      <c r="I371" s="698"/>
      <c r="J371" s="698"/>
      <c r="K371" s="698"/>
      <c r="L371" s="752"/>
      <c r="M371" s="752"/>
      <c r="N371" s="698">
        <f t="shared" si="52"/>
        <v>0</v>
      </c>
      <c r="O371" s="698"/>
      <c r="P371" s="753">
        <f t="shared" si="54"/>
        <v>0</v>
      </c>
      <c r="Q371" s="698"/>
      <c r="R371" s="698"/>
      <c r="S371" s="698"/>
      <c r="T371" s="698"/>
      <c r="U371" s="698"/>
      <c r="V371" s="698"/>
      <c r="W371" s="726"/>
      <c r="X371" s="726"/>
    </row>
    <row r="372" spans="1:24" ht="15.75" customHeight="1">
      <c r="A372" s="660">
        <f t="shared" si="53"/>
        <v>126</v>
      </c>
      <c r="B372" s="819"/>
      <c r="C372" s="819"/>
      <c r="D372" s="820"/>
      <c r="E372" s="698"/>
      <c r="F372" s="698"/>
      <c r="G372" s="698"/>
      <c r="H372" s="698"/>
      <c r="I372" s="698"/>
      <c r="J372" s="698"/>
      <c r="K372" s="698"/>
      <c r="L372" s="752"/>
      <c r="M372" s="752"/>
      <c r="N372" s="698">
        <f t="shared" si="52"/>
        <v>0</v>
      </c>
      <c r="O372" s="698"/>
      <c r="P372" s="753">
        <f t="shared" si="54"/>
        <v>0</v>
      </c>
      <c r="Q372" s="698"/>
      <c r="R372" s="698"/>
      <c r="S372" s="698"/>
      <c r="T372" s="698"/>
      <c r="U372" s="698"/>
      <c r="V372" s="698"/>
      <c r="W372" s="726"/>
      <c r="X372" s="726"/>
    </row>
    <row r="373" spans="1:24" ht="15.75" customHeight="1">
      <c r="A373" s="660">
        <f t="shared" si="53"/>
        <v>127</v>
      </c>
      <c r="B373" s="819"/>
      <c r="C373" s="819"/>
      <c r="D373" s="820"/>
      <c r="E373" s="698"/>
      <c r="F373" s="698"/>
      <c r="G373" s="698"/>
      <c r="H373" s="698"/>
      <c r="I373" s="698"/>
      <c r="J373" s="698"/>
      <c r="K373" s="698"/>
      <c r="L373" s="752"/>
      <c r="M373" s="752"/>
      <c r="N373" s="698">
        <f t="shared" ref="N373:N436" si="55">HOUR($M373-$L373)*60+MINUTE($M373-$L373)</f>
        <v>0</v>
      </c>
      <c r="O373" s="698"/>
      <c r="P373" s="753">
        <f t="shared" si="54"/>
        <v>0</v>
      </c>
      <c r="Q373" s="698"/>
      <c r="R373" s="698"/>
      <c r="S373" s="698"/>
      <c r="T373" s="698"/>
      <c r="U373" s="698"/>
      <c r="V373" s="698"/>
      <c r="W373" s="726"/>
      <c r="X373" s="726"/>
    </row>
    <row r="374" spans="1:24" ht="15.75" customHeight="1">
      <c r="A374" s="660">
        <f t="shared" si="53"/>
        <v>128</v>
      </c>
      <c r="B374" s="819"/>
      <c r="C374" s="819"/>
      <c r="D374" s="820"/>
      <c r="E374" s="698"/>
      <c r="F374" s="698"/>
      <c r="G374" s="698"/>
      <c r="H374" s="698"/>
      <c r="I374" s="698"/>
      <c r="J374" s="698"/>
      <c r="K374" s="698"/>
      <c r="L374" s="752"/>
      <c r="M374" s="752"/>
      <c r="N374" s="698">
        <f t="shared" si="55"/>
        <v>0</v>
      </c>
      <c r="O374" s="698"/>
      <c r="P374" s="753">
        <f t="shared" si="54"/>
        <v>0</v>
      </c>
      <c r="Q374" s="698"/>
      <c r="R374" s="698"/>
      <c r="S374" s="698"/>
      <c r="T374" s="698"/>
      <c r="U374" s="698"/>
      <c r="V374" s="698"/>
      <c r="W374" s="726"/>
      <c r="X374" s="726"/>
    </row>
    <row r="375" spans="1:24" ht="15.75" customHeight="1">
      <c r="A375" s="660">
        <f t="shared" ref="A375:A438" si="56">A374+1</f>
        <v>129</v>
      </c>
      <c r="B375" s="819"/>
      <c r="C375" s="819"/>
      <c r="D375" s="820"/>
      <c r="E375" s="698"/>
      <c r="F375" s="698"/>
      <c r="G375" s="698"/>
      <c r="H375" s="698"/>
      <c r="I375" s="698"/>
      <c r="J375" s="698"/>
      <c r="K375" s="698"/>
      <c r="L375" s="752"/>
      <c r="M375" s="752"/>
      <c r="N375" s="698">
        <f t="shared" si="55"/>
        <v>0</v>
      </c>
      <c r="O375" s="698"/>
      <c r="P375" s="753">
        <f t="shared" ref="P375:P438" si="57">O375*N375/60*1000</f>
        <v>0</v>
      </c>
      <c r="Q375" s="698"/>
      <c r="R375" s="698"/>
      <c r="S375" s="698"/>
      <c r="T375" s="698"/>
      <c r="U375" s="698"/>
      <c r="V375" s="698"/>
      <c r="W375" s="726"/>
      <c r="X375" s="726"/>
    </row>
    <row r="376" spans="1:24" ht="15.75" customHeight="1">
      <c r="A376" s="660">
        <f t="shared" si="56"/>
        <v>130</v>
      </c>
      <c r="B376" s="819"/>
      <c r="C376" s="819"/>
      <c r="D376" s="820"/>
      <c r="E376" s="698"/>
      <c r="F376" s="698"/>
      <c r="G376" s="698"/>
      <c r="H376" s="698"/>
      <c r="I376" s="698"/>
      <c r="J376" s="698"/>
      <c r="K376" s="698"/>
      <c r="L376" s="752"/>
      <c r="M376" s="752"/>
      <c r="N376" s="698">
        <f t="shared" si="55"/>
        <v>0</v>
      </c>
      <c r="O376" s="698"/>
      <c r="P376" s="753">
        <f t="shared" si="57"/>
        <v>0</v>
      </c>
      <c r="Q376" s="698"/>
      <c r="R376" s="698"/>
      <c r="S376" s="698"/>
      <c r="T376" s="698"/>
      <c r="U376" s="698"/>
      <c r="V376" s="698"/>
      <c r="W376" s="726"/>
      <c r="X376" s="726"/>
    </row>
    <row r="377" spans="1:24" ht="15.75" customHeight="1">
      <c r="A377" s="660">
        <f t="shared" si="56"/>
        <v>131</v>
      </c>
      <c r="B377" s="819"/>
      <c r="C377" s="819"/>
      <c r="D377" s="820"/>
      <c r="E377" s="698"/>
      <c r="F377" s="698"/>
      <c r="G377" s="698"/>
      <c r="H377" s="698"/>
      <c r="I377" s="698"/>
      <c r="J377" s="698"/>
      <c r="K377" s="698"/>
      <c r="L377" s="752"/>
      <c r="M377" s="752"/>
      <c r="N377" s="698">
        <f t="shared" si="55"/>
        <v>0</v>
      </c>
      <c r="O377" s="698"/>
      <c r="P377" s="753">
        <f t="shared" si="57"/>
        <v>0</v>
      </c>
      <c r="Q377" s="698"/>
      <c r="R377" s="698"/>
      <c r="S377" s="698"/>
      <c r="T377" s="698"/>
      <c r="U377" s="698"/>
      <c r="V377" s="698"/>
      <c r="W377" s="726"/>
      <c r="X377" s="726"/>
    </row>
    <row r="378" spans="1:24" ht="15.75" customHeight="1">
      <c r="A378" s="660">
        <f t="shared" si="56"/>
        <v>132</v>
      </c>
      <c r="B378" s="819"/>
      <c r="C378" s="819"/>
      <c r="D378" s="820"/>
      <c r="E378" s="698"/>
      <c r="F378" s="698"/>
      <c r="G378" s="698"/>
      <c r="H378" s="698"/>
      <c r="I378" s="698"/>
      <c r="J378" s="698"/>
      <c r="K378" s="698"/>
      <c r="L378" s="752"/>
      <c r="M378" s="752"/>
      <c r="N378" s="698">
        <f t="shared" si="55"/>
        <v>0</v>
      </c>
      <c r="O378" s="698"/>
      <c r="P378" s="753">
        <f t="shared" si="57"/>
        <v>0</v>
      </c>
      <c r="Q378" s="698"/>
      <c r="R378" s="698"/>
      <c r="S378" s="698"/>
      <c r="T378" s="698"/>
      <c r="U378" s="698"/>
      <c r="V378" s="698"/>
      <c r="W378" s="726"/>
      <c r="X378" s="726"/>
    </row>
    <row r="379" spans="1:24" ht="15.75" customHeight="1">
      <c r="A379" s="660">
        <f t="shared" si="56"/>
        <v>133</v>
      </c>
      <c r="B379" s="819"/>
      <c r="C379" s="819"/>
      <c r="D379" s="820"/>
      <c r="E379" s="698"/>
      <c r="F379" s="698"/>
      <c r="G379" s="698"/>
      <c r="H379" s="698"/>
      <c r="I379" s="698"/>
      <c r="J379" s="698"/>
      <c r="K379" s="698"/>
      <c r="L379" s="752"/>
      <c r="M379" s="752"/>
      <c r="N379" s="698">
        <f t="shared" si="55"/>
        <v>0</v>
      </c>
      <c r="O379" s="698"/>
      <c r="P379" s="753">
        <f t="shared" si="57"/>
        <v>0</v>
      </c>
      <c r="Q379" s="698"/>
      <c r="R379" s="698"/>
      <c r="S379" s="698"/>
      <c r="T379" s="698"/>
      <c r="U379" s="698"/>
      <c r="V379" s="698"/>
      <c r="W379" s="726"/>
      <c r="X379" s="726"/>
    </row>
    <row r="380" spans="1:24" ht="15.75" customHeight="1">
      <c r="A380" s="660">
        <f t="shared" si="56"/>
        <v>134</v>
      </c>
      <c r="B380" s="819"/>
      <c r="C380" s="819"/>
      <c r="D380" s="820"/>
      <c r="E380" s="698"/>
      <c r="F380" s="698"/>
      <c r="G380" s="698"/>
      <c r="H380" s="698"/>
      <c r="I380" s="698"/>
      <c r="J380" s="698"/>
      <c r="K380" s="698"/>
      <c r="L380" s="752"/>
      <c r="M380" s="752"/>
      <c r="N380" s="698">
        <f t="shared" si="55"/>
        <v>0</v>
      </c>
      <c r="O380" s="698"/>
      <c r="P380" s="753">
        <f t="shared" si="57"/>
        <v>0</v>
      </c>
      <c r="Q380" s="698"/>
      <c r="R380" s="698"/>
      <c r="S380" s="698"/>
      <c r="T380" s="698"/>
      <c r="U380" s="698"/>
      <c r="V380" s="698"/>
      <c r="W380" s="726"/>
      <c r="X380" s="726"/>
    </row>
    <row r="381" spans="1:24" ht="15.75" customHeight="1">
      <c r="A381" s="660">
        <f t="shared" si="56"/>
        <v>135</v>
      </c>
      <c r="B381" s="819"/>
      <c r="C381" s="819"/>
      <c r="D381" s="820"/>
      <c r="E381" s="698"/>
      <c r="F381" s="698"/>
      <c r="G381" s="698"/>
      <c r="H381" s="698"/>
      <c r="I381" s="698"/>
      <c r="J381" s="698"/>
      <c r="K381" s="698"/>
      <c r="L381" s="752"/>
      <c r="M381" s="752"/>
      <c r="N381" s="698">
        <f t="shared" si="55"/>
        <v>0</v>
      </c>
      <c r="O381" s="698"/>
      <c r="P381" s="753">
        <f t="shared" si="57"/>
        <v>0</v>
      </c>
      <c r="Q381" s="698"/>
      <c r="R381" s="698"/>
      <c r="S381" s="698"/>
      <c r="T381" s="698"/>
      <c r="U381" s="698"/>
      <c r="V381" s="698"/>
      <c r="W381" s="726"/>
      <c r="X381" s="726"/>
    </row>
    <row r="382" spans="1:24" ht="15.75" customHeight="1">
      <c r="A382" s="660">
        <f t="shared" si="56"/>
        <v>136</v>
      </c>
      <c r="B382" s="819"/>
      <c r="C382" s="819"/>
      <c r="D382" s="820"/>
      <c r="E382" s="698"/>
      <c r="F382" s="698"/>
      <c r="G382" s="698"/>
      <c r="H382" s="698"/>
      <c r="I382" s="698"/>
      <c r="J382" s="698"/>
      <c r="K382" s="698"/>
      <c r="L382" s="752"/>
      <c r="M382" s="752"/>
      <c r="N382" s="698">
        <f t="shared" si="55"/>
        <v>0</v>
      </c>
      <c r="O382" s="698"/>
      <c r="P382" s="753">
        <f t="shared" si="57"/>
        <v>0</v>
      </c>
      <c r="Q382" s="698"/>
      <c r="R382" s="698"/>
      <c r="S382" s="698"/>
      <c r="T382" s="698"/>
      <c r="U382" s="698"/>
      <c r="V382" s="698"/>
      <c r="W382" s="726"/>
      <c r="X382" s="726"/>
    </row>
    <row r="383" spans="1:24" ht="15.75" customHeight="1">
      <c r="A383" s="660">
        <f t="shared" si="56"/>
        <v>137</v>
      </c>
      <c r="B383" s="819"/>
      <c r="C383" s="819"/>
      <c r="D383" s="820"/>
      <c r="E383" s="698"/>
      <c r="F383" s="698"/>
      <c r="G383" s="698"/>
      <c r="H383" s="698"/>
      <c r="I383" s="698"/>
      <c r="J383" s="698"/>
      <c r="K383" s="698"/>
      <c r="L383" s="752"/>
      <c r="M383" s="752"/>
      <c r="N383" s="698">
        <f t="shared" si="55"/>
        <v>0</v>
      </c>
      <c r="O383" s="698"/>
      <c r="P383" s="753">
        <f t="shared" si="57"/>
        <v>0</v>
      </c>
      <c r="Q383" s="698"/>
      <c r="R383" s="698"/>
      <c r="S383" s="698"/>
      <c r="T383" s="698"/>
      <c r="U383" s="698"/>
      <c r="V383" s="698"/>
      <c r="W383" s="726"/>
      <c r="X383" s="726"/>
    </row>
    <row r="384" spans="1:24" ht="15.75" customHeight="1">
      <c r="A384" s="660">
        <f t="shared" si="56"/>
        <v>138</v>
      </c>
      <c r="B384" s="819"/>
      <c r="C384" s="819"/>
      <c r="D384" s="820"/>
      <c r="E384" s="698"/>
      <c r="F384" s="698"/>
      <c r="G384" s="698"/>
      <c r="H384" s="698"/>
      <c r="I384" s="698"/>
      <c r="J384" s="698"/>
      <c r="K384" s="698"/>
      <c r="L384" s="752"/>
      <c r="M384" s="752"/>
      <c r="N384" s="698">
        <f t="shared" si="55"/>
        <v>0</v>
      </c>
      <c r="O384" s="698"/>
      <c r="P384" s="753">
        <f t="shared" si="57"/>
        <v>0</v>
      </c>
      <c r="Q384" s="698"/>
      <c r="R384" s="698"/>
      <c r="S384" s="698"/>
      <c r="T384" s="698"/>
      <c r="U384" s="698"/>
      <c r="V384" s="698"/>
      <c r="W384" s="726"/>
      <c r="X384" s="726"/>
    </row>
    <row r="385" spans="1:24" ht="15.75" customHeight="1">
      <c r="A385" s="660">
        <f t="shared" si="56"/>
        <v>139</v>
      </c>
      <c r="B385" s="819"/>
      <c r="C385" s="819"/>
      <c r="D385" s="820"/>
      <c r="E385" s="698"/>
      <c r="F385" s="698"/>
      <c r="G385" s="698"/>
      <c r="H385" s="698"/>
      <c r="I385" s="698"/>
      <c r="J385" s="698"/>
      <c r="K385" s="698"/>
      <c r="L385" s="752"/>
      <c r="M385" s="752"/>
      <c r="N385" s="698">
        <f t="shared" si="55"/>
        <v>0</v>
      </c>
      <c r="O385" s="698"/>
      <c r="P385" s="753">
        <f t="shared" si="57"/>
        <v>0</v>
      </c>
      <c r="Q385" s="698"/>
      <c r="R385" s="698"/>
      <c r="S385" s="698"/>
      <c r="T385" s="698"/>
      <c r="U385" s="698"/>
      <c r="V385" s="698"/>
      <c r="W385" s="726"/>
      <c r="X385" s="726"/>
    </row>
    <row r="386" spans="1:24" ht="15.75" customHeight="1">
      <c r="A386" s="660">
        <f t="shared" si="56"/>
        <v>140</v>
      </c>
      <c r="B386" s="819"/>
      <c r="C386" s="819"/>
      <c r="D386" s="820"/>
      <c r="E386" s="698"/>
      <c r="F386" s="698"/>
      <c r="G386" s="698"/>
      <c r="H386" s="698"/>
      <c r="I386" s="698"/>
      <c r="J386" s="698"/>
      <c r="K386" s="698"/>
      <c r="L386" s="752"/>
      <c r="M386" s="752"/>
      <c r="N386" s="698">
        <f t="shared" si="55"/>
        <v>0</v>
      </c>
      <c r="O386" s="698"/>
      <c r="P386" s="753">
        <f t="shared" si="57"/>
        <v>0</v>
      </c>
      <c r="Q386" s="698"/>
      <c r="R386" s="698"/>
      <c r="S386" s="698"/>
      <c r="T386" s="698"/>
      <c r="U386" s="698"/>
      <c r="V386" s="698"/>
      <c r="W386" s="726"/>
      <c r="X386" s="726"/>
    </row>
    <row r="387" spans="1:24" ht="15.75" customHeight="1">
      <c r="A387" s="660">
        <f t="shared" si="56"/>
        <v>141</v>
      </c>
      <c r="B387" s="819"/>
      <c r="C387" s="819"/>
      <c r="D387" s="820"/>
      <c r="E387" s="698"/>
      <c r="F387" s="698"/>
      <c r="G387" s="698"/>
      <c r="H387" s="698"/>
      <c r="I387" s="698"/>
      <c r="J387" s="698"/>
      <c r="K387" s="698"/>
      <c r="L387" s="752"/>
      <c r="M387" s="752"/>
      <c r="N387" s="698">
        <f t="shared" si="55"/>
        <v>0</v>
      </c>
      <c r="O387" s="698"/>
      <c r="P387" s="753">
        <f t="shared" si="57"/>
        <v>0</v>
      </c>
      <c r="Q387" s="698"/>
      <c r="R387" s="698"/>
      <c r="S387" s="698"/>
      <c r="T387" s="698"/>
      <c r="U387" s="698"/>
      <c r="V387" s="698"/>
      <c r="W387" s="726"/>
      <c r="X387" s="726"/>
    </row>
    <row r="388" spans="1:24" ht="15.75" customHeight="1">
      <c r="A388" s="660">
        <f t="shared" si="56"/>
        <v>142</v>
      </c>
      <c r="B388" s="819"/>
      <c r="C388" s="819"/>
      <c r="D388" s="820"/>
      <c r="E388" s="698"/>
      <c r="F388" s="698"/>
      <c r="G388" s="698"/>
      <c r="H388" s="698"/>
      <c r="I388" s="698"/>
      <c r="J388" s="698"/>
      <c r="K388" s="698"/>
      <c r="L388" s="752"/>
      <c r="M388" s="752"/>
      <c r="N388" s="698">
        <f t="shared" si="55"/>
        <v>0</v>
      </c>
      <c r="O388" s="698"/>
      <c r="P388" s="753">
        <f t="shared" si="57"/>
        <v>0</v>
      </c>
      <c r="Q388" s="698"/>
      <c r="R388" s="698"/>
      <c r="S388" s="698"/>
      <c r="T388" s="698"/>
      <c r="U388" s="698"/>
      <c r="V388" s="698"/>
      <c r="W388" s="726"/>
      <c r="X388" s="726"/>
    </row>
    <row r="389" spans="1:24" ht="15.75" customHeight="1">
      <c r="A389" s="660">
        <f t="shared" si="56"/>
        <v>143</v>
      </c>
      <c r="B389" s="819"/>
      <c r="C389" s="819"/>
      <c r="D389" s="820"/>
      <c r="E389" s="698"/>
      <c r="F389" s="698"/>
      <c r="G389" s="698"/>
      <c r="H389" s="698"/>
      <c r="I389" s="698"/>
      <c r="J389" s="698"/>
      <c r="K389" s="698"/>
      <c r="L389" s="752"/>
      <c r="M389" s="752"/>
      <c r="N389" s="698">
        <f t="shared" si="55"/>
        <v>0</v>
      </c>
      <c r="O389" s="698"/>
      <c r="P389" s="753">
        <f t="shared" si="57"/>
        <v>0</v>
      </c>
      <c r="Q389" s="698"/>
      <c r="R389" s="698"/>
      <c r="S389" s="698"/>
      <c r="T389" s="698"/>
      <c r="U389" s="698"/>
      <c r="V389" s="698"/>
      <c r="W389" s="726"/>
      <c r="X389" s="726"/>
    </row>
    <row r="390" spans="1:24" ht="15.75" customHeight="1">
      <c r="A390" s="660">
        <f t="shared" si="56"/>
        <v>144</v>
      </c>
      <c r="B390" s="819"/>
      <c r="C390" s="819"/>
      <c r="D390" s="820"/>
      <c r="E390" s="698"/>
      <c r="F390" s="698"/>
      <c r="G390" s="698"/>
      <c r="H390" s="698"/>
      <c r="I390" s="698"/>
      <c r="J390" s="698"/>
      <c r="K390" s="698"/>
      <c r="L390" s="752"/>
      <c r="M390" s="752"/>
      <c r="N390" s="698">
        <f t="shared" si="55"/>
        <v>0</v>
      </c>
      <c r="O390" s="698"/>
      <c r="P390" s="753">
        <f t="shared" si="57"/>
        <v>0</v>
      </c>
      <c r="Q390" s="698"/>
      <c r="R390" s="698"/>
      <c r="S390" s="698"/>
      <c r="T390" s="698"/>
      <c r="U390" s="698"/>
      <c r="V390" s="698"/>
      <c r="W390" s="726"/>
      <c r="X390" s="726"/>
    </row>
    <row r="391" spans="1:24" ht="15.75" customHeight="1">
      <c r="A391" s="660">
        <f t="shared" si="56"/>
        <v>145</v>
      </c>
      <c r="B391" s="819"/>
      <c r="C391" s="819"/>
      <c r="D391" s="820"/>
      <c r="E391" s="698"/>
      <c r="F391" s="698"/>
      <c r="G391" s="698"/>
      <c r="H391" s="698"/>
      <c r="I391" s="698"/>
      <c r="J391" s="698"/>
      <c r="K391" s="698"/>
      <c r="L391" s="752"/>
      <c r="M391" s="752"/>
      <c r="N391" s="698">
        <f t="shared" si="55"/>
        <v>0</v>
      </c>
      <c r="O391" s="698"/>
      <c r="P391" s="753">
        <f t="shared" si="57"/>
        <v>0</v>
      </c>
      <c r="Q391" s="698"/>
      <c r="R391" s="698"/>
      <c r="S391" s="698"/>
      <c r="T391" s="698"/>
      <c r="U391" s="698"/>
      <c r="V391" s="698"/>
      <c r="W391" s="726"/>
      <c r="X391" s="726"/>
    </row>
    <row r="392" spans="1:24" ht="15.75" customHeight="1">
      <c r="A392" s="660">
        <f t="shared" si="56"/>
        <v>146</v>
      </c>
      <c r="B392" s="819"/>
      <c r="C392" s="819"/>
      <c r="D392" s="820"/>
      <c r="E392" s="698"/>
      <c r="F392" s="698"/>
      <c r="G392" s="698"/>
      <c r="H392" s="698"/>
      <c r="I392" s="698"/>
      <c r="J392" s="698"/>
      <c r="K392" s="698"/>
      <c r="L392" s="752"/>
      <c r="M392" s="752"/>
      <c r="N392" s="698">
        <f t="shared" si="55"/>
        <v>0</v>
      </c>
      <c r="O392" s="698"/>
      <c r="P392" s="753">
        <f t="shared" si="57"/>
        <v>0</v>
      </c>
      <c r="Q392" s="698"/>
      <c r="R392" s="698"/>
      <c r="S392" s="698"/>
      <c r="T392" s="698"/>
      <c r="U392" s="698"/>
      <c r="V392" s="698"/>
      <c r="W392" s="726"/>
      <c r="X392" s="726"/>
    </row>
    <row r="393" spans="1:24" ht="15.75" customHeight="1">
      <c r="A393" s="660">
        <f t="shared" si="56"/>
        <v>147</v>
      </c>
      <c r="B393" s="819"/>
      <c r="C393" s="819"/>
      <c r="D393" s="820"/>
      <c r="E393" s="698"/>
      <c r="F393" s="698"/>
      <c r="G393" s="698"/>
      <c r="H393" s="698"/>
      <c r="I393" s="698"/>
      <c r="J393" s="698"/>
      <c r="K393" s="698"/>
      <c r="L393" s="752"/>
      <c r="M393" s="752"/>
      <c r="N393" s="698">
        <f t="shared" si="55"/>
        <v>0</v>
      </c>
      <c r="O393" s="698"/>
      <c r="P393" s="753">
        <f t="shared" si="57"/>
        <v>0</v>
      </c>
      <c r="Q393" s="698"/>
      <c r="R393" s="698"/>
      <c r="S393" s="698"/>
      <c r="T393" s="698"/>
      <c r="U393" s="698"/>
      <c r="V393" s="698"/>
      <c r="W393" s="726"/>
      <c r="X393" s="726"/>
    </row>
    <row r="394" spans="1:24" ht="15.75" customHeight="1">
      <c r="A394" s="660">
        <f t="shared" si="56"/>
        <v>148</v>
      </c>
      <c r="B394" s="819"/>
      <c r="C394" s="819"/>
      <c r="D394" s="820"/>
      <c r="E394" s="698"/>
      <c r="F394" s="698"/>
      <c r="G394" s="698"/>
      <c r="H394" s="698"/>
      <c r="I394" s="698"/>
      <c r="J394" s="698"/>
      <c r="K394" s="698"/>
      <c r="L394" s="752"/>
      <c r="M394" s="752"/>
      <c r="N394" s="698">
        <f t="shared" si="55"/>
        <v>0</v>
      </c>
      <c r="O394" s="698"/>
      <c r="P394" s="753">
        <f t="shared" si="57"/>
        <v>0</v>
      </c>
      <c r="Q394" s="698"/>
      <c r="R394" s="698"/>
      <c r="S394" s="698"/>
      <c r="T394" s="698"/>
      <c r="U394" s="698"/>
      <c r="V394" s="698"/>
      <c r="W394" s="726"/>
      <c r="X394" s="726"/>
    </row>
    <row r="395" spans="1:24" ht="15.75" customHeight="1">
      <c r="A395" s="660">
        <f t="shared" si="56"/>
        <v>149</v>
      </c>
      <c r="B395" s="819"/>
      <c r="C395" s="819"/>
      <c r="D395" s="820"/>
      <c r="E395" s="698"/>
      <c r="F395" s="698"/>
      <c r="G395" s="698"/>
      <c r="H395" s="698"/>
      <c r="I395" s="698"/>
      <c r="J395" s="698"/>
      <c r="K395" s="698"/>
      <c r="L395" s="752"/>
      <c r="M395" s="752"/>
      <c r="N395" s="698">
        <f t="shared" si="55"/>
        <v>0</v>
      </c>
      <c r="O395" s="698"/>
      <c r="P395" s="753">
        <f t="shared" si="57"/>
        <v>0</v>
      </c>
      <c r="Q395" s="698"/>
      <c r="R395" s="698"/>
      <c r="S395" s="698"/>
      <c r="T395" s="698"/>
      <c r="U395" s="698"/>
      <c r="V395" s="698"/>
      <c r="W395" s="726"/>
      <c r="X395" s="726"/>
    </row>
    <row r="396" spans="1:24" ht="15.75" customHeight="1">
      <c r="A396" s="660">
        <f t="shared" si="56"/>
        <v>150</v>
      </c>
      <c r="B396" s="819"/>
      <c r="C396" s="819"/>
      <c r="D396" s="820"/>
      <c r="E396" s="698"/>
      <c r="F396" s="698"/>
      <c r="G396" s="698"/>
      <c r="H396" s="698"/>
      <c r="I396" s="698"/>
      <c r="J396" s="698"/>
      <c r="K396" s="698"/>
      <c r="L396" s="752"/>
      <c r="M396" s="752"/>
      <c r="N396" s="698">
        <f t="shared" si="55"/>
        <v>0</v>
      </c>
      <c r="O396" s="698"/>
      <c r="P396" s="753">
        <f t="shared" si="57"/>
        <v>0</v>
      </c>
      <c r="Q396" s="698"/>
      <c r="R396" s="698"/>
      <c r="S396" s="698"/>
      <c r="T396" s="698"/>
      <c r="U396" s="698"/>
      <c r="V396" s="698"/>
      <c r="W396" s="726"/>
      <c r="X396" s="726"/>
    </row>
    <row r="397" spans="1:24" ht="15.75" customHeight="1">
      <c r="A397" s="660">
        <f t="shared" si="56"/>
        <v>151</v>
      </c>
      <c r="B397" s="819"/>
      <c r="C397" s="819"/>
      <c r="D397" s="820"/>
      <c r="E397" s="698"/>
      <c r="F397" s="698"/>
      <c r="G397" s="698"/>
      <c r="H397" s="698"/>
      <c r="I397" s="698"/>
      <c r="J397" s="698"/>
      <c r="K397" s="698"/>
      <c r="L397" s="752"/>
      <c r="M397" s="752"/>
      <c r="N397" s="698">
        <f t="shared" si="55"/>
        <v>0</v>
      </c>
      <c r="O397" s="698"/>
      <c r="P397" s="753">
        <f t="shared" si="57"/>
        <v>0</v>
      </c>
      <c r="Q397" s="698"/>
      <c r="R397" s="698"/>
      <c r="S397" s="698"/>
      <c r="T397" s="698"/>
      <c r="U397" s="698"/>
      <c r="V397" s="698"/>
      <c r="W397" s="726"/>
      <c r="X397" s="726"/>
    </row>
    <row r="398" spans="1:24" ht="15.75" customHeight="1">
      <c r="A398" s="660">
        <f t="shared" si="56"/>
        <v>152</v>
      </c>
      <c r="B398" s="819"/>
      <c r="C398" s="819"/>
      <c r="D398" s="820"/>
      <c r="E398" s="698"/>
      <c r="F398" s="698"/>
      <c r="G398" s="698"/>
      <c r="H398" s="698"/>
      <c r="I398" s="698"/>
      <c r="J398" s="698"/>
      <c r="K398" s="698"/>
      <c r="L398" s="752"/>
      <c r="M398" s="752"/>
      <c r="N398" s="698">
        <f t="shared" si="55"/>
        <v>0</v>
      </c>
      <c r="O398" s="698"/>
      <c r="P398" s="753">
        <f t="shared" si="57"/>
        <v>0</v>
      </c>
      <c r="Q398" s="698"/>
      <c r="R398" s="698"/>
      <c r="S398" s="698"/>
      <c r="T398" s="698"/>
      <c r="U398" s="698"/>
      <c r="V398" s="698"/>
      <c r="W398" s="726"/>
      <c r="X398" s="726"/>
    </row>
    <row r="399" spans="1:24" ht="15.75" customHeight="1">
      <c r="A399" s="660">
        <f t="shared" si="56"/>
        <v>153</v>
      </c>
      <c r="B399" s="819"/>
      <c r="C399" s="819"/>
      <c r="D399" s="820"/>
      <c r="E399" s="698"/>
      <c r="F399" s="698"/>
      <c r="G399" s="698"/>
      <c r="H399" s="698"/>
      <c r="I399" s="698"/>
      <c r="J399" s="698"/>
      <c r="K399" s="698"/>
      <c r="L399" s="752"/>
      <c r="M399" s="752"/>
      <c r="N399" s="698">
        <f t="shared" si="55"/>
        <v>0</v>
      </c>
      <c r="O399" s="698"/>
      <c r="P399" s="753">
        <f t="shared" si="57"/>
        <v>0</v>
      </c>
      <c r="Q399" s="698"/>
      <c r="R399" s="698"/>
      <c r="S399" s="698"/>
      <c r="T399" s="698"/>
      <c r="U399" s="698"/>
      <c r="V399" s="698"/>
      <c r="W399" s="726"/>
      <c r="X399" s="726"/>
    </row>
    <row r="400" spans="1:24" ht="15.75" customHeight="1">
      <c r="A400" s="660">
        <f t="shared" si="56"/>
        <v>154</v>
      </c>
      <c r="B400" s="819"/>
      <c r="C400" s="819"/>
      <c r="D400" s="820"/>
      <c r="E400" s="698"/>
      <c r="F400" s="698"/>
      <c r="G400" s="698"/>
      <c r="H400" s="698"/>
      <c r="I400" s="698"/>
      <c r="J400" s="698"/>
      <c r="K400" s="698"/>
      <c r="L400" s="752"/>
      <c r="M400" s="752"/>
      <c r="N400" s="698">
        <f t="shared" si="55"/>
        <v>0</v>
      </c>
      <c r="O400" s="698"/>
      <c r="P400" s="753">
        <f t="shared" si="57"/>
        <v>0</v>
      </c>
      <c r="Q400" s="698"/>
      <c r="R400" s="698"/>
      <c r="S400" s="698"/>
      <c r="T400" s="698"/>
      <c r="U400" s="698"/>
      <c r="V400" s="698"/>
      <c r="W400" s="726"/>
      <c r="X400" s="726"/>
    </row>
    <row r="401" spans="1:24" ht="15.75" customHeight="1">
      <c r="A401" s="660">
        <f t="shared" si="56"/>
        <v>155</v>
      </c>
      <c r="B401" s="819"/>
      <c r="C401" s="819"/>
      <c r="D401" s="820"/>
      <c r="E401" s="698"/>
      <c r="F401" s="698"/>
      <c r="G401" s="698"/>
      <c r="H401" s="698"/>
      <c r="I401" s="698"/>
      <c r="J401" s="698"/>
      <c r="K401" s="698"/>
      <c r="L401" s="752"/>
      <c r="M401" s="752"/>
      <c r="N401" s="698">
        <f t="shared" si="55"/>
        <v>0</v>
      </c>
      <c r="O401" s="698"/>
      <c r="P401" s="753">
        <f t="shared" si="57"/>
        <v>0</v>
      </c>
      <c r="Q401" s="698"/>
      <c r="R401" s="698"/>
      <c r="S401" s="698"/>
      <c r="T401" s="698"/>
      <c r="U401" s="698"/>
      <c r="V401" s="698"/>
      <c r="W401" s="726"/>
      <c r="X401" s="726"/>
    </row>
    <row r="402" spans="1:24" ht="15.75" customHeight="1">
      <c r="A402" s="660">
        <f t="shared" si="56"/>
        <v>156</v>
      </c>
      <c r="B402" s="819"/>
      <c r="C402" s="819"/>
      <c r="D402" s="820"/>
      <c r="E402" s="698"/>
      <c r="F402" s="698"/>
      <c r="G402" s="698"/>
      <c r="H402" s="698"/>
      <c r="I402" s="698"/>
      <c r="J402" s="698"/>
      <c r="K402" s="698"/>
      <c r="L402" s="752"/>
      <c r="M402" s="752"/>
      <c r="N402" s="698">
        <f t="shared" si="55"/>
        <v>0</v>
      </c>
      <c r="O402" s="698"/>
      <c r="P402" s="753">
        <f t="shared" si="57"/>
        <v>0</v>
      </c>
      <c r="Q402" s="698"/>
      <c r="R402" s="698"/>
      <c r="S402" s="698"/>
      <c r="T402" s="698"/>
      <c r="U402" s="698"/>
      <c r="V402" s="698"/>
      <c r="W402" s="726"/>
      <c r="X402" s="726"/>
    </row>
    <row r="403" spans="1:24" ht="15.75" customHeight="1">
      <c r="A403" s="660">
        <f t="shared" si="56"/>
        <v>157</v>
      </c>
      <c r="B403" s="819"/>
      <c r="C403" s="819"/>
      <c r="D403" s="820"/>
      <c r="E403" s="698"/>
      <c r="F403" s="698"/>
      <c r="G403" s="698"/>
      <c r="H403" s="698"/>
      <c r="I403" s="698"/>
      <c r="J403" s="698"/>
      <c r="K403" s="698"/>
      <c r="L403" s="752"/>
      <c r="M403" s="752"/>
      <c r="N403" s="698">
        <f t="shared" si="55"/>
        <v>0</v>
      </c>
      <c r="O403" s="698"/>
      <c r="P403" s="753">
        <f t="shared" si="57"/>
        <v>0</v>
      </c>
      <c r="Q403" s="698"/>
      <c r="R403" s="698"/>
      <c r="S403" s="698"/>
      <c r="T403" s="698"/>
      <c r="U403" s="698"/>
      <c r="V403" s="698"/>
      <c r="W403" s="726"/>
      <c r="X403" s="726"/>
    </row>
    <row r="404" spans="1:24" ht="15.75" customHeight="1">
      <c r="A404" s="660">
        <f t="shared" si="56"/>
        <v>158</v>
      </c>
      <c r="B404" s="819"/>
      <c r="C404" s="819"/>
      <c r="D404" s="820"/>
      <c r="E404" s="698"/>
      <c r="F404" s="698"/>
      <c r="G404" s="698"/>
      <c r="H404" s="698"/>
      <c r="I404" s="698"/>
      <c r="J404" s="698"/>
      <c r="K404" s="698"/>
      <c r="L404" s="752"/>
      <c r="M404" s="752"/>
      <c r="N404" s="698">
        <f t="shared" si="55"/>
        <v>0</v>
      </c>
      <c r="O404" s="698"/>
      <c r="P404" s="753">
        <f t="shared" si="57"/>
        <v>0</v>
      </c>
      <c r="Q404" s="698"/>
      <c r="R404" s="698"/>
      <c r="S404" s="698"/>
      <c r="T404" s="698"/>
      <c r="U404" s="698"/>
      <c r="V404" s="698"/>
      <c r="W404" s="726"/>
      <c r="X404" s="726"/>
    </row>
    <row r="405" spans="1:24" ht="15.75" customHeight="1">
      <c r="A405" s="660">
        <f t="shared" si="56"/>
        <v>159</v>
      </c>
      <c r="B405" s="819"/>
      <c r="C405" s="819"/>
      <c r="D405" s="820"/>
      <c r="E405" s="698"/>
      <c r="F405" s="698"/>
      <c r="G405" s="698"/>
      <c r="H405" s="698"/>
      <c r="I405" s="698"/>
      <c r="J405" s="698"/>
      <c r="K405" s="698"/>
      <c r="L405" s="752"/>
      <c r="M405" s="752"/>
      <c r="N405" s="698">
        <f t="shared" si="55"/>
        <v>0</v>
      </c>
      <c r="O405" s="698"/>
      <c r="P405" s="753">
        <f t="shared" si="57"/>
        <v>0</v>
      </c>
      <c r="Q405" s="698"/>
      <c r="R405" s="698"/>
      <c r="S405" s="698"/>
      <c r="T405" s="698"/>
      <c r="U405" s="698"/>
      <c r="V405" s="698"/>
      <c r="W405" s="726"/>
      <c r="X405" s="726"/>
    </row>
    <row r="406" spans="1:24" ht="15.75" customHeight="1">
      <c r="A406" s="660">
        <f t="shared" si="56"/>
        <v>160</v>
      </c>
      <c r="B406" s="819"/>
      <c r="C406" s="819"/>
      <c r="D406" s="820"/>
      <c r="E406" s="698"/>
      <c r="F406" s="698"/>
      <c r="G406" s="698"/>
      <c r="H406" s="698"/>
      <c r="I406" s="698"/>
      <c r="J406" s="698"/>
      <c r="K406" s="698"/>
      <c r="L406" s="752"/>
      <c r="M406" s="752"/>
      <c r="N406" s="698">
        <f t="shared" si="55"/>
        <v>0</v>
      </c>
      <c r="O406" s="698"/>
      <c r="P406" s="753">
        <f t="shared" si="57"/>
        <v>0</v>
      </c>
      <c r="Q406" s="698"/>
      <c r="R406" s="698"/>
      <c r="S406" s="698"/>
      <c r="T406" s="698"/>
      <c r="U406" s="698"/>
      <c r="V406" s="698"/>
      <c r="W406" s="726"/>
      <c r="X406" s="726"/>
    </row>
    <row r="407" spans="1:24" ht="15.75" customHeight="1">
      <c r="A407" s="660">
        <f t="shared" si="56"/>
        <v>161</v>
      </c>
      <c r="B407" s="819"/>
      <c r="C407" s="819"/>
      <c r="D407" s="820"/>
      <c r="E407" s="698"/>
      <c r="F407" s="698"/>
      <c r="G407" s="698"/>
      <c r="H407" s="698"/>
      <c r="I407" s="698"/>
      <c r="J407" s="698"/>
      <c r="K407" s="698"/>
      <c r="L407" s="752"/>
      <c r="M407" s="752"/>
      <c r="N407" s="698">
        <f t="shared" si="55"/>
        <v>0</v>
      </c>
      <c r="O407" s="698"/>
      <c r="P407" s="753">
        <f t="shared" si="57"/>
        <v>0</v>
      </c>
      <c r="Q407" s="698"/>
      <c r="R407" s="698"/>
      <c r="S407" s="698"/>
      <c r="T407" s="698"/>
      <c r="U407" s="698"/>
      <c r="V407" s="698"/>
      <c r="W407" s="726"/>
      <c r="X407" s="726"/>
    </row>
    <row r="408" spans="1:24" ht="15.75" customHeight="1">
      <c r="A408" s="660">
        <f t="shared" si="56"/>
        <v>162</v>
      </c>
      <c r="B408" s="819"/>
      <c r="C408" s="819"/>
      <c r="D408" s="820"/>
      <c r="E408" s="698"/>
      <c r="F408" s="698"/>
      <c r="G408" s="698"/>
      <c r="H408" s="698"/>
      <c r="I408" s="698"/>
      <c r="J408" s="698"/>
      <c r="K408" s="698"/>
      <c r="L408" s="752"/>
      <c r="M408" s="752"/>
      <c r="N408" s="698">
        <f t="shared" si="55"/>
        <v>0</v>
      </c>
      <c r="O408" s="698"/>
      <c r="P408" s="753">
        <f t="shared" si="57"/>
        <v>0</v>
      </c>
      <c r="Q408" s="698"/>
      <c r="R408" s="698"/>
      <c r="S408" s="698"/>
      <c r="T408" s="698"/>
      <c r="U408" s="698"/>
      <c r="V408" s="698"/>
      <c r="W408" s="726"/>
      <c r="X408" s="726"/>
    </row>
    <row r="409" spans="1:24" ht="15.75" customHeight="1">
      <c r="A409" s="660">
        <f t="shared" si="56"/>
        <v>163</v>
      </c>
      <c r="B409" s="819"/>
      <c r="C409" s="819"/>
      <c r="D409" s="820"/>
      <c r="E409" s="698"/>
      <c r="F409" s="698"/>
      <c r="G409" s="698"/>
      <c r="H409" s="698"/>
      <c r="I409" s="698"/>
      <c r="J409" s="698"/>
      <c r="K409" s="698"/>
      <c r="L409" s="752"/>
      <c r="M409" s="752"/>
      <c r="N409" s="698">
        <f t="shared" si="55"/>
        <v>0</v>
      </c>
      <c r="O409" s="698"/>
      <c r="P409" s="753">
        <f t="shared" si="57"/>
        <v>0</v>
      </c>
      <c r="Q409" s="698"/>
      <c r="R409" s="698"/>
      <c r="S409" s="698"/>
      <c r="T409" s="698"/>
      <c r="U409" s="698"/>
      <c r="V409" s="698"/>
      <c r="W409" s="726"/>
      <c r="X409" s="726"/>
    </row>
    <row r="410" spans="1:24" ht="15.75" customHeight="1">
      <c r="A410" s="660">
        <f t="shared" si="56"/>
        <v>164</v>
      </c>
      <c r="B410" s="819"/>
      <c r="C410" s="819"/>
      <c r="D410" s="820"/>
      <c r="E410" s="698"/>
      <c r="F410" s="698"/>
      <c r="G410" s="698"/>
      <c r="H410" s="698"/>
      <c r="I410" s="698"/>
      <c r="J410" s="698"/>
      <c r="K410" s="698"/>
      <c r="L410" s="752"/>
      <c r="M410" s="752"/>
      <c r="N410" s="698">
        <f t="shared" si="55"/>
        <v>0</v>
      </c>
      <c r="O410" s="698"/>
      <c r="P410" s="753">
        <f t="shared" si="57"/>
        <v>0</v>
      </c>
      <c r="Q410" s="698"/>
      <c r="R410" s="698"/>
      <c r="S410" s="698"/>
      <c r="T410" s="698"/>
      <c r="U410" s="698"/>
      <c r="V410" s="698"/>
      <c r="W410" s="726"/>
      <c r="X410" s="726"/>
    </row>
    <row r="411" spans="1:24" ht="15.75" customHeight="1">
      <c r="A411" s="660">
        <f t="shared" si="56"/>
        <v>165</v>
      </c>
      <c r="B411" s="819"/>
      <c r="C411" s="819"/>
      <c r="D411" s="820"/>
      <c r="E411" s="698"/>
      <c r="F411" s="698"/>
      <c r="G411" s="698"/>
      <c r="H411" s="698"/>
      <c r="I411" s="698"/>
      <c r="J411" s="698"/>
      <c r="K411" s="698"/>
      <c r="L411" s="752"/>
      <c r="M411" s="752"/>
      <c r="N411" s="698">
        <f t="shared" si="55"/>
        <v>0</v>
      </c>
      <c r="O411" s="698"/>
      <c r="P411" s="753">
        <f t="shared" si="57"/>
        <v>0</v>
      </c>
      <c r="Q411" s="698"/>
      <c r="R411" s="698"/>
      <c r="S411" s="698"/>
      <c r="T411" s="698"/>
      <c r="U411" s="698"/>
      <c r="V411" s="698"/>
      <c r="W411" s="726"/>
      <c r="X411" s="726"/>
    </row>
    <row r="412" spans="1:24" ht="15.75" customHeight="1">
      <c r="A412" s="660">
        <f t="shared" si="56"/>
        <v>166</v>
      </c>
      <c r="B412" s="819"/>
      <c r="C412" s="819"/>
      <c r="D412" s="820"/>
      <c r="E412" s="698"/>
      <c r="F412" s="698"/>
      <c r="G412" s="698"/>
      <c r="H412" s="698"/>
      <c r="I412" s="698"/>
      <c r="J412" s="698"/>
      <c r="K412" s="698"/>
      <c r="L412" s="752"/>
      <c r="M412" s="752"/>
      <c r="N412" s="698">
        <f t="shared" si="55"/>
        <v>0</v>
      </c>
      <c r="O412" s="698"/>
      <c r="P412" s="753">
        <f t="shared" si="57"/>
        <v>0</v>
      </c>
      <c r="Q412" s="698"/>
      <c r="R412" s="698"/>
      <c r="S412" s="698"/>
      <c r="T412" s="698"/>
      <c r="U412" s="698"/>
      <c r="V412" s="698"/>
      <c r="W412" s="726"/>
      <c r="X412" s="726"/>
    </row>
    <row r="413" spans="1:24" ht="15.75" customHeight="1">
      <c r="A413" s="660">
        <f t="shared" si="56"/>
        <v>167</v>
      </c>
      <c r="B413" s="819"/>
      <c r="C413" s="819"/>
      <c r="D413" s="820"/>
      <c r="E413" s="698"/>
      <c r="F413" s="698"/>
      <c r="G413" s="698"/>
      <c r="H413" s="698"/>
      <c r="I413" s="698"/>
      <c r="J413" s="698"/>
      <c r="K413" s="698"/>
      <c r="L413" s="752"/>
      <c r="M413" s="752"/>
      <c r="N413" s="698">
        <f t="shared" si="55"/>
        <v>0</v>
      </c>
      <c r="O413" s="698"/>
      <c r="P413" s="753">
        <f t="shared" si="57"/>
        <v>0</v>
      </c>
      <c r="Q413" s="698"/>
      <c r="R413" s="698"/>
      <c r="S413" s="698"/>
      <c r="T413" s="698"/>
      <c r="U413" s="698"/>
      <c r="V413" s="698"/>
      <c r="W413" s="726"/>
      <c r="X413" s="726"/>
    </row>
    <row r="414" spans="1:24" ht="15.75" customHeight="1">
      <c r="A414" s="660">
        <f t="shared" si="56"/>
        <v>168</v>
      </c>
      <c r="B414" s="819"/>
      <c r="C414" s="819"/>
      <c r="D414" s="820"/>
      <c r="E414" s="698"/>
      <c r="F414" s="698"/>
      <c r="G414" s="698"/>
      <c r="H414" s="698"/>
      <c r="I414" s="698"/>
      <c r="J414" s="698"/>
      <c r="K414" s="698"/>
      <c r="L414" s="752"/>
      <c r="M414" s="752"/>
      <c r="N414" s="698">
        <f t="shared" si="55"/>
        <v>0</v>
      </c>
      <c r="O414" s="698"/>
      <c r="P414" s="753">
        <f t="shared" si="57"/>
        <v>0</v>
      </c>
      <c r="Q414" s="698"/>
      <c r="R414" s="698"/>
      <c r="S414" s="698"/>
      <c r="T414" s="698"/>
      <c r="U414" s="698"/>
      <c r="V414" s="698"/>
      <c r="W414" s="726"/>
      <c r="X414" s="726"/>
    </row>
    <row r="415" spans="1:24" ht="15.75" customHeight="1">
      <c r="A415" s="660">
        <f t="shared" si="56"/>
        <v>169</v>
      </c>
      <c r="B415" s="819"/>
      <c r="C415" s="819"/>
      <c r="D415" s="820"/>
      <c r="E415" s="698"/>
      <c r="F415" s="698"/>
      <c r="G415" s="698"/>
      <c r="H415" s="698"/>
      <c r="I415" s="698"/>
      <c r="J415" s="698"/>
      <c r="K415" s="698"/>
      <c r="L415" s="752"/>
      <c r="M415" s="752"/>
      <c r="N415" s="698">
        <f t="shared" si="55"/>
        <v>0</v>
      </c>
      <c r="O415" s="698"/>
      <c r="P415" s="753">
        <f t="shared" si="57"/>
        <v>0</v>
      </c>
      <c r="Q415" s="698"/>
      <c r="R415" s="698"/>
      <c r="S415" s="698"/>
      <c r="T415" s="698"/>
      <c r="U415" s="698"/>
      <c r="V415" s="698"/>
      <c r="W415" s="726"/>
      <c r="X415" s="726"/>
    </row>
    <row r="416" spans="1:24" ht="15.75" customHeight="1">
      <c r="A416" s="660">
        <f t="shared" si="56"/>
        <v>170</v>
      </c>
      <c r="B416" s="819"/>
      <c r="C416" s="819"/>
      <c r="D416" s="820"/>
      <c r="E416" s="698"/>
      <c r="F416" s="698"/>
      <c r="G416" s="698"/>
      <c r="H416" s="698"/>
      <c r="I416" s="698"/>
      <c r="J416" s="698"/>
      <c r="K416" s="698"/>
      <c r="L416" s="752"/>
      <c r="M416" s="752"/>
      <c r="N416" s="698">
        <f t="shared" si="55"/>
        <v>0</v>
      </c>
      <c r="O416" s="698"/>
      <c r="P416" s="753">
        <f t="shared" si="57"/>
        <v>0</v>
      </c>
      <c r="Q416" s="698"/>
      <c r="R416" s="698"/>
      <c r="S416" s="698"/>
      <c r="T416" s="698"/>
      <c r="U416" s="698"/>
      <c r="V416" s="698"/>
      <c r="W416" s="726"/>
      <c r="X416" s="726"/>
    </row>
    <row r="417" spans="1:24" ht="15.75" customHeight="1">
      <c r="A417" s="660">
        <f t="shared" si="56"/>
        <v>171</v>
      </c>
      <c r="B417" s="819"/>
      <c r="C417" s="819"/>
      <c r="D417" s="820"/>
      <c r="E417" s="698"/>
      <c r="F417" s="698"/>
      <c r="G417" s="698"/>
      <c r="H417" s="698"/>
      <c r="I417" s="698"/>
      <c r="J417" s="698"/>
      <c r="K417" s="698"/>
      <c r="L417" s="752"/>
      <c r="M417" s="752"/>
      <c r="N417" s="698">
        <f t="shared" si="55"/>
        <v>0</v>
      </c>
      <c r="O417" s="698"/>
      <c r="P417" s="753">
        <f t="shared" si="57"/>
        <v>0</v>
      </c>
      <c r="Q417" s="698"/>
      <c r="R417" s="698"/>
      <c r="S417" s="698"/>
      <c r="T417" s="698"/>
      <c r="U417" s="698"/>
      <c r="V417" s="698"/>
      <c r="W417" s="726"/>
      <c r="X417" s="726"/>
    </row>
    <row r="418" spans="1:24" ht="15.75" customHeight="1">
      <c r="A418" s="660">
        <f t="shared" si="56"/>
        <v>172</v>
      </c>
      <c r="B418" s="819"/>
      <c r="C418" s="819"/>
      <c r="D418" s="820"/>
      <c r="E418" s="698"/>
      <c r="F418" s="698"/>
      <c r="G418" s="698"/>
      <c r="H418" s="698"/>
      <c r="I418" s="698"/>
      <c r="J418" s="698"/>
      <c r="K418" s="698"/>
      <c r="L418" s="752"/>
      <c r="M418" s="752"/>
      <c r="N418" s="698">
        <f t="shared" si="55"/>
        <v>0</v>
      </c>
      <c r="O418" s="698"/>
      <c r="P418" s="753">
        <f t="shared" si="57"/>
        <v>0</v>
      </c>
      <c r="Q418" s="698"/>
      <c r="R418" s="698"/>
      <c r="S418" s="698"/>
      <c r="T418" s="698"/>
      <c r="U418" s="698"/>
      <c r="V418" s="698"/>
      <c r="W418" s="726"/>
      <c r="X418" s="726"/>
    </row>
    <row r="419" spans="1:24" ht="15.75" customHeight="1">
      <c r="A419" s="660">
        <f t="shared" si="56"/>
        <v>173</v>
      </c>
      <c r="B419" s="819"/>
      <c r="C419" s="819"/>
      <c r="D419" s="820"/>
      <c r="E419" s="698"/>
      <c r="F419" s="698"/>
      <c r="G419" s="698"/>
      <c r="H419" s="698"/>
      <c r="I419" s="698"/>
      <c r="J419" s="698"/>
      <c r="K419" s="698"/>
      <c r="L419" s="752"/>
      <c r="M419" s="752"/>
      <c r="N419" s="698">
        <f t="shared" si="55"/>
        <v>0</v>
      </c>
      <c r="O419" s="698"/>
      <c r="P419" s="753">
        <f t="shared" si="57"/>
        <v>0</v>
      </c>
      <c r="Q419" s="698"/>
      <c r="R419" s="698"/>
      <c r="S419" s="698"/>
      <c r="T419" s="698"/>
      <c r="U419" s="698"/>
      <c r="V419" s="698"/>
      <c r="W419" s="726"/>
      <c r="X419" s="726"/>
    </row>
    <row r="420" spans="1:24" ht="15.75" customHeight="1">
      <c r="A420" s="660">
        <f t="shared" si="56"/>
        <v>174</v>
      </c>
      <c r="B420" s="819"/>
      <c r="C420" s="819"/>
      <c r="D420" s="820"/>
      <c r="E420" s="698"/>
      <c r="F420" s="698"/>
      <c r="G420" s="698"/>
      <c r="H420" s="698"/>
      <c r="I420" s="698"/>
      <c r="J420" s="698"/>
      <c r="K420" s="698"/>
      <c r="L420" s="752"/>
      <c r="M420" s="752"/>
      <c r="N420" s="698">
        <f t="shared" si="55"/>
        <v>0</v>
      </c>
      <c r="O420" s="698"/>
      <c r="P420" s="753">
        <f t="shared" si="57"/>
        <v>0</v>
      </c>
      <c r="Q420" s="698"/>
      <c r="R420" s="698"/>
      <c r="S420" s="698"/>
      <c r="T420" s="698"/>
      <c r="U420" s="698"/>
      <c r="V420" s="698"/>
      <c r="W420" s="726"/>
      <c r="X420" s="726"/>
    </row>
    <row r="421" spans="1:24" ht="15.75" customHeight="1">
      <c r="A421" s="660">
        <f t="shared" si="56"/>
        <v>175</v>
      </c>
      <c r="B421" s="819"/>
      <c r="C421" s="819"/>
      <c r="D421" s="820"/>
      <c r="E421" s="698"/>
      <c r="F421" s="698"/>
      <c r="G421" s="698"/>
      <c r="H421" s="698"/>
      <c r="I421" s="698"/>
      <c r="J421" s="698"/>
      <c r="K421" s="698"/>
      <c r="L421" s="752"/>
      <c r="M421" s="752"/>
      <c r="N421" s="698">
        <f t="shared" si="55"/>
        <v>0</v>
      </c>
      <c r="O421" s="698"/>
      <c r="P421" s="753">
        <f t="shared" si="57"/>
        <v>0</v>
      </c>
      <c r="Q421" s="698"/>
      <c r="R421" s="698"/>
      <c r="S421" s="698"/>
      <c r="T421" s="698"/>
      <c r="U421" s="698"/>
      <c r="V421" s="698"/>
      <c r="W421" s="726"/>
      <c r="X421" s="726"/>
    </row>
    <row r="422" spans="1:24" ht="15.75" customHeight="1">
      <c r="A422" s="660">
        <f t="shared" si="56"/>
        <v>176</v>
      </c>
      <c r="B422" s="819"/>
      <c r="C422" s="819"/>
      <c r="D422" s="820"/>
      <c r="E422" s="698"/>
      <c r="F422" s="698"/>
      <c r="G422" s="698"/>
      <c r="H422" s="698"/>
      <c r="I422" s="698"/>
      <c r="J422" s="698"/>
      <c r="K422" s="698"/>
      <c r="L422" s="752"/>
      <c r="M422" s="752"/>
      <c r="N422" s="698">
        <f t="shared" si="55"/>
        <v>0</v>
      </c>
      <c r="O422" s="698"/>
      <c r="P422" s="753">
        <f t="shared" si="57"/>
        <v>0</v>
      </c>
      <c r="Q422" s="698"/>
      <c r="R422" s="698"/>
      <c r="S422" s="698"/>
      <c r="T422" s="698"/>
      <c r="U422" s="698"/>
      <c r="V422" s="698"/>
      <c r="W422" s="726"/>
      <c r="X422" s="726"/>
    </row>
    <row r="423" spans="1:24" ht="15.75" customHeight="1">
      <c r="A423" s="660">
        <f t="shared" si="56"/>
        <v>177</v>
      </c>
      <c r="B423" s="819"/>
      <c r="C423" s="819"/>
      <c r="D423" s="820"/>
      <c r="E423" s="698"/>
      <c r="F423" s="698"/>
      <c r="G423" s="698"/>
      <c r="H423" s="698"/>
      <c r="I423" s="698"/>
      <c r="J423" s="698"/>
      <c r="K423" s="698"/>
      <c r="L423" s="752"/>
      <c r="M423" s="752"/>
      <c r="N423" s="698">
        <f t="shared" si="55"/>
        <v>0</v>
      </c>
      <c r="O423" s="698"/>
      <c r="P423" s="753">
        <f t="shared" si="57"/>
        <v>0</v>
      </c>
      <c r="Q423" s="698"/>
      <c r="R423" s="698"/>
      <c r="S423" s="698"/>
      <c r="T423" s="698"/>
      <c r="U423" s="698"/>
      <c r="V423" s="698"/>
      <c r="W423" s="726"/>
      <c r="X423" s="726"/>
    </row>
    <row r="424" spans="1:24" ht="15.75" customHeight="1">
      <c r="A424" s="660">
        <f t="shared" si="56"/>
        <v>178</v>
      </c>
      <c r="B424" s="819"/>
      <c r="C424" s="819"/>
      <c r="D424" s="820"/>
      <c r="E424" s="698"/>
      <c r="F424" s="698"/>
      <c r="G424" s="698"/>
      <c r="H424" s="698"/>
      <c r="I424" s="698"/>
      <c r="J424" s="698"/>
      <c r="K424" s="698"/>
      <c r="L424" s="752"/>
      <c r="M424" s="752"/>
      <c r="N424" s="698">
        <f t="shared" si="55"/>
        <v>0</v>
      </c>
      <c r="O424" s="698"/>
      <c r="P424" s="753">
        <f t="shared" si="57"/>
        <v>0</v>
      </c>
      <c r="Q424" s="698"/>
      <c r="R424" s="698"/>
      <c r="S424" s="698"/>
      <c r="T424" s="698"/>
      <c r="U424" s="698"/>
      <c r="V424" s="698"/>
      <c r="W424" s="726"/>
      <c r="X424" s="726"/>
    </row>
    <row r="425" spans="1:24" ht="15.75" customHeight="1">
      <c r="A425" s="660">
        <f t="shared" si="56"/>
        <v>179</v>
      </c>
      <c r="B425" s="819"/>
      <c r="C425" s="819"/>
      <c r="D425" s="820"/>
      <c r="E425" s="698"/>
      <c r="F425" s="698"/>
      <c r="G425" s="698"/>
      <c r="H425" s="698"/>
      <c r="I425" s="698"/>
      <c r="J425" s="698"/>
      <c r="K425" s="698"/>
      <c r="L425" s="752"/>
      <c r="M425" s="752"/>
      <c r="N425" s="698">
        <f t="shared" si="55"/>
        <v>0</v>
      </c>
      <c r="O425" s="698"/>
      <c r="P425" s="753">
        <f t="shared" si="57"/>
        <v>0</v>
      </c>
      <c r="Q425" s="698"/>
      <c r="R425" s="698"/>
      <c r="S425" s="698"/>
      <c r="T425" s="698"/>
      <c r="U425" s="698"/>
      <c r="V425" s="698"/>
      <c r="W425" s="726"/>
      <c r="X425" s="726"/>
    </row>
    <row r="426" spans="1:24" ht="15.75" customHeight="1">
      <c r="A426" s="660">
        <f t="shared" si="56"/>
        <v>180</v>
      </c>
      <c r="B426" s="819"/>
      <c r="C426" s="819"/>
      <c r="D426" s="820"/>
      <c r="E426" s="698"/>
      <c r="F426" s="698"/>
      <c r="G426" s="698"/>
      <c r="H426" s="698"/>
      <c r="I426" s="698"/>
      <c r="J426" s="698"/>
      <c r="K426" s="698"/>
      <c r="L426" s="752"/>
      <c r="M426" s="752"/>
      <c r="N426" s="698">
        <f t="shared" si="55"/>
        <v>0</v>
      </c>
      <c r="O426" s="698"/>
      <c r="P426" s="753">
        <f t="shared" si="57"/>
        <v>0</v>
      </c>
      <c r="Q426" s="698"/>
      <c r="R426" s="698"/>
      <c r="S426" s="698"/>
      <c r="T426" s="698"/>
      <c r="U426" s="698"/>
      <c r="V426" s="698"/>
      <c r="W426" s="726"/>
      <c r="X426" s="726"/>
    </row>
    <row r="427" spans="1:24" ht="15.75" customHeight="1">
      <c r="A427" s="660">
        <f t="shared" si="56"/>
        <v>181</v>
      </c>
      <c r="B427" s="819"/>
      <c r="C427" s="819"/>
      <c r="D427" s="820"/>
      <c r="E427" s="698"/>
      <c r="F427" s="698"/>
      <c r="G427" s="698"/>
      <c r="H427" s="698"/>
      <c r="I427" s="698"/>
      <c r="J427" s="698"/>
      <c r="K427" s="698"/>
      <c r="L427" s="752"/>
      <c r="M427" s="752"/>
      <c r="N427" s="698">
        <f t="shared" si="55"/>
        <v>0</v>
      </c>
      <c r="O427" s="698"/>
      <c r="P427" s="753">
        <f t="shared" si="57"/>
        <v>0</v>
      </c>
      <c r="Q427" s="698"/>
      <c r="R427" s="698"/>
      <c r="S427" s="698"/>
      <c r="T427" s="698"/>
      <c r="U427" s="698"/>
      <c r="V427" s="698"/>
      <c r="W427" s="726"/>
      <c r="X427" s="726"/>
    </row>
    <row r="428" spans="1:24" ht="15.75" customHeight="1">
      <c r="A428" s="660">
        <f t="shared" si="56"/>
        <v>182</v>
      </c>
      <c r="B428" s="819"/>
      <c r="C428" s="819"/>
      <c r="D428" s="820"/>
      <c r="E428" s="698"/>
      <c r="F428" s="698"/>
      <c r="G428" s="698"/>
      <c r="H428" s="698"/>
      <c r="I428" s="698"/>
      <c r="J428" s="698"/>
      <c r="K428" s="698"/>
      <c r="L428" s="752"/>
      <c r="M428" s="752"/>
      <c r="N428" s="698">
        <f t="shared" si="55"/>
        <v>0</v>
      </c>
      <c r="O428" s="698"/>
      <c r="P428" s="753">
        <f t="shared" si="57"/>
        <v>0</v>
      </c>
      <c r="Q428" s="698"/>
      <c r="R428" s="698"/>
      <c r="S428" s="698"/>
      <c r="T428" s="698"/>
      <c r="U428" s="698"/>
      <c r="V428" s="698"/>
      <c r="W428" s="726"/>
      <c r="X428" s="726"/>
    </row>
    <row r="429" spans="1:24" ht="15.75" customHeight="1">
      <c r="A429" s="660">
        <f t="shared" si="56"/>
        <v>183</v>
      </c>
      <c r="B429" s="819"/>
      <c r="C429" s="819"/>
      <c r="D429" s="820"/>
      <c r="E429" s="698"/>
      <c r="F429" s="698"/>
      <c r="G429" s="698"/>
      <c r="H429" s="698"/>
      <c r="I429" s="698"/>
      <c r="J429" s="698"/>
      <c r="K429" s="698"/>
      <c r="L429" s="752"/>
      <c r="M429" s="752"/>
      <c r="N429" s="698">
        <f t="shared" si="55"/>
        <v>0</v>
      </c>
      <c r="O429" s="698"/>
      <c r="P429" s="753">
        <f t="shared" si="57"/>
        <v>0</v>
      </c>
      <c r="Q429" s="698"/>
      <c r="R429" s="698"/>
      <c r="S429" s="698"/>
      <c r="T429" s="698"/>
      <c r="U429" s="698"/>
      <c r="V429" s="698"/>
      <c r="W429" s="726"/>
      <c r="X429" s="726"/>
    </row>
    <row r="430" spans="1:24" ht="15.75" customHeight="1">
      <c r="A430" s="660">
        <f t="shared" si="56"/>
        <v>184</v>
      </c>
      <c r="B430" s="819"/>
      <c r="C430" s="819"/>
      <c r="D430" s="820"/>
      <c r="E430" s="698"/>
      <c r="F430" s="698"/>
      <c r="G430" s="698"/>
      <c r="H430" s="698"/>
      <c r="I430" s="698"/>
      <c r="J430" s="698"/>
      <c r="K430" s="698"/>
      <c r="L430" s="752"/>
      <c r="M430" s="752"/>
      <c r="N430" s="698">
        <f t="shared" si="55"/>
        <v>0</v>
      </c>
      <c r="O430" s="698"/>
      <c r="P430" s="753">
        <f t="shared" si="57"/>
        <v>0</v>
      </c>
      <c r="Q430" s="698"/>
      <c r="R430" s="698"/>
      <c r="S430" s="698"/>
      <c r="T430" s="698"/>
      <c r="U430" s="698"/>
      <c r="V430" s="698"/>
      <c r="W430" s="726"/>
      <c r="X430" s="726"/>
    </row>
    <row r="431" spans="1:24" ht="15.75" customHeight="1">
      <c r="A431" s="660">
        <f t="shared" si="56"/>
        <v>185</v>
      </c>
      <c r="B431" s="819"/>
      <c r="C431" s="819"/>
      <c r="D431" s="820"/>
      <c r="E431" s="698"/>
      <c r="F431" s="698"/>
      <c r="G431" s="698"/>
      <c r="H431" s="698"/>
      <c r="I431" s="698"/>
      <c r="J431" s="698"/>
      <c r="K431" s="698"/>
      <c r="L431" s="752"/>
      <c r="M431" s="752"/>
      <c r="N431" s="698">
        <f t="shared" si="55"/>
        <v>0</v>
      </c>
      <c r="O431" s="698"/>
      <c r="P431" s="753">
        <f t="shared" si="57"/>
        <v>0</v>
      </c>
      <c r="Q431" s="698"/>
      <c r="R431" s="698"/>
      <c r="S431" s="698"/>
      <c r="T431" s="698"/>
      <c r="U431" s="698"/>
      <c r="V431" s="698"/>
      <c r="W431" s="726"/>
      <c r="X431" s="726"/>
    </row>
    <row r="432" spans="1:24" ht="15.75" customHeight="1">
      <c r="A432" s="660">
        <f t="shared" si="56"/>
        <v>186</v>
      </c>
      <c r="B432" s="819"/>
      <c r="C432" s="819"/>
      <c r="D432" s="820"/>
      <c r="E432" s="698"/>
      <c r="F432" s="698"/>
      <c r="G432" s="698"/>
      <c r="H432" s="698"/>
      <c r="I432" s="698"/>
      <c r="J432" s="698"/>
      <c r="K432" s="698"/>
      <c r="L432" s="752"/>
      <c r="M432" s="752"/>
      <c r="N432" s="698">
        <f t="shared" si="55"/>
        <v>0</v>
      </c>
      <c r="O432" s="698"/>
      <c r="P432" s="753">
        <f t="shared" si="57"/>
        <v>0</v>
      </c>
      <c r="Q432" s="698"/>
      <c r="R432" s="698"/>
      <c r="S432" s="698"/>
      <c r="T432" s="698"/>
      <c r="U432" s="698"/>
      <c r="V432" s="698"/>
      <c r="W432" s="726"/>
      <c r="X432" s="726"/>
    </row>
    <row r="433" spans="1:24" ht="15.75" customHeight="1">
      <c r="A433" s="660">
        <f t="shared" si="56"/>
        <v>187</v>
      </c>
      <c r="B433" s="819"/>
      <c r="C433" s="819"/>
      <c r="D433" s="820"/>
      <c r="E433" s="698"/>
      <c r="F433" s="698"/>
      <c r="G433" s="698"/>
      <c r="H433" s="698"/>
      <c r="I433" s="698"/>
      <c r="J433" s="698"/>
      <c r="K433" s="698"/>
      <c r="L433" s="752"/>
      <c r="M433" s="752"/>
      <c r="N433" s="698">
        <f t="shared" si="55"/>
        <v>0</v>
      </c>
      <c r="O433" s="698"/>
      <c r="P433" s="753">
        <f t="shared" si="57"/>
        <v>0</v>
      </c>
      <c r="Q433" s="698"/>
      <c r="R433" s="698"/>
      <c r="S433" s="698"/>
      <c r="T433" s="698"/>
      <c r="U433" s="698"/>
      <c r="V433" s="698"/>
      <c r="W433" s="726"/>
      <c r="X433" s="726"/>
    </row>
    <row r="434" spans="1:24" ht="15.75" customHeight="1">
      <c r="A434" s="660">
        <f t="shared" si="56"/>
        <v>188</v>
      </c>
      <c r="B434" s="819"/>
      <c r="C434" s="819"/>
      <c r="D434" s="820"/>
      <c r="E434" s="698"/>
      <c r="F434" s="698"/>
      <c r="G434" s="698"/>
      <c r="H434" s="698"/>
      <c r="I434" s="698"/>
      <c r="J434" s="698"/>
      <c r="K434" s="698"/>
      <c r="L434" s="752"/>
      <c r="M434" s="752"/>
      <c r="N434" s="698">
        <f t="shared" si="55"/>
        <v>0</v>
      </c>
      <c r="O434" s="698"/>
      <c r="P434" s="753">
        <f t="shared" si="57"/>
        <v>0</v>
      </c>
      <c r="Q434" s="698"/>
      <c r="R434" s="698"/>
      <c r="S434" s="698"/>
      <c r="T434" s="698"/>
      <c r="U434" s="698"/>
      <c r="V434" s="698"/>
      <c r="W434" s="726"/>
      <c r="X434" s="726"/>
    </row>
    <row r="435" spans="1:24" ht="15.75" customHeight="1">
      <c r="A435" s="660">
        <f t="shared" si="56"/>
        <v>189</v>
      </c>
      <c r="B435" s="819"/>
      <c r="C435" s="819"/>
      <c r="D435" s="820"/>
      <c r="E435" s="698"/>
      <c r="F435" s="698"/>
      <c r="G435" s="698"/>
      <c r="H435" s="698"/>
      <c r="I435" s="698"/>
      <c r="J435" s="698"/>
      <c r="K435" s="698"/>
      <c r="L435" s="752"/>
      <c r="M435" s="752"/>
      <c r="N435" s="698">
        <f t="shared" si="55"/>
        <v>0</v>
      </c>
      <c r="O435" s="698"/>
      <c r="P435" s="753">
        <f t="shared" si="57"/>
        <v>0</v>
      </c>
      <c r="Q435" s="698"/>
      <c r="R435" s="698"/>
      <c r="S435" s="698"/>
      <c r="T435" s="698"/>
      <c r="U435" s="698"/>
      <c r="V435" s="698"/>
      <c r="W435" s="726"/>
      <c r="X435" s="726"/>
    </row>
    <row r="436" spans="1:24" ht="15.75" customHeight="1">
      <c r="A436" s="660">
        <f t="shared" si="56"/>
        <v>190</v>
      </c>
      <c r="B436" s="819"/>
      <c r="C436" s="819"/>
      <c r="D436" s="820"/>
      <c r="E436" s="698"/>
      <c r="F436" s="698"/>
      <c r="G436" s="698"/>
      <c r="H436" s="698"/>
      <c r="I436" s="698"/>
      <c r="J436" s="698"/>
      <c r="K436" s="698"/>
      <c r="L436" s="752"/>
      <c r="M436" s="752"/>
      <c r="N436" s="698">
        <f t="shared" si="55"/>
        <v>0</v>
      </c>
      <c r="O436" s="698"/>
      <c r="P436" s="753">
        <f t="shared" si="57"/>
        <v>0</v>
      </c>
      <c r="Q436" s="698"/>
      <c r="R436" s="698"/>
      <c r="S436" s="698"/>
      <c r="T436" s="698"/>
      <c r="U436" s="698"/>
      <c r="V436" s="698"/>
      <c r="W436" s="726"/>
      <c r="X436" s="726"/>
    </row>
    <row r="437" spans="1:24" ht="15.75" customHeight="1">
      <c r="A437" s="660">
        <f t="shared" si="56"/>
        <v>191</v>
      </c>
      <c r="B437" s="819"/>
      <c r="C437" s="819"/>
      <c r="D437" s="820"/>
      <c r="E437" s="698"/>
      <c r="F437" s="698"/>
      <c r="G437" s="698"/>
      <c r="H437" s="698"/>
      <c r="I437" s="698"/>
      <c r="J437" s="698"/>
      <c r="K437" s="698"/>
      <c r="L437" s="752"/>
      <c r="M437" s="752"/>
      <c r="N437" s="698">
        <f t="shared" ref="N437:N500" si="58">HOUR($M437-$L437)*60+MINUTE($M437-$L437)</f>
        <v>0</v>
      </c>
      <c r="O437" s="698"/>
      <c r="P437" s="753">
        <f t="shared" si="57"/>
        <v>0</v>
      </c>
      <c r="Q437" s="698"/>
      <c r="R437" s="698"/>
      <c r="S437" s="698"/>
      <c r="T437" s="698"/>
      <c r="U437" s="698"/>
      <c r="V437" s="698"/>
      <c r="W437" s="726"/>
      <c r="X437" s="726"/>
    </row>
    <row r="438" spans="1:24" ht="15.75" customHeight="1">
      <c r="A438" s="660">
        <f t="shared" si="56"/>
        <v>192</v>
      </c>
      <c r="B438" s="819"/>
      <c r="C438" s="819"/>
      <c r="D438" s="820"/>
      <c r="E438" s="698"/>
      <c r="F438" s="698"/>
      <c r="G438" s="698"/>
      <c r="H438" s="698"/>
      <c r="I438" s="698"/>
      <c r="J438" s="698"/>
      <c r="K438" s="698"/>
      <c r="L438" s="752"/>
      <c r="M438" s="752"/>
      <c r="N438" s="698">
        <f t="shared" si="58"/>
        <v>0</v>
      </c>
      <c r="O438" s="698"/>
      <c r="P438" s="753">
        <f t="shared" si="57"/>
        <v>0</v>
      </c>
      <c r="Q438" s="698"/>
      <c r="R438" s="698"/>
      <c r="S438" s="698"/>
      <c r="T438" s="698"/>
      <c r="U438" s="698"/>
      <c r="V438" s="698"/>
      <c r="W438" s="726"/>
      <c r="X438" s="726"/>
    </row>
    <row r="439" spans="1:24" ht="15.75" customHeight="1">
      <c r="A439" s="660">
        <f t="shared" ref="A439:A502" si="59">A438+1</f>
        <v>193</v>
      </c>
      <c r="B439" s="819"/>
      <c r="C439" s="819"/>
      <c r="D439" s="820"/>
      <c r="E439" s="698"/>
      <c r="F439" s="698"/>
      <c r="G439" s="698"/>
      <c r="H439" s="698"/>
      <c r="I439" s="698"/>
      <c r="J439" s="698"/>
      <c r="K439" s="698"/>
      <c r="L439" s="752"/>
      <c r="M439" s="752"/>
      <c r="N439" s="698">
        <f t="shared" si="58"/>
        <v>0</v>
      </c>
      <c r="O439" s="698"/>
      <c r="P439" s="753">
        <f t="shared" ref="P439:P502" si="60">O439*N439/60*1000</f>
        <v>0</v>
      </c>
      <c r="Q439" s="698"/>
      <c r="R439" s="698"/>
      <c r="S439" s="698"/>
      <c r="T439" s="698"/>
      <c r="U439" s="698"/>
      <c r="V439" s="698"/>
      <c r="W439" s="726"/>
      <c r="X439" s="726"/>
    </row>
    <row r="440" spans="1:24" ht="15.75" customHeight="1">
      <c r="A440" s="660">
        <f t="shared" si="59"/>
        <v>194</v>
      </c>
      <c r="B440" s="819"/>
      <c r="C440" s="819"/>
      <c r="D440" s="820"/>
      <c r="E440" s="698"/>
      <c r="F440" s="698"/>
      <c r="G440" s="698"/>
      <c r="H440" s="698"/>
      <c r="I440" s="698"/>
      <c r="J440" s="698"/>
      <c r="K440" s="698"/>
      <c r="L440" s="752"/>
      <c r="M440" s="752"/>
      <c r="N440" s="698">
        <f t="shared" si="58"/>
        <v>0</v>
      </c>
      <c r="O440" s="698"/>
      <c r="P440" s="753">
        <f t="shared" si="60"/>
        <v>0</v>
      </c>
      <c r="Q440" s="698"/>
      <c r="R440" s="698"/>
      <c r="S440" s="698"/>
      <c r="T440" s="698"/>
      <c r="U440" s="698"/>
      <c r="V440" s="698"/>
      <c r="W440" s="726"/>
      <c r="X440" s="726"/>
    </row>
    <row r="441" spans="1:24" ht="15.75" customHeight="1">
      <c r="A441" s="660">
        <f t="shared" si="59"/>
        <v>195</v>
      </c>
      <c r="B441" s="819"/>
      <c r="C441" s="819"/>
      <c r="D441" s="820"/>
      <c r="E441" s="698"/>
      <c r="F441" s="698"/>
      <c r="G441" s="698"/>
      <c r="H441" s="698"/>
      <c r="I441" s="698"/>
      <c r="J441" s="698"/>
      <c r="K441" s="698"/>
      <c r="L441" s="752"/>
      <c r="M441" s="752"/>
      <c r="N441" s="698">
        <f t="shared" si="58"/>
        <v>0</v>
      </c>
      <c r="O441" s="698"/>
      <c r="P441" s="753">
        <f t="shared" si="60"/>
        <v>0</v>
      </c>
      <c r="Q441" s="698"/>
      <c r="R441" s="698"/>
      <c r="S441" s="698"/>
      <c r="T441" s="698"/>
      <c r="U441" s="698"/>
      <c r="V441" s="698"/>
      <c r="W441" s="726"/>
      <c r="X441" s="726"/>
    </row>
    <row r="442" spans="1:24" ht="15.75" customHeight="1">
      <c r="A442" s="660">
        <f t="shared" si="59"/>
        <v>196</v>
      </c>
      <c r="B442" s="819"/>
      <c r="C442" s="819"/>
      <c r="D442" s="820"/>
      <c r="E442" s="698"/>
      <c r="F442" s="698"/>
      <c r="G442" s="698"/>
      <c r="H442" s="698"/>
      <c r="I442" s="698"/>
      <c r="J442" s="698"/>
      <c r="K442" s="698"/>
      <c r="L442" s="752"/>
      <c r="M442" s="752"/>
      <c r="N442" s="698">
        <f t="shared" si="58"/>
        <v>0</v>
      </c>
      <c r="O442" s="698"/>
      <c r="P442" s="753">
        <f t="shared" si="60"/>
        <v>0</v>
      </c>
      <c r="Q442" s="698"/>
      <c r="R442" s="698"/>
      <c r="S442" s="698"/>
      <c r="T442" s="698"/>
      <c r="U442" s="698"/>
      <c r="V442" s="698"/>
      <c r="W442" s="726"/>
      <c r="X442" s="726"/>
    </row>
    <row r="443" spans="1:24" ht="15.75" customHeight="1">
      <c r="A443" s="660">
        <f t="shared" si="59"/>
        <v>197</v>
      </c>
      <c r="B443" s="819"/>
      <c r="C443" s="819"/>
      <c r="D443" s="820"/>
      <c r="E443" s="698"/>
      <c r="F443" s="698"/>
      <c r="G443" s="698"/>
      <c r="H443" s="698"/>
      <c r="I443" s="698"/>
      <c r="J443" s="698"/>
      <c r="K443" s="698"/>
      <c r="L443" s="752"/>
      <c r="M443" s="752"/>
      <c r="N443" s="698">
        <f t="shared" si="58"/>
        <v>0</v>
      </c>
      <c r="O443" s="698"/>
      <c r="P443" s="753">
        <f t="shared" si="60"/>
        <v>0</v>
      </c>
      <c r="Q443" s="698"/>
      <c r="R443" s="698"/>
      <c r="S443" s="698"/>
      <c r="T443" s="698"/>
      <c r="U443" s="698"/>
      <c r="V443" s="698"/>
      <c r="W443" s="726"/>
      <c r="X443" s="726"/>
    </row>
    <row r="444" spans="1:24" ht="15.75" customHeight="1">
      <c r="A444" s="660">
        <f t="shared" si="59"/>
        <v>198</v>
      </c>
      <c r="B444" s="819"/>
      <c r="C444" s="819"/>
      <c r="D444" s="820"/>
      <c r="E444" s="698"/>
      <c r="F444" s="698"/>
      <c r="G444" s="698"/>
      <c r="H444" s="698"/>
      <c r="I444" s="698"/>
      <c r="J444" s="698"/>
      <c r="K444" s="698"/>
      <c r="L444" s="752"/>
      <c r="M444" s="752"/>
      <c r="N444" s="698">
        <f t="shared" si="58"/>
        <v>0</v>
      </c>
      <c r="O444" s="698"/>
      <c r="P444" s="753">
        <f t="shared" si="60"/>
        <v>0</v>
      </c>
      <c r="Q444" s="698"/>
      <c r="R444" s="698"/>
      <c r="S444" s="698"/>
      <c r="T444" s="698"/>
      <c r="U444" s="698"/>
      <c r="V444" s="698"/>
      <c r="W444" s="726"/>
      <c r="X444" s="726"/>
    </row>
    <row r="445" spans="1:24" ht="15.75" customHeight="1">
      <c r="A445" s="660">
        <f t="shared" si="59"/>
        <v>199</v>
      </c>
      <c r="B445" s="819"/>
      <c r="C445" s="819"/>
      <c r="D445" s="820"/>
      <c r="E445" s="698"/>
      <c r="F445" s="698"/>
      <c r="G445" s="698"/>
      <c r="H445" s="698"/>
      <c r="I445" s="698"/>
      <c r="J445" s="698"/>
      <c r="K445" s="698"/>
      <c r="L445" s="752"/>
      <c r="M445" s="752"/>
      <c r="N445" s="698">
        <f t="shared" si="58"/>
        <v>0</v>
      </c>
      <c r="O445" s="698"/>
      <c r="P445" s="753">
        <f t="shared" si="60"/>
        <v>0</v>
      </c>
      <c r="Q445" s="698"/>
      <c r="R445" s="698"/>
      <c r="S445" s="698"/>
      <c r="T445" s="698"/>
      <c r="U445" s="698"/>
      <c r="V445" s="698"/>
      <c r="W445" s="726"/>
      <c r="X445" s="726"/>
    </row>
    <row r="446" spans="1:24" ht="15.75" customHeight="1">
      <c r="A446" s="660">
        <f t="shared" si="59"/>
        <v>200</v>
      </c>
      <c r="B446" s="819"/>
      <c r="C446" s="819"/>
      <c r="D446" s="820"/>
      <c r="E446" s="698"/>
      <c r="F446" s="698"/>
      <c r="G446" s="698"/>
      <c r="H446" s="698"/>
      <c r="I446" s="698"/>
      <c r="J446" s="698"/>
      <c r="K446" s="698"/>
      <c r="L446" s="752"/>
      <c r="M446" s="752"/>
      <c r="N446" s="698">
        <f t="shared" si="58"/>
        <v>0</v>
      </c>
      <c r="O446" s="698"/>
      <c r="P446" s="753">
        <f t="shared" si="60"/>
        <v>0</v>
      </c>
      <c r="Q446" s="698"/>
      <c r="R446" s="698"/>
      <c r="S446" s="698"/>
      <c r="T446" s="698"/>
      <c r="U446" s="698"/>
      <c r="V446" s="698"/>
      <c r="W446" s="726"/>
      <c r="X446" s="726"/>
    </row>
    <row r="447" spans="1:24" ht="15.75" customHeight="1">
      <c r="A447" s="660">
        <f t="shared" si="59"/>
        <v>201</v>
      </c>
      <c r="B447" s="819"/>
      <c r="C447" s="819"/>
      <c r="D447" s="820"/>
      <c r="E447" s="698"/>
      <c r="F447" s="698"/>
      <c r="G447" s="698"/>
      <c r="H447" s="698"/>
      <c r="I447" s="698"/>
      <c r="J447" s="698"/>
      <c r="K447" s="698"/>
      <c r="L447" s="752"/>
      <c r="M447" s="752"/>
      <c r="N447" s="698">
        <f t="shared" si="58"/>
        <v>0</v>
      </c>
      <c r="O447" s="698"/>
      <c r="P447" s="753">
        <f t="shared" si="60"/>
        <v>0</v>
      </c>
      <c r="Q447" s="698"/>
      <c r="R447" s="698"/>
      <c r="S447" s="698"/>
      <c r="T447" s="698"/>
      <c r="U447" s="698"/>
      <c r="V447" s="698"/>
      <c r="W447" s="726"/>
      <c r="X447" s="726"/>
    </row>
    <row r="448" spans="1:24" ht="15.75" customHeight="1">
      <c r="A448" s="660">
        <f t="shared" si="59"/>
        <v>202</v>
      </c>
      <c r="B448" s="819"/>
      <c r="C448" s="819"/>
      <c r="D448" s="820"/>
      <c r="E448" s="698"/>
      <c r="F448" s="698"/>
      <c r="G448" s="698"/>
      <c r="H448" s="698"/>
      <c r="I448" s="698"/>
      <c r="J448" s="698"/>
      <c r="K448" s="698"/>
      <c r="L448" s="752"/>
      <c r="M448" s="752"/>
      <c r="N448" s="698">
        <f t="shared" si="58"/>
        <v>0</v>
      </c>
      <c r="O448" s="698"/>
      <c r="P448" s="753">
        <f t="shared" si="60"/>
        <v>0</v>
      </c>
      <c r="Q448" s="698"/>
      <c r="R448" s="698"/>
      <c r="S448" s="698"/>
      <c r="T448" s="698"/>
      <c r="U448" s="698"/>
      <c r="V448" s="698"/>
      <c r="W448" s="726"/>
      <c r="X448" s="726"/>
    </row>
    <row r="449" spans="1:24" ht="15.75" customHeight="1">
      <c r="A449" s="660">
        <f t="shared" si="59"/>
        <v>203</v>
      </c>
      <c r="B449" s="819"/>
      <c r="C449" s="819"/>
      <c r="D449" s="820"/>
      <c r="E449" s="698"/>
      <c r="F449" s="698"/>
      <c r="G449" s="698"/>
      <c r="H449" s="698"/>
      <c r="I449" s="698"/>
      <c r="J449" s="698"/>
      <c r="K449" s="698"/>
      <c r="L449" s="752"/>
      <c r="M449" s="752"/>
      <c r="N449" s="698">
        <f t="shared" si="58"/>
        <v>0</v>
      </c>
      <c r="O449" s="698"/>
      <c r="P449" s="753">
        <f t="shared" si="60"/>
        <v>0</v>
      </c>
      <c r="Q449" s="698"/>
      <c r="R449" s="698"/>
      <c r="S449" s="698"/>
      <c r="T449" s="698"/>
      <c r="U449" s="698"/>
      <c r="V449" s="698"/>
      <c r="W449" s="726"/>
      <c r="X449" s="726"/>
    </row>
    <row r="450" spans="1:24" ht="15.75" customHeight="1">
      <c r="A450" s="660">
        <f t="shared" si="59"/>
        <v>204</v>
      </c>
      <c r="B450" s="819"/>
      <c r="C450" s="819"/>
      <c r="D450" s="820"/>
      <c r="E450" s="698"/>
      <c r="F450" s="698"/>
      <c r="G450" s="698"/>
      <c r="H450" s="698"/>
      <c r="I450" s="698"/>
      <c r="J450" s="698"/>
      <c r="K450" s="698"/>
      <c r="L450" s="752"/>
      <c r="M450" s="752"/>
      <c r="N450" s="698">
        <f t="shared" si="58"/>
        <v>0</v>
      </c>
      <c r="O450" s="698"/>
      <c r="P450" s="753">
        <f t="shared" si="60"/>
        <v>0</v>
      </c>
      <c r="Q450" s="698"/>
      <c r="R450" s="698"/>
      <c r="S450" s="698"/>
      <c r="T450" s="698"/>
      <c r="U450" s="698"/>
      <c r="V450" s="698"/>
      <c r="W450" s="726"/>
      <c r="X450" s="726"/>
    </row>
    <row r="451" spans="1:24" ht="15.75" customHeight="1">
      <c r="A451" s="660">
        <f t="shared" si="59"/>
        <v>205</v>
      </c>
      <c r="B451" s="819"/>
      <c r="C451" s="819"/>
      <c r="D451" s="820"/>
      <c r="E451" s="698"/>
      <c r="F451" s="698"/>
      <c r="G451" s="698"/>
      <c r="H451" s="698"/>
      <c r="I451" s="698"/>
      <c r="J451" s="698"/>
      <c r="K451" s="698"/>
      <c r="L451" s="752"/>
      <c r="M451" s="752"/>
      <c r="N451" s="698">
        <f t="shared" si="58"/>
        <v>0</v>
      </c>
      <c r="O451" s="698"/>
      <c r="P451" s="753">
        <f t="shared" si="60"/>
        <v>0</v>
      </c>
      <c r="Q451" s="698"/>
      <c r="R451" s="698"/>
      <c r="S451" s="698"/>
      <c r="T451" s="698"/>
      <c r="U451" s="698"/>
      <c r="V451" s="698"/>
      <c r="W451" s="726"/>
      <c r="X451" s="726"/>
    </row>
    <row r="452" spans="1:24" ht="15.75" customHeight="1">
      <c r="A452" s="660">
        <f t="shared" si="59"/>
        <v>206</v>
      </c>
      <c r="B452" s="819"/>
      <c r="C452" s="819"/>
      <c r="D452" s="820"/>
      <c r="E452" s="698"/>
      <c r="F452" s="698"/>
      <c r="G452" s="698"/>
      <c r="H452" s="698"/>
      <c r="I452" s="698"/>
      <c r="J452" s="698"/>
      <c r="K452" s="698"/>
      <c r="L452" s="752"/>
      <c r="M452" s="752"/>
      <c r="N452" s="698">
        <f t="shared" si="58"/>
        <v>0</v>
      </c>
      <c r="O452" s="698"/>
      <c r="P452" s="753">
        <f t="shared" si="60"/>
        <v>0</v>
      </c>
      <c r="Q452" s="698"/>
      <c r="R452" s="698"/>
      <c r="S452" s="698"/>
      <c r="T452" s="698"/>
      <c r="U452" s="698"/>
      <c r="V452" s="698"/>
      <c r="W452" s="726"/>
      <c r="X452" s="726"/>
    </row>
    <row r="453" spans="1:24" ht="15.75" customHeight="1">
      <c r="A453" s="660">
        <f t="shared" si="59"/>
        <v>207</v>
      </c>
      <c r="B453" s="819"/>
      <c r="C453" s="819"/>
      <c r="D453" s="820"/>
      <c r="E453" s="698"/>
      <c r="F453" s="698"/>
      <c r="G453" s="698"/>
      <c r="H453" s="698"/>
      <c r="I453" s="698"/>
      <c r="J453" s="698"/>
      <c r="K453" s="698"/>
      <c r="L453" s="752"/>
      <c r="M453" s="752"/>
      <c r="N453" s="698">
        <f t="shared" si="58"/>
        <v>0</v>
      </c>
      <c r="O453" s="698"/>
      <c r="P453" s="753">
        <f t="shared" si="60"/>
        <v>0</v>
      </c>
      <c r="Q453" s="698"/>
      <c r="R453" s="698"/>
      <c r="S453" s="698"/>
      <c r="T453" s="698"/>
      <c r="U453" s="698"/>
      <c r="V453" s="698"/>
      <c r="W453" s="726"/>
      <c r="X453" s="726"/>
    </row>
    <row r="454" spans="1:24" ht="15.75" customHeight="1">
      <c r="A454" s="660">
        <f t="shared" si="59"/>
        <v>208</v>
      </c>
      <c r="B454" s="819"/>
      <c r="C454" s="819"/>
      <c r="D454" s="820"/>
      <c r="E454" s="698"/>
      <c r="F454" s="698"/>
      <c r="G454" s="698"/>
      <c r="H454" s="698"/>
      <c r="I454" s="698"/>
      <c r="J454" s="698"/>
      <c r="K454" s="698"/>
      <c r="L454" s="752"/>
      <c r="M454" s="752"/>
      <c r="N454" s="698">
        <f t="shared" si="58"/>
        <v>0</v>
      </c>
      <c r="O454" s="698"/>
      <c r="P454" s="753">
        <f t="shared" si="60"/>
        <v>0</v>
      </c>
      <c r="Q454" s="698"/>
      <c r="R454" s="698"/>
      <c r="S454" s="698"/>
      <c r="T454" s="698"/>
      <c r="U454" s="698"/>
      <c r="V454" s="698"/>
      <c r="W454" s="726"/>
      <c r="X454" s="726"/>
    </row>
    <row r="455" spans="1:24" ht="15.75" customHeight="1">
      <c r="A455" s="660">
        <f t="shared" si="59"/>
        <v>209</v>
      </c>
      <c r="B455" s="819"/>
      <c r="C455" s="819"/>
      <c r="D455" s="820"/>
      <c r="E455" s="698"/>
      <c r="F455" s="698"/>
      <c r="G455" s="698"/>
      <c r="H455" s="698"/>
      <c r="I455" s="698"/>
      <c r="J455" s="698"/>
      <c r="K455" s="698"/>
      <c r="L455" s="752"/>
      <c r="M455" s="752"/>
      <c r="N455" s="698">
        <f t="shared" si="58"/>
        <v>0</v>
      </c>
      <c r="O455" s="698"/>
      <c r="P455" s="753">
        <f t="shared" si="60"/>
        <v>0</v>
      </c>
      <c r="Q455" s="698"/>
      <c r="R455" s="698"/>
      <c r="S455" s="698"/>
      <c r="T455" s="698"/>
      <c r="U455" s="698"/>
      <c r="V455" s="698"/>
      <c r="W455" s="726"/>
      <c r="X455" s="726"/>
    </row>
    <row r="456" spans="1:24" ht="15.75" customHeight="1">
      <c r="A456" s="660">
        <f t="shared" si="59"/>
        <v>210</v>
      </c>
      <c r="B456" s="819"/>
      <c r="C456" s="819"/>
      <c r="D456" s="820"/>
      <c r="E456" s="698"/>
      <c r="F456" s="698"/>
      <c r="G456" s="698"/>
      <c r="H456" s="698"/>
      <c r="I456" s="698"/>
      <c r="J456" s="698"/>
      <c r="K456" s="698"/>
      <c r="L456" s="752"/>
      <c r="M456" s="752"/>
      <c r="N456" s="698">
        <f t="shared" si="58"/>
        <v>0</v>
      </c>
      <c r="O456" s="698"/>
      <c r="P456" s="753">
        <f t="shared" si="60"/>
        <v>0</v>
      </c>
      <c r="Q456" s="698"/>
      <c r="R456" s="698"/>
      <c r="S456" s="698"/>
      <c r="T456" s="698"/>
      <c r="U456" s="698"/>
      <c r="V456" s="698"/>
      <c r="W456" s="726"/>
      <c r="X456" s="726"/>
    </row>
    <row r="457" spans="1:24" ht="15.75" customHeight="1">
      <c r="A457" s="660">
        <f t="shared" si="59"/>
        <v>211</v>
      </c>
      <c r="B457" s="819"/>
      <c r="C457" s="819"/>
      <c r="D457" s="820"/>
      <c r="E457" s="698"/>
      <c r="F457" s="698"/>
      <c r="G457" s="698"/>
      <c r="H457" s="698"/>
      <c r="I457" s="698"/>
      <c r="J457" s="698"/>
      <c r="K457" s="698"/>
      <c r="L457" s="752"/>
      <c r="M457" s="752"/>
      <c r="N457" s="698">
        <f t="shared" si="58"/>
        <v>0</v>
      </c>
      <c r="O457" s="698"/>
      <c r="P457" s="753">
        <f t="shared" si="60"/>
        <v>0</v>
      </c>
      <c r="Q457" s="698"/>
      <c r="R457" s="698"/>
      <c r="S457" s="698"/>
      <c r="T457" s="698"/>
      <c r="U457" s="698"/>
      <c r="V457" s="698"/>
      <c r="W457" s="726"/>
      <c r="X457" s="726"/>
    </row>
    <row r="458" spans="1:24" ht="15.75" customHeight="1">
      <c r="A458" s="660">
        <f t="shared" si="59"/>
        <v>212</v>
      </c>
      <c r="B458" s="819"/>
      <c r="C458" s="819"/>
      <c r="D458" s="820"/>
      <c r="E458" s="698"/>
      <c r="F458" s="698"/>
      <c r="G458" s="698"/>
      <c r="H458" s="698"/>
      <c r="I458" s="698"/>
      <c r="J458" s="698"/>
      <c r="K458" s="698"/>
      <c r="L458" s="752"/>
      <c r="M458" s="752"/>
      <c r="N458" s="698">
        <f t="shared" si="58"/>
        <v>0</v>
      </c>
      <c r="O458" s="698"/>
      <c r="P458" s="753">
        <f t="shared" si="60"/>
        <v>0</v>
      </c>
      <c r="Q458" s="698"/>
      <c r="R458" s="698"/>
      <c r="S458" s="698"/>
      <c r="T458" s="698"/>
      <c r="U458" s="698"/>
      <c r="V458" s="698"/>
      <c r="W458" s="726"/>
      <c r="X458" s="726"/>
    </row>
    <row r="459" spans="1:24" ht="15.75" customHeight="1">
      <c r="A459" s="660">
        <f t="shared" si="59"/>
        <v>213</v>
      </c>
      <c r="B459" s="819"/>
      <c r="C459" s="819"/>
      <c r="D459" s="820"/>
      <c r="E459" s="698"/>
      <c r="F459" s="698"/>
      <c r="G459" s="698"/>
      <c r="H459" s="698"/>
      <c r="I459" s="698"/>
      <c r="J459" s="698"/>
      <c r="K459" s="698"/>
      <c r="L459" s="752"/>
      <c r="M459" s="752"/>
      <c r="N459" s="698">
        <f t="shared" si="58"/>
        <v>0</v>
      </c>
      <c r="O459" s="698"/>
      <c r="P459" s="753">
        <f t="shared" si="60"/>
        <v>0</v>
      </c>
      <c r="Q459" s="698"/>
      <c r="R459" s="698"/>
      <c r="S459" s="698"/>
      <c r="T459" s="698"/>
      <c r="U459" s="698"/>
      <c r="V459" s="698"/>
      <c r="W459" s="726"/>
      <c r="X459" s="726"/>
    </row>
    <row r="460" spans="1:24" ht="15.75" customHeight="1">
      <c r="A460" s="660">
        <f t="shared" si="59"/>
        <v>214</v>
      </c>
      <c r="B460" s="819"/>
      <c r="C460" s="819"/>
      <c r="D460" s="820"/>
      <c r="E460" s="698"/>
      <c r="F460" s="698"/>
      <c r="G460" s="698"/>
      <c r="H460" s="698"/>
      <c r="I460" s="698"/>
      <c r="J460" s="698"/>
      <c r="K460" s="698"/>
      <c r="L460" s="752"/>
      <c r="M460" s="752"/>
      <c r="N460" s="698">
        <f t="shared" si="58"/>
        <v>0</v>
      </c>
      <c r="O460" s="698"/>
      <c r="P460" s="753">
        <f t="shared" si="60"/>
        <v>0</v>
      </c>
      <c r="Q460" s="698"/>
      <c r="R460" s="698"/>
      <c r="S460" s="698"/>
      <c r="T460" s="698"/>
      <c r="U460" s="698"/>
      <c r="V460" s="698"/>
      <c r="W460" s="726"/>
      <c r="X460" s="726"/>
    </row>
    <row r="461" spans="1:24" ht="15.75" customHeight="1">
      <c r="A461" s="660">
        <f t="shared" si="59"/>
        <v>215</v>
      </c>
      <c r="B461" s="819"/>
      <c r="C461" s="819"/>
      <c r="D461" s="820"/>
      <c r="E461" s="698"/>
      <c r="F461" s="698"/>
      <c r="G461" s="698"/>
      <c r="H461" s="698"/>
      <c r="I461" s="698"/>
      <c r="J461" s="698"/>
      <c r="K461" s="698"/>
      <c r="L461" s="752"/>
      <c r="M461" s="752"/>
      <c r="N461" s="698">
        <f t="shared" si="58"/>
        <v>0</v>
      </c>
      <c r="O461" s="698"/>
      <c r="P461" s="753">
        <f t="shared" si="60"/>
        <v>0</v>
      </c>
      <c r="Q461" s="698"/>
      <c r="R461" s="698"/>
      <c r="S461" s="698"/>
      <c r="T461" s="698"/>
      <c r="U461" s="698"/>
      <c r="V461" s="698"/>
      <c r="W461" s="726"/>
      <c r="X461" s="726"/>
    </row>
    <row r="462" spans="1:24" ht="15.75" customHeight="1">
      <c r="A462" s="660">
        <f t="shared" si="59"/>
        <v>216</v>
      </c>
      <c r="B462" s="819"/>
      <c r="C462" s="819"/>
      <c r="D462" s="820"/>
      <c r="E462" s="698"/>
      <c r="F462" s="698"/>
      <c r="G462" s="698"/>
      <c r="H462" s="698"/>
      <c r="I462" s="698"/>
      <c r="J462" s="698"/>
      <c r="K462" s="698"/>
      <c r="L462" s="752"/>
      <c r="M462" s="752"/>
      <c r="N462" s="698">
        <f t="shared" si="58"/>
        <v>0</v>
      </c>
      <c r="O462" s="698"/>
      <c r="P462" s="753">
        <f t="shared" si="60"/>
        <v>0</v>
      </c>
      <c r="Q462" s="698"/>
      <c r="R462" s="698"/>
      <c r="S462" s="698"/>
      <c r="T462" s="698"/>
      <c r="U462" s="698"/>
      <c r="V462" s="698"/>
      <c r="W462" s="726"/>
      <c r="X462" s="726"/>
    </row>
    <row r="463" spans="1:24" ht="15.75" customHeight="1">
      <c r="A463" s="660">
        <f t="shared" si="59"/>
        <v>217</v>
      </c>
      <c r="B463" s="819"/>
      <c r="C463" s="819"/>
      <c r="D463" s="820"/>
      <c r="E463" s="698"/>
      <c r="F463" s="698"/>
      <c r="G463" s="698"/>
      <c r="H463" s="698"/>
      <c r="I463" s="698"/>
      <c r="J463" s="698"/>
      <c r="K463" s="698"/>
      <c r="L463" s="752"/>
      <c r="M463" s="752"/>
      <c r="N463" s="698">
        <f t="shared" si="58"/>
        <v>0</v>
      </c>
      <c r="O463" s="698"/>
      <c r="P463" s="753">
        <f t="shared" si="60"/>
        <v>0</v>
      </c>
      <c r="Q463" s="698"/>
      <c r="R463" s="698"/>
      <c r="S463" s="698"/>
      <c r="T463" s="698"/>
      <c r="U463" s="698"/>
      <c r="V463" s="698"/>
      <c r="W463" s="726"/>
      <c r="X463" s="726"/>
    </row>
    <row r="464" spans="1:24" ht="15.75" customHeight="1">
      <c r="A464" s="660">
        <f t="shared" si="59"/>
        <v>218</v>
      </c>
      <c r="B464" s="819"/>
      <c r="C464" s="819"/>
      <c r="D464" s="820"/>
      <c r="E464" s="698"/>
      <c r="F464" s="698"/>
      <c r="G464" s="698"/>
      <c r="H464" s="698"/>
      <c r="I464" s="698"/>
      <c r="J464" s="698"/>
      <c r="K464" s="698"/>
      <c r="L464" s="752"/>
      <c r="M464" s="752"/>
      <c r="N464" s="698">
        <f t="shared" si="58"/>
        <v>0</v>
      </c>
      <c r="O464" s="698"/>
      <c r="P464" s="753">
        <f t="shared" si="60"/>
        <v>0</v>
      </c>
      <c r="Q464" s="698"/>
      <c r="R464" s="698"/>
      <c r="S464" s="698"/>
      <c r="T464" s="698"/>
      <c r="U464" s="698"/>
      <c r="V464" s="698"/>
      <c r="W464" s="726"/>
      <c r="X464" s="726"/>
    </row>
    <row r="465" spans="1:24" ht="15.75" customHeight="1">
      <c r="A465" s="660">
        <f t="shared" si="59"/>
        <v>219</v>
      </c>
      <c r="B465" s="819"/>
      <c r="C465" s="819"/>
      <c r="D465" s="820"/>
      <c r="E465" s="698"/>
      <c r="F465" s="698"/>
      <c r="G465" s="698"/>
      <c r="H465" s="698"/>
      <c r="I465" s="698"/>
      <c r="J465" s="698"/>
      <c r="K465" s="698"/>
      <c r="L465" s="752"/>
      <c r="M465" s="752"/>
      <c r="N465" s="698">
        <f t="shared" si="58"/>
        <v>0</v>
      </c>
      <c r="O465" s="698"/>
      <c r="P465" s="753">
        <f t="shared" si="60"/>
        <v>0</v>
      </c>
      <c r="Q465" s="698"/>
      <c r="R465" s="698"/>
      <c r="S465" s="698"/>
      <c r="T465" s="698"/>
      <c r="U465" s="698"/>
      <c r="V465" s="698"/>
      <c r="W465" s="726"/>
      <c r="X465" s="726"/>
    </row>
    <row r="466" spans="1:24" ht="15.75" customHeight="1">
      <c r="A466" s="660">
        <f t="shared" si="59"/>
        <v>220</v>
      </c>
      <c r="B466" s="819"/>
      <c r="C466" s="819"/>
      <c r="D466" s="820"/>
      <c r="E466" s="698"/>
      <c r="F466" s="698"/>
      <c r="G466" s="698"/>
      <c r="H466" s="698"/>
      <c r="I466" s="698"/>
      <c r="J466" s="698"/>
      <c r="K466" s="698"/>
      <c r="L466" s="752"/>
      <c r="M466" s="752"/>
      <c r="N466" s="698">
        <f t="shared" si="58"/>
        <v>0</v>
      </c>
      <c r="O466" s="698"/>
      <c r="P466" s="753">
        <f t="shared" si="60"/>
        <v>0</v>
      </c>
      <c r="Q466" s="698"/>
      <c r="R466" s="698"/>
      <c r="S466" s="698"/>
      <c r="T466" s="698"/>
      <c r="U466" s="698"/>
      <c r="V466" s="698"/>
      <c r="W466" s="726"/>
      <c r="X466" s="726"/>
    </row>
    <row r="467" spans="1:24" ht="15.75" customHeight="1">
      <c r="A467" s="660">
        <f t="shared" si="59"/>
        <v>221</v>
      </c>
      <c r="B467" s="819"/>
      <c r="C467" s="819"/>
      <c r="D467" s="820"/>
      <c r="E467" s="698"/>
      <c r="F467" s="698"/>
      <c r="G467" s="698"/>
      <c r="H467" s="698"/>
      <c r="I467" s="698"/>
      <c r="J467" s="698"/>
      <c r="K467" s="698"/>
      <c r="L467" s="752"/>
      <c r="M467" s="752"/>
      <c r="N467" s="698">
        <f t="shared" si="58"/>
        <v>0</v>
      </c>
      <c r="O467" s="698"/>
      <c r="P467" s="753">
        <f t="shared" si="60"/>
        <v>0</v>
      </c>
      <c r="Q467" s="698"/>
      <c r="R467" s="698"/>
      <c r="S467" s="698"/>
      <c r="T467" s="698"/>
      <c r="U467" s="698"/>
      <c r="V467" s="698"/>
      <c r="W467" s="726"/>
      <c r="X467" s="726"/>
    </row>
    <row r="468" spans="1:24" ht="15.75" customHeight="1">
      <c r="A468" s="660">
        <f t="shared" si="59"/>
        <v>222</v>
      </c>
      <c r="B468" s="819"/>
      <c r="C468" s="819"/>
      <c r="D468" s="820"/>
      <c r="E468" s="698"/>
      <c r="F468" s="698"/>
      <c r="G468" s="698"/>
      <c r="H468" s="698"/>
      <c r="I468" s="698"/>
      <c r="J468" s="698"/>
      <c r="K468" s="698"/>
      <c r="L468" s="752"/>
      <c r="M468" s="752"/>
      <c r="N468" s="698">
        <f t="shared" si="58"/>
        <v>0</v>
      </c>
      <c r="O468" s="698"/>
      <c r="P468" s="753">
        <f t="shared" si="60"/>
        <v>0</v>
      </c>
      <c r="Q468" s="698"/>
      <c r="R468" s="698"/>
      <c r="S468" s="698"/>
      <c r="T468" s="698"/>
      <c r="U468" s="698"/>
      <c r="V468" s="698"/>
      <c r="W468" s="726"/>
      <c r="X468" s="726"/>
    </row>
    <row r="469" spans="1:24" ht="15.75" customHeight="1">
      <c r="A469" s="660">
        <f t="shared" si="59"/>
        <v>223</v>
      </c>
      <c r="B469" s="819"/>
      <c r="C469" s="819"/>
      <c r="D469" s="820"/>
      <c r="E469" s="698"/>
      <c r="F469" s="698"/>
      <c r="G469" s="698"/>
      <c r="H469" s="698"/>
      <c r="I469" s="698"/>
      <c r="J469" s="698"/>
      <c r="K469" s="698"/>
      <c r="L469" s="752"/>
      <c r="M469" s="752"/>
      <c r="N469" s="698">
        <f t="shared" si="58"/>
        <v>0</v>
      </c>
      <c r="O469" s="698"/>
      <c r="P469" s="753">
        <f t="shared" si="60"/>
        <v>0</v>
      </c>
      <c r="Q469" s="698"/>
      <c r="R469" s="698"/>
      <c r="S469" s="698"/>
      <c r="T469" s="698"/>
      <c r="U469" s="698"/>
      <c r="V469" s="698"/>
      <c r="W469" s="726"/>
      <c r="X469" s="726"/>
    </row>
    <row r="470" spans="1:24" ht="15.75" customHeight="1">
      <c r="A470" s="660">
        <f t="shared" si="59"/>
        <v>224</v>
      </c>
      <c r="B470" s="819"/>
      <c r="C470" s="819"/>
      <c r="D470" s="820"/>
      <c r="E470" s="698"/>
      <c r="F470" s="698"/>
      <c r="G470" s="698"/>
      <c r="H470" s="698"/>
      <c r="I470" s="698"/>
      <c r="J470" s="698"/>
      <c r="K470" s="698"/>
      <c r="L470" s="752"/>
      <c r="M470" s="752"/>
      <c r="N470" s="698">
        <f t="shared" si="58"/>
        <v>0</v>
      </c>
      <c r="O470" s="698"/>
      <c r="P470" s="753">
        <f t="shared" si="60"/>
        <v>0</v>
      </c>
      <c r="Q470" s="698"/>
      <c r="R470" s="698"/>
      <c r="S470" s="698"/>
      <c r="T470" s="698"/>
      <c r="U470" s="698"/>
      <c r="V470" s="698"/>
      <c r="W470" s="726"/>
      <c r="X470" s="726"/>
    </row>
    <row r="471" spans="1:24" ht="15.75" customHeight="1">
      <c r="A471" s="660">
        <f t="shared" si="59"/>
        <v>225</v>
      </c>
      <c r="B471" s="819"/>
      <c r="C471" s="819"/>
      <c r="D471" s="820"/>
      <c r="E471" s="698"/>
      <c r="F471" s="698"/>
      <c r="G471" s="698"/>
      <c r="H471" s="698"/>
      <c r="I471" s="698"/>
      <c r="J471" s="698"/>
      <c r="K471" s="698"/>
      <c r="L471" s="752"/>
      <c r="M471" s="752"/>
      <c r="N471" s="698">
        <f t="shared" si="58"/>
        <v>0</v>
      </c>
      <c r="O471" s="698"/>
      <c r="P471" s="753">
        <f t="shared" si="60"/>
        <v>0</v>
      </c>
      <c r="Q471" s="698"/>
      <c r="R471" s="698"/>
      <c r="S471" s="698"/>
      <c r="T471" s="698"/>
      <c r="U471" s="698"/>
      <c r="V471" s="698"/>
      <c r="W471" s="726"/>
      <c r="X471" s="726"/>
    </row>
    <row r="472" spans="1:24" ht="15.75" customHeight="1">
      <c r="A472" s="660">
        <f t="shared" si="59"/>
        <v>226</v>
      </c>
      <c r="B472" s="819"/>
      <c r="C472" s="819"/>
      <c r="D472" s="820"/>
      <c r="E472" s="698"/>
      <c r="F472" s="698"/>
      <c r="G472" s="698"/>
      <c r="H472" s="698"/>
      <c r="I472" s="698"/>
      <c r="J472" s="698"/>
      <c r="K472" s="698"/>
      <c r="L472" s="752"/>
      <c r="M472" s="752"/>
      <c r="N472" s="698">
        <f t="shared" si="58"/>
        <v>0</v>
      </c>
      <c r="O472" s="698"/>
      <c r="P472" s="753">
        <f t="shared" si="60"/>
        <v>0</v>
      </c>
      <c r="Q472" s="698"/>
      <c r="R472" s="698"/>
      <c r="S472" s="698"/>
      <c r="T472" s="698"/>
      <c r="U472" s="698"/>
      <c r="V472" s="698"/>
      <c r="W472" s="726"/>
      <c r="X472" s="726"/>
    </row>
    <row r="473" spans="1:24" ht="15.75" customHeight="1">
      <c r="A473" s="660">
        <f t="shared" si="59"/>
        <v>227</v>
      </c>
      <c r="B473" s="819"/>
      <c r="C473" s="819"/>
      <c r="D473" s="820"/>
      <c r="E473" s="698"/>
      <c r="F473" s="698"/>
      <c r="G473" s="698"/>
      <c r="H473" s="698"/>
      <c r="I473" s="698"/>
      <c r="J473" s="698"/>
      <c r="K473" s="698"/>
      <c r="L473" s="752"/>
      <c r="M473" s="752"/>
      <c r="N473" s="698">
        <f t="shared" si="58"/>
        <v>0</v>
      </c>
      <c r="O473" s="698"/>
      <c r="P473" s="753">
        <f t="shared" si="60"/>
        <v>0</v>
      </c>
      <c r="Q473" s="698"/>
      <c r="R473" s="698"/>
      <c r="S473" s="698"/>
      <c r="T473" s="698"/>
      <c r="U473" s="698"/>
      <c r="V473" s="698"/>
      <c r="W473" s="726"/>
      <c r="X473" s="726"/>
    </row>
    <row r="474" spans="1:24" ht="15.75" customHeight="1">
      <c r="A474" s="660">
        <f t="shared" si="59"/>
        <v>228</v>
      </c>
      <c r="B474" s="819"/>
      <c r="C474" s="819"/>
      <c r="D474" s="820"/>
      <c r="E474" s="698"/>
      <c r="F474" s="698"/>
      <c r="G474" s="698"/>
      <c r="H474" s="698"/>
      <c r="I474" s="698"/>
      <c r="J474" s="698"/>
      <c r="K474" s="698"/>
      <c r="L474" s="752"/>
      <c r="M474" s="752"/>
      <c r="N474" s="698">
        <f t="shared" si="58"/>
        <v>0</v>
      </c>
      <c r="O474" s="698"/>
      <c r="P474" s="753">
        <f t="shared" si="60"/>
        <v>0</v>
      </c>
      <c r="Q474" s="698"/>
      <c r="R474" s="698"/>
      <c r="S474" s="698"/>
      <c r="T474" s="698"/>
      <c r="U474" s="698"/>
      <c r="V474" s="698"/>
      <c r="W474" s="726"/>
      <c r="X474" s="726"/>
    </row>
    <row r="475" spans="1:24" ht="15.75" customHeight="1">
      <c r="A475" s="660">
        <f t="shared" si="59"/>
        <v>229</v>
      </c>
      <c r="B475" s="819"/>
      <c r="C475" s="819"/>
      <c r="D475" s="820"/>
      <c r="E475" s="698"/>
      <c r="F475" s="698"/>
      <c r="G475" s="698"/>
      <c r="H475" s="698"/>
      <c r="I475" s="698"/>
      <c r="J475" s="698"/>
      <c r="K475" s="698"/>
      <c r="L475" s="752"/>
      <c r="M475" s="752"/>
      <c r="N475" s="698">
        <f t="shared" si="58"/>
        <v>0</v>
      </c>
      <c r="O475" s="698"/>
      <c r="P475" s="753">
        <f t="shared" si="60"/>
        <v>0</v>
      </c>
      <c r="Q475" s="698"/>
      <c r="R475" s="698"/>
      <c r="S475" s="698"/>
      <c r="T475" s="698"/>
      <c r="U475" s="698"/>
      <c r="V475" s="698"/>
      <c r="W475" s="726"/>
      <c r="X475" s="726"/>
    </row>
    <row r="476" spans="1:24" ht="15.75" customHeight="1">
      <c r="A476" s="660">
        <f t="shared" si="59"/>
        <v>230</v>
      </c>
      <c r="B476" s="819"/>
      <c r="C476" s="819"/>
      <c r="D476" s="820"/>
      <c r="E476" s="698"/>
      <c r="F476" s="698"/>
      <c r="G476" s="698"/>
      <c r="H476" s="698"/>
      <c r="I476" s="698"/>
      <c r="J476" s="698"/>
      <c r="K476" s="698"/>
      <c r="L476" s="752"/>
      <c r="M476" s="752"/>
      <c r="N476" s="698">
        <f t="shared" si="58"/>
        <v>0</v>
      </c>
      <c r="O476" s="698"/>
      <c r="P476" s="753">
        <f t="shared" si="60"/>
        <v>0</v>
      </c>
      <c r="Q476" s="698"/>
      <c r="R476" s="698"/>
      <c r="S476" s="698"/>
      <c r="T476" s="698"/>
      <c r="U476" s="698"/>
      <c r="V476" s="698"/>
      <c r="W476" s="726"/>
      <c r="X476" s="726"/>
    </row>
    <row r="477" spans="1:24" ht="15.75" customHeight="1">
      <c r="A477" s="660">
        <f t="shared" si="59"/>
        <v>231</v>
      </c>
      <c r="B477" s="819"/>
      <c r="C477" s="819"/>
      <c r="D477" s="820"/>
      <c r="E477" s="698"/>
      <c r="F477" s="698"/>
      <c r="G477" s="698"/>
      <c r="H477" s="698"/>
      <c r="I477" s="698"/>
      <c r="J477" s="698"/>
      <c r="K477" s="698"/>
      <c r="L477" s="752"/>
      <c r="M477" s="752"/>
      <c r="N477" s="698">
        <f t="shared" si="58"/>
        <v>0</v>
      </c>
      <c r="O477" s="698"/>
      <c r="P477" s="753">
        <f t="shared" si="60"/>
        <v>0</v>
      </c>
      <c r="Q477" s="698"/>
      <c r="R477" s="698"/>
      <c r="S477" s="698"/>
      <c r="T477" s="698"/>
      <c r="U477" s="698"/>
      <c r="V477" s="698"/>
      <c r="W477" s="726"/>
      <c r="X477" s="726"/>
    </row>
    <row r="478" spans="1:24" ht="15.75" customHeight="1">
      <c r="A478" s="660">
        <f t="shared" si="59"/>
        <v>232</v>
      </c>
      <c r="B478" s="819"/>
      <c r="C478" s="819"/>
      <c r="D478" s="820"/>
      <c r="E478" s="698"/>
      <c r="F478" s="698"/>
      <c r="G478" s="698"/>
      <c r="H478" s="698"/>
      <c r="I478" s="698"/>
      <c r="J478" s="698"/>
      <c r="K478" s="698"/>
      <c r="L478" s="752"/>
      <c r="M478" s="752"/>
      <c r="N478" s="698">
        <f t="shared" si="58"/>
        <v>0</v>
      </c>
      <c r="O478" s="698"/>
      <c r="P478" s="753">
        <f t="shared" si="60"/>
        <v>0</v>
      </c>
      <c r="Q478" s="698"/>
      <c r="R478" s="698"/>
      <c r="S478" s="698"/>
      <c r="T478" s="698"/>
      <c r="U478" s="698"/>
      <c r="V478" s="698"/>
      <c r="W478" s="726"/>
      <c r="X478" s="726"/>
    </row>
    <row r="479" spans="1:24" ht="15.75" customHeight="1">
      <c r="A479" s="660">
        <f t="shared" si="59"/>
        <v>233</v>
      </c>
      <c r="B479" s="819"/>
      <c r="C479" s="819"/>
      <c r="D479" s="820"/>
      <c r="E479" s="698"/>
      <c r="F479" s="698"/>
      <c r="G479" s="698"/>
      <c r="H479" s="698"/>
      <c r="I479" s="698"/>
      <c r="J479" s="698"/>
      <c r="K479" s="698"/>
      <c r="L479" s="752"/>
      <c r="M479" s="752"/>
      <c r="N479" s="698">
        <f t="shared" si="58"/>
        <v>0</v>
      </c>
      <c r="O479" s="698"/>
      <c r="P479" s="753">
        <f t="shared" si="60"/>
        <v>0</v>
      </c>
      <c r="Q479" s="698"/>
      <c r="R479" s="698"/>
      <c r="S479" s="698"/>
      <c r="T479" s="698"/>
      <c r="U479" s="698"/>
      <c r="V479" s="698"/>
      <c r="W479" s="726"/>
      <c r="X479" s="726"/>
    </row>
    <row r="480" spans="1:24" ht="15.75" customHeight="1">
      <c r="A480" s="660">
        <f t="shared" si="59"/>
        <v>234</v>
      </c>
      <c r="B480" s="819"/>
      <c r="C480" s="819"/>
      <c r="D480" s="820"/>
      <c r="E480" s="698"/>
      <c r="F480" s="698"/>
      <c r="G480" s="698"/>
      <c r="H480" s="698"/>
      <c r="I480" s="698"/>
      <c r="J480" s="698"/>
      <c r="K480" s="698"/>
      <c r="L480" s="752"/>
      <c r="M480" s="752"/>
      <c r="N480" s="698">
        <f t="shared" si="58"/>
        <v>0</v>
      </c>
      <c r="O480" s="698"/>
      <c r="P480" s="753">
        <f t="shared" si="60"/>
        <v>0</v>
      </c>
      <c r="Q480" s="698"/>
      <c r="R480" s="698"/>
      <c r="S480" s="698"/>
      <c r="T480" s="698"/>
      <c r="U480" s="698"/>
      <c r="V480" s="698"/>
      <c r="W480" s="726"/>
      <c r="X480" s="726"/>
    </row>
    <row r="481" spans="1:24" ht="15.75" customHeight="1">
      <c r="A481" s="660">
        <f t="shared" si="59"/>
        <v>235</v>
      </c>
      <c r="B481" s="819"/>
      <c r="C481" s="819"/>
      <c r="D481" s="820"/>
      <c r="E481" s="698"/>
      <c r="F481" s="698"/>
      <c r="G481" s="698"/>
      <c r="H481" s="698"/>
      <c r="I481" s="698"/>
      <c r="J481" s="698"/>
      <c r="K481" s="698"/>
      <c r="L481" s="752"/>
      <c r="M481" s="752"/>
      <c r="N481" s="698">
        <f t="shared" si="58"/>
        <v>0</v>
      </c>
      <c r="O481" s="698"/>
      <c r="P481" s="753">
        <f t="shared" si="60"/>
        <v>0</v>
      </c>
      <c r="Q481" s="698"/>
      <c r="R481" s="698"/>
      <c r="S481" s="698"/>
      <c r="T481" s="698"/>
      <c r="U481" s="698"/>
      <c r="V481" s="698"/>
      <c r="W481" s="726"/>
      <c r="X481" s="726"/>
    </row>
    <row r="482" spans="1:24" ht="15.75" customHeight="1">
      <c r="A482" s="660">
        <f t="shared" si="59"/>
        <v>236</v>
      </c>
      <c r="B482" s="819"/>
      <c r="C482" s="819"/>
      <c r="D482" s="820"/>
      <c r="E482" s="698"/>
      <c r="F482" s="698"/>
      <c r="G482" s="698"/>
      <c r="H482" s="698"/>
      <c r="I482" s="698"/>
      <c r="J482" s="698"/>
      <c r="K482" s="698"/>
      <c r="L482" s="752"/>
      <c r="M482" s="752"/>
      <c r="N482" s="698">
        <f t="shared" si="58"/>
        <v>0</v>
      </c>
      <c r="O482" s="698"/>
      <c r="P482" s="753">
        <f t="shared" si="60"/>
        <v>0</v>
      </c>
      <c r="Q482" s="698"/>
      <c r="R482" s="698"/>
      <c r="S482" s="698"/>
      <c r="T482" s="698"/>
      <c r="U482" s="698"/>
      <c r="V482" s="698"/>
      <c r="W482" s="726"/>
      <c r="X482" s="726"/>
    </row>
    <row r="483" spans="1:24" ht="15.75" customHeight="1">
      <c r="A483" s="660">
        <f t="shared" si="59"/>
        <v>237</v>
      </c>
      <c r="B483" s="819"/>
      <c r="C483" s="819"/>
      <c r="D483" s="820"/>
      <c r="E483" s="698"/>
      <c r="F483" s="698"/>
      <c r="G483" s="698"/>
      <c r="H483" s="698"/>
      <c r="I483" s="698"/>
      <c r="J483" s="698"/>
      <c r="K483" s="698"/>
      <c r="L483" s="752"/>
      <c r="M483" s="752"/>
      <c r="N483" s="698">
        <f t="shared" si="58"/>
        <v>0</v>
      </c>
      <c r="O483" s="698"/>
      <c r="P483" s="753">
        <f t="shared" si="60"/>
        <v>0</v>
      </c>
      <c r="Q483" s="698"/>
      <c r="R483" s="698"/>
      <c r="S483" s="698"/>
      <c r="T483" s="698"/>
      <c r="U483" s="698"/>
      <c r="V483" s="698"/>
      <c r="W483" s="726"/>
      <c r="X483" s="726"/>
    </row>
    <row r="484" spans="1:24" ht="15.75" customHeight="1">
      <c r="A484" s="660">
        <f t="shared" si="59"/>
        <v>238</v>
      </c>
      <c r="B484" s="819"/>
      <c r="C484" s="819"/>
      <c r="D484" s="820"/>
      <c r="E484" s="698"/>
      <c r="F484" s="698"/>
      <c r="G484" s="698"/>
      <c r="H484" s="698"/>
      <c r="I484" s="698"/>
      <c r="J484" s="698"/>
      <c r="K484" s="698"/>
      <c r="L484" s="752"/>
      <c r="M484" s="752"/>
      <c r="N484" s="698">
        <f t="shared" si="58"/>
        <v>0</v>
      </c>
      <c r="O484" s="698"/>
      <c r="P484" s="753">
        <f t="shared" si="60"/>
        <v>0</v>
      </c>
      <c r="Q484" s="698"/>
      <c r="R484" s="698"/>
      <c r="S484" s="698"/>
      <c r="T484" s="698"/>
      <c r="U484" s="698"/>
      <c r="V484" s="698"/>
      <c r="W484" s="726"/>
      <c r="X484" s="726"/>
    </row>
    <row r="485" spans="1:24" ht="15.75" customHeight="1">
      <c r="A485" s="660">
        <f t="shared" si="59"/>
        <v>239</v>
      </c>
      <c r="B485" s="819"/>
      <c r="C485" s="819"/>
      <c r="D485" s="820"/>
      <c r="E485" s="698"/>
      <c r="F485" s="698"/>
      <c r="G485" s="698"/>
      <c r="H485" s="698"/>
      <c r="I485" s="698"/>
      <c r="J485" s="698"/>
      <c r="K485" s="698"/>
      <c r="L485" s="752"/>
      <c r="M485" s="752"/>
      <c r="N485" s="698">
        <f t="shared" si="58"/>
        <v>0</v>
      </c>
      <c r="O485" s="698"/>
      <c r="P485" s="753">
        <f t="shared" si="60"/>
        <v>0</v>
      </c>
      <c r="Q485" s="698"/>
      <c r="R485" s="698"/>
      <c r="S485" s="698"/>
      <c r="T485" s="698"/>
      <c r="U485" s="698"/>
      <c r="V485" s="698"/>
      <c r="W485" s="726"/>
      <c r="X485" s="726"/>
    </row>
    <row r="486" spans="1:24" ht="15.75" customHeight="1">
      <c r="A486" s="660">
        <f t="shared" si="59"/>
        <v>240</v>
      </c>
      <c r="B486" s="819"/>
      <c r="C486" s="819"/>
      <c r="D486" s="820"/>
      <c r="E486" s="698"/>
      <c r="F486" s="698"/>
      <c r="G486" s="698"/>
      <c r="H486" s="698"/>
      <c r="I486" s="698"/>
      <c r="J486" s="698"/>
      <c r="K486" s="698"/>
      <c r="L486" s="752"/>
      <c r="M486" s="752"/>
      <c r="N486" s="698">
        <f t="shared" si="58"/>
        <v>0</v>
      </c>
      <c r="O486" s="698"/>
      <c r="P486" s="753">
        <f t="shared" si="60"/>
        <v>0</v>
      </c>
      <c r="Q486" s="698"/>
      <c r="R486" s="698"/>
      <c r="S486" s="698"/>
      <c r="T486" s="698"/>
      <c r="U486" s="698"/>
      <c r="V486" s="698"/>
      <c r="W486" s="726"/>
      <c r="X486" s="726"/>
    </row>
    <row r="487" spans="1:24" ht="15.75" customHeight="1">
      <c r="A487" s="660">
        <f t="shared" si="59"/>
        <v>241</v>
      </c>
      <c r="B487" s="819"/>
      <c r="C487" s="819"/>
      <c r="D487" s="820"/>
      <c r="E487" s="698"/>
      <c r="F487" s="698"/>
      <c r="G487" s="698"/>
      <c r="H487" s="698"/>
      <c r="I487" s="698"/>
      <c r="J487" s="698"/>
      <c r="K487" s="698"/>
      <c r="L487" s="752"/>
      <c r="M487" s="752"/>
      <c r="N487" s="698">
        <f t="shared" si="58"/>
        <v>0</v>
      </c>
      <c r="O487" s="698"/>
      <c r="P487" s="753">
        <f t="shared" si="60"/>
        <v>0</v>
      </c>
      <c r="Q487" s="698"/>
      <c r="R487" s="698"/>
      <c r="S487" s="698"/>
      <c r="T487" s="698"/>
      <c r="U487" s="698"/>
      <c r="V487" s="698"/>
      <c r="W487" s="726"/>
      <c r="X487" s="726"/>
    </row>
    <row r="488" spans="1:24" ht="15.75" customHeight="1">
      <c r="A488" s="660">
        <f t="shared" si="59"/>
        <v>242</v>
      </c>
      <c r="B488" s="819"/>
      <c r="C488" s="819"/>
      <c r="D488" s="820"/>
      <c r="E488" s="698"/>
      <c r="F488" s="698"/>
      <c r="G488" s="698"/>
      <c r="H488" s="698"/>
      <c r="I488" s="698"/>
      <c r="J488" s="698"/>
      <c r="K488" s="698"/>
      <c r="L488" s="752"/>
      <c r="M488" s="752"/>
      <c r="N488" s="698">
        <f t="shared" si="58"/>
        <v>0</v>
      </c>
      <c r="O488" s="698"/>
      <c r="P488" s="753">
        <f t="shared" si="60"/>
        <v>0</v>
      </c>
      <c r="Q488" s="698"/>
      <c r="R488" s="698"/>
      <c r="S488" s="698"/>
      <c r="T488" s="698"/>
      <c r="U488" s="698"/>
      <c r="V488" s="698"/>
      <c r="W488" s="726"/>
      <c r="X488" s="726"/>
    </row>
    <row r="489" spans="1:24" ht="15.75" customHeight="1">
      <c r="A489" s="660">
        <f t="shared" si="59"/>
        <v>243</v>
      </c>
      <c r="B489" s="819"/>
      <c r="C489" s="819"/>
      <c r="D489" s="820"/>
      <c r="E489" s="698"/>
      <c r="F489" s="698"/>
      <c r="G489" s="698"/>
      <c r="H489" s="698"/>
      <c r="I489" s="698"/>
      <c r="J489" s="698"/>
      <c r="K489" s="698"/>
      <c r="L489" s="752"/>
      <c r="M489" s="752"/>
      <c r="N489" s="698">
        <f t="shared" si="58"/>
        <v>0</v>
      </c>
      <c r="O489" s="698"/>
      <c r="P489" s="753">
        <f t="shared" si="60"/>
        <v>0</v>
      </c>
      <c r="Q489" s="698"/>
      <c r="R489" s="698"/>
      <c r="S489" s="698"/>
      <c r="T489" s="698"/>
      <c r="U489" s="698"/>
      <c r="V489" s="698"/>
      <c r="W489" s="726"/>
      <c r="X489" s="726"/>
    </row>
    <row r="490" spans="1:24" ht="15.75" customHeight="1">
      <c r="A490" s="660">
        <f t="shared" si="59"/>
        <v>244</v>
      </c>
      <c r="B490" s="819"/>
      <c r="C490" s="819"/>
      <c r="D490" s="820"/>
      <c r="E490" s="698"/>
      <c r="F490" s="698"/>
      <c r="G490" s="698"/>
      <c r="H490" s="698"/>
      <c r="I490" s="698"/>
      <c r="J490" s="698"/>
      <c r="K490" s="698"/>
      <c r="L490" s="752"/>
      <c r="M490" s="752"/>
      <c r="N490" s="698">
        <f t="shared" si="58"/>
        <v>0</v>
      </c>
      <c r="O490" s="698"/>
      <c r="P490" s="753">
        <f t="shared" si="60"/>
        <v>0</v>
      </c>
      <c r="Q490" s="698"/>
      <c r="R490" s="698"/>
      <c r="S490" s="698"/>
      <c r="T490" s="698"/>
      <c r="U490" s="698"/>
      <c r="V490" s="698"/>
      <c r="W490" s="726"/>
      <c r="X490" s="726"/>
    </row>
    <row r="491" spans="1:24" ht="15.75" customHeight="1">
      <c r="A491" s="660">
        <f t="shared" si="59"/>
        <v>245</v>
      </c>
      <c r="B491" s="819"/>
      <c r="C491" s="819"/>
      <c r="D491" s="820"/>
      <c r="E491" s="698"/>
      <c r="F491" s="698"/>
      <c r="G491" s="698"/>
      <c r="H491" s="698"/>
      <c r="I491" s="698"/>
      <c r="J491" s="698"/>
      <c r="K491" s="698"/>
      <c r="L491" s="752"/>
      <c r="M491" s="752"/>
      <c r="N491" s="698">
        <f t="shared" si="58"/>
        <v>0</v>
      </c>
      <c r="O491" s="698"/>
      <c r="P491" s="753">
        <f t="shared" si="60"/>
        <v>0</v>
      </c>
      <c r="Q491" s="698"/>
      <c r="R491" s="698"/>
      <c r="S491" s="698"/>
      <c r="T491" s="698"/>
      <c r="U491" s="698"/>
      <c r="V491" s="698"/>
      <c r="W491" s="726"/>
      <c r="X491" s="726"/>
    </row>
    <row r="492" spans="1:24" ht="15.75" customHeight="1">
      <c r="A492" s="660">
        <f t="shared" si="59"/>
        <v>246</v>
      </c>
      <c r="B492" s="819"/>
      <c r="C492" s="819"/>
      <c r="D492" s="820"/>
      <c r="E492" s="698"/>
      <c r="F492" s="698"/>
      <c r="G492" s="698"/>
      <c r="H492" s="698"/>
      <c r="I492" s="698"/>
      <c r="J492" s="698"/>
      <c r="K492" s="698"/>
      <c r="L492" s="752"/>
      <c r="M492" s="752"/>
      <c r="N492" s="698">
        <f t="shared" si="58"/>
        <v>0</v>
      </c>
      <c r="O492" s="698"/>
      <c r="P492" s="753">
        <f t="shared" si="60"/>
        <v>0</v>
      </c>
      <c r="Q492" s="698"/>
      <c r="R492" s="698"/>
      <c r="S492" s="698"/>
      <c r="T492" s="698"/>
      <c r="U492" s="698"/>
      <c r="V492" s="698"/>
      <c r="W492" s="726"/>
      <c r="X492" s="726"/>
    </row>
    <row r="493" spans="1:24" ht="15.75" customHeight="1">
      <c r="A493" s="660">
        <f t="shared" si="59"/>
        <v>247</v>
      </c>
      <c r="B493" s="819"/>
      <c r="C493" s="819"/>
      <c r="D493" s="820"/>
      <c r="E493" s="698"/>
      <c r="F493" s="698"/>
      <c r="G493" s="698"/>
      <c r="H493" s="698"/>
      <c r="I493" s="698"/>
      <c r="J493" s="698"/>
      <c r="K493" s="698"/>
      <c r="L493" s="752"/>
      <c r="M493" s="752"/>
      <c r="N493" s="698">
        <f t="shared" si="58"/>
        <v>0</v>
      </c>
      <c r="O493" s="698"/>
      <c r="P493" s="753">
        <f t="shared" si="60"/>
        <v>0</v>
      </c>
      <c r="Q493" s="698"/>
      <c r="R493" s="698"/>
      <c r="S493" s="698"/>
      <c r="T493" s="698"/>
      <c r="U493" s="698"/>
      <c r="V493" s="698"/>
      <c r="W493" s="726"/>
      <c r="X493" s="726"/>
    </row>
    <row r="494" spans="1:24" ht="15.75" customHeight="1">
      <c r="A494" s="660">
        <f t="shared" si="59"/>
        <v>248</v>
      </c>
      <c r="B494" s="819"/>
      <c r="C494" s="819"/>
      <c r="D494" s="820"/>
      <c r="E494" s="698"/>
      <c r="F494" s="698"/>
      <c r="G494" s="698"/>
      <c r="H494" s="698"/>
      <c r="I494" s="698"/>
      <c r="J494" s="698"/>
      <c r="K494" s="698"/>
      <c r="L494" s="752"/>
      <c r="M494" s="752"/>
      <c r="N494" s="698">
        <f t="shared" si="58"/>
        <v>0</v>
      </c>
      <c r="O494" s="698"/>
      <c r="P494" s="753">
        <f t="shared" si="60"/>
        <v>0</v>
      </c>
      <c r="Q494" s="698"/>
      <c r="R494" s="698"/>
      <c r="S494" s="698"/>
      <c r="T494" s="698"/>
      <c r="U494" s="698"/>
      <c r="V494" s="698"/>
      <c r="W494" s="726"/>
      <c r="X494" s="726"/>
    </row>
    <row r="495" spans="1:24" ht="15.75" customHeight="1">
      <c r="A495" s="660">
        <f t="shared" si="59"/>
        <v>249</v>
      </c>
      <c r="B495" s="819"/>
      <c r="C495" s="819"/>
      <c r="D495" s="820"/>
      <c r="E495" s="698"/>
      <c r="F495" s="698"/>
      <c r="G495" s="698"/>
      <c r="H495" s="698"/>
      <c r="I495" s="698"/>
      <c r="J495" s="698"/>
      <c r="K495" s="698"/>
      <c r="L495" s="752"/>
      <c r="M495" s="752"/>
      <c r="N495" s="698">
        <f t="shared" si="58"/>
        <v>0</v>
      </c>
      <c r="O495" s="698"/>
      <c r="P495" s="753">
        <f t="shared" si="60"/>
        <v>0</v>
      </c>
      <c r="Q495" s="698"/>
      <c r="R495" s="698"/>
      <c r="S495" s="698"/>
      <c r="T495" s="698"/>
      <c r="U495" s="698"/>
      <c r="V495" s="698"/>
      <c r="W495" s="726"/>
      <c r="X495" s="726"/>
    </row>
    <row r="496" spans="1:24" ht="15.75" customHeight="1">
      <c r="A496" s="660">
        <f t="shared" si="59"/>
        <v>250</v>
      </c>
      <c r="B496" s="819"/>
      <c r="C496" s="819"/>
      <c r="D496" s="820"/>
      <c r="E496" s="698"/>
      <c r="F496" s="698"/>
      <c r="G496" s="698"/>
      <c r="H496" s="698"/>
      <c r="I496" s="698"/>
      <c r="J496" s="698"/>
      <c r="K496" s="698"/>
      <c r="L496" s="752"/>
      <c r="M496" s="752"/>
      <c r="N496" s="698">
        <f t="shared" si="58"/>
        <v>0</v>
      </c>
      <c r="O496" s="698"/>
      <c r="P496" s="753">
        <f t="shared" si="60"/>
        <v>0</v>
      </c>
      <c r="Q496" s="698"/>
      <c r="R496" s="698"/>
      <c r="S496" s="698"/>
      <c r="T496" s="698"/>
      <c r="U496" s="698"/>
      <c r="V496" s="698"/>
      <c r="W496" s="726"/>
      <c r="X496" s="726"/>
    </row>
    <row r="497" spans="1:24" ht="15.75" customHeight="1">
      <c r="A497" s="660">
        <f t="shared" si="59"/>
        <v>251</v>
      </c>
      <c r="B497" s="819"/>
      <c r="C497" s="819"/>
      <c r="D497" s="820"/>
      <c r="E497" s="698"/>
      <c r="F497" s="698"/>
      <c r="G497" s="698"/>
      <c r="H497" s="698"/>
      <c r="I497" s="698"/>
      <c r="J497" s="698"/>
      <c r="K497" s="698"/>
      <c r="L497" s="752"/>
      <c r="M497" s="752"/>
      <c r="N497" s="698">
        <f t="shared" si="58"/>
        <v>0</v>
      </c>
      <c r="O497" s="698"/>
      <c r="P497" s="753">
        <f t="shared" si="60"/>
        <v>0</v>
      </c>
      <c r="Q497" s="698"/>
      <c r="R497" s="698"/>
      <c r="S497" s="698"/>
      <c r="T497" s="698"/>
      <c r="U497" s="698"/>
      <c r="V497" s="698"/>
      <c r="W497" s="726"/>
      <c r="X497" s="726"/>
    </row>
    <row r="498" spans="1:24" ht="15.75" customHeight="1">
      <c r="A498" s="660">
        <f t="shared" si="59"/>
        <v>252</v>
      </c>
      <c r="B498" s="819"/>
      <c r="C498" s="819"/>
      <c r="D498" s="820"/>
      <c r="E498" s="698"/>
      <c r="F498" s="698"/>
      <c r="G498" s="698"/>
      <c r="H498" s="698"/>
      <c r="I498" s="698"/>
      <c r="J498" s="698"/>
      <c r="K498" s="698"/>
      <c r="L498" s="752"/>
      <c r="M498" s="752"/>
      <c r="N498" s="698">
        <f t="shared" si="58"/>
        <v>0</v>
      </c>
      <c r="O498" s="698"/>
      <c r="P498" s="753">
        <f t="shared" si="60"/>
        <v>0</v>
      </c>
      <c r="Q498" s="698"/>
      <c r="R498" s="698"/>
      <c r="S498" s="698"/>
      <c r="T498" s="698"/>
      <c r="U498" s="698"/>
      <c r="V498" s="698"/>
      <c r="W498" s="726"/>
      <c r="X498" s="726"/>
    </row>
    <row r="499" spans="1:24" ht="15.75" customHeight="1">
      <c r="A499" s="660">
        <f t="shared" si="59"/>
        <v>253</v>
      </c>
      <c r="B499" s="819"/>
      <c r="C499" s="819"/>
      <c r="D499" s="820"/>
      <c r="E499" s="698"/>
      <c r="F499" s="698"/>
      <c r="G499" s="698"/>
      <c r="H499" s="698"/>
      <c r="I499" s="698"/>
      <c r="J499" s="698"/>
      <c r="K499" s="698"/>
      <c r="L499" s="752"/>
      <c r="M499" s="752"/>
      <c r="N499" s="698">
        <f t="shared" si="58"/>
        <v>0</v>
      </c>
      <c r="O499" s="698"/>
      <c r="P499" s="753">
        <f t="shared" si="60"/>
        <v>0</v>
      </c>
      <c r="Q499" s="698"/>
      <c r="R499" s="698"/>
      <c r="S499" s="698"/>
      <c r="T499" s="698"/>
      <c r="U499" s="698"/>
      <c r="V499" s="698"/>
      <c r="W499" s="726"/>
      <c r="X499" s="726"/>
    </row>
    <row r="500" spans="1:24" ht="15.75" customHeight="1">
      <c r="A500" s="660">
        <f t="shared" si="59"/>
        <v>254</v>
      </c>
      <c r="B500" s="819"/>
      <c r="C500" s="819"/>
      <c r="D500" s="820"/>
      <c r="E500" s="698"/>
      <c r="F500" s="698"/>
      <c r="G500" s="698"/>
      <c r="H500" s="698"/>
      <c r="I500" s="698"/>
      <c r="J500" s="698"/>
      <c r="K500" s="698"/>
      <c r="L500" s="752"/>
      <c r="M500" s="752"/>
      <c r="N500" s="698">
        <f t="shared" si="58"/>
        <v>0</v>
      </c>
      <c r="O500" s="698"/>
      <c r="P500" s="753">
        <f t="shared" si="60"/>
        <v>0</v>
      </c>
      <c r="Q500" s="698"/>
      <c r="R500" s="698"/>
      <c r="S500" s="698"/>
      <c r="T500" s="698"/>
      <c r="U500" s="698"/>
      <c r="V500" s="698"/>
      <c r="W500" s="726"/>
      <c r="X500" s="726"/>
    </row>
    <row r="501" spans="1:24" ht="15.75" customHeight="1">
      <c r="A501" s="660">
        <f t="shared" si="59"/>
        <v>255</v>
      </c>
      <c r="B501" s="819"/>
      <c r="C501" s="819"/>
      <c r="D501" s="820"/>
      <c r="E501" s="698"/>
      <c r="F501" s="698"/>
      <c r="G501" s="698"/>
      <c r="H501" s="698"/>
      <c r="I501" s="698"/>
      <c r="J501" s="698"/>
      <c r="K501" s="698"/>
      <c r="L501" s="752"/>
      <c r="M501" s="752"/>
      <c r="N501" s="698">
        <f t="shared" ref="N501:N566" si="61">HOUR($M501-$L501)*60+MINUTE($M501-$L501)</f>
        <v>0</v>
      </c>
      <c r="O501" s="698"/>
      <c r="P501" s="753">
        <f t="shared" si="60"/>
        <v>0</v>
      </c>
      <c r="Q501" s="698"/>
      <c r="R501" s="698"/>
      <c r="S501" s="698"/>
      <c r="T501" s="698"/>
      <c r="U501" s="698"/>
      <c r="V501" s="698"/>
      <c r="W501" s="726"/>
      <c r="X501" s="726"/>
    </row>
    <row r="502" spans="1:24" ht="15.75" customHeight="1">
      <c r="A502" s="660">
        <f t="shared" si="59"/>
        <v>256</v>
      </c>
      <c r="B502" s="819"/>
      <c r="C502" s="819"/>
      <c r="D502" s="820"/>
      <c r="E502" s="698"/>
      <c r="F502" s="698"/>
      <c r="G502" s="698"/>
      <c r="H502" s="698"/>
      <c r="I502" s="698"/>
      <c r="J502" s="698"/>
      <c r="K502" s="698"/>
      <c r="L502" s="752"/>
      <c r="M502" s="752"/>
      <c r="N502" s="698">
        <f t="shared" si="61"/>
        <v>0</v>
      </c>
      <c r="O502" s="698"/>
      <c r="P502" s="753">
        <f t="shared" si="60"/>
        <v>0</v>
      </c>
      <c r="Q502" s="698"/>
      <c r="R502" s="698"/>
      <c r="S502" s="698"/>
      <c r="T502" s="698"/>
      <c r="U502" s="698"/>
      <c r="V502" s="698"/>
      <c r="W502" s="726"/>
      <c r="X502" s="726"/>
    </row>
    <row r="503" spans="1:24" ht="15.75" customHeight="1">
      <c r="A503" s="660">
        <f t="shared" ref="A503:A523" si="62">A502+1</f>
        <v>257</v>
      </c>
      <c r="B503" s="819"/>
      <c r="C503" s="819"/>
      <c r="D503" s="820"/>
      <c r="E503" s="698"/>
      <c r="F503" s="698"/>
      <c r="G503" s="698"/>
      <c r="H503" s="698"/>
      <c r="I503" s="698"/>
      <c r="J503" s="698"/>
      <c r="K503" s="698"/>
      <c r="L503" s="752"/>
      <c r="M503" s="752"/>
      <c r="N503" s="698">
        <f t="shared" si="61"/>
        <v>0</v>
      </c>
      <c r="O503" s="698"/>
      <c r="P503" s="753">
        <f t="shared" ref="P503:P568" si="63">O503*N503/60*1000</f>
        <v>0</v>
      </c>
      <c r="Q503" s="698"/>
      <c r="R503" s="698"/>
      <c r="S503" s="698"/>
      <c r="T503" s="698"/>
      <c r="U503" s="698"/>
      <c r="V503" s="698"/>
      <c r="W503" s="726"/>
      <c r="X503" s="726"/>
    </row>
    <row r="504" spans="1:24" ht="15.75" customHeight="1">
      <c r="A504" s="660">
        <f t="shared" si="62"/>
        <v>258</v>
      </c>
      <c r="B504" s="819"/>
      <c r="C504" s="819"/>
      <c r="D504" s="820"/>
      <c r="E504" s="698"/>
      <c r="F504" s="698"/>
      <c r="G504" s="698"/>
      <c r="H504" s="698"/>
      <c r="I504" s="698"/>
      <c r="J504" s="698"/>
      <c r="K504" s="698"/>
      <c r="L504" s="752"/>
      <c r="M504" s="752"/>
      <c r="N504" s="698">
        <f t="shared" si="61"/>
        <v>0</v>
      </c>
      <c r="O504" s="698"/>
      <c r="P504" s="753">
        <f t="shared" si="63"/>
        <v>0</v>
      </c>
      <c r="Q504" s="698"/>
      <c r="R504" s="698"/>
      <c r="S504" s="698"/>
      <c r="T504" s="698"/>
      <c r="U504" s="698"/>
      <c r="V504" s="698"/>
      <c r="W504" s="726"/>
      <c r="X504" s="726"/>
    </row>
    <row r="505" spans="1:24" ht="15.75" customHeight="1">
      <c r="A505" s="660">
        <f t="shared" si="62"/>
        <v>259</v>
      </c>
      <c r="B505" s="819"/>
      <c r="C505" s="819"/>
      <c r="D505" s="820"/>
      <c r="E505" s="698"/>
      <c r="F505" s="698"/>
      <c r="G505" s="698"/>
      <c r="H505" s="698"/>
      <c r="I505" s="698"/>
      <c r="J505" s="698"/>
      <c r="K505" s="698"/>
      <c r="L505" s="752"/>
      <c r="M505" s="752"/>
      <c r="N505" s="698">
        <f t="shared" si="61"/>
        <v>0</v>
      </c>
      <c r="O505" s="698"/>
      <c r="P505" s="753">
        <f t="shared" si="63"/>
        <v>0</v>
      </c>
      <c r="Q505" s="698"/>
      <c r="R505" s="698"/>
      <c r="S505" s="698"/>
      <c r="T505" s="698"/>
      <c r="U505" s="698"/>
      <c r="V505" s="698"/>
      <c r="W505" s="726"/>
      <c r="X505" s="726"/>
    </row>
    <row r="506" spans="1:24" ht="15.75" customHeight="1">
      <c r="A506" s="660">
        <f t="shared" si="62"/>
        <v>260</v>
      </c>
      <c r="B506" s="819"/>
      <c r="C506" s="819"/>
      <c r="D506" s="820"/>
      <c r="E506" s="698"/>
      <c r="F506" s="698"/>
      <c r="G506" s="698"/>
      <c r="H506" s="698"/>
      <c r="I506" s="698"/>
      <c r="J506" s="698"/>
      <c r="K506" s="698"/>
      <c r="L506" s="752"/>
      <c r="M506" s="752"/>
      <c r="N506" s="698">
        <f t="shared" si="61"/>
        <v>0</v>
      </c>
      <c r="O506" s="698"/>
      <c r="P506" s="753">
        <f t="shared" si="63"/>
        <v>0</v>
      </c>
      <c r="Q506" s="698"/>
      <c r="R506" s="698"/>
      <c r="S506" s="698"/>
      <c r="T506" s="698"/>
      <c r="U506" s="698"/>
      <c r="V506" s="698"/>
      <c r="W506" s="726"/>
      <c r="X506" s="726"/>
    </row>
    <row r="507" spans="1:24" ht="15.75" customHeight="1">
      <c r="A507" s="660">
        <f t="shared" si="62"/>
        <v>261</v>
      </c>
      <c r="B507" s="819"/>
      <c r="C507" s="819"/>
      <c r="D507" s="820"/>
      <c r="E507" s="698"/>
      <c r="F507" s="698"/>
      <c r="G507" s="698"/>
      <c r="H507" s="698"/>
      <c r="I507" s="698"/>
      <c r="J507" s="698"/>
      <c r="K507" s="698"/>
      <c r="L507" s="752"/>
      <c r="M507" s="752"/>
      <c r="N507" s="698">
        <f t="shared" si="61"/>
        <v>0</v>
      </c>
      <c r="O507" s="698"/>
      <c r="P507" s="753">
        <f t="shared" si="63"/>
        <v>0</v>
      </c>
      <c r="Q507" s="698"/>
      <c r="R507" s="698"/>
      <c r="S507" s="698"/>
      <c r="T507" s="698"/>
      <c r="U507" s="698"/>
      <c r="V507" s="698"/>
      <c r="W507" s="726"/>
      <c r="X507" s="726"/>
    </row>
    <row r="508" spans="1:24" ht="15.75" customHeight="1">
      <c r="A508" s="660">
        <f t="shared" si="62"/>
        <v>262</v>
      </c>
      <c r="B508" s="819"/>
      <c r="C508" s="819"/>
      <c r="D508" s="820"/>
      <c r="E508" s="698"/>
      <c r="F508" s="698"/>
      <c r="G508" s="698"/>
      <c r="H508" s="698"/>
      <c r="I508" s="698"/>
      <c r="J508" s="698"/>
      <c r="K508" s="698"/>
      <c r="L508" s="752"/>
      <c r="M508" s="752"/>
      <c r="N508" s="698">
        <f t="shared" si="61"/>
        <v>0</v>
      </c>
      <c r="O508" s="698"/>
      <c r="P508" s="753">
        <f t="shared" si="63"/>
        <v>0</v>
      </c>
      <c r="Q508" s="698"/>
      <c r="R508" s="698"/>
      <c r="S508" s="698"/>
      <c r="T508" s="698"/>
      <c r="U508" s="698"/>
      <c r="V508" s="698"/>
      <c r="W508" s="726"/>
      <c r="X508" s="726"/>
    </row>
    <row r="509" spans="1:24" ht="15.75" customHeight="1">
      <c r="A509" s="660">
        <f t="shared" si="62"/>
        <v>263</v>
      </c>
      <c r="B509" s="819"/>
      <c r="C509" s="819"/>
      <c r="D509" s="820"/>
      <c r="E509" s="698"/>
      <c r="F509" s="698"/>
      <c r="G509" s="698"/>
      <c r="H509" s="698"/>
      <c r="I509" s="698"/>
      <c r="J509" s="698"/>
      <c r="K509" s="698"/>
      <c r="L509" s="752"/>
      <c r="M509" s="752"/>
      <c r="N509" s="698">
        <f t="shared" si="61"/>
        <v>0</v>
      </c>
      <c r="O509" s="698"/>
      <c r="P509" s="753">
        <f t="shared" si="63"/>
        <v>0</v>
      </c>
      <c r="Q509" s="698"/>
      <c r="R509" s="698"/>
      <c r="S509" s="698"/>
      <c r="T509" s="698"/>
      <c r="U509" s="698"/>
      <c r="V509" s="698"/>
      <c r="W509" s="726"/>
      <c r="X509" s="726"/>
    </row>
    <row r="510" spans="1:24" ht="15.75" customHeight="1">
      <c r="A510" s="660">
        <f t="shared" si="62"/>
        <v>264</v>
      </c>
      <c r="B510" s="819"/>
      <c r="C510" s="819"/>
      <c r="D510" s="820"/>
      <c r="E510" s="698"/>
      <c r="F510" s="698"/>
      <c r="G510" s="698"/>
      <c r="H510" s="698"/>
      <c r="I510" s="698"/>
      <c r="J510" s="698"/>
      <c r="K510" s="698"/>
      <c r="L510" s="752"/>
      <c r="M510" s="752"/>
      <c r="N510" s="698">
        <f t="shared" si="61"/>
        <v>0</v>
      </c>
      <c r="O510" s="698"/>
      <c r="P510" s="753">
        <f t="shared" si="63"/>
        <v>0</v>
      </c>
      <c r="Q510" s="698"/>
      <c r="R510" s="698"/>
      <c r="S510" s="698"/>
      <c r="T510" s="698"/>
      <c r="U510" s="698"/>
      <c r="V510" s="698"/>
      <c r="W510" s="726"/>
      <c r="X510" s="726"/>
    </row>
    <row r="511" spans="1:24" ht="15.75" customHeight="1">
      <c r="A511" s="660">
        <f t="shared" si="62"/>
        <v>265</v>
      </c>
      <c r="B511" s="819"/>
      <c r="C511" s="819"/>
      <c r="D511" s="820"/>
      <c r="E511" s="698"/>
      <c r="F511" s="698"/>
      <c r="G511" s="698"/>
      <c r="H511" s="698"/>
      <c r="I511" s="698"/>
      <c r="J511" s="698"/>
      <c r="K511" s="698"/>
      <c r="L511" s="752"/>
      <c r="M511" s="752"/>
      <c r="N511" s="698">
        <f t="shared" si="61"/>
        <v>0</v>
      </c>
      <c r="O511" s="698"/>
      <c r="P511" s="753">
        <f t="shared" si="63"/>
        <v>0</v>
      </c>
      <c r="Q511" s="698"/>
      <c r="R511" s="698"/>
      <c r="S511" s="698"/>
      <c r="T511" s="698"/>
      <c r="U511" s="698"/>
      <c r="V511" s="698"/>
      <c r="W511" s="726"/>
      <c r="X511" s="726"/>
    </row>
    <row r="512" spans="1:24" ht="15.75" customHeight="1">
      <c r="A512" s="660">
        <f t="shared" si="62"/>
        <v>266</v>
      </c>
      <c r="B512" s="819"/>
      <c r="C512" s="819"/>
      <c r="D512" s="820"/>
      <c r="E512" s="698"/>
      <c r="F512" s="698"/>
      <c r="G512" s="698"/>
      <c r="H512" s="698"/>
      <c r="I512" s="698"/>
      <c r="J512" s="698"/>
      <c r="K512" s="698"/>
      <c r="L512" s="752"/>
      <c r="M512" s="752"/>
      <c r="N512" s="698">
        <f t="shared" si="61"/>
        <v>0</v>
      </c>
      <c r="O512" s="698"/>
      <c r="P512" s="753">
        <f t="shared" si="63"/>
        <v>0</v>
      </c>
      <c r="Q512" s="698"/>
      <c r="R512" s="698"/>
      <c r="S512" s="698"/>
      <c r="T512" s="698"/>
      <c r="U512" s="698"/>
      <c r="V512" s="698"/>
      <c r="W512" s="726"/>
      <c r="X512" s="726"/>
    </row>
    <row r="513" spans="1:24" ht="15.75" customHeight="1">
      <c r="A513" s="660">
        <f t="shared" si="62"/>
        <v>267</v>
      </c>
      <c r="B513" s="819"/>
      <c r="C513" s="819"/>
      <c r="D513" s="820"/>
      <c r="E513" s="698"/>
      <c r="F513" s="698"/>
      <c r="G513" s="698"/>
      <c r="H513" s="698"/>
      <c r="I513" s="698"/>
      <c r="J513" s="698"/>
      <c r="K513" s="698"/>
      <c r="L513" s="752"/>
      <c r="M513" s="752"/>
      <c r="N513" s="698">
        <f t="shared" si="61"/>
        <v>0</v>
      </c>
      <c r="O513" s="698"/>
      <c r="P513" s="753">
        <f t="shared" si="63"/>
        <v>0</v>
      </c>
      <c r="Q513" s="698"/>
      <c r="R513" s="698"/>
      <c r="S513" s="698"/>
      <c r="T513" s="698"/>
      <c r="U513" s="698"/>
      <c r="V513" s="698"/>
      <c r="W513" s="726"/>
      <c r="X513" s="726"/>
    </row>
    <row r="514" spans="1:24" ht="15.75" customHeight="1">
      <c r="A514" s="660">
        <f t="shared" si="62"/>
        <v>268</v>
      </c>
      <c r="B514" s="819"/>
      <c r="C514" s="819"/>
      <c r="D514" s="820"/>
      <c r="E514" s="698"/>
      <c r="F514" s="698"/>
      <c r="G514" s="698"/>
      <c r="H514" s="698"/>
      <c r="I514" s="698"/>
      <c r="J514" s="698"/>
      <c r="K514" s="698"/>
      <c r="L514" s="752"/>
      <c r="M514" s="752"/>
      <c r="N514" s="698">
        <f t="shared" si="61"/>
        <v>0</v>
      </c>
      <c r="O514" s="698"/>
      <c r="P514" s="753">
        <f t="shared" si="63"/>
        <v>0</v>
      </c>
      <c r="Q514" s="698"/>
      <c r="R514" s="698"/>
      <c r="S514" s="698"/>
      <c r="T514" s="698"/>
      <c r="U514" s="698"/>
      <c r="V514" s="698"/>
      <c r="W514" s="726"/>
      <c r="X514" s="726"/>
    </row>
    <row r="515" spans="1:24" ht="15.75" customHeight="1">
      <c r="A515" s="660">
        <f t="shared" si="62"/>
        <v>269</v>
      </c>
      <c r="B515" s="819"/>
      <c r="C515" s="819"/>
      <c r="D515" s="820"/>
      <c r="E515" s="698"/>
      <c r="F515" s="698"/>
      <c r="G515" s="698"/>
      <c r="H515" s="698"/>
      <c r="I515" s="698"/>
      <c r="J515" s="698"/>
      <c r="K515" s="698"/>
      <c r="L515" s="752"/>
      <c r="M515" s="752"/>
      <c r="N515" s="698">
        <f t="shared" si="61"/>
        <v>0</v>
      </c>
      <c r="O515" s="698"/>
      <c r="P515" s="753">
        <f t="shared" si="63"/>
        <v>0</v>
      </c>
      <c r="Q515" s="698"/>
      <c r="R515" s="698"/>
      <c r="S515" s="698"/>
      <c r="T515" s="698"/>
      <c r="U515" s="698"/>
      <c r="V515" s="698"/>
      <c r="W515" s="726"/>
      <c r="X515" s="726"/>
    </row>
    <row r="516" spans="1:24" ht="15.75" customHeight="1">
      <c r="A516" s="660">
        <f t="shared" si="62"/>
        <v>270</v>
      </c>
      <c r="B516" s="819"/>
      <c r="C516" s="819"/>
      <c r="D516" s="820"/>
      <c r="E516" s="698"/>
      <c r="F516" s="698"/>
      <c r="G516" s="698"/>
      <c r="H516" s="698"/>
      <c r="I516" s="698"/>
      <c r="J516" s="698"/>
      <c r="K516" s="698"/>
      <c r="L516" s="752"/>
      <c r="M516" s="752"/>
      <c r="N516" s="698">
        <f t="shared" si="61"/>
        <v>0</v>
      </c>
      <c r="O516" s="698"/>
      <c r="P516" s="753">
        <f t="shared" si="63"/>
        <v>0</v>
      </c>
      <c r="Q516" s="698"/>
      <c r="R516" s="698"/>
      <c r="S516" s="698"/>
      <c r="T516" s="698"/>
      <c r="U516" s="698"/>
      <c r="V516" s="698"/>
      <c r="W516" s="726"/>
      <c r="X516" s="726"/>
    </row>
    <row r="517" spans="1:24" ht="15.75" customHeight="1">
      <c r="A517" s="660">
        <f t="shared" si="62"/>
        <v>271</v>
      </c>
      <c r="B517" s="819"/>
      <c r="C517" s="819"/>
      <c r="D517" s="820"/>
      <c r="E517" s="698"/>
      <c r="F517" s="698"/>
      <c r="G517" s="698"/>
      <c r="H517" s="698"/>
      <c r="I517" s="698"/>
      <c r="J517" s="698"/>
      <c r="K517" s="698"/>
      <c r="L517" s="752"/>
      <c r="M517" s="752"/>
      <c r="N517" s="698">
        <f t="shared" si="61"/>
        <v>0</v>
      </c>
      <c r="O517" s="698"/>
      <c r="P517" s="753">
        <f t="shared" si="63"/>
        <v>0</v>
      </c>
      <c r="Q517" s="698"/>
      <c r="R517" s="698"/>
      <c r="S517" s="698"/>
      <c r="T517" s="698"/>
      <c r="U517" s="698"/>
      <c r="V517" s="698"/>
      <c r="W517" s="726"/>
      <c r="X517" s="726"/>
    </row>
    <row r="518" spans="1:24" ht="15.75" customHeight="1">
      <c r="A518" s="660">
        <f t="shared" si="62"/>
        <v>272</v>
      </c>
      <c r="B518" s="819"/>
      <c r="C518" s="819"/>
      <c r="D518" s="820"/>
      <c r="E518" s="698"/>
      <c r="F518" s="698"/>
      <c r="G518" s="698"/>
      <c r="H518" s="698"/>
      <c r="I518" s="698"/>
      <c r="J518" s="698"/>
      <c r="K518" s="698"/>
      <c r="L518" s="752"/>
      <c r="M518" s="752"/>
      <c r="N518" s="698">
        <f t="shared" si="61"/>
        <v>0</v>
      </c>
      <c r="O518" s="698"/>
      <c r="P518" s="753">
        <f t="shared" si="63"/>
        <v>0</v>
      </c>
      <c r="Q518" s="698"/>
      <c r="R518" s="698"/>
      <c r="S518" s="698"/>
      <c r="T518" s="698"/>
      <c r="U518" s="698"/>
      <c r="V518" s="698"/>
      <c r="W518" s="726"/>
      <c r="X518" s="726"/>
    </row>
    <row r="519" spans="1:24" ht="15.75" customHeight="1">
      <c r="A519" s="660">
        <f t="shared" si="62"/>
        <v>273</v>
      </c>
      <c r="B519" s="819"/>
      <c r="C519" s="819"/>
      <c r="D519" s="820"/>
      <c r="E519" s="698"/>
      <c r="F519" s="698"/>
      <c r="G519" s="698"/>
      <c r="H519" s="698"/>
      <c r="I519" s="698"/>
      <c r="J519" s="698"/>
      <c r="K519" s="698"/>
      <c r="L519" s="752"/>
      <c r="M519" s="752"/>
      <c r="N519" s="698">
        <f t="shared" si="61"/>
        <v>0</v>
      </c>
      <c r="O519" s="698"/>
      <c r="P519" s="753">
        <f t="shared" si="63"/>
        <v>0</v>
      </c>
      <c r="Q519" s="698"/>
      <c r="R519" s="698"/>
      <c r="S519" s="698"/>
      <c r="T519" s="698"/>
      <c r="U519" s="698"/>
      <c r="V519" s="698"/>
      <c r="W519" s="726"/>
      <c r="X519" s="726"/>
    </row>
    <row r="520" spans="1:24" ht="15.75" customHeight="1">
      <c r="A520" s="660">
        <f t="shared" si="62"/>
        <v>274</v>
      </c>
      <c r="B520" s="819"/>
      <c r="C520" s="819"/>
      <c r="D520" s="820"/>
      <c r="E520" s="698"/>
      <c r="F520" s="698"/>
      <c r="G520" s="698"/>
      <c r="H520" s="698"/>
      <c r="I520" s="698"/>
      <c r="J520" s="698"/>
      <c r="K520" s="698"/>
      <c r="L520" s="752"/>
      <c r="M520" s="752"/>
      <c r="N520" s="698">
        <f t="shared" si="61"/>
        <v>0</v>
      </c>
      <c r="O520" s="698"/>
      <c r="P520" s="753">
        <f t="shared" si="63"/>
        <v>0</v>
      </c>
      <c r="Q520" s="698"/>
      <c r="R520" s="698"/>
      <c r="S520" s="698"/>
      <c r="T520" s="698"/>
      <c r="U520" s="698"/>
      <c r="V520" s="698"/>
      <c r="W520" s="726"/>
      <c r="X520" s="726"/>
    </row>
    <row r="521" spans="1:24" ht="15.75" customHeight="1">
      <c r="A521" s="660">
        <f t="shared" si="62"/>
        <v>275</v>
      </c>
      <c r="B521" s="819"/>
      <c r="C521" s="819"/>
      <c r="D521" s="820"/>
      <c r="E521" s="698"/>
      <c r="F521" s="698"/>
      <c r="G521" s="698"/>
      <c r="H521" s="698"/>
      <c r="I521" s="698"/>
      <c r="J521" s="698"/>
      <c r="K521" s="698"/>
      <c r="L521" s="752"/>
      <c r="M521" s="752"/>
      <c r="N521" s="698">
        <f t="shared" si="61"/>
        <v>0</v>
      </c>
      <c r="O521" s="698"/>
      <c r="P521" s="753">
        <f t="shared" si="63"/>
        <v>0</v>
      </c>
      <c r="Q521" s="698"/>
      <c r="R521" s="698"/>
      <c r="S521" s="698"/>
      <c r="T521" s="698"/>
      <c r="U521" s="698"/>
      <c r="V521" s="698"/>
      <c r="W521" s="726"/>
      <c r="X521" s="726"/>
    </row>
    <row r="522" spans="1:24" ht="15.75" customHeight="1">
      <c r="A522" s="660">
        <f t="shared" si="62"/>
        <v>276</v>
      </c>
      <c r="B522" s="819"/>
      <c r="C522" s="819"/>
      <c r="D522" s="820"/>
      <c r="E522" s="698"/>
      <c r="F522" s="698"/>
      <c r="G522" s="698"/>
      <c r="H522" s="698"/>
      <c r="I522" s="698"/>
      <c r="J522" s="698"/>
      <c r="K522" s="698"/>
      <c r="L522" s="752"/>
      <c r="M522" s="752"/>
      <c r="N522" s="698">
        <f t="shared" si="61"/>
        <v>0</v>
      </c>
      <c r="O522" s="698"/>
      <c r="P522" s="753">
        <f t="shared" si="63"/>
        <v>0</v>
      </c>
      <c r="Q522" s="698"/>
      <c r="R522" s="698"/>
      <c r="S522" s="698"/>
      <c r="T522" s="698"/>
      <c r="U522" s="698"/>
      <c r="V522" s="698"/>
      <c r="W522" s="726"/>
      <c r="X522" s="726"/>
    </row>
    <row r="523" spans="1:24" ht="15.75" customHeight="1">
      <c r="A523" s="660">
        <f t="shared" si="62"/>
        <v>277</v>
      </c>
      <c r="B523" s="819"/>
      <c r="C523" s="819"/>
      <c r="D523" s="820"/>
      <c r="E523" s="698"/>
      <c r="F523" s="698"/>
      <c r="G523" s="698"/>
      <c r="H523" s="698"/>
      <c r="I523" s="698"/>
      <c r="J523" s="698"/>
      <c r="K523" s="698"/>
      <c r="L523" s="752"/>
      <c r="M523" s="752"/>
      <c r="N523" s="698">
        <f t="shared" si="61"/>
        <v>0</v>
      </c>
      <c r="O523" s="698"/>
      <c r="P523" s="753">
        <f t="shared" si="63"/>
        <v>0</v>
      </c>
      <c r="Q523" s="698"/>
      <c r="R523" s="698"/>
      <c r="S523" s="698"/>
      <c r="T523" s="698"/>
      <c r="U523" s="698"/>
      <c r="V523" s="698"/>
      <c r="W523" s="726"/>
      <c r="X523" s="726"/>
    </row>
    <row r="524" spans="1:24" ht="15.75" customHeight="1">
      <c r="A524" s="821">
        <v>1</v>
      </c>
      <c r="B524" s="819"/>
      <c r="C524" s="819"/>
      <c r="D524" s="820"/>
      <c r="E524" s="698"/>
      <c r="F524" s="698"/>
      <c r="G524" s="698"/>
      <c r="H524" s="698" t="str">
        <f>IFERROR(VLOOKUP(E524,[34]dataPHT!$T$123:$U$135,2,FALSE),"")</f>
        <v/>
      </c>
      <c r="I524" s="698" t="str">
        <f>IFERROR(VLOOKUP(E524,[34]dataPHT!$T$38:$U$121,2,FALSE),"")</f>
        <v/>
      </c>
      <c r="J524" s="698" t="str">
        <f>IFERROR(VLOOKUP(E524,[34]dataPHT!$T$7:$U$36,2,FALSE),"")</f>
        <v/>
      </c>
      <c r="K524" s="698"/>
      <c r="L524" s="752"/>
      <c r="M524" s="752"/>
      <c r="N524" s="698">
        <f t="shared" si="61"/>
        <v>0</v>
      </c>
      <c r="O524" s="698"/>
      <c r="P524" s="753"/>
      <c r="Q524" s="698"/>
      <c r="R524" s="698"/>
      <c r="S524" s="698"/>
      <c r="T524" s="698"/>
      <c r="U524" s="698"/>
      <c r="V524" s="698"/>
      <c r="W524" s="726"/>
      <c r="X524" s="726"/>
    </row>
    <row r="525" spans="1:24" ht="15.75" customHeight="1">
      <c r="A525" s="821">
        <f>A524+1</f>
        <v>2</v>
      </c>
      <c r="B525" s="819"/>
      <c r="C525" s="819"/>
      <c r="D525" s="820"/>
      <c r="E525" s="698"/>
      <c r="F525" s="698"/>
      <c r="G525" s="726"/>
      <c r="H525" s="698" t="str">
        <f>IFERROR(VLOOKUP(E525,[34]dataPHT!$T$123:$U$135,2,FALSE),"")</f>
        <v/>
      </c>
      <c r="I525" s="698" t="str">
        <f>IFERROR(VLOOKUP(E525,[34]dataPHT!$T$38:$U$121,2,FALSE),"")</f>
        <v/>
      </c>
      <c r="J525" s="698" t="str">
        <f>IFERROR(VLOOKUP(E525,[34]dataPHT!$T$7:$U$36,2,FALSE),"")</f>
        <v/>
      </c>
      <c r="K525" s="698"/>
      <c r="L525" s="752"/>
      <c r="M525" s="752"/>
      <c r="N525" s="698">
        <f t="shared" si="61"/>
        <v>0</v>
      </c>
      <c r="O525" s="698"/>
      <c r="P525" s="753"/>
      <c r="Q525" s="698"/>
      <c r="R525" s="698"/>
      <c r="S525" s="698"/>
      <c r="T525" s="698"/>
      <c r="U525" s="698"/>
      <c r="V525" s="726"/>
      <c r="W525" s="726"/>
      <c r="X525" s="726"/>
    </row>
    <row r="526" spans="1:24" ht="15.75" customHeight="1">
      <c r="A526" s="821"/>
      <c r="B526" s="819"/>
      <c r="C526" s="819"/>
      <c r="D526" s="820"/>
      <c r="E526" s="698"/>
      <c r="F526" s="698"/>
      <c r="G526" s="698"/>
      <c r="H526" s="698"/>
      <c r="I526" s="698"/>
      <c r="J526" s="698"/>
      <c r="K526" s="698"/>
      <c r="L526" s="752"/>
      <c r="M526" s="752"/>
      <c r="N526" s="698">
        <f t="shared" si="61"/>
        <v>0</v>
      </c>
      <c r="O526" s="698"/>
      <c r="P526" s="753">
        <f t="shared" si="63"/>
        <v>0</v>
      </c>
      <c r="Q526" s="698"/>
      <c r="R526" s="698"/>
      <c r="S526" s="698"/>
      <c r="T526" s="698"/>
      <c r="U526" s="698"/>
      <c r="V526" s="698"/>
      <c r="W526" s="726"/>
      <c r="X526" s="726"/>
    </row>
    <row r="527" spans="1:24" ht="15.75" customHeight="1">
      <c r="A527" s="821"/>
      <c r="B527" s="819"/>
      <c r="C527" s="819"/>
      <c r="D527" s="820"/>
      <c r="E527" s="698"/>
      <c r="F527" s="698"/>
      <c r="G527" s="698"/>
      <c r="H527" s="698"/>
      <c r="I527" s="698"/>
      <c r="J527" s="698"/>
      <c r="K527" s="698"/>
      <c r="L527" s="752"/>
      <c r="M527" s="752"/>
      <c r="N527" s="698">
        <f t="shared" si="61"/>
        <v>0</v>
      </c>
      <c r="O527" s="698"/>
      <c r="P527" s="753">
        <f t="shared" si="63"/>
        <v>0</v>
      </c>
      <c r="Q527" s="698"/>
      <c r="R527" s="698"/>
      <c r="S527" s="698"/>
      <c r="T527" s="698"/>
      <c r="U527" s="698"/>
      <c r="V527" s="698"/>
      <c r="W527" s="726"/>
      <c r="X527" s="726"/>
    </row>
    <row r="528" spans="1:24" ht="15.75" customHeight="1">
      <c r="A528" s="821"/>
      <c r="B528" s="819"/>
      <c r="C528" s="819"/>
      <c r="D528" s="820"/>
      <c r="E528" s="698"/>
      <c r="F528" s="698"/>
      <c r="G528" s="698"/>
      <c r="H528" s="698"/>
      <c r="I528" s="698"/>
      <c r="J528" s="698"/>
      <c r="K528" s="698"/>
      <c r="L528" s="752"/>
      <c r="M528" s="752"/>
      <c r="N528" s="698">
        <f t="shared" si="61"/>
        <v>0</v>
      </c>
      <c r="O528" s="698"/>
      <c r="P528" s="753">
        <f t="shared" si="63"/>
        <v>0</v>
      </c>
      <c r="Q528" s="698"/>
      <c r="R528" s="698"/>
      <c r="S528" s="698"/>
      <c r="T528" s="698"/>
      <c r="U528" s="698"/>
      <c r="V528" s="698"/>
      <c r="W528" s="726"/>
      <c r="X528" s="726"/>
    </row>
    <row r="529" spans="1:24" ht="15.75" customHeight="1">
      <c r="A529" s="821"/>
      <c r="B529" s="819"/>
      <c r="C529" s="819"/>
      <c r="D529" s="820"/>
      <c r="E529" s="698"/>
      <c r="F529" s="698"/>
      <c r="G529" s="698"/>
      <c r="H529" s="698"/>
      <c r="I529" s="698"/>
      <c r="J529" s="698"/>
      <c r="K529" s="698"/>
      <c r="L529" s="752"/>
      <c r="M529" s="752"/>
      <c r="N529" s="698">
        <f t="shared" si="61"/>
        <v>0</v>
      </c>
      <c r="O529" s="698"/>
      <c r="P529" s="753">
        <f t="shared" si="63"/>
        <v>0</v>
      </c>
      <c r="Q529" s="698"/>
      <c r="R529" s="698"/>
      <c r="S529" s="698"/>
      <c r="T529" s="698"/>
      <c r="U529" s="698"/>
      <c r="V529" s="698"/>
      <c r="W529" s="726"/>
      <c r="X529" s="726"/>
    </row>
    <row r="530" spans="1:24" ht="15.75" customHeight="1">
      <c r="A530" s="821"/>
      <c r="B530" s="819"/>
      <c r="C530" s="819"/>
      <c r="D530" s="820"/>
      <c r="E530" s="698"/>
      <c r="F530" s="698"/>
      <c r="G530" s="698"/>
      <c r="H530" s="698"/>
      <c r="I530" s="698"/>
      <c r="J530" s="698"/>
      <c r="K530" s="698"/>
      <c r="L530" s="752"/>
      <c r="M530" s="752"/>
      <c r="N530" s="698">
        <f t="shared" si="61"/>
        <v>0</v>
      </c>
      <c r="O530" s="698"/>
      <c r="P530" s="753">
        <f t="shared" si="63"/>
        <v>0</v>
      </c>
      <c r="Q530" s="698"/>
      <c r="R530" s="698"/>
      <c r="S530" s="698"/>
      <c r="T530" s="698"/>
      <c r="U530" s="698"/>
      <c r="V530" s="698"/>
      <c r="W530" s="726"/>
      <c r="X530" s="726"/>
    </row>
    <row r="531" spans="1:24" ht="15.75" customHeight="1">
      <c r="A531" s="821"/>
      <c r="B531" s="819"/>
      <c r="C531" s="819"/>
      <c r="D531" s="820"/>
      <c r="E531" s="698"/>
      <c r="F531" s="698"/>
      <c r="G531" s="698"/>
      <c r="H531" s="698"/>
      <c r="I531" s="698"/>
      <c r="J531" s="698"/>
      <c r="K531" s="698"/>
      <c r="L531" s="752"/>
      <c r="M531" s="752"/>
      <c r="N531" s="698">
        <f t="shared" si="61"/>
        <v>0</v>
      </c>
      <c r="O531" s="698"/>
      <c r="P531" s="753">
        <f t="shared" si="63"/>
        <v>0</v>
      </c>
      <c r="Q531" s="698"/>
      <c r="R531" s="698"/>
      <c r="S531" s="698"/>
      <c r="T531" s="698"/>
      <c r="U531" s="698"/>
      <c r="V531" s="698"/>
      <c r="W531" s="726"/>
      <c r="X531" s="726"/>
    </row>
    <row r="532" spans="1:24" ht="15.75" customHeight="1">
      <c r="A532" s="821"/>
      <c r="B532" s="819"/>
      <c r="C532" s="819"/>
      <c r="D532" s="820"/>
      <c r="E532" s="698"/>
      <c r="F532" s="698"/>
      <c r="G532" s="698"/>
      <c r="H532" s="698"/>
      <c r="I532" s="698"/>
      <c r="J532" s="698"/>
      <c r="K532" s="698"/>
      <c r="L532" s="752"/>
      <c r="M532" s="752"/>
      <c r="N532" s="698">
        <f t="shared" si="61"/>
        <v>0</v>
      </c>
      <c r="O532" s="698"/>
      <c r="P532" s="753">
        <f t="shared" si="63"/>
        <v>0</v>
      </c>
      <c r="Q532" s="698"/>
      <c r="R532" s="698"/>
      <c r="S532" s="698"/>
      <c r="T532" s="698"/>
      <c r="U532" s="698"/>
      <c r="V532" s="698"/>
      <c r="W532" s="726"/>
      <c r="X532" s="726"/>
    </row>
    <row r="533" spans="1:24" ht="15.75" customHeight="1">
      <c r="A533" s="821"/>
      <c r="B533" s="819"/>
      <c r="C533" s="819"/>
      <c r="D533" s="820"/>
      <c r="E533" s="698"/>
      <c r="F533" s="698"/>
      <c r="G533" s="698"/>
      <c r="H533" s="698"/>
      <c r="I533" s="698"/>
      <c r="J533" s="698"/>
      <c r="K533" s="698"/>
      <c r="L533" s="752"/>
      <c r="M533" s="752"/>
      <c r="N533" s="698">
        <f t="shared" si="61"/>
        <v>0</v>
      </c>
      <c r="O533" s="698"/>
      <c r="P533" s="753">
        <f t="shared" si="63"/>
        <v>0</v>
      </c>
      <c r="Q533" s="698"/>
      <c r="R533" s="698"/>
      <c r="S533" s="698"/>
      <c r="T533" s="698"/>
      <c r="U533" s="698"/>
      <c r="V533" s="698"/>
      <c r="W533" s="726"/>
      <c r="X533" s="726"/>
    </row>
    <row r="534" spans="1:24" ht="15.75" customHeight="1">
      <c r="A534" s="821"/>
      <c r="B534" s="819"/>
      <c r="C534" s="819"/>
      <c r="D534" s="820"/>
      <c r="E534" s="698"/>
      <c r="F534" s="698"/>
      <c r="G534" s="698"/>
      <c r="H534" s="698"/>
      <c r="I534" s="698"/>
      <c r="J534" s="698"/>
      <c r="K534" s="698"/>
      <c r="L534" s="752"/>
      <c r="M534" s="752"/>
      <c r="N534" s="698">
        <f t="shared" si="61"/>
        <v>0</v>
      </c>
      <c r="O534" s="698"/>
      <c r="P534" s="753">
        <f t="shared" si="63"/>
        <v>0</v>
      </c>
      <c r="Q534" s="698"/>
      <c r="R534" s="698"/>
      <c r="S534" s="698"/>
      <c r="T534" s="698"/>
      <c r="U534" s="698"/>
      <c r="V534" s="698"/>
      <c r="W534" s="726"/>
      <c r="X534" s="726"/>
    </row>
    <row r="535" spans="1:24" ht="15.75" customHeight="1">
      <c r="A535" s="821"/>
      <c r="B535" s="819"/>
      <c r="C535" s="819"/>
      <c r="D535" s="820"/>
      <c r="E535" s="698"/>
      <c r="F535" s="698"/>
      <c r="G535" s="698"/>
      <c r="H535" s="698"/>
      <c r="I535" s="698"/>
      <c r="J535" s="698"/>
      <c r="K535" s="698"/>
      <c r="L535" s="752"/>
      <c r="M535" s="752"/>
      <c r="N535" s="698">
        <f t="shared" si="61"/>
        <v>0</v>
      </c>
      <c r="O535" s="698"/>
      <c r="P535" s="753">
        <f t="shared" si="63"/>
        <v>0</v>
      </c>
      <c r="Q535" s="698"/>
      <c r="R535" s="698"/>
      <c r="S535" s="698"/>
      <c r="T535" s="698"/>
      <c r="U535" s="698"/>
      <c r="V535" s="698"/>
      <c r="W535" s="726"/>
      <c r="X535" s="726"/>
    </row>
    <row r="536" spans="1:24" ht="15.75" customHeight="1">
      <c r="A536" s="821"/>
      <c r="B536" s="819"/>
      <c r="C536" s="819"/>
      <c r="D536" s="820"/>
      <c r="E536" s="698"/>
      <c r="F536" s="698"/>
      <c r="G536" s="698"/>
      <c r="H536" s="698"/>
      <c r="I536" s="698"/>
      <c r="J536" s="698"/>
      <c r="K536" s="698"/>
      <c r="L536" s="752"/>
      <c r="M536" s="752"/>
      <c r="N536" s="698">
        <f t="shared" si="61"/>
        <v>0</v>
      </c>
      <c r="O536" s="698"/>
      <c r="P536" s="753">
        <f t="shared" si="63"/>
        <v>0</v>
      </c>
      <c r="Q536" s="698"/>
      <c r="R536" s="698"/>
      <c r="S536" s="698"/>
      <c r="T536" s="698"/>
      <c r="U536" s="698"/>
      <c r="V536" s="698"/>
      <c r="W536" s="726"/>
      <c r="X536" s="726"/>
    </row>
    <row r="537" spans="1:24" ht="15.75" customHeight="1">
      <c r="A537" s="821"/>
      <c r="B537" s="819"/>
      <c r="C537" s="819"/>
      <c r="D537" s="820"/>
      <c r="E537" s="698"/>
      <c r="F537" s="698"/>
      <c r="G537" s="698"/>
      <c r="H537" s="698"/>
      <c r="I537" s="698"/>
      <c r="J537" s="698"/>
      <c r="K537" s="698"/>
      <c r="L537" s="752"/>
      <c r="M537" s="752"/>
      <c r="N537" s="698">
        <f t="shared" si="61"/>
        <v>0</v>
      </c>
      <c r="O537" s="698"/>
      <c r="P537" s="753">
        <f t="shared" si="63"/>
        <v>0</v>
      </c>
      <c r="Q537" s="698"/>
      <c r="R537" s="698"/>
      <c r="S537" s="698"/>
      <c r="T537" s="698"/>
      <c r="U537" s="698"/>
      <c r="V537" s="698"/>
      <c r="W537" s="726"/>
      <c r="X537" s="726"/>
    </row>
    <row r="538" spans="1:24" ht="15.75" customHeight="1">
      <c r="A538" s="821"/>
      <c r="B538" s="819"/>
      <c r="C538" s="819"/>
      <c r="D538" s="820"/>
      <c r="E538" s="698"/>
      <c r="F538" s="698"/>
      <c r="G538" s="698"/>
      <c r="H538" s="698"/>
      <c r="I538" s="698"/>
      <c r="J538" s="698"/>
      <c r="K538" s="698"/>
      <c r="L538" s="752"/>
      <c r="M538" s="752"/>
      <c r="N538" s="698">
        <f t="shared" si="61"/>
        <v>0</v>
      </c>
      <c r="O538" s="698"/>
      <c r="P538" s="753">
        <f t="shared" si="63"/>
        <v>0</v>
      </c>
      <c r="Q538" s="698"/>
      <c r="R538" s="698"/>
      <c r="S538" s="698"/>
      <c r="T538" s="698"/>
      <c r="U538" s="698"/>
      <c r="V538" s="698"/>
      <c r="W538" s="726"/>
      <c r="X538" s="726"/>
    </row>
    <row r="539" spans="1:24" ht="15.75" customHeight="1">
      <c r="A539" s="821"/>
      <c r="B539" s="819"/>
      <c r="C539" s="819"/>
      <c r="D539" s="820"/>
      <c r="E539" s="698"/>
      <c r="F539" s="698"/>
      <c r="G539" s="698"/>
      <c r="H539" s="698"/>
      <c r="I539" s="698"/>
      <c r="J539" s="698"/>
      <c r="K539" s="698"/>
      <c r="L539" s="752"/>
      <c r="M539" s="752"/>
      <c r="N539" s="698">
        <f t="shared" si="61"/>
        <v>0</v>
      </c>
      <c r="O539" s="698"/>
      <c r="P539" s="753">
        <f t="shared" si="63"/>
        <v>0</v>
      </c>
      <c r="Q539" s="698"/>
      <c r="R539" s="698"/>
      <c r="S539" s="698"/>
      <c r="T539" s="698"/>
      <c r="U539" s="698"/>
      <c r="V539" s="698"/>
      <c r="W539" s="726"/>
      <c r="X539" s="726"/>
    </row>
    <row r="540" spans="1:24" ht="15.75" customHeight="1">
      <c r="A540" s="821"/>
      <c r="B540" s="819"/>
      <c r="C540" s="819"/>
      <c r="D540" s="820"/>
      <c r="E540" s="698"/>
      <c r="F540" s="698"/>
      <c r="G540" s="698"/>
      <c r="H540" s="698"/>
      <c r="I540" s="698"/>
      <c r="J540" s="698"/>
      <c r="K540" s="698"/>
      <c r="L540" s="752"/>
      <c r="M540" s="752"/>
      <c r="N540" s="698">
        <f t="shared" si="61"/>
        <v>0</v>
      </c>
      <c r="O540" s="698"/>
      <c r="P540" s="753">
        <f t="shared" si="63"/>
        <v>0</v>
      </c>
      <c r="Q540" s="698"/>
      <c r="R540" s="698"/>
      <c r="S540" s="698"/>
      <c r="T540" s="698"/>
      <c r="U540" s="698"/>
      <c r="V540" s="698"/>
      <c r="W540" s="726"/>
      <c r="X540" s="726"/>
    </row>
    <row r="541" spans="1:24" ht="15.75" customHeight="1">
      <c r="A541" s="821"/>
      <c r="B541" s="819"/>
      <c r="C541" s="819"/>
      <c r="D541" s="820"/>
      <c r="E541" s="698"/>
      <c r="F541" s="698"/>
      <c r="G541" s="698"/>
      <c r="H541" s="698"/>
      <c r="I541" s="698"/>
      <c r="J541" s="698"/>
      <c r="K541" s="698"/>
      <c r="L541" s="752"/>
      <c r="M541" s="752"/>
      <c r="N541" s="698">
        <f t="shared" si="61"/>
        <v>0</v>
      </c>
      <c r="O541" s="698"/>
      <c r="P541" s="753">
        <f t="shared" si="63"/>
        <v>0</v>
      </c>
      <c r="Q541" s="698"/>
      <c r="R541" s="698"/>
      <c r="S541" s="698"/>
      <c r="T541" s="698"/>
      <c r="U541" s="698"/>
      <c r="V541" s="698"/>
      <c r="W541" s="726"/>
      <c r="X541" s="726"/>
    </row>
    <row r="542" spans="1:24" ht="15.75" customHeight="1">
      <c r="A542" s="821"/>
      <c r="B542" s="819"/>
      <c r="C542" s="819"/>
      <c r="D542" s="820"/>
      <c r="E542" s="698"/>
      <c r="F542" s="698"/>
      <c r="G542" s="698"/>
      <c r="H542" s="698"/>
      <c r="I542" s="698"/>
      <c r="J542" s="698"/>
      <c r="K542" s="698"/>
      <c r="L542" s="752"/>
      <c r="M542" s="752"/>
      <c r="N542" s="698">
        <f t="shared" si="61"/>
        <v>0</v>
      </c>
      <c r="O542" s="698"/>
      <c r="P542" s="753">
        <f t="shared" si="63"/>
        <v>0</v>
      </c>
      <c r="Q542" s="698"/>
      <c r="R542" s="698"/>
      <c r="S542" s="698"/>
      <c r="T542" s="698"/>
      <c r="U542" s="698"/>
      <c r="V542" s="698"/>
      <c r="W542" s="726"/>
      <c r="X542" s="726"/>
    </row>
    <row r="543" spans="1:24" ht="15.75" customHeight="1">
      <c r="A543" s="821"/>
      <c r="B543" s="819"/>
      <c r="C543" s="819"/>
      <c r="D543" s="820"/>
      <c r="E543" s="698"/>
      <c r="F543" s="698"/>
      <c r="G543" s="698"/>
      <c r="H543" s="698"/>
      <c r="I543" s="698"/>
      <c r="J543" s="698"/>
      <c r="K543" s="698"/>
      <c r="L543" s="752"/>
      <c r="M543" s="752"/>
      <c r="N543" s="698">
        <f t="shared" si="61"/>
        <v>0</v>
      </c>
      <c r="O543" s="698"/>
      <c r="P543" s="753">
        <f t="shared" si="63"/>
        <v>0</v>
      </c>
      <c r="Q543" s="698"/>
      <c r="R543" s="698"/>
      <c r="S543" s="698"/>
      <c r="T543" s="698"/>
      <c r="U543" s="698"/>
      <c r="V543" s="698"/>
      <c r="W543" s="726"/>
      <c r="X543" s="726"/>
    </row>
    <row r="544" spans="1:24" ht="15.75" customHeight="1">
      <c r="A544" s="821"/>
      <c r="B544" s="819"/>
      <c r="C544" s="819"/>
      <c r="D544" s="820"/>
      <c r="E544" s="698"/>
      <c r="F544" s="698"/>
      <c r="G544" s="698"/>
      <c r="H544" s="698"/>
      <c r="I544" s="698"/>
      <c r="J544" s="698"/>
      <c r="K544" s="698"/>
      <c r="L544" s="752"/>
      <c r="M544" s="752"/>
      <c r="N544" s="698">
        <f t="shared" si="61"/>
        <v>0</v>
      </c>
      <c r="O544" s="698"/>
      <c r="P544" s="753">
        <f t="shared" si="63"/>
        <v>0</v>
      </c>
      <c r="Q544" s="698"/>
      <c r="R544" s="698"/>
      <c r="S544" s="698"/>
      <c r="T544" s="698"/>
      <c r="U544" s="698"/>
      <c r="V544" s="698"/>
      <c r="W544" s="726"/>
      <c r="X544" s="726"/>
    </row>
    <row r="545" spans="1:24" ht="15.75" customHeight="1">
      <c r="A545" s="821"/>
      <c r="B545" s="819"/>
      <c r="C545" s="819"/>
      <c r="D545" s="820"/>
      <c r="E545" s="698"/>
      <c r="F545" s="698"/>
      <c r="G545" s="698"/>
      <c r="H545" s="698"/>
      <c r="I545" s="698"/>
      <c r="J545" s="698"/>
      <c r="K545" s="698"/>
      <c r="L545" s="752"/>
      <c r="M545" s="752"/>
      <c r="N545" s="698">
        <f t="shared" si="61"/>
        <v>0</v>
      </c>
      <c r="O545" s="698"/>
      <c r="P545" s="753">
        <f t="shared" si="63"/>
        <v>0</v>
      </c>
      <c r="Q545" s="698"/>
      <c r="R545" s="698"/>
      <c r="S545" s="698"/>
      <c r="T545" s="698"/>
      <c r="U545" s="698"/>
      <c r="V545" s="698"/>
      <c r="W545" s="726"/>
      <c r="X545" s="726"/>
    </row>
    <row r="546" spans="1:24" ht="15.75" customHeight="1">
      <c r="A546" s="821"/>
      <c r="B546" s="819"/>
      <c r="C546" s="819"/>
      <c r="D546" s="820"/>
      <c r="E546" s="698"/>
      <c r="F546" s="698"/>
      <c r="G546" s="698"/>
      <c r="H546" s="698"/>
      <c r="I546" s="698"/>
      <c r="J546" s="698"/>
      <c r="K546" s="698"/>
      <c r="L546" s="752"/>
      <c r="M546" s="752"/>
      <c r="N546" s="698">
        <f t="shared" si="61"/>
        <v>0</v>
      </c>
      <c r="O546" s="698"/>
      <c r="P546" s="753">
        <f t="shared" si="63"/>
        <v>0</v>
      </c>
      <c r="Q546" s="698"/>
      <c r="R546" s="698"/>
      <c r="S546" s="698"/>
      <c r="T546" s="698"/>
      <c r="U546" s="698"/>
      <c r="V546" s="698"/>
      <c r="W546" s="726"/>
      <c r="X546" s="726"/>
    </row>
    <row r="547" spans="1:24" ht="15.75" customHeight="1">
      <c r="A547" s="821"/>
      <c r="B547" s="819"/>
      <c r="C547" s="819"/>
      <c r="D547" s="820"/>
      <c r="E547" s="698"/>
      <c r="F547" s="698"/>
      <c r="G547" s="698"/>
      <c r="H547" s="698"/>
      <c r="I547" s="698"/>
      <c r="J547" s="698"/>
      <c r="K547" s="698"/>
      <c r="L547" s="752"/>
      <c r="M547" s="752"/>
      <c r="N547" s="698">
        <f t="shared" si="61"/>
        <v>0</v>
      </c>
      <c r="O547" s="698"/>
      <c r="P547" s="753">
        <f t="shared" si="63"/>
        <v>0</v>
      </c>
      <c r="Q547" s="698"/>
      <c r="R547" s="698"/>
      <c r="S547" s="698"/>
      <c r="T547" s="698"/>
      <c r="U547" s="698"/>
      <c r="V547" s="698"/>
      <c r="W547" s="726"/>
      <c r="X547" s="726"/>
    </row>
    <row r="548" spans="1:24" ht="15.75" customHeight="1">
      <c r="A548" s="821"/>
      <c r="B548" s="819"/>
      <c r="C548" s="819"/>
      <c r="D548" s="820"/>
      <c r="E548" s="698"/>
      <c r="F548" s="698"/>
      <c r="G548" s="698"/>
      <c r="H548" s="698"/>
      <c r="I548" s="698"/>
      <c r="J548" s="698"/>
      <c r="K548" s="698"/>
      <c r="L548" s="752"/>
      <c r="M548" s="752"/>
      <c r="N548" s="698">
        <f t="shared" si="61"/>
        <v>0</v>
      </c>
      <c r="O548" s="698"/>
      <c r="P548" s="753">
        <f t="shared" si="63"/>
        <v>0</v>
      </c>
      <c r="Q548" s="698"/>
      <c r="R548" s="698"/>
      <c r="S548" s="698"/>
      <c r="T548" s="698"/>
      <c r="U548" s="698"/>
      <c r="V548" s="698"/>
      <c r="W548" s="726"/>
      <c r="X548" s="726"/>
    </row>
    <row r="549" spans="1:24" ht="15.75" customHeight="1">
      <c r="A549" s="821"/>
      <c r="B549" s="819"/>
      <c r="C549" s="819"/>
      <c r="D549" s="820"/>
      <c r="E549" s="698"/>
      <c r="F549" s="698"/>
      <c r="G549" s="698"/>
      <c r="H549" s="698"/>
      <c r="I549" s="698"/>
      <c r="J549" s="698"/>
      <c r="K549" s="698"/>
      <c r="L549" s="752"/>
      <c r="M549" s="752"/>
      <c r="N549" s="698">
        <f t="shared" si="61"/>
        <v>0</v>
      </c>
      <c r="O549" s="698"/>
      <c r="P549" s="753">
        <f t="shared" si="63"/>
        <v>0</v>
      </c>
      <c r="Q549" s="698"/>
      <c r="R549" s="698"/>
      <c r="S549" s="698"/>
      <c r="T549" s="698"/>
      <c r="U549" s="698"/>
      <c r="V549" s="698"/>
      <c r="W549" s="726"/>
      <c r="X549" s="726"/>
    </row>
    <row r="550" spans="1:24" ht="15.75" customHeight="1">
      <c r="A550" s="821"/>
      <c r="B550" s="819"/>
      <c r="C550" s="819"/>
      <c r="D550" s="820"/>
      <c r="E550" s="698"/>
      <c r="F550" s="698"/>
      <c r="G550" s="698"/>
      <c r="H550" s="698"/>
      <c r="I550" s="698"/>
      <c r="J550" s="698"/>
      <c r="K550" s="698"/>
      <c r="L550" s="752"/>
      <c r="M550" s="752"/>
      <c r="N550" s="698">
        <f t="shared" si="61"/>
        <v>0</v>
      </c>
      <c r="O550" s="698"/>
      <c r="P550" s="753">
        <f t="shared" si="63"/>
        <v>0</v>
      </c>
      <c r="Q550" s="698"/>
      <c r="R550" s="698"/>
      <c r="S550" s="698"/>
      <c r="T550" s="698"/>
      <c r="U550" s="698"/>
      <c r="V550" s="698"/>
      <c r="W550" s="726"/>
      <c r="X550" s="726"/>
    </row>
    <row r="551" spans="1:24" ht="15.75" customHeight="1">
      <c r="A551" s="821"/>
      <c r="B551" s="819"/>
      <c r="C551" s="819"/>
      <c r="D551" s="820"/>
      <c r="E551" s="698"/>
      <c r="F551" s="698"/>
      <c r="G551" s="698"/>
      <c r="H551" s="698"/>
      <c r="I551" s="698"/>
      <c r="J551" s="698"/>
      <c r="K551" s="698"/>
      <c r="L551" s="752"/>
      <c r="M551" s="752"/>
      <c r="N551" s="698">
        <f t="shared" si="61"/>
        <v>0</v>
      </c>
      <c r="O551" s="698"/>
      <c r="P551" s="753">
        <f t="shared" si="63"/>
        <v>0</v>
      </c>
      <c r="Q551" s="698"/>
      <c r="R551" s="698"/>
      <c r="S551" s="698"/>
      <c r="T551" s="698"/>
      <c r="U551" s="698"/>
      <c r="V551" s="698"/>
      <c r="W551" s="726"/>
      <c r="X551" s="726"/>
    </row>
    <row r="552" spans="1:24" ht="15.75" customHeight="1">
      <c r="A552" s="821"/>
      <c r="B552" s="819"/>
      <c r="C552" s="819"/>
      <c r="D552" s="820"/>
      <c r="E552" s="698"/>
      <c r="F552" s="698"/>
      <c r="G552" s="698"/>
      <c r="H552" s="698"/>
      <c r="I552" s="698"/>
      <c r="J552" s="698"/>
      <c r="K552" s="698"/>
      <c r="L552" s="752"/>
      <c r="M552" s="752"/>
      <c r="N552" s="698">
        <f t="shared" si="61"/>
        <v>0</v>
      </c>
      <c r="O552" s="698"/>
      <c r="P552" s="753">
        <f t="shared" si="63"/>
        <v>0</v>
      </c>
      <c r="Q552" s="698"/>
      <c r="R552" s="698"/>
      <c r="S552" s="698"/>
      <c r="T552" s="698"/>
      <c r="U552" s="698"/>
      <c r="V552" s="698"/>
      <c r="W552" s="726"/>
      <c r="X552" s="726"/>
    </row>
    <row r="553" spans="1:24" ht="15.75" customHeight="1">
      <c r="A553" s="821"/>
      <c r="B553" s="819"/>
      <c r="C553" s="819"/>
      <c r="D553" s="820"/>
      <c r="E553" s="698"/>
      <c r="F553" s="698"/>
      <c r="G553" s="698"/>
      <c r="H553" s="698"/>
      <c r="I553" s="698"/>
      <c r="J553" s="698"/>
      <c r="K553" s="698"/>
      <c r="L553" s="752"/>
      <c r="M553" s="752"/>
      <c r="N553" s="698">
        <f t="shared" si="61"/>
        <v>0</v>
      </c>
      <c r="O553" s="698"/>
      <c r="P553" s="753">
        <f t="shared" si="63"/>
        <v>0</v>
      </c>
      <c r="Q553" s="698"/>
      <c r="R553" s="698"/>
      <c r="S553" s="698"/>
      <c r="T553" s="698"/>
      <c r="U553" s="698"/>
      <c r="V553" s="698"/>
      <c r="W553" s="726"/>
      <c r="X553" s="726"/>
    </row>
    <row r="554" spans="1:24" ht="15.75" customHeight="1">
      <c r="A554" s="821"/>
      <c r="B554" s="819"/>
      <c r="C554" s="819"/>
      <c r="D554" s="820"/>
      <c r="E554" s="698"/>
      <c r="F554" s="698"/>
      <c r="G554" s="698"/>
      <c r="H554" s="698"/>
      <c r="I554" s="698"/>
      <c r="J554" s="698"/>
      <c r="K554" s="698"/>
      <c r="L554" s="752"/>
      <c r="M554" s="752"/>
      <c r="N554" s="698">
        <f t="shared" si="61"/>
        <v>0</v>
      </c>
      <c r="O554" s="698"/>
      <c r="P554" s="753">
        <f t="shared" si="63"/>
        <v>0</v>
      </c>
      <c r="Q554" s="698"/>
      <c r="R554" s="698"/>
      <c r="S554" s="698"/>
      <c r="T554" s="698"/>
      <c r="U554" s="698"/>
      <c r="V554" s="698"/>
      <c r="W554" s="726"/>
      <c r="X554" s="726"/>
    </row>
    <row r="555" spans="1:24" ht="15.75" customHeight="1">
      <c r="A555" s="821"/>
      <c r="B555" s="819"/>
      <c r="C555" s="819"/>
      <c r="D555" s="820"/>
      <c r="E555" s="698"/>
      <c r="F555" s="698"/>
      <c r="G555" s="698"/>
      <c r="H555" s="698"/>
      <c r="I555" s="698"/>
      <c r="J555" s="698"/>
      <c r="K555" s="698"/>
      <c r="L555" s="752"/>
      <c r="M555" s="752"/>
      <c r="N555" s="698">
        <f t="shared" si="61"/>
        <v>0</v>
      </c>
      <c r="O555" s="698"/>
      <c r="P555" s="753">
        <f t="shared" si="63"/>
        <v>0</v>
      </c>
      <c r="Q555" s="698"/>
      <c r="R555" s="698"/>
      <c r="S555" s="698"/>
      <c r="T555" s="698"/>
      <c r="U555" s="698"/>
      <c r="V555" s="698"/>
      <c r="W555" s="726"/>
      <c r="X555" s="726"/>
    </row>
    <row r="556" spans="1:24" ht="15.75" customHeight="1">
      <c r="A556" s="821"/>
      <c r="B556" s="819"/>
      <c r="C556" s="819"/>
      <c r="D556" s="820"/>
      <c r="E556" s="698"/>
      <c r="F556" s="698"/>
      <c r="G556" s="698"/>
      <c r="H556" s="698"/>
      <c r="I556" s="698"/>
      <c r="J556" s="698"/>
      <c r="K556" s="698"/>
      <c r="L556" s="752"/>
      <c r="M556" s="752"/>
      <c r="N556" s="698">
        <f t="shared" si="61"/>
        <v>0</v>
      </c>
      <c r="O556" s="698"/>
      <c r="P556" s="753">
        <f t="shared" si="63"/>
        <v>0</v>
      </c>
      <c r="Q556" s="698"/>
      <c r="R556" s="698"/>
      <c r="S556" s="698"/>
      <c r="T556" s="698"/>
      <c r="U556" s="698"/>
      <c r="V556" s="698"/>
      <c r="W556" s="726"/>
      <c r="X556" s="726"/>
    </row>
    <row r="557" spans="1:24" ht="15.75" customHeight="1">
      <c r="A557" s="821"/>
      <c r="B557" s="819"/>
      <c r="C557" s="819"/>
      <c r="D557" s="820"/>
      <c r="E557" s="698"/>
      <c r="F557" s="698"/>
      <c r="G557" s="698"/>
      <c r="H557" s="698"/>
      <c r="I557" s="698"/>
      <c r="J557" s="698"/>
      <c r="K557" s="698"/>
      <c r="L557" s="752"/>
      <c r="M557" s="752"/>
      <c r="N557" s="698">
        <f t="shared" si="61"/>
        <v>0</v>
      </c>
      <c r="O557" s="698"/>
      <c r="P557" s="753">
        <f t="shared" si="63"/>
        <v>0</v>
      </c>
      <c r="Q557" s="698"/>
      <c r="R557" s="698"/>
      <c r="S557" s="698"/>
      <c r="T557" s="698"/>
      <c r="U557" s="698"/>
      <c r="V557" s="698"/>
      <c r="W557" s="726"/>
      <c r="X557" s="726"/>
    </row>
    <row r="558" spans="1:24" ht="15.75" customHeight="1">
      <c r="A558" s="821"/>
      <c r="B558" s="819"/>
      <c r="C558" s="819"/>
      <c r="D558" s="820"/>
      <c r="E558" s="698"/>
      <c r="F558" s="698"/>
      <c r="G558" s="698"/>
      <c r="H558" s="698"/>
      <c r="I558" s="698"/>
      <c r="J558" s="698"/>
      <c r="K558" s="698"/>
      <c r="L558" s="752"/>
      <c r="M558" s="752"/>
      <c r="N558" s="698">
        <f t="shared" si="61"/>
        <v>0</v>
      </c>
      <c r="O558" s="698"/>
      <c r="P558" s="753">
        <f t="shared" si="63"/>
        <v>0</v>
      </c>
      <c r="Q558" s="698"/>
      <c r="R558" s="698"/>
      <c r="S558" s="698"/>
      <c r="T558" s="698"/>
      <c r="U558" s="698"/>
      <c r="V558" s="698"/>
      <c r="W558" s="726"/>
      <c r="X558" s="726"/>
    </row>
    <row r="559" spans="1:24" ht="15.75" customHeight="1">
      <c r="A559" s="821"/>
      <c r="B559" s="819"/>
      <c r="C559" s="819"/>
      <c r="D559" s="820"/>
      <c r="E559" s="698"/>
      <c r="F559" s="698"/>
      <c r="G559" s="698"/>
      <c r="H559" s="698"/>
      <c r="I559" s="698"/>
      <c r="J559" s="698"/>
      <c r="K559" s="698"/>
      <c r="L559" s="752"/>
      <c r="M559" s="752"/>
      <c r="N559" s="698">
        <f t="shared" si="61"/>
        <v>0</v>
      </c>
      <c r="O559" s="698"/>
      <c r="P559" s="753">
        <f t="shared" si="63"/>
        <v>0</v>
      </c>
      <c r="Q559" s="698"/>
      <c r="R559" s="698"/>
      <c r="S559" s="698"/>
      <c r="T559" s="698"/>
      <c r="U559" s="698"/>
      <c r="V559" s="698"/>
      <c r="W559" s="726"/>
      <c r="X559" s="726"/>
    </row>
    <row r="560" spans="1:24" ht="15.75" customHeight="1">
      <c r="A560" s="821"/>
      <c r="B560" s="819"/>
      <c r="C560" s="819"/>
      <c r="D560" s="820"/>
      <c r="E560" s="698"/>
      <c r="F560" s="698"/>
      <c r="G560" s="698"/>
      <c r="H560" s="698"/>
      <c r="I560" s="698"/>
      <c r="J560" s="698"/>
      <c r="K560" s="698"/>
      <c r="L560" s="752"/>
      <c r="M560" s="752"/>
      <c r="N560" s="698">
        <f t="shared" si="61"/>
        <v>0</v>
      </c>
      <c r="O560" s="698"/>
      <c r="P560" s="753">
        <f t="shared" si="63"/>
        <v>0</v>
      </c>
      <c r="Q560" s="698"/>
      <c r="R560" s="698"/>
      <c r="S560" s="698"/>
      <c r="T560" s="698"/>
      <c r="U560" s="698"/>
      <c r="V560" s="698"/>
      <c r="W560" s="726"/>
      <c r="X560" s="726"/>
    </row>
    <row r="561" spans="1:24" ht="15.75" customHeight="1">
      <c r="A561" s="821"/>
      <c r="B561" s="819"/>
      <c r="C561" s="819"/>
      <c r="D561" s="820"/>
      <c r="E561" s="698"/>
      <c r="F561" s="698"/>
      <c r="G561" s="698"/>
      <c r="H561" s="698"/>
      <c r="I561" s="698"/>
      <c r="J561" s="698"/>
      <c r="K561" s="698"/>
      <c r="L561" s="752"/>
      <c r="M561" s="752"/>
      <c r="N561" s="698">
        <f t="shared" si="61"/>
        <v>0</v>
      </c>
      <c r="O561" s="698"/>
      <c r="P561" s="753">
        <f t="shared" si="63"/>
        <v>0</v>
      </c>
      <c r="Q561" s="698"/>
      <c r="R561" s="698"/>
      <c r="S561" s="698"/>
      <c r="T561" s="698"/>
      <c r="U561" s="698"/>
      <c r="V561" s="698"/>
      <c r="W561" s="726"/>
      <c r="X561" s="726"/>
    </row>
    <row r="562" spans="1:24" ht="15.75" customHeight="1">
      <c r="A562" s="821"/>
      <c r="B562" s="819"/>
      <c r="C562" s="819"/>
      <c r="D562" s="820"/>
      <c r="E562" s="698"/>
      <c r="F562" s="698"/>
      <c r="G562" s="698"/>
      <c r="H562" s="698"/>
      <c r="I562" s="698"/>
      <c r="J562" s="698"/>
      <c r="K562" s="698"/>
      <c r="L562" s="752"/>
      <c r="M562" s="752"/>
      <c r="N562" s="698">
        <f t="shared" si="61"/>
        <v>0</v>
      </c>
      <c r="O562" s="698"/>
      <c r="P562" s="753">
        <f t="shared" si="63"/>
        <v>0</v>
      </c>
      <c r="Q562" s="698"/>
      <c r="R562" s="698"/>
      <c r="S562" s="698"/>
      <c r="T562" s="698"/>
      <c r="U562" s="698"/>
      <c r="V562" s="698"/>
      <c r="W562" s="726"/>
      <c r="X562" s="726"/>
    </row>
    <row r="563" spans="1:24" ht="15.75" customHeight="1">
      <c r="A563" s="821"/>
      <c r="B563" s="819"/>
      <c r="C563" s="819"/>
      <c r="D563" s="820"/>
      <c r="E563" s="698"/>
      <c r="F563" s="698"/>
      <c r="G563" s="698"/>
      <c r="H563" s="698"/>
      <c r="I563" s="698"/>
      <c r="J563" s="698"/>
      <c r="K563" s="698"/>
      <c r="L563" s="752"/>
      <c r="M563" s="752"/>
      <c r="N563" s="698">
        <f t="shared" si="61"/>
        <v>0</v>
      </c>
      <c r="O563" s="698"/>
      <c r="P563" s="753">
        <f t="shared" si="63"/>
        <v>0</v>
      </c>
      <c r="Q563" s="698"/>
      <c r="R563" s="698"/>
      <c r="S563" s="698"/>
      <c r="T563" s="698"/>
      <c r="U563" s="698"/>
      <c r="V563" s="698"/>
      <c r="W563" s="726"/>
      <c r="X563" s="726"/>
    </row>
    <row r="564" spans="1:24" ht="15.75" customHeight="1">
      <c r="A564" s="821"/>
      <c r="B564" s="819"/>
      <c r="C564" s="819"/>
      <c r="D564" s="820"/>
      <c r="E564" s="698"/>
      <c r="F564" s="698"/>
      <c r="G564" s="698"/>
      <c r="H564" s="698"/>
      <c r="I564" s="698"/>
      <c r="J564" s="698"/>
      <c r="K564" s="698"/>
      <c r="L564" s="752"/>
      <c r="M564" s="752"/>
      <c r="N564" s="698">
        <f t="shared" si="61"/>
        <v>0</v>
      </c>
      <c r="O564" s="698"/>
      <c r="P564" s="753">
        <f t="shared" si="63"/>
        <v>0</v>
      </c>
      <c r="Q564" s="698"/>
      <c r="R564" s="698"/>
      <c r="S564" s="698"/>
      <c r="T564" s="698"/>
      <c r="U564" s="698"/>
      <c r="V564" s="698"/>
      <c r="W564" s="726"/>
      <c r="X564" s="726"/>
    </row>
    <row r="565" spans="1:24" ht="15.75" customHeight="1">
      <c r="A565" s="821"/>
      <c r="B565" s="819"/>
      <c r="C565" s="819"/>
      <c r="D565" s="820"/>
      <c r="E565" s="698"/>
      <c r="F565" s="698"/>
      <c r="G565" s="698"/>
      <c r="H565" s="698"/>
      <c r="I565" s="698"/>
      <c r="J565" s="698"/>
      <c r="K565" s="698"/>
      <c r="L565" s="752"/>
      <c r="M565" s="752"/>
      <c r="N565" s="698">
        <f t="shared" si="61"/>
        <v>0</v>
      </c>
      <c r="O565" s="698"/>
      <c r="P565" s="753">
        <f t="shared" si="63"/>
        <v>0</v>
      </c>
      <c r="Q565" s="698"/>
      <c r="R565" s="698"/>
      <c r="S565" s="698"/>
      <c r="T565" s="698"/>
      <c r="U565" s="698"/>
      <c r="V565" s="698"/>
      <c r="W565" s="726"/>
      <c r="X565" s="726"/>
    </row>
    <row r="566" spans="1:24" ht="15.75" customHeight="1">
      <c r="A566" s="821"/>
      <c r="B566" s="819"/>
      <c r="C566" s="819"/>
      <c r="D566" s="820"/>
      <c r="E566" s="698"/>
      <c r="F566" s="698"/>
      <c r="G566" s="698"/>
      <c r="H566" s="698"/>
      <c r="I566" s="698"/>
      <c r="J566" s="698"/>
      <c r="K566" s="698"/>
      <c r="L566" s="752"/>
      <c r="M566" s="752"/>
      <c r="N566" s="698">
        <f t="shared" si="61"/>
        <v>0</v>
      </c>
      <c r="O566" s="698"/>
      <c r="P566" s="753">
        <f t="shared" si="63"/>
        <v>0</v>
      </c>
      <c r="Q566" s="698"/>
      <c r="R566" s="698"/>
      <c r="S566" s="698"/>
      <c r="T566" s="698"/>
      <c r="U566" s="698"/>
      <c r="V566" s="698"/>
      <c r="W566" s="726"/>
      <c r="X566" s="726"/>
    </row>
    <row r="567" spans="1:24" ht="15.75" customHeight="1">
      <c r="A567" s="821"/>
      <c r="B567" s="819"/>
      <c r="C567" s="819"/>
      <c r="D567" s="820"/>
      <c r="E567" s="698"/>
      <c r="F567" s="698"/>
      <c r="G567" s="698"/>
      <c r="H567" s="698"/>
      <c r="I567" s="698"/>
      <c r="J567" s="698"/>
      <c r="K567" s="698"/>
      <c r="L567" s="752"/>
      <c r="M567" s="752"/>
      <c r="N567" s="698">
        <f t="shared" ref="N567:N599" si="64">HOUR($M567-$L567)*60+MINUTE($M567-$L567)</f>
        <v>0</v>
      </c>
      <c r="O567" s="698"/>
      <c r="P567" s="753">
        <f t="shared" si="63"/>
        <v>0</v>
      </c>
      <c r="Q567" s="698"/>
      <c r="R567" s="698"/>
      <c r="S567" s="698"/>
      <c r="T567" s="698"/>
      <c r="U567" s="698"/>
      <c r="V567" s="698"/>
      <c r="W567" s="726"/>
      <c r="X567" s="726"/>
    </row>
    <row r="568" spans="1:24" ht="15.75" customHeight="1">
      <c r="A568" s="821"/>
      <c r="B568" s="819"/>
      <c r="C568" s="819"/>
      <c r="D568" s="820"/>
      <c r="E568" s="698"/>
      <c r="F568" s="698"/>
      <c r="G568" s="698"/>
      <c r="H568" s="698"/>
      <c r="I568" s="698"/>
      <c r="J568" s="698"/>
      <c r="K568" s="698"/>
      <c r="L568" s="752"/>
      <c r="M568" s="752"/>
      <c r="N568" s="698">
        <f t="shared" si="64"/>
        <v>0</v>
      </c>
      <c r="O568" s="698"/>
      <c r="P568" s="753">
        <f t="shared" si="63"/>
        <v>0</v>
      </c>
      <c r="Q568" s="698"/>
      <c r="R568" s="698"/>
      <c r="S568" s="698"/>
      <c r="T568" s="698"/>
      <c r="U568" s="698"/>
      <c r="V568" s="698"/>
      <c r="W568" s="726"/>
      <c r="X568" s="726"/>
    </row>
    <row r="569" spans="1:24" ht="15.75" customHeight="1">
      <c r="A569" s="821"/>
      <c r="B569" s="819"/>
      <c r="C569" s="819"/>
      <c r="D569" s="820"/>
      <c r="E569" s="698"/>
      <c r="F569" s="698"/>
      <c r="G569" s="698"/>
      <c r="H569" s="698"/>
      <c r="I569" s="698"/>
      <c r="J569" s="698"/>
      <c r="K569" s="698"/>
      <c r="L569" s="752"/>
      <c r="M569" s="752"/>
      <c r="N569" s="698">
        <f t="shared" si="64"/>
        <v>0</v>
      </c>
      <c r="O569" s="698"/>
      <c r="P569" s="753">
        <f t="shared" ref="P569:P599" si="65">O569*N569/60*1000</f>
        <v>0</v>
      </c>
      <c r="Q569" s="698"/>
      <c r="R569" s="698"/>
      <c r="S569" s="698"/>
      <c r="T569" s="698"/>
      <c r="U569" s="698"/>
      <c r="V569" s="698"/>
      <c r="W569" s="726"/>
      <c r="X569" s="726"/>
    </row>
    <row r="570" spans="1:24" ht="15.75" customHeight="1">
      <c r="A570" s="821"/>
      <c r="B570" s="819"/>
      <c r="C570" s="819"/>
      <c r="D570" s="820"/>
      <c r="E570" s="698"/>
      <c r="F570" s="698"/>
      <c r="G570" s="698"/>
      <c r="H570" s="698"/>
      <c r="I570" s="698"/>
      <c r="J570" s="698"/>
      <c r="K570" s="698"/>
      <c r="L570" s="752"/>
      <c r="M570" s="752"/>
      <c r="N570" s="698">
        <f t="shared" si="64"/>
        <v>0</v>
      </c>
      <c r="O570" s="698"/>
      <c r="P570" s="753">
        <f t="shared" si="65"/>
        <v>0</v>
      </c>
      <c r="Q570" s="698"/>
      <c r="R570" s="698"/>
      <c r="S570" s="698"/>
      <c r="T570" s="698"/>
      <c r="U570" s="698"/>
      <c r="V570" s="698"/>
      <c r="W570" s="726"/>
      <c r="X570" s="726"/>
    </row>
    <row r="571" spans="1:24" ht="15.75" customHeight="1">
      <c r="A571" s="821"/>
      <c r="B571" s="819"/>
      <c r="C571" s="819"/>
      <c r="D571" s="820"/>
      <c r="E571" s="698"/>
      <c r="F571" s="698"/>
      <c r="G571" s="698"/>
      <c r="H571" s="698"/>
      <c r="I571" s="698"/>
      <c r="J571" s="698"/>
      <c r="K571" s="698"/>
      <c r="L571" s="752"/>
      <c r="M571" s="752"/>
      <c r="N571" s="698">
        <f t="shared" si="64"/>
        <v>0</v>
      </c>
      <c r="O571" s="698"/>
      <c r="P571" s="753">
        <f t="shared" si="65"/>
        <v>0</v>
      </c>
      <c r="Q571" s="698"/>
      <c r="R571" s="698"/>
      <c r="S571" s="698"/>
      <c r="T571" s="698"/>
      <c r="U571" s="698"/>
      <c r="V571" s="698"/>
      <c r="W571" s="726"/>
      <c r="X571" s="726"/>
    </row>
    <row r="572" spans="1:24" ht="15.75" customHeight="1">
      <c r="A572" s="821"/>
      <c r="B572" s="819"/>
      <c r="C572" s="819"/>
      <c r="D572" s="820"/>
      <c r="E572" s="698"/>
      <c r="F572" s="698"/>
      <c r="G572" s="698"/>
      <c r="H572" s="698"/>
      <c r="I572" s="698"/>
      <c r="J572" s="698"/>
      <c r="K572" s="698"/>
      <c r="L572" s="752"/>
      <c r="M572" s="752"/>
      <c r="N572" s="698">
        <f t="shared" si="64"/>
        <v>0</v>
      </c>
      <c r="O572" s="698"/>
      <c r="P572" s="753">
        <f t="shared" si="65"/>
        <v>0</v>
      </c>
      <c r="Q572" s="698"/>
      <c r="R572" s="698"/>
      <c r="S572" s="698"/>
      <c r="T572" s="698"/>
      <c r="U572" s="698"/>
      <c r="V572" s="698"/>
      <c r="W572" s="726"/>
      <c r="X572" s="726"/>
    </row>
    <row r="573" spans="1:24" ht="15.75" customHeight="1">
      <c r="A573" s="821"/>
      <c r="B573" s="819"/>
      <c r="C573" s="819"/>
      <c r="D573" s="820"/>
      <c r="E573" s="698"/>
      <c r="F573" s="698"/>
      <c r="G573" s="698"/>
      <c r="H573" s="698"/>
      <c r="I573" s="698"/>
      <c r="J573" s="698"/>
      <c r="K573" s="698"/>
      <c r="L573" s="752"/>
      <c r="M573" s="752"/>
      <c r="N573" s="698">
        <f t="shared" si="64"/>
        <v>0</v>
      </c>
      <c r="O573" s="698"/>
      <c r="P573" s="753">
        <f t="shared" si="65"/>
        <v>0</v>
      </c>
      <c r="Q573" s="698"/>
      <c r="R573" s="698"/>
      <c r="S573" s="698"/>
      <c r="T573" s="698"/>
      <c r="U573" s="698"/>
      <c r="V573" s="698"/>
      <c r="W573" s="726"/>
      <c r="X573" s="726"/>
    </row>
    <row r="574" spans="1:24" ht="15.75" customHeight="1">
      <c r="A574" s="821"/>
      <c r="B574" s="819"/>
      <c r="C574" s="819"/>
      <c r="D574" s="820"/>
      <c r="E574" s="698"/>
      <c r="F574" s="698"/>
      <c r="G574" s="698"/>
      <c r="H574" s="698"/>
      <c r="I574" s="698"/>
      <c r="J574" s="698"/>
      <c r="K574" s="698"/>
      <c r="L574" s="752"/>
      <c r="M574" s="752"/>
      <c r="N574" s="698">
        <f t="shared" si="64"/>
        <v>0</v>
      </c>
      <c r="O574" s="698"/>
      <c r="P574" s="753">
        <f t="shared" si="65"/>
        <v>0</v>
      </c>
      <c r="Q574" s="698"/>
      <c r="R574" s="698"/>
      <c r="S574" s="698"/>
      <c r="T574" s="698"/>
      <c r="U574" s="698"/>
      <c r="V574" s="698"/>
      <c r="W574" s="726"/>
      <c r="X574" s="726"/>
    </row>
    <row r="575" spans="1:24" ht="15.75" customHeight="1">
      <c r="A575" s="821"/>
      <c r="B575" s="819"/>
      <c r="C575" s="819"/>
      <c r="D575" s="820"/>
      <c r="E575" s="698"/>
      <c r="F575" s="698"/>
      <c r="G575" s="698"/>
      <c r="H575" s="698"/>
      <c r="I575" s="698"/>
      <c r="J575" s="698"/>
      <c r="K575" s="698"/>
      <c r="L575" s="752"/>
      <c r="M575" s="752"/>
      <c r="N575" s="698">
        <f t="shared" si="64"/>
        <v>0</v>
      </c>
      <c r="O575" s="698"/>
      <c r="P575" s="753">
        <f t="shared" si="65"/>
        <v>0</v>
      </c>
      <c r="Q575" s="698"/>
      <c r="R575" s="698"/>
      <c r="S575" s="698"/>
      <c r="T575" s="698"/>
      <c r="U575" s="698"/>
      <c r="V575" s="698"/>
      <c r="W575" s="726"/>
      <c r="X575" s="726"/>
    </row>
    <row r="576" spans="1:24" ht="15.75" customHeight="1">
      <c r="A576" s="821"/>
      <c r="B576" s="819"/>
      <c r="C576" s="819"/>
      <c r="D576" s="820"/>
      <c r="E576" s="698"/>
      <c r="F576" s="698"/>
      <c r="G576" s="698"/>
      <c r="H576" s="698"/>
      <c r="I576" s="698"/>
      <c r="J576" s="698"/>
      <c r="K576" s="698"/>
      <c r="L576" s="752"/>
      <c r="M576" s="752"/>
      <c r="N576" s="698">
        <f t="shared" si="64"/>
        <v>0</v>
      </c>
      <c r="O576" s="698"/>
      <c r="P576" s="753">
        <f t="shared" si="65"/>
        <v>0</v>
      </c>
      <c r="Q576" s="698"/>
      <c r="R576" s="698"/>
      <c r="S576" s="698"/>
      <c r="T576" s="698"/>
      <c r="U576" s="698"/>
      <c r="V576" s="698"/>
      <c r="W576" s="726"/>
      <c r="X576" s="726"/>
    </row>
    <row r="577" spans="1:24" ht="15.75" customHeight="1">
      <c r="A577" s="821"/>
      <c r="B577" s="819"/>
      <c r="C577" s="819"/>
      <c r="D577" s="820"/>
      <c r="E577" s="698"/>
      <c r="F577" s="698"/>
      <c r="G577" s="698"/>
      <c r="H577" s="698"/>
      <c r="I577" s="698"/>
      <c r="J577" s="698"/>
      <c r="K577" s="698"/>
      <c r="L577" s="752"/>
      <c r="M577" s="752"/>
      <c r="N577" s="698">
        <f t="shared" si="64"/>
        <v>0</v>
      </c>
      <c r="O577" s="698"/>
      <c r="P577" s="753">
        <f t="shared" si="65"/>
        <v>0</v>
      </c>
      <c r="Q577" s="698"/>
      <c r="R577" s="698"/>
      <c r="S577" s="698"/>
      <c r="T577" s="698"/>
      <c r="U577" s="698"/>
      <c r="V577" s="698"/>
      <c r="W577" s="726"/>
      <c r="X577" s="726"/>
    </row>
    <row r="578" spans="1:24" ht="15.75" customHeight="1">
      <c r="A578" s="821"/>
      <c r="B578" s="819"/>
      <c r="C578" s="819"/>
      <c r="D578" s="820"/>
      <c r="E578" s="698"/>
      <c r="F578" s="698"/>
      <c r="G578" s="698"/>
      <c r="H578" s="698"/>
      <c r="I578" s="698"/>
      <c r="J578" s="698"/>
      <c r="K578" s="698"/>
      <c r="L578" s="752"/>
      <c r="M578" s="752"/>
      <c r="N578" s="698">
        <f t="shared" si="64"/>
        <v>0</v>
      </c>
      <c r="O578" s="698"/>
      <c r="P578" s="753">
        <f t="shared" si="65"/>
        <v>0</v>
      </c>
      <c r="Q578" s="698"/>
      <c r="R578" s="698"/>
      <c r="S578" s="698"/>
      <c r="T578" s="698"/>
      <c r="U578" s="698"/>
      <c r="V578" s="698"/>
      <c r="W578" s="726"/>
      <c r="X578" s="726"/>
    </row>
    <row r="579" spans="1:24" ht="15.75" customHeight="1">
      <c r="A579" s="821"/>
      <c r="B579" s="819"/>
      <c r="C579" s="819"/>
      <c r="D579" s="820"/>
      <c r="E579" s="698"/>
      <c r="F579" s="698"/>
      <c r="G579" s="698"/>
      <c r="H579" s="698"/>
      <c r="I579" s="698"/>
      <c r="J579" s="698"/>
      <c r="K579" s="698"/>
      <c r="L579" s="752"/>
      <c r="M579" s="752"/>
      <c r="N579" s="698">
        <f t="shared" si="64"/>
        <v>0</v>
      </c>
      <c r="O579" s="698"/>
      <c r="P579" s="753">
        <f t="shared" si="65"/>
        <v>0</v>
      </c>
      <c r="Q579" s="698"/>
      <c r="R579" s="698"/>
      <c r="S579" s="698"/>
      <c r="T579" s="698"/>
      <c r="U579" s="698"/>
      <c r="V579" s="698"/>
      <c r="W579" s="726"/>
      <c r="X579" s="726"/>
    </row>
    <row r="580" spans="1:24" ht="15.75" customHeight="1">
      <c r="A580" s="821"/>
      <c r="B580" s="819"/>
      <c r="C580" s="819"/>
      <c r="D580" s="820"/>
      <c r="E580" s="698"/>
      <c r="F580" s="698"/>
      <c r="G580" s="698"/>
      <c r="H580" s="698"/>
      <c r="I580" s="698"/>
      <c r="J580" s="698"/>
      <c r="K580" s="698"/>
      <c r="L580" s="752"/>
      <c r="M580" s="752"/>
      <c r="N580" s="698">
        <f t="shared" si="64"/>
        <v>0</v>
      </c>
      <c r="O580" s="698"/>
      <c r="P580" s="753">
        <f t="shared" si="65"/>
        <v>0</v>
      </c>
      <c r="Q580" s="698"/>
      <c r="R580" s="698"/>
      <c r="S580" s="698"/>
      <c r="T580" s="698"/>
      <c r="U580" s="698"/>
      <c r="V580" s="698"/>
      <c r="W580" s="726"/>
      <c r="X580" s="726"/>
    </row>
    <row r="581" spans="1:24" ht="15.75" customHeight="1">
      <c r="A581" s="821"/>
      <c r="B581" s="819"/>
      <c r="C581" s="819"/>
      <c r="D581" s="820"/>
      <c r="E581" s="698"/>
      <c r="F581" s="698"/>
      <c r="G581" s="698"/>
      <c r="H581" s="698"/>
      <c r="I581" s="698"/>
      <c r="J581" s="698"/>
      <c r="K581" s="698"/>
      <c r="L581" s="752"/>
      <c r="M581" s="752"/>
      <c r="N581" s="698">
        <f t="shared" si="64"/>
        <v>0</v>
      </c>
      <c r="O581" s="698"/>
      <c r="P581" s="753">
        <f t="shared" si="65"/>
        <v>0</v>
      </c>
      <c r="Q581" s="698"/>
      <c r="R581" s="698"/>
      <c r="S581" s="698"/>
      <c r="T581" s="698"/>
      <c r="U581" s="698"/>
      <c r="V581" s="698"/>
      <c r="W581" s="726"/>
      <c r="X581" s="726"/>
    </row>
    <row r="582" spans="1:24" ht="15.75" customHeight="1">
      <c r="A582" s="821"/>
      <c r="B582" s="819"/>
      <c r="C582" s="819"/>
      <c r="D582" s="820"/>
      <c r="E582" s="698"/>
      <c r="F582" s="698"/>
      <c r="G582" s="698"/>
      <c r="H582" s="698"/>
      <c r="I582" s="698"/>
      <c r="J582" s="698"/>
      <c r="K582" s="698"/>
      <c r="L582" s="752"/>
      <c r="M582" s="752"/>
      <c r="N582" s="698">
        <f t="shared" si="64"/>
        <v>0</v>
      </c>
      <c r="O582" s="698"/>
      <c r="P582" s="753">
        <f t="shared" si="65"/>
        <v>0</v>
      </c>
      <c r="Q582" s="698"/>
      <c r="R582" s="698"/>
      <c r="S582" s="698"/>
      <c r="T582" s="698"/>
      <c r="U582" s="698"/>
      <c r="V582" s="698"/>
      <c r="W582" s="726"/>
      <c r="X582" s="726"/>
    </row>
    <row r="583" spans="1:24" ht="15.75" customHeight="1">
      <c r="A583" s="821"/>
      <c r="B583" s="819"/>
      <c r="C583" s="819"/>
      <c r="D583" s="820"/>
      <c r="E583" s="698"/>
      <c r="F583" s="698"/>
      <c r="G583" s="698"/>
      <c r="H583" s="698"/>
      <c r="I583" s="698"/>
      <c r="J583" s="698"/>
      <c r="K583" s="698"/>
      <c r="L583" s="752"/>
      <c r="M583" s="752"/>
      <c r="N583" s="698">
        <f t="shared" si="64"/>
        <v>0</v>
      </c>
      <c r="O583" s="698"/>
      <c r="P583" s="753">
        <f t="shared" si="65"/>
        <v>0</v>
      </c>
      <c r="Q583" s="698"/>
      <c r="R583" s="698"/>
      <c r="S583" s="698"/>
      <c r="T583" s="698"/>
      <c r="U583" s="698"/>
      <c r="V583" s="698"/>
      <c r="W583" s="726"/>
      <c r="X583" s="726"/>
    </row>
    <row r="584" spans="1:24" ht="16.5" customHeight="1">
      <c r="A584" s="821"/>
      <c r="B584" s="819"/>
      <c r="C584" s="819"/>
      <c r="D584" s="820"/>
      <c r="E584" s="698"/>
      <c r="F584" s="698"/>
      <c r="G584" s="698"/>
      <c r="H584" s="698"/>
      <c r="I584" s="698"/>
      <c r="J584" s="698"/>
      <c r="K584" s="698"/>
      <c r="L584" s="752"/>
      <c r="M584" s="752"/>
      <c r="N584" s="698">
        <f t="shared" si="64"/>
        <v>0</v>
      </c>
      <c r="O584" s="698"/>
      <c r="P584" s="753">
        <f t="shared" si="65"/>
        <v>0</v>
      </c>
      <c r="Q584" s="698"/>
      <c r="R584" s="698"/>
      <c r="S584" s="698"/>
      <c r="T584" s="698"/>
      <c r="U584" s="698"/>
      <c r="V584" s="698"/>
      <c r="W584" s="726"/>
      <c r="X584" s="726"/>
    </row>
    <row r="585" spans="1:24" ht="16">
      <c r="A585" s="821"/>
      <c r="B585" s="819"/>
      <c r="C585" s="819"/>
      <c r="D585" s="820"/>
      <c r="E585" s="698"/>
      <c r="F585" s="698"/>
      <c r="G585" s="698"/>
      <c r="H585" s="698"/>
      <c r="I585" s="698"/>
      <c r="J585" s="698"/>
      <c r="K585" s="698"/>
      <c r="L585" s="752"/>
      <c r="M585" s="752"/>
      <c r="N585" s="698">
        <f t="shared" si="64"/>
        <v>0</v>
      </c>
      <c r="O585" s="698"/>
      <c r="P585" s="753">
        <f t="shared" si="65"/>
        <v>0</v>
      </c>
      <c r="Q585" s="698"/>
      <c r="R585" s="698"/>
      <c r="S585" s="698"/>
      <c r="T585" s="698"/>
      <c r="U585" s="698"/>
      <c r="V585" s="698"/>
      <c r="W585" s="726"/>
      <c r="X585" s="726"/>
    </row>
    <row r="586" spans="1:24" ht="16">
      <c r="A586" s="821"/>
      <c r="B586" s="819"/>
      <c r="C586" s="819"/>
      <c r="D586" s="820"/>
      <c r="E586" s="698"/>
      <c r="F586" s="698"/>
      <c r="G586" s="698"/>
      <c r="H586" s="698"/>
      <c r="I586" s="698"/>
      <c r="J586" s="698"/>
      <c r="K586" s="698"/>
      <c r="L586" s="752"/>
      <c r="M586" s="752"/>
      <c r="N586" s="698">
        <f t="shared" si="64"/>
        <v>0</v>
      </c>
      <c r="O586" s="698"/>
      <c r="P586" s="753">
        <f t="shared" si="65"/>
        <v>0</v>
      </c>
      <c r="Q586" s="698"/>
      <c r="R586" s="698"/>
      <c r="S586" s="698"/>
      <c r="T586" s="698"/>
      <c r="U586" s="698"/>
      <c r="V586" s="698"/>
      <c r="W586" s="726"/>
      <c r="X586" s="726"/>
    </row>
    <row r="587" spans="1:24" ht="16">
      <c r="A587" s="821"/>
      <c r="B587" s="819"/>
      <c r="C587" s="819"/>
      <c r="D587" s="820"/>
      <c r="E587" s="698"/>
      <c r="F587" s="698"/>
      <c r="G587" s="698"/>
      <c r="H587" s="698"/>
      <c r="I587" s="698"/>
      <c r="J587" s="698"/>
      <c r="K587" s="698"/>
      <c r="L587" s="752"/>
      <c r="M587" s="752"/>
      <c r="N587" s="698">
        <f t="shared" si="64"/>
        <v>0</v>
      </c>
      <c r="O587" s="698"/>
      <c r="P587" s="753">
        <f t="shared" si="65"/>
        <v>0</v>
      </c>
      <c r="Q587" s="698"/>
      <c r="R587" s="698"/>
      <c r="S587" s="698"/>
      <c r="T587" s="698"/>
      <c r="U587" s="698"/>
      <c r="V587" s="698"/>
      <c r="W587" s="726"/>
      <c r="X587" s="726"/>
    </row>
    <row r="588" spans="1:24" ht="16">
      <c r="A588" s="821"/>
      <c r="B588" s="819"/>
      <c r="C588" s="819"/>
      <c r="D588" s="820"/>
      <c r="E588" s="698"/>
      <c r="F588" s="698"/>
      <c r="G588" s="698"/>
      <c r="H588" s="698"/>
      <c r="I588" s="698"/>
      <c r="J588" s="698"/>
      <c r="K588" s="698"/>
      <c r="L588" s="752"/>
      <c r="M588" s="752"/>
      <c r="N588" s="698">
        <f t="shared" si="64"/>
        <v>0</v>
      </c>
      <c r="O588" s="698"/>
      <c r="P588" s="753">
        <f t="shared" si="65"/>
        <v>0</v>
      </c>
      <c r="Q588" s="698"/>
      <c r="R588" s="698"/>
      <c r="S588" s="698"/>
      <c r="T588" s="698"/>
      <c r="U588" s="698"/>
      <c r="V588" s="698"/>
      <c r="W588" s="726"/>
      <c r="X588" s="726"/>
    </row>
    <row r="589" spans="1:24" ht="16">
      <c r="A589" s="821"/>
      <c r="B589" s="819"/>
      <c r="C589" s="819"/>
      <c r="D589" s="820"/>
      <c r="E589" s="698"/>
      <c r="F589" s="698"/>
      <c r="G589" s="698"/>
      <c r="H589" s="698"/>
      <c r="I589" s="698"/>
      <c r="J589" s="698"/>
      <c r="K589" s="698"/>
      <c r="L589" s="752"/>
      <c r="M589" s="752"/>
      <c r="N589" s="698">
        <f t="shared" si="64"/>
        <v>0</v>
      </c>
      <c r="O589" s="698"/>
      <c r="P589" s="753">
        <f t="shared" si="65"/>
        <v>0</v>
      </c>
      <c r="Q589" s="698"/>
      <c r="R589" s="698"/>
      <c r="S589" s="698"/>
      <c r="T589" s="698"/>
      <c r="U589" s="698"/>
      <c r="V589" s="698"/>
      <c r="W589" s="726"/>
      <c r="X589" s="726"/>
    </row>
    <row r="590" spans="1:24" ht="16">
      <c r="A590" s="821"/>
      <c r="B590" s="819"/>
      <c r="C590" s="819"/>
      <c r="D590" s="820"/>
      <c r="E590" s="698"/>
      <c r="F590" s="698"/>
      <c r="G590" s="698"/>
      <c r="H590" s="698"/>
      <c r="I590" s="698"/>
      <c r="J590" s="698"/>
      <c r="K590" s="698"/>
      <c r="L590" s="752"/>
      <c r="M590" s="752"/>
      <c r="N590" s="698">
        <f t="shared" si="64"/>
        <v>0</v>
      </c>
      <c r="O590" s="698"/>
      <c r="P590" s="753">
        <f t="shared" si="65"/>
        <v>0</v>
      </c>
      <c r="Q590" s="698"/>
      <c r="R590" s="698"/>
      <c r="S590" s="698"/>
      <c r="T590" s="698"/>
      <c r="U590" s="698"/>
      <c r="V590" s="698"/>
      <c r="W590" s="726"/>
      <c r="X590" s="726"/>
    </row>
    <row r="591" spans="1:24" ht="16">
      <c r="A591" s="821"/>
      <c r="B591" s="819"/>
      <c r="C591" s="819"/>
      <c r="D591" s="820"/>
      <c r="E591" s="698"/>
      <c r="F591" s="698"/>
      <c r="G591" s="698"/>
      <c r="H591" s="698"/>
      <c r="I591" s="698"/>
      <c r="J591" s="698"/>
      <c r="K591" s="698"/>
      <c r="L591" s="752"/>
      <c r="M591" s="752"/>
      <c r="N591" s="698">
        <f t="shared" si="64"/>
        <v>0</v>
      </c>
      <c r="O591" s="698"/>
      <c r="P591" s="753">
        <f t="shared" si="65"/>
        <v>0</v>
      </c>
      <c r="Q591" s="698"/>
      <c r="R591" s="698"/>
      <c r="S591" s="698"/>
      <c r="T591" s="698"/>
      <c r="U591" s="698"/>
      <c r="V591" s="698"/>
      <c r="W591" s="726"/>
      <c r="X591" s="726"/>
    </row>
    <row r="592" spans="1:24" ht="16">
      <c r="A592" s="821"/>
      <c r="B592" s="819"/>
      <c r="C592" s="819"/>
      <c r="D592" s="820"/>
      <c r="E592" s="698"/>
      <c r="F592" s="698"/>
      <c r="G592" s="698"/>
      <c r="H592" s="698"/>
      <c r="I592" s="698"/>
      <c r="J592" s="698"/>
      <c r="K592" s="698"/>
      <c r="L592" s="752"/>
      <c r="M592" s="752"/>
      <c r="N592" s="698">
        <f t="shared" si="64"/>
        <v>0</v>
      </c>
      <c r="O592" s="698"/>
      <c r="P592" s="753">
        <f t="shared" si="65"/>
        <v>0</v>
      </c>
      <c r="Q592" s="698"/>
      <c r="R592" s="698"/>
      <c r="S592" s="698"/>
      <c r="T592" s="698"/>
      <c r="U592" s="698"/>
      <c r="V592" s="698"/>
      <c r="W592" s="726"/>
      <c r="X592" s="726"/>
    </row>
    <row r="593" spans="1:24" ht="16">
      <c r="A593" s="821"/>
      <c r="B593" s="819"/>
      <c r="C593" s="819"/>
      <c r="D593" s="820"/>
      <c r="E593" s="698"/>
      <c r="F593" s="698"/>
      <c r="G593" s="698"/>
      <c r="H593" s="698"/>
      <c r="I593" s="698"/>
      <c r="J593" s="698"/>
      <c r="K593" s="698"/>
      <c r="L593" s="752"/>
      <c r="M593" s="752"/>
      <c r="N593" s="698">
        <f t="shared" si="64"/>
        <v>0</v>
      </c>
      <c r="O593" s="698"/>
      <c r="P593" s="753">
        <f t="shared" si="65"/>
        <v>0</v>
      </c>
      <c r="Q593" s="698"/>
      <c r="R593" s="698"/>
      <c r="S593" s="698"/>
      <c r="T593" s="698"/>
      <c r="U593" s="698"/>
      <c r="V593" s="698"/>
      <c r="W593" s="726"/>
      <c r="X593" s="726"/>
    </row>
    <row r="594" spans="1:24" ht="16">
      <c r="A594" s="821"/>
      <c r="B594" s="819"/>
      <c r="C594" s="819"/>
      <c r="D594" s="820"/>
      <c r="E594" s="698"/>
      <c r="F594" s="698"/>
      <c r="G594" s="698"/>
      <c r="H594" s="698"/>
      <c r="I594" s="698"/>
      <c r="J594" s="698"/>
      <c r="K594" s="698"/>
      <c r="L594" s="752"/>
      <c r="M594" s="752"/>
      <c r="N594" s="698">
        <f t="shared" si="64"/>
        <v>0</v>
      </c>
      <c r="O594" s="698"/>
      <c r="P594" s="753">
        <f t="shared" si="65"/>
        <v>0</v>
      </c>
      <c r="Q594" s="698"/>
      <c r="R594" s="698"/>
      <c r="S594" s="698"/>
      <c r="T594" s="698"/>
      <c r="U594" s="698"/>
      <c r="V594" s="698"/>
      <c r="W594" s="726"/>
      <c r="X594" s="726"/>
    </row>
    <row r="595" spans="1:24" ht="16">
      <c r="A595" s="821"/>
      <c r="B595" s="819"/>
      <c r="C595" s="819"/>
      <c r="D595" s="820"/>
      <c r="E595" s="698"/>
      <c r="F595" s="698"/>
      <c r="G595" s="698"/>
      <c r="H595" s="698"/>
      <c r="I595" s="698"/>
      <c r="J595" s="698"/>
      <c r="K595" s="698"/>
      <c r="L595" s="752"/>
      <c r="M595" s="752"/>
      <c r="N595" s="698">
        <f t="shared" si="64"/>
        <v>0</v>
      </c>
      <c r="O595" s="698"/>
      <c r="P595" s="753">
        <f t="shared" si="65"/>
        <v>0</v>
      </c>
      <c r="Q595" s="698"/>
      <c r="R595" s="698"/>
      <c r="S595" s="698"/>
      <c r="T595" s="698"/>
      <c r="U595" s="698"/>
      <c r="V595" s="698"/>
      <c r="W595" s="726"/>
      <c r="X595" s="726"/>
    </row>
    <row r="596" spans="1:24" ht="16">
      <c r="A596" s="821"/>
      <c r="B596" s="819"/>
      <c r="C596" s="819"/>
      <c r="D596" s="820"/>
      <c r="E596" s="698"/>
      <c r="F596" s="698"/>
      <c r="G596" s="698"/>
      <c r="H596" s="698"/>
      <c r="I596" s="698"/>
      <c r="J596" s="698"/>
      <c r="K596" s="698"/>
      <c r="L596" s="752"/>
      <c r="M596" s="752"/>
      <c r="N596" s="698">
        <f t="shared" si="64"/>
        <v>0</v>
      </c>
      <c r="O596" s="698"/>
      <c r="P596" s="753">
        <f t="shared" si="65"/>
        <v>0</v>
      </c>
      <c r="Q596" s="698"/>
      <c r="R596" s="698"/>
      <c r="S596" s="698"/>
      <c r="T596" s="698"/>
      <c r="U596" s="698"/>
      <c r="V596" s="698"/>
      <c r="W596" s="726"/>
      <c r="X596" s="726"/>
    </row>
    <row r="597" spans="1:24" ht="16">
      <c r="A597" s="821"/>
      <c r="B597" s="819"/>
      <c r="C597" s="819"/>
      <c r="D597" s="820"/>
      <c r="E597" s="698"/>
      <c r="F597" s="698"/>
      <c r="G597" s="698"/>
      <c r="H597" s="698"/>
      <c r="I597" s="698"/>
      <c r="J597" s="698"/>
      <c r="K597" s="698"/>
      <c r="L597" s="752"/>
      <c r="M597" s="752"/>
      <c r="N597" s="698">
        <f t="shared" si="64"/>
        <v>0</v>
      </c>
      <c r="O597" s="698"/>
      <c r="P597" s="753">
        <f t="shared" si="65"/>
        <v>0</v>
      </c>
      <c r="Q597" s="698"/>
      <c r="R597" s="698"/>
      <c r="S597" s="698"/>
      <c r="T597" s="698"/>
      <c r="U597" s="698"/>
      <c r="V597" s="698"/>
      <c r="W597" s="726"/>
      <c r="X597" s="726"/>
    </row>
    <row r="598" spans="1:24" ht="16">
      <c r="A598" s="821"/>
      <c r="B598" s="819"/>
      <c r="C598" s="819"/>
      <c r="D598" s="820"/>
      <c r="E598" s="698"/>
      <c r="F598" s="698"/>
      <c r="G598" s="698"/>
      <c r="H598" s="698"/>
      <c r="I598" s="698"/>
      <c r="J598" s="698"/>
      <c r="K598" s="698"/>
      <c r="L598" s="752"/>
      <c r="M598" s="752"/>
      <c r="N598" s="698">
        <f t="shared" si="64"/>
        <v>0</v>
      </c>
      <c r="O598" s="698"/>
      <c r="P598" s="753">
        <f t="shared" si="65"/>
        <v>0</v>
      </c>
      <c r="Q598" s="698"/>
      <c r="R598" s="698"/>
      <c r="S598" s="698"/>
      <c r="T598" s="698"/>
      <c r="U598" s="698"/>
      <c r="V598" s="698"/>
      <c r="W598" s="726"/>
      <c r="X598" s="726"/>
    </row>
    <row r="599" spans="1:24" ht="17" thickBot="1">
      <c r="A599" s="822"/>
      <c r="B599" s="823"/>
      <c r="C599" s="823"/>
      <c r="D599" s="824"/>
      <c r="E599" s="698"/>
      <c r="F599" s="698"/>
      <c r="G599" s="698"/>
      <c r="H599" s="698"/>
      <c r="I599" s="698"/>
      <c r="J599" s="698"/>
      <c r="K599" s="698"/>
      <c r="L599" s="752"/>
      <c r="M599" s="752"/>
      <c r="N599" s="698">
        <f t="shared" si="64"/>
        <v>0</v>
      </c>
      <c r="O599" s="698"/>
      <c r="P599" s="753">
        <f t="shared" si="65"/>
        <v>0</v>
      </c>
      <c r="Q599" s="698"/>
      <c r="R599" s="698"/>
      <c r="S599" s="698"/>
      <c r="T599" s="698"/>
      <c r="U599" s="698"/>
      <c r="V599" s="698"/>
      <c r="W599" s="726"/>
      <c r="X599" s="726"/>
    </row>
    <row r="600" spans="1:24">
      <c r="H600" s="698" t="str">
        <f>IFERROR(VLOOKUP(E600,[34]dataPHT!$T$123:$U$135,2,FALSE),"")</f>
        <v/>
      </c>
      <c r="I600" s="698" t="str">
        <f>IFERROR(VLOOKUP(E600,[34]dataPHT!$T$38:$U$121,2,FALSE),"")</f>
        <v/>
      </c>
      <c r="J600" s="698" t="str">
        <f>IFERROR(VLOOKUP(E600,[34]dataPHT!$T$7:$U$36,2,FALSE),"")</f>
        <v/>
      </c>
    </row>
    <row r="601" spans="1:24">
      <c r="H601" s="698" t="str">
        <f>IFERROR(VLOOKUP(E601,[34]dataPHT!$T$123:$U$135,2,FALSE),"")</f>
        <v/>
      </c>
      <c r="I601" s="698" t="str">
        <f>IFERROR(VLOOKUP(E601,[34]dataPHT!$T$38:$U$121,2,FALSE),"")</f>
        <v/>
      </c>
      <c r="J601" s="698" t="str">
        <f>IFERROR(VLOOKUP(E601,[34]dataPHT!$T$7:$U$36,2,FALSE),"")</f>
        <v/>
      </c>
    </row>
    <row r="602" spans="1:24">
      <c r="H602" s="698" t="str">
        <f>IFERROR(VLOOKUP(E602,[34]dataPHT!$T$123:$U$135,2,FALSE),"")</f>
        <v/>
      </c>
      <c r="I602" s="698" t="str">
        <f>IFERROR(VLOOKUP(E602,[34]dataPHT!$T$38:$U$121,2,FALSE),"")</f>
        <v/>
      </c>
      <c r="J602" s="698" t="str">
        <f>IFERROR(VLOOKUP(E602,[34]dataPHT!$T$7:$U$36,2,FALSE),"")</f>
        <v/>
      </c>
    </row>
    <row r="603" spans="1:24">
      <c r="H603" s="698" t="str">
        <f>IFERROR(VLOOKUP(E603,[34]dataPHT!$T$123:$U$135,2,FALSE),"")</f>
        <v/>
      </c>
      <c r="I603" s="698" t="str">
        <f>IFERROR(VLOOKUP(E603,[34]dataPHT!$T$38:$U$121,2,FALSE),"")</f>
        <v/>
      </c>
      <c r="J603" s="698" t="str">
        <f>IFERROR(VLOOKUP(E603,[34]dataPHT!$T$7:$U$36,2,FALSE),"")</f>
        <v/>
      </c>
    </row>
    <row r="604" spans="1:24">
      <c r="H604" s="698" t="str">
        <f>IFERROR(VLOOKUP(E604,[34]dataPHT!$T$123:$U$135,2,FALSE),"")</f>
        <v/>
      </c>
      <c r="I604" s="698" t="str">
        <f>IFERROR(VLOOKUP(E604,[34]dataPHT!$T$38:$U$121,2,FALSE),"")</f>
        <v/>
      </c>
      <c r="J604" s="698" t="str">
        <f>IFERROR(VLOOKUP(E604,[34]dataPHT!$T$7:$U$36,2,FALSE),"")</f>
        <v/>
      </c>
    </row>
    <row r="605" spans="1:24">
      <c r="H605" s="698" t="str">
        <f>IFERROR(VLOOKUP(E605,[34]dataPHT!$T$123:$U$135,2,FALSE),"")</f>
        <v/>
      </c>
      <c r="I605" s="698" t="str">
        <f>IFERROR(VLOOKUP(E605,[34]dataPHT!$T$38:$U$121,2,FALSE),"")</f>
        <v/>
      </c>
      <c r="J605" s="698" t="str">
        <f>IFERROR(VLOOKUP(E605,[34]dataPHT!$T$7:$U$36,2,FALSE),"")</f>
        <v/>
      </c>
    </row>
    <row r="606" spans="1:24">
      <c r="H606" s="698" t="str">
        <f>IFERROR(VLOOKUP(E606,[34]dataPHT!$T$123:$U$135,2,FALSE),"")</f>
        <v/>
      </c>
      <c r="I606" s="698" t="str">
        <f>IFERROR(VLOOKUP(E606,[34]dataPHT!$T$38:$U$121,2,FALSE),"")</f>
        <v/>
      </c>
      <c r="J606" s="698" t="str">
        <f>IFERROR(VLOOKUP(E606,[34]dataPHT!$T$7:$U$36,2,FALSE),"")</f>
        <v/>
      </c>
    </row>
    <row r="607" spans="1:24">
      <c r="H607" s="698" t="str">
        <f>IFERROR(VLOOKUP(E607,[34]dataPHT!$T$123:$U$135,2,FALSE),"")</f>
        <v/>
      </c>
      <c r="I607" s="698" t="str">
        <f>IFERROR(VLOOKUP(E607,[34]dataPHT!$T$38:$U$121,2,FALSE),"")</f>
        <v/>
      </c>
      <c r="J607" s="698" t="str">
        <f>IFERROR(VLOOKUP(E607,[34]dataPHT!$T$7:$U$36,2,FALSE),"")</f>
        <v/>
      </c>
    </row>
    <row r="608" spans="1:24">
      <c r="H608" s="698" t="str">
        <f>IFERROR(VLOOKUP(E608,[34]dataPHT!$T$123:$U$135,2,FALSE),"")</f>
        <v/>
      </c>
      <c r="I608" s="698" t="str">
        <f>IFERROR(VLOOKUP(E608,[34]dataPHT!$T$38:$U$121,2,FALSE),"")</f>
        <v/>
      </c>
      <c r="J608" s="698" t="str">
        <f>IFERROR(VLOOKUP(E608,[34]dataPHT!$T$7:$U$36,2,FALSE),"")</f>
        <v/>
      </c>
    </row>
    <row r="609" spans="8:10">
      <c r="H609" s="698" t="str">
        <f>IFERROR(VLOOKUP(E609,[34]dataPHT!$T$123:$U$135,2,FALSE),"")</f>
        <v/>
      </c>
      <c r="I609" s="698" t="str">
        <f>IFERROR(VLOOKUP(E609,[34]dataPHT!$T$38:$U$121,2,FALSE),"")</f>
        <v/>
      </c>
      <c r="J609" s="698" t="str">
        <f>IFERROR(VLOOKUP(E609,[34]dataPHT!$T$7:$U$36,2,FALSE),"")</f>
        <v/>
      </c>
    </row>
    <row r="610" spans="8:10">
      <c r="H610" s="698" t="str">
        <f>IFERROR(VLOOKUP(E610,[34]dataPHT!$T$123:$U$135,2,FALSE),"")</f>
        <v/>
      </c>
      <c r="I610" s="698" t="str">
        <f>IFERROR(VLOOKUP(E610,[34]dataPHT!$T$38:$U$121,2,FALSE),"")</f>
        <v/>
      </c>
      <c r="J610" s="698" t="str">
        <f>IFERROR(VLOOKUP(E610,[34]dataPHT!$T$7:$U$36,2,FALSE),"")</f>
        <v/>
      </c>
    </row>
    <row r="611" spans="8:10">
      <c r="H611" s="698" t="str">
        <f>IFERROR(VLOOKUP(E611,[34]dataPHT!$T$123:$U$135,2,FALSE),"")</f>
        <v/>
      </c>
      <c r="I611" s="698" t="str">
        <f>IFERROR(VLOOKUP(E611,[34]dataPHT!$T$38:$U$121,2,FALSE),"")</f>
        <v/>
      </c>
      <c r="J611" s="698" t="str">
        <f>IFERROR(VLOOKUP(E611,[34]dataPHT!$T$7:$U$36,2,FALSE),"")</f>
        <v/>
      </c>
    </row>
    <row r="612" spans="8:10">
      <c r="H612" s="698" t="str">
        <f>IFERROR(VLOOKUP(E612,[34]dataPHT!$T$123:$U$135,2,FALSE),"")</f>
        <v/>
      </c>
      <c r="I612" s="698" t="str">
        <f>IFERROR(VLOOKUP(E612,[34]dataPHT!$T$38:$U$121,2,FALSE),"")</f>
        <v/>
      </c>
      <c r="J612" s="698" t="str">
        <f>IFERROR(VLOOKUP(E612,[34]dataPHT!$T$7:$U$36,2,FALSE),"")</f>
        <v/>
      </c>
    </row>
    <row r="613" spans="8:10">
      <c r="H613" s="698" t="str">
        <f>IFERROR(VLOOKUP(E613,[34]dataPHT!$T$123:$U$135,2,FALSE),"")</f>
        <v/>
      </c>
      <c r="I613" s="698" t="str">
        <f>IFERROR(VLOOKUP(E613,[34]dataPHT!$T$38:$U$121,2,FALSE),"")</f>
        <v/>
      </c>
      <c r="J613" s="698" t="str">
        <f>IFERROR(VLOOKUP(E613,[34]dataPHT!$T$7:$U$36,2,FALSE),"")</f>
        <v/>
      </c>
    </row>
    <row r="614" spans="8:10">
      <c r="H614" s="698" t="str">
        <f>IFERROR(VLOOKUP(E614,[34]dataPHT!$T$123:$U$135,2,FALSE),"")</f>
        <v/>
      </c>
      <c r="I614" s="698" t="str">
        <f>IFERROR(VLOOKUP(E614,[34]dataPHT!$T$38:$U$121,2,FALSE),"")</f>
        <v/>
      </c>
      <c r="J614" s="698" t="str">
        <f>IFERROR(VLOOKUP(E614,[34]dataPHT!$T$7:$U$36,2,FALSE),"")</f>
        <v/>
      </c>
    </row>
    <row r="615" spans="8:10">
      <c r="H615" s="698" t="str">
        <f>IFERROR(VLOOKUP(E615,[34]dataPHT!$T$123:$U$135,2,FALSE),"")</f>
        <v/>
      </c>
      <c r="I615" s="698" t="str">
        <f>IFERROR(VLOOKUP(E615,[34]dataPHT!$T$38:$U$121,2,FALSE),"")</f>
        <v/>
      </c>
      <c r="J615" s="698" t="str">
        <f>IFERROR(VLOOKUP(E615,[34]dataPHT!$T$7:$U$36,2,FALSE),"")</f>
        <v/>
      </c>
    </row>
    <row r="616" spans="8:10">
      <c r="H616" s="698" t="str">
        <f>IFERROR(VLOOKUP(E616,[34]dataPHT!$T$123:$U$135,2,FALSE),"")</f>
        <v/>
      </c>
      <c r="I616" s="698" t="str">
        <f>IFERROR(VLOOKUP(E616,[34]dataPHT!$T$38:$U$121,2,FALSE),"")</f>
        <v/>
      </c>
      <c r="J616" s="698" t="str">
        <f>IFERROR(VLOOKUP(E616,[34]dataPHT!$T$7:$U$36,2,FALSE),"")</f>
        <v/>
      </c>
    </row>
    <row r="617" spans="8:10">
      <c r="H617" s="698" t="str">
        <f>IFERROR(VLOOKUP(E617,[34]dataPHT!$T$123:$U$135,2,FALSE),"")</f>
        <v/>
      </c>
      <c r="I617" s="698" t="str">
        <f>IFERROR(VLOOKUP(E617,[34]dataPHT!$T$38:$U$121,2,FALSE),"")</f>
        <v/>
      </c>
      <c r="J617" s="698" t="str">
        <f>IFERROR(VLOOKUP(E617,[34]dataPHT!$T$7:$U$36,2,FALSE),"")</f>
        <v/>
      </c>
    </row>
    <row r="618" spans="8:10">
      <c r="H618" s="698" t="str">
        <f>IFERROR(VLOOKUP(E618,[34]dataPHT!$T$123:$U$135,2,FALSE),"")</f>
        <v/>
      </c>
      <c r="I618" s="698" t="str">
        <f>IFERROR(VLOOKUP(E618,[34]dataPHT!$T$38:$U$121,2,FALSE),"")</f>
        <v/>
      </c>
      <c r="J618" s="698" t="str">
        <f>IFERROR(VLOOKUP(E618,[34]dataPHT!$T$7:$U$36,2,FALSE),"")</f>
        <v/>
      </c>
    </row>
    <row r="619" spans="8:10">
      <c r="H619" s="698" t="str">
        <f>IFERROR(VLOOKUP(E619,[34]dataPHT!$T$123:$U$135,2,FALSE),"")</f>
        <v/>
      </c>
      <c r="I619" s="698" t="str">
        <f>IFERROR(VLOOKUP(E619,[34]dataPHT!$T$38:$U$121,2,FALSE),"")</f>
        <v/>
      </c>
      <c r="J619" s="698" t="str">
        <f>IFERROR(VLOOKUP(E619,[34]dataPHT!$T$7:$U$36,2,FALSE),"")</f>
        <v/>
      </c>
    </row>
    <row r="620" spans="8:10">
      <c r="H620" s="698" t="str">
        <f>IFERROR(VLOOKUP(E620,[34]dataPHT!$T$123:$U$135,2,FALSE),"")</f>
        <v/>
      </c>
      <c r="I620" s="698" t="str">
        <f>IFERROR(VLOOKUP(E620,[34]dataPHT!$T$38:$U$121,2,FALSE),"")</f>
        <v/>
      </c>
      <c r="J620" s="698" t="str">
        <f>IFERROR(VLOOKUP(E620,[34]dataPHT!$T$7:$U$36,2,FALSE),"")</f>
        <v/>
      </c>
    </row>
    <row r="621" spans="8:10">
      <c r="H621" s="698" t="str">
        <f>IFERROR(VLOOKUP(E621,[34]dataPHT!$T$123:$U$135,2,FALSE),"")</f>
        <v/>
      </c>
      <c r="I621" s="698" t="str">
        <f>IFERROR(VLOOKUP(E621,[34]dataPHT!$T$38:$U$121,2,FALSE),"")</f>
        <v/>
      </c>
      <c r="J621" s="698" t="str">
        <f>IFERROR(VLOOKUP(E621,[34]dataPHT!$T$7:$U$36,2,FALSE),"")</f>
        <v/>
      </c>
    </row>
    <row r="622" spans="8:10">
      <c r="H622" s="698" t="str">
        <f>IFERROR(VLOOKUP(E622,[34]dataPHT!$T$123:$U$135,2,FALSE),"")</f>
        <v/>
      </c>
      <c r="I622" s="698" t="str">
        <f>IFERROR(VLOOKUP(E622,[34]dataPHT!$T$38:$U$121,2,FALSE),"")</f>
        <v/>
      </c>
      <c r="J622" s="698" t="str">
        <f>IFERROR(VLOOKUP(E622,[34]dataPHT!$T$7:$U$36,2,FALSE),"")</f>
        <v/>
      </c>
    </row>
    <row r="623" spans="8:10">
      <c r="H623" s="698" t="str">
        <f>IFERROR(VLOOKUP(E623,[34]dataPHT!$T$123:$U$135,2,FALSE),"")</f>
        <v/>
      </c>
      <c r="I623" s="698" t="str">
        <f>IFERROR(VLOOKUP(E623,[34]dataPHT!$T$38:$U$121,2,FALSE),"")</f>
        <v/>
      </c>
      <c r="J623" s="698" t="str">
        <f>IFERROR(VLOOKUP(E623,[34]dataPHT!$T$7:$U$36,2,FALSE),"")</f>
        <v/>
      </c>
    </row>
    <row r="624" spans="8:10">
      <c r="H624" s="698" t="str">
        <f>IFERROR(VLOOKUP(E624,[34]dataPHT!$T$123:$U$135,2,FALSE),"")</f>
        <v/>
      </c>
      <c r="I624" s="698" t="str">
        <f>IFERROR(VLOOKUP(E624,[34]dataPHT!$T$38:$U$121,2,FALSE),"")</f>
        <v/>
      </c>
      <c r="J624" s="698" t="str">
        <f>IFERROR(VLOOKUP(E624,[34]dataPHT!$T$7:$U$36,2,FALSE),"")</f>
        <v/>
      </c>
    </row>
    <row r="625" spans="8:10">
      <c r="H625" s="698" t="str">
        <f>IFERROR(VLOOKUP(E625,[34]dataPHT!$T$123:$U$135,2,FALSE),"")</f>
        <v/>
      </c>
      <c r="I625" s="698" t="str">
        <f>IFERROR(VLOOKUP(E625,[34]dataPHT!$T$38:$U$121,2,FALSE),"")</f>
        <v/>
      </c>
      <c r="J625" s="698" t="str">
        <f>IFERROR(VLOOKUP(E625,[34]dataPHT!$T$7:$U$36,2,FALSE),"")</f>
        <v/>
      </c>
    </row>
    <row r="626" spans="8:10">
      <c r="H626" s="698" t="str">
        <f>IFERROR(VLOOKUP(E626,[34]dataPHT!$T$123:$U$135,2,FALSE),"")</f>
        <v/>
      </c>
      <c r="I626" s="698" t="str">
        <f>IFERROR(VLOOKUP(E626,[34]dataPHT!$T$38:$U$121,2,FALSE),"")</f>
        <v/>
      </c>
      <c r="J626" s="698" t="str">
        <f>IFERROR(VLOOKUP(E626,[34]dataPHT!$T$7:$U$36,2,FALSE),"")</f>
        <v/>
      </c>
    </row>
    <row r="627" spans="8:10">
      <c r="H627" s="698" t="str">
        <f>IFERROR(VLOOKUP(E627,[34]dataPHT!$T$123:$U$135,2,FALSE),"")</f>
        <v/>
      </c>
      <c r="I627" s="698" t="str">
        <f>IFERROR(VLOOKUP(E627,[34]dataPHT!$T$38:$U$121,2,FALSE),"")</f>
        <v/>
      </c>
      <c r="J627" s="698" t="str">
        <f>IFERROR(VLOOKUP(E627,[34]dataPHT!$T$7:$U$36,2,FALSE),"")</f>
        <v/>
      </c>
    </row>
    <row r="628" spans="8:10">
      <c r="H628" s="698" t="str">
        <f>IFERROR(VLOOKUP(E628,[34]dataPHT!$T$123:$U$135,2,FALSE),"")</f>
        <v/>
      </c>
      <c r="I628" s="698" t="str">
        <f>IFERROR(VLOOKUP(E628,[34]dataPHT!$T$38:$U$121,2,FALSE),"")</f>
        <v/>
      </c>
      <c r="J628" s="698" t="str">
        <f>IFERROR(VLOOKUP(E628,[34]dataPHT!$T$7:$U$36,2,FALSE),"")</f>
        <v/>
      </c>
    </row>
    <row r="629" spans="8:10">
      <c r="H629" s="698" t="str">
        <f>IFERROR(VLOOKUP(E629,[34]dataPHT!$T$123:$U$135,2,FALSE),"")</f>
        <v/>
      </c>
      <c r="I629" s="698" t="str">
        <f>IFERROR(VLOOKUP(E629,[34]dataPHT!$T$38:$U$121,2,FALSE),"")</f>
        <v/>
      </c>
      <c r="J629" s="698" t="str">
        <f>IFERROR(VLOOKUP(E629,[34]dataPHT!$T$7:$U$36,2,FALSE),"")</f>
        <v/>
      </c>
    </row>
    <row r="630" spans="8:10">
      <c r="H630" s="698" t="str">
        <f>IFERROR(VLOOKUP(E630,[34]dataPHT!$T$123:$U$135,2,FALSE),"")</f>
        <v/>
      </c>
      <c r="I630" s="698" t="str">
        <f>IFERROR(VLOOKUP(E630,[34]dataPHT!$T$38:$U$121,2,FALSE),"")</f>
        <v/>
      </c>
      <c r="J630" s="698" t="str">
        <f>IFERROR(VLOOKUP(E630,[34]dataPHT!$T$7:$U$36,2,FALSE),"")</f>
        <v/>
      </c>
    </row>
    <row r="631" spans="8:10">
      <c r="H631" s="698" t="str">
        <f>IFERROR(VLOOKUP(E631,[34]dataPHT!$T$123:$U$135,2,FALSE),"")</f>
        <v/>
      </c>
      <c r="I631" s="698" t="str">
        <f>IFERROR(VLOOKUP(E631,[34]dataPHT!$T$38:$U$121,2,FALSE),"")</f>
        <v/>
      </c>
      <c r="J631" s="698" t="str">
        <f>IFERROR(VLOOKUP(E631,[34]dataPHT!$T$7:$U$36,2,FALSE),"")</f>
        <v/>
      </c>
    </row>
    <row r="632" spans="8:10">
      <c r="H632" s="698" t="str">
        <f>IFERROR(VLOOKUP(E632,[34]dataPHT!$T$123:$U$135,2,FALSE),"")</f>
        <v/>
      </c>
      <c r="I632" s="698" t="str">
        <f>IFERROR(VLOOKUP(E632,[34]dataPHT!$T$38:$U$121,2,FALSE),"")</f>
        <v/>
      </c>
      <c r="J632" s="698" t="str">
        <f>IFERROR(VLOOKUP(E632,[34]dataPHT!$T$7:$U$36,2,FALSE),"")</f>
        <v/>
      </c>
    </row>
    <row r="633" spans="8:10">
      <c r="H633" s="698" t="str">
        <f>IFERROR(VLOOKUP(E633,[34]dataPHT!$T$123:$U$135,2,FALSE),"")</f>
        <v/>
      </c>
      <c r="I633" s="698" t="str">
        <f>IFERROR(VLOOKUP(E633,[34]dataPHT!$T$38:$U$121,2,FALSE),"")</f>
        <v/>
      </c>
      <c r="J633" s="698" t="str">
        <f>IFERROR(VLOOKUP(E633,[34]dataPHT!$T$7:$U$36,2,FALSE),"")</f>
        <v/>
      </c>
    </row>
    <row r="634" spans="8:10">
      <c r="H634" s="698" t="str">
        <f>IFERROR(VLOOKUP(E634,[34]dataPHT!$T$123:$U$135,2,FALSE),"")</f>
        <v/>
      </c>
      <c r="I634" s="698" t="str">
        <f>IFERROR(VLOOKUP(E634,[34]dataPHT!$T$38:$U$121,2,FALSE),"")</f>
        <v/>
      </c>
      <c r="J634" s="698" t="str">
        <f>IFERROR(VLOOKUP(E634,[34]dataPHT!$T$7:$U$36,2,FALSE),"")</f>
        <v/>
      </c>
    </row>
    <row r="635" spans="8:10">
      <c r="H635" s="698" t="str">
        <f>IFERROR(VLOOKUP(E635,[34]dataPHT!$T$123:$U$135,2,FALSE),"")</f>
        <v/>
      </c>
      <c r="I635" s="698" t="str">
        <f>IFERROR(VLOOKUP(E635,[34]dataPHT!$T$38:$U$121,2,FALSE),"")</f>
        <v/>
      </c>
      <c r="J635" s="698" t="str">
        <f>IFERROR(VLOOKUP(E635,[34]dataPHT!$T$7:$U$36,2,FALSE),"")</f>
        <v/>
      </c>
    </row>
    <row r="636" spans="8:10">
      <c r="H636" s="698" t="str">
        <f>IFERROR(VLOOKUP(E636,[34]dataPHT!$T$123:$U$135,2,FALSE),"")</f>
        <v/>
      </c>
      <c r="I636" s="698" t="str">
        <f>IFERROR(VLOOKUP(E636,[34]dataPHT!$T$38:$U$121,2,FALSE),"")</f>
        <v/>
      </c>
      <c r="J636" s="698" t="str">
        <f>IFERROR(VLOOKUP(E636,[34]dataPHT!$T$7:$U$36,2,FALSE),"")</f>
        <v/>
      </c>
    </row>
    <row r="637" spans="8:10">
      <c r="H637" s="698" t="str">
        <f>IFERROR(VLOOKUP(E637,[34]dataPHT!$T$123:$U$135,2,FALSE),"")</f>
        <v/>
      </c>
      <c r="I637" s="698" t="str">
        <f>IFERROR(VLOOKUP(E637,[34]dataPHT!$T$38:$U$121,2,FALSE),"")</f>
        <v/>
      </c>
      <c r="J637" s="698" t="str">
        <f>IFERROR(VLOOKUP(E637,[34]dataPHT!$T$7:$U$36,2,FALSE),"")</f>
        <v/>
      </c>
    </row>
    <row r="638" spans="8:10">
      <c r="H638" s="698" t="str">
        <f>IFERROR(VLOOKUP(E638,[34]dataPHT!$T$123:$U$135,2,FALSE),"")</f>
        <v/>
      </c>
      <c r="I638" s="698" t="str">
        <f>IFERROR(VLOOKUP(E638,[34]dataPHT!$T$38:$U$121,2,FALSE),"")</f>
        <v/>
      </c>
      <c r="J638" s="698" t="str">
        <f>IFERROR(VLOOKUP(E638,[34]dataPHT!$T$7:$U$36,2,FALSE),"")</f>
        <v/>
      </c>
    </row>
    <row r="639" spans="8:10">
      <c r="H639" s="698" t="str">
        <f>IFERROR(VLOOKUP(E639,[34]dataPHT!$T$123:$U$135,2,FALSE),"")</f>
        <v/>
      </c>
      <c r="I639" s="698" t="str">
        <f>IFERROR(VLOOKUP(E639,[34]dataPHT!$T$38:$U$121,2,FALSE),"")</f>
        <v/>
      </c>
      <c r="J639" s="698" t="str">
        <f>IFERROR(VLOOKUP(E639,[34]dataPHT!$T$7:$U$36,2,FALSE),"")</f>
        <v/>
      </c>
    </row>
    <row r="640" spans="8:10">
      <c r="H640" s="698" t="str">
        <f>IFERROR(VLOOKUP(E640,[34]dataPHT!$T$123:$U$135,2,FALSE),"")</f>
        <v/>
      </c>
      <c r="I640" s="698" t="str">
        <f>IFERROR(VLOOKUP(E640,[34]dataPHT!$T$38:$U$121,2,FALSE),"")</f>
        <v/>
      </c>
      <c r="J640" s="698" t="str">
        <f>IFERROR(VLOOKUP(E640,[34]dataPHT!$T$7:$U$36,2,FALSE),"")</f>
        <v/>
      </c>
    </row>
    <row r="641" spans="8:10">
      <c r="H641" s="698" t="str">
        <f>IFERROR(VLOOKUP(E641,[34]dataPHT!$T$123:$U$135,2,FALSE),"")</f>
        <v/>
      </c>
      <c r="I641" s="698" t="str">
        <f>IFERROR(VLOOKUP(E641,[34]dataPHT!$T$38:$U$121,2,FALSE),"")</f>
        <v/>
      </c>
      <c r="J641" s="698" t="str">
        <f>IFERROR(VLOOKUP(E641,[34]dataPHT!$T$7:$U$36,2,FALSE),"")</f>
        <v/>
      </c>
    </row>
    <row r="642" spans="8:10">
      <c r="H642" s="698" t="str">
        <f>IFERROR(VLOOKUP(E642,[34]dataPHT!$T$123:$U$135,2,FALSE),"")</f>
        <v/>
      </c>
      <c r="I642" s="698" t="str">
        <f>IFERROR(VLOOKUP(E642,[34]dataPHT!$T$38:$U$121,2,FALSE),"")</f>
        <v/>
      </c>
      <c r="J642" s="698" t="str">
        <f>IFERROR(VLOOKUP(E642,[34]dataPHT!$T$7:$U$36,2,FALSE),"")</f>
        <v/>
      </c>
    </row>
    <row r="643" spans="8:10">
      <c r="H643" s="698" t="str">
        <f>IFERROR(VLOOKUP(E643,[34]dataPHT!$T$123:$U$135,2,FALSE),"")</f>
        <v/>
      </c>
      <c r="I643" s="698" t="str">
        <f>IFERROR(VLOOKUP(E643,[34]dataPHT!$T$38:$U$121,2,FALSE),"")</f>
        <v/>
      </c>
      <c r="J643" s="698" t="str">
        <f>IFERROR(VLOOKUP(E643,[34]dataPHT!$T$7:$U$36,2,FALSE),"")</f>
        <v/>
      </c>
    </row>
    <row r="644" spans="8:10">
      <c r="H644" s="698" t="str">
        <f>IFERROR(VLOOKUP(E644,[34]dataPHT!$T$123:$U$135,2,FALSE),"")</f>
        <v/>
      </c>
      <c r="I644" s="698" t="str">
        <f>IFERROR(VLOOKUP(E644,[34]dataPHT!$T$38:$U$121,2,FALSE),"")</f>
        <v/>
      </c>
      <c r="J644" s="698" t="str">
        <f>IFERROR(VLOOKUP(E644,[34]dataPHT!$T$7:$U$36,2,FALSE),"")</f>
        <v/>
      </c>
    </row>
    <row r="645" spans="8:10">
      <c r="H645" s="698" t="str">
        <f>IFERROR(VLOOKUP(E645,[34]dataPHT!$T$123:$U$135,2,FALSE),"")</f>
        <v/>
      </c>
      <c r="I645" s="698" t="str">
        <f>IFERROR(VLOOKUP(E645,[34]dataPHT!$T$38:$U$121,2,FALSE),"")</f>
        <v/>
      </c>
      <c r="J645" s="698" t="str">
        <f>IFERROR(VLOOKUP(E645,[34]dataPHT!$T$7:$U$36,2,FALSE),"")</f>
        <v/>
      </c>
    </row>
    <row r="646" spans="8:10">
      <c r="H646" s="698" t="str">
        <f>IFERROR(VLOOKUP(E646,[34]dataPHT!$T$123:$U$135,2,FALSE),"")</f>
        <v/>
      </c>
      <c r="I646" s="698" t="str">
        <f>IFERROR(VLOOKUP(E646,[34]dataPHT!$T$38:$U$121,2,FALSE),"")</f>
        <v/>
      </c>
      <c r="J646" s="698" t="str">
        <f>IFERROR(VLOOKUP(E646,[34]dataPHT!$T$7:$U$36,2,FALSE),"")</f>
        <v/>
      </c>
    </row>
    <row r="647" spans="8:10">
      <c r="H647" s="698" t="str">
        <f>IFERROR(VLOOKUP(E647,[34]dataPHT!$T$123:$U$135,2,FALSE),"")</f>
        <v/>
      </c>
      <c r="I647" s="698" t="str">
        <f>IFERROR(VLOOKUP(E647,[34]dataPHT!$T$38:$U$121,2,FALSE),"")</f>
        <v/>
      </c>
      <c r="J647" s="698" t="str">
        <f>IFERROR(VLOOKUP(E647,[34]dataPHT!$T$7:$U$36,2,FALSE),"")</f>
        <v/>
      </c>
    </row>
    <row r="648" spans="8:10">
      <c r="H648" s="698" t="str">
        <f>IFERROR(VLOOKUP(E648,[34]dataPHT!$T$123:$U$135,2,FALSE),"")</f>
        <v/>
      </c>
      <c r="I648" s="698" t="str">
        <f>IFERROR(VLOOKUP(E648,[34]dataPHT!$T$38:$U$121,2,FALSE),"")</f>
        <v/>
      </c>
      <c r="J648" s="698" t="str">
        <f>IFERROR(VLOOKUP(E648,[34]dataPHT!$T$7:$U$36,2,FALSE),"")</f>
        <v/>
      </c>
    </row>
    <row r="649" spans="8:10">
      <c r="H649" s="698" t="str">
        <f>IFERROR(VLOOKUP(E649,[34]dataPHT!$T$123:$U$135,2,FALSE),"")</f>
        <v/>
      </c>
      <c r="I649" s="698" t="str">
        <f>IFERROR(VLOOKUP(E649,[34]dataPHT!$T$38:$U$121,2,FALSE),"")</f>
        <v/>
      </c>
      <c r="J649" s="698" t="str">
        <f>IFERROR(VLOOKUP(E649,[34]dataPHT!$T$7:$U$36,2,FALSE),"")</f>
        <v/>
      </c>
    </row>
    <row r="650" spans="8:10">
      <c r="H650" s="698" t="str">
        <f>IFERROR(VLOOKUP(E650,[34]dataPHT!$T$123:$U$135,2,FALSE),"")</f>
        <v/>
      </c>
      <c r="I650" s="698" t="str">
        <f>IFERROR(VLOOKUP(E650,[34]dataPHT!$T$38:$U$121,2,FALSE),"")</f>
        <v/>
      </c>
      <c r="J650" s="698" t="str">
        <f>IFERROR(VLOOKUP(E650,[34]dataPHT!$T$7:$U$36,2,FALSE),"")</f>
        <v/>
      </c>
    </row>
    <row r="651" spans="8:10">
      <c r="H651" s="698" t="str">
        <f>IFERROR(VLOOKUP(E651,[34]dataPHT!$T$123:$U$135,2,FALSE),"")</f>
        <v/>
      </c>
      <c r="I651" s="698" t="str">
        <f>IFERROR(VLOOKUP(E651,[34]dataPHT!$T$38:$U$121,2,FALSE),"")</f>
        <v/>
      </c>
      <c r="J651" s="698" t="str">
        <f>IFERROR(VLOOKUP(E651,[34]dataPHT!$T$7:$U$36,2,FALSE),"")</f>
        <v/>
      </c>
    </row>
    <row r="652" spans="8:10">
      <c r="H652" s="698" t="str">
        <f>IFERROR(VLOOKUP(E652,[34]dataPHT!$T$123:$U$135,2,FALSE),"")</f>
        <v/>
      </c>
      <c r="I652" s="698" t="str">
        <f>IFERROR(VLOOKUP(E652,[34]dataPHT!$T$38:$U$121,2,FALSE),"")</f>
        <v/>
      </c>
      <c r="J652" s="698" t="str">
        <f>IFERROR(VLOOKUP(E652,[34]dataPHT!$T$7:$U$36,2,FALSE),"")</f>
        <v/>
      </c>
    </row>
    <row r="653" spans="8:10">
      <c r="H653" s="698" t="str">
        <f>IFERROR(VLOOKUP(E653,[34]dataPHT!$T$123:$U$135,2,FALSE),"")</f>
        <v/>
      </c>
      <c r="I653" s="698" t="str">
        <f>IFERROR(VLOOKUP(E653,[34]dataPHT!$T$38:$U$121,2,FALSE),"")</f>
        <v/>
      </c>
      <c r="J653" s="698" t="str">
        <f>IFERROR(VLOOKUP(E653,[34]dataPHT!$T$7:$U$36,2,FALSE),"")</f>
        <v/>
      </c>
    </row>
    <row r="654" spans="8:10">
      <c r="H654" s="698" t="str">
        <f>IFERROR(VLOOKUP(E654,[34]dataPHT!$T$123:$U$135,2,FALSE),"")</f>
        <v/>
      </c>
      <c r="I654" s="698" t="str">
        <f>IFERROR(VLOOKUP(E654,[34]dataPHT!$T$38:$U$121,2,FALSE),"")</f>
        <v/>
      </c>
      <c r="J654" s="698" t="str">
        <f>IFERROR(VLOOKUP(E654,[34]dataPHT!$T$7:$U$36,2,FALSE),"")</f>
        <v/>
      </c>
    </row>
    <row r="655" spans="8:10">
      <c r="H655" s="698" t="str">
        <f>IFERROR(VLOOKUP(E655,[34]dataPHT!$T$123:$U$135,2,FALSE),"")</f>
        <v/>
      </c>
      <c r="I655" s="698" t="str">
        <f>IFERROR(VLOOKUP(E655,[34]dataPHT!$T$38:$U$121,2,FALSE),"")</f>
        <v/>
      </c>
      <c r="J655" s="698" t="str">
        <f>IFERROR(VLOOKUP(E655,[34]dataPHT!$T$7:$U$36,2,FALSE),"")</f>
        <v/>
      </c>
    </row>
    <row r="656" spans="8:10">
      <c r="H656" s="698" t="str">
        <f>IFERROR(VLOOKUP(E656,[34]dataPHT!$T$123:$U$135,2,FALSE),"")</f>
        <v/>
      </c>
      <c r="I656" s="698" t="str">
        <f>IFERROR(VLOOKUP(E656,[34]dataPHT!$T$38:$U$121,2,FALSE),"")</f>
        <v/>
      </c>
      <c r="J656" s="698" t="str">
        <f>IFERROR(VLOOKUP(E656,[34]dataPHT!$T$7:$U$36,2,FALSE),"")</f>
        <v/>
      </c>
    </row>
    <row r="657" spans="8:10">
      <c r="H657" s="698" t="str">
        <f>IFERROR(VLOOKUP(E657,[34]dataPHT!$T$123:$U$135,2,FALSE),"")</f>
        <v/>
      </c>
      <c r="I657" s="698" t="str">
        <f>IFERROR(VLOOKUP(E657,[34]dataPHT!$T$38:$U$121,2,FALSE),"")</f>
        <v/>
      </c>
      <c r="J657" s="698" t="str">
        <f>IFERROR(VLOOKUP(E657,[34]dataPHT!$T$7:$U$36,2,FALSE),"")</f>
        <v/>
      </c>
    </row>
    <row r="658" spans="8:10">
      <c r="H658" s="698" t="str">
        <f>IFERROR(VLOOKUP(E658,[34]dataPHT!$T$123:$U$135,2,FALSE),"")</f>
        <v/>
      </c>
      <c r="I658" s="698" t="str">
        <f>IFERROR(VLOOKUP(E658,[34]dataPHT!$T$38:$U$121,2,FALSE),"")</f>
        <v/>
      </c>
      <c r="J658" s="698" t="str">
        <f>IFERROR(VLOOKUP(E658,[34]dataPHT!$T$7:$U$36,2,FALSE),"")</f>
        <v/>
      </c>
    </row>
    <row r="659" spans="8:10">
      <c r="H659" s="698" t="str">
        <f>IFERROR(VLOOKUP(E659,[34]dataPHT!$T$123:$U$135,2,FALSE),"")</f>
        <v/>
      </c>
      <c r="I659" s="698" t="str">
        <f>IFERROR(VLOOKUP(E659,[34]dataPHT!$T$38:$U$121,2,FALSE),"")</f>
        <v/>
      </c>
      <c r="J659" s="698" t="str">
        <f>IFERROR(VLOOKUP(E659,[34]dataPHT!$T$7:$U$36,2,FALSE),"")</f>
        <v/>
      </c>
    </row>
    <row r="660" spans="8:10">
      <c r="H660" s="698" t="str">
        <f>IFERROR(VLOOKUP(E660,[34]dataPHT!$T$123:$U$135,2,FALSE),"")</f>
        <v/>
      </c>
      <c r="I660" s="698" t="str">
        <f>IFERROR(VLOOKUP(E660,[34]dataPHT!$T$38:$U$121,2,FALSE),"")</f>
        <v/>
      </c>
      <c r="J660" s="698" t="str">
        <f>IFERROR(VLOOKUP(E660,[34]dataPHT!$T$7:$U$36,2,FALSE),"")</f>
        <v/>
      </c>
    </row>
    <row r="661" spans="8:10">
      <c r="H661" s="698" t="str">
        <f>IFERROR(VLOOKUP(E661,[34]dataPHT!$T$123:$U$135,2,FALSE),"")</f>
        <v/>
      </c>
      <c r="I661" s="698" t="str">
        <f>IFERROR(VLOOKUP(E661,[34]dataPHT!$T$38:$U$121,2,FALSE),"")</f>
        <v/>
      </c>
      <c r="J661" s="698" t="str">
        <f>IFERROR(VLOOKUP(E661,[34]dataPHT!$T$7:$U$36,2,FALSE),"")</f>
        <v/>
      </c>
    </row>
    <row r="662" spans="8:10">
      <c r="H662" s="698" t="str">
        <f>IFERROR(VLOOKUP(E662,[34]dataPHT!$T$123:$U$135,2,FALSE),"")</f>
        <v/>
      </c>
      <c r="I662" s="698" t="str">
        <f>IFERROR(VLOOKUP(E662,[34]dataPHT!$T$38:$U$121,2,FALSE),"")</f>
        <v/>
      </c>
      <c r="J662" s="698" t="str">
        <f>IFERROR(VLOOKUP(E662,[34]dataPHT!$T$7:$U$36,2,FALSE),"")</f>
        <v/>
      </c>
    </row>
    <row r="663" spans="8:10">
      <c r="H663" s="698" t="str">
        <f>IFERROR(VLOOKUP(E663,[34]dataPHT!$T$123:$U$135,2,FALSE),"")</f>
        <v/>
      </c>
      <c r="I663" s="698" t="str">
        <f>IFERROR(VLOOKUP(E663,[34]dataPHT!$T$38:$U$121,2,FALSE),"")</f>
        <v/>
      </c>
      <c r="J663" s="698" t="str">
        <f>IFERROR(VLOOKUP(E663,[34]dataPHT!$T$7:$U$36,2,FALSE),"")</f>
        <v/>
      </c>
    </row>
    <row r="664" spans="8:10">
      <c r="H664" s="698" t="str">
        <f>IFERROR(VLOOKUP(E664,[34]dataPHT!$T$123:$U$135,2,FALSE),"")</f>
        <v/>
      </c>
      <c r="I664" s="698" t="str">
        <f>IFERROR(VLOOKUP(E664,[34]dataPHT!$T$38:$U$121,2,FALSE),"")</f>
        <v/>
      </c>
      <c r="J664" s="698" t="str">
        <f>IFERROR(VLOOKUP(E664,[34]dataPHT!$T$7:$U$36,2,FALSE),"")</f>
        <v/>
      </c>
    </row>
    <row r="665" spans="8:10">
      <c r="H665" s="698" t="str">
        <f>IFERROR(VLOOKUP(E665,[34]dataPHT!$T$123:$U$135,2,FALSE),"")</f>
        <v/>
      </c>
      <c r="I665" s="698" t="str">
        <f>IFERROR(VLOOKUP(E665,[34]dataPHT!$T$38:$U$121,2,FALSE),"")</f>
        <v/>
      </c>
      <c r="J665" s="698" t="str">
        <f>IFERROR(VLOOKUP(E665,[34]dataPHT!$T$7:$U$36,2,FALSE),"")</f>
        <v/>
      </c>
    </row>
    <row r="666" spans="8:10">
      <c r="H666" s="698" t="str">
        <f>IFERROR(VLOOKUP(E666,[34]dataPHT!$T$123:$U$135,2,FALSE),"")</f>
        <v/>
      </c>
      <c r="I666" s="698" t="str">
        <f>IFERROR(VLOOKUP(E666,[34]dataPHT!$T$38:$U$121,2,FALSE),"")</f>
        <v/>
      </c>
      <c r="J666" s="698" t="str">
        <f>IFERROR(VLOOKUP(E666,[34]dataPHT!$T$7:$U$36,2,FALSE),"")</f>
        <v/>
      </c>
    </row>
    <row r="667" spans="8:10">
      <c r="H667" s="698" t="str">
        <f>IFERROR(VLOOKUP(E667,[34]dataPHT!$T$123:$U$135,2,FALSE),"")</f>
        <v/>
      </c>
      <c r="I667" s="698" t="str">
        <f>IFERROR(VLOOKUP(E667,[34]dataPHT!$T$38:$U$121,2,FALSE),"")</f>
        <v/>
      </c>
      <c r="J667" s="698" t="str">
        <f>IFERROR(VLOOKUP(E667,[34]dataPHT!$T$7:$U$36,2,FALSE),"")</f>
        <v/>
      </c>
    </row>
    <row r="668" spans="8:10">
      <c r="H668" s="698" t="str">
        <f>IFERROR(VLOOKUP(E668,[34]dataPHT!$T$123:$U$135,2,FALSE),"")</f>
        <v/>
      </c>
      <c r="I668" s="698" t="str">
        <f>IFERROR(VLOOKUP(E668,[34]dataPHT!$T$38:$U$121,2,FALSE),"")</f>
        <v/>
      </c>
      <c r="J668" s="698" t="str">
        <f>IFERROR(VLOOKUP(E668,[34]dataPHT!$T$7:$U$36,2,FALSE),"")</f>
        <v/>
      </c>
    </row>
    <row r="669" spans="8:10">
      <c r="H669" s="698" t="str">
        <f>IFERROR(VLOOKUP(E669,[34]dataPHT!$T$123:$U$135,2,FALSE),"")</f>
        <v/>
      </c>
      <c r="I669" s="698" t="str">
        <f>IFERROR(VLOOKUP(E669,[34]dataPHT!$T$38:$U$121,2,FALSE),"")</f>
        <v/>
      </c>
      <c r="J669" s="698" t="str">
        <f>IFERROR(VLOOKUP(E669,[34]dataPHT!$T$7:$U$36,2,FALSE),"")</f>
        <v/>
      </c>
    </row>
    <row r="670" spans="8:10">
      <c r="H670" s="698" t="str">
        <f>IFERROR(VLOOKUP(E670,[34]dataPHT!$T$123:$U$135,2,FALSE),"")</f>
        <v/>
      </c>
      <c r="I670" s="698" t="str">
        <f>IFERROR(VLOOKUP(E670,[34]dataPHT!$T$38:$U$121,2,FALSE),"")</f>
        <v/>
      </c>
      <c r="J670" s="698" t="str">
        <f>IFERROR(VLOOKUP(E670,[34]dataPHT!$T$7:$U$36,2,FALSE),"")</f>
        <v/>
      </c>
    </row>
    <row r="671" spans="8:10">
      <c r="H671" s="698" t="str">
        <f>IFERROR(VLOOKUP(E671,[34]dataPHT!$T$123:$U$135,2,FALSE),"")</f>
        <v/>
      </c>
      <c r="I671" s="698" t="str">
        <f>IFERROR(VLOOKUP(E671,[34]dataPHT!$T$38:$U$121,2,FALSE),"")</f>
        <v/>
      </c>
      <c r="J671" s="698" t="str">
        <f>IFERROR(VLOOKUP(E671,[34]dataPHT!$T$7:$U$36,2,FALSE),"")</f>
        <v/>
      </c>
    </row>
    <row r="672" spans="8:10">
      <c r="H672" s="698" t="str">
        <f>IFERROR(VLOOKUP(E672,[34]dataPHT!$T$123:$U$135,2,FALSE),"")</f>
        <v/>
      </c>
      <c r="I672" s="698" t="str">
        <f>IFERROR(VLOOKUP(E672,[34]dataPHT!$T$38:$U$121,2,FALSE),"")</f>
        <v/>
      </c>
      <c r="J672" s="698" t="str">
        <f>IFERROR(VLOOKUP(E672,[34]dataPHT!$T$7:$U$36,2,FALSE),"")</f>
        <v/>
      </c>
    </row>
    <row r="673" spans="8:10">
      <c r="H673" s="698" t="str">
        <f>IFERROR(VLOOKUP(E673,[34]dataPHT!$T$123:$U$135,2,FALSE),"")</f>
        <v/>
      </c>
      <c r="I673" s="698" t="str">
        <f>IFERROR(VLOOKUP(E673,[34]dataPHT!$T$38:$U$121,2,FALSE),"")</f>
        <v/>
      </c>
      <c r="J673" s="698" t="str">
        <f>IFERROR(VLOOKUP(E673,[34]dataPHT!$T$7:$U$36,2,FALSE),"")</f>
        <v/>
      </c>
    </row>
    <row r="674" spans="8:10">
      <c r="H674" s="698" t="str">
        <f>IFERROR(VLOOKUP(E674,[34]dataPHT!$T$123:$U$135,2,FALSE),"")</f>
        <v/>
      </c>
      <c r="I674" s="698" t="str">
        <f>IFERROR(VLOOKUP(E674,[34]dataPHT!$T$38:$U$121,2,FALSE),"")</f>
        <v/>
      </c>
      <c r="J674" s="698" t="str">
        <f>IFERROR(VLOOKUP(E674,[34]dataPHT!$T$7:$U$36,2,FALSE),"")</f>
        <v/>
      </c>
    </row>
    <row r="675" spans="8:10">
      <c r="H675" s="698" t="str">
        <f>IFERROR(VLOOKUP(E675,[34]dataPHT!$T$123:$U$135,2,FALSE),"")</f>
        <v/>
      </c>
      <c r="I675" s="698" t="str">
        <f>IFERROR(VLOOKUP(E675,[34]dataPHT!$T$38:$U$121,2,FALSE),"")</f>
        <v/>
      </c>
      <c r="J675" s="698" t="str">
        <f>IFERROR(VLOOKUP(E675,[34]dataPHT!$T$7:$U$36,2,FALSE),"")</f>
        <v/>
      </c>
    </row>
    <row r="676" spans="8:10">
      <c r="H676" s="698" t="str">
        <f>IFERROR(VLOOKUP(E676,[34]dataPHT!$T$123:$U$135,2,FALSE),"")</f>
        <v/>
      </c>
      <c r="I676" s="698" t="str">
        <f>IFERROR(VLOOKUP(E676,[34]dataPHT!$T$38:$U$121,2,FALSE),"")</f>
        <v/>
      </c>
      <c r="J676" s="698" t="str">
        <f>IFERROR(VLOOKUP(E676,[34]dataPHT!$T$7:$U$36,2,FALSE),"")</f>
        <v/>
      </c>
    </row>
    <row r="677" spans="8:10">
      <c r="H677" s="698" t="str">
        <f>IFERROR(VLOOKUP(E677,[34]dataPHT!$T$123:$U$135,2,FALSE),"")</f>
        <v/>
      </c>
      <c r="I677" s="698" t="str">
        <f>IFERROR(VLOOKUP(E677,[34]dataPHT!$T$38:$U$121,2,FALSE),"")</f>
        <v/>
      </c>
      <c r="J677" s="698" t="str">
        <f>IFERROR(VLOOKUP(E677,[34]dataPHT!$T$7:$U$36,2,FALSE),"")</f>
        <v/>
      </c>
    </row>
    <row r="678" spans="8:10">
      <c r="H678" s="698" t="str">
        <f>IFERROR(VLOOKUP(E678,[34]dataPHT!$T$123:$U$135,2,FALSE),"")</f>
        <v/>
      </c>
      <c r="I678" s="698" t="str">
        <f>IFERROR(VLOOKUP(E678,[34]dataPHT!$T$38:$U$121,2,FALSE),"")</f>
        <v/>
      </c>
      <c r="J678" s="698" t="str">
        <f>IFERROR(VLOOKUP(E678,[34]dataPHT!$T$7:$U$36,2,FALSE),"")</f>
        <v/>
      </c>
    </row>
    <row r="679" spans="8:10">
      <c r="H679" s="698" t="str">
        <f>IFERROR(VLOOKUP(E679,[34]dataPHT!$T$123:$U$135,2,FALSE),"")</f>
        <v/>
      </c>
      <c r="I679" s="698" t="str">
        <f>IFERROR(VLOOKUP(E679,[34]dataPHT!$T$38:$U$121,2,FALSE),"")</f>
        <v/>
      </c>
      <c r="J679" s="698" t="str">
        <f>IFERROR(VLOOKUP(E679,[34]dataPHT!$T$7:$U$36,2,FALSE),"")</f>
        <v/>
      </c>
    </row>
    <row r="680" spans="8:10">
      <c r="H680" s="698" t="str">
        <f>IFERROR(VLOOKUP(E680,[34]dataPHT!$T$123:$U$135,2,FALSE),"")</f>
        <v/>
      </c>
      <c r="I680" s="698" t="str">
        <f>IFERROR(VLOOKUP(E680,[34]dataPHT!$T$38:$U$121,2,FALSE),"")</f>
        <v/>
      </c>
      <c r="J680" s="698" t="str">
        <f>IFERROR(VLOOKUP(E680,[34]dataPHT!$T$7:$U$36,2,FALSE),"")</f>
        <v/>
      </c>
    </row>
    <row r="681" spans="8:10">
      <c r="H681" s="698" t="str">
        <f>IFERROR(VLOOKUP(E681,[34]dataPHT!$T$123:$U$135,2,FALSE),"")</f>
        <v/>
      </c>
      <c r="I681" s="698" t="str">
        <f>IFERROR(VLOOKUP(E681,[34]dataPHT!$T$38:$U$121,2,FALSE),"")</f>
        <v/>
      </c>
      <c r="J681" s="698" t="str">
        <f>IFERROR(VLOOKUP(E681,[34]dataPHT!$T$7:$U$36,2,FALSE),"")</f>
        <v/>
      </c>
    </row>
    <row r="682" spans="8:10">
      <c r="H682" s="698" t="str">
        <f>IFERROR(VLOOKUP(E682,[34]dataPHT!$T$123:$U$135,2,FALSE),"")</f>
        <v/>
      </c>
      <c r="I682" s="698" t="str">
        <f>IFERROR(VLOOKUP(E682,[34]dataPHT!$T$38:$U$121,2,FALSE),"")</f>
        <v/>
      </c>
      <c r="J682" s="698" t="str">
        <f>IFERROR(VLOOKUP(E682,[34]dataPHT!$T$7:$U$36,2,FALSE),"")</f>
        <v/>
      </c>
    </row>
    <row r="683" spans="8:10">
      <c r="H683" s="698" t="str">
        <f>IFERROR(VLOOKUP(E683,[34]dataPHT!$T$123:$U$135,2,FALSE),"")</f>
        <v/>
      </c>
      <c r="I683" s="698" t="str">
        <f>IFERROR(VLOOKUP(E683,[34]dataPHT!$T$38:$U$121,2,FALSE),"")</f>
        <v/>
      </c>
      <c r="J683" s="698" t="str">
        <f>IFERROR(VLOOKUP(E683,[34]dataPHT!$T$7:$U$36,2,FALSE),"")</f>
        <v/>
      </c>
    </row>
    <row r="684" spans="8:10">
      <c r="H684" s="698" t="str">
        <f>IFERROR(VLOOKUP(E684,[34]dataPHT!$T$123:$U$135,2,FALSE),"")</f>
        <v/>
      </c>
      <c r="I684" s="698" t="str">
        <f>IFERROR(VLOOKUP(E684,[34]dataPHT!$T$38:$U$121,2,FALSE),"")</f>
        <v/>
      </c>
      <c r="J684" s="698" t="str">
        <f>IFERROR(VLOOKUP(E684,[34]dataPHT!$T$7:$U$36,2,FALSE),"")</f>
        <v/>
      </c>
    </row>
    <row r="685" spans="8:10">
      <c r="H685" s="698" t="str">
        <f>IFERROR(VLOOKUP(E685,[34]dataPHT!$T$123:$U$135,2,FALSE),"")</f>
        <v/>
      </c>
      <c r="I685" s="698" t="str">
        <f>IFERROR(VLOOKUP(E685,[34]dataPHT!$T$38:$U$121,2,FALSE),"")</f>
        <v/>
      </c>
      <c r="J685" s="698" t="str">
        <f>IFERROR(VLOOKUP(E685,[34]dataPHT!$T$7:$U$36,2,FALSE),"")</f>
        <v/>
      </c>
    </row>
    <row r="686" spans="8:10">
      <c r="H686" s="698" t="str">
        <f>IFERROR(VLOOKUP(E686,[34]dataPHT!$T$123:$U$135,2,FALSE),"")</f>
        <v/>
      </c>
      <c r="I686" s="698" t="str">
        <f>IFERROR(VLOOKUP(E686,[34]dataPHT!$T$38:$U$121,2,FALSE),"")</f>
        <v/>
      </c>
      <c r="J686" s="698" t="str">
        <f>IFERROR(VLOOKUP(E686,[34]dataPHT!$T$7:$U$36,2,FALSE),"")</f>
        <v/>
      </c>
    </row>
    <row r="687" spans="8:10">
      <c r="H687" s="698" t="str">
        <f>IFERROR(VLOOKUP(E687,[34]dataPHT!$T$123:$U$135,2,FALSE),"")</f>
        <v/>
      </c>
      <c r="I687" s="698" t="str">
        <f>IFERROR(VLOOKUP(E687,[34]dataPHT!$T$38:$U$121,2,FALSE),"")</f>
        <v/>
      </c>
      <c r="J687" s="698" t="str">
        <f>IFERROR(VLOOKUP(E687,[34]dataPHT!$T$7:$U$36,2,FALSE),"")</f>
        <v/>
      </c>
    </row>
    <row r="688" spans="8:10">
      <c r="H688" s="698" t="str">
        <f>IFERROR(VLOOKUP(E688,[34]dataPHT!$T$123:$U$135,2,FALSE),"")</f>
        <v/>
      </c>
      <c r="I688" s="698" t="str">
        <f>IFERROR(VLOOKUP(E688,[34]dataPHT!$T$38:$U$121,2,FALSE),"")</f>
        <v/>
      </c>
      <c r="J688" s="698" t="str">
        <f>IFERROR(VLOOKUP(E688,[34]dataPHT!$T$7:$U$36,2,FALSE),"")</f>
        <v/>
      </c>
    </row>
    <row r="689" spans="8:10">
      <c r="H689" s="698" t="str">
        <f>IFERROR(VLOOKUP(E689,[34]dataPHT!$T$123:$U$135,2,FALSE),"")</f>
        <v/>
      </c>
      <c r="I689" s="698" t="str">
        <f>IFERROR(VLOOKUP(E689,[34]dataPHT!$T$38:$U$121,2,FALSE),"")</f>
        <v/>
      </c>
      <c r="J689" s="698" t="str">
        <f>IFERROR(VLOOKUP(E689,[34]dataPHT!$T$7:$U$36,2,FALSE),"")</f>
        <v/>
      </c>
    </row>
    <row r="690" spans="8:10">
      <c r="H690" s="698" t="str">
        <f>IFERROR(VLOOKUP(E690,[34]dataPHT!$T$123:$U$135,2,FALSE),"")</f>
        <v/>
      </c>
      <c r="I690" s="698" t="str">
        <f>IFERROR(VLOOKUP(E690,[34]dataPHT!$T$38:$U$121,2,FALSE),"")</f>
        <v/>
      </c>
      <c r="J690" s="698" t="str">
        <f>IFERROR(VLOOKUP(E690,[34]dataPHT!$T$7:$U$36,2,FALSE),"")</f>
        <v/>
      </c>
    </row>
    <row r="691" spans="8:10">
      <c r="H691" s="698" t="str">
        <f>IFERROR(VLOOKUP(E691,[34]dataPHT!$T$123:$U$135,2,FALSE),"")</f>
        <v/>
      </c>
      <c r="I691" s="698" t="str">
        <f>IFERROR(VLOOKUP(E691,[34]dataPHT!$T$38:$U$121,2,FALSE),"")</f>
        <v/>
      </c>
      <c r="J691" s="698" t="str">
        <f>IFERROR(VLOOKUP(E691,[34]dataPHT!$T$7:$U$36,2,FALSE),"")</f>
        <v/>
      </c>
    </row>
    <row r="692" spans="8:10">
      <c r="H692" s="698" t="str">
        <f>IFERROR(VLOOKUP(E692,[34]dataPHT!$T$123:$U$135,2,FALSE),"")</f>
        <v/>
      </c>
      <c r="I692" s="698" t="str">
        <f>IFERROR(VLOOKUP(E692,[34]dataPHT!$T$38:$U$121,2,FALSE),"")</f>
        <v/>
      </c>
      <c r="J692" s="698" t="str">
        <f>IFERROR(VLOOKUP(E692,[34]dataPHT!$T$7:$U$36,2,FALSE),"")</f>
        <v/>
      </c>
    </row>
    <row r="693" spans="8:10">
      <c r="H693" s="698" t="str">
        <f>IFERROR(VLOOKUP(E693,[34]dataPHT!$T$123:$U$135,2,FALSE),"")</f>
        <v/>
      </c>
      <c r="I693" s="698" t="str">
        <f>IFERROR(VLOOKUP(E693,[34]dataPHT!$T$38:$U$121,2,FALSE),"")</f>
        <v/>
      </c>
      <c r="J693" s="698" t="str">
        <f>IFERROR(VLOOKUP(E693,[34]dataPHT!$T$7:$U$36,2,FALSE),"")</f>
        <v/>
      </c>
    </row>
    <row r="694" spans="8:10">
      <c r="H694" s="698" t="str">
        <f>IFERROR(VLOOKUP(E694,[34]dataPHT!$T$123:$U$135,2,FALSE),"")</f>
        <v/>
      </c>
      <c r="I694" s="698" t="str">
        <f>IFERROR(VLOOKUP(E694,[34]dataPHT!$T$38:$U$121,2,FALSE),"")</f>
        <v/>
      </c>
      <c r="J694" s="698" t="str">
        <f>IFERROR(VLOOKUP(E694,[34]dataPHT!$T$7:$U$36,2,FALSE),"")</f>
        <v/>
      </c>
    </row>
    <row r="695" spans="8:10">
      <c r="H695" s="698" t="str">
        <f>IFERROR(VLOOKUP(E695,[34]dataPHT!$T$123:$U$135,2,FALSE),"")</f>
        <v/>
      </c>
      <c r="I695" s="698" t="str">
        <f>IFERROR(VLOOKUP(E695,[34]dataPHT!$T$38:$U$121,2,FALSE),"")</f>
        <v/>
      </c>
      <c r="J695" s="698" t="str">
        <f>IFERROR(VLOOKUP(E695,[34]dataPHT!$T$7:$U$36,2,FALSE),"")</f>
        <v/>
      </c>
    </row>
    <row r="696" spans="8:10">
      <c r="H696" s="698" t="str">
        <f>IFERROR(VLOOKUP(E696,[34]dataPHT!$T$123:$U$135,2,FALSE),"")</f>
        <v/>
      </c>
      <c r="I696" s="698" t="str">
        <f>IFERROR(VLOOKUP(E696,[34]dataPHT!$T$38:$U$121,2,FALSE),"")</f>
        <v/>
      </c>
      <c r="J696" s="698" t="str">
        <f>IFERROR(VLOOKUP(E696,[34]dataPHT!$T$7:$U$36,2,FALSE),"")</f>
        <v/>
      </c>
    </row>
    <row r="697" spans="8:10">
      <c r="H697" s="698" t="str">
        <f>IFERROR(VLOOKUP(E697,[34]dataPHT!$T$123:$U$135,2,FALSE),"")</f>
        <v/>
      </c>
      <c r="I697" s="698" t="str">
        <f>IFERROR(VLOOKUP(E697,[34]dataPHT!$T$38:$U$121,2,FALSE),"")</f>
        <v/>
      </c>
      <c r="J697" s="698" t="str">
        <f>IFERROR(VLOOKUP(E697,[34]dataPHT!$T$7:$U$36,2,FALSE),"")</f>
        <v/>
      </c>
    </row>
    <row r="698" spans="8:10">
      <c r="H698" s="698" t="str">
        <f>IFERROR(VLOOKUP(E698,[34]dataPHT!$T$123:$U$135,2,FALSE),"")</f>
        <v/>
      </c>
      <c r="I698" s="698" t="str">
        <f>IFERROR(VLOOKUP(E698,[34]dataPHT!$T$38:$U$121,2,FALSE),"")</f>
        <v/>
      </c>
      <c r="J698" s="698" t="str">
        <f>IFERROR(VLOOKUP(E698,[34]dataPHT!$T$7:$U$36,2,FALSE),"")</f>
        <v/>
      </c>
    </row>
    <row r="699" spans="8:10">
      <c r="H699" s="698" t="str">
        <f>IFERROR(VLOOKUP(E699,[34]dataPHT!$T$123:$U$135,2,FALSE),"")</f>
        <v/>
      </c>
      <c r="I699" s="698" t="str">
        <f>IFERROR(VLOOKUP(E699,[34]dataPHT!$T$38:$U$121,2,FALSE),"")</f>
        <v/>
      </c>
      <c r="J699" s="698" t="str">
        <f>IFERROR(VLOOKUP(E699,[34]dataPHT!$T$7:$U$36,2,FALSE),"")</f>
        <v/>
      </c>
    </row>
    <row r="700" spans="8:10">
      <c r="H700" s="698" t="str">
        <f>IFERROR(VLOOKUP(E700,[34]dataPHT!$T$123:$U$135,2,FALSE),"")</f>
        <v/>
      </c>
      <c r="I700" s="698" t="str">
        <f>IFERROR(VLOOKUP(E700,[34]dataPHT!$T$38:$U$121,2,FALSE),"")</f>
        <v/>
      </c>
      <c r="J700" s="698" t="str">
        <f>IFERROR(VLOOKUP(E700,[34]dataPHT!$T$7:$U$36,2,FALSE),"")</f>
        <v/>
      </c>
    </row>
    <row r="701" spans="8:10">
      <c r="H701" s="698" t="str">
        <f>IFERROR(VLOOKUP(E701,[34]dataPHT!$T$123:$U$135,2,FALSE),"")</f>
        <v/>
      </c>
      <c r="I701" s="698" t="str">
        <f>IFERROR(VLOOKUP(E701,[34]dataPHT!$T$38:$U$121,2,FALSE),"")</f>
        <v/>
      </c>
      <c r="J701" s="698" t="str">
        <f>IFERROR(VLOOKUP(E701,[34]dataPHT!$T$7:$U$36,2,FALSE),"")</f>
        <v/>
      </c>
    </row>
    <row r="702" spans="8:10">
      <c r="H702" s="698" t="str">
        <f>IFERROR(VLOOKUP(E702,[34]dataPHT!$T$123:$U$135,2,FALSE),"")</f>
        <v/>
      </c>
      <c r="I702" s="698" t="str">
        <f>IFERROR(VLOOKUP(E702,[34]dataPHT!$T$38:$U$121,2,FALSE),"")</f>
        <v/>
      </c>
      <c r="J702" s="698" t="str">
        <f>IFERROR(VLOOKUP(E702,[34]dataPHT!$T$7:$U$36,2,FALSE),"")</f>
        <v/>
      </c>
    </row>
    <row r="703" spans="8:10">
      <c r="H703" s="698" t="str">
        <f>IFERROR(VLOOKUP(E703,[34]dataPHT!$T$123:$U$135,2,FALSE),"")</f>
        <v/>
      </c>
      <c r="I703" s="698" t="str">
        <f>IFERROR(VLOOKUP(E703,[34]dataPHT!$T$38:$U$121,2,FALSE),"")</f>
        <v/>
      </c>
      <c r="J703" s="698" t="str">
        <f>IFERROR(VLOOKUP(E703,[34]dataPHT!$T$7:$U$36,2,FALSE),"")</f>
        <v/>
      </c>
    </row>
    <row r="704" spans="8:10">
      <c r="H704" s="698" t="str">
        <f>IFERROR(VLOOKUP(E704,[34]dataPHT!$T$123:$U$135,2,FALSE),"")</f>
        <v/>
      </c>
      <c r="I704" s="698" t="str">
        <f>IFERROR(VLOOKUP(E704,[34]dataPHT!$T$38:$U$121,2,FALSE),"")</f>
        <v/>
      </c>
      <c r="J704" s="698" t="str">
        <f>IFERROR(VLOOKUP(E704,[34]dataPHT!$T$7:$U$36,2,FALSE),"")</f>
        <v/>
      </c>
    </row>
    <row r="705" spans="8:10">
      <c r="H705" s="698" t="str">
        <f>IFERROR(VLOOKUP(E705,[34]dataPHT!$T$123:$U$135,2,FALSE),"")</f>
        <v/>
      </c>
      <c r="I705" s="698" t="str">
        <f>IFERROR(VLOOKUP(E705,[34]dataPHT!$T$38:$U$121,2,FALSE),"")</f>
        <v/>
      </c>
      <c r="J705" s="698" t="str">
        <f>IFERROR(VLOOKUP(E705,[34]dataPHT!$T$7:$U$36,2,FALSE),"")</f>
        <v/>
      </c>
    </row>
    <row r="706" spans="8:10">
      <c r="H706" s="698" t="str">
        <f>IFERROR(VLOOKUP(E706,[34]dataPHT!$T$123:$U$135,2,FALSE),"")</f>
        <v/>
      </c>
      <c r="I706" s="698" t="str">
        <f>IFERROR(VLOOKUP(E706,[34]dataPHT!$T$38:$U$121,2,FALSE),"")</f>
        <v/>
      </c>
      <c r="J706" s="698" t="str">
        <f>IFERROR(VLOOKUP(E706,[34]dataPHT!$T$7:$U$36,2,FALSE),"")</f>
        <v/>
      </c>
    </row>
    <row r="707" spans="8:10">
      <c r="H707" s="698" t="str">
        <f>IFERROR(VLOOKUP(E707,[34]dataPHT!$T$123:$U$135,2,FALSE),"")</f>
        <v/>
      </c>
      <c r="I707" s="698" t="str">
        <f>IFERROR(VLOOKUP(E707,[34]dataPHT!$T$38:$U$121,2,FALSE),"")</f>
        <v/>
      </c>
      <c r="J707" s="698" t="str">
        <f>IFERROR(VLOOKUP(E707,[34]dataPHT!$T$7:$U$36,2,FALSE),"")</f>
        <v/>
      </c>
    </row>
    <row r="708" spans="8:10">
      <c r="H708" s="698" t="str">
        <f>IFERROR(VLOOKUP(E708,[34]dataPHT!$T$123:$U$135,2,FALSE),"")</f>
        <v/>
      </c>
      <c r="I708" s="698" t="str">
        <f>IFERROR(VLOOKUP(E708,[34]dataPHT!$T$38:$U$121,2,FALSE),"")</f>
        <v/>
      </c>
      <c r="J708" s="698" t="str">
        <f>IFERROR(VLOOKUP(E708,[34]dataPHT!$T$7:$U$36,2,FALSE),"")</f>
        <v/>
      </c>
    </row>
    <row r="709" spans="8:10">
      <c r="H709" s="698" t="str">
        <f>IFERROR(VLOOKUP(E709,[34]dataPHT!$T$123:$U$135,2,FALSE),"")</f>
        <v/>
      </c>
      <c r="I709" s="698" t="str">
        <f>IFERROR(VLOOKUP(E709,[34]dataPHT!$T$38:$U$121,2,FALSE),"")</f>
        <v/>
      </c>
      <c r="J709" s="698" t="str">
        <f>IFERROR(VLOOKUP(E709,[34]dataPHT!$T$7:$U$36,2,FALSE),"")</f>
        <v/>
      </c>
    </row>
    <row r="710" spans="8:10">
      <c r="H710" s="698" t="str">
        <f>IFERROR(VLOOKUP(E710,[34]dataPHT!$T$123:$U$135,2,FALSE),"")</f>
        <v/>
      </c>
      <c r="I710" s="698" t="str">
        <f>IFERROR(VLOOKUP(E710,[34]dataPHT!$T$38:$U$121,2,FALSE),"")</f>
        <v/>
      </c>
      <c r="J710" s="698" t="str">
        <f>IFERROR(VLOOKUP(E710,[34]dataPHT!$T$7:$U$36,2,FALSE),"")</f>
        <v/>
      </c>
    </row>
    <row r="711" spans="8:10">
      <c r="H711" s="698" t="str">
        <f>IFERROR(VLOOKUP(E711,[34]dataPHT!$T$123:$U$135,2,FALSE),"")</f>
        <v/>
      </c>
      <c r="I711" s="698" t="str">
        <f>IFERROR(VLOOKUP(E711,[34]dataPHT!$T$38:$U$121,2,FALSE),"")</f>
        <v/>
      </c>
      <c r="J711" s="698" t="str">
        <f>IFERROR(VLOOKUP(E711,[34]dataPHT!$T$7:$U$36,2,FALSE),"")</f>
        <v/>
      </c>
    </row>
    <row r="712" spans="8:10">
      <c r="H712" s="698" t="str">
        <f>IFERROR(VLOOKUP(E712,[34]dataPHT!$T$123:$U$135,2,FALSE),"")</f>
        <v/>
      </c>
      <c r="I712" s="698" t="str">
        <f>IFERROR(VLOOKUP(E712,[34]dataPHT!$T$38:$U$121,2,FALSE),"")</f>
        <v/>
      </c>
      <c r="J712" s="698" t="str">
        <f>IFERROR(VLOOKUP(E712,[34]dataPHT!$T$7:$U$36,2,FALSE),"")</f>
        <v/>
      </c>
    </row>
    <row r="713" spans="8:10">
      <c r="H713" s="698" t="str">
        <f>IFERROR(VLOOKUP(E713,[34]dataPHT!$T$123:$U$135,2,FALSE),"")</f>
        <v/>
      </c>
      <c r="I713" s="698" t="str">
        <f>IFERROR(VLOOKUP(E713,[34]dataPHT!$T$38:$U$121,2,FALSE),"")</f>
        <v/>
      </c>
      <c r="J713" s="698" t="str">
        <f>IFERROR(VLOOKUP(E713,[34]dataPHT!$T$7:$U$36,2,FALSE),"")</f>
        <v/>
      </c>
    </row>
    <row r="714" spans="8:10">
      <c r="H714" s="698" t="str">
        <f>IFERROR(VLOOKUP(E714,[34]dataPHT!$T$123:$U$135,2,FALSE),"")</f>
        <v/>
      </c>
      <c r="I714" s="698" t="str">
        <f>IFERROR(VLOOKUP(E714,[34]dataPHT!$T$38:$U$121,2,FALSE),"")</f>
        <v/>
      </c>
      <c r="J714" s="698" t="str">
        <f>IFERROR(VLOOKUP(E714,[34]dataPHT!$T$7:$U$36,2,FALSE),"")</f>
        <v/>
      </c>
    </row>
    <row r="715" spans="8:10">
      <c r="H715" s="698" t="str">
        <f>IFERROR(VLOOKUP(E715,[34]dataPHT!$T$123:$U$135,2,FALSE),"")</f>
        <v/>
      </c>
      <c r="I715" s="698" t="str">
        <f>IFERROR(VLOOKUP(E715,[34]dataPHT!$T$38:$U$121,2,FALSE),"")</f>
        <v/>
      </c>
      <c r="J715" s="698" t="str">
        <f>IFERROR(VLOOKUP(E715,[34]dataPHT!$T$7:$U$36,2,FALSE),"")</f>
        <v/>
      </c>
    </row>
  </sheetData>
  <autoFilter ref="Z2:AM700" xr:uid="{00000000-0001-0000-0200-000000000000}"/>
  <mergeCells count="17">
    <mergeCell ref="A1:X1"/>
    <mergeCell ref="A2:X2"/>
    <mergeCell ref="A3:X3"/>
    <mergeCell ref="E13:F13"/>
    <mergeCell ref="H13:J13"/>
    <mergeCell ref="L13:M13"/>
    <mergeCell ref="W13:W14"/>
    <mergeCell ref="Y13:Y14"/>
    <mergeCell ref="O161:O162"/>
    <mergeCell ref="P161:P162"/>
    <mergeCell ref="Q161:Q162"/>
    <mergeCell ref="L117:L118"/>
    <mergeCell ref="M117:M118"/>
    <mergeCell ref="N117:N118"/>
    <mergeCell ref="O117:O118"/>
    <mergeCell ref="P117:P118"/>
    <mergeCell ref="Q117:Q118"/>
  </mergeCells>
  <conditionalFormatting sqref="V205 D205">
    <cfRule type="dataBar" priority="1">
      <dataBar>
        <cfvo type="min"/>
        <cfvo type="max"/>
        <color rgb="FF638EC6"/>
      </dataBar>
      <extLst>
        <ext xmlns:x14="http://schemas.microsoft.com/office/spreadsheetml/2009/9/main" uri="{B025F937-C7B1-47D3-B67F-A62EFF666E3E}">
          <x14:id>{5ABCD1D6-9C50-483F-B5B7-F9A08EB34CB3}</x14:id>
        </ext>
      </extLst>
    </cfRule>
  </conditionalFormatting>
  <dataValidations count="4">
    <dataValidation type="list" allowBlank="1" showInputMessage="1" showErrorMessage="1" prompt="PILIH SUBSISTEM" sqref="Y16:Y17 Y19:Y27 Y30:Y38" xr:uid="{DD033E03-7784-4FEA-9492-26D0B1FDF046}">
      <formula1>GARDU_INDUK</formula1>
    </dataValidation>
    <dataValidation type="list" allowBlank="1" showInputMessage="1" showErrorMessage="1" prompt="PILIH SUBSISTEM" sqref="Y15 Y230:Y584 Y212:Y213 Y39:Y40 Y28:Y29 Y141:Y142 Y123:Y124 Y165:Y176 Y151:Y152 Y110:Y118 Y182:Y183 Y18 Y67:Y81" xr:uid="{490E92C7-8FBB-4CFC-B5BF-2D66A4321720}">
      <formula1>SUBSISTEM</formula1>
    </dataValidation>
    <dataValidation type="list" allowBlank="1" showInputMessage="1" showErrorMessage="1" prompt="Pilih Nama Area" sqref="D15" xr:uid="{2D2505A8-94B5-4625-8ECA-45C739A6CB56}">
      <formula1>NO_TRAFO</formula1>
    </dataValidation>
    <dataValidation type="list" allowBlank="1" showInputMessage="1" showErrorMessage="1" prompt="Pilih GI Asal" sqref="E15" xr:uid="{A6042526-F67D-400B-8EA9-78734D5F6EAE}">
      <formula1>ASAL</formula1>
    </dataValidation>
  </dataValidations>
  <printOptions horizontalCentered="1"/>
  <pageMargins left="0.70866141732283472" right="0.70866141732283472" top="0.74803149606299213" bottom="0.74803149606299213" header="0.31496062992125984" footer="0.31496062992125984"/>
  <pageSetup scale="36" orientation="landscape" r:id="rId3"/>
  <rowBreaks count="1" manualBreakCount="1">
    <brk id="54" max="18" man="1"/>
  </rowBreaks>
  <extLst>
    <ext xmlns:x14="http://schemas.microsoft.com/office/spreadsheetml/2009/9/main" uri="{78C0D931-6437-407d-A8EE-F0AAD7539E65}">
      <x14:conditionalFormattings>
        <x14:conditionalFormatting xmlns:xm="http://schemas.microsoft.com/office/excel/2006/main">
          <x14:cfRule type="dataBar" id="{5ABCD1D6-9C50-483F-B5B7-F9A08EB34CB3}">
            <x14:dataBar minLength="0" maxLength="100" gradient="0">
              <x14:cfvo type="autoMin"/>
              <x14:cfvo type="autoMax"/>
              <x14:negativeFillColor rgb="FFFF0000"/>
              <x14:axisColor rgb="FF000000"/>
            </x14:dataBar>
          </x14:cfRule>
          <xm:sqref>V205 D205</xm:sqref>
        </x14:conditionalFormatting>
      </x14:conditionalFormatting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9B54B-907A-4C9D-88F6-BD01F27C8BF9}">
  <sheetPr>
    <tabColor rgb="FF0070C0"/>
  </sheetPr>
  <dimension ref="A1:BL446"/>
  <sheetViews>
    <sheetView zoomScale="85" zoomScaleNormal="85" zoomScaleSheetLayoutView="85" workbookViewId="0">
      <pane xSplit="5" ySplit="14" topLeftCell="F15" activePane="bottomRight" state="frozen"/>
      <selection activeCell="AY34" sqref="AY34"/>
      <selection pane="topRight" activeCell="AY34" sqref="AY34"/>
      <selection pane="bottomLeft" activeCell="AY34" sqref="AY34"/>
      <selection pane="bottomRight" activeCell="O29" sqref="O29"/>
    </sheetView>
  </sheetViews>
  <sheetFormatPr baseColWidth="10" defaultColWidth="9.1640625" defaultRowHeight="15"/>
  <cols>
    <col min="1" max="1" width="4.1640625" style="681" bestFit="1" customWidth="1"/>
    <col min="2" max="3" width="15" style="685" customWidth="1"/>
    <col min="4" max="4" width="17" style="686" customWidth="1"/>
    <col min="5" max="5" width="22.5" style="686" bestFit="1" customWidth="1"/>
    <col min="6" max="6" width="7.5" style="681" bestFit="1" customWidth="1"/>
    <col min="7" max="11" width="9.1640625" style="681"/>
    <col min="12" max="13" width="9.1640625" style="687"/>
    <col min="14" max="15" width="9.1640625" style="681"/>
    <col min="16" max="16" width="11.5" style="688" bestFit="1" customWidth="1"/>
    <col min="17" max="17" width="13.1640625" style="681" bestFit="1" customWidth="1"/>
    <col min="18" max="20" width="13.1640625" style="681" customWidth="1"/>
    <col min="21" max="21" width="81.5" style="681" bestFit="1" customWidth="1"/>
    <col min="22" max="22" width="51.33203125" style="681" bestFit="1" customWidth="1"/>
    <col min="23" max="23" width="36.6640625" style="689" customWidth="1"/>
    <col min="24" max="25" width="9.1640625" style="681"/>
    <col min="26" max="26" width="9.1640625" style="728"/>
    <col min="27" max="27" width="11.5" style="685" bestFit="1" customWidth="1"/>
    <col min="28" max="28" width="10.5" style="681" bestFit="1" customWidth="1"/>
    <col min="29" max="29" width="13.6640625" style="681" bestFit="1" customWidth="1"/>
    <col min="30" max="30" width="28" style="681" bestFit="1" customWidth="1"/>
    <col min="31" max="31" width="15.1640625" style="681" bestFit="1" customWidth="1"/>
    <col min="32" max="33" width="9.1640625" style="681"/>
    <col min="34" max="34" width="18.5" style="681" bestFit="1" customWidth="1"/>
    <col min="35" max="35" width="9.1640625" style="681"/>
    <col min="36" max="36" width="13.33203125" style="681" bestFit="1" customWidth="1"/>
    <col min="37" max="37" width="13.6640625" style="681" bestFit="1" customWidth="1"/>
    <col min="38" max="38" width="12.33203125" style="681" bestFit="1" customWidth="1"/>
    <col min="39" max="39" width="4.33203125" style="681" bestFit="1" customWidth="1"/>
    <col min="40" max="40" width="4.5" style="681" bestFit="1" customWidth="1"/>
    <col min="41" max="41" width="4.1640625" style="681" bestFit="1" customWidth="1"/>
    <col min="42" max="42" width="4.83203125" style="681" bestFit="1" customWidth="1"/>
    <col min="43" max="43" width="4" style="681" bestFit="1" customWidth="1"/>
    <col min="44" max="44" width="3.5" style="681" bestFit="1" customWidth="1"/>
    <col min="45" max="45" width="4.5" style="681" bestFit="1" customWidth="1"/>
    <col min="46" max="46" width="4.33203125" style="681" bestFit="1" customWidth="1"/>
    <col min="47" max="47" width="4" style="681" bestFit="1" customWidth="1"/>
    <col min="48" max="48" width="4.5" style="681" bestFit="1" customWidth="1"/>
    <col min="49" max="49" width="4.33203125" style="681" bestFit="1" customWidth="1"/>
    <col min="50" max="50" width="11.33203125" style="681" bestFit="1" customWidth="1"/>
    <col min="51" max="51" width="9.6640625" style="681" bestFit="1" customWidth="1"/>
    <col min="52" max="52" width="25.5" style="681" bestFit="1" customWidth="1"/>
    <col min="53" max="53" width="8.83203125" style="681" bestFit="1" customWidth="1"/>
    <col min="54" max="54" width="6.1640625" style="681" bestFit="1" customWidth="1"/>
    <col min="55" max="55" width="8.33203125" style="681" bestFit="1" customWidth="1"/>
    <col min="56" max="57" width="7.33203125" style="681" bestFit="1" customWidth="1"/>
    <col min="58" max="58" width="9.33203125" style="681" bestFit="1" customWidth="1"/>
    <col min="59" max="61" width="7.1640625" style="681" bestFit="1" customWidth="1"/>
    <col min="62" max="62" width="9.1640625" style="681"/>
    <col min="63" max="64" width="7" style="681" bestFit="1" customWidth="1"/>
    <col min="65" max="65" width="8.83203125" style="681" bestFit="1" customWidth="1"/>
    <col min="66" max="67" width="7.5" style="681" bestFit="1" customWidth="1"/>
    <col min="68" max="68" width="9.5" style="681" bestFit="1" customWidth="1"/>
    <col min="69" max="69" width="7.1640625" style="681" bestFit="1" customWidth="1"/>
    <col min="70" max="70" width="9.1640625" style="681"/>
    <col min="71" max="71" width="11.33203125" style="681" bestFit="1" customWidth="1"/>
    <col min="72" max="16384" width="9.1640625" style="681"/>
  </cols>
  <sheetData>
    <row r="1" spans="1:64" ht="18">
      <c r="A1" s="962" t="s">
        <v>5152</v>
      </c>
      <c r="B1" s="962"/>
      <c r="C1" s="962"/>
      <c r="D1" s="962"/>
      <c r="E1" s="962"/>
      <c r="F1" s="962"/>
      <c r="G1" s="962"/>
      <c r="H1" s="962"/>
      <c r="I1" s="962"/>
      <c r="J1" s="962"/>
      <c r="K1" s="962"/>
      <c r="L1" s="962"/>
      <c r="M1" s="962"/>
      <c r="N1" s="962"/>
      <c r="O1" s="962"/>
      <c r="P1" s="962"/>
      <c r="Q1" s="962"/>
      <c r="R1" s="962"/>
      <c r="S1" s="962"/>
      <c r="T1" s="962"/>
      <c r="U1" s="962"/>
      <c r="V1" s="962"/>
      <c r="W1" s="962"/>
    </row>
    <row r="2" spans="1:64" ht="23">
      <c r="A2" s="1200" t="s">
        <v>5153</v>
      </c>
      <c r="B2" s="1200"/>
      <c r="C2" s="1200"/>
      <c r="D2" s="1200"/>
      <c r="E2" s="1200"/>
      <c r="F2" s="1200"/>
      <c r="G2" s="1200"/>
      <c r="H2" s="1200"/>
      <c r="I2" s="1200"/>
      <c r="J2" s="1200"/>
      <c r="K2" s="1200"/>
      <c r="L2" s="1200"/>
      <c r="M2" s="1200"/>
      <c r="N2" s="1200"/>
      <c r="O2" s="1200"/>
      <c r="P2" s="1200"/>
      <c r="Q2" s="1200"/>
      <c r="R2" s="1200"/>
      <c r="S2" s="1200"/>
      <c r="T2" s="1200"/>
      <c r="U2" s="1200"/>
      <c r="V2" s="1200"/>
      <c r="W2" s="1200"/>
      <c r="Z2" s="682" t="s">
        <v>5915</v>
      </c>
      <c r="AA2" s="682" t="s">
        <v>18</v>
      </c>
      <c r="AB2" s="682" t="s">
        <v>5920</v>
      </c>
      <c r="AC2" s="682" t="s">
        <v>5</v>
      </c>
      <c r="AD2" s="682" t="s">
        <v>5154</v>
      </c>
      <c r="AE2" s="682" t="s">
        <v>5965</v>
      </c>
      <c r="AF2" s="682" t="s">
        <v>5121</v>
      </c>
      <c r="AG2" s="682" t="s">
        <v>5087</v>
      </c>
      <c r="AH2" s="682" t="s">
        <v>5966</v>
      </c>
    </row>
    <row r="3" spans="1:64" ht="24" thickBot="1">
      <c r="A3" s="1202" t="s">
        <v>6251</v>
      </c>
      <c r="B3" s="1202"/>
      <c r="C3" s="1202"/>
      <c r="D3" s="1202"/>
      <c r="E3" s="1202"/>
      <c r="F3" s="1202"/>
      <c r="G3" s="1202"/>
      <c r="H3" s="1202"/>
      <c r="I3" s="1202"/>
      <c r="J3" s="1202"/>
      <c r="K3" s="1202"/>
      <c r="L3" s="1202"/>
      <c r="M3" s="1202"/>
      <c r="N3" s="1202"/>
      <c r="O3" s="1202"/>
      <c r="P3" s="1202"/>
      <c r="Q3" s="1202"/>
      <c r="R3" s="1202"/>
      <c r="S3" s="1202"/>
      <c r="T3" s="1202"/>
      <c r="U3" s="1202"/>
      <c r="V3" s="1202"/>
      <c r="W3" s="1202"/>
      <c r="Z3" s="683">
        <f t="shared" ref="Z3:Z47" si="0">AA3</f>
        <v>44197</v>
      </c>
      <c r="AA3" s="684">
        <v>44197</v>
      </c>
    </row>
    <row r="4" spans="1:64" ht="16" hidden="1" thickBot="1">
      <c r="Z4" s="683">
        <f t="shared" si="0"/>
        <v>44228</v>
      </c>
      <c r="AA4" s="684">
        <v>44228</v>
      </c>
    </row>
    <row r="5" spans="1:64" ht="16" hidden="1" thickBot="1">
      <c r="Z5" s="683">
        <f t="shared" si="0"/>
        <v>44256</v>
      </c>
      <c r="AA5" s="684">
        <v>44256</v>
      </c>
    </row>
    <row r="6" spans="1:64" ht="16" hidden="1" thickBot="1">
      <c r="Z6" s="683">
        <f t="shared" si="0"/>
        <v>44287</v>
      </c>
      <c r="AA6" s="684">
        <v>44287</v>
      </c>
    </row>
    <row r="7" spans="1:64" ht="16" hidden="1" thickBot="1">
      <c r="Z7" s="683">
        <f t="shared" si="0"/>
        <v>44317</v>
      </c>
      <c r="AA7" s="684">
        <v>44317</v>
      </c>
    </row>
    <row r="8" spans="1:64" ht="16" hidden="1" thickBot="1">
      <c r="Z8" s="683">
        <f t="shared" si="0"/>
        <v>44348</v>
      </c>
      <c r="AA8" s="684">
        <v>44348</v>
      </c>
    </row>
    <row r="9" spans="1:64" ht="16" hidden="1" thickBot="1">
      <c r="Z9" s="683">
        <f t="shared" si="0"/>
        <v>44378</v>
      </c>
      <c r="AA9" s="684">
        <v>44378</v>
      </c>
    </row>
    <row r="10" spans="1:64" ht="16" hidden="1" thickBot="1">
      <c r="Z10" s="683">
        <f t="shared" si="0"/>
        <v>44409</v>
      </c>
      <c r="AA10" s="684">
        <v>44409</v>
      </c>
    </row>
    <row r="11" spans="1:64" ht="16" hidden="1" thickBot="1">
      <c r="Z11" s="683">
        <f t="shared" si="0"/>
        <v>44440</v>
      </c>
      <c r="AA11" s="684">
        <v>44440</v>
      </c>
    </row>
    <row r="12" spans="1:64" ht="16" hidden="1" thickBot="1">
      <c r="Z12" s="683">
        <f t="shared" si="0"/>
        <v>44470</v>
      </c>
      <c r="AA12" s="684">
        <v>44470</v>
      </c>
    </row>
    <row r="13" spans="1:64" ht="17" thickBot="1">
      <c r="A13" s="690"/>
      <c r="B13" s="691"/>
      <c r="C13" s="691"/>
      <c r="D13" s="692"/>
      <c r="E13" s="692"/>
      <c r="F13" s="690"/>
      <c r="G13" s="1226" t="s">
        <v>5066</v>
      </c>
      <c r="H13" s="1227"/>
      <c r="I13" s="1226" t="s">
        <v>5102</v>
      </c>
      <c r="J13" s="1227"/>
      <c r="K13" s="690" t="s">
        <v>5120</v>
      </c>
      <c r="L13" s="1228" t="s">
        <v>5084</v>
      </c>
      <c r="M13" s="1229"/>
      <c r="N13" s="690" t="s">
        <v>5085</v>
      </c>
      <c r="O13" s="690" t="s">
        <v>5121</v>
      </c>
      <c r="P13" s="825"/>
      <c r="Q13" s="600" t="s">
        <v>5088</v>
      </c>
      <c r="R13" s="601" t="s">
        <v>5088</v>
      </c>
      <c r="S13" s="601" t="s">
        <v>5088</v>
      </c>
      <c r="T13" s="600"/>
      <c r="U13" s="690" t="s">
        <v>5089</v>
      </c>
      <c r="V13" s="690" t="s">
        <v>5090</v>
      </c>
      <c r="W13" s="1257" t="s">
        <v>11</v>
      </c>
      <c r="Z13" s="683">
        <f t="shared" si="0"/>
        <v>44501</v>
      </c>
      <c r="AA13" s="684">
        <v>44501</v>
      </c>
    </row>
    <row r="14" spans="1:64" ht="16">
      <c r="A14" s="693" t="s">
        <v>122</v>
      </c>
      <c r="B14" s="694" t="s">
        <v>18</v>
      </c>
      <c r="C14" s="693" t="s">
        <v>5920</v>
      </c>
      <c r="D14" s="695" t="s">
        <v>5</v>
      </c>
      <c r="E14" s="695" t="s">
        <v>5154</v>
      </c>
      <c r="F14" s="693" t="s">
        <v>5149</v>
      </c>
      <c r="G14" s="690">
        <v>150</v>
      </c>
      <c r="H14" s="690">
        <v>70</v>
      </c>
      <c r="I14" s="693" t="s">
        <v>5150</v>
      </c>
      <c r="J14" s="693" t="s">
        <v>5151</v>
      </c>
      <c r="K14" s="693" t="s">
        <v>5126</v>
      </c>
      <c r="L14" s="696" t="s">
        <v>5095</v>
      </c>
      <c r="M14" s="696" t="s">
        <v>5096</v>
      </c>
      <c r="N14" s="693" t="s">
        <v>5097</v>
      </c>
      <c r="O14" s="693" t="s">
        <v>5098</v>
      </c>
      <c r="P14" s="826" t="s">
        <v>5087</v>
      </c>
      <c r="Q14" s="609" t="s">
        <v>5101</v>
      </c>
      <c r="R14" s="610" t="s">
        <v>5921</v>
      </c>
      <c r="S14" s="610" t="s">
        <v>5922</v>
      </c>
      <c r="T14" s="611" t="s">
        <v>5916</v>
      </c>
      <c r="U14" s="693" t="s">
        <v>5102</v>
      </c>
      <c r="V14" s="693" t="s">
        <v>5102</v>
      </c>
      <c r="W14" s="1258" t="s">
        <v>5102</v>
      </c>
      <c r="Z14" s="683">
        <f t="shared" si="0"/>
        <v>44531</v>
      </c>
      <c r="AA14" s="684">
        <v>44531</v>
      </c>
      <c r="AJ14" s="681" t="s">
        <v>5958</v>
      </c>
      <c r="AK14" s="681" t="s">
        <v>5924</v>
      </c>
    </row>
    <row r="15" spans="1:64" ht="16">
      <c r="A15" s="698"/>
      <c r="B15" s="699" t="s">
        <v>5104</v>
      </c>
      <c r="C15" s="699"/>
      <c r="D15" s="660"/>
      <c r="E15" s="660"/>
      <c r="F15" s="700"/>
      <c r="G15" s="701" t="str">
        <f>IF(E15&lt;&gt;"",IFERROR(VLOOKUP(E15,[34]dataTRF!K141:L224,"2",FALSE),""),"")</f>
        <v/>
      </c>
      <c r="H15" s="701" t="str">
        <f>IF(E15&lt;&gt;"",IFERROR(VLOOKUP(E15,[34]dataTRF!J141:L219,"3",FALSE),""),"")</f>
        <v/>
      </c>
      <c r="I15" s="701"/>
      <c r="J15" s="701"/>
      <c r="K15" s="702"/>
      <c r="L15" s="703"/>
      <c r="M15" s="703"/>
      <c r="N15" s="702"/>
      <c r="O15" s="701"/>
      <c r="P15" s="704"/>
      <c r="Q15" s="701"/>
      <c r="R15" s="701"/>
      <c r="S15" s="701"/>
      <c r="T15" s="701"/>
      <c r="U15" s="701"/>
      <c r="V15" s="700"/>
      <c r="W15" s="705"/>
      <c r="Z15" s="706">
        <f t="shared" si="0"/>
        <v>44573</v>
      </c>
      <c r="AA15" s="685">
        <v>44573</v>
      </c>
      <c r="AB15" s="681" t="s">
        <v>5127</v>
      </c>
      <c r="AC15" s="681" t="s">
        <v>55</v>
      </c>
      <c r="AD15" s="681" t="s">
        <v>5895</v>
      </c>
      <c r="AE15" s="681">
        <v>62</v>
      </c>
      <c r="AF15" s="681">
        <v>2</v>
      </c>
      <c r="AG15" s="681">
        <v>2066.666666666667</v>
      </c>
      <c r="AH15" s="681">
        <v>1</v>
      </c>
      <c r="AJ15" s="681" t="s">
        <v>5926</v>
      </c>
      <c r="AK15" s="681" t="s">
        <v>5969</v>
      </c>
      <c r="AL15" s="681" t="s">
        <v>5927</v>
      </c>
      <c r="AM15" s="681" t="s">
        <v>5928</v>
      </c>
      <c r="AN15" s="681" t="s">
        <v>5929</v>
      </c>
      <c r="AO15" s="681" t="s">
        <v>5930</v>
      </c>
      <c r="AP15" s="681" t="s">
        <v>5931</v>
      </c>
      <c r="AQ15" s="681" t="s">
        <v>5932</v>
      </c>
      <c r="AR15" s="681" t="s">
        <v>5933</v>
      </c>
      <c r="AS15" s="681" t="s">
        <v>5934</v>
      </c>
      <c r="AT15" s="681" t="s">
        <v>5935</v>
      </c>
      <c r="AU15" s="681" t="s">
        <v>5936</v>
      </c>
      <c r="AV15" s="681" t="s">
        <v>5937</v>
      </c>
      <c r="AW15" s="681" t="s">
        <v>5938</v>
      </c>
      <c r="AX15" s="681" t="s">
        <v>5939</v>
      </c>
      <c r="AZ15" s="660" t="s">
        <v>5920</v>
      </c>
      <c r="BA15" s="660" t="s">
        <v>5190</v>
      </c>
      <c r="BB15" s="660" t="s">
        <v>5191</v>
      </c>
      <c r="BC15" s="660" t="s">
        <v>5192</v>
      </c>
      <c r="BD15" s="660" t="s">
        <v>5193</v>
      </c>
      <c r="BE15" s="660" t="s">
        <v>5109</v>
      </c>
      <c r="BF15" s="660" t="s">
        <v>5194</v>
      </c>
      <c r="BG15" s="660" t="s">
        <v>5195</v>
      </c>
      <c r="BH15" s="660" t="s">
        <v>5940</v>
      </c>
      <c r="BI15" s="660" t="s">
        <v>5893</v>
      </c>
      <c r="BJ15" s="660" t="s">
        <v>5198</v>
      </c>
      <c r="BK15" s="660" t="s">
        <v>5199</v>
      </c>
      <c r="BL15" s="660" t="s">
        <v>5200</v>
      </c>
    </row>
    <row r="16" spans="1:64">
      <c r="A16" s="698">
        <v>1</v>
      </c>
      <c r="B16" s="827">
        <v>44575</v>
      </c>
      <c r="C16" s="828" t="s">
        <v>5942</v>
      </c>
      <c r="D16" s="629" t="s">
        <v>24</v>
      </c>
      <c r="E16" s="629" t="s">
        <v>5994</v>
      </c>
      <c r="F16" s="722"/>
      <c r="G16" s="829">
        <v>1</v>
      </c>
      <c r="H16" s="829"/>
      <c r="I16" s="700">
        <v>1</v>
      </c>
      <c r="J16" s="700"/>
      <c r="K16" s="829">
        <v>1</v>
      </c>
      <c r="L16" s="830">
        <v>0.47847222222222219</v>
      </c>
      <c r="M16" s="830">
        <v>0.52083333333333337</v>
      </c>
      <c r="N16" s="709">
        <f>HOUR(M16-L16)*60+MINUTE(M16-L16)</f>
        <v>61</v>
      </c>
      <c r="O16" s="831">
        <v>3</v>
      </c>
      <c r="P16" s="832"/>
      <c r="Q16" s="829"/>
      <c r="R16" s="829"/>
      <c r="S16" s="829"/>
      <c r="T16" s="829"/>
      <c r="U16" s="630" t="s">
        <v>5995</v>
      </c>
      <c r="V16" s="833"/>
      <c r="W16" s="660"/>
      <c r="Z16" s="706">
        <f t="shared" si="0"/>
        <v>0</v>
      </c>
      <c r="AJ16" s="708" t="s">
        <v>5127</v>
      </c>
      <c r="AL16" s="681">
        <v>1</v>
      </c>
      <c r="AX16" s="681">
        <v>1</v>
      </c>
      <c r="AZ16" s="711" t="s">
        <v>5942</v>
      </c>
      <c r="BA16" s="712">
        <f>_xlfn.IFNA((VLOOKUP(AZ16,$AJ$16:$AX$32,3,FALSE)),0)</f>
        <v>0</v>
      </c>
      <c r="BB16" s="660">
        <f>_xlfn.IFNA((VLOOKUP(AZ16,$AJ$16:$AX$32,4,FALSE)),0)</f>
        <v>0</v>
      </c>
      <c r="BC16" s="660">
        <f>_xlfn.IFNA((VLOOKUP(AZ16,$AJ$16:$AX$32,5,FALSE)),0)</f>
        <v>0</v>
      </c>
      <c r="BD16" s="660">
        <f>_xlfn.IFNA((VLOOKUP(AZ16,$AJ$16:$AX$32,6,FALSE)),0)</f>
        <v>0</v>
      </c>
      <c r="BE16" s="660">
        <f>_xlfn.IFNA((VLOOKUP(AZ16,$AJ$16:$AX$32,7,FALSE)),0)</f>
        <v>0</v>
      </c>
      <c r="BF16" s="660">
        <f>_xlfn.IFNA((VLOOKUP(AZ16,$AJ$16:$AX$32,8,FALSE)),0)</f>
        <v>0</v>
      </c>
      <c r="BG16" s="660">
        <f>_xlfn.IFNA((VLOOKUP(AZ16,$AJ$16:$AX$32,9,FALSE)),0)</f>
        <v>0</v>
      </c>
      <c r="BH16" s="660">
        <f>_xlfn.IFNA((VLOOKUP(AZ16,$AJ$16:$AX$32,10,FALSE)),0)</f>
        <v>0</v>
      </c>
      <c r="BI16" s="660">
        <f>_xlfn.IFNA((VLOOKUP(AZ16,$AJ$16:$AX$32,11,FALSE)),0)</f>
        <v>0</v>
      </c>
      <c r="BJ16" s="660">
        <f>_xlfn.IFNA((VLOOKUP(AZ16,$AJ$16:$AX$32,12,FALSE)),0)</f>
        <v>0</v>
      </c>
      <c r="BK16" s="660">
        <f>_xlfn.IFNA((VLOOKUP(AZ16,$AJ$16:$AX$32,13,FALSE)),0)</f>
        <v>0</v>
      </c>
      <c r="BL16" s="660">
        <f>_xlfn.IFNA((VLOOKUP(AZ16,$AJ$16:$AX$32,14,FALSE)),0)</f>
        <v>0</v>
      </c>
    </row>
    <row r="17" spans="1:64">
      <c r="A17" s="698">
        <f>A16+1</f>
        <v>2</v>
      </c>
      <c r="B17" s="834">
        <v>44573</v>
      </c>
      <c r="C17" s="835" t="s">
        <v>5127</v>
      </c>
      <c r="D17" s="698" t="s">
        <v>55</v>
      </c>
      <c r="E17" s="698" t="s">
        <v>5895</v>
      </c>
      <c r="F17" s="698"/>
      <c r="G17" s="702"/>
      <c r="H17" s="702">
        <v>1</v>
      </c>
      <c r="I17" s="700">
        <v>1</v>
      </c>
      <c r="J17" s="836"/>
      <c r="K17" s="702">
        <v>1</v>
      </c>
      <c r="L17" s="758">
        <v>0.59375</v>
      </c>
      <c r="M17" s="758">
        <v>0.63680555555555551</v>
      </c>
      <c r="N17" s="709">
        <f>HOUR(M17-L17)*60+MINUTE(M17-L17)</f>
        <v>62</v>
      </c>
      <c r="O17" s="837">
        <v>2</v>
      </c>
      <c r="P17" s="838">
        <f>(O17*1000)*(N17/60)</f>
        <v>2066.666666666667</v>
      </c>
      <c r="Q17" s="702">
        <v>1</v>
      </c>
      <c r="R17" s="702">
        <v>1</v>
      </c>
      <c r="S17" s="702">
        <v>1</v>
      </c>
      <c r="T17" s="702"/>
      <c r="U17" s="702" t="s">
        <v>5996</v>
      </c>
      <c r="V17" s="839"/>
      <c r="W17" s="705"/>
      <c r="Z17" s="706">
        <f t="shared" si="0"/>
        <v>0</v>
      </c>
      <c r="AJ17" s="708" t="s">
        <v>5946</v>
      </c>
      <c r="AZ17" s="711" t="s">
        <v>5925</v>
      </c>
      <c r="BA17" s="712">
        <f t="shared" ref="BA17:BA28" si="1">_xlfn.IFNA((VLOOKUP(AZ17,$AJ$16:$AX$32,3,FALSE)),0)</f>
        <v>0</v>
      </c>
      <c r="BB17" s="660">
        <f t="shared" ref="BB17:BB28" si="2">_xlfn.IFNA((VLOOKUP(AZ17,$AJ$16:$AX$32,4,FALSE)),0)</f>
        <v>0</v>
      </c>
      <c r="BC17" s="660">
        <f t="shared" ref="BC17:BC28" si="3">_xlfn.IFNA((VLOOKUP(AZ17,$AJ$16:$AX$32,5,FALSE)),0)</f>
        <v>0</v>
      </c>
      <c r="BD17" s="660">
        <f t="shared" ref="BD17:BD28" si="4">_xlfn.IFNA((VLOOKUP(AZ17,$AJ$16:$AX$32,6,FALSE)),0)</f>
        <v>0</v>
      </c>
      <c r="BE17" s="660">
        <f t="shared" ref="BE17:BE28" si="5">_xlfn.IFNA((VLOOKUP(AZ17,$AJ$16:$AX$32,7,FALSE)),0)</f>
        <v>0</v>
      </c>
      <c r="BF17" s="660">
        <f t="shared" ref="BF17:BF28" si="6">_xlfn.IFNA((VLOOKUP(AZ17,$AJ$16:$AX$32,8,FALSE)),0)</f>
        <v>0</v>
      </c>
      <c r="BG17" s="660">
        <f t="shared" ref="BG17:BG28" si="7">_xlfn.IFNA((VLOOKUP(AZ17,$AJ$16:$AX$32,9,FALSE)),0)</f>
        <v>0</v>
      </c>
      <c r="BH17" s="660">
        <f t="shared" ref="BH17:BH28" si="8">_xlfn.IFNA((VLOOKUP(AZ17,$AJ$16:$AX$32,10,FALSE)),0)</f>
        <v>0</v>
      </c>
      <c r="BI17" s="660">
        <f t="shared" ref="BI17:BI28" si="9">_xlfn.IFNA((VLOOKUP(AZ17,$AJ$16:$AX$32,11,FALSE)),0)</f>
        <v>0</v>
      </c>
      <c r="BJ17" s="660">
        <f t="shared" ref="BJ17:BJ28" si="10">_xlfn.IFNA((VLOOKUP(AZ17,$AJ$16:$AX$32,12,FALSE)),0)</f>
        <v>0</v>
      </c>
      <c r="BK17" s="660">
        <f t="shared" ref="BK17:BK28" si="11">_xlfn.IFNA((VLOOKUP(AZ17,$AJ$16:$AX$32,13,FALSE)),0)</f>
        <v>0</v>
      </c>
      <c r="BL17" s="660">
        <f t="shared" ref="BL17:BL28" si="12">_xlfn.IFNA((VLOOKUP(AZ17,$AJ$16:$AX$32,14,FALSE)),0)</f>
        <v>0</v>
      </c>
    </row>
    <row r="18" spans="1:64">
      <c r="A18" s="698">
        <f>A17+1</f>
        <v>3</v>
      </c>
      <c r="B18" s="834"/>
      <c r="C18" s="834"/>
      <c r="D18" s="698"/>
      <c r="E18" s="698"/>
      <c r="F18" s="698"/>
      <c r="G18" s="702"/>
      <c r="H18" s="702"/>
      <c r="I18" s="702"/>
      <c r="J18" s="702"/>
      <c r="K18" s="702"/>
      <c r="L18" s="758"/>
      <c r="M18" s="758"/>
      <c r="N18" s="702"/>
      <c r="O18" s="837"/>
      <c r="P18" s="840"/>
      <c r="Q18" s="702"/>
      <c r="R18" s="702"/>
      <c r="S18" s="702"/>
      <c r="T18" s="702"/>
      <c r="U18" s="702"/>
      <c r="V18" s="839"/>
      <c r="W18" s="705"/>
      <c r="Z18" s="706">
        <f t="shared" si="0"/>
        <v>0</v>
      </c>
      <c r="AJ18" s="708" t="s">
        <v>5939</v>
      </c>
      <c r="AL18" s="681">
        <v>1</v>
      </c>
      <c r="AX18" s="681">
        <v>1</v>
      </c>
      <c r="AZ18" s="711" t="s">
        <v>5943</v>
      </c>
      <c r="BA18" s="712">
        <f t="shared" si="1"/>
        <v>0</v>
      </c>
      <c r="BB18" s="660">
        <f t="shared" si="2"/>
        <v>0</v>
      </c>
      <c r="BC18" s="660">
        <f t="shared" si="3"/>
        <v>0</v>
      </c>
      <c r="BD18" s="660">
        <f t="shared" si="4"/>
        <v>0</v>
      </c>
      <c r="BE18" s="660">
        <f t="shared" si="5"/>
        <v>0</v>
      </c>
      <c r="BF18" s="660">
        <f t="shared" si="6"/>
        <v>0</v>
      </c>
      <c r="BG18" s="660">
        <f t="shared" si="7"/>
        <v>0</v>
      </c>
      <c r="BH18" s="660">
        <f t="shared" si="8"/>
        <v>0</v>
      </c>
      <c r="BI18" s="660">
        <f t="shared" si="9"/>
        <v>0</v>
      </c>
      <c r="BJ18" s="660">
        <f t="shared" si="10"/>
        <v>0</v>
      </c>
      <c r="BK18" s="660">
        <f t="shared" si="11"/>
        <v>0</v>
      </c>
      <c r="BL18" s="660">
        <f t="shared" si="12"/>
        <v>0</v>
      </c>
    </row>
    <row r="19" spans="1:64">
      <c r="A19" s="698"/>
      <c r="B19" s="659"/>
      <c r="C19" s="659"/>
      <c r="D19" s="698"/>
      <c r="E19" s="660"/>
      <c r="F19" s="700"/>
      <c r="G19" s="717">
        <f>SUM(G16:G18)</f>
        <v>1</v>
      </c>
      <c r="H19" s="717">
        <f>SUM(H16:H18)</f>
        <v>1</v>
      </c>
      <c r="I19" s="717">
        <f>SUM(I16:I18)</f>
        <v>2</v>
      </c>
      <c r="J19" s="717">
        <f>SUM(J16:J18)</f>
        <v>0</v>
      </c>
      <c r="K19" s="717">
        <f>SUM(K16:K18)</f>
        <v>2</v>
      </c>
      <c r="L19" s="703"/>
      <c r="M19" s="703"/>
      <c r="N19" s="702"/>
      <c r="O19" s="717">
        <f>SUM(O16:O18)</f>
        <v>5</v>
      </c>
      <c r="P19" s="717">
        <f>SUM(P16:P18)</f>
        <v>2066.666666666667</v>
      </c>
      <c r="Q19" s="717">
        <f>SUM(Q16:Q18)</f>
        <v>1</v>
      </c>
      <c r="R19" s="717">
        <f t="shared" ref="R19:S19" si="13">SUM(R16:R18)</f>
        <v>1</v>
      </c>
      <c r="S19" s="717">
        <f t="shared" si="13"/>
        <v>1</v>
      </c>
      <c r="T19" s="717"/>
      <c r="U19" s="701"/>
      <c r="V19" s="700"/>
      <c r="W19" s="705"/>
      <c r="Z19" s="706">
        <f t="shared" si="0"/>
        <v>0</v>
      </c>
      <c r="AZ19" s="711" t="s">
        <v>5141</v>
      </c>
      <c r="BA19" s="712">
        <f t="shared" si="1"/>
        <v>0</v>
      </c>
      <c r="BB19" s="660">
        <f t="shared" si="2"/>
        <v>0</v>
      </c>
      <c r="BC19" s="660">
        <f t="shared" si="3"/>
        <v>0</v>
      </c>
      <c r="BD19" s="660">
        <f t="shared" si="4"/>
        <v>0</v>
      </c>
      <c r="BE19" s="660">
        <f t="shared" si="5"/>
        <v>0</v>
      </c>
      <c r="BF19" s="660">
        <f t="shared" si="6"/>
        <v>0</v>
      </c>
      <c r="BG19" s="660">
        <f t="shared" si="7"/>
        <v>0</v>
      </c>
      <c r="BH19" s="660">
        <f t="shared" si="8"/>
        <v>0</v>
      </c>
      <c r="BI19" s="660">
        <f t="shared" si="9"/>
        <v>0</v>
      </c>
      <c r="BJ19" s="660">
        <f t="shared" si="10"/>
        <v>0</v>
      </c>
      <c r="BK19" s="660">
        <f t="shared" si="11"/>
        <v>0</v>
      </c>
      <c r="BL19" s="660">
        <f t="shared" si="12"/>
        <v>0</v>
      </c>
    </row>
    <row r="20" spans="1:64">
      <c r="A20" s="698"/>
      <c r="B20" s="699" t="s">
        <v>5106</v>
      </c>
      <c r="C20" s="699"/>
      <c r="D20" s="698"/>
      <c r="E20" s="660"/>
      <c r="F20" s="700"/>
      <c r="G20" s="701" t="str">
        <f>IF(E20&lt;&gt;"",IFERROR(VLOOKUP(E20,[34]dataTRF!K143:L226,"2",FALSE),""),"")</f>
        <v/>
      </c>
      <c r="H20" s="701" t="str">
        <f>IF(E20&lt;&gt;"",IFERROR(VLOOKUP(E20,[34]dataTRF!J143:L223,"3",FALSE),""),"")</f>
        <v/>
      </c>
      <c r="I20" s="701"/>
      <c r="J20" s="701"/>
      <c r="K20" s="702"/>
      <c r="L20" s="703"/>
      <c r="M20" s="703"/>
      <c r="N20" s="702"/>
      <c r="O20" s="701"/>
      <c r="P20" s="718"/>
      <c r="Q20" s="701"/>
      <c r="R20" s="701"/>
      <c r="S20" s="701"/>
      <c r="T20" s="701"/>
      <c r="U20" s="701"/>
      <c r="V20" s="700"/>
      <c r="W20" s="705"/>
      <c r="Z20" s="706">
        <f t="shared" si="0"/>
        <v>0</v>
      </c>
      <c r="AZ20" s="711" t="s">
        <v>5944</v>
      </c>
      <c r="BA20" s="712">
        <f t="shared" si="1"/>
        <v>0</v>
      </c>
      <c r="BB20" s="660">
        <f t="shared" si="2"/>
        <v>0</v>
      </c>
      <c r="BC20" s="660">
        <f t="shared" si="3"/>
        <v>0</v>
      </c>
      <c r="BD20" s="660">
        <f t="shared" si="4"/>
        <v>0</v>
      </c>
      <c r="BE20" s="660">
        <f t="shared" si="5"/>
        <v>0</v>
      </c>
      <c r="BF20" s="660">
        <f t="shared" si="6"/>
        <v>0</v>
      </c>
      <c r="BG20" s="660">
        <f t="shared" si="7"/>
        <v>0</v>
      </c>
      <c r="BH20" s="660">
        <f t="shared" si="8"/>
        <v>0</v>
      </c>
      <c r="BI20" s="660">
        <f t="shared" si="9"/>
        <v>0</v>
      </c>
      <c r="BJ20" s="660">
        <f t="shared" si="10"/>
        <v>0</v>
      </c>
      <c r="BK20" s="660">
        <f t="shared" si="11"/>
        <v>0</v>
      </c>
      <c r="BL20" s="660">
        <f t="shared" si="12"/>
        <v>0</v>
      </c>
    </row>
    <row r="21" spans="1:64" ht="15.75" customHeight="1">
      <c r="A21" s="698">
        <v>1</v>
      </c>
      <c r="B21" s="657"/>
      <c r="C21" s="657"/>
      <c r="D21" s="722"/>
      <c r="E21" s="629"/>
      <c r="F21" s="722"/>
      <c r="G21" s="829"/>
      <c r="H21" s="829"/>
      <c r="I21" s="829"/>
      <c r="J21" s="829"/>
      <c r="K21" s="829"/>
      <c r="L21" s="841"/>
      <c r="M21" s="842"/>
      <c r="N21" s="702"/>
      <c r="O21" s="812"/>
      <c r="P21" s="812"/>
      <c r="Q21" s="660"/>
      <c r="R21" s="660"/>
      <c r="S21" s="660"/>
      <c r="T21" s="660"/>
      <c r="U21" s="660"/>
      <c r="V21" s="843"/>
      <c r="W21" s="660"/>
      <c r="Z21" s="706">
        <f t="shared" si="0"/>
        <v>0</v>
      </c>
      <c r="AZ21" s="711" t="s">
        <v>5945</v>
      </c>
      <c r="BA21" s="712">
        <f t="shared" si="1"/>
        <v>0</v>
      </c>
      <c r="BB21" s="660">
        <f t="shared" si="2"/>
        <v>0</v>
      </c>
      <c r="BC21" s="660">
        <f t="shared" si="3"/>
        <v>0</v>
      </c>
      <c r="BD21" s="660">
        <f t="shared" si="4"/>
        <v>0</v>
      </c>
      <c r="BE21" s="660">
        <f t="shared" si="5"/>
        <v>0</v>
      </c>
      <c r="BF21" s="660">
        <f t="shared" si="6"/>
        <v>0</v>
      </c>
      <c r="BG21" s="660">
        <f t="shared" si="7"/>
        <v>0</v>
      </c>
      <c r="BH21" s="660">
        <f t="shared" si="8"/>
        <v>0</v>
      </c>
      <c r="BI21" s="660">
        <f t="shared" si="9"/>
        <v>0</v>
      </c>
      <c r="BJ21" s="660">
        <f t="shared" si="10"/>
        <v>0</v>
      </c>
      <c r="BK21" s="660">
        <f t="shared" si="11"/>
        <v>0</v>
      </c>
      <c r="BL21" s="660">
        <f t="shared" si="12"/>
        <v>0</v>
      </c>
    </row>
    <row r="22" spans="1:64">
      <c r="A22" s="698"/>
      <c r="B22" s="659"/>
      <c r="C22" s="659"/>
      <c r="D22" s="698"/>
      <c r="E22" s="660"/>
      <c r="F22" s="700"/>
      <c r="G22" s="717">
        <f>SUM(G21:G21)</f>
        <v>0</v>
      </c>
      <c r="H22" s="717">
        <f>SUM(H21:H21)</f>
        <v>0</v>
      </c>
      <c r="I22" s="717">
        <f>SUM(I21:I21)</f>
        <v>0</v>
      </c>
      <c r="J22" s="717">
        <f>SUM(J21:J21)</f>
        <v>0</v>
      </c>
      <c r="K22" s="717">
        <f>SUM(K21:K21)</f>
        <v>0</v>
      </c>
      <c r="L22" s="703"/>
      <c r="M22" s="703"/>
      <c r="N22" s="702"/>
      <c r="O22" s="717">
        <f>SUM(O21:O21)</f>
        <v>0</v>
      </c>
      <c r="P22" s="717">
        <f>SUM(P21:P21)</f>
        <v>0</v>
      </c>
      <c r="Q22" s="717">
        <f>SUM(Q21:Q21)</f>
        <v>0</v>
      </c>
      <c r="R22" s="717">
        <f t="shared" ref="R22:S22" si="14">SUM(R21:R21)</f>
        <v>0</v>
      </c>
      <c r="S22" s="717">
        <f t="shared" si="14"/>
        <v>0</v>
      </c>
      <c r="T22" s="717"/>
      <c r="U22" s="701"/>
      <c r="V22" s="700"/>
      <c r="W22" s="705"/>
      <c r="Z22" s="706">
        <f t="shared" si="0"/>
        <v>0</v>
      </c>
      <c r="AZ22" s="711" t="s">
        <v>5947</v>
      </c>
      <c r="BA22" s="712">
        <f t="shared" si="1"/>
        <v>0</v>
      </c>
      <c r="BB22" s="660">
        <f t="shared" si="2"/>
        <v>0</v>
      </c>
      <c r="BC22" s="660">
        <f t="shared" si="3"/>
        <v>0</v>
      </c>
      <c r="BD22" s="660">
        <f t="shared" si="4"/>
        <v>0</v>
      </c>
      <c r="BE22" s="660">
        <f t="shared" si="5"/>
        <v>0</v>
      </c>
      <c r="BF22" s="660">
        <f t="shared" si="6"/>
        <v>0</v>
      </c>
      <c r="BG22" s="660">
        <f t="shared" si="7"/>
        <v>0</v>
      </c>
      <c r="BH22" s="660">
        <f t="shared" si="8"/>
        <v>0</v>
      </c>
      <c r="BI22" s="660">
        <f t="shared" si="9"/>
        <v>0</v>
      </c>
      <c r="BJ22" s="660">
        <f t="shared" si="10"/>
        <v>0</v>
      </c>
      <c r="BK22" s="660">
        <f t="shared" si="11"/>
        <v>0</v>
      </c>
      <c r="BL22" s="660">
        <f t="shared" si="12"/>
        <v>0</v>
      </c>
    </row>
    <row r="23" spans="1:64" ht="16">
      <c r="A23" s="698"/>
      <c r="B23" s="699" t="s">
        <v>5107</v>
      </c>
      <c r="C23" s="699"/>
      <c r="D23" s="698"/>
      <c r="E23" s="660"/>
      <c r="F23" s="700"/>
      <c r="G23" s="701" t="str">
        <f>IF(E23&lt;&gt;"",IFERROR(VLOOKUP(E23,[34]dataTRF!K146:L228,"2",FALSE),""),"")</f>
        <v/>
      </c>
      <c r="H23" s="701" t="str">
        <f>IF(E23&lt;&gt;"",IFERROR(VLOOKUP(E23,[34]dataTRF!J145:L225,"3",FALSE),""),"")</f>
        <v/>
      </c>
      <c r="I23" s="701"/>
      <c r="J23" s="701"/>
      <c r="K23" s="702"/>
      <c r="L23" s="703"/>
      <c r="M23" s="703"/>
      <c r="N23" s="702"/>
      <c r="O23" s="701"/>
      <c r="P23" s="704"/>
      <c r="Q23" s="701"/>
      <c r="R23" s="701"/>
      <c r="S23" s="701"/>
      <c r="T23" s="701"/>
      <c r="U23" s="701"/>
      <c r="V23" s="700"/>
      <c r="W23" s="705"/>
      <c r="Z23" s="706">
        <f t="shared" si="0"/>
        <v>0</v>
      </c>
      <c r="AZ23" s="711" t="s">
        <v>5140</v>
      </c>
      <c r="BA23" s="712">
        <f t="shared" si="1"/>
        <v>0</v>
      </c>
      <c r="BB23" s="660">
        <f t="shared" si="2"/>
        <v>0</v>
      </c>
      <c r="BC23" s="660">
        <f t="shared" si="3"/>
        <v>0</v>
      </c>
      <c r="BD23" s="660">
        <f t="shared" si="4"/>
        <v>0</v>
      </c>
      <c r="BE23" s="660">
        <f t="shared" si="5"/>
        <v>0</v>
      </c>
      <c r="BF23" s="660">
        <f t="shared" si="6"/>
        <v>0</v>
      </c>
      <c r="BG23" s="660">
        <f t="shared" si="7"/>
        <v>0</v>
      </c>
      <c r="BH23" s="660">
        <f t="shared" si="8"/>
        <v>0</v>
      </c>
      <c r="BI23" s="660">
        <f t="shared" si="9"/>
        <v>0</v>
      </c>
      <c r="BJ23" s="660">
        <f t="shared" si="10"/>
        <v>0</v>
      </c>
      <c r="BK23" s="660">
        <f t="shared" si="11"/>
        <v>0</v>
      </c>
      <c r="BL23" s="660">
        <f t="shared" si="12"/>
        <v>0</v>
      </c>
    </row>
    <row r="24" spans="1:64" ht="16">
      <c r="A24" s="698">
        <v>1</v>
      </c>
      <c r="B24" s="657">
        <v>44641</v>
      </c>
      <c r="C24" s="628" t="s">
        <v>5942</v>
      </c>
      <c r="D24" s="698" t="s">
        <v>24</v>
      </c>
      <c r="E24" s="660" t="s">
        <v>5994</v>
      </c>
      <c r="F24" s="722">
        <v>5</v>
      </c>
      <c r="G24" s="829">
        <v>1</v>
      </c>
      <c r="H24" s="660"/>
      <c r="I24" s="829"/>
      <c r="J24" s="723">
        <v>1</v>
      </c>
      <c r="K24" s="829">
        <v>1</v>
      </c>
      <c r="L24" s="414">
        <v>0.33402777777777781</v>
      </c>
      <c r="M24" s="415">
        <v>0.41736111111111113</v>
      </c>
      <c r="N24" s="702">
        <v>120</v>
      </c>
      <c r="O24" s="753">
        <v>2.5</v>
      </c>
      <c r="P24" s="753">
        <v>5001</v>
      </c>
      <c r="Q24" s="660">
        <v>1</v>
      </c>
      <c r="R24" s="727">
        <v>1</v>
      </c>
      <c r="S24" s="829">
        <v>1</v>
      </c>
      <c r="T24" s="727" t="s">
        <v>6407</v>
      </c>
      <c r="U24" s="900"/>
      <c r="V24" s="660" t="s">
        <v>6408</v>
      </c>
      <c r="W24" s="660"/>
      <c r="Z24" s="706">
        <f t="shared" si="0"/>
        <v>0</v>
      </c>
      <c r="AZ24" s="711" t="s">
        <v>5941</v>
      </c>
      <c r="BA24" s="712">
        <f t="shared" si="1"/>
        <v>0</v>
      </c>
      <c r="BB24" s="660">
        <f t="shared" si="2"/>
        <v>0</v>
      </c>
      <c r="BC24" s="660">
        <f t="shared" si="3"/>
        <v>0</v>
      </c>
      <c r="BD24" s="660">
        <f t="shared" si="4"/>
        <v>0</v>
      </c>
      <c r="BE24" s="660">
        <f t="shared" si="5"/>
        <v>0</v>
      </c>
      <c r="BF24" s="660">
        <f t="shared" si="6"/>
        <v>0</v>
      </c>
      <c r="BG24" s="660">
        <f t="shared" si="7"/>
        <v>0</v>
      </c>
      <c r="BH24" s="660">
        <f t="shared" si="8"/>
        <v>0</v>
      </c>
      <c r="BI24" s="660">
        <f t="shared" si="9"/>
        <v>0</v>
      </c>
      <c r="BJ24" s="660">
        <f t="shared" si="10"/>
        <v>0</v>
      </c>
      <c r="BK24" s="660">
        <f t="shared" si="11"/>
        <v>0</v>
      </c>
      <c r="BL24" s="660">
        <f t="shared" si="12"/>
        <v>0</v>
      </c>
    </row>
    <row r="25" spans="1:64" ht="16">
      <c r="A25" s="698"/>
      <c r="B25" s="657"/>
      <c r="C25" s="628"/>
      <c r="D25" s="698"/>
      <c r="E25" s="660"/>
      <c r="F25" s="722"/>
      <c r="G25" s="829"/>
      <c r="H25" s="660"/>
      <c r="I25" s="829"/>
      <c r="J25" s="723"/>
      <c r="K25" s="829"/>
      <c r="L25" s="414"/>
      <c r="M25" s="415"/>
      <c r="N25" s="702">
        <f>HOUR($M25-$L25)*60+MINUTE($M25-$L25)</f>
        <v>0</v>
      </c>
      <c r="O25" s="753"/>
      <c r="P25" s="753"/>
      <c r="Q25" s="660"/>
      <c r="R25" s="661"/>
      <c r="S25" s="702"/>
      <c r="T25" s="661"/>
      <c r="U25" s="901"/>
      <c r="V25" s="660"/>
      <c r="W25" s="660"/>
      <c r="Z25" s="706">
        <f t="shared" si="0"/>
        <v>0</v>
      </c>
      <c r="AZ25" s="711" t="s">
        <v>5127</v>
      </c>
      <c r="BA25" s="712">
        <f t="shared" si="1"/>
        <v>1</v>
      </c>
      <c r="BB25" s="660">
        <f t="shared" si="2"/>
        <v>0</v>
      </c>
      <c r="BC25" s="660">
        <f t="shared" si="3"/>
        <v>0</v>
      </c>
      <c r="BD25" s="660">
        <f t="shared" si="4"/>
        <v>0</v>
      </c>
      <c r="BE25" s="660">
        <f t="shared" si="5"/>
        <v>0</v>
      </c>
      <c r="BF25" s="660">
        <f t="shared" si="6"/>
        <v>0</v>
      </c>
      <c r="BG25" s="660">
        <f t="shared" si="7"/>
        <v>0</v>
      </c>
      <c r="BH25" s="660">
        <f t="shared" si="8"/>
        <v>0</v>
      </c>
      <c r="BI25" s="660">
        <f t="shared" si="9"/>
        <v>0</v>
      </c>
      <c r="BJ25" s="660">
        <f t="shared" si="10"/>
        <v>0</v>
      </c>
      <c r="BK25" s="660">
        <f t="shared" si="11"/>
        <v>0</v>
      </c>
      <c r="BL25" s="660">
        <f t="shared" si="12"/>
        <v>0</v>
      </c>
    </row>
    <row r="26" spans="1:64">
      <c r="A26" s="698"/>
      <c r="B26" s="659"/>
      <c r="C26" s="659"/>
      <c r="D26" s="698"/>
      <c r="E26" s="660"/>
      <c r="F26" s="700"/>
      <c r="G26" s="717"/>
      <c r="H26" s="717">
        <v>0</v>
      </c>
      <c r="I26" s="744">
        <f>SUM(I24:I25)</f>
        <v>0</v>
      </c>
      <c r="J26" s="744">
        <f>SUM(J24:J24)</f>
        <v>1</v>
      </c>
      <c r="K26" s="744">
        <f>SUM(K24:K25)</f>
        <v>1</v>
      </c>
      <c r="L26" s="703"/>
      <c r="M26" s="703"/>
      <c r="N26" s="702"/>
      <c r="O26" s="744">
        <f>SUM(O24:O25)</f>
        <v>2.5</v>
      </c>
      <c r="P26" s="744">
        <f>SUM(P24:P25)</f>
        <v>5001</v>
      </c>
      <c r="Q26" s="744">
        <f>SUM(Q24:Q25)</f>
        <v>1</v>
      </c>
      <c r="R26" s="744">
        <f>SUM(R24:R25)</f>
        <v>1</v>
      </c>
      <c r="S26" s="744">
        <f>SUM(S24:S25)</f>
        <v>1</v>
      </c>
      <c r="T26" s="744"/>
      <c r="U26" s="701"/>
      <c r="V26" s="700"/>
      <c r="W26" s="705"/>
      <c r="Z26" s="706">
        <f t="shared" si="0"/>
        <v>0</v>
      </c>
      <c r="AZ26" s="711" t="s">
        <v>5948</v>
      </c>
      <c r="BA26" s="712">
        <f t="shared" si="1"/>
        <v>0</v>
      </c>
      <c r="BB26" s="660">
        <f t="shared" si="2"/>
        <v>0</v>
      </c>
      <c r="BC26" s="660">
        <f t="shared" si="3"/>
        <v>0</v>
      </c>
      <c r="BD26" s="660">
        <f t="shared" si="4"/>
        <v>0</v>
      </c>
      <c r="BE26" s="660">
        <f t="shared" si="5"/>
        <v>0</v>
      </c>
      <c r="BF26" s="660">
        <f t="shared" si="6"/>
        <v>0</v>
      </c>
      <c r="BG26" s="660">
        <f t="shared" si="7"/>
        <v>0</v>
      </c>
      <c r="BH26" s="660">
        <f t="shared" si="8"/>
        <v>0</v>
      </c>
      <c r="BI26" s="660">
        <f t="shared" si="9"/>
        <v>0</v>
      </c>
      <c r="BJ26" s="660">
        <f t="shared" si="10"/>
        <v>0</v>
      </c>
      <c r="BK26" s="660">
        <f t="shared" si="11"/>
        <v>0</v>
      </c>
      <c r="BL26" s="660">
        <f t="shared" si="12"/>
        <v>0</v>
      </c>
    </row>
    <row r="27" spans="1:64" ht="16">
      <c r="A27" s="698"/>
      <c r="B27" s="699" t="s">
        <v>5108</v>
      </c>
      <c r="C27" s="699"/>
      <c r="D27" s="698"/>
      <c r="E27" s="660"/>
      <c r="F27" s="700"/>
      <c r="G27" s="701" t="str">
        <f>IF(E27&lt;&gt;"",IFERROR(VLOOKUP(E27,[34]dataTRF!K148:L230,"2",FALSE),""),"")</f>
        <v/>
      </c>
      <c r="H27" s="701" t="str">
        <f>IF(E27&lt;&gt;"",IFERROR(VLOOKUP(E27,[34]dataTRF!J147:L227,"3",FALSE),""),"")</f>
        <v/>
      </c>
      <c r="I27" s="701"/>
      <c r="J27" s="701"/>
      <c r="K27" s="702"/>
      <c r="L27" s="703"/>
      <c r="M27" s="703"/>
      <c r="N27" s="702">
        <f>HOUR($M27-$L27)*60+MINUTE($M27-$L27)</f>
        <v>0</v>
      </c>
      <c r="O27" s="701"/>
      <c r="P27" s="704">
        <f>M27*O27/60*1000</f>
        <v>0</v>
      </c>
      <c r="Q27" s="701"/>
      <c r="R27" s="701"/>
      <c r="S27" s="701"/>
      <c r="T27" s="701"/>
      <c r="U27" s="701"/>
      <c r="V27" s="700"/>
      <c r="W27" s="705"/>
      <c r="Z27" s="706">
        <f t="shared" si="0"/>
        <v>0</v>
      </c>
      <c r="AZ27" s="711" t="s">
        <v>5949</v>
      </c>
      <c r="BA27" s="712">
        <f t="shared" si="1"/>
        <v>0</v>
      </c>
      <c r="BB27" s="660">
        <f t="shared" si="2"/>
        <v>0</v>
      </c>
      <c r="BC27" s="660">
        <f t="shared" si="3"/>
        <v>0</v>
      </c>
      <c r="BD27" s="660">
        <f t="shared" si="4"/>
        <v>0</v>
      </c>
      <c r="BE27" s="660">
        <f t="shared" si="5"/>
        <v>0</v>
      </c>
      <c r="BF27" s="660">
        <f t="shared" si="6"/>
        <v>0</v>
      </c>
      <c r="BG27" s="660">
        <f t="shared" si="7"/>
        <v>0</v>
      </c>
      <c r="BH27" s="660">
        <f t="shared" si="8"/>
        <v>0</v>
      </c>
      <c r="BI27" s="660">
        <f t="shared" si="9"/>
        <v>0</v>
      </c>
      <c r="BJ27" s="660">
        <f t="shared" si="10"/>
        <v>0</v>
      </c>
      <c r="BK27" s="660">
        <f t="shared" si="11"/>
        <v>0</v>
      </c>
      <c r="BL27" s="660">
        <f t="shared" si="12"/>
        <v>0</v>
      </c>
    </row>
    <row r="28" spans="1:64" ht="16">
      <c r="A28" s="698">
        <v>1</v>
      </c>
      <c r="B28" s="628">
        <v>44654</v>
      </c>
      <c r="C28" s="628" t="s">
        <v>5925</v>
      </c>
      <c r="D28" s="698" t="s">
        <v>50</v>
      </c>
      <c r="E28" s="722" t="s">
        <v>6409</v>
      </c>
      <c r="F28" s="722"/>
      <c r="G28" s="829"/>
      <c r="H28" s="660">
        <v>1</v>
      </c>
      <c r="I28" s="829"/>
      <c r="J28" s="723">
        <v>1</v>
      </c>
      <c r="K28" s="829">
        <v>1</v>
      </c>
      <c r="L28" s="724">
        <v>0.60624999999999996</v>
      </c>
      <c r="M28" s="753">
        <v>0.62152777777777779</v>
      </c>
      <c r="N28" s="753">
        <v>22</v>
      </c>
      <c r="O28" s="902">
        <v>1.7</v>
      </c>
      <c r="P28" s="753"/>
      <c r="Q28" s="660"/>
      <c r="R28" s="660"/>
      <c r="S28" s="660"/>
      <c r="T28" s="660" t="s">
        <v>6366</v>
      </c>
      <c r="U28" s="660" t="s">
        <v>5126</v>
      </c>
      <c r="V28" s="660" t="s">
        <v>6410</v>
      </c>
      <c r="W28" s="660"/>
      <c r="Z28" s="706">
        <f t="shared" si="0"/>
        <v>0</v>
      </c>
      <c r="AZ28" s="711" t="s">
        <v>5950</v>
      </c>
      <c r="BA28" s="712">
        <f t="shared" si="1"/>
        <v>0</v>
      </c>
      <c r="BB28" s="660">
        <f t="shared" si="2"/>
        <v>0</v>
      </c>
      <c r="BC28" s="660">
        <f t="shared" si="3"/>
        <v>0</v>
      </c>
      <c r="BD28" s="660">
        <f t="shared" si="4"/>
        <v>0</v>
      </c>
      <c r="BE28" s="660">
        <f t="shared" si="5"/>
        <v>0</v>
      </c>
      <c r="BF28" s="660">
        <f t="shared" si="6"/>
        <v>0</v>
      </c>
      <c r="BG28" s="660">
        <f t="shared" si="7"/>
        <v>0</v>
      </c>
      <c r="BH28" s="660">
        <f t="shared" si="8"/>
        <v>0</v>
      </c>
      <c r="BI28" s="660">
        <f t="shared" si="9"/>
        <v>0</v>
      </c>
      <c r="BJ28" s="660">
        <f t="shared" si="10"/>
        <v>0</v>
      </c>
      <c r="BK28" s="660">
        <f t="shared" si="11"/>
        <v>0</v>
      </c>
      <c r="BL28" s="660">
        <f t="shared" si="12"/>
        <v>0</v>
      </c>
    </row>
    <row r="29" spans="1:64">
      <c r="A29" s="698"/>
      <c r="B29" s="659"/>
      <c r="C29" s="659"/>
      <c r="D29" s="698"/>
      <c r="E29" s="660"/>
      <c r="F29" s="700"/>
      <c r="G29" s="717">
        <f>SUM(G28:G28)</f>
        <v>0</v>
      </c>
      <c r="H29" s="717">
        <f>SUM(H28:H28)</f>
        <v>1</v>
      </c>
      <c r="I29" s="717">
        <f>SUM(I28:I28)</f>
        <v>0</v>
      </c>
      <c r="J29" s="717">
        <f>SUM(J28:J28)</f>
        <v>1</v>
      </c>
      <c r="K29" s="717">
        <f>SUM(K28:K28)</f>
        <v>1</v>
      </c>
      <c r="L29" s="703"/>
      <c r="M29" s="703"/>
      <c r="N29" s="702"/>
      <c r="O29" s="903">
        <f>SUM(O28:O28)</f>
        <v>1.7</v>
      </c>
      <c r="P29" s="717">
        <f>SUM(P28:P28)</f>
        <v>0</v>
      </c>
      <c r="Q29" s="717">
        <f>SUM(Q28:Q28)</f>
        <v>0</v>
      </c>
      <c r="R29" s="717">
        <f t="shared" ref="R29:S29" si="15">SUM(R28:R28)</f>
        <v>0</v>
      </c>
      <c r="S29" s="717">
        <f t="shared" si="15"/>
        <v>0</v>
      </c>
      <c r="T29" s="717"/>
      <c r="U29" s="701"/>
      <c r="V29" s="700"/>
      <c r="W29" s="705"/>
      <c r="Z29" s="706">
        <f t="shared" si="0"/>
        <v>0</v>
      </c>
      <c r="AZ29" s="719" t="s">
        <v>5894</v>
      </c>
      <c r="BA29" s="719">
        <f>SUM(BA16:BA28)</f>
        <v>1</v>
      </c>
      <c r="BB29" s="719">
        <f t="shared" ref="BB29:BL29" si="16">SUM(BB16:BB28)</f>
        <v>0</v>
      </c>
      <c r="BC29" s="719">
        <f t="shared" si="16"/>
        <v>0</v>
      </c>
      <c r="BD29" s="719">
        <f t="shared" si="16"/>
        <v>0</v>
      </c>
      <c r="BE29" s="719">
        <f t="shared" si="16"/>
        <v>0</v>
      </c>
      <c r="BF29" s="719">
        <f t="shared" si="16"/>
        <v>0</v>
      </c>
      <c r="BG29" s="719">
        <f t="shared" si="16"/>
        <v>0</v>
      </c>
      <c r="BH29" s="719">
        <f t="shared" si="16"/>
        <v>0</v>
      </c>
      <c r="BI29" s="719">
        <f t="shared" si="16"/>
        <v>0</v>
      </c>
      <c r="BJ29" s="719">
        <f t="shared" si="16"/>
        <v>0</v>
      </c>
      <c r="BK29" s="719">
        <f t="shared" si="16"/>
        <v>0</v>
      </c>
      <c r="BL29" s="719">
        <f t="shared" si="16"/>
        <v>0</v>
      </c>
    </row>
    <row r="30" spans="1:64" ht="16">
      <c r="A30" s="698"/>
      <c r="B30" s="699" t="s">
        <v>5109</v>
      </c>
      <c r="C30" s="699"/>
      <c r="D30" s="698"/>
      <c r="E30" s="660"/>
      <c r="F30" s="700"/>
      <c r="G30" s="701" t="str">
        <f>IF(E30&lt;&gt;"",IFERROR(VLOOKUP(E30,[34]dataTRF!K150:L233,"2",FALSE),""),"")</f>
        <v/>
      </c>
      <c r="H30" s="701" t="str">
        <f>IF(E30&lt;&gt;"",IFERROR(VLOOKUP(E30,[34]dataTRF!J149:L229,"3",FALSE),""),"")</f>
        <v/>
      </c>
      <c r="I30" s="701"/>
      <c r="J30" s="701"/>
      <c r="K30" s="702"/>
      <c r="L30" s="703"/>
      <c r="M30" s="703"/>
      <c r="N30" s="702">
        <f>HOUR($M30-$L30)*60+MINUTE($M30-$L30)</f>
        <v>0</v>
      </c>
      <c r="O30" s="701"/>
      <c r="P30" s="704"/>
      <c r="Q30" s="701"/>
      <c r="R30" s="701"/>
      <c r="S30" s="701"/>
      <c r="T30" s="701"/>
      <c r="U30" s="701"/>
      <c r="V30" s="700"/>
      <c r="W30" s="705"/>
      <c r="Z30" s="706">
        <f t="shared" si="0"/>
        <v>0</v>
      </c>
    </row>
    <row r="31" spans="1:64" ht="16">
      <c r="A31" s="698">
        <f>A30+1</f>
        <v>1</v>
      </c>
      <c r="B31" s="657"/>
      <c r="C31" s="628"/>
      <c r="D31" s="698"/>
      <c r="E31" s="660"/>
      <c r="F31" s="660"/>
      <c r="G31" s="660"/>
      <c r="H31" s="660"/>
      <c r="I31" s="829"/>
      <c r="J31" s="723"/>
      <c r="K31" s="661"/>
      <c r="L31" s="724"/>
      <c r="M31" s="724"/>
      <c r="N31" s="753">
        <v>63</v>
      </c>
      <c r="O31" s="844"/>
      <c r="P31" s="753"/>
      <c r="Q31" s="660"/>
      <c r="R31" s="727"/>
      <c r="S31" s="727"/>
      <c r="T31" s="727"/>
      <c r="U31" s="1217"/>
      <c r="V31" s="660"/>
      <c r="W31" s="660"/>
      <c r="Z31" s="706">
        <f t="shared" si="0"/>
        <v>0</v>
      </c>
    </row>
    <row r="32" spans="1:64" ht="16">
      <c r="A32" s="698">
        <v>2</v>
      </c>
      <c r="B32" s="657"/>
      <c r="C32" s="628"/>
      <c r="D32" s="698"/>
      <c r="E32" s="660"/>
      <c r="F32" s="660"/>
      <c r="G32" s="660"/>
      <c r="H32" s="660"/>
      <c r="I32" s="829"/>
      <c r="J32" s="723"/>
      <c r="K32" s="661"/>
      <c r="L32" s="724"/>
      <c r="M32" s="724"/>
      <c r="N32" s="753">
        <v>63</v>
      </c>
      <c r="O32" s="844"/>
      <c r="P32" s="753"/>
      <c r="Q32" s="660"/>
      <c r="R32" s="661"/>
      <c r="S32" s="661"/>
      <c r="T32" s="661"/>
      <c r="U32" s="1218"/>
      <c r="V32" s="660"/>
      <c r="W32" s="660"/>
      <c r="Z32" s="706">
        <f t="shared" si="0"/>
        <v>0</v>
      </c>
      <c r="AJ32" s="681" t="s">
        <v>5926</v>
      </c>
      <c r="AK32" s="681" t="s">
        <v>5961</v>
      </c>
      <c r="AL32" s="681" t="s">
        <v>5962</v>
      </c>
    </row>
    <row r="33" spans="1:38">
      <c r="A33" s="698"/>
      <c r="B33" s="659"/>
      <c r="C33" s="659"/>
      <c r="D33" s="698"/>
      <c r="E33" s="660"/>
      <c r="F33" s="700"/>
      <c r="G33" s="717">
        <f>SUM(G31)</f>
        <v>0</v>
      </c>
      <c r="H33" s="717">
        <f>SUM(H31)</f>
        <v>0</v>
      </c>
      <c r="I33" s="717">
        <f>SUM(I31:I32)</f>
        <v>0</v>
      </c>
      <c r="J33" s="717">
        <f>SUM(J31)</f>
        <v>0</v>
      </c>
      <c r="K33" s="717">
        <f>SUM(K31:K32)</f>
        <v>0</v>
      </c>
      <c r="L33" s="701"/>
      <c r="M33" s="701"/>
      <c r="N33" s="702"/>
      <c r="O33" s="717">
        <f>SUM(O31:O32)</f>
        <v>0</v>
      </c>
      <c r="P33" s="717">
        <f>SUM(P31:P32)</f>
        <v>0</v>
      </c>
      <c r="Q33" s="717">
        <f>SUM(Q31:Q32)</f>
        <v>0</v>
      </c>
      <c r="R33" s="717">
        <f>SUM(R31:R32)</f>
        <v>0</v>
      </c>
      <c r="S33" s="717">
        <f>SUM(S31:S32)</f>
        <v>0</v>
      </c>
      <c r="T33" s="717"/>
      <c r="U33" s="726"/>
      <c r="V33" s="700"/>
      <c r="W33" s="705"/>
      <c r="Z33" s="706">
        <f t="shared" si="0"/>
        <v>0</v>
      </c>
      <c r="AJ33" s="708" t="s">
        <v>5127</v>
      </c>
      <c r="AK33" s="720">
        <v>2</v>
      </c>
      <c r="AL33" s="720">
        <v>2066.666666666667</v>
      </c>
    </row>
    <row r="34" spans="1:38" ht="16">
      <c r="A34" s="698"/>
      <c r="B34" s="699" t="s">
        <v>5110</v>
      </c>
      <c r="C34" s="699"/>
      <c r="D34" s="698"/>
      <c r="E34" s="660"/>
      <c r="F34" s="700"/>
      <c r="G34" s="701" t="str">
        <f>IF(E34&lt;&gt;"",IFERROR(VLOOKUP(E34,[34]dataTRF!K152:L235,"2",FALSE),""),"")</f>
        <v/>
      </c>
      <c r="H34" s="701" t="str">
        <f>IF(E34&lt;&gt;"",IFERROR(VLOOKUP(E34,[34]dataTRF!J151:L231,"3",FALSE),""),"")</f>
        <v/>
      </c>
      <c r="I34" s="701"/>
      <c r="J34" s="701"/>
      <c r="K34" s="702"/>
      <c r="L34" s="703"/>
      <c r="M34" s="703"/>
      <c r="N34" s="702">
        <f t="shared" ref="N34:N120" si="17">HOUR($M34-$L34)*60+MINUTE($M34-$L34)</f>
        <v>0</v>
      </c>
      <c r="O34" s="701"/>
      <c r="P34" s="704">
        <f>M34*O34/60*1000</f>
        <v>0</v>
      </c>
      <c r="Q34" s="701"/>
      <c r="R34" s="701"/>
      <c r="S34" s="701"/>
      <c r="T34" s="701"/>
      <c r="U34" s="701"/>
      <c r="V34" s="700"/>
      <c r="W34" s="705"/>
      <c r="Z34" s="706">
        <f t="shared" si="0"/>
        <v>0</v>
      </c>
      <c r="AJ34" s="708" t="s">
        <v>5946</v>
      </c>
    </row>
    <row r="35" spans="1:38">
      <c r="A35" s="660">
        <v>1</v>
      </c>
      <c r="B35" s="761"/>
      <c r="C35" s="761"/>
      <c r="D35" s="698"/>
      <c r="E35" s="698"/>
      <c r="F35" s="698"/>
      <c r="G35" s="702"/>
      <c r="H35" s="702"/>
      <c r="I35" s="845"/>
      <c r="J35" s="846"/>
      <c r="K35" s="845"/>
      <c r="L35" s="758"/>
      <c r="M35" s="758"/>
      <c r="N35" s="702">
        <f t="shared" si="17"/>
        <v>0</v>
      </c>
      <c r="O35" s="847"/>
      <c r="P35" s="848"/>
      <c r="Q35" s="845"/>
      <c r="R35" s="845"/>
      <c r="S35" s="845"/>
      <c r="T35" s="845"/>
      <c r="U35" s="726"/>
      <c r="V35" s="698"/>
      <c r="W35" s="705"/>
      <c r="Z35" s="706">
        <f t="shared" si="0"/>
        <v>0</v>
      </c>
      <c r="AJ35" s="708" t="s">
        <v>5939</v>
      </c>
      <c r="AK35" s="681">
        <v>2</v>
      </c>
      <c r="AL35" s="681">
        <v>2066.666666666667</v>
      </c>
    </row>
    <row r="36" spans="1:38">
      <c r="A36" s="660">
        <f>A35+1</f>
        <v>2</v>
      </c>
      <c r="B36" s="761"/>
      <c r="C36" s="761"/>
      <c r="D36" s="698"/>
      <c r="E36" s="698"/>
      <c r="F36" s="698"/>
      <c r="G36" s="702"/>
      <c r="H36" s="702"/>
      <c r="I36" s="845"/>
      <c r="J36" s="845"/>
      <c r="K36" s="845"/>
      <c r="L36" s="758"/>
      <c r="M36" s="758"/>
      <c r="N36" s="702">
        <f t="shared" si="17"/>
        <v>0</v>
      </c>
      <c r="O36" s="847"/>
      <c r="P36" s="848"/>
      <c r="Q36" s="845"/>
      <c r="R36" s="845"/>
      <c r="S36" s="845"/>
      <c r="T36" s="845"/>
      <c r="U36" s="769"/>
      <c r="V36" s="800"/>
      <c r="W36" s="705"/>
      <c r="Z36" s="706">
        <f t="shared" si="0"/>
        <v>0</v>
      </c>
    </row>
    <row r="37" spans="1:38">
      <c r="A37" s="698"/>
      <c r="B37" s="659"/>
      <c r="C37" s="659"/>
      <c r="D37" s="698"/>
      <c r="E37" s="660"/>
      <c r="F37" s="700"/>
      <c r="G37" s="717"/>
      <c r="H37" s="717"/>
      <c r="I37" s="717"/>
      <c r="J37" s="717"/>
      <c r="K37" s="717"/>
      <c r="L37" s="703"/>
      <c r="M37" s="703"/>
      <c r="N37" s="702"/>
      <c r="O37" s="717"/>
      <c r="P37" s="717"/>
      <c r="Q37" s="717"/>
      <c r="R37" s="717"/>
      <c r="S37" s="717"/>
      <c r="T37" s="717"/>
      <c r="U37" s="701"/>
      <c r="V37" s="700"/>
      <c r="W37" s="705"/>
      <c r="Z37" s="706">
        <f t="shared" si="0"/>
        <v>0</v>
      </c>
    </row>
    <row r="38" spans="1:38" ht="16">
      <c r="A38" s="698"/>
      <c r="B38" s="699" t="s">
        <v>5111</v>
      </c>
      <c r="C38" s="699"/>
      <c r="D38" s="698"/>
      <c r="E38" s="660"/>
      <c r="F38" s="700"/>
      <c r="G38" s="701" t="str">
        <f>IF(E38&lt;&gt;"",IFERROR(VLOOKUP(E38,[34]dataTRF!K154:L237,"2",FALSE),""),"")</f>
        <v/>
      </c>
      <c r="H38" s="701" t="str">
        <f>IF(E38&lt;&gt;"",IFERROR(VLOOKUP(E38,[34]dataTRF!J153:L234,"3",FALSE),""),"")</f>
        <v/>
      </c>
      <c r="I38" s="701"/>
      <c r="J38" s="701"/>
      <c r="K38" s="702"/>
      <c r="L38" s="703"/>
      <c r="M38" s="703"/>
      <c r="N38" s="702">
        <f t="shared" si="17"/>
        <v>0</v>
      </c>
      <c r="O38" s="701"/>
      <c r="P38" s="704">
        <f>M38*O38/60*1000</f>
        <v>0</v>
      </c>
      <c r="Q38" s="701"/>
      <c r="R38" s="701"/>
      <c r="S38" s="701"/>
      <c r="T38" s="701"/>
      <c r="U38" s="701"/>
      <c r="V38" s="700"/>
      <c r="W38" s="705"/>
      <c r="Z38" s="706">
        <f t="shared" si="0"/>
        <v>0</v>
      </c>
    </row>
    <row r="39" spans="1:38" ht="16">
      <c r="A39" s="660">
        <f>A38+1</f>
        <v>1</v>
      </c>
      <c r="B39" s="657"/>
      <c r="C39" s="657"/>
      <c r="D39" s="698"/>
      <c r="E39" s="660"/>
      <c r="F39" s="660"/>
      <c r="G39" s="660"/>
      <c r="H39" s="660"/>
      <c r="I39" s="723"/>
      <c r="J39" s="723"/>
      <c r="K39" s="661"/>
      <c r="L39" s="660"/>
      <c r="M39" s="753"/>
      <c r="N39" s="753"/>
      <c r="O39" s="753"/>
      <c r="P39" s="753"/>
      <c r="Q39" s="660"/>
      <c r="R39" s="660"/>
      <c r="S39" s="660"/>
      <c r="T39" s="660"/>
      <c r="U39" s="660"/>
      <c r="V39" s="660"/>
      <c r="W39" s="660"/>
      <c r="Z39" s="706">
        <f t="shared" si="0"/>
        <v>0</v>
      </c>
    </row>
    <row r="40" spans="1:38" ht="16">
      <c r="A40" s="660"/>
      <c r="B40" s="657"/>
      <c r="C40" s="657"/>
      <c r="D40" s="698"/>
      <c r="E40" s="660"/>
      <c r="F40" s="660"/>
      <c r="G40" s="660"/>
      <c r="H40" s="660"/>
      <c r="I40" s="723"/>
      <c r="J40" s="723"/>
      <c r="K40" s="661"/>
      <c r="L40" s="660"/>
      <c r="M40" s="753"/>
      <c r="N40" s="753"/>
      <c r="O40" s="753"/>
      <c r="P40" s="753"/>
      <c r="Q40" s="660"/>
      <c r="R40" s="660"/>
      <c r="S40" s="660"/>
      <c r="T40" s="660"/>
      <c r="U40" s="660"/>
      <c r="V40" s="660"/>
      <c r="W40" s="660"/>
      <c r="Z40" s="706">
        <f t="shared" si="0"/>
        <v>0</v>
      </c>
    </row>
    <row r="41" spans="1:38" ht="16">
      <c r="A41" s="660"/>
      <c r="B41" s="657"/>
      <c r="C41" s="657"/>
      <c r="D41" s="698"/>
      <c r="E41" s="660"/>
      <c r="F41" s="660"/>
      <c r="G41" s="660"/>
      <c r="H41" s="660"/>
      <c r="I41" s="723"/>
      <c r="J41" s="723"/>
      <c r="K41" s="661"/>
      <c r="L41" s="660"/>
      <c r="M41" s="753"/>
      <c r="N41" s="753"/>
      <c r="O41" s="753"/>
      <c r="P41" s="753"/>
      <c r="Q41" s="660"/>
      <c r="R41" s="660"/>
      <c r="S41" s="660"/>
      <c r="T41" s="660"/>
      <c r="U41" s="660"/>
      <c r="V41" s="660"/>
      <c r="W41" s="660"/>
      <c r="Z41" s="706">
        <f t="shared" si="0"/>
        <v>0</v>
      </c>
    </row>
    <row r="42" spans="1:38" ht="16">
      <c r="A42" s="660"/>
      <c r="B42" s="657"/>
      <c r="C42" s="657"/>
      <c r="D42" s="698"/>
      <c r="E42" s="660"/>
      <c r="F42" s="660"/>
      <c r="G42" s="660"/>
      <c r="H42" s="660"/>
      <c r="I42" s="723"/>
      <c r="J42" s="723"/>
      <c r="K42" s="661"/>
      <c r="L42" s="660"/>
      <c r="M42" s="753"/>
      <c r="N42" s="753"/>
      <c r="O42" s="753"/>
      <c r="P42" s="753"/>
      <c r="Q42" s="660"/>
      <c r="R42" s="660"/>
      <c r="S42" s="660"/>
      <c r="T42" s="660"/>
      <c r="U42" s="660"/>
      <c r="V42" s="660"/>
      <c r="W42" s="660"/>
      <c r="Z42" s="706">
        <f t="shared" si="0"/>
        <v>0</v>
      </c>
    </row>
    <row r="43" spans="1:38">
      <c r="A43" s="660">
        <f>A39+1</f>
        <v>2</v>
      </c>
      <c r="B43" s="657"/>
      <c r="C43" s="657"/>
      <c r="D43" s="698"/>
      <c r="E43" s="726"/>
      <c r="F43" s="726"/>
      <c r="G43" s="702"/>
      <c r="H43" s="702"/>
      <c r="I43" s="845"/>
      <c r="J43" s="849"/>
      <c r="K43" s="845"/>
      <c r="L43" s="758"/>
      <c r="M43" s="758"/>
      <c r="N43" s="702">
        <f t="shared" si="17"/>
        <v>0</v>
      </c>
      <c r="O43" s="847"/>
      <c r="P43" s="850"/>
      <c r="Q43" s="845"/>
      <c r="R43" s="845"/>
      <c r="S43" s="845"/>
      <c r="T43" s="845"/>
      <c r="U43" s="726"/>
      <c r="V43" s="726"/>
      <c r="W43" s="705"/>
      <c r="Z43" s="706">
        <f t="shared" si="0"/>
        <v>0</v>
      </c>
    </row>
    <row r="44" spans="1:38">
      <c r="A44" s="698"/>
      <c r="B44" s="659"/>
      <c r="C44" s="659"/>
      <c r="D44" s="698"/>
      <c r="E44" s="660"/>
      <c r="F44" s="700"/>
      <c r="G44" s="717"/>
      <c r="H44" s="717">
        <v>0</v>
      </c>
      <c r="I44" s="717"/>
      <c r="J44" s="717"/>
      <c r="K44" s="717"/>
      <c r="L44" s="703"/>
      <c r="M44" s="703"/>
      <c r="N44" s="702"/>
      <c r="O44" s="717"/>
      <c r="P44" s="717"/>
      <c r="Q44" s="717"/>
      <c r="R44" s="717"/>
      <c r="S44" s="717"/>
      <c r="T44" s="717"/>
      <c r="U44" s="701"/>
      <c r="V44" s="700"/>
      <c r="W44" s="705"/>
      <c r="Z44" s="706">
        <f t="shared" si="0"/>
        <v>0</v>
      </c>
    </row>
    <row r="45" spans="1:38" ht="16">
      <c r="A45" s="698"/>
      <c r="B45" s="699" t="s">
        <v>5112</v>
      </c>
      <c r="C45" s="699"/>
      <c r="D45" s="698"/>
      <c r="E45" s="660"/>
      <c r="F45" s="700"/>
      <c r="G45" s="701" t="str">
        <f>IF(E45&lt;&gt;"",IFERROR(VLOOKUP(E45,[34]dataTRF!K156:L239,"2",FALSE),""),"")</f>
        <v/>
      </c>
      <c r="H45" s="701" t="str">
        <f>IF(E45&lt;&gt;"",IFERROR(VLOOKUP(E45,[34]dataTRF!J155:L236,"3",FALSE),""),"")</f>
        <v/>
      </c>
      <c r="I45" s="701"/>
      <c r="J45" s="701"/>
      <c r="K45" s="702"/>
      <c r="L45" s="703"/>
      <c r="M45" s="703"/>
      <c r="N45" s="702"/>
      <c r="O45" s="701"/>
      <c r="P45" s="704">
        <f>M45*O45/60*1000</f>
        <v>0</v>
      </c>
      <c r="Q45" s="701"/>
      <c r="R45" s="701"/>
      <c r="S45" s="701"/>
      <c r="T45" s="701"/>
      <c r="U45" s="701"/>
      <c r="V45" s="700"/>
      <c r="W45" s="705"/>
      <c r="Z45" s="706">
        <f t="shared" si="0"/>
        <v>0</v>
      </c>
    </row>
    <row r="46" spans="1:38" ht="16">
      <c r="A46" s="698">
        <f>A44+1</f>
        <v>1</v>
      </c>
      <c r="B46" s="657"/>
      <c r="C46" s="628"/>
      <c r="D46" s="698"/>
      <c r="E46" s="629"/>
      <c r="F46" s="722"/>
      <c r="G46" s="829"/>
      <c r="H46" s="660"/>
      <c r="I46" s="829"/>
      <c r="J46" s="723"/>
      <c r="K46" s="829"/>
      <c r="L46" s="724"/>
      <c r="M46" s="724"/>
      <c r="N46" s="702">
        <f t="shared" si="17"/>
        <v>0</v>
      </c>
      <c r="O46" s="753"/>
      <c r="P46" s="753"/>
      <c r="Q46" s="660"/>
      <c r="R46" s="660"/>
      <c r="S46" s="660"/>
      <c r="T46" s="660"/>
      <c r="U46" s="712"/>
      <c r="V46" s="660"/>
      <c r="W46" s="660"/>
      <c r="Z46" s="706">
        <f t="shared" si="0"/>
        <v>0</v>
      </c>
    </row>
    <row r="47" spans="1:38">
      <c r="A47" s="698">
        <f>A46+1</f>
        <v>2</v>
      </c>
      <c r="B47" s="761"/>
      <c r="C47" s="761"/>
      <c r="D47" s="698"/>
      <c r="E47" s="726"/>
      <c r="F47" s="698"/>
      <c r="G47" s="702"/>
      <c r="H47" s="702"/>
      <c r="I47" s="845"/>
      <c r="J47" s="846"/>
      <c r="K47" s="845"/>
      <c r="L47" s="758"/>
      <c r="M47" s="758"/>
      <c r="N47" s="702"/>
      <c r="O47" s="847"/>
      <c r="P47" s="848"/>
      <c r="Q47" s="845"/>
      <c r="R47" s="845"/>
      <c r="S47" s="845"/>
      <c r="T47" s="845"/>
      <c r="U47" s="726"/>
      <c r="V47" s="851"/>
      <c r="W47" s="852"/>
      <c r="Z47" s="706">
        <f t="shared" si="0"/>
        <v>0</v>
      </c>
    </row>
    <row r="48" spans="1:38">
      <c r="A48" s="698"/>
      <c r="B48" s="659"/>
      <c r="C48" s="659"/>
      <c r="D48" s="698"/>
      <c r="E48" s="660"/>
      <c r="F48" s="700"/>
      <c r="G48" s="717">
        <f>G46</f>
        <v>0</v>
      </c>
      <c r="H48" s="717">
        <v>0</v>
      </c>
      <c r="I48" s="717">
        <f>I46</f>
        <v>0</v>
      </c>
      <c r="J48" s="717">
        <f>J46</f>
        <v>0</v>
      </c>
      <c r="K48" s="717">
        <f>K46</f>
        <v>0</v>
      </c>
      <c r="L48" s="703"/>
      <c r="M48" s="703"/>
      <c r="N48" s="702"/>
      <c r="O48" s="717">
        <f>O46</f>
        <v>0</v>
      </c>
      <c r="P48" s="717">
        <f>P46</f>
        <v>0</v>
      </c>
      <c r="Q48" s="717">
        <f>Q46</f>
        <v>0</v>
      </c>
      <c r="R48" s="717">
        <f t="shared" ref="R48:S48" si="18">R46</f>
        <v>0</v>
      </c>
      <c r="S48" s="717">
        <f t="shared" si="18"/>
        <v>0</v>
      </c>
      <c r="T48" s="717"/>
      <c r="U48" s="701"/>
      <c r="V48" s="700"/>
      <c r="W48" s="705"/>
    </row>
    <row r="49" spans="1:23" ht="16">
      <c r="A49" s="698"/>
      <c r="B49" s="699" t="s">
        <v>5113</v>
      </c>
      <c r="C49" s="699"/>
      <c r="D49" s="698"/>
      <c r="E49" s="660"/>
      <c r="F49" s="700"/>
      <c r="G49" s="701" t="str">
        <f>IF(E49&lt;&gt;"",IFERROR(VLOOKUP(E49,[34]dataTRF!K158:L241,"2",FALSE),""),"")</f>
        <v/>
      </c>
      <c r="H49" s="701" t="str">
        <f>IF(E49&lt;&gt;"",IFERROR(VLOOKUP(E49,[34]dataTRF!J157:L238,"3",FALSE),""),"")</f>
        <v/>
      </c>
      <c r="I49" s="701"/>
      <c r="J49" s="701"/>
      <c r="K49" s="702"/>
      <c r="L49" s="703"/>
      <c r="M49" s="703"/>
      <c r="N49" s="702"/>
      <c r="O49" s="701"/>
      <c r="P49" s="704">
        <f>M49*O49/60*1000</f>
        <v>0</v>
      </c>
      <c r="Q49" s="701"/>
      <c r="R49" s="701"/>
      <c r="S49" s="701"/>
      <c r="T49" s="701"/>
      <c r="U49" s="701"/>
      <c r="V49" s="700"/>
      <c r="W49" s="705"/>
    </row>
    <row r="50" spans="1:23" ht="16">
      <c r="A50" s="698">
        <f>A49+1</f>
        <v>1</v>
      </c>
      <c r="B50" s="657"/>
      <c r="C50" s="628"/>
      <c r="D50" s="698"/>
      <c r="E50" s="629"/>
      <c r="F50" s="722"/>
      <c r="G50" s="829"/>
      <c r="H50" s="660"/>
      <c r="I50" s="829"/>
      <c r="J50" s="723"/>
      <c r="K50" s="829"/>
      <c r="L50" s="724"/>
      <c r="M50" s="724"/>
      <c r="N50" s="702"/>
      <c r="O50" s="753"/>
      <c r="P50" s="753"/>
      <c r="Q50" s="660"/>
      <c r="R50" s="660"/>
      <c r="S50" s="660"/>
      <c r="T50" s="660"/>
      <c r="U50" s="660"/>
      <c r="V50" s="660"/>
      <c r="W50" s="660"/>
    </row>
    <row r="51" spans="1:23" ht="16">
      <c r="A51" s="698"/>
      <c r="B51" s="657"/>
      <c r="C51" s="628"/>
      <c r="D51" s="698"/>
      <c r="E51" s="629"/>
      <c r="F51" s="722"/>
      <c r="G51" s="829"/>
      <c r="H51" s="660"/>
      <c r="I51" s="829"/>
      <c r="J51" s="723"/>
      <c r="K51" s="829"/>
      <c r="L51" s="724"/>
      <c r="M51" s="724"/>
      <c r="N51" s="702"/>
      <c r="O51" s="753"/>
      <c r="P51" s="753"/>
      <c r="Q51" s="660"/>
      <c r="R51" s="660"/>
      <c r="S51" s="660"/>
      <c r="T51" s="660"/>
      <c r="U51" s="660"/>
      <c r="V51" s="853"/>
      <c r="W51" s="854"/>
    </row>
    <row r="52" spans="1:23" ht="16">
      <c r="A52" s="698"/>
      <c r="B52" s="657"/>
      <c r="C52" s="628"/>
      <c r="D52" s="698"/>
      <c r="E52" s="629"/>
      <c r="F52" s="722"/>
      <c r="G52" s="829"/>
      <c r="H52" s="660"/>
      <c r="I52" s="829"/>
      <c r="J52" s="723"/>
      <c r="K52" s="829"/>
      <c r="L52" s="724"/>
      <c r="M52" s="724"/>
      <c r="N52" s="702"/>
      <c r="O52" s="753"/>
      <c r="P52" s="753"/>
      <c r="Q52" s="660"/>
      <c r="R52" s="660"/>
      <c r="S52" s="660"/>
      <c r="T52" s="660"/>
      <c r="U52" s="660"/>
      <c r="V52" s="853"/>
      <c r="W52" s="854"/>
    </row>
    <row r="53" spans="1:23" ht="16">
      <c r="A53" s="698"/>
      <c r="B53" s="657"/>
      <c r="C53" s="628"/>
      <c r="D53" s="698"/>
      <c r="E53" s="629"/>
      <c r="F53" s="722"/>
      <c r="G53" s="829"/>
      <c r="H53" s="660"/>
      <c r="I53" s="829"/>
      <c r="J53" s="723"/>
      <c r="K53" s="829"/>
      <c r="L53" s="724"/>
      <c r="M53" s="724"/>
      <c r="N53" s="702"/>
      <c r="O53" s="753"/>
      <c r="P53" s="753"/>
      <c r="Q53" s="660"/>
      <c r="R53" s="660"/>
      <c r="S53" s="660"/>
      <c r="T53" s="660"/>
      <c r="U53" s="660"/>
      <c r="V53" s="853"/>
      <c r="W53" s="854"/>
    </row>
    <row r="54" spans="1:23" ht="16">
      <c r="A54" s="698"/>
      <c r="B54" s="657"/>
      <c r="C54" s="628"/>
      <c r="D54" s="698"/>
      <c r="E54" s="629"/>
      <c r="F54" s="722"/>
      <c r="G54" s="829"/>
      <c r="H54" s="660"/>
      <c r="I54" s="829"/>
      <c r="J54" s="723"/>
      <c r="K54" s="829"/>
      <c r="L54" s="724"/>
      <c r="M54" s="724"/>
      <c r="N54" s="702"/>
      <c r="O54" s="753"/>
      <c r="P54" s="753"/>
      <c r="Q54" s="660"/>
      <c r="R54" s="660"/>
      <c r="S54" s="660"/>
      <c r="T54" s="660"/>
      <c r="U54" s="660"/>
      <c r="V54" s="853"/>
      <c r="W54" s="854"/>
    </row>
    <row r="55" spans="1:23" ht="16">
      <c r="A55" s="698"/>
      <c r="B55" s="657"/>
      <c r="C55" s="628"/>
      <c r="D55" s="698"/>
      <c r="E55" s="629"/>
      <c r="F55" s="722"/>
      <c r="G55" s="829"/>
      <c r="H55" s="660"/>
      <c r="I55" s="829"/>
      <c r="J55" s="723"/>
      <c r="K55" s="829"/>
      <c r="L55" s="724"/>
      <c r="M55" s="724"/>
      <c r="N55" s="702"/>
      <c r="O55" s="753"/>
      <c r="P55" s="753"/>
      <c r="Q55" s="660"/>
      <c r="R55" s="660"/>
      <c r="S55" s="660"/>
      <c r="T55" s="660"/>
      <c r="U55" s="660"/>
      <c r="V55" s="853"/>
      <c r="W55" s="854"/>
    </row>
    <row r="56" spans="1:23" ht="16">
      <c r="A56" s="698"/>
      <c r="B56" s="657"/>
      <c r="C56" s="628"/>
      <c r="D56" s="698"/>
      <c r="E56" s="629"/>
      <c r="F56" s="722"/>
      <c r="G56" s="829"/>
      <c r="H56" s="660"/>
      <c r="I56" s="829"/>
      <c r="J56" s="723"/>
      <c r="K56" s="829"/>
      <c r="L56" s="724"/>
      <c r="M56" s="724"/>
      <c r="N56" s="702"/>
      <c r="O56" s="753"/>
      <c r="P56" s="753"/>
      <c r="Q56" s="660"/>
      <c r="R56" s="660"/>
      <c r="S56" s="660"/>
      <c r="T56" s="660"/>
      <c r="U56" s="660"/>
      <c r="V56" s="853"/>
      <c r="W56" s="854"/>
    </row>
    <row r="57" spans="1:23" ht="16">
      <c r="A57" s="698"/>
      <c r="B57" s="657"/>
      <c r="C57" s="628"/>
      <c r="D57" s="698"/>
      <c r="E57" s="629"/>
      <c r="F57" s="722"/>
      <c r="G57" s="829"/>
      <c r="H57" s="660"/>
      <c r="I57" s="829"/>
      <c r="J57" s="723"/>
      <c r="K57" s="829"/>
      <c r="L57" s="724"/>
      <c r="M57" s="724"/>
      <c r="N57" s="702"/>
      <c r="O57" s="753"/>
      <c r="P57" s="753"/>
      <c r="Q57" s="660"/>
      <c r="R57" s="660"/>
      <c r="S57" s="660"/>
      <c r="T57" s="660"/>
      <c r="U57" s="660"/>
      <c r="V57" s="853"/>
      <c r="W57" s="854"/>
    </row>
    <row r="58" spans="1:23" ht="16">
      <c r="A58" s="698"/>
      <c r="B58" s="657"/>
      <c r="C58" s="628"/>
      <c r="D58" s="698"/>
      <c r="E58" s="629"/>
      <c r="F58" s="722"/>
      <c r="G58" s="829"/>
      <c r="H58" s="660"/>
      <c r="I58" s="829"/>
      <c r="J58" s="723"/>
      <c r="K58" s="829"/>
      <c r="L58" s="724"/>
      <c r="M58" s="724"/>
      <c r="N58" s="702"/>
      <c r="O58" s="753"/>
      <c r="P58" s="753"/>
      <c r="Q58" s="660"/>
      <c r="R58" s="660"/>
      <c r="S58" s="660"/>
      <c r="T58" s="660"/>
      <c r="U58" s="660"/>
      <c r="V58" s="853"/>
      <c r="W58" s="854"/>
    </row>
    <row r="59" spans="1:23" ht="16">
      <c r="A59" s="698"/>
      <c r="B59" s="657"/>
      <c r="C59" s="628"/>
      <c r="D59" s="698"/>
      <c r="E59" s="629"/>
      <c r="F59" s="722"/>
      <c r="G59" s="829"/>
      <c r="H59" s="660"/>
      <c r="I59" s="829"/>
      <c r="J59" s="723"/>
      <c r="K59" s="829"/>
      <c r="L59" s="724"/>
      <c r="M59" s="724"/>
      <c r="N59" s="702"/>
      <c r="O59" s="753"/>
      <c r="P59" s="753"/>
      <c r="Q59" s="660"/>
      <c r="R59" s="660"/>
      <c r="S59" s="660"/>
      <c r="T59" s="660"/>
      <c r="U59" s="660"/>
      <c r="V59" s="853"/>
      <c r="W59" s="854"/>
    </row>
    <row r="60" spans="1:23" ht="16">
      <c r="A60" s="698"/>
      <c r="B60" s="657"/>
      <c r="C60" s="628"/>
      <c r="D60" s="698"/>
      <c r="E60" s="629"/>
      <c r="F60" s="722"/>
      <c r="G60" s="829"/>
      <c r="H60" s="660"/>
      <c r="I60" s="829"/>
      <c r="J60" s="723"/>
      <c r="K60" s="829"/>
      <c r="L60" s="724"/>
      <c r="M60" s="724"/>
      <c r="N60" s="702"/>
      <c r="O60" s="753"/>
      <c r="P60" s="753"/>
      <c r="Q60" s="660"/>
      <c r="R60" s="660"/>
      <c r="S60" s="660"/>
      <c r="T60" s="660"/>
      <c r="U60" s="660"/>
      <c r="V60" s="853"/>
      <c r="W60" s="854"/>
    </row>
    <row r="61" spans="1:23" ht="16">
      <c r="A61" s="698"/>
      <c r="B61" s="657"/>
      <c r="C61" s="628"/>
      <c r="D61" s="698"/>
      <c r="E61" s="629"/>
      <c r="F61" s="722"/>
      <c r="G61" s="829"/>
      <c r="H61" s="660"/>
      <c r="I61" s="829"/>
      <c r="J61" s="723"/>
      <c r="K61" s="829"/>
      <c r="L61" s="724"/>
      <c r="M61" s="724"/>
      <c r="N61" s="702"/>
      <c r="O61" s="753"/>
      <c r="P61" s="753"/>
      <c r="Q61" s="660"/>
      <c r="R61" s="660"/>
      <c r="S61" s="660"/>
      <c r="T61" s="660"/>
      <c r="U61" s="660"/>
      <c r="V61" s="853"/>
      <c r="W61" s="854"/>
    </row>
    <row r="62" spans="1:23" ht="16">
      <c r="A62" s="698"/>
      <c r="B62" s="657"/>
      <c r="C62" s="628"/>
      <c r="D62" s="698"/>
      <c r="E62" s="629"/>
      <c r="F62" s="722"/>
      <c r="G62" s="829"/>
      <c r="H62" s="660"/>
      <c r="I62" s="829"/>
      <c r="J62" s="723"/>
      <c r="K62" s="829"/>
      <c r="L62" s="724"/>
      <c r="M62" s="724"/>
      <c r="N62" s="702"/>
      <c r="O62" s="753"/>
      <c r="P62" s="753"/>
      <c r="Q62" s="660"/>
      <c r="R62" s="660"/>
      <c r="S62" s="660"/>
      <c r="T62" s="660"/>
      <c r="U62" s="660"/>
      <c r="V62" s="853"/>
      <c r="W62" s="854"/>
    </row>
    <row r="63" spans="1:23">
      <c r="A63" s="698">
        <f>A50+1</f>
        <v>2</v>
      </c>
      <c r="B63" s="761"/>
      <c r="C63" s="761"/>
      <c r="D63" s="698"/>
      <c r="E63" s="660"/>
      <c r="F63" s="698"/>
      <c r="G63" s="702"/>
      <c r="H63" s="702"/>
      <c r="I63" s="845"/>
      <c r="J63" s="846"/>
      <c r="K63" s="845"/>
      <c r="L63" s="758"/>
      <c r="M63" s="758"/>
      <c r="N63" s="702">
        <f t="shared" si="17"/>
        <v>0</v>
      </c>
      <c r="O63" s="847"/>
      <c r="P63" s="848"/>
      <c r="Q63" s="845"/>
      <c r="R63" s="845"/>
      <c r="S63" s="845"/>
      <c r="T63" s="845"/>
      <c r="U63" s="855"/>
      <c r="V63" s="856"/>
      <c r="W63" s="852"/>
    </row>
    <row r="64" spans="1:23">
      <c r="A64" s="698"/>
      <c r="B64" s="659"/>
      <c r="C64" s="659"/>
      <c r="D64" s="698"/>
      <c r="E64" s="660"/>
      <c r="F64" s="700"/>
      <c r="G64" s="717">
        <f>G50</f>
        <v>0</v>
      </c>
      <c r="H64" s="717">
        <v>0</v>
      </c>
      <c r="I64" s="717">
        <f>I50</f>
        <v>0</v>
      </c>
      <c r="J64" s="717">
        <f>J50</f>
        <v>0</v>
      </c>
      <c r="K64" s="717">
        <f>SUM(K50:K63)</f>
        <v>0</v>
      </c>
      <c r="L64" s="703"/>
      <c r="M64" s="703"/>
      <c r="N64" s="702"/>
      <c r="O64" s="717">
        <f>SUM(O50:O63)</f>
        <v>0</v>
      </c>
      <c r="P64" s="717">
        <f>SUM(P50:P63)</f>
        <v>0</v>
      </c>
      <c r="Q64" s="717">
        <f>SUM(Q50:Q63)</f>
        <v>0</v>
      </c>
      <c r="R64" s="717">
        <f t="shared" ref="R64:S64" si="19">SUM(R50:R63)</f>
        <v>0</v>
      </c>
      <c r="S64" s="717">
        <f t="shared" si="19"/>
        <v>0</v>
      </c>
      <c r="T64" s="717"/>
      <c r="U64" s="701"/>
      <c r="V64" s="700"/>
      <c r="W64" s="705"/>
    </row>
    <row r="65" spans="1:23" ht="16">
      <c r="A65" s="698"/>
      <c r="B65" s="699" t="s">
        <v>5114</v>
      </c>
      <c r="C65" s="699"/>
      <c r="D65" s="698"/>
      <c r="E65" s="660"/>
      <c r="F65" s="700"/>
      <c r="G65" s="701" t="str">
        <f>IF(E65&lt;&gt;"",IFERROR(VLOOKUP(E65,[34]dataTRF!K160:L243,"2",FALSE),""),"")</f>
        <v/>
      </c>
      <c r="H65" s="701" t="str">
        <f>IF(E65&lt;&gt;"",IFERROR(VLOOKUP(E65,[34]dataTRF!J159:L240,"3",FALSE),""),"")</f>
        <v/>
      </c>
      <c r="I65" s="701"/>
      <c r="J65" s="701"/>
      <c r="K65" s="702"/>
      <c r="L65" s="703"/>
      <c r="M65" s="703"/>
      <c r="N65" s="702">
        <f t="shared" si="17"/>
        <v>0</v>
      </c>
      <c r="O65" s="701"/>
      <c r="P65" s="704">
        <f>M65*O65/60*1000</f>
        <v>0</v>
      </c>
      <c r="Q65" s="701"/>
      <c r="R65" s="701"/>
      <c r="S65" s="701"/>
      <c r="T65" s="701"/>
      <c r="U65" s="701"/>
      <c r="V65" s="700"/>
      <c r="W65" s="705"/>
    </row>
    <row r="66" spans="1:23" ht="15.75" customHeight="1">
      <c r="A66" s="698">
        <f>A65+1</f>
        <v>1</v>
      </c>
      <c r="B66" s="657"/>
      <c r="C66" s="628"/>
      <c r="D66" s="698"/>
      <c r="E66" s="660"/>
      <c r="F66" s="722"/>
      <c r="G66" s="829"/>
      <c r="H66" s="660"/>
      <c r="I66" s="829"/>
      <c r="J66" s="723"/>
      <c r="K66" s="829"/>
      <c r="L66" s="857"/>
      <c r="M66" s="857"/>
      <c r="N66" s="702"/>
      <c r="O66" s="1251"/>
      <c r="P66" s="1251"/>
      <c r="Q66" s="660"/>
      <c r="R66" s="660"/>
      <c r="S66" s="660"/>
      <c r="T66" s="660"/>
      <c r="U66" s="810"/>
      <c r="V66" s="660"/>
      <c r="W66" s="660"/>
    </row>
    <row r="67" spans="1:23" ht="15.75" customHeight="1">
      <c r="A67" s="698"/>
      <c r="B67" s="657"/>
      <c r="C67" s="628"/>
      <c r="D67" s="698"/>
      <c r="E67" s="660"/>
      <c r="F67" s="722"/>
      <c r="G67" s="829"/>
      <c r="H67" s="660"/>
      <c r="I67" s="829"/>
      <c r="J67" s="723"/>
      <c r="K67" s="829"/>
      <c r="L67" s="857"/>
      <c r="M67" s="857"/>
      <c r="N67" s="702"/>
      <c r="O67" s="1252"/>
      <c r="P67" s="1252"/>
      <c r="Q67" s="660"/>
      <c r="R67" s="660"/>
      <c r="S67" s="660"/>
      <c r="T67" s="660"/>
      <c r="U67" s="660"/>
      <c r="V67" s="660"/>
      <c r="W67" s="660"/>
    </row>
    <row r="68" spans="1:23" ht="15.75" customHeight="1">
      <c r="A68" s="698"/>
      <c r="B68" s="657"/>
      <c r="C68" s="628"/>
      <c r="D68" s="698"/>
      <c r="E68" s="660"/>
      <c r="F68" s="722"/>
      <c r="G68" s="829"/>
      <c r="H68" s="660"/>
      <c r="I68" s="829"/>
      <c r="J68" s="723"/>
      <c r="K68" s="829"/>
      <c r="L68" s="857"/>
      <c r="M68" s="857"/>
      <c r="N68" s="702"/>
      <c r="O68" s="1252"/>
      <c r="P68" s="1252"/>
      <c r="Q68" s="660"/>
      <c r="R68" s="660"/>
      <c r="S68" s="660"/>
      <c r="T68" s="660"/>
      <c r="U68" s="660"/>
      <c r="V68" s="660"/>
      <c r="W68" s="660"/>
    </row>
    <row r="69" spans="1:23" ht="15.75" customHeight="1">
      <c r="A69" s="698">
        <f>A66+1</f>
        <v>2</v>
      </c>
      <c r="B69" s="657"/>
      <c r="C69" s="628"/>
      <c r="D69" s="698"/>
      <c r="E69" s="660"/>
      <c r="F69" s="722"/>
      <c r="G69" s="829"/>
      <c r="H69" s="660"/>
      <c r="I69" s="829"/>
      <c r="J69" s="723"/>
      <c r="K69" s="829"/>
      <c r="L69" s="857"/>
      <c r="M69" s="857"/>
      <c r="N69" s="702"/>
      <c r="O69" s="1253"/>
      <c r="P69" s="1253"/>
      <c r="Q69" s="660"/>
      <c r="R69" s="660"/>
      <c r="S69" s="660"/>
      <c r="T69" s="660"/>
      <c r="U69" s="660"/>
      <c r="V69" s="660"/>
      <c r="W69" s="660"/>
    </row>
    <row r="70" spans="1:23">
      <c r="A70" s="698"/>
      <c r="B70" s="659"/>
      <c r="C70" s="659"/>
      <c r="D70" s="698"/>
      <c r="E70" s="660"/>
      <c r="F70" s="700"/>
      <c r="G70" s="717">
        <f>SUM(G66:G69)</f>
        <v>0</v>
      </c>
      <c r="H70" s="717">
        <f>SUM(H66:H69)</f>
        <v>0</v>
      </c>
      <c r="I70" s="717">
        <f>SUM(I66:I69)</f>
        <v>0</v>
      </c>
      <c r="J70" s="717">
        <f>SUM(J66:J69)</f>
        <v>0</v>
      </c>
      <c r="K70" s="717">
        <f>SUM(K66:K69)</f>
        <v>0</v>
      </c>
      <c r="L70" s="703"/>
      <c r="M70" s="703"/>
      <c r="N70" s="702"/>
      <c r="O70" s="717">
        <f>SUM(O66:O69)</f>
        <v>0</v>
      </c>
      <c r="P70" s="717">
        <f>SUM(P66:P69)</f>
        <v>0</v>
      </c>
      <c r="Q70" s="717">
        <f>SUM(Q66:Q69)</f>
        <v>0</v>
      </c>
      <c r="R70" s="717">
        <f t="shared" ref="R70:S70" si="20">SUM(R66:R69)</f>
        <v>0</v>
      </c>
      <c r="S70" s="717">
        <f t="shared" si="20"/>
        <v>0</v>
      </c>
      <c r="T70" s="717"/>
      <c r="U70" s="701"/>
      <c r="V70" s="700"/>
      <c r="W70" s="705"/>
    </row>
    <row r="71" spans="1:23" ht="16">
      <c r="A71" s="698"/>
      <c r="B71" s="699" t="s">
        <v>5115</v>
      </c>
      <c r="C71" s="699"/>
      <c r="D71" s="698"/>
      <c r="E71" s="660"/>
      <c r="F71" s="700"/>
      <c r="G71" s="701" t="str">
        <f>IF(E71&lt;&gt;"",IFERROR(VLOOKUP(E71,[34]dataTRF!K162:L245,"2",FALSE),""),"")</f>
        <v/>
      </c>
      <c r="H71" s="701" t="str">
        <f>IF(E71&lt;&gt;"",IFERROR(VLOOKUP(E71,[34]dataTRF!J161:L242,"3",FALSE),""),"")</f>
        <v/>
      </c>
      <c r="I71" s="701"/>
      <c r="J71" s="701"/>
      <c r="K71" s="702"/>
      <c r="L71" s="703"/>
      <c r="M71" s="703"/>
      <c r="N71" s="702"/>
      <c r="O71" s="701"/>
      <c r="P71" s="704">
        <f>M71*O71/60*1000</f>
        <v>0</v>
      </c>
      <c r="Q71" s="701"/>
      <c r="R71" s="701"/>
      <c r="S71" s="701"/>
      <c r="T71" s="701"/>
      <c r="U71" s="701"/>
      <c r="V71" s="700"/>
      <c r="W71" s="705"/>
    </row>
    <row r="72" spans="1:23">
      <c r="A72" s="660">
        <v>1</v>
      </c>
      <c r="B72" s="659"/>
      <c r="C72" s="858"/>
      <c r="D72" s="660"/>
      <c r="E72" s="859"/>
      <c r="F72" s="621"/>
      <c r="G72" s="742"/>
      <c r="H72" s="742"/>
      <c r="I72" s="860"/>
      <c r="J72" s="861"/>
      <c r="K72" s="860"/>
      <c r="L72" s="724"/>
      <c r="M72" s="724"/>
      <c r="N72" s="702">
        <f t="shared" si="17"/>
        <v>0</v>
      </c>
      <c r="O72" s="759"/>
      <c r="P72" s="862"/>
      <c r="Q72" s="860"/>
      <c r="R72" s="863"/>
      <c r="S72" s="863"/>
      <c r="T72" s="863"/>
      <c r="U72" s="1254"/>
      <c r="V72" s="856"/>
      <c r="W72" s="852"/>
    </row>
    <row r="73" spans="1:23">
      <c r="A73" s="660">
        <v>2</v>
      </c>
      <c r="B73" s="659"/>
      <c r="C73" s="858"/>
      <c r="D73" s="660"/>
      <c r="E73" s="859"/>
      <c r="F73" s="621"/>
      <c r="G73" s="742"/>
      <c r="H73" s="742"/>
      <c r="I73" s="860"/>
      <c r="J73" s="861"/>
      <c r="K73" s="860"/>
      <c r="L73" s="724"/>
      <c r="M73" s="724"/>
      <c r="N73" s="702">
        <f t="shared" si="17"/>
        <v>0</v>
      </c>
      <c r="O73" s="759"/>
      <c r="P73" s="862"/>
      <c r="Q73" s="860"/>
      <c r="R73" s="864"/>
      <c r="S73" s="864"/>
      <c r="T73" s="864"/>
      <c r="U73" s="1255"/>
      <c r="V73" s="856"/>
      <c r="W73" s="852"/>
    </row>
    <row r="74" spans="1:23">
      <c r="A74" s="660">
        <v>3</v>
      </c>
      <c r="B74" s="659"/>
      <c r="C74" s="858"/>
      <c r="D74" s="660"/>
      <c r="E74" s="859"/>
      <c r="F74" s="621"/>
      <c r="G74" s="742"/>
      <c r="H74" s="742"/>
      <c r="I74" s="860"/>
      <c r="J74" s="861"/>
      <c r="K74" s="860"/>
      <c r="L74" s="724"/>
      <c r="M74" s="724"/>
      <c r="N74" s="702">
        <f t="shared" si="17"/>
        <v>0</v>
      </c>
      <c r="O74" s="759"/>
      <c r="P74" s="862"/>
      <c r="Q74" s="860"/>
      <c r="R74" s="864"/>
      <c r="S74" s="864"/>
      <c r="T74" s="864"/>
      <c r="U74" s="1255"/>
      <c r="V74" s="856"/>
      <c r="W74" s="852"/>
    </row>
    <row r="75" spans="1:23">
      <c r="A75" s="660">
        <v>4</v>
      </c>
      <c r="B75" s="659"/>
      <c r="C75" s="858"/>
      <c r="D75" s="660"/>
      <c r="E75" s="859"/>
      <c r="F75" s="621"/>
      <c r="G75" s="742"/>
      <c r="H75" s="742"/>
      <c r="I75" s="860"/>
      <c r="J75" s="861"/>
      <c r="K75" s="860"/>
      <c r="L75" s="724"/>
      <c r="M75" s="724"/>
      <c r="N75" s="702">
        <f t="shared" si="17"/>
        <v>0</v>
      </c>
      <c r="O75" s="759"/>
      <c r="P75" s="862"/>
      <c r="Q75" s="860"/>
      <c r="R75" s="865"/>
      <c r="S75" s="865"/>
      <c r="T75" s="865"/>
      <c r="U75" s="1256"/>
      <c r="V75" s="856"/>
      <c r="W75" s="852"/>
    </row>
    <row r="76" spans="1:23">
      <c r="A76" s="698"/>
      <c r="B76" s="761"/>
      <c r="C76" s="761"/>
      <c r="D76" s="698"/>
      <c r="E76" s="660"/>
      <c r="F76" s="698"/>
      <c r="G76" s="702"/>
      <c r="H76" s="702"/>
      <c r="I76" s="845"/>
      <c r="J76" s="846"/>
      <c r="K76" s="845"/>
      <c r="L76" s="758"/>
      <c r="M76" s="758"/>
      <c r="N76" s="702"/>
      <c r="O76" s="847"/>
      <c r="P76" s="866"/>
      <c r="Q76" s="845"/>
      <c r="R76" s="845"/>
      <c r="S76" s="845"/>
      <c r="T76" s="845"/>
      <c r="U76" s="855"/>
      <c r="V76" s="856"/>
      <c r="W76" s="852"/>
    </row>
    <row r="77" spans="1:23">
      <c r="A77" s="698"/>
      <c r="B77" s="659"/>
      <c r="C77" s="659"/>
      <c r="D77" s="698"/>
      <c r="E77" s="660"/>
      <c r="F77" s="700"/>
      <c r="G77" s="717">
        <f>SUM(G72:G75)</f>
        <v>0</v>
      </c>
      <c r="H77" s="717">
        <f>SUM(H72:H75)</f>
        <v>0</v>
      </c>
      <c r="I77" s="717">
        <f>SUM(I72:I75)</f>
        <v>0</v>
      </c>
      <c r="J77" s="717">
        <f>SUM(J72:J75)</f>
        <v>0</v>
      </c>
      <c r="K77" s="717">
        <f>SUM(K72:K75)</f>
        <v>0</v>
      </c>
      <c r="L77" s="703"/>
      <c r="M77" s="703"/>
      <c r="N77" s="702"/>
      <c r="O77" s="717">
        <f>SUM(O72:O75)</f>
        <v>0</v>
      </c>
      <c r="P77" s="717">
        <f>SUM(P72:P75)</f>
        <v>0</v>
      </c>
      <c r="Q77" s="717">
        <f>SUM(Q72:Q75)</f>
        <v>0</v>
      </c>
      <c r="R77" s="717">
        <f t="shared" ref="R77:S77" si="21">SUM(R72:R75)</f>
        <v>0</v>
      </c>
      <c r="S77" s="717">
        <f t="shared" si="21"/>
        <v>0</v>
      </c>
      <c r="T77" s="717"/>
      <c r="U77" s="701"/>
      <c r="V77" s="700"/>
      <c r="W77" s="705"/>
    </row>
    <row r="78" spans="1:23" ht="16">
      <c r="A78" s="698"/>
      <c r="B78" s="699" t="s">
        <v>5116</v>
      </c>
      <c r="C78" s="699"/>
      <c r="D78" s="698"/>
      <c r="E78" s="660"/>
      <c r="F78" s="700"/>
      <c r="G78" s="701" t="str">
        <f>IF(E78&lt;&gt;"",IFERROR(VLOOKUP(E78,[34]dataTRF!K164:L247,"2",FALSE),""),"")</f>
        <v/>
      </c>
      <c r="H78" s="701" t="str">
        <f>IF(E78&lt;&gt;"",IFERROR(VLOOKUP(E78,[34]dataTRF!J163:L244,"3",FALSE),""),"")</f>
        <v/>
      </c>
      <c r="I78" s="701"/>
      <c r="J78" s="701"/>
      <c r="K78" s="702"/>
      <c r="L78" s="703"/>
      <c r="M78" s="703"/>
      <c r="N78" s="702"/>
      <c r="O78" s="701"/>
      <c r="P78" s="704">
        <f>M78*O78/60*1000</f>
        <v>0</v>
      </c>
      <c r="Q78" s="701"/>
      <c r="R78" s="701"/>
      <c r="S78" s="701"/>
      <c r="T78" s="701"/>
      <c r="U78" s="701"/>
      <c r="V78" s="700"/>
      <c r="W78" s="705"/>
    </row>
    <row r="79" spans="1:23">
      <c r="A79" s="698">
        <v>1</v>
      </c>
      <c r="B79" s="657"/>
      <c r="C79" s="628"/>
      <c r="D79" s="698"/>
      <c r="E79" s="660"/>
      <c r="F79" s="621"/>
      <c r="G79" s="742"/>
      <c r="H79" s="829"/>
      <c r="I79" s="829"/>
      <c r="J79" s="723"/>
      <c r="K79" s="829"/>
      <c r="L79" s="724"/>
      <c r="M79" s="724"/>
      <c r="N79" s="702">
        <f t="shared" si="17"/>
        <v>0</v>
      </c>
      <c r="O79" s="847"/>
      <c r="P79" s="847"/>
      <c r="Q79" s="660"/>
      <c r="R79" s="660"/>
      <c r="S79" s="660"/>
      <c r="T79" s="660"/>
      <c r="U79" s="660"/>
      <c r="V79" s="660"/>
      <c r="W79" s="660"/>
    </row>
    <row r="80" spans="1:23">
      <c r="A80" s="698">
        <f>A79+1</f>
        <v>2</v>
      </c>
      <c r="B80" s="657"/>
      <c r="C80" s="628"/>
      <c r="D80" s="698"/>
      <c r="E80" s="660"/>
      <c r="F80" s="660"/>
      <c r="G80" s="742"/>
      <c r="H80" s="660"/>
      <c r="I80" s="829"/>
      <c r="J80" s="723"/>
      <c r="K80" s="661"/>
      <c r="L80" s="724"/>
      <c r="M80" s="724"/>
      <c r="N80" s="702">
        <f t="shared" si="17"/>
        <v>0</v>
      </c>
      <c r="O80" s="702"/>
      <c r="P80" s="702"/>
      <c r="Q80" s="660"/>
      <c r="R80" s="660"/>
      <c r="S80" s="660"/>
      <c r="T80" s="660"/>
      <c r="U80" s="660"/>
      <c r="V80" s="660"/>
      <c r="W80" s="660"/>
    </row>
    <row r="81" spans="1:23" ht="16">
      <c r="A81" s="698">
        <f t="shared" ref="A81:A83" si="22">A80+1</f>
        <v>3</v>
      </c>
      <c r="B81" s="657"/>
      <c r="C81" s="628"/>
      <c r="D81" s="698"/>
      <c r="E81" s="660"/>
      <c r="F81" s="660"/>
      <c r="G81" s="742"/>
      <c r="H81" s="660"/>
      <c r="I81" s="829"/>
      <c r="J81" s="723"/>
      <c r="K81" s="661"/>
      <c r="L81" s="724"/>
      <c r="M81" s="724"/>
      <c r="N81" s="702">
        <f t="shared" si="17"/>
        <v>0</v>
      </c>
      <c r="O81" s="753"/>
      <c r="P81" s="753"/>
      <c r="Q81" s="660"/>
      <c r="R81" s="660"/>
      <c r="S81" s="660"/>
      <c r="T81" s="660"/>
      <c r="U81" s="660"/>
      <c r="V81" s="660"/>
      <c r="W81" s="660"/>
    </row>
    <row r="82" spans="1:23" ht="16">
      <c r="A82" s="698">
        <f t="shared" si="22"/>
        <v>4</v>
      </c>
      <c r="B82" s="657"/>
      <c r="C82" s="628"/>
      <c r="D82" s="698"/>
      <c r="E82" s="660"/>
      <c r="F82" s="660"/>
      <c r="G82" s="660"/>
      <c r="H82" s="660"/>
      <c r="I82" s="829"/>
      <c r="J82" s="723"/>
      <c r="K82" s="661"/>
      <c r="L82" s="724"/>
      <c r="M82" s="724"/>
      <c r="N82" s="702">
        <f t="shared" si="17"/>
        <v>0</v>
      </c>
      <c r="O82" s="753"/>
      <c r="P82" s="753"/>
      <c r="Q82" s="660"/>
      <c r="R82" s="660"/>
      <c r="S82" s="660"/>
      <c r="T82" s="660"/>
      <c r="U82" s="660"/>
      <c r="V82" s="660"/>
      <c r="W82" s="660"/>
    </row>
    <row r="83" spans="1:23" ht="16">
      <c r="A83" s="698">
        <f t="shared" si="22"/>
        <v>5</v>
      </c>
      <c r="B83" s="657"/>
      <c r="C83" s="628"/>
      <c r="D83" s="698"/>
      <c r="E83" s="660"/>
      <c r="F83" s="660"/>
      <c r="G83" s="742"/>
      <c r="H83" s="660"/>
      <c r="I83" s="829"/>
      <c r="J83" s="723"/>
      <c r="K83" s="661"/>
      <c r="L83" s="724"/>
      <c r="M83" s="724"/>
      <c r="N83" s="753">
        <f t="shared" si="17"/>
        <v>0</v>
      </c>
      <c r="O83" s="753"/>
      <c r="P83" s="753"/>
      <c r="Q83" s="660"/>
      <c r="R83" s="660"/>
      <c r="S83" s="660"/>
      <c r="T83" s="660"/>
      <c r="U83" s="660"/>
      <c r="V83" s="660"/>
      <c r="W83" s="660"/>
    </row>
    <row r="84" spans="1:23">
      <c r="A84" s="698"/>
      <c r="B84" s="659"/>
      <c r="C84" s="659"/>
      <c r="D84" s="698"/>
      <c r="E84" s="660"/>
      <c r="F84" s="700"/>
      <c r="G84" s="717">
        <f>SUM(G79:G83)</f>
        <v>0</v>
      </c>
      <c r="H84" s="717">
        <f>SUM(H79:H82)</f>
        <v>0</v>
      </c>
      <c r="I84" s="717">
        <f>SUM(I79:I83)</f>
        <v>0</v>
      </c>
      <c r="J84" s="717">
        <f>SUM(J79:J82)</f>
        <v>0</v>
      </c>
      <c r="K84" s="717">
        <f>SUM(K79:K83)</f>
        <v>0</v>
      </c>
      <c r="L84" s="703"/>
      <c r="M84" s="703"/>
      <c r="N84" s="702"/>
      <c r="O84" s="717">
        <f>SUM(O79:O83)</f>
        <v>0</v>
      </c>
      <c r="P84" s="717">
        <f>SUM(P79:P83)</f>
        <v>0</v>
      </c>
      <c r="Q84" s="717">
        <f>SUM(Q79:Q83)</f>
        <v>0</v>
      </c>
      <c r="R84" s="717">
        <f>SUM(R79:R83)</f>
        <v>0</v>
      </c>
      <c r="S84" s="717">
        <f>SUM(S79:S83)</f>
        <v>0</v>
      </c>
      <c r="T84" s="717"/>
      <c r="U84" s="660"/>
      <c r="V84" s="660"/>
      <c r="W84" s="705"/>
    </row>
    <row r="85" spans="1:23">
      <c r="A85" s="698"/>
      <c r="B85" s="699" t="s">
        <v>5088</v>
      </c>
      <c r="C85" s="699"/>
      <c r="D85" s="660"/>
      <c r="E85" s="660"/>
      <c r="F85" s="700"/>
      <c r="G85" s="744">
        <f>G19+G22+G26+G29+G33+G37+G44+G48+G64+G70+G77+G84</f>
        <v>1</v>
      </c>
      <c r="H85" s="744">
        <f>H19+H22+H26+H29+H33+H37+H44+H48+H64+H70+H77+H84</f>
        <v>2</v>
      </c>
      <c r="I85" s="744">
        <f>I19+I22+I26+I29+I33+I37+I44+I48+I64+I70+I77+I84</f>
        <v>2</v>
      </c>
      <c r="J85" s="744">
        <f>J19+J22+J26+J29+J33+J37+J44+J48+J64+J70+J77+J84</f>
        <v>2</v>
      </c>
      <c r="K85" s="744">
        <f>K19+K22+K26+K29+K33+K37+K44+K48+K64+K70+K77+K84</f>
        <v>4</v>
      </c>
      <c r="L85" s="703"/>
      <c r="M85" s="703"/>
      <c r="N85" s="702"/>
      <c r="O85" s="744">
        <f>O19+O22+O26+O29+O33+O37+O44+O48+O64+O70+O77+O84</f>
        <v>9.1999999999999993</v>
      </c>
      <c r="P85" s="744">
        <f>P19+P22+P26+P29+P33+P37+P44+P48+P64+P70+P77+P84</f>
        <v>7067.666666666667</v>
      </c>
      <c r="Q85" s="744">
        <f>Q19+Q22+Q26+Q29+Q33+Q37+Q44+Q48+Q64+Q70+Q77+Q84</f>
        <v>2</v>
      </c>
      <c r="R85" s="744">
        <f t="shared" ref="R85:S85" si="23">R19+R22+R26+R29+R33+R37+R44+R48+R64+R70+R77+R84</f>
        <v>2</v>
      </c>
      <c r="S85" s="744">
        <f t="shared" si="23"/>
        <v>2</v>
      </c>
      <c r="T85" s="744"/>
      <c r="U85" s="701"/>
      <c r="V85" s="700"/>
      <c r="W85" s="705"/>
    </row>
    <row r="86" spans="1:23" ht="16">
      <c r="A86" s="698"/>
      <c r="B86" s="741"/>
      <c r="C86" s="741"/>
      <c r="D86" s="660"/>
      <c r="E86" s="660"/>
      <c r="F86" s="700"/>
      <c r="G86" s="701"/>
      <c r="H86" s="701"/>
      <c r="I86" s="701"/>
      <c r="J86" s="701"/>
      <c r="K86" s="702"/>
      <c r="L86" s="703"/>
      <c r="M86" s="703"/>
      <c r="N86" s="702">
        <f t="shared" si="17"/>
        <v>0</v>
      </c>
      <c r="O86" s="701"/>
      <c r="P86" s="704">
        <f t="shared" ref="P86:P149" si="24">M86*O86/60*1000</f>
        <v>0</v>
      </c>
      <c r="Q86" s="701"/>
      <c r="R86" s="701"/>
      <c r="S86" s="701"/>
      <c r="T86" s="701"/>
      <c r="U86" s="701"/>
      <c r="V86" s="700"/>
      <c r="W86" s="705"/>
    </row>
    <row r="87" spans="1:23" ht="16">
      <c r="A87" s="698"/>
      <c r="B87" s="741"/>
      <c r="C87" s="741"/>
      <c r="D87" s="660"/>
      <c r="E87" s="660"/>
      <c r="F87" s="700"/>
      <c r="G87" s="701"/>
      <c r="H87" s="701"/>
      <c r="I87" s="701"/>
      <c r="J87" s="701"/>
      <c r="K87" s="702"/>
      <c r="L87" s="703"/>
      <c r="M87" s="703"/>
      <c r="N87" s="702">
        <f t="shared" si="17"/>
        <v>0</v>
      </c>
      <c r="O87" s="701"/>
      <c r="P87" s="704">
        <f t="shared" si="24"/>
        <v>0</v>
      </c>
      <c r="Q87" s="701"/>
      <c r="R87" s="701"/>
      <c r="S87" s="701"/>
      <c r="T87" s="701"/>
      <c r="U87" s="701"/>
      <c r="V87" s="700"/>
      <c r="W87" s="705"/>
    </row>
    <row r="88" spans="1:23" ht="16">
      <c r="A88" s="698"/>
      <c r="B88" s="741"/>
      <c r="C88" s="741"/>
      <c r="D88" s="660"/>
      <c r="E88" s="660"/>
      <c r="F88" s="700"/>
      <c r="G88" s="701"/>
      <c r="H88" s="701"/>
      <c r="I88" s="701"/>
      <c r="J88" s="701"/>
      <c r="K88" s="702"/>
      <c r="L88" s="703"/>
      <c r="M88" s="703"/>
      <c r="N88" s="702">
        <f t="shared" si="17"/>
        <v>0</v>
      </c>
      <c r="O88" s="701"/>
      <c r="P88" s="704">
        <f t="shared" si="24"/>
        <v>0</v>
      </c>
      <c r="Q88" s="701"/>
      <c r="R88" s="701"/>
      <c r="S88" s="701"/>
      <c r="T88" s="701"/>
      <c r="U88" s="701"/>
      <c r="V88" s="700"/>
      <c r="W88" s="705"/>
    </row>
    <row r="89" spans="1:23" ht="16">
      <c r="A89" s="698"/>
      <c r="B89" s="741"/>
      <c r="C89" s="741"/>
      <c r="D89" s="660"/>
      <c r="E89" s="660"/>
      <c r="F89" s="700"/>
      <c r="G89" s="700"/>
      <c r="H89" s="700"/>
      <c r="I89" s="700"/>
      <c r="J89" s="700"/>
      <c r="K89" s="698"/>
      <c r="L89" s="703"/>
      <c r="M89" s="703"/>
      <c r="N89" s="698">
        <f t="shared" si="17"/>
        <v>0</v>
      </c>
      <c r="O89" s="700"/>
      <c r="P89" s="704">
        <f t="shared" si="24"/>
        <v>0</v>
      </c>
      <c r="Q89" s="700"/>
      <c r="R89" s="700"/>
      <c r="S89" s="700"/>
      <c r="T89" s="700"/>
      <c r="U89" s="700"/>
      <c r="V89" s="700"/>
      <c r="W89" s="705"/>
    </row>
    <row r="90" spans="1:23" ht="16">
      <c r="A90" s="698"/>
      <c r="B90" s="741"/>
      <c r="C90" s="741"/>
      <c r="D90" s="660"/>
      <c r="E90" s="660"/>
      <c r="F90" s="700"/>
      <c r="G90" s="700"/>
      <c r="H90" s="700"/>
      <c r="I90" s="700"/>
      <c r="J90" s="700"/>
      <c r="K90" s="698"/>
      <c r="L90" s="703"/>
      <c r="M90" s="703"/>
      <c r="N90" s="698">
        <f t="shared" si="17"/>
        <v>0</v>
      </c>
      <c r="O90" s="700"/>
      <c r="P90" s="704">
        <f t="shared" si="24"/>
        <v>0</v>
      </c>
      <c r="Q90" s="700"/>
      <c r="R90" s="700"/>
      <c r="S90" s="700"/>
      <c r="T90" s="700"/>
      <c r="U90" s="700"/>
      <c r="V90" s="700"/>
      <c r="W90" s="705"/>
    </row>
    <row r="91" spans="1:23" ht="16">
      <c r="A91" s="698"/>
      <c r="B91" s="741"/>
      <c r="C91" s="741"/>
      <c r="D91" s="660"/>
      <c r="E91" s="660"/>
      <c r="F91" s="700"/>
      <c r="G91" s="700"/>
      <c r="H91" s="700"/>
      <c r="I91" s="700"/>
      <c r="J91" s="700"/>
      <c r="K91" s="698"/>
      <c r="L91" s="703"/>
      <c r="M91" s="703"/>
      <c r="N91" s="698">
        <f t="shared" si="17"/>
        <v>0</v>
      </c>
      <c r="O91" s="700"/>
      <c r="P91" s="704">
        <f t="shared" si="24"/>
        <v>0</v>
      </c>
      <c r="Q91" s="700"/>
      <c r="R91" s="700"/>
      <c r="S91" s="700"/>
      <c r="T91" s="700"/>
      <c r="U91" s="700"/>
      <c r="V91" s="700"/>
      <c r="W91" s="705"/>
    </row>
    <row r="92" spans="1:23" ht="16">
      <c r="A92" s="698"/>
      <c r="B92" s="741"/>
      <c r="C92" s="741"/>
      <c r="D92" s="660"/>
      <c r="E92" s="660"/>
      <c r="F92" s="700"/>
      <c r="G92" s="700"/>
      <c r="H92" s="700"/>
      <c r="I92" s="700"/>
      <c r="J92" s="700"/>
      <c r="K92" s="698"/>
      <c r="L92" s="703"/>
      <c r="M92" s="703"/>
      <c r="N92" s="698">
        <f t="shared" si="17"/>
        <v>0</v>
      </c>
      <c r="O92" s="700"/>
      <c r="P92" s="704">
        <f t="shared" si="24"/>
        <v>0</v>
      </c>
      <c r="Q92" s="700"/>
      <c r="R92" s="700"/>
      <c r="S92" s="700"/>
      <c r="T92" s="700"/>
      <c r="U92" s="700"/>
      <c r="V92" s="700"/>
      <c r="W92" s="705"/>
    </row>
    <row r="93" spans="1:23" ht="16">
      <c r="A93" s="698"/>
      <c r="B93" s="741"/>
      <c r="C93" s="741"/>
      <c r="D93" s="660"/>
      <c r="E93" s="660"/>
      <c r="F93" s="700"/>
      <c r="G93" s="700"/>
      <c r="H93" s="700"/>
      <c r="I93" s="700"/>
      <c r="J93" s="700"/>
      <c r="K93" s="698"/>
      <c r="L93" s="703"/>
      <c r="M93" s="703"/>
      <c r="N93" s="698">
        <f t="shared" si="17"/>
        <v>0</v>
      </c>
      <c r="O93" s="700"/>
      <c r="P93" s="704">
        <f t="shared" si="24"/>
        <v>0</v>
      </c>
      <c r="Q93" s="700"/>
      <c r="R93" s="700"/>
      <c r="S93" s="700"/>
      <c r="T93" s="700"/>
      <c r="U93" s="700"/>
      <c r="V93" s="700"/>
      <c r="W93" s="705"/>
    </row>
    <row r="94" spans="1:23" ht="16">
      <c r="A94" s="698"/>
      <c r="B94" s="741"/>
      <c r="C94" s="741"/>
      <c r="D94" s="660"/>
      <c r="E94" s="660"/>
      <c r="F94" s="700"/>
      <c r="G94" s="700"/>
      <c r="H94" s="700"/>
      <c r="I94" s="700"/>
      <c r="J94" s="700"/>
      <c r="K94" s="698"/>
      <c r="L94" s="703"/>
      <c r="M94" s="703"/>
      <c r="N94" s="698">
        <f t="shared" si="17"/>
        <v>0</v>
      </c>
      <c r="O94" s="700"/>
      <c r="P94" s="704">
        <f t="shared" si="24"/>
        <v>0</v>
      </c>
      <c r="Q94" s="700"/>
      <c r="R94" s="700"/>
      <c r="S94" s="700"/>
      <c r="T94" s="700"/>
      <c r="U94" s="700"/>
      <c r="V94" s="700"/>
      <c r="W94" s="705"/>
    </row>
    <row r="95" spans="1:23" ht="16">
      <c r="A95" s="698"/>
      <c r="B95" s="741"/>
      <c r="C95" s="741"/>
      <c r="D95" s="660"/>
      <c r="E95" s="660"/>
      <c r="F95" s="700"/>
      <c r="G95" s="700"/>
      <c r="H95" s="700"/>
      <c r="I95" s="700"/>
      <c r="J95" s="700"/>
      <c r="K95" s="698"/>
      <c r="L95" s="703"/>
      <c r="M95" s="703"/>
      <c r="N95" s="698">
        <f t="shared" si="17"/>
        <v>0</v>
      </c>
      <c r="O95" s="700"/>
      <c r="P95" s="704">
        <f t="shared" si="24"/>
        <v>0</v>
      </c>
      <c r="Q95" s="700"/>
      <c r="R95" s="700"/>
      <c r="S95" s="700"/>
      <c r="T95" s="700"/>
      <c r="U95" s="700"/>
      <c r="V95" s="700"/>
      <c r="W95" s="705"/>
    </row>
    <row r="96" spans="1:23" ht="16">
      <c r="A96" s="698"/>
      <c r="B96" s="741"/>
      <c r="C96" s="741"/>
      <c r="D96" s="660"/>
      <c r="E96" s="660"/>
      <c r="F96" s="700"/>
      <c r="G96" s="700"/>
      <c r="H96" s="700"/>
      <c r="I96" s="700"/>
      <c r="J96" s="700"/>
      <c r="K96" s="698"/>
      <c r="L96" s="703"/>
      <c r="M96" s="703"/>
      <c r="N96" s="698">
        <f t="shared" si="17"/>
        <v>0</v>
      </c>
      <c r="O96" s="700"/>
      <c r="P96" s="704">
        <f t="shared" si="24"/>
        <v>0</v>
      </c>
      <c r="Q96" s="700"/>
      <c r="R96" s="700"/>
      <c r="S96" s="700"/>
      <c r="T96" s="700"/>
      <c r="U96" s="700"/>
      <c r="V96" s="700"/>
      <c r="W96" s="705"/>
    </row>
    <row r="97" spans="1:23" ht="16">
      <c r="A97" s="698"/>
      <c r="B97" s="741"/>
      <c r="C97" s="741"/>
      <c r="D97" s="660"/>
      <c r="E97" s="660"/>
      <c r="F97" s="700"/>
      <c r="G97" s="700"/>
      <c r="H97" s="700"/>
      <c r="I97" s="700"/>
      <c r="J97" s="700"/>
      <c r="K97" s="698"/>
      <c r="L97" s="703"/>
      <c r="M97" s="703"/>
      <c r="N97" s="698">
        <f t="shared" si="17"/>
        <v>0</v>
      </c>
      <c r="O97" s="700"/>
      <c r="P97" s="704">
        <f t="shared" si="24"/>
        <v>0</v>
      </c>
      <c r="Q97" s="700"/>
      <c r="R97" s="700"/>
      <c r="S97" s="700"/>
      <c r="T97" s="700"/>
      <c r="U97" s="700"/>
      <c r="V97" s="700"/>
      <c r="W97" s="705"/>
    </row>
    <row r="98" spans="1:23" ht="16">
      <c r="A98" s="698"/>
      <c r="B98" s="741"/>
      <c r="C98" s="741"/>
      <c r="D98" s="660"/>
      <c r="E98" s="660"/>
      <c r="F98" s="700"/>
      <c r="G98" s="700"/>
      <c r="H98" s="700"/>
      <c r="I98" s="700"/>
      <c r="J98" s="700"/>
      <c r="K98" s="698"/>
      <c r="L98" s="703"/>
      <c r="M98" s="703"/>
      <c r="N98" s="698">
        <f t="shared" si="17"/>
        <v>0</v>
      </c>
      <c r="O98" s="700"/>
      <c r="P98" s="704">
        <f t="shared" si="24"/>
        <v>0</v>
      </c>
      <c r="Q98" s="700"/>
      <c r="R98" s="700"/>
      <c r="S98" s="700"/>
      <c r="T98" s="700"/>
      <c r="U98" s="700"/>
      <c r="V98" s="700"/>
      <c r="W98" s="705"/>
    </row>
    <row r="99" spans="1:23" ht="16">
      <c r="A99" s="698"/>
      <c r="B99" s="741"/>
      <c r="C99" s="741"/>
      <c r="D99" s="660"/>
      <c r="E99" s="660"/>
      <c r="F99" s="700"/>
      <c r="G99" s="700"/>
      <c r="H99" s="700"/>
      <c r="I99" s="700"/>
      <c r="J99" s="700"/>
      <c r="K99" s="698"/>
      <c r="L99" s="703"/>
      <c r="M99" s="703"/>
      <c r="N99" s="698">
        <f t="shared" si="17"/>
        <v>0</v>
      </c>
      <c r="O99" s="700"/>
      <c r="P99" s="704">
        <f t="shared" si="24"/>
        <v>0</v>
      </c>
      <c r="Q99" s="700"/>
      <c r="R99" s="700"/>
      <c r="S99" s="700"/>
      <c r="T99" s="700"/>
      <c r="U99" s="700"/>
      <c r="V99" s="700"/>
      <c r="W99" s="705"/>
    </row>
    <row r="100" spans="1:23" ht="16">
      <c r="A100" s="698"/>
      <c r="B100" s="741"/>
      <c r="C100" s="741"/>
      <c r="D100" s="660"/>
      <c r="E100" s="660"/>
      <c r="F100" s="700"/>
      <c r="G100" s="700"/>
      <c r="H100" s="700"/>
      <c r="I100" s="700"/>
      <c r="J100" s="700"/>
      <c r="K100" s="698"/>
      <c r="L100" s="703"/>
      <c r="M100" s="703"/>
      <c r="N100" s="698">
        <f t="shared" si="17"/>
        <v>0</v>
      </c>
      <c r="O100" s="700"/>
      <c r="P100" s="704">
        <f t="shared" si="24"/>
        <v>0</v>
      </c>
      <c r="Q100" s="700"/>
      <c r="R100" s="700"/>
      <c r="S100" s="700"/>
      <c r="T100" s="700"/>
      <c r="U100" s="700"/>
      <c r="V100" s="700"/>
      <c r="W100" s="705"/>
    </row>
    <row r="101" spans="1:23" ht="16">
      <c r="A101" s="698"/>
      <c r="B101" s="741"/>
      <c r="C101" s="741"/>
      <c r="D101" s="660"/>
      <c r="E101" s="660"/>
      <c r="F101" s="700"/>
      <c r="G101" s="700"/>
      <c r="H101" s="700"/>
      <c r="I101" s="700"/>
      <c r="J101" s="700"/>
      <c r="K101" s="698"/>
      <c r="L101" s="703"/>
      <c r="M101" s="703"/>
      <c r="N101" s="698">
        <f t="shared" si="17"/>
        <v>0</v>
      </c>
      <c r="O101" s="700"/>
      <c r="P101" s="704">
        <f t="shared" si="24"/>
        <v>0</v>
      </c>
      <c r="Q101" s="700"/>
      <c r="R101" s="700"/>
      <c r="S101" s="700"/>
      <c r="T101" s="700"/>
      <c r="U101" s="700"/>
      <c r="V101" s="700"/>
      <c r="W101" s="705"/>
    </row>
    <row r="102" spans="1:23" ht="16">
      <c r="A102" s="698"/>
      <c r="B102" s="741"/>
      <c r="C102" s="741"/>
      <c r="D102" s="660"/>
      <c r="E102" s="660"/>
      <c r="F102" s="700"/>
      <c r="G102" s="700"/>
      <c r="H102" s="700"/>
      <c r="I102" s="700"/>
      <c r="J102" s="700"/>
      <c r="K102" s="698"/>
      <c r="L102" s="703"/>
      <c r="M102" s="703"/>
      <c r="N102" s="698">
        <f t="shared" si="17"/>
        <v>0</v>
      </c>
      <c r="O102" s="700"/>
      <c r="P102" s="704">
        <f t="shared" si="24"/>
        <v>0</v>
      </c>
      <c r="Q102" s="700"/>
      <c r="R102" s="700"/>
      <c r="S102" s="700"/>
      <c r="T102" s="700"/>
      <c r="U102" s="700"/>
      <c r="V102" s="700"/>
      <c r="W102" s="705"/>
    </row>
    <row r="103" spans="1:23" ht="16">
      <c r="A103" s="698"/>
      <c r="B103" s="741"/>
      <c r="C103" s="741"/>
      <c r="D103" s="660"/>
      <c r="E103" s="660"/>
      <c r="F103" s="700"/>
      <c r="G103" s="700"/>
      <c r="H103" s="700"/>
      <c r="I103" s="700"/>
      <c r="J103" s="700"/>
      <c r="K103" s="698"/>
      <c r="L103" s="703"/>
      <c r="M103" s="703"/>
      <c r="N103" s="698">
        <f t="shared" si="17"/>
        <v>0</v>
      </c>
      <c r="O103" s="700"/>
      <c r="P103" s="704">
        <f t="shared" si="24"/>
        <v>0</v>
      </c>
      <c r="Q103" s="700"/>
      <c r="R103" s="700"/>
      <c r="S103" s="700"/>
      <c r="T103" s="700"/>
      <c r="U103" s="700"/>
      <c r="V103" s="700"/>
      <c r="W103" s="705"/>
    </row>
    <row r="104" spans="1:23" ht="16">
      <c r="A104" s="698"/>
      <c r="B104" s="741"/>
      <c r="C104" s="741"/>
      <c r="D104" s="660"/>
      <c r="E104" s="660"/>
      <c r="F104" s="700"/>
      <c r="G104" s="700"/>
      <c r="H104" s="700"/>
      <c r="I104" s="700"/>
      <c r="J104" s="700"/>
      <c r="K104" s="698"/>
      <c r="L104" s="703"/>
      <c r="M104" s="703"/>
      <c r="N104" s="698">
        <f t="shared" si="17"/>
        <v>0</v>
      </c>
      <c r="O104" s="700"/>
      <c r="P104" s="704">
        <f t="shared" si="24"/>
        <v>0</v>
      </c>
      <c r="Q104" s="700"/>
      <c r="R104" s="700"/>
      <c r="S104" s="700"/>
      <c r="T104" s="700"/>
      <c r="U104" s="700"/>
      <c r="V104" s="700"/>
      <c r="W104" s="705"/>
    </row>
    <row r="105" spans="1:23" ht="16">
      <c r="A105" s="698"/>
      <c r="B105" s="741"/>
      <c r="C105" s="741"/>
      <c r="D105" s="660"/>
      <c r="E105" s="660"/>
      <c r="F105" s="700"/>
      <c r="G105" s="700"/>
      <c r="H105" s="700"/>
      <c r="I105" s="700"/>
      <c r="J105" s="700"/>
      <c r="K105" s="698"/>
      <c r="L105" s="703"/>
      <c r="M105" s="703"/>
      <c r="N105" s="698">
        <f t="shared" si="17"/>
        <v>0</v>
      </c>
      <c r="O105" s="700"/>
      <c r="P105" s="704">
        <f t="shared" si="24"/>
        <v>0</v>
      </c>
      <c r="Q105" s="700"/>
      <c r="R105" s="700"/>
      <c r="S105" s="700"/>
      <c r="T105" s="700"/>
      <c r="U105" s="700"/>
      <c r="V105" s="700"/>
      <c r="W105" s="705"/>
    </row>
    <row r="106" spans="1:23" ht="16">
      <c r="A106" s="698"/>
      <c r="B106" s="741"/>
      <c r="C106" s="741"/>
      <c r="D106" s="660"/>
      <c r="E106" s="660"/>
      <c r="F106" s="700"/>
      <c r="G106" s="700"/>
      <c r="H106" s="700"/>
      <c r="I106" s="700"/>
      <c r="J106" s="700"/>
      <c r="K106" s="698"/>
      <c r="L106" s="703"/>
      <c r="M106" s="703"/>
      <c r="N106" s="698">
        <f t="shared" si="17"/>
        <v>0</v>
      </c>
      <c r="O106" s="700"/>
      <c r="P106" s="704">
        <f t="shared" si="24"/>
        <v>0</v>
      </c>
      <c r="Q106" s="700"/>
      <c r="R106" s="700"/>
      <c r="S106" s="700"/>
      <c r="T106" s="700"/>
      <c r="U106" s="700"/>
      <c r="V106" s="700"/>
      <c r="W106" s="705"/>
    </row>
    <row r="107" spans="1:23" ht="16">
      <c r="A107" s="698"/>
      <c r="B107" s="741"/>
      <c r="C107" s="741"/>
      <c r="D107" s="660"/>
      <c r="E107" s="660"/>
      <c r="F107" s="700"/>
      <c r="G107" s="700"/>
      <c r="H107" s="700"/>
      <c r="I107" s="700"/>
      <c r="J107" s="700"/>
      <c r="K107" s="698"/>
      <c r="L107" s="703"/>
      <c r="M107" s="703"/>
      <c r="N107" s="698">
        <f t="shared" si="17"/>
        <v>0</v>
      </c>
      <c r="O107" s="700"/>
      <c r="P107" s="704">
        <f t="shared" si="24"/>
        <v>0</v>
      </c>
      <c r="Q107" s="700"/>
      <c r="R107" s="700"/>
      <c r="S107" s="700"/>
      <c r="T107" s="700"/>
      <c r="U107" s="700"/>
      <c r="V107" s="700"/>
      <c r="W107" s="705"/>
    </row>
    <row r="108" spans="1:23" ht="16">
      <c r="A108" s="698"/>
      <c r="B108" s="741"/>
      <c r="C108" s="741"/>
      <c r="D108" s="660"/>
      <c r="E108" s="660"/>
      <c r="F108" s="700"/>
      <c r="G108" s="700"/>
      <c r="H108" s="700"/>
      <c r="I108" s="700"/>
      <c r="J108" s="700"/>
      <c r="K108" s="698"/>
      <c r="L108" s="703"/>
      <c r="M108" s="703"/>
      <c r="N108" s="698">
        <f t="shared" si="17"/>
        <v>0</v>
      </c>
      <c r="O108" s="700"/>
      <c r="P108" s="704">
        <f t="shared" si="24"/>
        <v>0</v>
      </c>
      <c r="Q108" s="700"/>
      <c r="R108" s="700"/>
      <c r="S108" s="700"/>
      <c r="T108" s="700"/>
      <c r="U108" s="700"/>
      <c r="V108" s="700"/>
      <c r="W108" s="705"/>
    </row>
    <row r="109" spans="1:23" ht="16">
      <c r="A109" s="698"/>
      <c r="B109" s="741"/>
      <c r="C109" s="741"/>
      <c r="D109" s="660"/>
      <c r="E109" s="660"/>
      <c r="F109" s="700"/>
      <c r="G109" s="700"/>
      <c r="H109" s="700"/>
      <c r="I109" s="700"/>
      <c r="J109" s="700"/>
      <c r="K109" s="698"/>
      <c r="L109" s="703"/>
      <c r="M109" s="703"/>
      <c r="N109" s="698">
        <f t="shared" si="17"/>
        <v>0</v>
      </c>
      <c r="O109" s="700"/>
      <c r="P109" s="704">
        <f t="shared" si="24"/>
        <v>0</v>
      </c>
      <c r="Q109" s="700"/>
      <c r="R109" s="700"/>
      <c r="S109" s="700"/>
      <c r="T109" s="700"/>
      <c r="U109" s="700"/>
      <c r="V109" s="700"/>
      <c r="W109" s="705"/>
    </row>
    <row r="110" spans="1:23" ht="16">
      <c r="A110" s="698"/>
      <c r="B110" s="741"/>
      <c r="C110" s="741"/>
      <c r="D110" s="660"/>
      <c r="E110" s="660"/>
      <c r="F110" s="700"/>
      <c r="G110" s="700"/>
      <c r="H110" s="700"/>
      <c r="I110" s="700"/>
      <c r="J110" s="700"/>
      <c r="K110" s="698"/>
      <c r="L110" s="703"/>
      <c r="M110" s="703"/>
      <c r="N110" s="698">
        <f t="shared" si="17"/>
        <v>0</v>
      </c>
      <c r="O110" s="700"/>
      <c r="P110" s="704">
        <f t="shared" si="24"/>
        <v>0</v>
      </c>
      <c r="Q110" s="700"/>
      <c r="R110" s="700"/>
      <c r="S110" s="700"/>
      <c r="T110" s="700"/>
      <c r="U110" s="700"/>
      <c r="V110" s="700"/>
      <c r="W110" s="705"/>
    </row>
    <row r="111" spans="1:23" ht="16">
      <c r="A111" s="698"/>
      <c r="B111" s="741"/>
      <c r="C111" s="741"/>
      <c r="D111" s="660"/>
      <c r="E111" s="660"/>
      <c r="F111" s="700"/>
      <c r="G111" s="700"/>
      <c r="H111" s="700"/>
      <c r="I111" s="700"/>
      <c r="J111" s="700"/>
      <c r="K111" s="698"/>
      <c r="L111" s="703"/>
      <c r="M111" s="703"/>
      <c r="N111" s="698">
        <f t="shared" si="17"/>
        <v>0</v>
      </c>
      <c r="O111" s="700"/>
      <c r="P111" s="704">
        <f t="shared" si="24"/>
        <v>0</v>
      </c>
      <c r="Q111" s="700"/>
      <c r="R111" s="700"/>
      <c r="S111" s="700"/>
      <c r="T111" s="700"/>
      <c r="U111" s="700"/>
      <c r="V111" s="700"/>
      <c r="W111" s="705"/>
    </row>
    <row r="112" spans="1:23" ht="16">
      <c r="A112" s="698"/>
      <c r="B112" s="741"/>
      <c r="C112" s="741"/>
      <c r="D112" s="660"/>
      <c r="E112" s="660"/>
      <c r="F112" s="700"/>
      <c r="G112" s="700"/>
      <c r="H112" s="700"/>
      <c r="I112" s="700"/>
      <c r="J112" s="700"/>
      <c r="K112" s="698"/>
      <c r="L112" s="703"/>
      <c r="M112" s="703"/>
      <c r="N112" s="698">
        <f t="shared" si="17"/>
        <v>0</v>
      </c>
      <c r="O112" s="700"/>
      <c r="P112" s="704">
        <f t="shared" si="24"/>
        <v>0</v>
      </c>
      <c r="Q112" s="700"/>
      <c r="R112" s="700"/>
      <c r="S112" s="700"/>
      <c r="T112" s="700"/>
      <c r="U112" s="700"/>
      <c r="V112" s="700"/>
      <c r="W112" s="705"/>
    </row>
    <row r="113" spans="1:23" ht="16">
      <c r="A113" s="698"/>
      <c r="B113" s="741"/>
      <c r="C113" s="741"/>
      <c r="D113" s="660"/>
      <c r="E113" s="660"/>
      <c r="F113" s="700"/>
      <c r="G113" s="700"/>
      <c r="H113" s="700"/>
      <c r="I113" s="700"/>
      <c r="J113" s="700"/>
      <c r="K113" s="698"/>
      <c r="L113" s="703"/>
      <c r="M113" s="703"/>
      <c r="N113" s="698">
        <f t="shared" si="17"/>
        <v>0</v>
      </c>
      <c r="O113" s="700"/>
      <c r="P113" s="704">
        <f t="shared" si="24"/>
        <v>0</v>
      </c>
      <c r="Q113" s="700"/>
      <c r="R113" s="700"/>
      <c r="S113" s="700"/>
      <c r="T113" s="700"/>
      <c r="U113" s="700"/>
      <c r="V113" s="700"/>
      <c r="W113" s="705"/>
    </row>
    <row r="114" spans="1:23" ht="16">
      <c r="A114" s="698"/>
      <c r="B114" s="741"/>
      <c r="C114" s="741"/>
      <c r="D114" s="660"/>
      <c r="E114" s="660"/>
      <c r="F114" s="700"/>
      <c r="G114" s="700"/>
      <c r="H114" s="700"/>
      <c r="I114" s="700"/>
      <c r="J114" s="700"/>
      <c r="K114" s="698"/>
      <c r="L114" s="703"/>
      <c r="M114" s="703"/>
      <c r="N114" s="698">
        <f t="shared" si="17"/>
        <v>0</v>
      </c>
      <c r="O114" s="700"/>
      <c r="P114" s="704">
        <f t="shared" si="24"/>
        <v>0</v>
      </c>
      <c r="Q114" s="700"/>
      <c r="R114" s="700"/>
      <c r="S114" s="700"/>
      <c r="T114" s="700"/>
      <c r="U114" s="700"/>
      <c r="V114" s="700"/>
      <c r="W114" s="705"/>
    </row>
    <row r="115" spans="1:23" ht="16">
      <c r="A115" s="698"/>
      <c r="B115" s="741"/>
      <c r="C115" s="741"/>
      <c r="D115" s="660"/>
      <c r="E115" s="660"/>
      <c r="F115" s="700"/>
      <c r="G115" s="700"/>
      <c r="H115" s="700"/>
      <c r="I115" s="700"/>
      <c r="J115" s="700"/>
      <c r="K115" s="698"/>
      <c r="L115" s="703"/>
      <c r="M115" s="703"/>
      <c r="N115" s="698">
        <f t="shared" si="17"/>
        <v>0</v>
      </c>
      <c r="O115" s="700"/>
      <c r="P115" s="704">
        <f t="shared" si="24"/>
        <v>0</v>
      </c>
      <c r="Q115" s="700"/>
      <c r="R115" s="700"/>
      <c r="S115" s="700"/>
      <c r="T115" s="700"/>
      <c r="U115" s="700"/>
      <c r="V115" s="700"/>
      <c r="W115" s="705"/>
    </row>
    <row r="116" spans="1:23" ht="16">
      <c r="A116" s="698"/>
      <c r="B116" s="741"/>
      <c r="C116" s="741"/>
      <c r="D116" s="660"/>
      <c r="E116" s="660"/>
      <c r="F116" s="700"/>
      <c r="G116" s="700"/>
      <c r="H116" s="700"/>
      <c r="I116" s="700"/>
      <c r="J116" s="700"/>
      <c r="K116" s="698"/>
      <c r="L116" s="703"/>
      <c r="M116" s="703"/>
      <c r="N116" s="698">
        <f t="shared" si="17"/>
        <v>0</v>
      </c>
      <c r="O116" s="700"/>
      <c r="P116" s="704">
        <f t="shared" si="24"/>
        <v>0</v>
      </c>
      <c r="Q116" s="700"/>
      <c r="R116" s="700"/>
      <c r="S116" s="700"/>
      <c r="T116" s="700"/>
      <c r="U116" s="700"/>
      <c r="V116" s="700"/>
      <c r="W116" s="705"/>
    </row>
    <row r="117" spans="1:23" ht="16">
      <c r="A117" s="698"/>
      <c r="B117" s="741"/>
      <c r="C117" s="741"/>
      <c r="D117" s="660"/>
      <c r="E117" s="660"/>
      <c r="F117" s="700"/>
      <c r="G117" s="700"/>
      <c r="H117" s="700"/>
      <c r="I117" s="700"/>
      <c r="J117" s="700"/>
      <c r="K117" s="698"/>
      <c r="L117" s="703"/>
      <c r="M117" s="703"/>
      <c r="N117" s="698">
        <f t="shared" si="17"/>
        <v>0</v>
      </c>
      <c r="O117" s="700"/>
      <c r="P117" s="704">
        <f t="shared" si="24"/>
        <v>0</v>
      </c>
      <c r="Q117" s="700"/>
      <c r="R117" s="700"/>
      <c r="S117" s="700"/>
      <c r="T117" s="700"/>
      <c r="U117" s="700"/>
      <c r="V117" s="700"/>
      <c r="W117" s="705"/>
    </row>
    <row r="118" spans="1:23" ht="16">
      <c r="A118" s="698"/>
      <c r="B118" s="741"/>
      <c r="C118" s="741"/>
      <c r="D118" s="660"/>
      <c r="E118" s="660"/>
      <c r="F118" s="700"/>
      <c r="G118" s="700"/>
      <c r="H118" s="700"/>
      <c r="I118" s="700"/>
      <c r="J118" s="700"/>
      <c r="K118" s="698"/>
      <c r="L118" s="703"/>
      <c r="M118" s="703"/>
      <c r="N118" s="698">
        <f t="shared" si="17"/>
        <v>0</v>
      </c>
      <c r="O118" s="700"/>
      <c r="P118" s="704">
        <f t="shared" si="24"/>
        <v>0</v>
      </c>
      <c r="Q118" s="700"/>
      <c r="R118" s="700"/>
      <c r="S118" s="700"/>
      <c r="T118" s="700"/>
      <c r="U118" s="700"/>
      <c r="V118" s="700"/>
      <c r="W118" s="705"/>
    </row>
    <row r="119" spans="1:23" ht="16">
      <c r="A119" s="698"/>
      <c r="B119" s="741"/>
      <c r="C119" s="741"/>
      <c r="D119" s="660"/>
      <c r="E119" s="660"/>
      <c r="F119" s="700"/>
      <c r="G119" s="700"/>
      <c r="H119" s="700"/>
      <c r="I119" s="700"/>
      <c r="J119" s="700"/>
      <c r="K119" s="698"/>
      <c r="L119" s="703"/>
      <c r="M119" s="703"/>
      <c r="N119" s="698">
        <f t="shared" si="17"/>
        <v>0</v>
      </c>
      <c r="O119" s="700"/>
      <c r="P119" s="704">
        <f t="shared" si="24"/>
        <v>0</v>
      </c>
      <c r="Q119" s="700"/>
      <c r="R119" s="700"/>
      <c r="S119" s="700"/>
      <c r="T119" s="700"/>
      <c r="U119" s="700"/>
      <c r="V119" s="700"/>
      <c r="W119" s="705"/>
    </row>
    <row r="120" spans="1:23" ht="16">
      <c r="A120" s="698"/>
      <c r="B120" s="741"/>
      <c r="C120" s="741"/>
      <c r="D120" s="660"/>
      <c r="E120" s="660"/>
      <c r="F120" s="700"/>
      <c r="G120" s="700"/>
      <c r="H120" s="700"/>
      <c r="I120" s="700"/>
      <c r="J120" s="700"/>
      <c r="K120" s="698"/>
      <c r="L120" s="703"/>
      <c r="M120" s="703"/>
      <c r="N120" s="698">
        <f t="shared" si="17"/>
        <v>0</v>
      </c>
      <c r="O120" s="700"/>
      <c r="P120" s="704">
        <f t="shared" si="24"/>
        <v>0</v>
      </c>
      <c r="Q120" s="700"/>
      <c r="R120" s="700"/>
      <c r="S120" s="700"/>
      <c r="T120" s="700"/>
      <c r="U120" s="700"/>
      <c r="V120" s="700"/>
      <c r="W120" s="705"/>
    </row>
    <row r="121" spans="1:23" ht="16">
      <c r="A121" s="698"/>
      <c r="B121" s="741"/>
      <c r="C121" s="741"/>
      <c r="D121" s="660"/>
      <c r="E121" s="660"/>
      <c r="F121" s="700"/>
      <c r="G121" s="700"/>
      <c r="H121" s="700"/>
      <c r="I121" s="700"/>
      <c r="J121" s="700"/>
      <c r="K121" s="698"/>
      <c r="L121" s="703"/>
      <c r="M121" s="703"/>
      <c r="N121" s="698">
        <f t="shared" ref="N121:N184" si="25">HOUR($M121-$L121)*60+MINUTE($M121-$L121)</f>
        <v>0</v>
      </c>
      <c r="O121" s="700"/>
      <c r="P121" s="704">
        <f t="shared" si="24"/>
        <v>0</v>
      </c>
      <c r="Q121" s="700"/>
      <c r="R121" s="700"/>
      <c r="S121" s="700"/>
      <c r="T121" s="700"/>
      <c r="U121" s="700"/>
      <c r="V121" s="700"/>
      <c r="W121" s="705"/>
    </row>
    <row r="122" spans="1:23" ht="16">
      <c r="A122" s="698"/>
      <c r="B122" s="741"/>
      <c r="C122" s="741"/>
      <c r="D122" s="660"/>
      <c r="E122" s="660"/>
      <c r="F122" s="700"/>
      <c r="G122" s="700"/>
      <c r="H122" s="700"/>
      <c r="I122" s="700"/>
      <c r="J122" s="700"/>
      <c r="K122" s="698"/>
      <c r="L122" s="703"/>
      <c r="M122" s="703"/>
      <c r="N122" s="698">
        <f t="shared" si="25"/>
        <v>0</v>
      </c>
      <c r="O122" s="700"/>
      <c r="P122" s="704">
        <f t="shared" si="24"/>
        <v>0</v>
      </c>
      <c r="Q122" s="700"/>
      <c r="R122" s="700"/>
      <c r="S122" s="700"/>
      <c r="T122" s="700"/>
      <c r="U122" s="700"/>
      <c r="V122" s="700"/>
      <c r="W122" s="705"/>
    </row>
    <row r="123" spans="1:23" ht="16">
      <c r="A123" s="698"/>
      <c r="B123" s="741"/>
      <c r="C123" s="741"/>
      <c r="D123" s="660"/>
      <c r="E123" s="660"/>
      <c r="F123" s="700"/>
      <c r="G123" s="700"/>
      <c r="H123" s="700"/>
      <c r="I123" s="700"/>
      <c r="J123" s="700"/>
      <c r="K123" s="698"/>
      <c r="L123" s="703"/>
      <c r="M123" s="703"/>
      <c r="N123" s="698">
        <f t="shared" si="25"/>
        <v>0</v>
      </c>
      <c r="O123" s="700"/>
      <c r="P123" s="704">
        <f t="shared" si="24"/>
        <v>0</v>
      </c>
      <c r="Q123" s="700"/>
      <c r="R123" s="700"/>
      <c r="S123" s="700"/>
      <c r="T123" s="700"/>
      <c r="U123" s="700"/>
      <c r="V123" s="700"/>
      <c r="W123" s="705"/>
    </row>
    <row r="124" spans="1:23" ht="16">
      <c r="A124" s="698"/>
      <c r="B124" s="741"/>
      <c r="C124" s="741"/>
      <c r="D124" s="660"/>
      <c r="E124" s="660"/>
      <c r="F124" s="700"/>
      <c r="G124" s="700"/>
      <c r="H124" s="700"/>
      <c r="I124" s="700"/>
      <c r="J124" s="700"/>
      <c r="K124" s="698"/>
      <c r="L124" s="703"/>
      <c r="M124" s="703"/>
      <c r="N124" s="698">
        <f t="shared" si="25"/>
        <v>0</v>
      </c>
      <c r="O124" s="700"/>
      <c r="P124" s="704">
        <f t="shared" si="24"/>
        <v>0</v>
      </c>
      <c r="Q124" s="700"/>
      <c r="R124" s="700"/>
      <c r="S124" s="700"/>
      <c r="T124" s="700"/>
      <c r="U124" s="700"/>
      <c r="V124" s="700"/>
      <c r="W124" s="705"/>
    </row>
    <row r="125" spans="1:23" ht="16">
      <c r="A125" s="698"/>
      <c r="B125" s="741"/>
      <c r="C125" s="741"/>
      <c r="D125" s="660"/>
      <c r="E125" s="660"/>
      <c r="F125" s="700"/>
      <c r="G125" s="700"/>
      <c r="H125" s="700"/>
      <c r="I125" s="700"/>
      <c r="J125" s="700"/>
      <c r="K125" s="698"/>
      <c r="L125" s="703"/>
      <c r="M125" s="703"/>
      <c r="N125" s="698">
        <f t="shared" si="25"/>
        <v>0</v>
      </c>
      <c r="O125" s="700"/>
      <c r="P125" s="704">
        <f t="shared" si="24"/>
        <v>0</v>
      </c>
      <c r="Q125" s="700"/>
      <c r="R125" s="700"/>
      <c r="S125" s="700"/>
      <c r="T125" s="700"/>
      <c r="U125" s="700"/>
      <c r="V125" s="700"/>
      <c r="W125" s="705"/>
    </row>
    <row r="126" spans="1:23" ht="16">
      <c r="A126" s="698"/>
      <c r="B126" s="741"/>
      <c r="C126" s="741"/>
      <c r="D126" s="660"/>
      <c r="E126" s="660"/>
      <c r="F126" s="700"/>
      <c r="G126" s="700"/>
      <c r="H126" s="700"/>
      <c r="I126" s="700"/>
      <c r="J126" s="700"/>
      <c r="K126" s="698"/>
      <c r="L126" s="703"/>
      <c r="M126" s="703"/>
      <c r="N126" s="698">
        <f t="shared" si="25"/>
        <v>0</v>
      </c>
      <c r="O126" s="700"/>
      <c r="P126" s="704">
        <f t="shared" si="24"/>
        <v>0</v>
      </c>
      <c r="Q126" s="700"/>
      <c r="R126" s="700"/>
      <c r="S126" s="700"/>
      <c r="T126" s="700"/>
      <c r="U126" s="700"/>
      <c r="V126" s="700"/>
      <c r="W126" s="705"/>
    </row>
    <row r="127" spans="1:23" ht="16">
      <c r="A127" s="698"/>
      <c r="B127" s="741"/>
      <c r="C127" s="741"/>
      <c r="D127" s="660"/>
      <c r="E127" s="660"/>
      <c r="F127" s="700"/>
      <c r="G127" s="700"/>
      <c r="H127" s="700"/>
      <c r="I127" s="700"/>
      <c r="J127" s="700"/>
      <c r="K127" s="698"/>
      <c r="L127" s="703"/>
      <c r="M127" s="703"/>
      <c r="N127" s="698">
        <f t="shared" si="25"/>
        <v>0</v>
      </c>
      <c r="O127" s="700"/>
      <c r="P127" s="704">
        <f t="shared" si="24"/>
        <v>0</v>
      </c>
      <c r="Q127" s="700"/>
      <c r="R127" s="700"/>
      <c r="S127" s="700"/>
      <c r="T127" s="700"/>
      <c r="U127" s="700"/>
      <c r="V127" s="700"/>
      <c r="W127" s="705"/>
    </row>
    <row r="128" spans="1:23" ht="16">
      <c r="A128" s="698"/>
      <c r="B128" s="741"/>
      <c r="C128" s="741"/>
      <c r="D128" s="660"/>
      <c r="E128" s="660"/>
      <c r="F128" s="700"/>
      <c r="G128" s="700"/>
      <c r="H128" s="700"/>
      <c r="I128" s="700"/>
      <c r="J128" s="700"/>
      <c r="K128" s="698"/>
      <c r="L128" s="703"/>
      <c r="M128" s="703"/>
      <c r="N128" s="698">
        <f t="shared" si="25"/>
        <v>0</v>
      </c>
      <c r="O128" s="700"/>
      <c r="P128" s="704">
        <f t="shared" si="24"/>
        <v>0</v>
      </c>
      <c r="Q128" s="700"/>
      <c r="R128" s="700"/>
      <c r="S128" s="700"/>
      <c r="T128" s="700"/>
      <c r="U128" s="700"/>
      <c r="V128" s="700"/>
      <c r="W128" s="705"/>
    </row>
    <row r="129" spans="1:23" ht="16">
      <c r="A129" s="698"/>
      <c r="B129" s="741"/>
      <c r="C129" s="741"/>
      <c r="D129" s="660"/>
      <c r="E129" s="660"/>
      <c r="F129" s="700"/>
      <c r="G129" s="700"/>
      <c r="H129" s="700"/>
      <c r="I129" s="700"/>
      <c r="J129" s="700"/>
      <c r="K129" s="698"/>
      <c r="L129" s="703"/>
      <c r="M129" s="703"/>
      <c r="N129" s="698">
        <f t="shared" si="25"/>
        <v>0</v>
      </c>
      <c r="O129" s="700"/>
      <c r="P129" s="704">
        <f t="shared" si="24"/>
        <v>0</v>
      </c>
      <c r="Q129" s="700"/>
      <c r="R129" s="700"/>
      <c r="S129" s="700"/>
      <c r="T129" s="700"/>
      <c r="U129" s="700"/>
      <c r="V129" s="700"/>
      <c r="W129" s="705"/>
    </row>
    <row r="130" spans="1:23" ht="16">
      <c r="A130" s="698"/>
      <c r="B130" s="741"/>
      <c r="C130" s="741"/>
      <c r="D130" s="660"/>
      <c r="E130" s="660"/>
      <c r="F130" s="700"/>
      <c r="G130" s="700"/>
      <c r="H130" s="700"/>
      <c r="I130" s="700"/>
      <c r="J130" s="700"/>
      <c r="K130" s="698"/>
      <c r="L130" s="703"/>
      <c r="M130" s="703"/>
      <c r="N130" s="698">
        <f t="shared" si="25"/>
        <v>0</v>
      </c>
      <c r="O130" s="700"/>
      <c r="P130" s="704">
        <f t="shared" si="24"/>
        <v>0</v>
      </c>
      <c r="Q130" s="700"/>
      <c r="R130" s="700"/>
      <c r="S130" s="700"/>
      <c r="T130" s="700"/>
      <c r="U130" s="700"/>
      <c r="V130" s="700"/>
      <c r="W130" s="705"/>
    </row>
    <row r="131" spans="1:23" ht="16">
      <c r="A131" s="698"/>
      <c r="B131" s="741"/>
      <c r="C131" s="741"/>
      <c r="D131" s="660"/>
      <c r="E131" s="660"/>
      <c r="F131" s="700"/>
      <c r="G131" s="700"/>
      <c r="H131" s="700"/>
      <c r="I131" s="700"/>
      <c r="J131" s="700"/>
      <c r="K131" s="698"/>
      <c r="L131" s="703"/>
      <c r="M131" s="703"/>
      <c r="N131" s="698">
        <f t="shared" si="25"/>
        <v>0</v>
      </c>
      <c r="O131" s="700"/>
      <c r="P131" s="704">
        <f t="shared" si="24"/>
        <v>0</v>
      </c>
      <c r="Q131" s="700"/>
      <c r="R131" s="700"/>
      <c r="S131" s="700"/>
      <c r="T131" s="700"/>
      <c r="U131" s="700"/>
      <c r="V131" s="700"/>
      <c r="W131" s="705"/>
    </row>
    <row r="132" spans="1:23" ht="16">
      <c r="A132" s="698"/>
      <c r="B132" s="741"/>
      <c r="C132" s="741"/>
      <c r="D132" s="660"/>
      <c r="E132" s="660"/>
      <c r="F132" s="700"/>
      <c r="G132" s="700"/>
      <c r="H132" s="700"/>
      <c r="I132" s="700"/>
      <c r="J132" s="700"/>
      <c r="K132" s="698"/>
      <c r="L132" s="703"/>
      <c r="M132" s="703"/>
      <c r="N132" s="698">
        <f t="shared" si="25"/>
        <v>0</v>
      </c>
      <c r="O132" s="700"/>
      <c r="P132" s="704">
        <f t="shared" si="24"/>
        <v>0</v>
      </c>
      <c r="Q132" s="700"/>
      <c r="R132" s="700"/>
      <c r="S132" s="700"/>
      <c r="T132" s="700"/>
      <c r="U132" s="700"/>
      <c r="V132" s="700"/>
      <c r="W132" s="705"/>
    </row>
    <row r="133" spans="1:23" ht="16">
      <c r="A133" s="698"/>
      <c r="B133" s="741"/>
      <c r="C133" s="741"/>
      <c r="D133" s="660"/>
      <c r="E133" s="660"/>
      <c r="F133" s="700"/>
      <c r="G133" s="700"/>
      <c r="H133" s="700"/>
      <c r="I133" s="700"/>
      <c r="J133" s="700"/>
      <c r="K133" s="698"/>
      <c r="L133" s="703"/>
      <c r="M133" s="703"/>
      <c r="N133" s="698">
        <f t="shared" si="25"/>
        <v>0</v>
      </c>
      <c r="O133" s="700"/>
      <c r="P133" s="704">
        <f t="shared" si="24"/>
        <v>0</v>
      </c>
      <c r="Q133" s="700"/>
      <c r="R133" s="700"/>
      <c r="S133" s="700"/>
      <c r="T133" s="700"/>
      <c r="U133" s="700"/>
      <c r="V133" s="700"/>
      <c r="W133" s="705"/>
    </row>
    <row r="134" spans="1:23" ht="16">
      <c r="A134" s="698"/>
      <c r="B134" s="741"/>
      <c r="C134" s="741"/>
      <c r="D134" s="660"/>
      <c r="E134" s="660"/>
      <c r="F134" s="700"/>
      <c r="G134" s="700"/>
      <c r="H134" s="700"/>
      <c r="I134" s="700"/>
      <c r="J134" s="700"/>
      <c r="K134" s="698"/>
      <c r="L134" s="703"/>
      <c r="M134" s="703"/>
      <c r="N134" s="698">
        <f t="shared" si="25"/>
        <v>0</v>
      </c>
      <c r="O134" s="700"/>
      <c r="P134" s="704">
        <f t="shared" si="24"/>
        <v>0</v>
      </c>
      <c r="Q134" s="700"/>
      <c r="R134" s="700"/>
      <c r="S134" s="700"/>
      <c r="T134" s="700"/>
      <c r="U134" s="700"/>
      <c r="V134" s="700"/>
      <c r="W134" s="705"/>
    </row>
    <row r="135" spans="1:23" ht="16">
      <c r="A135" s="698"/>
      <c r="B135" s="741"/>
      <c r="C135" s="741"/>
      <c r="D135" s="660"/>
      <c r="E135" s="660"/>
      <c r="F135" s="700"/>
      <c r="G135" s="700"/>
      <c r="H135" s="700"/>
      <c r="I135" s="700"/>
      <c r="J135" s="700"/>
      <c r="K135" s="698"/>
      <c r="L135" s="703"/>
      <c r="M135" s="703"/>
      <c r="N135" s="698">
        <f t="shared" si="25"/>
        <v>0</v>
      </c>
      <c r="O135" s="700"/>
      <c r="P135" s="704">
        <f t="shared" si="24"/>
        <v>0</v>
      </c>
      <c r="Q135" s="700"/>
      <c r="R135" s="700"/>
      <c r="S135" s="700"/>
      <c r="T135" s="700"/>
      <c r="U135" s="700"/>
      <c r="V135" s="700"/>
      <c r="W135" s="705"/>
    </row>
    <row r="136" spans="1:23" ht="16">
      <c r="A136" s="698"/>
      <c r="B136" s="741"/>
      <c r="C136" s="741"/>
      <c r="D136" s="660"/>
      <c r="E136" s="660"/>
      <c r="F136" s="700"/>
      <c r="G136" s="700"/>
      <c r="H136" s="700"/>
      <c r="I136" s="700"/>
      <c r="J136" s="700"/>
      <c r="K136" s="698"/>
      <c r="L136" s="703"/>
      <c r="M136" s="703"/>
      <c r="N136" s="698">
        <f t="shared" si="25"/>
        <v>0</v>
      </c>
      <c r="O136" s="700"/>
      <c r="P136" s="704">
        <f t="shared" si="24"/>
        <v>0</v>
      </c>
      <c r="Q136" s="700"/>
      <c r="R136" s="700"/>
      <c r="S136" s="700"/>
      <c r="T136" s="700"/>
      <c r="U136" s="700"/>
      <c r="V136" s="700"/>
      <c r="W136" s="705"/>
    </row>
    <row r="137" spans="1:23" ht="16">
      <c r="A137" s="698"/>
      <c r="B137" s="741"/>
      <c r="C137" s="741"/>
      <c r="D137" s="660"/>
      <c r="E137" s="660"/>
      <c r="F137" s="700"/>
      <c r="G137" s="700"/>
      <c r="H137" s="700"/>
      <c r="I137" s="700"/>
      <c r="J137" s="700"/>
      <c r="K137" s="698"/>
      <c r="L137" s="703"/>
      <c r="M137" s="703"/>
      <c r="N137" s="698">
        <f t="shared" si="25"/>
        <v>0</v>
      </c>
      <c r="O137" s="700"/>
      <c r="P137" s="704">
        <f t="shared" si="24"/>
        <v>0</v>
      </c>
      <c r="Q137" s="700"/>
      <c r="R137" s="700"/>
      <c r="S137" s="700"/>
      <c r="T137" s="700"/>
      <c r="U137" s="700"/>
      <c r="V137" s="700"/>
      <c r="W137" s="705"/>
    </row>
    <row r="138" spans="1:23" ht="16">
      <c r="A138" s="698"/>
      <c r="B138" s="741"/>
      <c r="C138" s="741"/>
      <c r="D138" s="660"/>
      <c r="E138" s="660"/>
      <c r="F138" s="700"/>
      <c r="G138" s="700"/>
      <c r="H138" s="700"/>
      <c r="I138" s="700"/>
      <c r="J138" s="700"/>
      <c r="K138" s="698"/>
      <c r="L138" s="703"/>
      <c r="M138" s="703"/>
      <c r="N138" s="698">
        <f t="shared" si="25"/>
        <v>0</v>
      </c>
      <c r="O138" s="700"/>
      <c r="P138" s="704">
        <f t="shared" si="24"/>
        <v>0</v>
      </c>
      <c r="Q138" s="700"/>
      <c r="R138" s="700"/>
      <c r="S138" s="700"/>
      <c r="T138" s="700"/>
      <c r="U138" s="700"/>
      <c r="V138" s="700"/>
      <c r="W138" s="705"/>
    </row>
    <row r="139" spans="1:23" ht="16">
      <c r="A139" s="698"/>
      <c r="B139" s="741"/>
      <c r="C139" s="741"/>
      <c r="D139" s="660"/>
      <c r="E139" s="660"/>
      <c r="F139" s="700"/>
      <c r="G139" s="700"/>
      <c r="H139" s="700"/>
      <c r="I139" s="700"/>
      <c r="J139" s="700"/>
      <c r="K139" s="698"/>
      <c r="L139" s="703"/>
      <c r="M139" s="703"/>
      <c r="N139" s="698">
        <f t="shared" si="25"/>
        <v>0</v>
      </c>
      <c r="O139" s="700"/>
      <c r="P139" s="704">
        <f t="shared" si="24"/>
        <v>0</v>
      </c>
      <c r="Q139" s="700"/>
      <c r="R139" s="700"/>
      <c r="S139" s="700"/>
      <c r="T139" s="700"/>
      <c r="U139" s="700"/>
      <c r="V139" s="700"/>
      <c r="W139" s="705"/>
    </row>
    <row r="140" spans="1:23" ht="16">
      <c r="A140" s="698"/>
      <c r="B140" s="741"/>
      <c r="C140" s="741"/>
      <c r="D140" s="660"/>
      <c r="E140" s="660"/>
      <c r="F140" s="700"/>
      <c r="G140" s="700"/>
      <c r="H140" s="700"/>
      <c r="I140" s="700"/>
      <c r="J140" s="700"/>
      <c r="K140" s="698"/>
      <c r="L140" s="703"/>
      <c r="M140" s="703"/>
      <c r="N140" s="698">
        <f t="shared" si="25"/>
        <v>0</v>
      </c>
      <c r="O140" s="700"/>
      <c r="P140" s="704">
        <f t="shared" si="24"/>
        <v>0</v>
      </c>
      <c r="Q140" s="700"/>
      <c r="R140" s="700"/>
      <c r="S140" s="700"/>
      <c r="T140" s="700"/>
      <c r="U140" s="700"/>
      <c r="V140" s="700"/>
      <c r="W140" s="705"/>
    </row>
    <row r="141" spans="1:23" ht="16">
      <c r="A141" s="698"/>
      <c r="B141" s="741"/>
      <c r="C141" s="741"/>
      <c r="D141" s="660"/>
      <c r="E141" s="660"/>
      <c r="F141" s="700"/>
      <c r="G141" s="700"/>
      <c r="H141" s="700"/>
      <c r="I141" s="700"/>
      <c r="J141" s="700"/>
      <c r="K141" s="698"/>
      <c r="L141" s="703"/>
      <c r="M141" s="703"/>
      <c r="N141" s="698">
        <f t="shared" si="25"/>
        <v>0</v>
      </c>
      <c r="O141" s="700"/>
      <c r="P141" s="704">
        <f t="shared" si="24"/>
        <v>0</v>
      </c>
      <c r="Q141" s="700"/>
      <c r="R141" s="700"/>
      <c r="S141" s="700"/>
      <c r="T141" s="700"/>
      <c r="U141" s="700"/>
      <c r="V141" s="700"/>
      <c r="W141" s="705"/>
    </row>
    <row r="142" spans="1:23" ht="16">
      <c r="A142" s="698"/>
      <c r="B142" s="741"/>
      <c r="C142" s="741"/>
      <c r="D142" s="660"/>
      <c r="E142" s="660"/>
      <c r="F142" s="700"/>
      <c r="G142" s="700"/>
      <c r="H142" s="700"/>
      <c r="I142" s="700"/>
      <c r="J142" s="700"/>
      <c r="K142" s="698"/>
      <c r="L142" s="703"/>
      <c r="M142" s="703"/>
      <c r="N142" s="698">
        <f t="shared" si="25"/>
        <v>0</v>
      </c>
      <c r="O142" s="700"/>
      <c r="P142" s="704">
        <f t="shared" si="24"/>
        <v>0</v>
      </c>
      <c r="Q142" s="700"/>
      <c r="R142" s="700"/>
      <c r="S142" s="700"/>
      <c r="T142" s="700"/>
      <c r="U142" s="700"/>
      <c r="V142" s="700"/>
      <c r="W142" s="705"/>
    </row>
    <row r="143" spans="1:23" ht="16">
      <c r="A143" s="698"/>
      <c r="B143" s="741"/>
      <c r="C143" s="741"/>
      <c r="D143" s="660"/>
      <c r="E143" s="660"/>
      <c r="F143" s="700"/>
      <c r="G143" s="700"/>
      <c r="H143" s="700"/>
      <c r="I143" s="700"/>
      <c r="J143" s="700"/>
      <c r="K143" s="698"/>
      <c r="L143" s="703"/>
      <c r="M143" s="703"/>
      <c r="N143" s="698">
        <f t="shared" si="25"/>
        <v>0</v>
      </c>
      <c r="O143" s="700"/>
      <c r="P143" s="704">
        <f t="shared" si="24"/>
        <v>0</v>
      </c>
      <c r="Q143" s="700"/>
      <c r="R143" s="700"/>
      <c r="S143" s="700"/>
      <c r="T143" s="700"/>
      <c r="U143" s="700"/>
      <c r="V143" s="700"/>
      <c r="W143" s="705"/>
    </row>
    <row r="144" spans="1:23" ht="16">
      <c r="A144" s="698"/>
      <c r="B144" s="741"/>
      <c r="C144" s="741"/>
      <c r="D144" s="660"/>
      <c r="E144" s="660"/>
      <c r="F144" s="700"/>
      <c r="G144" s="700"/>
      <c r="H144" s="700"/>
      <c r="I144" s="700"/>
      <c r="J144" s="700"/>
      <c r="K144" s="698"/>
      <c r="L144" s="703"/>
      <c r="M144" s="703"/>
      <c r="N144" s="698">
        <f t="shared" si="25"/>
        <v>0</v>
      </c>
      <c r="O144" s="700"/>
      <c r="P144" s="704">
        <f t="shared" si="24"/>
        <v>0</v>
      </c>
      <c r="Q144" s="700"/>
      <c r="R144" s="700"/>
      <c r="S144" s="700"/>
      <c r="T144" s="700"/>
      <c r="U144" s="700"/>
      <c r="V144" s="700"/>
      <c r="W144" s="705"/>
    </row>
    <row r="145" spans="1:23" ht="16">
      <c r="A145" s="698"/>
      <c r="B145" s="741"/>
      <c r="C145" s="741"/>
      <c r="D145" s="660"/>
      <c r="E145" s="660"/>
      <c r="F145" s="700"/>
      <c r="G145" s="700"/>
      <c r="H145" s="700"/>
      <c r="I145" s="700"/>
      <c r="J145" s="700"/>
      <c r="K145" s="698"/>
      <c r="L145" s="703"/>
      <c r="M145" s="703"/>
      <c r="N145" s="698">
        <f t="shared" si="25"/>
        <v>0</v>
      </c>
      <c r="O145" s="700"/>
      <c r="P145" s="704">
        <f t="shared" si="24"/>
        <v>0</v>
      </c>
      <c r="Q145" s="700"/>
      <c r="R145" s="700"/>
      <c r="S145" s="700"/>
      <c r="T145" s="700"/>
      <c r="U145" s="700"/>
      <c r="V145" s="700"/>
      <c r="W145" s="705"/>
    </row>
    <row r="146" spans="1:23" ht="16">
      <c r="A146" s="698"/>
      <c r="B146" s="741"/>
      <c r="C146" s="741"/>
      <c r="D146" s="660"/>
      <c r="E146" s="660"/>
      <c r="F146" s="700"/>
      <c r="G146" s="700"/>
      <c r="H146" s="700"/>
      <c r="I146" s="700"/>
      <c r="J146" s="700"/>
      <c r="K146" s="698"/>
      <c r="L146" s="703"/>
      <c r="M146" s="703"/>
      <c r="N146" s="698">
        <f t="shared" si="25"/>
        <v>0</v>
      </c>
      <c r="O146" s="700"/>
      <c r="P146" s="704">
        <f t="shared" si="24"/>
        <v>0</v>
      </c>
      <c r="Q146" s="700"/>
      <c r="R146" s="700"/>
      <c r="S146" s="700"/>
      <c r="T146" s="700"/>
      <c r="U146" s="700"/>
      <c r="V146" s="700"/>
      <c r="W146" s="705"/>
    </row>
    <row r="147" spans="1:23" ht="16">
      <c r="A147" s="698"/>
      <c r="B147" s="741"/>
      <c r="C147" s="741"/>
      <c r="D147" s="660"/>
      <c r="E147" s="660"/>
      <c r="F147" s="700"/>
      <c r="G147" s="700"/>
      <c r="H147" s="700"/>
      <c r="I147" s="700"/>
      <c r="J147" s="700"/>
      <c r="K147" s="698"/>
      <c r="L147" s="703"/>
      <c r="M147" s="703"/>
      <c r="N147" s="698">
        <f t="shared" si="25"/>
        <v>0</v>
      </c>
      <c r="O147" s="700"/>
      <c r="P147" s="704">
        <f t="shared" si="24"/>
        <v>0</v>
      </c>
      <c r="Q147" s="700"/>
      <c r="R147" s="700"/>
      <c r="S147" s="700"/>
      <c r="T147" s="700"/>
      <c r="U147" s="700"/>
      <c r="V147" s="700"/>
      <c r="W147" s="705"/>
    </row>
    <row r="148" spans="1:23" ht="16">
      <c r="A148" s="698"/>
      <c r="B148" s="741"/>
      <c r="C148" s="741"/>
      <c r="D148" s="660"/>
      <c r="E148" s="660"/>
      <c r="F148" s="700"/>
      <c r="G148" s="700"/>
      <c r="H148" s="700"/>
      <c r="I148" s="700"/>
      <c r="J148" s="700"/>
      <c r="K148" s="698"/>
      <c r="L148" s="703"/>
      <c r="M148" s="703"/>
      <c r="N148" s="698">
        <f t="shared" si="25"/>
        <v>0</v>
      </c>
      <c r="O148" s="700"/>
      <c r="P148" s="704">
        <f t="shared" si="24"/>
        <v>0</v>
      </c>
      <c r="Q148" s="700"/>
      <c r="R148" s="700"/>
      <c r="S148" s="700"/>
      <c r="T148" s="700"/>
      <c r="U148" s="700"/>
      <c r="V148" s="700"/>
      <c r="W148" s="705"/>
    </row>
    <row r="149" spans="1:23" ht="16">
      <c r="A149" s="698"/>
      <c r="B149" s="741"/>
      <c r="C149" s="741"/>
      <c r="D149" s="660"/>
      <c r="E149" s="660"/>
      <c r="F149" s="700"/>
      <c r="G149" s="700"/>
      <c r="H149" s="700"/>
      <c r="I149" s="700"/>
      <c r="J149" s="700"/>
      <c r="K149" s="698"/>
      <c r="L149" s="703"/>
      <c r="M149" s="703"/>
      <c r="N149" s="698">
        <f t="shared" si="25"/>
        <v>0</v>
      </c>
      <c r="O149" s="700"/>
      <c r="P149" s="704">
        <f t="shared" si="24"/>
        <v>0</v>
      </c>
      <c r="Q149" s="700"/>
      <c r="R149" s="700"/>
      <c r="S149" s="700"/>
      <c r="T149" s="700"/>
      <c r="U149" s="700"/>
      <c r="V149" s="700"/>
      <c r="W149" s="705"/>
    </row>
    <row r="150" spans="1:23" ht="16">
      <c r="A150" s="698"/>
      <c r="B150" s="741"/>
      <c r="C150" s="741"/>
      <c r="D150" s="660"/>
      <c r="E150" s="660"/>
      <c r="F150" s="700"/>
      <c r="G150" s="700"/>
      <c r="H150" s="700"/>
      <c r="I150" s="700"/>
      <c r="J150" s="700"/>
      <c r="K150" s="698"/>
      <c r="L150" s="703"/>
      <c r="M150" s="703"/>
      <c r="N150" s="698">
        <f t="shared" si="25"/>
        <v>0</v>
      </c>
      <c r="O150" s="700"/>
      <c r="P150" s="704">
        <f t="shared" ref="P150:P214" si="26">M150*O150/60*1000</f>
        <v>0</v>
      </c>
      <c r="Q150" s="700"/>
      <c r="R150" s="700"/>
      <c r="S150" s="700"/>
      <c r="T150" s="700"/>
      <c r="U150" s="700"/>
      <c r="V150" s="700"/>
      <c r="W150" s="705"/>
    </row>
    <row r="151" spans="1:23" ht="16">
      <c r="A151" s="698"/>
      <c r="B151" s="741"/>
      <c r="C151" s="741"/>
      <c r="D151" s="660"/>
      <c r="E151" s="660"/>
      <c r="F151" s="700"/>
      <c r="G151" s="700"/>
      <c r="H151" s="700"/>
      <c r="I151" s="700"/>
      <c r="J151" s="700"/>
      <c r="K151" s="698"/>
      <c r="L151" s="703"/>
      <c r="M151" s="703"/>
      <c r="N151" s="698">
        <f t="shared" si="25"/>
        <v>0</v>
      </c>
      <c r="O151" s="700"/>
      <c r="P151" s="704">
        <f t="shared" si="26"/>
        <v>0</v>
      </c>
      <c r="Q151" s="700"/>
      <c r="R151" s="700"/>
      <c r="S151" s="700"/>
      <c r="T151" s="700"/>
      <c r="U151" s="700"/>
      <c r="V151" s="700"/>
      <c r="W151" s="705"/>
    </row>
    <row r="152" spans="1:23" ht="16">
      <c r="A152" s="698"/>
      <c r="B152" s="741"/>
      <c r="C152" s="741"/>
      <c r="D152" s="660"/>
      <c r="E152" s="660"/>
      <c r="F152" s="700"/>
      <c r="G152" s="700"/>
      <c r="H152" s="700"/>
      <c r="I152" s="700"/>
      <c r="J152" s="700"/>
      <c r="K152" s="698"/>
      <c r="L152" s="703"/>
      <c r="M152" s="703"/>
      <c r="N152" s="698">
        <f t="shared" si="25"/>
        <v>0</v>
      </c>
      <c r="O152" s="700"/>
      <c r="P152" s="704">
        <f t="shared" si="26"/>
        <v>0</v>
      </c>
      <c r="Q152" s="700"/>
      <c r="R152" s="700"/>
      <c r="S152" s="700"/>
      <c r="T152" s="700"/>
      <c r="U152" s="700"/>
      <c r="V152" s="700"/>
      <c r="W152" s="705"/>
    </row>
    <row r="153" spans="1:23" ht="16">
      <c r="A153" s="698"/>
      <c r="B153" s="741"/>
      <c r="C153" s="741"/>
      <c r="D153" s="660"/>
      <c r="E153" s="660"/>
      <c r="F153" s="700"/>
      <c r="G153" s="700"/>
      <c r="H153" s="700"/>
      <c r="I153" s="700"/>
      <c r="J153" s="700"/>
      <c r="K153" s="698"/>
      <c r="L153" s="703"/>
      <c r="M153" s="703"/>
      <c r="N153" s="698">
        <f t="shared" si="25"/>
        <v>0</v>
      </c>
      <c r="O153" s="700"/>
      <c r="P153" s="704">
        <f t="shared" si="26"/>
        <v>0</v>
      </c>
      <c r="Q153" s="700"/>
      <c r="R153" s="700"/>
      <c r="S153" s="700"/>
      <c r="T153" s="700"/>
      <c r="U153" s="700"/>
      <c r="V153" s="700"/>
      <c r="W153" s="705"/>
    </row>
    <row r="154" spans="1:23" ht="16">
      <c r="A154" s="698"/>
      <c r="B154" s="741"/>
      <c r="C154" s="741"/>
      <c r="D154" s="660"/>
      <c r="E154" s="660"/>
      <c r="F154" s="700"/>
      <c r="G154" s="700"/>
      <c r="H154" s="700"/>
      <c r="I154" s="700"/>
      <c r="J154" s="700"/>
      <c r="K154" s="698"/>
      <c r="L154" s="703"/>
      <c r="M154" s="703"/>
      <c r="N154" s="698">
        <f t="shared" si="25"/>
        <v>0</v>
      </c>
      <c r="O154" s="700"/>
      <c r="P154" s="704">
        <f t="shared" si="26"/>
        <v>0</v>
      </c>
      <c r="Q154" s="700"/>
      <c r="R154" s="700"/>
      <c r="S154" s="700"/>
      <c r="T154" s="700"/>
      <c r="U154" s="700"/>
      <c r="V154" s="700"/>
      <c r="W154" s="705"/>
    </row>
    <row r="155" spans="1:23" ht="16">
      <c r="A155" s="698"/>
      <c r="B155" s="741"/>
      <c r="C155" s="741"/>
      <c r="D155" s="660"/>
      <c r="E155" s="660"/>
      <c r="F155" s="700"/>
      <c r="G155" s="700"/>
      <c r="H155" s="700"/>
      <c r="I155" s="700"/>
      <c r="J155" s="700"/>
      <c r="K155" s="698"/>
      <c r="L155" s="703"/>
      <c r="M155" s="703"/>
      <c r="N155" s="698">
        <f t="shared" si="25"/>
        <v>0</v>
      </c>
      <c r="O155" s="700"/>
      <c r="P155" s="704">
        <f t="shared" si="26"/>
        <v>0</v>
      </c>
      <c r="Q155" s="700"/>
      <c r="R155" s="700"/>
      <c r="S155" s="700"/>
      <c r="T155" s="700"/>
      <c r="U155" s="700"/>
      <c r="V155" s="700"/>
      <c r="W155" s="705"/>
    </row>
    <row r="156" spans="1:23" ht="16">
      <c r="A156" s="698"/>
      <c r="B156" s="741"/>
      <c r="C156" s="741"/>
      <c r="D156" s="660"/>
      <c r="E156" s="660"/>
      <c r="F156" s="700"/>
      <c r="G156" s="700"/>
      <c r="H156" s="700"/>
      <c r="I156" s="700"/>
      <c r="J156" s="700"/>
      <c r="K156" s="698"/>
      <c r="L156" s="703"/>
      <c r="M156" s="703"/>
      <c r="N156" s="698">
        <f t="shared" si="25"/>
        <v>0</v>
      </c>
      <c r="O156" s="700"/>
      <c r="P156" s="704">
        <f t="shared" si="26"/>
        <v>0</v>
      </c>
      <c r="Q156" s="700"/>
      <c r="R156" s="700"/>
      <c r="S156" s="700"/>
      <c r="T156" s="700"/>
      <c r="U156" s="700"/>
      <c r="V156" s="700"/>
      <c r="W156" s="705"/>
    </row>
    <row r="157" spans="1:23" ht="16">
      <c r="A157" s="698"/>
      <c r="B157" s="741"/>
      <c r="C157" s="741"/>
      <c r="D157" s="660"/>
      <c r="E157" s="660"/>
      <c r="F157" s="700"/>
      <c r="G157" s="700"/>
      <c r="H157" s="700"/>
      <c r="I157" s="700"/>
      <c r="J157" s="700"/>
      <c r="K157" s="698"/>
      <c r="L157" s="703"/>
      <c r="M157" s="703"/>
      <c r="N157" s="698">
        <f t="shared" si="25"/>
        <v>0</v>
      </c>
      <c r="O157" s="700"/>
      <c r="P157" s="704">
        <f t="shared" si="26"/>
        <v>0</v>
      </c>
      <c r="Q157" s="700"/>
      <c r="R157" s="700"/>
      <c r="S157" s="700"/>
      <c r="T157" s="700"/>
      <c r="U157" s="700"/>
      <c r="V157" s="700"/>
      <c r="W157" s="705"/>
    </row>
    <row r="158" spans="1:23" ht="16">
      <c r="A158" s="698"/>
      <c r="B158" s="741"/>
      <c r="C158" s="741"/>
      <c r="D158" s="660"/>
      <c r="E158" s="660"/>
      <c r="F158" s="700"/>
      <c r="G158" s="700"/>
      <c r="H158" s="700"/>
      <c r="I158" s="700"/>
      <c r="J158" s="700"/>
      <c r="K158" s="698"/>
      <c r="L158" s="703"/>
      <c r="M158" s="703"/>
      <c r="N158" s="698">
        <f t="shared" si="25"/>
        <v>0</v>
      </c>
      <c r="O158" s="700"/>
      <c r="P158" s="704">
        <f t="shared" si="26"/>
        <v>0</v>
      </c>
      <c r="Q158" s="700"/>
      <c r="R158" s="700"/>
      <c r="S158" s="700"/>
      <c r="T158" s="700"/>
      <c r="U158" s="700"/>
      <c r="V158" s="700"/>
      <c r="W158" s="705"/>
    </row>
    <row r="159" spans="1:23" ht="16">
      <c r="A159" s="698"/>
      <c r="B159" s="741"/>
      <c r="C159" s="741"/>
      <c r="D159" s="660"/>
      <c r="E159" s="660"/>
      <c r="F159" s="700"/>
      <c r="G159" s="700"/>
      <c r="H159" s="700"/>
      <c r="I159" s="700"/>
      <c r="J159" s="700"/>
      <c r="K159" s="698"/>
      <c r="L159" s="703"/>
      <c r="M159" s="703"/>
      <c r="N159" s="698">
        <f t="shared" si="25"/>
        <v>0</v>
      </c>
      <c r="O159" s="700"/>
      <c r="P159" s="704">
        <f t="shared" si="26"/>
        <v>0</v>
      </c>
      <c r="Q159" s="700"/>
      <c r="R159" s="700"/>
      <c r="S159" s="700"/>
      <c r="T159" s="700"/>
      <c r="U159" s="700"/>
      <c r="V159" s="700"/>
      <c r="W159" s="705"/>
    </row>
    <row r="160" spans="1:23" ht="16">
      <c r="A160" s="698"/>
      <c r="B160" s="741"/>
      <c r="C160" s="741"/>
      <c r="D160" s="660"/>
      <c r="E160" s="660"/>
      <c r="F160" s="700"/>
      <c r="G160" s="700"/>
      <c r="H160" s="700"/>
      <c r="I160" s="700"/>
      <c r="J160" s="700"/>
      <c r="K160" s="698"/>
      <c r="L160" s="703"/>
      <c r="M160" s="703"/>
      <c r="N160" s="698">
        <f t="shared" si="25"/>
        <v>0</v>
      </c>
      <c r="O160" s="700"/>
      <c r="P160" s="704">
        <f t="shared" si="26"/>
        <v>0</v>
      </c>
      <c r="Q160" s="700"/>
      <c r="R160" s="700"/>
      <c r="S160" s="700"/>
      <c r="T160" s="700"/>
      <c r="U160" s="700"/>
      <c r="V160" s="700"/>
      <c r="W160" s="705"/>
    </row>
    <row r="161" spans="1:23" ht="16">
      <c r="A161" s="698"/>
      <c r="B161" s="741"/>
      <c r="C161" s="741"/>
      <c r="D161" s="660"/>
      <c r="E161" s="660"/>
      <c r="F161" s="700"/>
      <c r="G161" s="700"/>
      <c r="H161" s="700"/>
      <c r="I161" s="700"/>
      <c r="J161" s="700"/>
      <c r="K161" s="698"/>
      <c r="L161" s="703"/>
      <c r="M161" s="703"/>
      <c r="N161" s="698">
        <f t="shared" si="25"/>
        <v>0</v>
      </c>
      <c r="O161" s="700"/>
      <c r="P161" s="704">
        <f t="shared" si="26"/>
        <v>0</v>
      </c>
      <c r="Q161" s="700"/>
      <c r="R161" s="700"/>
      <c r="S161" s="700"/>
      <c r="T161" s="700"/>
      <c r="U161" s="700"/>
      <c r="V161" s="700"/>
      <c r="W161" s="705"/>
    </row>
    <row r="162" spans="1:23" ht="16">
      <c r="A162" s="698"/>
      <c r="B162" s="741"/>
      <c r="C162" s="741"/>
      <c r="D162" s="660"/>
      <c r="E162" s="660"/>
      <c r="F162" s="700"/>
      <c r="G162" s="700"/>
      <c r="H162" s="700"/>
      <c r="I162" s="700"/>
      <c r="J162" s="700"/>
      <c r="K162" s="698"/>
      <c r="L162" s="703"/>
      <c r="M162" s="703"/>
      <c r="N162" s="698">
        <f t="shared" si="25"/>
        <v>0</v>
      </c>
      <c r="O162" s="700"/>
      <c r="P162" s="704">
        <f t="shared" si="26"/>
        <v>0</v>
      </c>
      <c r="Q162" s="700"/>
      <c r="R162" s="700"/>
      <c r="S162" s="700"/>
      <c r="T162" s="700"/>
      <c r="U162" s="700"/>
      <c r="V162" s="700"/>
      <c r="W162" s="705"/>
    </row>
    <row r="163" spans="1:23" ht="16">
      <c r="A163" s="698">
        <v>1</v>
      </c>
      <c r="B163" s="741"/>
      <c r="C163" s="741"/>
      <c r="D163" s="660"/>
      <c r="E163" s="700"/>
      <c r="F163" s="700"/>
      <c r="G163" s="702" t="str">
        <f>IF(E163&lt;&gt;"",IFERROR(VLOOKUP(E163,[34]dataTRF!$K$141:$L$200,"2",FALSE),""),"")</f>
        <v/>
      </c>
      <c r="H163" s="702" t="str">
        <f>IF(E163&lt;&gt;"",IFERROR(VLOOKUP(E163,[34]dataTRF!$J$141:$L$152,"3",FALSE),""),"")</f>
        <v/>
      </c>
      <c r="I163" s="700"/>
      <c r="J163" s="700"/>
      <c r="K163" s="698"/>
      <c r="L163" s="703"/>
      <c r="M163" s="703"/>
      <c r="N163" s="702">
        <f t="shared" si="25"/>
        <v>0</v>
      </c>
      <c r="O163" s="700"/>
      <c r="P163" s="704"/>
      <c r="Q163" s="700"/>
      <c r="R163" s="700"/>
      <c r="S163" s="700"/>
      <c r="T163" s="700"/>
      <c r="U163" s="700"/>
      <c r="V163" s="700"/>
      <c r="W163" s="705"/>
    </row>
    <row r="164" spans="1:23" ht="16">
      <c r="A164" s="698"/>
      <c r="B164" s="741"/>
      <c r="C164" s="741"/>
      <c r="D164" s="660"/>
      <c r="E164" s="660"/>
      <c r="F164" s="700"/>
      <c r="G164" s="700"/>
      <c r="H164" s="700"/>
      <c r="I164" s="700"/>
      <c r="J164" s="700"/>
      <c r="K164" s="698"/>
      <c r="L164" s="703"/>
      <c r="M164" s="703"/>
      <c r="N164" s="698">
        <f t="shared" si="25"/>
        <v>0</v>
      </c>
      <c r="O164" s="700"/>
      <c r="P164" s="704">
        <f t="shared" si="26"/>
        <v>0</v>
      </c>
      <c r="Q164" s="700"/>
      <c r="R164" s="700"/>
      <c r="S164" s="700"/>
      <c r="T164" s="700"/>
      <c r="U164" s="700"/>
      <c r="V164" s="700"/>
      <c r="W164" s="705"/>
    </row>
    <row r="165" spans="1:23" ht="16">
      <c r="A165" s="698"/>
      <c r="B165" s="741"/>
      <c r="C165" s="741"/>
      <c r="D165" s="660"/>
      <c r="E165" s="660"/>
      <c r="F165" s="700"/>
      <c r="G165" s="700"/>
      <c r="H165" s="700"/>
      <c r="I165" s="700"/>
      <c r="J165" s="700"/>
      <c r="K165" s="698"/>
      <c r="L165" s="703"/>
      <c r="M165" s="703"/>
      <c r="N165" s="698">
        <f t="shared" si="25"/>
        <v>0</v>
      </c>
      <c r="O165" s="700"/>
      <c r="P165" s="704">
        <f t="shared" si="26"/>
        <v>0</v>
      </c>
      <c r="Q165" s="700"/>
      <c r="R165" s="700"/>
      <c r="S165" s="700"/>
      <c r="T165" s="700"/>
      <c r="U165" s="700"/>
      <c r="V165" s="700"/>
      <c r="W165" s="705"/>
    </row>
    <row r="166" spans="1:23" ht="16">
      <c r="A166" s="698"/>
      <c r="B166" s="741"/>
      <c r="C166" s="741"/>
      <c r="D166" s="660"/>
      <c r="E166" s="660"/>
      <c r="F166" s="700"/>
      <c r="G166" s="700"/>
      <c r="H166" s="700"/>
      <c r="I166" s="700"/>
      <c r="J166" s="700"/>
      <c r="K166" s="698"/>
      <c r="L166" s="703"/>
      <c r="M166" s="703"/>
      <c r="N166" s="698">
        <f t="shared" si="25"/>
        <v>0</v>
      </c>
      <c r="O166" s="700"/>
      <c r="P166" s="704">
        <f t="shared" si="26"/>
        <v>0</v>
      </c>
      <c r="Q166" s="700"/>
      <c r="R166" s="700"/>
      <c r="S166" s="700"/>
      <c r="T166" s="700"/>
      <c r="U166" s="700"/>
      <c r="V166" s="700"/>
      <c r="W166" s="705"/>
    </row>
    <row r="167" spans="1:23" ht="16">
      <c r="A167" s="698"/>
      <c r="B167" s="741"/>
      <c r="C167" s="741"/>
      <c r="D167" s="660"/>
      <c r="E167" s="660"/>
      <c r="F167" s="700"/>
      <c r="G167" s="700"/>
      <c r="H167" s="700"/>
      <c r="I167" s="700"/>
      <c r="J167" s="700"/>
      <c r="K167" s="698"/>
      <c r="L167" s="703"/>
      <c r="M167" s="703"/>
      <c r="N167" s="698">
        <f t="shared" si="25"/>
        <v>0</v>
      </c>
      <c r="O167" s="700"/>
      <c r="P167" s="704">
        <f t="shared" si="26"/>
        <v>0</v>
      </c>
      <c r="Q167" s="700"/>
      <c r="R167" s="700"/>
      <c r="S167" s="700"/>
      <c r="T167" s="700"/>
      <c r="U167" s="700"/>
      <c r="V167" s="700"/>
      <c r="W167" s="705"/>
    </row>
    <row r="168" spans="1:23" ht="16">
      <c r="A168" s="698"/>
      <c r="B168" s="741"/>
      <c r="C168" s="741"/>
      <c r="D168" s="660"/>
      <c r="E168" s="660"/>
      <c r="F168" s="700"/>
      <c r="G168" s="700"/>
      <c r="H168" s="700"/>
      <c r="I168" s="700"/>
      <c r="J168" s="700"/>
      <c r="K168" s="698"/>
      <c r="L168" s="703"/>
      <c r="M168" s="703"/>
      <c r="N168" s="698">
        <f t="shared" si="25"/>
        <v>0</v>
      </c>
      <c r="O168" s="700"/>
      <c r="P168" s="704">
        <f t="shared" si="26"/>
        <v>0</v>
      </c>
      <c r="Q168" s="700"/>
      <c r="R168" s="700"/>
      <c r="S168" s="700"/>
      <c r="T168" s="700"/>
      <c r="U168" s="700"/>
      <c r="V168" s="700"/>
      <c r="W168" s="705"/>
    </row>
    <row r="169" spans="1:23" ht="16">
      <c r="A169" s="698"/>
      <c r="B169" s="741"/>
      <c r="C169" s="741"/>
      <c r="D169" s="660"/>
      <c r="E169" s="660"/>
      <c r="F169" s="700"/>
      <c r="G169" s="700"/>
      <c r="H169" s="700"/>
      <c r="I169" s="700"/>
      <c r="J169" s="700"/>
      <c r="K169" s="698"/>
      <c r="L169" s="703"/>
      <c r="M169" s="703"/>
      <c r="N169" s="698">
        <f t="shared" si="25"/>
        <v>0</v>
      </c>
      <c r="O169" s="700"/>
      <c r="P169" s="704">
        <f t="shared" si="26"/>
        <v>0</v>
      </c>
      <c r="Q169" s="700"/>
      <c r="R169" s="700"/>
      <c r="S169" s="700"/>
      <c r="T169" s="700"/>
      <c r="U169" s="700"/>
      <c r="V169" s="700"/>
      <c r="W169" s="705"/>
    </row>
    <row r="170" spans="1:23" ht="16">
      <c r="A170" s="698"/>
      <c r="B170" s="741"/>
      <c r="C170" s="741"/>
      <c r="D170" s="660"/>
      <c r="E170" s="660"/>
      <c r="F170" s="700"/>
      <c r="G170" s="700"/>
      <c r="H170" s="700"/>
      <c r="I170" s="700"/>
      <c r="J170" s="700"/>
      <c r="K170" s="698"/>
      <c r="L170" s="703"/>
      <c r="M170" s="703"/>
      <c r="N170" s="698">
        <f t="shared" si="25"/>
        <v>0</v>
      </c>
      <c r="O170" s="700"/>
      <c r="P170" s="704">
        <f t="shared" si="26"/>
        <v>0</v>
      </c>
      <c r="Q170" s="700"/>
      <c r="R170" s="700"/>
      <c r="S170" s="700"/>
      <c r="T170" s="700"/>
      <c r="U170" s="700"/>
      <c r="V170" s="700"/>
      <c r="W170" s="705"/>
    </row>
    <row r="171" spans="1:23" ht="16">
      <c r="A171" s="698"/>
      <c r="B171" s="741"/>
      <c r="C171" s="741"/>
      <c r="D171" s="660"/>
      <c r="E171" s="660"/>
      <c r="F171" s="700"/>
      <c r="G171" s="700"/>
      <c r="H171" s="700"/>
      <c r="I171" s="700"/>
      <c r="J171" s="700"/>
      <c r="K171" s="698"/>
      <c r="L171" s="703"/>
      <c r="M171" s="703"/>
      <c r="N171" s="698">
        <f t="shared" si="25"/>
        <v>0</v>
      </c>
      <c r="O171" s="700"/>
      <c r="P171" s="704">
        <f t="shared" si="26"/>
        <v>0</v>
      </c>
      <c r="Q171" s="700"/>
      <c r="R171" s="700"/>
      <c r="S171" s="700"/>
      <c r="T171" s="700"/>
      <c r="U171" s="700"/>
      <c r="V171" s="700"/>
      <c r="W171" s="705"/>
    </row>
    <row r="172" spans="1:23" ht="16">
      <c r="A172" s="698"/>
      <c r="B172" s="741"/>
      <c r="C172" s="741"/>
      <c r="D172" s="660"/>
      <c r="E172" s="660"/>
      <c r="F172" s="700"/>
      <c r="G172" s="700"/>
      <c r="H172" s="700"/>
      <c r="I172" s="700"/>
      <c r="J172" s="700"/>
      <c r="K172" s="698"/>
      <c r="L172" s="703"/>
      <c r="M172" s="703"/>
      <c r="N172" s="698">
        <f t="shared" si="25"/>
        <v>0</v>
      </c>
      <c r="O172" s="700"/>
      <c r="P172" s="704">
        <f t="shared" si="26"/>
        <v>0</v>
      </c>
      <c r="Q172" s="700"/>
      <c r="R172" s="700"/>
      <c r="S172" s="700"/>
      <c r="T172" s="700"/>
      <c r="U172" s="700"/>
      <c r="V172" s="700"/>
      <c r="W172" s="705"/>
    </row>
    <row r="173" spans="1:23" ht="16">
      <c r="A173" s="698"/>
      <c r="B173" s="741"/>
      <c r="C173" s="741"/>
      <c r="D173" s="660"/>
      <c r="E173" s="660"/>
      <c r="F173" s="700"/>
      <c r="G173" s="700"/>
      <c r="H173" s="700"/>
      <c r="I173" s="700"/>
      <c r="J173" s="700"/>
      <c r="K173" s="698"/>
      <c r="L173" s="703"/>
      <c r="M173" s="703"/>
      <c r="N173" s="698">
        <f t="shared" si="25"/>
        <v>0</v>
      </c>
      <c r="O173" s="700"/>
      <c r="P173" s="704">
        <f t="shared" si="26"/>
        <v>0</v>
      </c>
      <c r="Q173" s="700"/>
      <c r="R173" s="700"/>
      <c r="S173" s="700"/>
      <c r="T173" s="700"/>
      <c r="U173" s="700"/>
      <c r="V173" s="700"/>
      <c r="W173" s="705"/>
    </row>
    <row r="174" spans="1:23" ht="16">
      <c r="A174" s="698"/>
      <c r="B174" s="741"/>
      <c r="C174" s="741"/>
      <c r="D174" s="660"/>
      <c r="E174" s="660"/>
      <c r="F174" s="700"/>
      <c r="G174" s="700"/>
      <c r="H174" s="700"/>
      <c r="I174" s="700"/>
      <c r="J174" s="700"/>
      <c r="K174" s="698"/>
      <c r="L174" s="703"/>
      <c r="M174" s="703"/>
      <c r="N174" s="698">
        <f t="shared" si="25"/>
        <v>0</v>
      </c>
      <c r="O174" s="700"/>
      <c r="P174" s="704">
        <f t="shared" si="26"/>
        <v>0</v>
      </c>
      <c r="Q174" s="700"/>
      <c r="R174" s="700"/>
      <c r="S174" s="700"/>
      <c r="T174" s="700"/>
      <c r="U174" s="700"/>
      <c r="V174" s="700"/>
      <c r="W174" s="705"/>
    </row>
    <row r="175" spans="1:23" ht="16">
      <c r="A175" s="698"/>
      <c r="B175" s="741"/>
      <c r="C175" s="741"/>
      <c r="D175" s="660"/>
      <c r="E175" s="660"/>
      <c r="F175" s="700"/>
      <c r="G175" s="700"/>
      <c r="H175" s="700"/>
      <c r="I175" s="700"/>
      <c r="J175" s="700"/>
      <c r="K175" s="698"/>
      <c r="L175" s="703"/>
      <c r="M175" s="703"/>
      <c r="N175" s="698">
        <f t="shared" si="25"/>
        <v>0</v>
      </c>
      <c r="O175" s="700"/>
      <c r="P175" s="704">
        <f t="shared" si="26"/>
        <v>0</v>
      </c>
      <c r="Q175" s="700"/>
      <c r="R175" s="700"/>
      <c r="S175" s="700"/>
      <c r="T175" s="700"/>
      <c r="U175" s="700"/>
      <c r="V175" s="700"/>
      <c r="W175" s="705"/>
    </row>
    <row r="176" spans="1:23" ht="16">
      <c r="A176" s="698"/>
      <c r="B176" s="741"/>
      <c r="C176" s="741"/>
      <c r="D176" s="660"/>
      <c r="E176" s="660"/>
      <c r="F176" s="700"/>
      <c r="G176" s="700"/>
      <c r="H176" s="700"/>
      <c r="I176" s="700"/>
      <c r="J176" s="700"/>
      <c r="K176" s="698"/>
      <c r="L176" s="703"/>
      <c r="M176" s="703"/>
      <c r="N176" s="698">
        <f t="shared" si="25"/>
        <v>0</v>
      </c>
      <c r="O176" s="700"/>
      <c r="P176" s="704">
        <f t="shared" si="26"/>
        <v>0</v>
      </c>
      <c r="Q176" s="700"/>
      <c r="R176" s="700"/>
      <c r="S176" s="700"/>
      <c r="T176" s="700"/>
      <c r="U176" s="700"/>
      <c r="V176" s="700"/>
      <c r="W176" s="705"/>
    </row>
    <row r="177" spans="1:23" ht="16">
      <c r="A177" s="698"/>
      <c r="B177" s="741"/>
      <c r="C177" s="741"/>
      <c r="D177" s="660"/>
      <c r="E177" s="660"/>
      <c r="F177" s="700"/>
      <c r="G177" s="700"/>
      <c r="H177" s="700"/>
      <c r="I177" s="700"/>
      <c r="J177" s="700"/>
      <c r="K177" s="698"/>
      <c r="L177" s="703"/>
      <c r="M177" s="703"/>
      <c r="N177" s="698">
        <f t="shared" si="25"/>
        <v>0</v>
      </c>
      <c r="O177" s="700"/>
      <c r="P177" s="704">
        <f t="shared" si="26"/>
        <v>0</v>
      </c>
      <c r="Q177" s="700"/>
      <c r="R177" s="700"/>
      <c r="S177" s="700"/>
      <c r="T177" s="700"/>
      <c r="U177" s="700"/>
      <c r="V177" s="700"/>
      <c r="W177" s="705"/>
    </row>
    <row r="178" spans="1:23" ht="16">
      <c r="A178" s="698"/>
      <c r="B178" s="741"/>
      <c r="C178" s="741"/>
      <c r="D178" s="660"/>
      <c r="E178" s="660"/>
      <c r="F178" s="700"/>
      <c r="G178" s="700"/>
      <c r="H178" s="700"/>
      <c r="I178" s="700"/>
      <c r="J178" s="700"/>
      <c r="K178" s="698"/>
      <c r="L178" s="703"/>
      <c r="M178" s="703"/>
      <c r="N178" s="698">
        <f t="shared" si="25"/>
        <v>0</v>
      </c>
      <c r="O178" s="700"/>
      <c r="P178" s="704">
        <f t="shared" si="26"/>
        <v>0</v>
      </c>
      <c r="Q178" s="700"/>
      <c r="R178" s="700"/>
      <c r="S178" s="700"/>
      <c r="T178" s="700"/>
      <c r="U178" s="700"/>
      <c r="V178" s="700"/>
      <c r="W178" s="705"/>
    </row>
    <row r="179" spans="1:23" ht="16">
      <c r="A179" s="698"/>
      <c r="B179" s="741"/>
      <c r="C179" s="741"/>
      <c r="D179" s="660"/>
      <c r="E179" s="660"/>
      <c r="F179" s="700"/>
      <c r="G179" s="700"/>
      <c r="H179" s="700"/>
      <c r="I179" s="700"/>
      <c r="J179" s="700"/>
      <c r="K179" s="698"/>
      <c r="L179" s="703"/>
      <c r="M179" s="703"/>
      <c r="N179" s="698">
        <f t="shared" si="25"/>
        <v>0</v>
      </c>
      <c r="O179" s="700"/>
      <c r="P179" s="704">
        <f t="shared" si="26"/>
        <v>0</v>
      </c>
      <c r="Q179" s="700"/>
      <c r="R179" s="700"/>
      <c r="S179" s="700"/>
      <c r="T179" s="700"/>
      <c r="U179" s="700"/>
      <c r="V179" s="700"/>
      <c r="W179" s="705"/>
    </row>
    <row r="180" spans="1:23" ht="16">
      <c r="A180" s="698"/>
      <c r="B180" s="741"/>
      <c r="C180" s="741"/>
      <c r="D180" s="660"/>
      <c r="E180" s="660"/>
      <c r="F180" s="700"/>
      <c r="G180" s="700"/>
      <c r="H180" s="700"/>
      <c r="I180" s="700"/>
      <c r="J180" s="700"/>
      <c r="K180" s="698"/>
      <c r="L180" s="703"/>
      <c r="M180" s="703"/>
      <c r="N180" s="698">
        <f t="shared" si="25"/>
        <v>0</v>
      </c>
      <c r="O180" s="700"/>
      <c r="P180" s="704">
        <f t="shared" si="26"/>
        <v>0</v>
      </c>
      <c r="Q180" s="700"/>
      <c r="R180" s="700"/>
      <c r="S180" s="700"/>
      <c r="T180" s="700"/>
      <c r="U180" s="700"/>
      <c r="V180" s="700"/>
      <c r="W180" s="705"/>
    </row>
    <row r="181" spans="1:23" ht="16">
      <c r="A181" s="698"/>
      <c r="B181" s="741"/>
      <c r="C181" s="741"/>
      <c r="D181" s="660"/>
      <c r="E181" s="660"/>
      <c r="F181" s="700"/>
      <c r="G181" s="700"/>
      <c r="H181" s="700"/>
      <c r="I181" s="700"/>
      <c r="J181" s="700"/>
      <c r="K181" s="698"/>
      <c r="L181" s="703"/>
      <c r="M181" s="703"/>
      <c r="N181" s="698">
        <f t="shared" si="25"/>
        <v>0</v>
      </c>
      <c r="O181" s="700"/>
      <c r="P181" s="704">
        <f t="shared" si="26"/>
        <v>0</v>
      </c>
      <c r="Q181" s="700"/>
      <c r="R181" s="700"/>
      <c r="S181" s="700"/>
      <c r="T181" s="700"/>
      <c r="U181" s="700"/>
      <c r="V181" s="700"/>
      <c r="W181" s="705"/>
    </row>
    <row r="182" spans="1:23" ht="16">
      <c r="A182" s="698"/>
      <c r="B182" s="741"/>
      <c r="C182" s="741"/>
      <c r="D182" s="660"/>
      <c r="E182" s="660"/>
      <c r="F182" s="700"/>
      <c r="G182" s="700"/>
      <c r="H182" s="700"/>
      <c r="I182" s="700"/>
      <c r="J182" s="700"/>
      <c r="K182" s="698"/>
      <c r="L182" s="703"/>
      <c r="M182" s="703"/>
      <c r="N182" s="698">
        <f t="shared" si="25"/>
        <v>0</v>
      </c>
      <c r="O182" s="700"/>
      <c r="P182" s="704">
        <f t="shared" si="26"/>
        <v>0</v>
      </c>
      <c r="Q182" s="700"/>
      <c r="R182" s="700"/>
      <c r="S182" s="700"/>
      <c r="T182" s="700"/>
      <c r="U182" s="700"/>
      <c r="V182" s="700"/>
      <c r="W182" s="705"/>
    </row>
    <row r="183" spans="1:23" ht="16">
      <c r="A183" s="698"/>
      <c r="B183" s="741"/>
      <c r="C183" s="741"/>
      <c r="D183" s="660"/>
      <c r="E183" s="660"/>
      <c r="F183" s="700"/>
      <c r="G183" s="700"/>
      <c r="H183" s="700"/>
      <c r="I183" s="700"/>
      <c r="J183" s="700"/>
      <c r="K183" s="698"/>
      <c r="L183" s="703"/>
      <c r="M183" s="703"/>
      <c r="N183" s="698">
        <f t="shared" si="25"/>
        <v>0</v>
      </c>
      <c r="O183" s="700"/>
      <c r="P183" s="704">
        <f t="shared" si="26"/>
        <v>0</v>
      </c>
      <c r="Q183" s="700"/>
      <c r="R183" s="700"/>
      <c r="S183" s="700"/>
      <c r="T183" s="700"/>
      <c r="U183" s="700"/>
      <c r="V183" s="700"/>
      <c r="W183" s="705"/>
    </row>
    <row r="184" spans="1:23" ht="16">
      <c r="A184" s="698"/>
      <c r="B184" s="741"/>
      <c r="C184" s="741"/>
      <c r="D184" s="660"/>
      <c r="E184" s="660"/>
      <c r="F184" s="700"/>
      <c r="G184" s="700"/>
      <c r="H184" s="700"/>
      <c r="I184" s="700"/>
      <c r="J184" s="700"/>
      <c r="K184" s="698"/>
      <c r="L184" s="703"/>
      <c r="M184" s="703"/>
      <c r="N184" s="698">
        <f t="shared" si="25"/>
        <v>0</v>
      </c>
      <c r="O184" s="700"/>
      <c r="P184" s="704">
        <f t="shared" si="26"/>
        <v>0</v>
      </c>
      <c r="Q184" s="700"/>
      <c r="R184" s="700"/>
      <c r="S184" s="700"/>
      <c r="T184" s="700"/>
      <c r="U184" s="700"/>
      <c r="V184" s="700"/>
      <c r="W184" s="705"/>
    </row>
    <row r="185" spans="1:23" ht="16">
      <c r="A185" s="698"/>
      <c r="B185" s="741"/>
      <c r="C185" s="741"/>
      <c r="D185" s="660"/>
      <c r="E185" s="660"/>
      <c r="F185" s="700"/>
      <c r="G185" s="700"/>
      <c r="H185" s="700"/>
      <c r="I185" s="700"/>
      <c r="J185" s="700"/>
      <c r="K185" s="698"/>
      <c r="L185" s="703"/>
      <c r="M185" s="703"/>
      <c r="N185" s="698">
        <f t="shared" ref="N185:N249" si="27">HOUR($M185-$L185)*60+MINUTE($M185-$L185)</f>
        <v>0</v>
      </c>
      <c r="O185" s="700"/>
      <c r="P185" s="704">
        <f t="shared" si="26"/>
        <v>0</v>
      </c>
      <c r="Q185" s="700"/>
      <c r="R185" s="700"/>
      <c r="S185" s="700"/>
      <c r="T185" s="700"/>
      <c r="U185" s="700"/>
      <c r="V185" s="700"/>
      <c r="W185" s="705"/>
    </row>
    <row r="186" spans="1:23" ht="16">
      <c r="A186" s="698"/>
      <c r="B186" s="741"/>
      <c r="C186" s="741"/>
      <c r="D186" s="660"/>
      <c r="E186" s="660"/>
      <c r="F186" s="700"/>
      <c r="G186" s="700"/>
      <c r="H186" s="700"/>
      <c r="I186" s="700"/>
      <c r="J186" s="700"/>
      <c r="K186" s="698"/>
      <c r="L186" s="703"/>
      <c r="M186" s="703"/>
      <c r="N186" s="698">
        <f t="shared" si="27"/>
        <v>0</v>
      </c>
      <c r="O186" s="700"/>
      <c r="P186" s="704">
        <f t="shared" si="26"/>
        <v>0</v>
      </c>
      <c r="Q186" s="700"/>
      <c r="R186" s="700"/>
      <c r="S186" s="700"/>
      <c r="T186" s="700"/>
      <c r="U186" s="700"/>
      <c r="V186" s="700"/>
      <c r="W186" s="705"/>
    </row>
    <row r="187" spans="1:23" ht="16">
      <c r="A187" s="698"/>
      <c r="B187" s="741"/>
      <c r="C187" s="741"/>
      <c r="D187" s="660"/>
      <c r="E187" s="660"/>
      <c r="F187" s="700"/>
      <c r="G187" s="700"/>
      <c r="H187" s="700"/>
      <c r="I187" s="700"/>
      <c r="J187" s="700"/>
      <c r="K187" s="698"/>
      <c r="L187" s="703"/>
      <c r="M187" s="703"/>
      <c r="N187" s="698">
        <f t="shared" si="27"/>
        <v>0</v>
      </c>
      <c r="O187" s="700"/>
      <c r="P187" s="704">
        <f t="shared" si="26"/>
        <v>0</v>
      </c>
      <c r="Q187" s="700"/>
      <c r="R187" s="700"/>
      <c r="S187" s="700"/>
      <c r="T187" s="700"/>
      <c r="U187" s="700"/>
      <c r="V187" s="700"/>
      <c r="W187" s="705"/>
    </row>
    <row r="188" spans="1:23" ht="16">
      <c r="A188" s="698"/>
      <c r="B188" s="741"/>
      <c r="C188" s="741"/>
      <c r="D188" s="660"/>
      <c r="E188" s="660"/>
      <c r="F188" s="700"/>
      <c r="G188" s="700"/>
      <c r="H188" s="700"/>
      <c r="I188" s="700"/>
      <c r="J188" s="700"/>
      <c r="K188" s="698"/>
      <c r="L188" s="703"/>
      <c r="M188" s="703"/>
      <c r="N188" s="698">
        <f t="shared" si="27"/>
        <v>0</v>
      </c>
      <c r="O188" s="700"/>
      <c r="P188" s="704">
        <f t="shared" si="26"/>
        <v>0</v>
      </c>
      <c r="Q188" s="700"/>
      <c r="R188" s="700"/>
      <c r="S188" s="700"/>
      <c r="T188" s="700"/>
      <c r="U188" s="700"/>
      <c r="V188" s="700"/>
      <c r="W188" s="705"/>
    </row>
    <row r="189" spans="1:23" ht="16">
      <c r="A189" s="698"/>
      <c r="B189" s="741"/>
      <c r="C189" s="741"/>
      <c r="D189" s="660"/>
      <c r="E189" s="660"/>
      <c r="F189" s="700"/>
      <c r="G189" s="700"/>
      <c r="H189" s="700"/>
      <c r="I189" s="700"/>
      <c r="J189" s="700"/>
      <c r="K189" s="698"/>
      <c r="L189" s="703"/>
      <c r="M189" s="703"/>
      <c r="N189" s="698">
        <f t="shared" si="27"/>
        <v>0</v>
      </c>
      <c r="O189" s="700"/>
      <c r="P189" s="704">
        <f t="shared" si="26"/>
        <v>0</v>
      </c>
      <c r="Q189" s="700"/>
      <c r="R189" s="700"/>
      <c r="S189" s="700"/>
      <c r="T189" s="700"/>
      <c r="U189" s="700"/>
      <c r="V189" s="700"/>
      <c r="W189" s="705"/>
    </row>
    <row r="190" spans="1:23" ht="16">
      <c r="A190" s="698"/>
      <c r="B190" s="741"/>
      <c r="C190" s="741"/>
      <c r="D190" s="660"/>
      <c r="E190" s="660"/>
      <c r="F190" s="700"/>
      <c r="G190" s="700"/>
      <c r="H190" s="700"/>
      <c r="I190" s="700"/>
      <c r="J190" s="700"/>
      <c r="K190" s="698"/>
      <c r="L190" s="703"/>
      <c r="M190" s="703"/>
      <c r="N190" s="698">
        <f t="shared" si="27"/>
        <v>0</v>
      </c>
      <c r="O190" s="700"/>
      <c r="P190" s="704">
        <f t="shared" si="26"/>
        <v>0</v>
      </c>
      <c r="Q190" s="700"/>
      <c r="R190" s="700"/>
      <c r="S190" s="700"/>
      <c r="T190" s="700"/>
      <c r="U190" s="700"/>
      <c r="V190" s="700"/>
      <c r="W190" s="705"/>
    </row>
    <row r="191" spans="1:23" ht="16">
      <c r="A191" s="698"/>
      <c r="B191" s="741"/>
      <c r="C191" s="741"/>
      <c r="D191" s="660"/>
      <c r="E191" s="660"/>
      <c r="F191" s="700"/>
      <c r="G191" s="700"/>
      <c r="H191" s="700"/>
      <c r="I191" s="700"/>
      <c r="J191" s="700"/>
      <c r="K191" s="698"/>
      <c r="L191" s="703"/>
      <c r="M191" s="703"/>
      <c r="N191" s="698">
        <f t="shared" si="27"/>
        <v>0</v>
      </c>
      <c r="O191" s="700"/>
      <c r="P191" s="704">
        <f t="shared" si="26"/>
        <v>0</v>
      </c>
      <c r="Q191" s="700"/>
      <c r="R191" s="700"/>
      <c r="S191" s="700"/>
      <c r="T191" s="700"/>
      <c r="U191" s="700"/>
      <c r="V191" s="700"/>
      <c r="W191" s="705"/>
    </row>
    <row r="192" spans="1:23" ht="16">
      <c r="A192" s="698"/>
      <c r="B192" s="741"/>
      <c r="C192" s="741"/>
      <c r="D192" s="660"/>
      <c r="E192" s="660"/>
      <c r="F192" s="700"/>
      <c r="G192" s="700"/>
      <c r="H192" s="700"/>
      <c r="I192" s="700"/>
      <c r="J192" s="700"/>
      <c r="K192" s="698"/>
      <c r="L192" s="703"/>
      <c r="M192" s="703"/>
      <c r="N192" s="698">
        <f t="shared" si="27"/>
        <v>0</v>
      </c>
      <c r="O192" s="700"/>
      <c r="P192" s="704">
        <f t="shared" si="26"/>
        <v>0</v>
      </c>
      <c r="Q192" s="700"/>
      <c r="R192" s="700"/>
      <c r="S192" s="700"/>
      <c r="T192" s="700"/>
      <c r="U192" s="700"/>
      <c r="V192" s="700"/>
      <c r="W192" s="705"/>
    </row>
    <row r="193" spans="1:23" ht="16">
      <c r="A193" s="698"/>
      <c r="B193" s="741"/>
      <c r="C193" s="741"/>
      <c r="D193" s="660"/>
      <c r="E193" s="660"/>
      <c r="F193" s="700"/>
      <c r="G193" s="700"/>
      <c r="H193" s="700"/>
      <c r="I193" s="700"/>
      <c r="J193" s="700"/>
      <c r="K193" s="698"/>
      <c r="L193" s="703"/>
      <c r="M193" s="703"/>
      <c r="N193" s="698">
        <f t="shared" si="27"/>
        <v>0</v>
      </c>
      <c r="O193" s="700"/>
      <c r="P193" s="704">
        <f t="shared" si="26"/>
        <v>0</v>
      </c>
      <c r="Q193" s="700"/>
      <c r="R193" s="700"/>
      <c r="S193" s="700"/>
      <c r="T193" s="700"/>
      <c r="U193" s="700"/>
      <c r="V193" s="700"/>
      <c r="W193" s="705"/>
    </row>
    <row r="194" spans="1:23" ht="16">
      <c r="A194" s="698"/>
      <c r="B194" s="741"/>
      <c r="C194" s="741"/>
      <c r="D194" s="660"/>
      <c r="E194" s="660"/>
      <c r="F194" s="700"/>
      <c r="G194" s="700"/>
      <c r="H194" s="700"/>
      <c r="I194" s="700"/>
      <c r="J194" s="700"/>
      <c r="K194" s="698"/>
      <c r="L194" s="703"/>
      <c r="M194" s="703"/>
      <c r="N194" s="698">
        <f t="shared" si="27"/>
        <v>0</v>
      </c>
      <c r="O194" s="700"/>
      <c r="P194" s="704">
        <f t="shared" si="26"/>
        <v>0</v>
      </c>
      <c r="Q194" s="700"/>
      <c r="R194" s="700"/>
      <c r="S194" s="700"/>
      <c r="T194" s="700"/>
      <c r="U194" s="700"/>
      <c r="V194" s="700"/>
      <c r="W194" s="705"/>
    </row>
    <row r="195" spans="1:23" ht="16">
      <c r="A195" s="698"/>
      <c r="B195" s="741"/>
      <c r="C195" s="741"/>
      <c r="D195" s="660"/>
      <c r="E195" s="660"/>
      <c r="F195" s="700"/>
      <c r="G195" s="700"/>
      <c r="H195" s="700"/>
      <c r="I195" s="700"/>
      <c r="J195" s="700"/>
      <c r="K195" s="698"/>
      <c r="L195" s="703"/>
      <c r="M195" s="703"/>
      <c r="N195" s="698">
        <f t="shared" si="27"/>
        <v>0</v>
      </c>
      <c r="O195" s="700"/>
      <c r="P195" s="704">
        <f t="shared" si="26"/>
        <v>0</v>
      </c>
      <c r="Q195" s="700"/>
      <c r="R195" s="700"/>
      <c r="S195" s="700"/>
      <c r="T195" s="700"/>
      <c r="U195" s="700"/>
      <c r="V195" s="700"/>
      <c r="W195" s="705"/>
    </row>
    <row r="196" spans="1:23" ht="16">
      <c r="A196" s="698"/>
      <c r="B196" s="741"/>
      <c r="C196" s="741"/>
      <c r="D196" s="660"/>
      <c r="E196" s="660"/>
      <c r="F196" s="700"/>
      <c r="G196" s="700"/>
      <c r="H196" s="700"/>
      <c r="I196" s="700"/>
      <c r="J196" s="700"/>
      <c r="K196" s="698"/>
      <c r="L196" s="703"/>
      <c r="M196" s="703"/>
      <c r="N196" s="698">
        <f t="shared" si="27"/>
        <v>0</v>
      </c>
      <c r="O196" s="700"/>
      <c r="P196" s="704">
        <f t="shared" si="26"/>
        <v>0</v>
      </c>
      <c r="Q196" s="700"/>
      <c r="R196" s="700"/>
      <c r="S196" s="700"/>
      <c r="T196" s="700"/>
      <c r="U196" s="700"/>
      <c r="V196" s="700"/>
      <c r="W196" s="705"/>
    </row>
    <row r="197" spans="1:23" ht="16">
      <c r="A197" s="698"/>
      <c r="B197" s="741"/>
      <c r="C197" s="741"/>
      <c r="D197" s="660"/>
      <c r="E197" s="660"/>
      <c r="F197" s="700"/>
      <c r="G197" s="700"/>
      <c r="H197" s="700"/>
      <c r="I197" s="700"/>
      <c r="J197" s="700"/>
      <c r="K197" s="698"/>
      <c r="L197" s="703"/>
      <c r="M197" s="703"/>
      <c r="N197" s="698">
        <f t="shared" si="27"/>
        <v>0</v>
      </c>
      <c r="O197" s="700"/>
      <c r="P197" s="704">
        <f t="shared" si="26"/>
        <v>0</v>
      </c>
      <c r="Q197" s="700"/>
      <c r="R197" s="700"/>
      <c r="S197" s="700"/>
      <c r="T197" s="700"/>
      <c r="U197" s="700"/>
      <c r="V197" s="700"/>
      <c r="W197" s="705"/>
    </row>
    <row r="198" spans="1:23" ht="16">
      <c r="A198" s="698"/>
      <c r="B198" s="741"/>
      <c r="C198" s="741"/>
      <c r="D198" s="660"/>
      <c r="E198" s="660"/>
      <c r="F198" s="700"/>
      <c r="G198" s="700"/>
      <c r="H198" s="700"/>
      <c r="I198" s="700"/>
      <c r="J198" s="700"/>
      <c r="K198" s="698"/>
      <c r="L198" s="703"/>
      <c r="M198" s="703"/>
      <c r="N198" s="698">
        <f t="shared" si="27"/>
        <v>0</v>
      </c>
      <c r="O198" s="700"/>
      <c r="P198" s="704">
        <f t="shared" si="26"/>
        <v>0</v>
      </c>
      <c r="Q198" s="700"/>
      <c r="R198" s="700"/>
      <c r="S198" s="700"/>
      <c r="T198" s="700"/>
      <c r="U198" s="700"/>
      <c r="V198" s="700"/>
      <c r="W198" s="705"/>
    </row>
    <row r="199" spans="1:23" ht="16">
      <c r="A199" s="698"/>
      <c r="B199" s="741"/>
      <c r="C199" s="741"/>
      <c r="D199" s="660"/>
      <c r="E199" s="660"/>
      <c r="F199" s="700"/>
      <c r="G199" s="700"/>
      <c r="H199" s="700"/>
      <c r="I199" s="700"/>
      <c r="J199" s="700"/>
      <c r="K199" s="698"/>
      <c r="L199" s="703"/>
      <c r="M199" s="703"/>
      <c r="N199" s="698">
        <f t="shared" si="27"/>
        <v>0</v>
      </c>
      <c r="O199" s="700"/>
      <c r="P199" s="704">
        <f t="shared" si="26"/>
        <v>0</v>
      </c>
      <c r="Q199" s="700"/>
      <c r="R199" s="700"/>
      <c r="S199" s="700"/>
      <c r="T199" s="700"/>
      <c r="U199" s="700"/>
      <c r="V199" s="700"/>
      <c r="W199" s="705"/>
    </row>
    <row r="200" spans="1:23" ht="16">
      <c r="A200" s="698"/>
      <c r="B200" s="741"/>
      <c r="C200" s="741"/>
      <c r="D200" s="660"/>
      <c r="E200" s="660"/>
      <c r="F200" s="700"/>
      <c r="G200" s="700"/>
      <c r="H200" s="700"/>
      <c r="I200" s="700"/>
      <c r="J200" s="700"/>
      <c r="K200" s="698"/>
      <c r="L200" s="703"/>
      <c r="M200" s="703"/>
      <c r="N200" s="698">
        <f t="shared" si="27"/>
        <v>0</v>
      </c>
      <c r="O200" s="700"/>
      <c r="P200" s="704">
        <f t="shared" si="26"/>
        <v>0</v>
      </c>
      <c r="Q200" s="700"/>
      <c r="R200" s="700"/>
      <c r="S200" s="700"/>
      <c r="T200" s="700"/>
      <c r="U200" s="700"/>
      <c r="V200" s="700"/>
      <c r="W200" s="705"/>
    </row>
    <row r="201" spans="1:23" ht="16">
      <c r="A201" s="698"/>
      <c r="B201" s="741"/>
      <c r="C201" s="741"/>
      <c r="D201" s="660"/>
      <c r="E201" s="660"/>
      <c r="F201" s="700"/>
      <c r="G201" s="700"/>
      <c r="H201" s="700"/>
      <c r="I201" s="700"/>
      <c r="J201" s="700"/>
      <c r="K201" s="698"/>
      <c r="L201" s="703"/>
      <c r="M201" s="703"/>
      <c r="N201" s="698">
        <f t="shared" si="27"/>
        <v>0</v>
      </c>
      <c r="O201" s="700"/>
      <c r="P201" s="704">
        <f t="shared" si="26"/>
        <v>0</v>
      </c>
      <c r="Q201" s="700"/>
      <c r="R201" s="700"/>
      <c r="S201" s="700"/>
      <c r="T201" s="700"/>
      <c r="U201" s="700"/>
      <c r="V201" s="700"/>
      <c r="W201" s="705"/>
    </row>
    <row r="202" spans="1:23" ht="16">
      <c r="A202" s="698"/>
      <c r="B202" s="741"/>
      <c r="C202" s="741"/>
      <c r="D202" s="660"/>
      <c r="E202" s="660"/>
      <c r="F202" s="700"/>
      <c r="G202" s="700"/>
      <c r="H202" s="700"/>
      <c r="I202" s="700"/>
      <c r="J202" s="700"/>
      <c r="K202" s="698"/>
      <c r="L202" s="703"/>
      <c r="M202" s="703"/>
      <c r="N202" s="698">
        <f t="shared" si="27"/>
        <v>0</v>
      </c>
      <c r="O202" s="700"/>
      <c r="P202" s="704">
        <f t="shared" si="26"/>
        <v>0</v>
      </c>
      <c r="Q202" s="700"/>
      <c r="R202" s="700"/>
      <c r="S202" s="700"/>
      <c r="T202" s="700"/>
      <c r="U202" s="700"/>
      <c r="V202" s="700"/>
      <c r="W202" s="705"/>
    </row>
    <row r="203" spans="1:23" ht="16">
      <c r="A203" s="698"/>
      <c r="B203" s="741"/>
      <c r="C203" s="741"/>
      <c r="D203" s="660"/>
      <c r="E203" s="660"/>
      <c r="F203" s="700"/>
      <c r="G203" s="700"/>
      <c r="H203" s="700"/>
      <c r="I203" s="700"/>
      <c r="J203" s="700"/>
      <c r="K203" s="698"/>
      <c r="L203" s="703"/>
      <c r="M203" s="703"/>
      <c r="N203" s="698">
        <f t="shared" si="27"/>
        <v>0</v>
      </c>
      <c r="O203" s="700"/>
      <c r="P203" s="704">
        <f t="shared" si="26"/>
        <v>0</v>
      </c>
      <c r="Q203" s="700"/>
      <c r="R203" s="700"/>
      <c r="S203" s="700"/>
      <c r="T203" s="700"/>
      <c r="U203" s="700"/>
      <c r="V203" s="700"/>
      <c r="W203" s="705"/>
    </row>
    <row r="204" spans="1:23" ht="16">
      <c r="A204" s="698"/>
      <c r="B204" s="741"/>
      <c r="C204" s="741"/>
      <c r="D204" s="660"/>
      <c r="E204" s="660"/>
      <c r="F204" s="700"/>
      <c r="G204" s="700"/>
      <c r="H204" s="700"/>
      <c r="I204" s="700"/>
      <c r="J204" s="700"/>
      <c r="K204" s="698"/>
      <c r="L204" s="703"/>
      <c r="M204" s="703"/>
      <c r="N204" s="698">
        <f t="shared" si="27"/>
        <v>0</v>
      </c>
      <c r="O204" s="700"/>
      <c r="P204" s="704">
        <f t="shared" si="26"/>
        <v>0</v>
      </c>
      <c r="Q204" s="700"/>
      <c r="R204" s="700"/>
      <c r="S204" s="700"/>
      <c r="T204" s="700"/>
      <c r="U204" s="700"/>
      <c r="V204" s="700"/>
      <c r="W204" s="705"/>
    </row>
    <row r="205" spans="1:23" ht="16">
      <c r="A205" s="698"/>
      <c r="B205" s="741"/>
      <c r="C205" s="741"/>
      <c r="D205" s="660"/>
      <c r="E205" s="660"/>
      <c r="F205" s="700"/>
      <c r="G205" s="700"/>
      <c r="H205" s="700"/>
      <c r="I205" s="700"/>
      <c r="J205" s="700"/>
      <c r="K205" s="698"/>
      <c r="L205" s="703"/>
      <c r="M205" s="703"/>
      <c r="N205" s="698">
        <f t="shared" si="27"/>
        <v>0</v>
      </c>
      <c r="O205" s="700"/>
      <c r="P205" s="704">
        <f t="shared" si="26"/>
        <v>0</v>
      </c>
      <c r="Q205" s="700"/>
      <c r="R205" s="700"/>
      <c r="S205" s="700"/>
      <c r="T205" s="700"/>
      <c r="U205" s="700"/>
      <c r="V205" s="700"/>
      <c r="W205" s="705"/>
    </row>
    <row r="206" spans="1:23" ht="16">
      <c r="A206" s="698"/>
      <c r="B206" s="741"/>
      <c r="C206" s="741"/>
      <c r="D206" s="660"/>
      <c r="E206" s="660"/>
      <c r="F206" s="700"/>
      <c r="G206" s="700"/>
      <c r="H206" s="700"/>
      <c r="I206" s="700"/>
      <c r="J206" s="700"/>
      <c r="K206" s="698"/>
      <c r="L206" s="703"/>
      <c r="M206" s="703"/>
      <c r="N206" s="698">
        <f t="shared" si="27"/>
        <v>0</v>
      </c>
      <c r="O206" s="700"/>
      <c r="P206" s="704">
        <f t="shared" si="26"/>
        <v>0</v>
      </c>
      <c r="Q206" s="700"/>
      <c r="R206" s="700"/>
      <c r="S206" s="700"/>
      <c r="T206" s="700"/>
      <c r="U206" s="700"/>
      <c r="V206" s="700"/>
      <c r="W206" s="705"/>
    </row>
    <row r="207" spans="1:23" ht="16">
      <c r="A207" s="698"/>
      <c r="B207" s="741"/>
      <c r="C207" s="741"/>
      <c r="D207" s="660"/>
      <c r="E207" s="660"/>
      <c r="F207" s="700"/>
      <c r="G207" s="700"/>
      <c r="H207" s="700"/>
      <c r="I207" s="700"/>
      <c r="J207" s="700"/>
      <c r="K207" s="698"/>
      <c r="L207" s="703"/>
      <c r="M207" s="703"/>
      <c r="N207" s="698">
        <f t="shared" si="27"/>
        <v>0</v>
      </c>
      <c r="O207" s="700"/>
      <c r="P207" s="704">
        <f t="shared" si="26"/>
        <v>0</v>
      </c>
      <c r="Q207" s="700"/>
      <c r="R207" s="700"/>
      <c r="S207" s="700"/>
      <c r="T207" s="700"/>
      <c r="U207" s="700"/>
      <c r="V207" s="700"/>
      <c r="W207" s="705"/>
    </row>
    <row r="208" spans="1:23" ht="16">
      <c r="A208" s="698"/>
      <c r="B208" s="741"/>
      <c r="C208" s="741"/>
      <c r="D208" s="660"/>
      <c r="E208" s="660"/>
      <c r="F208" s="700"/>
      <c r="G208" s="700"/>
      <c r="H208" s="700"/>
      <c r="I208" s="700"/>
      <c r="J208" s="700"/>
      <c r="K208" s="698"/>
      <c r="L208" s="703"/>
      <c r="M208" s="703"/>
      <c r="N208" s="698">
        <f t="shared" si="27"/>
        <v>0</v>
      </c>
      <c r="O208" s="700"/>
      <c r="P208" s="704">
        <f t="shared" si="26"/>
        <v>0</v>
      </c>
      <c r="Q208" s="700"/>
      <c r="R208" s="700"/>
      <c r="S208" s="700"/>
      <c r="T208" s="700"/>
      <c r="U208" s="700"/>
      <c r="V208" s="700"/>
      <c r="W208" s="705"/>
    </row>
    <row r="209" spans="1:23" ht="16">
      <c r="A209" s="698"/>
      <c r="B209" s="741"/>
      <c r="C209" s="741"/>
      <c r="D209" s="660"/>
      <c r="E209" s="660"/>
      <c r="F209" s="700"/>
      <c r="G209" s="700"/>
      <c r="H209" s="700"/>
      <c r="I209" s="700"/>
      <c r="J209" s="700"/>
      <c r="K209" s="698"/>
      <c r="L209" s="703"/>
      <c r="M209" s="703"/>
      <c r="N209" s="698">
        <f t="shared" si="27"/>
        <v>0</v>
      </c>
      <c r="O209" s="700"/>
      <c r="P209" s="704">
        <f t="shared" si="26"/>
        <v>0</v>
      </c>
      <c r="Q209" s="700"/>
      <c r="R209" s="700"/>
      <c r="S209" s="700"/>
      <c r="T209" s="700"/>
      <c r="U209" s="700"/>
      <c r="V209" s="700"/>
      <c r="W209" s="705"/>
    </row>
    <row r="210" spans="1:23" ht="16">
      <c r="A210" s="698"/>
      <c r="B210" s="741"/>
      <c r="C210" s="741"/>
      <c r="D210" s="660"/>
      <c r="E210" s="660"/>
      <c r="F210" s="700"/>
      <c r="G210" s="700"/>
      <c r="H210" s="700"/>
      <c r="I210" s="700"/>
      <c r="J210" s="700"/>
      <c r="K210" s="698"/>
      <c r="L210" s="703"/>
      <c r="M210" s="703"/>
      <c r="N210" s="698">
        <f t="shared" si="27"/>
        <v>0</v>
      </c>
      <c r="O210" s="700"/>
      <c r="P210" s="704">
        <f t="shared" si="26"/>
        <v>0</v>
      </c>
      <c r="Q210" s="700"/>
      <c r="R210" s="700"/>
      <c r="S210" s="700"/>
      <c r="T210" s="700"/>
      <c r="U210" s="700"/>
      <c r="V210" s="700"/>
      <c r="W210" s="705"/>
    </row>
    <row r="211" spans="1:23" ht="16">
      <c r="A211" s="698"/>
      <c r="B211" s="741"/>
      <c r="C211" s="741"/>
      <c r="D211" s="660"/>
      <c r="E211" s="660"/>
      <c r="F211" s="700"/>
      <c r="G211" s="700"/>
      <c r="H211" s="700"/>
      <c r="I211" s="700"/>
      <c r="J211" s="700"/>
      <c r="K211" s="698"/>
      <c r="L211" s="703"/>
      <c r="M211" s="703"/>
      <c r="N211" s="698">
        <f t="shared" si="27"/>
        <v>0</v>
      </c>
      <c r="O211" s="700"/>
      <c r="P211" s="704">
        <f t="shared" si="26"/>
        <v>0</v>
      </c>
      <c r="Q211" s="700"/>
      <c r="R211" s="700"/>
      <c r="S211" s="700"/>
      <c r="T211" s="700"/>
      <c r="U211" s="700"/>
      <c r="V211" s="700"/>
      <c r="W211" s="705"/>
    </row>
    <row r="212" spans="1:23" ht="16">
      <c r="A212" s="698"/>
      <c r="B212" s="741"/>
      <c r="C212" s="741"/>
      <c r="D212" s="660"/>
      <c r="E212" s="660"/>
      <c r="F212" s="700"/>
      <c r="G212" s="700"/>
      <c r="H212" s="700"/>
      <c r="I212" s="700"/>
      <c r="J212" s="700"/>
      <c r="K212" s="698"/>
      <c r="L212" s="703"/>
      <c r="M212" s="703"/>
      <c r="N212" s="698">
        <f t="shared" si="27"/>
        <v>0</v>
      </c>
      <c r="O212" s="700"/>
      <c r="P212" s="704">
        <f t="shared" si="26"/>
        <v>0</v>
      </c>
      <c r="Q212" s="700"/>
      <c r="R212" s="700"/>
      <c r="S212" s="700"/>
      <c r="T212" s="700"/>
      <c r="U212" s="700"/>
      <c r="V212" s="700"/>
      <c r="W212" s="705"/>
    </row>
    <row r="213" spans="1:23" ht="16">
      <c r="A213" s="698"/>
      <c r="B213" s="741"/>
      <c r="C213" s="741"/>
      <c r="D213" s="660"/>
      <c r="E213" s="660"/>
      <c r="F213" s="700"/>
      <c r="G213" s="700"/>
      <c r="H213" s="700"/>
      <c r="I213" s="700"/>
      <c r="J213" s="700"/>
      <c r="K213" s="698"/>
      <c r="L213" s="703"/>
      <c r="M213" s="703"/>
      <c r="N213" s="698">
        <f t="shared" si="27"/>
        <v>0</v>
      </c>
      <c r="O213" s="700"/>
      <c r="P213" s="704">
        <f t="shared" si="26"/>
        <v>0</v>
      </c>
      <c r="Q213" s="700"/>
      <c r="R213" s="700"/>
      <c r="S213" s="700"/>
      <c r="T213" s="700"/>
      <c r="U213" s="700"/>
      <c r="V213" s="700"/>
      <c r="W213" s="705"/>
    </row>
    <row r="214" spans="1:23" ht="16">
      <c r="A214" s="698"/>
      <c r="B214" s="741"/>
      <c r="C214" s="741"/>
      <c r="D214" s="660"/>
      <c r="E214" s="660"/>
      <c r="F214" s="700"/>
      <c r="G214" s="700"/>
      <c r="H214" s="700"/>
      <c r="I214" s="700"/>
      <c r="J214" s="700"/>
      <c r="K214" s="698"/>
      <c r="L214" s="703"/>
      <c r="M214" s="703"/>
      <c r="N214" s="698">
        <f t="shared" si="27"/>
        <v>0</v>
      </c>
      <c r="O214" s="700"/>
      <c r="P214" s="704">
        <f t="shared" si="26"/>
        <v>0</v>
      </c>
      <c r="Q214" s="700"/>
      <c r="R214" s="700"/>
      <c r="S214" s="700"/>
      <c r="T214" s="700"/>
      <c r="U214" s="700"/>
      <c r="V214" s="700"/>
      <c r="W214" s="705"/>
    </row>
    <row r="215" spans="1:23" ht="16">
      <c r="A215" s="698"/>
      <c r="B215" s="741"/>
      <c r="C215" s="741"/>
      <c r="D215" s="660"/>
      <c r="E215" s="660"/>
      <c r="F215" s="700"/>
      <c r="G215" s="700"/>
      <c r="H215" s="700"/>
      <c r="I215" s="700"/>
      <c r="J215" s="700"/>
      <c r="K215" s="698"/>
      <c r="L215" s="703"/>
      <c r="M215" s="703"/>
      <c r="N215" s="698">
        <f t="shared" si="27"/>
        <v>0</v>
      </c>
      <c r="O215" s="700"/>
      <c r="P215" s="704">
        <f t="shared" ref="P215:P278" si="28">M215*O215/60*1000</f>
        <v>0</v>
      </c>
      <c r="Q215" s="700"/>
      <c r="R215" s="700"/>
      <c r="S215" s="700"/>
      <c r="T215" s="700"/>
      <c r="U215" s="700"/>
      <c r="V215" s="700"/>
      <c r="W215" s="705"/>
    </row>
    <row r="216" spans="1:23" ht="16">
      <c r="A216" s="698"/>
      <c r="B216" s="741"/>
      <c r="C216" s="741"/>
      <c r="D216" s="660"/>
      <c r="E216" s="660"/>
      <c r="F216" s="700"/>
      <c r="G216" s="700"/>
      <c r="H216" s="700"/>
      <c r="I216" s="700"/>
      <c r="J216" s="700"/>
      <c r="K216" s="698"/>
      <c r="L216" s="703"/>
      <c r="M216" s="703"/>
      <c r="N216" s="698">
        <f t="shared" si="27"/>
        <v>0</v>
      </c>
      <c r="O216" s="700"/>
      <c r="P216" s="704">
        <f t="shared" si="28"/>
        <v>0</v>
      </c>
      <c r="Q216" s="700"/>
      <c r="R216" s="700"/>
      <c r="S216" s="700"/>
      <c r="T216" s="700"/>
      <c r="U216" s="700"/>
      <c r="V216" s="700"/>
      <c r="W216" s="705"/>
    </row>
    <row r="217" spans="1:23" ht="16">
      <c r="A217" s="698"/>
      <c r="B217" s="741"/>
      <c r="C217" s="741"/>
      <c r="D217" s="660"/>
      <c r="E217" s="660"/>
      <c r="F217" s="700"/>
      <c r="G217" s="700"/>
      <c r="H217" s="700"/>
      <c r="I217" s="700"/>
      <c r="J217" s="700"/>
      <c r="K217" s="698"/>
      <c r="L217" s="703"/>
      <c r="M217" s="703"/>
      <c r="N217" s="698">
        <f t="shared" si="27"/>
        <v>0</v>
      </c>
      <c r="O217" s="700"/>
      <c r="P217" s="704">
        <f t="shared" si="28"/>
        <v>0</v>
      </c>
      <c r="Q217" s="700"/>
      <c r="R217" s="700"/>
      <c r="S217" s="700"/>
      <c r="T217" s="700"/>
      <c r="U217" s="700"/>
      <c r="V217" s="700"/>
      <c r="W217" s="705"/>
    </row>
    <row r="218" spans="1:23" ht="16">
      <c r="A218" s="698"/>
      <c r="B218" s="741"/>
      <c r="C218" s="741"/>
      <c r="D218" s="660"/>
      <c r="E218" s="660"/>
      <c r="F218" s="700"/>
      <c r="G218" s="700"/>
      <c r="H218" s="700"/>
      <c r="I218" s="700"/>
      <c r="J218" s="700"/>
      <c r="K218" s="698"/>
      <c r="L218" s="703"/>
      <c r="M218" s="703"/>
      <c r="N218" s="698">
        <f t="shared" si="27"/>
        <v>0</v>
      </c>
      <c r="O218" s="700"/>
      <c r="P218" s="704">
        <f t="shared" si="28"/>
        <v>0</v>
      </c>
      <c r="Q218" s="700"/>
      <c r="R218" s="700"/>
      <c r="S218" s="700"/>
      <c r="T218" s="700"/>
      <c r="U218" s="700"/>
      <c r="V218" s="700"/>
      <c r="W218" s="705"/>
    </row>
    <row r="219" spans="1:23" ht="16">
      <c r="A219" s="698"/>
      <c r="B219" s="741"/>
      <c r="C219" s="741"/>
      <c r="D219" s="660"/>
      <c r="E219" s="660"/>
      <c r="F219" s="700"/>
      <c r="G219" s="700"/>
      <c r="H219" s="700"/>
      <c r="I219" s="700"/>
      <c r="J219" s="700"/>
      <c r="K219" s="698"/>
      <c r="L219" s="703"/>
      <c r="M219" s="703"/>
      <c r="N219" s="698">
        <f t="shared" si="27"/>
        <v>0</v>
      </c>
      <c r="O219" s="700"/>
      <c r="P219" s="704">
        <f t="shared" si="28"/>
        <v>0</v>
      </c>
      <c r="Q219" s="700"/>
      <c r="R219" s="700"/>
      <c r="S219" s="700"/>
      <c r="T219" s="700"/>
      <c r="U219" s="700"/>
      <c r="V219" s="700"/>
      <c r="W219" s="705"/>
    </row>
    <row r="220" spans="1:23" ht="16">
      <c r="A220" s="698"/>
      <c r="B220" s="741"/>
      <c r="C220" s="741"/>
      <c r="D220" s="660"/>
      <c r="E220" s="660"/>
      <c r="F220" s="700"/>
      <c r="G220" s="700"/>
      <c r="H220" s="700"/>
      <c r="I220" s="700"/>
      <c r="J220" s="700"/>
      <c r="K220" s="698"/>
      <c r="L220" s="703"/>
      <c r="M220" s="703"/>
      <c r="N220" s="698">
        <f t="shared" si="27"/>
        <v>0</v>
      </c>
      <c r="O220" s="700"/>
      <c r="P220" s="704">
        <f t="shared" si="28"/>
        <v>0</v>
      </c>
      <c r="Q220" s="700"/>
      <c r="R220" s="700"/>
      <c r="S220" s="700"/>
      <c r="T220" s="700"/>
      <c r="U220" s="700"/>
      <c r="V220" s="700"/>
      <c r="W220" s="705"/>
    </row>
    <row r="221" spans="1:23" ht="16">
      <c r="A221" s="698"/>
      <c r="B221" s="741"/>
      <c r="C221" s="741"/>
      <c r="D221" s="660"/>
      <c r="E221" s="660"/>
      <c r="F221" s="700"/>
      <c r="G221" s="700"/>
      <c r="H221" s="700"/>
      <c r="I221" s="700"/>
      <c r="J221" s="700"/>
      <c r="K221" s="698"/>
      <c r="L221" s="703"/>
      <c r="M221" s="703"/>
      <c r="N221" s="698">
        <f t="shared" si="27"/>
        <v>0</v>
      </c>
      <c r="O221" s="700"/>
      <c r="P221" s="704">
        <f t="shared" si="28"/>
        <v>0</v>
      </c>
      <c r="Q221" s="700"/>
      <c r="R221" s="700"/>
      <c r="S221" s="700"/>
      <c r="T221" s="700"/>
      <c r="U221" s="700"/>
      <c r="V221" s="700"/>
      <c r="W221" s="705"/>
    </row>
    <row r="222" spans="1:23" ht="16">
      <c r="A222" s="698"/>
      <c r="B222" s="741"/>
      <c r="C222" s="741"/>
      <c r="D222" s="660"/>
      <c r="E222" s="660"/>
      <c r="F222" s="700"/>
      <c r="G222" s="700"/>
      <c r="H222" s="700"/>
      <c r="I222" s="700"/>
      <c r="J222" s="700"/>
      <c r="K222" s="698"/>
      <c r="L222" s="703"/>
      <c r="M222" s="703"/>
      <c r="N222" s="698">
        <f t="shared" si="27"/>
        <v>0</v>
      </c>
      <c r="O222" s="700"/>
      <c r="P222" s="704">
        <f t="shared" si="28"/>
        <v>0</v>
      </c>
      <c r="Q222" s="700"/>
      <c r="R222" s="700"/>
      <c r="S222" s="700"/>
      <c r="T222" s="700"/>
      <c r="U222" s="700"/>
      <c r="V222" s="700"/>
      <c r="W222" s="705"/>
    </row>
    <row r="223" spans="1:23" ht="16">
      <c r="A223" s="698"/>
      <c r="B223" s="741"/>
      <c r="C223" s="741"/>
      <c r="D223" s="660"/>
      <c r="E223" s="660"/>
      <c r="F223" s="700"/>
      <c r="G223" s="700"/>
      <c r="H223" s="700"/>
      <c r="I223" s="700"/>
      <c r="J223" s="700"/>
      <c r="K223" s="698"/>
      <c r="L223" s="703"/>
      <c r="M223" s="703"/>
      <c r="N223" s="698">
        <f t="shared" si="27"/>
        <v>0</v>
      </c>
      <c r="O223" s="700"/>
      <c r="P223" s="704">
        <f t="shared" si="28"/>
        <v>0</v>
      </c>
      <c r="Q223" s="700"/>
      <c r="R223" s="700"/>
      <c r="S223" s="700"/>
      <c r="T223" s="700"/>
      <c r="U223" s="700"/>
      <c r="V223" s="700"/>
      <c r="W223" s="705"/>
    </row>
    <row r="224" spans="1:23" ht="16">
      <c r="A224" s="698"/>
      <c r="B224" s="741"/>
      <c r="C224" s="741"/>
      <c r="D224" s="660"/>
      <c r="E224" s="660"/>
      <c r="F224" s="700"/>
      <c r="G224" s="700"/>
      <c r="H224" s="700"/>
      <c r="I224" s="700"/>
      <c r="J224" s="700"/>
      <c r="K224" s="698"/>
      <c r="L224" s="703"/>
      <c r="M224" s="703"/>
      <c r="N224" s="698">
        <f t="shared" si="27"/>
        <v>0</v>
      </c>
      <c r="O224" s="700"/>
      <c r="P224" s="704">
        <f t="shared" si="28"/>
        <v>0</v>
      </c>
      <c r="Q224" s="700"/>
      <c r="R224" s="700"/>
      <c r="S224" s="700"/>
      <c r="T224" s="700"/>
      <c r="U224" s="700"/>
      <c r="V224" s="700"/>
      <c r="W224" s="705"/>
    </row>
    <row r="225" spans="1:23" ht="16">
      <c r="A225" s="698"/>
      <c r="B225" s="741"/>
      <c r="C225" s="741"/>
      <c r="D225" s="660"/>
      <c r="E225" s="660"/>
      <c r="F225" s="700"/>
      <c r="G225" s="700"/>
      <c r="H225" s="700"/>
      <c r="I225" s="700"/>
      <c r="J225" s="700"/>
      <c r="K225" s="698"/>
      <c r="L225" s="703"/>
      <c r="M225" s="703"/>
      <c r="N225" s="698">
        <f t="shared" si="27"/>
        <v>0</v>
      </c>
      <c r="O225" s="700"/>
      <c r="P225" s="704">
        <f t="shared" si="28"/>
        <v>0</v>
      </c>
      <c r="Q225" s="700"/>
      <c r="R225" s="700"/>
      <c r="S225" s="700"/>
      <c r="T225" s="700"/>
      <c r="U225" s="700"/>
      <c r="V225" s="700"/>
      <c r="W225" s="705"/>
    </row>
    <row r="226" spans="1:23" ht="16">
      <c r="A226" s="698"/>
      <c r="B226" s="741"/>
      <c r="C226" s="741"/>
      <c r="D226" s="660"/>
      <c r="E226" s="660"/>
      <c r="F226" s="700"/>
      <c r="G226" s="700"/>
      <c r="H226" s="700"/>
      <c r="I226" s="700"/>
      <c r="J226" s="700"/>
      <c r="K226" s="698"/>
      <c r="L226" s="703"/>
      <c r="M226" s="703"/>
      <c r="N226" s="698">
        <f t="shared" si="27"/>
        <v>0</v>
      </c>
      <c r="O226" s="700"/>
      <c r="P226" s="704">
        <f t="shared" si="28"/>
        <v>0</v>
      </c>
      <c r="Q226" s="700"/>
      <c r="R226" s="700"/>
      <c r="S226" s="700"/>
      <c r="T226" s="700"/>
      <c r="U226" s="700"/>
      <c r="V226" s="700"/>
      <c r="W226" s="705"/>
    </row>
    <row r="227" spans="1:23" ht="16">
      <c r="A227" s="698"/>
      <c r="B227" s="741"/>
      <c r="C227" s="741"/>
      <c r="D227" s="660"/>
      <c r="E227" s="660"/>
      <c r="F227" s="700"/>
      <c r="G227" s="700"/>
      <c r="H227" s="700"/>
      <c r="I227" s="700"/>
      <c r="J227" s="700"/>
      <c r="K227" s="698"/>
      <c r="L227" s="703"/>
      <c r="M227" s="703"/>
      <c r="N227" s="698">
        <f t="shared" si="27"/>
        <v>0</v>
      </c>
      <c r="O227" s="700"/>
      <c r="P227" s="704">
        <f t="shared" si="28"/>
        <v>0</v>
      </c>
      <c r="Q227" s="700"/>
      <c r="R227" s="700"/>
      <c r="S227" s="700"/>
      <c r="T227" s="700"/>
      <c r="U227" s="700"/>
      <c r="V227" s="700"/>
      <c r="W227" s="705"/>
    </row>
    <row r="228" spans="1:23" ht="16">
      <c r="A228" s="698"/>
      <c r="B228" s="741"/>
      <c r="C228" s="741"/>
      <c r="D228" s="660"/>
      <c r="E228" s="660"/>
      <c r="F228" s="700"/>
      <c r="G228" s="700"/>
      <c r="H228" s="700"/>
      <c r="I228" s="700"/>
      <c r="J228" s="700"/>
      <c r="K228" s="698"/>
      <c r="L228" s="703"/>
      <c r="M228" s="703"/>
      <c r="N228" s="698">
        <f t="shared" si="27"/>
        <v>0</v>
      </c>
      <c r="O228" s="700"/>
      <c r="P228" s="704">
        <f t="shared" si="28"/>
        <v>0</v>
      </c>
      <c r="Q228" s="700"/>
      <c r="R228" s="700"/>
      <c r="S228" s="700"/>
      <c r="T228" s="700"/>
      <c r="U228" s="700"/>
      <c r="V228" s="700"/>
      <c r="W228" s="705"/>
    </row>
    <row r="229" spans="1:23" ht="16">
      <c r="A229" s="698"/>
      <c r="B229" s="741"/>
      <c r="C229" s="741"/>
      <c r="D229" s="660"/>
      <c r="E229" s="660"/>
      <c r="F229" s="700"/>
      <c r="G229" s="700"/>
      <c r="H229" s="700"/>
      <c r="I229" s="700"/>
      <c r="J229" s="700"/>
      <c r="K229" s="698"/>
      <c r="L229" s="703"/>
      <c r="M229" s="703"/>
      <c r="N229" s="698">
        <f t="shared" si="27"/>
        <v>0</v>
      </c>
      <c r="O229" s="700"/>
      <c r="P229" s="704">
        <f t="shared" si="28"/>
        <v>0</v>
      </c>
      <c r="Q229" s="700"/>
      <c r="R229" s="700"/>
      <c r="S229" s="700"/>
      <c r="T229" s="700"/>
      <c r="U229" s="700"/>
      <c r="V229" s="700"/>
      <c r="W229" s="705"/>
    </row>
    <row r="230" spans="1:23" ht="16">
      <c r="A230" s="698"/>
      <c r="B230" s="741"/>
      <c r="C230" s="741"/>
      <c r="D230" s="660"/>
      <c r="E230" s="660"/>
      <c r="F230" s="700"/>
      <c r="G230" s="700"/>
      <c r="H230" s="700"/>
      <c r="I230" s="700"/>
      <c r="J230" s="700"/>
      <c r="K230" s="698"/>
      <c r="L230" s="703"/>
      <c r="M230" s="703"/>
      <c r="N230" s="698">
        <f t="shared" si="27"/>
        <v>0</v>
      </c>
      <c r="O230" s="700"/>
      <c r="P230" s="704">
        <f t="shared" si="28"/>
        <v>0</v>
      </c>
      <c r="Q230" s="700"/>
      <c r="R230" s="700"/>
      <c r="S230" s="700"/>
      <c r="T230" s="700"/>
      <c r="U230" s="700"/>
      <c r="V230" s="700"/>
      <c r="W230" s="705"/>
    </row>
    <row r="231" spans="1:23" ht="16">
      <c r="A231" s="698"/>
      <c r="B231" s="741"/>
      <c r="C231" s="741"/>
      <c r="D231" s="660"/>
      <c r="E231" s="660"/>
      <c r="F231" s="700"/>
      <c r="G231" s="700"/>
      <c r="H231" s="700"/>
      <c r="I231" s="700"/>
      <c r="J231" s="700"/>
      <c r="K231" s="698"/>
      <c r="L231" s="703"/>
      <c r="M231" s="703"/>
      <c r="N231" s="698">
        <f t="shared" si="27"/>
        <v>0</v>
      </c>
      <c r="O231" s="700"/>
      <c r="P231" s="704">
        <f t="shared" si="28"/>
        <v>0</v>
      </c>
      <c r="Q231" s="700"/>
      <c r="R231" s="700"/>
      <c r="S231" s="700"/>
      <c r="T231" s="700"/>
      <c r="U231" s="700"/>
      <c r="V231" s="700"/>
      <c r="W231" s="705"/>
    </row>
    <row r="232" spans="1:23" ht="16">
      <c r="A232" s="698"/>
      <c r="B232" s="741"/>
      <c r="C232" s="741"/>
      <c r="D232" s="660"/>
      <c r="E232" s="660"/>
      <c r="F232" s="700"/>
      <c r="G232" s="700"/>
      <c r="H232" s="700"/>
      <c r="I232" s="700"/>
      <c r="J232" s="700"/>
      <c r="K232" s="698"/>
      <c r="L232" s="703"/>
      <c r="M232" s="703"/>
      <c r="N232" s="698">
        <f t="shared" si="27"/>
        <v>0</v>
      </c>
      <c r="O232" s="700"/>
      <c r="P232" s="704">
        <f t="shared" si="28"/>
        <v>0</v>
      </c>
      <c r="Q232" s="700"/>
      <c r="R232" s="700"/>
      <c r="S232" s="700"/>
      <c r="T232" s="700"/>
      <c r="U232" s="700"/>
      <c r="V232" s="700"/>
      <c r="W232" s="705"/>
    </row>
    <row r="233" spans="1:23" ht="16">
      <c r="A233" s="698"/>
      <c r="B233" s="741"/>
      <c r="C233" s="741"/>
      <c r="D233" s="660"/>
      <c r="E233" s="660"/>
      <c r="F233" s="700"/>
      <c r="G233" s="700"/>
      <c r="H233" s="700"/>
      <c r="I233" s="700"/>
      <c r="J233" s="700"/>
      <c r="K233" s="698"/>
      <c r="L233" s="703"/>
      <c r="M233" s="703"/>
      <c r="N233" s="698">
        <f t="shared" si="27"/>
        <v>0</v>
      </c>
      <c r="O233" s="700"/>
      <c r="P233" s="704">
        <f t="shared" si="28"/>
        <v>0</v>
      </c>
      <c r="Q233" s="700"/>
      <c r="R233" s="700"/>
      <c r="S233" s="700"/>
      <c r="T233" s="700"/>
      <c r="U233" s="700"/>
      <c r="V233" s="700"/>
      <c r="W233" s="705"/>
    </row>
    <row r="234" spans="1:23" ht="16">
      <c r="A234" s="698"/>
      <c r="B234" s="741"/>
      <c r="C234" s="741"/>
      <c r="D234" s="660"/>
      <c r="E234" s="660"/>
      <c r="F234" s="700"/>
      <c r="G234" s="700"/>
      <c r="H234" s="700"/>
      <c r="I234" s="700"/>
      <c r="J234" s="700"/>
      <c r="K234" s="698"/>
      <c r="L234" s="703"/>
      <c r="M234" s="703"/>
      <c r="N234" s="698">
        <f t="shared" si="27"/>
        <v>0</v>
      </c>
      <c r="O234" s="700"/>
      <c r="P234" s="704">
        <f t="shared" si="28"/>
        <v>0</v>
      </c>
      <c r="Q234" s="700"/>
      <c r="R234" s="700"/>
      <c r="S234" s="700"/>
      <c r="T234" s="700"/>
      <c r="U234" s="700"/>
      <c r="V234" s="700"/>
      <c r="W234" s="705"/>
    </row>
    <row r="235" spans="1:23" ht="16">
      <c r="A235" s="698"/>
      <c r="B235" s="741"/>
      <c r="C235" s="741"/>
      <c r="D235" s="660"/>
      <c r="E235" s="660"/>
      <c r="F235" s="700"/>
      <c r="G235" s="700"/>
      <c r="H235" s="700"/>
      <c r="I235" s="700"/>
      <c r="J235" s="700"/>
      <c r="K235" s="698"/>
      <c r="L235" s="703"/>
      <c r="M235" s="703"/>
      <c r="N235" s="698">
        <f t="shared" si="27"/>
        <v>0</v>
      </c>
      <c r="O235" s="700"/>
      <c r="P235" s="704">
        <f t="shared" si="28"/>
        <v>0</v>
      </c>
      <c r="Q235" s="700"/>
      <c r="R235" s="700"/>
      <c r="S235" s="700"/>
      <c r="T235" s="700"/>
      <c r="U235" s="700"/>
      <c r="V235" s="700"/>
      <c r="W235" s="705"/>
    </row>
    <row r="236" spans="1:23" ht="16">
      <c r="A236" s="698"/>
      <c r="B236" s="741"/>
      <c r="C236" s="741"/>
      <c r="D236" s="660"/>
      <c r="E236" s="660"/>
      <c r="F236" s="700"/>
      <c r="G236" s="700"/>
      <c r="H236" s="700"/>
      <c r="I236" s="700"/>
      <c r="J236" s="700"/>
      <c r="K236" s="698"/>
      <c r="L236" s="703"/>
      <c r="M236" s="703"/>
      <c r="N236" s="698">
        <f t="shared" si="27"/>
        <v>0</v>
      </c>
      <c r="O236" s="700"/>
      <c r="P236" s="704">
        <f t="shared" si="28"/>
        <v>0</v>
      </c>
      <c r="Q236" s="700"/>
      <c r="R236" s="700"/>
      <c r="S236" s="700"/>
      <c r="T236" s="700"/>
      <c r="U236" s="700"/>
      <c r="V236" s="700"/>
      <c r="W236" s="705"/>
    </row>
    <row r="237" spans="1:23" ht="16">
      <c r="A237" s="698"/>
      <c r="B237" s="741"/>
      <c r="C237" s="741"/>
      <c r="D237" s="660"/>
      <c r="E237" s="660"/>
      <c r="F237" s="700"/>
      <c r="G237" s="700"/>
      <c r="H237" s="700"/>
      <c r="I237" s="700"/>
      <c r="J237" s="700"/>
      <c r="K237" s="698"/>
      <c r="L237" s="703"/>
      <c r="M237" s="703"/>
      <c r="N237" s="698">
        <f t="shared" si="27"/>
        <v>0</v>
      </c>
      <c r="O237" s="700"/>
      <c r="P237" s="704">
        <f t="shared" si="28"/>
        <v>0</v>
      </c>
      <c r="Q237" s="700"/>
      <c r="R237" s="700"/>
      <c r="S237" s="700"/>
      <c r="T237" s="700"/>
      <c r="U237" s="700"/>
      <c r="V237" s="700"/>
      <c r="W237" s="705"/>
    </row>
    <row r="238" spans="1:23" ht="16">
      <c r="A238" s="698"/>
      <c r="B238" s="741"/>
      <c r="C238" s="741"/>
      <c r="D238" s="660"/>
      <c r="E238" s="660"/>
      <c r="F238" s="700"/>
      <c r="G238" s="700"/>
      <c r="H238" s="700"/>
      <c r="I238" s="700"/>
      <c r="J238" s="700"/>
      <c r="K238" s="698"/>
      <c r="L238" s="703"/>
      <c r="M238" s="703"/>
      <c r="N238" s="698">
        <f t="shared" si="27"/>
        <v>0</v>
      </c>
      <c r="O238" s="700"/>
      <c r="P238" s="704">
        <f t="shared" si="28"/>
        <v>0</v>
      </c>
      <c r="Q238" s="700"/>
      <c r="R238" s="700"/>
      <c r="S238" s="700"/>
      <c r="T238" s="700"/>
      <c r="U238" s="700"/>
      <c r="V238" s="700"/>
      <c r="W238" s="705"/>
    </row>
    <row r="239" spans="1:23" ht="16">
      <c r="A239" s="698"/>
      <c r="B239" s="741"/>
      <c r="C239" s="741"/>
      <c r="D239" s="660"/>
      <c r="E239" s="660"/>
      <c r="F239" s="700"/>
      <c r="G239" s="700"/>
      <c r="H239" s="700"/>
      <c r="I239" s="700"/>
      <c r="J239" s="700"/>
      <c r="K239" s="698"/>
      <c r="L239" s="703"/>
      <c r="M239" s="703"/>
      <c r="N239" s="698">
        <f t="shared" si="27"/>
        <v>0</v>
      </c>
      <c r="O239" s="700"/>
      <c r="P239" s="704">
        <f t="shared" si="28"/>
        <v>0</v>
      </c>
      <c r="Q239" s="700"/>
      <c r="R239" s="700"/>
      <c r="S239" s="700"/>
      <c r="T239" s="700"/>
      <c r="U239" s="700"/>
      <c r="V239" s="700"/>
      <c r="W239" s="705"/>
    </row>
    <row r="240" spans="1:23" ht="16">
      <c r="A240" s="698"/>
      <c r="B240" s="741"/>
      <c r="C240" s="741"/>
      <c r="D240" s="660"/>
      <c r="E240" s="660"/>
      <c r="F240" s="700"/>
      <c r="G240" s="700"/>
      <c r="H240" s="700"/>
      <c r="I240" s="700"/>
      <c r="J240" s="700"/>
      <c r="K240" s="698"/>
      <c r="L240" s="703"/>
      <c r="M240" s="703"/>
      <c r="N240" s="698">
        <f t="shared" si="27"/>
        <v>0</v>
      </c>
      <c r="O240" s="700"/>
      <c r="P240" s="704">
        <f t="shared" si="28"/>
        <v>0</v>
      </c>
      <c r="Q240" s="700"/>
      <c r="R240" s="700"/>
      <c r="S240" s="700"/>
      <c r="T240" s="700"/>
      <c r="U240" s="700"/>
      <c r="V240" s="700"/>
      <c r="W240" s="705"/>
    </row>
    <row r="241" spans="1:23" ht="16">
      <c r="A241" s="698"/>
      <c r="B241" s="741"/>
      <c r="C241" s="741"/>
      <c r="D241" s="660"/>
      <c r="E241" s="660"/>
      <c r="F241" s="700"/>
      <c r="G241" s="700"/>
      <c r="H241" s="700"/>
      <c r="I241" s="700"/>
      <c r="J241" s="700"/>
      <c r="K241" s="698"/>
      <c r="L241" s="703"/>
      <c r="M241" s="703"/>
      <c r="N241" s="698">
        <f t="shared" si="27"/>
        <v>0</v>
      </c>
      <c r="O241" s="700"/>
      <c r="P241" s="704">
        <f t="shared" si="28"/>
        <v>0</v>
      </c>
      <c r="Q241" s="700"/>
      <c r="R241" s="700"/>
      <c r="S241" s="700"/>
      <c r="T241" s="700"/>
      <c r="U241" s="700"/>
      <c r="V241" s="700"/>
      <c r="W241" s="705"/>
    </row>
    <row r="242" spans="1:23" ht="16">
      <c r="A242" s="698"/>
      <c r="B242" s="741"/>
      <c r="C242" s="741"/>
      <c r="D242" s="660"/>
      <c r="E242" s="660"/>
      <c r="F242" s="700"/>
      <c r="G242" s="700"/>
      <c r="H242" s="700"/>
      <c r="I242" s="700"/>
      <c r="J242" s="700"/>
      <c r="K242" s="698"/>
      <c r="L242" s="703"/>
      <c r="M242" s="703"/>
      <c r="N242" s="698">
        <f t="shared" si="27"/>
        <v>0</v>
      </c>
      <c r="O242" s="700"/>
      <c r="P242" s="704">
        <f t="shared" si="28"/>
        <v>0</v>
      </c>
      <c r="Q242" s="700"/>
      <c r="R242" s="700"/>
      <c r="S242" s="700"/>
      <c r="T242" s="700"/>
      <c r="U242" s="700"/>
      <c r="V242" s="700"/>
      <c r="W242" s="705"/>
    </row>
    <row r="243" spans="1:23" ht="16">
      <c r="A243" s="698"/>
      <c r="B243" s="741"/>
      <c r="C243" s="741"/>
      <c r="D243" s="660"/>
      <c r="E243" s="660"/>
      <c r="F243" s="700"/>
      <c r="G243" s="700"/>
      <c r="H243" s="700"/>
      <c r="I243" s="700"/>
      <c r="J243" s="700"/>
      <c r="K243" s="698"/>
      <c r="L243" s="703"/>
      <c r="M243" s="703"/>
      <c r="N243" s="698">
        <f t="shared" si="27"/>
        <v>0</v>
      </c>
      <c r="O243" s="700"/>
      <c r="P243" s="704">
        <f t="shared" si="28"/>
        <v>0</v>
      </c>
      <c r="Q243" s="700"/>
      <c r="R243" s="700"/>
      <c r="S243" s="700"/>
      <c r="T243" s="700"/>
      <c r="U243" s="700"/>
      <c r="V243" s="700"/>
      <c r="W243" s="705"/>
    </row>
    <row r="244" spans="1:23" ht="16">
      <c r="A244" s="698"/>
      <c r="B244" s="741"/>
      <c r="C244" s="741"/>
      <c r="D244" s="660"/>
      <c r="E244" s="660"/>
      <c r="F244" s="700"/>
      <c r="G244" s="700"/>
      <c r="H244" s="700"/>
      <c r="I244" s="700"/>
      <c r="J244" s="700"/>
      <c r="K244" s="698"/>
      <c r="L244" s="703"/>
      <c r="M244" s="703"/>
      <c r="N244" s="698">
        <f t="shared" si="27"/>
        <v>0</v>
      </c>
      <c r="O244" s="700"/>
      <c r="P244" s="704">
        <f t="shared" si="28"/>
        <v>0</v>
      </c>
      <c r="Q244" s="700"/>
      <c r="R244" s="700"/>
      <c r="S244" s="700"/>
      <c r="T244" s="700"/>
      <c r="U244" s="700"/>
      <c r="V244" s="700"/>
      <c r="W244" s="705"/>
    </row>
    <row r="245" spans="1:23" ht="16">
      <c r="A245" s="698"/>
      <c r="B245" s="741"/>
      <c r="C245" s="741"/>
      <c r="D245" s="660"/>
      <c r="E245" s="660"/>
      <c r="F245" s="700"/>
      <c r="G245" s="700"/>
      <c r="H245" s="700"/>
      <c r="I245" s="700"/>
      <c r="J245" s="700"/>
      <c r="K245" s="698"/>
      <c r="L245" s="703"/>
      <c r="M245" s="703"/>
      <c r="N245" s="698">
        <f t="shared" si="27"/>
        <v>0</v>
      </c>
      <c r="O245" s="700"/>
      <c r="P245" s="704">
        <f t="shared" si="28"/>
        <v>0</v>
      </c>
      <c r="Q245" s="700"/>
      <c r="R245" s="700"/>
      <c r="S245" s="700"/>
      <c r="T245" s="700"/>
      <c r="U245" s="700"/>
      <c r="V245" s="700"/>
      <c r="W245" s="705"/>
    </row>
    <row r="246" spans="1:23" ht="16">
      <c r="A246" s="698"/>
      <c r="B246" s="741"/>
      <c r="C246" s="741"/>
      <c r="D246" s="660"/>
      <c r="E246" s="660"/>
      <c r="F246" s="700"/>
      <c r="G246" s="700"/>
      <c r="H246" s="700"/>
      <c r="I246" s="700"/>
      <c r="J246" s="700"/>
      <c r="K246" s="698"/>
      <c r="L246" s="703"/>
      <c r="M246" s="703"/>
      <c r="N246" s="698">
        <f t="shared" si="27"/>
        <v>0</v>
      </c>
      <c r="O246" s="700"/>
      <c r="P246" s="704">
        <f t="shared" si="28"/>
        <v>0</v>
      </c>
      <c r="Q246" s="700"/>
      <c r="R246" s="700"/>
      <c r="S246" s="700"/>
      <c r="T246" s="700"/>
      <c r="U246" s="700"/>
      <c r="V246" s="700"/>
      <c r="W246" s="705"/>
    </row>
    <row r="247" spans="1:23" ht="16">
      <c r="A247" s="698"/>
      <c r="B247" s="741"/>
      <c r="C247" s="741"/>
      <c r="D247" s="660"/>
      <c r="E247" s="660"/>
      <c r="F247" s="700"/>
      <c r="G247" s="700"/>
      <c r="H247" s="700"/>
      <c r="I247" s="700"/>
      <c r="J247" s="700"/>
      <c r="K247" s="698"/>
      <c r="L247" s="703"/>
      <c r="M247" s="703"/>
      <c r="N247" s="698">
        <f t="shared" si="27"/>
        <v>0</v>
      </c>
      <c r="O247" s="700"/>
      <c r="P247" s="704">
        <f t="shared" si="28"/>
        <v>0</v>
      </c>
      <c r="Q247" s="700"/>
      <c r="R247" s="700"/>
      <c r="S247" s="700"/>
      <c r="T247" s="700"/>
      <c r="U247" s="700"/>
      <c r="V247" s="700"/>
      <c r="W247" s="705"/>
    </row>
    <row r="248" spans="1:23" ht="16">
      <c r="A248" s="698"/>
      <c r="B248" s="741"/>
      <c r="C248" s="741"/>
      <c r="D248" s="660"/>
      <c r="E248" s="660"/>
      <c r="F248" s="700"/>
      <c r="G248" s="700"/>
      <c r="H248" s="700"/>
      <c r="I248" s="700"/>
      <c r="J248" s="700"/>
      <c r="K248" s="698"/>
      <c r="L248" s="703"/>
      <c r="M248" s="703"/>
      <c r="N248" s="698">
        <f t="shared" si="27"/>
        <v>0</v>
      </c>
      <c r="O248" s="700"/>
      <c r="P248" s="704">
        <f t="shared" si="28"/>
        <v>0</v>
      </c>
      <c r="Q248" s="700"/>
      <c r="R248" s="700"/>
      <c r="S248" s="700"/>
      <c r="T248" s="700"/>
      <c r="U248" s="700"/>
      <c r="V248" s="700"/>
      <c r="W248" s="705"/>
    </row>
    <row r="249" spans="1:23" ht="16">
      <c r="A249" s="698"/>
      <c r="B249" s="741"/>
      <c r="C249" s="741"/>
      <c r="D249" s="660"/>
      <c r="E249" s="660"/>
      <c r="F249" s="700"/>
      <c r="G249" s="700"/>
      <c r="H249" s="700"/>
      <c r="I249" s="700"/>
      <c r="J249" s="700"/>
      <c r="K249" s="698"/>
      <c r="L249" s="703"/>
      <c r="M249" s="703"/>
      <c r="N249" s="698">
        <f t="shared" si="27"/>
        <v>0</v>
      </c>
      <c r="O249" s="700"/>
      <c r="P249" s="704">
        <f t="shared" si="28"/>
        <v>0</v>
      </c>
      <c r="Q249" s="700"/>
      <c r="R249" s="700"/>
      <c r="S249" s="700"/>
      <c r="T249" s="700"/>
      <c r="U249" s="700"/>
      <c r="V249" s="700"/>
      <c r="W249" s="705"/>
    </row>
    <row r="250" spans="1:23" ht="16">
      <c r="A250" s="698"/>
      <c r="B250" s="741"/>
      <c r="C250" s="741"/>
      <c r="D250" s="660"/>
      <c r="E250" s="660"/>
      <c r="F250" s="700"/>
      <c r="G250" s="700"/>
      <c r="H250" s="700"/>
      <c r="I250" s="700"/>
      <c r="J250" s="700"/>
      <c r="K250" s="698"/>
      <c r="L250" s="703"/>
      <c r="M250" s="703"/>
      <c r="N250" s="698">
        <f t="shared" ref="N250:N313" si="29">HOUR($M250-$L250)*60+MINUTE($M250-$L250)</f>
        <v>0</v>
      </c>
      <c r="O250" s="700"/>
      <c r="P250" s="704">
        <f t="shared" si="28"/>
        <v>0</v>
      </c>
      <c r="Q250" s="700"/>
      <c r="R250" s="700"/>
      <c r="S250" s="700"/>
      <c r="T250" s="700"/>
      <c r="U250" s="700"/>
      <c r="V250" s="700"/>
      <c r="W250" s="705"/>
    </row>
    <row r="251" spans="1:23" ht="16">
      <c r="A251" s="698"/>
      <c r="B251" s="741"/>
      <c r="C251" s="741"/>
      <c r="D251" s="660"/>
      <c r="E251" s="660"/>
      <c r="F251" s="700"/>
      <c r="G251" s="700"/>
      <c r="H251" s="700"/>
      <c r="I251" s="700"/>
      <c r="J251" s="700"/>
      <c r="K251" s="698"/>
      <c r="L251" s="703"/>
      <c r="M251" s="703"/>
      <c r="N251" s="698">
        <f t="shared" si="29"/>
        <v>0</v>
      </c>
      <c r="O251" s="700"/>
      <c r="P251" s="704">
        <f t="shared" si="28"/>
        <v>0</v>
      </c>
      <c r="Q251" s="700"/>
      <c r="R251" s="700"/>
      <c r="S251" s="700"/>
      <c r="T251" s="700"/>
      <c r="U251" s="700"/>
      <c r="V251" s="700"/>
      <c r="W251" s="705"/>
    </row>
    <row r="252" spans="1:23" ht="16">
      <c r="A252" s="698"/>
      <c r="B252" s="741"/>
      <c r="C252" s="741"/>
      <c r="D252" s="660"/>
      <c r="E252" s="660"/>
      <c r="F252" s="700"/>
      <c r="G252" s="700"/>
      <c r="H252" s="700"/>
      <c r="I252" s="700"/>
      <c r="J252" s="700"/>
      <c r="K252" s="698"/>
      <c r="L252" s="703"/>
      <c r="M252" s="703"/>
      <c r="N252" s="698">
        <f t="shared" si="29"/>
        <v>0</v>
      </c>
      <c r="O252" s="700"/>
      <c r="P252" s="704">
        <f t="shared" si="28"/>
        <v>0</v>
      </c>
      <c r="Q252" s="700"/>
      <c r="R252" s="700"/>
      <c r="S252" s="700"/>
      <c r="T252" s="700"/>
      <c r="U252" s="700"/>
      <c r="V252" s="700"/>
      <c r="W252" s="705"/>
    </row>
    <row r="253" spans="1:23" ht="16">
      <c r="A253" s="698"/>
      <c r="B253" s="741"/>
      <c r="C253" s="741"/>
      <c r="D253" s="660"/>
      <c r="E253" s="660"/>
      <c r="F253" s="700"/>
      <c r="G253" s="700"/>
      <c r="H253" s="700"/>
      <c r="I253" s="700"/>
      <c r="J253" s="700"/>
      <c r="K253" s="698"/>
      <c r="L253" s="703"/>
      <c r="M253" s="703"/>
      <c r="N253" s="698">
        <f t="shared" si="29"/>
        <v>0</v>
      </c>
      <c r="O253" s="700"/>
      <c r="P253" s="704">
        <f t="shared" si="28"/>
        <v>0</v>
      </c>
      <c r="Q253" s="700"/>
      <c r="R253" s="700"/>
      <c r="S253" s="700"/>
      <c r="T253" s="700"/>
      <c r="U253" s="700"/>
      <c r="V253" s="700"/>
      <c r="W253" s="705"/>
    </row>
    <row r="254" spans="1:23" ht="16">
      <c r="A254" s="698"/>
      <c r="B254" s="741"/>
      <c r="C254" s="741"/>
      <c r="D254" s="660"/>
      <c r="E254" s="660"/>
      <c r="F254" s="700"/>
      <c r="G254" s="700"/>
      <c r="H254" s="700"/>
      <c r="I254" s="700"/>
      <c r="J254" s="700"/>
      <c r="K254" s="698"/>
      <c r="L254" s="703"/>
      <c r="M254" s="703"/>
      <c r="N254" s="698">
        <f t="shared" si="29"/>
        <v>0</v>
      </c>
      <c r="O254" s="700"/>
      <c r="P254" s="704">
        <f t="shared" si="28"/>
        <v>0</v>
      </c>
      <c r="Q254" s="700"/>
      <c r="R254" s="700"/>
      <c r="S254" s="700"/>
      <c r="T254" s="700"/>
      <c r="U254" s="700"/>
      <c r="V254" s="700"/>
      <c r="W254" s="705"/>
    </row>
    <row r="255" spans="1:23" ht="16">
      <c r="A255" s="698"/>
      <c r="B255" s="741"/>
      <c r="C255" s="741"/>
      <c r="D255" s="660"/>
      <c r="E255" s="660"/>
      <c r="F255" s="700"/>
      <c r="G255" s="700"/>
      <c r="H255" s="700"/>
      <c r="I255" s="700"/>
      <c r="J255" s="700"/>
      <c r="K255" s="698"/>
      <c r="L255" s="703"/>
      <c r="M255" s="703"/>
      <c r="N255" s="698">
        <f t="shared" si="29"/>
        <v>0</v>
      </c>
      <c r="O255" s="700"/>
      <c r="P255" s="704">
        <f t="shared" si="28"/>
        <v>0</v>
      </c>
      <c r="Q255" s="700"/>
      <c r="R255" s="700"/>
      <c r="S255" s="700"/>
      <c r="T255" s="700"/>
      <c r="U255" s="700"/>
      <c r="V255" s="700"/>
      <c r="W255" s="705"/>
    </row>
    <row r="256" spans="1:23" ht="16">
      <c r="A256" s="698"/>
      <c r="B256" s="741"/>
      <c r="C256" s="741"/>
      <c r="D256" s="660"/>
      <c r="E256" s="660"/>
      <c r="F256" s="700"/>
      <c r="G256" s="700"/>
      <c r="H256" s="700"/>
      <c r="I256" s="700"/>
      <c r="J256" s="700"/>
      <c r="K256" s="698"/>
      <c r="L256" s="703"/>
      <c r="M256" s="703"/>
      <c r="N256" s="698">
        <f t="shared" si="29"/>
        <v>0</v>
      </c>
      <c r="O256" s="700"/>
      <c r="P256" s="704">
        <f t="shared" si="28"/>
        <v>0</v>
      </c>
      <c r="Q256" s="700"/>
      <c r="R256" s="700"/>
      <c r="S256" s="700"/>
      <c r="T256" s="700"/>
      <c r="U256" s="700"/>
      <c r="V256" s="700"/>
      <c r="W256" s="705"/>
    </row>
    <row r="257" spans="1:23" ht="16">
      <c r="A257" s="698"/>
      <c r="B257" s="741"/>
      <c r="C257" s="741"/>
      <c r="D257" s="660"/>
      <c r="E257" s="660"/>
      <c r="F257" s="700"/>
      <c r="G257" s="700"/>
      <c r="H257" s="700"/>
      <c r="I257" s="700"/>
      <c r="J257" s="700"/>
      <c r="K257" s="698"/>
      <c r="L257" s="703"/>
      <c r="M257" s="703"/>
      <c r="N257" s="698">
        <f t="shared" si="29"/>
        <v>0</v>
      </c>
      <c r="O257" s="700"/>
      <c r="P257" s="704">
        <f t="shared" si="28"/>
        <v>0</v>
      </c>
      <c r="Q257" s="700"/>
      <c r="R257" s="700"/>
      <c r="S257" s="700"/>
      <c r="T257" s="700"/>
      <c r="U257" s="700"/>
      <c r="V257" s="700"/>
      <c r="W257" s="705"/>
    </row>
    <row r="258" spans="1:23" ht="16">
      <c r="A258" s="698"/>
      <c r="B258" s="741"/>
      <c r="C258" s="741"/>
      <c r="D258" s="660"/>
      <c r="E258" s="660"/>
      <c r="F258" s="700"/>
      <c r="G258" s="700"/>
      <c r="H258" s="700"/>
      <c r="I258" s="700"/>
      <c r="J258" s="700"/>
      <c r="K258" s="698"/>
      <c r="L258" s="703"/>
      <c r="M258" s="703"/>
      <c r="N258" s="698">
        <f t="shared" si="29"/>
        <v>0</v>
      </c>
      <c r="O258" s="700"/>
      <c r="P258" s="704">
        <f t="shared" si="28"/>
        <v>0</v>
      </c>
      <c r="Q258" s="700"/>
      <c r="R258" s="700"/>
      <c r="S258" s="700"/>
      <c r="T258" s="700"/>
      <c r="U258" s="700"/>
      <c r="V258" s="700"/>
      <c r="W258" s="705"/>
    </row>
    <row r="259" spans="1:23" ht="16">
      <c r="A259" s="698"/>
      <c r="B259" s="741"/>
      <c r="C259" s="741"/>
      <c r="D259" s="660"/>
      <c r="E259" s="660"/>
      <c r="F259" s="700"/>
      <c r="G259" s="700"/>
      <c r="H259" s="700"/>
      <c r="I259" s="700"/>
      <c r="J259" s="700"/>
      <c r="K259" s="698"/>
      <c r="L259" s="703"/>
      <c r="M259" s="703"/>
      <c r="N259" s="698">
        <f t="shared" si="29"/>
        <v>0</v>
      </c>
      <c r="O259" s="700"/>
      <c r="P259" s="704">
        <f t="shared" si="28"/>
        <v>0</v>
      </c>
      <c r="Q259" s="700"/>
      <c r="R259" s="700"/>
      <c r="S259" s="700"/>
      <c r="T259" s="700"/>
      <c r="U259" s="700"/>
      <c r="V259" s="700"/>
      <c r="W259" s="705"/>
    </row>
    <row r="260" spans="1:23" ht="16">
      <c r="A260" s="698"/>
      <c r="B260" s="741"/>
      <c r="C260" s="741"/>
      <c r="D260" s="660"/>
      <c r="E260" s="660"/>
      <c r="F260" s="700"/>
      <c r="G260" s="700"/>
      <c r="H260" s="700"/>
      <c r="I260" s="700"/>
      <c r="J260" s="700"/>
      <c r="K260" s="698"/>
      <c r="L260" s="703"/>
      <c r="M260" s="703"/>
      <c r="N260" s="698">
        <f t="shared" si="29"/>
        <v>0</v>
      </c>
      <c r="O260" s="700"/>
      <c r="P260" s="704">
        <f t="shared" si="28"/>
        <v>0</v>
      </c>
      <c r="Q260" s="700"/>
      <c r="R260" s="700"/>
      <c r="S260" s="700"/>
      <c r="T260" s="700"/>
      <c r="U260" s="700"/>
      <c r="V260" s="700"/>
      <c r="W260" s="705"/>
    </row>
    <row r="261" spans="1:23" ht="16">
      <c r="A261" s="698"/>
      <c r="B261" s="741"/>
      <c r="C261" s="741"/>
      <c r="D261" s="660"/>
      <c r="E261" s="660"/>
      <c r="F261" s="700"/>
      <c r="G261" s="700"/>
      <c r="H261" s="700"/>
      <c r="I261" s="700"/>
      <c r="J261" s="700"/>
      <c r="K261" s="698"/>
      <c r="L261" s="703"/>
      <c r="M261" s="703"/>
      <c r="N261" s="698">
        <f t="shared" si="29"/>
        <v>0</v>
      </c>
      <c r="O261" s="700"/>
      <c r="P261" s="704">
        <f t="shared" si="28"/>
        <v>0</v>
      </c>
      <c r="Q261" s="700"/>
      <c r="R261" s="700"/>
      <c r="S261" s="700"/>
      <c r="T261" s="700"/>
      <c r="U261" s="700"/>
      <c r="V261" s="700"/>
      <c r="W261" s="705"/>
    </row>
    <row r="262" spans="1:23" ht="16">
      <c r="A262" s="698"/>
      <c r="B262" s="741"/>
      <c r="C262" s="741"/>
      <c r="D262" s="660"/>
      <c r="E262" s="660"/>
      <c r="F262" s="700"/>
      <c r="G262" s="700"/>
      <c r="H262" s="700"/>
      <c r="I262" s="700"/>
      <c r="J262" s="700"/>
      <c r="K262" s="698"/>
      <c r="L262" s="703"/>
      <c r="M262" s="703"/>
      <c r="N262" s="698">
        <f t="shared" si="29"/>
        <v>0</v>
      </c>
      <c r="O262" s="700"/>
      <c r="P262" s="704">
        <f t="shared" si="28"/>
        <v>0</v>
      </c>
      <c r="Q262" s="700"/>
      <c r="R262" s="700"/>
      <c r="S262" s="700"/>
      <c r="T262" s="700"/>
      <c r="U262" s="700"/>
      <c r="V262" s="700"/>
      <c r="W262" s="705"/>
    </row>
    <row r="263" spans="1:23" ht="16">
      <c r="A263" s="698"/>
      <c r="B263" s="741"/>
      <c r="C263" s="741"/>
      <c r="D263" s="660"/>
      <c r="E263" s="660"/>
      <c r="F263" s="700"/>
      <c r="G263" s="700"/>
      <c r="H263" s="700"/>
      <c r="I263" s="700"/>
      <c r="J263" s="700"/>
      <c r="K263" s="698"/>
      <c r="L263" s="703"/>
      <c r="M263" s="703"/>
      <c r="N263" s="698">
        <f t="shared" si="29"/>
        <v>0</v>
      </c>
      <c r="O263" s="700"/>
      <c r="P263" s="704">
        <f t="shared" si="28"/>
        <v>0</v>
      </c>
      <c r="Q263" s="700"/>
      <c r="R263" s="700"/>
      <c r="S263" s="700"/>
      <c r="T263" s="700"/>
      <c r="U263" s="700"/>
      <c r="V263" s="700"/>
      <c r="W263" s="705"/>
    </row>
    <row r="264" spans="1:23" ht="16">
      <c r="A264" s="698"/>
      <c r="B264" s="741"/>
      <c r="C264" s="741"/>
      <c r="D264" s="660"/>
      <c r="E264" s="660"/>
      <c r="F264" s="700"/>
      <c r="G264" s="700"/>
      <c r="H264" s="700"/>
      <c r="I264" s="700"/>
      <c r="J264" s="700"/>
      <c r="K264" s="698"/>
      <c r="L264" s="703"/>
      <c r="M264" s="703"/>
      <c r="N264" s="698">
        <f t="shared" si="29"/>
        <v>0</v>
      </c>
      <c r="O264" s="700"/>
      <c r="P264" s="704">
        <f t="shared" si="28"/>
        <v>0</v>
      </c>
      <c r="Q264" s="700"/>
      <c r="R264" s="700"/>
      <c r="S264" s="700"/>
      <c r="T264" s="700"/>
      <c r="U264" s="700"/>
      <c r="V264" s="700"/>
      <c r="W264" s="705"/>
    </row>
    <row r="265" spans="1:23" ht="16">
      <c r="A265" s="698"/>
      <c r="B265" s="741"/>
      <c r="C265" s="741"/>
      <c r="D265" s="660"/>
      <c r="E265" s="660"/>
      <c r="F265" s="700"/>
      <c r="G265" s="700"/>
      <c r="H265" s="700"/>
      <c r="I265" s="700"/>
      <c r="J265" s="700"/>
      <c r="K265" s="698"/>
      <c r="L265" s="703"/>
      <c r="M265" s="703"/>
      <c r="N265" s="698">
        <f t="shared" si="29"/>
        <v>0</v>
      </c>
      <c r="O265" s="700"/>
      <c r="P265" s="704">
        <f t="shared" si="28"/>
        <v>0</v>
      </c>
      <c r="Q265" s="700"/>
      <c r="R265" s="700"/>
      <c r="S265" s="700"/>
      <c r="T265" s="700"/>
      <c r="U265" s="700"/>
      <c r="V265" s="700"/>
      <c r="W265" s="705"/>
    </row>
    <row r="266" spans="1:23" ht="16">
      <c r="A266" s="698"/>
      <c r="B266" s="741"/>
      <c r="C266" s="741"/>
      <c r="D266" s="660"/>
      <c r="E266" s="660"/>
      <c r="F266" s="700"/>
      <c r="G266" s="700"/>
      <c r="H266" s="700"/>
      <c r="I266" s="700"/>
      <c r="J266" s="700"/>
      <c r="K266" s="698"/>
      <c r="L266" s="703"/>
      <c r="M266" s="703"/>
      <c r="N266" s="698">
        <f t="shared" si="29"/>
        <v>0</v>
      </c>
      <c r="O266" s="700"/>
      <c r="P266" s="704">
        <f t="shared" si="28"/>
        <v>0</v>
      </c>
      <c r="Q266" s="700"/>
      <c r="R266" s="700"/>
      <c r="S266" s="700"/>
      <c r="T266" s="700"/>
      <c r="U266" s="700"/>
      <c r="V266" s="700"/>
      <c r="W266" s="705"/>
    </row>
    <row r="267" spans="1:23" ht="16">
      <c r="A267" s="698"/>
      <c r="B267" s="741"/>
      <c r="C267" s="741"/>
      <c r="D267" s="660"/>
      <c r="E267" s="660"/>
      <c r="F267" s="700"/>
      <c r="G267" s="700"/>
      <c r="H267" s="700"/>
      <c r="I267" s="700"/>
      <c r="J267" s="700"/>
      <c r="K267" s="698"/>
      <c r="L267" s="703"/>
      <c r="M267" s="703"/>
      <c r="N267" s="698">
        <f t="shared" si="29"/>
        <v>0</v>
      </c>
      <c r="O267" s="700"/>
      <c r="P267" s="704">
        <f t="shared" si="28"/>
        <v>0</v>
      </c>
      <c r="Q267" s="700"/>
      <c r="R267" s="700"/>
      <c r="S267" s="700"/>
      <c r="T267" s="700"/>
      <c r="U267" s="700"/>
      <c r="V267" s="700"/>
      <c r="W267" s="705"/>
    </row>
    <row r="268" spans="1:23" ht="16">
      <c r="A268" s="698"/>
      <c r="B268" s="741"/>
      <c r="C268" s="741"/>
      <c r="D268" s="660"/>
      <c r="E268" s="660"/>
      <c r="F268" s="700"/>
      <c r="G268" s="700"/>
      <c r="H268" s="700"/>
      <c r="I268" s="700"/>
      <c r="J268" s="700"/>
      <c r="K268" s="698"/>
      <c r="L268" s="703"/>
      <c r="M268" s="703"/>
      <c r="N268" s="698">
        <f t="shared" si="29"/>
        <v>0</v>
      </c>
      <c r="O268" s="700"/>
      <c r="P268" s="704">
        <f t="shared" si="28"/>
        <v>0</v>
      </c>
      <c r="Q268" s="700"/>
      <c r="R268" s="700"/>
      <c r="S268" s="700"/>
      <c r="T268" s="700"/>
      <c r="U268" s="700"/>
      <c r="V268" s="700"/>
      <c r="W268" s="705"/>
    </row>
    <row r="269" spans="1:23" ht="16">
      <c r="A269" s="698"/>
      <c r="B269" s="741"/>
      <c r="C269" s="741"/>
      <c r="D269" s="660"/>
      <c r="E269" s="660"/>
      <c r="F269" s="700"/>
      <c r="G269" s="700"/>
      <c r="H269" s="700"/>
      <c r="I269" s="700"/>
      <c r="J269" s="700"/>
      <c r="K269" s="698"/>
      <c r="L269" s="703"/>
      <c r="M269" s="703"/>
      <c r="N269" s="698">
        <f t="shared" si="29"/>
        <v>0</v>
      </c>
      <c r="O269" s="700"/>
      <c r="P269" s="704">
        <f t="shared" si="28"/>
        <v>0</v>
      </c>
      <c r="Q269" s="700"/>
      <c r="R269" s="700"/>
      <c r="S269" s="700"/>
      <c r="T269" s="700"/>
      <c r="U269" s="700"/>
      <c r="V269" s="700"/>
      <c r="W269" s="705"/>
    </row>
    <row r="270" spans="1:23" ht="16">
      <c r="A270" s="698"/>
      <c r="B270" s="741"/>
      <c r="C270" s="741"/>
      <c r="D270" s="660"/>
      <c r="E270" s="660"/>
      <c r="F270" s="700"/>
      <c r="G270" s="700"/>
      <c r="H270" s="700"/>
      <c r="I270" s="700"/>
      <c r="J270" s="700"/>
      <c r="K270" s="698"/>
      <c r="L270" s="703"/>
      <c r="M270" s="703"/>
      <c r="N270" s="698">
        <f t="shared" si="29"/>
        <v>0</v>
      </c>
      <c r="O270" s="700"/>
      <c r="P270" s="704">
        <f t="shared" si="28"/>
        <v>0</v>
      </c>
      <c r="Q270" s="700"/>
      <c r="R270" s="700"/>
      <c r="S270" s="700"/>
      <c r="T270" s="700"/>
      <c r="U270" s="700"/>
      <c r="V270" s="700"/>
      <c r="W270" s="705"/>
    </row>
    <row r="271" spans="1:23" ht="16">
      <c r="A271" s="698"/>
      <c r="B271" s="741"/>
      <c r="C271" s="741"/>
      <c r="D271" s="660"/>
      <c r="E271" s="660"/>
      <c r="F271" s="700"/>
      <c r="G271" s="700"/>
      <c r="H271" s="700"/>
      <c r="I271" s="700"/>
      <c r="J271" s="700"/>
      <c r="K271" s="698"/>
      <c r="L271" s="703"/>
      <c r="M271" s="703"/>
      <c r="N271" s="698">
        <f t="shared" si="29"/>
        <v>0</v>
      </c>
      <c r="O271" s="700"/>
      <c r="P271" s="704">
        <f t="shared" si="28"/>
        <v>0</v>
      </c>
      <c r="Q271" s="700"/>
      <c r="R271" s="700"/>
      <c r="S271" s="700"/>
      <c r="T271" s="700"/>
      <c r="U271" s="700"/>
      <c r="V271" s="700"/>
      <c r="W271" s="705"/>
    </row>
    <row r="272" spans="1:23" ht="16">
      <c r="A272" s="698"/>
      <c r="B272" s="741"/>
      <c r="C272" s="741"/>
      <c r="D272" s="660"/>
      <c r="E272" s="660"/>
      <c r="F272" s="700"/>
      <c r="G272" s="700"/>
      <c r="H272" s="700"/>
      <c r="I272" s="700"/>
      <c r="J272" s="700"/>
      <c r="K272" s="698"/>
      <c r="L272" s="703"/>
      <c r="M272" s="703"/>
      <c r="N272" s="698">
        <f t="shared" si="29"/>
        <v>0</v>
      </c>
      <c r="O272" s="700"/>
      <c r="P272" s="704">
        <f t="shared" si="28"/>
        <v>0</v>
      </c>
      <c r="Q272" s="700"/>
      <c r="R272" s="700"/>
      <c r="S272" s="700"/>
      <c r="T272" s="700"/>
      <c r="U272" s="700"/>
      <c r="V272" s="700"/>
      <c r="W272" s="705"/>
    </row>
    <row r="273" spans="1:23" ht="16">
      <c r="A273" s="698"/>
      <c r="B273" s="741"/>
      <c r="C273" s="741"/>
      <c r="D273" s="660"/>
      <c r="E273" s="660"/>
      <c r="F273" s="700"/>
      <c r="G273" s="700"/>
      <c r="H273" s="700"/>
      <c r="I273" s="700"/>
      <c r="J273" s="700"/>
      <c r="K273" s="698"/>
      <c r="L273" s="703"/>
      <c r="M273" s="703"/>
      <c r="N273" s="698">
        <f t="shared" si="29"/>
        <v>0</v>
      </c>
      <c r="O273" s="700"/>
      <c r="P273" s="704">
        <f t="shared" si="28"/>
        <v>0</v>
      </c>
      <c r="Q273" s="700"/>
      <c r="R273" s="700"/>
      <c r="S273" s="700"/>
      <c r="T273" s="700"/>
      <c r="U273" s="700"/>
      <c r="V273" s="700"/>
      <c r="W273" s="705"/>
    </row>
    <row r="274" spans="1:23" ht="16">
      <c r="A274" s="698"/>
      <c r="B274" s="741"/>
      <c r="C274" s="741"/>
      <c r="D274" s="660"/>
      <c r="E274" s="660"/>
      <c r="F274" s="700"/>
      <c r="G274" s="700"/>
      <c r="H274" s="700"/>
      <c r="I274" s="700"/>
      <c r="J274" s="700"/>
      <c r="K274" s="698"/>
      <c r="L274" s="703"/>
      <c r="M274" s="703"/>
      <c r="N274" s="698">
        <f t="shared" si="29"/>
        <v>0</v>
      </c>
      <c r="O274" s="700"/>
      <c r="P274" s="704">
        <f t="shared" si="28"/>
        <v>0</v>
      </c>
      <c r="Q274" s="700"/>
      <c r="R274" s="700"/>
      <c r="S274" s="700"/>
      <c r="T274" s="700"/>
      <c r="U274" s="700"/>
      <c r="V274" s="700"/>
      <c r="W274" s="705"/>
    </row>
    <row r="275" spans="1:23" ht="16">
      <c r="A275" s="698"/>
      <c r="B275" s="741"/>
      <c r="C275" s="741"/>
      <c r="D275" s="660"/>
      <c r="E275" s="660"/>
      <c r="F275" s="700"/>
      <c r="G275" s="700"/>
      <c r="H275" s="700"/>
      <c r="I275" s="700"/>
      <c r="J275" s="700"/>
      <c r="K275" s="698"/>
      <c r="L275" s="703"/>
      <c r="M275" s="703"/>
      <c r="N275" s="698">
        <f t="shared" si="29"/>
        <v>0</v>
      </c>
      <c r="O275" s="700"/>
      <c r="P275" s="704">
        <f t="shared" si="28"/>
        <v>0</v>
      </c>
      <c r="Q275" s="700"/>
      <c r="R275" s="700"/>
      <c r="S275" s="700"/>
      <c r="T275" s="700"/>
      <c r="U275" s="700"/>
      <c r="V275" s="700"/>
      <c r="W275" s="705"/>
    </row>
    <row r="276" spans="1:23" ht="16">
      <c r="A276" s="698"/>
      <c r="B276" s="741"/>
      <c r="C276" s="741"/>
      <c r="D276" s="660"/>
      <c r="E276" s="660"/>
      <c r="F276" s="700"/>
      <c r="G276" s="700"/>
      <c r="H276" s="700"/>
      <c r="I276" s="700"/>
      <c r="J276" s="700"/>
      <c r="K276" s="698"/>
      <c r="L276" s="703"/>
      <c r="M276" s="703"/>
      <c r="N276" s="698">
        <f t="shared" si="29"/>
        <v>0</v>
      </c>
      <c r="O276" s="700"/>
      <c r="P276" s="704">
        <f t="shared" si="28"/>
        <v>0</v>
      </c>
      <c r="Q276" s="700"/>
      <c r="R276" s="700"/>
      <c r="S276" s="700"/>
      <c r="T276" s="700"/>
      <c r="U276" s="700"/>
      <c r="V276" s="700"/>
      <c r="W276" s="705"/>
    </row>
    <row r="277" spans="1:23" ht="16">
      <c r="A277" s="698"/>
      <c r="B277" s="741"/>
      <c r="C277" s="741"/>
      <c r="D277" s="660"/>
      <c r="E277" s="660"/>
      <c r="F277" s="700"/>
      <c r="G277" s="700"/>
      <c r="H277" s="700"/>
      <c r="I277" s="700"/>
      <c r="J277" s="700"/>
      <c r="K277" s="698"/>
      <c r="L277" s="703"/>
      <c r="M277" s="703"/>
      <c r="N277" s="698">
        <f t="shared" si="29"/>
        <v>0</v>
      </c>
      <c r="O277" s="700"/>
      <c r="P277" s="704">
        <f t="shared" si="28"/>
        <v>0</v>
      </c>
      <c r="Q277" s="700"/>
      <c r="R277" s="700"/>
      <c r="S277" s="700"/>
      <c r="T277" s="700"/>
      <c r="U277" s="700"/>
      <c r="V277" s="700"/>
      <c r="W277" s="705"/>
    </row>
    <row r="278" spans="1:23" ht="16">
      <c r="A278" s="698"/>
      <c r="B278" s="741"/>
      <c r="C278" s="741"/>
      <c r="D278" s="660"/>
      <c r="E278" s="660"/>
      <c r="F278" s="700"/>
      <c r="G278" s="700"/>
      <c r="H278" s="700"/>
      <c r="I278" s="700"/>
      <c r="J278" s="700"/>
      <c r="K278" s="698"/>
      <c r="L278" s="703"/>
      <c r="M278" s="703"/>
      <c r="N278" s="698">
        <f t="shared" si="29"/>
        <v>0</v>
      </c>
      <c r="O278" s="700"/>
      <c r="P278" s="704">
        <f t="shared" si="28"/>
        <v>0</v>
      </c>
      <c r="Q278" s="700"/>
      <c r="R278" s="700"/>
      <c r="S278" s="700"/>
      <c r="T278" s="700"/>
      <c r="U278" s="700"/>
      <c r="V278" s="700"/>
      <c r="W278" s="705"/>
    </row>
    <row r="279" spans="1:23" ht="16">
      <c r="A279" s="698"/>
      <c r="B279" s="741"/>
      <c r="C279" s="741"/>
      <c r="D279" s="660"/>
      <c r="E279" s="660"/>
      <c r="F279" s="700"/>
      <c r="G279" s="700"/>
      <c r="H279" s="700"/>
      <c r="I279" s="700"/>
      <c r="J279" s="700"/>
      <c r="K279" s="698"/>
      <c r="L279" s="703"/>
      <c r="M279" s="703"/>
      <c r="N279" s="698">
        <f t="shared" si="29"/>
        <v>0</v>
      </c>
      <c r="O279" s="700"/>
      <c r="P279" s="704">
        <f t="shared" ref="P279:P335" si="30">M279*O279/60*1000</f>
        <v>0</v>
      </c>
      <c r="Q279" s="700"/>
      <c r="R279" s="700"/>
      <c r="S279" s="700"/>
      <c r="T279" s="700"/>
      <c r="U279" s="700"/>
      <c r="V279" s="700"/>
      <c r="W279" s="705"/>
    </row>
    <row r="280" spans="1:23" ht="16">
      <c r="A280" s="698"/>
      <c r="B280" s="741"/>
      <c r="C280" s="741"/>
      <c r="D280" s="660"/>
      <c r="E280" s="660"/>
      <c r="F280" s="700"/>
      <c r="G280" s="700"/>
      <c r="H280" s="700"/>
      <c r="I280" s="700"/>
      <c r="J280" s="700"/>
      <c r="K280" s="698"/>
      <c r="L280" s="703"/>
      <c r="M280" s="703"/>
      <c r="N280" s="698">
        <f t="shared" si="29"/>
        <v>0</v>
      </c>
      <c r="O280" s="700"/>
      <c r="P280" s="704">
        <f t="shared" si="30"/>
        <v>0</v>
      </c>
      <c r="Q280" s="700"/>
      <c r="R280" s="700"/>
      <c r="S280" s="700"/>
      <c r="T280" s="700"/>
      <c r="U280" s="700"/>
      <c r="V280" s="700"/>
      <c r="W280" s="705"/>
    </row>
    <row r="281" spans="1:23" ht="16">
      <c r="A281" s="698"/>
      <c r="B281" s="741"/>
      <c r="C281" s="741"/>
      <c r="D281" s="660"/>
      <c r="E281" s="660"/>
      <c r="F281" s="700"/>
      <c r="G281" s="700"/>
      <c r="H281" s="700"/>
      <c r="I281" s="700"/>
      <c r="J281" s="700"/>
      <c r="K281" s="698"/>
      <c r="L281" s="703"/>
      <c r="M281" s="703"/>
      <c r="N281" s="698">
        <f t="shared" si="29"/>
        <v>0</v>
      </c>
      <c r="O281" s="700"/>
      <c r="P281" s="704">
        <f t="shared" si="30"/>
        <v>0</v>
      </c>
      <c r="Q281" s="700"/>
      <c r="R281" s="700"/>
      <c r="S281" s="700"/>
      <c r="T281" s="700"/>
      <c r="U281" s="700"/>
      <c r="V281" s="700"/>
      <c r="W281" s="705"/>
    </row>
    <row r="282" spans="1:23" ht="16">
      <c r="A282" s="698"/>
      <c r="B282" s="741"/>
      <c r="C282" s="741"/>
      <c r="D282" s="660"/>
      <c r="E282" s="660"/>
      <c r="F282" s="700"/>
      <c r="G282" s="700"/>
      <c r="H282" s="700"/>
      <c r="I282" s="700"/>
      <c r="J282" s="700"/>
      <c r="K282" s="698"/>
      <c r="L282" s="703"/>
      <c r="M282" s="703"/>
      <c r="N282" s="698">
        <f t="shared" si="29"/>
        <v>0</v>
      </c>
      <c r="O282" s="700"/>
      <c r="P282" s="704">
        <f t="shared" si="30"/>
        <v>0</v>
      </c>
      <c r="Q282" s="700"/>
      <c r="R282" s="700"/>
      <c r="S282" s="700"/>
      <c r="T282" s="700"/>
      <c r="U282" s="700"/>
      <c r="V282" s="700"/>
      <c r="W282" s="705"/>
    </row>
    <row r="283" spans="1:23" ht="16">
      <c r="A283" s="698"/>
      <c r="B283" s="741"/>
      <c r="C283" s="741"/>
      <c r="D283" s="660"/>
      <c r="E283" s="660"/>
      <c r="F283" s="700"/>
      <c r="G283" s="700"/>
      <c r="H283" s="700"/>
      <c r="I283" s="700"/>
      <c r="J283" s="700"/>
      <c r="K283" s="698"/>
      <c r="L283" s="703"/>
      <c r="M283" s="703"/>
      <c r="N283" s="698">
        <f t="shared" si="29"/>
        <v>0</v>
      </c>
      <c r="O283" s="700"/>
      <c r="P283" s="704">
        <f t="shared" si="30"/>
        <v>0</v>
      </c>
      <c r="Q283" s="700"/>
      <c r="R283" s="700"/>
      <c r="S283" s="700"/>
      <c r="T283" s="700"/>
      <c r="U283" s="700"/>
      <c r="V283" s="700"/>
      <c r="W283" s="705"/>
    </row>
    <row r="284" spans="1:23" ht="16">
      <c r="A284" s="698"/>
      <c r="B284" s="741"/>
      <c r="C284" s="741"/>
      <c r="D284" s="660"/>
      <c r="E284" s="660"/>
      <c r="F284" s="700"/>
      <c r="G284" s="700"/>
      <c r="H284" s="700"/>
      <c r="I284" s="700"/>
      <c r="J284" s="700"/>
      <c r="K284" s="698"/>
      <c r="L284" s="703"/>
      <c r="M284" s="703"/>
      <c r="N284" s="698">
        <f t="shared" si="29"/>
        <v>0</v>
      </c>
      <c r="O284" s="700"/>
      <c r="P284" s="704">
        <f t="shared" si="30"/>
        <v>0</v>
      </c>
      <c r="Q284" s="700"/>
      <c r="R284" s="700"/>
      <c r="S284" s="700"/>
      <c r="T284" s="700"/>
      <c r="U284" s="700"/>
      <c r="V284" s="700"/>
      <c r="W284" s="705"/>
    </row>
    <row r="285" spans="1:23" ht="16">
      <c r="A285" s="698"/>
      <c r="B285" s="741"/>
      <c r="C285" s="741"/>
      <c r="D285" s="660"/>
      <c r="E285" s="660"/>
      <c r="F285" s="700"/>
      <c r="G285" s="700"/>
      <c r="H285" s="700"/>
      <c r="I285" s="700"/>
      <c r="J285" s="700"/>
      <c r="K285" s="698"/>
      <c r="L285" s="703"/>
      <c r="M285" s="703"/>
      <c r="N285" s="698">
        <f t="shared" si="29"/>
        <v>0</v>
      </c>
      <c r="O285" s="700"/>
      <c r="P285" s="704">
        <f t="shared" si="30"/>
        <v>0</v>
      </c>
      <c r="Q285" s="700"/>
      <c r="R285" s="700"/>
      <c r="S285" s="700"/>
      <c r="T285" s="700"/>
      <c r="U285" s="700"/>
      <c r="V285" s="700"/>
      <c r="W285" s="705"/>
    </row>
    <row r="286" spans="1:23" ht="16">
      <c r="A286" s="698"/>
      <c r="B286" s="741"/>
      <c r="C286" s="741"/>
      <c r="D286" s="660"/>
      <c r="E286" s="660"/>
      <c r="F286" s="700"/>
      <c r="G286" s="700"/>
      <c r="H286" s="700"/>
      <c r="I286" s="700"/>
      <c r="J286" s="700"/>
      <c r="K286" s="698"/>
      <c r="L286" s="703"/>
      <c r="M286" s="703"/>
      <c r="N286" s="698">
        <f t="shared" si="29"/>
        <v>0</v>
      </c>
      <c r="O286" s="700"/>
      <c r="P286" s="704">
        <f t="shared" si="30"/>
        <v>0</v>
      </c>
      <c r="Q286" s="700"/>
      <c r="R286" s="700"/>
      <c r="S286" s="700"/>
      <c r="T286" s="700"/>
      <c r="U286" s="700"/>
      <c r="V286" s="700"/>
      <c r="W286" s="705"/>
    </row>
    <row r="287" spans="1:23" ht="16">
      <c r="A287" s="698"/>
      <c r="B287" s="741"/>
      <c r="C287" s="741"/>
      <c r="D287" s="660"/>
      <c r="E287" s="660"/>
      <c r="F287" s="700"/>
      <c r="G287" s="700"/>
      <c r="H287" s="700"/>
      <c r="I287" s="700"/>
      <c r="J287" s="700"/>
      <c r="K287" s="698"/>
      <c r="L287" s="703"/>
      <c r="M287" s="703"/>
      <c r="N287" s="698">
        <f t="shared" si="29"/>
        <v>0</v>
      </c>
      <c r="O287" s="700"/>
      <c r="P287" s="704">
        <f t="shared" si="30"/>
        <v>0</v>
      </c>
      <c r="Q287" s="700"/>
      <c r="R287" s="700"/>
      <c r="S287" s="700"/>
      <c r="T287" s="700"/>
      <c r="U287" s="700"/>
      <c r="V287" s="700"/>
      <c r="W287" s="705"/>
    </row>
    <row r="288" spans="1:23" ht="16">
      <c r="A288" s="698"/>
      <c r="B288" s="741"/>
      <c r="C288" s="741"/>
      <c r="D288" s="660"/>
      <c r="E288" s="660"/>
      <c r="F288" s="700"/>
      <c r="G288" s="700"/>
      <c r="H288" s="700"/>
      <c r="I288" s="700"/>
      <c r="J288" s="700"/>
      <c r="K288" s="698"/>
      <c r="L288" s="703"/>
      <c r="M288" s="703"/>
      <c r="N288" s="698">
        <f t="shared" si="29"/>
        <v>0</v>
      </c>
      <c r="O288" s="700"/>
      <c r="P288" s="704">
        <f t="shared" si="30"/>
        <v>0</v>
      </c>
      <c r="Q288" s="700"/>
      <c r="R288" s="700"/>
      <c r="S288" s="700"/>
      <c r="T288" s="700"/>
      <c r="U288" s="700"/>
      <c r="V288" s="700"/>
      <c r="W288" s="705"/>
    </row>
    <row r="289" spans="1:23" ht="16">
      <c r="A289" s="698"/>
      <c r="B289" s="741"/>
      <c r="C289" s="741"/>
      <c r="D289" s="660"/>
      <c r="E289" s="660"/>
      <c r="F289" s="700"/>
      <c r="G289" s="700"/>
      <c r="H289" s="700"/>
      <c r="I289" s="700"/>
      <c r="J289" s="700"/>
      <c r="K289" s="698"/>
      <c r="L289" s="703"/>
      <c r="M289" s="703"/>
      <c r="N289" s="698">
        <f t="shared" si="29"/>
        <v>0</v>
      </c>
      <c r="O289" s="700"/>
      <c r="P289" s="704">
        <f t="shared" si="30"/>
        <v>0</v>
      </c>
      <c r="Q289" s="700"/>
      <c r="R289" s="700"/>
      <c r="S289" s="700"/>
      <c r="T289" s="700"/>
      <c r="U289" s="700"/>
      <c r="V289" s="700"/>
      <c r="W289" s="705"/>
    </row>
    <row r="290" spans="1:23" ht="16">
      <c r="A290" s="698"/>
      <c r="B290" s="741"/>
      <c r="C290" s="741"/>
      <c r="D290" s="660"/>
      <c r="E290" s="660"/>
      <c r="F290" s="700"/>
      <c r="G290" s="700"/>
      <c r="H290" s="700"/>
      <c r="I290" s="700"/>
      <c r="J290" s="700"/>
      <c r="K290" s="698"/>
      <c r="L290" s="703"/>
      <c r="M290" s="703"/>
      <c r="N290" s="698">
        <f t="shared" si="29"/>
        <v>0</v>
      </c>
      <c r="O290" s="700"/>
      <c r="P290" s="704">
        <f t="shared" si="30"/>
        <v>0</v>
      </c>
      <c r="Q290" s="700"/>
      <c r="R290" s="700"/>
      <c r="S290" s="700"/>
      <c r="T290" s="700"/>
      <c r="U290" s="700"/>
      <c r="V290" s="700"/>
      <c r="W290" s="705"/>
    </row>
    <row r="291" spans="1:23" ht="16">
      <c r="A291" s="698"/>
      <c r="B291" s="741"/>
      <c r="C291" s="741"/>
      <c r="D291" s="660"/>
      <c r="E291" s="660"/>
      <c r="F291" s="700"/>
      <c r="G291" s="700"/>
      <c r="H291" s="700"/>
      <c r="I291" s="700"/>
      <c r="J291" s="700"/>
      <c r="K291" s="698"/>
      <c r="L291" s="703"/>
      <c r="M291" s="703"/>
      <c r="N291" s="698">
        <f t="shared" si="29"/>
        <v>0</v>
      </c>
      <c r="O291" s="700"/>
      <c r="P291" s="704">
        <f t="shared" si="30"/>
        <v>0</v>
      </c>
      <c r="Q291" s="700"/>
      <c r="R291" s="700"/>
      <c r="S291" s="700"/>
      <c r="T291" s="700"/>
      <c r="U291" s="700"/>
      <c r="V291" s="700"/>
      <c r="W291" s="705"/>
    </row>
    <row r="292" spans="1:23" ht="16">
      <c r="A292" s="698"/>
      <c r="B292" s="741"/>
      <c r="C292" s="741"/>
      <c r="D292" s="660"/>
      <c r="E292" s="660"/>
      <c r="F292" s="700"/>
      <c r="G292" s="700"/>
      <c r="H292" s="700"/>
      <c r="I292" s="700"/>
      <c r="J292" s="700"/>
      <c r="K292" s="698"/>
      <c r="L292" s="703"/>
      <c r="M292" s="703"/>
      <c r="N292" s="698">
        <f t="shared" si="29"/>
        <v>0</v>
      </c>
      <c r="O292" s="700"/>
      <c r="P292" s="704">
        <f t="shared" si="30"/>
        <v>0</v>
      </c>
      <c r="Q292" s="700"/>
      <c r="R292" s="700"/>
      <c r="S292" s="700"/>
      <c r="T292" s="700"/>
      <c r="U292" s="700"/>
      <c r="V292" s="700"/>
      <c r="W292" s="705"/>
    </row>
    <row r="293" spans="1:23" ht="16">
      <c r="A293" s="698"/>
      <c r="B293" s="741"/>
      <c r="C293" s="741"/>
      <c r="D293" s="660"/>
      <c r="E293" s="660"/>
      <c r="F293" s="700"/>
      <c r="G293" s="700"/>
      <c r="H293" s="700"/>
      <c r="I293" s="700"/>
      <c r="J293" s="700"/>
      <c r="K293" s="698"/>
      <c r="L293" s="703"/>
      <c r="M293" s="703"/>
      <c r="N293" s="698">
        <f t="shared" si="29"/>
        <v>0</v>
      </c>
      <c r="O293" s="700"/>
      <c r="P293" s="704">
        <f t="shared" si="30"/>
        <v>0</v>
      </c>
      <c r="Q293" s="700"/>
      <c r="R293" s="700"/>
      <c r="S293" s="700"/>
      <c r="T293" s="700"/>
      <c r="U293" s="700"/>
      <c r="V293" s="700"/>
      <c r="W293" s="705"/>
    </row>
    <row r="294" spans="1:23" ht="16">
      <c r="A294" s="698"/>
      <c r="B294" s="741"/>
      <c r="C294" s="741"/>
      <c r="D294" s="660"/>
      <c r="E294" s="660"/>
      <c r="F294" s="700"/>
      <c r="G294" s="700"/>
      <c r="H294" s="700"/>
      <c r="I294" s="700"/>
      <c r="J294" s="700"/>
      <c r="K294" s="698"/>
      <c r="L294" s="703"/>
      <c r="M294" s="703"/>
      <c r="N294" s="698">
        <f t="shared" si="29"/>
        <v>0</v>
      </c>
      <c r="O294" s="700"/>
      <c r="P294" s="704">
        <f t="shared" si="30"/>
        <v>0</v>
      </c>
      <c r="Q294" s="700"/>
      <c r="R294" s="700"/>
      <c r="S294" s="700"/>
      <c r="T294" s="700"/>
      <c r="U294" s="700"/>
      <c r="V294" s="700"/>
      <c r="W294" s="705"/>
    </row>
    <row r="295" spans="1:23" ht="16">
      <c r="A295" s="698"/>
      <c r="B295" s="741"/>
      <c r="C295" s="741"/>
      <c r="D295" s="660"/>
      <c r="E295" s="660"/>
      <c r="F295" s="700"/>
      <c r="G295" s="700"/>
      <c r="H295" s="700"/>
      <c r="I295" s="700"/>
      <c r="J295" s="700"/>
      <c r="K295" s="698"/>
      <c r="L295" s="703"/>
      <c r="M295" s="703"/>
      <c r="N295" s="698">
        <f t="shared" si="29"/>
        <v>0</v>
      </c>
      <c r="O295" s="700"/>
      <c r="P295" s="704">
        <f t="shared" si="30"/>
        <v>0</v>
      </c>
      <c r="Q295" s="700"/>
      <c r="R295" s="700"/>
      <c r="S295" s="700"/>
      <c r="T295" s="700"/>
      <c r="U295" s="700"/>
      <c r="V295" s="700"/>
      <c r="W295" s="705"/>
    </row>
    <row r="296" spans="1:23" ht="16">
      <c r="A296" s="698"/>
      <c r="B296" s="741"/>
      <c r="C296" s="741"/>
      <c r="D296" s="660"/>
      <c r="E296" s="660"/>
      <c r="F296" s="700"/>
      <c r="G296" s="700"/>
      <c r="H296" s="700"/>
      <c r="I296" s="700"/>
      <c r="J296" s="700"/>
      <c r="K296" s="698"/>
      <c r="L296" s="703"/>
      <c r="M296" s="703"/>
      <c r="N296" s="698">
        <f t="shared" si="29"/>
        <v>0</v>
      </c>
      <c r="O296" s="700"/>
      <c r="P296" s="704">
        <f t="shared" si="30"/>
        <v>0</v>
      </c>
      <c r="Q296" s="700"/>
      <c r="R296" s="700"/>
      <c r="S296" s="700"/>
      <c r="T296" s="700"/>
      <c r="U296" s="700"/>
      <c r="V296" s="700"/>
      <c r="W296" s="705"/>
    </row>
    <row r="297" spans="1:23" ht="16">
      <c r="A297" s="698"/>
      <c r="B297" s="741"/>
      <c r="C297" s="741"/>
      <c r="D297" s="660"/>
      <c r="E297" s="660"/>
      <c r="F297" s="700"/>
      <c r="G297" s="700"/>
      <c r="H297" s="700"/>
      <c r="I297" s="700"/>
      <c r="J297" s="700"/>
      <c r="K297" s="698"/>
      <c r="L297" s="703"/>
      <c r="M297" s="703"/>
      <c r="N297" s="698">
        <f t="shared" si="29"/>
        <v>0</v>
      </c>
      <c r="O297" s="700"/>
      <c r="P297" s="704">
        <f t="shared" si="30"/>
        <v>0</v>
      </c>
      <c r="Q297" s="700"/>
      <c r="R297" s="700"/>
      <c r="S297" s="700"/>
      <c r="T297" s="700"/>
      <c r="U297" s="700"/>
      <c r="V297" s="700"/>
      <c r="W297" s="705"/>
    </row>
    <row r="298" spans="1:23" ht="16">
      <c r="A298" s="698"/>
      <c r="B298" s="741"/>
      <c r="C298" s="741"/>
      <c r="D298" s="660"/>
      <c r="E298" s="660"/>
      <c r="F298" s="700"/>
      <c r="G298" s="700"/>
      <c r="H298" s="700"/>
      <c r="I298" s="700"/>
      <c r="J298" s="700"/>
      <c r="K298" s="698"/>
      <c r="L298" s="703"/>
      <c r="M298" s="703"/>
      <c r="N298" s="698">
        <f t="shared" si="29"/>
        <v>0</v>
      </c>
      <c r="O298" s="700"/>
      <c r="P298" s="704">
        <f t="shared" si="30"/>
        <v>0</v>
      </c>
      <c r="Q298" s="700"/>
      <c r="R298" s="700"/>
      <c r="S298" s="700"/>
      <c r="T298" s="700"/>
      <c r="U298" s="700"/>
      <c r="V298" s="700"/>
      <c r="W298" s="705"/>
    </row>
    <row r="299" spans="1:23" ht="16">
      <c r="A299" s="698"/>
      <c r="B299" s="741"/>
      <c r="C299" s="741"/>
      <c r="D299" s="660"/>
      <c r="E299" s="660"/>
      <c r="F299" s="700"/>
      <c r="G299" s="700"/>
      <c r="H299" s="700"/>
      <c r="I299" s="700"/>
      <c r="J299" s="700"/>
      <c r="K299" s="698"/>
      <c r="L299" s="703"/>
      <c r="M299" s="703"/>
      <c r="N299" s="698">
        <f t="shared" si="29"/>
        <v>0</v>
      </c>
      <c r="O299" s="700"/>
      <c r="P299" s="704">
        <f t="shared" si="30"/>
        <v>0</v>
      </c>
      <c r="Q299" s="700"/>
      <c r="R299" s="700"/>
      <c r="S299" s="700"/>
      <c r="T299" s="700"/>
      <c r="U299" s="700"/>
      <c r="V299" s="700"/>
      <c r="W299" s="705"/>
    </row>
    <row r="300" spans="1:23" ht="16">
      <c r="A300" s="698"/>
      <c r="B300" s="741"/>
      <c r="C300" s="741"/>
      <c r="D300" s="660"/>
      <c r="E300" s="660"/>
      <c r="F300" s="700"/>
      <c r="G300" s="700"/>
      <c r="H300" s="700"/>
      <c r="I300" s="700"/>
      <c r="J300" s="700"/>
      <c r="K300" s="698"/>
      <c r="L300" s="703"/>
      <c r="M300" s="703"/>
      <c r="N300" s="698">
        <f t="shared" si="29"/>
        <v>0</v>
      </c>
      <c r="O300" s="700"/>
      <c r="P300" s="704">
        <f t="shared" si="30"/>
        <v>0</v>
      </c>
      <c r="Q300" s="700"/>
      <c r="R300" s="700"/>
      <c r="S300" s="700"/>
      <c r="T300" s="700"/>
      <c r="U300" s="700"/>
      <c r="V300" s="700"/>
      <c r="W300" s="705"/>
    </row>
    <row r="301" spans="1:23" ht="16">
      <c r="A301" s="698"/>
      <c r="B301" s="741"/>
      <c r="C301" s="741"/>
      <c r="D301" s="660"/>
      <c r="E301" s="660"/>
      <c r="F301" s="700"/>
      <c r="G301" s="700"/>
      <c r="H301" s="700"/>
      <c r="I301" s="700"/>
      <c r="J301" s="700"/>
      <c r="K301" s="698"/>
      <c r="L301" s="703"/>
      <c r="M301" s="703"/>
      <c r="N301" s="698">
        <f t="shared" si="29"/>
        <v>0</v>
      </c>
      <c r="O301" s="700"/>
      <c r="P301" s="704">
        <f t="shared" si="30"/>
        <v>0</v>
      </c>
      <c r="Q301" s="700"/>
      <c r="R301" s="700"/>
      <c r="S301" s="700"/>
      <c r="T301" s="700"/>
      <c r="U301" s="700"/>
      <c r="V301" s="700"/>
      <c r="W301" s="705"/>
    </row>
    <row r="302" spans="1:23" ht="16">
      <c r="A302" s="698"/>
      <c r="B302" s="741"/>
      <c r="C302" s="741"/>
      <c r="D302" s="660"/>
      <c r="E302" s="660"/>
      <c r="F302" s="700"/>
      <c r="G302" s="700"/>
      <c r="H302" s="700"/>
      <c r="I302" s="700"/>
      <c r="J302" s="700"/>
      <c r="K302" s="698"/>
      <c r="L302" s="703"/>
      <c r="M302" s="703"/>
      <c r="N302" s="698">
        <f t="shared" si="29"/>
        <v>0</v>
      </c>
      <c r="O302" s="700"/>
      <c r="P302" s="704">
        <f t="shared" si="30"/>
        <v>0</v>
      </c>
      <c r="Q302" s="700"/>
      <c r="R302" s="700"/>
      <c r="S302" s="700"/>
      <c r="T302" s="700"/>
      <c r="U302" s="700"/>
      <c r="V302" s="700"/>
      <c r="W302" s="705"/>
    </row>
    <row r="303" spans="1:23" ht="16">
      <c r="A303" s="698"/>
      <c r="B303" s="741"/>
      <c r="C303" s="741"/>
      <c r="D303" s="660"/>
      <c r="E303" s="660"/>
      <c r="F303" s="700"/>
      <c r="G303" s="700"/>
      <c r="H303" s="700"/>
      <c r="I303" s="700"/>
      <c r="J303" s="700"/>
      <c r="K303" s="698"/>
      <c r="L303" s="703"/>
      <c r="M303" s="703"/>
      <c r="N303" s="698">
        <f t="shared" si="29"/>
        <v>0</v>
      </c>
      <c r="O303" s="700"/>
      <c r="P303" s="704">
        <f t="shared" si="30"/>
        <v>0</v>
      </c>
      <c r="Q303" s="700"/>
      <c r="R303" s="700"/>
      <c r="S303" s="700"/>
      <c r="T303" s="700"/>
      <c r="U303" s="700"/>
      <c r="V303" s="700"/>
      <c r="W303" s="705"/>
    </row>
    <row r="304" spans="1:23" ht="16">
      <c r="A304" s="698"/>
      <c r="B304" s="741"/>
      <c r="C304" s="741"/>
      <c r="D304" s="660"/>
      <c r="E304" s="660"/>
      <c r="F304" s="700"/>
      <c r="G304" s="700"/>
      <c r="H304" s="700"/>
      <c r="I304" s="700"/>
      <c r="J304" s="700"/>
      <c r="K304" s="698"/>
      <c r="L304" s="703"/>
      <c r="M304" s="703"/>
      <c r="N304" s="698">
        <f t="shared" si="29"/>
        <v>0</v>
      </c>
      <c r="O304" s="700"/>
      <c r="P304" s="704">
        <f t="shared" si="30"/>
        <v>0</v>
      </c>
      <c r="Q304" s="700"/>
      <c r="R304" s="700"/>
      <c r="S304" s="700"/>
      <c r="T304" s="700"/>
      <c r="U304" s="700"/>
      <c r="V304" s="700"/>
      <c r="W304" s="705"/>
    </row>
    <row r="305" spans="1:23" ht="16">
      <c r="A305" s="698"/>
      <c r="B305" s="741"/>
      <c r="C305" s="741"/>
      <c r="D305" s="660"/>
      <c r="E305" s="660"/>
      <c r="F305" s="700"/>
      <c r="G305" s="700"/>
      <c r="H305" s="700"/>
      <c r="I305" s="700"/>
      <c r="J305" s="700"/>
      <c r="K305" s="698"/>
      <c r="L305" s="703"/>
      <c r="M305" s="703"/>
      <c r="N305" s="698">
        <f t="shared" si="29"/>
        <v>0</v>
      </c>
      <c r="O305" s="700"/>
      <c r="P305" s="704">
        <f t="shared" si="30"/>
        <v>0</v>
      </c>
      <c r="Q305" s="700"/>
      <c r="R305" s="700"/>
      <c r="S305" s="700"/>
      <c r="T305" s="700"/>
      <c r="U305" s="700"/>
      <c r="V305" s="700"/>
      <c r="W305" s="705"/>
    </row>
    <row r="306" spans="1:23" ht="16">
      <c r="A306" s="698"/>
      <c r="B306" s="741"/>
      <c r="C306" s="741"/>
      <c r="D306" s="660"/>
      <c r="E306" s="660"/>
      <c r="F306" s="700"/>
      <c r="G306" s="700"/>
      <c r="H306" s="700"/>
      <c r="I306" s="700"/>
      <c r="J306" s="700"/>
      <c r="K306" s="698"/>
      <c r="L306" s="703"/>
      <c r="M306" s="703"/>
      <c r="N306" s="698">
        <f t="shared" si="29"/>
        <v>0</v>
      </c>
      <c r="O306" s="700"/>
      <c r="P306" s="704">
        <f t="shared" si="30"/>
        <v>0</v>
      </c>
      <c r="Q306" s="700"/>
      <c r="R306" s="700"/>
      <c r="S306" s="700"/>
      <c r="T306" s="700"/>
      <c r="U306" s="700"/>
      <c r="V306" s="700"/>
      <c r="W306" s="705"/>
    </row>
    <row r="307" spans="1:23" ht="16">
      <c r="A307" s="698"/>
      <c r="B307" s="741"/>
      <c r="C307" s="741"/>
      <c r="D307" s="660"/>
      <c r="E307" s="660"/>
      <c r="F307" s="700"/>
      <c r="G307" s="700"/>
      <c r="H307" s="700"/>
      <c r="I307" s="700"/>
      <c r="J307" s="700"/>
      <c r="K307" s="698"/>
      <c r="L307" s="703"/>
      <c r="M307" s="703"/>
      <c r="N307" s="698">
        <f t="shared" si="29"/>
        <v>0</v>
      </c>
      <c r="O307" s="700"/>
      <c r="P307" s="704">
        <f t="shared" si="30"/>
        <v>0</v>
      </c>
      <c r="Q307" s="700"/>
      <c r="R307" s="700"/>
      <c r="S307" s="700"/>
      <c r="T307" s="700"/>
      <c r="U307" s="700"/>
      <c r="V307" s="700"/>
      <c r="W307" s="705"/>
    </row>
    <row r="308" spans="1:23" ht="16">
      <c r="A308" s="698"/>
      <c r="B308" s="741"/>
      <c r="C308" s="741"/>
      <c r="D308" s="660"/>
      <c r="E308" s="660"/>
      <c r="F308" s="700"/>
      <c r="G308" s="700"/>
      <c r="H308" s="700"/>
      <c r="I308" s="700"/>
      <c r="J308" s="700"/>
      <c r="K308" s="698"/>
      <c r="L308" s="703"/>
      <c r="M308" s="703"/>
      <c r="N308" s="698">
        <f t="shared" si="29"/>
        <v>0</v>
      </c>
      <c r="O308" s="700"/>
      <c r="P308" s="704">
        <f t="shared" si="30"/>
        <v>0</v>
      </c>
      <c r="Q308" s="700"/>
      <c r="R308" s="700"/>
      <c r="S308" s="700"/>
      <c r="T308" s="700"/>
      <c r="U308" s="700"/>
      <c r="V308" s="700"/>
      <c r="W308" s="705"/>
    </row>
    <row r="309" spans="1:23" ht="16">
      <c r="A309" s="698"/>
      <c r="B309" s="741"/>
      <c r="C309" s="741"/>
      <c r="D309" s="660"/>
      <c r="E309" s="660"/>
      <c r="F309" s="700"/>
      <c r="G309" s="700"/>
      <c r="H309" s="700"/>
      <c r="I309" s="700"/>
      <c r="J309" s="700"/>
      <c r="K309" s="698"/>
      <c r="L309" s="703"/>
      <c r="M309" s="703"/>
      <c r="N309" s="698">
        <f t="shared" si="29"/>
        <v>0</v>
      </c>
      <c r="O309" s="700"/>
      <c r="P309" s="704">
        <f t="shared" si="30"/>
        <v>0</v>
      </c>
      <c r="Q309" s="700"/>
      <c r="R309" s="700"/>
      <c r="S309" s="700"/>
      <c r="T309" s="700"/>
      <c r="U309" s="700"/>
      <c r="V309" s="700"/>
      <c r="W309" s="705"/>
    </row>
    <row r="310" spans="1:23" ht="16">
      <c r="A310" s="698"/>
      <c r="B310" s="741"/>
      <c r="C310" s="741"/>
      <c r="D310" s="660"/>
      <c r="E310" s="660"/>
      <c r="F310" s="700"/>
      <c r="G310" s="700"/>
      <c r="H310" s="700"/>
      <c r="I310" s="700"/>
      <c r="J310" s="700"/>
      <c r="K310" s="698"/>
      <c r="L310" s="703"/>
      <c r="M310" s="703"/>
      <c r="N310" s="698">
        <f t="shared" si="29"/>
        <v>0</v>
      </c>
      <c r="O310" s="700"/>
      <c r="P310" s="704">
        <f t="shared" si="30"/>
        <v>0</v>
      </c>
      <c r="Q310" s="700"/>
      <c r="R310" s="700"/>
      <c r="S310" s="700"/>
      <c r="T310" s="700"/>
      <c r="U310" s="700"/>
      <c r="V310" s="700"/>
      <c r="W310" s="705"/>
    </row>
    <row r="311" spans="1:23" ht="16">
      <c r="A311" s="698"/>
      <c r="B311" s="741"/>
      <c r="C311" s="741"/>
      <c r="D311" s="660"/>
      <c r="E311" s="660"/>
      <c r="F311" s="700"/>
      <c r="G311" s="700"/>
      <c r="H311" s="700"/>
      <c r="I311" s="700"/>
      <c r="J311" s="700"/>
      <c r="K311" s="698"/>
      <c r="L311" s="703"/>
      <c r="M311" s="703"/>
      <c r="N311" s="698">
        <f t="shared" si="29"/>
        <v>0</v>
      </c>
      <c r="O311" s="700"/>
      <c r="P311" s="704">
        <f t="shared" si="30"/>
        <v>0</v>
      </c>
      <c r="Q311" s="700"/>
      <c r="R311" s="700"/>
      <c r="S311" s="700"/>
      <c r="T311" s="700"/>
      <c r="U311" s="700"/>
      <c r="V311" s="700"/>
      <c r="W311" s="705"/>
    </row>
    <row r="312" spans="1:23" ht="16">
      <c r="A312" s="698"/>
      <c r="B312" s="741"/>
      <c r="C312" s="741"/>
      <c r="D312" s="660"/>
      <c r="E312" s="660"/>
      <c r="F312" s="700"/>
      <c r="G312" s="700"/>
      <c r="H312" s="700"/>
      <c r="I312" s="700"/>
      <c r="J312" s="700"/>
      <c r="K312" s="698"/>
      <c r="L312" s="703"/>
      <c r="M312" s="703"/>
      <c r="N312" s="698">
        <f t="shared" si="29"/>
        <v>0</v>
      </c>
      <c r="O312" s="700"/>
      <c r="P312" s="704">
        <f t="shared" si="30"/>
        <v>0</v>
      </c>
      <c r="Q312" s="700"/>
      <c r="R312" s="700"/>
      <c r="S312" s="700"/>
      <c r="T312" s="700"/>
      <c r="U312" s="700"/>
      <c r="V312" s="700"/>
      <c r="W312" s="705"/>
    </row>
    <row r="313" spans="1:23" ht="16">
      <c r="A313" s="698"/>
      <c r="B313" s="741"/>
      <c r="C313" s="741"/>
      <c r="D313" s="660"/>
      <c r="E313" s="660"/>
      <c r="F313" s="700"/>
      <c r="G313" s="700"/>
      <c r="H313" s="700"/>
      <c r="I313" s="700"/>
      <c r="J313" s="700"/>
      <c r="K313" s="698"/>
      <c r="L313" s="703"/>
      <c r="M313" s="703"/>
      <c r="N313" s="698">
        <f t="shared" si="29"/>
        <v>0</v>
      </c>
      <c r="O313" s="700"/>
      <c r="P313" s="704">
        <f t="shared" si="30"/>
        <v>0</v>
      </c>
      <c r="Q313" s="700"/>
      <c r="R313" s="700"/>
      <c r="S313" s="700"/>
      <c r="T313" s="700"/>
      <c r="U313" s="700"/>
      <c r="V313" s="700"/>
      <c r="W313" s="705"/>
    </row>
    <row r="314" spans="1:23" ht="16">
      <c r="A314" s="698"/>
      <c r="B314" s="741"/>
      <c r="C314" s="741"/>
      <c r="D314" s="660"/>
      <c r="E314" s="660"/>
      <c r="F314" s="700"/>
      <c r="G314" s="700"/>
      <c r="H314" s="700"/>
      <c r="I314" s="700"/>
      <c r="J314" s="700"/>
      <c r="K314" s="698"/>
      <c r="L314" s="703"/>
      <c r="M314" s="703"/>
      <c r="N314" s="698">
        <f t="shared" ref="N314:N335" si="31">HOUR($M314-$L314)*60+MINUTE($M314-$L314)</f>
        <v>0</v>
      </c>
      <c r="O314" s="700"/>
      <c r="P314" s="704">
        <f t="shared" si="30"/>
        <v>0</v>
      </c>
      <c r="Q314" s="700"/>
      <c r="R314" s="700"/>
      <c r="S314" s="700"/>
      <c r="T314" s="700"/>
      <c r="U314" s="700"/>
      <c r="V314" s="700"/>
      <c r="W314" s="705"/>
    </row>
    <row r="315" spans="1:23" ht="16">
      <c r="A315" s="698"/>
      <c r="B315" s="741"/>
      <c r="C315" s="741"/>
      <c r="D315" s="660"/>
      <c r="E315" s="660"/>
      <c r="F315" s="700"/>
      <c r="G315" s="700"/>
      <c r="H315" s="700"/>
      <c r="I315" s="700"/>
      <c r="J315" s="700"/>
      <c r="K315" s="698"/>
      <c r="L315" s="703"/>
      <c r="M315" s="703"/>
      <c r="N315" s="698">
        <f t="shared" si="31"/>
        <v>0</v>
      </c>
      <c r="O315" s="700"/>
      <c r="P315" s="704">
        <f t="shared" si="30"/>
        <v>0</v>
      </c>
      <c r="Q315" s="700"/>
      <c r="R315" s="700"/>
      <c r="S315" s="700"/>
      <c r="T315" s="700"/>
      <c r="U315" s="700"/>
      <c r="V315" s="700"/>
      <c r="W315" s="705"/>
    </row>
    <row r="316" spans="1:23" ht="16">
      <c r="A316" s="698"/>
      <c r="B316" s="741"/>
      <c r="C316" s="741"/>
      <c r="D316" s="660"/>
      <c r="E316" s="660"/>
      <c r="F316" s="700"/>
      <c r="G316" s="700"/>
      <c r="H316" s="700"/>
      <c r="I316" s="700"/>
      <c r="J316" s="700"/>
      <c r="K316" s="698"/>
      <c r="L316" s="703"/>
      <c r="M316" s="703"/>
      <c r="N316" s="698">
        <f t="shared" si="31"/>
        <v>0</v>
      </c>
      <c r="O316" s="700"/>
      <c r="P316" s="704">
        <f t="shared" si="30"/>
        <v>0</v>
      </c>
      <c r="Q316" s="700"/>
      <c r="R316" s="700"/>
      <c r="S316" s="700"/>
      <c r="T316" s="700"/>
      <c r="U316" s="700"/>
      <c r="V316" s="700"/>
      <c r="W316" s="705"/>
    </row>
    <row r="317" spans="1:23" ht="16">
      <c r="A317" s="698"/>
      <c r="B317" s="741"/>
      <c r="C317" s="741"/>
      <c r="D317" s="660"/>
      <c r="E317" s="660"/>
      <c r="F317" s="700"/>
      <c r="G317" s="700"/>
      <c r="H317" s="700"/>
      <c r="I317" s="700"/>
      <c r="J317" s="700"/>
      <c r="K317" s="698"/>
      <c r="L317" s="703"/>
      <c r="M317" s="703"/>
      <c r="N317" s="698">
        <f t="shared" si="31"/>
        <v>0</v>
      </c>
      <c r="O317" s="700"/>
      <c r="P317" s="704">
        <f t="shared" si="30"/>
        <v>0</v>
      </c>
      <c r="Q317" s="700"/>
      <c r="R317" s="700"/>
      <c r="S317" s="700"/>
      <c r="T317" s="700"/>
      <c r="U317" s="700"/>
      <c r="V317" s="700"/>
      <c r="W317" s="705"/>
    </row>
    <row r="318" spans="1:23" ht="16">
      <c r="A318" s="698"/>
      <c r="B318" s="741"/>
      <c r="C318" s="741"/>
      <c r="D318" s="660"/>
      <c r="E318" s="660"/>
      <c r="F318" s="700"/>
      <c r="G318" s="700"/>
      <c r="H318" s="700"/>
      <c r="I318" s="700"/>
      <c r="J318" s="700"/>
      <c r="K318" s="698"/>
      <c r="L318" s="703"/>
      <c r="M318" s="703"/>
      <c r="N318" s="698">
        <f t="shared" si="31"/>
        <v>0</v>
      </c>
      <c r="O318" s="700"/>
      <c r="P318" s="704">
        <f t="shared" si="30"/>
        <v>0</v>
      </c>
      <c r="Q318" s="700"/>
      <c r="R318" s="700"/>
      <c r="S318" s="700"/>
      <c r="T318" s="700"/>
      <c r="U318" s="700"/>
      <c r="V318" s="700"/>
      <c r="W318" s="705"/>
    </row>
    <row r="319" spans="1:23" ht="16">
      <c r="A319" s="698"/>
      <c r="B319" s="741"/>
      <c r="C319" s="741"/>
      <c r="D319" s="660"/>
      <c r="E319" s="660"/>
      <c r="F319" s="700"/>
      <c r="G319" s="700"/>
      <c r="H319" s="700"/>
      <c r="I319" s="700"/>
      <c r="J319" s="700"/>
      <c r="K319" s="698"/>
      <c r="L319" s="703"/>
      <c r="M319" s="703"/>
      <c r="N319" s="698">
        <f t="shared" si="31"/>
        <v>0</v>
      </c>
      <c r="O319" s="700"/>
      <c r="P319" s="704">
        <f t="shared" si="30"/>
        <v>0</v>
      </c>
      <c r="Q319" s="700"/>
      <c r="R319" s="700"/>
      <c r="S319" s="700"/>
      <c r="T319" s="700"/>
      <c r="U319" s="700"/>
      <c r="V319" s="700"/>
      <c r="W319" s="705"/>
    </row>
    <row r="320" spans="1:23" ht="16">
      <c r="A320" s="698"/>
      <c r="B320" s="741"/>
      <c r="C320" s="741"/>
      <c r="D320" s="660"/>
      <c r="E320" s="660"/>
      <c r="F320" s="700"/>
      <c r="G320" s="700"/>
      <c r="H320" s="700"/>
      <c r="I320" s="700"/>
      <c r="J320" s="700"/>
      <c r="K320" s="698"/>
      <c r="L320" s="703"/>
      <c r="M320" s="703"/>
      <c r="N320" s="698">
        <f t="shared" si="31"/>
        <v>0</v>
      </c>
      <c r="O320" s="700"/>
      <c r="P320" s="704">
        <f t="shared" si="30"/>
        <v>0</v>
      </c>
      <c r="Q320" s="700"/>
      <c r="R320" s="700"/>
      <c r="S320" s="700"/>
      <c r="T320" s="700"/>
      <c r="U320" s="700"/>
      <c r="V320" s="700"/>
      <c r="W320" s="705"/>
    </row>
    <row r="321" spans="1:23" ht="16">
      <c r="A321" s="698"/>
      <c r="B321" s="741"/>
      <c r="C321" s="741"/>
      <c r="D321" s="660"/>
      <c r="E321" s="660"/>
      <c r="F321" s="700"/>
      <c r="G321" s="700"/>
      <c r="H321" s="700"/>
      <c r="I321" s="700"/>
      <c r="J321" s="700"/>
      <c r="K321" s="698"/>
      <c r="L321" s="703"/>
      <c r="M321" s="703"/>
      <c r="N321" s="698">
        <f t="shared" si="31"/>
        <v>0</v>
      </c>
      <c r="O321" s="700"/>
      <c r="P321" s="704">
        <f t="shared" si="30"/>
        <v>0</v>
      </c>
      <c r="Q321" s="700"/>
      <c r="R321" s="700"/>
      <c r="S321" s="700"/>
      <c r="T321" s="700"/>
      <c r="U321" s="700"/>
      <c r="V321" s="700"/>
      <c r="W321" s="705"/>
    </row>
    <row r="322" spans="1:23" ht="16">
      <c r="A322" s="698"/>
      <c r="B322" s="741"/>
      <c r="C322" s="741"/>
      <c r="D322" s="660"/>
      <c r="E322" s="660"/>
      <c r="F322" s="700"/>
      <c r="G322" s="700"/>
      <c r="H322" s="700"/>
      <c r="I322" s="700"/>
      <c r="J322" s="700"/>
      <c r="K322" s="698"/>
      <c r="L322" s="703"/>
      <c r="M322" s="703"/>
      <c r="N322" s="698">
        <f t="shared" si="31"/>
        <v>0</v>
      </c>
      <c r="O322" s="700"/>
      <c r="P322" s="704">
        <f t="shared" si="30"/>
        <v>0</v>
      </c>
      <c r="Q322" s="700"/>
      <c r="R322" s="700"/>
      <c r="S322" s="700"/>
      <c r="T322" s="700"/>
      <c r="U322" s="700"/>
      <c r="V322" s="700"/>
      <c r="W322" s="705"/>
    </row>
    <row r="323" spans="1:23" ht="16">
      <c r="A323" s="698"/>
      <c r="B323" s="741"/>
      <c r="C323" s="741"/>
      <c r="D323" s="660"/>
      <c r="E323" s="660"/>
      <c r="F323" s="700"/>
      <c r="G323" s="700"/>
      <c r="H323" s="700"/>
      <c r="I323" s="700"/>
      <c r="J323" s="700"/>
      <c r="K323" s="698"/>
      <c r="L323" s="703"/>
      <c r="M323" s="703"/>
      <c r="N323" s="698">
        <f t="shared" si="31"/>
        <v>0</v>
      </c>
      <c r="O323" s="700"/>
      <c r="P323" s="704">
        <f t="shared" si="30"/>
        <v>0</v>
      </c>
      <c r="Q323" s="700"/>
      <c r="R323" s="700"/>
      <c r="S323" s="700"/>
      <c r="T323" s="700"/>
      <c r="U323" s="700"/>
      <c r="V323" s="700"/>
      <c r="W323" s="705"/>
    </row>
    <row r="324" spans="1:23" ht="16">
      <c r="A324" s="698"/>
      <c r="B324" s="741"/>
      <c r="C324" s="741"/>
      <c r="D324" s="660"/>
      <c r="E324" s="660"/>
      <c r="F324" s="700"/>
      <c r="G324" s="700"/>
      <c r="H324" s="700"/>
      <c r="I324" s="700"/>
      <c r="J324" s="700"/>
      <c r="K324" s="698"/>
      <c r="L324" s="703"/>
      <c r="M324" s="703"/>
      <c r="N324" s="698">
        <f t="shared" si="31"/>
        <v>0</v>
      </c>
      <c r="O324" s="700"/>
      <c r="P324" s="704">
        <f t="shared" si="30"/>
        <v>0</v>
      </c>
      <c r="Q324" s="700"/>
      <c r="R324" s="700"/>
      <c r="S324" s="700"/>
      <c r="T324" s="700"/>
      <c r="U324" s="700"/>
      <c r="V324" s="700"/>
      <c r="W324" s="705"/>
    </row>
    <row r="325" spans="1:23" ht="16">
      <c r="A325" s="698"/>
      <c r="B325" s="741"/>
      <c r="C325" s="741"/>
      <c r="D325" s="660"/>
      <c r="E325" s="660"/>
      <c r="F325" s="700"/>
      <c r="G325" s="700"/>
      <c r="H325" s="700"/>
      <c r="I325" s="700"/>
      <c r="J325" s="700"/>
      <c r="K325" s="698"/>
      <c r="L325" s="703"/>
      <c r="M325" s="703"/>
      <c r="N325" s="698">
        <f t="shared" si="31"/>
        <v>0</v>
      </c>
      <c r="O325" s="700"/>
      <c r="P325" s="704">
        <f t="shared" si="30"/>
        <v>0</v>
      </c>
      <c r="Q325" s="700"/>
      <c r="R325" s="700"/>
      <c r="S325" s="700"/>
      <c r="T325" s="700"/>
      <c r="U325" s="700"/>
      <c r="V325" s="700"/>
      <c r="W325" s="705"/>
    </row>
    <row r="326" spans="1:23" ht="16">
      <c r="A326" s="698"/>
      <c r="B326" s="741"/>
      <c r="C326" s="741"/>
      <c r="D326" s="660"/>
      <c r="E326" s="660"/>
      <c r="F326" s="700"/>
      <c r="G326" s="700"/>
      <c r="H326" s="700"/>
      <c r="I326" s="700"/>
      <c r="J326" s="700"/>
      <c r="K326" s="698"/>
      <c r="L326" s="703"/>
      <c r="M326" s="703"/>
      <c r="N326" s="698">
        <f t="shared" si="31"/>
        <v>0</v>
      </c>
      <c r="O326" s="700"/>
      <c r="P326" s="704">
        <f t="shared" si="30"/>
        <v>0</v>
      </c>
      <c r="Q326" s="700"/>
      <c r="R326" s="700"/>
      <c r="S326" s="700"/>
      <c r="T326" s="700"/>
      <c r="U326" s="700"/>
      <c r="V326" s="700"/>
      <c r="W326" s="705"/>
    </row>
    <row r="327" spans="1:23" ht="16">
      <c r="A327" s="698"/>
      <c r="B327" s="741"/>
      <c r="C327" s="741"/>
      <c r="D327" s="660"/>
      <c r="E327" s="660"/>
      <c r="F327" s="700"/>
      <c r="G327" s="700"/>
      <c r="H327" s="700"/>
      <c r="I327" s="700"/>
      <c r="J327" s="700"/>
      <c r="K327" s="698"/>
      <c r="L327" s="703"/>
      <c r="M327" s="703"/>
      <c r="N327" s="698">
        <f t="shared" si="31"/>
        <v>0</v>
      </c>
      <c r="O327" s="700"/>
      <c r="P327" s="704">
        <f t="shared" si="30"/>
        <v>0</v>
      </c>
      <c r="Q327" s="700"/>
      <c r="R327" s="700"/>
      <c r="S327" s="700"/>
      <c r="T327" s="700"/>
      <c r="U327" s="700"/>
      <c r="V327" s="700"/>
      <c r="W327" s="705"/>
    </row>
    <row r="328" spans="1:23" ht="16">
      <c r="A328" s="698"/>
      <c r="B328" s="741"/>
      <c r="C328" s="741"/>
      <c r="D328" s="660"/>
      <c r="E328" s="660"/>
      <c r="F328" s="700"/>
      <c r="G328" s="700"/>
      <c r="H328" s="700"/>
      <c r="I328" s="700"/>
      <c r="J328" s="700"/>
      <c r="K328" s="698"/>
      <c r="L328" s="703"/>
      <c r="M328" s="703"/>
      <c r="N328" s="698">
        <f t="shared" si="31"/>
        <v>0</v>
      </c>
      <c r="O328" s="700"/>
      <c r="P328" s="704">
        <f t="shared" si="30"/>
        <v>0</v>
      </c>
      <c r="Q328" s="700"/>
      <c r="R328" s="700"/>
      <c r="S328" s="700"/>
      <c r="T328" s="700"/>
      <c r="U328" s="700"/>
      <c r="V328" s="700"/>
      <c r="W328" s="705"/>
    </row>
    <row r="329" spans="1:23" ht="16">
      <c r="A329" s="698"/>
      <c r="B329" s="741"/>
      <c r="C329" s="741"/>
      <c r="D329" s="660"/>
      <c r="E329" s="660"/>
      <c r="F329" s="700"/>
      <c r="G329" s="700"/>
      <c r="H329" s="700"/>
      <c r="I329" s="700"/>
      <c r="J329" s="700"/>
      <c r="K329" s="698"/>
      <c r="L329" s="703"/>
      <c r="M329" s="703"/>
      <c r="N329" s="698">
        <f t="shared" si="31"/>
        <v>0</v>
      </c>
      <c r="O329" s="700"/>
      <c r="P329" s="704">
        <f t="shared" si="30"/>
        <v>0</v>
      </c>
      <c r="Q329" s="700"/>
      <c r="R329" s="700"/>
      <c r="S329" s="700"/>
      <c r="T329" s="700"/>
      <c r="U329" s="700"/>
      <c r="V329" s="700"/>
      <c r="W329" s="705"/>
    </row>
    <row r="330" spans="1:23" ht="16">
      <c r="A330" s="698"/>
      <c r="B330" s="741"/>
      <c r="C330" s="741"/>
      <c r="D330" s="660"/>
      <c r="E330" s="660"/>
      <c r="F330" s="700"/>
      <c r="G330" s="700"/>
      <c r="H330" s="700"/>
      <c r="I330" s="700"/>
      <c r="J330" s="700"/>
      <c r="K330" s="698"/>
      <c r="L330" s="703"/>
      <c r="M330" s="703"/>
      <c r="N330" s="698">
        <f t="shared" si="31"/>
        <v>0</v>
      </c>
      <c r="O330" s="700"/>
      <c r="P330" s="704">
        <f t="shared" si="30"/>
        <v>0</v>
      </c>
      <c r="Q330" s="700"/>
      <c r="R330" s="700"/>
      <c r="S330" s="700"/>
      <c r="T330" s="700"/>
      <c r="U330" s="700"/>
      <c r="V330" s="700"/>
      <c r="W330" s="705"/>
    </row>
    <row r="331" spans="1:23" ht="16">
      <c r="A331" s="698"/>
      <c r="B331" s="741"/>
      <c r="C331" s="741"/>
      <c r="D331" s="660"/>
      <c r="E331" s="660"/>
      <c r="F331" s="700"/>
      <c r="G331" s="700"/>
      <c r="H331" s="700"/>
      <c r="I331" s="700"/>
      <c r="J331" s="700"/>
      <c r="K331" s="698"/>
      <c r="L331" s="703"/>
      <c r="M331" s="703"/>
      <c r="N331" s="698">
        <f t="shared" si="31"/>
        <v>0</v>
      </c>
      <c r="O331" s="700"/>
      <c r="P331" s="704">
        <f t="shared" si="30"/>
        <v>0</v>
      </c>
      <c r="Q331" s="700"/>
      <c r="R331" s="700"/>
      <c r="S331" s="700"/>
      <c r="T331" s="700"/>
      <c r="U331" s="700"/>
      <c r="V331" s="700"/>
      <c r="W331" s="705"/>
    </row>
    <row r="332" spans="1:23" ht="16">
      <c r="A332" s="698"/>
      <c r="B332" s="741"/>
      <c r="C332" s="741"/>
      <c r="D332" s="660"/>
      <c r="E332" s="660"/>
      <c r="F332" s="700"/>
      <c r="G332" s="700"/>
      <c r="H332" s="700"/>
      <c r="I332" s="700"/>
      <c r="J332" s="700"/>
      <c r="K332" s="698"/>
      <c r="L332" s="703"/>
      <c r="M332" s="703"/>
      <c r="N332" s="698">
        <f t="shared" si="31"/>
        <v>0</v>
      </c>
      <c r="O332" s="700"/>
      <c r="P332" s="704">
        <f t="shared" si="30"/>
        <v>0</v>
      </c>
      <c r="Q332" s="700"/>
      <c r="R332" s="700"/>
      <c r="S332" s="700"/>
      <c r="T332" s="700"/>
      <c r="U332" s="700"/>
      <c r="V332" s="700"/>
      <c r="W332" s="705"/>
    </row>
    <row r="333" spans="1:23" ht="16">
      <c r="A333" s="698"/>
      <c r="B333" s="741"/>
      <c r="C333" s="741"/>
      <c r="D333" s="660"/>
      <c r="E333" s="660"/>
      <c r="F333" s="700"/>
      <c r="G333" s="700"/>
      <c r="H333" s="700"/>
      <c r="I333" s="700"/>
      <c r="J333" s="700"/>
      <c r="K333" s="698"/>
      <c r="L333" s="703"/>
      <c r="M333" s="703"/>
      <c r="N333" s="698">
        <f t="shared" si="31"/>
        <v>0</v>
      </c>
      <c r="O333" s="700"/>
      <c r="P333" s="704">
        <f t="shared" si="30"/>
        <v>0</v>
      </c>
      <c r="Q333" s="700"/>
      <c r="R333" s="700"/>
      <c r="S333" s="700"/>
      <c r="T333" s="700"/>
      <c r="U333" s="700"/>
      <c r="V333" s="700"/>
      <c r="W333" s="705"/>
    </row>
    <row r="334" spans="1:23" ht="16">
      <c r="A334" s="698"/>
      <c r="B334" s="741"/>
      <c r="C334" s="741"/>
      <c r="D334" s="660"/>
      <c r="E334" s="660"/>
      <c r="F334" s="700"/>
      <c r="G334" s="700"/>
      <c r="H334" s="700"/>
      <c r="I334" s="700"/>
      <c r="J334" s="700"/>
      <c r="K334" s="698"/>
      <c r="L334" s="703"/>
      <c r="M334" s="703"/>
      <c r="N334" s="698">
        <f t="shared" si="31"/>
        <v>0</v>
      </c>
      <c r="O334" s="700"/>
      <c r="P334" s="704">
        <f t="shared" si="30"/>
        <v>0</v>
      </c>
      <c r="Q334" s="700"/>
      <c r="R334" s="700"/>
      <c r="S334" s="700"/>
      <c r="T334" s="700"/>
      <c r="U334" s="700"/>
      <c r="V334" s="700"/>
      <c r="W334" s="705"/>
    </row>
    <row r="335" spans="1:23" ht="16">
      <c r="A335" s="698"/>
      <c r="B335" s="741"/>
      <c r="C335" s="741"/>
      <c r="D335" s="660"/>
      <c r="E335" s="660"/>
      <c r="F335" s="700"/>
      <c r="G335" s="700"/>
      <c r="H335" s="700"/>
      <c r="I335" s="700"/>
      <c r="J335" s="700"/>
      <c r="K335" s="698"/>
      <c r="L335" s="703"/>
      <c r="M335" s="703"/>
      <c r="N335" s="698">
        <f t="shared" si="31"/>
        <v>0</v>
      </c>
      <c r="O335" s="700"/>
      <c r="P335" s="704">
        <f t="shared" si="30"/>
        <v>0</v>
      </c>
      <c r="Q335" s="700"/>
      <c r="R335" s="700"/>
      <c r="S335" s="700"/>
      <c r="T335" s="700"/>
      <c r="U335" s="700"/>
      <c r="V335" s="700"/>
      <c r="W335" s="705"/>
    </row>
    <row r="336" spans="1:23">
      <c r="A336" s="745"/>
    </row>
    <row r="337" spans="1:23">
      <c r="A337" s="745"/>
      <c r="B337" s="681"/>
      <c r="C337" s="681"/>
      <c r="D337" s="681"/>
      <c r="E337" s="681"/>
      <c r="L337" s="681"/>
      <c r="M337" s="681"/>
      <c r="P337" s="681"/>
      <c r="W337" s="681"/>
    </row>
    <row r="338" spans="1:23">
      <c r="A338" s="745"/>
      <c r="B338" s="681"/>
      <c r="C338" s="681"/>
      <c r="D338" s="681"/>
      <c r="E338" s="681"/>
      <c r="L338" s="681"/>
      <c r="M338" s="681"/>
      <c r="P338" s="681"/>
      <c r="W338" s="681"/>
    </row>
    <row r="339" spans="1:23">
      <c r="A339" s="745"/>
      <c r="B339" s="681"/>
      <c r="C339" s="681"/>
      <c r="D339" s="681"/>
      <c r="E339" s="681"/>
      <c r="L339" s="681"/>
      <c r="M339" s="681"/>
      <c r="P339" s="681"/>
      <c r="W339" s="681"/>
    </row>
    <row r="340" spans="1:23">
      <c r="A340" s="745"/>
      <c r="B340" s="681"/>
      <c r="C340" s="681"/>
      <c r="D340" s="681"/>
      <c r="E340" s="681"/>
      <c r="L340" s="681"/>
      <c r="M340" s="681"/>
      <c r="P340" s="681"/>
      <c r="W340" s="681"/>
    </row>
    <row r="341" spans="1:23">
      <c r="A341" s="745"/>
      <c r="B341" s="681"/>
      <c r="C341" s="681"/>
      <c r="D341" s="681"/>
      <c r="E341" s="681"/>
      <c r="L341" s="681"/>
      <c r="M341" s="681"/>
      <c r="P341" s="681"/>
      <c r="W341" s="681"/>
    </row>
    <row r="342" spans="1:23">
      <c r="A342" s="745"/>
      <c r="B342" s="681"/>
      <c r="C342" s="681"/>
      <c r="D342" s="681"/>
      <c r="E342" s="681"/>
      <c r="L342" s="681"/>
      <c r="M342" s="681"/>
      <c r="P342" s="681"/>
      <c r="W342" s="681"/>
    </row>
    <row r="343" spans="1:23">
      <c r="A343" s="745"/>
      <c r="B343" s="681"/>
      <c r="C343" s="681"/>
      <c r="D343" s="681"/>
      <c r="E343" s="681"/>
      <c r="L343" s="681"/>
      <c r="M343" s="681"/>
      <c r="P343" s="681"/>
      <c r="W343" s="681"/>
    </row>
    <row r="344" spans="1:23">
      <c r="A344" s="745"/>
      <c r="B344" s="681"/>
      <c r="C344" s="681"/>
      <c r="D344" s="681"/>
      <c r="E344" s="681"/>
      <c r="L344" s="681"/>
      <c r="M344" s="681"/>
      <c r="P344" s="681"/>
      <c r="W344" s="681"/>
    </row>
    <row r="345" spans="1:23">
      <c r="A345" s="745"/>
      <c r="B345" s="681"/>
      <c r="C345" s="681"/>
      <c r="D345" s="681"/>
      <c r="E345" s="681"/>
      <c r="L345" s="681"/>
      <c r="M345" s="681"/>
      <c r="P345" s="681"/>
      <c r="W345" s="681"/>
    </row>
    <row r="346" spans="1:23">
      <c r="A346" s="745"/>
      <c r="B346" s="681"/>
      <c r="C346" s="681"/>
      <c r="D346" s="681"/>
      <c r="E346" s="681"/>
      <c r="L346" s="681"/>
      <c r="M346" s="681"/>
      <c r="P346" s="681"/>
      <c r="W346" s="681"/>
    </row>
    <row r="347" spans="1:23">
      <c r="A347" s="745"/>
      <c r="B347" s="681"/>
      <c r="C347" s="681"/>
      <c r="D347" s="681"/>
      <c r="E347" s="681"/>
      <c r="L347" s="681"/>
      <c r="M347" s="681"/>
      <c r="P347" s="681"/>
      <c r="W347" s="681"/>
    </row>
    <row r="348" spans="1:23">
      <c r="A348" s="745"/>
      <c r="B348" s="681"/>
      <c r="C348" s="681"/>
      <c r="D348" s="681"/>
      <c r="E348" s="681"/>
      <c r="L348" s="681"/>
      <c r="M348" s="681"/>
      <c r="P348" s="681"/>
      <c r="W348" s="681"/>
    </row>
    <row r="349" spans="1:23">
      <c r="A349" s="745"/>
      <c r="B349" s="681"/>
      <c r="C349" s="681"/>
      <c r="D349" s="681"/>
      <c r="E349" s="681"/>
      <c r="L349" s="681"/>
      <c r="M349" s="681"/>
      <c r="P349" s="681"/>
      <c r="W349" s="681"/>
    </row>
    <row r="350" spans="1:23">
      <c r="A350" s="745"/>
      <c r="B350" s="681"/>
      <c r="C350" s="681"/>
      <c r="D350" s="681"/>
      <c r="E350" s="681"/>
      <c r="L350" s="681"/>
      <c r="M350" s="681"/>
      <c r="P350" s="681"/>
      <c r="W350" s="681"/>
    </row>
    <row r="351" spans="1:23">
      <c r="A351" s="745"/>
      <c r="B351" s="681"/>
      <c r="C351" s="681"/>
      <c r="D351" s="681"/>
      <c r="E351" s="681"/>
      <c r="L351" s="681"/>
      <c r="M351" s="681"/>
      <c r="P351" s="681"/>
      <c r="W351" s="681"/>
    </row>
    <row r="352" spans="1:23">
      <c r="A352" s="745"/>
      <c r="B352" s="681"/>
      <c r="C352" s="681"/>
      <c r="D352" s="681"/>
      <c r="E352" s="681"/>
      <c r="L352" s="681"/>
      <c r="M352" s="681"/>
      <c r="P352" s="681"/>
      <c r="W352" s="681"/>
    </row>
    <row r="353" spans="1:23">
      <c r="A353" s="745"/>
      <c r="B353" s="681"/>
      <c r="C353" s="681"/>
      <c r="D353" s="681"/>
      <c r="E353" s="681"/>
      <c r="L353" s="681"/>
      <c r="M353" s="681"/>
      <c r="P353" s="681"/>
      <c r="W353" s="681"/>
    </row>
    <row r="354" spans="1:23">
      <c r="A354" s="745"/>
      <c r="B354" s="681"/>
      <c r="C354" s="681"/>
      <c r="D354" s="681"/>
      <c r="E354" s="681"/>
      <c r="L354" s="681"/>
      <c r="M354" s="681"/>
      <c r="P354" s="681"/>
      <c r="W354" s="681"/>
    </row>
    <row r="355" spans="1:23">
      <c r="A355" s="745"/>
      <c r="B355" s="681"/>
      <c r="C355" s="681"/>
      <c r="D355" s="681"/>
      <c r="E355" s="681"/>
      <c r="L355" s="681"/>
      <c r="M355" s="681"/>
      <c r="P355" s="681"/>
      <c r="W355" s="681"/>
    </row>
    <row r="356" spans="1:23">
      <c r="A356" s="745"/>
      <c r="B356" s="681"/>
      <c r="C356" s="681"/>
      <c r="D356" s="681"/>
      <c r="E356" s="681"/>
      <c r="L356" s="681"/>
      <c r="M356" s="681"/>
      <c r="P356" s="681"/>
      <c r="W356" s="681"/>
    </row>
    <row r="357" spans="1:23">
      <c r="A357" s="745"/>
      <c r="B357" s="681"/>
      <c r="C357" s="681"/>
      <c r="D357" s="681"/>
      <c r="E357" s="681"/>
      <c r="L357" s="681"/>
      <c r="M357" s="681"/>
      <c r="P357" s="681"/>
      <c r="W357" s="681"/>
    </row>
    <row r="358" spans="1:23">
      <c r="A358" s="745"/>
      <c r="B358" s="681"/>
      <c r="C358" s="681"/>
      <c r="D358" s="681"/>
      <c r="E358" s="681"/>
      <c r="L358" s="681"/>
      <c r="M358" s="681"/>
      <c r="P358" s="681"/>
      <c r="W358" s="681"/>
    </row>
    <row r="359" spans="1:23">
      <c r="A359" s="745"/>
      <c r="B359" s="681"/>
      <c r="C359" s="681"/>
      <c r="D359" s="681"/>
      <c r="E359" s="681"/>
      <c r="L359" s="681"/>
      <c r="M359" s="681"/>
      <c r="P359" s="681"/>
      <c r="W359" s="681"/>
    </row>
    <row r="360" spans="1:23">
      <c r="A360" s="745"/>
      <c r="B360" s="681"/>
      <c r="C360" s="681"/>
      <c r="D360" s="681"/>
      <c r="E360" s="681"/>
      <c r="L360" s="681"/>
      <c r="M360" s="681"/>
      <c r="P360" s="681"/>
      <c r="W360" s="681"/>
    </row>
    <row r="361" spans="1:23">
      <c r="A361" s="745"/>
      <c r="B361" s="681"/>
      <c r="C361" s="681"/>
      <c r="D361" s="681"/>
      <c r="E361" s="681"/>
      <c r="L361" s="681"/>
      <c r="M361" s="681"/>
      <c r="P361" s="681"/>
      <c r="W361" s="681"/>
    </row>
    <row r="445" spans="1:22">
      <c r="A445" s="681">
        <v>1</v>
      </c>
      <c r="I445" s="746"/>
      <c r="J445" s="746"/>
    </row>
    <row r="446" spans="1:22">
      <c r="A446" s="681">
        <f>A445+1</f>
        <v>2</v>
      </c>
      <c r="G446" s="689">
        <v>3</v>
      </c>
      <c r="I446" s="746"/>
      <c r="J446" s="746"/>
      <c r="V446" s="689"/>
    </row>
  </sheetData>
  <protectedRanges>
    <protectedRange password="DC25" sqref="L66:L69" name="Range1_1_1_1_1_1"/>
    <protectedRange password="DC25" sqref="M66:M69" name="Range1_1_1_2_1_1"/>
  </protectedRanges>
  <autoFilter ref="A15:W446" xr:uid="{00000000-0009-0000-0000-000004000000}"/>
  <mergeCells count="11">
    <mergeCell ref="U31:U32"/>
    <mergeCell ref="O66:O69"/>
    <mergeCell ref="P66:P69"/>
    <mergeCell ref="U72:U75"/>
    <mergeCell ref="A1:W1"/>
    <mergeCell ref="A2:W2"/>
    <mergeCell ref="A3:W3"/>
    <mergeCell ref="G13:H13"/>
    <mergeCell ref="I13:J13"/>
    <mergeCell ref="L13:M13"/>
    <mergeCell ref="W13:W14"/>
  </mergeCells>
  <dataValidations count="7">
    <dataValidation type="list" allowBlank="1" showInputMessage="1" showErrorMessage="1" prompt="Pilih Unit Pembangkit" sqref="G31:G32 G39:G42 G82" xr:uid="{80F9D65B-53CF-4B71-A32F-53BB9C3946D6}">
      <formula1>INDIRECT(SUBSTITUTE($F31," ",""))</formula1>
    </dataValidation>
    <dataValidation type="list" allowBlank="1" showInputMessage="1" showErrorMessage="1" prompt="Pilih Indikasi Gangguan (Jika &quot;Lain - Lain&quot; isikan Penyabab di Keterangan" sqref="V79:V83 V66:V69 V24:V25 V28 V31:V32 V39:V42 V46 V50:V62" xr:uid="{6A9023F2-8819-4D08-8EFF-4EBD33E9E4CD}">
      <formula1>SEBABGANGGUAN</formula1>
    </dataValidation>
    <dataValidation type="list" allowBlank="1" showInputMessage="1" showErrorMessage="1" prompt="Pilih Kali Gangguan" sqref="H50:H62 H66:H69 H24:H25 H28 H31:H32 H39:H42 H46 H80:H83" xr:uid="{540CF97B-F372-4E92-99BA-4EFA2DC63895}">
      <formula1>GANGGUAN</formula1>
    </dataValidation>
    <dataValidation type="list" allowBlank="1" showInputMessage="1" showErrorMessage="1" prompt="Pilih Nama Area" sqref="D15" xr:uid="{A25BB20F-38B7-423E-8D48-8F4A2D27E197}">
      <formula1>NO_TRAFO</formula1>
    </dataValidation>
    <dataValidation type="list" allowBlank="1" showInputMessage="1" showErrorMessage="1" prompt="Pilih Trafo" sqref="F15" xr:uid="{CFF15A9C-9985-45D3-BF9C-2E2DC07A29DE}">
      <formula1>INDIRECT(CONCATENATE("trf_",SUBSTITUTE($E15," ","")))</formula1>
    </dataValidation>
    <dataValidation type="list" allowBlank="1" showInputMessage="1" showErrorMessage="1" sqref="K86:K335 K65 K78 K45 K27 K34:K36 K23 K43 K63 K71:K76 K47 K49 K15:K18 K20 K30 K38" xr:uid="{4CCEAE2D-39B2-479E-80C3-07D3B456F32C}">
      <formula1>GANGGUAN</formula1>
    </dataValidation>
    <dataValidation type="list" allowBlank="1" showInputMessage="1" showErrorMessage="1" prompt="Pilih Indikasi Gangguan" sqref="U15 U276:U335" xr:uid="{F56C9E1D-7D3E-45A6-810B-63BCFF373E43}">
      <formula1>PENYEBAB</formula1>
    </dataValidation>
  </dataValidations>
  <printOptions horizontalCentered="1"/>
  <pageMargins left="0.70866141732283472" right="0.70866141732283472" top="0.74803149606299213" bottom="0.74803149606299213" header="0.31496062992125984" footer="0.31496062992125984"/>
  <pageSetup paperSize="9" scale="48" orientation="landscape" verticalDpi="300"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FFFF00"/>
  </sheetPr>
  <dimension ref="A1"/>
  <sheetViews>
    <sheetView zoomScale="70" zoomScaleNormal="70" workbookViewId="0">
      <selection activeCell="J31" sqref="J31"/>
    </sheetView>
  </sheetViews>
  <sheetFormatPr baseColWidth="10" defaultColWidth="8.83203125" defaultRowHeight="13"/>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FFFF00"/>
  </sheetPr>
  <dimension ref="A1"/>
  <sheetViews>
    <sheetView workbookViewId="0"/>
  </sheetViews>
  <sheetFormatPr baseColWidth="10" defaultColWidth="8.83203125" defaultRowHeight="13"/>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FFFF00"/>
  </sheetPr>
  <dimension ref="A1"/>
  <sheetViews>
    <sheetView workbookViewId="0"/>
  </sheetViews>
  <sheetFormatPr baseColWidth="10" defaultColWidth="8.83203125" defaultRowHeight="13"/>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FFFF00"/>
  </sheetPr>
  <dimension ref="A1"/>
  <sheetViews>
    <sheetView zoomScale="40" zoomScaleNormal="40" workbookViewId="0"/>
  </sheetViews>
  <sheetFormatPr baseColWidth="10" defaultColWidth="8.83203125" defaultRowHeight="13"/>
  <sheetData/>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FF00"/>
  </sheetPr>
  <dimension ref="A1"/>
  <sheetViews>
    <sheetView workbookViewId="0">
      <selection activeCell="J31" sqref="J31"/>
    </sheetView>
  </sheetViews>
  <sheetFormatPr baseColWidth="10" defaultColWidth="8.83203125" defaultRowHeight="13"/>
  <sheetData/>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FF00"/>
  </sheetPr>
  <dimension ref="A1"/>
  <sheetViews>
    <sheetView workbookViewId="0"/>
  </sheetViews>
  <sheetFormatPr baseColWidth="10" defaultColWidth="8.83203125" defaultRowHeight="1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62</vt:i4>
      </vt:variant>
      <vt:variant>
        <vt:lpstr>Named Ranges</vt:lpstr>
      </vt:variant>
      <vt:variant>
        <vt:i4>81</vt:i4>
      </vt:variant>
    </vt:vector>
  </HeadingPairs>
  <TitlesOfParts>
    <vt:vector size="143" baseType="lpstr">
      <vt:lpstr> TRAFO 80% no print  </vt:lpstr>
      <vt:lpstr> TRAFO 30% no print</vt:lpstr>
      <vt:lpstr> TRAFO 0% no print</vt:lpstr>
      <vt:lpstr> TRAFO 80% PRINT</vt:lpstr>
      <vt:lpstr> TRAFO 30% PRINT</vt:lpstr>
      <vt:lpstr> TRAFO 0% PRINT</vt:lpstr>
      <vt:lpstr> TOTAL TRAFO </vt:lpstr>
      <vt:lpstr>PERMANEN TRF(3)</vt:lpstr>
      <vt:lpstr>PERMANEN TRF(3a)</vt:lpstr>
      <vt:lpstr> PENY 80% No Print</vt:lpstr>
      <vt:lpstr> PENY 80%  PRINT</vt:lpstr>
      <vt:lpstr>BDG</vt:lpstr>
      <vt:lpstr>BKS </vt:lpstr>
      <vt:lpstr>BGR</vt:lpstr>
      <vt:lpstr>CJR </vt:lpstr>
      <vt:lpstr>CKR</vt:lpstr>
      <vt:lpstr>CMI</vt:lpstr>
      <vt:lpstr>Sheet1</vt:lpstr>
      <vt:lpstr>CRB </vt:lpstr>
      <vt:lpstr>DPK</vt:lpstr>
      <vt:lpstr>GRT</vt:lpstr>
      <vt:lpstr>GPI </vt:lpstr>
      <vt:lpstr>IDM</vt:lpstr>
      <vt:lpstr>KRW </vt:lpstr>
      <vt:lpstr>MJA</vt:lpstr>
      <vt:lpstr>PWK </vt:lpstr>
      <vt:lpstr>SKI</vt:lpstr>
      <vt:lpstr>SMD </vt:lpstr>
      <vt:lpstr>TSK </vt:lpstr>
      <vt:lpstr>PERMANEN (6) </vt:lpstr>
      <vt:lpstr>PERMANEN (6a) </vt:lpstr>
      <vt:lpstr>KINERJA TEG (7)</vt:lpstr>
      <vt:lpstr>RATA TMP TEG (7a)</vt:lpstr>
      <vt:lpstr>SPEKTRUM TEG (7b)</vt:lpstr>
      <vt:lpstr>TSA&amp;BA Investigasi dr P3B(15)</vt:lpstr>
      <vt:lpstr>lampiran pendukung dr P3B(16)</vt:lpstr>
      <vt:lpstr>TABEL X GGN PER KMS DJBB (17)</vt:lpstr>
      <vt:lpstr>KINERJA 7</vt:lpstr>
      <vt:lpstr>INDIKASI (18)</vt:lpstr>
      <vt:lpstr>GRAFIK REKAP &lt;5 MNT&gt;5 MNT(20)</vt:lpstr>
      <vt:lpstr>GRAFIK BEBAN PER AREA (21)</vt:lpstr>
      <vt:lpstr>EMERGENCY PLAN</vt:lpstr>
      <vt:lpstr>REKAP PDH_PASOK</vt:lpstr>
      <vt:lpstr>REKAP PB_TRAFO</vt:lpstr>
      <vt:lpstr>REKAP KIT</vt:lpstr>
      <vt:lpstr>REKAP TRAFO</vt:lpstr>
      <vt:lpstr>REKAP IBT</vt:lpstr>
      <vt:lpstr>REKAP PHT</vt:lpstr>
      <vt:lpstr>REKAP KTT</vt:lpstr>
      <vt:lpstr>SS BDSLN</vt:lpstr>
      <vt:lpstr>SS NUBRG</vt:lpstr>
      <vt:lpstr>SS MDRCN</vt:lpstr>
      <vt:lpstr>SS TSBRU</vt:lpstr>
      <vt:lpstr>SS CRATA</vt:lpstr>
      <vt:lpstr>SS CBATU 1-2</vt:lpstr>
      <vt:lpstr>SS CBATU 3-4</vt:lpstr>
      <vt:lpstr>SS DLTMS</vt:lpstr>
      <vt:lpstr>SS CIBNG 1,2-DPOK 2</vt:lpstr>
      <vt:lpstr>SS DPOK 1-CWANG 2,3</vt:lpstr>
      <vt:lpstr>SS CAWANG</vt:lpstr>
      <vt:lpstr>SS TMBUN</vt:lpstr>
      <vt:lpstr>SS BKASI 1,3 CIBNG 3</vt:lpstr>
      <vt:lpstr>' PENY 80%  PRINT'!Print_Area</vt:lpstr>
      <vt:lpstr>' PENY 80% No Print'!Print_Area</vt:lpstr>
      <vt:lpstr>' TOTAL TRAFO '!Print_Area</vt:lpstr>
      <vt:lpstr>' TRAFO 0% no print'!Print_Area</vt:lpstr>
      <vt:lpstr>' TRAFO 0% PRINT'!Print_Area</vt:lpstr>
      <vt:lpstr>' TRAFO 30% no print'!Print_Area</vt:lpstr>
      <vt:lpstr>' TRAFO 30% PRINT'!Print_Area</vt:lpstr>
      <vt:lpstr>' TRAFO 80% no print  '!Print_Area</vt:lpstr>
      <vt:lpstr>' TRAFO 80% PRINT'!Print_Area</vt:lpstr>
      <vt:lpstr>BDG!Print_Area</vt:lpstr>
      <vt:lpstr>BGR!Print_Area</vt:lpstr>
      <vt:lpstr>'BKS '!Print_Area</vt:lpstr>
      <vt:lpstr>'CJR '!Print_Area</vt:lpstr>
      <vt:lpstr>CKR!Print_Area</vt:lpstr>
      <vt:lpstr>CMI!Print_Area</vt:lpstr>
      <vt:lpstr>'CRB '!Print_Area</vt:lpstr>
      <vt:lpstr>DPK!Print_Area</vt:lpstr>
      <vt:lpstr>'GPI '!Print_Area</vt:lpstr>
      <vt:lpstr>GRT!Print_Area</vt:lpstr>
      <vt:lpstr>IDM!Print_Area</vt:lpstr>
      <vt:lpstr>'KINERJA 7'!Print_Area</vt:lpstr>
      <vt:lpstr>'KINERJA TEG (7)'!Print_Area</vt:lpstr>
      <vt:lpstr>'KRW '!Print_Area</vt:lpstr>
      <vt:lpstr>MJA!Print_Area</vt:lpstr>
      <vt:lpstr>'PERMANEN (6) '!Print_Area</vt:lpstr>
      <vt:lpstr>'PERMANEN (6a) '!Print_Area</vt:lpstr>
      <vt:lpstr>'PERMANEN TRF(3a)'!Print_Area</vt:lpstr>
      <vt:lpstr>'PWK '!Print_Area</vt:lpstr>
      <vt:lpstr>'RATA TMP TEG (7a)'!Print_Area</vt:lpstr>
      <vt:lpstr>'REKAP IBT'!Print_Area</vt:lpstr>
      <vt:lpstr>'REKAP KIT'!Print_Area</vt:lpstr>
      <vt:lpstr>'REKAP KTT'!Print_Area</vt:lpstr>
      <vt:lpstr>'REKAP PB_TRAFO'!Print_Area</vt:lpstr>
      <vt:lpstr>'REKAP PDH_PASOK'!Print_Area</vt:lpstr>
      <vt:lpstr>'REKAP PHT'!Print_Area</vt:lpstr>
      <vt:lpstr>'REKAP TRAFO'!Print_Area</vt:lpstr>
      <vt:lpstr>SKI!Print_Area</vt:lpstr>
      <vt:lpstr>'SMD '!Print_Area</vt:lpstr>
      <vt:lpstr>'SPEKTRUM TEG (7b)'!Print_Area</vt:lpstr>
      <vt:lpstr>'TABEL X GGN PER KMS DJBB (17)'!Print_Area</vt:lpstr>
      <vt:lpstr>'TSK '!Print_Area</vt:lpstr>
      <vt:lpstr>' PENY 80%  PRINT'!Print_Titles</vt:lpstr>
      <vt:lpstr>' PENY 80% No Print'!Print_Titles</vt:lpstr>
      <vt:lpstr>' TOTAL TRAFO '!Print_Titles</vt:lpstr>
      <vt:lpstr>' TRAFO 0% no print'!Print_Titles</vt:lpstr>
      <vt:lpstr>' TRAFO 0% PRINT'!Print_Titles</vt:lpstr>
      <vt:lpstr>' TRAFO 30% no print'!Print_Titles</vt:lpstr>
      <vt:lpstr>' TRAFO 30% PRINT'!Print_Titles</vt:lpstr>
      <vt:lpstr>' TRAFO 80% no print  '!Print_Titles</vt:lpstr>
      <vt:lpstr>' TRAFO 80% PRINT'!Print_Titles</vt:lpstr>
      <vt:lpstr>BDG!Print_Titles</vt:lpstr>
      <vt:lpstr>BGR!Print_Titles</vt:lpstr>
      <vt:lpstr>'BKS '!Print_Titles</vt:lpstr>
      <vt:lpstr>'CJR '!Print_Titles</vt:lpstr>
      <vt:lpstr>CKR!Print_Titles</vt:lpstr>
      <vt:lpstr>CMI!Print_Titles</vt:lpstr>
      <vt:lpstr>'CRB '!Print_Titles</vt:lpstr>
      <vt:lpstr>DPK!Print_Titles</vt:lpstr>
      <vt:lpstr>'EMERGENCY PLAN'!Print_Titles</vt:lpstr>
      <vt:lpstr>'GPI '!Print_Titles</vt:lpstr>
      <vt:lpstr>IDM!Print_Titles</vt:lpstr>
      <vt:lpstr>'INDIKASI (18)'!Print_Titles</vt:lpstr>
      <vt:lpstr>'KINERJA TEG (7)'!Print_Titles</vt:lpstr>
      <vt:lpstr>'KRW '!Print_Titles</vt:lpstr>
      <vt:lpstr>MJA!Print_Titles</vt:lpstr>
      <vt:lpstr>'PERMANEN (6a) '!Print_Titles</vt:lpstr>
      <vt:lpstr>'PERMANEN TRF(3)'!Print_Titles</vt:lpstr>
      <vt:lpstr>'PERMANEN TRF(3a)'!Print_Titles</vt:lpstr>
      <vt:lpstr>'PWK '!Print_Titles</vt:lpstr>
      <vt:lpstr>'RATA TMP TEG (7a)'!Print_Titles</vt:lpstr>
      <vt:lpstr>'REKAP IBT'!Print_Titles</vt:lpstr>
      <vt:lpstr>'REKAP KIT'!Print_Titles</vt:lpstr>
      <vt:lpstr>'REKAP KTT'!Print_Titles</vt:lpstr>
      <vt:lpstr>'REKAP PB_TRAFO'!Print_Titles</vt:lpstr>
      <vt:lpstr>'REKAP PDH_PASOK'!Print_Titles</vt:lpstr>
      <vt:lpstr>'REKAP PHT'!Print_Titles</vt:lpstr>
      <vt:lpstr>'REKAP TRAFO'!Print_Titles</vt:lpstr>
      <vt:lpstr>SKI!Print_Titles</vt:lpstr>
      <vt:lpstr>'SMD '!Print_Titles</vt:lpstr>
      <vt:lpstr>'SPEKTRUM TEG (7b)'!Print_Titles</vt:lpstr>
      <vt:lpstr>'TSK '!Print_Titles</vt:lpstr>
    </vt:vector>
  </TitlesOfParts>
  <Company>pln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APD</dc:creator>
  <cp:lastModifiedBy>qashtalani haramaini</cp:lastModifiedBy>
  <cp:lastPrinted>2020-05-19T05:24:00Z</cp:lastPrinted>
  <dcterms:created xsi:type="dcterms:W3CDTF">2004-02-04T03:10:00Z</dcterms:created>
  <dcterms:modified xsi:type="dcterms:W3CDTF">2026-08-31T23:03:15Z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